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汇总" sheetId="1" state="visible" r:id="rId3"/>
    <sheet name="电梯档案" sheetId="2" state="visible" r:id="rId4"/>
    <sheet name="刘丕斌徐少斌夏凯" sheetId="3" state="visible" r:id="rId5"/>
    <sheet name="陆莹杨凯" sheetId="4" state="visible" r:id="rId6"/>
    <sheet name="刘坤田超" sheetId="5" state="visible" r:id="rId7"/>
    <sheet name="陈彪姚永华梅思阳" sheetId="6" state="visible" r:id="rId8"/>
    <sheet name="胡春平" sheetId="7" state="visible" r:id="rId9"/>
    <sheet name="Sheet5" sheetId="8" state="visible" r:id="rId10"/>
    <sheet name="Sheet1" sheetId="9" state="visible" r:id="rId11"/>
    <sheet name="填写说明" sheetId="10" state="visible" r:id="rId12"/>
  </sheets>
  <definedNames>
    <definedName function="false" hidden="true" localSheetId="1" name="_xlnm._FilterDatabase" vbProcedure="false">电梯档案!$A$1:$Z$800</definedName>
    <definedName function="false" hidden="true" localSheetId="6" name="_xlnm._FilterDatabase" vbProcedure="false">胡春平!$A$1:$AI$500</definedName>
    <definedName function="false" hidden="true" localSheetId="5" name="_xlnm._FilterDatabase" vbProcedure="false">陈彪姚永华梅思阳!$A$2:$D$93</definedName>
    <definedName function="false" hidden="false" name="付款宽限天数" vbProcedure="false">汇总!$F$3</definedName>
    <definedName function="false" hidden="false" name="提醒天数" vbProcedure="false">汇总!$D$3</definedName>
    <definedName function="false" hidden="false" name="统计年度" vbProcedure="false">汇总!$B$3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1" authorId="0">
      <text>
        <r>
          <rPr>
            <sz val="10"/>
            <rFont val="Arial"/>
            <family val="2"/>
          </rPr>
          <t xml:space="preserve">Administrator:
2026.4.24</t>
        </r>
        <r>
          <rPr>
            <sz val="10"/>
            <rFont val="WenQuanYi Zen Hei"/>
            <family val="2"/>
          </rPr>
          <t xml:space="preserve">重大修理出监督检验报告（要重新报改造，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层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站改为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WenQuanYi Zen Hei"/>
            <family val="2"/>
          </rPr>
          <t xml:space="preserve">层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WenQuanYi Zen Hei"/>
            <family val="2"/>
          </rPr>
          <t xml:space="preserve">站。
）</t>
        </r>
      </text>
    </comment>
    <comment ref="P76" authorId="0">
      <text>
        <r>
          <rPr>
            <sz val="10"/>
            <rFont val="Arial"/>
            <family val="2"/>
          </rPr>
          <t xml:space="preserve">Administrator:
</t>
        </r>
        <r>
          <rPr>
            <sz val="10"/>
            <rFont val="WenQuanYi Zen Hei"/>
            <family val="2"/>
          </rPr>
          <t xml:space="preserve">魏会计住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栋，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栋的右边的电梯好响，</t>
        </r>
      </text>
    </comment>
    <comment ref="P92" authorId="0">
      <text>
        <r>
          <rPr>
            <sz val="10"/>
            <rFont val="Arial"/>
            <family val="2"/>
          </rPr>
          <t xml:space="preserve">Administrator:
</t>
        </r>
        <r>
          <rPr>
            <sz val="10"/>
            <rFont val="WenQuanYi Zen Hei"/>
            <family val="2"/>
          </rPr>
          <t xml:space="preserve">电梯从安装后一直存抖动问题，反复维修仍然出现，公司魏总住的楼</t>
        </r>
      </text>
    </comment>
    <comment ref="P103" authorId="0">
      <text>
        <r>
          <rPr>
            <sz val="10"/>
            <rFont val="Arial"/>
            <family val="2"/>
          </rPr>
          <t xml:space="preserve">Administrator:
</t>
        </r>
        <r>
          <rPr>
            <sz val="10"/>
            <rFont val="WenQuanYi Zen Hei"/>
            <family val="2"/>
          </rPr>
          <t xml:space="preserve">魏诚住的电梯，外梯运行中有点跳，多关注收钢丝绳</t>
        </r>
      </text>
    </comment>
    <comment ref="P161" authorId="0">
      <text>
        <r>
          <rPr>
            <sz val="10"/>
            <rFont val="Arial"/>
            <family val="2"/>
          </rPr>
          <t xml:space="preserve">Administrator:
2015-11</t>
        </r>
        <r>
          <rPr>
            <sz val="10"/>
            <rFont val="WenQuanYi Zen Hei"/>
            <family val="2"/>
          </rPr>
          <t xml:space="preserve">改造单位：湖北永达电（扶）梯有限公司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7" authorId="0">
      <text>
        <r>
          <rPr>
            <sz val="10"/>
            <rFont val="Arial"/>
            <family val="2"/>
          </rPr>
          <t xml:space="preserve">DELL:
9.17</t>
        </r>
        <r>
          <rPr>
            <sz val="10"/>
            <rFont val="WenQuanYi Zen Hei"/>
            <family val="2"/>
          </rPr>
          <t xml:space="preserve">完成年检工作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35" authorId="0">
      <text>
        <r>
          <rPr>
            <sz val="10"/>
            <rFont val="Arial"/>
            <family val="2"/>
          </rPr>
          <t xml:space="preserve">DELL:
9.16</t>
        </r>
        <r>
          <rPr>
            <sz val="10"/>
            <rFont val="WenQuanYi Zen Hei"/>
            <family val="2"/>
          </rPr>
          <t xml:space="preserve">特检所检测，第一年不收费</t>
        </r>
      </text>
    </comment>
    <comment ref="L44" authorId="0">
      <text>
        <r>
          <rPr>
            <sz val="10"/>
            <rFont val="Arial"/>
            <family val="2"/>
          </rPr>
          <t xml:space="preserve">DELL:
9.14</t>
        </r>
        <r>
          <rPr>
            <sz val="10"/>
            <rFont val="WenQuanYi Zen Hei"/>
            <family val="2"/>
          </rPr>
          <t xml:space="preserve">报检</t>
        </r>
        <r>
          <rPr>
            <sz val="10"/>
            <rFont val="Arial"/>
            <family val="2"/>
          </rPr>
          <t xml:space="preserve">350</t>
        </r>
        <r>
          <rPr>
            <sz val="10"/>
            <rFont val="WenQuanYi Zen Hei"/>
            <family val="2"/>
          </rPr>
          <t xml:space="preserve">元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台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7" authorId="0">
      <text>
        <r>
          <rPr>
            <sz val="10"/>
            <rFont val="Arial"/>
            <family val="2"/>
          </rPr>
          <t xml:space="preserve">DELL:
</t>
        </r>
        <r>
          <rPr>
            <sz val="10"/>
            <rFont val="WenQuanYi Zen Hei"/>
            <family val="2"/>
          </rPr>
          <t xml:space="preserve">服务费</t>
        </r>
        <r>
          <rPr>
            <sz val="10"/>
            <rFont val="Arial"/>
            <family val="2"/>
          </rPr>
          <t xml:space="preserve">3600/</t>
        </r>
        <r>
          <rPr>
            <sz val="10"/>
            <rFont val="WenQuanYi Zen Hei"/>
            <family val="2"/>
          </rPr>
          <t xml:space="preserve">年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第三方检测费，限速器</t>
        </r>
        <r>
          <rPr>
            <sz val="10"/>
            <rFont val="Arial"/>
            <family val="2"/>
          </rPr>
          <t xml:space="preserve">750</t>
        </r>
        <r>
          <rPr>
            <sz val="10"/>
            <rFont val="WenQuanYi Zen Hei"/>
            <family val="2"/>
          </rPr>
          <t xml:space="preserve">，合计</t>
        </r>
        <r>
          <rPr>
            <sz val="10"/>
            <rFont val="Arial"/>
            <family val="2"/>
          </rPr>
          <t xml:space="preserve">4350</t>
        </r>
        <r>
          <rPr>
            <sz val="10"/>
            <rFont val="WenQuanYi Zen Hei"/>
            <family val="2"/>
          </rPr>
          <t xml:space="preserve">元</t>
        </r>
      </text>
    </comment>
    <comment ref="G8" authorId="0">
      <text>
        <r>
          <rPr>
            <sz val="10"/>
            <rFont val="Arial"/>
            <family val="2"/>
          </rPr>
          <t xml:space="preserve">DELL:
</t>
        </r>
        <r>
          <rPr>
            <sz val="10"/>
            <rFont val="WenQuanYi Zen Hei"/>
            <family val="2"/>
          </rPr>
          <t xml:space="preserve">服务费</t>
        </r>
        <r>
          <rPr>
            <sz val="10"/>
            <rFont val="Arial"/>
            <family val="2"/>
          </rPr>
          <t xml:space="preserve">3600+</t>
        </r>
        <r>
          <rPr>
            <sz val="10"/>
            <rFont val="WenQuanYi Zen Hei"/>
            <family val="2"/>
          </rPr>
          <t xml:space="preserve">第三方检测费</t>
        </r>
        <r>
          <rPr>
            <sz val="10"/>
            <rFont val="Arial"/>
            <family val="2"/>
          </rPr>
          <t xml:space="preserve">350</t>
        </r>
        <r>
          <rPr>
            <sz val="10"/>
            <rFont val="WenQuanYi Zen Hei"/>
            <family val="2"/>
          </rPr>
          <t xml:space="preserve">，合计</t>
        </r>
        <r>
          <rPr>
            <sz val="10"/>
            <rFont val="Arial"/>
            <family val="2"/>
          </rPr>
          <t xml:space="preserve">3950</t>
        </r>
      </text>
    </comment>
    <comment ref="G14" authorId="0">
      <text>
        <r>
          <rPr>
            <sz val="10"/>
            <rFont val="Arial"/>
            <family val="2"/>
          </rPr>
          <t xml:space="preserve">DELL:
</t>
        </r>
        <r>
          <rPr>
            <sz val="10"/>
            <rFont val="WenQuanYi Zen Hei"/>
            <family val="2"/>
          </rPr>
          <t xml:space="preserve">服务费</t>
        </r>
        <r>
          <rPr>
            <sz val="10"/>
            <rFont val="Arial"/>
            <family val="2"/>
          </rPr>
          <t xml:space="preserve">3600+</t>
        </r>
        <r>
          <rPr>
            <sz val="10"/>
            <rFont val="WenQuanYi Zen Hei"/>
            <family val="2"/>
          </rPr>
          <t xml:space="preserve">第三方检测费，限速器</t>
        </r>
        <r>
          <rPr>
            <sz val="10"/>
            <rFont val="Arial"/>
            <family val="2"/>
          </rPr>
          <t xml:space="preserve">750</t>
        </r>
        <r>
          <rPr>
            <sz val="10"/>
            <rFont val="WenQuanYi Zen Hei"/>
            <family val="2"/>
          </rPr>
          <t xml:space="preserve">，合计</t>
        </r>
        <r>
          <rPr>
            <sz val="10"/>
            <rFont val="Arial"/>
            <family val="2"/>
          </rPr>
          <t xml:space="preserve">4350</t>
        </r>
      </text>
    </comment>
    <comment ref="G22" authorId="0">
      <text>
        <r>
          <rPr>
            <sz val="10"/>
            <rFont val="Arial"/>
            <family val="2"/>
          </rPr>
          <t xml:space="preserve">DELL:
</t>
        </r>
        <r>
          <rPr>
            <sz val="10"/>
            <rFont val="WenQuanYi Zen Hei"/>
            <family val="2"/>
          </rPr>
          <t xml:space="preserve">服务费</t>
        </r>
        <r>
          <rPr>
            <sz val="10"/>
            <rFont val="Arial"/>
            <family val="2"/>
          </rPr>
          <t xml:space="preserve">3600/</t>
        </r>
        <r>
          <rPr>
            <sz val="10"/>
            <rFont val="WenQuanYi Zen Hei"/>
            <family val="2"/>
          </rPr>
          <t xml:space="preserve">年，检测费</t>
        </r>
        <r>
          <rPr>
            <sz val="10"/>
            <rFont val="Arial"/>
            <family val="2"/>
          </rPr>
          <t xml:space="preserve">350</t>
        </r>
        <r>
          <rPr>
            <sz val="10"/>
            <rFont val="WenQuanYi Zen Hei"/>
            <family val="2"/>
          </rPr>
          <t xml:space="preserve">，合计</t>
        </r>
        <r>
          <rPr>
            <sz val="10"/>
            <rFont val="Arial"/>
            <family val="2"/>
          </rPr>
          <t xml:space="preserve">3950</t>
        </r>
      </text>
    </comment>
    <comment ref="K22" authorId="0">
      <text>
        <r>
          <rPr>
            <sz val="10"/>
            <rFont val="Arial"/>
            <family val="2"/>
          </rPr>
          <t xml:space="preserve">DELL:
</t>
        </r>
        <r>
          <rPr>
            <sz val="10"/>
            <rFont val="WenQuanYi Zen Hei"/>
            <family val="2"/>
          </rPr>
          <t xml:space="preserve">服务费按</t>
        </r>
        <r>
          <rPr>
            <sz val="10"/>
            <rFont val="Arial"/>
            <family val="2"/>
          </rPr>
          <t xml:space="preserve">3000</t>
        </r>
        <r>
          <rPr>
            <sz val="10"/>
            <rFont val="WenQuanYi Zen Hei"/>
            <family val="2"/>
          </rPr>
          <t xml:space="preserve">收</t>
        </r>
      </text>
    </comment>
    <comment ref="K23" authorId="0">
      <text>
        <r>
          <rPr>
            <sz val="10"/>
            <rFont val="Arial"/>
            <family val="2"/>
          </rPr>
          <t xml:space="preserve">DELL:
250</t>
        </r>
        <r>
          <rPr>
            <sz val="10"/>
            <rFont val="WenQuanYi Zen Hei"/>
            <family val="2"/>
          </rPr>
          <t xml:space="preserve">限速器效验费，</t>
        </r>
        <r>
          <rPr>
            <sz val="10"/>
            <rFont val="Arial"/>
            <family val="2"/>
          </rPr>
          <t xml:space="preserve">330</t>
        </r>
        <r>
          <rPr>
            <sz val="10"/>
            <rFont val="WenQuanYi Zen Hei"/>
            <family val="2"/>
          </rPr>
          <t xml:space="preserve">检测费</t>
        </r>
      </text>
    </comment>
  </commentList>
</comments>
</file>

<file path=xl/sharedStrings.xml><?xml version="1.0" encoding="utf-8"?>
<sst xmlns="http://schemas.openxmlformats.org/spreadsheetml/2006/main" count="3771" uniqueCount="1776">
  <si>
    <r>
      <rPr>
        <b val="true"/>
        <sz val="15"/>
        <color rgb="FFFFFFFF"/>
        <rFont val="WenQuanYi Zen Hei"/>
        <family val="2"/>
      </rPr>
      <t xml:space="preserve">维 保 汇 总 </t>
    </r>
    <r>
      <rPr>
        <b val="true"/>
        <sz val="15"/>
        <color rgb="FFFFFFFF"/>
        <rFont val="微软雅黑"/>
        <family val="0"/>
        <charset val="1"/>
      </rPr>
      <t xml:space="preserve">· </t>
    </r>
    <r>
      <rPr>
        <b val="true"/>
        <sz val="15"/>
        <color rgb="FFFFFFFF"/>
        <rFont val="WenQuanYi Zen Hei"/>
        <family val="2"/>
      </rPr>
      <t xml:space="preserve">梯子状态、数量、回款情况（全自动，不用填）</t>
    </r>
  </si>
  <si>
    <r>
      <rPr>
        <sz val="9"/>
        <color rgb="FF8B5E00"/>
        <rFont val="WenQuanYi Zen Hei"/>
        <family val="2"/>
      </rPr>
      <t xml:space="preserve">★ 这张表只读不填。数字全部从《电梯档案》和各维保组的表里自动汇总，那边改了这边跟着变。
★ 只有第 </t>
    </r>
    <r>
      <rPr>
        <sz val="9"/>
        <color rgb="FF8B5E00"/>
        <rFont val="微软雅黑"/>
        <family val="0"/>
        <charset val="1"/>
      </rPr>
      <t xml:space="preserve">3 </t>
    </r>
    <r>
      <rPr>
        <sz val="9"/>
        <color rgb="FF8B5E00"/>
        <rFont val="WenQuanYi Zen Hei"/>
        <family val="2"/>
      </rPr>
      <t xml:space="preserve">行三个淡黄格可以改：统计年度（④ 按年度用）、到期提醒天数（到期 </t>
    </r>
    <r>
      <rPr>
        <sz val="9"/>
        <color rgb="FF8B5E00"/>
        <rFont val="微软雅黑"/>
        <family val="0"/>
        <charset val="1"/>
      </rPr>
      <t xml:space="preserve">/ </t>
    </r>
    <r>
      <rPr>
        <sz val="9"/>
        <color rgb="FF8B5E00"/>
        <rFont val="WenQuanYi Zen Hei"/>
        <family val="2"/>
      </rPr>
      <t xml:space="preserve">年检 </t>
    </r>
    <r>
      <rPr>
        <sz val="9"/>
        <color rgb="FF8B5E00"/>
        <rFont val="微软雅黑"/>
        <family val="0"/>
        <charset val="1"/>
      </rPr>
      <t xml:space="preserve">/ </t>
    </r>
    <r>
      <rPr>
        <sz val="9"/>
        <color rgb="FF8B5E00"/>
        <rFont val="WenQuanYi Zen Hei"/>
        <family val="2"/>
      </rPr>
      <t xml:space="preserve">免保提醒都按它）、付款宽限天数（每期期初过了这几天还没收才算逾期，原表多数写「七日内付」，默认 </t>
    </r>
    <r>
      <rPr>
        <sz val="9"/>
        <color rgb="FF8B5E00"/>
        <rFont val="微软雅黑"/>
        <family val="0"/>
        <charset val="1"/>
      </rPr>
      <t xml:space="preserve">7</t>
    </r>
    <r>
      <rPr>
        <sz val="9"/>
        <color rgb="FF8B5E00"/>
        <rFont val="WenQuanYi Zen Hei"/>
        <family val="2"/>
      </rPr>
      <t xml:space="preserve">）。</t>
    </r>
  </si>
  <si>
    <t xml:space="preserve">统计年度</t>
  </si>
  <si>
    <t xml:space="preserve">到期提醒天数</t>
  </si>
  <si>
    <t xml:space="preserve">付款宽限天数</t>
  </si>
  <si>
    <t xml:space="preserve">今天</t>
  </si>
  <si>
    <r>
      <rPr>
        <b val="true"/>
        <sz val="10"/>
        <color rgb="FFFFFFFF"/>
        <rFont val="WenQuanYi Zen Hei"/>
        <family val="2"/>
      </rPr>
      <t xml:space="preserve"> ① 梯子情况（来自《电梯档案》）：维保状态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梯型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维保人员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年检与免保提醒</t>
    </r>
  </si>
  <si>
    <t xml:space="preserve">维保状态</t>
  </si>
  <si>
    <t xml:space="preserve">台量</t>
  </si>
  <si>
    <t xml:space="preserve">占比</t>
  </si>
  <si>
    <r>
      <rPr>
        <b val="true"/>
        <sz val="10"/>
        <color rgb="FFFFFFFF"/>
        <rFont val="WenQuanYi Zen Hei"/>
        <family val="2"/>
      </rPr>
      <t xml:space="preserve">免保已到期或
</t>
    </r>
    <r>
      <rPr>
        <b val="true"/>
        <sz val="10"/>
        <color rgb="FFFFFFFF"/>
        <rFont val="微软雅黑"/>
        <family val="0"/>
        <charset val="1"/>
      </rPr>
      <t xml:space="preserve">30</t>
    </r>
    <r>
      <rPr>
        <b val="true"/>
        <sz val="10"/>
        <color rgb="FFFFFFFF"/>
        <rFont val="WenQuanYi Zen Hei"/>
        <family val="2"/>
      </rPr>
      <t xml:space="preserve">天内到期</t>
    </r>
  </si>
  <si>
    <t xml:space="preserve">梯型</t>
  </si>
  <si>
    <t xml:space="preserve">维保人员</t>
  </si>
  <si>
    <t xml:space="preserve">提醒</t>
  </si>
  <si>
    <t xml:space="preserve">台数</t>
  </si>
  <si>
    <t xml:space="preserve">正常维保</t>
  </si>
  <si>
    <t xml:space="preserve">客梯</t>
  </si>
  <si>
    <t xml:space="preserve">已排维保人员</t>
  </si>
  <si>
    <r>
      <rPr>
        <b val="true"/>
        <sz val="10"/>
        <color rgb="FFC00000"/>
        <rFont val="WenQuanYi Zen Hei"/>
        <family val="2"/>
      </rPr>
      <t xml:space="preserve">年检</t>
    </r>
    <r>
      <rPr>
        <b val="true"/>
        <sz val="10"/>
        <color rgb="FFC00000"/>
        <rFont val="微软雅黑"/>
        <family val="0"/>
        <charset val="1"/>
      </rPr>
      <t xml:space="preserve">/</t>
    </r>
    <r>
      <rPr>
        <b val="true"/>
        <sz val="10"/>
        <color rgb="FFC00000"/>
        <rFont val="WenQuanYi Zen Hei"/>
        <family val="2"/>
      </rPr>
      <t xml:space="preserve">限速器</t>
    </r>
    <r>
      <rPr>
        <b val="true"/>
        <sz val="10"/>
        <color rgb="FFC00000"/>
        <rFont val="微软雅黑"/>
        <family val="0"/>
        <charset val="1"/>
      </rPr>
      <t xml:space="preserve">/</t>
    </r>
    <r>
      <rPr>
        <b val="true"/>
        <sz val="10"/>
        <color rgb="FFC00000"/>
        <rFont val="WenQuanYi Zen Hei"/>
        <family val="2"/>
      </rPr>
      <t xml:space="preserve">载重 已过期</t>
    </r>
  </si>
  <si>
    <t xml:space="preserve">安装免保</t>
  </si>
  <si>
    <r>
      <rPr>
        <sz val="10"/>
        <rFont val="WenQuanYi Zen Hei"/>
        <family val="2"/>
      </rPr>
      <t xml:space="preserve">客梯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无机房</t>
    </r>
    <r>
      <rPr>
        <sz val="10"/>
        <rFont val="微软雅黑"/>
        <family val="0"/>
        <charset val="1"/>
      </rPr>
      <t xml:space="preserve">)</t>
    </r>
  </si>
  <si>
    <t xml:space="preserve">写着「未排」</t>
  </si>
  <si>
    <r>
      <rPr>
        <b val="true"/>
        <sz val="10"/>
        <color rgb="FFC00000"/>
        <rFont val="WenQuanYi Zen Hei"/>
        <family val="2"/>
      </rPr>
      <t xml:space="preserve">年检</t>
    </r>
    <r>
      <rPr>
        <b val="true"/>
        <sz val="10"/>
        <color rgb="FFC00000"/>
        <rFont val="微软雅黑"/>
        <family val="0"/>
        <charset val="1"/>
      </rPr>
      <t xml:space="preserve">/</t>
    </r>
    <r>
      <rPr>
        <b val="true"/>
        <sz val="10"/>
        <color rgb="FFC00000"/>
        <rFont val="WenQuanYi Zen Hei"/>
        <family val="2"/>
      </rPr>
      <t xml:space="preserve">限速器</t>
    </r>
    <r>
      <rPr>
        <b val="true"/>
        <sz val="10"/>
        <color rgb="FFC00000"/>
        <rFont val="微软雅黑"/>
        <family val="0"/>
        <charset val="1"/>
      </rPr>
      <t xml:space="preserve">/</t>
    </r>
    <r>
      <rPr>
        <b val="true"/>
        <sz val="10"/>
        <color rgb="FFC00000"/>
        <rFont val="WenQuanYi Zen Hei"/>
        <family val="2"/>
      </rPr>
      <t xml:space="preserve">载重 快到期</t>
    </r>
  </si>
  <si>
    <t xml:space="preserve">技术免保</t>
  </si>
  <si>
    <t xml:space="preserve">货梯</t>
  </si>
  <si>
    <t xml:space="preserve">维保人员没填</t>
  </si>
  <si>
    <t xml:space="preserve">免保已到期该转收费</t>
  </si>
  <si>
    <t xml:space="preserve">质保期内</t>
  </si>
  <si>
    <t xml:space="preserve">扶梯</t>
  </si>
  <si>
    <t xml:space="preserve">合计</t>
  </si>
  <si>
    <t xml:space="preserve">免保快到期</t>
  </si>
  <si>
    <t xml:space="preserve">暂停维保</t>
  </si>
  <si>
    <t xml:space="preserve">人行道</t>
  </si>
  <si>
    <t xml:space="preserve">免保没填到期日</t>
  </si>
  <si>
    <t xml:space="preserve">已解约</t>
  </si>
  <si>
    <t xml:space="preserve">杂物梯</t>
  </si>
  <si>
    <t xml:space="preserve">档案在册台量</t>
  </si>
  <si>
    <t xml:space="preserve">还没填维保状态</t>
  </si>
  <si>
    <r>
      <rPr>
        <b val="true"/>
        <sz val="10"/>
        <color rgb="FFC00000"/>
        <rFont val="WenQuanYi Zen Hei"/>
        <family val="2"/>
      </rPr>
      <t xml:space="preserve">其他 </t>
    </r>
    <r>
      <rPr>
        <b val="true"/>
        <sz val="10"/>
        <color rgb="FFC00000"/>
        <rFont val="微软雅黑"/>
        <family val="0"/>
        <charset val="1"/>
      </rPr>
      <t xml:space="preserve">/ </t>
    </r>
    <r>
      <rPr>
        <b val="true"/>
        <sz val="10"/>
        <color rgb="FFC00000"/>
        <rFont val="WenQuanYi Zen Hei"/>
        <family val="2"/>
      </rPr>
      <t xml:space="preserve">梯型没填</t>
    </r>
  </si>
  <si>
    <t xml:space="preserve">各组合同台量合计</t>
  </si>
  <si>
    <t xml:space="preserve">在册总台量</t>
  </si>
  <si>
    <t xml:space="preserve">档案比合同多出的台量</t>
  </si>
  <si>
    <t xml:space="preserve">↑ 多出来的就是在档案里、但还没挂到任何一张维保组合同上的梯子（或合同台量没填）。</t>
  </si>
  <si>
    <t xml:space="preserve"> ② 各维保组：合同与回款（每组一行）</t>
  </si>
  <si>
    <t xml:space="preserve">维保组</t>
  </si>
  <si>
    <t xml:space="preserve">项目
行数</t>
  </si>
  <si>
    <t xml:space="preserve">合同
台量</t>
  </si>
  <si>
    <t xml:space="preserve">合同
未回</t>
  </si>
  <si>
    <t xml:space="preserve">已到期</t>
  </si>
  <si>
    <t xml:space="preserve">即将
到期</t>
  </si>
  <si>
    <t xml:space="preserve">免保
项目</t>
  </si>
  <si>
    <t xml:space="preserve">合同应收</t>
  </si>
  <si>
    <t xml:space="preserve">合同外
维修费</t>
  </si>
  <si>
    <t xml:space="preserve">总应收</t>
  </si>
  <si>
    <t xml:space="preserve">开票金额</t>
  </si>
  <si>
    <t xml:space="preserve">收款金额</t>
  </si>
  <si>
    <t xml:space="preserve">收现金额</t>
  </si>
  <si>
    <t xml:space="preserve">收款不开票</t>
  </si>
  <si>
    <t xml:space="preserve">已收合计</t>
  </si>
  <si>
    <t xml:space="preserve">回款率</t>
  </si>
  <si>
    <r>
      <rPr>
        <b val="true"/>
        <sz val="10"/>
        <color rgb="FFFFFFFF"/>
        <rFont val="WenQuanYi Zen Hei"/>
        <family val="2"/>
      </rPr>
      <t xml:space="preserve">开票应收额
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开票未到账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</si>
  <si>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到账未开票
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待补票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</si>
  <si>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未开票应收</t>
  </si>
  <si>
    <r>
      <rPr>
        <b val="true"/>
        <sz val="10"/>
        <color rgb="FFFFFFFF"/>
        <rFont val="WenQuanYi Zen Hei"/>
        <family val="2"/>
      </rPr>
      <t xml:space="preserve">应收余额
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欠款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</si>
  <si>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截至今天应收
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按付款周期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</si>
  <si>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逾期未收</t>
  </si>
  <si>
    <t xml:space="preserve">刘丕斌徐少斌夏凯</t>
  </si>
  <si>
    <t xml:space="preserve">陆莹杨凯</t>
  </si>
  <si>
    <t xml:space="preserve">刘坤田超</t>
  </si>
  <si>
    <t xml:space="preserve">陈彪姚永华梅思阳</t>
  </si>
  <si>
    <t xml:space="preserve">胡春平</t>
  </si>
  <si>
    <r>
      <rPr>
        <b val="true"/>
        <sz val="10"/>
        <color rgb="FF1F4E79"/>
        <rFont val="微软雅黑"/>
        <family val="0"/>
        <charset val="1"/>
      </rPr>
      <t xml:space="preserve">Sheet5</t>
    </r>
    <r>
      <rPr>
        <b val="true"/>
        <sz val="10"/>
        <color rgb="FF1F4E79"/>
        <rFont val="WenQuanYi Zen Hei"/>
        <family val="2"/>
      </rPr>
      <t xml:space="preserve">（空白模板）</t>
    </r>
  </si>
  <si>
    <t xml:space="preserve"> ③ 收款五种情况（按维保组拆开）：钱是怎么收的、票是怎么开的</t>
  </si>
  <si>
    <t xml:space="preserve">情况</t>
  </si>
  <si>
    <t xml:space="preserve">在组表里怎么填</t>
  </si>
  <si>
    <r>
      <rPr>
        <b val="true"/>
        <sz val="10"/>
        <color rgb="FFFFFFFF"/>
        <rFont val="微软雅黑"/>
        <family val="0"/>
        <charset val="1"/>
      </rPr>
      <t xml:space="preserve">Sheet5</t>
    </r>
    <r>
      <rPr>
        <b val="true"/>
        <sz val="10"/>
        <color rgb="FFFFFFFF"/>
        <rFont val="WenQuanYi Zen Hei"/>
        <family val="2"/>
      </rPr>
      <t xml:space="preserve">（空白模板）</t>
    </r>
  </si>
  <si>
    <t xml:space="preserve">涉及行数</t>
  </si>
  <si>
    <t xml:space="preserve">① 不开票的现金账</t>
  </si>
  <si>
    <t xml:space="preserve">只填「收现金额」</t>
  </si>
  <si>
    <r>
      <rPr>
        <b val="true"/>
        <sz val="10"/>
        <color rgb="FF1F4E79"/>
        <rFont val="WenQuanYi Zen Hei"/>
        <family val="2"/>
      </rPr>
      <t xml:space="preserve">② 收款不开票（转账</t>
    </r>
    <r>
      <rPr>
        <b val="true"/>
        <sz val="10"/>
        <color rgb="FF1F4E79"/>
        <rFont val="微软雅黑"/>
        <family val="0"/>
        <charset val="1"/>
      </rPr>
      <t xml:space="preserve">/</t>
    </r>
    <r>
      <rPr>
        <b val="true"/>
        <sz val="10"/>
        <color rgb="FF1F4E79"/>
        <rFont val="WenQuanYi Zen Hei"/>
        <family val="2"/>
      </rPr>
      <t xml:space="preserve">微信</t>
    </r>
    <r>
      <rPr>
        <b val="true"/>
        <sz val="10"/>
        <color rgb="FF1F4E79"/>
        <rFont val="微软雅黑"/>
        <family val="0"/>
        <charset val="1"/>
      </rPr>
      <t xml:space="preserve">/</t>
    </r>
    <r>
      <rPr>
        <b val="true"/>
        <sz val="10"/>
        <color rgb="FF1F4E79"/>
        <rFont val="WenQuanYi Zen Hei"/>
        <family val="2"/>
      </rPr>
      <t xml:space="preserve">收据，不开票）</t>
    </r>
  </si>
  <si>
    <t xml:space="preserve">只填「收款不开票」</t>
  </si>
  <si>
    <t xml:space="preserve">③ 开票收款（票开了、钱也到了）</t>
  </si>
  <si>
    <t xml:space="preserve">「开票金额」和「收款金额」都填</t>
  </si>
  <si>
    <t xml:space="preserve">④ 开票未到账（开票应收额）</t>
  </si>
  <si>
    <t xml:space="preserve">只填「开票金额」，钱没到</t>
  </si>
  <si>
    <t xml:space="preserve">⑤ 到账未开票（待补票）</t>
  </si>
  <si>
    <t xml:space="preserve">只填「收款金额」，票还没开</t>
  </si>
  <si>
    <t xml:space="preserve">　 未开票也未收（未开票应收）</t>
  </si>
  <si>
    <t xml:space="preserve">自动：还欠的钱里没开票的部分</t>
  </si>
  <si>
    <t xml:space="preserve">　 应收余额（最后还欠多少）</t>
  </si>
  <si>
    <t xml:space="preserve">自动：总应收 − 收款 − 收现 − 收款不开票</t>
  </si>
  <si>
    <r>
      <rPr>
        <b val="true"/>
        <sz val="10"/>
        <color rgb="FFFFFFFF"/>
        <rFont val="WenQuanYi Zen Hei"/>
        <family val="2"/>
      </rPr>
      <t xml:space="preserve"> ④ 按年度看欠款（年度＝合同起始日所在年份；「统计年度」在第 </t>
    </r>
    <r>
      <rPr>
        <b val="true"/>
        <sz val="10"/>
        <color rgb="FFFFFFFF"/>
        <rFont val="微软雅黑"/>
        <family val="0"/>
        <charset val="1"/>
      </rPr>
      <t xml:space="preserve">3 </t>
    </r>
    <r>
      <rPr>
        <b val="true"/>
        <sz val="10"/>
        <color rgb="FFFFFFFF"/>
        <rFont val="WenQuanYi Zen Hei"/>
        <family val="2"/>
      </rPr>
      <t xml:space="preserve">行改）：</t>
    </r>
    <r>
      <rPr>
        <b val="true"/>
        <sz val="10"/>
        <color rgb="FFFFFFFF"/>
        <rFont val="微软雅黑"/>
        <family val="0"/>
        <charset val="1"/>
      </rPr>
      <t xml:space="preserve">26 </t>
    </r>
    <r>
      <rPr>
        <b val="true"/>
        <sz val="10"/>
        <color rgb="FFFFFFFF"/>
        <rFont val="WenQuanYi Zen Hei"/>
        <family val="2"/>
      </rPr>
      <t xml:space="preserve">年没收完的，</t>
    </r>
    <r>
      <rPr>
        <b val="true"/>
        <sz val="10"/>
        <color rgb="FFFFFFFF"/>
        <rFont val="微软雅黑"/>
        <family val="0"/>
        <charset val="1"/>
      </rPr>
      <t xml:space="preserve">27 </t>
    </r>
    <r>
      <rPr>
        <b val="true"/>
        <sz val="10"/>
        <color rgb="FFFFFFFF"/>
        <rFont val="WenQuanYi Zen Hei"/>
        <family val="2"/>
      </rPr>
      <t xml:space="preserve">年在「往年合同」里接着看</t>
    </r>
  </si>
  <si>
    <t xml:space="preserve">本年度合同
总应收</t>
  </si>
  <si>
    <t xml:space="preserve">本年度合同
已收</t>
  </si>
  <si>
    <t xml:space="preserve">本年度合同
应收余额</t>
  </si>
  <si>
    <r>
      <rPr>
        <b val="true"/>
        <sz val="10"/>
        <color rgb="FFFFFFFF"/>
        <rFont val="WenQuanYi Zen Hei"/>
        <family val="2"/>
      </rPr>
      <t xml:space="preserve">往年合同
应收余额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结转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</si>
  <si>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以后年度合同
应收余额</t>
  </si>
  <si>
    <t xml:space="preserve">没填合同期的
应收余额</t>
  </si>
  <si>
    <r>
      <rPr>
        <b val="true"/>
        <sz val="10"/>
        <color rgb="FFFFFFFF"/>
        <rFont val="WenQuanYi Zen Hei"/>
        <family val="2"/>
      </rPr>
      <t xml:space="preserve">累计应收余额
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全部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</si>
  <si>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 ⑤ 核对与留意</t>
  </si>
  <si>
    <t xml:space="preserve">项目</t>
  </si>
  <si>
    <r>
      <rPr>
        <b val="true"/>
        <sz val="10"/>
        <color rgb="FFFFFFFF"/>
        <rFont val="WenQuanYi Zen Hei"/>
        <family val="2"/>
      </rPr>
      <t xml:space="preserve">数值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口径一</t>
    </r>
  </si>
  <si>
    <t xml:space="preserve">口径二</t>
  </si>
  <si>
    <t xml:space="preserve">结论</t>
  </si>
  <si>
    <t xml:space="preserve">应收余额合计 ＝ 总应收 − 已收合计</t>
  </si>
  <si>
    <r>
      <rPr>
        <sz val="9"/>
        <color rgb="FF8B5E00"/>
        <rFont val="WenQuanYi Zen Hei"/>
        <family val="2"/>
      </rPr>
      <t xml:space="preserve">不平说明有行填了收款 </t>
    </r>
    <r>
      <rPr>
        <sz val="9"/>
        <color rgb="FF8B5E00"/>
        <rFont val="微软雅黑"/>
        <family val="0"/>
        <charset val="1"/>
      </rPr>
      <t xml:space="preserve">/ </t>
    </r>
    <r>
      <rPr>
        <sz val="9"/>
        <color rgb="FF8B5E00"/>
        <rFont val="WenQuanYi Zen Hei"/>
        <family val="2"/>
      </rPr>
      <t xml:space="preserve">金额，却没写使用单位和项目名称（这种行不会算进应收余额），或者数写在了第 </t>
    </r>
    <r>
      <rPr>
        <sz val="9"/>
        <color rgb="FF8B5E00"/>
        <rFont val="微软雅黑"/>
        <family val="0"/>
        <charset val="1"/>
      </rPr>
      <t xml:space="preserve">500 </t>
    </r>
    <r>
      <rPr>
        <sz val="9"/>
        <color rgb="FF8B5E00"/>
        <rFont val="WenQuanYi Zen Hei"/>
        <family val="2"/>
      </rPr>
      <t xml:space="preserve">行以后。</t>
    </r>
  </si>
  <si>
    <t xml:space="preserve">开票应收额 ＋ 未开票应收 ＝ 还欠的钱</t>
  </si>
  <si>
    <t xml:space="preserve">五种情况表的应收余额 ＝ ② 表应收余额</t>
  </si>
  <si>
    <t xml:space="preserve">按年度拆开之后加回去 ＝ 累计应收余额</t>
  </si>
  <si>
    <t xml:space="preserve">多收了的行（应收余额是负数）</t>
  </si>
  <si>
    <r>
      <rPr>
        <sz val="9"/>
        <color rgb="FF8B5E00"/>
        <rFont val="WenQuanYi Zen Hei"/>
        <family val="2"/>
      </rPr>
      <t xml:space="preserve">一般是单价 </t>
    </r>
    <r>
      <rPr>
        <sz val="9"/>
        <color rgb="FF8B5E00"/>
        <rFont val="微软雅黑"/>
        <family val="0"/>
        <charset val="1"/>
      </rPr>
      <t xml:space="preserve">/ </t>
    </r>
    <r>
      <rPr>
        <sz val="9"/>
        <color rgb="FF8B5E00"/>
        <rFont val="WenQuanYi Zen Hei"/>
        <family val="2"/>
      </rPr>
      <t xml:space="preserve">台量没填全，或者预收了下一期。</t>
    </r>
  </si>
  <si>
    <t xml:space="preserve">没填单价却已经收了钱的行</t>
  </si>
  <si>
    <t xml:space="preserve">补上单价、台量，应收余额才准。</t>
  </si>
  <si>
    <t xml:space="preserve">选了付款周期但没填合同起止的行</t>
  </si>
  <si>
    <t xml:space="preserve">没有合同起止日，算不出分期到了第几期。</t>
  </si>
  <si>
    <t xml:space="preserve">注意事项</t>
  </si>
  <si>
    <t xml:space="preserve">使用单位</t>
  </si>
  <si>
    <t xml:space="preserve">项目名称</t>
  </si>
  <si>
    <t xml:space="preserve">型号</t>
  </si>
  <si>
    <t xml:space="preserve">注册代码</t>
  </si>
  <si>
    <r>
      <rPr>
        <sz val="16"/>
        <color theme="0"/>
        <rFont val="Verdana"/>
        <family val="0"/>
        <charset val="134"/>
      </rPr>
      <t xml:space="preserve">963333</t>
    </r>
    <r>
      <rPr>
        <sz val="16"/>
        <color theme="0"/>
        <rFont val="WenQuanYi Zen Hei"/>
        <family val="2"/>
      </rPr>
      <t xml:space="preserve">应急救
援标识牌编号</t>
    </r>
  </si>
  <si>
    <t xml:space="preserve">生产厂家</t>
  </si>
  <si>
    <t xml:space="preserve">层</t>
  </si>
  <si>
    <t xml:space="preserve">站</t>
  </si>
  <si>
    <t xml:space="preserve">门</t>
  </si>
  <si>
    <t xml:space="preserve">载重</t>
  </si>
  <si>
    <r>
      <rPr>
        <sz val="16"/>
        <color theme="0"/>
        <rFont val="WenQuanYi Zen Hei"/>
        <family val="2"/>
      </rPr>
      <t xml:space="preserve">速度</t>
    </r>
    <r>
      <rPr>
        <sz val="16"/>
        <color theme="0"/>
        <rFont val="Verdana"/>
        <family val="0"/>
        <charset val="134"/>
      </rPr>
      <t xml:space="preserve">/</t>
    </r>
    <r>
      <rPr>
        <sz val="16"/>
        <color theme="0"/>
        <rFont val="WenQuanYi Zen Hei"/>
        <family val="2"/>
      </rPr>
      <t xml:space="preserve">宽度</t>
    </r>
  </si>
  <si>
    <t xml:space="preserve">设备编号</t>
  </si>
  <si>
    <t xml:space="preserve">使用编号</t>
  </si>
  <si>
    <r>
      <rPr>
        <sz val="16"/>
        <color theme="0"/>
        <rFont val="WenQuanYi Zen Hei"/>
        <family val="2"/>
      </rPr>
      <t xml:space="preserve">其它</t>
    </r>
    <r>
      <rPr>
        <sz val="16"/>
        <color theme="0"/>
        <rFont val="Verdana"/>
        <family val="0"/>
        <charset val="134"/>
      </rPr>
      <t xml:space="preserve">(</t>
    </r>
    <r>
      <rPr>
        <sz val="16"/>
        <color theme="0"/>
        <rFont val="WenQuanYi Zen Hei"/>
        <family val="2"/>
      </rPr>
      <t xml:space="preserve">下次年检日期</t>
    </r>
    <r>
      <rPr>
        <sz val="16"/>
        <color theme="0"/>
        <rFont val="Verdana"/>
        <family val="0"/>
        <charset val="134"/>
      </rPr>
      <t xml:space="preserve">)</t>
    </r>
  </si>
  <si>
    <t xml:space="preserve">制造
日期</t>
  </si>
  <si>
    <t xml:space="preserve">限速器校验（下次）</t>
  </si>
  <si>
    <r>
      <rPr>
        <sz val="16"/>
        <color theme="0"/>
        <rFont val="WenQuanYi Zen Hei"/>
        <family val="2"/>
      </rPr>
      <t xml:space="preserve">载重试验</t>
    </r>
    <r>
      <rPr>
        <sz val="16"/>
        <color theme="0"/>
        <rFont val="Verdana"/>
        <family val="0"/>
        <charset val="134"/>
      </rPr>
      <t xml:space="preserve">125%</t>
    </r>
    <r>
      <rPr>
        <sz val="16"/>
        <color theme="0"/>
        <rFont val="WenQuanYi Zen Hei"/>
        <family val="2"/>
      </rPr>
      <t xml:space="preserve">（下次）</t>
    </r>
  </si>
  <si>
    <t xml:space="preserve">维保性质</t>
  </si>
  <si>
    <r>
      <rPr>
        <sz val="16"/>
        <color theme="0"/>
        <rFont val="WenQuanYi Zen Hei"/>
        <family val="2"/>
      </rPr>
      <t xml:space="preserve">免保</t>
    </r>
    <r>
      <rPr>
        <sz val="16"/>
        <color theme="0"/>
        <rFont val="宋体"/>
        <family val="0"/>
        <charset val="134"/>
      </rPr>
      <t xml:space="preserve">/</t>
    </r>
    <r>
      <rPr>
        <sz val="16"/>
        <color theme="0"/>
        <rFont val="WenQuanYi Zen Hei"/>
        <family val="2"/>
      </rPr>
      <t xml:space="preserve">质保
到期日</t>
    </r>
  </si>
  <si>
    <t xml:space="preserve">维保状态提醒</t>
  </si>
  <si>
    <r>
      <rPr>
        <sz val="16"/>
        <color theme="0"/>
        <rFont val="WenQuanYi Zen Hei"/>
        <family val="2"/>
      </rPr>
      <t xml:space="preserve">年检</t>
    </r>
    <r>
      <rPr>
        <sz val="16"/>
        <color theme="0"/>
        <rFont val="宋体"/>
        <family val="0"/>
        <charset val="134"/>
      </rPr>
      <t xml:space="preserve">/</t>
    </r>
    <r>
      <rPr>
        <sz val="16"/>
        <color theme="0"/>
        <rFont val="WenQuanYi Zen Hei"/>
        <family val="2"/>
      </rPr>
      <t xml:space="preserve">校验提醒</t>
    </r>
  </si>
  <si>
    <r>
      <rPr>
        <sz val="16"/>
        <color theme="0"/>
        <rFont val="WenQuanYi Zen Hei"/>
        <family val="2"/>
      </rPr>
      <t xml:space="preserve">年检</t>
    </r>
    <r>
      <rPr>
        <sz val="16"/>
        <color theme="0"/>
        <rFont val="宋体"/>
        <family val="0"/>
        <charset val="134"/>
      </rPr>
      <t xml:space="preserve">(</t>
    </r>
    <r>
      <rPr>
        <sz val="16"/>
        <color theme="0"/>
        <rFont val="WenQuanYi Zen Hei"/>
        <family val="2"/>
      </rPr>
      <t xml:space="preserve">认出的日期</t>
    </r>
    <r>
      <rPr>
        <sz val="16"/>
        <color theme="0"/>
        <rFont val="宋体"/>
        <family val="0"/>
        <charset val="134"/>
      </rPr>
      <t xml:space="preserve">)</t>
    </r>
  </si>
  <si>
    <r>
      <rPr>
        <sz val="16"/>
        <color theme="0"/>
        <rFont val="WenQuanYi Zen Hei"/>
        <family val="2"/>
      </rPr>
      <t xml:space="preserve">限速器</t>
    </r>
    <r>
      <rPr>
        <sz val="16"/>
        <color theme="0"/>
        <rFont val="宋体"/>
        <family val="0"/>
        <charset val="134"/>
      </rPr>
      <t xml:space="preserve">(</t>
    </r>
    <r>
      <rPr>
        <sz val="16"/>
        <color theme="0"/>
        <rFont val="WenQuanYi Zen Hei"/>
        <family val="2"/>
      </rPr>
      <t xml:space="preserve">认出的日期</t>
    </r>
    <r>
      <rPr>
        <sz val="16"/>
        <color theme="0"/>
        <rFont val="宋体"/>
        <family val="0"/>
        <charset val="134"/>
      </rPr>
      <t xml:space="preserve">)</t>
    </r>
  </si>
  <si>
    <r>
      <rPr>
        <sz val="16"/>
        <color theme="0"/>
        <rFont val="WenQuanYi Zen Hei"/>
        <family val="2"/>
      </rPr>
      <t xml:space="preserve">载重试验</t>
    </r>
    <r>
      <rPr>
        <sz val="16"/>
        <color theme="0"/>
        <rFont val="宋体"/>
        <family val="0"/>
        <charset val="134"/>
      </rPr>
      <t xml:space="preserve">(</t>
    </r>
    <r>
      <rPr>
        <sz val="16"/>
        <color theme="0"/>
        <rFont val="WenQuanYi Zen Hei"/>
        <family val="2"/>
      </rPr>
      <t xml:space="preserve">认出的日期</t>
    </r>
    <r>
      <rPr>
        <sz val="16"/>
        <color theme="0"/>
        <rFont val="宋体"/>
        <family val="0"/>
        <charset val="134"/>
      </rPr>
      <t xml:space="preserve">)</t>
    </r>
  </si>
  <si>
    <t xml:space="preserve">武汉中海联机电工程有限公司</t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</si>
  <si>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7</t>
    </r>
    <r>
      <rPr>
        <sz val="12"/>
        <rFont val="WenQuanYi Zen Hei"/>
        <family val="2"/>
      </rPr>
      <t xml:space="preserve">号楼（汪益新）</t>
    </r>
  </si>
  <si>
    <t xml:space="preserve">KLWG</t>
  </si>
  <si>
    <t xml:space="preserve">3110420100201911Z156</t>
  </si>
  <si>
    <t xml:space="preserve">110647</t>
  </si>
  <si>
    <t xml:space="preserve">康力电梯</t>
  </si>
  <si>
    <t xml:space="preserve">800kg</t>
  </si>
  <si>
    <t xml:space="preserve">1.0m/s</t>
  </si>
  <si>
    <t xml:space="preserve">10045590-0010 </t>
  </si>
  <si>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</si>
  <si>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武汉明海定慧商业管理有限公司</t>
  </si>
  <si>
    <t xml:space="preserve">六渡桥</t>
  </si>
  <si>
    <t xml:space="preserve">FSLK</t>
  </si>
  <si>
    <t xml:space="preserve">31104201032017070035</t>
  </si>
  <si>
    <t xml:space="preserve">010829</t>
  </si>
  <si>
    <t xml:space="preserve">浙江梅轮电梯公司</t>
  </si>
  <si>
    <t xml:space="preserve">1.5m/s</t>
  </si>
  <si>
    <t xml:space="preserve">17ML-2601</t>
  </si>
  <si>
    <r>
      <rPr>
        <sz val="12"/>
        <rFont val="Verdana"/>
        <family val="0"/>
        <charset val="134"/>
      </rPr>
      <t xml:space="preserve">L1#</t>
    </r>
    <r>
      <rPr>
        <sz val="12"/>
        <rFont val="WenQuanYi Zen Hei"/>
        <family val="2"/>
      </rPr>
      <t xml:space="preserve">客</t>
    </r>
  </si>
  <si>
    <t xml:space="preserve">武汉华茂医院有限公司</t>
  </si>
  <si>
    <t xml:space="preserve">圣心医院</t>
  </si>
  <si>
    <t xml:space="preserve">EBJ30</t>
  </si>
  <si>
    <t xml:space="preserve">3110420100201811X814</t>
  </si>
  <si>
    <t xml:space="preserve">102951</t>
  </si>
  <si>
    <t xml:space="preserve">怡达快速电梯</t>
  </si>
  <si>
    <t xml:space="preserve">1600kg</t>
  </si>
  <si>
    <t xml:space="preserve">H070058.1</t>
  </si>
  <si>
    <r>
      <rPr>
        <sz val="12"/>
        <rFont val="WenQuanYi Zen Hei"/>
        <family val="2"/>
      </rPr>
      <t xml:space="preserve">医梯</t>
    </r>
    <r>
      <rPr>
        <sz val="12"/>
        <rFont val="Verdana"/>
        <family val="0"/>
        <charset val="134"/>
      </rPr>
      <t xml:space="preserve">1#</t>
    </r>
  </si>
  <si>
    <t xml:space="preserve">3110420100201811X815</t>
  </si>
  <si>
    <t xml:space="preserve">102952</t>
  </si>
  <si>
    <t xml:space="preserve">H070058.2</t>
  </si>
  <si>
    <r>
      <rPr>
        <sz val="12"/>
        <rFont val="WenQuanYi Zen Hei"/>
        <family val="2"/>
      </rPr>
      <t xml:space="preserve">医梯</t>
    </r>
    <r>
      <rPr>
        <sz val="12"/>
        <rFont val="Verdana"/>
        <family val="0"/>
        <charset val="134"/>
      </rPr>
      <t xml:space="preserve">2#</t>
    </r>
  </si>
  <si>
    <t xml:space="preserve">湖北长江人民艺术剧院有限责任公司</t>
  </si>
  <si>
    <r>
      <rPr>
        <sz val="12"/>
        <rFont val="WenQuanYi Zen Hei"/>
        <family val="2"/>
      </rPr>
      <t xml:space="preserve">长江人艺</t>
    </r>
    <r>
      <rPr>
        <sz val="12"/>
        <rFont val="Verdana"/>
        <family val="0"/>
        <charset val="134"/>
      </rPr>
      <t xml:space="preserve">D8</t>
    </r>
    <r>
      <rPr>
        <sz val="12"/>
        <rFont val="WenQuanYi Zen Hei"/>
        <family val="2"/>
      </rPr>
      <t xml:space="preserve">小剧场</t>
    </r>
  </si>
  <si>
    <t xml:space="preserve">MEGA-P</t>
  </si>
  <si>
    <t xml:space="preserve">31104201062025120001</t>
  </si>
  <si>
    <t xml:space="preserve">住富电梯科技有限公司</t>
  </si>
  <si>
    <t xml:space="preserve">1500kg</t>
  </si>
  <si>
    <t xml:space="preserve">F09193</t>
  </si>
  <si>
    <r>
      <rPr>
        <sz val="12"/>
        <rFont val="Verdana"/>
        <family val="0"/>
        <charset val="134"/>
      </rPr>
      <t xml:space="preserve">3#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</si>
  <si>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小东门华中村</t>
    </r>
    <r>
      <rPr>
        <sz val="12"/>
        <rFont val="Verdana"/>
        <family val="0"/>
        <charset val="134"/>
      </rPr>
      <t xml:space="preserve">64</t>
    </r>
    <r>
      <rPr>
        <sz val="12"/>
        <rFont val="WenQuanYi Zen Hei"/>
        <family val="2"/>
      </rPr>
      <t xml:space="preserve">号</t>
    </r>
  </si>
  <si>
    <t xml:space="preserve">MEGA-MRL</t>
  </si>
  <si>
    <t xml:space="preserve">31104201062022100030</t>
  </si>
  <si>
    <t xml:space="preserve">住友富士</t>
  </si>
  <si>
    <r>
      <rPr>
        <sz val="12"/>
        <rFont val="WenQuanYi Zen Hei"/>
        <family val="2"/>
      </rPr>
      <t xml:space="preserve">客梯</t>
    </r>
    <r>
      <rPr>
        <sz val="12"/>
        <rFont val="Verdana"/>
        <family val="0"/>
        <charset val="134"/>
      </rPr>
      <t xml:space="preserve">(</t>
    </r>
    <r>
      <rPr>
        <sz val="12"/>
        <rFont val="WenQuanYi Zen Hei"/>
        <family val="2"/>
      </rPr>
      <t xml:space="preserve">无机房</t>
    </r>
    <r>
      <rPr>
        <sz val="12"/>
        <rFont val="Verdana"/>
        <family val="0"/>
        <charset val="134"/>
      </rPr>
      <t xml:space="preserve">)</t>
    </r>
  </si>
  <si>
    <t xml:space="preserve">1000kg</t>
  </si>
  <si>
    <t xml:space="preserve">31104201062022100031</t>
  </si>
  <si>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客</t>
    </r>
  </si>
  <si>
    <t xml:space="preserve">金禧建设集团有限公司</t>
  </si>
  <si>
    <r>
      <rPr>
        <sz val="12"/>
        <rFont val="WenQuanYi Zen Hei"/>
        <family val="2"/>
      </rPr>
      <t xml:space="preserve">金禧中北路</t>
    </r>
    <r>
      <rPr>
        <sz val="12"/>
        <rFont val="Verdana"/>
        <family val="0"/>
        <charset val="134"/>
      </rPr>
      <t xml:space="preserve">221</t>
    </r>
    <r>
      <rPr>
        <sz val="12"/>
        <rFont val="WenQuanYi Zen Hei"/>
        <family val="2"/>
      </rPr>
      <t xml:space="preserve">号</t>
    </r>
  </si>
  <si>
    <t xml:space="preserve">MTP</t>
  </si>
  <si>
    <t xml:space="preserve">31104201062019090001</t>
  </si>
  <si>
    <t xml:space="preserve">095986</t>
  </si>
  <si>
    <t xml:space="preserve">曼隆蒂森克虏伯电梯</t>
  </si>
  <si>
    <t xml:space="preserve">1.75m/s</t>
  </si>
  <si>
    <t xml:space="preserve">M19NJ1136</t>
  </si>
  <si>
    <t xml:space="preserve">1#</t>
  </si>
  <si>
    <t xml:space="preserve">湖北南远电缆科技有限公司</t>
  </si>
  <si>
    <t xml:space="preserve">南远电缆</t>
  </si>
  <si>
    <t xml:space="preserve">LTHX2000/0.5-VF</t>
  </si>
  <si>
    <t xml:space="preserve">31204201002018051055</t>
  </si>
  <si>
    <t xml:space="preserve">099118</t>
  </si>
  <si>
    <t xml:space="preserve">菱王电梯股份有限公司</t>
  </si>
  <si>
    <t xml:space="preserve">2000kg</t>
  </si>
  <si>
    <t xml:space="preserve">0.5m/s</t>
  </si>
  <si>
    <t xml:space="preserve">17H002199</t>
  </si>
  <si>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货梯</t>
    </r>
  </si>
  <si>
    <t xml:space="preserve">CHOI-III</t>
  </si>
  <si>
    <t xml:space="preserve">31104201012022107422</t>
  </si>
  <si>
    <t xml:space="preserve">沈阳远大智能工业集团</t>
  </si>
  <si>
    <t xml:space="preserve">BLTSY22K/20366</t>
  </si>
  <si>
    <r>
      <rPr>
        <sz val="12"/>
        <rFont val="Verdana"/>
        <family val="0"/>
        <charset val="134"/>
      </rPr>
      <t xml:space="preserve">L1#</t>
    </r>
    <r>
      <rPr>
        <sz val="12"/>
        <rFont val="WenQuanYi Zen Hei"/>
        <family val="2"/>
      </rPr>
      <t xml:space="preserve">客梯</t>
    </r>
  </si>
  <si>
    <t xml:space="preserve">武汉市黄陂区鑫捷惠超市（个体工商户）</t>
  </si>
  <si>
    <t xml:space="preserve">黄陂雅迪</t>
  </si>
  <si>
    <t xml:space="preserve">F2000D05S-C0</t>
  </si>
  <si>
    <t xml:space="preserve">30134201162013060001</t>
  </si>
  <si>
    <t xml:space="preserve">092260</t>
  </si>
  <si>
    <t xml:space="preserve">江南嘉捷电梯</t>
  </si>
  <si>
    <t xml:space="preserve">12J50060</t>
  </si>
  <si>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货</t>
    </r>
  </si>
  <si>
    <t xml:space="preserve">武汉尊品益康意食品有限公司</t>
  </si>
  <si>
    <t xml:space="preserve">意康意厂房</t>
  </si>
  <si>
    <t xml:space="preserve">LTHX</t>
  </si>
  <si>
    <t xml:space="preserve">31204201002019073047</t>
  </si>
  <si>
    <t xml:space="preserve">108416</t>
  </si>
  <si>
    <t xml:space="preserve">18H001296</t>
  </si>
  <si>
    <t xml:space="preserve">31204201002019073048</t>
  </si>
  <si>
    <t xml:space="preserve">108417</t>
  </si>
  <si>
    <t xml:space="preserve">18H001297</t>
  </si>
  <si>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货</t>
    </r>
  </si>
  <si>
    <t xml:space="preserve">31204201002019073049</t>
  </si>
  <si>
    <t xml:space="preserve">108418</t>
  </si>
  <si>
    <t xml:space="preserve">18H001298</t>
  </si>
  <si>
    <r>
      <rPr>
        <sz val="12"/>
        <rFont val="Verdana"/>
        <family val="0"/>
        <charset val="134"/>
      </rPr>
      <t xml:space="preserve">3#</t>
    </r>
    <r>
      <rPr>
        <sz val="12"/>
        <rFont val="WenQuanYi Zen Hei"/>
        <family val="2"/>
      </rPr>
      <t xml:space="preserve">货</t>
    </r>
  </si>
  <si>
    <t xml:space="preserve">31204201002019073050</t>
  </si>
  <si>
    <t xml:space="preserve">108419</t>
  </si>
  <si>
    <t xml:space="preserve">18H001299</t>
  </si>
  <si>
    <r>
      <rPr>
        <sz val="12"/>
        <rFont val="Verdana"/>
        <family val="0"/>
        <charset val="134"/>
      </rPr>
      <t xml:space="preserve">4#</t>
    </r>
    <r>
      <rPr>
        <sz val="12"/>
        <rFont val="WenQuanYi Zen Hei"/>
        <family val="2"/>
      </rPr>
      <t xml:space="preserve">货</t>
    </r>
  </si>
  <si>
    <t xml:space="preserve">LTK</t>
  </si>
  <si>
    <t xml:space="preserve">3110420100201907Z115</t>
  </si>
  <si>
    <t xml:space="preserve">108415</t>
  </si>
  <si>
    <t xml:space="preserve">1050kg</t>
  </si>
  <si>
    <t xml:space="preserve">18K001875</t>
  </si>
  <si>
    <t xml:space="preserve">武汉光谷铁神新材料孵化器有限公司</t>
  </si>
  <si>
    <t xml:space="preserve">光谷铁神孵化器</t>
  </si>
  <si>
    <t xml:space="preserve">MAX-E1050-C01.75</t>
  </si>
  <si>
    <t xml:space="preserve">31104201192020010040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</si>
  <si>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A28927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20</t>
    </r>
    <r>
      <rPr>
        <sz val="12"/>
        <rFont val="WenQuanYi Zen Hei"/>
        <family val="2"/>
      </rPr>
      <t xml:space="preserve">）</t>
    </r>
  </si>
  <si>
    <t xml:space="preserve">广州广日</t>
  </si>
  <si>
    <t xml:space="preserve">19278033001</t>
  </si>
  <si>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号楼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梯</t>
    </r>
  </si>
  <si>
    <t xml:space="preserve">31104201192020010041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</si>
  <si>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A28928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20</t>
    </r>
    <r>
      <rPr>
        <sz val="12"/>
        <rFont val="WenQuanYi Zen Hei"/>
        <family val="2"/>
      </rPr>
      <t xml:space="preserve">）</t>
    </r>
  </si>
  <si>
    <t xml:space="preserve">19278033002</t>
  </si>
  <si>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号楼</t>
    </r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梯</t>
    </r>
  </si>
  <si>
    <t xml:space="preserve">31104201192020010042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</si>
  <si>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A28929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20</t>
    </r>
    <r>
      <rPr>
        <sz val="12"/>
        <rFont val="WenQuanYi Zen Hei"/>
        <family val="2"/>
      </rPr>
      <t xml:space="preserve">）</t>
    </r>
  </si>
  <si>
    <t xml:space="preserve">19278033003</t>
  </si>
  <si>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号楼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梯</t>
    </r>
  </si>
  <si>
    <t xml:space="preserve">31104201192020010043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</si>
  <si>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A28930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20</t>
    </r>
    <r>
      <rPr>
        <sz val="12"/>
        <rFont val="WenQuanYi Zen Hei"/>
        <family val="2"/>
      </rPr>
      <t xml:space="preserve">）</t>
    </r>
  </si>
  <si>
    <t xml:space="preserve">19278033004</t>
  </si>
  <si>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号楼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梯</t>
    </r>
  </si>
  <si>
    <t xml:space="preserve">31104201192020010044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</si>
  <si>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A28931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20</t>
    </r>
    <r>
      <rPr>
        <sz val="12"/>
        <rFont val="WenQuanYi Zen Hei"/>
        <family val="2"/>
      </rPr>
      <t xml:space="preserve">）</t>
    </r>
  </si>
  <si>
    <t xml:space="preserve">19278033005</t>
  </si>
  <si>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号楼</t>
    </r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梯</t>
    </r>
  </si>
  <si>
    <t xml:space="preserve">31104201192020010045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</si>
  <si>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A28932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20</t>
    </r>
    <r>
      <rPr>
        <sz val="12"/>
        <rFont val="WenQuanYi Zen Hei"/>
        <family val="2"/>
      </rPr>
      <t xml:space="preserve">）</t>
    </r>
  </si>
  <si>
    <t xml:space="preserve">19278033006</t>
  </si>
  <si>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号楼</t>
    </r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梯</t>
    </r>
  </si>
  <si>
    <t xml:space="preserve"> 湖北京通建材有限公司</t>
  </si>
  <si>
    <t xml:space="preserve">蔡甸老水泥厂</t>
  </si>
  <si>
    <t xml:space="preserve">CTRL80</t>
  </si>
  <si>
    <t xml:space="preserve">30104201142013070007</t>
  </si>
  <si>
    <t xml:space="preserve">快意电梯</t>
  </si>
  <si>
    <t xml:space="preserve">K14777</t>
  </si>
  <si>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客梯</t>
    </r>
  </si>
  <si>
    <t xml:space="preserve">湖北波罗金环保科技有限公司</t>
  </si>
  <si>
    <t xml:space="preserve">金澜湾工业园</t>
  </si>
  <si>
    <t xml:space="preserve">XO-HIVF</t>
  </si>
  <si>
    <t xml:space="preserve">31204201132016090002</t>
  </si>
  <si>
    <t xml:space="preserve">119757</t>
  </si>
  <si>
    <t xml:space="preserve">杭州西奥</t>
  </si>
  <si>
    <t xml:space="preserve">XOH A74744</t>
  </si>
  <si>
    <t xml:space="preserve">XO-REBO</t>
  </si>
  <si>
    <t xml:space="preserve">31104201132016090038</t>
  </si>
  <si>
    <t xml:space="preserve">119759</t>
  </si>
  <si>
    <t xml:space="preserve">XOK A74745</t>
  </si>
  <si>
    <t xml:space="preserve">31104201132016090039</t>
  </si>
  <si>
    <t xml:space="preserve">119760</t>
  </si>
  <si>
    <t xml:space="preserve">XOK A74743</t>
  </si>
  <si>
    <t xml:space="preserve">武汉鑫承丰市政工程有限公司</t>
  </si>
  <si>
    <t xml:space="preserve">汉南薇湖路鑫承丰办公楼</t>
  </si>
  <si>
    <t xml:space="preserve">METIS</t>
  </si>
  <si>
    <t xml:space="preserve">31104201132020090009</t>
  </si>
  <si>
    <t xml:space="preserve">137209</t>
  </si>
  <si>
    <t xml:space="preserve">ZT2000003645</t>
  </si>
  <si>
    <t xml:space="preserve">武汉市宝嘉丽酒店管理有限公司</t>
  </si>
  <si>
    <t xml:space="preserve">纽宾凯拦江路店</t>
  </si>
  <si>
    <t xml:space="preserve">EKW56</t>
  </si>
  <si>
    <t xml:space="preserve">31104201052020120038</t>
  </si>
  <si>
    <t xml:space="preserve">137210</t>
  </si>
  <si>
    <t xml:space="preserve">K090258</t>
  </si>
  <si>
    <t xml:space="preserve">湖北海推智能装备有限公司</t>
  </si>
  <si>
    <r>
      <rPr>
        <sz val="12"/>
        <rFont val="WenQuanYi Zen Hei"/>
        <family val="2"/>
      </rPr>
      <t xml:space="preserve">东西湖年产</t>
    </r>
    <r>
      <rPr>
        <sz val="12"/>
        <rFont val="Verdana"/>
        <family val="0"/>
        <charset val="134"/>
      </rPr>
      <t xml:space="preserve">1000</t>
    </r>
    <r>
      <rPr>
        <sz val="12"/>
        <rFont val="WenQuanYi Zen Hei"/>
        <family val="2"/>
      </rPr>
      <t xml:space="preserve">台</t>
    </r>
  </si>
  <si>
    <t xml:space="preserve">EKJ10</t>
  </si>
  <si>
    <t xml:space="preserve">31204201122020110008</t>
  </si>
  <si>
    <t xml:space="preserve">123868</t>
  </si>
  <si>
    <t xml:space="preserve">J070208.5</t>
  </si>
  <si>
    <r>
      <rPr>
        <sz val="12"/>
        <rFont val="WenQuanYi Zen Hei"/>
        <family val="2"/>
      </rPr>
      <t xml:space="preserve">办公楼</t>
    </r>
    <r>
      <rPr>
        <sz val="12"/>
        <rFont val="Verdana"/>
        <family val="0"/>
        <charset val="134"/>
      </rPr>
      <t xml:space="preserve">5#</t>
    </r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</si>
  <si>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3-1</t>
    </r>
    <r>
      <rPr>
        <sz val="12"/>
        <rFont val="WenQuanYi Zen Hei"/>
        <family val="2"/>
      </rPr>
      <t xml:space="preserve">（任侠）</t>
    </r>
  </si>
  <si>
    <t xml:space="preserve">31104201002021031929</t>
  </si>
  <si>
    <t xml:space="preserve">137211</t>
  </si>
  <si>
    <t xml:space="preserve">10052351-0010</t>
  </si>
  <si>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梯</t>
    </r>
  </si>
  <si>
    <t xml:space="preserve">EHJ20</t>
  </si>
  <si>
    <t xml:space="preserve">31204201122020110009</t>
  </si>
  <si>
    <t xml:space="preserve">123869</t>
  </si>
  <si>
    <t xml:space="preserve">3000kg</t>
  </si>
  <si>
    <t xml:space="preserve">J070208.1</t>
  </si>
  <si>
    <t xml:space="preserve">31204201122020110012</t>
  </si>
  <si>
    <t xml:space="preserve">123872</t>
  </si>
  <si>
    <t xml:space="preserve">J070208.4</t>
  </si>
  <si>
    <t xml:space="preserve">31204201122020110010</t>
  </si>
  <si>
    <t xml:space="preserve">123870</t>
  </si>
  <si>
    <t xml:space="preserve">J070208.2</t>
  </si>
  <si>
    <t xml:space="preserve">31204201122020110011</t>
  </si>
  <si>
    <t xml:space="preserve">123871</t>
  </si>
  <si>
    <t xml:space="preserve">J070208.3</t>
  </si>
  <si>
    <t xml:space="preserve">武汉北方能源股份有限公司</t>
  </si>
  <si>
    <t xml:space="preserve">北方能源</t>
  </si>
  <si>
    <t xml:space="preserve">EKJ35</t>
  </si>
  <si>
    <t xml:space="preserve">31104201122020110001</t>
  </si>
  <si>
    <t xml:space="preserve">137215</t>
  </si>
  <si>
    <t xml:space="preserve">J070233.1</t>
  </si>
  <si>
    <r>
      <rPr>
        <sz val="12"/>
        <rFont val="WenQuanYi Zen Hei"/>
        <family val="2"/>
      </rPr>
      <t xml:space="preserve">工业园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楼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</si>
  <si>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31104201122020110002</t>
  </si>
  <si>
    <t xml:space="preserve">137216</t>
  </si>
  <si>
    <t xml:space="preserve">J070233.2</t>
  </si>
  <si>
    <r>
      <rPr>
        <sz val="12"/>
        <rFont val="WenQuanYi Zen Hei"/>
        <family val="2"/>
      </rPr>
      <t xml:space="preserve">工业园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楼</t>
    </r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客</t>
    </r>
  </si>
  <si>
    <t xml:space="preserve">31204201122020110007</t>
  </si>
  <si>
    <t xml:space="preserve">137217</t>
  </si>
  <si>
    <t xml:space="preserve">J070233.7</t>
  </si>
  <si>
    <r>
      <rPr>
        <sz val="12"/>
        <rFont val="WenQuanYi Zen Hei"/>
        <family val="2"/>
      </rPr>
      <t xml:space="preserve">工业园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楼</t>
    </r>
    <r>
      <rPr>
        <sz val="12"/>
        <rFont val="Verdana"/>
        <family val="0"/>
        <charset val="134"/>
      </rPr>
      <t xml:space="preserve">3#</t>
    </r>
    <r>
      <rPr>
        <sz val="12"/>
        <rFont val="WenQuanYi Zen Hei"/>
        <family val="2"/>
      </rPr>
      <t xml:space="preserve">客</t>
    </r>
  </si>
  <si>
    <t xml:space="preserve">137218</t>
  </si>
  <si>
    <t xml:space="preserve">J070233.8</t>
  </si>
  <si>
    <r>
      <rPr>
        <sz val="12"/>
        <rFont val="WenQuanYi Zen Hei"/>
        <family val="2"/>
      </rPr>
      <t xml:space="preserve">工业园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楼</t>
    </r>
    <r>
      <rPr>
        <sz val="12"/>
        <rFont val="Verdana"/>
        <family val="0"/>
        <charset val="134"/>
      </rPr>
      <t xml:space="preserve">4#</t>
    </r>
    <r>
      <rPr>
        <sz val="12"/>
        <rFont val="WenQuanYi Zen Hei"/>
        <family val="2"/>
      </rPr>
      <t xml:space="preserve">客</t>
    </r>
  </si>
  <si>
    <t xml:space="preserve">THJ</t>
  </si>
  <si>
    <t xml:space="preserve">31204201122020110013</t>
  </si>
  <si>
    <t xml:space="preserve">广东台菱</t>
  </si>
  <si>
    <t xml:space="preserve">E2007154</t>
  </si>
  <si>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厂房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货</t>
    </r>
  </si>
  <si>
    <t xml:space="preserve">31204201122020110014</t>
  </si>
  <si>
    <t xml:space="preserve">E2007155</t>
  </si>
  <si>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厂房</t>
    </r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货</t>
    </r>
  </si>
  <si>
    <t xml:space="preserve">TKJ</t>
  </si>
  <si>
    <t xml:space="preserve">31104201122020110097</t>
  </si>
  <si>
    <t xml:space="preserve">E2007152</t>
  </si>
  <si>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厂房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</si>
  <si>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31104201122020110098</t>
  </si>
  <si>
    <t xml:space="preserve">E2007153</t>
  </si>
  <si>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厂房</t>
    </r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客</t>
    </r>
  </si>
  <si>
    <t xml:space="preserve">LGE-050-C0105 </t>
  </si>
  <si>
    <t xml:space="preserve">31104201122020110125</t>
  </si>
  <si>
    <t xml:space="preserve">日立电梯</t>
  </si>
  <si>
    <t xml:space="preserve">19G077819</t>
  </si>
  <si>
    <r>
      <rPr>
        <sz val="12"/>
        <rFont val="WenQuanYi Zen Hei"/>
        <family val="2"/>
      </rPr>
      <t xml:space="preserve">研发楼</t>
    </r>
    <r>
      <rPr>
        <sz val="12"/>
        <rFont val="Verdana"/>
        <family val="0"/>
        <charset val="134"/>
      </rPr>
      <t xml:space="preserve">Y1#</t>
    </r>
    <r>
      <rPr>
        <sz val="12"/>
        <rFont val="WenQuanYi Zen Hei"/>
        <family val="2"/>
      </rPr>
      <t xml:space="preserve">客</t>
    </r>
  </si>
  <si>
    <t xml:space="preserve">31104201122020110126</t>
  </si>
  <si>
    <t xml:space="preserve">19G077820</t>
  </si>
  <si>
    <r>
      <rPr>
        <sz val="12"/>
        <rFont val="WenQuanYi Zen Hei"/>
        <family val="2"/>
      </rPr>
      <t xml:space="preserve">研发楼</t>
    </r>
    <r>
      <rPr>
        <sz val="12"/>
        <rFont val="Verdana"/>
        <family val="0"/>
        <charset val="134"/>
      </rPr>
      <t xml:space="preserve">Y2#</t>
    </r>
    <r>
      <rPr>
        <sz val="12"/>
        <rFont val="WenQuanYi Zen Hei"/>
        <family val="2"/>
      </rPr>
      <t xml:space="preserve">客</t>
    </r>
  </si>
  <si>
    <t xml:space="preserve">武汉博语文化传媒有限公司</t>
  </si>
  <si>
    <t xml:space="preserve">吴家花园</t>
  </si>
  <si>
    <t xml:space="preserve">MEGA-H</t>
  </si>
  <si>
    <t xml:space="preserve">/</t>
  </si>
  <si>
    <t xml:space="preserve">住友富士电梯有限公司</t>
  </si>
  <si>
    <t xml:space="preserve">400kg</t>
  </si>
  <si>
    <t xml:space="preserve">0.4m/s</t>
  </si>
  <si>
    <t xml:space="preserve">1102016</t>
  </si>
  <si>
    <t xml:space="preserve">别墅电梯</t>
  </si>
  <si>
    <t xml:space="preserve">武汉力托投资有限公司</t>
  </si>
  <si>
    <t xml:space="preserve">力托工业园</t>
  </si>
  <si>
    <t xml:space="preserve">31104201132021050002</t>
  </si>
  <si>
    <t xml:space="preserve">129254</t>
  </si>
  <si>
    <t xml:space="preserve">BLTSY20K/20412</t>
  </si>
  <si>
    <t xml:space="preserve">31104201132021050003</t>
  </si>
  <si>
    <t xml:space="preserve">129255</t>
  </si>
  <si>
    <t xml:space="preserve">BLTSY20K/20413</t>
  </si>
  <si>
    <t xml:space="preserve">武汉彤明汽车零部件有限公司</t>
  </si>
  <si>
    <r>
      <rPr>
        <sz val="12"/>
        <rFont val="WenQuanYi Zen Hei"/>
        <family val="2"/>
      </rPr>
      <t xml:space="preserve">金澜湾工业园彤明</t>
    </r>
    <r>
      <rPr>
        <sz val="12"/>
        <rFont val="Verdana"/>
        <family val="0"/>
        <charset val="134"/>
      </rPr>
      <t xml:space="preserve">23#</t>
    </r>
    <r>
      <rPr>
        <sz val="12"/>
        <rFont val="WenQuanYi Zen Hei"/>
        <family val="2"/>
      </rPr>
      <t xml:space="preserve">楼</t>
    </r>
  </si>
  <si>
    <t xml:space="preserve">31104201132021050005</t>
  </si>
  <si>
    <t xml:space="preserve">129257</t>
  </si>
  <si>
    <t xml:space="preserve">BLTSY20K/20414</t>
  </si>
  <si>
    <r>
      <rPr>
        <sz val="12"/>
        <rFont val="Verdana"/>
        <family val="0"/>
        <charset val="134"/>
      </rPr>
      <t xml:space="preserve">23</t>
    </r>
    <r>
      <rPr>
        <sz val="12"/>
        <rFont val="WenQuanYi Zen Hei"/>
        <family val="2"/>
      </rPr>
      <t xml:space="preserve">号楼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</si>
  <si>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31104201132021050006</t>
  </si>
  <si>
    <t xml:space="preserve">129258</t>
  </si>
  <si>
    <t xml:space="preserve">BLTSY20K/20415</t>
  </si>
  <si>
    <r>
      <rPr>
        <sz val="12"/>
        <rFont val="Verdana"/>
        <family val="0"/>
        <charset val="134"/>
      </rPr>
      <t xml:space="preserve">23</t>
    </r>
    <r>
      <rPr>
        <sz val="12"/>
        <rFont val="WenQuanYi Zen Hei"/>
        <family val="2"/>
      </rPr>
      <t xml:space="preserve">号楼</t>
    </r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客</t>
    </r>
  </si>
  <si>
    <t xml:space="preserve">武汉三工光电设备制造有限公司</t>
  </si>
  <si>
    <t xml:space="preserve">武大园办公楼</t>
  </si>
  <si>
    <t xml:space="preserve">31104201192021070025</t>
  </si>
  <si>
    <t xml:space="preserve">137220</t>
  </si>
  <si>
    <t xml:space="preserve">1103081</t>
  </si>
  <si>
    <r>
      <rPr>
        <sz val="12"/>
        <rFont val="WenQuanYi Zen Hei"/>
        <family val="2"/>
      </rPr>
      <t xml:space="preserve">电建小区</t>
    </r>
    <r>
      <rPr>
        <sz val="12"/>
        <rFont val="Verdana"/>
        <family val="0"/>
        <charset val="134"/>
      </rPr>
      <t xml:space="preserve">41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单元（涂晓慧）</t>
    </r>
  </si>
  <si>
    <t xml:space="preserve">WJK</t>
  </si>
  <si>
    <t xml:space="preserve">31104201032021080035</t>
  </si>
  <si>
    <t xml:space="preserve">137221</t>
  </si>
  <si>
    <t xml:space="preserve">福州快科电梯</t>
  </si>
  <si>
    <t xml:space="preserve">客梯（无机房）</t>
  </si>
  <si>
    <t xml:space="preserve">K.E30-2100076</t>
  </si>
  <si>
    <t xml:space="preserve">湖北星安电梯有限公司</t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</si>
  <si>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单元（陈俊群）</t>
    </r>
  </si>
  <si>
    <t xml:space="preserve"> 31104201022021110017</t>
  </si>
  <si>
    <t xml:space="preserve">137222</t>
  </si>
  <si>
    <t xml:space="preserve">K.E30-2100167</t>
  </si>
  <si>
    <t xml:space="preserve">武汉北港建工集团开发有限公司</t>
  </si>
  <si>
    <t xml:space="preserve">佳和云居</t>
  </si>
  <si>
    <t xml:space="preserve">XO-REZ0II</t>
  </si>
  <si>
    <t xml:space="preserve">31104201112022060060</t>
  </si>
  <si>
    <t xml:space="preserve">154205</t>
  </si>
  <si>
    <t xml:space="preserve">杭州西奥电梯</t>
  </si>
  <si>
    <t xml:space="preserve">XODTS17457</t>
  </si>
  <si>
    <r>
      <rPr>
        <sz val="12"/>
        <rFont val="Verdana"/>
        <family val="0"/>
        <charset val="134"/>
      </rPr>
      <t xml:space="preserve">9-2-2#</t>
    </r>
    <r>
      <rPr>
        <sz val="12"/>
        <rFont val="WenQuanYi Zen Hei"/>
        <family val="2"/>
      </rPr>
      <t xml:space="preserve">客</t>
    </r>
  </si>
  <si>
    <t xml:space="preserve">31104201112022030072</t>
  </si>
  <si>
    <t xml:space="preserve">134748</t>
  </si>
  <si>
    <t xml:space="preserve">XODTS17461</t>
  </si>
  <si>
    <r>
      <rPr>
        <sz val="12"/>
        <rFont val="Verdana"/>
        <family val="0"/>
        <charset val="134"/>
      </rPr>
      <t xml:space="preserve">9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</si>
  <si>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31104201112022060059</t>
  </si>
  <si>
    <t xml:space="preserve">154204</t>
  </si>
  <si>
    <t xml:space="preserve">XODTS17456</t>
  </si>
  <si>
    <r>
      <rPr>
        <sz val="12"/>
        <rFont val="Verdana"/>
        <family val="0"/>
        <charset val="134"/>
      </rPr>
      <t xml:space="preserve">9-1-2#</t>
    </r>
    <r>
      <rPr>
        <sz val="12"/>
        <rFont val="WenQuanYi Zen Hei"/>
        <family val="2"/>
      </rPr>
      <t xml:space="preserve">客</t>
    </r>
  </si>
  <si>
    <t xml:space="preserve">31104201112022030071</t>
  </si>
  <si>
    <t xml:space="preserve">134747</t>
  </si>
  <si>
    <t xml:space="preserve">XODTS17460</t>
  </si>
  <si>
    <r>
      <rPr>
        <sz val="12"/>
        <rFont val="Verdana"/>
        <family val="0"/>
        <charset val="134"/>
      </rPr>
      <t xml:space="preserve">9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</si>
  <si>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31104201112022060058</t>
  </si>
  <si>
    <t xml:space="preserve">154203</t>
  </si>
  <si>
    <t xml:space="preserve">XODTS17449</t>
  </si>
  <si>
    <r>
      <rPr>
        <sz val="12"/>
        <rFont val="Verdana"/>
        <family val="0"/>
        <charset val="134"/>
      </rPr>
      <t xml:space="preserve">8-2-2#</t>
    </r>
    <r>
      <rPr>
        <sz val="12"/>
        <rFont val="WenQuanYi Zen Hei"/>
        <family val="2"/>
      </rPr>
      <t xml:space="preserve">客</t>
    </r>
  </si>
  <si>
    <t xml:space="preserve">31104201112022010047</t>
  </si>
  <si>
    <t xml:space="preserve">136356</t>
  </si>
  <si>
    <t xml:space="preserve">XODTS17448</t>
  </si>
  <si>
    <r>
      <rPr>
        <sz val="12"/>
        <rFont val="Verdana"/>
        <family val="0"/>
        <charset val="134"/>
      </rPr>
      <t xml:space="preserve">8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</si>
  <si>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31104201112022060057</t>
  </si>
  <si>
    <t xml:space="preserve">154202</t>
  </si>
  <si>
    <t xml:space="preserve">XODTS17447</t>
  </si>
  <si>
    <r>
      <rPr>
        <sz val="12"/>
        <rFont val="Verdana"/>
        <family val="0"/>
        <charset val="134"/>
      </rPr>
      <t xml:space="preserve">8-1-2#</t>
    </r>
    <r>
      <rPr>
        <sz val="12"/>
        <rFont val="WenQuanYi Zen Hei"/>
        <family val="2"/>
      </rPr>
      <t xml:space="preserve">客</t>
    </r>
  </si>
  <si>
    <t xml:space="preserve">31104201112022010046</t>
  </si>
  <si>
    <t xml:space="preserve">136360</t>
  </si>
  <si>
    <t xml:space="preserve">XODTS17446</t>
  </si>
  <si>
    <r>
      <rPr>
        <sz val="12"/>
        <rFont val="Verdana"/>
        <family val="0"/>
        <charset val="134"/>
      </rPr>
      <t xml:space="preserve">8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</si>
  <si>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31104201112022060056</t>
  </si>
  <si>
    <t xml:space="preserve">154201</t>
  </si>
  <si>
    <t xml:space="preserve">XODTS17453</t>
  </si>
  <si>
    <r>
      <rPr>
        <sz val="12"/>
        <rFont val="Verdana"/>
        <family val="0"/>
        <charset val="134"/>
      </rPr>
      <t xml:space="preserve">7-2#</t>
    </r>
    <r>
      <rPr>
        <sz val="12"/>
        <rFont val="WenQuanYi Zen Hei"/>
        <family val="2"/>
      </rPr>
      <t xml:space="preserve">客</t>
    </r>
  </si>
  <si>
    <t xml:space="preserve">31104201112022030068</t>
  </si>
  <si>
    <t xml:space="preserve">134744</t>
  </si>
  <si>
    <t xml:space="preserve">XODTS17452</t>
  </si>
  <si>
    <r>
      <rPr>
        <sz val="12"/>
        <rFont val="Verdana"/>
        <family val="0"/>
        <charset val="134"/>
      </rPr>
      <t xml:space="preserve">7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</si>
  <si>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31104201112022060055</t>
  </si>
  <si>
    <t xml:space="preserve">154200</t>
  </si>
  <si>
    <t xml:space="preserve">XODTS17459</t>
  </si>
  <si>
    <r>
      <rPr>
        <sz val="12"/>
        <rFont val="Verdana"/>
        <family val="0"/>
        <charset val="134"/>
      </rPr>
      <t xml:space="preserve">6-2-2#</t>
    </r>
    <r>
      <rPr>
        <sz val="12"/>
        <rFont val="WenQuanYi Zen Hei"/>
        <family val="2"/>
      </rPr>
      <t xml:space="preserve">客</t>
    </r>
  </si>
  <si>
    <t xml:space="preserve">31104201112022030070</t>
  </si>
  <si>
    <t xml:space="preserve">134746</t>
  </si>
  <si>
    <t xml:space="preserve">XODTS17475</t>
  </si>
  <si>
    <r>
      <rPr>
        <sz val="12"/>
        <rFont val="Verdana"/>
        <family val="0"/>
        <charset val="134"/>
      </rPr>
      <t xml:space="preserve">6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</si>
  <si>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31104201112022060054</t>
  </si>
  <si>
    <t xml:space="preserve">154199</t>
  </si>
  <si>
    <t xml:space="preserve">XODTS17454</t>
  </si>
  <si>
    <r>
      <rPr>
        <sz val="12"/>
        <rFont val="Verdana"/>
        <family val="0"/>
        <charset val="134"/>
      </rPr>
      <t xml:space="preserve">6-1-2#</t>
    </r>
    <r>
      <rPr>
        <sz val="12"/>
        <rFont val="WenQuanYi Zen Hei"/>
        <family val="2"/>
      </rPr>
      <t xml:space="preserve">客</t>
    </r>
  </si>
  <si>
    <t xml:space="preserve">31104201112022030069</t>
  </si>
  <si>
    <t xml:space="preserve">134745</t>
  </si>
  <si>
    <t xml:space="preserve">XODTS17458</t>
  </si>
  <si>
    <r>
      <rPr>
        <sz val="12"/>
        <rFont val="Verdana"/>
        <family val="0"/>
        <charset val="134"/>
      </rPr>
      <t xml:space="preserve">6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</si>
  <si>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31104201112022060053</t>
  </si>
  <si>
    <t xml:space="preserve">154198</t>
  </si>
  <si>
    <t xml:space="preserve">XODTS17445</t>
  </si>
  <si>
    <r>
      <rPr>
        <sz val="12"/>
        <rFont val="Verdana"/>
        <family val="0"/>
        <charset val="134"/>
      </rPr>
      <t xml:space="preserve">5-2-2#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</si>
  <si>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4</t>
    </r>
    <r>
      <rPr>
        <sz val="12"/>
        <rFont val="WenQuanYi Zen Hei"/>
        <family val="2"/>
      </rPr>
      <t xml:space="preserve">栋（龚翠红）</t>
    </r>
  </si>
  <si>
    <t xml:space="preserve">KLW</t>
  </si>
  <si>
    <t xml:space="preserve">31104201022022010029</t>
  </si>
  <si>
    <t xml:space="preserve">137224</t>
  </si>
  <si>
    <t xml:space="preserve">10059069-0010</t>
  </si>
  <si>
    <t xml:space="preserve">湖北燃蚁环境科技有限公司</t>
  </si>
  <si>
    <r>
      <rPr>
        <sz val="12"/>
        <rFont val="WenQuanYi Zen Hei"/>
        <family val="2"/>
      </rPr>
      <t xml:space="preserve">青青美庐西区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单元（姚征权）</t>
    </r>
  </si>
  <si>
    <r>
      <rPr>
        <sz val="12"/>
        <rFont val="Verdana"/>
        <family val="0"/>
      </rPr>
      <t xml:space="preserve">XO-REZ0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</rPr>
      <t xml:space="preserve">MRL</t>
    </r>
    <r>
      <rPr>
        <sz val="12"/>
        <rFont val="WenQuanYi Zen Hei"/>
        <family val="2"/>
      </rPr>
      <t xml:space="preserve">）</t>
    </r>
  </si>
  <si>
    <t xml:space="preserve"> 31104201022022010030</t>
  </si>
  <si>
    <t xml:space="preserve">137225</t>
  </si>
  <si>
    <t xml:space="preserve"> XODTF02737</t>
  </si>
  <si>
    <t xml:space="preserve">武汉光谷卓越科技股份有限公司</t>
  </si>
  <si>
    <r>
      <rPr>
        <sz val="12"/>
        <rFont val="WenQuanYi Zen Hei"/>
        <family val="2"/>
      </rPr>
      <t xml:space="preserve">武大科技园</t>
    </r>
    <r>
      <rPr>
        <sz val="12"/>
        <rFont val="Verdana"/>
        <family val="0"/>
        <charset val="134"/>
      </rPr>
      <t xml:space="preserve">4</t>
    </r>
    <r>
      <rPr>
        <sz val="12"/>
        <rFont val="WenQuanYi Zen Hei"/>
        <family val="2"/>
      </rPr>
      <t xml:space="preserve">路</t>
    </r>
    <r>
      <rPr>
        <sz val="12"/>
        <rFont val="Verdana"/>
        <family val="0"/>
        <charset val="134"/>
      </rPr>
      <t xml:space="preserve">6</t>
    </r>
    <r>
      <rPr>
        <sz val="12"/>
        <rFont val="WenQuanYi Zen Hei"/>
        <family val="2"/>
      </rPr>
      <t xml:space="preserve">号</t>
    </r>
  </si>
  <si>
    <t xml:space="preserve">elegant MRL 1000 VF </t>
  </si>
  <si>
    <t xml:space="preserve">30104201192005080002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</si>
  <si>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AZV553(05)</t>
    </r>
  </si>
  <si>
    <t xml:space="preserve">迅达</t>
  </si>
  <si>
    <t xml:space="preserve">E0043552</t>
  </si>
  <si>
    <t xml:space="preserve">武汉中南标准件有限公司</t>
  </si>
  <si>
    <t xml:space="preserve">圣源酒店</t>
  </si>
  <si>
    <t xml:space="preserve">G SM -P1000-C O 60</t>
  </si>
  <si>
    <t xml:space="preserve">30104201032010050001</t>
  </si>
  <si>
    <t xml:space="preserve"> 033008</t>
  </si>
  <si>
    <t xml:space="preserve">广州永日电梯</t>
  </si>
  <si>
    <t xml:space="preserve">Y09111302</t>
  </si>
  <si>
    <t xml:space="preserve">31104201112022010045</t>
  </si>
  <si>
    <t xml:space="preserve">136357</t>
  </si>
  <si>
    <t xml:space="preserve">XODTS17444</t>
  </si>
  <si>
    <r>
      <rPr>
        <sz val="12"/>
        <rFont val="Verdana"/>
        <family val="0"/>
        <charset val="134"/>
      </rPr>
      <t xml:space="preserve">5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</si>
  <si>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31104201112022060052</t>
  </si>
  <si>
    <t xml:space="preserve">154197</t>
  </si>
  <si>
    <t xml:space="preserve">XODTS17443</t>
  </si>
  <si>
    <r>
      <rPr>
        <sz val="12"/>
        <rFont val="Verdana"/>
        <family val="0"/>
        <charset val="134"/>
      </rPr>
      <t xml:space="preserve">5-1-2#</t>
    </r>
    <r>
      <rPr>
        <sz val="12"/>
        <rFont val="WenQuanYi Zen Hei"/>
        <family val="2"/>
      </rPr>
      <t xml:space="preserve">客</t>
    </r>
  </si>
  <si>
    <t xml:space="preserve">31104201112022010044</t>
  </si>
  <si>
    <t xml:space="preserve">136358</t>
  </si>
  <si>
    <t xml:space="preserve">XODTS17442</t>
  </si>
  <si>
    <r>
      <rPr>
        <sz val="12"/>
        <rFont val="Verdana"/>
        <family val="0"/>
        <charset val="134"/>
      </rPr>
      <t xml:space="preserve">5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</si>
  <si>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31104201112022060051</t>
  </si>
  <si>
    <t xml:space="preserve">154196</t>
  </si>
  <si>
    <t xml:space="preserve">XODTS17451</t>
  </si>
  <si>
    <r>
      <rPr>
        <sz val="12"/>
        <rFont val="Verdana"/>
        <family val="0"/>
        <charset val="134"/>
      </rPr>
      <t xml:space="preserve">3-2#</t>
    </r>
    <r>
      <rPr>
        <sz val="12"/>
        <rFont val="WenQuanYi Zen Hei"/>
        <family val="2"/>
      </rPr>
      <t xml:space="preserve">客</t>
    </r>
  </si>
  <si>
    <t xml:space="preserve">31104201112022010043</t>
  </si>
  <si>
    <t xml:space="preserve">136352</t>
  </si>
  <si>
    <t xml:space="preserve">XODTS17450</t>
  </si>
  <si>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</si>
  <si>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31104201112022060050</t>
  </si>
  <si>
    <t xml:space="preserve">154195</t>
  </si>
  <si>
    <t xml:space="preserve">XODTS17441</t>
  </si>
  <si>
    <r>
      <rPr>
        <sz val="12"/>
        <rFont val="Verdana"/>
        <family val="0"/>
        <charset val="134"/>
      </rPr>
      <t xml:space="preserve">2-2-2#</t>
    </r>
    <r>
      <rPr>
        <sz val="12"/>
        <rFont val="WenQuanYi Zen Hei"/>
        <family val="2"/>
      </rPr>
      <t xml:space="preserve">客</t>
    </r>
  </si>
  <si>
    <t xml:space="preserve">31104201112022010042</t>
  </si>
  <si>
    <t xml:space="preserve">136363</t>
  </si>
  <si>
    <t xml:space="preserve">XODTS17440</t>
  </si>
  <si>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</si>
  <si>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武汉兴达联置业有限公司</t>
  </si>
  <si>
    <r>
      <rPr>
        <sz val="12"/>
        <rFont val="WenQuanYi Zen Hei"/>
        <family val="2"/>
      </rPr>
      <t xml:space="preserve">金湖听语</t>
    </r>
    <r>
      <rPr>
        <sz val="12"/>
        <rFont val="Verdana"/>
        <family val="0"/>
        <charset val="134"/>
      </rPr>
      <t xml:space="preserve">T17</t>
    </r>
  </si>
  <si>
    <t xml:space="preserve">KLK1</t>
  </si>
  <si>
    <t xml:space="preserve">31104201012022053040</t>
  </si>
  <si>
    <t xml:space="preserve">144965</t>
  </si>
  <si>
    <t xml:space="preserve">1150kg</t>
  </si>
  <si>
    <t xml:space="preserve">1.6m/s</t>
  </si>
  <si>
    <t xml:space="preserve">10056344-0010</t>
  </si>
  <si>
    <t xml:space="preserve">T17-1#</t>
  </si>
  <si>
    <t xml:space="preserve">31104201012022053041</t>
  </si>
  <si>
    <t xml:space="preserve">144966</t>
  </si>
  <si>
    <t xml:space="preserve">10056344-0020</t>
  </si>
  <si>
    <t xml:space="preserve">T17-2#</t>
  </si>
  <si>
    <t xml:space="preserve">31104201012022053042</t>
  </si>
  <si>
    <t xml:space="preserve">144967</t>
  </si>
  <si>
    <t xml:space="preserve">10056344-0030</t>
  </si>
  <si>
    <t xml:space="preserve">T17-3#</t>
  </si>
  <si>
    <t xml:space="preserve">31104201012022053043</t>
  </si>
  <si>
    <t xml:space="preserve">144968</t>
  </si>
  <si>
    <t xml:space="preserve">10056344-0040</t>
  </si>
  <si>
    <t xml:space="preserve">T17-4#</t>
  </si>
  <si>
    <r>
      <rPr>
        <sz val="12"/>
        <rFont val="WenQuanYi Zen Hei"/>
        <family val="2"/>
      </rPr>
      <t xml:space="preserve">花莲里</t>
    </r>
    <r>
      <rPr>
        <sz val="12"/>
        <rFont val="Verdana"/>
        <family val="0"/>
        <charset val="134"/>
      </rPr>
      <t xml:space="preserve">156</t>
    </r>
    <r>
      <rPr>
        <sz val="12"/>
        <rFont val="WenQuanYi Zen Hei"/>
        <family val="2"/>
      </rPr>
      <t xml:space="preserve">号（杨双英）</t>
    </r>
  </si>
  <si>
    <t xml:space="preserve">LGE-825-C060</t>
  </si>
  <si>
    <t xml:space="preserve">31104201022022060052</t>
  </si>
  <si>
    <t xml:space="preserve">153803</t>
  </si>
  <si>
    <t xml:space="preserve">825kg</t>
  </si>
  <si>
    <t xml:space="preserve">21R136040</t>
  </si>
  <si>
    <r>
      <rPr>
        <sz val="12"/>
        <rFont val="WenQuanYi Zen Hei"/>
        <family val="2"/>
      </rPr>
      <t xml:space="preserve">电建小区</t>
    </r>
    <r>
      <rPr>
        <sz val="12"/>
        <rFont val="Verdana"/>
        <family val="0"/>
        <charset val="134"/>
      </rPr>
      <t xml:space="preserve">42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单元（刘正春）</t>
    </r>
  </si>
  <si>
    <t xml:space="preserve">31104201032022050007</t>
  </si>
  <si>
    <t xml:space="preserve">154811</t>
  </si>
  <si>
    <t xml:space="preserve">K.E30-2200026</t>
  </si>
  <si>
    <t xml:space="preserve">31104201112022060049</t>
  </si>
  <si>
    <t xml:space="preserve">154194</t>
  </si>
  <si>
    <t xml:space="preserve">XODTS17439</t>
  </si>
  <si>
    <r>
      <rPr>
        <sz val="12"/>
        <rFont val="Verdana"/>
        <family val="0"/>
        <charset val="134"/>
      </rPr>
      <t xml:space="preserve">2-1-2#</t>
    </r>
    <r>
      <rPr>
        <sz val="12"/>
        <rFont val="WenQuanYi Zen Hei"/>
        <family val="2"/>
      </rPr>
      <t xml:space="preserve">客</t>
    </r>
  </si>
  <si>
    <t xml:space="preserve">31104201112022010041</t>
  </si>
  <si>
    <t xml:space="preserve">136364</t>
  </si>
  <si>
    <t xml:space="preserve">XODTS17438</t>
  </si>
  <si>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</si>
  <si>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31104201112022060068</t>
  </si>
  <si>
    <t xml:space="preserve">154213</t>
  </si>
  <si>
    <t xml:space="preserve">XODTS17479</t>
  </si>
  <si>
    <r>
      <rPr>
        <sz val="12"/>
        <rFont val="Verdana"/>
        <family val="0"/>
        <charset val="134"/>
      </rPr>
      <t xml:space="preserve">15-2#</t>
    </r>
    <r>
      <rPr>
        <sz val="12"/>
        <rFont val="WenQuanYi Zen Hei"/>
        <family val="2"/>
      </rPr>
      <t xml:space="preserve">客</t>
    </r>
  </si>
  <si>
    <t xml:space="preserve">31104201112022010053</t>
  </si>
  <si>
    <t xml:space="preserve">136359</t>
  </si>
  <si>
    <t xml:space="preserve">XODTS17478</t>
  </si>
  <si>
    <r>
      <rPr>
        <sz val="12"/>
        <rFont val="Verdana"/>
        <family val="0"/>
        <charset val="134"/>
      </rPr>
      <t xml:space="preserve">15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</si>
  <si>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31104201112022060067</t>
  </si>
  <si>
    <t xml:space="preserve">154212</t>
  </si>
  <si>
    <t xml:space="preserve">XODTS17473</t>
  </si>
  <si>
    <r>
      <rPr>
        <sz val="12"/>
        <rFont val="Verdana"/>
        <family val="0"/>
        <charset val="134"/>
      </rPr>
      <t xml:space="preserve">13-2-2#</t>
    </r>
    <r>
      <rPr>
        <sz val="12"/>
        <rFont val="WenQuanYi Zen Hei"/>
        <family val="2"/>
      </rPr>
      <t xml:space="preserve">客</t>
    </r>
  </si>
  <si>
    <t xml:space="preserve">31104201112022010052</t>
  </si>
  <si>
    <t xml:space="preserve">136365</t>
  </si>
  <si>
    <t xml:space="preserve">XODTS17474</t>
  </si>
  <si>
    <r>
      <rPr>
        <sz val="12"/>
        <rFont val="Verdana"/>
        <family val="0"/>
        <charset val="134"/>
      </rPr>
      <t xml:space="preserve">13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</si>
  <si>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31104201112022060066</t>
  </si>
  <si>
    <t xml:space="preserve">154211</t>
  </si>
  <si>
    <t xml:space="preserve">XODTS17455</t>
  </si>
  <si>
    <r>
      <rPr>
        <sz val="12"/>
        <rFont val="Verdana"/>
        <family val="0"/>
        <charset val="134"/>
      </rPr>
      <t xml:space="preserve">13-1-2#</t>
    </r>
    <r>
      <rPr>
        <sz val="12"/>
        <rFont val="WenQuanYi Zen Hei"/>
        <family val="2"/>
      </rPr>
      <t xml:space="preserve">客</t>
    </r>
  </si>
  <si>
    <t xml:space="preserve">31104201112022010051</t>
  </si>
  <si>
    <t xml:space="preserve">136353</t>
  </si>
  <si>
    <t xml:space="preserve">XODTS17472</t>
  </si>
  <si>
    <r>
      <rPr>
        <sz val="12"/>
        <rFont val="Verdana"/>
        <family val="0"/>
        <charset val="134"/>
      </rPr>
      <t xml:space="preserve">13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</si>
  <si>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31104201112022060065</t>
  </si>
  <si>
    <t xml:space="preserve">154210</t>
  </si>
  <si>
    <t xml:space="preserve">XODTS17471</t>
  </si>
  <si>
    <r>
      <rPr>
        <sz val="12"/>
        <rFont val="Verdana"/>
        <family val="0"/>
        <charset val="134"/>
      </rPr>
      <t xml:space="preserve">12-2-2#</t>
    </r>
    <r>
      <rPr>
        <sz val="12"/>
        <rFont val="WenQuanYi Zen Hei"/>
        <family val="2"/>
      </rPr>
      <t xml:space="preserve">客</t>
    </r>
  </si>
  <si>
    <t xml:space="preserve">31104201112022010050</t>
  </si>
  <si>
    <t xml:space="preserve">136366</t>
  </si>
  <si>
    <t xml:space="preserve">XODTS17470</t>
  </si>
  <si>
    <r>
      <rPr>
        <sz val="12"/>
        <rFont val="Verdana"/>
        <family val="0"/>
        <charset val="134"/>
      </rPr>
      <t xml:space="preserve">12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</si>
  <si>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31104201112022060048</t>
  </si>
  <si>
    <t xml:space="preserve">154193</t>
  </si>
  <si>
    <t xml:space="preserve">XODTS17463</t>
  </si>
  <si>
    <r>
      <rPr>
        <sz val="12"/>
        <rFont val="Verdana"/>
        <family val="0"/>
        <charset val="134"/>
      </rPr>
      <t xml:space="preserve">1-2-2#</t>
    </r>
    <r>
      <rPr>
        <sz val="12"/>
        <rFont val="WenQuanYi Zen Hei"/>
        <family val="2"/>
      </rPr>
      <t xml:space="preserve">客</t>
    </r>
  </si>
  <si>
    <t xml:space="preserve">31104201112022060064</t>
  </si>
  <si>
    <t xml:space="preserve">154209</t>
  </si>
  <si>
    <t xml:space="preserve">XODTS17469</t>
  </si>
  <si>
    <r>
      <rPr>
        <sz val="12"/>
        <rFont val="Verdana"/>
        <family val="0"/>
        <charset val="134"/>
      </rPr>
      <t xml:space="preserve">12-1-2#</t>
    </r>
    <r>
      <rPr>
        <sz val="12"/>
        <rFont val="WenQuanYi Zen Hei"/>
        <family val="2"/>
      </rPr>
      <t xml:space="preserve">客</t>
    </r>
  </si>
  <si>
    <t xml:space="preserve">31104201112022010049</t>
  </si>
  <si>
    <t xml:space="preserve">136361</t>
  </si>
  <si>
    <t xml:space="preserve">XODTS17468</t>
  </si>
  <si>
    <r>
      <rPr>
        <sz val="12"/>
        <rFont val="Verdana"/>
        <family val="0"/>
        <charset val="134"/>
      </rPr>
      <t xml:space="preserve">12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</si>
  <si>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31104201112022010040</t>
  </si>
  <si>
    <t xml:space="preserve">136355</t>
  </si>
  <si>
    <t xml:space="preserve">XODTS17462</t>
  </si>
  <si>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</si>
  <si>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31104201112022060047</t>
  </si>
  <si>
    <t xml:space="preserve">154192</t>
  </si>
  <si>
    <t xml:space="preserve">XODTS17437</t>
  </si>
  <si>
    <r>
      <rPr>
        <sz val="12"/>
        <rFont val="Verdana"/>
        <family val="0"/>
        <charset val="134"/>
      </rPr>
      <t xml:space="preserve">1-1-2#</t>
    </r>
    <r>
      <rPr>
        <sz val="12"/>
        <rFont val="WenQuanYi Zen Hei"/>
        <family val="2"/>
      </rPr>
      <t xml:space="preserve">客</t>
    </r>
  </si>
  <si>
    <t xml:space="preserve">31104201112022060063</t>
  </si>
  <si>
    <t xml:space="preserve">154208</t>
  </si>
  <si>
    <t xml:space="preserve">XODTS17477</t>
  </si>
  <si>
    <r>
      <rPr>
        <sz val="12"/>
        <rFont val="Verdana"/>
        <family val="0"/>
        <charset val="134"/>
      </rPr>
      <t xml:space="preserve">11-2#</t>
    </r>
    <r>
      <rPr>
        <sz val="12"/>
        <rFont val="WenQuanYi Zen Hei"/>
        <family val="2"/>
      </rPr>
      <t xml:space="preserve">客</t>
    </r>
  </si>
  <si>
    <t xml:space="preserve">31104201112022010039</t>
  </si>
  <si>
    <t xml:space="preserve">136354</t>
  </si>
  <si>
    <t xml:space="preserve">XODTS17436</t>
  </si>
  <si>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</si>
  <si>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31104201112022010048</t>
  </si>
  <si>
    <t xml:space="preserve">136362</t>
  </si>
  <si>
    <t xml:space="preserve">XODTS17476</t>
  </si>
  <si>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</si>
  <si>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31104201112022060062</t>
  </si>
  <si>
    <t xml:space="preserve">154207</t>
  </si>
  <si>
    <t xml:space="preserve">XODTS17467</t>
  </si>
  <si>
    <r>
      <rPr>
        <sz val="12"/>
        <rFont val="Verdana"/>
        <family val="0"/>
        <charset val="134"/>
      </rPr>
      <t xml:space="preserve">10-2-2#</t>
    </r>
    <r>
      <rPr>
        <sz val="12"/>
        <rFont val="WenQuanYi Zen Hei"/>
        <family val="2"/>
      </rPr>
      <t xml:space="preserve">客</t>
    </r>
  </si>
  <si>
    <t xml:space="preserve">31104201112022030074</t>
  </si>
  <si>
    <t xml:space="preserve">134750</t>
  </si>
  <si>
    <t xml:space="preserve">XODTS17466</t>
  </si>
  <si>
    <r>
      <rPr>
        <sz val="12"/>
        <rFont val="Verdana"/>
        <family val="0"/>
        <charset val="134"/>
      </rPr>
      <t xml:space="preserve">10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</si>
  <si>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31104201112022060061</t>
  </si>
  <si>
    <t xml:space="preserve">154206</t>
  </si>
  <si>
    <t xml:space="preserve">XODTS17465</t>
  </si>
  <si>
    <r>
      <rPr>
        <sz val="12"/>
        <rFont val="Verdana"/>
        <family val="0"/>
        <charset val="134"/>
      </rPr>
      <t xml:space="preserve">10-1-2#</t>
    </r>
    <r>
      <rPr>
        <sz val="12"/>
        <rFont val="WenQuanYi Zen Hei"/>
        <family val="2"/>
      </rPr>
      <t xml:space="preserve">客</t>
    </r>
  </si>
  <si>
    <t xml:space="preserve">31104201112022030073</t>
  </si>
  <si>
    <t xml:space="preserve">134749</t>
  </si>
  <si>
    <t xml:space="preserve">XODTS17464</t>
  </si>
  <si>
    <r>
      <rPr>
        <sz val="12"/>
        <rFont val="Verdana"/>
        <family val="0"/>
        <charset val="134"/>
      </rPr>
      <t xml:space="preserve">10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</si>
  <si>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好利来食品科技（武汉）有限公司</t>
  </si>
  <si>
    <t xml:space="preserve">好利来</t>
  </si>
  <si>
    <t xml:space="preserve">GF10</t>
  </si>
  <si>
    <t xml:space="preserve">31204201142022050005</t>
  </si>
  <si>
    <t xml:space="preserve">153697</t>
  </si>
  <si>
    <t xml:space="preserve"> 巨立电梯</t>
  </si>
  <si>
    <t xml:space="preserve">21G04463</t>
  </si>
  <si>
    <r>
      <rPr>
        <sz val="12"/>
        <rFont val="WenQuanYi Zen Hei"/>
        <family val="2"/>
      </rPr>
      <t xml:space="preserve">生产车间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货</t>
    </r>
  </si>
  <si>
    <t xml:space="preserve"> 31204201142022050006</t>
  </si>
  <si>
    <t xml:space="preserve">153698</t>
  </si>
  <si>
    <t xml:space="preserve"> 21G04464</t>
  </si>
  <si>
    <r>
      <rPr>
        <sz val="12"/>
        <rFont val="WenQuanYi Zen Hei"/>
        <family val="2"/>
      </rPr>
      <t xml:space="preserve"> 生产车间</t>
    </r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货</t>
    </r>
  </si>
  <si>
    <t xml:space="preserve"> 31204201142022050007</t>
  </si>
  <si>
    <t xml:space="preserve">153699</t>
  </si>
  <si>
    <t xml:space="preserve">21G04465</t>
  </si>
  <si>
    <r>
      <rPr>
        <sz val="12"/>
        <rFont val="WenQuanYi Zen Hei"/>
        <family val="2"/>
      </rPr>
      <t xml:space="preserve"> 生产车间</t>
    </r>
    <r>
      <rPr>
        <sz val="12"/>
        <rFont val="Verdana"/>
        <family val="0"/>
        <charset val="134"/>
      </rPr>
      <t xml:space="preserve">3#</t>
    </r>
    <r>
      <rPr>
        <sz val="12"/>
        <rFont val="WenQuanYi Zen Hei"/>
        <family val="2"/>
      </rPr>
      <t xml:space="preserve">货</t>
    </r>
  </si>
  <si>
    <t xml:space="preserve">GF11</t>
  </si>
  <si>
    <t xml:space="preserve"> 31204201142022050008</t>
  </si>
  <si>
    <t xml:space="preserve">153700</t>
  </si>
  <si>
    <t xml:space="preserve">21G04466</t>
  </si>
  <si>
    <r>
      <rPr>
        <sz val="12"/>
        <rFont val="WenQuanYi Zen Hei"/>
        <family val="2"/>
      </rPr>
      <t xml:space="preserve"> 生产车间</t>
    </r>
    <r>
      <rPr>
        <sz val="12"/>
        <rFont val="Verdana"/>
        <family val="0"/>
        <charset val="134"/>
      </rPr>
      <t xml:space="preserve">4#</t>
    </r>
    <r>
      <rPr>
        <sz val="12"/>
        <rFont val="WenQuanYi Zen Hei"/>
        <family val="2"/>
      </rPr>
      <t xml:space="preserve">货</t>
    </r>
  </si>
  <si>
    <t xml:space="preserve"> 31204201142022050009</t>
  </si>
  <si>
    <t xml:space="preserve">153701</t>
  </si>
  <si>
    <t xml:space="preserve">21G04467</t>
  </si>
  <si>
    <r>
      <rPr>
        <sz val="12"/>
        <rFont val="WenQuanYi Zen Hei"/>
        <family val="2"/>
      </rPr>
      <t xml:space="preserve"> 生产车间</t>
    </r>
    <r>
      <rPr>
        <sz val="12"/>
        <rFont val="Verdana"/>
        <family val="0"/>
        <charset val="134"/>
      </rPr>
      <t xml:space="preserve">5#</t>
    </r>
    <r>
      <rPr>
        <sz val="12"/>
        <rFont val="WenQuanYi Zen Hei"/>
        <family val="2"/>
      </rPr>
      <t xml:space="preserve">货</t>
    </r>
  </si>
  <si>
    <t xml:space="preserve"> 31204201142022050010</t>
  </si>
  <si>
    <t xml:space="preserve">153702</t>
  </si>
  <si>
    <t xml:space="preserve">21G04468</t>
  </si>
  <si>
    <r>
      <rPr>
        <sz val="12"/>
        <rFont val="WenQuanYi Zen Hei"/>
        <family val="2"/>
      </rPr>
      <t xml:space="preserve"> 生产车间</t>
    </r>
    <r>
      <rPr>
        <sz val="12"/>
        <rFont val="Verdana"/>
        <family val="0"/>
        <charset val="134"/>
      </rPr>
      <t xml:space="preserve">6#</t>
    </r>
    <r>
      <rPr>
        <sz val="12"/>
        <rFont val="WenQuanYi Zen Hei"/>
        <family val="2"/>
      </rPr>
      <t xml:space="preserve">货</t>
    </r>
  </si>
  <si>
    <r>
      <rPr>
        <sz val="12"/>
        <rFont val="WenQuanYi Zen Hei"/>
        <family val="2"/>
      </rPr>
      <t xml:space="preserve">花桥一村</t>
    </r>
    <r>
      <rPr>
        <sz val="12"/>
        <rFont val="Verdana"/>
        <family val="0"/>
        <charset val="134"/>
      </rPr>
      <t xml:space="preserve">18</t>
    </r>
    <r>
      <rPr>
        <sz val="12"/>
        <rFont val="WenQuanYi Zen Hei"/>
        <family val="2"/>
      </rPr>
      <t xml:space="preserve">号（李青）</t>
    </r>
  </si>
  <si>
    <t xml:space="preserve">KLW </t>
  </si>
  <si>
    <t xml:space="preserve">31104201022022080029</t>
  </si>
  <si>
    <t xml:space="preserve"> 10063446-0010</t>
  </si>
  <si>
    <t xml:space="preserve">武汉君派创新科技有限公司</t>
  </si>
  <si>
    <r>
      <rPr>
        <sz val="12"/>
        <rFont val="WenQuanYi Zen Hei"/>
        <family val="2"/>
      </rPr>
      <t xml:space="preserve">江夏金地威新</t>
    </r>
    <r>
      <rPr>
        <sz val="12"/>
        <rFont val="Verdana"/>
        <family val="0"/>
        <charset val="134"/>
      </rPr>
      <t xml:space="preserve">9-3</t>
    </r>
    <r>
      <rPr>
        <sz val="12"/>
        <rFont val="WenQuanYi Zen Hei"/>
        <family val="2"/>
      </rPr>
      <t xml:space="preserve">栋</t>
    </r>
  </si>
  <si>
    <t xml:space="preserve">MEGA-F</t>
  </si>
  <si>
    <t xml:space="preserve">31204201152022100003</t>
  </si>
  <si>
    <t xml:space="preserve">907257</t>
  </si>
  <si>
    <r>
      <rPr>
        <sz val="12"/>
        <rFont val="Verdana"/>
        <family val="0"/>
        <charset val="134"/>
      </rPr>
      <t xml:space="preserve">9</t>
    </r>
    <r>
      <rPr>
        <sz val="12"/>
        <rFont val="WenQuanYi Zen Hei"/>
        <family val="2"/>
      </rPr>
      <t xml:space="preserve">号厂房</t>
    </r>
  </si>
  <si>
    <r>
      <rPr>
        <sz val="12"/>
        <rFont val="WenQuanYi Zen Hei"/>
        <family val="2"/>
      </rPr>
      <t xml:space="preserve">花桥一村</t>
    </r>
    <r>
      <rPr>
        <sz val="12"/>
        <rFont val="Verdana"/>
        <family val="0"/>
        <charset val="134"/>
      </rPr>
      <t xml:space="preserve">25</t>
    </r>
    <r>
      <rPr>
        <sz val="12"/>
        <rFont val="WenQuanYi Zen Hei"/>
        <family val="2"/>
      </rPr>
      <t xml:space="preserve">号（张锋）</t>
    </r>
  </si>
  <si>
    <t xml:space="preserve">GPN65</t>
  </si>
  <si>
    <t xml:space="preserve">31104201022023010018</t>
  </si>
  <si>
    <t xml:space="preserve">巨人通力电梯</t>
  </si>
  <si>
    <t xml:space="preserve">45012742</t>
  </si>
  <si>
    <r>
      <rPr>
        <sz val="12"/>
        <rFont val="Verdana"/>
        <family val="0"/>
        <charset val="134"/>
      </rPr>
      <t xml:space="preserve">25-1#</t>
    </r>
    <r>
      <rPr>
        <sz val="12"/>
        <rFont val="WenQuanYi Zen Hei"/>
        <family val="2"/>
      </rPr>
      <t xml:space="preserve">客梯</t>
    </r>
  </si>
  <si>
    <t xml:space="preserve">湖北慧科检测有限公司</t>
  </si>
  <si>
    <r>
      <rPr>
        <sz val="12"/>
        <rFont val="WenQuanYi Zen Hei"/>
        <family val="2"/>
      </rPr>
      <t xml:space="preserve">江夏金地威新</t>
    </r>
    <r>
      <rPr>
        <sz val="12"/>
        <rFont val="Verdana"/>
        <family val="0"/>
        <charset val="134"/>
      </rPr>
      <t xml:space="preserve">9-4</t>
    </r>
    <r>
      <rPr>
        <sz val="12"/>
        <rFont val="WenQuanYi Zen Hei"/>
        <family val="2"/>
      </rPr>
      <t xml:space="preserve">栋</t>
    </r>
  </si>
  <si>
    <t xml:space="preserve">G.plus</t>
  </si>
  <si>
    <t xml:space="preserve"> 31104201152022080029</t>
  </si>
  <si>
    <t xml:space="preserve">22T49838001</t>
  </si>
  <si>
    <r>
      <rPr>
        <sz val="12"/>
        <rFont val="WenQuanYi Zen Hei"/>
        <family val="2"/>
      </rPr>
      <t xml:space="preserve">厂房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</si>
  <si>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t xml:space="preserve">武汉和颐旅馆有限责任公司</t>
  </si>
  <si>
    <t xml:space="preserve">铁神宜尚酒店</t>
  </si>
  <si>
    <t xml:space="preserve">GLP500</t>
  </si>
  <si>
    <t xml:space="preserve">31104201012022075318</t>
  </si>
  <si>
    <t xml:space="preserve">165703</t>
  </si>
  <si>
    <t xml:space="preserve">巨龙电梯</t>
  </si>
  <si>
    <t xml:space="preserve">011861</t>
  </si>
  <si>
    <t xml:space="preserve">武汉十三堡慈苑农业专业合作社</t>
  </si>
  <si>
    <t xml:space="preserve">原雄一风</t>
  </si>
  <si>
    <t xml:space="preserve">31204201162023090030</t>
  </si>
  <si>
    <t xml:space="preserve">075878</t>
  </si>
  <si>
    <t xml:space="preserve">308106</t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</si>
  <si>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单元</t>
    </r>
  </si>
  <si>
    <t xml:space="preserve">31104201022023090025</t>
  </si>
  <si>
    <t xml:space="preserve">192359</t>
  </si>
  <si>
    <t xml:space="preserve">K.E30-2300157</t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</si>
  <si>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5</t>
    </r>
    <r>
      <rPr>
        <sz val="12"/>
        <rFont val="WenQuanYi Zen Hei"/>
        <family val="2"/>
      </rPr>
      <t xml:space="preserve">栋</t>
    </r>
  </si>
  <si>
    <t xml:space="preserve">31104201022023110041</t>
  </si>
  <si>
    <t xml:space="preserve">192361</t>
  </si>
  <si>
    <t xml:space="preserve">10073007-0010</t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</si>
  <si>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4</t>
    </r>
    <r>
      <rPr>
        <sz val="12"/>
        <rFont val="WenQuanYi Zen Hei"/>
        <family val="2"/>
      </rPr>
      <t xml:space="preserve">栋（原龚翠红）</t>
    </r>
  </si>
  <si>
    <t xml:space="preserve"> 31104201022022010029</t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</si>
  <si>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9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单元</t>
    </r>
  </si>
  <si>
    <t xml:space="preserve">31104201022023110040</t>
  </si>
  <si>
    <t xml:space="preserve">192360</t>
  </si>
  <si>
    <t xml:space="preserve">45049272</t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</si>
  <si>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10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4</t>
    </r>
    <r>
      <rPr>
        <sz val="12"/>
        <rFont val="WenQuanYi Zen Hei"/>
        <family val="2"/>
      </rPr>
      <t xml:space="preserve">单元</t>
    </r>
  </si>
  <si>
    <t xml:space="preserve">31104201022024010047</t>
  </si>
  <si>
    <t xml:space="preserve">45369661</t>
  </si>
  <si>
    <r>
      <rPr>
        <sz val="12"/>
        <rFont val="WenQuanYi Zen Hei"/>
        <family val="2"/>
      </rPr>
      <t xml:space="preserve">青青美庐东区</t>
    </r>
    <r>
      <rPr>
        <sz val="12"/>
        <rFont val="Verdana"/>
        <family val="0"/>
        <charset val="134"/>
      </rPr>
      <t xml:space="preserve">5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</si>
  <si>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XO-REZO(MRL)</t>
  </si>
  <si>
    <t xml:space="preserve">31104201022023110064</t>
  </si>
  <si>
    <t xml:space="preserve">192358</t>
  </si>
  <si>
    <t xml:space="preserve">XODTG19971</t>
  </si>
  <si>
    <r>
      <rPr>
        <sz val="12"/>
        <rFont val="WenQuanYi Zen Hei"/>
        <family val="2"/>
      </rPr>
      <t xml:space="preserve">生态花园小区</t>
    </r>
    <r>
      <rPr>
        <sz val="12"/>
        <rFont val="Verdana"/>
        <family val="0"/>
        <charset val="134"/>
      </rPr>
      <t xml:space="preserve">22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</si>
  <si>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31104201022023110065</t>
  </si>
  <si>
    <t xml:space="preserve">192357</t>
  </si>
  <si>
    <t xml:space="preserve">XSDTS24497</t>
  </si>
  <si>
    <r>
      <rPr>
        <sz val="12"/>
        <rFont val="WenQuanYi Zen Hei"/>
        <family val="2"/>
      </rPr>
      <t xml:space="preserve">武装部宿舍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</si>
  <si>
    <t xml:space="preserve"> 31104201022023110066</t>
  </si>
  <si>
    <t xml:space="preserve">XSDTS24498</t>
  </si>
  <si>
    <r>
      <rPr>
        <sz val="12"/>
        <rFont val="WenQuanYi Zen Hei"/>
        <family val="2"/>
      </rPr>
      <t xml:space="preserve">武装部宿舍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</si>
  <si>
    <t xml:space="preserve">31104201022023110067</t>
  </si>
  <si>
    <t xml:space="preserve">XSDTS24499</t>
  </si>
  <si>
    <t xml:space="preserve">台北教师公寓</t>
  </si>
  <si>
    <t xml:space="preserve">Xmodel 3(MRL) </t>
  </si>
  <si>
    <t xml:space="preserve">31104201012024052609</t>
  </si>
  <si>
    <t xml:space="preserve">XODTS25197</t>
  </si>
  <si>
    <r>
      <rPr>
        <sz val="12"/>
        <rFont val="WenQuanYi Zen Hei"/>
        <family val="2"/>
      </rPr>
      <t xml:space="preserve">彤明</t>
    </r>
    <r>
      <rPr>
        <sz val="12"/>
        <rFont val="Verdana"/>
        <family val="0"/>
        <charset val="134"/>
      </rPr>
      <t xml:space="preserve">24#</t>
    </r>
    <r>
      <rPr>
        <sz val="12"/>
        <rFont val="WenQuanYi Zen Hei"/>
        <family val="2"/>
      </rPr>
      <t xml:space="preserve">楼</t>
    </r>
  </si>
  <si>
    <t xml:space="preserve">31104201012023117805</t>
  </si>
  <si>
    <t xml:space="preserve">187389</t>
  </si>
  <si>
    <t xml:space="preserve">BLTSY20K/20416</t>
  </si>
  <si>
    <r>
      <rPr>
        <sz val="12"/>
        <rFont val="Verdana"/>
        <family val="0"/>
        <charset val="134"/>
      </rPr>
      <t xml:space="preserve">24#</t>
    </r>
    <r>
      <rPr>
        <sz val="12"/>
        <rFont val="WenQuanYi Zen Hei"/>
        <family val="2"/>
      </rPr>
      <t xml:space="preserve">楼</t>
    </r>
    <r>
      <rPr>
        <sz val="12"/>
        <rFont val="Verdana"/>
        <family val="0"/>
        <charset val="134"/>
      </rPr>
      <t xml:space="preserve">4#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</si>
  <si>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百步亭温馨苑</t>
    </r>
    <r>
      <rPr>
        <sz val="12"/>
        <rFont val="Verdana"/>
        <family val="0"/>
        <charset val="134"/>
      </rPr>
      <t xml:space="preserve">AB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116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</si>
  <si>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 31104201022024010045</t>
  </si>
  <si>
    <t xml:space="preserve">45350969</t>
  </si>
  <si>
    <r>
      <rPr>
        <sz val="12"/>
        <rFont val="WenQuanYi Zen Hei"/>
        <family val="2"/>
      </rPr>
      <t xml:space="preserve">武昌区东一路</t>
    </r>
    <r>
      <rPr>
        <sz val="12"/>
        <rFont val="Verdana"/>
        <family val="0"/>
        <charset val="134"/>
      </rPr>
      <t xml:space="preserve">26</t>
    </r>
    <r>
      <rPr>
        <sz val="12"/>
        <rFont val="WenQuanYi Zen Hei"/>
        <family val="2"/>
      </rPr>
      <t xml:space="preserve">号</t>
    </r>
  </si>
  <si>
    <t xml:space="preserve">31104201062024040001</t>
  </si>
  <si>
    <t xml:space="preserve">148913</t>
  </si>
  <si>
    <t xml:space="preserve">630kg</t>
  </si>
  <si>
    <t xml:space="preserve">45209935</t>
  </si>
  <si>
    <t xml:space="preserve">26-1#</t>
  </si>
  <si>
    <t xml:space="preserve">瑞安街陆总花园</t>
  </si>
  <si>
    <t xml:space="preserve">31104201112025040008</t>
  </si>
  <si>
    <t xml:space="preserve">207636</t>
  </si>
  <si>
    <t xml:space="preserve">XODTS28089</t>
  </si>
  <si>
    <r>
      <rPr>
        <sz val="12"/>
        <rFont val="Verdana"/>
        <family val="0"/>
        <charset val="134"/>
      </rPr>
      <t xml:space="preserve">1# 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</si>
  <si>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</si>
  <si>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31104201022024070008</t>
  </si>
  <si>
    <t xml:space="preserve">197745</t>
  </si>
  <si>
    <t xml:space="preserve">45049258</t>
  </si>
  <si>
    <r>
      <rPr>
        <sz val="12"/>
        <rFont val="WenQuanYi Zen Hei"/>
        <family val="2"/>
      </rPr>
      <t xml:space="preserve">东方花都</t>
    </r>
    <r>
      <rPr>
        <sz val="12"/>
        <rFont val="Verdana"/>
        <family val="0"/>
        <charset val="134"/>
      </rPr>
      <t xml:space="preserve">A9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</si>
  <si>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XO-GMEIII</t>
  </si>
  <si>
    <t xml:space="preserve">31104201022023070033</t>
  </si>
  <si>
    <t xml:space="preserve">174663</t>
  </si>
  <si>
    <t xml:space="preserve">XODTG04336</t>
  </si>
  <si>
    <r>
      <rPr>
        <sz val="12"/>
        <rFont val="WenQuanYi Zen Hei"/>
        <family val="2"/>
      </rPr>
      <t xml:space="preserve">花桥一村</t>
    </r>
    <r>
      <rPr>
        <sz val="12"/>
        <rFont val="Verdana"/>
        <family val="0"/>
        <charset val="134"/>
      </rPr>
      <t xml:space="preserve">20</t>
    </r>
    <r>
      <rPr>
        <sz val="12"/>
        <rFont val="WenQuanYi Zen Hei"/>
        <family val="2"/>
      </rPr>
      <t xml:space="preserve">号</t>
    </r>
  </si>
  <si>
    <t xml:space="preserve">31104201022024080006</t>
  </si>
  <si>
    <t xml:space="preserve">45404777</t>
  </si>
  <si>
    <r>
      <rPr>
        <sz val="12"/>
        <rFont val="WenQuanYi Zen Hei"/>
        <family val="2"/>
      </rPr>
      <t xml:space="preserve">花桥一村</t>
    </r>
    <r>
      <rPr>
        <sz val="12"/>
        <rFont val="Verdana"/>
        <family val="0"/>
        <charset val="134"/>
      </rPr>
      <t xml:space="preserve">20#</t>
    </r>
    <r>
      <rPr>
        <sz val="12"/>
        <rFont val="WenQuanYi Zen Hei"/>
        <family val="2"/>
      </rPr>
      <t xml:space="preserve">客梯</t>
    </r>
  </si>
  <si>
    <r>
      <rPr>
        <sz val="12"/>
        <rFont val="WenQuanYi Zen Hei"/>
        <family val="2"/>
      </rPr>
      <t xml:space="preserve">花桥一村</t>
    </r>
    <r>
      <rPr>
        <sz val="12"/>
        <rFont val="Verdana"/>
        <family val="0"/>
        <charset val="134"/>
      </rPr>
      <t xml:space="preserve">12</t>
    </r>
    <r>
      <rPr>
        <sz val="12"/>
        <rFont val="WenQuanYi Zen Hei"/>
        <family val="2"/>
      </rPr>
      <t xml:space="preserve">号</t>
    </r>
  </si>
  <si>
    <t xml:space="preserve">31104201022024080007</t>
  </si>
  <si>
    <t xml:space="preserve">45404775</t>
  </si>
  <si>
    <r>
      <rPr>
        <sz val="12"/>
        <rFont val="WenQuanYi Zen Hei"/>
        <family val="2"/>
      </rPr>
      <t xml:space="preserve">花桥一村</t>
    </r>
    <r>
      <rPr>
        <sz val="12"/>
        <rFont val="Verdana"/>
        <family val="0"/>
        <charset val="134"/>
      </rPr>
      <t xml:space="preserve">12#</t>
    </r>
    <r>
      <rPr>
        <sz val="12"/>
        <rFont val="WenQuanYi Zen Hei"/>
        <family val="2"/>
      </rPr>
      <t xml:space="preserve">客梯</t>
    </r>
  </si>
  <si>
    <r>
      <rPr>
        <sz val="12"/>
        <rFont val="WenQuanYi Zen Hei"/>
        <family val="2"/>
      </rPr>
      <t xml:space="preserve">花桥一村</t>
    </r>
    <r>
      <rPr>
        <sz val="12"/>
        <rFont val="Verdana"/>
        <family val="0"/>
        <charset val="134"/>
      </rPr>
      <t xml:space="preserve">17</t>
    </r>
    <r>
      <rPr>
        <sz val="12"/>
        <rFont val="WenQuanYi Zen Hei"/>
        <family val="2"/>
      </rPr>
      <t xml:space="preserve">号</t>
    </r>
  </si>
  <si>
    <t xml:space="preserve">31104201012024115255</t>
  </si>
  <si>
    <t xml:space="preserve">45404776</t>
  </si>
  <si>
    <r>
      <rPr>
        <sz val="12"/>
        <rFont val="WenQuanYi Zen Hei"/>
        <family val="2"/>
      </rPr>
      <t xml:space="preserve">花桥一村</t>
    </r>
    <r>
      <rPr>
        <sz val="12"/>
        <rFont val="Verdana"/>
        <family val="0"/>
        <charset val="134"/>
      </rPr>
      <t xml:space="preserve">17#</t>
    </r>
    <r>
      <rPr>
        <sz val="12"/>
        <rFont val="WenQuanYi Zen Hei"/>
        <family val="2"/>
      </rPr>
      <t xml:space="preserve">客梯</t>
    </r>
  </si>
  <si>
    <r>
      <rPr>
        <sz val="12"/>
        <rFont val="WenQuanYi Zen Hei"/>
        <family val="2"/>
      </rPr>
      <t xml:space="preserve">怡康苑北区</t>
    </r>
    <r>
      <rPr>
        <sz val="12"/>
        <rFont val="Verdana"/>
        <family val="0"/>
        <charset val="134"/>
      </rPr>
      <t xml:space="preserve">204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</si>
  <si>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31104201022024070017</t>
  </si>
  <si>
    <t xml:space="preserve">45475378</t>
  </si>
  <si>
    <r>
      <rPr>
        <sz val="12"/>
        <rFont val="Verdana"/>
        <family val="0"/>
        <charset val="134"/>
      </rPr>
      <t xml:space="preserve">204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</si>
  <si>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怡和苑北区</t>
    </r>
    <r>
      <rPr>
        <sz val="12"/>
        <rFont val="Verdana"/>
        <family val="0"/>
        <charset val="134"/>
      </rPr>
      <t xml:space="preserve">408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</si>
  <si>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31104201012024083993</t>
  </si>
  <si>
    <t xml:space="preserve">45475379</t>
  </si>
  <si>
    <r>
      <rPr>
        <sz val="12"/>
        <rFont val="Verdana"/>
        <family val="0"/>
        <charset val="134"/>
      </rPr>
      <t xml:space="preserve">408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</si>
  <si>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怡和苑北区</t>
    </r>
    <r>
      <rPr>
        <sz val="12"/>
        <rFont val="Verdana"/>
        <family val="0"/>
        <charset val="134"/>
      </rPr>
      <t xml:space="preserve">407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</si>
  <si>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31104201022024120099</t>
  </si>
  <si>
    <t xml:space="preserve">45475377</t>
  </si>
  <si>
    <r>
      <rPr>
        <sz val="12"/>
        <rFont val="Verdana"/>
        <family val="0"/>
        <charset val="134"/>
      </rPr>
      <t xml:space="preserve">407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</si>
  <si>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生态花园小区</t>
    </r>
    <r>
      <rPr>
        <sz val="12"/>
        <rFont val="Verdana"/>
        <family val="0"/>
        <charset val="134"/>
      </rPr>
      <t xml:space="preserve">18</t>
    </r>
    <r>
      <rPr>
        <sz val="12"/>
        <rFont val="WenQuanYi Zen Hei"/>
        <family val="2"/>
      </rPr>
      <t xml:space="preserve">㠉（号）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</si>
  <si>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31104201022024080014</t>
  </si>
  <si>
    <t xml:space="preserve">XODTS28090</t>
  </si>
  <si>
    <t xml:space="preserve">中国农业科学院油料作物研究所</t>
  </si>
  <si>
    <r>
      <rPr>
        <sz val="12"/>
        <rFont val="WenQuanYi Zen Hei"/>
        <family val="2"/>
      </rPr>
      <t xml:space="preserve">油料所</t>
    </r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号楼改造更新项目</t>
    </r>
  </si>
  <si>
    <t xml:space="preserve">GPS35S</t>
  </si>
  <si>
    <t xml:space="preserve">31104201062024120006</t>
  </si>
  <si>
    <t xml:space="preserve">147079</t>
  </si>
  <si>
    <t xml:space="preserve">45686423</t>
  </si>
  <si>
    <t xml:space="preserve">3-1</t>
  </si>
  <si>
    <t xml:space="preserve">武汉市洪山区悟空星火休闲娱乐馆（个体工商户）</t>
  </si>
  <si>
    <t xml:space="preserve">佳和丽枫酒店</t>
  </si>
  <si>
    <t xml:space="preserve">WGJ1000/1.0</t>
  </si>
  <si>
    <t xml:space="preserve">30104201112011110130</t>
  </si>
  <si>
    <t xml:space="preserve">049427</t>
  </si>
  <si>
    <t xml:space="preserve">北京优力维特</t>
  </si>
  <si>
    <t xml:space="preserve">UL10746</t>
  </si>
  <si>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观</t>
    </r>
  </si>
  <si>
    <r>
      <rPr>
        <sz val="12"/>
        <rFont val="WenQuanYi Zen Hei"/>
        <family val="2"/>
      </rPr>
      <t xml:space="preserve">安友花园</t>
    </r>
    <r>
      <rPr>
        <sz val="12"/>
        <rFont val="Verdana"/>
        <family val="0"/>
        <charset val="134"/>
      </rPr>
      <t xml:space="preserve">A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单元</t>
    </r>
  </si>
  <si>
    <t xml:space="preserve">KTKJ</t>
  </si>
  <si>
    <t xml:space="preserve">31104201032025010004</t>
  </si>
  <si>
    <t xml:space="preserve">203833</t>
  </si>
  <si>
    <t xml:space="preserve">福州快科</t>
  </si>
  <si>
    <t xml:space="preserve">K.E30-2400145</t>
  </si>
  <si>
    <t xml:space="preserve">武汉中海联机电工程有限公司（法院宿舍）</t>
  </si>
  <si>
    <t xml:space="preserve">后湖法院宿舍</t>
  </si>
  <si>
    <t xml:space="preserve">FUJI-WK</t>
  </si>
  <si>
    <t xml:space="preserve">31104201022025040006</t>
  </si>
  <si>
    <t xml:space="preserve">203832</t>
  </si>
  <si>
    <t xml:space="preserve">亚洲富士电梯</t>
  </si>
  <si>
    <t xml:space="preserve">FUJI2025010003</t>
  </si>
  <si>
    <t xml:space="preserve">武汉鑫润塑业有限公司</t>
  </si>
  <si>
    <r>
      <rPr>
        <sz val="12"/>
        <rFont val="WenQuanYi Zen Hei"/>
        <family val="2"/>
      </rPr>
      <t xml:space="preserve">（汉南）纱帽街</t>
    </r>
    <r>
      <rPr>
        <sz val="12"/>
        <rFont val="Verdana"/>
        <family val="0"/>
        <charset val="134"/>
      </rPr>
      <t xml:space="preserve">/</t>
    </r>
    <r>
      <rPr>
        <sz val="12"/>
        <rFont val="WenQuanYi Zen Hei"/>
        <family val="2"/>
      </rPr>
      <t xml:space="preserve">幸福园路与解放河路交汇处</t>
    </r>
  </si>
  <si>
    <t xml:space="preserve">TKJ1050/1.0</t>
  </si>
  <si>
    <t xml:space="preserve">31104201132025073136</t>
  </si>
  <si>
    <t xml:space="preserve">213600</t>
  </si>
  <si>
    <t xml:space="preserve">赛奥智能电梯（苏州）有限公司</t>
  </si>
  <si>
    <t xml:space="preserve"> S241666</t>
  </si>
  <si>
    <r>
      <rPr>
        <sz val="12"/>
        <rFont val="WenQuanYi Zen Hei"/>
        <family val="2"/>
      </rPr>
      <t xml:space="preserve">百步亭温馨苑</t>
    </r>
    <r>
      <rPr>
        <sz val="12"/>
        <rFont val="Verdana"/>
        <family val="0"/>
        <charset val="134"/>
      </rPr>
      <t xml:space="preserve">AB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306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</si>
  <si>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31104201022025070005</t>
  </si>
  <si>
    <t xml:space="preserve">212640</t>
  </si>
  <si>
    <t xml:space="preserve">45842384</t>
  </si>
  <si>
    <t xml:space="preserve">武汉中海联机电工程有限公司（百合苑）</t>
  </si>
  <si>
    <r>
      <rPr>
        <sz val="12"/>
        <rFont val="WenQuanYi Zen Hei"/>
        <family val="2"/>
      </rPr>
      <t xml:space="preserve">百步亭百合苑</t>
    </r>
    <r>
      <rPr>
        <sz val="12"/>
        <rFont val="Verdana"/>
        <family val="0"/>
        <charset val="134"/>
      </rPr>
      <t xml:space="preserve">208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</si>
  <si>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31104201022025050129</t>
  </si>
  <si>
    <t xml:space="preserve">212641</t>
  </si>
  <si>
    <t xml:space="preserve">45475376</t>
  </si>
  <si>
    <r>
      <rPr>
        <sz val="12"/>
        <rFont val="WenQuanYi Zen Hei"/>
        <family val="2"/>
      </rPr>
      <t xml:space="preserve">幸乐村小区</t>
    </r>
    <r>
      <rPr>
        <sz val="12"/>
        <rFont val="Verdana"/>
        <family val="0"/>
        <charset val="134"/>
      </rPr>
      <t xml:space="preserve">8</t>
    </r>
    <r>
      <rPr>
        <sz val="12"/>
        <rFont val="WenQuanYi Zen Hei"/>
        <family val="2"/>
      </rPr>
      <t xml:space="preserve">幢（号）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</si>
  <si>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r>
      <rPr>
        <sz val="12"/>
        <rFont val="Verdana"/>
        <family val="0"/>
      </rPr>
      <t xml:space="preserve">XO-GMEIII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</rPr>
      <t xml:space="preserve">MRL)-1</t>
    </r>
  </si>
  <si>
    <t xml:space="preserve">31104201042025060007</t>
  </si>
  <si>
    <t xml:space="preserve">212871</t>
  </si>
  <si>
    <t xml:space="preserve">550kg</t>
  </si>
  <si>
    <t xml:space="preserve">XODTJ25931</t>
  </si>
  <si>
    <t xml:space="preserve">升福楼宇工程有限公司</t>
  </si>
  <si>
    <r>
      <rPr>
        <sz val="12"/>
        <rFont val="WenQuanYi Zen Hei"/>
        <family val="2"/>
      </rPr>
      <t xml:space="preserve">百步亭怡康苑北区</t>
    </r>
    <r>
      <rPr>
        <sz val="12"/>
        <rFont val="Verdana"/>
        <family val="0"/>
        <charset val="134"/>
      </rPr>
      <t xml:space="preserve">214</t>
    </r>
    <r>
      <rPr>
        <sz val="12"/>
        <rFont val="WenQuanYi Zen Hei"/>
        <family val="2"/>
      </rPr>
      <t xml:space="preserve">栋一单元</t>
    </r>
  </si>
  <si>
    <t xml:space="preserve">TKJW</t>
  </si>
  <si>
    <t xml:space="preserve">31104201022023080029</t>
  </si>
  <si>
    <t xml:space="preserve">通用电梯</t>
  </si>
  <si>
    <t xml:space="preserve">GE2301102K</t>
  </si>
  <si>
    <t xml:space="preserve">湖北新城置业有限责任公司（长青壹号）</t>
  </si>
  <si>
    <t xml:space="preserve">东西湖区尚远幼儿园长青壹号杂物梯</t>
  </si>
  <si>
    <t xml:space="preserve">TWJ300</t>
  </si>
  <si>
    <t xml:space="preserve">34304201002020100307</t>
  </si>
  <si>
    <t xml:space="preserve">湖北东洋电梯有限公司</t>
  </si>
  <si>
    <t xml:space="preserve">200kg</t>
  </si>
  <si>
    <t xml:space="preserve">DY-200520111</t>
  </si>
  <si>
    <r>
      <rPr>
        <sz val="12"/>
        <rFont val="WenQuanYi Zen Hei"/>
        <family val="2"/>
      </rPr>
      <t xml:space="preserve">幼儿园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杂</t>
    </r>
  </si>
  <si>
    <r>
      <rPr>
        <sz val="12"/>
        <rFont val="WenQuanYi Zen Hei"/>
        <family val="2"/>
      </rPr>
      <t xml:space="preserve">后湖街秀泽园北区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</si>
  <si>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31104201022025080021</t>
  </si>
  <si>
    <t xml:space="preserve">45842385</t>
  </si>
  <si>
    <r>
      <rPr>
        <sz val="12"/>
        <rFont val="Verdana"/>
        <family val="0"/>
        <charset val="134"/>
      </rPr>
      <t xml:space="preserve">2-2#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</si>
  <si>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青青美庐社区东区</t>
    </r>
    <r>
      <rPr>
        <sz val="12"/>
        <rFont val="Verdana"/>
        <family val="0"/>
        <charset val="134"/>
      </rPr>
      <t xml:space="preserve">14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单元</t>
    </r>
  </si>
  <si>
    <r>
      <rPr>
        <sz val="12"/>
        <rFont val="Verdana"/>
        <family val="0"/>
      </rPr>
      <t xml:space="preserve">Xmodel3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</rPr>
      <t xml:space="preserve">MRL</t>
    </r>
    <r>
      <rPr>
        <sz val="12"/>
        <rFont val="WenQuanYi Zen Hei"/>
        <family val="2"/>
      </rPr>
      <t xml:space="preserve">）</t>
    </r>
  </si>
  <si>
    <t xml:space="preserve">31104201022025080054</t>
  </si>
  <si>
    <t xml:space="preserve">XODTJ25928</t>
  </si>
  <si>
    <r>
      <rPr>
        <sz val="12"/>
        <rFont val="Verdana"/>
        <family val="0"/>
        <charset val="134"/>
      </rPr>
      <t xml:space="preserve">14-3#</t>
    </r>
    <r>
      <rPr>
        <sz val="12"/>
        <rFont val="WenQuanYi Zen Hei"/>
        <family val="2"/>
      </rPr>
      <t xml:space="preserve">客</t>
    </r>
  </si>
  <si>
    <t xml:space="preserve">武汉意力物业管理有限责任公司</t>
  </si>
  <si>
    <r>
      <rPr>
        <sz val="12"/>
        <rFont val="WenQuanYi Zen Hei"/>
        <family val="2"/>
      </rPr>
      <t xml:space="preserve">六渡桥中山大厦</t>
    </r>
    <r>
      <rPr>
        <sz val="12"/>
        <rFont val="Verdana"/>
        <family val="0"/>
        <charset val="134"/>
      </rPr>
      <t xml:space="preserve">168</t>
    </r>
    <r>
      <rPr>
        <sz val="12"/>
        <rFont val="WenQuanYi Zen Hei"/>
        <family val="2"/>
      </rPr>
      <t xml:space="preserve">项目</t>
    </r>
  </si>
  <si>
    <t xml:space="preserve">EKW30</t>
  </si>
  <si>
    <t xml:space="preserve">31104201032025103028</t>
  </si>
  <si>
    <t xml:space="preserve">225599</t>
  </si>
  <si>
    <t xml:space="preserve">PHU060297.1</t>
  </si>
  <si>
    <r>
      <rPr>
        <sz val="12"/>
        <rFont val="WenQuanYi Zen Hei"/>
        <family val="2"/>
      </rPr>
      <t xml:space="preserve">百步亭安居苑</t>
    </r>
    <r>
      <rPr>
        <sz val="12"/>
        <rFont val="Verdana"/>
        <family val="0"/>
        <charset val="134"/>
      </rPr>
      <t xml:space="preserve">B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206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</si>
  <si>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31104201002022010462</t>
  </si>
  <si>
    <t xml:space="preserve">GE2007278K</t>
  </si>
  <si>
    <r>
      <rPr>
        <sz val="12"/>
        <rFont val="WenQuanYi Zen Hei"/>
        <family val="2"/>
      </rPr>
      <t xml:space="preserve">如寿里小区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</si>
  <si>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XO-GMEIII </t>
  </si>
  <si>
    <t xml:space="preserve">133898</t>
  </si>
  <si>
    <t xml:space="preserve">XODTC71967</t>
  </si>
  <si>
    <t xml:space="preserve">武汉意力物业管理有限责任公司（中山大厦）</t>
  </si>
  <si>
    <t xml:space="preserve">六渡桥中山大厦</t>
  </si>
  <si>
    <t xml:space="preserve">THJ2000/0.5-JXW</t>
  </si>
  <si>
    <t xml:space="preserve">30134201032005050001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</si>
  <si>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12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AZZ640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05</t>
    </r>
    <r>
      <rPr>
        <sz val="12"/>
        <rFont val="WenQuanYi Zen Hei"/>
        <family val="2"/>
      </rPr>
      <t xml:space="preserve">）</t>
    </r>
  </si>
  <si>
    <t xml:space="preserve">湖州怡达电梯</t>
  </si>
  <si>
    <t xml:space="preserve">2000993</t>
  </si>
  <si>
    <t xml:space="preserve">武汉意力物业管理有限责任公司（雍景台小区）</t>
  </si>
  <si>
    <t xml:space="preserve">六渡桥雍景台大厦</t>
  </si>
  <si>
    <t xml:space="preserve">VFGD</t>
  </si>
  <si>
    <t xml:space="preserve">30104201042000120517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</si>
  <si>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AZVX1T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00</t>
    </r>
    <r>
      <rPr>
        <sz val="12"/>
        <rFont val="WenQuanYi Zen Hei"/>
        <family val="2"/>
      </rPr>
      <t xml:space="preserve">）</t>
    </r>
  </si>
  <si>
    <t xml:space="preserve">上海崇友东芝电梯厂</t>
  </si>
  <si>
    <t xml:space="preserve">30104201042000120518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</si>
  <si>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AZVX1S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00</t>
    </r>
    <r>
      <rPr>
        <sz val="12"/>
        <rFont val="WenQuanYi Zen Hei"/>
        <family val="2"/>
      </rPr>
      <t xml:space="preserve">）</t>
    </r>
  </si>
  <si>
    <t xml:space="preserve">30104201042000120519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</si>
  <si>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AZVX1R(00)</t>
    </r>
  </si>
  <si>
    <t xml:space="preserve">30104201042000120520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</si>
  <si>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AZVX19(00)</t>
    </r>
  </si>
  <si>
    <r>
      <rPr>
        <sz val="12"/>
        <rFont val="Verdana"/>
        <family val="0"/>
        <charset val="134"/>
      </rPr>
      <t xml:space="preserve">4#</t>
    </r>
    <r>
      <rPr>
        <sz val="12"/>
        <rFont val="WenQuanYi Zen Hei"/>
        <family val="2"/>
      </rPr>
      <t xml:space="preserve">消</t>
    </r>
  </si>
  <si>
    <t xml:space="preserve">武汉盛世阳光酒店有限公司</t>
  </si>
  <si>
    <t xml:space="preserve">五里新村盛世阳光酒店</t>
  </si>
  <si>
    <t xml:space="preserve">VFP(X)-800-CO-60</t>
  </si>
  <si>
    <t xml:space="preserve">30104201052008010002</t>
  </si>
  <si>
    <t xml:space="preserve">武汉东菱富士电梯制造有限公司</t>
  </si>
  <si>
    <t xml:space="preserve">2007-1106</t>
  </si>
  <si>
    <t xml:space="preserve">武汉盆景奇石根雕艺术馆</t>
  </si>
  <si>
    <r>
      <rPr>
        <sz val="12"/>
        <rFont val="WenQuanYi Zen Hei"/>
        <family val="2"/>
      </rPr>
      <t xml:space="preserve">汉阳区翠薇路</t>
    </r>
    <r>
      <rPr>
        <sz val="12"/>
        <rFont val="Verdana"/>
        <family val="0"/>
        <charset val="134"/>
      </rPr>
      <t xml:space="preserve">61</t>
    </r>
    <r>
      <rPr>
        <sz val="12"/>
        <rFont val="WenQuanYi Zen Hei"/>
        <family val="2"/>
      </rPr>
      <t xml:space="preserve">号</t>
    </r>
  </si>
  <si>
    <t xml:space="preserve">SPACEL-UNI</t>
  </si>
  <si>
    <t xml:space="preserve">30104201002009050001</t>
  </si>
  <si>
    <t xml:space="preserve">019595</t>
  </si>
  <si>
    <t xml:space="preserve">东芝</t>
  </si>
  <si>
    <t xml:space="preserve">湖北建亿欧机电有限公司</t>
  </si>
  <si>
    <r>
      <rPr>
        <sz val="12"/>
        <rFont val="WenQuanYi Zen Hei"/>
        <family val="2"/>
      </rPr>
      <t xml:space="preserve">台北教师公寓</t>
    </r>
    <r>
      <rPr>
        <sz val="12"/>
        <rFont val="Verdana"/>
        <family val="0"/>
        <charset val="134"/>
      </rPr>
      <t xml:space="preserve">B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</si>
  <si>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r>
      <rPr>
        <sz val="12"/>
        <rFont val="Verdana"/>
        <family val="0"/>
      </rPr>
      <t xml:space="preserve">GMEIII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</rPr>
      <t xml:space="preserve">MRL)-P</t>
    </r>
  </si>
  <si>
    <t xml:space="preserve">31104201022025040055</t>
  </si>
  <si>
    <t xml:space="preserve">XODTH70960</t>
  </si>
  <si>
    <r>
      <rPr>
        <sz val="12"/>
        <rFont val="Verdana"/>
        <family val="0"/>
        <charset val="134"/>
      </rPr>
      <t xml:space="preserve">DT1#</t>
    </r>
    <r>
      <rPr>
        <sz val="12"/>
        <rFont val="WenQuanYi Zen Hei"/>
        <family val="2"/>
      </rPr>
      <t xml:space="preserve">客</t>
    </r>
  </si>
  <si>
    <t xml:space="preserve">武汉市武昌区仙岛湖商务酒店</t>
  </si>
  <si>
    <t xml:space="preserve">武昌仙岛湖酒店</t>
  </si>
  <si>
    <t xml:space="preserve">HD60000-MRL-800/1.0</t>
  </si>
  <si>
    <t xml:space="preserve">31104201062016120029</t>
  </si>
  <si>
    <t xml:space="preserve">081958</t>
  </si>
  <si>
    <t xml:space="preserve">宁波宏大电梯有限公司</t>
  </si>
  <si>
    <t xml:space="preserve">162255</t>
  </si>
  <si>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号楼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号梯</t>
    </r>
  </si>
  <si>
    <r>
      <rPr>
        <sz val="12"/>
        <rFont val="WenQuanYi Zen Hei"/>
        <family val="2"/>
      </rPr>
      <t xml:space="preserve">百步亭温馨苑</t>
    </r>
    <r>
      <rPr>
        <sz val="12"/>
        <rFont val="Verdana"/>
        <family val="0"/>
        <charset val="134"/>
      </rPr>
      <t xml:space="preserve">AB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112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</si>
  <si>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31104201002021076064</t>
  </si>
  <si>
    <t xml:space="preserve">GE2104058K</t>
  </si>
  <si>
    <t xml:space="preserve">湖北玉舟机电工程有限公司</t>
  </si>
  <si>
    <r>
      <rPr>
        <sz val="12"/>
        <rFont val="WenQuanYi Zen Hei"/>
        <family val="2"/>
      </rPr>
      <t xml:space="preserve">百步亭花园百合苑</t>
    </r>
    <r>
      <rPr>
        <sz val="12"/>
        <rFont val="Verdana"/>
        <family val="0"/>
        <charset val="134"/>
      </rPr>
      <t xml:space="preserve">501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</si>
  <si>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3110420100202112C012</t>
  </si>
  <si>
    <t xml:space="preserve">153126</t>
  </si>
  <si>
    <t xml:space="preserve">GE2108183K</t>
  </si>
  <si>
    <r>
      <rPr>
        <sz val="12"/>
        <rFont val="WenQuanYi Zen Hei"/>
        <family val="2"/>
      </rPr>
      <t xml:space="preserve">百步亭温馨苑</t>
    </r>
    <r>
      <rPr>
        <sz val="12"/>
        <rFont val="Verdana"/>
        <family val="0"/>
        <charset val="134"/>
      </rPr>
      <t xml:space="preserve">CD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409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</si>
  <si>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31104201022021010045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</si>
  <si>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AA0620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24</t>
    </r>
    <r>
      <rPr>
        <sz val="12"/>
        <rFont val="WenQuanYi Zen Hei"/>
        <family val="2"/>
      </rPr>
      <t xml:space="preserve">）</t>
    </r>
  </si>
  <si>
    <t xml:space="preserve">GE2011255K</t>
  </si>
  <si>
    <r>
      <rPr>
        <sz val="12"/>
        <rFont val="WenQuanYi Zen Hei"/>
        <family val="2"/>
      </rPr>
      <t xml:space="preserve">席如锦（百步亭怡康南小区</t>
    </r>
    <r>
      <rPr>
        <sz val="12"/>
        <rFont val="Verdana"/>
        <family val="0"/>
        <charset val="134"/>
      </rPr>
      <t xml:space="preserve">504</t>
    </r>
    <r>
      <rPr>
        <sz val="12"/>
        <rFont val="WenQuanYi Zen Hei"/>
        <family val="2"/>
      </rPr>
      <t xml:space="preserve">号二单元）</t>
    </r>
  </si>
  <si>
    <t xml:space="preserve">31104201022022030010</t>
  </si>
  <si>
    <t xml:space="preserve">GE2112224K</t>
  </si>
  <si>
    <t xml:space="preserve">湖北易加梯建设工程有限公司</t>
  </si>
  <si>
    <r>
      <rPr>
        <sz val="12"/>
        <rFont val="WenQuanYi Zen Hei"/>
        <family val="2"/>
      </rPr>
      <t xml:space="preserve">青青美庐小区西区</t>
    </r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</si>
  <si>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VEW800/1.0-VVVF</t>
  </si>
  <si>
    <t xml:space="preserve">31104201022023070008</t>
  </si>
  <si>
    <t xml:space="preserve">沃克斯迅达</t>
  </si>
  <si>
    <t xml:space="preserve">V22NO17480</t>
  </si>
  <si>
    <r>
      <rPr>
        <sz val="12"/>
        <rFont val="WenQuanYi Zen Hei"/>
        <family val="2"/>
      </rPr>
      <t xml:space="preserve">百步亭百合苑</t>
    </r>
    <r>
      <rPr>
        <sz val="12"/>
        <rFont val="Verdana"/>
        <family val="0"/>
        <charset val="134"/>
      </rPr>
      <t xml:space="preserve">303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单元 </t>
    </r>
  </si>
  <si>
    <t xml:space="preserve">31104201012025090038</t>
  </si>
  <si>
    <t xml:space="preserve">45949970</t>
  </si>
  <si>
    <r>
      <rPr>
        <sz val="12"/>
        <rFont val="Verdana"/>
        <family val="0"/>
        <charset val="134"/>
      </rPr>
      <t xml:space="preserve">303-3#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</si>
  <si>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安居苑</t>
    </r>
    <r>
      <rPr>
        <sz val="12"/>
        <rFont val="Verdana"/>
        <family val="0"/>
        <charset val="134"/>
      </rPr>
      <t xml:space="preserve">D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405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单元 </t>
    </r>
  </si>
  <si>
    <t xml:space="preserve">31104201022025090039</t>
  </si>
  <si>
    <t xml:space="preserve">45949971</t>
  </si>
  <si>
    <r>
      <rPr>
        <sz val="12"/>
        <rFont val="Verdana"/>
        <family val="0"/>
        <charset val="134"/>
      </rPr>
      <t xml:space="preserve">405-3#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</si>
  <si>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10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、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</si>
  <si>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31104201022025120006</t>
  </si>
  <si>
    <t xml:space="preserve">45842386</t>
  </si>
  <si>
    <r>
      <rPr>
        <sz val="12"/>
        <rFont val="Verdana"/>
        <family val="0"/>
        <charset val="134"/>
      </rPr>
      <t xml:space="preserve">10-1#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</si>
  <si>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滨江苑一期</t>
    </r>
    <r>
      <rPr>
        <sz val="12"/>
        <rFont val="Verdana"/>
        <family val="0"/>
        <charset val="134"/>
      </rPr>
      <t xml:space="preserve">12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</si>
  <si>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mela200 MRL</t>
  </si>
  <si>
    <t xml:space="preserve">31104201022025120007</t>
  </si>
  <si>
    <t xml:space="preserve">蒂升电梯</t>
  </si>
  <si>
    <t xml:space="preserve">S9MO-038142.001</t>
  </si>
  <si>
    <r>
      <rPr>
        <sz val="12"/>
        <rFont val="Verdana"/>
        <family val="0"/>
        <charset val="134"/>
      </rPr>
      <t xml:space="preserve">12-1#P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</si>
  <si>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残联宿舍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</si>
  <si>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31104201022025110019</t>
  </si>
  <si>
    <t xml:space="preserve">45949980</t>
  </si>
  <si>
    <t xml:space="preserve">武汉市孜泉酒店有限公司</t>
  </si>
  <si>
    <r>
      <rPr>
        <sz val="12"/>
        <rFont val="WenQuanYi Zen Hei"/>
        <family val="2"/>
      </rPr>
      <t xml:space="preserve">胜利街</t>
    </r>
    <r>
      <rPr>
        <sz val="12"/>
        <rFont val="Verdana"/>
        <family val="0"/>
        <charset val="134"/>
      </rPr>
      <t xml:space="preserve">122</t>
    </r>
    <r>
      <rPr>
        <sz val="12"/>
        <rFont val="WenQuanYi Zen Hei"/>
        <family val="2"/>
      </rPr>
      <t xml:space="preserve">号</t>
    </r>
  </si>
  <si>
    <t xml:space="preserve">31104201022025120008</t>
  </si>
  <si>
    <t xml:space="preserve">45976782</t>
  </si>
  <si>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梯</t>
    </r>
  </si>
  <si>
    <t xml:space="preserve">武汉泰富城酒店管理有限责任公司</t>
  </si>
  <si>
    <t xml:space="preserve">武汉中海联机电工程有限公司（七星四季）</t>
  </si>
  <si>
    <r>
      <rPr>
        <sz val="12"/>
        <rFont val="WenQuanYi Zen Hei"/>
        <family val="2"/>
      </rPr>
      <t xml:space="preserve">七星四季花园</t>
    </r>
    <r>
      <rPr>
        <sz val="12"/>
        <rFont val="Verdana"/>
        <family val="0"/>
        <charset val="134"/>
      </rPr>
      <t xml:space="preserve">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</si>
  <si>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31104201112025120039</t>
  </si>
  <si>
    <t xml:space="preserve">217916</t>
  </si>
  <si>
    <t xml:space="preserve">FUJI2025090805</t>
  </si>
  <si>
    <r>
      <rPr>
        <sz val="12"/>
        <rFont val="Verdana"/>
        <family val="0"/>
        <charset val="134"/>
      </rPr>
      <t xml:space="preserve">4-2#</t>
    </r>
    <r>
      <rPr>
        <sz val="12"/>
        <rFont val="WenQuanYi Zen Hei"/>
        <family val="2"/>
      </rPr>
      <t xml:space="preserve">客</t>
    </r>
  </si>
  <si>
    <t xml:space="preserve">武汉中海联机电工程有限公司（黄鹂小区）</t>
  </si>
  <si>
    <r>
      <rPr>
        <sz val="12"/>
        <rFont val="WenQuanYi Zen Hei"/>
        <family val="2"/>
      </rPr>
      <t xml:space="preserve">黄鹂小区</t>
    </r>
    <r>
      <rPr>
        <sz val="12"/>
        <rFont val="Verdana"/>
        <family val="0"/>
        <charset val="134"/>
      </rPr>
      <t xml:space="preserve">15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 </t>
    </r>
  </si>
  <si>
    <t xml:space="preserve">31104201502025110001</t>
  </si>
  <si>
    <t xml:space="preserve">217917</t>
  </si>
  <si>
    <t xml:space="preserve">FUJI2025100942</t>
  </si>
  <si>
    <r>
      <rPr>
        <sz val="12"/>
        <rFont val="Verdana"/>
        <family val="0"/>
        <charset val="134"/>
      </rPr>
      <t xml:space="preserve">15-1#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</si>
  <si>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东湖生态旅游风景区黄鹂小区</t>
    </r>
    <r>
      <rPr>
        <sz val="12"/>
        <rFont val="Verdana"/>
        <family val="0"/>
        <charset val="134"/>
      </rPr>
      <t xml:space="preserve">16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 </t>
    </r>
  </si>
  <si>
    <t xml:space="preserve">31104201502025083001</t>
  </si>
  <si>
    <t xml:space="preserve">FUJI2025070589</t>
  </si>
  <si>
    <t xml:space="preserve">1# </t>
  </si>
  <si>
    <t xml:space="preserve">武汉中海联机电工程有限公司（柴林小区）</t>
  </si>
  <si>
    <r>
      <rPr>
        <sz val="12"/>
        <rFont val="WenQuanYi Zen Hei"/>
        <family val="2"/>
      </rPr>
      <t xml:space="preserve">柴林花园</t>
    </r>
    <r>
      <rPr>
        <sz val="12"/>
        <rFont val="Verdana"/>
        <family val="0"/>
        <charset val="134"/>
      </rPr>
      <t xml:space="preserve">12-1</t>
    </r>
  </si>
  <si>
    <t xml:space="preserve">31104201112025120011</t>
  </si>
  <si>
    <t xml:space="preserve">FUJI2025111009</t>
  </si>
  <si>
    <r>
      <rPr>
        <sz val="12"/>
        <rFont val="Verdana"/>
        <family val="0"/>
        <charset val="134"/>
      </rPr>
      <t xml:space="preserve">12-1#</t>
    </r>
    <r>
      <rPr>
        <sz val="12"/>
        <rFont val="WenQuanYi Zen Hei"/>
        <family val="2"/>
      </rPr>
      <t xml:space="preserve">梯</t>
    </r>
  </si>
  <si>
    <t xml:space="preserve">武汉中海联机电工程有限公司（惠济小区）</t>
  </si>
  <si>
    <r>
      <rPr>
        <sz val="12"/>
        <rFont val="WenQuanYi Zen Hei"/>
        <family val="2"/>
      </rPr>
      <t xml:space="preserve">花桥惠济小区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4</t>
    </r>
    <r>
      <rPr>
        <sz val="12"/>
        <rFont val="WenQuanYi Zen Hei"/>
        <family val="2"/>
      </rPr>
      <t xml:space="preserve">单元</t>
    </r>
  </si>
  <si>
    <r>
      <rPr>
        <sz val="12"/>
        <rFont val="Verdana"/>
        <family val="0"/>
      </rPr>
      <t xml:space="preserve">XmodelH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</rPr>
      <t xml:space="preserve">MRL</t>
    </r>
    <r>
      <rPr>
        <sz val="12"/>
        <rFont val="WenQuanYi Zen Hei"/>
        <family val="2"/>
      </rPr>
      <t xml:space="preserve">）</t>
    </r>
  </si>
  <si>
    <t xml:space="preserve">31104201022026010141</t>
  </si>
  <si>
    <t xml:space="preserve">880kg</t>
  </si>
  <si>
    <t xml:space="preserve">1.25m/s</t>
  </si>
  <si>
    <t xml:space="preserve">XODTK36860</t>
  </si>
  <si>
    <r>
      <rPr>
        <sz val="12"/>
        <rFont val="Verdana"/>
        <family val="0"/>
        <charset val="134"/>
      </rPr>
      <t xml:space="preserve">1-4#</t>
    </r>
    <r>
      <rPr>
        <sz val="12"/>
        <rFont val="WenQuanYi Zen Hei"/>
        <family val="2"/>
      </rPr>
      <t xml:space="preserve">客</t>
    </r>
  </si>
  <si>
    <t xml:space="preserve">武汉中海联机电工程有限公司（花莲里）</t>
  </si>
  <si>
    <r>
      <rPr>
        <sz val="12"/>
        <rFont val="WenQuanYi Zen Hei"/>
        <family val="2"/>
      </rPr>
      <t xml:space="preserve">花莲里</t>
    </r>
    <r>
      <rPr>
        <sz val="12"/>
        <rFont val="Verdana"/>
        <family val="0"/>
        <charset val="134"/>
      </rPr>
      <t xml:space="preserve">159</t>
    </r>
    <r>
      <rPr>
        <sz val="12"/>
        <rFont val="WenQuanYi Zen Hei"/>
        <family val="2"/>
      </rPr>
      <t xml:space="preserve">号</t>
    </r>
  </si>
  <si>
    <r>
      <rPr>
        <sz val="12"/>
        <rFont val="Verdana"/>
        <family val="0"/>
      </rPr>
      <t xml:space="preserve">Xmode13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</rPr>
      <t xml:space="preserve">MRL</t>
    </r>
    <r>
      <rPr>
        <sz val="12"/>
        <rFont val="WenQuanYi Zen Hei"/>
        <family val="2"/>
      </rPr>
      <t xml:space="preserve">）</t>
    </r>
  </si>
  <si>
    <t xml:space="preserve">31104201022026010014</t>
  </si>
  <si>
    <t xml:space="preserve">XODTK36955</t>
  </si>
  <si>
    <r>
      <rPr>
        <sz val="12"/>
        <rFont val="Verdana"/>
        <family val="0"/>
        <charset val="134"/>
      </rPr>
      <t xml:space="preserve">159-4#</t>
    </r>
    <r>
      <rPr>
        <sz val="12"/>
        <rFont val="WenQuanYi Zen Hei"/>
        <family val="2"/>
      </rPr>
      <t xml:space="preserve">梯</t>
    </r>
  </si>
  <si>
    <t xml:space="preserve">武汉中海联机电工程有限公司（百步亭）</t>
  </si>
  <si>
    <r>
      <rPr>
        <sz val="12"/>
        <rFont val="WenQuanYi Zen Hei"/>
        <family val="2"/>
      </rPr>
      <t xml:space="preserve">安居苑</t>
    </r>
    <r>
      <rPr>
        <sz val="12"/>
        <rFont val="Verdana"/>
        <family val="0"/>
        <charset val="134"/>
      </rPr>
      <t xml:space="preserve">D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406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4</t>
    </r>
    <r>
      <rPr>
        <sz val="12"/>
        <rFont val="WenQuanYi Zen Hei"/>
        <family val="2"/>
      </rPr>
      <t xml:space="preserve">单元 </t>
    </r>
  </si>
  <si>
    <t xml:space="preserve">31104201022026010047</t>
  </si>
  <si>
    <t xml:space="preserve">45949972</t>
  </si>
  <si>
    <r>
      <rPr>
        <sz val="12"/>
        <rFont val="Verdana"/>
        <family val="0"/>
        <charset val="134"/>
      </rPr>
      <t xml:space="preserve">406-4#</t>
    </r>
    <r>
      <rPr>
        <sz val="12"/>
        <rFont val="WenQuanYi Zen Hei"/>
        <family val="2"/>
      </rPr>
      <t xml:space="preserve">梯</t>
    </r>
  </si>
  <si>
    <t xml:space="preserve">武汉中海联机电工程有限公司（花桥一村）</t>
  </si>
  <si>
    <r>
      <rPr>
        <sz val="12"/>
        <rFont val="WenQuanYi Zen Hei"/>
        <family val="2"/>
      </rPr>
      <t xml:space="preserve">花桥一村</t>
    </r>
    <r>
      <rPr>
        <sz val="12"/>
        <rFont val="Verdana"/>
        <family val="0"/>
        <charset val="134"/>
      </rPr>
      <t xml:space="preserve">16</t>
    </r>
    <r>
      <rPr>
        <sz val="12"/>
        <rFont val="WenQuanYi Zen Hei"/>
        <family val="2"/>
      </rPr>
      <t xml:space="preserve">号</t>
    </r>
  </si>
  <si>
    <t xml:space="preserve">31104201022026010269</t>
  </si>
  <si>
    <t xml:space="preserve">46133799</t>
  </si>
  <si>
    <r>
      <rPr>
        <sz val="12"/>
        <rFont val="Verdana"/>
        <family val="0"/>
        <charset val="134"/>
      </rPr>
      <t xml:space="preserve">16-1#</t>
    </r>
    <r>
      <rPr>
        <sz val="12"/>
        <rFont val="WenQuanYi Zen Hei"/>
        <family val="2"/>
      </rPr>
      <t xml:space="preserve">客</t>
    </r>
  </si>
  <si>
    <t xml:space="preserve">武汉中海联机电工程有限公司（鹏程花苑）</t>
  </si>
  <si>
    <r>
      <rPr>
        <sz val="12"/>
        <rFont val="WenQuanYi Zen Hei"/>
        <family val="2"/>
      </rPr>
      <t xml:space="preserve">鹏程花苑</t>
    </r>
    <r>
      <rPr>
        <sz val="12"/>
        <rFont val="Verdana"/>
        <family val="0"/>
        <charset val="134"/>
      </rPr>
      <t xml:space="preserve">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</si>
  <si>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31104201022026010246</t>
  </si>
  <si>
    <t xml:space="preserve">XODTK52551</t>
  </si>
  <si>
    <t xml:space="preserve">武汉中海联机电工程有限公司（青青美庐）</t>
  </si>
  <si>
    <r>
      <rPr>
        <sz val="12"/>
        <rFont val="WenQuanYi Zen Hei"/>
        <family val="2"/>
      </rPr>
      <t xml:space="preserve">青青美庐西区</t>
    </r>
    <r>
      <rPr>
        <sz val="12"/>
        <rFont val="Verdana"/>
        <family val="0"/>
        <charset val="134"/>
      </rPr>
      <t xml:space="preserve">5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</si>
  <si>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31104201022025103029</t>
  </si>
  <si>
    <t xml:space="preserve">XODTJ25924</t>
  </si>
  <si>
    <r>
      <rPr>
        <sz val="12"/>
        <rFont val="WenQuanYi Zen Hei"/>
        <family val="2"/>
      </rPr>
      <t xml:space="preserve">西区</t>
    </r>
    <r>
      <rPr>
        <sz val="12"/>
        <rFont val="Verdana"/>
        <family val="0"/>
        <charset val="134"/>
      </rPr>
      <t xml:space="preserve">5-2#</t>
    </r>
    <r>
      <rPr>
        <sz val="12"/>
        <rFont val="WenQuanYi Zen Hei"/>
        <family val="2"/>
      </rPr>
      <t xml:space="preserve">梯</t>
    </r>
  </si>
  <si>
    <r>
      <rPr>
        <sz val="12"/>
        <rFont val="WenQuanYi Zen Hei"/>
        <family val="2"/>
      </rPr>
      <t xml:space="preserve">青青美庐东区</t>
    </r>
    <r>
      <rPr>
        <sz val="12"/>
        <rFont val="Verdana"/>
        <family val="0"/>
        <charset val="134"/>
      </rPr>
      <t xml:space="preserve">8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</si>
  <si>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Xmodel3(MRL)</t>
  </si>
  <si>
    <t xml:space="preserve">31104201022025120020</t>
  </si>
  <si>
    <t xml:space="preserve">XODTK19846</t>
  </si>
  <si>
    <r>
      <rPr>
        <sz val="12"/>
        <rFont val="WenQuanYi Zen Hei"/>
        <family val="2"/>
      </rPr>
      <t xml:space="preserve">东区</t>
    </r>
    <r>
      <rPr>
        <sz val="12"/>
        <rFont val="Verdana"/>
        <family val="0"/>
        <charset val="134"/>
      </rPr>
      <t xml:space="preserve">8-2#</t>
    </r>
    <r>
      <rPr>
        <sz val="12"/>
        <rFont val="WenQuanYi Zen Hei"/>
        <family val="2"/>
      </rPr>
      <t xml:space="preserve">梯</t>
    </r>
  </si>
  <si>
    <r>
      <rPr>
        <sz val="12"/>
        <rFont val="WenQuanYi Zen Hei"/>
        <family val="2"/>
      </rPr>
      <t xml:space="preserve">安居苑</t>
    </r>
    <r>
      <rPr>
        <sz val="12"/>
        <rFont val="Verdana"/>
        <family val="0"/>
        <charset val="134"/>
      </rPr>
      <t xml:space="preserve">D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404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3</t>
    </r>
    <r>
      <rPr>
        <sz val="12"/>
        <rFont val="WenQuanYi Zen Hei"/>
        <family val="2"/>
      </rPr>
      <t xml:space="preserve">单元</t>
    </r>
  </si>
  <si>
    <t xml:space="preserve">LGE-Z</t>
  </si>
  <si>
    <t xml:space="preserve">31104201022025113005</t>
  </si>
  <si>
    <t xml:space="preserve">25R072115</t>
  </si>
  <si>
    <r>
      <rPr>
        <sz val="12"/>
        <rFont val="WenQuanYi Zen Hei"/>
        <family val="2"/>
      </rPr>
      <t xml:space="preserve">武铁社区武铁洪山住宅小区</t>
    </r>
    <r>
      <rPr>
        <sz val="12"/>
        <rFont val="Verdana"/>
        <family val="0"/>
        <charset val="134"/>
      </rPr>
      <t xml:space="preserve">9</t>
    </r>
    <r>
      <rPr>
        <sz val="12"/>
        <rFont val="WenQuanYi Zen Hei"/>
        <family val="2"/>
      </rPr>
      <t xml:space="preserve">栋</t>
    </r>
  </si>
  <si>
    <t xml:space="preserve">LGE-H</t>
  </si>
  <si>
    <t xml:space="preserve">25R075126</t>
  </si>
  <si>
    <t xml:space="preserve">9-1#</t>
  </si>
  <si>
    <r>
      <rPr>
        <sz val="12"/>
        <rFont val="WenQuanYi Zen Hei"/>
        <family val="2"/>
      </rPr>
      <t xml:space="preserve">武铁社区武铁洪山住宅小区</t>
    </r>
    <r>
      <rPr>
        <sz val="12"/>
        <rFont val="Verdana"/>
        <family val="0"/>
        <charset val="134"/>
      </rPr>
      <t xml:space="preserve">15</t>
    </r>
    <r>
      <rPr>
        <sz val="12"/>
        <rFont val="WenQuanYi Zen Hei"/>
        <family val="2"/>
      </rPr>
      <t xml:space="preserve">栋</t>
    </r>
  </si>
  <si>
    <t xml:space="preserve">25R075137</t>
  </si>
  <si>
    <t xml:space="preserve">15-2#</t>
  </si>
  <si>
    <t xml:space="preserve">武汉中海联机电工程有限公司（铁机馨苑）</t>
  </si>
  <si>
    <r>
      <rPr>
        <sz val="12"/>
        <rFont val="WenQuanYi Zen Hei"/>
        <family val="2"/>
      </rPr>
      <t xml:space="preserve">铁机馨苑</t>
    </r>
    <r>
      <rPr>
        <sz val="12"/>
        <rFont val="Verdana"/>
        <family val="0"/>
        <charset val="134"/>
      </rPr>
      <t xml:space="preserve">2-3</t>
    </r>
  </si>
  <si>
    <t xml:space="preserve">31104201112026030016</t>
  </si>
  <si>
    <t xml:space="preserve">FUJI2025121109</t>
  </si>
  <si>
    <r>
      <rPr>
        <sz val="12"/>
        <rFont val="Verdana"/>
        <family val="0"/>
        <charset val="134"/>
      </rPr>
      <t xml:space="preserve">2-3#</t>
    </r>
    <r>
      <rPr>
        <sz val="12"/>
        <rFont val="WenQuanYi Zen Hei"/>
        <family val="2"/>
      </rPr>
      <t xml:space="preserve">客</t>
    </r>
  </si>
  <si>
    <t xml:space="preserve">武汉中海联机电工程有限公司（城明花园）</t>
  </si>
  <si>
    <r>
      <rPr>
        <sz val="12"/>
        <rFont val="WenQuanYi Zen Hei"/>
        <family val="2"/>
      </rPr>
      <t xml:space="preserve">江夏城明花园</t>
    </r>
    <r>
      <rPr>
        <sz val="12"/>
        <rFont val="Verdana"/>
        <family val="0"/>
        <charset val="134"/>
      </rPr>
      <t xml:space="preserve">14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</si>
  <si>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31104201152025103089</t>
  </si>
  <si>
    <t xml:space="preserve">45842387</t>
  </si>
  <si>
    <r>
      <rPr>
        <sz val="12"/>
        <rFont val="Verdana"/>
        <family val="0"/>
        <charset val="134"/>
      </rPr>
      <t xml:space="preserve">14-2#</t>
    </r>
    <r>
      <rPr>
        <sz val="12"/>
        <rFont val="WenQuanYi Zen Hei"/>
        <family val="2"/>
      </rPr>
      <t xml:space="preserve">梯</t>
    </r>
  </si>
  <si>
    <r>
      <rPr>
        <sz val="12"/>
        <rFont val="WenQuanYi Zen Hei"/>
        <family val="2"/>
      </rPr>
      <t xml:space="preserve">百步亭怡和苑北区</t>
    </r>
    <r>
      <rPr>
        <sz val="12"/>
        <rFont val="Verdana"/>
        <family val="0"/>
        <charset val="134"/>
      </rPr>
      <t xml:space="preserve">409-3</t>
    </r>
  </si>
  <si>
    <t xml:space="preserve">31104201022026030008</t>
  </si>
  <si>
    <t xml:space="preserve">PHU060297.2</t>
  </si>
  <si>
    <r>
      <rPr>
        <sz val="12"/>
        <rFont val="Verdana"/>
        <family val="0"/>
        <charset val="134"/>
      </rPr>
      <t xml:space="preserve">409-3#</t>
    </r>
    <r>
      <rPr>
        <sz val="12"/>
        <rFont val="WenQuanYi Zen Hei"/>
        <family val="2"/>
      </rPr>
      <t xml:space="preserve">梯</t>
    </r>
  </si>
  <si>
    <t xml:space="preserve">武汉中海联机电工程有限公司（陆总花园）</t>
  </si>
  <si>
    <r>
      <rPr>
        <sz val="12"/>
        <rFont val="WenQuanYi Zen Hei"/>
        <family val="2"/>
      </rPr>
      <t xml:space="preserve">陆总花园</t>
    </r>
    <r>
      <rPr>
        <sz val="12"/>
        <rFont val="Verdana"/>
        <family val="0"/>
        <charset val="134"/>
      </rPr>
      <t xml:space="preserve">5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 </t>
    </r>
  </si>
  <si>
    <t xml:space="preserve">31104201112026040087</t>
  </si>
  <si>
    <t xml:space="preserve">243547</t>
  </si>
  <si>
    <t xml:space="preserve">XODTK36859</t>
  </si>
  <si>
    <r>
      <rPr>
        <sz val="12"/>
        <rFont val="Verdana"/>
        <family val="0"/>
        <charset val="134"/>
      </rPr>
      <t xml:space="preserve">5-2#</t>
    </r>
    <r>
      <rPr>
        <sz val="12"/>
        <rFont val="WenQuanYi Zen Hei"/>
        <family val="2"/>
      </rPr>
      <t xml:space="preserve">梯</t>
    </r>
  </si>
  <si>
    <t xml:space="preserve">武汉盛世保和企业管理有限公司</t>
  </si>
  <si>
    <t xml:space="preserve">湖北洪山宾馆集团有限公司</t>
  </si>
  <si>
    <t xml:space="preserve">ESW</t>
  </si>
  <si>
    <t xml:space="preserve">31104201062026070124</t>
  </si>
  <si>
    <t xml:space="preserve">2532T033005</t>
  </si>
  <si>
    <r>
      <rPr>
        <sz val="12"/>
        <rFont val="Verdana"/>
        <family val="0"/>
        <charset val="134"/>
      </rPr>
      <t xml:space="preserve">5#</t>
    </r>
    <r>
      <rPr>
        <sz val="12"/>
        <rFont val="WenQuanYi Zen Hei"/>
        <family val="2"/>
      </rPr>
      <t xml:space="preserve">客</t>
    </r>
  </si>
  <si>
    <t xml:space="preserve">31104201062026070125</t>
  </si>
  <si>
    <t xml:space="preserve">2532T033006</t>
  </si>
  <si>
    <r>
      <rPr>
        <sz val="12"/>
        <rFont val="Verdana"/>
        <family val="0"/>
        <charset val="134"/>
      </rPr>
      <t xml:space="preserve">6#</t>
    </r>
    <r>
      <rPr>
        <sz val="12"/>
        <rFont val="WenQuanYi Zen Hei"/>
        <family val="2"/>
      </rPr>
      <t xml:space="preserve">客</t>
    </r>
  </si>
  <si>
    <t xml:space="preserve">31104201062026070126</t>
  </si>
  <si>
    <t xml:space="preserve">2532T033001</t>
  </si>
  <si>
    <t xml:space="preserve">31104201062026070127</t>
  </si>
  <si>
    <t xml:space="preserve">2532T033002</t>
  </si>
  <si>
    <t xml:space="preserve">31104201062026070128</t>
  </si>
  <si>
    <t xml:space="preserve">2532T033003</t>
  </si>
  <si>
    <t xml:space="preserve">31104201062026070129</t>
  </si>
  <si>
    <t xml:space="preserve">2532T033004</t>
  </si>
  <si>
    <r>
      <rPr>
        <sz val="12"/>
        <rFont val="Verdana"/>
        <family val="0"/>
        <charset val="134"/>
      </rPr>
      <t xml:space="preserve">4#</t>
    </r>
    <r>
      <rPr>
        <sz val="12"/>
        <rFont val="WenQuanYi Zen Hei"/>
        <family val="2"/>
      </rPr>
      <t xml:space="preserve">客</t>
    </r>
  </si>
  <si>
    <t xml:space="preserve">湖北联投物业有限公司</t>
  </si>
  <si>
    <t xml:space="preserve">联投龙湾一期一栋三单元</t>
  </si>
  <si>
    <t xml:space="preserve">MAX-E</t>
  </si>
  <si>
    <t xml:space="preserve">31101006820260704629</t>
  </si>
  <si>
    <t xml:space="preserve">2.0m/s</t>
  </si>
  <si>
    <t xml:space="preserve">26G07933001</t>
  </si>
  <si>
    <r>
      <rPr>
        <sz val="12"/>
        <rFont val="WenQuanYi Zen Hei"/>
        <family val="2"/>
      </rPr>
      <t xml:space="preserve">一栋三单元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货</t>
    </r>
  </si>
  <si>
    <t xml:space="preserve">武汉中海联机电工程有限公司（富康花园）</t>
  </si>
  <si>
    <r>
      <rPr>
        <sz val="12"/>
        <rFont val="WenQuanYi Zen Hei"/>
        <family val="2"/>
      </rPr>
      <t xml:space="preserve">富康花园小区</t>
    </r>
    <r>
      <rPr>
        <sz val="12"/>
        <rFont val="Verdana"/>
        <family val="0"/>
        <charset val="134"/>
      </rPr>
      <t xml:space="preserve">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</si>
  <si>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S5000</t>
  </si>
  <si>
    <t xml:space="preserve">31104201032026050141</t>
  </si>
  <si>
    <t xml:space="preserve">西继迅达</t>
  </si>
  <si>
    <t xml:space="preserve">2411107EB-001</t>
  </si>
  <si>
    <r>
      <rPr>
        <sz val="12"/>
        <rFont val="Verdana"/>
        <family val="0"/>
        <charset val="134"/>
      </rPr>
      <t xml:space="preserve">4-1#</t>
    </r>
    <r>
      <rPr>
        <sz val="12"/>
        <rFont val="WenQuanYi Zen Hei"/>
        <family val="2"/>
      </rPr>
      <t xml:space="preserve">梯</t>
    </r>
  </si>
  <si>
    <t xml:space="preserve">武汉中海联机电工程有限公司（常安佳苑）</t>
  </si>
  <si>
    <r>
      <rPr>
        <sz val="12"/>
        <rFont val="WenQuanYi Zen Hei"/>
        <family val="2"/>
      </rPr>
      <t xml:space="preserve">畔湖社区常安佳苑小区</t>
    </r>
    <r>
      <rPr>
        <sz val="12"/>
        <rFont val="Verdana"/>
        <family val="0"/>
        <charset val="134"/>
      </rPr>
      <t xml:space="preserve">6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</si>
  <si>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Kone Home X-PLUS-MRL </t>
  </si>
  <si>
    <t xml:space="preserve">31104201122026060016</t>
  </si>
  <si>
    <t xml:space="preserve">通力电梯</t>
  </si>
  <si>
    <t xml:space="preserve">46088386</t>
  </si>
  <si>
    <t xml:space="preserve">武汉中海联机电工程有限公司（东方花都）</t>
  </si>
  <si>
    <r>
      <rPr>
        <sz val="12"/>
        <rFont val="WenQuanYi Zen Hei"/>
        <family val="2"/>
      </rPr>
      <t xml:space="preserve">东方花都</t>
    </r>
    <r>
      <rPr>
        <sz val="12"/>
        <rFont val="Verdana"/>
        <family val="0"/>
        <charset val="134"/>
      </rPr>
      <t xml:space="preserve">A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13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</si>
  <si>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31104201022026040145</t>
  </si>
  <si>
    <t xml:space="preserve">FUJI2025121110</t>
  </si>
  <si>
    <r>
      <rPr>
        <sz val="12"/>
        <rFont val="Verdana"/>
        <family val="0"/>
        <charset val="134"/>
      </rPr>
      <t xml:space="preserve">A13-1#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</si>
  <si>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武汉中海联机电工程有限公司</t>
    </r>
    <r>
      <rPr>
        <sz val="12"/>
        <rFont val="Verdana"/>
        <family val="0"/>
        <charset val="134"/>
      </rPr>
      <t xml:space="preserve">(</t>
    </r>
    <r>
      <rPr>
        <sz val="12"/>
        <rFont val="WenQuanYi Zen Hei"/>
        <family val="2"/>
      </rPr>
      <t xml:space="preserve">丰竹园</t>
    </r>
    <r>
      <rPr>
        <sz val="12"/>
        <rFont val="Verdana"/>
        <family val="0"/>
        <charset val="134"/>
      </rPr>
      <t xml:space="preserve">)</t>
    </r>
  </si>
  <si>
    <r>
      <rPr>
        <sz val="12"/>
        <rFont val="WenQuanYi Zen Hei"/>
        <family val="2"/>
      </rPr>
      <t xml:space="preserve">丰竹园小区</t>
    </r>
    <r>
      <rPr>
        <sz val="12"/>
        <rFont val="Verdana"/>
        <family val="0"/>
        <charset val="134"/>
      </rPr>
      <t xml:space="preserve">205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</si>
  <si>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31104201042026050014</t>
  </si>
  <si>
    <t xml:space="preserve">FUJI2025111069</t>
  </si>
  <si>
    <r>
      <rPr>
        <sz val="12"/>
        <rFont val="Verdana"/>
        <family val="0"/>
        <charset val="134"/>
      </rPr>
      <t xml:space="preserve">205-2#</t>
    </r>
    <r>
      <rPr>
        <sz val="12"/>
        <rFont val="WenQuanYi Zen Hei"/>
        <family val="2"/>
      </rPr>
      <t xml:space="preserve">梯</t>
    </r>
  </si>
  <si>
    <t xml:space="preserve">武汉中海联机电工程有限公司（东风阳光城）</t>
  </si>
  <si>
    <r>
      <rPr>
        <sz val="12"/>
        <rFont val="WenQuanYi Zen Hei"/>
        <family val="2"/>
      </rPr>
      <t xml:space="preserve">东风阳光城荟景苑小区</t>
    </r>
    <r>
      <rPr>
        <sz val="12"/>
        <rFont val="Verdana"/>
        <family val="0"/>
        <charset val="134"/>
      </rPr>
      <t xml:space="preserve">5</t>
    </r>
    <r>
      <rPr>
        <sz val="12"/>
        <rFont val="WenQuanYi Zen Hei"/>
        <family val="2"/>
      </rPr>
      <t xml:space="preserve">幢</t>
    </r>
    <r>
      <rPr>
        <sz val="12"/>
        <rFont val="Verdana"/>
        <family val="0"/>
        <charset val="134"/>
      </rPr>
      <t xml:space="preserve">(</t>
    </r>
    <r>
      <rPr>
        <sz val="12"/>
        <rFont val="WenQuanYi Zen Hei"/>
        <family val="2"/>
      </rPr>
      <t xml:space="preserve">号</t>
    </r>
    <r>
      <rPr>
        <sz val="12"/>
        <rFont val="Verdana"/>
        <family val="0"/>
        <charset val="134"/>
      </rPr>
      <t xml:space="preserve">)2</t>
    </r>
    <r>
      <rPr>
        <sz val="12"/>
        <rFont val="WenQuanYi Zen Hei"/>
        <family val="2"/>
      </rPr>
      <t xml:space="preserve">单元</t>
    </r>
  </si>
  <si>
    <t xml:space="preserve">31104201222026050059</t>
  </si>
  <si>
    <t xml:space="preserve">FUJI2026010055</t>
  </si>
  <si>
    <r>
      <rPr>
        <sz val="12"/>
        <rFont val="WenQuanYi Zen Hei"/>
        <family val="2"/>
      </rPr>
      <t xml:space="preserve">东风阳光城荟景苑小区</t>
    </r>
    <r>
      <rPr>
        <sz val="12"/>
        <rFont val="Verdana"/>
        <family val="0"/>
        <charset val="134"/>
      </rPr>
      <t xml:space="preserve">5</t>
    </r>
    <r>
      <rPr>
        <sz val="12"/>
        <rFont val="WenQuanYi Zen Hei"/>
        <family val="2"/>
      </rPr>
      <t xml:space="preserve">幢</t>
    </r>
    <r>
      <rPr>
        <sz val="12"/>
        <rFont val="Verdana"/>
        <family val="0"/>
        <charset val="134"/>
      </rPr>
      <t xml:space="preserve">(</t>
    </r>
    <r>
      <rPr>
        <sz val="12"/>
        <rFont val="WenQuanYi Zen Hei"/>
        <family val="2"/>
      </rPr>
      <t xml:space="preserve">号</t>
    </r>
    <r>
      <rPr>
        <sz val="12"/>
        <rFont val="Verdana"/>
        <family val="0"/>
        <charset val="134"/>
      </rPr>
      <t xml:space="preserve">)3</t>
    </r>
    <r>
      <rPr>
        <sz val="12"/>
        <rFont val="WenQuanYi Zen Hei"/>
        <family val="2"/>
      </rPr>
      <t xml:space="preserve">单元</t>
    </r>
  </si>
  <si>
    <t xml:space="preserve">31104201222026050060</t>
  </si>
  <si>
    <t xml:space="preserve">FUJI2026010056</t>
  </si>
  <si>
    <r>
      <rPr>
        <sz val="12"/>
        <rFont val="Verdana"/>
        <family val="0"/>
        <charset val="134"/>
      </rPr>
      <t xml:space="preserve">5-3#</t>
    </r>
    <r>
      <rPr>
        <sz val="12"/>
        <rFont val="WenQuanYi Zen Hei"/>
        <family val="2"/>
      </rPr>
      <t xml:space="preserve">梯</t>
    </r>
  </si>
  <si>
    <t xml:space="preserve">武汉纯一商贸有限公司</t>
  </si>
  <si>
    <r>
      <rPr>
        <sz val="12"/>
        <rFont val="WenQuanYi Zen Hei"/>
        <family val="2"/>
      </rPr>
      <t xml:space="preserve">友谊路</t>
    </r>
    <r>
      <rPr>
        <sz val="12"/>
        <rFont val="Verdana"/>
        <family val="0"/>
        <charset val="134"/>
      </rPr>
      <t xml:space="preserve">130</t>
    </r>
    <r>
      <rPr>
        <sz val="12"/>
        <rFont val="WenQuanYi Zen Hei"/>
        <family val="2"/>
      </rPr>
      <t xml:space="preserve">号里白酒店</t>
    </r>
  </si>
  <si>
    <t xml:space="preserve">31104201032026060077</t>
  </si>
  <si>
    <t xml:space="preserve">218386</t>
  </si>
  <si>
    <t xml:space="preserve">XODTJ92606</t>
  </si>
  <si>
    <t xml:space="preserve">武汉中海联机电工程有限公司（秀泽园）</t>
  </si>
  <si>
    <r>
      <rPr>
        <sz val="12"/>
        <rFont val="WenQuanYi Zen Hei"/>
        <family val="2"/>
      </rPr>
      <t xml:space="preserve">秀泽园北区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</si>
  <si>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t xml:space="preserve">31104201022026060156</t>
  </si>
  <si>
    <t xml:space="preserve">FUJI2026030181</t>
  </si>
  <si>
    <r>
      <rPr>
        <sz val="12"/>
        <rFont val="Verdana"/>
        <family val="0"/>
        <charset val="134"/>
      </rPr>
      <t xml:space="preserve">1-1#</t>
    </r>
    <r>
      <rPr>
        <sz val="12"/>
        <rFont val="WenQuanYi Zen Hei"/>
        <family val="2"/>
      </rPr>
      <t xml:space="preserve">客</t>
    </r>
  </si>
  <si>
    <t xml:space="preserve">武汉中海联机电工程有限公司（维善里）</t>
  </si>
  <si>
    <r>
      <rPr>
        <sz val="12"/>
        <rFont val="WenQuanYi Zen Hei"/>
        <family val="2"/>
      </rPr>
      <t xml:space="preserve">江汉区维善里小区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</si>
  <si>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31104201032026060076</t>
  </si>
  <si>
    <t xml:space="preserve">46133800</t>
  </si>
  <si>
    <r>
      <rPr>
        <sz val="12"/>
        <rFont val="Verdana"/>
        <family val="0"/>
        <charset val="134"/>
      </rPr>
      <t xml:space="preserve">1-2#</t>
    </r>
    <r>
      <rPr>
        <sz val="12"/>
        <rFont val="WenQuanYi Zen Hei"/>
        <family val="2"/>
      </rPr>
      <t xml:space="preserve">客</t>
    </r>
  </si>
  <si>
    <r>
      <rPr>
        <sz val="12"/>
        <rFont val="WenQuanYi Zen Hei"/>
        <family val="2"/>
      </rPr>
      <t xml:space="preserve">黄鹂小区</t>
    </r>
    <r>
      <rPr>
        <sz val="12"/>
        <rFont val="Verdana"/>
        <family val="0"/>
        <charset val="134"/>
      </rPr>
      <t xml:space="preserve">14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</si>
  <si>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t xml:space="preserve">31104201182026070002</t>
  </si>
  <si>
    <t xml:space="preserve">天门市维佳物业服务有限责任公司</t>
  </si>
  <si>
    <t xml:space="preserve">天门市宝安商业广场</t>
  </si>
  <si>
    <t xml:space="preserve">EF10</t>
  </si>
  <si>
    <t xml:space="preserve">33104290062019120108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</si>
  <si>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31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01263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19</t>
    </r>
    <r>
      <rPr>
        <sz val="12"/>
        <rFont val="WenQuanYi Zen Hei"/>
        <family val="2"/>
      </rPr>
      <t xml:space="preserve">）</t>
    </r>
  </si>
  <si>
    <t xml:space="preserve">J090249.2</t>
  </si>
  <si>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扶梯</t>
    </r>
  </si>
  <si>
    <t xml:space="preserve">31104290062020032770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</si>
  <si>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01301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20</t>
    </r>
    <r>
      <rPr>
        <sz val="12"/>
        <rFont val="WenQuanYi Zen Hei"/>
        <family val="2"/>
      </rPr>
      <t xml:space="preserve">）</t>
    </r>
  </si>
  <si>
    <t xml:space="preserve">J090249.1</t>
  </si>
  <si>
    <t xml:space="preserve">天门市衣世界服装批发城</t>
  </si>
  <si>
    <r>
      <rPr>
        <sz val="12"/>
        <rFont val="WenQuanYi Zen Hei"/>
        <family val="2"/>
      </rPr>
      <t xml:space="preserve">天门雅斯广场人民大道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号</t>
    </r>
  </si>
  <si>
    <t xml:space="preserve">STAR-1000-30/4.5</t>
  </si>
  <si>
    <t xml:space="preserve">33104290062017090042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</si>
  <si>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31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00099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17</t>
    </r>
    <r>
      <rPr>
        <sz val="12"/>
        <rFont val="WenQuanYi Zen Hei"/>
        <family val="2"/>
      </rPr>
      <t xml:space="preserve">）</t>
    </r>
  </si>
  <si>
    <t xml:space="preserve">西子奥的斯电梯</t>
  </si>
  <si>
    <t xml:space="preserve">F8NK6955</t>
  </si>
  <si>
    <t xml:space="preserve">2#</t>
  </si>
  <si>
    <t xml:space="preserve">FES302-1000</t>
  </si>
  <si>
    <t xml:space="preserve">33104290062017090039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</si>
  <si>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31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00093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17</t>
    </r>
    <r>
      <rPr>
        <sz val="12"/>
        <rFont val="WenQuanYi Zen Hei"/>
        <family val="2"/>
      </rPr>
      <t xml:space="preserve">）</t>
    </r>
  </si>
  <si>
    <t xml:space="preserve">16J58312/E1</t>
  </si>
  <si>
    <t xml:space="preserve">1-2F</t>
  </si>
  <si>
    <t xml:space="preserve">天门市汪场中心卫生院</t>
  </si>
  <si>
    <r>
      <rPr>
        <sz val="12"/>
        <rFont val="WenQuanYi Zen Hei"/>
        <family val="2"/>
      </rPr>
      <t xml:space="preserve">天门市汪场镇汪场街</t>
    </r>
    <r>
      <rPr>
        <sz val="12"/>
        <rFont val="Verdana"/>
        <family val="0"/>
        <charset val="134"/>
      </rPr>
      <t xml:space="preserve">8</t>
    </r>
    <r>
      <rPr>
        <sz val="12"/>
        <rFont val="WenQuanYi Zen Hei"/>
        <family val="2"/>
      </rPr>
      <t xml:space="preserve">号</t>
    </r>
  </si>
  <si>
    <t xml:space="preserve">FSLB</t>
  </si>
  <si>
    <t xml:space="preserve">31104290062017090453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</si>
  <si>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00100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17</t>
    </r>
    <r>
      <rPr>
        <sz val="12"/>
        <rFont val="WenQuanYi Zen Hei"/>
        <family val="2"/>
      </rPr>
      <t xml:space="preserve">）</t>
    </r>
  </si>
  <si>
    <t xml:space="preserve">17ML-2166</t>
  </si>
  <si>
    <t xml:space="preserve">天门市鑫佳宜购物广场九真店</t>
  </si>
  <si>
    <t xml:space="preserve">九真鑫佳宜超市</t>
  </si>
  <si>
    <t xml:space="preserve">FET</t>
  </si>
  <si>
    <t xml:space="preserve">33204290062018060089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</si>
  <si>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32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00466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18</t>
    </r>
    <r>
      <rPr>
        <sz val="12"/>
        <rFont val="WenQuanYi Zen Hei"/>
        <family val="2"/>
      </rPr>
      <t xml:space="preserve">）</t>
    </r>
  </si>
  <si>
    <t xml:space="preserve">17J58084/E1</t>
  </si>
  <si>
    <t xml:space="preserve">33204290062018060090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</si>
  <si>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32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00467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18</t>
    </r>
    <r>
      <rPr>
        <sz val="12"/>
        <rFont val="WenQuanYi Zen Hei"/>
        <family val="2"/>
      </rPr>
      <t xml:space="preserve">）</t>
    </r>
  </si>
  <si>
    <t xml:space="preserve">17J58085/E2</t>
  </si>
  <si>
    <t xml:space="preserve">天门市世泰服饰加工厂</t>
  </si>
  <si>
    <t xml:space="preserve">世泰服饰（原陈磊私宒）</t>
  </si>
  <si>
    <t xml:space="preserve">ML-PE01</t>
  </si>
  <si>
    <t xml:space="preserve">31104290062020093481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</si>
  <si>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01316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20</t>
    </r>
    <r>
      <rPr>
        <sz val="12"/>
        <rFont val="WenQuanYi Zen Hei"/>
        <family val="2"/>
      </rPr>
      <t xml:space="preserve">）</t>
    </r>
  </si>
  <si>
    <t xml:space="preserve">20ML-03122</t>
  </si>
  <si>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电梯</t>
    </r>
  </si>
  <si>
    <t xml:space="preserve">中国邮政集团有限公司天门市分公司</t>
  </si>
  <si>
    <t xml:space="preserve">中国邮政</t>
  </si>
  <si>
    <t xml:space="preserve">KLKS</t>
  </si>
  <si>
    <t xml:space="preserve">31104290062022080303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</si>
  <si>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11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R03483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22</t>
    </r>
    <r>
      <rPr>
        <sz val="12"/>
        <rFont val="WenQuanYi Zen Hei"/>
        <family val="2"/>
      </rPr>
      <t xml:space="preserve">）</t>
    </r>
  </si>
  <si>
    <t xml:space="preserve">1.60m/s</t>
  </si>
  <si>
    <t xml:space="preserve">10062960-0010</t>
  </si>
  <si>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楼</t>
    </r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梯</t>
    </r>
  </si>
  <si>
    <t xml:space="preserve">天门市锦锦服装厂</t>
  </si>
  <si>
    <t xml:space="preserve">马少芳私人厂房</t>
  </si>
  <si>
    <t xml:space="preserve">31204290062023110017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</si>
  <si>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12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R04045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23</t>
    </r>
    <r>
      <rPr>
        <sz val="12"/>
        <rFont val="WenQuanYi Zen Hei"/>
        <family val="2"/>
      </rPr>
      <t xml:space="preserve">）</t>
    </r>
  </si>
  <si>
    <t xml:space="preserve">MHU110166.1</t>
  </si>
  <si>
    <t xml:space="preserve">31204290062023110016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</si>
  <si>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12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R04044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23</t>
    </r>
    <r>
      <rPr>
        <sz val="12"/>
        <rFont val="WenQuanYi Zen Hei"/>
        <family val="2"/>
      </rPr>
      <t xml:space="preserve">）</t>
    </r>
  </si>
  <si>
    <t xml:space="preserve">MHU110166.2</t>
  </si>
  <si>
    <t xml:space="preserve">天门市岳口洪兴宾馆</t>
  </si>
  <si>
    <t xml:space="preserve">31104290062020032767</t>
  </si>
  <si>
    <t xml:space="preserve">J100232</t>
  </si>
  <si>
    <t xml:space="preserve">天门市家万福超市（个体工商户）</t>
  </si>
  <si>
    <t xml:space="preserve">原杨正在项目</t>
  </si>
  <si>
    <t xml:space="preserve">33204290062021020001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</si>
  <si>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32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R04416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24</t>
    </r>
    <r>
      <rPr>
        <sz val="12"/>
        <rFont val="WenQuanYi Zen Hei"/>
        <family val="2"/>
      </rPr>
      <t xml:space="preserve">）</t>
    </r>
  </si>
  <si>
    <t xml:space="preserve">20J43041/E1</t>
  </si>
  <si>
    <r>
      <rPr>
        <sz val="12"/>
        <rFont val="Verdana"/>
        <family val="0"/>
        <charset val="134"/>
      </rPr>
      <t xml:space="preserve">1#</t>
    </r>
    <r>
      <rPr>
        <sz val="12"/>
        <rFont val="WenQuanYi Zen Hei"/>
        <family val="2"/>
      </rPr>
      <t xml:space="preserve">人行道</t>
    </r>
  </si>
  <si>
    <t xml:space="preserve">33204290062021020002</t>
  </si>
  <si>
    <r>
      <rPr>
        <sz val="12"/>
        <rFont val="WenQuanYi Zen Hei"/>
        <family val="2"/>
      </rPr>
      <t xml:space="preserve">梯</t>
    </r>
    <r>
      <rPr>
        <sz val="12"/>
        <rFont val="Verdana"/>
        <family val="0"/>
        <charset val="134"/>
      </rPr>
      <t xml:space="preserve">32</t>
    </r>
    <r>
      <rPr>
        <sz val="12"/>
        <rFont val="WenQuanYi Zen Hei"/>
        <family val="2"/>
      </rPr>
      <t xml:space="preserve">鄂</t>
    </r>
    <r>
      <rPr>
        <sz val="12"/>
        <rFont val="Verdana"/>
        <family val="0"/>
        <charset val="134"/>
      </rPr>
      <t xml:space="preserve">R04417</t>
    </r>
    <r>
      <rPr>
        <sz val="12"/>
        <rFont val="WenQuanYi Zen Hei"/>
        <family val="2"/>
      </rPr>
      <t xml:space="preserve">（</t>
    </r>
    <r>
      <rPr>
        <sz val="12"/>
        <rFont val="Verdana"/>
        <family val="0"/>
        <charset val="134"/>
      </rPr>
      <t xml:space="preserve">24</t>
    </r>
    <r>
      <rPr>
        <sz val="12"/>
        <rFont val="WenQuanYi Zen Hei"/>
        <family val="2"/>
      </rPr>
      <t xml:space="preserve">）</t>
    </r>
  </si>
  <si>
    <t xml:space="preserve">20J43042/E2</t>
  </si>
  <si>
    <r>
      <rPr>
        <sz val="12"/>
        <rFont val="Verdana"/>
        <family val="0"/>
        <charset val="134"/>
      </rPr>
      <t xml:space="preserve">2#</t>
    </r>
    <r>
      <rPr>
        <sz val="12"/>
        <rFont val="WenQuanYi Zen Hei"/>
        <family val="2"/>
      </rPr>
      <t xml:space="preserve">人行道</t>
    </r>
  </si>
  <si>
    <t xml:space="preserve">湖北金戈安物业服务有限公司</t>
  </si>
  <si>
    <t xml:space="preserve">G·Wiz-N</t>
  </si>
  <si>
    <t xml:space="preserve">31101006820252125543</t>
  </si>
  <si>
    <t xml:space="preserve">25G64133001</t>
  </si>
  <si>
    <r>
      <rPr>
        <sz val="12"/>
        <rFont val="Verdana"/>
        <family val="0"/>
        <charset val="134"/>
      </rPr>
      <t xml:space="preserve">A</t>
    </r>
    <r>
      <rPr>
        <sz val="12"/>
        <rFont val="WenQuanYi Zen Hei"/>
        <family val="2"/>
      </rPr>
      <t xml:space="preserve">栋</t>
    </r>
  </si>
  <si>
    <t xml:space="preserve">黄冈国融投资控股集团有限公司</t>
  </si>
  <si>
    <t xml:space="preserve">31101006820252126141</t>
  </si>
  <si>
    <t xml:space="preserve">25G64133023</t>
  </si>
  <si>
    <t xml:space="preserve">6-1</t>
  </si>
  <si>
    <t xml:space="preserve"> 31101006820252126043</t>
  </si>
  <si>
    <t xml:space="preserve">25G64133024</t>
  </si>
  <si>
    <t xml:space="preserve">31101006820252125942</t>
  </si>
  <si>
    <t xml:space="preserve">25G64133025</t>
  </si>
  <si>
    <t xml:space="preserve">A-1</t>
  </si>
  <si>
    <t xml:space="preserve">31101006820252125844</t>
  </si>
  <si>
    <t xml:space="preserve">25G64133026</t>
  </si>
  <si>
    <t xml:space="preserve">A-2</t>
  </si>
  <si>
    <t xml:space="preserve">31101006820252125749</t>
  </si>
  <si>
    <t xml:space="preserve">25G64133027</t>
  </si>
  <si>
    <t xml:space="preserve">A-1-1</t>
  </si>
  <si>
    <t xml:space="preserve">31101006820252125641</t>
  </si>
  <si>
    <t xml:space="preserve">25G64133028</t>
  </si>
  <si>
    <t xml:space="preserve">A-1-2</t>
  </si>
  <si>
    <t xml:space="preserve">31101006820260028286</t>
  </si>
  <si>
    <t xml:space="preserve">25G64133002</t>
  </si>
  <si>
    <t xml:space="preserve">A-A</t>
  </si>
  <si>
    <t xml:space="preserve">31101006820260028371</t>
  </si>
  <si>
    <t xml:space="preserve">25G64133003</t>
  </si>
  <si>
    <t xml:space="preserve">A-B-1</t>
  </si>
  <si>
    <t xml:space="preserve">31101006820260028489</t>
  </si>
  <si>
    <t xml:space="preserve">25G64133004</t>
  </si>
  <si>
    <t xml:space="preserve">A-B-2</t>
  </si>
  <si>
    <t xml:space="preserve">31101006820260028587</t>
  </si>
  <si>
    <t xml:space="preserve">25G64133032</t>
  </si>
  <si>
    <t xml:space="preserve">1-1</t>
  </si>
  <si>
    <t xml:space="preserve">31101006820260590119</t>
  </si>
  <si>
    <t xml:space="preserve">31101006820260589813</t>
  </si>
  <si>
    <t xml:space="preserve">31101006820260589911</t>
  </si>
  <si>
    <t xml:space="preserve">31101006820260590011</t>
  </si>
  <si>
    <t xml:space="preserve">中海联科技发展（武汉）有限公司</t>
  </si>
  <si>
    <r>
      <rPr>
        <sz val="12"/>
        <rFont val="WenQuanYi Zen Hei"/>
        <family val="2"/>
      </rPr>
      <t xml:space="preserve">民意街道多闻社区维善里小区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</si>
  <si>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r>
      <rPr>
        <sz val="12"/>
        <rFont val="WenQuanYi Zen Hei"/>
        <family val="2"/>
      </rPr>
      <t xml:space="preserve">东湖生态风景区生态风景黄鹂小区</t>
    </r>
    <r>
      <rPr>
        <sz val="12"/>
        <rFont val="Verdana"/>
        <family val="0"/>
        <charset val="134"/>
      </rPr>
      <t xml:space="preserve">14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</si>
  <si>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r>
      <rPr>
        <sz val="12"/>
        <rFont val="WenQuanYi Zen Hei"/>
        <family val="2"/>
      </rPr>
      <t xml:space="preserve">百步亭花园三居委会怡康苑北区</t>
    </r>
    <r>
      <rPr>
        <sz val="12"/>
        <rFont val="Verdana"/>
        <family val="0"/>
        <charset val="134"/>
      </rPr>
      <t xml:space="preserve">211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</si>
  <si>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r>
      <rPr>
        <sz val="12"/>
        <rFont val="WenQuanYi Zen Hei"/>
        <family val="2"/>
      </rPr>
      <t xml:space="preserve">百步亭温馨苑</t>
    </r>
    <r>
      <rPr>
        <sz val="12"/>
        <rFont val="Verdana"/>
        <family val="0"/>
        <charset val="134"/>
      </rPr>
      <t xml:space="preserve">AB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204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1</t>
    </r>
    <r>
      <rPr>
        <sz val="12"/>
        <rFont val="WenQuanYi Zen Hei"/>
        <family val="2"/>
      </rPr>
      <t xml:space="preserve">单元</t>
    </r>
  </si>
  <si>
    <r>
      <rPr>
        <sz val="12"/>
        <rFont val="WenQuanYi Zen Hei"/>
        <family val="2"/>
      </rPr>
      <t xml:space="preserve">武昌区首义路街</t>
    </r>
    <r>
      <rPr>
        <sz val="12"/>
        <rFont val="Verdana"/>
        <family val="0"/>
        <charset val="134"/>
      </rPr>
      <t xml:space="preserve">/</t>
    </r>
    <r>
      <rPr>
        <sz val="12"/>
        <rFont val="WenQuanYi Zen Hei"/>
        <family val="2"/>
      </rPr>
      <t xml:space="preserve">武昌区首义路</t>
    </r>
    <r>
      <rPr>
        <sz val="12"/>
        <rFont val="Verdana"/>
        <family val="0"/>
        <charset val="134"/>
      </rPr>
      <t xml:space="preserve">252</t>
    </r>
    <r>
      <rPr>
        <sz val="12"/>
        <rFont val="WenQuanYi Zen Hei"/>
        <family val="2"/>
      </rPr>
      <t xml:space="preserve">号</t>
    </r>
  </si>
  <si>
    <r>
      <rPr>
        <sz val="12"/>
        <rFont val="WenQuanYi Zen Hei"/>
        <family val="2"/>
      </rPr>
      <t xml:space="preserve">百步亭温馨苑</t>
    </r>
    <r>
      <rPr>
        <sz val="12"/>
        <rFont val="Verdana"/>
        <family val="0"/>
        <charset val="134"/>
      </rPr>
      <t xml:space="preserve">AB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115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4</t>
    </r>
    <r>
      <rPr>
        <sz val="12"/>
        <rFont val="WenQuanYi Zen Hei"/>
        <family val="2"/>
      </rPr>
      <t xml:space="preserve">单元</t>
    </r>
  </si>
  <si>
    <r>
      <rPr>
        <sz val="12"/>
        <rFont val="WenQuanYi Zen Hei"/>
        <family val="2"/>
      </rPr>
      <t xml:space="preserve">百步亭社区安居苑</t>
    </r>
    <r>
      <rPr>
        <sz val="12"/>
        <rFont val="Verdana"/>
        <family val="0"/>
        <charset val="134"/>
      </rPr>
      <t xml:space="preserve">A</t>
    </r>
    <r>
      <rPr>
        <sz val="12"/>
        <rFont val="WenQuanYi Zen Hei"/>
        <family val="2"/>
      </rPr>
      <t xml:space="preserve">区</t>
    </r>
    <r>
      <rPr>
        <sz val="12"/>
        <rFont val="Verdana"/>
        <family val="0"/>
        <charset val="134"/>
      </rPr>
      <t xml:space="preserve">112</t>
    </r>
    <r>
      <rPr>
        <sz val="12"/>
        <rFont val="WenQuanYi Zen Hei"/>
        <family val="2"/>
      </rPr>
      <t xml:space="preserve">栋</t>
    </r>
    <r>
      <rPr>
        <sz val="12"/>
        <rFont val="Verdana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</si>
  <si>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r>
      <rPr>
        <sz val="11"/>
        <color theme="1"/>
        <rFont val="WenQuanYi Zen Hei"/>
        <family val="2"/>
      </rPr>
      <t xml:space="preserve">武汉市江岸区后湖街道青青美庐西区</t>
    </r>
    <r>
      <rPr>
        <sz val="11"/>
        <color theme="1"/>
        <rFont val="Verdana"/>
        <family val="0"/>
        <charset val="134"/>
      </rPr>
      <t xml:space="preserve">3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Verdana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单元</t>
    </r>
  </si>
  <si>
    <r>
      <rPr>
        <sz val="11"/>
        <rFont val="WenQuanYi Zen Hei"/>
        <family val="2"/>
      </rPr>
      <t xml:space="preserve">生态花园小区</t>
    </r>
    <r>
      <rPr>
        <sz val="11"/>
        <rFont val="Verdana"/>
        <family val="0"/>
        <charset val="134"/>
      </rPr>
      <t xml:space="preserve">18</t>
    </r>
    <r>
      <rPr>
        <sz val="11"/>
        <rFont val="WenQuanYi Zen Hei"/>
        <family val="2"/>
      </rPr>
      <t xml:space="preserve">栋</t>
    </r>
    <r>
      <rPr>
        <sz val="11"/>
        <rFont val="Verdana"/>
        <family val="0"/>
        <charset val="134"/>
      </rPr>
      <t xml:space="preserve">1</t>
    </r>
    <r>
      <rPr>
        <sz val="11"/>
        <rFont val="WenQuanYi Zen Hei"/>
        <family val="2"/>
      </rPr>
      <t xml:space="preserve">单元</t>
    </r>
  </si>
  <si>
    <t xml:space="preserve">武汉铭青物业管理有限公司</t>
  </si>
  <si>
    <r>
      <rPr>
        <sz val="11"/>
        <rFont val="WenQuanYi Zen Hei"/>
        <family val="2"/>
      </rPr>
      <t xml:space="preserve">湖北省武汉市江岸区劳动街</t>
    </r>
    <r>
      <rPr>
        <sz val="11"/>
        <rFont val="Verdana"/>
        <family val="0"/>
        <charset val="134"/>
      </rPr>
      <t xml:space="preserve">/</t>
    </r>
    <r>
      <rPr>
        <sz val="11"/>
        <rFont val="WenQuanYi Zen Hei"/>
        <family val="2"/>
      </rPr>
      <t xml:space="preserve">小区</t>
    </r>
    <r>
      <rPr>
        <sz val="11"/>
        <rFont val="Verdana"/>
        <family val="0"/>
        <charset val="134"/>
      </rPr>
      <t xml:space="preserve">1#</t>
    </r>
    <r>
      <rPr>
        <sz val="11"/>
        <rFont val="WenQuanYi Zen Hei"/>
        <family val="2"/>
      </rPr>
      <t xml:space="preserve">客</t>
    </r>
    <r>
      <rPr>
        <sz val="11"/>
        <rFont val="Verdana"/>
        <family val="0"/>
        <charset val="134"/>
      </rPr>
      <t xml:space="preserve">/</t>
    </r>
    <r>
      <rPr>
        <sz val="11"/>
        <rFont val="WenQuanYi Zen Hei"/>
        <family val="2"/>
      </rPr>
      <t xml:space="preserve">惠济路</t>
    </r>
    <r>
      <rPr>
        <sz val="11"/>
        <rFont val="Verdana"/>
        <family val="0"/>
        <charset val="134"/>
      </rPr>
      <t xml:space="preserve">13</t>
    </r>
    <r>
      <rPr>
        <sz val="11"/>
        <rFont val="WenQuanYi Zen Hei"/>
        <family val="2"/>
      </rPr>
      <t xml:space="preserve">号</t>
    </r>
    <r>
      <rPr>
        <sz val="11"/>
        <rFont val="Verdana"/>
        <family val="0"/>
        <charset val="134"/>
      </rPr>
      <t xml:space="preserve">2</t>
    </r>
    <r>
      <rPr>
        <sz val="11"/>
        <rFont val="WenQuanYi Zen Hei"/>
        <family val="2"/>
      </rPr>
      <t xml:space="preserve">栋三单元</t>
    </r>
  </si>
  <si>
    <t xml:space="preserve">31104201022019090041</t>
  </si>
  <si>
    <t xml:space="preserve">沃克斯电梯（中国）</t>
  </si>
  <si>
    <t xml:space="preserve">有</t>
  </si>
  <si>
    <t xml:space="preserve">武汉恒美酒店管理有限公司</t>
  </si>
  <si>
    <r>
      <rPr>
        <sz val="11"/>
        <color theme="1"/>
        <rFont val="WenQuanYi Zen Hei"/>
        <family val="2"/>
      </rPr>
      <t xml:space="preserve">湖北省武汉市江汉区新华街取水楼社区新华路</t>
    </r>
    <r>
      <rPr>
        <sz val="11"/>
        <color theme="1"/>
        <rFont val="Verdana"/>
        <family val="0"/>
        <charset val="134"/>
      </rPr>
      <t xml:space="preserve">195</t>
    </r>
    <r>
      <rPr>
        <sz val="11"/>
        <color theme="1"/>
        <rFont val="WenQuanYi Zen Hei"/>
        <family val="2"/>
      </rPr>
      <t xml:space="preserve">号邮政储蓄银行办公楼</t>
    </r>
    <r>
      <rPr>
        <sz val="11"/>
        <color theme="1"/>
        <rFont val="Verdana"/>
        <family val="0"/>
        <charset val="134"/>
      </rPr>
      <t xml:space="preserve">A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Verdana"/>
        <family val="0"/>
        <charset val="134"/>
      </rPr>
      <t xml:space="preserve">-1#</t>
    </r>
    <r>
      <rPr>
        <sz val="11"/>
        <color theme="1"/>
        <rFont val="WenQuanYi Zen Hei"/>
        <family val="2"/>
      </rPr>
      <t xml:space="preserve">客</t>
    </r>
  </si>
  <si>
    <t xml:space="preserve">20260901</t>
  </si>
  <si>
    <t xml:space="preserve">OH5000MRL</t>
  </si>
  <si>
    <t xml:space="preserve">30104201032009120021</t>
  </si>
  <si>
    <r>
      <rPr>
        <b val="true"/>
        <sz val="12"/>
        <color rgb="FF000000"/>
        <rFont val="Verdana"/>
        <family val="0"/>
        <charset val="134"/>
      </rPr>
      <t xml:space="preserve">1#</t>
    </r>
    <r>
      <rPr>
        <b val="true"/>
        <sz val="12"/>
        <color rgb="FF000000"/>
        <rFont val="WenQuanYi Zen Hei"/>
        <family val="2"/>
      </rPr>
      <t xml:space="preserve">客</t>
    </r>
  </si>
  <si>
    <t xml:space="preserve">湖北佰创酒店管理有限公司</t>
  </si>
  <si>
    <r>
      <rPr>
        <sz val="11"/>
        <color theme="1"/>
        <rFont val="WenQuanYi Zen Hei"/>
        <family val="2"/>
      </rPr>
      <t xml:space="preserve">湖北省武汉市江岸区百步亭社区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酒店内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</si>
  <si>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30104201022013110002</t>
  </si>
  <si>
    <t xml:space="preserve">未排</t>
  </si>
  <si>
    <t xml:space="preserve">武汉雅诗泊公寓管理有限公司</t>
  </si>
  <si>
    <r>
      <rPr>
        <sz val="11"/>
        <color theme="1"/>
        <rFont val="WenQuanYi Zen Hei"/>
        <family val="2"/>
      </rPr>
      <t xml:space="preserve">湖北省武汉市江岸区花桥街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天晖大厦</t>
    </r>
    <r>
      <rPr>
        <sz val="11"/>
        <color theme="1"/>
        <rFont val="Verdana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Verdana"/>
        <family val="0"/>
        <charset val="134"/>
      </rPr>
      <t xml:space="preserve">C</t>
    </r>
    <r>
      <rPr>
        <sz val="11"/>
        <color theme="1"/>
        <rFont val="WenQuanYi Zen Hei"/>
        <family val="2"/>
      </rPr>
      <t xml:space="preserve">单元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</si>
  <si>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20260801</t>
  </si>
  <si>
    <t xml:space="preserve">31104201022024120030</t>
  </si>
  <si>
    <t xml:space="preserve">450kg</t>
  </si>
  <si>
    <t xml:space="preserve">蔡甸区橙子酒店</t>
  </si>
  <si>
    <r>
      <rPr>
        <sz val="11"/>
        <color theme="1"/>
        <rFont val="WenQuanYi Zen Hei"/>
        <family val="2"/>
      </rPr>
      <t xml:space="preserve">湖北省武汉市蔡甸区车站北路</t>
    </r>
    <r>
      <rPr>
        <sz val="11"/>
        <color theme="1"/>
        <rFont val="Verdana"/>
        <family val="0"/>
        <charset val="134"/>
      </rPr>
      <t xml:space="preserve">4</t>
    </r>
    <r>
      <rPr>
        <sz val="11"/>
        <color theme="1"/>
        <rFont val="WenQuanYi Zen Hei"/>
        <family val="2"/>
      </rPr>
      <t xml:space="preserve">号</t>
    </r>
  </si>
  <si>
    <t xml:space="preserve">20260101</t>
  </si>
  <si>
    <t xml:space="preserve">31104201142022110013</t>
  </si>
  <si>
    <t xml:space="preserve">杨凯陆莹</t>
  </si>
  <si>
    <t xml:space="preserve">武汉市蔡甸区瑞宜酒店</t>
  </si>
  <si>
    <r>
      <rPr>
        <sz val="11"/>
        <color theme="1"/>
        <rFont val="WenQuanYi Zen Hei"/>
        <family val="2"/>
      </rPr>
      <t xml:space="preserve">武汉市蔡甸区永安街安福路</t>
    </r>
    <r>
      <rPr>
        <sz val="11"/>
        <color theme="1"/>
        <rFont val="Verdana"/>
        <family val="0"/>
        <charset val="134"/>
      </rPr>
      <t xml:space="preserve">204</t>
    </r>
    <r>
      <rPr>
        <sz val="11"/>
        <color theme="1"/>
        <rFont val="WenQuanYi Zen Hei"/>
        <family val="2"/>
      </rPr>
      <t xml:space="preserve">号</t>
    </r>
  </si>
  <si>
    <t xml:space="preserve">31104201142020070034</t>
  </si>
  <si>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</si>
  <si>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蔡甸区瑞城宾馆</t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</si>
  <si>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宾馆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</si>
  <si>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20260701</t>
  </si>
  <si>
    <t xml:space="preserve">DS-2021-1040</t>
  </si>
  <si>
    <t xml:space="preserve">31104201142021050020</t>
  </si>
  <si>
    <t xml:space="preserve">戴斯电梯</t>
  </si>
  <si>
    <r>
      <rPr>
        <sz val="11"/>
        <color theme="1"/>
        <rFont val="WenQuanYi Zen Hei"/>
        <family val="2"/>
      </rPr>
      <t xml:space="preserve">武汉忠实城市酒店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熊运安（个人）</t>
    </r>
  </si>
  <si>
    <r>
      <rPr>
        <sz val="11"/>
        <color theme="1"/>
        <rFont val="WenQuanYi Zen Hei"/>
        <family val="2"/>
      </rPr>
      <t xml:space="preserve">武汉市蔡甸区奓山街道白鹤泉东路东街</t>
    </r>
    <r>
      <rPr>
        <sz val="11"/>
        <color theme="1"/>
        <rFont val="Verdana"/>
        <family val="0"/>
        <charset val="134"/>
      </rPr>
      <t xml:space="preserve">32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</si>
  <si>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31104201142018070020</t>
  </si>
  <si>
    <t xml:space="preserve">美迪斯电梯</t>
  </si>
  <si>
    <t xml:space="preserve">31104201142021010054</t>
  </si>
  <si>
    <t xml:space="preserve">武汉市蔡甸区景枫宾馆</t>
  </si>
  <si>
    <r>
      <rPr>
        <sz val="11"/>
        <color theme="1"/>
        <rFont val="WenQuanYi Zen Hei"/>
        <family val="2"/>
      </rPr>
      <t xml:space="preserve">蔡甸区星月花园南大门</t>
    </r>
    <r>
      <rPr>
        <sz val="11"/>
        <color theme="1"/>
        <rFont val="Verdana"/>
        <family val="0"/>
        <charset val="134"/>
      </rPr>
      <t xml:space="preserve">2-5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室内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</si>
  <si>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20260301</t>
  </si>
  <si>
    <t xml:space="preserve">无</t>
  </si>
  <si>
    <t xml:space="preserve">开科工业技术（武汉）有限公司</t>
  </si>
  <si>
    <r>
      <rPr>
        <sz val="11"/>
        <color theme="1"/>
        <rFont val="WenQuanYi Zen Hei"/>
        <family val="2"/>
      </rPr>
      <t xml:space="preserve">蔡甸区玛瑙四路与常绿大街交叉口西北</t>
    </r>
    <r>
      <rPr>
        <sz val="11"/>
        <color theme="1"/>
        <rFont val="Verdana"/>
        <family val="0"/>
        <charset val="134"/>
      </rPr>
      <t xml:space="preserve">60</t>
    </r>
    <r>
      <rPr>
        <sz val="11"/>
        <color theme="1"/>
        <rFont val="WenQuanYi Zen Hei"/>
        <family val="2"/>
      </rPr>
      <t xml:space="preserve">米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厂房楼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厂房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</si>
  <si>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20251108</t>
  </si>
  <si>
    <t xml:space="preserve">31104201142020110002</t>
  </si>
  <si>
    <t xml:space="preserve">韦伯电梯</t>
  </si>
  <si>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厂房</t>
    </r>
    <r>
      <rPr>
        <sz val="11"/>
        <color theme="1"/>
        <rFont val="Verdana"/>
        <family val="0"/>
        <charset val="134"/>
      </rPr>
      <t xml:space="preserve">1-2#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</si>
  <si>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蔡甸区玛瑙四路与常绿大街交叉口西北</t>
    </r>
    <r>
      <rPr>
        <sz val="11"/>
        <color theme="1"/>
        <rFont val="Verdana"/>
        <family val="0"/>
        <charset val="134"/>
      </rPr>
      <t xml:space="preserve">60</t>
    </r>
    <r>
      <rPr>
        <sz val="11"/>
        <color theme="1"/>
        <rFont val="WenQuanYi Zen Hei"/>
        <family val="2"/>
      </rPr>
      <t xml:space="preserve">米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厂房楼倒班楼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</si>
  <si>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31104201142020110003</t>
  </si>
  <si>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厂房</t>
    </r>
    <r>
      <rPr>
        <sz val="11"/>
        <color theme="1"/>
        <rFont val="Verdana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</si>
  <si>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蔡甸区玛瑙四路与常绿大街交叉口西北</t>
    </r>
    <r>
      <rPr>
        <sz val="11"/>
        <color theme="1"/>
        <rFont val="Verdana"/>
        <family val="0"/>
        <charset val="134"/>
      </rPr>
      <t xml:space="preserve">60</t>
    </r>
    <r>
      <rPr>
        <sz val="11"/>
        <color theme="1"/>
        <rFont val="WenQuanYi Zen Hei"/>
        <family val="2"/>
      </rPr>
      <t xml:space="preserve">米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厂房楼倒班楼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客</t>
    </r>
  </si>
  <si>
    <t xml:space="preserve">31104201142020110004</t>
  </si>
  <si>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厂房</t>
    </r>
    <r>
      <rPr>
        <sz val="11"/>
        <color theme="1"/>
        <rFont val="Verdana"/>
        <family val="0"/>
        <charset val="134"/>
      </rPr>
      <t xml:space="preserve">1-2#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</si>
  <si>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蔡甸区玛瑙四路与常绿大街交叉口西北</t>
    </r>
    <r>
      <rPr>
        <sz val="11"/>
        <color theme="1"/>
        <rFont val="Verdana"/>
        <family val="0"/>
        <charset val="134"/>
      </rPr>
      <t xml:space="preserve">60</t>
    </r>
    <r>
      <rPr>
        <sz val="11"/>
        <color theme="1"/>
        <rFont val="WenQuanYi Zen Hei"/>
        <family val="2"/>
      </rPr>
      <t xml:space="preserve">米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厂房楼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厂房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客</t>
    </r>
  </si>
  <si>
    <t xml:space="preserve">31104201142020110005</t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</si>
  <si>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厂房楼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厂房</t>
    </r>
    <r>
      <rPr>
        <sz val="11"/>
        <color theme="1"/>
        <rFont val="Verdana"/>
        <family val="0"/>
        <charset val="134"/>
      </rPr>
      <t xml:space="preserve">3#</t>
    </r>
    <r>
      <rPr>
        <sz val="11"/>
        <color theme="1"/>
        <rFont val="WenQuanYi Zen Hei"/>
        <family val="2"/>
      </rPr>
      <t xml:space="preserve">货</t>
    </r>
  </si>
  <si>
    <t xml:space="preserve">31204201142020110005</t>
  </si>
  <si>
    <t xml:space="preserve">武汉义元安酒店管理有限公司</t>
  </si>
  <si>
    <r>
      <rPr>
        <sz val="11"/>
        <color theme="1"/>
        <rFont val="WenQuanYi Zen Hei"/>
        <family val="2"/>
      </rPr>
      <t xml:space="preserve">武汉市江岸区黄孝河路协昌花园特</t>
    </r>
    <r>
      <rPr>
        <sz val="11"/>
        <color theme="1"/>
        <rFont val="Verdana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Verdana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Verdana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楼公区、</t>
    </r>
    <r>
      <rPr>
        <sz val="11"/>
        <color theme="1"/>
        <rFont val="Verdana"/>
        <family val="0"/>
        <charset val="134"/>
      </rPr>
      <t xml:space="preserve">3-13</t>
    </r>
    <r>
      <rPr>
        <sz val="11"/>
        <color theme="1"/>
        <rFont val="WenQuanYi Zen Hei"/>
        <family val="2"/>
      </rPr>
      <t xml:space="preserve">层</t>
    </r>
  </si>
  <si>
    <t xml:space="preserve">武汉市华逸怡景酒店管理有限公司</t>
  </si>
  <si>
    <t xml:space="preserve">合同未注明</t>
  </si>
  <si>
    <t xml:space="preserve">31104201022018090001</t>
  </si>
  <si>
    <r>
      <rPr>
        <sz val="11"/>
        <color theme="1"/>
        <rFont val="WenQuanYi Zen Hei"/>
        <family val="2"/>
      </rPr>
      <t xml:space="preserve">姚永华</t>
    </r>
    <r>
      <rPr>
        <sz val="11"/>
        <color theme="1"/>
        <rFont val="Verdana"/>
        <family val="0"/>
        <charset val="134"/>
      </rPr>
      <t xml:space="preserve">, </t>
    </r>
    <r>
      <rPr>
        <sz val="11"/>
        <color theme="1"/>
        <rFont val="WenQuanYi Zen Hei"/>
        <family val="2"/>
      </rPr>
      <t xml:space="preserve">陈彪</t>
    </r>
  </si>
  <si>
    <t xml:space="preserve">武汉楚都龙机电工程有限公司</t>
  </si>
  <si>
    <r>
      <rPr>
        <sz val="11"/>
        <color theme="1"/>
        <rFont val="WenQuanYi Zen Hei"/>
        <family val="2"/>
      </rPr>
      <t xml:space="preserve">湖北省武汉市江岸区百步亭社区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住宅楼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</si>
  <si>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20260601</t>
  </si>
  <si>
    <t xml:space="preserve">31104201022021050019</t>
  </si>
  <si>
    <r>
      <rPr>
        <sz val="11"/>
        <color theme="1"/>
        <rFont val="Verdana"/>
        <family val="0"/>
        <charset val="134"/>
      </rPr>
      <t xml:space="preserve">505-1</t>
    </r>
    <r>
      <rPr>
        <sz val="11"/>
        <color theme="1"/>
        <rFont val="WenQuanYi Zen Hei"/>
        <family val="2"/>
      </rPr>
      <t xml:space="preserve">乘客电梯</t>
    </r>
  </si>
  <si>
    <r>
      <rPr>
        <sz val="11"/>
        <color theme="1"/>
        <rFont val="WenQuanYi Zen Hei"/>
        <family val="2"/>
      </rPr>
      <t xml:space="preserve">湖北省武汉市江岸区百步亭社区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百步亭温馨苑</t>
    </r>
    <r>
      <rPr>
        <sz val="11"/>
        <color theme="1"/>
        <rFont val="Verdana"/>
        <family val="0"/>
        <charset val="134"/>
      </rPr>
      <t xml:space="preserve">AB</t>
    </r>
    <r>
      <rPr>
        <sz val="11"/>
        <color theme="1"/>
        <rFont val="WenQuanYi Zen Hei"/>
        <family val="2"/>
      </rPr>
      <t xml:space="preserve">区</t>
    </r>
    <r>
      <rPr>
        <sz val="11"/>
        <color theme="1"/>
        <rFont val="Verdana"/>
        <family val="0"/>
        <charset val="134"/>
      </rPr>
      <t xml:space="preserve">305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</si>
  <si>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31104201022022050001</t>
  </si>
  <si>
    <r>
      <rPr>
        <sz val="11"/>
        <color theme="1"/>
        <rFont val="Verdana"/>
        <family val="0"/>
        <charset val="134"/>
      </rPr>
      <t xml:space="preserve">505-5</t>
    </r>
    <r>
      <rPr>
        <sz val="11"/>
        <color theme="1"/>
        <rFont val="WenQuanYi Zen Hei"/>
        <family val="2"/>
      </rPr>
      <t xml:space="preserve">乘客电梯</t>
    </r>
  </si>
  <si>
    <r>
      <rPr>
        <sz val="11"/>
        <color theme="1"/>
        <rFont val="WenQuanYi Zen Hei"/>
        <family val="2"/>
      </rPr>
      <t xml:space="preserve">湖北省武汉市江岸区后湖街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百步亭温馨苑</t>
    </r>
    <r>
      <rPr>
        <sz val="11"/>
        <color theme="1"/>
        <rFont val="Verdana"/>
        <family val="0"/>
        <charset val="134"/>
      </rPr>
      <t xml:space="preserve">CD</t>
    </r>
    <r>
      <rPr>
        <sz val="11"/>
        <color theme="1"/>
        <rFont val="WenQuanYi Zen Hei"/>
        <family val="2"/>
      </rPr>
      <t xml:space="preserve">区</t>
    </r>
    <r>
      <rPr>
        <sz val="11"/>
        <color theme="1"/>
        <rFont val="Verdana"/>
        <family val="0"/>
        <charset val="134"/>
      </rPr>
      <t xml:space="preserve">505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</si>
  <si>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31104201022022090021</t>
  </si>
  <si>
    <r>
      <rPr>
        <sz val="11"/>
        <color theme="1"/>
        <rFont val="Verdana"/>
        <family val="0"/>
        <charset val="134"/>
      </rPr>
      <t xml:space="preserve">305-1</t>
    </r>
    <r>
      <rPr>
        <sz val="11"/>
        <color theme="1"/>
        <rFont val="WenQuanYi Zen Hei"/>
        <family val="2"/>
      </rPr>
      <t xml:space="preserve">乘客电梯</t>
    </r>
  </si>
  <si>
    <t xml:space="preserve">武汉欣中泰产业运营服务有限公司</t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</si>
  <si>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丛林村双丰三路</t>
    </r>
    <r>
      <rPr>
        <sz val="11"/>
        <color theme="1"/>
        <rFont val="Verdana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楼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</si>
  <si>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t xml:space="preserve">20251201</t>
  </si>
  <si>
    <t xml:space="preserve">31204201142023110007</t>
  </si>
  <si>
    <t xml:space="preserve">载货电梯</t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</si>
  <si>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丛林村双丰三路</t>
    </r>
    <r>
      <rPr>
        <sz val="11"/>
        <color theme="1"/>
        <rFont val="Verdana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楼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货</t>
    </r>
  </si>
  <si>
    <t xml:space="preserve">31204201142023110008</t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</si>
  <si>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丛林村双丰三路</t>
    </r>
    <r>
      <rPr>
        <sz val="11"/>
        <color theme="1"/>
        <rFont val="Verdana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楼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</si>
  <si>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t xml:space="preserve">31204201142023110009</t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</si>
  <si>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丛林村双丰三路</t>
    </r>
    <r>
      <rPr>
        <sz val="11"/>
        <color theme="1"/>
        <rFont val="Verdana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楼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货</t>
    </r>
  </si>
  <si>
    <t xml:space="preserve">31204201142023110010</t>
  </si>
  <si>
    <t xml:space="preserve">武汉市锦闻居餐饮管理有限公司</t>
  </si>
  <si>
    <r>
      <rPr>
        <sz val="11"/>
        <color theme="1"/>
        <rFont val="WenQuanYi Zen Hei"/>
        <family val="2"/>
      </rPr>
      <t xml:space="preserve">江岸区景福苑小区</t>
    </r>
    <r>
      <rPr>
        <sz val="11"/>
        <color theme="1"/>
        <rFont val="Verdana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Verdana"/>
        <family val="0"/>
        <charset val="134"/>
      </rPr>
      <t xml:space="preserve">101</t>
    </r>
    <r>
      <rPr>
        <sz val="11"/>
        <color theme="1"/>
        <rFont val="WenQuanYi Zen Hei"/>
        <family val="2"/>
      </rPr>
      <t xml:space="preserve">室锦闻居餐厅</t>
    </r>
  </si>
  <si>
    <t xml:space="preserve">20260427</t>
  </si>
  <si>
    <t xml:space="preserve">34304201022022010004</t>
  </si>
  <si>
    <t xml:space="preserve">杂物电梯</t>
  </si>
  <si>
    <t xml:space="preserve">34304201022022010005</t>
  </si>
  <si>
    <r>
      <rPr>
        <sz val="11"/>
        <color theme="1"/>
        <rFont val="WenQuanYi Zen Hei"/>
        <family val="2"/>
      </rPr>
      <t xml:space="preserve">姚永华</t>
    </r>
    <r>
      <rPr>
        <sz val="11"/>
        <color theme="1"/>
        <rFont val="Verdana"/>
        <family val="0"/>
        <charset val="134"/>
      </rPr>
      <t xml:space="preserve">, </t>
    </r>
    <r>
      <rPr>
        <sz val="11"/>
        <color theme="1"/>
        <rFont val="WenQuanYi Zen Hei"/>
        <family val="2"/>
      </rPr>
      <t xml:space="preserve">梅思阳</t>
    </r>
  </si>
  <si>
    <t xml:space="preserve">武汉艺轩酒店</t>
  </si>
  <si>
    <r>
      <rPr>
        <sz val="11"/>
        <color theme="1"/>
        <rFont val="WenQuanYi Zen Hei"/>
        <family val="2"/>
      </rPr>
      <t xml:space="preserve">湖北省武汉市江汉区常青街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金家墩</t>
    </r>
    <r>
      <rPr>
        <sz val="11"/>
        <color theme="1"/>
        <rFont val="Verdana"/>
        <family val="0"/>
        <charset val="134"/>
      </rPr>
      <t xml:space="preserve">202</t>
    </r>
    <r>
      <rPr>
        <sz val="11"/>
        <color theme="1"/>
        <rFont val="WenQuanYi Zen Hei"/>
        <family val="2"/>
      </rPr>
      <t xml:space="preserve">号酒店内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客</t>
    </r>
  </si>
  <si>
    <t xml:space="preserve">31104201032023090019</t>
  </si>
  <si>
    <t xml:space="preserve">武汉江夏惠明优益佳口腔门诊有限公司</t>
  </si>
  <si>
    <t xml:space="preserve">优益佳口腔门诊（未转过来，开了一张发票出去，款到账。）</t>
  </si>
  <si>
    <t xml:space="preserve">武汉可冰酒店管理有限公司</t>
  </si>
  <si>
    <r>
      <rPr>
        <sz val="11"/>
        <color theme="1"/>
        <rFont val="WenQuanYi Zen Hei"/>
        <family val="2"/>
      </rPr>
      <t xml:space="preserve">湖北省武汉市江岸区花桥街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黄孝河路燮昌花园特</t>
    </r>
    <r>
      <rPr>
        <sz val="11"/>
        <color theme="1"/>
        <rFont val="Verdana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Verdana"/>
        <family val="0"/>
        <charset val="134"/>
      </rPr>
      <t xml:space="preserve">-1-14</t>
    </r>
    <r>
      <rPr>
        <sz val="11"/>
        <color theme="1"/>
        <rFont val="WenQuanYi Zen Hei"/>
        <family val="2"/>
      </rPr>
      <t xml:space="preserve">层</t>
    </r>
    <r>
      <rPr>
        <sz val="11"/>
        <color theme="1"/>
        <rFont val="Verdana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室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客（汉庭酒店）</t>
    </r>
  </si>
  <si>
    <t xml:space="preserve">TKW003269</t>
  </si>
  <si>
    <t xml:space="preserve">31104201022024080016</t>
  </si>
  <si>
    <r>
      <rPr>
        <sz val="11"/>
        <color theme="1"/>
        <rFont val="WenQuanYi Zen Hei"/>
        <family val="2"/>
      </rPr>
      <t xml:space="preserve">姚永华</t>
    </r>
    <r>
      <rPr>
        <sz val="11"/>
        <color theme="1"/>
        <rFont val="Verdana"/>
        <family val="0"/>
        <charset val="134"/>
      </rPr>
      <t xml:space="preserve">, </t>
    </r>
    <r>
      <rPr>
        <sz val="11"/>
        <color theme="1"/>
        <rFont val="WenQuanYi Zen Hei"/>
        <family val="2"/>
      </rPr>
      <t xml:space="preserve">田超</t>
    </r>
  </si>
  <si>
    <t xml:space="preserve">武汉昱峡工贸有限公司</t>
  </si>
  <si>
    <r>
      <rPr>
        <sz val="11"/>
        <color theme="1"/>
        <rFont val="WenQuanYi Zen Hei"/>
        <family val="2"/>
      </rPr>
      <t xml:space="preserve">湖北省武汉市蔡甸区</t>
    </r>
    <r>
      <rPr>
        <sz val="11"/>
        <color theme="1"/>
        <rFont val="Verdana"/>
        <family val="0"/>
        <charset val="134"/>
      </rPr>
      <t xml:space="preserve">//</t>
    </r>
    <r>
      <rPr>
        <sz val="11"/>
        <color theme="1"/>
        <rFont val="WenQuanYi Zen Hei"/>
        <family val="2"/>
      </rPr>
      <t xml:space="preserve">办公室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</si>
  <si>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30104201142014090031</t>
  </si>
  <si>
    <t xml:space="preserve">北京优力维特电梯</t>
  </si>
  <si>
    <t xml:space="preserve">2026.10.1</t>
  </si>
  <si>
    <t xml:space="preserve">半月</t>
  </si>
  <si>
    <t xml:space="preserve">武汉奥诚商贸有限责任公司</t>
  </si>
  <si>
    <r>
      <rPr>
        <sz val="11"/>
        <color theme="1"/>
        <rFont val="WenQuanYi Zen Hei"/>
        <family val="2"/>
      </rPr>
      <t xml:space="preserve">湖北省武汉市汉阳区龙阳街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酒店内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</si>
  <si>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DS-2020-1128</t>
  </si>
  <si>
    <t xml:space="preserve">31104201052020100061</t>
  </si>
  <si>
    <t xml:space="preserve">武汉建工项目投资管理有限公司</t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</si>
  <si>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武汉建工科技中心</t>
    </r>
    <r>
      <rPr>
        <sz val="11"/>
        <color theme="1"/>
        <rFont val="Verdana"/>
        <family val="0"/>
        <charset val="134"/>
      </rPr>
      <t xml:space="preserve">L12#</t>
    </r>
    <r>
      <rPr>
        <sz val="11"/>
        <color theme="1"/>
        <rFont val="WenQuanYi Zen Hei"/>
        <family val="2"/>
      </rPr>
      <t xml:space="preserve">客</t>
    </r>
  </si>
  <si>
    <t xml:space="preserve">E/30046653.012</t>
  </si>
  <si>
    <t xml:space="preserve">31104201182017080019</t>
  </si>
  <si>
    <t xml:space="preserve">蒂森电梯</t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</si>
  <si>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武汉建工科技中心</t>
    </r>
    <r>
      <rPr>
        <sz val="11"/>
        <color theme="1"/>
        <rFont val="Verdana"/>
        <family val="0"/>
        <charset val="134"/>
      </rPr>
      <t xml:space="preserve">L11#</t>
    </r>
    <r>
      <rPr>
        <sz val="11"/>
        <color theme="1"/>
        <rFont val="WenQuanYi Zen Hei"/>
        <family val="2"/>
      </rPr>
      <t xml:space="preserve">客</t>
    </r>
  </si>
  <si>
    <t xml:space="preserve">E/30046653.011</t>
  </si>
  <si>
    <t xml:space="preserve">31104201182017080018</t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</si>
  <si>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武汉建工科技中心</t>
    </r>
    <r>
      <rPr>
        <sz val="11"/>
        <color theme="1"/>
        <rFont val="Verdana"/>
        <family val="0"/>
        <charset val="134"/>
      </rPr>
      <t xml:space="preserve">L13#</t>
    </r>
    <r>
      <rPr>
        <sz val="11"/>
        <color theme="1"/>
        <rFont val="WenQuanYi Zen Hei"/>
        <family val="2"/>
      </rPr>
      <t xml:space="preserve">客</t>
    </r>
  </si>
  <si>
    <t xml:space="preserve">E/30046653.013</t>
  </si>
  <si>
    <t xml:space="preserve">31104201182017080020</t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</si>
  <si>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武汉建工科技中心</t>
    </r>
    <r>
      <rPr>
        <sz val="11"/>
        <color theme="1"/>
        <rFont val="Verdana"/>
        <family val="0"/>
        <charset val="134"/>
      </rPr>
      <t xml:space="preserve">L14#</t>
    </r>
    <r>
      <rPr>
        <sz val="11"/>
        <color theme="1"/>
        <rFont val="WenQuanYi Zen Hei"/>
        <family val="2"/>
      </rPr>
      <t xml:space="preserve">客</t>
    </r>
  </si>
  <si>
    <t xml:space="preserve">E/30046653.014</t>
  </si>
  <si>
    <t xml:space="preserve">31104201182017080021</t>
  </si>
  <si>
    <t xml:space="preserve">湖北云莲仙宿健康管理有限公司</t>
  </si>
  <si>
    <r>
      <rPr>
        <sz val="11"/>
        <color theme="1"/>
        <rFont val="WenQuanYi Zen Hei"/>
        <family val="2"/>
      </rPr>
      <t xml:space="preserve">湖北省武汉市经开区（沌口）沌口街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室内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</si>
  <si>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FJ18-08171</t>
  </si>
  <si>
    <t xml:space="preserve">31104201222018110012</t>
  </si>
  <si>
    <t xml:space="preserve">武汉协众汽车空调有限公司</t>
  </si>
  <si>
    <r>
      <rPr>
        <sz val="11"/>
        <color theme="1"/>
        <rFont val="WenQuanYi Zen Hei"/>
        <family val="2"/>
      </rPr>
      <t xml:space="preserve">湖北省武汉市蔡甸区大集街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厂区内工厂</t>
    </r>
    <r>
      <rPr>
        <sz val="11"/>
        <color theme="1"/>
        <rFont val="Verdana"/>
        <family val="0"/>
        <charset val="134"/>
      </rPr>
      <t xml:space="preserve">3#</t>
    </r>
    <r>
      <rPr>
        <sz val="11"/>
        <color theme="1"/>
        <rFont val="WenQuanYi Zen Hei"/>
        <family val="2"/>
      </rPr>
      <t xml:space="preserve">货</t>
    </r>
  </si>
  <si>
    <t xml:space="preserve">31204201142018100003</t>
  </si>
  <si>
    <t xml:space="preserve">菱王电梯</t>
  </si>
  <si>
    <r>
      <rPr>
        <sz val="11"/>
        <color theme="1"/>
        <rFont val="WenQuanYi Zen Hei"/>
        <family val="2"/>
      </rPr>
      <t xml:space="preserve">湖北省武汉市蔡甸区大集街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厂区内工厂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</si>
  <si>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t xml:space="preserve">31204201142018100001</t>
  </si>
  <si>
    <r>
      <rPr>
        <sz val="11"/>
        <color theme="1"/>
        <rFont val="WenQuanYi Zen Hei"/>
        <family val="2"/>
      </rPr>
      <t xml:space="preserve">湖北省武汉市蔡甸区大集街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厂区内工厂</t>
    </r>
    <r>
      <rPr>
        <sz val="11"/>
        <color theme="1"/>
        <rFont val="Verdana"/>
        <family val="0"/>
        <charset val="134"/>
      </rPr>
      <t xml:space="preserve">4#</t>
    </r>
    <r>
      <rPr>
        <sz val="11"/>
        <color theme="1"/>
        <rFont val="WenQuanYi Zen Hei"/>
        <family val="2"/>
      </rPr>
      <t xml:space="preserve">货</t>
    </r>
  </si>
  <si>
    <t xml:space="preserve">31204201142018100004</t>
  </si>
  <si>
    <r>
      <rPr>
        <sz val="11"/>
        <color theme="1"/>
        <rFont val="WenQuanYi Zen Hei"/>
        <family val="2"/>
      </rPr>
      <t xml:space="preserve">湖北省武汉市蔡甸区大集街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厂区内工厂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货</t>
    </r>
  </si>
  <si>
    <t xml:space="preserve">31204201142018100002</t>
  </si>
  <si>
    <t xml:space="preserve">武汉捷能新型建材有限公司</t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</si>
  <si>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双丰三路</t>
    </r>
    <r>
      <rPr>
        <sz val="11"/>
        <color theme="1"/>
        <rFont val="Verdana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号倒班楼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</si>
  <si>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31104201142023070023</t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</si>
  <si>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双丰三路</t>
    </r>
    <r>
      <rPr>
        <sz val="11"/>
        <color theme="1"/>
        <rFont val="Verdana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Verdana"/>
        <family val="0"/>
        <charset val="134"/>
      </rPr>
      <t xml:space="preserve">3#</t>
    </r>
    <r>
      <rPr>
        <sz val="11"/>
        <color theme="1"/>
        <rFont val="WenQuanYi Zen Hei"/>
        <family val="2"/>
      </rPr>
      <t xml:space="preserve">楼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</si>
  <si>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31104201142023070024</t>
  </si>
  <si>
    <t xml:space="preserve">武汉鸿宜文工贸有限公司</t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</si>
  <si>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厂房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</si>
  <si>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t xml:space="preserve">31204201182014100006</t>
  </si>
  <si>
    <t xml:space="preserve">武汉智能电梯</t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</si>
  <si>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办公楼</t>
    </r>
    <r>
      <rPr>
        <sz val="11"/>
        <color theme="1"/>
        <rFont val="Verdana"/>
        <family val="0"/>
        <charset val="134"/>
      </rPr>
      <t xml:space="preserve">L2#</t>
    </r>
    <r>
      <rPr>
        <sz val="11"/>
        <color theme="1"/>
        <rFont val="WenQuanYi Zen Hei"/>
        <family val="2"/>
      </rPr>
      <t xml:space="preserve">货</t>
    </r>
  </si>
  <si>
    <t xml:space="preserve">31204201182014110001</t>
  </si>
  <si>
    <t xml:space="preserve">武汉黄陂金荣服装制造厂</t>
  </si>
  <si>
    <r>
      <rPr>
        <sz val="11"/>
        <color theme="1"/>
        <rFont val="WenQuanYi Zen Hei"/>
        <family val="2"/>
      </rPr>
      <t xml:space="preserve">湖北省武汉市黄陂区盘龙城管委会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盘龙城佳海都市工业城</t>
    </r>
    <r>
      <rPr>
        <sz val="11"/>
        <color theme="1"/>
        <rFont val="Verdana"/>
        <family val="0"/>
        <charset val="134"/>
      </rPr>
      <t xml:space="preserve">E</t>
    </r>
    <r>
      <rPr>
        <sz val="11"/>
        <color theme="1"/>
        <rFont val="WenQuanYi Zen Hei"/>
        <family val="2"/>
      </rPr>
      <t xml:space="preserve">区</t>
    </r>
    <r>
      <rPr>
        <sz val="11"/>
        <color theme="1"/>
        <rFont val="Verdana"/>
        <family val="0"/>
        <charset val="134"/>
      </rPr>
      <t xml:space="preserve">18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Verdana"/>
        <family val="0"/>
        <charset val="134"/>
      </rPr>
      <t xml:space="preserve">1-2</t>
    </r>
    <r>
      <rPr>
        <sz val="11"/>
        <color theme="1"/>
        <rFont val="WenQuanYi Zen Hei"/>
        <family val="2"/>
      </rPr>
      <t xml:space="preserve">层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</si>
  <si>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t xml:space="preserve">31204201162024100001</t>
  </si>
  <si>
    <t xml:space="preserve">武汉宏晨鑫酒店管理有限公司</t>
  </si>
  <si>
    <r>
      <rPr>
        <sz val="11"/>
        <color theme="1"/>
        <rFont val="WenQuanYi Zen Hei"/>
        <family val="2"/>
      </rPr>
      <t xml:space="preserve">湖北省武汉市江汉区汉兴街红梅里社区红旗渠路</t>
    </r>
    <r>
      <rPr>
        <sz val="11"/>
        <color theme="1"/>
        <rFont val="Verdana"/>
        <family val="0"/>
        <charset val="134"/>
      </rPr>
      <t xml:space="preserve">92</t>
    </r>
    <r>
      <rPr>
        <sz val="11"/>
        <color theme="1"/>
        <rFont val="WenQuanYi Zen Hei"/>
        <family val="2"/>
      </rPr>
      <t xml:space="preserve">号莱特大厦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客</t>
    </r>
  </si>
  <si>
    <t xml:space="preserve">30104201032001040266</t>
  </si>
  <si>
    <t xml:space="preserve">上海三菱电梯</t>
  </si>
  <si>
    <r>
      <rPr>
        <sz val="11"/>
        <color theme="1"/>
        <rFont val="WenQuanYi Zen Hei"/>
        <family val="2"/>
      </rPr>
      <t xml:space="preserve">湖北省武汉市江汉区汉兴街红梅里社区红旗渠路</t>
    </r>
    <r>
      <rPr>
        <sz val="11"/>
        <color theme="1"/>
        <rFont val="Verdana"/>
        <family val="0"/>
        <charset val="134"/>
      </rPr>
      <t xml:space="preserve">92</t>
    </r>
    <r>
      <rPr>
        <sz val="11"/>
        <color theme="1"/>
        <rFont val="WenQuanYi Zen Hei"/>
        <family val="2"/>
      </rPr>
      <t xml:space="preserve">号莱特大厦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</si>
  <si>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30104201032001040265</t>
  </si>
  <si>
    <t xml:space="preserve">湖北浩锦物业管理有限公司（维也纳酒店）</t>
  </si>
  <si>
    <r>
      <rPr>
        <sz val="11"/>
        <color theme="1"/>
        <rFont val="WenQuanYi Zen Hei"/>
        <family val="2"/>
      </rPr>
      <t xml:space="preserve">湖北省武汉市江汉区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酒店内</t>
    </r>
    <r>
      <rPr>
        <sz val="11"/>
        <color theme="1"/>
        <rFont val="Verdana"/>
        <family val="0"/>
        <charset val="134"/>
      </rPr>
      <t xml:space="preserve">L1#</t>
    </r>
    <r>
      <rPr>
        <sz val="11"/>
        <color theme="1"/>
        <rFont val="WenQuanYi Zen Hei"/>
        <family val="2"/>
      </rPr>
      <t xml:space="preserve">客</t>
    </r>
  </si>
  <si>
    <t xml:space="preserve">31104201032017010008</t>
  </si>
  <si>
    <t xml:space="preserve">武汉鑫七伍酒店管理有限公司</t>
  </si>
  <si>
    <r>
      <rPr>
        <sz val="11"/>
        <color theme="1"/>
        <rFont val="WenQuanYi Zen Hei"/>
        <family val="2"/>
      </rPr>
      <t xml:space="preserve">湖北省武汉市江岸区新村街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酒店内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</si>
  <si>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t xml:space="preserve">OX-187</t>
  </si>
  <si>
    <t xml:space="preserve">31204201022015010001</t>
  </si>
  <si>
    <t xml:space="preserve">宁波奥德普</t>
  </si>
  <si>
    <t xml:space="preserve">姚永华陈彪</t>
  </si>
  <si>
    <t xml:space="preserve">武汉磊良民宿酒店管理有限公司</t>
  </si>
  <si>
    <r>
      <rPr>
        <sz val="11"/>
        <color theme="1"/>
        <rFont val="WenQuanYi Zen Hei"/>
        <family val="2"/>
      </rPr>
      <t xml:space="preserve">湖北省武汉市江岸区后湖街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淌湖二村</t>
    </r>
    <r>
      <rPr>
        <sz val="11"/>
        <color theme="1"/>
        <rFont val="Verdana"/>
        <family val="0"/>
        <charset val="134"/>
      </rPr>
      <t xml:space="preserve">360</t>
    </r>
    <r>
      <rPr>
        <sz val="11"/>
        <color theme="1"/>
        <rFont val="WenQuanYi Zen Hei"/>
        <family val="2"/>
      </rPr>
      <t xml:space="preserve">号 室内</t>
    </r>
    <r>
      <rPr>
        <sz val="11"/>
        <color theme="1"/>
        <rFont val="Verdana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客</t>
    </r>
  </si>
  <si>
    <t xml:space="preserve">31104201022023070034</t>
  </si>
  <si>
    <t xml:space="preserve">广东华菱电梯</t>
  </si>
  <si>
    <r>
      <rPr>
        <sz val="11"/>
        <color theme="1"/>
        <rFont val="WenQuanYi Zen Hei"/>
        <family val="2"/>
      </rPr>
      <t xml:space="preserve">湖北省武汉市江岸区后湖街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酒店内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</si>
  <si>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31104201022019030039</t>
  </si>
  <si>
    <t xml:space="preserve">戴斯电梯（中国）</t>
  </si>
  <si>
    <t xml:space="preserve">武汉市泽洲贸易有限公司</t>
  </si>
  <si>
    <r>
      <rPr>
        <sz val="11"/>
        <color theme="1"/>
        <rFont val="WenQuanYi Zen Hei"/>
        <family val="2"/>
      </rPr>
      <t xml:space="preserve">湖北省武汉市江汉区唐家墩街</t>
    </r>
    <r>
      <rPr>
        <sz val="11"/>
        <color theme="1"/>
        <rFont val="Verdana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优家主题酒店</t>
    </r>
    <r>
      <rPr>
        <sz val="11"/>
        <color theme="1"/>
        <rFont val="Verdana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</si>
  <si>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维保服务时间</t>
  </si>
  <si>
    <t xml:space="preserve">到期提醒</t>
  </si>
  <si>
    <r>
      <rPr>
        <sz val="11"/>
        <color theme="1"/>
        <rFont val="WenQuanYi Zen Hei"/>
        <family val="2"/>
      </rPr>
      <t xml:space="preserve">签订单价
元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年</t>
    </r>
  </si>
  <si>
    <t xml:space="preserve">合同台量</t>
  </si>
  <si>
    <t xml:space="preserve">合同
年限</t>
  </si>
  <si>
    <t xml:space="preserve">合同应收金额</t>
  </si>
  <si>
    <t xml:space="preserve">合同外维修费</t>
  </si>
  <si>
    <t xml:space="preserve">开票日期</t>
  </si>
  <si>
    <t xml:space="preserve">收款日期</t>
  </si>
  <si>
    <r>
      <rPr>
        <sz val="11"/>
        <rFont val="WenQuanYi Zen Hei"/>
        <family val="2"/>
      </rPr>
      <t xml:space="preserve">收款不开票
</t>
    </r>
    <r>
      <rPr>
        <sz val="11"/>
        <rFont val="黑体"/>
        <family val="0"/>
        <charset val="134"/>
      </rPr>
      <t xml:space="preserve">(</t>
    </r>
    <r>
      <rPr>
        <sz val="11"/>
        <rFont val="WenQuanYi Zen Hei"/>
        <family val="2"/>
      </rPr>
      <t xml:space="preserve">转账</t>
    </r>
    <r>
      <rPr>
        <sz val="11"/>
        <rFont val="黑体"/>
        <family val="0"/>
        <charset val="134"/>
      </rPr>
      <t xml:space="preserve">/</t>
    </r>
    <r>
      <rPr>
        <sz val="11"/>
        <rFont val="WenQuanYi Zen Hei"/>
        <family val="2"/>
      </rPr>
      <t xml:space="preserve">收据</t>
    </r>
    <r>
      <rPr>
        <sz val="11"/>
        <rFont val="黑体"/>
        <family val="0"/>
        <charset val="134"/>
      </rPr>
      <t xml:space="preserve">)</t>
    </r>
  </si>
  <si>
    <t xml:space="preserve">开票应收额</t>
  </si>
  <si>
    <r>
      <rPr>
        <sz val="11"/>
        <rFont val="WenQuanYi Zen Hei"/>
        <family val="2"/>
      </rPr>
      <t xml:space="preserve">到账未开票
</t>
    </r>
    <r>
      <rPr>
        <sz val="11"/>
        <rFont val="黑体"/>
        <family val="0"/>
        <charset val="134"/>
      </rPr>
      <t xml:space="preserve">(</t>
    </r>
    <r>
      <rPr>
        <sz val="11"/>
        <rFont val="WenQuanYi Zen Hei"/>
        <family val="2"/>
      </rPr>
      <t xml:space="preserve">待补票</t>
    </r>
    <r>
      <rPr>
        <sz val="11"/>
        <rFont val="黑体"/>
        <family val="0"/>
        <charset val="134"/>
      </rPr>
      <t xml:space="preserve">)</t>
    </r>
  </si>
  <si>
    <r>
      <rPr>
        <sz val="11"/>
        <rFont val="WenQuanYi Zen Hei"/>
        <family val="2"/>
      </rPr>
      <t xml:space="preserve">应收余额
</t>
    </r>
    <r>
      <rPr>
        <sz val="11"/>
        <rFont val="黑体"/>
        <family val="0"/>
        <charset val="134"/>
      </rPr>
      <t xml:space="preserve">(</t>
    </r>
    <r>
      <rPr>
        <sz val="11"/>
        <rFont val="WenQuanYi Zen Hei"/>
        <family val="2"/>
      </rPr>
      <t xml:space="preserve">欠款</t>
    </r>
    <r>
      <rPr>
        <sz val="11"/>
        <rFont val="黑体"/>
        <family val="0"/>
        <charset val="134"/>
      </rPr>
      <t xml:space="preserve">)</t>
    </r>
  </si>
  <si>
    <t xml:space="preserve">回款情况</t>
  </si>
  <si>
    <t xml:space="preserve">收款备注</t>
  </si>
  <si>
    <r>
      <rPr>
        <sz val="11"/>
        <color theme="1"/>
        <rFont val="WenQuanYi Zen Hei"/>
        <family val="2"/>
      </rPr>
      <t xml:space="preserve">合同内型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合同里看</t>
    </r>
  </si>
  <si>
    <t xml:space="preserve">税率</t>
  </si>
  <si>
    <t xml:space="preserve">应纳税额</t>
  </si>
  <si>
    <t xml:space="preserve">付款周期</t>
  </si>
  <si>
    <t xml:space="preserve">分期进度</t>
  </si>
  <si>
    <r>
      <rPr>
        <sz val="11"/>
        <rFont val="WenQuanYi Zen Hei"/>
        <family val="2"/>
      </rPr>
      <t xml:space="preserve">截至今天应收
</t>
    </r>
    <r>
      <rPr>
        <sz val="11"/>
        <rFont val="黑体"/>
        <family val="0"/>
        <charset val="134"/>
      </rPr>
      <t xml:space="preserve">(</t>
    </r>
    <r>
      <rPr>
        <sz val="11"/>
        <rFont val="WenQuanYi Zen Hei"/>
        <family val="2"/>
      </rPr>
      <t xml:space="preserve">按付款周期</t>
    </r>
    <r>
      <rPr>
        <sz val="11"/>
        <rFont val="黑体"/>
        <family val="0"/>
        <charset val="134"/>
      </rPr>
      <t xml:space="preserve">)</t>
    </r>
  </si>
  <si>
    <r>
      <rPr>
        <sz val="11"/>
        <rFont val="WenQuanYi Zen Hei"/>
        <family val="2"/>
      </rPr>
      <t xml:space="preserve">往年欠款
</t>
    </r>
    <r>
      <rPr>
        <sz val="11"/>
        <rFont val="黑体"/>
        <family val="0"/>
        <charset val="134"/>
      </rPr>
      <t xml:space="preserve">(</t>
    </r>
    <r>
      <rPr>
        <sz val="11"/>
        <rFont val="WenQuanYi Zen Hei"/>
        <family val="2"/>
      </rPr>
      <t xml:space="preserve">同项目</t>
    </r>
    <r>
      <rPr>
        <sz val="11"/>
        <rFont val="黑体"/>
        <family val="0"/>
        <charset val="134"/>
      </rPr>
      <t xml:space="preserve">)</t>
    </r>
  </si>
  <si>
    <r>
      <rPr>
        <sz val="11"/>
        <rFont val="WenQuanYi Zen Hei"/>
        <family val="2"/>
      </rPr>
      <t xml:space="preserve">项目累计欠款
</t>
    </r>
    <r>
      <rPr>
        <sz val="11"/>
        <rFont val="黑体"/>
        <family val="0"/>
        <charset val="134"/>
      </rPr>
      <t xml:space="preserve">(</t>
    </r>
    <r>
      <rPr>
        <sz val="11"/>
        <rFont val="WenQuanYi Zen Hei"/>
        <family val="2"/>
      </rPr>
      <t xml:space="preserve">各年合计</t>
    </r>
    <r>
      <rPr>
        <sz val="11"/>
        <rFont val="黑体"/>
        <family val="0"/>
        <charset val="134"/>
      </rPr>
      <t xml:space="preserve">)</t>
    </r>
  </si>
  <si>
    <t xml:space="preserve">项目键</t>
  </si>
  <si>
    <t xml:space="preserve">开票已到账</t>
  </si>
  <si>
    <t xml:space="preserve">年度</t>
  </si>
  <si>
    <t xml:space="preserve">总期数</t>
  </si>
  <si>
    <t xml:space="preserve">已到期数</t>
  </si>
  <si>
    <r>
      <rPr>
        <sz val="12"/>
        <rFont val="WenQuanYi Zen Hei"/>
        <family val="2"/>
      </rPr>
      <t xml:space="preserve">天门市汪场镇汪场街</t>
    </r>
    <r>
      <rPr>
        <sz val="12"/>
        <rFont val="黑体"/>
        <family val="0"/>
        <charset val="134"/>
      </rPr>
      <t xml:space="preserve">8</t>
    </r>
    <r>
      <rPr>
        <sz val="12"/>
        <rFont val="WenQuanYi Zen Hei"/>
        <family val="2"/>
      </rPr>
      <t xml:space="preserve">号</t>
    </r>
  </si>
  <si>
    <t xml:space="preserve">七日内付</t>
  </si>
  <si>
    <t xml:space="preserve">一次性</t>
  </si>
  <si>
    <t xml:space="preserve">天门中国邮政</t>
  </si>
  <si>
    <t xml:space="preserve">半年付款</t>
  </si>
  <si>
    <t xml:space="preserve">半年付</t>
  </si>
  <si>
    <t xml:space="preserve">天门宝安商业广场</t>
  </si>
  <si>
    <t xml:space="preserve">天门岳口洪兴宾馆</t>
  </si>
  <si>
    <t xml:space="preserve">天门市珩隆超市有限公司</t>
  </si>
  <si>
    <t xml:space="preserve">九真客梯项目</t>
  </si>
  <si>
    <t xml:space="preserve">合同</t>
  </si>
  <si>
    <r>
      <rPr>
        <b val="true"/>
        <sz val="11"/>
        <color theme="1"/>
        <rFont val="WenQuanYi Zen Hei"/>
        <family val="2"/>
      </rPr>
      <t xml:space="preserve">签订单价
元</t>
    </r>
    <r>
      <rPr>
        <b val="true"/>
        <sz val="11"/>
        <color theme="1"/>
        <rFont val="Microsoft YaHei"/>
        <family val="0"/>
        <charset val="134"/>
      </rPr>
      <t xml:space="preserve">/</t>
    </r>
    <r>
      <rPr>
        <b val="true"/>
        <sz val="11"/>
        <color theme="1"/>
        <rFont val="WenQuanYi Zen Hei"/>
        <family val="2"/>
      </rPr>
      <t xml:space="preserve">年</t>
    </r>
  </si>
  <si>
    <t xml:space="preserve">付款约定</t>
  </si>
  <si>
    <t xml:space="preserve">合同外维修费、检测费</t>
  </si>
  <si>
    <r>
      <rPr>
        <b val="true"/>
        <sz val="11"/>
        <rFont val="WenQuanYi Zen Hei"/>
        <family val="2"/>
      </rPr>
      <t xml:space="preserve">收款不开票
</t>
    </r>
    <r>
      <rPr>
        <b val="true"/>
        <sz val="11"/>
        <rFont val="Microsoft YaHei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转账</t>
    </r>
    <r>
      <rPr>
        <b val="true"/>
        <sz val="11"/>
        <rFont val="Microsoft YaHei"/>
        <family val="0"/>
        <charset val="134"/>
      </rPr>
      <t xml:space="preserve">/</t>
    </r>
    <r>
      <rPr>
        <b val="true"/>
        <sz val="11"/>
        <rFont val="WenQuanYi Zen Hei"/>
        <family val="2"/>
      </rPr>
      <t xml:space="preserve">收据</t>
    </r>
    <r>
      <rPr>
        <b val="true"/>
        <sz val="11"/>
        <rFont val="Microsoft YaHei"/>
        <family val="0"/>
        <charset val="134"/>
      </rPr>
      <t xml:space="preserve">)</t>
    </r>
  </si>
  <si>
    <r>
      <rPr>
        <b val="true"/>
        <sz val="11"/>
        <rFont val="WenQuanYi Zen Hei"/>
        <family val="2"/>
      </rPr>
      <t xml:space="preserve">到账未开票
</t>
    </r>
    <r>
      <rPr>
        <b val="true"/>
        <sz val="11"/>
        <rFont val="Microsoft YaHei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待补票</t>
    </r>
    <r>
      <rPr>
        <b val="true"/>
        <sz val="11"/>
        <rFont val="Microsoft YaHei"/>
        <family val="0"/>
        <charset val="134"/>
      </rPr>
      <t xml:space="preserve">)</t>
    </r>
  </si>
  <si>
    <r>
      <rPr>
        <b val="true"/>
        <sz val="11"/>
        <rFont val="WenQuanYi Zen Hei"/>
        <family val="2"/>
      </rPr>
      <t xml:space="preserve">应收余额
</t>
    </r>
    <r>
      <rPr>
        <b val="true"/>
        <sz val="11"/>
        <rFont val="Microsoft YaHei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欠款</t>
    </r>
    <r>
      <rPr>
        <b val="true"/>
        <sz val="11"/>
        <rFont val="Microsoft YaHei"/>
        <family val="0"/>
        <charset val="134"/>
      </rPr>
      <t xml:space="preserve">)</t>
    </r>
  </si>
  <si>
    <r>
      <rPr>
        <b val="true"/>
        <sz val="11"/>
        <color theme="1"/>
        <rFont val="WenQuanYi Zen Hei"/>
        <family val="2"/>
      </rPr>
      <t xml:space="preserve">合同内型</t>
    </r>
    <r>
      <rPr>
        <b val="true"/>
        <sz val="11"/>
        <color theme="1"/>
        <rFont val="Microsoft YaHei"/>
        <family val="0"/>
        <charset val="134"/>
      </rPr>
      <t xml:space="preserve">/</t>
    </r>
    <r>
      <rPr>
        <b val="true"/>
        <sz val="11"/>
        <color theme="1"/>
        <rFont val="WenQuanYi Zen Hei"/>
        <family val="2"/>
      </rPr>
      <t xml:space="preserve">合同里看</t>
    </r>
  </si>
  <si>
    <r>
      <rPr>
        <b val="true"/>
        <sz val="11"/>
        <rFont val="WenQuanYi Zen Hei"/>
        <family val="2"/>
      </rPr>
      <t xml:space="preserve">截至今天应收
</t>
    </r>
    <r>
      <rPr>
        <b val="true"/>
        <sz val="11"/>
        <rFont val="Microsoft YaHei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按付款周期</t>
    </r>
    <r>
      <rPr>
        <b val="true"/>
        <sz val="11"/>
        <rFont val="Microsoft YaHei"/>
        <family val="0"/>
        <charset val="134"/>
      </rPr>
      <t xml:space="preserve">)</t>
    </r>
  </si>
  <si>
    <r>
      <rPr>
        <b val="true"/>
        <sz val="11"/>
        <rFont val="WenQuanYi Zen Hei"/>
        <family val="2"/>
      </rPr>
      <t xml:space="preserve">往年欠款
</t>
    </r>
    <r>
      <rPr>
        <b val="true"/>
        <sz val="11"/>
        <rFont val="Microsoft YaHei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同项目</t>
    </r>
    <r>
      <rPr>
        <b val="true"/>
        <sz val="11"/>
        <rFont val="Microsoft YaHei"/>
        <family val="0"/>
        <charset val="134"/>
      </rPr>
      <t xml:space="preserve">)</t>
    </r>
  </si>
  <si>
    <r>
      <rPr>
        <b val="true"/>
        <sz val="11"/>
        <rFont val="WenQuanYi Zen Hei"/>
        <family val="2"/>
      </rPr>
      <t xml:space="preserve">项目累计欠款
</t>
    </r>
    <r>
      <rPr>
        <b val="true"/>
        <sz val="11"/>
        <rFont val="Microsoft YaHei"/>
        <family val="0"/>
        <charset val="134"/>
      </rPr>
      <t xml:space="preserve">(</t>
    </r>
    <r>
      <rPr>
        <b val="true"/>
        <sz val="11"/>
        <rFont val="WenQuanYi Zen Hei"/>
        <family val="2"/>
      </rPr>
      <t xml:space="preserve">各年合计</t>
    </r>
    <r>
      <rPr>
        <b val="true"/>
        <sz val="11"/>
        <rFont val="Microsoft YaHei"/>
        <family val="0"/>
        <charset val="134"/>
      </rPr>
      <t xml:space="preserve">)</t>
    </r>
  </si>
  <si>
    <t xml:space="preserve"> （金澜湾）</t>
  </si>
  <si>
    <t xml:space="preserve">半年请款一次</t>
  </si>
  <si>
    <r>
      <rPr>
        <sz val="10"/>
        <color theme="1"/>
        <rFont val="WenQuanYi Zen Hei"/>
        <family val="2"/>
      </rPr>
      <t xml:space="preserve">半包</t>
    </r>
    <r>
      <rPr>
        <sz val="10"/>
        <color theme="1"/>
        <rFont val="Microsoft YaHei"/>
        <family val="0"/>
        <charset val="134"/>
      </rPr>
      <t xml:space="preserve">300</t>
    </r>
  </si>
  <si>
    <t xml:space="preserve">湖北金腾物业有限公司</t>
  </si>
  <si>
    <r>
      <rPr>
        <sz val="10"/>
        <rFont val="WenQuanYi Zen Hei"/>
        <family val="2"/>
      </rPr>
      <t xml:space="preserve">（</t>
    </r>
    <r>
      <rPr>
        <sz val="10"/>
        <rFont val="Microsoft YaHei"/>
        <family val="0"/>
        <charset val="134"/>
      </rPr>
      <t xml:space="preserve">C23</t>
    </r>
    <r>
      <rPr>
        <sz val="10"/>
        <rFont val="WenQuanYi Zen Hei"/>
        <family val="2"/>
      </rPr>
      <t xml:space="preserve">号楼电梯）</t>
    </r>
    <r>
      <rPr>
        <sz val="10"/>
        <rFont val="Microsoft YaHei"/>
        <family val="0"/>
        <charset val="134"/>
      </rPr>
      <t xml:space="preserve">2</t>
    </r>
    <r>
      <rPr>
        <sz val="10"/>
        <rFont val="WenQuanYi Zen Hei"/>
        <family val="2"/>
      </rPr>
      <t xml:space="preserve">台</t>
    </r>
  </si>
  <si>
    <r>
      <rPr>
        <sz val="10"/>
        <rFont val="WenQuanYi Zen Hei"/>
        <family val="2"/>
      </rPr>
      <t xml:space="preserve">（力托）</t>
    </r>
    <r>
      <rPr>
        <sz val="10"/>
        <rFont val="Microsoft YaHei"/>
        <family val="0"/>
        <charset val="134"/>
      </rPr>
      <t xml:space="preserve">2</t>
    </r>
    <r>
      <rPr>
        <sz val="10"/>
        <rFont val="WenQuanYi Zen Hei"/>
        <family val="2"/>
      </rPr>
      <t xml:space="preserve">台</t>
    </r>
  </si>
  <si>
    <r>
      <rPr>
        <sz val="10"/>
        <rFont val="WenQuanYi Zen Hei"/>
        <family val="2"/>
      </rPr>
      <t xml:space="preserve">（金澜湾工业园</t>
    </r>
    <r>
      <rPr>
        <sz val="10"/>
        <rFont val="Microsoft YaHei"/>
        <family val="0"/>
        <charset val="134"/>
      </rPr>
      <t xml:space="preserve">24</t>
    </r>
    <r>
      <rPr>
        <sz val="10"/>
        <rFont val="WenQuanYi Zen Hei"/>
        <family val="2"/>
      </rPr>
      <t xml:space="preserve">号楼，彤明）</t>
    </r>
    <r>
      <rPr>
        <sz val="10"/>
        <rFont val="Microsoft YaHei"/>
        <family val="0"/>
        <charset val="134"/>
      </rPr>
      <t xml:space="preserve">1</t>
    </r>
    <r>
      <rPr>
        <sz val="10"/>
        <rFont val="WenQuanYi Zen Hei"/>
        <family val="2"/>
      </rPr>
      <t xml:space="preserve">台</t>
    </r>
  </si>
  <si>
    <r>
      <rPr>
        <sz val="10"/>
        <color theme="1"/>
        <rFont val="Microsoft YaHei"/>
        <family val="0"/>
        <charset val="134"/>
      </rPr>
      <t xml:space="preserve">9.16</t>
    </r>
    <r>
      <rPr>
        <sz val="10"/>
        <color theme="1"/>
        <rFont val="WenQuanYi Zen Hei"/>
        <family val="2"/>
      </rPr>
      <t xml:space="preserve">已送出</t>
    </r>
  </si>
  <si>
    <t xml:space="preserve">武汉鑫承丰市政工程有限公司 </t>
  </si>
  <si>
    <t xml:space="preserve">（汉南薇湖路鑫承丰办公楼）</t>
  </si>
  <si>
    <r>
      <rPr>
        <sz val="10"/>
        <color theme="1"/>
        <rFont val="WenQuanYi Zen Hei"/>
        <family val="2"/>
      </rPr>
      <t xml:space="preserve">半包</t>
    </r>
    <r>
      <rPr>
        <sz val="10"/>
        <color theme="1"/>
        <rFont val="Microsoft YaHei"/>
        <family val="0"/>
        <charset val="134"/>
      </rPr>
      <t xml:space="preserve">200</t>
    </r>
  </si>
  <si>
    <r>
      <rPr>
        <sz val="10"/>
        <color theme="1"/>
        <rFont val="WenQuanYi Zen Hei"/>
        <family val="2"/>
      </rPr>
      <t xml:space="preserve">（汉南）纱帽街</t>
    </r>
    <r>
      <rPr>
        <sz val="10"/>
        <color theme="1"/>
        <rFont val="Microsoft YaHei"/>
        <family val="0"/>
        <charset val="134"/>
      </rPr>
      <t xml:space="preserve">/</t>
    </r>
    <r>
      <rPr>
        <sz val="10"/>
        <color theme="1"/>
        <rFont val="WenQuanYi Zen Hei"/>
        <family val="2"/>
      </rPr>
      <t xml:space="preserve">幸福园路与解放河路交汇处</t>
    </r>
    <r>
      <rPr>
        <sz val="10"/>
        <color theme="1"/>
        <rFont val="Microsoft YaHei"/>
        <family val="0"/>
        <charset val="134"/>
      </rPr>
      <t xml:space="preserve">)</t>
    </r>
  </si>
  <si>
    <t xml:space="preserve"> （光谷铁神孵化器）</t>
  </si>
  <si>
    <t xml:space="preserve">武汉尊品益康意食品有限公司 </t>
  </si>
  <si>
    <r>
      <rPr>
        <sz val="10"/>
        <color theme="1"/>
        <rFont val="WenQuanYi Zen Hei"/>
        <family val="2"/>
      </rPr>
      <t xml:space="preserve">（益康意）</t>
    </r>
    <r>
      <rPr>
        <sz val="10"/>
        <color theme="1"/>
        <rFont val="Microsoft YaHei"/>
        <family val="0"/>
        <charset val="134"/>
      </rPr>
      <t xml:space="preserve">5</t>
    </r>
    <r>
      <rPr>
        <sz val="10"/>
        <color theme="1"/>
        <rFont val="WenQuanYi Zen Hei"/>
        <family val="2"/>
      </rPr>
      <t xml:space="preserve">台</t>
    </r>
  </si>
  <si>
    <r>
      <rPr>
        <sz val="10"/>
        <rFont val="WenQuanYi Zen Hei"/>
        <family val="2"/>
      </rPr>
      <t xml:space="preserve">（东西湖年产</t>
    </r>
    <r>
      <rPr>
        <sz val="10"/>
        <rFont val="Microsoft YaHei"/>
        <family val="0"/>
        <charset val="134"/>
      </rPr>
      <t xml:space="preserve">1000</t>
    </r>
    <r>
      <rPr>
        <sz val="10"/>
        <rFont val="WenQuanYi Zen Hei"/>
        <family val="2"/>
      </rPr>
      <t xml:space="preserve">台工业园）</t>
    </r>
    <r>
      <rPr>
        <sz val="10"/>
        <rFont val="Microsoft YaHei"/>
        <family val="0"/>
        <charset val="134"/>
      </rPr>
      <t xml:space="preserve">2</t>
    </r>
    <r>
      <rPr>
        <sz val="10"/>
        <rFont val="WenQuanYi Zen Hei"/>
        <family val="2"/>
      </rPr>
      <t xml:space="preserve">台</t>
    </r>
  </si>
  <si>
    <r>
      <rPr>
        <sz val="10"/>
        <rFont val="WenQuanYi Zen Hei"/>
        <family val="2"/>
      </rPr>
      <t xml:space="preserve">（东西湖年产</t>
    </r>
    <r>
      <rPr>
        <sz val="10"/>
        <rFont val="Microsoft YaHei"/>
        <family val="0"/>
        <charset val="134"/>
      </rPr>
      <t xml:space="preserve">1000</t>
    </r>
    <r>
      <rPr>
        <sz val="10"/>
        <rFont val="WenQuanYi Zen Hei"/>
        <family val="2"/>
      </rPr>
      <t xml:space="preserve">台工业园）</t>
    </r>
    <r>
      <rPr>
        <sz val="10"/>
        <rFont val="Microsoft YaHei"/>
        <family val="0"/>
        <charset val="134"/>
      </rPr>
      <t xml:space="preserve">1</t>
    </r>
    <r>
      <rPr>
        <sz val="10"/>
        <rFont val="WenQuanYi Zen Hei"/>
        <family val="2"/>
      </rPr>
      <t xml:space="preserve">台</t>
    </r>
  </si>
  <si>
    <r>
      <rPr>
        <sz val="10"/>
        <rFont val="WenQuanYi Zen Hei"/>
        <family val="2"/>
      </rPr>
      <t xml:space="preserve">湖北南远电缆科技有限公司 </t>
    </r>
    <r>
      <rPr>
        <sz val="10"/>
        <rFont val="Microsoft YaHei"/>
        <family val="0"/>
        <charset val="134"/>
      </rPr>
      <t xml:space="preserve">1</t>
    </r>
    <r>
      <rPr>
        <sz val="10"/>
        <rFont val="WenQuanYi Zen Hei"/>
        <family val="2"/>
      </rPr>
      <t xml:space="preserve">台</t>
    </r>
  </si>
  <si>
    <t xml:space="preserve">武汉亿斯源物业服务有限公司</t>
  </si>
  <si>
    <r>
      <rPr>
        <sz val="10"/>
        <rFont val="Microsoft YaHei"/>
        <family val="0"/>
        <charset val="134"/>
      </rPr>
      <t xml:space="preserve">/</t>
    </r>
    <r>
      <rPr>
        <sz val="10"/>
        <rFont val="WenQuanYi Zen Hei"/>
        <family val="2"/>
      </rPr>
      <t xml:space="preserve">武汉北方能源股份有限公司（项目名称北方能源）第一季度</t>
    </r>
  </si>
  <si>
    <t xml:space="preserve">武汉亿斯源物业服务有限公司 第二季度</t>
  </si>
  <si>
    <t xml:space="preserve">武汉亿斯源物业服务有限公司 第三季度</t>
  </si>
  <si>
    <t xml:space="preserve">武汉亿斯源物业服务有限公司 第四季度</t>
  </si>
  <si>
    <r>
      <rPr>
        <sz val="10"/>
        <color theme="1"/>
        <rFont val="WenQuanYi Zen Hei"/>
        <family val="2"/>
      </rPr>
      <t xml:space="preserve"> 武汉华略公信工程检测有限公司（江夏金地威新</t>
    </r>
    <r>
      <rPr>
        <sz val="10"/>
        <color theme="1"/>
        <rFont val="Microsoft YaHei"/>
        <family val="0"/>
        <charset val="134"/>
      </rPr>
      <t xml:space="preserve">9-4</t>
    </r>
    <r>
      <rPr>
        <sz val="10"/>
        <color theme="1"/>
        <rFont val="WenQuanYi Zen Hei"/>
        <family val="2"/>
      </rPr>
      <t xml:space="preserve">栋）</t>
    </r>
    <r>
      <rPr>
        <sz val="10"/>
        <color theme="1"/>
        <rFont val="Microsoft YaHei"/>
        <family val="0"/>
        <charset val="134"/>
      </rPr>
      <t xml:space="preserve">1</t>
    </r>
    <r>
      <rPr>
        <sz val="10"/>
        <color theme="1"/>
        <rFont val="WenQuanYi Zen Hei"/>
        <family val="2"/>
      </rPr>
      <t xml:space="preserve">台</t>
    </r>
  </si>
  <si>
    <r>
      <rPr>
        <sz val="10"/>
        <color theme="1"/>
        <rFont val="WenQuanYi Zen Hei"/>
        <family val="2"/>
      </rPr>
      <t xml:space="preserve"> 武汉君派创新科技有限公司（江夏金地威新</t>
    </r>
    <r>
      <rPr>
        <sz val="10"/>
        <color theme="1"/>
        <rFont val="Microsoft YaHei"/>
        <family val="0"/>
        <charset val="134"/>
      </rPr>
      <t xml:space="preserve">9-3</t>
    </r>
    <r>
      <rPr>
        <sz val="10"/>
        <color theme="1"/>
        <rFont val="WenQuanYi Zen Hei"/>
        <family val="2"/>
      </rPr>
      <t xml:space="preserve">栋）</t>
    </r>
    <r>
      <rPr>
        <sz val="10"/>
        <color theme="1"/>
        <rFont val="Microsoft YaHei"/>
        <family val="0"/>
        <charset val="134"/>
      </rPr>
      <t xml:space="preserve">1</t>
    </r>
    <r>
      <rPr>
        <sz val="10"/>
        <color theme="1"/>
        <rFont val="WenQuanYi Zen Hei"/>
        <family val="2"/>
      </rPr>
      <t xml:space="preserve">台</t>
    </r>
  </si>
  <si>
    <t xml:space="preserve">智联新能电力科技有限公司</t>
  </si>
  <si>
    <r>
      <rPr>
        <sz val="10"/>
        <color theme="1"/>
        <rFont val="WenQuanYi Zen Hei"/>
        <family val="2"/>
      </rPr>
      <t xml:space="preserve"> 武汉光谷卓越科技股份有限公司（武大科技园</t>
    </r>
    <r>
      <rPr>
        <sz val="10"/>
        <color theme="1"/>
        <rFont val="Microsoft YaHei"/>
        <family val="0"/>
        <charset val="134"/>
      </rPr>
      <t xml:space="preserve">4</t>
    </r>
    <r>
      <rPr>
        <sz val="10"/>
        <color theme="1"/>
        <rFont val="WenQuanYi Zen Hei"/>
        <family val="2"/>
      </rPr>
      <t xml:space="preserve">路</t>
    </r>
    <r>
      <rPr>
        <sz val="10"/>
        <color theme="1"/>
        <rFont val="Microsoft YaHei"/>
        <family val="0"/>
        <charset val="134"/>
      </rPr>
      <t xml:space="preserve">6</t>
    </r>
    <r>
      <rPr>
        <sz val="10"/>
        <color theme="1"/>
        <rFont val="WenQuanYi Zen Hei"/>
        <family val="2"/>
      </rPr>
      <t xml:space="preserve">号</t>
    </r>
    <r>
      <rPr>
        <sz val="10"/>
        <color theme="1"/>
        <rFont val="Microsoft YaHei"/>
        <family val="0"/>
        <charset val="134"/>
      </rPr>
      <t xml:space="preserve">1#</t>
    </r>
    <r>
      <rPr>
        <sz val="10"/>
        <color theme="1"/>
        <rFont val="WenQuanYi Zen Hei"/>
        <family val="2"/>
      </rPr>
      <t xml:space="preserve">客   卓越）</t>
    </r>
  </si>
  <si>
    <t xml:space="preserve">武汉三工光电社保制造有限公司</t>
  </si>
  <si>
    <t xml:space="preserve"> （武大园办公楼）</t>
  </si>
  <si>
    <t xml:space="preserve">武汉市黄陂区鑫捷惠超市</t>
  </si>
  <si>
    <t xml:space="preserve">（个体工商户） 雅迪</t>
  </si>
  <si>
    <t xml:space="preserve">武汉十三堡慈苑农业专业合作社 </t>
  </si>
  <si>
    <r>
      <rPr>
        <sz val="10"/>
        <color theme="1"/>
        <rFont val="WenQuanYi Zen Hei"/>
        <family val="2"/>
      </rPr>
      <t xml:space="preserve">（原雄一风</t>
    </r>
    <r>
      <rPr>
        <sz val="10"/>
        <color theme="1"/>
        <rFont val="Microsoft YaHei"/>
        <family val="0"/>
        <charset val="134"/>
      </rPr>
      <t xml:space="preserve">) 25.10</t>
    </r>
    <r>
      <rPr>
        <sz val="10"/>
        <color theme="1"/>
        <rFont val="WenQuanYi Zen Hei"/>
        <family val="2"/>
      </rPr>
      <t xml:space="preserve">月开始质保三年</t>
    </r>
  </si>
  <si>
    <t xml:space="preserve">湖北京通建材有限公司</t>
  </si>
  <si>
    <t xml:space="preserve"> 蔡甸水泥厂</t>
  </si>
  <si>
    <r>
      <rPr>
        <sz val="10"/>
        <rFont val="WenQuanYi Zen Hei"/>
        <family val="2"/>
      </rPr>
      <t xml:space="preserve">武汉动物园（武汉市陆生野生动物收容救护中心） 汉阳区翠薇路</t>
    </r>
    <r>
      <rPr>
        <sz val="10"/>
        <rFont val="Microsoft YaHei"/>
        <family val="0"/>
        <charset val="134"/>
      </rPr>
      <t xml:space="preserve">61</t>
    </r>
    <r>
      <rPr>
        <sz val="10"/>
        <rFont val="WenQuanYi Zen Hei"/>
        <family val="2"/>
      </rPr>
      <t xml:space="preserve">号</t>
    </r>
  </si>
  <si>
    <t xml:space="preserve">好利来视频科技（武汉）有限公司</t>
  </si>
  <si>
    <r>
      <rPr>
        <sz val="10"/>
        <color theme="1"/>
        <rFont val="WenQuanYi Zen Hei"/>
        <family val="2"/>
      </rPr>
      <t xml:space="preserve">江夏城明花园</t>
    </r>
    <r>
      <rPr>
        <sz val="10"/>
        <color theme="1"/>
        <rFont val="Microsoft YaHei"/>
        <family val="0"/>
        <charset val="134"/>
      </rPr>
      <t xml:space="preserve">14</t>
    </r>
    <r>
      <rPr>
        <sz val="10"/>
        <color theme="1"/>
        <rFont val="WenQuanYi Zen Hei"/>
        <family val="2"/>
      </rPr>
      <t xml:space="preserve">栋</t>
    </r>
    <r>
      <rPr>
        <sz val="10"/>
        <color theme="1"/>
        <rFont val="Microsoft YaHei"/>
        <family val="0"/>
        <charset val="134"/>
      </rPr>
      <t xml:space="preserve">2</t>
    </r>
    <r>
      <rPr>
        <sz val="10"/>
        <color theme="1"/>
        <rFont val="WenQuanYi Zen Hei"/>
        <family val="2"/>
      </rPr>
      <t xml:space="preserve">单元</t>
    </r>
  </si>
  <si>
    <t xml:space="preserve">武汉汇缘住房租赁有限公司 </t>
  </si>
  <si>
    <r>
      <rPr>
        <sz val="10"/>
        <color theme="1"/>
        <rFont val="WenQuanYi Zen Hei"/>
        <family val="2"/>
      </rPr>
      <t xml:space="preserve">武汉盛世阳光酒店有限公司 （五里新村盛世阳光酒店</t>
    </r>
    <r>
      <rPr>
        <sz val="10"/>
        <color theme="1"/>
        <rFont val="Microsoft YaHei"/>
        <family val="0"/>
        <charset val="134"/>
      </rPr>
      <t xml:space="preserve">)</t>
    </r>
  </si>
  <si>
    <r>
      <rPr>
        <sz val="10"/>
        <color theme="1"/>
        <rFont val="WenQuanYi Zen Hei"/>
        <family val="2"/>
      </rPr>
      <t xml:space="preserve">东风阳光城荟景苑小区</t>
    </r>
    <r>
      <rPr>
        <sz val="10"/>
        <color theme="1"/>
        <rFont val="Microsoft YaHei"/>
        <family val="0"/>
        <charset val="134"/>
      </rPr>
      <t xml:space="preserve">5</t>
    </r>
    <r>
      <rPr>
        <sz val="10"/>
        <color theme="1"/>
        <rFont val="WenQuanYi Zen Hei"/>
        <family val="2"/>
      </rPr>
      <t xml:space="preserve">幢</t>
    </r>
    <r>
      <rPr>
        <sz val="10"/>
        <color theme="1"/>
        <rFont val="Microsoft YaHei"/>
        <family val="0"/>
        <charset val="134"/>
      </rPr>
      <t xml:space="preserve">(</t>
    </r>
    <r>
      <rPr>
        <sz val="10"/>
        <color theme="1"/>
        <rFont val="WenQuanYi Zen Hei"/>
        <family val="2"/>
      </rPr>
      <t xml:space="preserve">号</t>
    </r>
    <r>
      <rPr>
        <sz val="10"/>
        <color theme="1"/>
        <rFont val="Microsoft YaHei"/>
        <family val="0"/>
        <charset val="134"/>
      </rPr>
      <t xml:space="preserve">)2</t>
    </r>
    <r>
      <rPr>
        <sz val="10"/>
        <color theme="1"/>
        <rFont val="WenQuanYi Zen Hei"/>
        <family val="2"/>
      </rPr>
      <t xml:space="preserve">单元</t>
    </r>
  </si>
  <si>
    <r>
      <rPr>
        <sz val="10"/>
        <color theme="1"/>
        <rFont val="WenQuanYi Zen Hei"/>
        <family val="2"/>
      </rPr>
      <t xml:space="preserve">东风阳光城荟景苑小区</t>
    </r>
    <r>
      <rPr>
        <sz val="10"/>
        <color theme="1"/>
        <rFont val="Microsoft YaHei"/>
        <family val="0"/>
        <charset val="134"/>
      </rPr>
      <t xml:space="preserve">5</t>
    </r>
    <r>
      <rPr>
        <sz val="10"/>
        <color theme="1"/>
        <rFont val="WenQuanYi Zen Hei"/>
        <family val="2"/>
      </rPr>
      <t xml:space="preserve">幢</t>
    </r>
    <r>
      <rPr>
        <sz val="10"/>
        <color theme="1"/>
        <rFont val="Microsoft YaHei"/>
        <family val="0"/>
        <charset val="134"/>
      </rPr>
      <t xml:space="preserve">(</t>
    </r>
    <r>
      <rPr>
        <sz val="10"/>
        <color theme="1"/>
        <rFont val="WenQuanYi Zen Hei"/>
        <family val="2"/>
      </rPr>
      <t xml:space="preserve">号</t>
    </r>
    <r>
      <rPr>
        <sz val="10"/>
        <color theme="1"/>
        <rFont val="Microsoft YaHei"/>
        <family val="0"/>
        <charset val="134"/>
      </rPr>
      <t xml:space="preserve">)3</t>
    </r>
    <r>
      <rPr>
        <sz val="10"/>
        <color theme="1"/>
        <rFont val="WenQuanYi Zen Hei"/>
        <family val="2"/>
      </rPr>
      <t xml:space="preserve">单元</t>
    </r>
  </si>
  <si>
    <t xml:space="preserve">合同备注</t>
  </si>
  <si>
    <r>
      <rPr>
        <sz val="10"/>
        <color theme="1"/>
        <rFont val="WenQuanYi Zen Hei"/>
        <family val="2"/>
      </rPr>
      <t xml:space="preserve"> 武汉诚浠物业管理有限公司（佳和云居</t>
    </r>
    <r>
      <rPr>
        <sz val="10"/>
        <color theme="1"/>
        <rFont val="Microsoft YaHei"/>
        <family val="0"/>
        <charset val="134"/>
      </rPr>
      <t xml:space="preserve">)</t>
    </r>
  </si>
  <si>
    <r>
      <rPr>
        <sz val="10"/>
        <color rgb="FFFF0000"/>
        <rFont val="WenQuanYi Zen Hei"/>
        <family val="2"/>
      </rPr>
      <t xml:space="preserve">季度付款，半包</t>
    </r>
    <r>
      <rPr>
        <sz val="10"/>
        <color rgb="FFFF0000"/>
        <rFont val="Microsoft YaHei"/>
        <family val="0"/>
        <charset val="134"/>
      </rPr>
      <t xml:space="preserve">200</t>
    </r>
  </si>
  <si>
    <t xml:space="preserve">季度付</t>
  </si>
  <si>
    <t xml:space="preserve">（盛世大酒店佳和酒店）</t>
  </si>
  <si>
    <r>
      <rPr>
        <sz val="10"/>
        <color rgb="FFFF0000"/>
        <rFont val="Microsoft YaHei"/>
        <family val="0"/>
        <charset val="134"/>
      </rPr>
      <t xml:space="preserve">4000/</t>
    </r>
    <r>
      <rPr>
        <sz val="10"/>
        <color rgb="FFFF0000"/>
        <rFont val="WenQuanYi Zen Hei"/>
        <family val="2"/>
      </rPr>
      <t xml:space="preserve">年，清包</t>
    </r>
  </si>
  <si>
    <r>
      <rPr>
        <sz val="10"/>
        <color theme="1"/>
        <rFont val="WenQuanYi Zen Hei"/>
        <family val="2"/>
      </rPr>
      <t xml:space="preserve">湖北省武汉市武昌区中南路街</t>
    </r>
    <r>
      <rPr>
        <sz val="10"/>
        <color theme="1"/>
        <rFont val="Microsoft YaHei"/>
        <family val="0"/>
        <charset val="134"/>
      </rPr>
      <t xml:space="preserve">/</t>
    </r>
    <r>
      <rPr>
        <sz val="10"/>
        <color theme="1"/>
        <rFont val="WenQuanYi Zen Hei"/>
        <family val="2"/>
      </rPr>
      <t xml:space="preserve">中北路</t>
    </r>
    <r>
      <rPr>
        <sz val="10"/>
        <color theme="1"/>
        <rFont val="Microsoft YaHei"/>
        <family val="0"/>
        <charset val="134"/>
      </rPr>
      <t xml:space="preserve">221</t>
    </r>
    <r>
      <rPr>
        <sz val="10"/>
        <color theme="1"/>
        <rFont val="WenQuanYi Zen Hei"/>
        <family val="2"/>
      </rPr>
      <t xml:space="preserve">号</t>
    </r>
    <r>
      <rPr>
        <sz val="10"/>
        <color theme="1"/>
        <rFont val="Microsoft YaHei"/>
        <family val="0"/>
        <charset val="134"/>
      </rPr>
      <t xml:space="preserve">1#</t>
    </r>
  </si>
  <si>
    <r>
      <rPr>
        <sz val="10"/>
        <color rgb="FFFF0000"/>
        <rFont val="Microsoft YaHei"/>
        <family val="0"/>
        <charset val="134"/>
      </rPr>
      <t xml:space="preserve">4000/</t>
    </r>
    <r>
      <rPr>
        <sz val="10"/>
        <color rgb="FFFF0000"/>
        <rFont val="WenQuanYi Zen Hei"/>
        <family val="2"/>
      </rPr>
      <t xml:space="preserve">年，半包</t>
    </r>
    <r>
      <rPr>
        <sz val="10"/>
        <color rgb="FFFF0000"/>
        <rFont val="Microsoft YaHei"/>
        <family val="0"/>
        <charset val="134"/>
      </rPr>
      <t xml:space="preserve">200</t>
    </r>
  </si>
  <si>
    <r>
      <rPr>
        <sz val="10"/>
        <color theme="1"/>
        <rFont val="WenQuanYi Zen Hei"/>
        <family val="2"/>
      </rPr>
      <t xml:space="preserve">湖北省武汉市武昌区粮道街昙华林社区武昌区长江人民剧院</t>
    </r>
    <r>
      <rPr>
        <sz val="10"/>
        <color theme="1"/>
        <rFont val="Microsoft YaHei"/>
        <family val="0"/>
        <charset val="134"/>
      </rPr>
      <t xml:space="preserve">3#</t>
    </r>
    <r>
      <rPr>
        <sz val="10"/>
        <color theme="1"/>
        <rFont val="WenQuanYi Zen Hei"/>
        <family val="2"/>
      </rPr>
      <t xml:space="preserve">客</t>
    </r>
  </si>
  <si>
    <r>
      <rPr>
        <sz val="10"/>
        <color rgb="FFFF0000"/>
        <rFont val="Microsoft YaHei"/>
        <family val="0"/>
        <charset val="134"/>
      </rPr>
      <t xml:space="preserve">3600</t>
    </r>
    <r>
      <rPr>
        <sz val="10"/>
        <color rgb="FFFF0000"/>
        <rFont val="WenQuanYi Zen Hei"/>
        <family val="2"/>
      </rPr>
      <t xml:space="preserve">元</t>
    </r>
    <r>
      <rPr>
        <sz val="10"/>
        <color rgb="FFFF0000"/>
        <rFont val="Microsoft YaHei"/>
        <family val="0"/>
        <charset val="134"/>
      </rPr>
      <t xml:space="preserve">/</t>
    </r>
    <r>
      <rPr>
        <sz val="10"/>
        <color rgb="FFFF0000"/>
        <rFont val="WenQuanYi Zen Hei"/>
        <family val="2"/>
      </rPr>
      <t xml:space="preserve">台</t>
    </r>
    <r>
      <rPr>
        <sz val="10"/>
        <color rgb="FFFF0000"/>
        <rFont val="Microsoft YaHei"/>
        <family val="0"/>
        <charset val="134"/>
      </rPr>
      <t xml:space="preserve">*2</t>
    </r>
    <r>
      <rPr>
        <sz val="10"/>
        <color rgb="FFFF0000"/>
        <rFont val="WenQuanYi Zen Hei"/>
        <family val="2"/>
      </rPr>
      <t xml:space="preserve">台</t>
    </r>
    <r>
      <rPr>
        <sz val="10"/>
        <color rgb="FFFF0000"/>
        <rFont val="Microsoft YaHei"/>
        <family val="0"/>
        <charset val="134"/>
      </rPr>
      <t xml:space="preserve">=7200/</t>
    </r>
    <r>
      <rPr>
        <sz val="10"/>
        <color rgb="FFFF0000"/>
        <rFont val="WenQuanYi Zen Hei"/>
        <family val="2"/>
      </rPr>
      <t xml:space="preserve">年，半年请款一次</t>
    </r>
  </si>
  <si>
    <r>
      <rPr>
        <sz val="10"/>
        <color theme="1"/>
        <rFont val="WenQuanYi Zen Hei"/>
        <family val="2"/>
      </rPr>
      <t xml:space="preserve">湖北省武汉市武昌区首义路街</t>
    </r>
    <r>
      <rPr>
        <sz val="10"/>
        <color theme="1"/>
        <rFont val="Microsoft YaHei"/>
        <family val="0"/>
        <charset val="134"/>
      </rPr>
      <t xml:space="preserve">/</t>
    </r>
    <r>
      <rPr>
        <sz val="10"/>
        <color theme="1"/>
        <rFont val="WenQuanYi Zen Hei"/>
        <family val="2"/>
      </rPr>
      <t xml:space="preserve">武昌区中山路</t>
    </r>
    <r>
      <rPr>
        <sz val="10"/>
        <color theme="1"/>
        <rFont val="Microsoft YaHei"/>
        <family val="0"/>
        <charset val="134"/>
      </rPr>
      <t xml:space="preserve">376</t>
    </r>
    <r>
      <rPr>
        <sz val="10"/>
        <color theme="1"/>
        <rFont val="WenQuanYi Zen Hei"/>
        <family val="2"/>
      </rPr>
      <t xml:space="preserve">号</t>
    </r>
    <r>
      <rPr>
        <sz val="10"/>
        <color theme="1"/>
        <rFont val="Microsoft YaHei"/>
        <family val="0"/>
        <charset val="134"/>
      </rPr>
      <t xml:space="preserve">1#</t>
    </r>
  </si>
  <si>
    <r>
      <rPr>
        <sz val="10"/>
        <color theme="1"/>
        <rFont val="WenQuanYi Zen Hei"/>
        <family val="2"/>
      </rPr>
      <t xml:space="preserve">湖北省武汉市武昌区首义路街</t>
    </r>
    <r>
      <rPr>
        <sz val="10"/>
        <color theme="1"/>
        <rFont val="Microsoft YaHei"/>
        <family val="0"/>
        <charset val="134"/>
      </rPr>
      <t xml:space="preserve">/</t>
    </r>
    <r>
      <rPr>
        <sz val="10"/>
        <color theme="1"/>
        <rFont val="WenQuanYi Zen Hei"/>
        <family val="2"/>
      </rPr>
      <t xml:space="preserve">武昌区中山路</t>
    </r>
    <r>
      <rPr>
        <sz val="10"/>
        <color theme="1"/>
        <rFont val="Microsoft YaHei"/>
        <family val="0"/>
        <charset val="134"/>
      </rPr>
      <t xml:space="preserve">376</t>
    </r>
    <r>
      <rPr>
        <sz val="10"/>
        <color theme="1"/>
        <rFont val="WenQuanYi Zen Hei"/>
        <family val="2"/>
      </rPr>
      <t xml:space="preserve">号</t>
    </r>
    <r>
      <rPr>
        <sz val="10"/>
        <color theme="1"/>
        <rFont val="Microsoft YaHei"/>
        <family val="0"/>
        <charset val="134"/>
      </rPr>
      <t xml:space="preserve">2#</t>
    </r>
  </si>
  <si>
    <r>
      <rPr>
        <sz val="10"/>
        <color theme="1"/>
        <rFont val="WenQuanYi Zen Hei"/>
        <family val="2"/>
      </rPr>
      <t xml:space="preserve">武汉市武昌区水果湖街道党群服务中心（东一路</t>
    </r>
    <r>
      <rPr>
        <sz val="10"/>
        <color theme="1"/>
        <rFont val="Microsoft YaHei"/>
        <family val="0"/>
        <charset val="134"/>
      </rPr>
      <t xml:space="preserve">26</t>
    </r>
    <r>
      <rPr>
        <sz val="10"/>
        <color theme="1"/>
        <rFont val="WenQuanYi Zen Hei"/>
        <family val="2"/>
      </rPr>
      <t xml:space="preserve">号）</t>
    </r>
  </si>
  <si>
    <r>
      <rPr>
        <sz val="10"/>
        <color rgb="FFFF0000"/>
        <rFont val="Microsoft YaHei"/>
        <family val="0"/>
        <charset val="134"/>
      </rPr>
      <t xml:space="preserve">6000/</t>
    </r>
    <r>
      <rPr>
        <sz val="10"/>
        <color rgb="FFFF0000"/>
        <rFont val="WenQuanYi Zen Hei"/>
        <family val="2"/>
      </rPr>
      <t xml:space="preserve">年，清包</t>
    </r>
  </si>
  <si>
    <r>
      <rPr>
        <sz val="10"/>
        <color theme="1"/>
        <rFont val="WenQuanYi Zen Hei"/>
        <family val="2"/>
      </rPr>
      <t xml:space="preserve">中国农业科学院油料作物研究所 （油料所</t>
    </r>
    <r>
      <rPr>
        <sz val="10"/>
        <color theme="1"/>
        <rFont val="Microsoft YaHei"/>
        <family val="0"/>
        <charset val="134"/>
      </rPr>
      <t xml:space="preserve">3</t>
    </r>
    <r>
      <rPr>
        <sz val="10"/>
        <color theme="1"/>
        <rFont val="WenQuanYi Zen Hei"/>
        <family val="2"/>
      </rPr>
      <t xml:space="preserve">号楼改造更新项目）</t>
    </r>
  </si>
  <si>
    <r>
      <rPr>
        <sz val="10"/>
        <color theme="1"/>
        <rFont val="WenQuanYi Zen Hei"/>
        <family val="2"/>
      </rPr>
      <t xml:space="preserve">湖北省武汉市洪山区洪山街</t>
    </r>
    <r>
      <rPr>
        <sz val="10"/>
        <color theme="1"/>
        <rFont val="Microsoft YaHei"/>
        <family val="0"/>
        <charset val="134"/>
      </rPr>
      <t xml:space="preserve">/</t>
    </r>
    <r>
      <rPr>
        <sz val="10"/>
        <color theme="1"/>
        <rFont val="WenQuanYi Zen Hei"/>
        <family val="2"/>
      </rPr>
      <t xml:space="preserve">景江社区陆总花园</t>
    </r>
    <r>
      <rPr>
        <sz val="10"/>
        <color theme="1"/>
        <rFont val="Microsoft YaHei"/>
        <family val="0"/>
        <charset val="134"/>
      </rPr>
      <t xml:space="preserve">5</t>
    </r>
    <r>
      <rPr>
        <sz val="10"/>
        <color theme="1"/>
        <rFont val="WenQuanYi Zen Hei"/>
        <family val="2"/>
      </rPr>
      <t xml:space="preserve">栋</t>
    </r>
    <r>
      <rPr>
        <sz val="10"/>
        <color theme="1"/>
        <rFont val="Microsoft YaHei"/>
        <family val="0"/>
        <charset val="134"/>
      </rPr>
      <t xml:space="preserve">2</t>
    </r>
    <r>
      <rPr>
        <sz val="10"/>
        <color theme="1"/>
        <rFont val="WenQuanYi Zen Hei"/>
        <family val="2"/>
      </rPr>
      <t xml:space="preserve">单元</t>
    </r>
    <r>
      <rPr>
        <sz val="10"/>
        <color theme="1"/>
        <rFont val="Microsoft YaHei"/>
        <family val="0"/>
        <charset val="134"/>
      </rPr>
      <t xml:space="preserve">5-2#</t>
    </r>
    <r>
      <rPr>
        <sz val="10"/>
        <color theme="1"/>
        <rFont val="WenQuanYi Zen Hei"/>
        <family val="2"/>
      </rPr>
      <t xml:space="preserve">梯</t>
    </r>
  </si>
  <si>
    <r>
      <rPr>
        <sz val="10"/>
        <color theme="1"/>
        <rFont val="WenQuanYi Zen Hei"/>
        <family val="2"/>
      </rPr>
      <t xml:space="preserve">湖北省武汉市洪山区洪山街</t>
    </r>
    <r>
      <rPr>
        <sz val="10"/>
        <color theme="1"/>
        <rFont val="Microsoft YaHei"/>
        <family val="0"/>
        <charset val="134"/>
      </rPr>
      <t xml:space="preserve">/</t>
    </r>
    <r>
      <rPr>
        <sz val="10"/>
        <color theme="1"/>
        <rFont val="WenQuanYi Zen Hei"/>
        <family val="2"/>
      </rPr>
      <t xml:space="preserve">景江社区陆总花园小区</t>
    </r>
    <r>
      <rPr>
        <sz val="10"/>
        <color theme="1"/>
        <rFont val="Microsoft YaHei"/>
        <family val="0"/>
        <charset val="134"/>
      </rPr>
      <t xml:space="preserve">7</t>
    </r>
    <r>
      <rPr>
        <sz val="10"/>
        <color theme="1"/>
        <rFont val="WenQuanYi Zen Hei"/>
        <family val="2"/>
      </rPr>
      <t xml:space="preserve">栋</t>
    </r>
    <r>
      <rPr>
        <sz val="10"/>
        <color theme="1"/>
        <rFont val="Microsoft YaHei"/>
        <family val="0"/>
        <charset val="134"/>
      </rPr>
      <t xml:space="preserve">1</t>
    </r>
    <r>
      <rPr>
        <sz val="10"/>
        <color theme="1"/>
        <rFont val="WenQuanYi Zen Hei"/>
        <family val="2"/>
      </rPr>
      <t xml:space="preserve">单元</t>
    </r>
    <r>
      <rPr>
        <sz val="10"/>
        <color theme="1"/>
        <rFont val="Microsoft YaHei"/>
        <family val="0"/>
        <charset val="134"/>
      </rPr>
      <t xml:space="preserve">1#</t>
    </r>
    <r>
      <rPr>
        <sz val="10"/>
        <color theme="1"/>
        <rFont val="WenQuanYi Zen Hei"/>
        <family val="2"/>
      </rPr>
      <t xml:space="preserve">客</t>
    </r>
  </si>
  <si>
    <t xml:space="preserve">武汉市武昌区仙岛湖商务酒店 合同单位 </t>
  </si>
  <si>
    <r>
      <rPr>
        <sz val="10"/>
        <color rgb="FFFF0000"/>
        <rFont val="Microsoft YaHei"/>
        <family val="0"/>
        <charset val="134"/>
      </rPr>
      <t xml:space="preserve">3600/</t>
    </r>
    <r>
      <rPr>
        <sz val="10"/>
        <color rgb="FFFF0000"/>
        <rFont val="WenQuanYi Zen Hei"/>
        <family val="2"/>
      </rPr>
      <t xml:space="preserve">年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</si>
  <si>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</si>
  <si>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3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（任侠）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</si>
  <si>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4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（原龚翠红）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</si>
  <si>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5</t>
    </r>
    <r>
      <rPr>
        <sz val="14"/>
        <rFont val="WenQuanYi Zen Hei"/>
        <family val="2"/>
      </rPr>
      <t xml:space="preserve">栋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</si>
  <si>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7</t>
    </r>
    <r>
      <rPr>
        <sz val="14"/>
        <rFont val="WenQuanYi Zen Hei"/>
        <family val="2"/>
      </rPr>
      <t xml:space="preserve">号楼（汪益新）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</si>
  <si>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9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3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</si>
  <si>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10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4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</si>
  <si>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10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、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</si>
  <si>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10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3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</si>
  <si>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11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3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</si>
  <si>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11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单元（陈俊群）</t>
    </r>
  </si>
  <si>
    <r>
      <rPr>
        <sz val="14"/>
        <rFont val="WenQuanYi Zen Hei"/>
        <family val="2"/>
      </rPr>
      <t xml:space="preserve">滨江苑一期</t>
    </r>
    <r>
      <rPr>
        <sz val="14"/>
        <rFont val="宋体"/>
        <family val="0"/>
        <charset val="134"/>
      </rPr>
      <t xml:space="preserve">12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</si>
  <si>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滨江苑</t>
    </r>
    <r>
      <rPr>
        <sz val="14"/>
        <rFont val="宋体"/>
        <family val="0"/>
        <charset val="134"/>
      </rPr>
      <t xml:space="preserve">14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6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</si>
  <si>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花桥一村</t>
    </r>
    <r>
      <rPr>
        <sz val="14"/>
        <rFont val="宋体"/>
        <family val="0"/>
        <charset val="134"/>
      </rPr>
      <t xml:space="preserve">18-1</t>
    </r>
    <r>
      <rPr>
        <sz val="14"/>
        <rFont val="WenQuanYi Zen Hei"/>
        <family val="2"/>
      </rPr>
      <t xml:space="preserve">（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台）（李青）</t>
    </r>
  </si>
  <si>
    <r>
      <rPr>
        <sz val="14"/>
        <rFont val="WenQuanYi Zen Hei"/>
        <family val="2"/>
      </rPr>
      <t xml:space="preserve">花桥一村</t>
    </r>
    <r>
      <rPr>
        <sz val="14"/>
        <rFont val="宋体"/>
        <family val="0"/>
        <charset val="134"/>
      </rPr>
      <t xml:space="preserve">12</t>
    </r>
    <r>
      <rPr>
        <sz val="14"/>
        <rFont val="WenQuanYi Zen Hei"/>
        <family val="2"/>
      </rPr>
      <t xml:space="preserve">号（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台）</t>
    </r>
  </si>
  <si>
    <r>
      <rPr>
        <sz val="11"/>
        <rFont val="WenQuanYi Zen Hei"/>
        <family val="2"/>
      </rPr>
      <t xml:space="preserve">包</t>
    </r>
    <r>
      <rPr>
        <sz val="11"/>
        <rFont val="宋体"/>
        <family val="0"/>
        <charset val="134"/>
      </rPr>
      <t xml:space="preserve">300 6500/</t>
    </r>
    <r>
      <rPr>
        <sz val="11"/>
        <rFont val="WenQuanYi Zen Hei"/>
        <family val="2"/>
      </rPr>
      <t xml:space="preserve">年 补贴款未签字办理，竣工验收因土建资质过期未办理</t>
    </r>
  </si>
  <si>
    <r>
      <rPr>
        <sz val="14"/>
        <rFont val="WenQuanYi Zen Hei"/>
        <family val="2"/>
      </rPr>
      <t xml:space="preserve">花桥一村</t>
    </r>
    <r>
      <rPr>
        <sz val="14"/>
        <rFont val="宋体"/>
        <family val="0"/>
        <charset val="134"/>
      </rPr>
      <t xml:space="preserve">25</t>
    </r>
    <r>
      <rPr>
        <sz val="14"/>
        <rFont val="WenQuanYi Zen Hei"/>
        <family val="2"/>
      </rPr>
      <t xml:space="preserve">号 （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台）</t>
    </r>
    <r>
      <rPr>
        <sz val="14"/>
        <rFont val="宋体"/>
        <family val="0"/>
        <charset val="134"/>
      </rPr>
      <t xml:space="preserve">(</t>
    </r>
    <r>
      <rPr>
        <sz val="14"/>
        <rFont val="WenQuanYi Zen Hei"/>
        <family val="2"/>
      </rPr>
      <t xml:space="preserve">张锋</t>
    </r>
    <r>
      <rPr>
        <sz val="14"/>
        <rFont val="宋体"/>
        <family val="0"/>
        <charset val="134"/>
      </rPr>
      <t xml:space="preserve">)</t>
    </r>
  </si>
  <si>
    <r>
      <rPr>
        <sz val="14"/>
        <rFont val="WenQuanYi Zen Hei"/>
        <family val="2"/>
      </rPr>
      <t xml:space="preserve">花桥一村</t>
    </r>
    <r>
      <rPr>
        <sz val="14"/>
        <rFont val="宋体"/>
        <family val="0"/>
        <charset val="134"/>
      </rPr>
      <t xml:space="preserve">20</t>
    </r>
    <r>
      <rPr>
        <sz val="14"/>
        <rFont val="WenQuanYi Zen Hei"/>
        <family val="2"/>
      </rPr>
      <t xml:space="preserve">号 （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台）</t>
    </r>
  </si>
  <si>
    <r>
      <rPr>
        <sz val="11"/>
        <color theme="1"/>
        <rFont val="WenQuanYi Zen Hei"/>
        <family val="2"/>
      </rPr>
      <t xml:space="preserve">花桥一村</t>
    </r>
    <r>
      <rPr>
        <sz val="11"/>
        <color theme="1"/>
        <rFont val="宋体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 （</t>
    </r>
    <r>
      <rPr>
        <sz val="11"/>
        <color theme="1"/>
        <rFont val="宋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台）</t>
    </r>
  </si>
  <si>
    <r>
      <rPr>
        <sz val="11"/>
        <color theme="1"/>
        <rFont val="WenQuanYi Zen Hei"/>
        <family val="2"/>
      </rPr>
      <t xml:space="preserve">花桥一村</t>
    </r>
    <r>
      <rPr>
        <sz val="11"/>
        <color theme="1"/>
        <rFont val="宋体"/>
        <family val="0"/>
        <charset val="134"/>
      </rPr>
      <t xml:space="preserve">17</t>
    </r>
    <r>
      <rPr>
        <sz val="11"/>
        <color theme="1"/>
        <rFont val="WenQuanYi Zen Hei"/>
        <family val="2"/>
      </rPr>
      <t xml:space="preserve">号 （</t>
    </r>
    <r>
      <rPr>
        <sz val="11"/>
        <color theme="1"/>
        <rFont val="宋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台）</t>
    </r>
  </si>
  <si>
    <r>
      <rPr>
        <sz val="11"/>
        <color theme="1"/>
        <rFont val="WenQuanYi Zen Hei"/>
        <family val="2"/>
      </rPr>
      <t xml:space="preserve">花桥惠济小区</t>
    </r>
    <r>
      <rPr>
        <sz val="11"/>
        <color theme="1"/>
        <rFont val="宋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宋体"/>
        <family val="0"/>
        <charset val="134"/>
      </rPr>
      <t xml:space="preserve">4</t>
    </r>
    <r>
      <rPr>
        <sz val="11"/>
        <color theme="1"/>
        <rFont val="WenQuanYi Zen Hei"/>
        <family val="2"/>
      </rPr>
      <t xml:space="preserve">单元</t>
    </r>
  </si>
  <si>
    <r>
      <rPr>
        <sz val="11"/>
        <color theme="1"/>
        <rFont val="WenQuanYi Zen Hei"/>
        <family val="2"/>
      </rPr>
      <t xml:space="preserve">花桥街道育才三村</t>
    </r>
    <r>
      <rPr>
        <sz val="11"/>
        <color theme="1"/>
        <rFont val="宋体"/>
        <family val="0"/>
        <charset val="134"/>
      </rPr>
      <t xml:space="preserve">26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宋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单元</t>
    </r>
  </si>
  <si>
    <r>
      <rPr>
        <sz val="11"/>
        <color theme="1"/>
        <rFont val="WenQuanYi Zen Hei"/>
        <family val="2"/>
      </rPr>
      <t xml:space="preserve">青青美庐东区</t>
    </r>
    <r>
      <rPr>
        <sz val="11"/>
        <color theme="1"/>
        <rFont val="宋体"/>
        <family val="0"/>
        <charset val="134"/>
      </rPr>
      <t xml:space="preserve">5-1 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宋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台）</t>
    </r>
  </si>
  <si>
    <r>
      <rPr>
        <sz val="11"/>
        <color theme="1"/>
        <rFont val="WenQuanYi Zen Hei"/>
        <family val="2"/>
      </rPr>
      <t xml:space="preserve">青青美庐西区</t>
    </r>
    <r>
      <rPr>
        <sz val="11"/>
        <color theme="1"/>
        <rFont val="宋体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宋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单元（姚征权）</t>
    </r>
  </si>
  <si>
    <r>
      <rPr>
        <sz val="11"/>
        <color theme="1"/>
        <rFont val="WenQuanYi Zen Hei"/>
        <family val="2"/>
      </rPr>
      <t xml:space="preserve">青青美庐西区</t>
    </r>
    <r>
      <rPr>
        <sz val="11"/>
        <color theme="1"/>
        <rFont val="宋体"/>
        <family val="0"/>
        <charset val="134"/>
      </rPr>
      <t xml:space="preserve">3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宋体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单元</t>
    </r>
  </si>
  <si>
    <r>
      <rPr>
        <sz val="11"/>
        <color theme="1"/>
        <rFont val="WenQuanYi Zen Hei"/>
        <family val="2"/>
      </rPr>
      <t xml:space="preserve">青青美庐社区东区</t>
    </r>
    <r>
      <rPr>
        <sz val="11"/>
        <color theme="1"/>
        <rFont val="宋体"/>
        <family val="0"/>
        <charset val="134"/>
      </rPr>
      <t xml:space="preserve">14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宋体"/>
        <family val="0"/>
        <charset val="134"/>
      </rPr>
      <t xml:space="preserve">3</t>
    </r>
    <r>
      <rPr>
        <sz val="11"/>
        <color theme="1"/>
        <rFont val="WenQuanYi Zen Hei"/>
        <family val="2"/>
      </rPr>
      <t xml:space="preserve">单元</t>
    </r>
  </si>
  <si>
    <r>
      <rPr>
        <sz val="11"/>
        <color theme="1"/>
        <rFont val="WenQuanYi Zen Hei"/>
        <family val="2"/>
      </rPr>
      <t xml:space="preserve">青青美庐东区</t>
    </r>
    <r>
      <rPr>
        <sz val="11"/>
        <color theme="1"/>
        <rFont val="宋体"/>
        <family val="0"/>
        <charset val="134"/>
      </rPr>
      <t xml:space="preserve">8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宋体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</si>
  <si>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青青美庐西区</t>
    </r>
    <r>
      <rPr>
        <sz val="14"/>
        <rFont val="宋体"/>
        <family val="0"/>
        <charset val="134"/>
      </rPr>
      <t xml:space="preserve">5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</si>
  <si>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武铁社区武铁洪山住宅小区</t>
    </r>
    <r>
      <rPr>
        <sz val="14"/>
        <rFont val="宋体"/>
        <family val="0"/>
        <charset val="134"/>
      </rPr>
      <t xml:space="preserve">9</t>
    </r>
    <r>
      <rPr>
        <sz val="14"/>
        <rFont val="WenQuanYi Zen Hei"/>
        <family val="2"/>
      </rPr>
      <t xml:space="preserve">栋</t>
    </r>
  </si>
  <si>
    <r>
      <rPr>
        <sz val="14"/>
        <rFont val="WenQuanYi Zen Hei"/>
        <family val="2"/>
      </rPr>
      <t xml:space="preserve">武铁社区武铁洪山住宅小区</t>
    </r>
    <r>
      <rPr>
        <sz val="14"/>
        <rFont val="宋体"/>
        <family val="0"/>
        <charset val="134"/>
      </rPr>
      <t xml:space="preserve">15</t>
    </r>
    <r>
      <rPr>
        <sz val="14"/>
        <rFont val="WenQuanYi Zen Hei"/>
        <family val="2"/>
      </rPr>
      <t xml:space="preserve">栋</t>
    </r>
  </si>
  <si>
    <r>
      <rPr>
        <sz val="14"/>
        <rFont val="WenQuanYi Zen Hei"/>
        <family val="2"/>
      </rPr>
      <t xml:space="preserve">  花莲里</t>
    </r>
    <r>
      <rPr>
        <sz val="14"/>
        <rFont val="宋体"/>
        <family val="0"/>
        <charset val="134"/>
      </rPr>
      <t xml:space="preserve">156</t>
    </r>
    <r>
      <rPr>
        <sz val="14"/>
        <rFont val="WenQuanYi Zen Hei"/>
        <family val="2"/>
      </rPr>
      <t xml:space="preserve">号</t>
    </r>
    <r>
      <rPr>
        <sz val="14"/>
        <rFont val="宋体"/>
        <family val="0"/>
        <charset val="134"/>
      </rPr>
      <t xml:space="preserve">3</t>
    </r>
    <r>
      <rPr>
        <sz val="14"/>
        <rFont val="WenQuanYi Zen Hei"/>
        <family val="2"/>
      </rPr>
      <t xml:space="preserve">单元 （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台）（杨双英）</t>
    </r>
  </si>
  <si>
    <r>
      <rPr>
        <sz val="11"/>
        <rFont val="WenQuanYi Zen Hei"/>
        <family val="2"/>
      </rPr>
      <t xml:space="preserve">签订一个月支付 </t>
    </r>
    <r>
      <rPr>
        <sz val="11"/>
        <rFont val="宋体"/>
        <family val="0"/>
        <charset val="134"/>
      </rPr>
      <t xml:space="preserve">4000</t>
    </r>
    <r>
      <rPr>
        <sz val="11"/>
        <rFont val="WenQuanYi Zen Hei"/>
        <family val="2"/>
      </rPr>
      <t xml:space="preserve">元</t>
    </r>
    <r>
      <rPr>
        <sz val="11"/>
        <rFont val="宋体"/>
        <family val="0"/>
        <charset val="134"/>
      </rPr>
      <t xml:space="preserve">/</t>
    </r>
    <r>
      <rPr>
        <sz val="11"/>
        <rFont val="WenQuanYi Zen Hei"/>
        <family val="2"/>
      </rPr>
      <t xml:space="preserve">年 清包 补贴款未签字办理</t>
    </r>
  </si>
  <si>
    <t xml:space="preserve">武汉壹陆捌体育有限公司 </t>
  </si>
  <si>
    <t xml:space="preserve">（雷神电竞酒店六渡桥店）</t>
  </si>
  <si>
    <t xml:space="preserve"> （六渡桥）</t>
  </si>
  <si>
    <r>
      <rPr>
        <sz val="11"/>
        <rFont val="宋体"/>
        <family val="0"/>
        <charset val="134"/>
      </rPr>
      <t xml:space="preserve">4000/</t>
    </r>
    <r>
      <rPr>
        <sz val="11"/>
        <rFont val="WenQuanYi Zen Hei"/>
        <family val="2"/>
      </rPr>
      <t xml:space="preserve">年，清包</t>
    </r>
  </si>
  <si>
    <t xml:space="preserve">武汉意力物业管理有限责任公司 </t>
  </si>
  <si>
    <r>
      <rPr>
        <sz val="14"/>
        <rFont val="WenQuanYi Zen Hei"/>
        <family val="2"/>
      </rPr>
      <t xml:space="preserve">（中山大厦）雍景台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号</t>
    </r>
  </si>
  <si>
    <r>
      <rPr>
        <sz val="14"/>
        <rFont val="WenQuanYi Zen Hei"/>
        <family val="2"/>
      </rPr>
      <t xml:space="preserve"> （中山大厦）雍景台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号</t>
    </r>
  </si>
  <si>
    <t xml:space="preserve">武汉华茂医院有限公司 </t>
  </si>
  <si>
    <t xml:space="preserve">（妇产医院）</t>
  </si>
  <si>
    <t xml:space="preserve">（六渡桥圣源酒店）</t>
  </si>
  <si>
    <t xml:space="preserve"> （纽宾凯拦江路店）</t>
  </si>
  <si>
    <r>
      <rPr>
        <sz val="14"/>
        <rFont val="WenQuanYi Zen Hei"/>
        <family val="2"/>
      </rPr>
      <t xml:space="preserve"> （武装部</t>
    </r>
    <r>
      <rPr>
        <sz val="14"/>
        <rFont val="宋体"/>
        <family val="0"/>
        <charset val="134"/>
      </rPr>
      <t xml:space="preserve">)2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</si>
  <si>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武汉市江岸区法院宿舍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、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单元 </t>
    </r>
  </si>
  <si>
    <r>
      <rPr>
        <sz val="14"/>
        <rFont val="WenQuanYi Zen Hei"/>
        <family val="2"/>
      </rPr>
      <t xml:space="preserve">生态花园小区</t>
    </r>
    <r>
      <rPr>
        <sz val="14"/>
        <rFont val="宋体"/>
        <family val="0"/>
        <charset val="134"/>
      </rPr>
      <t xml:space="preserve">22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</si>
  <si>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生态花园小区</t>
    </r>
    <r>
      <rPr>
        <sz val="14"/>
        <rFont val="宋体"/>
        <family val="0"/>
        <charset val="134"/>
      </rPr>
      <t xml:space="preserve">18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</si>
  <si>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东方花都 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</si>
  <si>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东方花都</t>
    </r>
    <r>
      <rPr>
        <sz val="14"/>
        <rFont val="宋体"/>
        <family val="0"/>
        <charset val="134"/>
      </rPr>
      <t xml:space="preserve">A</t>
    </r>
    <r>
      <rPr>
        <sz val="14"/>
        <rFont val="WenQuanYi Zen Hei"/>
        <family val="2"/>
      </rPr>
      <t xml:space="preserve">区</t>
    </r>
    <r>
      <rPr>
        <sz val="14"/>
        <rFont val="宋体"/>
        <family val="0"/>
        <charset val="134"/>
      </rPr>
      <t xml:space="preserve">13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 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</si>
  <si>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武汉兴达联置业有限公司  （金湖听语</t>
    </r>
    <r>
      <rPr>
        <sz val="14"/>
        <rFont val="宋体"/>
        <family val="0"/>
        <charset val="134"/>
      </rPr>
      <t xml:space="preserve">T17</t>
    </r>
    <r>
      <rPr>
        <sz val="14"/>
        <rFont val="WenQuanYi Zen Hei"/>
        <family val="2"/>
      </rPr>
      <t xml:space="preserve">）</t>
    </r>
  </si>
  <si>
    <r>
      <rPr>
        <sz val="14"/>
        <rFont val="WenQuanYi Zen Hei"/>
        <family val="2"/>
      </rPr>
      <t xml:space="preserve">安友花园小区</t>
    </r>
    <r>
      <rPr>
        <sz val="14"/>
        <rFont val="宋体"/>
        <family val="0"/>
        <charset val="134"/>
      </rPr>
      <t xml:space="preserve">A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3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</si>
  <si>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台北教师公寓</t>
    </r>
    <r>
      <rPr>
        <sz val="14"/>
        <rFont val="宋体"/>
        <family val="0"/>
        <charset val="134"/>
      </rPr>
      <t xml:space="preserve">3-2</t>
    </r>
  </si>
  <si>
    <r>
      <rPr>
        <sz val="14"/>
        <rFont val="WenQuanYi Zen Hei"/>
        <family val="2"/>
      </rPr>
      <t xml:space="preserve">台北街道和美社区台北公寓</t>
    </r>
    <r>
      <rPr>
        <sz val="14"/>
        <rFont val="宋体"/>
        <family val="0"/>
        <charset val="134"/>
      </rPr>
      <t xml:space="preserve">B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单元（有合同，无档案记录）</t>
    </r>
  </si>
  <si>
    <r>
      <rPr>
        <sz val="14"/>
        <rFont val="WenQuanYi Zen Hei"/>
        <family val="2"/>
      </rPr>
      <t xml:space="preserve">如寿里小区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</si>
  <si>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幸乐村小区</t>
    </r>
    <r>
      <rPr>
        <sz val="14"/>
        <rFont val="宋体"/>
        <family val="0"/>
        <charset val="134"/>
      </rPr>
      <t xml:space="preserve">8</t>
    </r>
    <r>
      <rPr>
        <sz val="14"/>
        <rFont val="WenQuanYi Zen Hei"/>
        <family val="2"/>
      </rPr>
      <t xml:space="preserve">幢（号）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</si>
  <si>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武汉市孜泉酒店有限公司  胜利街</t>
    </r>
    <r>
      <rPr>
        <sz val="14"/>
        <rFont val="宋体"/>
        <family val="0"/>
        <charset val="134"/>
      </rPr>
      <t xml:space="preserve">122</t>
    </r>
    <r>
      <rPr>
        <sz val="14"/>
        <rFont val="WenQuanYi Zen Hei"/>
        <family val="2"/>
      </rPr>
      <t xml:space="preserve">号大地音乐酒吧</t>
    </r>
  </si>
  <si>
    <t xml:space="preserve">武汉博语文化传媒有限公司（吴家花园）</t>
  </si>
  <si>
    <r>
      <rPr>
        <sz val="14"/>
        <rFont val="WenQuanYi Zen Hei"/>
        <family val="2"/>
      </rPr>
      <t xml:space="preserve"> （安居苑</t>
    </r>
    <r>
      <rPr>
        <sz val="14"/>
        <rFont val="宋体"/>
        <family val="0"/>
        <charset val="134"/>
      </rPr>
      <t xml:space="preserve">206-1</t>
    </r>
    <r>
      <rPr>
        <sz val="14"/>
        <rFont val="WenQuanYi Zen Hei"/>
        <family val="2"/>
      </rPr>
      <t xml:space="preserve">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</si>
  <si>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 安居苑</t>
    </r>
    <r>
      <rPr>
        <sz val="14"/>
        <rFont val="宋体"/>
        <family val="0"/>
        <charset val="134"/>
      </rPr>
      <t xml:space="preserve">D</t>
    </r>
    <r>
      <rPr>
        <sz val="14"/>
        <rFont val="WenQuanYi Zen Hei"/>
        <family val="2"/>
      </rPr>
      <t xml:space="preserve">区</t>
    </r>
    <r>
      <rPr>
        <sz val="14"/>
        <rFont val="宋体"/>
        <family val="0"/>
        <charset val="134"/>
      </rPr>
      <t xml:space="preserve">405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3</t>
    </r>
    <r>
      <rPr>
        <sz val="14"/>
        <rFont val="WenQuanYi Zen Hei"/>
        <family val="2"/>
      </rPr>
      <t xml:space="preserve">单元 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</si>
  <si>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 安居苑</t>
    </r>
    <r>
      <rPr>
        <sz val="14"/>
        <rFont val="宋体"/>
        <family val="0"/>
        <charset val="134"/>
      </rPr>
      <t xml:space="preserve">D</t>
    </r>
    <r>
      <rPr>
        <sz val="14"/>
        <rFont val="WenQuanYi Zen Hei"/>
        <family val="2"/>
      </rPr>
      <t xml:space="preserve">区</t>
    </r>
    <r>
      <rPr>
        <sz val="14"/>
        <rFont val="宋体"/>
        <family val="0"/>
        <charset val="134"/>
      </rPr>
      <t xml:space="preserve">404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3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</si>
  <si>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 安居苑</t>
    </r>
    <r>
      <rPr>
        <sz val="14"/>
        <rFont val="宋体"/>
        <family val="0"/>
        <charset val="134"/>
      </rPr>
      <t xml:space="preserve">D</t>
    </r>
    <r>
      <rPr>
        <sz val="14"/>
        <rFont val="WenQuanYi Zen Hei"/>
        <family val="2"/>
      </rPr>
      <t xml:space="preserve">区</t>
    </r>
    <r>
      <rPr>
        <sz val="14"/>
        <rFont val="宋体"/>
        <family val="0"/>
        <charset val="134"/>
      </rPr>
      <t xml:space="preserve">406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4</t>
    </r>
    <r>
      <rPr>
        <sz val="14"/>
        <rFont val="WenQuanYi Zen Hei"/>
        <family val="2"/>
      </rPr>
      <t xml:space="preserve">单元 </t>
    </r>
  </si>
  <si>
    <r>
      <rPr>
        <sz val="14"/>
        <color theme="1"/>
        <rFont val="WenQuanYi Zen Hei"/>
        <family val="2"/>
      </rPr>
      <t xml:space="preserve">百步亭社区安居苑</t>
    </r>
    <r>
      <rPr>
        <sz val="14"/>
        <color theme="1"/>
        <rFont val="宋体"/>
        <family val="0"/>
        <charset val="134"/>
      </rPr>
      <t xml:space="preserve">A</t>
    </r>
    <r>
      <rPr>
        <sz val="14"/>
        <color theme="1"/>
        <rFont val="WenQuanYi Zen Hei"/>
        <family val="2"/>
      </rPr>
      <t xml:space="preserve">区</t>
    </r>
    <r>
      <rPr>
        <sz val="14"/>
        <color theme="1"/>
        <rFont val="宋体"/>
        <family val="0"/>
        <charset val="134"/>
      </rPr>
      <t xml:space="preserve">112</t>
    </r>
    <r>
      <rPr>
        <sz val="14"/>
        <color theme="1"/>
        <rFont val="WenQuanYi Zen Hei"/>
        <family val="2"/>
      </rPr>
      <t xml:space="preserve">栋</t>
    </r>
    <r>
      <rPr>
        <sz val="14"/>
        <color theme="1"/>
        <rFont val="宋体"/>
        <family val="0"/>
        <charset val="134"/>
      </rPr>
      <t xml:space="preserve">2</t>
    </r>
    <r>
      <rPr>
        <sz val="14"/>
        <color theme="1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</si>
  <si>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 （百合苑</t>
    </r>
    <r>
      <rPr>
        <sz val="14"/>
        <rFont val="宋体"/>
        <family val="0"/>
        <charset val="134"/>
      </rPr>
      <t xml:space="preserve">501-1</t>
    </r>
    <r>
      <rPr>
        <sz val="14"/>
        <rFont val="WenQuanYi Zen Hei"/>
        <family val="2"/>
      </rPr>
      <t xml:space="preserve">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</si>
  <si>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 百合苑</t>
    </r>
    <r>
      <rPr>
        <sz val="14"/>
        <rFont val="宋体"/>
        <family val="0"/>
        <charset val="134"/>
      </rPr>
      <t xml:space="preserve">208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 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</si>
  <si>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 百合苑</t>
    </r>
    <r>
      <rPr>
        <sz val="14"/>
        <rFont val="宋体"/>
        <family val="0"/>
        <charset val="134"/>
      </rPr>
      <t xml:space="preserve">303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3</t>
    </r>
    <r>
      <rPr>
        <sz val="14"/>
        <rFont val="WenQuanYi Zen Hei"/>
        <family val="2"/>
      </rPr>
      <t xml:space="preserve">单元 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</si>
  <si>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（温馨苑</t>
    </r>
    <r>
      <rPr>
        <sz val="14"/>
        <rFont val="宋体"/>
        <family val="0"/>
        <charset val="134"/>
      </rPr>
      <t xml:space="preserve">AB</t>
    </r>
    <r>
      <rPr>
        <sz val="14"/>
        <rFont val="WenQuanYi Zen Hei"/>
        <family val="2"/>
      </rPr>
      <t xml:space="preserve">区</t>
    </r>
    <r>
      <rPr>
        <sz val="14"/>
        <rFont val="宋体"/>
        <family val="0"/>
        <charset val="134"/>
      </rPr>
      <t xml:space="preserve">116-1</t>
    </r>
    <r>
      <rPr>
        <sz val="14"/>
        <rFont val="WenQuanYi Zen Hei"/>
        <family val="2"/>
      </rPr>
      <t xml:space="preserve">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</si>
  <si>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 （温馨苑</t>
    </r>
    <r>
      <rPr>
        <sz val="14"/>
        <rFont val="宋体"/>
        <family val="0"/>
        <charset val="134"/>
      </rPr>
      <t xml:space="preserve">AB</t>
    </r>
    <r>
      <rPr>
        <sz val="14"/>
        <rFont val="WenQuanYi Zen Hei"/>
        <family val="2"/>
      </rPr>
      <t xml:space="preserve">区</t>
    </r>
    <r>
      <rPr>
        <sz val="14"/>
        <rFont val="宋体"/>
        <family val="0"/>
        <charset val="134"/>
      </rPr>
      <t xml:space="preserve">112-2</t>
    </r>
    <r>
      <rPr>
        <sz val="14"/>
        <rFont val="WenQuanYi Zen Hei"/>
        <family val="2"/>
      </rPr>
      <t xml:space="preserve">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</si>
  <si>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 （温馨苑</t>
    </r>
    <r>
      <rPr>
        <sz val="14"/>
        <rFont val="宋体"/>
        <family val="0"/>
        <charset val="134"/>
      </rPr>
      <t xml:space="preserve">AB</t>
    </r>
    <r>
      <rPr>
        <sz val="14"/>
        <rFont val="WenQuanYi Zen Hei"/>
        <family val="2"/>
      </rPr>
      <t xml:space="preserve">区</t>
    </r>
    <r>
      <rPr>
        <sz val="14"/>
        <rFont val="宋体"/>
        <family val="0"/>
        <charset val="134"/>
      </rPr>
      <t xml:space="preserve">306-1</t>
    </r>
    <r>
      <rPr>
        <sz val="14"/>
        <rFont val="WenQuanYi Zen Hei"/>
        <family val="2"/>
      </rPr>
      <t xml:space="preserve">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</si>
  <si>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color theme="1"/>
        <rFont val="WenQuanYi Zen Hei"/>
        <family val="2"/>
      </rPr>
      <t xml:space="preserve">百步亭温馨苑</t>
    </r>
    <r>
      <rPr>
        <sz val="14"/>
        <color theme="1"/>
        <rFont val="宋体"/>
        <family val="0"/>
        <charset val="134"/>
      </rPr>
      <t xml:space="preserve">AB</t>
    </r>
    <r>
      <rPr>
        <sz val="14"/>
        <color theme="1"/>
        <rFont val="WenQuanYi Zen Hei"/>
        <family val="2"/>
      </rPr>
      <t xml:space="preserve">区</t>
    </r>
    <r>
      <rPr>
        <sz val="14"/>
        <color theme="1"/>
        <rFont val="宋体"/>
        <family val="0"/>
        <charset val="134"/>
      </rPr>
      <t xml:space="preserve">204</t>
    </r>
    <r>
      <rPr>
        <sz val="14"/>
        <color theme="1"/>
        <rFont val="WenQuanYi Zen Hei"/>
        <family val="2"/>
      </rPr>
      <t xml:space="preserve">栋</t>
    </r>
    <r>
      <rPr>
        <sz val="14"/>
        <color theme="1"/>
        <rFont val="宋体"/>
        <family val="0"/>
        <charset val="134"/>
      </rPr>
      <t xml:space="preserve">1</t>
    </r>
    <r>
      <rPr>
        <sz val="14"/>
        <color theme="1"/>
        <rFont val="WenQuanYi Zen Hei"/>
        <family val="2"/>
      </rPr>
      <t xml:space="preserve">单元</t>
    </r>
  </si>
  <si>
    <r>
      <rPr>
        <sz val="14"/>
        <color theme="1"/>
        <rFont val="WenQuanYi Zen Hei"/>
        <family val="2"/>
      </rPr>
      <t xml:space="preserve">百步亭温馨苑</t>
    </r>
    <r>
      <rPr>
        <sz val="14"/>
        <color theme="1"/>
        <rFont val="宋体"/>
        <family val="0"/>
        <charset val="134"/>
      </rPr>
      <t xml:space="preserve">AB</t>
    </r>
    <r>
      <rPr>
        <sz val="14"/>
        <color theme="1"/>
        <rFont val="WenQuanYi Zen Hei"/>
        <family val="2"/>
      </rPr>
      <t xml:space="preserve">区</t>
    </r>
    <r>
      <rPr>
        <sz val="14"/>
        <color theme="1"/>
        <rFont val="宋体"/>
        <family val="0"/>
        <charset val="134"/>
      </rPr>
      <t xml:space="preserve">115</t>
    </r>
    <r>
      <rPr>
        <sz val="14"/>
        <color theme="1"/>
        <rFont val="WenQuanYi Zen Hei"/>
        <family val="2"/>
      </rPr>
      <t xml:space="preserve">栋</t>
    </r>
    <r>
      <rPr>
        <sz val="14"/>
        <color theme="1"/>
        <rFont val="宋体"/>
        <family val="0"/>
        <charset val="134"/>
      </rPr>
      <t xml:space="preserve">4</t>
    </r>
    <r>
      <rPr>
        <sz val="14"/>
        <color theme="1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</si>
  <si>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 （温馨苑</t>
    </r>
    <r>
      <rPr>
        <sz val="14"/>
        <rFont val="宋体"/>
        <family val="0"/>
        <charset val="134"/>
      </rPr>
      <t xml:space="preserve">CD</t>
    </r>
    <r>
      <rPr>
        <sz val="14"/>
        <rFont val="WenQuanYi Zen Hei"/>
        <family val="2"/>
      </rPr>
      <t xml:space="preserve">区</t>
    </r>
    <r>
      <rPr>
        <sz val="14"/>
        <rFont val="宋体"/>
        <family val="0"/>
        <charset val="134"/>
      </rPr>
      <t xml:space="preserve">409-1</t>
    </r>
    <r>
      <rPr>
        <sz val="14"/>
        <rFont val="WenQuanYi Zen Hei"/>
        <family val="2"/>
      </rPr>
      <t xml:space="preserve">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</si>
  <si>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 （怡和苑</t>
    </r>
    <r>
      <rPr>
        <sz val="14"/>
        <rFont val="宋体"/>
        <family val="0"/>
        <charset val="134"/>
      </rPr>
      <t xml:space="preserve">408-1</t>
    </r>
    <r>
      <rPr>
        <sz val="14"/>
        <rFont val="WenQuanYi Zen Hei"/>
        <family val="2"/>
      </rPr>
      <t xml:space="preserve">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</si>
  <si>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 （怡和苑北区</t>
    </r>
    <r>
      <rPr>
        <sz val="14"/>
        <rFont val="宋体"/>
        <family val="0"/>
        <charset val="134"/>
      </rPr>
      <t xml:space="preserve">407-2</t>
    </r>
    <r>
      <rPr>
        <sz val="14"/>
        <rFont val="WenQuanYi Zen Hei"/>
        <family val="2"/>
      </rPr>
      <t xml:space="preserve">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</si>
  <si>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 （怡和苑北区</t>
    </r>
    <r>
      <rPr>
        <sz val="14"/>
        <rFont val="宋体"/>
        <family val="0"/>
        <charset val="134"/>
      </rPr>
      <t xml:space="preserve">409-3</t>
    </r>
    <r>
      <rPr>
        <sz val="14"/>
        <rFont val="WenQuanYi Zen Hei"/>
        <family val="2"/>
      </rPr>
      <t xml:space="preserve">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</si>
  <si>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rFont val="WenQuanYi Zen Hei"/>
        <family val="2"/>
      </rPr>
      <t xml:space="preserve"> 怡康南小区</t>
    </r>
    <r>
      <rPr>
        <sz val="14"/>
        <rFont val="宋体"/>
        <family val="0"/>
        <charset val="134"/>
      </rPr>
      <t xml:space="preserve">504</t>
    </r>
    <r>
      <rPr>
        <sz val="14"/>
        <rFont val="WenQuanYi Zen Hei"/>
        <family val="2"/>
      </rPr>
      <t xml:space="preserve">号二单元  </t>
    </r>
  </si>
  <si>
    <r>
      <rPr>
        <sz val="14"/>
        <rFont val="WenQuanYi Zen Hei"/>
        <family val="2"/>
      </rPr>
      <t xml:space="preserve"> 怡康苑北区</t>
    </r>
    <r>
      <rPr>
        <sz val="14"/>
        <rFont val="宋体"/>
        <family val="0"/>
        <charset val="134"/>
      </rPr>
      <t xml:space="preserve">214</t>
    </r>
    <r>
      <rPr>
        <sz val="14"/>
        <rFont val="WenQuanYi Zen Hei"/>
        <family val="2"/>
      </rPr>
      <t xml:space="preserve">栋一单元</t>
    </r>
  </si>
  <si>
    <r>
      <rPr>
        <sz val="14"/>
        <rFont val="WenQuanYi Zen Hei"/>
        <family val="2"/>
      </rPr>
      <t xml:space="preserve"> （怡康苑北区</t>
    </r>
    <r>
      <rPr>
        <sz val="14"/>
        <rFont val="宋体"/>
        <family val="0"/>
        <charset val="134"/>
      </rPr>
      <t xml:space="preserve">204-1</t>
    </r>
    <r>
      <rPr>
        <sz val="14"/>
        <rFont val="WenQuanYi Zen Hei"/>
        <family val="2"/>
      </rPr>
      <t xml:space="preserve">）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台</t>
    </r>
  </si>
  <si>
    <r>
      <rPr>
        <sz val="14"/>
        <color theme="1"/>
        <rFont val="WenQuanYi Zen Hei"/>
        <family val="2"/>
      </rPr>
      <t xml:space="preserve">百步亭花园三居委会怡康苑北区</t>
    </r>
    <r>
      <rPr>
        <sz val="14"/>
        <color theme="1"/>
        <rFont val="宋体"/>
        <family val="0"/>
        <charset val="134"/>
      </rPr>
      <t xml:space="preserve">211</t>
    </r>
    <r>
      <rPr>
        <sz val="14"/>
        <color theme="1"/>
        <rFont val="WenQuanYi Zen Hei"/>
        <family val="2"/>
      </rPr>
      <t xml:space="preserve">栋</t>
    </r>
    <r>
      <rPr>
        <sz val="14"/>
        <color theme="1"/>
        <rFont val="宋体"/>
        <family val="0"/>
        <charset val="134"/>
      </rPr>
      <t xml:space="preserve">2</t>
    </r>
    <r>
      <rPr>
        <sz val="14"/>
        <color theme="1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</si>
  <si>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后湖街秀泽园北区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</si>
  <si>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秀泽园北区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</si>
  <si>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江汉区富康小区</t>
    </r>
    <r>
      <rPr>
        <sz val="14"/>
        <rFont val="宋体"/>
        <family val="0"/>
        <charset val="134"/>
      </rPr>
      <t xml:space="preserve">4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</si>
  <si>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鹏程花苑</t>
    </r>
    <r>
      <rPr>
        <sz val="14"/>
        <rFont val="宋体"/>
        <family val="0"/>
        <charset val="134"/>
      </rPr>
      <t xml:space="preserve">4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</si>
  <si>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东湖生态旅游风景区黄鹂小区</t>
    </r>
    <r>
      <rPr>
        <sz val="14"/>
        <rFont val="宋体"/>
        <family val="0"/>
        <charset val="134"/>
      </rPr>
      <t xml:space="preserve">15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</si>
  <si>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东湖生态旅游风景区黄鹂小区</t>
    </r>
    <r>
      <rPr>
        <sz val="14"/>
        <rFont val="宋体"/>
        <family val="0"/>
        <charset val="134"/>
      </rPr>
      <t xml:space="preserve">16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1</t>
    </r>
    <r>
      <rPr>
        <sz val="14"/>
        <rFont val="WenQuanYi Zen Hei"/>
        <family val="2"/>
      </rPr>
      <t xml:space="preserve">单元</t>
    </r>
  </si>
  <si>
    <r>
      <rPr>
        <sz val="14"/>
        <color theme="1"/>
        <rFont val="WenQuanYi Zen Hei"/>
        <family val="2"/>
      </rPr>
      <t xml:space="preserve">东湖生态风景区生态风景黄鹂小区</t>
    </r>
    <r>
      <rPr>
        <sz val="14"/>
        <color theme="1"/>
        <rFont val="宋体"/>
        <family val="0"/>
        <charset val="134"/>
      </rPr>
      <t xml:space="preserve">14</t>
    </r>
    <r>
      <rPr>
        <sz val="14"/>
        <color theme="1"/>
        <rFont val="WenQuanYi Zen Hei"/>
        <family val="2"/>
      </rPr>
      <t xml:space="preserve">栋</t>
    </r>
    <r>
      <rPr>
        <sz val="14"/>
        <color theme="1"/>
        <rFont val="宋体"/>
        <family val="0"/>
        <charset val="134"/>
      </rPr>
      <t xml:space="preserve">2</t>
    </r>
    <r>
      <rPr>
        <sz val="14"/>
        <color theme="1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</si>
  <si>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七星四季花园</t>
    </r>
    <r>
      <rPr>
        <sz val="14"/>
        <rFont val="宋体"/>
        <family val="0"/>
        <charset val="134"/>
      </rPr>
      <t xml:space="preserve">4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</si>
  <si>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柴林花园</t>
    </r>
    <r>
      <rPr>
        <sz val="14"/>
        <rFont val="宋体"/>
        <family val="0"/>
        <charset val="134"/>
      </rPr>
      <t xml:space="preserve">12-1</t>
    </r>
  </si>
  <si>
    <r>
      <rPr>
        <sz val="14"/>
        <rFont val="WenQuanYi Zen Hei"/>
        <family val="2"/>
      </rPr>
      <t xml:space="preserve">铁机馨苑</t>
    </r>
    <r>
      <rPr>
        <sz val="14"/>
        <rFont val="宋体"/>
        <family val="0"/>
        <charset val="134"/>
      </rPr>
      <t xml:space="preserve">2-3</t>
    </r>
  </si>
  <si>
    <r>
      <rPr>
        <sz val="14"/>
        <rFont val="WenQuanYi Zen Hei"/>
        <family val="2"/>
      </rPr>
      <t xml:space="preserve">丰竹园小区</t>
    </r>
    <r>
      <rPr>
        <sz val="14"/>
        <rFont val="宋体"/>
        <family val="0"/>
        <charset val="134"/>
      </rPr>
      <t xml:space="preserve">205</t>
    </r>
    <r>
      <rPr>
        <sz val="14"/>
        <rFont val="WenQuanYi Zen Hei"/>
        <family val="2"/>
      </rPr>
      <t xml:space="preserve">栋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单元</t>
    </r>
  </si>
  <si>
    <t xml:space="preserve">武汉市江汉区人民政府汉兴街道办事处</t>
  </si>
  <si>
    <r>
      <rPr>
        <sz val="14"/>
        <color theme="1"/>
        <rFont val="WenQuanYi Zen Hei"/>
        <family val="2"/>
      </rPr>
      <t xml:space="preserve">（电建小区</t>
    </r>
    <r>
      <rPr>
        <sz val="14"/>
        <color theme="1"/>
        <rFont val="宋体"/>
        <family val="0"/>
        <charset val="134"/>
      </rPr>
      <t xml:space="preserve">42-2</t>
    </r>
    <r>
      <rPr>
        <sz val="14"/>
        <color theme="1"/>
        <rFont val="WenQuanYi Zen Hei"/>
        <family val="2"/>
      </rPr>
      <t xml:space="preserve">）（刘正春）</t>
    </r>
  </si>
  <si>
    <r>
      <rPr>
        <sz val="14"/>
        <color theme="1"/>
        <rFont val="WenQuanYi Zen Hei"/>
        <family val="2"/>
      </rPr>
      <t xml:space="preserve"> （电建小区</t>
    </r>
    <r>
      <rPr>
        <sz val="14"/>
        <color theme="1"/>
        <rFont val="宋体"/>
        <family val="0"/>
        <charset val="134"/>
      </rPr>
      <t xml:space="preserve">41-1</t>
    </r>
    <r>
      <rPr>
        <sz val="14"/>
        <color theme="1"/>
        <rFont val="WenQuanYi Zen Hei"/>
        <family val="2"/>
      </rPr>
      <t xml:space="preserve">）涂晓慧）</t>
    </r>
  </si>
  <si>
    <r>
      <rPr>
        <sz val="14"/>
        <color theme="1"/>
        <rFont val="WenQuanYi Zen Hei"/>
        <family val="2"/>
      </rPr>
      <t xml:space="preserve">民意街道多闻社区维善里小区</t>
    </r>
    <r>
      <rPr>
        <sz val="14"/>
        <color theme="1"/>
        <rFont val="宋体"/>
        <family val="0"/>
        <charset val="134"/>
      </rPr>
      <t xml:space="preserve">1</t>
    </r>
    <r>
      <rPr>
        <sz val="14"/>
        <color theme="1"/>
        <rFont val="WenQuanYi Zen Hei"/>
        <family val="2"/>
      </rPr>
      <t xml:space="preserve">栋</t>
    </r>
    <r>
      <rPr>
        <sz val="14"/>
        <color theme="1"/>
        <rFont val="宋体"/>
        <family val="0"/>
        <charset val="134"/>
      </rPr>
      <t xml:space="preserve">2</t>
    </r>
    <r>
      <rPr>
        <sz val="14"/>
        <color theme="1"/>
        <rFont val="WenQuanYi Zen Hei"/>
        <family val="2"/>
      </rPr>
      <t xml:space="preserve">单元</t>
    </r>
  </si>
  <si>
    <r>
      <rPr>
        <sz val="14"/>
        <rFont val="WenQuanYi Zen Hei"/>
        <family val="2"/>
      </rPr>
      <t xml:space="preserve">湖北省武汉市江岸区劳动街</t>
    </r>
    <r>
      <rPr>
        <sz val="14"/>
        <rFont val="宋体"/>
        <family val="0"/>
        <charset val="134"/>
      </rPr>
      <t xml:space="preserve">/</t>
    </r>
    <r>
      <rPr>
        <sz val="14"/>
        <rFont val="WenQuanYi Zen Hei"/>
        <family val="2"/>
      </rPr>
      <t xml:space="preserve">小区</t>
    </r>
    <r>
      <rPr>
        <sz val="14"/>
        <rFont val="宋体"/>
        <family val="0"/>
        <charset val="134"/>
      </rPr>
      <t xml:space="preserve">1#</t>
    </r>
    <r>
      <rPr>
        <sz val="14"/>
        <rFont val="WenQuanYi Zen Hei"/>
        <family val="2"/>
      </rPr>
      <t xml:space="preserve">客</t>
    </r>
    <r>
      <rPr>
        <sz val="14"/>
        <rFont val="宋体"/>
        <family val="0"/>
        <charset val="134"/>
      </rPr>
      <t xml:space="preserve">/</t>
    </r>
    <r>
      <rPr>
        <sz val="14"/>
        <rFont val="WenQuanYi Zen Hei"/>
        <family val="2"/>
      </rPr>
      <t xml:space="preserve">惠济路</t>
    </r>
    <r>
      <rPr>
        <sz val="14"/>
        <rFont val="宋体"/>
        <family val="0"/>
        <charset val="134"/>
      </rPr>
      <t xml:space="preserve">13</t>
    </r>
    <r>
      <rPr>
        <sz val="14"/>
        <rFont val="WenQuanYi Zen Hei"/>
        <family val="2"/>
      </rPr>
      <t xml:space="preserve">号</t>
    </r>
    <r>
      <rPr>
        <sz val="14"/>
        <rFont val="宋体"/>
        <family val="0"/>
        <charset val="134"/>
      </rPr>
      <t xml:space="preserve">2</t>
    </r>
    <r>
      <rPr>
        <sz val="14"/>
        <rFont val="WenQuanYi Zen Hei"/>
        <family val="2"/>
      </rPr>
      <t xml:space="preserve">栋三单元</t>
    </r>
  </si>
  <si>
    <r>
      <rPr>
        <sz val="14"/>
        <rFont val="WenQuanYi Zen Hei"/>
        <family val="2"/>
      </rPr>
      <t xml:space="preserve">湖北省武汉市江汉区唐家墩街</t>
    </r>
    <r>
      <rPr>
        <sz val="14"/>
        <rFont val="宋体"/>
        <family val="0"/>
        <charset val="134"/>
      </rPr>
      <t xml:space="preserve">/</t>
    </r>
    <r>
      <rPr>
        <sz val="14"/>
        <rFont val="WenQuanYi Zen Hei"/>
        <family val="2"/>
      </rPr>
      <t xml:space="preserve">优家主题酒店</t>
    </r>
    <r>
      <rPr>
        <sz val="14"/>
        <rFont val="宋体"/>
        <family val="0"/>
        <charset val="134"/>
      </rPr>
      <t xml:space="preserve">1#</t>
    </r>
    <r>
      <rPr>
        <sz val="14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</si>
  <si>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签订单价
元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年</t>
    </r>
  </si>
  <si>
    <r>
      <rPr>
        <sz val="11"/>
        <rFont val="WenQuanYi Zen Hei"/>
        <family val="2"/>
      </rPr>
      <t xml:space="preserve">收款不开票
</t>
    </r>
    <r>
      <rPr>
        <sz val="11"/>
        <rFont val="宋体"/>
        <family val="0"/>
        <charset val="134"/>
      </rPr>
      <t xml:space="preserve">(</t>
    </r>
    <r>
      <rPr>
        <sz val="11"/>
        <rFont val="WenQuanYi Zen Hei"/>
        <family val="2"/>
      </rPr>
      <t xml:space="preserve">转账</t>
    </r>
    <r>
      <rPr>
        <sz val="11"/>
        <rFont val="宋体"/>
        <family val="0"/>
        <charset val="134"/>
      </rPr>
      <t xml:space="preserve">/</t>
    </r>
    <r>
      <rPr>
        <sz val="11"/>
        <rFont val="WenQuanYi Zen Hei"/>
        <family val="2"/>
      </rPr>
      <t xml:space="preserve">收据</t>
    </r>
    <r>
      <rPr>
        <sz val="11"/>
        <rFont val="宋体"/>
        <family val="0"/>
        <charset val="134"/>
      </rPr>
      <t xml:space="preserve">)</t>
    </r>
  </si>
  <si>
    <r>
      <rPr>
        <sz val="11"/>
        <rFont val="WenQuanYi Zen Hei"/>
        <family val="2"/>
      </rPr>
      <t xml:space="preserve">到账未开票
</t>
    </r>
    <r>
      <rPr>
        <sz val="11"/>
        <rFont val="宋体"/>
        <family val="0"/>
        <charset val="134"/>
      </rPr>
      <t xml:space="preserve">(</t>
    </r>
    <r>
      <rPr>
        <sz val="11"/>
        <rFont val="WenQuanYi Zen Hei"/>
        <family val="2"/>
      </rPr>
      <t xml:space="preserve">待补票</t>
    </r>
    <r>
      <rPr>
        <sz val="11"/>
        <rFont val="宋体"/>
        <family val="0"/>
        <charset val="134"/>
      </rPr>
      <t xml:space="preserve">)</t>
    </r>
  </si>
  <si>
    <r>
      <rPr>
        <sz val="11"/>
        <rFont val="WenQuanYi Zen Hei"/>
        <family val="2"/>
      </rPr>
      <t xml:space="preserve">应收余额
</t>
    </r>
    <r>
      <rPr>
        <sz val="11"/>
        <rFont val="宋体"/>
        <family val="0"/>
        <charset val="134"/>
      </rPr>
      <t xml:space="preserve">(</t>
    </r>
    <r>
      <rPr>
        <sz val="11"/>
        <rFont val="WenQuanYi Zen Hei"/>
        <family val="2"/>
      </rPr>
      <t xml:space="preserve">欠款</t>
    </r>
    <r>
      <rPr>
        <sz val="11"/>
        <rFont val="宋体"/>
        <family val="0"/>
        <charset val="134"/>
      </rPr>
      <t xml:space="preserve">)</t>
    </r>
  </si>
  <si>
    <r>
      <rPr>
        <sz val="11"/>
        <color theme="1"/>
        <rFont val="WenQuanYi Zen Hei"/>
        <family val="2"/>
      </rPr>
      <t xml:space="preserve">合同内型</t>
    </r>
    <r>
      <rPr>
        <sz val="11"/>
        <color theme="1"/>
        <rFont val="宋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合同里看</t>
    </r>
  </si>
  <si>
    <r>
      <rPr>
        <sz val="11"/>
        <rFont val="WenQuanYi Zen Hei"/>
        <family val="2"/>
      </rPr>
      <t xml:space="preserve">截至今天应收
</t>
    </r>
    <r>
      <rPr>
        <sz val="11"/>
        <rFont val="宋体"/>
        <family val="0"/>
        <charset val="134"/>
      </rPr>
      <t xml:space="preserve">(</t>
    </r>
    <r>
      <rPr>
        <sz val="11"/>
        <rFont val="WenQuanYi Zen Hei"/>
        <family val="2"/>
      </rPr>
      <t xml:space="preserve">按付款周期</t>
    </r>
    <r>
      <rPr>
        <sz val="11"/>
        <rFont val="宋体"/>
        <family val="0"/>
        <charset val="134"/>
      </rPr>
      <t xml:space="preserve">)</t>
    </r>
  </si>
  <si>
    <r>
      <rPr>
        <sz val="11"/>
        <rFont val="WenQuanYi Zen Hei"/>
        <family val="2"/>
      </rPr>
      <t xml:space="preserve">往年欠款
</t>
    </r>
    <r>
      <rPr>
        <sz val="11"/>
        <rFont val="宋体"/>
        <family val="0"/>
        <charset val="134"/>
      </rPr>
      <t xml:space="preserve">(</t>
    </r>
    <r>
      <rPr>
        <sz val="11"/>
        <rFont val="WenQuanYi Zen Hei"/>
        <family val="2"/>
      </rPr>
      <t xml:space="preserve">同项目</t>
    </r>
    <r>
      <rPr>
        <sz val="11"/>
        <rFont val="宋体"/>
        <family val="0"/>
        <charset val="134"/>
      </rPr>
      <t xml:space="preserve">)</t>
    </r>
  </si>
  <si>
    <r>
      <rPr>
        <sz val="11"/>
        <rFont val="WenQuanYi Zen Hei"/>
        <family val="2"/>
      </rPr>
      <t xml:space="preserve">项目累计欠款
</t>
    </r>
    <r>
      <rPr>
        <sz val="11"/>
        <rFont val="宋体"/>
        <family val="0"/>
        <charset val="134"/>
      </rPr>
      <t xml:space="preserve">(</t>
    </r>
    <r>
      <rPr>
        <sz val="11"/>
        <rFont val="WenQuanYi Zen Hei"/>
        <family val="2"/>
      </rPr>
      <t xml:space="preserve">各年合计</t>
    </r>
    <r>
      <rPr>
        <sz val="11"/>
        <rFont val="宋体"/>
        <family val="0"/>
        <charset val="134"/>
      </rPr>
      <t xml:space="preserve">)</t>
    </r>
  </si>
  <si>
    <t xml:space="preserve">有合同</t>
  </si>
  <si>
    <r>
      <rPr>
        <sz val="11"/>
        <color theme="1"/>
        <rFont val="WenQuanYi Zen Hei"/>
        <family val="2"/>
      </rPr>
      <t xml:space="preserve">湖北省武汉市江汉区新华街取水楼社区新华路</t>
    </r>
    <r>
      <rPr>
        <sz val="11"/>
        <color theme="1"/>
        <rFont val="黑体"/>
        <family val="0"/>
        <charset val="134"/>
      </rPr>
      <t xml:space="preserve">195</t>
    </r>
    <r>
      <rPr>
        <sz val="11"/>
        <color theme="1"/>
        <rFont val="WenQuanYi Zen Hei"/>
        <family val="2"/>
      </rPr>
      <t xml:space="preserve">号邮政储蓄银行办公楼</t>
    </r>
    <r>
      <rPr>
        <sz val="11"/>
        <color theme="1"/>
        <rFont val="黑体"/>
        <family val="0"/>
        <charset val="134"/>
      </rPr>
      <t xml:space="preserve">A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黑体"/>
        <family val="0"/>
        <charset val="134"/>
      </rPr>
      <t xml:space="preserve">-1#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</si>
  <si>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湖北省武汉市江岸区百步亭社区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酒店内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</si>
  <si>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天晖大厦</t>
    </r>
    <r>
      <rPr>
        <sz val="11"/>
        <color theme="1"/>
        <rFont val="黑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黑体"/>
        <family val="0"/>
        <charset val="134"/>
      </rPr>
      <t xml:space="preserve">C</t>
    </r>
    <r>
      <rPr>
        <sz val="11"/>
        <color theme="1"/>
        <rFont val="WenQuanYi Zen Hei"/>
        <family val="2"/>
      </rPr>
      <t xml:space="preserve">单元</t>
    </r>
  </si>
  <si>
    <r>
      <rPr>
        <sz val="11"/>
        <color theme="1"/>
        <rFont val="WenQuanYi Zen Hei"/>
        <family val="2"/>
      </rPr>
      <t xml:space="preserve">清包，</t>
    </r>
    <r>
      <rPr>
        <sz val="11"/>
        <color theme="1"/>
        <rFont val="宋体"/>
        <family val="0"/>
        <charset val="134"/>
      </rPr>
      <t xml:space="preserve">200</t>
    </r>
    <r>
      <rPr>
        <sz val="11"/>
        <color theme="1"/>
        <rFont val="WenQuanYi Zen Hei"/>
        <family val="2"/>
      </rPr>
      <t xml:space="preserve">以内免费</t>
    </r>
  </si>
  <si>
    <t xml:space="preserve">未注明</t>
  </si>
  <si>
    <r>
      <rPr>
        <sz val="11"/>
        <color theme="1"/>
        <rFont val="WenQuanYi Zen Hei"/>
        <family val="2"/>
      </rPr>
      <t xml:space="preserve">湖北省武汉市蔡甸区车站北路</t>
    </r>
    <r>
      <rPr>
        <sz val="11"/>
        <color theme="1"/>
        <rFont val="黑体"/>
        <family val="0"/>
        <charset val="134"/>
      </rPr>
      <t xml:space="preserve">4</t>
    </r>
    <r>
      <rPr>
        <sz val="11"/>
        <color theme="1"/>
        <rFont val="WenQuanYi Zen Hei"/>
        <family val="2"/>
      </rPr>
      <t xml:space="preserve">号</t>
    </r>
  </si>
  <si>
    <r>
      <rPr>
        <sz val="11"/>
        <color theme="1"/>
        <rFont val="WenQuanYi Zen Hei"/>
        <family val="2"/>
      </rPr>
      <t xml:space="preserve">武汉市蔡甸区永安街安福路</t>
    </r>
    <r>
      <rPr>
        <sz val="11"/>
        <color theme="1"/>
        <rFont val="黑体"/>
        <family val="0"/>
        <charset val="134"/>
      </rPr>
      <t xml:space="preserve">204</t>
    </r>
    <r>
      <rPr>
        <sz val="11"/>
        <color theme="1"/>
        <rFont val="WenQuanYi Zen Hei"/>
        <family val="2"/>
      </rPr>
      <t xml:space="preserve">号</t>
    </r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</si>
  <si>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宾馆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</si>
  <si>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武汉忠实城市酒店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熊运安（个人）</t>
    </r>
  </si>
  <si>
    <r>
      <rPr>
        <sz val="11"/>
        <color theme="1"/>
        <rFont val="WenQuanYi Zen Hei"/>
        <family val="2"/>
      </rPr>
      <t xml:space="preserve">武汉市蔡甸区奓山街道白鹤泉东路东街</t>
    </r>
    <r>
      <rPr>
        <sz val="11"/>
        <color theme="1"/>
        <rFont val="黑体"/>
        <family val="0"/>
        <charset val="134"/>
      </rPr>
      <t xml:space="preserve">32</t>
    </r>
    <r>
      <rPr>
        <sz val="11"/>
        <color theme="1"/>
        <rFont val="WenQuanYi Zen Hei"/>
        <family val="2"/>
      </rPr>
      <t xml:space="preserve">号</t>
    </r>
  </si>
  <si>
    <r>
      <rPr>
        <sz val="11"/>
        <color theme="1"/>
        <rFont val="WenQuanYi Zen Hei"/>
        <family val="2"/>
      </rPr>
      <t xml:space="preserve">蔡甸区星月花园南大门</t>
    </r>
    <r>
      <rPr>
        <sz val="11"/>
        <color theme="1"/>
        <rFont val="黑体"/>
        <family val="0"/>
        <charset val="134"/>
      </rPr>
      <t xml:space="preserve">2-5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室内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</si>
  <si>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东成广日合同</t>
  </si>
  <si>
    <r>
      <rPr>
        <sz val="11"/>
        <rFont val="WenQuanYi Zen Hei"/>
        <family val="2"/>
      </rPr>
      <t xml:space="preserve">蔡甸区玛瑙四路与常绿大街交叉口西北</t>
    </r>
    <r>
      <rPr>
        <sz val="11"/>
        <rFont val="黑体"/>
        <family val="0"/>
        <charset val="134"/>
      </rPr>
      <t xml:space="preserve">60</t>
    </r>
    <r>
      <rPr>
        <sz val="11"/>
        <rFont val="WenQuanYi Zen Hei"/>
        <family val="2"/>
      </rPr>
      <t xml:space="preserve">米</t>
    </r>
  </si>
  <si>
    <r>
      <rPr>
        <sz val="11"/>
        <color theme="1"/>
        <rFont val="WenQuanYi Zen Hei"/>
        <family val="2"/>
      </rPr>
      <t xml:space="preserve">武汉市江岸区黄孝河路协昌花园特</t>
    </r>
    <r>
      <rPr>
        <sz val="11"/>
        <color theme="1"/>
        <rFont val="黑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黑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黑体"/>
        <family val="0"/>
        <charset val="134"/>
      </rPr>
      <t xml:space="preserve">2</t>
    </r>
    <r>
      <rPr>
        <sz val="11"/>
        <color theme="1"/>
        <rFont val="WenQuanYi Zen Hei"/>
        <family val="2"/>
      </rPr>
      <t xml:space="preserve">楼公区、</t>
    </r>
    <r>
      <rPr>
        <sz val="11"/>
        <color theme="1"/>
        <rFont val="黑体"/>
        <family val="0"/>
        <charset val="134"/>
      </rPr>
      <t xml:space="preserve">3-13</t>
    </r>
    <r>
      <rPr>
        <sz val="11"/>
        <color theme="1"/>
        <rFont val="WenQuanYi Zen Hei"/>
        <family val="2"/>
      </rPr>
      <t xml:space="preserve">层</t>
    </r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</si>
  <si>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丛林村双丰三路</t>
    </r>
    <r>
      <rPr>
        <sz val="11"/>
        <color theme="1"/>
        <rFont val="黑体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黑体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楼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</si>
  <si>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丛林村双丰三路</t>
    </r>
    <r>
      <rPr>
        <sz val="11"/>
        <color theme="1"/>
        <rFont val="黑体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黑体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楼</t>
    </r>
    <r>
      <rPr>
        <sz val="11"/>
        <color theme="1"/>
        <rFont val="黑体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</si>
  <si>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丛林村双丰三路</t>
    </r>
    <r>
      <rPr>
        <sz val="11"/>
        <color theme="1"/>
        <rFont val="黑体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楼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</si>
  <si>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丛林村双丰三路</t>
    </r>
    <r>
      <rPr>
        <sz val="11"/>
        <color theme="1"/>
        <rFont val="黑体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楼</t>
    </r>
    <r>
      <rPr>
        <sz val="11"/>
        <color theme="1"/>
        <rFont val="黑体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</si>
  <si>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江岸区景福苑小区</t>
    </r>
    <r>
      <rPr>
        <sz val="11"/>
        <color theme="1"/>
        <rFont val="黑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黑体"/>
        <family val="0"/>
        <charset val="134"/>
      </rPr>
      <t xml:space="preserve">101</t>
    </r>
    <r>
      <rPr>
        <sz val="11"/>
        <color theme="1"/>
        <rFont val="WenQuanYi Zen Hei"/>
        <family val="2"/>
      </rPr>
      <t xml:space="preserve">室锦闻居餐厅</t>
    </r>
  </si>
  <si>
    <t xml:space="preserve">武汉艺轩酒店管理有限公司</t>
  </si>
  <si>
    <r>
      <rPr>
        <sz val="11"/>
        <color theme="1"/>
        <rFont val="WenQuanYi Zen Hei"/>
        <family val="2"/>
      </rPr>
      <t xml:space="preserve">优益佳口腔门诊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维保未转中海联</t>
    </r>
  </si>
  <si>
    <t xml:space="preserve">未见合同</t>
  </si>
  <si>
    <r>
      <rPr>
        <sz val="11"/>
        <color theme="1"/>
        <rFont val="WenQuanYi Zen Hei"/>
        <family val="2"/>
      </rPr>
      <t xml:space="preserve">湖北省武汉市江岸区花桥街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黄孝河路燮昌花园
特</t>
    </r>
    <r>
      <rPr>
        <sz val="11"/>
        <color theme="1"/>
        <rFont val="黑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黑体"/>
        <family val="0"/>
        <charset val="134"/>
      </rPr>
      <t xml:space="preserve">-1-14</t>
    </r>
    <r>
      <rPr>
        <sz val="11"/>
        <color theme="1"/>
        <rFont val="WenQuanYi Zen Hei"/>
        <family val="2"/>
      </rPr>
      <t xml:space="preserve">层</t>
    </r>
    <r>
      <rPr>
        <sz val="11"/>
        <color theme="1"/>
        <rFont val="黑体"/>
        <family val="0"/>
        <charset val="134"/>
      </rPr>
      <t xml:space="preserve">1</t>
    </r>
    <r>
      <rPr>
        <sz val="11"/>
        <color theme="1"/>
        <rFont val="WenQuanYi Zen Hei"/>
        <family val="2"/>
      </rPr>
      <t xml:space="preserve">室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客（汉庭酒店）</t>
    </r>
  </si>
  <si>
    <r>
      <rPr>
        <sz val="11"/>
        <color theme="1"/>
        <rFont val="WenQuanYi Zen Hei"/>
        <family val="2"/>
      </rPr>
      <t xml:space="preserve">湖北省武汉市蔡甸区</t>
    </r>
    <r>
      <rPr>
        <sz val="11"/>
        <color theme="1"/>
        <rFont val="黑体"/>
        <family val="0"/>
        <charset val="134"/>
      </rPr>
      <t xml:space="preserve">//</t>
    </r>
    <r>
      <rPr>
        <sz val="11"/>
        <color theme="1"/>
        <rFont val="WenQuanYi Zen Hei"/>
        <family val="2"/>
      </rPr>
      <t xml:space="preserve">办公室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</si>
  <si>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湖北省武汉市汉阳区龙阳街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酒店内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</si>
  <si>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武汉建工科技中心</t>
    </r>
    <r>
      <rPr>
        <sz val="11"/>
        <color theme="1"/>
        <rFont val="黑体"/>
        <family val="0"/>
        <charset val="134"/>
      </rPr>
      <t xml:space="preserve">L12#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</si>
  <si>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武汉建工科技中心</t>
    </r>
    <r>
      <rPr>
        <sz val="11"/>
        <color theme="1"/>
        <rFont val="黑体"/>
        <family val="0"/>
        <charset val="134"/>
      </rPr>
      <t xml:space="preserve">L11#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</si>
  <si>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武汉建工科技中心</t>
    </r>
    <r>
      <rPr>
        <sz val="11"/>
        <color theme="1"/>
        <rFont val="黑体"/>
        <family val="0"/>
        <charset val="134"/>
      </rPr>
      <t xml:space="preserve">L13#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</si>
  <si>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武汉建工科技中心</t>
    </r>
    <r>
      <rPr>
        <sz val="11"/>
        <color theme="1"/>
        <rFont val="黑体"/>
        <family val="0"/>
        <charset val="134"/>
      </rPr>
      <t xml:space="preserve">L14#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</si>
  <si>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湖北省武汉市经开区（沌口）沌口街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室内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</si>
  <si>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湖北省武汉市蔡甸区大集街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厂区内工厂</t>
    </r>
    <r>
      <rPr>
        <sz val="11"/>
        <color theme="1"/>
        <rFont val="黑体"/>
        <family val="0"/>
        <charset val="134"/>
      </rPr>
      <t xml:space="preserve">3#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</si>
  <si>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湖北省武汉市蔡甸区大集街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厂区内工厂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</si>
  <si>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湖北省武汉市蔡甸区大集街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厂区内工厂</t>
    </r>
    <r>
      <rPr>
        <sz val="11"/>
        <color theme="1"/>
        <rFont val="黑体"/>
        <family val="0"/>
        <charset val="134"/>
      </rPr>
      <t xml:space="preserve">4#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</si>
  <si>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湖北省武汉市蔡甸区大集街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厂区内工厂</t>
    </r>
    <r>
      <rPr>
        <sz val="11"/>
        <color theme="1"/>
        <rFont val="黑体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</si>
  <si>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双丰三路</t>
    </r>
    <r>
      <rPr>
        <sz val="11"/>
        <color theme="1"/>
        <rFont val="黑体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号倒班楼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</si>
  <si>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湖北省武汉市蔡甸区奓山街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双丰三路</t>
    </r>
    <r>
      <rPr>
        <sz val="11"/>
        <color theme="1"/>
        <rFont val="黑体"/>
        <family val="0"/>
        <charset val="134"/>
      </rPr>
      <t xml:space="preserve">16</t>
    </r>
    <r>
      <rPr>
        <sz val="11"/>
        <color theme="1"/>
        <rFont val="WenQuanYi Zen Hei"/>
        <family val="2"/>
      </rPr>
      <t xml:space="preserve">号</t>
    </r>
    <r>
      <rPr>
        <sz val="11"/>
        <color theme="1"/>
        <rFont val="黑体"/>
        <family val="0"/>
        <charset val="134"/>
      </rPr>
      <t xml:space="preserve">3#</t>
    </r>
    <r>
      <rPr>
        <sz val="11"/>
        <color theme="1"/>
        <rFont val="WenQuanYi Zen Hei"/>
        <family val="2"/>
      </rPr>
      <t xml:space="preserve">楼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</si>
  <si>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厂房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</si>
  <si>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湖北省武汉市经开区（沌口）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办公楼</t>
    </r>
    <r>
      <rPr>
        <sz val="11"/>
        <color theme="1"/>
        <rFont val="黑体"/>
        <family val="0"/>
        <charset val="134"/>
      </rPr>
      <t xml:space="preserve">L2#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</si>
  <si>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湖北省武汉市黄陂区盘龙城管委会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盘龙城佳海都市工业城</t>
    </r>
    <r>
      <rPr>
        <sz val="11"/>
        <color theme="1"/>
        <rFont val="黑体"/>
        <family val="0"/>
        <charset val="134"/>
      </rPr>
      <t xml:space="preserve">E</t>
    </r>
    <r>
      <rPr>
        <sz val="11"/>
        <color theme="1"/>
        <rFont val="WenQuanYi Zen Hei"/>
        <family val="2"/>
      </rPr>
      <t xml:space="preserve">区</t>
    </r>
    <r>
      <rPr>
        <sz val="11"/>
        <color theme="1"/>
        <rFont val="黑体"/>
        <family val="0"/>
        <charset val="134"/>
      </rPr>
      <t xml:space="preserve">18</t>
    </r>
    <r>
      <rPr>
        <sz val="11"/>
        <color theme="1"/>
        <rFont val="WenQuanYi Zen Hei"/>
        <family val="2"/>
      </rPr>
      <t xml:space="preserve">栋</t>
    </r>
    <r>
      <rPr>
        <sz val="11"/>
        <color theme="1"/>
        <rFont val="黑体"/>
        <family val="0"/>
        <charset val="134"/>
      </rPr>
      <t xml:space="preserve">1-2</t>
    </r>
    <r>
      <rPr>
        <sz val="11"/>
        <color theme="1"/>
        <rFont val="WenQuanYi Zen Hei"/>
        <family val="2"/>
      </rPr>
      <t xml:space="preserve">层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</si>
  <si>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r>
      <rPr>
        <sz val="11"/>
        <color theme="1"/>
        <rFont val="WenQuanYi Zen Hei"/>
        <family val="2"/>
      </rPr>
      <t xml:space="preserve">湖北省武汉市江汉区汉兴街红梅里社区红旗渠路</t>
    </r>
    <r>
      <rPr>
        <sz val="11"/>
        <color theme="1"/>
        <rFont val="黑体"/>
        <family val="0"/>
        <charset val="134"/>
      </rPr>
      <t xml:space="preserve">92</t>
    </r>
    <r>
      <rPr>
        <sz val="11"/>
        <color theme="1"/>
        <rFont val="WenQuanYi Zen Hei"/>
        <family val="2"/>
      </rPr>
      <t xml:space="preserve">号莱特大厦</t>
    </r>
    <r>
      <rPr>
        <sz val="11"/>
        <color theme="1"/>
        <rFont val="黑体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</si>
  <si>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湖北省武汉市江汉区汉兴街红梅里社区红旗渠路</t>
    </r>
    <r>
      <rPr>
        <sz val="11"/>
        <color theme="1"/>
        <rFont val="黑体"/>
        <family val="0"/>
        <charset val="134"/>
      </rPr>
      <t xml:space="preserve">92</t>
    </r>
    <r>
      <rPr>
        <sz val="11"/>
        <color theme="1"/>
        <rFont val="WenQuanYi Zen Hei"/>
        <family val="2"/>
      </rPr>
      <t xml:space="preserve">号莱特大厦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</si>
  <si>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湖北省武汉市江汉区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酒店内</t>
    </r>
    <r>
      <rPr>
        <sz val="11"/>
        <color theme="1"/>
        <rFont val="黑体"/>
        <family val="0"/>
        <charset val="134"/>
      </rPr>
      <t xml:space="preserve">L1#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</si>
  <si>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湖北省武汉市江岸区新村街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酒店内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货</t>
    </r>
  </si>
  <si>
    <t xml:space="preserve">武汉市水务集团蔡甸自来水</t>
  </si>
  <si>
    <r>
      <rPr>
        <sz val="11"/>
        <color theme="1"/>
        <rFont val="WenQuanYi Zen Hei"/>
        <family val="2"/>
      </rPr>
      <t xml:space="preserve">湖北省武汉市江岸区后湖街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淌湖二村</t>
    </r>
    <r>
      <rPr>
        <sz val="11"/>
        <color theme="1"/>
        <rFont val="黑体"/>
        <family val="0"/>
        <charset val="134"/>
      </rPr>
      <t xml:space="preserve">360</t>
    </r>
    <r>
      <rPr>
        <sz val="11"/>
        <color theme="1"/>
        <rFont val="WenQuanYi Zen Hei"/>
        <family val="2"/>
      </rPr>
      <t xml:space="preserve">号 室内</t>
    </r>
    <r>
      <rPr>
        <sz val="11"/>
        <color theme="1"/>
        <rFont val="黑体"/>
        <family val="0"/>
        <charset val="134"/>
      </rPr>
      <t xml:space="preserve">2#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</si>
  <si>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湖北省武汉市江岸区后湖街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酒店内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</si>
  <si>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r>
      <rPr>
        <sz val="11"/>
        <color theme="1"/>
        <rFont val="WenQuanYi Zen Hei"/>
        <family val="2"/>
      </rPr>
      <t xml:space="preserve">湖北省武汉市江汉区唐家墩街</t>
    </r>
    <r>
      <rPr>
        <sz val="11"/>
        <color theme="1"/>
        <rFont val="黑体"/>
        <family val="0"/>
        <charset val="134"/>
      </rPr>
      <t xml:space="preserve">/</t>
    </r>
    <r>
      <rPr>
        <sz val="11"/>
        <color theme="1"/>
        <rFont val="WenQuanYi Zen Hei"/>
        <family val="2"/>
      </rPr>
      <t xml:space="preserve">优家主题酒店</t>
    </r>
    <r>
      <rPr>
        <sz val="11"/>
        <color theme="1"/>
        <rFont val="黑体"/>
        <family val="0"/>
        <charset val="134"/>
      </rPr>
      <t xml:space="preserve">1#</t>
    </r>
    <r>
      <rPr>
        <sz val="11"/>
        <color theme="1"/>
        <rFont val="WenQuanYi Zen Hei"/>
        <family val="2"/>
      </rPr>
      <t xml:space="preserve">客</t>
    </r>
  </si>
  <si>
    <t xml:space="preserve">付款
约定方式</t>
  </si>
  <si>
    <t xml:space="preserve">站点</t>
  </si>
  <si>
    <t xml:space="preserve">维保
台量</t>
  </si>
  <si>
    <r>
      <rPr>
        <sz val="11"/>
        <rFont val="WenQuanYi Zen Hei"/>
        <family val="2"/>
      </rPr>
      <t xml:space="preserve">物业公司</t>
    </r>
    <r>
      <rPr>
        <sz val="11"/>
        <rFont val="宋体"/>
        <family val="0"/>
        <charset val="134"/>
      </rPr>
      <t xml:space="preserve">/</t>
    </r>
    <r>
      <rPr>
        <sz val="11"/>
        <rFont val="WenQuanYi Zen Hei"/>
        <family val="2"/>
      </rPr>
      <t xml:space="preserve">项目地址 </t>
    </r>
  </si>
  <si>
    <t xml:space="preserve">维保合同期限</t>
  </si>
  <si>
    <r>
      <rPr>
        <sz val="11"/>
        <rFont val="WenQuanYi Zen Hei"/>
        <family val="2"/>
      </rPr>
      <t xml:space="preserve">合同金额</t>
    </r>
    <r>
      <rPr>
        <sz val="11"/>
        <rFont val="宋体"/>
        <family val="0"/>
        <charset val="134"/>
      </rPr>
      <t xml:space="preserve">/</t>
    </r>
    <r>
      <rPr>
        <sz val="11"/>
        <rFont val="WenQuanYi Zen Hei"/>
        <family val="2"/>
      </rPr>
      <t xml:space="preserve">应收金额</t>
    </r>
  </si>
  <si>
    <t xml:space="preserve">合同外维修，报检</t>
  </si>
  <si>
    <t xml:space="preserve">发票金额</t>
  </si>
  <si>
    <t xml:space="preserve">收现</t>
  </si>
  <si>
    <t xml:space="preserve">应收金额</t>
  </si>
  <si>
    <t xml:space="preserve">发票备注</t>
  </si>
  <si>
    <r>
      <rPr>
        <sz val="12"/>
        <rFont val="WenQuanYi Zen Hei"/>
        <family val="2"/>
      </rPr>
      <t xml:space="preserve">滨江苑一期</t>
    </r>
    <r>
      <rPr>
        <sz val="12"/>
        <rFont val="宋体"/>
        <family val="0"/>
        <charset val="134"/>
      </rPr>
      <t xml:space="preserve">1</t>
    </r>
    <r>
      <rPr>
        <sz val="12"/>
        <rFont val="WenQuanYi Zen Hei"/>
        <family val="2"/>
      </rPr>
      <t xml:space="preserve">栋</t>
    </r>
    <r>
      <rPr>
        <sz val="12"/>
        <rFont val="宋体"/>
        <family val="0"/>
        <charset val="134"/>
      </rPr>
      <t xml:space="preserve">2</t>
    </r>
    <r>
      <rPr>
        <sz val="12"/>
        <rFont val="WenQuanYi Zen Hei"/>
        <family val="2"/>
      </rPr>
      <t xml:space="preserve">单元</t>
    </r>
  </si>
  <si>
    <r>
      <rPr>
        <sz val="11"/>
        <rFont val="宋体"/>
        <family val="0"/>
        <charset val="134"/>
      </rPr>
      <t xml:space="preserve">6000/</t>
    </r>
    <r>
      <rPr>
        <sz val="11"/>
        <rFont val="WenQuanYi Zen Hei"/>
        <family val="2"/>
      </rPr>
      <t xml:space="preserve">年 半包</t>
    </r>
    <r>
      <rPr>
        <sz val="11"/>
        <rFont val="宋体"/>
        <family val="0"/>
        <charset val="134"/>
      </rPr>
      <t xml:space="preserve">300 </t>
    </r>
    <r>
      <rPr>
        <sz val="11"/>
        <rFont val="WenQuanYi Zen Hei"/>
        <family val="2"/>
      </rPr>
      <t xml:space="preserve">补贴款未签字办理</t>
    </r>
  </si>
  <si>
    <r>
      <rPr>
        <b val="true"/>
        <sz val="15"/>
        <color rgb="FFFFFFFF"/>
        <rFont val="WenQuanYi Zen Hei"/>
        <family val="2"/>
      </rPr>
      <t xml:space="preserve">填 写 说 明 </t>
    </r>
    <r>
      <rPr>
        <b val="true"/>
        <sz val="15"/>
        <color rgb="FFFFFFFF"/>
        <rFont val="微软雅黑"/>
        <family val="0"/>
        <charset val="1"/>
      </rPr>
      <t xml:space="preserve">· </t>
    </r>
    <r>
      <rPr>
        <b val="true"/>
        <sz val="15"/>
        <color rgb="FFFFFFFF"/>
        <rFont val="WenQuanYi Zen Hei"/>
        <family val="2"/>
      </rPr>
      <t xml:space="preserve">这次在原表上改了什么、收款区怎么填</t>
    </r>
  </si>
  <si>
    <t xml:space="preserve">一、原来的框架没动</t>
  </si>
  <si>
    <r>
      <rPr>
        <sz val="10"/>
        <rFont val="WenQuanYi Zen Hei"/>
        <family val="2"/>
      </rPr>
      <t xml:space="preserve">《电梯档案》还是一台梯一行；各维保组还是一张表、一个合同（或一期）一行；第 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行还是合计。原来的列一列没删，只是在「收款区」插了几列、在最右边追加了几列。浅蓝底表头＝公式自动算，浅黄底表头＝新加的要手填的。</t>
    </r>
  </si>
  <si>
    <r>
      <rPr>
        <sz val="10"/>
        <rFont val="WenQuanYi Zen Hei"/>
        <family val="2"/>
      </rPr>
      <t xml:space="preserve">公式已经铺到第 </t>
    </r>
    <r>
      <rPr>
        <sz val="10"/>
        <rFont val="微软雅黑"/>
        <family val="0"/>
        <charset val="1"/>
      </rPr>
      <t xml:space="preserve">500 </t>
    </r>
    <r>
      <rPr>
        <sz val="10"/>
        <rFont val="WenQuanYi Zen Hei"/>
        <family val="2"/>
      </rPr>
      <t xml:space="preserve">行，往下接着填就行；不够了选中最后一行往下拖。</t>
    </r>
  </si>
  <si>
    <t xml:space="preserve">二、收款区：五种情况各填哪一格（最重要）</t>
  </si>
  <si>
    <t xml:space="preserve">收款区现在是这样一排：开票日期｜开票金额｜收款日期｜收款金额｜收现金额｜收款不开票｜开票应收额｜到账未开票｜未开票应收｜应收余额｜回款情况｜收款备注。前面六格手填，后面除了「收款备注」都是公式。</t>
  </si>
  <si>
    <t xml:space="preserve">① 不开票的现金账 → 填「收现金额」。</t>
  </si>
  <si>
    <r>
      <rPr>
        <sz val="10"/>
        <rFont val="WenQuanYi Zen Hei"/>
        <family val="2"/>
      </rPr>
      <t xml:space="preserve">② 收款不开票（客户转账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微信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开收据，确定不开发票的）→ 填「收款不开票」。</t>
    </r>
  </si>
  <si>
    <t xml:space="preserve">③ 开票收款（票开了、钱也到了）→「开票金额」「收款金额」都填，两个数一样就两清。</t>
  </si>
  <si>
    <t xml:space="preserve">④ 开票未到账 → 只填「开票金额」，「开票应收额」自动显示还差多少钱没到。</t>
  </si>
  <si>
    <t xml:space="preserve">⑤ 到账未开票 → 只填「收款金额」，「到账未开票」自动显示还欠客户多少发票（待补票）；补开了票，把「开票金额」改上去就消了。</t>
  </si>
  <si>
    <r>
      <rPr>
        <sz val="10"/>
        <rFont val="WenQuanYi Zen Hei"/>
        <family val="2"/>
      </rPr>
      <t xml:space="preserve">一句话：要开发票的钱记「收款金额」（不管是转账还是现金）；不开发票的现金记「收现金额」；不开发票的转账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微信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收据记「收款不开票」。</t>
    </r>
  </si>
  <si>
    <r>
      <rPr>
        <sz val="10"/>
        <rFont val="WenQuanYi Zen Hei"/>
        <family val="2"/>
      </rPr>
      <t xml:space="preserve">同一个合同分几次收的，金额就累加着填（可以直接写 </t>
    </r>
    <r>
      <rPr>
        <sz val="10"/>
        <rFont val="微软雅黑"/>
        <family val="0"/>
        <charset val="1"/>
      </rPr>
      <t xml:space="preserve">=3600+3600</t>
    </r>
    <r>
      <rPr>
        <sz val="10"/>
        <rFont val="WenQuanYi Zen Hei"/>
        <family val="2"/>
      </rPr>
      <t xml:space="preserve">），日期写最近一次，明细写在「收款备注」里。分期多的大合同，也可以照陆莹杨凯表里亿斯源那样，一期拆一行。</t>
    </r>
  </si>
  <si>
    <t xml:space="preserve">自动算出来的四个数：</t>
  </si>
  <si>
    <t xml:space="preserve">　　应收余额（最后欠款）＝ 总应收 − 收款金额 − 收现金额 − 收款不开票；</t>
  </si>
  <si>
    <t xml:space="preserve">　　开票应收额 ＝ 开票金额 − 收款金额（票开了钱没到的部分，最多不超过应收余额）；</t>
  </si>
  <si>
    <t xml:space="preserve">　　未开票应收 ＝ 应收余额里还没开票的那部分；开票应收额 ＋ 未开票应收 ＝ 应收余额；</t>
  </si>
  <si>
    <t xml:space="preserve">　　到账未开票 ＝ 收款金额 − 开票金额（钱到了票还没开，要补票）。</t>
  </si>
  <si>
    <r>
      <rPr>
        <sz val="10"/>
        <rFont val="WenQuanYi Zen Hei"/>
        <family val="2"/>
      </rPr>
      <t xml:space="preserve">「回款情况」一格把这些用一句话说清楚，比如「欠 </t>
    </r>
    <r>
      <rPr>
        <sz val="10"/>
        <rFont val="微软雅黑"/>
        <family val="0"/>
        <charset val="1"/>
      </rPr>
      <t xml:space="preserve">3,600.00</t>
    </r>
    <r>
      <rPr>
        <sz val="10"/>
        <rFont val="WenQuanYi Zen Hei"/>
        <family val="2"/>
      </rPr>
      <t xml:space="preserve">（开票未到账 </t>
    </r>
    <r>
      <rPr>
        <sz val="10"/>
        <rFont val="微软雅黑"/>
        <family val="0"/>
        <charset val="1"/>
      </rPr>
      <t xml:space="preserve">3,600.00</t>
    </r>
    <r>
      <rPr>
        <sz val="10"/>
        <rFont val="WenQuanYi Zen Hei"/>
        <family val="2"/>
      </rPr>
      <t xml:space="preserve">）｜收现 </t>
    </r>
    <r>
      <rPr>
        <sz val="10"/>
        <rFont val="微软雅黑"/>
        <family val="0"/>
        <charset val="1"/>
      </rPr>
      <t xml:space="preserve">500.00</t>
    </r>
    <r>
      <rPr>
        <sz val="10"/>
        <rFont val="WenQuanYi Zen Hei"/>
        <family val="2"/>
      </rPr>
      <t xml:space="preserve">」、「✔ 已结清」、「多收 </t>
    </r>
    <r>
      <rPr>
        <sz val="10"/>
        <rFont val="微软雅黑"/>
        <family val="0"/>
        <charset val="1"/>
      </rPr>
      <t xml:space="preserve">200.00</t>
    </r>
    <r>
      <rPr>
        <sz val="10"/>
        <rFont val="WenQuanYi Zen Hei"/>
        <family val="2"/>
      </rPr>
      <t xml:space="preserve">」。</t>
    </r>
  </si>
  <si>
    <t xml:space="preserve">三、合同没回来、合同到期</t>
  </si>
  <si>
    <r>
      <rPr>
        <sz val="10"/>
        <rFont val="WenQuanYi Zen Hei"/>
        <family val="2"/>
      </rPr>
      <t xml:space="preserve">「到期提醒」列（</t>
    </r>
    <r>
      <rPr>
        <sz val="10"/>
        <rFont val="微软雅黑"/>
        <family val="0"/>
        <charset val="1"/>
      </rPr>
      <t xml:space="preserve">F </t>
    </r>
    <r>
      <rPr>
        <sz val="10"/>
        <rFont val="WenQuanYi Zen Hei"/>
        <family val="2"/>
      </rPr>
      <t xml:space="preserve">列）重写了：</t>
    </r>
  </si>
  <si>
    <r>
      <rPr>
        <sz val="10"/>
        <rFont val="WenQuanYi Zen Hei"/>
        <family val="2"/>
      </rPr>
      <t xml:space="preserve">　　</t>
    </r>
    <r>
      <rPr>
        <sz val="10"/>
        <rFont val="微软雅黑"/>
        <family val="0"/>
        <charset val="1"/>
      </rPr>
      <t xml:space="preserve">A </t>
    </r>
    <r>
      <rPr>
        <sz val="10"/>
        <rFont val="WenQuanYi Zen Hei"/>
        <family val="2"/>
      </rPr>
      <t xml:space="preserve">列写了「未见合同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已送出未回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未签」（含“未”或“送出”两个字都算），或者这一行只记了单位名、合同起止和单价都没填 → 显示【合同未回】；</t>
    </r>
  </si>
  <si>
    <r>
      <rPr>
        <sz val="10"/>
        <rFont val="WenQuanYi Zen Hei"/>
        <family val="2"/>
      </rPr>
      <t xml:space="preserve">　　合同止期已过 → 【已到期】；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天内到期 → 【即将到期，剩余</t>
    </r>
    <r>
      <rPr>
        <sz val="10"/>
        <rFont val="微软雅黑"/>
        <family val="0"/>
        <charset val="1"/>
      </rPr>
      <t xml:space="preserve">N</t>
    </r>
    <r>
      <rPr>
        <sz val="10"/>
        <rFont val="WenQuanYi Zen Hei"/>
        <family val="2"/>
      </rPr>
      <t xml:space="preserve">天】（天数在《汇总》</t>
    </r>
    <r>
      <rPr>
        <sz val="10"/>
        <rFont val="微软雅黑"/>
        <family val="0"/>
        <charset val="1"/>
      </rPr>
      <t xml:space="preserve">D3 </t>
    </r>
    <r>
      <rPr>
        <sz val="10"/>
        <rFont val="WenQuanYi Zen Hei"/>
        <family val="2"/>
      </rPr>
      <t xml:space="preserve">改）；没填止期 → 【未填合同期】；</t>
    </r>
  </si>
  <si>
    <r>
      <rPr>
        <sz val="10"/>
        <rFont val="WenQuanYi Zen Hei"/>
        <family val="2"/>
      </rPr>
      <t xml:space="preserve">　　右边「维保状态」选了安装免保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技术免保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质保期内 → 后面再跟一个【安装免保】之类的标记。</t>
    </r>
  </si>
  <si>
    <t xml:space="preserve">原来的公式没填止期的空行也会显示【已到期】，现在修掉了。红底＝已到期或合同未回，黄底＝即将到期。</t>
  </si>
  <si>
    <t xml:space="preserve">四、合同款、合同外的款：分开登记，合并收款</t>
  </si>
  <si>
    <r>
      <rPr>
        <sz val="10"/>
        <rFont val="WenQuanYi Zen Hei"/>
        <family val="2"/>
      </rPr>
      <t xml:space="preserve">原来就是这么设计的：「合同应收金额」＝ 单价 </t>
    </r>
    <r>
      <rPr>
        <sz val="10"/>
        <rFont val="微软雅黑"/>
        <family val="0"/>
        <charset val="1"/>
      </rPr>
      <t xml:space="preserve">× </t>
    </r>
    <r>
      <rPr>
        <sz val="10"/>
        <rFont val="WenQuanYi Zen Hei"/>
        <family val="2"/>
      </rPr>
      <t xml:space="preserve">台量 </t>
    </r>
    <r>
      <rPr>
        <sz val="10"/>
        <rFont val="微软雅黑"/>
        <family val="0"/>
        <charset val="1"/>
      </rPr>
      <t xml:space="preserve">× </t>
    </r>
    <r>
      <rPr>
        <sz val="10"/>
        <rFont val="WenQuanYi Zen Hei"/>
        <family val="2"/>
      </rPr>
      <t xml:space="preserve">年限（年限空着按 </t>
    </r>
    <r>
      <rPr>
        <sz val="10"/>
        <rFont val="微软雅黑"/>
        <family val="0"/>
        <charset val="1"/>
      </rPr>
      <t xml:space="preserve">1 </t>
    </r>
    <r>
      <rPr>
        <sz val="10"/>
        <rFont val="WenQuanYi Zen Hei"/>
        <family val="2"/>
      </rPr>
      <t xml:space="preserve">年）；「合同外维修费」手填（可以写 </t>
    </r>
    <r>
      <rPr>
        <sz val="10"/>
        <rFont val="微软雅黑"/>
        <family val="0"/>
        <charset val="1"/>
      </rPr>
      <t xml:space="preserve">=250+330</t>
    </r>
    <r>
      <rPr>
        <sz val="10"/>
        <rFont val="WenQuanYi Zen Hei"/>
        <family val="2"/>
      </rPr>
      <t xml:space="preserve">）；「总应收」＝ 两个相加。收款不分合同内外，统一冲总应收。原来有好几行漏了「总应收」公式，导致合计少算，这次全部补齐了。</t>
    </r>
  </si>
  <si>
    <r>
      <rPr>
        <b val="true"/>
        <sz val="11"/>
        <color rgb="FF1F4E79"/>
        <rFont val="WenQuanYi Zen Hei"/>
        <family val="2"/>
      </rPr>
      <t xml:space="preserve">五、分季度 </t>
    </r>
    <r>
      <rPr>
        <b val="true"/>
        <sz val="11"/>
        <color rgb="FF1F4E79"/>
        <rFont val="微软雅黑"/>
        <family val="0"/>
        <charset val="1"/>
      </rPr>
      <t xml:space="preserve">/ </t>
    </r>
    <r>
      <rPr>
        <b val="true"/>
        <sz val="11"/>
        <color rgb="FF1F4E79"/>
        <rFont val="WenQuanYi Zen Hei"/>
        <family val="2"/>
      </rPr>
      <t xml:space="preserve">半月 </t>
    </r>
    <r>
      <rPr>
        <b val="true"/>
        <sz val="11"/>
        <color rgb="FF1F4E79"/>
        <rFont val="微软雅黑"/>
        <family val="0"/>
        <charset val="1"/>
      </rPr>
      <t xml:space="preserve">/ </t>
    </r>
    <r>
      <rPr>
        <b val="true"/>
        <sz val="11"/>
        <color rgb="FF1F4E79"/>
        <rFont val="WenQuanYi Zen Hei"/>
        <family val="2"/>
      </rPr>
      <t xml:space="preserve">半年付款的，回款怎么看</t>
    </r>
  </si>
  <si>
    <r>
      <rPr>
        <sz val="10"/>
        <rFont val="WenQuanYi Zen Hei"/>
        <family val="2"/>
      </rPr>
      <t xml:space="preserve">在最右边「付款周期」选：一次性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半年付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季度付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月付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半月付（原表备注里写了“半年请款一次”“季度付款”“七日内付”的，已经帮你预选好了，核对一下）。</t>
    </r>
  </si>
  <si>
    <t xml:space="preserve">只要填了合同起止日期，就自动算：</t>
  </si>
  <si>
    <r>
      <rPr>
        <sz val="10"/>
        <rFont val="WenQuanYi Zen Hei"/>
        <family val="2"/>
      </rPr>
      <t xml:space="preserve">　　分期进度 —— 比如「季度付 第</t>
    </r>
    <r>
      <rPr>
        <sz val="10"/>
        <rFont val="微软雅黑"/>
        <family val="0"/>
        <charset val="1"/>
      </rPr>
      <t xml:space="preserve">3/4</t>
    </r>
    <r>
      <rPr>
        <sz val="10"/>
        <rFont val="WenQuanYi Zen Hei"/>
        <family val="2"/>
      </rPr>
      <t xml:space="preserve">期」；</t>
    </r>
  </si>
  <si>
    <r>
      <rPr>
        <sz val="10"/>
        <rFont val="WenQuanYi Zen Hei"/>
        <family val="2"/>
      </rPr>
      <t xml:space="preserve">　　截至今天应收 —— 合同应收金额 </t>
    </r>
    <r>
      <rPr>
        <sz val="10"/>
        <rFont val="微软雅黑"/>
        <family val="0"/>
        <charset val="1"/>
      </rPr>
      <t xml:space="preserve">× </t>
    </r>
    <r>
      <rPr>
        <sz val="10"/>
        <rFont val="WenQuanYi Zen Hei"/>
        <family val="2"/>
      </rPr>
      <t xml:space="preserve">已到期期数 </t>
    </r>
    <r>
      <rPr>
        <sz val="10"/>
        <rFont val="微软雅黑"/>
        <family val="0"/>
        <charset val="1"/>
      </rPr>
      <t xml:space="preserve">÷ </t>
    </r>
    <r>
      <rPr>
        <sz val="10"/>
        <rFont val="WenQuanYi Zen Hei"/>
        <family val="2"/>
      </rPr>
      <t xml:space="preserve">总期数 ＋ 合同外维修费（合同外的按立即应收算）；每一期从期初起算，过了《汇总》</t>
    </r>
    <r>
      <rPr>
        <sz val="10"/>
        <rFont val="微软雅黑"/>
        <family val="0"/>
        <charset val="1"/>
      </rPr>
      <t xml:space="preserve">F3</t>
    </r>
    <r>
      <rPr>
        <sz val="10"/>
        <rFont val="WenQuanYi Zen Hei"/>
        <family val="2"/>
      </rPr>
      <t xml:space="preserve">「付款宽限天数」（默认 </t>
    </r>
    <r>
      <rPr>
        <sz val="10"/>
        <rFont val="微软雅黑"/>
        <family val="0"/>
        <charset val="1"/>
      </rPr>
      <t xml:space="preserve">7 </t>
    </r>
    <r>
      <rPr>
        <sz val="10"/>
        <rFont val="WenQuanYi Zen Hei"/>
        <family val="2"/>
      </rPr>
      <t xml:space="preserve">天，对应原表的「七日内付」）才算到期；</t>
    </r>
  </si>
  <si>
    <r>
      <rPr>
        <sz val="10"/>
        <rFont val="WenQuanYi Zen Hei"/>
        <family val="2"/>
      </rPr>
      <t xml:space="preserve">　　逾期未收 —— 截至今天应收 − 已收的钱，大于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标红，就是该催的。</t>
    </r>
  </si>
  <si>
    <t xml:space="preserve">这样大合同就算一年只记一行，也能看出现在应该收到多少、差了多少。《汇总》② 表最后两列是各组合计。</t>
  </si>
  <si>
    <r>
      <rPr>
        <b val="true"/>
        <sz val="11"/>
        <color rgb="FF1F4E79"/>
        <rFont val="WenQuanYi Zen Hei"/>
        <family val="2"/>
      </rPr>
      <t xml:space="preserve">六、</t>
    </r>
    <r>
      <rPr>
        <b val="true"/>
        <sz val="11"/>
        <color rgb="FF1F4E79"/>
        <rFont val="微软雅黑"/>
        <family val="0"/>
        <charset val="1"/>
      </rPr>
      <t xml:space="preserve">26 </t>
    </r>
    <r>
      <rPr>
        <b val="true"/>
        <sz val="11"/>
        <color rgb="FF1F4E79"/>
        <rFont val="WenQuanYi Zen Hei"/>
        <family val="2"/>
      </rPr>
      <t xml:space="preserve">年的欠款接到 </t>
    </r>
    <r>
      <rPr>
        <b val="true"/>
        <sz val="11"/>
        <color rgb="FF1F4E79"/>
        <rFont val="微软雅黑"/>
        <family val="0"/>
        <charset val="1"/>
      </rPr>
      <t xml:space="preserve">27 </t>
    </r>
    <r>
      <rPr>
        <b val="true"/>
        <sz val="11"/>
        <color rgb="FF1F4E79"/>
        <rFont val="WenQuanYi Zen Hei"/>
        <family val="2"/>
      </rPr>
      <t xml:space="preserve">年（连续多年用）</t>
    </r>
  </si>
  <si>
    <t xml:space="preserve">合同续签了，就在同一张组表里新加一行（使用单位、项目名称跟原来一模一样，合同起止写新的），旧的那一行别删、别改。这样：</t>
  </si>
  <si>
    <t xml:space="preserve">　　新行的「往年欠款」会自动显示这个项目以前各期还没收回来的钱；</t>
  </si>
  <si>
    <t xml:space="preserve">　　「项目累计欠款」是这个项目所有年份加起来一共还欠多少；</t>
  </si>
  <si>
    <r>
      <rPr>
        <sz val="10"/>
        <rFont val="WenQuanYi Zen Hei"/>
        <family val="2"/>
      </rPr>
      <t xml:space="preserve">　　《汇总》④ 把「统计年度」改成 </t>
    </r>
    <r>
      <rPr>
        <sz val="10"/>
        <rFont val="微软雅黑"/>
        <family val="0"/>
        <charset val="1"/>
      </rPr>
      <t xml:space="preserve">2027</t>
    </r>
    <r>
      <rPr>
        <sz val="10"/>
        <rFont val="WenQuanYi Zen Hei"/>
        <family val="2"/>
      </rPr>
      <t xml:space="preserve">，就能看到 </t>
    </r>
    <r>
      <rPr>
        <sz val="10"/>
        <rFont val="微软雅黑"/>
        <family val="0"/>
        <charset val="1"/>
      </rPr>
      <t xml:space="preserve">27 </t>
    </r>
    <r>
      <rPr>
        <sz val="10"/>
        <rFont val="WenQuanYi Zen Hei"/>
        <family val="2"/>
      </rPr>
      <t xml:space="preserve">年合同的应收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已收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余额，以及 </t>
    </r>
    <r>
      <rPr>
        <sz val="10"/>
        <rFont val="微软雅黑"/>
        <family val="0"/>
        <charset val="1"/>
      </rPr>
      <t xml:space="preserve">26 </t>
    </r>
    <r>
      <rPr>
        <sz val="10"/>
        <rFont val="WenQuanYi Zen Hei"/>
        <family val="2"/>
      </rPr>
      <t xml:space="preserve">年及以前结转过来的欠款。</t>
    </r>
  </si>
  <si>
    <r>
      <rPr>
        <sz val="10"/>
        <rFont val="WenQuanYi Zen Hei"/>
        <family val="2"/>
      </rPr>
      <t xml:space="preserve">年度按「合同起始日」算：</t>
    </r>
    <r>
      <rPr>
        <sz val="10"/>
        <rFont val="微软雅黑"/>
        <family val="0"/>
        <charset val="1"/>
      </rPr>
      <t xml:space="preserve">2026-09-07 </t>
    </r>
    <r>
      <rPr>
        <sz val="10"/>
        <rFont val="WenQuanYi Zen Hei"/>
        <family val="2"/>
      </rPr>
      <t xml:space="preserve">开始的合同算 </t>
    </r>
    <r>
      <rPr>
        <sz val="10"/>
        <rFont val="微软雅黑"/>
        <family val="0"/>
        <charset val="1"/>
      </rPr>
      <t xml:space="preserve">2026 </t>
    </r>
    <r>
      <rPr>
        <sz val="10"/>
        <rFont val="WenQuanYi Zen Hei"/>
        <family val="2"/>
      </rPr>
      <t xml:space="preserve">年度。没填起止日的行，归在「没填合同期的」那一列。</t>
    </r>
  </si>
  <si>
    <r>
      <rPr>
        <b val="true"/>
        <sz val="11"/>
        <color rgb="FF1F4E79"/>
        <rFont val="WenQuanYi Zen Hei"/>
        <family val="2"/>
      </rPr>
      <t xml:space="preserve">七、维保状态（安装免保 </t>
    </r>
    <r>
      <rPr>
        <b val="true"/>
        <sz val="11"/>
        <color rgb="FF1F4E79"/>
        <rFont val="微软雅黑"/>
        <family val="0"/>
        <charset val="1"/>
      </rPr>
      <t xml:space="preserve">/ </t>
    </r>
    <r>
      <rPr>
        <b val="true"/>
        <sz val="11"/>
        <color rgb="FF1F4E79"/>
        <rFont val="WenQuanYi Zen Hei"/>
        <family val="2"/>
      </rPr>
      <t xml:space="preserve">技术免保）</t>
    </r>
  </si>
  <si>
    <r>
      <rPr>
        <sz val="10"/>
        <rFont val="WenQuanYi Zen Hei"/>
        <family val="2"/>
      </rPr>
      <t xml:space="preserve">《电梯档案》</t>
    </r>
    <r>
      <rPr>
        <sz val="10"/>
        <rFont val="微软雅黑"/>
        <family val="0"/>
        <charset val="1"/>
      </rPr>
      <t xml:space="preserve">W </t>
    </r>
    <r>
      <rPr>
        <sz val="10"/>
        <rFont val="WenQuanYi Zen Hei"/>
        <family val="2"/>
      </rPr>
      <t xml:space="preserve">列「维保状态」加了下拉：正常维保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安装免保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技术免保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质保期内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暂停维保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已解约。选了免保类的，在 </t>
    </r>
    <r>
      <rPr>
        <sz val="10"/>
        <rFont val="微软雅黑"/>
        <family val="0"/>
        <charset val="1"/>
      </rPr>
      <t xml:space="preserve">X </t>
    </r>
    <r>
      <rPr>
        <sz val="10"/>
        <rFont val="WenQuanYi Zen Hei"/>
        <family val="2"/>
      </rPr>
      <t xml:space="preserve">列填免保到期日，</t>
    </r>
    <r>
      <rPr>
        <sz val="10"/>
        <rFont val="微软雅黑"/>
        <family val="0"/>
        <charset val="1"/>
      </rPr>
      <t xml:space="preserve">Y </t>
    </r>
    <r>
      <rPr>
        <sz val="10"/>
        <rFont val="WenQuanYi Zen Hei"/>
        <family val="2"/>
      </rPr>
      <t xml:space="preserve">列会提醒「免保剩</t>
    </r>
    <r>
      <rPr>
        <sz val="10"/>
        <rFont val="微软雅黑"/>
        <family val="0"/>
        <charset val="1"/>
      </rPr>
      <t xml:space="preserve">N</t>
    </r>
    <r>
      <rPr>
        <sz val="10"/>
        <rFont val="WenQuanYi Zen Hei"/>
        <family val="2"/>
      </rPr>
      <t xml:space="preserve">天」「▲免保已到期，转收费」。</t>
    </r>
  </si>
  <si>
    <r>
      <rPr>
        <sz val="10"/>
        <rFont val="微软雅黑"/>
        <family val="0"/>
        <charset val="1"/>
      </rPr>
      <t xml:space="preserve">Z </t>
    </r>
    <r>
      <rPr>
        <sz val="10"/>
        <rFont val="WenQuanYi Zen Hei"/>
        <family val="2"/>
      </rPr>
      <t xml:space="preserve">列是年检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限速器校验 </t>
    </r>
    <r>
      <rPr>
        <sz val="10"/>
        <rFont val="微软雅黑"/>
        <family val="0"/>
        <charset val="1"/>
      </rPr>
      <t xml:space="preserve">/ </t>
    </r>
    <r>
      <rPr>
        <sz val="10"/>
        <rFont val="WenQuanYi Zen Hei"/>
        <family val="2"/>
      </rPr>
      <t xml:space="preserve">载重试验提醒，原表里 </t>
    </r>
    <r>
      <rPr>
        <sz val="10"/>
        <rFont val="微软雅黑"/>
        <family val="0"/>
        <charset val="1"/>
      </rPr>
      <t xml:space="preserve">2026.09</t>
    </r>
    <r>
      <rPr>
        <sz val="10"/>
        <rFont val="WenQuanYi Zen Hei"/>
        <family val="2"/>
      </rPr>
      <t xml:space="preserve">、</t>
    </r>
    <r>
      <rPr>
        <sz val="10"/>
        <rFont val="微软雅黑"/>
        <family val="0"/>
        <charset val="1"/>
      </rPr>
      <t xml:space="preserve">2027.8</t>
    </r>
    <r>
      <rPr>
        <sz val="10"/>
        <rFont val="WenQuanYi Zen Hei"/>
        <family val="2"/>
      </rPr>
      <t xml:space="preserve">、</t>
    </r>
    <r>
      <rPr>
        <sz val="10"/>
        <rFont val="微软雅黑"/>
        <family val="0"/>
        <charset val="1"/>
      </rPr>
      <t xml:space="preserve">2026.10.1</t>
    </r>
    <r>
      <rPr>
        <sz val="10"/>
        <rFont val="WenQuanYi Zen Hei"/>
        <family val="2"/>
      </rPr>
      <t xml:space="preserve">、真日期这几种写法都能认（只写到月的按当月最后一天算）。</t>
    </r>
  </si>
  <si>
    <t xml:space="preserve">各维保组表最右边也有「维保状态」下拉，按合同标注，《汇总》② 表会统计免保项目数。</t>
  </si>
  <si>
    <t xml:space="preserve">八、顺手修掉的几处原表问题</t>
  </si>
  <si>
    <t xml:space="preserve">① 到期提醒：没填止期的行（包括空行）原来显示【已到期】，现在不会了。</t>
  </si>
  <si>
    <r>
      <rPr>
        <sz val="10"/>
        <rFont val="WenQuanYi Zen Hei"/>
        <family val="2"/>
      </rPr>
      <t xml:space="preserve">② 总应收：胡春平、陆莹杨凯等表有好些行没有「总应收」公式，合计比「合同应收」还少（截图里 </t>
    </r>
    <r>
      <rPr>
        <sz val="10"/>
        <rFont val="微软雅黑"/>
        <family val="0"/>
        <charset val="1"/>
      </rPr>
      <t xml:space="preserve">77,400 </t>
    </r>
    <r>
      <rPr>
        <sz val="10"/>
        <rFont val="WenQuanYi Zen Hei"/>
        <family val="2"/>
      </rPr>
      <t xml:space="preserve">对 </t>
    </r>
    <r>
      <rPr>
        <sz val="10"/>
        <rFont val="微软雅黑"/>
        <family val="0"/>
        <charset val="1"/>
      </rPr>
      <t xml:space="preserve">68,980 </t>
    </r>
    <r>
      <rPr>
        <sz val="10"/>
        <rFont val="WenQuanYi Zen Hei"/>
        <family val="2"/>
      </rPr>
      <t xml:space="preserve">就是这个原因），已全部补齐。</t>
    </r>
  </si>
  <si>
    <t xml:space="preserve">③ 开票应收额：胡春平表后面几行的公式减了「收款日期」，是错的，已统一改掉。</t>
  </si>
  <si>
    <r>
      <rPr>
        <sz val="10"/>
        <rFont val="WenQuanYi Zen Hei"/>
        <family val="2"/>
      </rPr>
      <t xml:space="preserve">④ 应纳税额：原来写死「</t>
    </r>
    <r>
      <rPr>
        <sz val="10"/>
        <rFont val="微软雅黑"/>
        <family val="0"/>
        <charset val="1"/>
      </rPr>
      <t xml:space="preserve">÷1.06</t>
    </r>
    <r>
      <rPr>
        <sz val="10"/>
        <rFont val="WenQuanYi Zen Hei"/>
        <family val="2"/>
      </rPr>
      <t xml:space="preserve">」，改成跟着「税率」那一格走。</t>
    </r>
  </si>
  <si>
    <t xml:space="preserve">⑤ 冻结窗格统一成「锁住前三列和前两行」，往右翻收款区的时候单位名称还在。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</si>
</sst>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"/>
    <numFmt numFmtId="166" formatCode="yyyy\-mm\-dd"/>
    <numFmt numFmtId="167" formatCode="#,##0;[RED]\-#,##0;\-"/>
    <numFmt numFmtId="168" formatCode="0.0%"/>
    <numFmt numFmtId="169" formatCode="#,##0.00;[RED]\-#,##0.00;\-"/>
    <numFmt numFmtId="170" formatCode="0&quot;kg&#13;&#10;&quot;"/>
    <numFmt numFmtId="171" formatCode="0.00&quot;m/s&#13;&#10;&quot;"/>
    <numFmt numFmtId="172" formatCode="yyyy\年m\月;@"/>
    <numFmt numFmtId="173" formatCode="@"/>
    <numFmt numFmtId="174" formatCode="0.0&quot;m/s&#13;&#10;&quot;"/>
    <numFmt numFmtId="175" formatCode="mmm\-yy"/>
    <numFmt numFmtId="176" formatCode="yyyy\年m\月d\日;@"/>
    <numFmt numFmtId="177" formatCode="_ * #,##0.00_ ;_ * \-#,##0.00_ ;_ * \-??_ ;_ @_ "/>
    <numFmt numFmtId="178" formatCode="0%"/>
    <numFmt numFmtId="179" formatCode="General"/>
    <numFmt numFmtId="180" formatCode="#,##0.00;[RED]#,##0.00"/>
  </numFmts>
  <fonts count="80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WenQuanYi Zen Hei"/>
      <family val="2"/>
    </font>
    <font>
      <b val="true"/>
      <sz val="15"/>
      <color rgb="FFFFFFFF"/>
      <name val="微软雅黑"/>
      <family val="0"/>
      <charset val="1"/>
    </font>
    <font>
      <sz val="9"/>
      <color rgb="FF8B5E00"/>
      <name val="WenQuanYi Zen Hei"/>
      <family val="2"/>
    </font>
    <font>
      <sz val="9"/>
      <color rgb="FF8B5E00"/>
      <name val="微软雅黑"/>
      <family val="0"/>
      <charset val="1"/>
    </font>
    <font>
      <b val="true"/>
      <sz val="10"/>
      <color rgb="FF1F4E79"/>
      <name val="WenQuanYi Zen Hei"/>
      <family val="2"/>
    </font>
    <font>
      <b val="true"/>
      <sz val="14"/>
      <color rgb="FF1F4E79"/>
      <name val="微软雅黑"/>
      <family val="0"/>
      <charset val="1"/>
    </font>
    <font>
      <b val="true"/>
      <sz val="10"/>
      <color rgb="FF1F4E79"/>
      <name val="微软雅黑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微软雅黑"/>
      <family val="0"/>
      <charset val="1"/>
    </font>
    <font>
      <sz val="10"/>
      <name val="WenQuanYi Zen Hei"/>
      <family val="2"/>
    </font>
    <font>
      <sz val="10"/>
      <name val="微软雅黑"/>
      <family val="0"/>
      <charset val="1"/>
    </font>
    <font>
      <b val="true"/>
      <sz val="10"/>
      <color rgb="FFC00000"/>
      <name val="WenQuanYi Zen Hei"/>
      <family val="2"/>
    </font>
    <font>
      <b val="true"/>
      <sz val="10"/>
      <color rgb="FFC00000"/>
      <name val="微软雅黑"/>
      <family val="0"/>
      <charset val="1"/>
    </font>
    <font>
      <sz val="11"/>
      <color theme="1"/>
      <name val="Verdana"/>
      <family val="0"/>
      <charset val="134"/>
    </font>
    <font>
      <sz val="11"/>
      <name val="Verdana"/>
      <family val="0"/>
      <charset val="134"/>
    </font>
    <font>
      <sz val="11"/>
      <color theme="9"/>
      <name val="WenQuanYi Zen Hei"/>
      <family val="2"/>
    </font>
    <font>
      <sz val="20"/>
      <color theme="0"/>
      <name val="WenQuanYi Zen Hei"/>
      <family val="2"/>
    </font>
    <font>
      <sz val="22"/>
      <color theme="0"/>
      <name val="WenQuanYi Zen Hei"/>
      <family val="2"/>
    </font>
    <font>
      <sz val="16"/>
      <color theme="0"/>
      <name val="WenQuanYi Zen Hei"/>
      <family val="2"/>
    </font>
    <font>
      <sz val="16"/>
      <color theme="0"/>
      <name val="Verdana"/>
      <family val="0"/>
      <charset val="134"/>
    </font>
    <font>
      <sz val="16"/>
      <color theme="0"/>
      <name val="宋体"/>
      <family val="0"/>
      <charset val="134"/>
    </font>
    <font>
      <sz val="12"/>
      <name val="WenQuanYi Zen Hei"/>
      <family val="2"/>
    </font>
    <font>
      <sz val="12"/>
      <name val="Verdana"/>
      <family val="0"/>
      <charset val="134"/>
    </font>
    <font>
      <sz val="12"/>
      <name val="Verdana"/>
      <family val="0"/>
    </font>
    <font>
      <sz val="11"/>
      <color rgb="FF1F4E79"/>
      <name val="Verdana"/>
      <family val="0"/>
      <charset val="1"/>
    </font>
    <font>
      <sz val="9"/>
      <name val="Verdana"/>
      <family val="0"/>
      <charset val="134"/>
    </font>
    <font>
      <sz val="14"/>
      <name val="Verdana"/>
      <family val="0"/>
    </font>
    <font>
      <sz val="10"/>
      <name val="Verdana"/>
      <family val="0"/>
    </font>
    <font>
      <sz val="11"/>
      <name val="Verdana"/>
      <family val="0"/>
    </font>
    <font>
      <sz val="10.5"/>
      <name val="WenQuanYi Zen Hei"/>
      <family val="2"/>
    </font>
    <font>
      <sz val="11"/>
      <color theme="1"/>
      <name val="WenQuanYi Zen Hei"/>
      <family val="2"/>
    </font>
    <font>
      <sz val="11"/>
      <name val="WenQuanYi Zen Hei"/>
      <family val="2"/>
    </font>
    <font>
      <sz val="9.75"/>
      <color rgb="FF303133"/>
      <name val="WenQuanYi Zen Hei"/>
      <family val="2"/>
    </font>
    <font>
      <sz val="10.5"/>
      <color rgb="FF606266"/>
      <name val="Verdana"/>
      <family val="0"/>
      <charset val="134"/>
    </font>
    <font>
      <b val="true"/>
      <sz val="12"/>
      <name val="Verdana"/>
      <family val="0"/>
    </font>
    <font>
      <b val="true"/>
      <sz val="12"/>
      <color rgb="FF000000"/>
      <name val="Verdana"/>
      <family val="0"/>
      <charset val="134"/>
    </font>
    <font>
      <b val="true"/>
      <sz val="12"/>
      <color rgb="FF000000"/>
      <name val="WenQuanYi Zen Hei"/>
      <family val="2"/>
    </font>
    <font>
      <b val="true"/>
      <sz val="12"/>
      <color rgb="FFFF0000"/>
      <name val="Verdana"/>
      <family val="0"/>
    </font>
    <font>
      <sz val="9.75"/>
      <color rgb="FF676A6C"/>
      <name val="Verdana"/>
      <family val="0"/>
      <charset val="134"/>
    </font>
    <font>
      <sz val="11"/>
      <color rgb="FFFF0000"/>
      <name val="WenQuanYi Zen Hei"/>
      <family val="2"/>
    </font>
    <font>
      <sz val="10.5"/>
      <name val="Verdana"/>
      <family val="0"/>
      <charset val="134"/>
    </font>
    <font>
      <sz val="10"/>
      <color rgb="FF303133"/>
      <name val="WenQuanYi Zen Hei"/>
      <family val="2"/>
    </font>
    <font>
      <sz val="10"/>
      <name val="Arial"/>
      <family val="2"/>
    </font>
    <font>
      <sz val="11"/>
      <color theme="1"/>
      <name val="黑体"/>
      <family val="0"/>
      <charset val="134"/>
    </font>
    <font>
      <sz val="11"/>
      <name val="黑体"/>
      <family val="0"/>
      <charset val="134"/>
    </font>
    <font>
      <sz val="11"/>
      <color rgb="FFFF0000"/>
      <name val="黑体"/>
      <family val="0"/>
      <charset val="134"/>
    </font>
    <font>
      <sz val="12"/>
      <name val="黑体"/>
      <family val="0"/>
      <charset val="134"/>
    </font>
    <font>
      <sz val="12"/>
      <name val="黑体"/>
      <family val="0"/>
    </font>
    <font>
      <sz val="11"/>
      <color rgb="FF1F4E79"/>
      <name val="黑体"/>
      <family val="0"/>
      <charset val="1"/>
    </font>
    <font>
      <sz val="11"/>
      <color rgb="FF1F4E79"/>
      <name val="WenQuanYi Zen Hei"/>
      <family val="2"/>
    </font>
    <font>
      <b val="true"/>
      <sz val="12"/>
      <name val="WenQuanYi Zen Hei"/>
      <family val="2"/>
    </font>
    <font>
      <b val="true"/>
      <sz val="11"/>
      <color rgb="FFFF0000"/>
      <name val="WenQuanYi Zen Hei"/>
      <family val="2"/>
    </font>
    <font>
      <b val="true"/>
      <sz val="11"/>
      <name val="WenQuanYi Zen Hei"/>
      <family val="2"/>
    </font>
    <font>
      <b val="true"/>
      <sz val="11"/>
      <name val="Microsoft YaHei"/>
      <family val="0"/>
      <charset val="134"/>
    </font>
    <font>
      <b val="true"/>
      <sz val="11"/>
      <color theme="1"/>
      <name val="WenQuanYi Zen Hei"/>
      <family val="2"/>
    </font>
    <font>
      <b val="true"/>
      <sz val="11"/>
      <color theme="1"/>
      <name val="Microsoft YaHei"/>
      <family val="0"/>
      <charset val="134"/>
    </font>
    <font>
      <b val="true"/>
      <sz val="11"/>
      <color rgb="FFFF0000"/>
      <name val="Microsoft YaHei"/>
      <family val="0"/>
      <charset val="134"/>
    </font>
    <font>
      <sz val="10"/>
      <color theme="1"/>
      <name val="Microsoft YaHei"/>
      <family val="0"/>
      <charset val="134"/>
    </font>
    <font>
      <sz val="10"/>
      <color theme="1"/>
      <name val="WenQuanYi Zen Hei"/>
      <family val="2"/>
    </font>
    <font>
      <sz val="10"/>
      <color rgb="FF1F4E79"/>
      <name val="Microsoft YaHei"/>
      <family val="0"/>
      <charset val="1"/>
    </font>
    <font>
      <sz val="10"/>
      <color rgb="FF1F4E79"/>
      <name val="WenQuanYi Zen Hei"/>
      <family val="2"/>
    </font>
    <font>
      <sz val="10"/>
      <name val="Microsoft YaHei"/>
      <family val="0"/>
      <charset val="134"/>
    </font>
    <font>
      <sz val="11"/>
      <name val="宋体"/>
      <family val="0"/>
      <charset val="134"/>
    </font>
    <font>
      <sz val="11"/>
      <color rgb="FF1F4E79"/>
      <name val="宋体"/>
      <family val="0"/>
      <charset val="1"/>
    </font>
    <font>
      <sz val="10"/>
      <color rgb="FFFF0000"/>
      <name val="Microsoft YaHei"/>
      <family val="0"/>
      <charset val="134"/>
    </font>
    <font>
      <sz val="10"/>
      <color rgb="FFFF0000"/>
      <name val="WenQuanYi Zen Hei"/>
      <family val="2"/>
    </font>
    <font>
      <sz val="14"/>
      <name val="WenQuanYi Zen Hei"/>
      <family val="2"/>
    </font>
    <font>
      <sz val="14"/>
      <name val="宋体"/>
      <family val="0"/>
      <charset val="134"/>
    </font>
    <font>
      <sz val="11"/>
      <color theme="1"/>
      <name val="微软雅黑"/>
      <family val="0"/>
      <charset val="134"/>
    </font>
    <font>
      <sz val="14"/>
      <color theme="1"/>
      <name val="WenQuanYi Zen Hei"/>
      <family val="2"/>
    </font>
    <font>
      <sz val="14"/>
      <color theme="1"/>
      <name val="宋体"/>
      <family val="0"/>
      <charset val="134"/>
    </font>
    <font>
      <b val="true"/>
      <sz val="11"/>
      <color rgb="FFFF0000"/>
      <name val="宋体"/>
      <family val="0"/>
      <charset val="134"/>
    </font>
    <font>
      <sz val="11"/>
      <color rgb="FFFF0000"/>
      <name val="宋体"/>
      <family val="0"/>
      <charset val="134"/>
    </font>
    <font>
      <sz val="12"/>
      <name val="宋体"/>
      <family val="0"/>
      <charset val="134"/>
    </font>
    <font>
      <b val="true"/>
      <sz val="11"/>
      <color rgb="FF1F4E79"/>
      <name val="WenQuanYi Zen Hei"/>
      <family val="2"/>
    </font>
    <font>
      <b val="true"/>
      <sz val="11"/>
      <color rgb="FF1F4E79"/>
      <name val="微软雅黑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2E54A1"/>
      </patternFill>
    </fill>
    <fill>
      <patternFill patternType="solid">
        <fgColor rgb="FFDDEBF7"/>
        <bgColor rgb="FFD4F4F1"/>
      </patternFill>
    </fill>
    <fill>
      <patternFill patternType="solid">
        <fgColor rgb="FFFFFBEA"/>
        <bgColor rgb="FFFFFFFF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4874CB"/>
      </patternFill>
    </fill>
    <fill>
      <patternFill patternType="solid">
        <fgColor rgb="FFFCE4E4"/>
        <bgColor rgb="FFEDEDED"/>
      </patternFill>
    </fill>
    <fill>
      <patternFill patternType="solid">
        <fgColor rgb="FFE2EFDA"/>
        <bgColor rgb="FFE7E6E6"/>
      </patternFill>
    </fill>
    <fill>
      <patternFill patternType="solid">
        <fgColor rgb="FF70AD47"/>
        <bgColor rgb="FF339966"/>
      </patternFill>
    </fill>
    <fill>
      <patternFill patternType="solid">
        <fgColor rgb="FFFFF2CC"/>
        <bgColor rgb="FFFFFBEA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9C0006"/>
      </patternFill>
    </fill>
    <fill>
      <patternFill patternType="solid">
        <fgColor theme="2"/>
        <bgColor rgb="FFEDEDED"/>
      </patternFill>
    </fill>
    <fill>
      <patternFill patternType="solid">
        <fgColor theme="5"/>
        <bgColor rgb="FFFF8080"/>
      </patternFill>
    </fill>
    <fill>
      <patternFill patternType="solid">
        <fgColor theme="4" tint="-0.25"/>
        <bgColor rgb="FF1F4E79"/>
      </patternFill>
    </fill>
    <fill>
      <patternFill patternType="solid">
        <fgColor rgb="FFEDEDED"/>
        <bgColor rgb="FFF2F2F2"/>
      </patternFill>
    </fill>
    <fill>
      <patternFill patternType="solid">
        <fgColor theme="8" tint="0.8"/>
        <bgColor rgb="FFDDEBF7"/>
      </patternFill>
    </fill>
    <fill>
      <patternFill patternType="solid">
        <fgColor theme="8"/>
        <bgColor rgb="FF00CCFF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ck">
        <color rgb="FFFF0000"/>
      </bottom>
      <diagonal/>
    </border>
    <border diagonalUp="false" diagonalDown="false">
      <left style="thin"/>
      <right style="thin"/>
      <top style="thin"/>
      <bottom style="thick">
        <color rgb="FFFF0000"/>
      </bottom>
      <diagonal/>
    </border>
    <border diagonalUp="false" diagonalDown="false">
      <left style="thin"/>
      <right/>
      <top style="thin"/>
      <bottom style="thick">
        <color rgb="FFFF0000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/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 style="thin">
        <color theme="1"/>
      </left>
      <right style="thick">
        <color rgb="FFFF0000"/>
      </right>
      <top/>
      <bottom style="thin">
        <color theme="1"/>
      </bottom>
      <diagonal/>
    </border>
    <border diagonalUp="false" diagonalDown="false">
      <left style="thin"/>
      <right style="thick">
        <color rgb="FFFF0000"/>
      </right>
      <top style="thin"/>
      <bottom style="thick">
        <color rgb="FFFF0000"/>
      </bottom>
      <diagonal/>
    </border>
    <border diagonalUp="false" diagonalDown="false">
      <left/>
      <right style="thin"/>
      <top style="thin"/>
      <bottom style="thick">
        <color rgb="FFFF0000"/>
      </bottom>
      <diagonal/>
    </border>
    <border diagonalUp="false" diagonalDown="false">
      <left style="thin"/>
      <right style="thick">
        <color rgb="FFFF0000"/>
      </right>
      <top style="thin"/>
      <bottom style="thin"/>
      <diagonal/>
    </border>
    <border diagonalUp="false" diagonalDown="false">
      <left style="thin"/>
      <right style="thin"/>
      <top/>
      <bottom style="thick">
        <color rgb="FFFF0000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ck">
        <color rgb="FFFF0000"/>
      </right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double">
        <color rgb="FFFF0000"/>
      </left>
      <right style="double">
        <color rgb="FFFF0000"/>
      </right>
      <top style="thin"/>
      <bottom style="thin"/>
      <diagonal/>
    </border>
    <border diagonalUp="false" diagonalDown="false">
      <left style="double">
        <color rgb="FFFF0000"/>
      </left>
      <right style="double">
        <color rgb="FFFF0000"/>
      </right>
      <top/>
      <bottom style="thin"/>
      <diagonal/>
    </border>
    <border diagonalUp="false" diagonalDown="false"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ck">
        <color theme="4"/>
      </left>
      <right/>
      <top style="thin">
        <color theme="4"/>
      </top>
      <bottom style="thin">
        <color theme="4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>
        <color theme="4"/>
      </left>
      <right/>
      <top style="thin">
        <color theme="4"/>
      </top>
      <bottom style="thin">
        <color theme="4"/>
      </bottom>
      <diagonal/>
    </border>
    <border diagonalUp="false" diagonalDown="false">
      <left style="thin"/>
      <right style="thick">
        <color theme="4"/>
      </right>
      <top style="thin"/>
      <bottom style="thin"/>
      <diagonal/>
    </border>
    <border diagonalUp="false" diagonalDown="false"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2" fillId="15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1" fontId="22" fillId="15" borderId="2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22" fillId="1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2" fillId="1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7" fillId="13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27" fillId="13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6" fillId="13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13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1" fontId="27" fillId="13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3" fontId="26" fillId="13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3" fontId="26" fillId="13" borderId="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7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7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7" fillId="13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9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5" fillId="13" borderId="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7" fillId="13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6" fillId="13" borderId="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27" fillId="13" borderId="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26" fillId="13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25" fillId="13" borderId="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30" fillId="13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25" fillId="13" borderId="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3" fontId="31" fillId="13" borderId="2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73" fontId="3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3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70" fontId="26" fillId="13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1" fontId="26" fillId="13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8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8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3" borderId="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4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8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3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7" fillId="1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3" borderId="8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8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1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8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8" fillId="1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7" fillId="1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7" fillId="1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13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3" fontId="27" fillId="13" borderId="1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7" fillId="1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3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7" fillId="1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1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6" fillId="13" borderId="1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13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7" fillId="1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3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9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7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6" fillId="13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7" fillId="1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9" fillId="13" borderId="2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17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1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8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1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7" fillId="1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1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7" fillId="1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4" fillId="1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43" fillId="17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6" fontId="35" fillId="17" borderId="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6" fontId="35" fillId="17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6" fontId="35" fillId="17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6" fontId="35" fillId="17" borderId="1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7" fontId="34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4" fillId="1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5" fillId="17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7" fontId="35" fillId="1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1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3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47" fillId="17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47" fillId="17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47" fillId="17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49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49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49" fillId="17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6" fontId="4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51" fillId="0" borderId="1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1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7" fontId="4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2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3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7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4" fillId="0" borderId="1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2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2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51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7" fontId="51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7" fontId="4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7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4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4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6" fontId="4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4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55" fillId="17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6" fontId="56" fillId="17" borderId="8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76" fontId="56" fillId="17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6" fontId="56" fillId="17" borderId="1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6" fontId="57" fillId="17" borderId="1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6" fontId="56" fillId="17" borderId="1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7" fontId="58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58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56" fillId="17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7" fontId="56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59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59" fillId="17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59" fillId="17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60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0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0" fillId="17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6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7" fontId="6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7" fontId="3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6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6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7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55" fillId="17" borderId="1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6" fontId="56" fillId="17" borderId="12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76" fontId="56" fillId="17" borderId="12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76" fontId="56" fillId="17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8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5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5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55" fillId="17" borderId="18" xfId="0" applyFont="true" applyBorder="true" applyAlignment="true" applyProtection="false">
      <alignment horizontal="right" vertical="center" textRotation="0" wrapText="true" indent="0" shrinkToFit="true"/>
      <protection locked="true" hidden="false"/>
    </xf>
    <xf numFmtId="177" fontId="68" fillId="17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61" fillId="17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68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8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8" fillId="17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6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43" fillId="17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6" fontId="35" fillId="17" borderId="1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6" fontId="70" fillId="17" borderId="1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76" fontId="35" fillId="17" borderId="1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7" fontId="3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7" fillId="17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47" fillId="17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47" fillId="17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47" fillId="17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49" fillId="1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49" fillId="1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49" fillId="17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0" fillId="0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72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0" borderId="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6" fontId="6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66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6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70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34" fillId="0" borderId="17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35" fillId="17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7" fontId="34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34" fillId="17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1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5" fillId="17" borderId="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7" fontId="0" fillId="17" borderId="8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79" fontId="75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5" fillId="1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5" fillId="17" borderId="1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7" fontId="75" fillId="17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6" fontId="43" fillId="0" borderId="1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4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4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0" fillId="0" borderId="1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0" fillId="0" borderId="2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66" fillId="0" borderId="1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7" fontId="6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66" fillId="0" borderId="10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7" fontId="6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3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0" fillId="0" borderId="1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7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0" fillId="0" borderId="2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66" fillId="0" borderId="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7" fontId="6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66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43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3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35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5" fillId="18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35" fillId="18" borderId="26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5" fillId="18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7" fontId="35" fillId="18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35" fillId="18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35" fillId="18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35" fillId="18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35" fillId="18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76" fontId="66" fillId="0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7" fontId="66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">
    <dxf>
      <fill>
        <patternFill patternType="solid">
          <fgColor rgb="FFE7E6E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54C5E"/>
          <bgColor rgb="FF000000"/>
        </patternFill>
      </fill>
    </dxf>
    <dxf>
      <fill>
        <patternFill patternType="solid">
          <fgColor rgb="FFEE822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2E54A1"/>
          <bgColor rgb="FF000000"/>
        </patternFill>
      </fill>
    </dxf>
    <dxf>
      <fill>
        <patternFill patternType="solid">
          <fgColor rgb="FF606266"/>
          <bgColor rgb="FF000000"/>
        </patternFill>
      </fill>
    </dxf>
    <dxf>
      <fill>
        <patternFill patternType="solid">
          <fgColor rgb="FF676A6C"/>
          <bgColor rgb="FF000000"/>
        </patternFill>
      </fill>
    </dxf>
    <dxf>
      <fill>
        <patternFill patternType="solid">
          <fgColor rgb="FF30313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C00000"/>
      </font>
    </dxf>
    <dxf>
      <font>
        <color rgb="FF006100"/>
      </font>
    </dxf>
    <dxf>
      <font>
        <b val="1"/>
        <color rgb="FF9C0006"/>
      </font>
      <fill>
        <patternFill>
          <bgColor rgb="FFFFC7CE"/>
        </patternFill>
      </fill>
    </dxf>
    <dxf>
      <fill>
        <patternFill patternType="solid">
          <fgColor rgb="FFD4F4F1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BEA"/>
      <rgbColor rgb="FFFF00FF"/>
      <rgbColor rgb="FF00FFFF"/>
      <rgbColor rgb="FF9C0006"/>
      <rgbColor rgb="FF006100"/>
      <rgbColor rgb="FF000080"/>
      <rgbColor rgb="FF8B5E00"/>
      <rgbColor rgb="FF800080"/>
      <rgbColor rgb="FF008080"/>
      <rgbColor rgb="FFBFBFBF"/>
      <rgbColor rgb="FF606266"/>
      <rgbColor rgb="FF9999FF"/>
      <rgbColor rgb="FF7030A0"/>
      <rgbColor rgb="FFFFF2CC"/>
      <rgbColor rgb="FFD4F4F1"/>
      <rgbColor rgb="FF660066"/>
      <rgbColor rgb="FFFF8080"/>
      <rgbColor rgb="FF2E75B6"/>
      <rgbColor rgb="FFE7E6E6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DDEBF7"/>
      <rgbColor rgb="FFE2EFDA"/>
      <rgbColor rgb="FFFFEB9C"/>
      <rgbColor rgb="FFEDEDED"/>
      <rgbColor rgb="FFFCE4E4"/>
      <rgbColor rgb="FFF2F2F2"/>
      <rgbColor rgb="FFFFC7CE"/>
      <rgbColor rgb="FF4874CB"/>
      <rgbColor rgb="FF30C0B4"/>
      <rgbColor rgb="FF99CC00"/>
      <rgbColor rgb="FFFFCC00"/>
      <rgbColor rgb="FFEE822F"/>
      <rgbColor rgb="FFE54C5E"/>
      <rgbColor rgb="FF676A6C"/>
      <rgbColor rgb="FF70AD47"/>
      <rgbColor rgb="FF1F4E79"/>
      <rgbColor rgb="FF339966"/>
      <rgbColor rgb="FF003300"/>
      <rgbColor rgb="FF333300"/>
      <rgbColor rgb="FF9C5700"/>
      <rgbColor rgb="FF993366"/>
      <rgbColor rgb="FF2E54A1"/>
      <rgbColor rgb="FF3031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V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10" min="3" style="1" width="14"/>
    <col collapsed="false" customWidth="true" hidden="false" outlineLevel="0" max="12" min="11" style="1" width="13"/>
    <col collapsed="false" customWidth="true" hidden="false" outlineLevel="0" max="13" min="13" style="1" width="24"/>
    <col collapsed="false" customWidth="true" hidden="false" outlineLevel="0" max="15" min="14" style="1" width="13"/>
    <col collapsed="false" customWidth="true" hidden="false" outlineLevel="0" max="16" min="16" style="1" width="9"/>
    <col collapsed="false" customWidth="true" hidden="false" outlineLevel="0" max="18" min="17" style="1" width="14"/>
    <col collapsed="false" customWidth="true" hidden="false" outlineLevel="0" max="19" min="19" style="1" width="13"/>
    <col collapsed="false" customWidth="true" hidden="false" outlineLevel="0" max="21" min="20" style="1" width="14"/>
    <col collapsed="false" customWidth="true" hidden="false" outlineLevel="0" max="22" min="22" style="1" width="1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33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24" hidden="false" customHeight="true" outlineLevel="0" collapsed="false">
      <c r="A3" s="4" t="s">
        <v>2</v>
      </c>
      <c r="B3" s="5" t="n">
        <v>2026</v>
      </c>
      <c r="C3" s="4" t="s">
        <v>3</v>
      </c>
      <c r="D3" s="5" t="n">
        <v>30</v>
      </c>
      <c r="E3" s="4" t="s">
        <v>4</v>
      </c>
      <c r="F3" s="5" t="n">
        <v>7</v>
      </c>
      <c r="G3" s="4" t="s">
        <v>5</v>
      </c>
      <c r="H3" s="6" t="n">
        <f aca="true">TODAY()</f>
        <v>46288</v>
      </c>
    </row>
    <row r="5" customFormat="false" ht="21.75" hidden="false" customHeight="true" outlineLevel="0" collapsed="false">
      <c r="A5" s="7" t="s">
        <v>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customFormat="false" ht="30" hidden="false" customHeight="true" outlineLevel="0" collapsed="false">
      <c r="A6" s="8" t="s">
        <v>7</v>
      </c>
      <c r="B6" s="8" t="s">
        <v>8</v>
      </c>
      <c r="C6" s="8" t="s">
        <v>9</v>
      </c>
      <c r="D6" s="8" t="s">
        <v>10</v>
      </c>
      <c r="F6" s="8" t="s">
        <v>11</v>
      </c>
      <c r="G6" s="8" t="s">
        <v>8</v>
      </c>
      <c r="H6" s="8" t="s">
        <v>9</v>
      </c>
      <c r="J6" s="8" t="s">
        <v>12</v>
      </c>
      <c r="K6" s="8" t="s">
        <v>8</v>
      </c>
      <c r="M6" s="8" t="s">
        <v>13</v>
      </c>
      <c r="N6" s="8" t="s">
        <v>14</v>
      </c>
    </row>
    <row r="7" customFormat="false" ht="15" hidden="false" customHeight="false" outlineLevel="0" collapsed="false">
      <c r="A7" s="9" t="s">
        <v>15</v>
      </c>
      <c r="B7" s="10" t="n">
        <f aca="false">SUMIF(电梯档案!$W$2:$W$800,$A7,电梯档案!$N$2:$N$800)</f>
        <v>0</v>
      </c>
      <c r="C7" s="11" t="n">
        <f aca="false">IFERROR($B7/$B$14,"")</f>
        <v>0</v>
      </c>
      <c r="D7" s="12"/>
      <c r="F7" s="9" t="s">
        <v>16</v>
      </c>
      <c r="G7" s="10" t="n">
        <f aca="false">SUMIF(电梯档案!$H$2:$H$800,"客梯",电梯档案!$N$2:$N$800)</f>
        <v>127</v>
      </c>
      <c r="H7" s="11" t="n">
        <f aca="false">IFERROR($G7/$G$14,"")</f>
        <v>0.421926910299003</v>
      </c>
      <c r="J7" s="9" t="s">
        <v>17</v>
      </c>
      <c r="K7" s="10" t="n">
        <f aca="false">SUMIF(电梯档案!$V$2:$V$800,"?*",电梯档案!$N$2:$N$800)-$K$8</f>
        <v>39</v>
      </c>
      <c r="M7" s="13" t="s">
        <v>18</v>
      </c>
      <c r="N7" s="14" t="n">
        <f aca="false">COUNTIF(电梯档案!$Z$2:$Z$800,"*已过期*")</f>
        <v>0</v>
      </c>
    </row>
    <row r="8" customFormat="false" ht="15" hidden="false" customHeight="false" outlineLevel="0" collapsed="false">
      <c r="A8" s="9" t="s">
        <v>19</v>
      </c>
      <c r="B8" s="10" t="n">
        <f aca="false">SUMIF(电梯档案!$W$2:$W$800,$A8,电梯档案!$N$2:$N$800)</f>
        <v>0</v>
      </c>
      <c r="C8" s="11" t="n">
        <f aca="false">IFERROR($B8/$B$14,"")</f>
        <v>0</v>
      </c>
      <c r="D8" s="15" t="n">
        <f aca="false">COUNTIFS(电梯档案!$W$2:$W$800,$A8,电梯档案!$Y$2:$Y$800,"▲免保已到期*")+COUNTIFS(电梯档案!$W$2:$W$800,$A8,电梯档案!$Y$2:$Y$800,"免保剩*")</f>
        <v>0</v>
      </c>
      <c r="F8" s="9" t="s">
        <v>20</v>
      </c>
      <c r="G8" s="10" t="n">
        <f aca="false">SUMIF(电梯档案!$H$2:$H$800,"客梯(无机房)",电梯档案!$N$2:$N$800)+SUMIF(电梯档案!$H$2:$H$800,"客梯（无机房）",电梯档案!$N$2:$N$800)</f>
        <v>80</v>
      </c>
      <c r="H8" s="11" t="n">
        <f aca="false">IFERROR($G8/$G$14,"")</f>
        <v>0.26578073089701</v>
      </c>
      <c r="J8" s="13" t="s">
        <v>21</v>
      </c>
      <c r="K8" s="14" t="n">
        <f aca="false">SUMIF(电梯档案!$V$2:$V$800,"未排",电梯档案!$N$2:$N$800)</f>
        <v>8</v>
      </c>
      <c r="M8" s="13" t="s">
        <v>22</v>
      </c>
      <c r="N8" s="14" t="n">
        <f aca="false">COUNTIFS(电梯档案!$Z$2:$Z$800,"*剩*",电梯档案!$Z$2:$Z$800,"&lt;&gt;*已过期*")</f>
        <v>3</v>
      </c>
    </row>
    <row r="9" customFormat="false" ht="15" hidden="false" customHeight="false" outlineLevel="0" collapsed="false">
      <c r="A9" s="9" t="s">
        <v>23</v>
      </c>
      <c r="B9" s="10" t="n">
        <f aca="false">SUMIF(电梯档案!$W$2:$W$800,$A9,电梯档案!$N$2:$N$800)</f>
        <v>0</v>
      </c>
      <c r="C9" s="11" t="n">
        <f aca="false">IFERROR($B9/$B$14,"")</f>
        <v>0</v>
      </c>
      <c r="D9" s="15" t="n">
        <f aca="false">COUNTIFS(电梯档案!$W$2:$W$800,$A9,电梯档案!$Y$2:$Y$800,"▲免保已到期*")+COUNTIFS(电梯档案!$W$2:$W$800,$A9,电梯档案!$Y$2:$Y$800,"免保剩*")</f>
        <v>0</v>
      </c>
      <c r="F9" s="9" t="s">
        <v>24</v>
      </c>
      <c r="G9" s="10" t="n">
        <f aca="false">SUMIF(电梯档案!$H$2:$H$800,"货梯",电梯档案!$N$2:$N$800)</f>
        <v>25</v>
      </c>
      <c r="H9" s="11" t="n">
        <f aca="false">IFERROR($G9/$G$14,"")</f>
        <v>0.0830564784053156</v>
      </c>
      <c r="J9" s="13" t="s">
        <v>25</v>
      </c>
      <c r="K9" s="14" t="n">
        <f aca="false">$K$10-$K$7-$K$8</f>
        <v>254</v>
      </c>
      <c r="M9" s="13" t="s">
        <v>26</v>
      </c>
      <c r="N9" s="14" t="n">
        <f aca="false">COUNTIF(电梯档案!$Y$2:$Y$800,"▲免保已到期*")</f>
        <v>0</v>
      </c>
    </row>
    <row r="10" customFormat="false" ht="15" hidden="false" customHeight="false" outlineLevel="0" collapsed="false">
      <c r="A10" s="9" t="s">
        <v>27</v>
      </c>
      <c r="B10" s="10" t="n">
        <f aca="false">SUMIF(电梯档案!$W$2:$W$800,$A10,电梯档案!$N$2:$N$800)</f>
        <v>0</v>
      </c>
      <c r="C10" s="11" t="n">
        <f aca="false">IFERROR($B10/$B$14,"")</f>
        <v>0</v>
      </c>
      <c r="D10" s="15" t="n">
        <f aca="false">COUNTIFS(电梯档案!$W$2:$W$800,$A10,电梯档案!$Y$2:$Y$800,"▲免保已到期*")+COUNTIFS(电梯档案!$W$2:$W$800,$A10,电梯档案!$Y$2:$Y$800,"免保剩*")</f>
        <v>0</v>
      </c>
      <c r="F10" s="9" t="s">
        <v>28</v>
      </c>
      <c r="G10" s="10" t="n">
        <f aca="false">SUMIF(电梯档案!$H$2:$H$800,"扶梯",电梯档案!$N$2:$N$800)</f>
        <v>3</v>
      </c>
      <c r="H10" s="11" t="n">
        <f aca="false">IFERROR($G10/$G$14,"")</f>
        <v>0.00996677740863787</v>
      </c>
      <c r="J10" s="16" t="s">
        <v>29</v>
      </c>
      <c r="K10" s="17" t="n">
        <f aca="false">SUM(电梯档案!$N$2:$N$800)</f>
        <v>301</v>
      </c>
      <c r="M10" s="13" t="s">
        <v>30</v>
      </c>
      <c r="N10" s="14" t="n">
        <f aca="false">COUNTIF(电梯档案!$Y$2:$Y$800,"免保剩*")</f>
        <v>0</v>
      </c>
    </row>
    <row r="11" customFormat="false" ht="15" hidden="false" customHeight="false" outlineLevel="0" collapsed="false">
      <c r="A11" s="9" t="s">
        <v>31</v>
      </c>
      <c r="B11" s="10" t="n">
        <f aca="false">SUMIF(电梯档案!$W$2:$W$800,$A11,电梯档案!$N$2:$N$800)</f>
        <v>0</v>
      </c>
      <c r="C11" s="11" t="n">
        <f aca="false">IFERROR($B11/$B$14,"")</f>
        <v>0</v>
      </c>
      <c r="D11" s="12"/>
      <c r="F11" s="9" t="s">
        <v>32</v>
      </c>
      <c r="G11" s="10" t="n">
        <f aca="false">SUMIF(电梯档案!$H$2:$H$800,"人行道",电梯档案!$N$2:$N$800)</f>
        <v>4</v>
      </c>
      <c r="H11" s="11" t="n">
        <f aca="false">IFERROR($G11/$G$14,"")</f>
        <v>0.0132890365448505</v>
      </c>
      <c r="M11" s="13" t="s">
        <v>33</v>
      </c>
      <c r="N11" s="14" t="n">
        <f aca="false">COUNTIF(电梯档案!$Y$2:$Y$800,"▲免保到期日没填")</f>
        <v>0</v>
      </c>
    </row>
    <row r="12" customFormat="false" ht="15" hidden="false" customHeight="false" outlineLevel="0" collapsed="false">
      <c r="A12" s="9" t="s">
        <v>34</v>
      </c>
      <c r="B12" s="10" t="n">
        <f aca="false">SUMIF(电梯档案!$W$2:$W$800,$A12,电梯档案!$N$2:$N$800)</f>
        <v>0</v>
      </c>
      <c r="C12" s="11" t="n">
        <f aca="false">IFERROR($B12/$B$14,"")</f>
        <v>0</v>
      </c>
      <c r="D12" s="12"/>
      <c r="F12" s="9" t="s">
        <v>35</v>
      </c>
      <c r="G12" s="10" t="n">
        <f aca="false">SUMIF(电梯档案!$H$2:$H$800,"杂物梯",电梯档案!$N$2:$N$800)</f>
        <v>1</v>
      </c>
      <c r="H12" s="11" t="n">
        <f aca="false">IFERROR($G12/$G$14,"")</f>
        <v>0.00332225913621262</v>
      </c>
      <c r="M12" s="9" t="s">
        <v>36</v>
      </c>
      <c r="N12" s="18" t="n">
        <f aca="false">SUM(电梯档案!$N$2:$N$800)</f>
        <v>301</v>
      </c>
    </row>
    <row r="13" customFormat="false" ht="15" hidden="false" customHeight="false" outlineLevel="0" collapsed="false">
      <c r="A13" s="13" t="s">
        <v>37</v>
      </c>
      <c r="B13" s="14" t="n">
        <f aca="false">$B$14-SUM($B$7:$B$12)</f>
        <v>301</v>
      </c>
      <c r="C13" s="19" t="n">
        <f aca="false">IFERROR($B13/$B$14,"")</f>
        <v>1</v>
      </c>
      <c r="D13" s="20"/>
      <c r="F13" s="13" t="s">
        <v>38</v>
      </c>
      <c r="G13" s="14" t="n">
        <f aca="false">$G$14-SUM($G$7:$G$12)</f>
        <v>61</v>
      </c>
      <c r="H13" s="19" t="n">
        <f aca="false">IFERROR($G13/$G$14,"")</f>
        <v>0.20265780730897</v>
      </c>
      <c r="M13" s="9" t="s">
        <v>39</v>
      </c>
      <c r="N13" s="18" t="n">
        <f aca="false">$C$25</f>
        <v>218</v>
      </c>
    </row>
    <row r="14" customFormat="false" ht="15" hidden="false" customHeight="false" outlineLevel="0" collapsed="false">
      <c r="A14" s="16" t="s">
        <v>40</v>
      </c>
      <c r="B14" s="17" t="n">
        <f aca="false">SUM(电梯档案!$N$2:$N$800)</f>
        <v>301</v>
      </c>
      <c r="C14" s="21" t="n">
        <f aca="false">IF($B$14=0,"",1)</f>
        <v>1</v>
      </c>
      <c r="D14" s="17" t="n">
        <f aca="false">SUM($D$7:$D$12)</f>
        <v>0</v>
      </c>
      <c r="F14" s="16" t="s">
        <v>29</v>
      </c>
      <c r="G14" s="17" t="n">
        <f aca="false">SUM(电梯档案!$N$2:$N$800)</f>
        <v>301</v>
      </c>
      <c r="H14" s="21" t="n">
        <f aca="false">IF($G$14=0,"",1)</f>
        <v>1</v>
      </c>
      <c r="M14" s="9" t="s">
        <v>41</v>
      </c>
      <c r="N14" s="18" t="n">
        <f aca="false">$N$12-$N$13</f>
        <v>83</v>
      </c>
    </row>
    <row r="15" customFormat="false" ht="15" hidden="false" customHeight="true" outlineLevel="0" collapsed="false">
      <c r="M15" s="22" t="s">
        <v>42</v>
      </c>
      <c r="N15" s="22"/>
      <c r="O15" s="22"/>
      <c r="P15" s="22"/>
      <c r="Q15" s="22"/>
      <c r="R15" s="22"/>
      <c r="S15" s="22"/>
      <c r="T15" s="22"/>
      <c r="U15" s="22"/>
      <c r="V15" s="22"/>
    </row>
    <row r="17" customFormat="false" ht="21.75" hidden="false" customHeight="true" outlineLevel="0" collapsed="false">
      <c r="A17" s="23" t="s">
        <v>43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customFormat="false" ht="30" hidden="false" customHeight="true" outlineLevel="0" collapsed="false">
      <c r="A18" s="24" t="s">
        <v>44</v>
      </c>
      <c r="B18" s="24" t="s">
        <v>45</v>
      </c>
      <c r="C18" s="24" t="s">
        <v>46</v>
      </c>
      <c r="D18" s="24" t="s">
        <v>47</v>
      </c>
      <c r="E18" s="24" t="s">
        <v>48</v>
      </c>
      <c r="F18" s="24" t="s">
        <v>49</v>
      </c>
      <c r="G18" s="24" t="s">
        <v>50</v>
      </c>
      <c r="H18" s="24" t="s">
        <v>51</v>
      </c>
      <c r="I18" s="24" t="s">
        <v>52</v>
      </c>
      <c r="J18" s="24" t="s">
        <v>53</v>
      </c>
      <c r="K18" s="24" t="s">
        <v>54</v>
      </c>
      <c r="L18" s="24" t="s">
        <v>55</v>
      </c>
      <c r="M18" s="24" t="s">
        <v>56</v>
      </c>
      <c r="N18" s="24" t="s">
        <v>57</v>
      </c>
      <c r="O18" s="24" t="s">
        <v>58</v>
      </c>
      <c r="P18" s="24" t="s">
        <v>59</v>
      </c>
      <c r="Q18" s="24" t="s">
        <v>60</v>
      </c>
      <c r="R18" s="24" t="s">
        <v>61</v>
      </c>
      <c r="S18" s="24" t="s">
        <v>62</v>
      </c>
      <c r="T18" s="24" t="s">
        <v>63</v>
      </c>
      <c r="U18" s="24" t="s">
        <v>64</v>
      </c>
      <c r="V18" s="24" t="s">
        <v>65</v>
      </c>
    </row>
    <row r="19" customFormat="false" ht="15" hidden="false" customHeight="false" outlineLevel="0" collapsed="false">
      <c r="A19" s="25" t="s">
        <v>66</v>
      </c>
      <c r="B19" s="10" t="n">
        <f aca="false">COUNTIF(刘丕斌徐少斌夏凯!$AJ$3:$AJ$1001,"?*")</f>
        <v>10</v>
      </c>
      <c r="C19" s="10" t="n">
        <f aca="false">SUM(刘丕斌徐少斌夏凯!$H$3:$H$1001)</f>
        <v>15</v>
      </c>
      <c r="D19" s="15" t="n">
        <f aca="false">COUNTIF(刘丕斌徐少斌夏凯!$F$3:$F$1001,"*合同未回*")</f>
        <v>0</v>
      </c>
      <c r="E19" s="15" t="n">
        <f aca="false">COUNTIF(刘丕斌徐少斌夏凯!$F$3:$F$1001,"*已到期*")</f>
        <v>0</v>
      </c>
      <c r="F19" s="10" t="n">
        <f aca="false">COUNTIF(刘丕斌徐少斌夏凯!$F$3:$F$1001,"*即将到期*")</f>
        <v>0</v>
      </c>
      <c r="G19" s="10" t="n">
        <f aca="false">COUNTIF(刘丕斌徐少斌夏凯!$AC$3:$AC$1001,"安装免保")+COUNTIF(刘丕斌徐少斌夏凯!$AC$3:$AC$1001,"技术免保")+COUNTIF(刘丕斌徐少斌夏凯!$AC$3:$AC$1001,"质保期内")</f>
        <v>0</v>
      </c>
      <c r="H19" s="26" t="n">
        <f aca="false">SUM(刘丕斌徐少斌夏凯!$J$3:$J$1001)</f>
        <v>56600</v>
      </c>
      <c r="I19" s="26" t="n">
        <f aca="false">SUM(刘丕斌徐少斌夏凯!$K$3:$K$1001)</f>
        <v>0</v>
      </c>
      <c r="J19" s="26" t="n">
        <f aca="false">SUM(刘丕斌徐少斌夏凯!$L$3:$L$1001)</f>
        <v>56600</v>
      </c>
      <c r="K19" s="26" t="n">
        <f aca="false">SUM(刘丕斌徐少斌夏凯!$N$3:$N$1001)</f>
        <v>0</v>
      </c>
      <c r="L19" s="26" t="n">
        <f aca="false">SUM(刘丕斌徐少斌夏凯!$P$3:$P$1001)</f>
        <v>0</v>
      </c>
      <c r="M19" s="26" t="n">
        <f aca="false">SUM(刘丕斌徐少斌夏凯!$Q$3:$Q$1001)</f>
        <v>0</v>
      </c>
      <c r="N19" s="26" t="n">
        <f aca="false">SUM(刘丕斌徐少斌夏凯!$R$3:$R$1001)</f>
        <v>0</v>
      </c>
      <c r="O19" s="26" t="n">
        <f aca="false">$L19+$M19+$N19</f>
        <v>0</v>
      </c>
      <c r="P19" s="11" t="n">
        <f aca="false">IFERROR($O19/$J19,"")</f>
        <v>0</v>
      </c>
      <c r="Q19" s="26" t="n">
        <f aca="false">SUM(刘丕斌徐少斌夏凯!$S$3:$S$1001)</f>
        <v>0</v>
      </c>
      <c r="R19" s="26" t="n">
        <f aca="false">SUM(刘丕斌徐少斌夏凯!$T$3:$T$1001)</f>
        <v>0</v>
      </c>
      <c r="S19" s="26" t="n">
        <f aca="false">SUM(刘丕斌徐少斌夏凯!$U$3:$U$1001)</f>
        <v>56600</v>
      </c>
      <c r="T19" s="27" t="n">
        <f aca="false">SUM(刘丕斌徐少斌夏凯!$V$3:$V$1001)</f>
        <v>56600</v>
      </c>
      <c r="U19" s="26" t="n">
        <f aca="false">SUM(刘丕斌徐少斌夏凯!$AF$3:$AF$1001)</f>
        <v>3200</v>
      </c>
      <c r="V19" s="28" t="n">
        <f aca="false">SUM(刘丕斌徐少斌夏凯!$AG$3:$AG$1001)</f>
        <v>3200</v>
      </c>
    </row>
    <row r="20" customFormat="false" ht="15" hidden="false" customHeight="false" outlineLevel="0" collapsed="false">
      <c r="A20" s="25" t="s">
        <v>67</v>
      </c>
      <c r="B20" s="10" t="n">
        <f aca="false">COUNTIF(陆莹杨凯!$AI$3:$AI$1001,"?*")</f>
        <v>31</v>
      </c>
      <c r="C20" s="10" t="n">
        <f aca="false">SUM(陆莹杨凯!$H$3:$H$1001)</f>
        <v>4</v>
      </c>
      <c r="D20" s="15" t="n">
        <f aca="false">COUNTIF(陆莹杨凯!$F$3:$F$1001,"*合同未回*")</f>
        <v>30</v>
      </c>
      <c r="E20" s="15" t="n">
        <f aca="false">COUNTIF(陆莹杨凯!$F$3:$F$1001,"*已到期*")</f>
        <v>0</v>
      </c>
      <c r="F20" s="10" t="n">
        <f aca="false">COUNTIF(陆莹杨凯!$F$3:$F$1001,"*即将到期*")</f>
        <v>0</v>
      </c>
      <c r="G20" s="10" t="n">
        <f aca="false">COUNTIF(陆莹杨凯!$AB$3:$AB$1001,"安装免保")+COUNTIF(陆莹杨凯!$AB$3:$AB$1001,"技术免保")+COUNTIF(陆莹杨凯!$AB$3:$AB$1001,"质保期内")</f>
        <v>0</v>
      </c>
      <c r="H20" s="26" t="n">
        <f aca="false">SUM(陆莹杨凯!$J$3:$J$1001)</f>
        <v>14400</v>
      </c>
      <c r="I20" s="26" t="n">
        <f aca="false">SUM(陆莹杨凯!$L$3:$L$1001)</f>
        <v>350</v>
      </c>
      <c r="J20" s="26" t="n">
        <f aca="false">SUM(陆莹杨凯!$M$3:$M$1001)</f>
        <v>14750</v>
      </c>
      <c r="K20" s="26" t="n">
        <f aca="false">SUM(陆莹杨凯!$O$3:$O$1001)</f>
        <v>0</v>
      </c>
      <c r="L20" s="26" t="n">
        <f aca="false">SUM(陆莹杨凯!$Q$3:$Q$1001)</f>
        <v>0</v>
      </c>
      <c r="M20" s="26" t="n">
        <f aca="false">SUM(陆莹杨凯!$R$3:$R$1001)</f>
        <v>0</v>
      </c>
      <c r="N20" s="26" t="n">
        <f aca="false">SUM(陆莹杨凯!$S$3:$S$1001)</f>
        <v>0</v>
      </c>
      <c r="O20" s="26" t="n">
        <f aca="false">$L20+$M20+$N20</f>
        <v>0</v>
      </c>
      <c r="P20" s="11" t="n">
        <f aca="false">IFERROR($O20/$J20,"")</f>
        <v>0</v>
      </c>
      <c r="Q20" s="26" t="n">
        <f aca="false">SUM(陆莹杨凯!$T$3:$T$1001)</f>
        <v>0</v>
      </c>
      <c r="R20" s="26" t="n">
        <f aca="false">SUM(陆莹杨凯!$U$3:$U$1001)</f>
        <v>0</v>
      </c>
      <c r="S20" s="26" t="n">
        <f aca="false">SUM(陆莹杨凯!$V$3:$V$1001)</f>
        <v>14750</v>
      </c>
      <c r="T20" s="27" t="n">
        <f aca="false">SUM(陆莹杨凯!$W$3:$W$1001)</f>
        <v>14750</v>
      </c>
      <c r="U20" s="26" t="n">
        <f aca="false">SUM(陆莹杨凯!$AE$3:$AE$1001)</f>
        <v>350</v>
      </c>
      <c r="V20" s="28" t="n">
        <f aca="false">SUM(陆莹杨凯!$AF$3:$AF$1001)</f>
        <v>350</v>
      </c>
    </row>
    <row r="21" customFormat="false" ht="15" hidden="false" customHeight="false" outlineLevel="0" collapsed="false">
      <c r="A21" s="25" t="s">
        <v>68</v>
      </c>
      <c r="B21" s="10" t="n">
        <f aca="false">COUNTIF(刘坤田超!$AK$3:$AK$1001,"?*")</f>
        <v>11</v>
      </c>
      <c r="C21" s="10" t="n">
        <f aca="false">SUM(刘坤田超!$I$3:$I$1001)</f>
        <v>55</v>
      </c>
      <c r="D21" s="15" t="n">
        <f aca="false">COUNTIF(刘坤田超!$F$3:$F$1001,"*合同未回*")</f>
        <v>8</v>
      </c>
      <c r="E21" s="15" t="n">
        <f aca="false">COUNTIF(刘坤田超!$F$3:$F$1001,"*已到期*")</f>
        <v>0</v>
      </c>
      <c r="F21" s="10" t="n">
        <f aca="false">COUNTIF(刘坤田超!$F$3:$F$1001,"*即将到期*")</f>
        <v>0</v>
      </c>
      <c r="G21" s="10" t="n">
        <f aca="false">COUNTIF(刘坤田超!$AD$3:$AD$1001,"安装免保")+COUNTIF(刘坤田超!$AD$3:$AD$1001,"技术免保")+COUNTIF(刘坤田超!$AD$3:$AD$1001,"质保期内")</f>
        <v>0</v>
      </c>
      <c r="H21" s="26" t="n">
        <f aca="false">SUM(刘坤田超!$K$3:$K$1001)</f>
        <v>10000</v>
      </c>
      <c r="I21" s="26" t="n">
        <f aca="false">SUM(刘坤田超!$L$3:$L$1001)</f>
        <v>0</v>
      </c>
      <c r="J21" s="26" t="n">
        <f aca="false">SUM(刘坤田超!$M$3:$M$1001)</f>
        <v>10000</v>
      </c>
      <c r="K21" s="26" t="n">
        <f aca="false">SUM(刘坤田超!$O$3:$O$1001)</f>
        <v>0</v>
      </c>
      <c r="L21" s="26" t="n">
        <f aca="false">SUM(刘坤田超!$Q$3:$Q$1001)</f>
        <v>0</v>
      </c>
      <c r="M21" s="26" t="n">
        <f aca="false">SUM(刘坤田超!$R$3:$R$1001)</f>
        <v>0</v>
      </c>
      <c r="N21" s="26" t="n">
        <f aca="false">SUM(刘坤田超!$S$3:$S$1001)</f>
        <v>0</v>
      </c>
      <c r="O21" s="26" t="n">
        <f aca="false">$L21+$M21+$N21</f>
        <v>0</v>
      </c>
      <c r="P21" s="11" t="n">
        <f aca="false">IFERROR($O21/$J21,"")</f>
        <v>0</v>
      </c>
      <c r="Q21" s="26" t="n">
        <f aca="false">SUM(刘坤田超!$T$3:$T$1001)</f>
        <v>0</v>
      </c>
      <c r="R21" s="26" t="n">
        <f aca="false">SUM(刘坤田超!$U$3:$U$1001)</f>
        <v>0</v>
      </c>
      <c r="S21" s="26" t="n">
        <f aca="false">SUM(刘坤田超!$V$3:$V$1001)</f>
        <v>10000</v>
      </c>
      <c r="T21" s="27" t="n">
        <f aca="false">SUM(刘坤田超!$W$3:$W$1001)</f>
        <v>10000</v>
      </c>
      <c r="U21" s="26" t="n">
        <f aca="false">SUM(刘坤田超!$AG$3:$AG$1001)</f>
        <v>0</v>
      </c>
      <c r="V21" s="28" t="n">
        <f aca="false">SUM(刘坤田超!$AH$3:$AH$1001)</f>
        <v>0</v>
      </c>
    </row>
    <row r="22" customFormat="false" ht="15" hidden="false" customHeight="false" outlineLevel="0" collapsed="false">
      <c r="A22" s="25" t="s">
        <v>69</v>
      </c>
      <c r="B22" s="10" t="n">
        <f aca="false">COUNTIF(陈彪姚永华梅思阳!$AK$3:$AK$1001,"?*")</f>
        <v>88</v>
      </c>
      <c r="C22" s="10" t="n">
        <f aca="false">SUM(陈彪姚永华梅思阳!$I$3:$I$1001)</f>
        <v>95</v>
      </c>
      <c r="D22" s="15" t="n">
        <f aca="false">COUNTIF(陈彪姚永华梅思阳!$F$3:$F$1001,"*合同未回*")</f>
        <v>79</v>
      </c>
      <c r="E22" s="15" t="n">
        <f aca="false">COUNTIF(陈彪姚永华梅思阳!$F$3:$F$1001,"*已到期*")</f>
        <v>0</v>
      </c>
      <c r="F22" s="10" t="n">
        <f aca="false">COUNTIF(陈彪姚永华梅思阳!$F$3:$F$1001,"*即将到期*")</f>
        <v>0</v>
      </c>
      <c r="G22" s="10" t="n">
        <f aca="false">COUNTIF(陈彪姚永华梅思阳!$AD$3:$AD$1001,"安装免保")+COUNTIF(陈彪姚永华梅思阳!$AD$3:$AD$1001,"技术免保")+COUNTIF(陈彪姚永华梅思阳!$AD$3:$AD$1001,"质保期内")</f>
        <v>0</v>
      </c>
      <c r="H22" s="26" t="n">
        <f aca="false">SUM(陈彪姚永华梅思阳!$K$3:$K$1001)</f>
        <v>25300</v>
      </c>
      <c r="I22" s="26" t="n">
        <f aca="false">SUM(陈彪姚永华梅思阳!$L$3:$L$1001)</f>
        <v>0</v>
      </c>
      <c r="J22" s="26" t="n">
        <f aca="false">SUM(陈彪姚永华梅思阳!$M$3:$M$1001)</f>
        <v>25300</v>
      </c>
      <c r="K22" s="26" t="n">
        <f aca="false">SUM(陈彪姚永华梅思阳!$O$3:$O$1001)</f>
        <v>0</v>
      </c>
      <c r="L22" s="26" t="n">
        <f aca="false">SUM(陈彪姚永华梅思阳!$Q$3:$Q$1001)</f>
        <v>0</v>
      </c>
      <c r="M22" s="26" t="n">
        <f aca="false">SUM(陈彪姚永华梅思阳!$R$3:$R$1001)</f>
        <v>0</v>
      </c>
      <c r="N22" s="26" t="n">
        <f aca="false">SUM(陈彪姚永华梅思阳!$S$3:$S$1001)</f>
        <v>0</v>
      </c>
      <c r="O22" s="26" t="n">
        <f aca="false">$L22+$M22+$N22</f>
        <v>0</v>
      </c>
      <c r="P22" s="11" t="n">
        <f aca="false">IFERROR($O22/$J22,"")</f>
        <v>0</v>
      </c>
      <c r="Q22" s="26" t="n">
        <f aca="false">SUM(陈彪姚永华梅思阳!$T$3:$T$1001)</f>
        <v>0</v>
      </c>
      <c r="R22" s="26" t="n">
        <f aca="false">SUM(陈彪姚永华梅思阳!$U$3:$U$1001)</f>
        <v>0</v>
      </c>
      <c r="S22" s="26" t="n">
        <f aca="false">SUM(陈彪姚永华梅思阳!$V$3:$V$1001)</f>
        <v>25300</v>
      </c>
      <c r="T22" s="27" t="n">
        <f aca="false">SUM(陈彪姚永华梅思阳!$W$3:$W$1001)</f>
        <v>25300</v>
      </c>
      <c r="U22" s="26" t="n">
        <f aca="false">SUM(陈彪姚永华梅思阳!$AG$3:$AG$1001)</f>
        <v>15300</v>
      </c>
      <c r="V22" s="28" t="n">
        <f aca="false">SUM(陈彪姚永华梅思阳!$AH$3:$AH$1001)</f>
        <v>15300</v>
      </c>
    </row>
    <row r="23" customFormat="false" ht="15" hidden="false" customHeight="false" outlineLevel="0" collapsed="false">
      <c r="A23" s="25" t="s">
        <v>70</v>
      </c>
      <c r="B23" s="10" t="n">
        <f aca="false">COUNTIF(胡春平!$AJ$3:$AJ$1001,"?*")</f>
        <v>45</v>
      </c>
      <c r="C23" s="10" t="n">
        <f aca="false">SUM(胡春平!$H$3:$H$1001)</f>
        <v>49</v>
      </c>
      <c r="D23" s="15" t="n">
        <f aca="false">COUNTIF(胡春平!$F$3:$F$1001,"*合同未回*")</f>
        <v>24</v>
      </c>
      <c r="E23" s="15" t="n">
        <f aca="false">COUNTIF(胡春平!$F$3:$F$1001,"*已到期*")</f>
        <v>0</v>
      </c>
      <c r="F23" s="10" t="n">
        <f aca="false">COUNTIF(胡春平!$F$3:$F$1001,"*即将到期*")</f>
        <v>0</v>
      </c>
      <c r="G23" s="10" t="n">
        <f aca="false">COUNTIF(胡春平!$AC$3:$AC$1001,"安装免保")+COUNTIF(胡春平!$AC$3:$AC$1001,"技术免保")+COUNTIF(胡春平!$AC$3:$AC$1001,"质保期内")</f>
        <v>0</v>
      </c>
      <c r="H23" s="26" t="n">
        <f aca="false">SUM(胡春平!$J$3:$J$1001)</f>
        <v>91800</v>
      </c>
      <c r="I23" s="26" t="n">
        <f aca="false">SUM(胡春平!$K$3:$K$1001)</f>
        <v>-20</v>
      </c>
      <c r="J23" s="26" t="n">
        <f aca="false">SUM(胡春平!$L$3:$L$1001)</f>
        <v>91780</v>
      </c>
      <c r="K23" s="26" t="n">
        <f aca="false">SUM(胡春平!$N$3:$N$1001)</f>
        <v>15480</v>
      </c>
      <c r="L23" s="26" t="n">
        <f aca="false">SUM(胡春平!$P$3:$P$1001)</f>
        <v>7700</v>
      </c>
      <c r="M23" s="26" t="n">
        <f aca="false">SUM(胡春平!$Q$3:$Q$1001)</f>
        <v>0</v>
      </c>
      <c r="N23" s="26" t="n">
        <f aca="false">SUM(胡春平!$R$3:$R$1001)</f>
        <v>0</v>
      </c>
      <c r="O23" s="26" t="n">
        <f aca="false">$L23+$M23+$N23</f>
        <v>7700</v>
      </c>
      <c r="P23" s="11" t="n">
        <f aca="false">IFERROR($O23/$J23,"")</f>
        <v>0.0838962736979734</v>
      </c>
      <c r="Q23" s="26" t="n">
        <f aca="false">SUM(胡春平!$S$3:$S$1001)</f>
        <v>7780</v>
      </c>
      <c r="R23" s="26" t="n">
        <f aca="false">SUM(胡春平!$T$3:$T$1001)</f>
        <v>0</v>
      </c>
      <c r="S23" s="26" t="n">
        <f aca="false">SUM(胡春平!$U$3:$U$1001)</f>
        <v>76300</v>
      </c>
      <c r="T23" s="27" t="n">
        <f aca="false">SUM(胡春平!$V$3:$V$1001)</f>
        <v>84080</v>
      </c>
      <c r="U23" s="26" t="n">
        <f aca="false">SUM(胡春平!$AF$3:$AF$1001)</f>
        <v>87600</v>
      </c>
      <c r="V23" s="28" t="n">
        <f aca="false">SUM(胡春平!$AG$3:$AG$1001)</f>
        <v>79900</v>
      </c>
    </row>
    <row r="24" customFormat="false" ht="15" hidden="false" customHeight="false" outlineLevel="0" collapsed="false">
      <c r="A24" s="29" t="s">
        <v>71</v>
      </c>
      <c r="B24" s="10" t="n">
        <f aca="false">COUNTIF(Sheet5!$AJ$3:$AJ$1001,"?*")</f>
        <v>0</v>
      </c>
      <c r="C24" s="10" t="n">
        <f aca="false">SUM(Sheet5!$H$3:$H$1001)</f>
        <v>0</v>
      </c>
      <c r="D24" s="15" t="n">
        <f aca="false">COUNTIF(Sheet5!$F$3:$F$1001,"*合同未回*")</f>
        <v>0</v>
      </c>
      <c r="E24" s="15" t="n">
        <f aca="false">COUNTIF(Sheet5!$F$3:$F$1001,"*已到期*")</f>
        <v>0</v>
      </c>
      <c r="F24" s="10" t="n">
        <f aca="false">COUNTIF(Sheet5!$F$3:$F$1001,"*即将到期*")</f>
        <v>0</v>
      </c>
      <c r="G24" s="10" t="n">
        <f aca="false">COUNTIF(Sheet5!$AC$3:$AC$1001,"安装免保")+COUNTIF(Sheet5!$AC$3:$AC$1001,"技术免保")+COUNTIF(Sheet5!$AC$3:$AC$1001,"质保期内")</f>
        <v>0</v>
      </c>
      <c r="H24" s="26" t="n">
        <f aca="false">SUM(Sheet5!$J$3:$J$1001)</f>
        <v>0</v>
      </c>
      <c r="I24" s="26" t="n">
        <f aca="false">SUM(Sheet5!$K$3:$K$1001)</f>
        <v>0</v>
      </c>
      <c r="J24" s="26" t="n">
        <f aca="false">SUM(Sheet5!$L$3:$L$1001)</f>
        <v>0</v>
      </c>
      <c r="K24" s="26" t="n">
        <f aca="false">SUM(Sheet5!$N$3:$N$1001)</f>
        <v>0</v>
      </c>
      <c r="L24" s="26" t="n">
        <f aca="false">SUM(Sheet5!$P$3:$P$1001)</f>
        <v>0</v>
      </c>
      <c r="M24" s="26" t="n">
        <f aca="false">SUM(Sheet5!$Q$3:$Q$1001)</f>
        <v>0</v>
      </c>
      <c r="N24" s="26" t="n">
        <f aca="false">SUM(Sheet5!$R$3:$R$1001)</f>
        <v>0</v>
      </c>
      <c r="O24" s="26" t="n">
        <f aca="false">$L24+$M24+$N24</f>
        <v>0</v>
      </c>
      <c r="P24" s="11" t="str">
        <f aca="false">IFERROR($O24/$J24,"")</f>
        <v/>
      </c>
      <c r="Q24" s="26" t="n">
        <f aca="false">SUM(Sheet5!$S$3:$S$1001)</f>
        <v>0</v>
      </c>
      <c r="R24" s="26" t="n">
        <f aca="false">SUM(Sheet5!$T$3:$T$1001)</f>
        <v>0</v>
      </c>
      <c r="S24" s="26" t="n">
        <f aca="false">SUM(Sheet5!$U$3:$U$1001)</f>
        <v>0</v>
      </c>
      <c r="T24" s="27" t="n">
        <f aca="false">SUM(Sheet5!$V$3:$V$1001)</f>
        <v>0</v>
      </c>
      <c r="U24" s="26" t="n">
        <f aca="false">SUM(Sheet5!$AF$3:$AF$1001)</f>
        <v>0</v>
      </c>
      <c r="V24" s="28" t="n">
        <f aca="false">SUM(Sheet5!$AG$3:$AG$1001)</f>
        <v>0</v>
      </c>
    </row>
    <row r="25" customFormat="false" ht="15" hidden="false" customHeight="false" outlineLevel="0" collapsed="false">
      <c r="A25" s="16" t="s">
        <v>29</v>
      </c>
      <c r="B25" s="17" t="n">
        <f aca="false">SUM(B19:B24)</f>
        <v>185</v>
      </c>
      <c r="C25" s="17" t="n">
        <f aca="false">SUM(C19:C24)</f>
        <v>218</v>
      </c>
      <c r="D25" s="17" t="n">
        <f aca="false">SUM(D19:D24)</f>
        <v>141</v>
      </c>
      <c r="E25" s="17" t="n">
        <f aca="false">SUM(E19:E24)</f>
        <v>0</v>
      </c>
      <c r="F25" s="17" t="n">
        <f aca="false">SUM(F19:F24)</f>
        <v>0</v>
      </c>
      <c r="G25" s="17" t="n">
        <f aca="false">SUM(G19:G24)</f>
        <v>0</v>
      </c>
      <c r="H25" s="30" t="n">
        <f aca="false">SUM(H19:H24)</f>
        <v>198100</v>
      </c>
      <c r="I25" s="30" t="n">
        <f aca="false">SUM(I19:I24)</f>
        <v>330</v>
      </c>
      <c r="J25" s="30" t="n">
        <f aca="false">SUM(J19:J24)</f>
        <v>198430</v>
      </c>
      <c r="K25" s="30" t="n">
        <f aca="false">SUM(K19:K24)</f>
        <v>15480</v>
      </c>
      <c r="L25" s="30" t="n">
        <f aca="false">SUM(L19:L24)</f>
        <v>7700</v>
      </c>
      <c r="M25" s="30" t="n">
        <f aca="false">SUM(M19:M24)</f>
        <v>0</v>
      </c>
      <c r="N25" s="30" t="n">
        <f aca="false">SUM(N19:N24)</f>
        <v>0</v>
      </c>
      <c r="O25" s="30" t="n">
        <f aca="false">SUM(O19:O24)</f>
        <v>7700</v>
      </c>
      <c r="P25" s="21" t="n">
        <f aca="false">IFERROR($O25/$J25,"")</f>
        <v>0.0388046162374641</v>
      </c>
      <c r="Q25" s="30" t="n">
        <f aca="false">SUM(Q19:Q24)</f>
        <v>7780</v>
      </c>
      <c r="R25" s="30" t="n">
        <f aca="false">SUM(R19:R24)</f>
        <v>0</v>
      </c>
      <c r="S25" s="30" t="n">
        <f aca="false">SUM(S19:S24)</f>
        <v>182950</v>
      </c>
      <c r="T25" s="30" t="n">
        <f aca="false">SUM(T19:T24)</f>
        <v>190730</v>
      </c>
      <c r="U25" s="30" t="n">
        <f aca="false">SUM(U19:U24)</f>
        <v>106450</v>
      </c>
      <c r="V25" s="30" t="n">
        <f aca="false">SUM(V19:V24)</f>
        <v>98750</v>
      </c>
    </row>
    <row r="28" customFormat="false" ht="21.75" hidden="false" customHeight="true" outlineLevel="0" collapsed="false">
      <c r="A28" s="31" t="s">
        <v>72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customFormat="false" ht="30" hidden="false" customHeight="true" outlineLevel="0" collapsed="false">
      <c r="A29" s="32" t="s">
        <v>73</v>
      </c>
      <c r="B29" s="32" t="s">
        <v>74</v>
      </c>
      <c r="C29" s="32" t="s">
        <v>66</v>
      </c>
      <c r="D29" s="32" t="s">
        <v>67</v>
      </c>
      <c r="E29" s="32" t="s">
        <v>68</v>
      </c>
      <c r="F29" s="32" t="s">
        <v>69</v>
      </c>
      <c r="G29" s="32" t="s">
        <v>70</v>
      </c>
      <c r="H29" s="33" t="s">
        <v>75</v>
      </c>
      <c r="I29" s="32" t="s">
        <v>29</v>
      </c>
      <c r="J29" s="32" t="s">
        <v>76</v>
      </c>
    </row>
    <row r="30" customFormat="false" ht="15" hidden="false" customHeight="false" outlineLevel="0" collapsed="false">
      <c r="A30" s="25" t="s">
        <v>77</v>
      </c>
      <c r="B30" s="34" t="s">
        <v>78</v>
      </c>
      <c r="C30" s="26" t="n">
        <f aca="false">SUM(刘丕斌徐少斌夏凯!$Q$3:$Q$1001)</f>
        <v>0</v>
      </c>
      <c r="D30" s="26" t="n">
        <f aca="false">SUM(陆莹杨凯!$R$3:$R$1001)</f>
        <v>0</v>
      </c>
      <c r="E30" s="26" t="n">
        <f aca="false">SUM(刘坤田超!$R$3:$R$1001)</f>
        <v>0</v>
      </c>
      <c r="F30" s="26" t="n">
        <f aca="false">SUM(陈彪姚永华梅思阳!$R$3:$R$1001)</f>
        <v>0</v>
      </c>
      <c r="G30" s="26" t="n">
        <f aca="false">SUM(胡春平!$Q$3:$Q$1001)</f>
        <v>0</v>
      </c>
      <c r="H30" s="26" t="n">
        <f aca="false">SUM(Sheet5!$Q$3:$Q$1001)</f>
        <v>0</v>
      </c>
      <c r="I30" s="35" t="n">
        <f aca="false">SUM(C30:H30)</f>
        <v>0</v>
      </c>
      <c r="J30" s="10" t="n">
        <f aca="false">COUNTIF(刘丕斌徐少斌夏凯!$Q$3:$Q$1001,"&gt;0")+COUNTIF(陆莹杨凯!$R$3:$R$1001,"&gt;0")+COUNTIF(刘坤田超!$R$3:$R$1001,"&gt;0")+COUNTIF(陈彪姚永华梅思阳!$R$3:$R$1001,"&gt;0")+COUNTIF(胡春平!$Q$3:$Q$1001,"&gt;0")+COUNTIF(Sheet5!$Q$3:$Q$1001,"&gt;0")</f>
        <v>0</v>
      </c>
    </row>
    <row r="31" customFormat="false" ht="15" hidden="false" customHeight="false" outlineLevel="0" collapsed="false">
      <c r="A31" s="25" t="s">
        <v>79</v>
      </c>
      <c r="B31" s="34" t="s">
        <v>80</v>
      </c>
      <c r="C31" s="26" t="n">
        <f aca="false">SUM(刘丕斌徐少斌夏凯!$R$3:$R$1001)</f>
        <v>0</v>
      </c>
      <c r="D31" s="26" t="n">
        <f aca="false">SUM(陆莹杨凯!$S$3:$S$1001)</f>
        <v>0</v>
      </c>
      <c r="E31" s="26" t="n">
        <f aca="false">SUM(刘坤田超!$S$3:$S$1001)</f>
        <v>0</v>
      </c>
      <c r="F31" s="26" t="n">
        <f aca="false">SUM(陈彪姚永华梅思阳!$S$3:$S$1001)</f>
        <v>0</v>
      </c>
      <c r="G31" s="26" t="n">
        <f aca="false">SUM(胡春平!$R$3:$R$1001)</f>
        <v>0</v>
      </c>
      <c r="H31" s="26" t="n">
        <f aca="false">SUM(Sheet5!$R$3:$R$1001)</f>
        <v>0</v>
      </c>
      <c r="I31" s="35" t="n">
        <f aca="false">SUM(C31:H31)</f>
        <v>0</v>
      </c>
      <c r="J31" s="10" t="n">
        <f aca="false">COUNTIF(刘丕斌徐少斌夏凯!$R$3:$R$1001,"&gt;0")+COUNTIF(陆莹杨凯!$S$3:$S$1001,"&gt;0")+COUNTIF(刘坤田超!$S$3:$S$1001,"&gt;0")+COUNTIF(陈彪姚永华梅思阳!$S$3:$S$1001,"&gt;0")+COUNTIF(胡春平!$R$3:$R$1001,"&gt;0")+COUNTIF(Sheet5!$R$3:$R$1001,"&gt;0")</f>
        <v>0</v>
      </c>
    </row>
    <row r="32" customFormat="false" ht="25.35" hidden="false" customHeight="false" outlineLevel="0" collapsed="false">
      <c r="A32" s="25" t="s">
        <v>81</v>
      </c>
      <c r="B32" s="34" t="s">
        <v>82</v>
      </c>
      <c r="C32" s="26" t="n">
        <f aca="false">SUM(刘丕斌徐少斌夏凯!$AK$3:$AK$1001)</f>
        <v>0</v>
      </c>
      <c r="D32" s="26" t="n">
        <f aca="false">SUM(陆莹杨凯!$AJ$3:$AJ$1001)</f>
        <v>0</v>
      </c>
      <c r="E32" s="26" t="n">
        <f aca="false">SUM(刘坤田超!$AL$3:$AL$1001)</f>
        <v>0</v>
      </c>
      <c r="F32" s="26" t="n">
        <f aca="false">SUM(陈彪姚永华梅思阳!$AL$3:$AL$1001)</f>
        <v>0</v>
      </c>
      <c r="G32" s="26" t="n">
        <f aca="false">SUM(胡春平!$AK$3:$AK$1001)</f>
        <v>7700</v>
      </c>
      <c r="H32" s="26" t="n">
        <f aca="false">SUM(Sheet5!$AK$3:$AK$1001)</f>
        <v>0</v>
      </c>
      <c r="I32" s="35" t="n">
        <f aca="false">SUM(C32:H32)</f>
        <v>7700</v>
      </c>
      <c r="J32" s="10" t="n">
        <f aca="false">COUNTIF(刘丕斌徐少斌夏凯!$AK$3:$AK$1001,"&gt;0")+COUNTIF(陆莹杨凯!$AJ$3:$AJ$1001,"&gt;0")+COUNTIF(刘坤田超!$AL$3:$AL$1001,"&gt;0")+COUNTIF(陈彪姚永华梅思阳!$AL$3:$AL$1001,"&gt;0")+COUNTIF(胡春平!$AK$3:$AK$1001,"&gt;0")+COUNTIF(Sheet5!$AK$3:$AK$1001,"&gt;0")</f>
        <v>2</v>
      </c>
    </row>
    <row r="33" customFormat="false" ht="25.35" hidden="false" customHeight="false" outlineLevel="0" collapsed="false">
      <c r="A33" s="25" t="s">
        <v>83</v>
      </c>
      <c r="B33" s="34" t="s">
        <v>84</v>
      </c>
      <c r="C33" s="26" t="n">
        <f aca="false">SUM(刘丕斌徐少斌夏凯!$S$3:$S$1001)</f>
        <v>0</v>
      </c>
      <c r="D33" s="26" t="n">
        <f aca="false">SUM(陆莹杨凯!$T$3:$T$1001)</f>
        <v>0</v>
      </c>
      <c r="E33" s="26" t="n">
        <f aca="false">SUM(刘坤田超!$T$3:$T$1001)</f>
        <v>0</v>
      </c>
      <c r="F33" s="26" t="n">
        <f aca="false">SUM(陈彪姚永华梅思阳!$T$3:$T$1001)</f>
        <v>0</v>
      </c>
      <c r="G33" s="26" t="n">
        <f aca="false">SUM(胡春平!$S$3:$S$1001)</f>
        <v>7780</v>
      </c>
      <c r="H33" s="26" t="n">
        <f aca="false">SUM(Sheet5!$S$3:$S$1001)</f>
        <v>0</v>
      </c>
      <c r="I33" s="35" t="n">
        <f aca="false">SUM(C33:H33)</f>
        <v>7780</v>
      </c>
      <c r="J33" s="10" t="n">
        <f aca="false">COUNTIF(刘丕斌徐少斌夏凯!$S$3:$S$1001,"&gt;0")+COUNTIF(陆莹杨凯!$T$3:$T$1001,"&gt;0")+COUNTIF(刘坤田超!$T$3:$T$1001,"&gt;0")+COUNTIF(陈彪姚永华梅思阳!$T$3:$T$1001,"&gt;0")+COUNTIF(胡春平!$S$3:$S$1001,"&gt;0")+COUNTIF(Sheet5!$S$3:$S$1001,"&gt;0")</f>
        <v>2</v>
      </c>
    </row>
    <row r="34" customFormat="false" ht="25.35" hidden="false" customHeight="false" outlineLevel="0" collapsed="false">
      <c r="A34" s="25" t="s">
        <v>85</v>
      </c>
      <c r="B34" s="34" t="s">
        <v>86</v>
      </c>
      <c r="C34" s="26" t="n">
        <f aca="false">SUM(刘丕斌徐少斌夏凯!$T$3:$T$1001)</f>
        <v>0</v>
      </c>
      <c r="D34" s="26" t="n">
        <f aca="false">SUM(陆莹杨凯!$U$3:$U$1001)</f>
        <v>0</v>
      </c>
      <c r="E34" s="26" t="n">
        <f aca="false">SUM(刘坤田超!$U$3:$U$1001)</f>
        <v>0</v>
      </c>
      <c r="F34" s="26" t="n">
        <f aca="false">SUM(陈彪姚永华梅思阳!$U$3:$U$1001)</f>
        <v>0</v>
      </c>
      <c r="G34" s="26" t="n">
        <f aca="false">SUM(胡春平!$T$3:$T$1001)</f>
        <v>0</v>
      </c>
      <c r="H34" s="26" t="n">
        <f aca="false">SUM(Sheet5!$T$3:$T$1001)</f>
        <v>0</v>
      </c>
      <c r="I34" s="35" t="n">
        <f aca="false">SUM(C34:H34)</f>
        <v>0</v>
      </c>
      <c r="J34" s="10" t="n">
        <f aca="false">COUNTIF(刘丕斌徐少斌夏凯!$T$3:$T$1001,"&gt;0")+COUNTIF(陆莹杨凯!$U$3:$U$1001,"&gt;0")+COUNTIF(刘坤田超!$U$3:$U$1001,"&gt;0")+COUNTIF(陈彪姚永华梅思阳!$U$3:$U$1001,"&gt;0")+COUNTIF(胡春平!$T$3:$T$1001,"&gt;0")+COUNTIF(Sheet5!$T$3:$T$1001,"&gt;0")</f>
        <v>0</v>
      </c>
    </row>
    <row r="35" customFormat="false" ht="25.35" hidden="false" customHeight="false" outlineLevel="0" collapsed="false">
      <c r="A35" s="36" t="s">
        <v>87</v>
      </c>
      <c r="B35" s="37" t="s">
        <v>88</v>
      </c>
      <c r="C35" s="38" t="n">
        <f aca="false">SUM(刘丕斌徐少斌夏凯!$U$3:$U$1001)</f>
        <v>56600</v>
      </c>
      <c r="D35" s="38" t="n">
        <f aca="false">SUM(陆莹杨凯!$V$3:$V$1001)</f>
        <v>14750</v>
      </c>
      <c r="E35" s="38" t="n">
        <f aca="false">SUM(刘坤田超!$V$3:$V$1001)</f>
        <v>10000</v>
      </c>
      <c r="F35" s="38" t="n">
        <f aca="false">SUM(陈彪姚永华梅思阳!$V$3:$V$1001)</f>
        <v>25300</v>
      </c>
      <c r="G35" s="38" t="n">
        <f aca="false">SUM(胡春平!$U$3:$U$1001)</f>
        <v>76300</v>
      </c>
      <c r="H35" s="38" t="n">
        <f aca="false">SUM(Sheet5!$U$3:$U$1001)</f>
        <v>0</v>
      </c>
      <c r="I35" s="35" t="n">
        <f aca="false">SUM(C35:H35)</f>
        <v>182950</v>
      </c>
      <c r="J35" s="10" t="n">
        <f aca="false">COUNTIF(刘丕斌徐少斌夏凯!$U$3:$U$1001,"&gt;0")+COUNTIF(陆莹杨凯!$V$3:$V$1001,"&gt;0")+COUNTIF(刘坤田超!$V$3:$V$1001,"&gt;0")+COUNTIF(陈彪姚永华梅思阳!$V$3:$V$1001,"&gt;0")+COUNTIF(胡春平!$U$3:$U$1001,"&gt;0")+COUNTIF(Sheet5!$U$3:$U$1001,"&gt;0")</f>
        <v>35</v>
      </c>
    </row>
    <row r="36" customFormat="false" ht="25.35" hidden="false" customHeight="false" outlineLevel="0" collapsed="false">
      <c r="A36" s="36" t="s">
        <v>89</v>
      </c>
      <c r="B36" s="37" t="s">
        <v>90</v>
      </c>
      <c r="C36" s="38" t="n">
        <f aca="false">SUM(刘丕斌徐少斌夏凯!$V$3:$V$1001)</f>
        <v>56600</v>
      </c>
      <c r="D36" s="38" t="n">
        <f aca="false">SUM(陆莹杨凯!$W$3:$W$1001)</f>
        <v>14750</v>
      </c>
      <c r="E36" s="38" t="n">
        <f aca="false">SUM(刘坤田超!$W$3:$W$1001)</f>
        <v>10000</v>
      </c>
      <c r="F36" s="38" t="n">
        <f aca="false">SUM(陈彪姚永华梅思阳!$W$3:$W$1001)</f>
        <v>25300</v>
      </c>
      <c r="G36" s="38" t="n">
        <f aca="false">SUM(胡春平!$V$3:$V$1001)</f>
        <v>84080</v>
      </c>
      <c r="H36" s="38" t="n">
        <f aca="false">SUM(Sheet5!$V$3:$V$1001)</f>
        <v>0</v>
      </c>
      <c r="I36" s="35" t="n">
        <f aca="false">SUM(C36:H36)</f>
        <v>190730</v>
      </c>
      <c r="J36" s="10" t="n">
        <f aca="false">COUNTIF(刘丕斌徐少斌夏凯!$V$3:$V$1001,"&gt;0")+COUNTIF(陆莹杨凯!$W$3:$W$1001,"&gt;0")+COUNTIF(刘坤田超!$W$3:$W$1001,"&gt;0")+COUNTIF(陈彪姚永华梅思阳!$W$3:$W$1001,"&gt;0")+COUNTIF(胡春平!$V$3:$V$1001,"&gt;0")+COUNTIF(Sheet5!$V$3:$V$1001,"&gt;0")</f>
        <v>37</v>
      </c>
    </row>
    <row r="39" customFormat="false" ht="21.75" hidden="false" customHeight="true" outlineLevel="0" collapsed="false">
      <c r="A39" s="39" t="s">
        <v>91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customFormat="false" ht="30" hidden="false" customHeight="true" outlineLevel="0" collapsed="false">
      <c r="A40" s="40" t="s">
        <v>44</v>
      </c>
      <c r="B40" s="40" t="s">
        <v>92</v>
      </c>
      <c r="C40" s="40" t="s">
        <v>93</v>
      </c>
      <c r="D40" s="40" t="s">
        <v>94</v>
      </c>
      <c r="E40" s="40" t="s">
        <v>95</v>
      </c>
      <c r="F40" s="40" t="s">
        <v>96</v>
      </c>
      <c r="G40" s="40" t="s">
        <v>97</v>
      </c>
      <c r="H40" s="40" t="s">
        <v>98</v>
      </c>
    </row>
    <row r="41" customFormat="false" ht="15" hidden="false" customHeight="false" outlineLevel="0" collapsed="false">
      <c r="A41" s="25" t="s">
        <v>66</v>
      </c>
      <c r="B41" s="26" t="n">
        <f aca="false">SUMIFS(刘丕斌徐少斌夏凯!$L$3:$L$1001,刘丕斌徐少斌夏凯!$AL$3:$AL$1001,统计年度)</f>
        <v>11200</v>
      </c>
      <c r="C41" s="26" t="n">
        <f aca="false">SUMIFS(刘丕斌徐少斌夏凯!$P$3:$P$1001,刘丕斌徐少斌夏凯!$AL$3:$AL$1001,统计年度)+SUMIFS(刘丕斌徐少斌夏凯!$Q$3:$Q$1001,刘丕斌徐少斌夏凯!$AL$3:$AL$1001,统计年度)+SUMIFS(刘丕斌徐少斌夏凯!$R$3:$R$1001,刘丕斌徐少斌夏凯!$AL$3:$AL$1001,统计年度)</f>
        <v>0</v>
      </c>
      <c r="D41" s="41" t="n">
        <f aca="false">SUMIFS(刘丕斌徐少斌夏凯!$V$3:$V$1001,刘丕斌徐少斌夏凯!$AL$3:$AL$1001,统计年度)</f>
        <v>11200</v>
      </c>
      <c r="E41" s="28" t="n">
        <f aca="false">SUMIFS(刘丕斌徐少斌夏凯!$V$3:$V$1001,刘丕斌徐少斌夏凯!$AL$3:$AL$1001,"&lt;"&amp;统计年度)</f>
        <v>0</v>
      </c>
      <c r="F41" s="26" t="n">
        <f aca="false">SUMIFS(刘丕斌徐少斌夏凯!$V$3:$V$1001,刘丕斌徐少斌夏凯!$AL$3:$AL$1001,"&gt;"&amp;统计年度)</f>
        <v>0</v>
      </c>
      <c r="G41" s="26" t="n">
        <f aca="false">ROUND($H41-$D41-$E41-$F41,2)</f>
        <v>45400</v>
      </c>
      <c r="H41" s="35" t="n">
        <f aca="false">SUM(刘丕斌徐少斌夏凯!$V$3:$V$1001)</f>
        <v>56600</v>
      </c>
    </row>
    <row r="42" customFormat="false" ht="15" hidden="false" customHeight="false" outlineLevel="0" collapsed="false">
      <c r="A42" s="25" t="s">
        <v>67</v>
      </c>
      <c r="B42" s="26" t="n">
        <f aca="false">SUMIFS(陆莹杨凯!$M$3:$M$1001,陆莹杨凯!$AK$3:$AK$1001,统计年度)</f>
        <v>14750</v>
      </c>
      <c r="C42" s="26" t="n">
        <f aca="false">SUMIFS(陆莹杨凯!$Q$3:$Q$1001,陆莹杨凯!$AK$3:$AK$1001,统计年度)+SUMIFS(陆莹杨凯!$R$3:$R$1001,陆莹杨凯!$AK$3:$AK$1001,统计年度)+SUMIFS(陆莹杨凯!$S$3:$S$1001,陆莹杨凯!$AK$3:$AK$1001,统计年度)</f>
        <v>0</v>
      </c>
      <c r="D42" s="41" t="n">
        <f aca="false">SUMIFS(陆莹杨凯!$W$3:$W$1001,陆莹杨凯!$AK$3:$AK$1001,统计年度)</f>
        <v>14750</v>
      </c>
      <c r="E42" s="28" t="n">
        <f aca="false">SUMIFS(陆莹杨凯!$W$3:$W$1001,陆莹杨凯!$AK$3:$AK$1001,"&lt;"&amp;统计年度)</f>
        <v>0</v>
      </c>
      <c r="F42" s="26" t="n">
        <f aca="false">SUMIFS(陆莹杨凯!$W$3:$W$1001,陆莹杨凯!$AK$3:$AK$1001,"&gt;"&amp;统计年度)</f>
        <v>0</v>
      </c>
      <c r="G42" s="26" t="n">
        <f aca="false">ROUND($H42-$D42-$E42-$F42,2)</f>
        <v>0</v>
      </c>
      <c r="H42" s="35" t="n">
        <f aca="false">SUM(陆莹杨凯!$W$3:$W$1001)</f>
        <v>14750</v>
      </c>
    </row>
    <row r="43" customFormat="false" ht="15" hidden="false" customHeight="false" outlineLevel="0" collapsed="false">
      <c r="A43" s="25" t="s">
        <v>68</v>
      </c>
      <c r="B43" s="26" t="n">
        <f aca="false">SUMIFS(刘坤田超!$M$3:$M$1001,刘坤田超!$AM$3:$AM$1001,统计年度)</f>
        <v>0</v>
      </c>
      <c r="C43" s="26" t="n">
        <f aca="false">SUMIFS(刘坤田超!$Q$3:$Q$1001,刘坤田超!$AM$3:$AM$1001,统计年度)+SUMIFS(刘坤田超!$R$3:$R$1001,刘坤田超!$AM$3:$AM$1001,统计年度)+SUMIFS(刘坤田超!$S$3:$S$1001,刘坤田超!$AM$3:$AM$1001,统计年度)</f>
        <v>0</v>
      </c>
      <c r="D43" s="41" t="n">
        <f aca="false">SUMIFS(刘坤田超!$W$3:$W$1001,刘坤田超!$AM$3:$AM$1001,统计年度)</f>
        <v>0</v>
      </c>
      <c r="E43" s="28" t="n">
        <f aca="false">SUMIFS(刘坤田超!$W$3:$W$1001,刘坤田超!$AM$3:$AM$1001,"&lt;"&amp;统计年度)</f>
        <v>0</v>
      </c>
      <c r="F43" s="26" t="n">
        <f aca="false">SUMIFS(刘坤田超!$W$3:$W$1001,刘坤田超!$AM$3:$AM$1001,"&gt;"&amp;统计年度)</f>
        <v>0</v>
      </c>
      <c r="G43" s="26" t="n">
        <f aca="false">ROUND($H43-$D43-$E43-$F43,2)</f>
        <v>10000</v>
      </c>
      <c r="H43" s="35" t="n">
        <f aca="false">SUM(刘坤田超!$W$3:$W$1001)</f>
        <v>10000</v>
      </c>
    </row>
    <row r="44" customFormat="false" ht="15" hidden="false" customHeight="false" outlineLevel="0" collapsed="false">
      <c r="A44" s="25" t="s">
        <v>69</v>
      </c>
      <c r="B44" s="26" t="n">
        <f aca="false">SUMIFS(陈彪姚永华梅思阳!$M$3:$M$1001,陈彪姚永华梅思阳!$AM$3:$AM$1001,统计年度)</f>
        <v>15300</v>
      </c>
      <c r="C44" s="26" t="n">
        <f aca="false">SUMIFS(陈彪姚永华梅思阳!$Q$3:$Q$1001,陈彪姚永华梅思阳!$AM$3:$AM$1001,统计年度)+SUMIFS(陈彪姚永华梅思阳!$R$3:$R$1001,陈彪姚永华梅思阳!$AM$3:$AM$1001,统计年度)+SUMIFS(陈彪姚永华梅思阳!$S$3:$S$1001,陈彪姚永华梅思阳!$AM$3:$AM$1001,统计年度)</f>
        <v>0</v>
      </c>
      <c r="D44" s="41" t="n">
        <f aca="false">SUMIFS(陈彪姚永华梅思阳!$W$3:$W$1001,陈彪姚永华梅思阳!$AM$3:$AM$1001,统计年度)</f>
        <v>15300</v>
      </c>
      <c r="E44" s="28" t="n">
        <f aca="false">SUMIFS(陈彪姚永华梅思阳!$W$3:$W$1001,陈彪姚永华梅思阳!$AM$3:$AM$1001,"&lt;"&amp;统计年度)</f>
        <v>0</v>
      </c>
      <c r="F44" s="26" t="n">
        <f aca="false">SUMIFS(陈彪姚永华梅思阳!$W$3:$W$1001,陈彪姚永华梅思阳!$AM$3:$AM$1001,"&gt;"&amp;统计年度)</f>
        <v>0</v>
      </c>
      <c r="G44" s="26" t="n">
        <f aca="false">ROUND($H44-$D44-$E44-$F44,2)</f>
        <v>10000</v>
      </c>
      <c r="H44" s="35" t="n">
        <f aca="false">SUM(陈彪姚永华梅思阳!$W$3:$W$1001)</f>
        <v>25300</v>
      </c>
    </row>
    <row r="45" customFormat="false" ht="15" hidden="false" customHeight="false" outlineLevel="0" collapsed="false">
      <c r="A45" s="25" t="s">
        <v>70</v>
      </c>
      <c r="B45" s="26" t="n">
        <f aca="false">SUMIFS(胡春平!$L$3:$L$1001,胡春平!$AL$3:$AL$1001,统计年度)</f>
        <v>59200</v>
      </c>
      <c r="C45" s="26" t="n">
        <f aca="false">SUMIFS(胡春平!$P$3:$P$1001,胡春平!$AL$3:$AL$1001,统计年度)+SUMIFS(胡春平!$Q$3:$Q$1001,胡春平!$AL$3:$AL$1001,统计年度)+SUMIFS(胡春平!$R$3:$R$1001,胡春平!$AL$3:$AL$1001,统计年度)</f>
        <v>7700</v>
      </c>
      <c r="D45" s="41" t="n">
        <f aca="false">SUMIFS(胡春平!$V$3:$V$1001,胡春平!$AL$3:$AL$1001,统计年度)</f>
        <v>51500</v>
      </c>
      <c r="E45" s="28" t="n">
        <f aca="false">SUMIFS(胡春平!$V$3:$V$1001,胡春平!$AL$3:$AL$1001,"&lt;"&amp;统计年度)</f>
        <v>28400</v>
      </c>
      <c r="F45" s="26" t="n">
        <f aca="false">SUMIFS(胡春平!$V$3:$V$1001,胡春平!$AL$3:$AL$1001,"&gt;"&amp;统计年度)</f>
        <v>0</v>
      </c>
      <c r="G45" s="26" t="n">
        <f aca="false">ROUND($H45-$D45-$E45-$F45,2)</f>
        <v>4180</v>
      </c>
      <c r="H45" s="35" t="n">
        <f aca="false">SUM(胡春平!$V$3:$V$1001)</f>
        <v>84080</v>
      </c>
    </row>
    <row r="46" customFormat="false" ht="15" hidden="false" customHeight="false" outlineLevel="0" collapsed="false">
      <c r="A46" s="29" t="s">
        <v>71</v>
      </c>
      <c r="B46" s="26" t="n">
        <f aca="false">SUMIFS(Sheet5!$L$3:$L$1001,Sheet5!$AL$3:$AL$1001,统计年度)</f>
        <v>0</v>
      </c>
      <c r="C46" s="26" t="n">
        <f aca="false">SUMIFS(Sheet5!$P$3:$P$1001,Sheet5!$AL$3:$AL$1001,统计年度)+SUMIFS(Sheet5!$Q$3:$Q$1001,Sheet5!$AL$3:$AL$1001,统计年度)+SUMIFS(Sheet5!$R$3:$R$1001,Sheet5!$AL$3:$AL$1001,统计年度)</f>
        <v>0</v>
      </c>
      <c r="D46" s="41" t="n">
        <f aca="false">SUMIFS(Sheet5!$V$3:$V$1001,Sheet5!$AL$3:$AL$1001,统计年度)</f>
        <v>0</v>
      </c>
      <c r="E46" s="28" t="n">
        <f aca="false">SUMIFS(Sheet5!$V$3:$V$1001,Sheet5!$AL$3:$AL$1001,"&lt;"&amp;统计年度)</f>
        <v>0</v>
      </c>
      <c r="F46" s="26" t="n">
        <f aca="false">SUMIFS(Sheet5!$V$3:$V$1001,Sheet5!$AL$3:$AL$1001,"&gt;"&amp;统计年度)</f>
        <v>0</v>
      </c>
      <c r="G46" s="26" t="n">
        <f aca="false">ROUND($H46-$D46-$E46-$F46,2)</f>
        <v>0</v>
      </c>
      <c r="H46" s="35" t="n">
        <f aca="false">SUM(Sheet5!$V$3:$V$1001)</f>
        <v>0</v>
      </c>
    </row>
    <row r="47" customFormat="false" ht="15" hidden="false" customHeight="false" outlineLevel="0" collapsed="false">
      <c r="A47" s="16" t="s">
        <v>29</v>
      </c>
      <c r="B47" s="30" t="n">
        <f aca="false">SUM(B41:B46)</f>
        <v>100450</v>
      </c>
      <c r="C47" s="30" t="n">
        <f aca="false">SUM(C41:C46)</f>
        <v>7700</v>
      </c>
      <c r="D47" s="30" t="n">
        <f aca="false">SUM(D41:D46)</f>
        <v>92750</v>
      </c>
      <c r="E47" s="30" t="n">
        <f aca="false">SUM(E41:E46)</f>
        <v>28400</v>
      </c>
      <c r="F47" s="30" t="n">
        <f aca="false">SUM(F41:F46)</f>
        <v>0</v>
      </c>
      <c r="G47" s="30" t="n">
        <f aca="false">SUM(G41:G46)</f>
        <v>69580</v>
      </c>
      <c r="H47" s="30" t="n">
        <f aca="false">SUM(H41:H46)</f>
        <v>190730</v>
      </c>
    </row>
    <row r="50" customFormat="false" ht="21.75" hidden="false" customHeight="true" outlineLevel="0" collapsed="false">
      <c r="A50" s="42" t="s">
        <v>99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customFormat="false" ht="30" hidden="false" customHeight="true" outlineLevel="0" collapsed="false">
      <c r="A51" s="43" t="s">
        <v>100</v>
      </c>
      <c r="B51" s="43" t="s">
        <v>101</v>
      </c>
      <c r="C51" s="43" t="s">
        <v>102</v>
      </c>
      <c r="D51" s="43" t="s">
        <v>103</v>
      </c>
    </row>
    <row r="52" customFormat="false" ht="15" hidden="false" customHeight="true" outlineLevel="0" collapsed="false">
      <c r="A52" s="9" t="s">
        <v>104</v>
      </c>
      <c r="B52" s="26" t="n">
        <f aca="false">$T$25</f>
        <v>190730</v>
      </c>
      <c r="C52" s="26" t="n">
        <f aca="false">ROUND($J$25-$O$25,2)</f>
        <v>190730</v>
      </c>
      <c r="D52" s="44" t="str">
        <f aca="false">IF(ABS(N($B52)-N($C52))&lt;0.005,"✔ 平","★ 差 "&amp;TEXT(N($B52)-N($C52),"#,##0.00"))</f>
        <v>✔ 平</v>
      </c>
      <c r="E52" s="22" t="s">
        <v>105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customFormat="false" ht="15" hidden="false" customHeight="false" outlineLevel="0" collapsed="false">
      <c r="A53" s="9" t="s">
        <v>106</v>
      </c>
      <c r="B53" s="26" t="n">
        <f aca="false">ROUND($Q$25+$S$25,2)</f>
        <v>190730</v>
      </c>
      <c r="C53" s="26" t="n">
        <f aca="false">ROUND(SUMIF(刘丕斌徐少斌夏凯!$V$3:$V$1001,"&gt;0")+SUMIF(陆莹杨凯!$W$3:$W$1001,"&gt;0")+SUMIF(刘坤田超!$W$3:$W$1001,"&gt;0")+SUMIF(陈彪姚永华梅思阳!$W$3:$W$1001,"&gt;0")+SUMIF(胡春平!$V$3:$V$1001,"&gt;0")+SUMIF(Sheet5!$V$3:$V$1001,"&gt;0"),2)</f>
        <v>190730</v>
      </c>
      <c r="D53" s="44" t="str">
        <f aca="false">IF(ABS(N($B53)-N($C53))&lt;0.005,"✔ 平","★ 差 "&amp;TEXT(N($B53)-N($C53),"#,##0.00"))</f>
        <v>✔ 平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customFormat="false" ht="15" hidden="false" customHeight="false" outlineLevel="0" collapsed="false">
      <c r="A54" s="9" t="s">
        <v>107</v>
      </c>
      <c r="B54" s="26" t="n">
        <f aca="false">I36</f>
        <v>190730</v>
      </c>
      <c r="C54" s="26" t="n">
        <f aca="false">$T$25</f>
        <v>190730</v>
      </c>
      <c r="D54" s="44" t="str">
        <f aca="false">IF(ABS(N($B54)-N($C54))&lt;0.005,"✔ 平","★ 差 "&amp;TEXT(N($B54)-N($C54),"#,##0.00"))</f>
        <v>✔ 平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customFormat="false" ht="15" hidden="false" customHeight="false" outlineLevel="0" collapsed="false">
      <c r="A55" s="9" t="s">
        <v>108</v>
      </c>
      <c r="B55" s="26" t="n">
        <f aca="false">ROUND($D$47+$E$47+$F$47+$G$47,2)</f>
        <v>190730</v>
      </c>
      <c r="C55" s="26" t="n">
        <f aca="false">$H$47</f>
        <v>190730</v>
      </c>
      <c r="D55" s="44" t="str">
        <f aca="false">IF(ABS(N($B55)-N($C55))&lt;0.005,"✔ 平","★ 差 "&amp;TEXT(N($B55)-N($C55),"#,##0.00"))</f>
        <v>✔ 平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customFormat="false" ht="15" hidden="false" customHeight="true" outlineLevel="0" collapsed="false">
      <c r="A56" s="9" t="s">
        <v>109</v>
      </c>
      <c r="B56" s="10" t="n">
        <f aca="false">COUNTIF(刘丕斌徐少斌夏凯!$V$3:$V$1001,"&lt;-0.005")+COUNTIF(陆莹杨凯!$W$3:$W$1001,"&lt;-0.005")+COUNTIF(刘坤田超!$W$3:$W$1001,"&lt;-0.005")+COUNTIF(陈彪姚永华梅思阳!$W$3:$W$1001,"&lt;-0.005")+COUNTIF(胡春平!$V$3:$V$1001,"&lt;-0.005")+COUNTIF(Sheet5!$V$3:$V$1001,"&lt;-0.005")</f>
        <v>0</v>
      </c>
      <c r="C56" s="26"/>
      <c r="D56" s="44" t="str">
        <f aca="false">IF(N($B56)=0,"✔ 没有","留意 "&amp;N($B56)&amp;" 行")</f>
        <v>✔ 没有</v>
      </c>
      <c r="E56" s="22" t="s">
        <v>110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customFormat="false" ht="15" hidden="false" customHeight="true" outlineLevel="0" collapsed="false">
      <c r="A57" s="9" t="s">
        <v>111</v>
      </c>
      <c r="B57" s="10" t="n">
        <f aca="false">COUNTIF(刘丕斌徐少斌夏凯!$W$3:$W$1001,"未填单价，已收*")+COUNTIF(陆莹杨凯!$X$3:$X$1001,"未填单价，已收*")+COUNTIF(刘坤田超!$X$3:$X$1001,"未填单价，已收*")+COUNTIF(陈彪姚永华梅思阳!$X$3:$X$1001,"未填单价，已收*")+COUNTIF(胡春平!$W$3:$W$1001,"未填单价，已收*")+COUNTIF(Sheet5!$W$3:$W$1001,"未填单价，已收*")</f>
        <v>0</v>
      </c>
      <c r="C57" s="26"/>
      <c r="D57" s="44" t="str">
        <f aca="false">IF(N($B57)=0,"✔ 没有","留意 "&amp;N($B57)&amp;" 行")</f>
        <v>✔ 没有</v>
      </c>
      <c r="E57" s="22" t="s">
        <v>112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customFormat="false" ht="15" hidden="false" customHeight="true" outlineLevel="0" collapsed="false">
      <c r="A58" s="9" t="s">
        <v>113</v>
      </c>
      <c r="B58" s="10" t="n">
        <f aca="false">(COUNTIF(刘丕斌徐少斌夏凯!$AD$3:$AD$1001,"?*")-COUNTIFS(刘丕斌徐少斌夏凯!$AD$3:$AD$1001,"?*",刘丕斌徐少斌夏凯!$AM$3:$AM$1001,"&gt;0"))+(COUNTIF(陆莹杨凯!$AC$3:$AC$1001,"?*")-COUNTIFS(陆莹杨凯!$AC$3:$AC$1001,"?*",陆莹杨凯!$AL$3:$AL$1001,"&gt;0"))+(COUNTIF(刘坤田超!$AE$3:$AE$1001,"?*")-COUNTIFS(刘坤田超!$AE$3:$AE$1001,"?*",刘坤田超!$AN$3:$AN$1001,"&gt;0"))+(COUNTIF(陈彪姚永华梅思阳!$AE$3:$AE$1001,"?*")-COUNTIFS(陈彪姚永华梅思阳!$AE$3:$AE$1001,"?*",陈彪姚永华梅思阳!$AN$3:$AN$1001,"&gt;0"))+(COUNTIF(胡春平!$AD$3:$AD$1001,"?*")-COUNTIFS(胡春平!$AD$3:$AD$1001,"?*",胡春平!$AM$3:$AM$1001,"&gt;0"))+(COUNTIF(Sheet5!$AD$3:$AD$1001,"?*")-COUNTIFS(Sheet5!$AD$3:$AD$1001,"?*",Sheet5!$AM$3:$AM$1001,"&gt;0"))</f>
        <v>12</v>
      </c>
      <c r="C58" s="26"/>
      <c r="D58" s="44" t="str">
        <f aca="false">IF(N($B58)=0,"✔ 没有","留意 "&amp;N($B58)&amp;" 行")</f>
        <v>留意 12 行</v>
      </c>
      <c r="E58" s="22" t="s">
        <v>114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</sheetData>
  <mergeCells count="15">
    <mergeCell ref="A1:V1"/>
    <mergeCell ref="A2:V2"/>
    <mergeCell ref="A5:V5"/>
    <mergeCell ref="M15:V15"/>
    <mergeCell ref="A17:V17"/>
    <mergeCell ref="A28:V28"/>
    <mergeCell ref="A39:V39"/>
    <mergeCell ref="A50:V50"/>
    <mergeCell ref="E52:V52"/>
    <mergeCell ref="E53:V53"/>
    <mergeCell ref="E54:V54"/>
    <mergeCell ref="E55:V55"/>
    <mergeCell ref="E56:V56"/>
    <mergeCell ref="E57:V57"/>
    <mergeCell ref="E58:V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P2" activePane="bottomRight" state="frozen"/>
      <selection pane="topLeft" activeCell="A1" activeCellId="0" sqref="A1"/>
      <selection pane="topRight" activeCell="P1" activeCellId="0" sqref="P1"/>
      <selection pane="bottomLeft" activeCell="A2" activeCellId="0" sqref="A2"/>
      <selection pane="bottomRight" activeCell="X1" activeCellId="0" sqref="X1"/>
    </sheetView>
  </sheetViews>
  <sheetFormatPr defaultColWidth="9" defaultRowHeight="14.25" zeroHeight="false" outlineLevelRow="0" outlineLevelCol="0"/>
  <cols>
    <col collapsed="false" customWidth="true" hidden="false" outlineLevel="0" max="1" min="1" style="45" width="3"/>
    <col collapsed="false" customWidth="true" hidden="false" outlineLevel="0" max="2" min="2" style="46" width="35.13"/>
    <col collapsed="false" customWidth="true" hidden="false" outlineLevel="0" max="3" min="3" style="47" width="31.88"/>
    <col collapsed="false" customWidth="true" hidden="false" outlineLevel="0" max="4" min="4" style="46" width="15.63"/>
    <col collapsed="false" customWidth="true" hidden="false" outlineLevel="0" max="5" min="5" style="46" width="23.38"/>
    <col collapsed="false" customWidth="true" hidden="false" outlineLevel="0" max="6" min="6" style="46" width="21"/>
    <col collapsed="false" customWidth="true" hidden="false" outlineLevel="0" max="7" min="7" style="46" width="21.13"/>
    <col collapsed="false" customWidth="false" hidden="false" outlineLevel="0" max="8" min="8" style="46" width="9"/>
    <col collapsed="false" customWidth="true" hidden="false" outlineLevel="0" max="9" min="9" style="47" width="5.13"/>
    <col collapsed="false" customWidth="true" hidden="false" outlineLevel="0" max="10" min="10" style="47" width="5.25"/>
    <col collapsed="false" customWidth="true" hidden="false" outlineLevel="0" max="11" min="11" style="47" width="3.88"/>
    <col collapsed="false" customWidth="false" hidden="false" outlineLevel="0" max="12" min="12" style="48" width="9"/>
    <col collapsed="false" customWidth="false" hidden="false" outlineLevel="0" max="13" min="13" style="49" width="9"/>
    <col collapsed="false" customWidth="true" hidden="false" outlineLevel="0" max="14" min="14" style="46" width="6.13"/>
    <col collapsed="false" customWidth="false" hidden="false" outlineLevel="0" max="15" min="15" style="47" width="9"/>
    <col collapsed="false" customWidth="true" hidden="false" outlineLevel="0" max="16" min="16" style="46" width="17.5"/>
    <col collapsed="false" customWidth="true" hidden="false" outlineLevel="0" max="17" min="17" style="45" width="9.13"/>
    <col collapsed="false" customWidth="false" hidden="false" outlineLevel="0" max="18" min="18" style="45" width="9"/>
    <col collapsed="false" customWidth="true" hidden="false" outlineLevel="0" max="19" min="19" style="50" width="15"/>
    <col collapsed="false" customWidth="true" hidden="false" outlineLevel="0" max="20" min="20" style="45" width="10.38"/>
    <col collapsed="false" customWidth="false" hidden="false" outlineLevel="0" max="21" min="21" style="45" width="9"/>
    <col collapsed="false" customWidth="true" hidden="false" outlineLevel="0" max="22" min="22" style="45" width="16"/>
    <col collapsed="false" customWidth="false" hidden="false" outlineLevel="0" max="16384" min="23" style="45" width="9"/>
  </cols>
  <sheetData>
    <row r="1" customFormat="false" ht="39" hidden="false" customHeight="true" outlineLevel="0" collapsed="false">
      <c r="A1" s="51" t="s">
        <v>115</v>
      </c>
      <c r="B1" s="52" t="s">
        <v>116</v>
      </c>
      <c r="C1" s="53" t="s">
        <v>117</v>
      </c>
      <c r="D1" s="54" t="s">
        <v>118</v>
      </c>
      <c r="E1" s="55" t="s">
        <v>119</v>
      </c>
      <c r="F1" s="56" t="s">
        <v>120</v>
      </c>
      <c r="G1" s="55" t="s">
        <v>121</v>
      </c>
      <c r="H1" s="55" t="s">
        <v>11</v>
      </c>
      <c r="I1" s="57" t="s">
        <v>122</v>
      </c>
      <c r="J1" s="57" t="s">
        <v>123</v>
      </c>
      <c r="K1" s="57" t="s">
        <v>124</v>
      </c>
      <c r="L1" s="58" t="s">
        <v>125</v>
      </c>
      <c r="M1" s="59" t="s">
        <v>126</v>
      </c>
      <c r="N1" s="55" t="s">
        <v>8</v>
      </c>
      <c r="O1" s="57" t="s">
        <v>127</v>
      </c>
      <c r="P1" s="55" t="s">
        <v>128</v>
      </c>
      <c r="Q1" s="60" t="s">
        <v>129</v>
      </c>
      <c r="R1" s="60" t="s">
        <v>130</v>
      </c>
      <c r="S1" s="61" t="s">
        <v>131</v>
      </c>
      <c r="T1" s="60" t="s">
        <v>132</v>
      </c>
      <c r="U1" s="60" t="s">
        <v>133</v>
      </c>
      <c r="V1" s="62" t="s">
        <v>12</v>
      </c>
      <c r="W1" s="62" t="s">
        <v>7</v>
      </c>
      <c r="X1" s="63" t="s">
        <v>134</v>
      </c>
      <c r="Y1" s="64" t="s">
        <v>135</v>
      </c>
      <c r="Z1" s="64" t="s">
        <v>136</v>
      </c>
      <c r="AA1" s="65" t="s">
        <v>137</v>
      </c>
      <c r="AB1" s="65" t="s">
        <v>138</v>
      </c>
      <c r="AC1" s="65" t="s">
        <v>139</v>
      </c>
    </row>
    <row r="2" customFormat="false" ht="17.25" hidden="false" customHeight="true" outlineLevel="0" collapsed="false">
      <c r="B2" s="66" t="s">
        <v>140</v>
      </c>
      <c r="C2" s="66" t="s">
        <v>141</v>
      </c>
      <c r="D2" s="67" t="s">
        <v>142</v>
      </c>
      <c r="E2" s="68" t="s">
        <v>143</v>
      </c>
      <c r="F2" s="69" t="s">
        <v>144</v>
      </c>
      <c r="G2" s="66" t="s">
        <v>145</v>
      </c>
      <c r="H2" s="66" t="s">
        <v>16</v>
      </c>
      <c r="I2" s="70" t="n">
        <v>8</v>
      </c>
      <c r="J2" s="70" t="n">
        <v>8</v>
      </c>
      <c r="K2" s="70"/>
      <c r="L2" s="71" t="s">
        <v>146</v>
      </c>
      <c r="M2" s="72" t="s">
        <v>147</v>
      </c>
      <c r="N2" s="67" t="n">
        <v>1</v>
      </c>
      <c r="O2" s="73" t="s">
        <v>148</v>
      </c>
      <c r="P2" s="74" t="s">
        <v>149</v>
      </c>
      <c r="Q2" s="75"/>
      <c r="R2" s="75"/>
      <c r="S2" s="76"/>
      <c r="T2" s="75"/>
      <c r="U2" s="75"/>
      <c r="V2" s="75"/>
      <c r="W2" s="75"/>
      <c r="X2" s="77"/>
      <c r="Y2" s="78" t="str">
        <f aca="true">IF(TRIM($B2&amp;$C2)="","",IF(OR($W2="安装免保",$W2="技术免保",$W2="质保期内"),IF(NOT(ISNUMBER($X2)),"▲免保到期日没填",IF($X2&lt;TODAY(),"▲免保已到期，转收费",IF($X2-TODAY()&lt;=提醒天数,"免保剩"&amp;($X2-TODAY())&amp;"天","免保中"))),IF($W2="暂停维保","暂停中",IF($W2="已解约","已解约",""))))</f>
        <v/>
      </c>
      <c r="Z2" s="78" t="str">
        <f aca="true">IF(TRIM($B2&amp;$C2)="","",TRIM(IF($AA2="","",IF($AA2&lt;TODAY(),"年检已过期"&amp;(TODAY()-$AA2)&amp;"天 ",IF($AA2-TODAY()&lt;=提醒天数,"年检剩"&amp;($AA2-TODAY())&amp;"天 ","")))&amp;IF($AB2="","",IF($AB2&lt;TODAY(),"限速器已过期"&amp;(TODAY()-$AB2)&amp;"天 ",IF($AB2-TODAY()&lt;=提醒天数,"限速器剩"&amp;($AB2-TODAY())&amp;"天 ","")))&amp;IF($AC2="","",IF($AC2&lt;TODAY(),"载重试验已过期"&amp;(TODAY()-$AC2)&amp;"天 ",IF($AC2-TODAY()&lt;=提醒天数,"载重试验剩"&amp;($AC2-TODAY())&amp;"天 ","")))))</f>
        <v/>
      </c>
      <c r="AA2" s="77" t="str">
        <f aca="false">IF(TRIM($Q2&amp;"")="","",IF(ISNUMBER($Q2),IF($Q2&gt;10000,$Q2,IFERROR(DATE(INT($Q2),IF(ROUND(MOD($Q2,1)*100,0)&gt;12,ROUND(MOD($Q2,1)*10,0),ROUND(MOD($Q2,1)*100,0))+1,0),"")),IFERROR(IF(LEN($Q2)-LEN(SUBSTITUTE($Q2,".",""))&gt;=2,DATEVALUE(SUBSTITUTE(TRIM($Q2),".","-")),DATE(VALUE(LEFT(TRIM($Q2),4)),VALUE(MID(TRIM($Q2),6,2))+1,0)),"")))</f>
        <v/>
      </c>
      <c r="AB2" s="77" t="str">
        <f aca="false">IF(TRIM($S2&amp;"")="","",IF(ISNUMBER($S2),IF($S2&gt;10000,$S2,IFERROR(DATE(INT($S2),IF(ROUND(MOD($S2,1)*100,0)&gt;12,ROUND(MOD($S2,1)*10,0),ROUND(MOD($S2,1)*100,0))+1,0),"")),IFERROR(IF(LEN($S2)-LEN(SUBSTITUTE($S2,".",""))&gt;=2,DATEVALUE(SUBSTITUTE(TRIM($S2),".","-")),DATE(VALUE(LEFT(TRIM($S2),4)),VALUE(MID(TRIM($S2),6,2))+1,0)),"")))</f>
        <v/>
      </c>
      <c r="AC2" s="77" t="str">
        <f aca="false">IF(TRIM($T2&amp;"")="","",IF(ISNUMBER($T2),IF($T2&gt;10000,$T2,IFERROR(DATE(INT($T2),IF(ROUND(MOD($T2,1)*100,0)&gt;12,ROUND(MOD($T2,1)*10,0),ROUND(MOD($T2,1)*100,0))+1,0),"")),IFERROR(IF(LEN($T2)-LEN(SUBSTITUTE($T2,".",""))&gt;=2,DATEVALUE(SUBSTITUTE(TRIM($T2),".","-")),DATE(VALUE(LEFT(TRIM($T2),4)),VALUE(MID(TRIM($T2),6,2))+1,0)),"")))</f>
        <v/>
      </c>
    </row>
    <row r="3" customFormat="false" ht="17.25" hidden="false" customHeight="true" outlineLevel="0" collapsed="false">
      <c r="B3" s="66" t="s">
        <v>150</v>
      </c>
      <c r="C3" s="66" t="s">
        <v>151</v>
      </c>
      <c r="D3" s="67" t="s">
        <v>152</v>
      </c>
      <c r="E3" s="68" t="s">
        <v>153</v>
      </c>
      <c r="F3" s="69" t="s">
        <v>154</v>
      </c>
      <c r="G3" s="66" t="s">
        <v>155</v>
      </c>
      <c r="H3" s="66" t="s">
        <v>16</v>
      </c>
      <c r="I3" s="79" t="n">
        <v>10</v>
      </c>
      <c r="J3" s="79" t="n">
        <v>7</v>
      </c>
      <c r="K3" s="79" t="n">
        <v>7</v>
      </c>
      <c r="L3" s="71" t="s">
        <v>146</v>
      </c>
      <c r="M3" s="72" t="s">
        <v>156</v>
      </c>
      <c r="N3" s="80" t="n">
        <v>1</v>
      </c>
      <c r="O3" s="81" t="s">
        <v>157</v>
      </c>
      <c r="P3" s="74" t="s">
        <v>158</v>
      </c>
      <c r="Q3" s="75"/>
      <c r="R3" s="75"/>
      <c r="S3" s="76"/>
      <c r="T3" s="75"/>
      <c r="U3" s="75"/>
      <c r="V3" s="75"/>
      <c r="W3" s="75"/>
      <c r="X3" s="77"/>
      <c r="Y3" s="78" t="str">
        <f aca="true">IF(TRIM($B3&amp;$C3)="","",IF(OR($W3="安装免保",$W3="技术免保",$W3="质保期内"),IF(NOT(ISNUMBER($X3)),"▲免保到期日没填",IF($X3&lt;TODAY(),"▲免保已到期，转收费",IF($X3-TODAY()&lt;=提醒天数,"免保剩"&amp;($X3-TODAY())&amp;"天","免保中"))),IF($W3="暂停维保","暂停中",IF($W3="已解约","已解约",""))))</f>
        <v/>
      </c>
      <c r="Z3" s="78" t="str">
        <f aca="true">IF(TRIM($B3&amp;$C3)="","",TRIM(IF($AA3="","",IF($AA3&lt;TODAY(),"年检已过期"&amp;(TODAY()-$AA3)&amp;"天 ",IF($AA3-TODAY()&lt;=提醒天数,"年检剩"&amp;($AA3-TODAY())&amp;"天 ","")))&amp;IF($AB3="","",IF($AB3&lt;TODAY(),"限速器已过期"&amp;(TODAY()-$AB3)&amp;"天 ",IF($AB3-TODAY()&lt;=提醒天数,"限速器剩"&amp;($AB3-TODAY())&amp;"天 ","")))&amp;IF($AC3="","",IF($AC3&lt;TODAY(),"载重试验已过期"&amp;(TODAY()-$AC3)&amp;"天 ",IF($AC3-TODAY()&lt;=提醒天数,"载重试验剩"&amp;($AC3-TODAY())&amp;"天 ","")))))</f>
        <v/>
      </c>
      <c r="AA3" s="77" t="str">
        <f aca="false">IF(TRIM($Q3&amp;"")="","",IF(ISNUMBER($Q3),IF($Q3&gt;10000,$Q3,IFERROR(DATE(INT($Q3),IF(ROUND(MOD($Q3,1)*100,0)&gt;12,ROUND(MOD($Q3,1)*10,0),ROUND(MOD($Q3,1)*100,0))+1,0),"")),IFERROR(IF(LEN($Q3)-LEN(SUBSTITUTE($Q3,".",""))&gt;=2,DATEVALUE(SUBSTITUTE(TRIM($Q3),".","-")),DATE(VALUE(LEFT(TRIM($Q3),4)),VALUE(MID(TRIM($Q3),6,2))+1,0)),"")))</f>
        <v/>
      </c>
      <c r="AB3" s="77" t="str">
        <f aca="false">IF(TRIM($S3&amp;"")="","",IF(ISNUMBER($S3),IF($S3&gt;10000,$S3,IFERROR(DATE(INT($S3),IF(ROUND(MOD($S3,1)*100,0)&gt;12,ROUND(MOD($S3,1)*10,0),ROUND(MOD($S3,1)*100,0))+1,0),"")),IFERROR(IF(LEN($S3)-LEN(SUBSTITUTE($S3,".",""))&gt;=2,DATEVALUE(SUBSTITUTE(TRIM($S3),".","-")),DATE(VALUE(LEFT(TRIM($S3),4)),VALUE(MID(TRIM($S3),6,2))+1,0)),"")))</f>
        <v/>
      </c>
      <c r="AC3" s="77" t="str">
        <f aca="false">IF(TRIM($T3&amp;"")="","",IF(ISNUMBER($T3),IF($T3&gt;10000,$T3,IFERROR(DATE(INT($T3),IF(ROUND(MOD($T3,1)*100,0)&gt;12,ROUND(MOD($T3,1)*10,0),ROUND(MOD($T3,1)*100,0))+1,0),"")),IFERROR(IF(LEN($T3)-LEN(SUBSTITUTE($T3,".",""))&gt;=2,DATEVALUE(SUBSTITUTE(TRIM($T3),".","-")),DATE(VALUE(LEFT(TRIM($T3),4)),VALUE(MID(TRIM($T3),6,2))+1,0)),"")))</f>
        <v/>
      </c>
    </row>
    <row r="4" customFormat="false" ht="17.25" hidden="false" customHeight="true" outlineLevel="0" collapsed="false">
      <c r="B4" s="66" t="s">
        <v>159</v>
      </c>
      <c r="C4" s="66" t="s">
        <v>160</v>
      </c>
      <c r="D4" s="67" t="s">
        <v>161</v>
      </c>
      <c r="E4" s="82" t="s">
        <v>162</v>
      </c>
      <c r="F4" s="69" t="s">
        <v>163</v>
      </c>
      <c r="G4" s="66" t="s">
        <v>164</v>
      </c>
      <c r="H4" s="66" t="s">
        <v>16</v>
      </c>
      <c r="I4" s="79" t="n">
        <v>4</v>
      </c>
      <c r="J4" s="79" t="n">
        <v>4</v>
      </c>
      <c r="K4" s="79" t="n">
        <v>4</v>
      </c>
      <c r="L4" s="71" t="s">
        <v>165</v>
      </c>
      <c r="M4" s="72" t="s">
        <v>147</v>
      </c>
      <c r="N4" s="80" t="n">
        <v>1</v>
      </c>
      <c r="O4" s="81" t="s">
        <v>166</v>
      </c>
      <c r="P4" s="83" t="s">
        <v>167</v>
      </c>
      <c r="Q4" s="75"/>
      <c r="R4" s="75"/>
      <c r="S4" s="76"/>
      <c r="T4" s="75"/>
      <c r="U4" s="75"/>
      <c r="V4" s="75"/>
      <c r="W4" s="75"/>
      <c r="X4" s="77"/>
      <c r="Y4" s="78" t="str">
        <f aca="true">IF(TRIM($B4&amp;$C4)="","",IF(OR($W4="安装免保",$W4="技术免保",$W4="质保期内"),IF(NOT(ISNUMBER($X4)),"▲免保到期日没填",IF($X4&lt;TODAY(),"▲免保已到期，转收费",IF($X4-TODAY()&lt;=提醒天数,"免保剩"&amp;($X4-TODAY())&amp;"天","免保中"))),IF($W4="暂停维保","暂停中",IF($W4="已解约","已解约",""))))</f>
        <v/>
      </c>
      <c r="Z4" s="78" t="str">
        <f aca="true">IF(TRIM($B4&amp;$C4)="","",TRIM(IF($AA4="","",IF($AA4&lt;TODAY(),"年检已过期"&amp;(TODAY()-$AA4)&amp;"天 ",IF($AA4-TODAY()&lt;=提醒天数,"年检剩"&amp;($AA4-TODAY())&amp;"天 ","")))&amp;IF($AB4="","",IF($AB4&lt;TODAY(),"限速器已过期"&amp;(TODAY()-$AB4)&amp;"天 ",IF($AB4-TODAY()&lt;=提醒天数,"限速器剩"&amp;($AB4-TODAY())&amp;"天 ","")))&amp;IF($AC4="","",IF($AC4&lt;TODAY(),"载重试验已过期"&amp;(TODAY()-$AC4)&amp;"天 ",IF($AC4-TODAY()&lt;=提醒天数,"载重试验剩"&amp;($AC4-TODAY())&amp;"天 ","")))))</f>
        <v/>
      </c>
      <c r="AA4" s="77" t="str">
        <f aca="false">IF(TRIM($Q4&amp;"")="","",IF(ISNUMBER($Q4),IF($Q4&gt;10000,$Q4,IFERROR(DATE(INT($Q4),IF(ROUND(MOD($Q4,1)*100,0)&gt;12,ROUND(MOD($Q4,1)*10,0),ROUND(MOD($Q4,1)*100,0))+1,0),"")),IFERROR(IF(LEN($Q4)-LEN(SUBSTITUTE($Q4,".",""))&gt;=2,DATEVALUE(SUBSTITUTE(TRIM($Q4),".","-")),DATE(VALUE(LEFT(TRIM($Q4),4)),VALUE(MID(TRIM($Q4),6,2))+1,0)),"")))</f>
        <v/>
      </c>
      <c r="AB4" s="77" t="str">
        <f aca="false">IF(TRIM($S4&amp;"")="","",IF(ISNUMBER($S4),IF($S4&gt;10000,$S4,IFERROR(DATE(INT($S4),IF(ROUND(MOD($S4,1)*100,0)&gt;12,ROUND(MOD($S4,1)*10,0),ROUND(MOD($S4,1)*100,0))+1,0),"")),IFERROR(IF(LEN($S4)-LEN(SUBSTITUTE($S4,".",""))&gt;=2,DATEVALUE(SUBSTITUTE(TRIM($S4),".","-")),DATE(VALUE(LEFT(TRIM($S4),4)),VALUE(MID(TRIM($S4),6,2))+1,0)),"")))</f>
        <v/>
      </c>
      <c r="AC4" s="77" t="str">
        <f aca="false">IF(TRIM($T4&amp;"")="","",IF(ISNUMBER($T4),IF($T4&gt;10000,$T4,IFERROR(DATE(INT($T4),IF(ROUND(MOD($T4,1)*100,0)&gt;12,ROUND(MOD($T4,1)*10,0),ROUND(MOD($T4,1)*100,0))+1,0),"")),IFERROR(IF(LEN($T4)-LEN(SUBSTITUTE($T4,".",""))&gt;=2,DATEVALUE(SUBSTITUTE(TRIM($T4),".","-")),DATE(VALUE(LEFT(TRIM($T4),4)),VALUE(MID(TRIM($T4),6,2))+1,0)),"")))</f>
        <v/>
      </c>
    </row>
    <row r="5" customFormat="false" ht="17.25" hidden="false" customHeight="true" outlineLevel="0" collapsed="false">
      <c r="B5" s="66" t="s">
        <v>159</v>
      </c>
      <c r="C5" s="66" t="s">
        <v>160</v>
      </c>
      <c r="D5" s="67" t="s">
        <v>161</v>
      </c>
      <c r="E5" s="68" t="s">
        <v>168</v>
      </c>
      <c r="F5" s="69" t="s">
        <v>169</v>
      </c>
      <c r="G5" s="66" t="s">
        <v>164</v>
      </c>
      <c r="H5" s="66" t="s">
        <v>16</v>
      </c>
      <c r="I5" s="79" t="n">
        <v>4</v>
      </c>
      <c r="J5" s="79" t="n">
        <v>4</v>
      </c>
      <c r="K5" s="79" t="n">
        <v>4</v>
      </c>
      <c r="L5" s="71" t="s">
        <v>165</v>
      </c>
      <c r="M5" s="72" t="s">
        <v>147</v>
      </c>
      <c r="N5" s="80" t="n">
        <v>1</v>
      </c>
      <c r="O5" s="81" t="s">
        <v>170</v>
      </c>
      <c r="P5" s="83" t="s">
        <v>171</v>
      </c>
      <c r="Q5" s="75"/>
      <c r="R5" s="75"/>
      <c r="S5" s="76"/>
      <c r="T5" s="75"/>
      <c r="U5" s="75"/>
      <c r="V5" s="75"/>
      <c r="W5" s="75"/>
      <c r="X5" s="77"/>
      <c r="Y5" s="78" t="str">
        <f aca="true">IF(TRIM($B5&amp;$C5)="","",IF(OR($W5="安装免保",$W5="技术免保",$W5="质保期内"),IF(NOT(ISNUMBER($X5)),"▲免保到期日没填",IF($X5&lt;TODAY(),"▲免保已到期，转收费",IF($X5-TODAY()&lt;=提醒天数,"免保剩"&amp;($X5-TODAY())&amp;"天","免保中"))),IF($W5="暂停维保","暂停中",IF($W5="已解约","已解约",""))))</f>
        <v/>
      </c>
      <c r="Z5" s="78" t="str">
        <f aca="true">IF(TRIM($B5&amp;$C5)="","",TRIM(IF($AA5="","",IF($AA5&lt;TODAY(),"年检已过期"&amp;(TODAY()-$AA5)&amp;"天 ",IF($AA5-TODAY()&lt;=提醒天数,"年检剩"&amp;($AA5-TODAY())&amp;"天 ","")))&amp;IF($AB5="","",IF($AB5&lt;TODAY(),"限速器已过期"&amp;(TODAY()-$AB5)&amp;"天 ",IF($AB5-TODAY()&lt;=提醒天数,"限速器剩"&amp;($AB5-TODAY())&amp;"天 ","")))&amp;IF($AC5="","",IF($AC5&lt;TODAY(),"载重试验已过期"&amp;(TODAY()-$AC5)&amp;"天 ",IF($AC5-TODAY()&lt;=提醒天数,"载重试验剩"&amp;($AC5-TODAY())&amp;"天 ","")))))</f>
        <v/>
      </c>
      <c r="AA5" s="77" t="str">
        <f aca="false">IF(TRIM($Q5&amp;"")="","",IF(ISNUMBER($Q5),IF($Q5&gt;10000,$Q5,IFERROR(DATE(INT($Q5),IF(ROUND(MOD($Q5,1)*100,0)&gt;12,ROUND(MOD($Q5,1)*10,0),ROUND(MOD($Q5,1)*100,0))+1,0),"")),IFERROR(IF(LEN($Q5)-LEN(SUBSTITUTE($Q5,".",""))&gt;=2,DATEVALUE(SUBSTITUTE(TRIM($Q5),".","-")),DATE(VALUE(LEFT(TRIM($Q5),4)),VALUE(MID(TRIM($Q5),6,2))+1,0)),"")))</f>
        <v/>
      </c>
      <c r="AB5" s="77" t="str">
        <f aca="false">IF(TRIM($S5&amp;"")="","",IF(ISNUMBER($S5),IF($S5&gt;10000,$S5,IFERROR(DATE(INT($S5),IF(ROUND(MOD($S5,1)*100,0)&gt;12,ROUND(MOD($S5,1)*10,0),ROUND(MOD($S5,1)*100,0))+1,0),"")),IFERROR(IF(LEN($S5)-LEN(SUBSTITUTE($S5,".",""))&gt;=2,DATEVALUE(SUBSTITUTE(TRIM($S5),".","-")),DATE(VALUE(LEFT(TRIM($S5),4)),VALUE(MID(TRIM($S5),6,2))+1,0)),"")))</f>
        <v/>
      </c>
      <c r="AC5" s="77" t="str">
        <f aca="false">IF(TRIM($T5&amp;"")="","",IF(ISNUMBER($T5),IF($T5&gt;10000,$T5,IFERROR(DATE(INT($T5),IF(ROUND(MOD($T5,1)*100,0)&gt;12,ROUND(MOD($T5,1)*10,0),ROUND(MOD($T5,1)*100,0))+1,0),"")),IFERROR(IF(LEN($T5)-LEN(SUBSTITUTE($T5,".",""))&gt;=2,DATEVALUE(SUBSTITUTE(TRIM($T5),".","-")),DATE(VALUE(LEFT(TRIM($T5),4)),VALUE(MID(TRIM($T5),6,2))+1,0)),"")))</f>
        <v/>
      </c>
    </row>
    <row r="6" customFormat="false" ht="17.25" hidden="false" customHeight="true" outlineLevel="0" collapsed="false">
      <c r="B6" s="66" t="s">
        <v>172</v>
      </c>
      <c r="C6" s="66" t="s">
        <v>173</v>
      </c>
      <c r="D6" s="67" t="s">
        <v>174</v>
      </c>
      <c r="E6" s="68" t="s">
        <v>175</v>
      </c>
      <c r="F6" s="66"/>
      <c r="G6" s="66" t="s">
        <v>176</v>
      </c>
      <c r="H6" s="66" t="s">
        <v>16</v>
      </c>
      <c r="I6" s="84" t="n">
        <v>8</v>
      </c>
      <c r="J6" s="84" t="n">
        <v>8</v>
      </c>
      <c r="K6" s="84" t="n">
        <v>8</v>
      </c>
      <c r="L6" s="71" t="s">
        <v>177</v>
      </c>
      <c r="M6" s="72" t="s">
        <v>156</v>
      </c>
      <c r="N6" s="67" t="n">
        <v>1</v>
      </c>
      <c r="O6" s="84" t="s">
        <v>178</v>
      </c>
      <c r="P6" s="85" t="s">
        <v>179</v>
      </c>
      <c r="Q6" s="75"/>
      <c r="R6" s="75"/>
      <c r="S6" s="76"/>
      <c r="T6" s="75"/>
      <c r="U6" s="75"/>
      <c r="V6" s="75"/>
      <c r="W6" s="75"/>
      <c r="X6" s="77"/>
      <c r="Y6" s="78" t="str">
        <f aca="true">IF(TRIM($B6&amp;$C6)="","",IF(OR($W6="安装免保",$W6="技术免保",$W6="质保期内"),IF(NOT(ISNUMBER($X6)),"▲免保到期日没填",IF($X6&lt;TODAY(),"▲免保已到期，转收费",IF($X6-TODAY()&lt;=提醒天数,"免保剩"&amp;($X6-TODAY())&amp;"天","免保中"))),IF($W6="暂停维保","暂停中",IF($W6="已解约","已解约",""))))</f>
        <v/>
      </c>
      <c r="Z6" s="78" t="str">
        <f aca="true">IF(TRIM($B6&amp;$C6)="","",TRIM(IF($AA6="","",IF($AA6&lt;TODAY(),"年检已过期"&amp;(TODAY()-$AA6)&amp;"天 ",IF($AA6-TODAY()&lt;=提醒天数,"年检剩"&amp;($AA6-TODAY())&amp;"天 ","")))&amp;IF($AB6="","",IF($AB6&lt;TODAY(),"限速器已过期"&amp;(TODAY()-$AB6)&amp;"天 ",IF($AB6-TODAY()&lt;=提醒天数,"限速器剩"&amp;($AB6-TODAY())&amp;"天 ","")))&amp;IF($AC6="","",IF($AC6&lt;TODAY(),"载重试验已过期"&amp;(TODAY()-$AC6)&amp;"天 ",IF($AC6-TODAY()&lt;=提醒天数,"载重试验剩"&amp;($AC6-TODAY())&amp;"天 ","")))))</f>
        <v/>
      </c>
      <c r="AA6" s="77" t="str">
        <f aca="false">IF(TRIM($Q6&amp;"")="","",IF(ISNUMBER($Q6),IF($Q6&gt;10000,$Q6,IFERROR(DATE(INT($Q6),IF(ROUND(MOD($Q6,1)*100,0)&gt;12,ROUND(MOD($Q6,1)*10,0),ROUND(MOD($Q6,1)*100,0))+1,0),"")),IFERROR(IF(LEN($Q6)-LEN(SUBSTITUTE($Q6,".",""))&gt;=2,DATEVALUE(SUBSTITUTE(TRIM($Q6),".","-")),DATE(VALUE(LEFT(TRIM($Q6),4)),VALUE(MID(TRIM($Q6),6,2))+1,0)),"")))</f>
        <v/>
      </c>
      <c r="AB6" s="77" t="str">
        <f aca="false">IF(TRIM($S6&amp;"")="","",IF(ISNUMBER($S6),IF($S6&gt;10000,$S6,IFERROR(DATE(INT($S6),IF(ROUND(MOD($S6,1)*100,0)&gt;12,ROUND(MOD($S6,1)*10,0),ROUND(MOD($S6,1)*100,0))+1,0),"")),IFERROR(IF(LEN($S6)-LEN(SUBSTITUTE($S6,".",""))&gt;=2,DATEVALUE(SUBSTITUTE(TRIM($S6),".","-")),DATE(VALUE(LEFT(TRIM($S6),4)),VALUE(MID(TRIM($S6),6,2))+1,0)),"")))</f>
        <v/>
      </c>
      <c r="AC6" s="77" t="str">
        <f aca="false">IF(TRIM($T6&amp;"")="","",IF(ISNUMBER($T6),IF($T6&gt;10000,$T6,IFERROR(DATE(INT($T6),IF(ROUND(MOD($T6,1)*100,0)&gt;12,ROUND(MOD($T6,1)*10,0),ROUND(MOD($T6,1)*100,0))+1,0),"")),IFERROR(IF(LEN($T6)-LEN(SUBSTITUTE($T6,".",""))&gt;=2,DATEVALUE(SUBSTITUTE(TRIM($T6),".","-")),DATE(VALUE(LEFT(TRIM($T6),4)),VALUE(MID(TRIM($T6),6,2))+1,0)),"")))</f>
        <v/>
      </c>
    </row>
    <row r="7" customFormat="false" ht="17.25" hidden="false" customHeight="true" outlineLevel="0" collapsed="false">
      <c r="B7" s="66" t="s">
        <v>172</v>
      </c>
      <c r="C7" s="66" t="s">
        <v>180</v>
      </c>
      <c r="D7" s="67" t="s">
        <v>181</v>
      </c>
      <c r="E7" s="68" t="s">
        <v>182</v>
      </c>
      <c r="F7" s="66"/>
      <c r="G7" s="66" t="s">
        <v>183</v>
      </c>
      <c r="H7" s="66" t="s">
        <v>184</v>
      </c>
      <c r="I7" s="84" t="n">
        <v>7</v>
      </c>
      <c r="J7" s="84" t="n">
        <v>7</v>
      </c>
      <c r="K7" s="84"/>
      <c r="L7" s="71" t="s">
        <v>185</v>
      </c>
      <c r="M7" s="72" t="s">
        <v>147</v>
      </c>
      <c r="N7" s="67" t="n">
        <v>1</v>
      </c>
      <c r="O7" s="84" t="n">
        <v>908133</v>
      </c>
      <c r="P7" s="85" t="s">
        <v>149</v>
      </c>
      <c r="Q7" s="75"/>
      <c r="R7" s="75"/>
      <c r="S7" s="76"/>
      <c r="T7" s="75"/>
      <c r="U7" s="75"/>
      <c r="V7" s="75"/>
      <c r="W7" s="75"/>
      <c r="X7" s="77"/>
      <c r="Y7" s="78" t="str">
        <f aca="true">IF(TRIM($B7&amp;$C7)="","",IF(OR($W7="安装免保",$W7="技术免保",$W7="质保期内"),IF(NOT(ISNUMBER($X7)),"▲免保到期日没填",IF($X7&lt;TODAY(),"▲免保已到期，转收费",IF($X7-TODAY()&lt;=提醒天数,"免保剩"&amp;($X7-TODAY())&amp;"天","免保中"))),IF($W7="暂停维保","暂停中",IF($W7="已解约","已解约",""))))</f>
        <v/>
      </c>
      <c r="Z7" s="78" t="str">
        <f aca="true">IF(TRIM($B7&amp;$C7)="","",TRIM(IF($AA7="","",IF($AA7&lt;TODAY(),"年检已过期"&amp;(TODAY()-$AA7)&amp;"天 ",IF($AA7-TODAY()&lt;=提醒天数,"年检剩"&amp;($AA7-TODAY())&amp;"天 ","")))&amp;IF($AB7="","",IF($AB7&lt;TODAY(),"限速器已过期"&amp;(TODAY()-$AB7)&amp;"天 ",IF($AB7-TODAY()&lt;=提醒天数,"限速器剩"&amp;($AB7-TODAY())&amp;"天 ","")))&amp;IF($AC7="","",IF($AC7&lt;TODAY(),"载重试验已过期"&amp;(TODAY()-$AC7)&amp;"天 ",IF($AC7-TODAY()&lt;=提醒天数,"载重试验剩"&amp;($AC7-TODAY())&amp;"天 ","")))))</f>
        <v/>
      </c>
      <c r="AA7" s="77" t="str">
        <f aca="false">IF(TRIM($Q7&amp;"")="","",IF(ISNUMBER($Q7),IF($Q7&gt;10000,$Q7,IFERROR(DATE(INT($Q7),IF(ROUND(MOD($Q7,1)*100,0)&gt;12,ROUND(MOD($Q7,1)*10,0),ROUND(MOD($Q7,1)*100,0))+1,0),"")),IFERROR(IF(LEN($Q7)-LEN(SUBSTITUTE($Q7,".",""))&gt;=2,DATEVALUE(SUBSTITUTE(TRIM($Q7),".","-")),DATE(VALUE(LEFT(TRIM($Q7),4)),VALUE(MID(TRIM($Q7),6,2))+1,0)),"")))</f>
        <v/>
      </c>
      <c r="AB7" s="77" t="str">
        <f aca="false">IF(TRIM($S7&amp;"")="","",IF(ISNUMBER($S7),IF($S7&gt;10000,$S7,IFERROR(DATE(INT($S7),IF(ROUND(MOD($S7,1)*100,0)&gt;12,ROUND(MOD($S7,1)*10,0),ROUND(MOD($S7,1)*100,0))+1,0),"")),IFERROR(IF(LEN($S7)-LEN(SUBSTITUTE($S7,".",""))&gt;=2,DATEVALUE(SUBSTITUTE(TRIM($S7),".","-")),DATE(VALUE(LEFT(TRIM($S7),4)),VALUE(MID(TRIM($S7),6,2))+1,0)),"")))</f>
        <v/>
      </c>
      <c r="AC7" s="77" t="str">
        <f aca="false">IF(TRIM($T7&amp;"")="","",IF(ISNUMBER($T7),IF($T7&gt;10000,$T7,IFERROR(DATE(INT($T7),IF(ROUND(MOD($T7,1)*100,0)&gt;12,ROUND(MOD($T7,1)*10,0),ROUND(MOD($T7,1)*100,0))+1,0),"")),IFERROR(IF(LEN($T7)-LEN(SUBSTITUTE($T7,".",""))&gt;=2,DATEVALUE(SUBSTITUTE(TRIM($T7),".","-")),DATE(VALUE(LEFT(TRIM($T7),4)),VALUE(MID(TRIM($T7),6,2))+1,0)),"")))</f>
        <v/>
      </c>
    </row>
    <row r="8" customFormat="false" ht="17.25" hidden="false" customHeight="true" outlineLevel="0" collapsed="false">
      <c r="B8" s="66" t="s">
        <v>172</v>
      </c>
      <c r="C8" s="66" t="s">
        <v>180</v>
      </c>
      <c r="D8" s="67" t="s">
        <v>181</v>
      </c>
      <c r="E8" s="68" t="s">
        <v>186</v>
      </c>
      <c r="F8" s="66"/>
      <c r="G8" s="66" t="s">
        <v>183</v>
      </c>
      <c r="H8" s="66" t="s">
        <v>184</v>
      </c>
      <c r="I8" s="84" t="n">
        <v>7</v>
      </c>
      <c r="J8" s="84" t="n">
        <v>7</v>
      </c>
      <c r="K8" s="84"/>
      <c r="L8" s="71" t="s">
        <v>185</v>
      </c>
      <c r="M8" s="72" t="s">
        <v>147</v>
      </c>
      <c r="N8" s="67" t="n">
        <v>1</v>
      </c>
      <c r="O8" s="84" t="n">
        <v>908134</v>
      </c>
      <c r="P8" s="85" t="s">
        <v>187</v>
      </c>
      <c r="Q8" s="75"/>
      <c r="R8" s="75"/>
      <c r="S8" s="76"/>
      <c r="T8" s="75"/>
      <c r="U8" s="75"/>
      <c r="V8" s="75"/>
      <c r="W8" s="75"/>
      <c r="X8" s="77"/>
      <c r="Y8" s="78" t="str">
        <f aca="true">IF(TRIM($B8&amp;$C8)="","",IF(OR($W8="安装免保",$W8="技术免保",$W8="质保期内"),IF(NOT(ISNUMBER($X8)),"▲免保到期日没填",IF($X8&lt;TODAY(),"▲免保已到期，转收费",IF($X8-TODAY()&lt;=提醒天数,"免保剩"&amp;($X8-TODAY())&amp;"天","免保中"))),IF($W8="暂停维保","暂停中",IF($W8="已解约","已解约",""))))</f>
        <v/>
      </c>
      <c r="Z8" s="78" t="str">
        <f aca="true">IF(TRIM($B8&amp;$C8)="","",TRIM(IF($AA8="","",IF($AA8&lt;TODAY(),"年检已过期"&amp;(TODAY()-$AA8)&amp;"天 ",IF($AA8-TODAY()&lt;=提醒天数,"年检剩"&amp;($AA8-TODAY())&amp;"天 ","")))&amp;IF($AB8="","",IF($AB8&lt;TODAY(),"限速器已过期"&amp;(TODAY()-$AB8)&amp;"天 ",IF($AB8-TODAY()&lt;=提醒天数,"限速器剩"&amp;($AB8-TODAY())&amp;"天 ","")))&amp;IF($AC8="","",IF($AC8&lt;TODAY(),"载重试验已过期"&amp;(TODAY()-$AC8)&amp;"天 ",IF($AC8-TODAY()&lt;=提醒天数,"载重试验剩"&amp;($AC8-TODAY())&amp;"天 ","")))))</f>
        <v/>
      </c>
      <c r="AA8" s="77" t="str">
        <f aca="false">IF(TRIM($Q8&amp;"")="","",IF(ISNUMBER($Q8),IF($Q8&gt;10000,$Q8,IFERROR(DATE(INT($Q8),IF(ROUND(MOD($Q8,1)*100,0)&gt;12,ROUND(MOD($Q8,1)*10,0),ROUND(MOD($Q8,1)*100,0))+1,0),"")),IFERROR(IF(LEN($Q8)-LEN(SUBSTITUTE($Q8,".",""))&gt;=2,DATEVALUE(SUBSTITUTE(TRIM($Q8),".","-")),DATE(VALUE(LEFT(TRIM($Q8),4)),VALUE(MID(TRIM($Q8),6,2))+1,0)),"")))</f>
        <v/>
      </c>
      <c r="AB8" s="77" t="str">
        <f aca="false">IF(TRIM($S8&amp;"")="","",IF(ISNUMBER($S8),IF($S8&gt;10000,$S8,IFERROR(DATE(INT($S8),IF(ROUND(MOD($S8,1)*100,0)&gt;12,ROUND(MOD($S8,1)*10,0),ROUND(MOD($S8,1)*100,0))+1,0),"")),IFERROR(IF(LEN($S8)-LEN(SUBSTITUTE($S8,".",""))&gt;=2,DATEVALUE(SUBSTITUTE(TRIM($S8),".","-")),DATE(VALUE(LEFT(TRIM($S8),4)),VALUE(MID(TRIM($S8),6,2))+1,0)),"")))</f>
        <v/>
      </c>
      <c r="AC8" s="77" t="str">
        <f aca="false">IF(TRIM($T8&amp;"")="","",IF(ISNUMBER($T8),IF($T8&gt;10000,$T8,IFERROR(DATE(INT($T8),IF(ROUND(MOD($T8,1)*100,0)&gt;12,ROUND(MOD($T8,1)*10,0),ROUND(MOD($T8,1)*100,0))+1,0),"")),IFERROR(IF(LEN($T8)-LEN(SUBSTITUTE($T8,".",""))&gt;=2,DATEVALUE(SUBSTITUTE(TRIM($T8),".","-")),DATE(VALUE(LEFT(TRIM($T8),4)),VALUE(MID(TRIM($T8),6,2))+1,0)),"")))</f>
        <v/>
      </c>
    </row>
    <row r="9" customFormat="false" ht="17.25" hidden="false" customHeight="true" outlineLevel="0" collapsed="false">
      <c r="B9" s="66" t="s">
        <v>188</v>
      </c>
      <c r="C9" s="66" t="s">
        <v>189</v>
      </c>
      <c r="D9" s="67" t="s">
        <v>190</v>
      </c>
      <c r="E9" s="68" t="s">
        <v>191</v>
      </c>
      <c r="F9" s="69" t="s">
        <v>192</v>
      </c>
      <c r="G9" s="66" t="s">
        <v>193</v>
      </c>
      <c r="H9" s="66" t="s">
        <v>16</v>
      </c>
      <c r="I9" s="79" t="n">
        <v>11</v>
      </c>
      <c r="J9" s="79" t="n">
        <v>11</v>
      </c>
      <c r="K9" s="79"/>
      <c r="L9" s="71" t="s">
        <v>185</v>
      </c>
      <c r="M9" s="72" t="s">
        <v>194</v>
      </c>
      <c r="N9" s="67" t="n">
        <v>1</v>
      </c>
      <c r="O9" s="81" t="s">
        <v>195</v>
      </c>
      <c r="P9" s="86" t="s">
        <v>196</v>
      </c>
      <c r="Q9" s="75"/>
      <c r="R9" s="75"/>
      <c r="S9" s="76"/>
      <c r="T9" s="75"/>
      <c r="U9" s="75"/>
      <c r="V9" s="75"/>
      <c r="W9" s="75"/>
      <c r="X9" s="77"/>
      <c r="Y9" s="78" t="str">
        <f aca="true">IF(TRIM($B9&amp;$C9)="","",IF(OR($W9="安装免保",$W9="技术免保",$W9="质保期内"),IF(NOT(ISNUMBER($X9)),"▲免保到期日没填",IF($X9&lt;TODAY(),"▲免保已到期，转收费",IF($X9-TODAY()&lt;=提醒天数,"免保剩"&amp;($X9-TODAY())&amp;"天","免保中"))),IF($W9="暂停维保","暂停中",IF($W9="已解约","已解约",""))))</f>
        <v/>
      </c>
      <c r="Z9" s="78" t="str">
        <f aca="true">IF(TRIM($B9&amp;$C9)="","",TRIM(IF($AA9="","",IF($AA9&lt;TODAY(),"年检已过期"&amp;(TODAY()-$AA9)&amp;"天 ",IF($AA9-TODAY()&lt;=提醒天数,"年检剩"&amp;($AA9-TODAY())&amp;"天 ","")))&amp;IF($AB9="","",IF($AB9&lt;TODAY(),"限速器已过期"&amp;(TODAY()-$AB9)&amp;"天 ",IF($AB9-TODAY()&lt;=提醒天数,"限速器剩"&amp;($AB9-TODAY())&amp;"天 ","")))&amp;IF($AC9="","",IF($AC9&lt;TODAY(),"载重试验已过期"&amp;(TODAY()-$AC9)&amp;"天 ",IF($AC9-TODAY()&lt;=提醒天数,"载重试验剩"&amp;($AC9-TODAY())&amp;"天 ","")))))</f>
        <v/>
      </c>
      <c r="AA9" s="77" t="str">
        <f aca="false">IF(TRIM($Q9&amp;"")="","",IF(ISNUMBER($Q9),IF($Q9&gt;10000,$Q9,IFERROR(DATE(INT($Q9),IF(ROUND(MOD($Q9,1)*100,0)&gt;12,ROUND(MOD($Q9,1)*10,0),ROUND(MOD($Q9,1)*100,0))+1,0),"")),IFERROR(IF(LEN($Q9)-LEN(SUBSTITUTE($Q9,".",""))&gt;=2,DATEVALUE(SUBSTITUTE(TRIM($Q9),".","-")),DATE(VALUE(LEFT(TRIM($Q9),4)),VALUE(MID(TRIM($Q9),6,2))+1,0)),"")))</f>
        <v/>
      </c>
      <c r="AB9" s="77" t="str">
        <f aca="false">IF(TRIM($S9&amp;"")="","",IF(ISNUMBER($S9),IF($S9&gt;10000,$S9,IFERROR(DATE(INT($S9),IF(ROUND(MOD($S9,1)*100,0)&gt;12,ROUND(MOD($S9,1)*10,0),ROUND(MOD($S9,1)*100,0))+1,0),"")),IFERROR(IF(LEN($S9)-LEN(SUBSTITUTE($S9,".",""))&gt;=2,DATEVALUE(SUBSTITUTE(TRIM($S9),".","-")),DATE(VALUE(LEFT(TRIM($S9),4)),VALUE(MID(TRIM($S9),6,2))+1,0)),"")))</f>
        <v/>
      </c>
      <c r="AC9" s="77" t="str">
        <f aca="false">IF(TRIM($T9&amp;"")="","",IF(ISNUMBER($T9),IF($T9&gt;10000,$T9,IFERROR(DATE(INT($T9),IF(ROUND(MOD($T9,1)*100,0)&gt;12,ROUND(MOD($T9,1)*10,0),ROUND(MOD($T9,1)*100,0))+1,0),"")),IFERROR(IF(LEN($T9)-LEN(SUBSTITUTE($T9,".",""))&gt;=2,DATEVALUE(SUBSTITUTE(TRIM($T9),".","-")),DATE(VALUE(LEFT(TRIM($T9),4)),VALUE(MID(TRIM($T9),6,2))+1,0)),"")))</f>
        <v/>
      </c>
    </row>
    <row r="10" customFormat="false" ht="17.25" hidden="false" customHeight="true" outlineLevel="0" collapsed="false">
      <c r="B10" s="66" t="s">
        <v>197</v>
      </c>
      <c r="C10" s="66" t="s">
        <v>198</v>
      </c>
      <c r="D10" s="67" t="s">
        <v>199</v>
      </c>
      <c r="E10" s="68" t="s">
        <v>200</v>
      </c>
      <c r="F10" s="69" t="s">
        <v>201</v>
      </c>
      <c r="G10" s="66" t="s">
        <v>202</v>
      </c>
      <c r="H10" s="66" t="s">
        <v>24</v>
      </c>
      <c r="I10" s="79" t="n">
        <v>4</v>
      </c>
      <c r="J10" s="79" t="n">
        <v>4</v>
      </c>
      <c r="K10" s="79"/>
      <c r="L10" s="71" t="s">
        <v>203</v>
      </c>
      <c r="M10" s="72" t="s">
        <v>204</v>
      </c>
      <c r="N10" s="80" t="n">
        <v>1</v>
      </c>
      <c r="O10" s="81" t="s">
        <v>205</v>
      </c>
      <c r="P10" s="74" t="s">
        <v>206</v>
      </c>
      <c r="Q10" s="75"/>
      <c r="R10" s="75"/>
      <c r="S10" s="76"/>
      <c r="T10" s="75"/>
      <c r="U10" s="75"/>
      <c r="V10" s="75"/>
      <c r="W10" s="75"/>
      <c r="X10" s="77"/>
      <c r="Y10" s="78" t="str">
        <f aca="true">IF(TRIM($B10&amp;$C10)="","",IF(OR($W10="安装免保",$W10="技术免保",$W10="质保期内"),IF(NOT(ISNUMBER($X10)),"▲免保到期日没填",IF($X10&lt;TODAY(),"▲免保已到期，转收费",IF($X10-TODAY()&lt;=提醒天数,"免保剩"&amp;($X10-TODAY())&amp;"天","免保中"))),IF($W10="暂停维保","暂停中",IF($W10="已解约","已解约",""))))</f>
        <v/>
      </c>
      <c r="Z10" s="78" t="str">
        <f aca="true">IF(TRIM($B10&amp;$C10)="","",TRIM(IF($AA10="","",IF($AA10&lt;TODAY(),"年检已过期"&amp;(TODAY()-$AA10)&amp;"天 ",IF($AA10-TODAY()&lt;=提醒天数,"年检剩"&amp;($AA10-TODAY())&amp;"天 ","")))&amp;IF($AB10="","",IF($AB10&lt;TODAY(),"限速器已过期"&amp;(TODAY()-$AB10)&amp;"天 ",IF($AB10-TODAY()&lt;=提醒天数,"限速器剩"&amp;($AB10-TODAY())&amp;"天 ","")))&amp;IF($AC10="","",IF($AC10&lt;TODAY(),"载重试验已过期"&amp;(TODAY()-$AC10)&amp;"天 ",IF($AC10-TODAY()&lt;=提醒天数,"载重试验剩"&amp;($AC10-TODAY())&amp;"天 ","")))))</f>
        <v/>
      </c>
      <c r="AA10" s="77" t="str">
        <f aca="false">IF(TRIM($Q10&amp;"")="","",IF(ISNUMBER($Q10),IF($Q10&gt;10000,$Q10,IFERROR(DATE(INT($Q10),IF(ROUND(MOD($Q10,1)*100,0)&gt;12,ROUND(MOD($Q10,1)*10,0),ROUND(MOD($Q10,1)*100,0))+1,0),"")),IFERROR(IF(LEN($Q10)-LEN(SUBSTITUTE($Q10,".",""))&gt;=2,DATEVALUE(SUBSTITUTE(TRIM($Q10),".","-")),DATE(VALUE(LEFT(TRIM($Q10),4)),VALUE(MID(TRIM($Q10),6,2))+1,0)),"")))</f>
        <v/>
      </c>
      <c r="AB10" s="77" t="str">
        <f aca="false">IF(TRIM($S10&amp;"")="","",IF(ISNUMBER($S10),IF($S10&gt;10000,$S10,IFERROR(DATE(INT($S10),IF(ROUND(MOD($S10,1)*100,0)&gt;12,ROUND(MOD($S10,1)*10,0),ROUND(MOD($S10,1)*100,0))+1,0),"")),IFERROR(IF(LEN($S10)-LEN(SUBSTITUTE($S10,".",""))&gt;=2,DATEVALUE(SUBSTITUTE(TRIM($S10),".","-")),DATE(VALUE(LEFT(TRIM($S10),4)),VALUE(MID(TRIM($S10),6,2))+1,0)),"")))</f>
        <v/>
      </c>
      <c r="AC10" s="77" t="str">
        <f aca="false">IF(TRIM($T10&amp;"")="","",IF(ISNUMBER($T10),IF($T10&gt;10000,$T10,IFERROR(DATE(INT($T10),IF(ROUND(MOD($T10,1)*100,0)&gt;12,ROUND(MOD($T10,1)*10,0),ROUND(MOD($T10,1)*100,0))+1,0),"")),IFERROR(IF(LEN($T10)-LEN(SUBSTITUTE($T10,".",""))&gt;=2,DATEVALUE(SUBSTITUTE(TRIM($T10),".","-")),DATE(VALUE(LEFT(TRIM($T10),4)),VALUE(MID(TRIM($T10),6,2))+1,0)),"")))</f>
        <v/>
      </c>
    </row>
    <row r="11" customFormat="false" ht="17.25" hidden="false" customHeight="true" outlineLevel="0" collapsed="false">
      <c r="B11" s="66" t="s">
        <v>197</v>
      </c>
      <c r="C11" s="66" t="s">
        <v>198</v>
      </c>
      <c r="D11" s="67" t="s">
        <v>207</v>
      </c>
      <c r="E11" s="68" t="s">
        <v>208</v>
      </c>
      <c r="F11" s="66"/>
      <c r="G11" s="66" t="s">
        <v>209</v>
      </c>
      <c r="H11" s="66" t="s">
        <v>16</v>
      </c>
      <c r="I11" s="79" t="n">
        <v>6</v>
      </c>
      <c r="J11" s="79" t="n">
        <v>6</v>
      </c>
      <c r="K11" s="79" t="n">
        <v>6</v>
      </c>
      <c r="L11" s="71" t="s">
        <v>165</v>
      </c>
      <c r="M11" s="72" t="s">
        <v>147</v>
      </c>
      <c r="N11" s="80" t="n">
        <v>1</v>
      </c>
      <c r="O11" s="81" t="s">
        <v>210</v>
      </c>
      <c r="P11" s="74" t="s">
        <v>211</v>
      </c>
      <c r="Q11" s="75"/>
      <c r="R11" s="75"/>
      <c r="S11" s="76"/>
      <c r="T11" s="75"/>
      <c r="U11" s="75"/>
      <c r="V11" s="75"/>
      <c r="W11" s="75"/>
      <c r="X11" s="77"/>
      <c r="Y11" s="78" t="str">
        <f aca="true">IF(TRIM($B11&amp;$C11)="","",IF(OR($W11="安装免保",$W11="技术免保",$W11="质保期内"),IF(NOT(ISNUMBER($X11)),"▲免保到期日没填",IF($X11&lt;TODAY(),"▲免保已到期，转收费",IF($X11-TODAY()&lt;=提醒天数,"免保剩"&amp;($X11-TODAY())&amp;"天","免保中"))),IF($W11="暂停维保","暂停中",IF($W11="已解约","已解约",""))))</f>
        <v/>
      </c>
      <c r="Z11" s="78" t="str">
        <f aca="true">IF(TRIM($B11&amp;$C11)="","",TRIM(IF($AA11="","",IF($AA11&lt;TODAY(),"年检已过期"&amp;(TODAY()-$AA11)&amp;"天 ",IF($AA11-TODAY()&lt;=提醒天数,"年检剩"&amp;($AA11-TODAY())&amp;"天 ","")))&amp;IF($AB11="","",IF($AB11&lt;TODAY(),"限速器已过期"&amp;(TODAY()-$AB11)&amp;"天 ",IF($AB11-TODAY()&lt;=提醒天数,"限速器剩"&amp;($AB11-TODAY())&amp;"天 ","")))&amp;IF($AC11="","",IF($AC11&lt;TODAY(),"载重试验已过期"&amp;(TODAY()-$AC11)&amp;"天 ",IF($AC11-TODAY()&lt;=提醒天数,"载重试验剩"&amp;($AC11-TODAY())&amp;"天 ","")))))</f>
        <v/>
      </c>
      <c r="AA11" s="77" t="str">
        <f aca="false">IF(TRIM($Q11&amp;"")="","",IF(ISNUMBER($Q11),IF($Q11&gt;10000,$Q11,IFERROR(DATE(INT($Q11),IF(ROUND(MOD($Q11,1)*100,0)&gt;12,ROUND(MOD($Q11,1)*10,0),ROUND(MOD($Q11,1)*100,0))+1,0),"")),IFERROR(IF(LEN($Q11)-LEN(SUBSTITUTE($Q11,".",""))&gt;=2,DATEVALUE(SUBSTITUTE(TRIM($Q11),".","-")),DATE(VALUE(LEFT(TRIM($Q11),4)),VALUE(MID(TRIM($Q11),6,2))+1,0)),"")))</f>
        <v/>
      </c>
      <c r="AB11" s="77" t="str">
        <f aca="false">IF(TRIM($S11&amp;"")="","",IF(ISNUMBER($S11),IF($S11&gt;10000,$S11,IFERROR(DATE(INT($S11),IF(ROUND(MOD($S11,1)*100,0)&gt;12,ROUND(MOD($S11,1)*10,0),ROUND(MOD($S11,1)*100,0))+1,0),"")),IFERROR(IF(LEN($S11)-LEN(SUBSTITUTE($S11,".",""))&gt;=2,DATEVALUE(SUBSTITUTE(TRIM($S11),".","-")),DATE(VALUE(LEFT(TRIM($S11),4)),VALUE(MID(TRIM($S11),6,2))+1,0)),"")))</f>
        <v/>
      </c>
      <c r="AC11" s="77" t="str">
        <f aca="false">IF(TRIM($T11&amp;"")="","",IF(ISNUMBER($T11),IF($T11&gt;10000,$T11,IFERROR(DATE(INT($T11),IF(ROUND(MOD($T11,1)*100,0)&gt;12,ROUND(MOD($T11,1)*10,0),ROUND(MOD($T11,1)*100,0))+1,0),"")),IFERROR(IF(LEN($T11)-LEN(SUBSTITUTE($T11,".",""))&gt;=2,DATEVALUE(SUBSTITUTE(TRIM($T11),".","-")),DATE(VALUE(LEFT(TRIM($T11),4)),VALUE(MID(TRIM($T11),6,2))+1,0)),"")))</f>
        <v/>
      </c>
    </row>
    <row r="12" customFormat="false" ht="17.25" hidden="false" customHeight="true" outlineLevel="0" collapsed="false">
      <c r="B12" s="66" t="s">
        <v>212</v>
      </c>
      <c r="C12" s="66" t="s">
        <v>213</v>
      </c>
      <c r="D12" s="67" t="s">
        <v>214</v>
      </c>
      <c r="E12" s="68" t="s">
        <v>215</v>
      </c>
      <c r="F12" s="69" t="s">
        <v>216</v>
      </c>
      <c r="G12" s="66" t="s">
        <v>217</v>
      </c>
      <c r="H12" s="66" t="s">
        <v>24</v>
      </c>
      <c r="I12" s="84" t="n">
        <v>4</v>
      </c>
      <c r="J12" s="84" t="n">
        <v>4</v>
      </c>
      <c r="K12" s="84"/>
      <c r="L12" s="71" t="s">
        <v>203</v>
      </c>
      <c r="M12" s="72" t="s">
        <v>204</v>
      </c>
      <c r="N12" s="67" t="n">
        <v>1</v>
      </c>
      <c r="O12" s="84" t="s">
        <v>218</v>
      </c>
      <c r="P12" s="85" t="s">
        <v>219</v>
      </c>
      <c r="Q12" s="75"/>
      <c r="R12" s="75"/>
      <c r="S12" s="76"/>
      <c r="T12" s="75"/>
      <c r="U12" s="75"/>
      <c r="V12" s="75"/>
      <c r="W12" s="75"/>
      <c r="X12" s="77"/>
      <c r="Y12" s="78" t="str">
        <f aca="true">IF(TRIM($B12&amp;$C12)="","",IF(OR($W12="安装免保",$W12="技术免保",$W12="质保期内"),IF(NOT(ISNUMBER($X12)),"▲免保到期日没填",IF($X12&lt;TODAY(),"▲免保已到期，转收费",IF($X12-TODAY()&lt;=提醒天数,"免保剩"&amp;($X12-TODAY())&amp;"天","免保中"))),IF($W12="暂停维保","暂停中",IF($W12="已解约","已解约",""))))</f>
        <v/>
      </c>
      <c r="Z12" s="78" t="str">
        <f aca="true">IF(TRIM($B12&amp;$C12)="","",TRIM(IF($AA12="","",IF($AA12&lt;TODAY(),"年检已过期"&amp;(TODAY()-$AA12)&amp;"天 ",IF($AA12-TODAY()&lt;=提醒天数,"年检剩"&amp;($AA12-TODAY())&amp;"天 ","")))&amp;IF($AB12="","",IF($AB12&lt;TODAY(),"限速器已过期"&amp;(TODAY()-$AB12)&amp;"天 ",IF($AB12-TODAY()&lt;=提醒天数,"限速器剩"&amp;($AB12-TODAY())&amp;"天 ","")))&amp;IF($AC12="","",IF($AC12&lt;TODAY(),"载重试验已过期"&amp;(TODAY()-$AC12)&amp;"天 ",IF($AC12-TODAY()&lt;=提醒天数,"载重试验剩"&amp;($AC12-TODAY())&amp;"天 ","")))))</f>
        <v/>
      </c>
      <c r="AA12" s="77" t="str">
        <f aca="false">IF(TRIM($Q12&amp;"")="","",IF(ISNUMBER($Q12),IF($Q12&gt;10000,$Q12,IFERROR(DATE(INT($Q12),IF(ROUND(MOD($Q12,1)*100,0)&gt;12,ROUND(MOD($Q12,1)*10,0),ROUND(MOD($Q12,1)*100,0))+1,0),"")),IFERROR(IF(LEN($Q12)-LEN(SUBSTITUTE($Q12,".",""))&gt;=2,DATEVALUE(SUBSTITUTE(TRIM($Q12),".","-")),DATE(VALUE(LEFT(TRIM($Q12),4)),VALUE(MID(TRIM($Q12),6,2))+1,0)),"")))</f>
        <v/>
      </c>
      <c r="AB12" s="77" t="str">
        <f aca="false">IF(TRIM($S12&amp;"")="","",IF(ISNUMBER($S12),IF($S12&gt;10000,$S12,IFERROR(DATE(INT($S12),IF(ROUND(MOD($S12,1)*100,0)&gt;12,ROUND(MOD($S12,1)*10,0),ROUND(MOD($S12,1)*100,0))+1,0),"")),IFERROR(IF(LEN($S12)-LEN(SUBSTITUTE($S12,".",""))&gt;=2,DATEVALUE(SUBSTITUTE(TRIM($S12),".","-")),DATE(VALUE(LEFT(TRIM($S12),4)),VALUE(MID(TRIM($S12),6,2))+1,0)),"")))</f>
        <v/>
      </c>
      <c r="AC12" s="77" t="str">
        <f aca="false">IF(TRIM($T12&amp;"")="","",IF(ISNUMBER($T12),IF($T12&gt;10000,$T12,IFERROR(DATE(INT($T12),IF(ROUND(MOD($T12,1)*100,0)&gt;12,ROUND(MOD($T12,1)*10,0),ROUND(MOD($T12,1)*100,0))+1,0),"")),IFERROR(IF(LEN($T12)-LEN(SUBSTITUTE($T12,".",""))&gt;=2,DATEVALUE(SUBSTITUTE(TRIM($T12),".","-")),DATE(VALUE(LEFT(TRIM($T12),4)),VALUE(MID(TRIM($T12),6,2))+1,0)),"")))</f>
        <v/>
      </c>
    </row>
    <row r="13" customFormat="false" ht="17.25" hidden="false" customHeight="true" outlineLevel="0" collapsed="false">
      <c r="B13" s="66" t="s">
        <v>220</v>
      </c>
      <c r="C13" s="66" t="s">
        <v>221</v>
      </c>
      <c r="D13" s="67" t="s">
        <v>222</v>
      </c>
      <c r="E13" s="68" t="s">
        <v>223</v>
      </c>
      <c r="F13" s="69" t="s">
        <v>224</v>
      </c>
      <c r="G13" s="66" t="s">
        <v>202</v>
      </c>
      <c r="H13" s="66" t="s">
        <v>24</v>
      </c>
      <c r="I13" s="70" t="n">
        <v>5</v>
      </c>
      <c r="J13" s="70" t="n">
        <v>5</v>
      </c>
      <c r="K13" s="70"/>
      <c r="L13" s="71" t="s">
        <v>203</v>
      </c>
      <c r="M13" s="72" t="s">
        <v>204</v>
      </c>
      <c r="N13" s="67" t="n">
        <v>1</v>
      </c>
      <c r="O13" s="81" t="s">
        <v>225</v>
      </c>
      <c r="P13" s="74" t="s">
        <v>219</v>
      </c>
      <c r="Q13" s="75"/>
      <c r="R13" s="75"/>
      <c r="S13" s="76"/>
      <c r="T13" s="75"/>
      <c r="U13" s="75"/>
      <c r="V13" s="75"/>
      <c r="W13" s="75"/>
      <c r="X13" s="77"/>
      <c r="Y13" s="78" t="str">
        <f aca="true">IF(TRIM($B13&amp;$C13)="","",IF(OR($W13="安装免保",$W13="技术免保",$W13="质保期内"),IF(NOT(ISNUMBER($X13)),"▲免保到期日没填",IF($X13&lt;TODAY(),"▲免保已到期，转收费",IF($X13-TODAY()&lt;=提醒天数,"免保剩"&amp;($X13-TODAY())&amp;"天","免保中"))),IF($W13="暂停维保","暂停中",IF($W13="已解约","已解约",""))))</f>
        <v/>
      </c>
      <c r="Z13" s="78" t="str">
        <f aca="true">IF(TRIM($B13&amp;$C13)="","",TRIM(IF($AA13="","",IF($AA13&lt;TODAY(),"年检已过期"&amp;(TODAY()-$AA13)&amp;"天 ",IF($AA13-TODAY()&lt;=提醒天数,"年检剩"&amp;($AA13-TODAY())&amp;"天 ","")))&amp;IF($AB13="","",IF($AB13&lt;TODAY(),"限速器已过期"&amp;(TODAY()-$AB13)&amp;"天 ",IF($AB13-TODAY()&lt;=提醒天数,"限速器剩"&amp;($AB13-TODAY())&amp;"天 ","")))&amp;IF($AC13="","",IF($AC13&lt;TODAY(),"载重试验已过期"&amp;(TODAY()-$AC13)&amp;"天 ",IF($AC13-TODAY()&lt;=提醒天数,"载重试验剩"&amp;($AC13-TODAY())&amp;"天 ","")))))</f>
        <v/>
      </c>
      <c r="AA13" s="77" t="str">
        <f aca="false">IF(TRIM($Q13&amp;"")="","",IF(ISNUMBER($Q13),IF($Q13&gt;10000,$Q13,IFERROR(DATE(INT($Q13),IF(ROUND(MOD($Q13,1)*100,0)&gt;12,ROUND(MOD($Q13,1)*10,0),ROUND(MOD($Q13,1)*100,0))+1,0),"")),IFERROR(IF(LEN($Q13)-LEN(SUBSTITUTE($Q13,".",""))&gt;=2,DATEVALUE(SUBSTITUTE(TRIM($Q13),".","-")),DATE(VALUE(LEFT(TRIM($Q13),4)),VALUE(MID(TRIM($Q13),6,2))+1,0)),"")))</f>
        <v/>
      </c>
      <c r="AB13" s="77" t="str">
        <f aca="false">IF(TRIM($S13&amp;"")="","",IF(ISNUMBER($S13),IF($S13&gt;10000,$S13,IFERROR(DATE(INT($S13),IF(ROUND(MOD($S13,1)*100,0)&gt;12,ROUND(MOD($S13,1)*10,0),ROUND(MOD($S13,1)*100,0))+1,0),"")),IFERROR(IF(LEN($S13)-LEN(SUBSTITUTE($S13,".",""))&gt;=2,DATEVALUE(SUBSTITUTE(TRIM($S13),".","-")),DATE(VALUE(LEFT(TRIM($S13),4)),VALUE(MID(TRIM($S13),6,2))+1,0)),"")))</f>
        <v/>
      </c>
      <c r="AC13" s="77" t="str">
        <f aca="false">IF(TRIM($T13&amp;"")="","",IF(ISNUMBER($T13),IF($T13&gt;10000,$T13,IFERROR(DATE(INT($T13),IF(ROUND(MOD($T13,1)*100,0)&gt;12,ROUND(MOD($T13,1)*10,0),ROUND(MOD($T13,1)*100,0))+1,0),"")),IFERROR(IF(LEN($T13)-LEN(SUBSTITUTE($T13,".",""))&gt;=2,DATEVALUE(SUBSTITUTE(TRIM($T13),".","-")),DATE(VALUE(LEFT(TRIM($T13),4)),VALUE(MID(TRIM($T13),6,2))+1,0)),"")))</f>
        <v/>
      </c>
    </row>
    <row r="14" customFormat="false" ht="17.25" hidden="false" customHeight="true" outlineLevel="0" collapsed="false">
      <c r="B14" s="66" t="s">
        <v>220</v>
      </c>
      <c r="C14" s="66" t="s">
        <v>221</v>
      </c>
      <c r="D14" s="67" t="s">
        <v>222</v>
      </c>
      <c r="E14" s="68" t="s">
        <v>226</v>
      </c>
      <c r="F14" s="69" t="s">
        <v>227</v>
      </c>
      <c r="G14" s="66" t="s">
        <v>202</v>
      </c>
      <c r="H14" s="66" t="s">
        <v>24</v>
      </c>
      <c r="I14" s="70" t="n">
        <v>5</v>
      </c>
      <c r="J14" s="70" t="n">
        <v>5</v>
      </c>
      <c r="K14" s="70"/>
      <c r="L14" s="71" t="s">
        <v>203</v>
      </c>
      <c r="M14" s="72" t="s">
        <v>204</v>
      </c>
      <c r="N14" s="67" t="n">
        <v>1</v>
      </c>
      <c r="O14" s="81" t="s">
        <v>228</v>
      </c>
      <c r="P14" s="74" t="s">
        <v>229</v>
      </c>
      <c r="Q14" s="75"/>
      <c r="R14" s="75"/>
      <c r="S14" s="76"/>
      <c r="T14" s="75"/>
      <c r="U14" s="75"/>
      <c r="V14" s="75"/>
      <c r="W14" s="75"/>
      <c r="X14" s="77"/>
      <c r="Y14" s="78" t="str">
        <f aca="true">IF(TRIM($B14&amp;$C14)="","",IF(OR($W14="安装免保",$W14="技术免保",$W14="质保期内"),IF(NOT(ISNUMBER($X14)),"▲免保到期日没填",IF($X14&lt;TODAY(),"▲免保已到期，转收费",IF($X14-TODAY()&lt;=提醒天数,"免保剩"&amp;($X14-TODAY())&amp;"天","免保中"))),IF($W14="暂停维保","暂停中",IF($W14="已解约","已解约",""))))</f>
        <v/>
      </c>
      <c r="Z14" s="78" t="str">
        <f aca="true">IF(TRIM($B14&amp;$C14)="","",TRIM(IF($AA14="","",IF($AA14&lt;TODAY(),"年检已过期"&amp;(TODAY()-$AA14)&amp;"天 ",IF($AA14-TODAY()&lt;=提醒天数,"年检剩"&amp;($AA14-TODAY())&amp;"天 ","")))&amp;IF($AB14="","",IF($AB14&lt;TODAY(),"限速器已过期"&amp;(TODAY()-$AB14)&amp;"天 ",IF($AB14-TODAY()&lt;=提醒天数,"限速器剩"&amp;($AB14-TODAY())&amp;"天 ","")))&amp;IF($AC14="","",IF($AC14&lt;TODAY(),"载重试验已过期"&amp;(TODAY()-$AC14)&amp;"天 ",IF($AC14-TODAY()&lt;=提醒天数,"载重试验剩"&amp;($AC14-TODAY())&amp;"天 ","")))))</f>
        <v/>
      </c>
      <c r="AA14" s="77" t="str">
        <f aca="false">IF(TRIM($Q14&amp;"")="","",IF(ISNUMBER($Q14),IF($Q14&gt;10000,$Q14,IFERROR(DATE(INT($Q14),IF(ROUND(MOD($Q14,1)*100,0)&gt;12,ROUND(MOD($Q14,1)*10,0),ROUND(MOD($Q14,1)*100,0))+1,0),"")),IFERROR(IF(LEN($Q14)-LEN(SUBSTITUTE($Q14,".",""))&gt;=2,DATEVALUE(SUBSTITUTE(TRIM($Q14),".","-")),DATE(VALUE(LEFT(TRIM($Q14),4)),VALUE(MID(TRIM($Q14),6,2))+1,0)),"")))</f>
        <v/>
      </c>
      <c r="AB14" s="77" t="str">
        <f aca="false">IF(TRIM($S14&amp;"")="","",IF(ISNUMBER($S14),IF($S14&gt;10000,$S14,IFERROR(DATE(INT($S14),IF(ROUND(MOD($S14,1)*100,0)&gt;12,ROUND(MOD($S14,1)*10,0),ROUND(MOD($S14,1)*100,0))+1,0),"")),IFERROR(IF(LEN($S14)-LEN(SUBSTITUTE($S14,".",""))&gt;=2,DATEVALUE(SUBSTITUTE(TRIM($S14),".","-")),DATE(VALUE(LEFT(TRIM($S14),4)),VALUE(MID(TRIM($S14),6,2))+1,0)),"")))</f>
        <v/>
      </c>
      <c r="AC14" s="77" t="str">
        <f aca="false">IF(TRIM($T14&amp;"")="","",IF(ISNUMBER($T14),IF($T14&gt;10000,$T14,IFERROR(DATE(INT($T14),IF(ROUND(MOD($T14,1)*100,0)&gt;12,ROUND(MOD($T14,1)*10,0),ROUND(MOD($T14,1)*100,0))+1,0),"")),IFERROR(IF(LEN($T14)-LEN(SUBSTITUTE($T14,".",""))&gt;=2,DATEVALUE(SUBSTITUTE(TRIM($T14),".","-")),DATE(VALUE(LEFT(TRIM($T14),4)),VALUE(MID(TRIM($T14),6,2))+1,0)),"")))</f>
        <v/>
      </c>
    </row>
    <row r="15" customFormat="false" ht="17.25" hidden="false" customHeight="true" outlineLevel="0" collapsed="false">
      <c r="B15" s="66" t="s">
        <v>220</v>
      </c>
      <c r="C15" s="66" t="s">
        <v>221</v>
      </c>
      <c r="D15" s="67" t="s">
        <v>222</v>
      </c>
      <c r="E15" s="68" t="s">
        <v>230</v>
      </c>
      <c r="F15" s="69" t="s">
        <v>231</v>
      </c>
      <c r="G15" s="66" t="s">
        <v>202</v>
      </c>
      <c r="H15" s="66" t="s">
        <v>24</v>
      </c>
      <c r="I15" s="70" t="n">
        <v>5</v>
      </c>
      <c r="J15" s="70" t="n">
        <v>5</v>
      </c>
      <c r="K15" s="70"/>
      <c r="L15" s="71" t="s">
        <v>203</v>
      </c>
      <c r="M15" s="72" t="s">
        <v>204</v>
      </c>
      <c r="N15" s="67" t="n">
        <v>1</v>
      </c>
      <c r="O15" s="81" t="s">
        <v>232</v>
      </c>
      <c r="P15" s="74" t="s">
        <v>233</v>
      </c>
      <c r="Q15" s="75"/>
      <c r="R15" s="75"/>
      <c r="S15" s="76"/>
      <c r="T15" s="75"/>
      <c r="U15" s="75"/>
      <c r="V15" s="75"/>
      <c r="W15" s="75"/>
      <c r="X15" s="77"/>
      <c r="Y15" s="78" t="str">
        <f aca="true">IF(TRIM($B15&amp;$C15)="","",IF(OR($W15="安装免保",$W15="技术免保",$W15="质保期内"),IF(NOT(ISNUMBER($X15)),"▲免保到期日没填",IF($X15&lt;TODAY(),"▲免保已到期，转收费",IF($X15-TODAY()&lt;=提醒天数,"免保剩"&amp;($X15-TODAY())&amp;"天","免保中"))),IF($W15="暂停维保","暂停中",IF($W15="已解约","已解约",""))))</f>
        <v/>
      </c>
      <c r="Z15" s="78" t="str">
        <f aca="true">IF(TRIM($B15&amp;$C15)="","",TRIM(IF($AA15="","",IF($AA15&lt;TODAY(),"年检已过期"&amp;(TODAY()-$AA15)&amp;"天 ",IF($AA15-TODAY()&lt;=提醒天数,"年检剩"&amp;($AA15-TODAY())&amp;"天 ","")))&amp;IF($AB15="","",IF($AB15&lt;TODAY(),"限速器已过期"&amp;(TODAY()-$AB15)&amp;"天 ",IF($AB15-TODAY()&lt;=提醒天数,"限速器剩"&amp;($AB15-TODAY())&amp;"天 ","")))&amp;IF($AC15="","",IF($AC15&lt;TODAY(),"载重试验已过期"&amp;(TODAY()-$AC15)&amp;"天 ",IF($AC15-TODAY()&lt;=提醒天数,"载重试验剩"&amp;($AC15-TODAY())&amp;"天 ","")))))</f>
        <v/>
      </c>
      <c r="AA15" s="77" t="str">
        <f aca="false">IF(TRIM($Q15&amp;"")="","",IF(ISNUMBER($Q15),IF($Q15&gt;10000,$Q15,IFERROR(DATE(INT($Q15),IF(ROUND(MOD($Q15,1)*100,0)&gt;12,ROUND(MOD($Q15,1)*10,0),ROUND(MOD($Q15,1)*100,0))+1,0),"")),IFERROR(IF(LEN($Q15)-LEN(SUBSTITUTE($Q15,".",""))&gt;=2,DATEVALUE(SUBSTITUTE(TRIM($Q15),".","-")),DATE(VALUE(LEFT(TRIM($Q15),4)),VALUE(MID(TRIM($Q15),6,2))+1,0)),"")))</f>
        <v/>
      </c>
      <c r="AB15" s="77" t="str">
        <f aca="false">IF(TRIM($S15&amp;"")="","",IF(ISNUMBER($S15),IF($S15&gt;10000,$S15,IFERROR(DATE(INT($S15),IF(ROUND(MOD($S15,1)*100,0)&gt;12,ROUND(MOD($S15,1)*10,0),ROUND(MOD($S15,1)*100,0))+1,0),"")),IFERROR(IF(LEN($S15)-LEN(SUBSTITUTE($S15,".",""))&gt;=2,DATEVALUE(SUBSTITUTE(TRIM($S15),".","-")),DATE(VALUE(LEFT(TRIM($S15),4)),VALUE(MID(TRIM($S15),6,2))+1,0)),"")))</f>
        <v/>
      </c>
      <c r="AC15" s="77" t="str">
        <f aca="false">IF(TRIM($T15&amp;"")="","",IF(ISNUMBER($T15),IF($T15&gt;10000,$T15,IFERROR(DATE(INT($T15),IF(ROUND(MOD($T15,1)*100,0)&gt;12,ROUND(MOD($T15,1)*10,0),ROUND(MOD($T15,1)*100,0))+1,0),"")),IFERROR(IF(LEN($T15)-LEN(SUBSTITUTE($T15,".",""))&gt;=2,DATEVALUE(SUBSTITUTE(TRIM($T15),".","-")),DATE(VALUE(LEFT(TRIM($T15),4)),VALUE(MID(TRIM($T15),6,2))+1,0)),"")))</f>
        <v/>
      </c>
    </row>
    <row r="16" customFormat="false" ht="17.25" hidden="false" customHeight="true" outlineLevel="0" collapsed="false">
      <c r="B16" s="66" t="s">
        <v>220</v>
      </c>
      <c r="C16" s="66" t="s">
        <v>221</v>
      </c>
      <c r="D16" s="67" t="s">
        <v>222</v>
      </c>
      <c r="E16" s="68" t="s">
        <v>234</v>
      </c>
      <c r="F16" s="69" t="s">
        <v>235</v>
      </c>
      <c r="G16" s="66" t="s">
        <v>202</v>
      </c>
      <c r="H16" s="66" t="s">
        <v>24</v>
      </c>
      <c r="I16" s="70" t="n">
        <v>6</v>
      </c>
      <c r="J16" s="70" t="n">
        <v>6</v>
      </c>
      <c r="K16" s="70"/>
      <c r="L16" s="71" t="s">
        <v>203</v>
      </c>
      <c r="M16" s="72" t="s">
        <v>204</v>
      </c>
      <c r="N16" s="67" t="n">
        <v>1</v>
      </c>
      <c r="O16" s="81" t="s">
        <v>236</v>
      </c>
      <c r="P16" s="74" t="s">
        <v>237</v>
      </c>
      <c r="Q16" s="75"/>
      <c r="R16" s="75"/>
      <c r="S16" s="76"/>
      <c r="T16" s="75"/>
      <c r="U16" s="75"/>
      <c r="V16" s="75"/>
      <c r="W16" s="75"/>
      <c r="X16" s="77"/>
      <c r="Y16" s="78" t="str">
        <f aca="true">IF(TRIM($B16&amp;$C16)="","",IF(OR($W16="安装免保",$W16="技术免保",$W16="质保期内"),IF(NOT(ISNUMBER($X16)),"▲免保到期日没填",IF($X16&lt;TODAY(),"▲免保已到期，转收费",IF($X16-TODAY()&lt;=提醒天数,"免保剩"&amp;($X16-TODAY())&amp;"天","免保中"))),IF($W16="暂停维保","暂停中",IF($W16="已解约","已解约",""))))</f>
        <v/>
      </c>
      <c r="Z16" s="78" t="str">
        <f aca="true">IF(TRIM($B16&amp;$C16)="","",TRIM(IF($AA16="","",IF($AA16&lt;TODAY(),"年检已过期"&amp;(TODAY()-$AA16)&amp;"天 ",IF($AA16-TODAY()&lt;=提醒天数,"年检剩"&amp;($AA16-TODAY())&amp;"天 ","")))&amp;IF($AB16="","",IF($AB16&lt;TODAY(),"限速器已过期"&amp;(TODAY()-$AB16)&amp;"天 ",IF($AB16-TODAY()&lt;=提醒天数,"限速器剩"&amp;($AB16-TODAY())&amp;"天 ","")))&amp;IF($AC16="","",IF($AC16&lt;TODAY(),"载重试验已过期"&amp;(TODAY()-$AC16)&amp;"天 ",IF($AC16-TODAY()&lt;=提醒天数,"载重试验剩"&amp;($AC16-TODAY())&amp;"天 ","")))))</f>
        <v/>
      </c>
      <c r="AA16" s="77" t="str">
        <f aca="false">IF(TRIM($Q16&amp;"")="","",IF(ISNUMBER($Q16),IF($Q16&gt;10000,$Q16,IFERROR(DATE(INT($Q16),IF(ROUND(MOD($Q16,1)*100,0)&gt;12,ROUND(MOD($Q16,1)*10,0),ROUND(MOD($Q16,1)*100,0))+1,0),"")),IFERROR(IF(LEN($Q16)-LEN(SUBSTITUTE($Q16,".",""))&gt;=2,DATEVALUE(SUBSTITUTE(TRIM($Q16),".","-")),DATE(VALUE(LEFT(TRIM($Q16),4)),VALUE(MID(TRIM($Q16),6,2))+1,0)),"")))</f>
        <v/>
      </c>
      <c r="AB16" s="77" t="str">
        <f aca="false">IF(TRIM($S16&amp;"")="","",IF(ISNUMBER($S16),IF($S16&gt;10000,$S16,IFERROR(DATE(INT($S16),IF(ROUND(MOD($S16,1)*100,0)&gt;12,ROUND(MOD($S16,1)*10,0),ROUND(MOD($S16,1)*100,0))+1,0),"")),IFERROR(IF(LEN($S16)-LEN(SUBSTITUTE($S16,".",""))&gt;=2,DATEVALUE(SUBSTITUTE(TRIM($S16),".","-")),DATE(VALUE(LEFT(TRIM($S16),4)),VALUE(MID(TRIM($S16),6,2))+1,0)),"")))</f>
        <v/>
      </c>
      <c r="AC16" s="77" t="str">
        <f aca="false">IF(TRIM($T16&amp;"")="","",IF(ISNUMBER($T16),IF($T16&gt;10000,$T16,IFERROR(DATE(INT($T16),IF(ROUND(MOD($T16,1)*100,0)&gt;12,ROUND(MOD($T16,1)*10,0),ROUND(MOD($T16,1)*100,0))+1,0),"")),IFERROR(IF(LEN($T16)-LEN(SUBSTITUTE($T16,".",""))&gt;=2,DATEVALUE(SUBSTITUTE(TRIM($T16),".","-")),DATE(VALUE(LEFT(TRIM($T16),4)),VALUE(MID(TRIM($T16),6,2))+1,0)),"")))</f>
        <v/>
      </c>
    </row>
    <row r="17" customFormat="false" ht="17.25" hidden="false" customHeight="true" outlineLevel="0" collapsed="false">
      <c r="B17" s="66" t="s">
        <v>220</v>
      </c>
      <c r="C17" s="66" t="s">
        <v>221</v>
      </c>
      <c r="D17" s="67" t="s">
        <v>238</v>
      </c>
      <c r="E17" s="68" t="s">
        <v>239</v>
      </c>
      <c r="F17" s="69" t="s">
        <v>240</v>
      </c>
      <c r="G17" s="66" t="s">
        <v>202</v>
      </c>
      <c r="H17" s="66" t="s">
        <v>16</v>
      </c>
      <c r="I17" s="70" t="n">
        <v>6</v>
      </c>
      <c r="J17" s="70" t="n">
        <v>6</v>
      </c>
      <c r="K17" s="70"/>
      <c r="L17" s="71" t="s">
        <v>241</v>
      </c>
      <c r="M17" s="72" t="s">
        <v>147</v>
      </c>
      <c r="N17" s="67" t="n">
        <v>1</v>
      </c>
      <c r="O17" s="81" t="s">
        <v>242</v>
      </c>
      <c r="P17" s="74" t="s">
        <v>149</v>
      </c>
      <c r="Q17" s="75"/>
      <c r="R17" s="75"/>
      <c r="S17" s="76"/>
      <c r="T17" s="75"/>
      <c r="U17" s="75"/>
      <c r="V17" s="75"/>
      <c r="W17" s="75"/>
      <c r="X17" s="77"/>
      <c r="Y17" s="78" t="str">
        <f aca="true">IF(TRIM($B17&amp;$C17)="","",IF(OR($W17="安装免保",$W17="技术免保",$W17="质保期内"),IF(NOT(ISNUMBER($X17)),"▲免保到期日没填",IF($X17&lt;TODAY(),"▲免保已到期，转收费",IF($X17-TODAY()&lt;=提醒天数,"免保剩"&amp;($X17-TODAY())&amp;"天","免保中"))),IF($W17="暂停维保","暂停中",IF($W17="已解约","已解约",""))))</f>
        <v/>
      </c>
      <c r="Z17" s="78" t="str">
        <f aca="true">IF(TRIM($B17&amp;$C17)="","",TRIM(IF($AA17="","",IF($AA17&lt;TODAY(),"年检已过期"&amp;(TODAY()-$AA17)&amp;"天 ",IF($AA17-TODAY()&lt;=提醒天数,"年检剩"&amp;($AA17-TODAY())&amp;"天 ","")))&amp;IF($AB17="","",IF($AB17&lt;TODAY(),"限速器已过期"&amp;(TODAY()-$AB17)&amp;"天 ",IF($AB17-TODAY()&lt;=提醒天数,"限速器剩"&amp;($AB17-TODAY())&amp;"天 ","")))&amp;IF($AC17="","",IF($AC17&lt;TODAY(),"载重试验已过期"&amp;(TODAY()-$AC17)&amp;"天 ",IF($AC17-TODAY()&lt;=提醒天数,"载重试验剩"&amp;($AC17-TODAY())&amp;"天 ","")))))</f>
        <v/>
      </c>
      <c r="AA17" s="77" t="str">
        <f aca="false">IF(TRIM($Q17&amp;"")="","",IF(ISNUMBER($Q17),IF($Q17&gt;10000,$Q17,IFERROR(DATE(INT($Q17),IF(ROUND(MOD($Q17,1)*100,0)&gt;12,ROUND(MOD($Q17,1)*10,0),ROUND(MOD($Q17,1)*100,0))+1,0),"")),IFERROR(IF(LEN($Q17)-LEN(SUBSTITUTE($Q17,".",""))&gt;=2,DATEVALUE(SUBSTITUTE(TRIM($Q17),".","-")),DATE(VALUE(LEFT(TRIM($Q17),4)),VALUE(MID(TRIM($Q17),6,2))+1,0)),"")))</f>
        <v/>
      </c>
      <c r="AB17" s="77" t="str">
        <f aca="false">IF(TRIM($S17&amp;"")="","",IF(ISNUMBER($S17),IF($S17&gt;10000,$S17,IFERROR(DATE(INT($S17),IF(ROUND(MOD($S17,1)*100,0)&gt;12,ROUND(MOD($S17,1)*10,0),ROUND(MOD($S17,1)*100,0))+1,0),"")),IFERROR(IF(LEN($S17)-LEN(SUBSTITUTE($S17,".",""))&gt;=2,DATEVALUE(SUBSTITUTE(TRIM($S17),".","-")),DATE(VALUE(LEFT(TRIM($S17),4)),VALUE(MID(TRIM($S17),6,2))+1,0)),"")))</f>
        <v/>
      </c>
      <c r="AC17" s="77" t="str">
        <f aca="false">IF(TRIM($T17&amp;"")="","",IF(ISNUMBER($T17),IF($T17&gt;10000,$T17,IFERROR(DATE(INT($T17),IF(ROUND(MOD($T17,1)*100,0)&gt;12,ROUND(MOD($T17,1)*10,0),ROUND(MOD($T17,1)*100,0))+1,0),"")),IFERROR(IF(LEN($T17)-LEN(SUBSTITUTE($T17,".",""))&gt;=2,DATEVALUE(SUBSTITUTE(TRIM($T17),".","-")),DATE(VALUE(LEFT(TRIM($T17),4)),VALUE(MID(TRIM($T17),6,2))+1,0)),"")))</f>
        <v/>
      </c>
    </row>
    <row r="18" customFormat="false" ht="17.25" hidden="false" customHeight="true" outlineLevel="0" collapsed="false">
      <c r="B18" s="66" t="s">
        <v>243</v>
      </c>
      <c r="C18" s="66" t="s">
        <v>244</v>
      </c>
      <c r="D18" s="67" t="s">
        <v>245</v>
      </c>
      <c r="E18" s="68" t="s">
        <v>246</v>
      </c>
      <c r="F18" s="66" t="s">
        <v>247</v>
      </c>
      <c r="G18" s="66" t="s">
        <v>248</v>
      </c>
      <c r="H18" s="66" t="s">
        <v>16</v>
      </c>
      <c r="I18" s="79" t="n">
        <v>17</v>
      </c>
      <c r="J18" s="79" t="n">
        <v>17</v>
      </c>
      <c r="K18" s="79" t="n">
        <v>17</v>
      </c>
      <c r="L18" s="71" t="s">
        <v>241</v>
      </c>
      <c r="M18" s="72" t="s">
        <v>194</v>
      </c>
      <c r="N18" s="80" t="n">
        <v>1</v>
      </c>
      <c r="O18" s="81" t="s">
        <v>249</v>
      </c>
      <c r="P18" s="74" t="s">
        <v>250</v>
      </c>
      <c r="Q18" s="75"/>
      <c r="R18" s="75"/>
      <c r="S18" s="76"/>
      <c r="T18" s="75"/>
      <c r="U18" s="75"/>
      <c r="V18" s="75"/>
      <c r="W18" s="75"/>
      <c r="X18" s="77"/>
      <c r="Y18" s="78" t="str">
        <f aca="true">IF(TRIM($B18&amp;$C18)="","",IF(OR($W18="安装免保",$W18="技术免保",$W18="质保期内"),IF(NOT(ISNUMBER($X18)),"▲免保到期日没填",IF($X18&lt;TODAY(),"▲免保已到期，转收费",IF($X18-TODAY()&lt;=提醒天数,"免保剩"&amp;($X18-TODAY())&amp;"天","免保中"))),IF($W18="暂停维保","暂停中",IF($W18="已解约","已解约",""))))</f>
        <v/>
      </c>
      <c r="Z18" s="78" t="str">
        <f aca="true">IF(TRIM($B18&amp;$C18)="","",TRIM(IF($AA18="","",IF($AA18&lt;TODAY(),"年检已过期"&amp;(TODAY()-$AA18)&amp;"天 ",IF($AA18-TODAY()&lt;=提醒天数,"年检剩"&amp;($AA18-TODAY())&amp;"天 ","")))&amp;IF($AB18="","",IF($AB18&lt;TODAY(),"限速器已过期"&amp;(TODAY()-$AB18)&amp;"天 ",IF($AB18-TODAY()&lt;=提醒天数,"限速器剩"&amp;($AB18-TODAY())&amp;"天 ","")))&amp;IF($AC18="","",IF($AC18&lt;TODAY(),"载重试验已过期"&amp;(TODAY()-$AC18)&amp;"天 ",IF($AC18-TODAY()&lt;=提醒天数,"载重试验剩"&amp;($AC18-TODAY())&amp;"天 ","")))))</f>
        <v/>
      </c>
      <c r="AA18" s="77" t="str">
        <f aca="false">IF(TRIM($Q18&amp;"")="","",IF(ISNUMBER($Q18),IF($Q18&gt;10000,$Q18,IFERROR(DATE(INT($Q18),IF(ROUND(MOD($Q18,1)*100,0)&gt;12,ROUND(MOD($Q18,1)*10,0),ROUND(MOD($Q18,1)*100,0))+1,0),"")),IFERROR(IF(LEN($Q18)-LEN(SUBSTITUTE($Q18,".",""))&gt;=2,DATEVALUE(SUBSTITUTE(TRIM($Q18),".","-")),DATE(VALUE(LEFT(TRIM($Q18),4)),VALUE(MID(TRIM($Q18),6,2))+1,0)),"")))</f>
        <v/>
      </c>
      <c r="AB18" s="77" t="str">
        <f aca="false">IF(TRIM($S18&amp;"")="","",IF(ISNUMBER($S18),IF($S18&gt;10000,$S18,IFERROR(DATE(INT($S18),IF(ROUND(MOD($S18,1)*100,0)&gt;12,ROUND(MOD($S18,1)*10,0),ROUND(MOD($S18,1)*100,0))+1,0),"")),IFERROR(IF(LEN($S18)-LEN(SUBSTITUTE($S18,".",""))&gt;=2,DATEVALUE(SUBSTITUTE(TRIM($S18),".","-")),DATE(VALUE(LEFT(TRIM($S18),4)),VALUE(MID(TRIM($S18),6,2))+1,0)),"")))</f>
        <v/>
      </c>
      <c r="AC18" s="77" t="str">
        <f aca="false">IF(TRIM($T18&amp;"")="","",IF(ISNUMBER($T18),IF($T18&gt;10000,$T18,IFERROR(DATE(INT($T18),IF(ROUND(MOD($T18,1)*100,0)&gt;12,ROUND(MOD($T18,1)*10,0),ROUND(MOD($T18,1)*100,0))+1,0),"")),IFERROR(IF(LEN($T18)-LEN(SUBSTITUTE($T18,".",""))&gt;=2,DATEVALUE(SUBSTITUTE(TRIM($T18),".","-")),DATE(VALUE(LEFT(TRIM($T18),4)),VALUE(MID(TRIM($T18),6,2))+1,0)),"")))</f>
        <v/>
      </c>
    </row>
    <row r="19" customFormat="false" ht="17.25" hidden="false" customHeight="true" outlineLevel="0" collapsed="false">
      <c r="B19" s="66" t="s">
        <v>243</v>
      </c>
      <c r="C19" s="66" t="s">
        <v>244</v>
      </c>
      <c r="D19" s="67" t="s">
        <v>245</v>
      </c>
      <c r="E19" s="68" t="s">
        <v>251</v>
      </c>
      <c r="F19" s="66" t="s">
        <v>252</v>
      </c>
      <c r="G19" s="66" t="s">
        <v>248</v>
      </c>
      <c r="H19" s="66" t="s">
        <v>16</v>
      </c>
      <c r="I19" s="79" t="n">
        <v>16</v>
      </c>
      <c r="J19" s="79" t="n">
        <v>16</v>
      </c>
      <c r="K19" s="79" t="n">
        <v>16</v>
      </c>
      <c r="L19" s="71" t="s">
        <v>241</v>
      </c>
      <c r="M19" s="72" t="s">
        <v>194</v>
      </c>
      <c r="N19" s="80" t="n">
        <v>1</v>
      </c>
      <c r="O19" s="81" t="s">
        <v>253</v>
      </c>
      <c r="P19" s="74" t="s">
        <v>254</v>
      </c>
      <c r="Q19" s="75"/>
      <c r="R19" s="75"/>
      <c r="S19" s="76"/>
      <c r="T19" s="75"/>
      <c r="U19" s="75"/>
      <c r="V19" s="75"/>
      <c r="W19" s="75"/>
      <c r="X19" s="77"/>
      <c r="Y19" s="78" t="str">
        <f aca="true">IF(TRIM($B19&amp;$C19)="","",IF(OR($W19="安装免保",$W19="技术免保",$W19="质保期内"),IF(NOT(ISNUMBER($X19)),"▲免保到期日没填",IF($X19&lt;TODAY(),"▲免保已到期，转收费",IF($X19-TODAY()&lt;=提醒天数,"免保剩"&amp;($X19-TODAY())&amp;"天","免保中"))),IF($W19="暂停维保","暂停中",IF($W19="已解约","已解约",""))))</f>
        <v/>
      </c>
      <c r="Z19" s="78" t="str">
        <f aca="true">IF(TRIM($B19&amp;$C19)="","",TRIM(IF($AA19="","",IF($AA19&lt;TODAY(),"年检已过期"&amp;(TODAY()-$AA19)&amp;"天 ",IF($AA19-TODAY()&lt;=提醒天数,"年检剩"&amp;($AA19-TODAY())&amp;"天 ","")))&amp;IF($AB19="","",IF($AB19&lt;TODAY(),"限速器已过期"&amp;(TODAY()-$AB19)&amp;"天 ",IF($AB19-TODAY()&lt;=提醒天数,"限速器剩"&amp;($AB19-TODAY())&amp;"天 ","")))&amp;IF($AC19="","",IF($AC19&lt;TODAY(),"载重试验已过期"&amp;(TODAY()-$AC19)&amp;"天 ",IF($AC19-TODAY()&lt;=提醒天数,"载重试验剩"&amp;($AC19-TODAY())&amp;"天 ","")))))</f>
        <v/>
      </c>
      <c r="AA19" s="77" t="str">
        <f aca="false">IF(TRIM($Q19&amp;"")="","",IF(ISNUMBER($Q19),IF($Q19&gt;10000,$Q19,IFERROR(DATE(INT($Q19),IF(ROUND(MOD($Q19,1)*100,0)&gt;12,ROUND(MOD($Q19,1)*10,0),ROUND(MOD($Q19,1)*100,0))+1,0),"")),IFERROR(IF(LEN($Q19)-LEN(SUBSTITUTE($Q19,".",""))&gt;=2,DATEVALUE(SUBSTITUTE(TRIM($Q19),".","-")),DATE(VALUE(LEFT(TRIM($Q19),4)),VALUE(MID(TRIM($Q19),6,2))+1,0)),"")))</f>
        <v/>
      </c>
      <c r="AB19" s="77" t="str">
        <f aca="false">IF(TRIM($S19&amp;"")="","",IF(ISNUMBER($S19),IF($S19&gt;10000,$S19,IFERROR(DATE(INT($S19),IF(ROUND(MOD($S19,1)*100,0)&gt;12,ROUND(MOD($S19,1)*10,0),ROUND(MOD($S19,1)*100,0))+1,0),"")),IFERROR(IF(LEN($S19)-LEN(SUBSTITUTE($S19,".",""))&gt;=2,DATEVALUE(SUBSTITUTE(TRIM($S19),".","-")),DATE(VALUE(LEFT(TRIM($S19),4)),VALUE(MID(TRIM($S19),6,2))+1,0)),"")))</f>
        <v/>
      </c>
      <c r="AC19" s="77" t="str">
        <f aca="false">IF(TRIM($T19&amp;"")="","",IF(ISNUMBER($T19),IF($T19&gt;10000,$T19,IFERROR(DATE(INT($T19),IF(ROUND(MOD($T19,1)*100,0)&gt;12,ROUND(MOD($T19,1)*10,0),ROUND(MOD($T19,1)*100,0))+1,0),"")),IFERROR(IF(LEN($T19)-LEN(SUBSTITUTE($T19,".",""))&gt;=2,DATEVALUE(SUBSTITUTE(TRIM($T19),".","-")),DATE(VALUE(LEFT(TRIM($T19),4)),VALUE(MID(TRIM($T19),6,2))+1,0)),"")))</f>
        <v/>
      </c>
    </row>
    <row r="20" customFormat="false" ht="17.25" hidden="false" customHeight="true" outlineLevel="0" collapsed="false">
      <c r="B20" s="66" t="s">
        <v>243</v>
      </c>
      <c r="C20" s="66" t="s">
        <v>244</v>
      </c>
      <c r="D20" s="67" t="s">
        <v>245</v>
      </c>
      <c r="E20" s="68" t="s">
        <v>255</v>
      </c>
      <c r="F20" s="66" t="s">
        <v>256</v>
      </c>
      <c r="G20" s="66" t="s">
        <v>248</v>
      </c>
      <c r="H20" s="66" t="s">
        <v>16</v>
      </c>
      <c r="I20" s="79" t="n">
        <v>14</v>
      </c>
      <c r="J20" s="79" t="n">
        <v>14</v>
      </c>
      <c r="K20" s="79" t="n">
        <v>14</v>
      </c>
      <c r="L20" s="71" t="s">
        <v>241</v>
      </c>
      <c r="M20" s="72" t="s">
        <v>194</v>
      </c>
      <c r="N20" s="80" t="n">
        <v>1</v>
      </c>
      <c r="O20" s="81" t="s">
        <v>257</v>
      </c>
      <c r="P20" s="74" t="s">
        <v>258</v>
      </c>
      <c r="Q20" s="75"/>
      <c r="R20" s="75"/>
      <c r="S20" s="76"/>
      <c r="T20" s="75"/>
      <c r="U20" s="75"/>
      <c r="V20" s="75"/>
      <c r="W20" s="75"/>
      <c r="X20" s="77"/>
      <c r="Y20" s="78" t="str">
        <f aca="true">IF(TRIM($B20&amp;$C20)="","",IF(OR($W20="安装免保",$W20="技术免保",$W20="质保期内"),IF(NOT(ISNUMBER($X20)),"▲免保到期日没填",IF($X20&lt;TODAY(),"▲免保已到期，转收费",IF($X20-TODAY()&lt;=提醒天数,"免保剩"&amp;($X20-TODAY())&amp;"天","免保中"))),IF($W20="暂停维保","暂停中",IF($W20="已解约","已解约",""))))</f>
        <v/>
      </c>
      <c r="Z20" s="78" t="str">
        <f aca="true">IF(TRIM($B20&amp;$C20)="","",TRIM(IF($AA20="","",IF($AA20&lt;TODAY(),"年检已过期"&amp;(TODAY()-$AA20)&amp;"天 ",IF($AA20-TODAY()&lt;=提醒天数,"年检剩"&amp;($AA20-TODAY())&amp;"天 ","")))&amp;IF($AB20="","",IF($AB20&lt;TODAY(),"限速器已过期"&amp;(TODAY()-$AB20)&amp;"天 ",IF($AB20-TODAY()&lt;=提醒天数,"限速器剩"&amp;($AB20-TODAY())&amp;"天 ","")))&amp;IF($AC20="","",IF($AC20&lt;TODAY(),"载重试验已过期"&amp;(TODAY()-$AC20)&amp;"天 ",IF($AC20-TODAY()&lt;=提醒天数,"载重试验剩"&amp;($AC20-TODAY())&amp;"天 ","")))))</f>
        <v/>
      </c>
      <c r="AA20" s="77" t="str">
        <f aca="false">IF(TRIM($Q20&amp;"")="","",IF(ISNUMBER($Q20),IF($Q20&gt;10000,$Q20,IFERROR(DATE(INT($Q20),IF(ROUND(MOD($Q20,1)*100,0)&gt;12,ROUND(MOD($Q20,1)*10,0),ROUND(MOD($Q20,1)*100,0))+1,0),"")),IFERROR(IF(LEN($Q20)-LEN(SUBSTITUTE($Q20,".",""))&gt;=2,DATEVALUE(SUBSTITUTE(TRIM($Q20),".","-")),DATE(VALUE(LEFT(TRIM($Q20),4)),VALUE(MID(TRIM($Q20),6,2))+1,0)),"")))</f>
        <v/>
      </c>
      <c r="AB20" s="77" t="str">
        <f aca="false">IF(TRIM($S20&amp;"")="","",IF(ISNUMBER($S20),IF($S20&gt;10000,$S20,IFERROR(DATE(INT($S20),IF(ROUND(MOD($S20,1)*100,0)&gt;12,ROUND(MOD($S20,1)*10,0),ROUND(MOD($S20,1)*100,0))+1,0),"")),IFERROR(IF(LEN($S20)-LEN(SUBSTITUTE($S20,".",""))&gt;=2,DATEVALUE(SUBSTITUTE(TRIM($S20),".","-")),DATE(VALUE(LEFT(TRIM($S20),4)),VALUE(MID(TRIM($S20),6,2))+1,0)),"")))</f>
        <v/>
      </c>
      <c r="AC20" s="77" t="str">
        <f aca="false">IF(TRIM($T20&amp;"")="","",IF(ISNUMBER($T20),IF($T20&gt;10000,$T20,IFERROR(DATE(INT($T20),IF(ROUND(MOD($T20,1)*100,0)&gt;12,ROUND(MOD($T20,1)*10,0),ROUND(MOD($T20,1)*100,0))+1,0),"")),IFERROR(IF(LEN($T20)-LEN(SUBSTITUTE($T20,".",""))&gt;=2,DATEVALUE(SUBSTITUTE(TRIM($T20),".","-")),DATE(VALUE(LEFT(TRIM($T20),4)),VALUE(MID(TRIM($T20),6,2))+1,0)),"")))</f>
        <v/>
      </c>
    </row>
    <row r="21" customFormat="false" ht="17.25" hidden="false" customHeight="true" outlineLevel="0" collapsed="false">
      <c r="B21" s="66" t="s">
        <v>243</v>
      </c>
      <c r="C21" s="66" t="s">
        <v>244</v>
      </c>
      <c r="D21" s="67" t="s">
        <v>245</v>
      </c>
      <c r="E21" s="68" t="s">
        <v>259</v>
      </c>
      <c r="F21" s="66" t="s">
        <v>260</v>
      </c>
      <c r="G21" s="66" t="s">
        <v>248</v>
      </c>
      <c r="H21" s="66" t="s">
        <v>16</v>
      </c>
      <c r="I21" s="79" t="n">
        <v>14</v>
      </c>
      <c r="J21" s="79" t="n">
        <v>14</v>
      </c>
      <c r="K21" s="79" t="n">
        <v>14</v>
      </c>
      <c r="L21" s="71" t="s">
        <v>241</v>
      </c>
      <c r="M21" s="72" t="s">
        <v>194</v>
      </c>
      <c r="N21" s="80" t="n">
        <v>1</v>
      </c>
      <c r="O21" s="81" t="s">
        <v>261</v>
      </c>
      <c r="P21" s="74" t="s">
        <v>262</v>
      </c>
      <c r="Q21" s="75"/>
      <c r="R21" s="75"/>
      <c r="S21" s="76"/>
      <c r="T21" s="75"/>
      <c r="U21" s="75"/>
      <c r="V21" s="75"/>
      <c r="W21" s="75"/>
      <c r="X21" s="77"/>
      <c r="Y21" s="78" t="str">
        <f aca="true">IF(TRIM($B21&amp;$C21)="","",IF(OR($W21="安装免保",$W21="技术免保",$W21="质保期内"),IF(NOT(ISNUMBER($X21)),"▲免保到期日没填",IF($X21&lt;TODAY(),"▲免保已到期，转收费",IF($X21-TODAY()&lt;=提醒天数,"免保剩"&amp;($X21-TODAY())&amp;"天","免保中"))),IF($W21="暂停维保","暂停中",IF($W21="已解约","已解约",""))))</f>
        <v/>
      </c>
      <c r="Z21" s="78" t="str">
        <f aca="true">IF(TRIM($B21&amp;$C21)="","",TRIM(IF($AA21="","",IF($AA21&lt;TODAY(),"年检已过期"&amp;(TODAY()-$AA21)&amp;"天 ",IF($AA21-TODAY()&lt;=提醒天数,"年检剩"&amp;($AA21-TODAY())&amp;"天 ","")))&amp;IF($AB21="","",IF($AB21&lt;TODAY(),"限速器已过期"&amp;(TODAY()-$AB21)&amp;"天 ",IF($AB21-TODAY()&lt;=提醒天数,"限速器剩"&amp;($AB21-TODAY())&amp;"天 ","")))&amp;IF($AC21="","",IF($AC21&lt;TODAY(),"载重试验已过期"&amp;(TODAY()-$AC21)&amp;"天 ",IF($AC21-TODAY()&lt;=提醒天数,"载重试验剩"&amp;($AC21-TODAY())&amp;"天 ","")))))</f>
        <v/>
      </c>
      <c r="AA21" s="77" t="str">
        <f aca="false">IF(TRIM($Q21&amp;"")="","",IF(ISNUMBER($Q21),IF($Q21&gt;10000,$Q21,IFERROR(DATE(INT($Q21),IF(ROUND(MOD($Q21,1)*100,0)&gt;12,ROUND(MOD($Q21,1)*10,0),ROUND(MOD($Q21,1)*100,0))+1,0),"")),IFERROR(IF(LEN($Q21)-LEN(SUBSTITUTE($Q21,".",""))&gt;=2,DATEVALUE(SUBSTITUTE(TRIM($Q21),".","-")),DATE(VALUE(LEFT(TRIM($Q21),4)),VALUE(MID(TRIM($Q21),6,2))+1,0)),"")))</f>
        <v/>
      </c>
      <c r="AB21" s="77" t="str">
        <f aca="false">IF(TRIM($S21&amp;"")="","",IF(ISNUMBER($S21),IF($S21&gt;10000,$S21,IFERROR(DATE(INT($S21),IF(ROUND(MOD($S21,1)*100,0)&gt;12,ROUND(MOD($S21,1)*10,0),ROUND(MOD($S21,1)*100,0))+1,0),"")),IFERROR(IF(LEN($S21)-LEN(SUBSTITUTE($S21,".",""))&gt;=2,DATEVALUE(SUBSTITUTE(TRIM($S21),".","-")),DATE(VALUE(LEFT(TRIM($S21),4)),VALUE(MID(TRIM($S21),6,2))+1,0)),"")))</f>
        <v/>
      </c>
      <c r="AC21" s="77" t="str">
        <f aca="false">IF(TRIM($T21&amp;"")="","",IF(ISNUMBER($T21),IF($T21&gt;10000,$T21,IFERROR(DATE(INT($T21),IF(ROUND(MOD($T21,1)*100,0)&gt;12,ROUND(MOD($T21,1)*10,0),ROUND(MOD($T21,1)*100,0))+1,0),"")),IFERROR(IF(LEN($T21)-LEN(SUBSTITUTE($T21,".",""))&gt;=2,DATEVALUE(SUBSTITUTE(TRIM($T21),".","-")),DATE(VALUE(LEFT(TRIM($T21),4)),VALUE(MID(TRIM($T21),6,2))+1,0)),"")))</f>
        <v/>
      </c>
    </row>
    <row r="22" customFormat="false" ht="17.25" hidden="false" customHeight="true" outlineLevel="0" collapsed="false">
      <c r="B22" s="66" t="s">
        <v>243</v>
      </c>
      <c r="C22" s="66" t="s">
        <v>244</v>
      </c>
      <c r="D22" s="67" t="s">
        <v>245</v>
      </c>
      <c r="E22" s="68" t="s">
        <v>263</v>
      </c>
      <c r="F22" s="66" t="s">
        <v>264</v>
      </c>
      <c r="G22" s="66" t="s">
        <v>248</v>
      </c>
      <c r="H22" s="66" t="s">
        <v>16</v>
      </c>
      <c r="I22" s="79" t="n">
        <v>13</v>
      </c>
      <c r="J22" s="79" t="n">
        <v>13</v>
      </c>
      <c r="K22" s="79" t="n">
        <v>13</v>
      </c>
      <c r="L22" s="71" t="s">
        <v>241</v>
      </c>
      <c r="M22" s="72" t="s">
        <v>194</v>
      </c>
      <c r="N22" s="80" t="n">
        <v>1</v>
      </c>
      <c r="O22" s="81" t="s">
        <v>265</v>
      </c>
      <c r="P22" s="74" t="s">
        <v>266</v>
      </c>
      <c r="Q22" s="75"/>
      <c r="R22" s="75"/>
      <c r="S22" s="76"/>
      <c r="T22" s="75"/>
      <c r="U22" s="75"/>
      <c r="V22" s="75"/>
      <c r="W22" s="75"/>
      <c r="X22" s="77"/>
      <c r="Y22" s="78" t="str">
        <f aca="true">IF(TRIM($B22&amp;$C22)="","",IF(OR($W22="安装免保",$W22="技术免保",$W22="质保期内"),IF(NOT(ISNUMBER($X22)),"▲免保到期日没填",IF($X22&lt;TODAY(),"▲免保已到期，转收费",IF($X22-TODAY()&lt;=提醒天数,"免保剩"&amp;($X22-TODAY())&amp;"天","免保中"))),IF($W22="暂停维保","暂停中",IF($W22="已解约","已解约",""))))</f>
        <v/>
      </c>
      <c r="Z22" s="78" t="str">
        <f aca="true">IF(TRIM($B22&amp;$C22)="","",TRIM(IF($AA22="","",IF($AA22&lt;TODAY(),"年检已过期"&amp;(TODAY()-$AA22)&amp;"天 ",IF($AA22-TODAY()&lt;=提醒天数,"年检剩"&amp;($AA22-TODAY())&amp;"天 ","")))&amp;IF($AB22="","",IF($AB22&lt;TODAY(),"限速器已过期"&amp;(TODAY()-$AB22)&amp;"天 ",IF($AB22-TODAY()&lt;=提醒天数,"限速器剩"&amp;($AB22-TODAY())&amp;"天 ","")))&amp;IF($AC22="","",IF($AC22&lt;TODAY(),"载重试验已过期"&amp;(TODAY()-$AC22)&amp;"天 ",IF($AC22-TODAY()&lt;=提醒天数,"载重试验剩"&amp;($AC22-TODAY())&amp;"天 ","")))))</f>
        <v/>
      </c>
      <c r="AA22" s="77" t="str">
        <f aca="false">IF(TRIM($Q22&amp;"")="","",IF(ISNUMBER($Q22),IF($Q22&gt;10000,$Q22,IFERROR(DATE(INT($Q22),IF(ROUND(MOD($Q22,1)*100,0)&gt;12,ROUND(MOD($Q22,1)*10,0),ROUND(MOD($Q22,1)*100,0))+1,0),"")),IFERROR(IF(LEN($Q22)-LEN(SUBSTITUTE($Q22,".",""))&gt;=2,DATEVALUE(SUBSTITUTE(TRIM($Q22),".","-")),DATE(VALUE(LEFT(TRIM($Q22),4)),VALUE(MID(TRIM($Q22),6,2))+1,0)),"")))</f>
        <v/>
      </c>
      <c r="AB22" s="77" t="str">
        <f aca="false">IF(TRIM($S22&amp;"")="","",IF(ISNUMBER($S22),IF($S22&gt;10000,$S22,IFERROR(DATE(INT($S22),IF(ROUND(MOD($S22,1)*100,0)&gt;12,ROUND(MOD($S22,1)*10,0),ROUND(MOD($S22,1)*100,0))+1,0),"")),IFERROR(IF(LEN($S22)-LEN(SUBSTITUTE($S22,".",""))&gt;=2,DATEVALUE(SUBSTITUTE(TRIM($S22),".","-")),DATE(VALUE(LEFT(TRIM($S22),4)),VALUE(MID(TRIM($S22),6,2))+1,0)),"")))</f>
        <v/>
      </c>
      <c r="AC22" s="77" t="str">
        <f aca="false">IF(TRIM($T22&amp;"")="","",IF(ISNUMBER($T22),IF($T22&gt;10000,$T22,IFERROR(DATE(INT($T22),IF(ROUND(MOD($T22,1)*100,0)&gt;12,ROUND(MOD($T22,1)*10,0),ROUND(MOD($T22,1)*100,0))+1,0),"")),IFERROR(IF(LEN($T22)-LEN(SUBSTITUTE($T22,".",""))&gt;=2,DATEVALUE(SUBSTITUTE(TRIM($T22),".","-")),DATE(VALUE(LEFT(TRIM($T22),4)),VALUE(MID(TRIM($T22),6,2))+1,0)),"")))</f>
        <v/>
      </c>
    </row>
    <row r="23" customFormat="false" ht="17.25" hidden="false" customHeight="true" outlineLevel="0" collapsed="false">
      <c r="B23" s="66" t="s">
        <v>243</v>
      </c>
      <c r="C23" s="66" t="s">
        <v>244</v>
      </c>
      <c r="D23" s="67" t="s">
        <v>245</v>
      </c>
      <c r="E23" s="68" t="s">
        <v>267</v>
      </c>
      <c r="F23" s="66" t="s">
        <v>268</v>
      </c>
      <c r="G23" s="66" t="s">
        <v>248</v>
      </c>
      <c r="H23" s="66" t="s">
        <v>16</v>
      </c>
      <c r="I23" s="79" t="n">
        <v>13</v>
      </c>
      <c r="J23" s="79" t="n">
        <v>13</v>
      </c>
      <c r="K23" s="79" t="n">
        <v>13</v>
      </c>
      <c r="L23" s="71" t="s">
        <v>241</v>
      </c>
      <c r="M23" s="72" t="s">
        <v>194</v>
      </c>
      <c r="N23" s="80" t="n">
        <v>1</v>
      </c>
      <c r="O23" s="81" t="s">
        <v>269</v>
      </c>
      <c r="P23" s="74" t="s">
        <v>270</v>
      </c>
      <c r="Q23" s="75"/>
      <c r="R23" s="75"/>
      <c r="S23" s="76"/>
      <c r="T23" s="75"/>
      <c r="U23" s="75"/>
      <c r="V23" s="75"/>
      <c r="W23" s="75"/>
      <c r="X23" s="77"/>
      <c r="Y23" s="78" t="str">
        <f aca="true">IF(TRIM($B23&amp;$C23)="","",IF(OR($W23="安装免保",$W23="技术免保",$W23="质保期内"),IF(NOT(ISNUMBER($X23)),"▲免保到期日没填",IF($X23&lt;TODAY(),"▲免保已到期，转收费",IF($X23-TODAY()&lt;=提醒天数,"免保剩"&amp;($X23-TODAY())&amp;"天","免保中"))),IF($W23="暂停维保","暂停中",IF($W23="已解约","已解约",""))))</f>
        <v/>
      </c>
      <c r="Z23" s="78" t="str">
        <f aca="true">IF(TRIM($B23&amp;$C23)="","",TRIM(IF($AA23="","",IF($AA23&lt;TODAY(),"年检已过期"&amp;(TODAY()-$AA23)&amp;"天 ",IF($AA23-TODAY()&lt;=提醒天数,"年检剩"&amp;($AA23-TODAY())&amp;"天 ","")))&amp;IF($AB23="","",IF($AB23&lt;TODAY(),"限速器已过期"&amp;(TODAY()-$AB23)&amp;"天 ",IF($AB23-TODAY()&lt;=提醒天数,"限速器剩"&amp;($AB23-TODAY())&amp;"天 ","")))&amp;IF($AC23="","",IF($AC23&lt;TODAY(),"载重试验已过期"&amp;(TODAY()-$AC23)&amp;"天 ",IF($AC23-TODAY()&lt;=提醒天数,"载重试验剩"&amp;($AC23-TODAY())&amp;"天 ","")))))</f>
        <v/>
      </c>
      <c r="AA23" s="77" t="str">
        <f aca="false">IF(TRIM($Q23&amp;"")="","",IF(ISNUMBER($Q23),IF($Q23&gt;10000,$Q23,IFERROR(DATE(INT($Q23),IF(ROUND(MOD($Q23,1)*100,0)&gt;12,ROUND(MOD($Q23,1)*10,0),ROUND(MOD($Q23,1)*100,0))+1,0),"")),IFERROR(IF(LEN($Q23)-LEN(SUBSTITUTE($Q23,".",""))&gt;=2,DATEVALUE(SUBSTITUTE(TRIM($Q23),".","-")),DATE(VALUE(LEFT(TRIM($Q23),4)),VALUE(MID(TRIM($Q23),6,2))+1,0)),"")))</f>
        <v/>
      </c>
      <c r="AB23" s="77" t="str">
        <f aca="false">IF(TRIM($S23&amp;"")="","",IF(ISNUMBER($S23),IF($S23&gt;10000,$S23,IFERROR(DATE(INT($S23),IF(ROUND(MOD($S23,1)*100,0)&gt;12,ROUND(MOD($S23,1)*10,0),ROUND(MOD($S23,1)*100,0))+1,0),"")),IFERROR(IF(LEN($S23)-LEN(SUBSTITUTE($S23,".",""))&gt;=2,DATEVALUE(SUBSTITUTE(TRIM($S23),".","-")),DATE(VALUE(LEFT(TRIM($S23),4)),VALUE(MID(TRIM($S23),6,2))+1,0)),"")))</f>
        <v/>
      </c>
      <c r="AC23" s="77" t="str">
        <f aca="false">IF(TRIM($T23&amp;"")="","",IF(ISNUMBER($T23),IF($T23&gt;10000,$T23,IFERROR(DATE(INT($T23),IF(ROUND(MOD($T23,1)*100,0)&gt;12,ROUND(MOD($T23,1)*10,0),ROUND(MOD($T23,1)*100,0))+1,0),"")),IFERROR(IF(LEN($T23)-LEN(SUBSTITUTE($T23,".",""))&gt;=2,DATEVALUE(SUBSTITUTE(TRIM($T23),".","-")),DATE(VALUE(LEFT(TRIM($T23),4)),VALUE(MID(TRIM($T23),6,2))+1,0)),"")))</f>
        <v/>
      </c>
    </row>
    <row r="24" customFormat="false" ht="17.25" hidden="false" customHeight="true" outlineLevel="0" collapsed="false">
      <c r="B24" s="66" t="s">
        <v>271</v>
      </c>
      <c r="C24" s="66" t="s">
        <v>272</v>
      </c>
      <c r="D24" s="67" t="s">
        <v>273</v>
      </c>
      <c r="E24" s="68" t="s">
        <v>274</v>
      </c>
      <c r="F24" s="66"/>
      <c r="G24" s="66" t="s">
        <v>275</v>
      </c>
      <c r="H24" s="66" t="s">
        <v>16</v>
      </c>
      <c r="I24" s="79" t="n">
        <v>5</v>
      </c>
      <c r="J24" s="79" t="n">
        <v>5</v>
      </c>
      <c r="K24" s="79"/>
      <c r="L24" s="71" t="s">
        <v>241</v>
      </c>
      <c r="M24" s="72" t="s">
        <v>147</v>
      </c>
      <c r="N24" s="67" t="n">
        <v>1</v>
      </c>
      <c r="O24" s="81" t="s">
        <v>276</v>
      </c>
      <c r="P24" s="74" t="s">
        <v>277</v>
      </c>
      <c r="Q24" s="75"/>
      <c r="R24" s="75"/>
      <c r="S24" s="76"/>
      <c r="T24" s="75"/>
      <c r="U24" s="75"/>
      <c r="V24" s="75"/>
      <c r="W24" s="75"/>
      <c r="X24" s="77"/>
      <c r="Y24" s="78" t="str">
        <f aca="true">IF(TRIM($B24&amp;$C24)="","",IF(OR($W24="安装免保",$W24="技术免保",$W24="质保期内"),IF(NOT(ISNUMBER($X24)),"▲免保到期日没填",IF($X24&lt;TODAY(),"▲免保已到期，转收费",IF($X24-TODAY()&lt;=提醒天数,"免保剩"&amp;($X24-TODAY())&amp;"天","免保中"))),IF($W24="暂停维保","暂停中",IF($W24="已解约","已解约",""))))</f>
        <v/>
      </c>
      <c r="Z24" s="78" t="str">
        <f aca="true">IF(TRIM($B24&amp;$C24)="","",TRIM(IF($AA24="","",IF($AA24&lt;TODAY(),"年检已过期"&amp;(TODAY()-$AA24)&amp;"天 ",IF($AA24-TODAY()&lt;=提醒天数,"年检剩"&amp;($AA24-TODAY())&amp;"天 ","")))&amp;IF($AB24="","",IF($AB24&lt;TODAY(),"限速器已过期"&amp;(TODAY()-$AB24)&amp;"天 ",IF($AB24-TODAY()&lt;=提醒天数,"限速器剩"&amp;($AB24-TODAY())&amp;"天 ","")))&amp;IF($AC24="","",IF($AC24&lt;TODAY(),"载重试验已过期"&amp;(TODAY()-$AC24)&amp;"天 ",IF($AC24-TODAY()&lt;=提醒天数,"载重试验剩"&amp;($AC24-TODAY())&amp;"天 ","")))))</f>
        <v/>
      </c>
      <c r="AA24" s="77" t="str">
        <f aca="false">IF(TRIM($Q24&amp;"")="","",IF(ISNUMBER($Q24),IF($Q24&gt;10000,$Q24,IFERROR(DATE(INT($Q24),IF(ROUND(MOD($Q24,1)*100,0)&gt;12,ROUND(MOD($Q24,1)*10,0),ROUND(MOD($Q24,1)*100,0))+1,0),"")),IFERROR(IF(LEN($Q24)-LEN(SUBSTITUTE($Q24,".",""))&gt;=2,DATEVALUE(SUBSTITUTE(TRIM($Q24),".","-")),DATE(VALUE(LEFT(TRIM($Q24),4)),VALUE(MID(TRIM($Q24),6,2))+1,0)),"")))</f>
        <v/>
      </c>
      <c r="AB24" s="77" t="str">
        <f aca="false">IF(TRIM($S24&amp;"")="","",IF(ISNUMBER($S24),IF($S24&gt;10000,$S24,IFERROR(DATE(INT($S24),IF(ROUND(MOD($S24,1)*100,0)&gt;12,ROUND(MOD($S24,1)*10,0),ROUND(MOD($S24,1)*100,0))+1,0),"")),IFERROR(IF(LEN($S24)-LEN(SUBSTITUTE($S24,".",""))&gt;=2,DATEVALUE(SUBSTITUTE(TRIM($S24),".","-")),DATE(VALUE(LEFT(TRIM($S24),4)),VALUE(MID(TRIM($S24),6,2))+1,0)),"")))</f>
        <v/>
      </c>
      <c r="AC24" s="77" t="str">
        <f aca="false">IF(TRIM($T24&amp;"")="","",IF(ISNUMBER($T24),IF($T24&gt;10000,$T24,IFERROR(DATE(INT($T24),IF(ROUND(MOD($T24,1)*100,0)&gt;12,ROUND(MOD($T24,1)*10,0),ROUND(MOD($T24,1)*100,0))+1,0),"")),IFERROR(IF(LEN($T24)-LEN(SUBSTITUTE($T24,".",""))&gt;=2,DATEVALUE(SUBSTITUTE(TRIM($T24),".","-")),DATE(VALUE(LEFT(TRIM($T24),4)),VALUE(MID(TRIM($T24),6,2))+1,0)),"")))</f>
        <v/>
      </c>
    </row>
    <row r="25" customFormat="false" ht="17.25" hidden="false" customHeight="true" outlineLevel="0" collapsed="false">
      <c r="B25" s="66" t="s">
        <v>278</v>
      </c>
      <c r="C25" s="66" t="s">
        <v>279</v>
      </c>
      <c r="D25" s="67" t="s">
        <v>280</v>
      </c>
      <c r="E25" s="68" t="s">
        <v>281</v>
      </c>
      <c r="F25" s="69" t="s">
        <v>282</v>
      </c>
      <c r="G25" s="66" t="s">
        <v>283</v>
      </c>
      <c r="H25" s="66" t="s">
        <v>24</v>
      </c>
      <c r="I25" s="79" t="n">
        <v>5</v>
      </c>
      <c r="J25" s="79" t="n">
        <v>5</v>
      </c>
      <c r="K25" s="79" t="n">
        <v>5</v>
      </c>
      <c r="L25" s="71" t="s">
        <v>203</v>
      </c>
      <c r="M25" s="72" t="s">
        <v>147</v>
      </c>
      <c r="N25" s="67" t="n">
        <v>1</v>
      </c>
      <c r="O25" s="81" t="s">
        <v>284</v>
      </c>
      <c r="P25" s="74" t="s">
        <v>219</v>
      </c>
      <c r="Q25" s="75"/>
      <c r="R25" s="75"/>
      <c r="S25" s="76"/>
      <c r="T25" s="75"/>
      <c r="U25" s="75"/>
      <c r="V25" s="75"/>
      <c r="W25" s="75"/>
      <c r="X25" s="77"/>
      <c r="Y25" s="78" t="str">
        <f aca="true">IF(TRIM($B25&amp;$C25)="","",IF(OR($W25="安装免保",$W25="技术免保",$W25="质保期内"),IF(NOT(ISNUMBER($X25)),"▲免保到期日没填",IF($X25&lt;TODAY(),"▲免保已到期，转收费",IF($X25-TODAY()&lt;=提醒天数,"免保剩"&amp;($X25-TODAY())&amp;"天","免保中"))),IF($W25="暂停维保","暂停中",IF($W25="已解约","已解约",""))))</f>
        <v/>
      </c>
      <c r="Z25" s="78" t="str">
        <f aca="true">IF(TRIM($B25&amp;$C25)="","",TRIM(IF($AA25="","",IF($AA25&lt;TODAY(),"年检已过期"&amp;(TODAY()-$AA25)&amp;"天 ",IF($AA25-TODAY()&lt;=提醒天数,"年检剩"&amp;($AA25-TODAY())&amp;"天 ","")))&amp;IF($AB25="","",IF($AB25&lt;TODAY(),"限速器已过期"&amp;(TODAY()-$AB25)&amp;"天 ",IF($AB25-TODAY()&lt;=提醒天数,"限速器剩"&amp;($AB25-TODAY())&amp;"天 ","")))&amp;IF($AC25="","",IF($AC25&lt;TODAY(),"载重试验已过期"&amp;(TODAY()-$AC25)&amp;"天 ",IF($AC25-TODAY()&lt;=提醒天数,"载重试验剩"&amp;($AC25-TODAY())&amp;"天 ","")))))</f>
        <v/>
      </c>
      <c r="AA25" s="77" t="str">
        <f aca="false">IF(TRIM($Q25&amp;"")="","",IF(ISNUMBER($Q25),IF($Q25&gt;10000,$Q25,IFERROR(DATE(INT($Q25),IF(ROUND(MOD($Q25,1)*100,0)&gt;12,ROUND(MOD($Q25,1)*10,0),ROUND(MOD($Q25,1)*100,0))+1,0),"")),IFERROR(IF(LEN($Q25)-LEN(SUBSTITUTE($Q25,".",""))&gt;=2,DATEVALUE(SUBSTITUTE(TRIM($Q25),".","-")),DATE(VALUE(LEFT(TRIM($Q25),4)),VALUE(MID(TRIM($Q25),6,2))+1,0)),"")))</f>
        <v/>
      </c>
      <c r="AB25" s="77" t="str">
        <f aca="false">IF(TRIM($S25&amp;"")="","",IF(ISNUMBER($S25),IF($S25&gt;10000,$S25,IFERROR(DATE(INT($S25),IF(ROUND(MOD($S25,1)*100,0)&gt;12,ROUND(MOD($S25,1)*10,0),ROUND(MOD($S25,1)*100,0))+1,0),"")),IFERROR(IF(LEN($S25)-LEN(SUBSTITUTE($S25,".",""))&gt;=2,DATEVALUE(SUBSTITUTE(TRIM($S25),".","-")),DATE(VALUE(LEFT(TRIM($S25),4)),VALUE(MID(TRIM($S25),6,2))+1,0)),"")))</f>
        <v/>
      </c>
      <c r="AC25" s="77" t="str">
        <f aca="false">IF(TRIM($T25&amp;"")="","",IF(ISNUMBER($T25),IF($T25&gt;10000,$T25,IFERROR(DATE(INT($T25),IF(ROUND(MOD($T25,1)*100,0)&gt;12,ROUND(MOD($T25,1)*10,0),ROUND(MOD($T25,1)*100,0))+1,0),"")),IFERROR(IF(LEN($T25)-LEN(SUBSTITUTE($T25,".",""))&gt;=2,DATEVALUE(SUBSTITUTE(TRIM($T25),".","-")),DATE(VALUE(LEFT(TRIM($T25),4)),VALUE(MID(TRIM($T25),6,2))+1,0)),"")))</f>
        <v/>
      </c>
    </row>
    <row r="26" customFormat="false" ht="17.25" hidden="false" customHeight="true" outlineLevel="0" collapsed="false">
      <c r="B26" s="66" t="s">
        <v>278</v>
      </c>
      <c r="C26" s="66" t="s">
        <v>279</v>
      </c>
      <c r="D26" s="67" t="s">
        <v>285</v>
      </c>
      <c r="E26" s="68" t="s">
        <v>286</v>
      </c>
      <c r="F26" s="69" t="s">
        <v>287</v>
      </c>
      <c r="G26" s="66" t="s">
        <v>283</v>
      </c>
      <c r="H26" s="66" t="s">
        <v>16</v>
      </c>
      <c r="I26" s="79" t="n">
        <v>5</v>
      </c>
      <c r="J26" s="79" t="n">
        <v>5</v>
      </c>
      <c r="K26" s="79" t="n">
        <v>5</v>
      </c>
      <c r="L26" s="71" t="s">
        <v>185</v>
      </c>
      <c r="M26" s="72" t="s">
        <v>147</v>
      </c>
      <c r="N26" s="67" t="n">
        <v>1</v>
      </c>
      <c r="O26" s="81" t="s">
        <v>288</v>
      </c>
      <c r="P26" s="74" t="s">
        <v>149</v>
      </c>
      <c r="Q26" s="75"/>
      <c r="R26" s="75"/>
      <c r="S26" s="76"/>
      <c r="T26" s="75"/>
      <c r="U26" s="75"/>
      <c r="V26" s="75"/>
      <c r="W26" s="75"/>
      <c r="X26" s="77"/>
      <c r="Y26" s="78" t="str">
        <f aca="true">IF(TRIM($B26&amp;$C26)="","",IF(OR($W26="安装免保",$W26="技术免保",$W26="质保期内"),IF(NOT(ISNUMBER($X26)),"▲免保到期日没填",IF($X26&lt;TODAY(),"▲免保已到期，转收费",IF($X26-TODAY()&lt;=提醒天数,"免保剩"&amp;($X26-TODAY())&amp;"天","免保中"))),IF($W26="暂停维保","暂停中",IF($W26="已解约","已解约",""))))</f>
        <v/>
      </c>
      <c r="Z26" s="78" t="str">
        <f aca="true">IF(TRIM($B26&amp;$C26)="","",TRIM(IF($AA26="","",IF($AA26&lt;TODAY(),"年检已过期"&amp;(TODAY()-$AA26)&amp;"天 ",IF($AA26-TODAY()&lt;=提醒天数,"年检剩"&amp;($AA26-TODAY())&amp;"天 ","")))&amp;IF($AB26="","",IF($AB26&lt;TODAY(),"限速器已过期"&amp;(TODAY()-$AB26)&amp;"天 ",IF($AB26-TODAY()&lt;=提醒天数,"限速器剩"&amp;($AB26-TODAY())&amp;"天 ","")))&amp;IF($AC26="","",IF($AC26&lt;TODAY(),"载重试验已过期"&amp;(TODAY()-$AC26)&amp;"天 ",IF($AC26-TODAY()&lt;=提醒天数,"载重试验剩"&amp;($AC26-TODAY())&amp;"天 ","")))))</f>
        <v/>
      </c>
      <c r="AA26" s="77" t="str">
        <f aca="false">IF(TRIM($Q26&amp;"")="","",IF(ISNUMBER($Q26),IF($Q26&gt;10000,$Q26,IFERROR(DATE(INT($Q26),IF(ROUND(MOD($Q26,1)*100,0)&gt;12,ROUND(MOD($Q26,1)*10,0),ROUND(MOD($Q26,1)*100,0))+1,0),"")),IFERROR(IF(LEN($Q26)-LEN(SUBSTITUTE($Q26,".",""))&gt;=2,DATEVALUE(SUBSTITUTE(TRIM($Q26),".","-")),DATE(VALUE(LEFT(TRIM($Q26),4)),VALUE(MID(TRIM($Q26),6,2))+1,0)),"")))</f>
        <v/>
      </c>
      <c r="AB26" s="77" t="str">
        <f aca="false">IF(TRIM($S26&amp;"")="","",IF(ISNUMBER($S26),IF($S26&gt;10000,$S26,IFERROR(DATE(INT($S26),IF(ROUND(MOD($S26,1)*100,0)&gt;12,ROUND(MOD($S26,1)*10,0),ROUND(MOD($S26,1)*100,0))+1,0),"")),IFERROR(IF(LEN($S26)-LEN(SUBSTITUTE($S26,".",""))&gt;=2,DATEVALUE(SUBSTITUTE(TRIM($S26),".","-")),DATE(VALUE(LEFT(TRIM($S26),4)),VALUE(MID(TRIM($S26),6,2))+1,0)),"")))</f>
        <v/>
      </c>
      <c r="AC26" s="77" t="str">
        <f aca="false">IF(TRIM($T26&amp;"")="","",IF(ISNUMBER($T26),IF($T26&gt;10000,$T26,IFERROR(DATE(INT($T26),IF(ROUND(MOD($T26,1)*100,0)&gt;12,ROUND(MOD($T26,1)*10,0),ROUND(MOD($T26,1)*100,0))+1,0),"")),IFERROR(IF(LEN($T26)-LEN(SUBSTITUTE($T26,".",""))&gt;=2,DATEVALUE(SUBSTITUTE(TRIM($T26),".","-")),DATE(VALUE(LEFT(TRIM($T26),4)),VALUE(MID(TRIM($T26),6,2))+1,0)),"")))</f>
        <v/>
      </c>
    </row>
    <row r="27" customFormat="false" ht="17.25" hidden="false" customHeight="true" outlineLevel="0" collapsed="false">
      <c r="B27" s="66" t="s">
        <v>278</v>
      </c>
      <c r="C27" s="66" t="s">
        <v>279</v>
      </c>
      <c r="D27" s="67" t="s">
        <v>285</v>
      </c>
      <c r="E27" s="68" t="s">
        <v>289</v>
      </c>
      <c r="F27" s="69" t="s">
        <v>290</v>
      </c>
      <c r="G27" s="66" t="s">
        <v>283</v>
      </c>
      <c r="H27" s="66" t="s">
        <v>16</v>
      </c>
      <c r="I27" s="79" t="n">
        <v>5</v>
      </c>
      <c r="J27" s="79" t="n">
        <v>5</v>
      </c>
      <c r="K27" s="79" t="n">
        <v>5</v>
      </c>
      <c r="L27" s="71" t="s">
        <v>185</v>
      </c>
      <c r="M27" s="72" t="s">
        <v>147</v>
      </c>
      <c r="N27" s="67" t="n">
        <v>1</v>
      </c>
      <c r="O27" s="81" t="s">
        <v>291</v>
      </c>
      <c r="P27" s="74" t="s">
        <v>187</v>
      </c>
      <c r="Q27" s="75"/>
      <c r="R27" s="75"/>
      <c r="S27" s="76"/>
      <c r="T27" s="75"/>
      <c r="U27" s="75"/>
      <c r="V27" s="75"/>
      <c r="W27" s="75"/>
      <c r="X27" s="77"/>
      <c r="Y27" s="78" t="str">
        <f aca="true">IF(TRIM($B27&amp;$C27)="","",IF(OR($W27="安装免保",$W27="技术免保",$W27="质保期内"),IF(NOT(ISNUMBER($X27)),"▲免保到期日没填",IF($X27&lt;TODAY(),"▲免保已到期，转收费",IF($X27-TODAY()&lt;=提醒天数,"免保剩"&amp;($X27-TODAY())&amp;"天","免保中"))),IF($W27="暂停维保","暂停中",IF($W27="已解约","已解约",""))))</f>
        <v/>
      </c>
      <c r="Z27" s="78" t="str">
        <f aca="true">IF(TRIM($B27&amp;$C27)="","",TRIM(IF($AA27="","",IF($AA27&lt;TODAY(),"年检已过期"&amp;(TODAY()-$AA27)&amp;"天 ",IF($AA27-TODAY()&lt;=提醒天数,"年检剩"&amp;($AA27-TODAY())&amp;"天 ","")))&amp;IF($AB27="","",IF($AB27&lt;TODAY(),"限速器已过期"&amp;(TODAY()-$AB27)&amp;"天 ",IF($AB27-TODAY()&lt;=提醒天数,"限速器剩"&amp;($AB27-TODAY())&amp;"天 ","")))&amp;IF($AC27="","",IF($AC27&lt;TODAY(),"载重试验已过期"&amp;(TODAY()-$AC27)&amp;"天 ",IF($AC27-TODAY()&lt;=提醒天数,"载重试验剩"&amp;($AC27-TODAY())&amp;"天 ","")))))</f>
        <v/>
      </c>
      <c r="AA27" s="77" t="str">
        <f aca="false">IF(TRIM($Q27&amp;"")="","",IF(ISNUMBER($Q27),IF($Q27&gt;10000,$Q27,IFERROR(DATE(INT($Q27),IF(ROUND(MOD($Q27,1)*100,0)&gt;12,ROUND(MOD($Q27,1)*10,0),ROUND(MOD($Q27,1)*100,0))+1,0),"")),IFERROR(IF(LEN($Q27)-LEN(SUBSTITUTE($Q27,".",""))&gt;=2,DATEVALUE(SUBSTITUTE(TRIM($Q27),".","-")),DATE(VALUE(LEFT(TRIM($Q27),4)),VALUE(MID(TRIM($Q27),6,2))+1,0)),"")))</f>
        <v/>
      </c>
      <c r="AB27" s="77" t="str">
        <f aca="false">IF(TRIM($S27&amp;"")="","",IF(ISNUMBER($S27),IF($S27&gt;10000,$S27,IFERROR(DATE(INT($S27),IF(ROUND(MOD($S27,1)*100,0)&gt;12,ROUND(MOD($S27,1)*10,0),ROUND(MOD($S27,1)*100,0))+1,0),"")),IFERROR(IF(LEN($S27)-LEN(SUBSTITUTE($S27,".",""))&gt;=2,DATEVALUE(SUBSTITUTE(TRIM($S27),".","-")),DATE(VALUE(LEFT(TRIM($S27),4)),VALUE(MID(TRIM($S27),6,2))+1,0)),"")))</f>
        <v/>
      </c>
      <c r="AC27" s="77" t="str">
        <f aca="false">IF(TRIM($T27&amp;"")="","",IF(ISNUMBER($T27),IF($T27&gt;10000,$T27,IFERROR(DATE(INT($T27),IF(ROUND(MOD($T27,1)*100,0)&gt;12,ROUND(MOD($T27,1)*10,0),ROUND(MOD($T27,1)*100,0))+1,0),"")),IFERROR(IF(LEN($T27)-LEN(SUBSTITUTE($T27,".",""))&gt;=2,DATEVALUE(SUBSTITUTE(TRIM($T27),".","-")),DATE(VALUE(LEFT(TRIM($T27),4)),VALUE(MID(TRIM($T27),6,2))+1,0)),"")))</f>
        <v/>
      </c>
    </row>
    <row r="28" customFormat="false" ht="17.25" hidden="false" customHeight="true" outlineLevel="0" collapsed="false">
      <c r="B28" s="66" t="s">
        <v>292</v>
      </c>
      <c r="C28" s="66" t="s">
        <v>293</v>
      </c>
      <c r="D28" s="67" t="s">
        <v>294</v>
      </c>
      <c r="E28" s="68" t="s">
        <v>295</v>
      </c>
      <c r="F28" s="69" t="s">
        <v>296</v>
      </c>
      <c r="G28" s="66" t="s">
        <v>275</v>
      </c>
      <c r="H28" s="66" t="s">
        <v>16</v>
      </c>
      <c r="I28" s="79" t="n">
        <v>5</v>
      </c>
      <c r="J28" s="79" t="n">
        <v>5</v>
      </c>
      <c r="K28" s="79" t="n">
        <v>5</v>
      </c>
      <c r="L28" s="71" t="s">
        <v>241</v>
      </c>
      <c r="M28" s="72" t="s">
        <v>147</v>
      </c>
      <c r="N28" s="67" t="n">
        <v>1</v>
      </c>
      <c r="O28" s="81" t="s">
        <v>297</v>
      </c>
      <c r="P28" s="74" t="s">
        <v>149</v>
      </c>
      <c r="Q28" s="75"/>
      <c r="R28" s="75"/>
      <c r="S28" s="76"/>
      <c r="T28" s="75"/>
      <c r="U28" s="75"/>
      <c r="V28" s="75"/>
      <c r="W28" s="75"/>
      <c r="X28" s="77"/>
      <c r="Y28" s="78" t="str">
        <f aca="true">IF(TRIM($B28&amp;$C28)="","",IF(OR($W28="安装免保",$W28="技术免保",$W28="质保期内"),IF(NOT(ISNUMBER($X28)),"▲免保到期日没填",IF($X28&lt;TODAY(),"▲免保已到期，转收费",IF($X28-TODAY()&lt;=提醒天数,"免保剩"&amp;($X28-TODAY())&amp;"天","免保中"))),IF($W28="暂停维保","暂停中",IF($W28="已解约","已解约",""))))</f>
        <v/>
      </c>
      <c r="Z28" s="78" t="str">
        <f aca="true">IF(TRIM($B28&amp;$C28)="","",TRIM(IF($AA28="","",IF($AA28&lt;TODAY(),"年检已过期"&amp;(TODAY()-$AA28)&amp;"天 ",IF($AA28-TODAY()&lt;=提醒天数,"年检剩"&amp;($AA28-TODAY())&amp;"天 ","")))&amp;IF($AB28="","",IF($AB28&lt;TODAY(),"限速器已过期"&amp;(TODAY()-$AB28)&amp;"天 ",IF($AB28-TODAY()&lt;=提醒天数,"限速器剩"&amp;($AB28-TODAY())&amp;"天 ","")))&amp;IF($AC28="","",IF($AC28&lt;TODAY(),"载重试验已过期"&amp;(TODAY()-$AC28)&amp;"天 ",IF($AC28-TODAY()&lt;=提醒天数,"载重试验剩"&amp;($AC28-TODAY())&amp;"天 ","")))))</f>
        <v/>
      </c>
      <c r="AA28" s="77" t="str">
        <f aca="false">IF(TRIM($Q28&amp;"")="","",IF(ISNUMBER($Q28),IF($Q28&gt;10000,$Q28,IFERROR(DATE(INT($Q28),IF(ROUND(MOD($Q28,1)*100,0)&gt;12,ROUND(MOD($Q28,1)*10,0),ROUND(MOD($Q28,1)*100,0))+1,0),"")),IFERROR(IF(LEN($Q28)-LEN(SUBSTITUTE($Q28,".",""))&gt;=2,DATEVALUE(SUBSTITUTE(TRIM($Q28),".","-")),DATE(VALUE(LEFT(TRIM($Q28),4)),VALUE(MID(TRIM($Q28),6,2))+1,0)),"")))</f>
        <v/>
      </c>
      <c r="AB28" s="77" t="str">
        <f aca="false">IF(TRIM($S28&amp;"")="","",IF(ISNUMBER($S28),IF($S28&gt;10000,$S28,IFERROR(DATE(INT($S28),IF(ROUND(MOD($S28,1)*100,0)&gt;12,ROUND(MOD($S28,1)*10,0),ROUND(MOD($S28,1)*100,0))+1,0),"")),IFERROR(IF(LEN($S28)-LEN(SUBSTITUTE($S28,".",""))&gt;=2,DATEVALUE(SUBSTITUTE(TRIM($S28),".","-")),DATE(VALUE(LEFT(TRIM($S28),4)),VALUE(MID(TRIM($S28),6,2))+1,0)),"")))</f>
        <v/>
      </c>
      <c r="AC28" s="77" t="str">
        <f aca="false">IF(TRIM($T28&amp;"")="","",IF(ISNUMBER($T28),IF($T28&gt;10000,$T28,IFERROR(DATE(INT($T28),IF(ROUND(MOD($T28,1)*100,0)&gt;12,ROUND(MOD($T28,1)*10,0),ROUND(MOD($T28,1)*100,0))+1,0),"")),IFERROR(IF(LEN($T28)-LEN(SUBSTITUTE($T28,".",""))&gt;=2,DATEVALUE(SUBSTITUTE(TRIM($T28),".","-")),DATE(VALUE(LEFT(TRIM($T28),4)),VALUE(MID(TRIM($T28),6,2))+1,0)),"")))</f>
        <v/>
      </c>
    </row>
    <row r="29" customFormat="false" ht="17.25" hidden="false" customHeight="true" outlineLevel="0" collapsed="false">
      <c r="B29" s="66" t="s">
        <v>298</v>
      </c>
      <c r="C29" s="66" t="s">
        <v>299</v>
      </c>
      <c r="D29" s="67" t="s">
        <v>300</v>
      </c>
      <c r="E29" s="68" t="s">
        <v>301</v>
      </c>
      <c r="F29" s="69" t="s">
        <v>302</v>
      </c>
      <c r="G29" s="66" t="s">
        <v>164</v>
      </c>
      <c r="H29" s="66" t="s">
        <v>16</v>
      </c>
      <c r="I29" s="79" t="n">
        <v>2</v>
      </c>
      <c r="J29" s="79" t="n">
        <v>2</v>
      </c>
      <c r="K29" s="79" t="n">
        <v>2</v>
      </c>
      <c r="L29" s="71" t="s">
        <v>146</v>
      </c>
      <c r="M29" s="72" t="s">
        <v>147</v>
      </c>
      <c r="N29" s="67" t="n">
        <v>1</v>
      </c>
      <c r="O29" s="81" t="s">
        <v>303</v>
      </c>
      <c r="P29" s="74" t="s">
        <v>277</v>
      </c>
      <c r="Q29" s="75"/>
      <c r="R29" s="75"/>
      <c r="S29" s="76"/>
      <c r="T29" s="75"/>
      <c r="U29" s="75"/>
      <c r="V29" s="75"/>
      <c r="W29" s="75"/>
      <c r="X29" s="77"/>
      <c r="Y29" s="78" t="str">
        <f aca="true">IF(TRIM($B29&amp;$C29)="","",IF(OR($W29="安装免保",$W29="技术免保",$W29="质保期内"),IF(NOT(ISNUMBER($X29)),"▲免保到期日没填",IF($X29&lt;TODAY(),"▲免保已到期，转收费",IF($X29-TODAY()&lt;=提醒天数,"免保剩"&amp;($X29-TODAY())&amp;"天","免保中"))),IF($W29="暂停维保","暂停中",IF($W29="已解约","已解约",""))))</f>
        <v/>
      </c>
      <c r="Z29" s="78" t="str">
        <f aca="true">IF(TRIM($B29&amp;$C29)="","",TRIM(IF($AA29="","",IF($AA29&lt;TODAY(),"年检已过期"&amp;(TODAY()-$AA29)&amp;"天 ",IF($AA29-TODAY()&lt;=提醒天数,"年检剩"&amp;($AA29-TODAY())&amp;"天 ","")))&amp;IF($AB29="","",IF($AB29&lt;TODAY(),"限速器已过期"&amp;(TODAY()-$AB29)&amp;"天 ",IF($AB29-TODAY()&lt;=提醒天数,"限速器剩"&amp;($AB29-TODAY())&amp;"天 ","")))&amp;IF($AC29="","",IF($AC29&lt;TODAY(),"载重试验已过期"&amp;(TODAY()-$AC29)&amp;"天 ",IF($AC29-TODAY()&lt;=提醒天数,"载重试验剩"&amp;($AC29-TODAY())&amp;"天 ","")))))</f>
        <v/>
      </c>
      <c r="AA29" s="77" t="str">
        <f aca="false">IF(TRIM($Q29&amp;"")="","",IF(ISNUMBER($Q29),IF($Q29&gt;10000,$Q29,IFERROR(DATE(INT($Q29),IF(ROUND(MOD($Q29,1)*100,0)&gt;12,ROUND(MOD($Q29,1)*10,0),ROUND(MOD($Q29,1)*100,0))+1,0),"")),IFERROR(IF(LEN($Q29)-LEN(SUBSTITUTE($Q29,".",""))&gt;=2,DATEVALUE(SUBSTITUTE(TRIM($Q29),".","-")),DATE(VALUE(LEFT(TRIM($Q29),4)),VALUE(MID(TRIM($Q29),6,2))+1,0)),"")))</f>
        <v/>
      </c>
      <c r="AB29" s="77" t="str">
        <f aca="false">IF(TRIM($S29&amp;"")="","",IF(ISNUMBER($S29),IF($S29&gt;10000,$S29,IFERROR(DATE(INT($S29),IF(ROUND(MOD($S29,1)*100,0)&gt;12,ROUND(MOD($S29,1)*10,0),ROUND(MOD($S29,1)*100,0))+1,0),"")),IFERROR(IF(LEN($S29)-LEN(SUBSTITUTE($S29,".",""))&gt;=2,DATEVALUE(SUBSTITUTE(TRIM($S29),".","-")),DATE(VALUE(LEFT(TRIM($S29),4)),VALUE(MID(TRIM($S29),6,2))+1,0)),"")))</f>
        <v/>
      </c>
      <c r="AC29" s="77" t="str">
        <f aca="false">IF(TRIM($T29&amp;"")="","",IF(ISNUMBER($T29),IF($T29&gt;10000,$T29,IFERROR(DATE(INT($T29),IF(ROUND(MOD($T29,1)*100,0)&gt;12,ROUND(MOD($T29,1)*10,0),ROUND(MOD($T29,1)*100,0))+1,0),"")),IFERROR(IF(LEN($T29)-LEN(SUBSTITUTE($T29,".",""))&gt;=2,DATEVALUE(SUBSTITUTE(TRIM($T29),".","-")),DATE(VALUE(LEFT(TRIM($T29),4)),VALUE(MID(TRIM($T29),6,2))+1,0)),"")))</f>
        <v/>
      </c>
    </row>
    <row r="30" customFormat="false" ht="17.25" hidden="false" customHeight="true" outlineLevel="0" collapsed="false">
      <c r="B30" s="66" t="s">
        <v>304</v>
      </c>
      <c r="C30" s="66" t="s">
        <v>305</v>
      </c>
      <c r="D30" s="67" t="s">
        <v>306</v>
      </c>
      <c r="E30" s="68" t="s">
        <v>307</v>
      </c>
      <c r="F30" s="69" t="s">
        <v>308</v>
      </c>
      <c r="G30" s="66" t="s">
        <v>164</v>
      </c>
      <c r="H30" s="66" t="s">
        <v>16</v>
      </c>
      <c r="I30" s="79" t="n">
        <v>6</v>
      </c>
      <c r="J30" s="79" t="n">
        <v>6</v>
      </c>
      <c r="K30" s="79" t="n">
        <v>6</v>
      </c>
      <c r="L30" s="71" t="s">
        <v>185</v>
      </c>
      <c r="M30" s="72" t="s">
        <v>147</v>
      </c>
      <c r="N30" s="67" t="n">
        <v>1</v>
      </c>
      <c r="O30" s="81" t="s">
        <v>309</v>
      </c>
      <c r="P30" s="83" t="s">
        <v>310</v>
      </c>
      <c r="Q30" s="75"/>
      <c r="R30" s="75"/>
      <c r="S30" s="76"/>
      <c r="T30" s="75"/>
      <c r="U30" s="75"/>
      <c r="V30" s="75"/>
      <c r="W30" s="75"/>
      <c r="X30" s="77"/>
      <c r="Y30" s="78" t="str">
        <f aca="true">IF(TRIM($B30&amp;$C30)="","",IF(OR($W30="安装免保",$W30="技术免保",$W30="质保期内"),IF(NOT(ISNUMBER($X30)),"▲免保到期日没填",IF($X30&lt;TODAY(),"▲免保已到期，转收费",IF($X30-TODAY()&lt;=提醒天数,"免保剩"&amp;($X30-TODAY())&amp;"天","免保中"))),IF($W30="暂停维保","暂停中",IF($W30="已解约","已解约",""))))</f>
        <v/>
      </c>
      <c r="Z30" s="78" t="str">
        <f aca="true">IF(TRIM($B30&amp;$C30)="","",TRIM(IF($AA30="","",IF($AA30&lt;TODAY(),"年检已过期"&amp;(TODAY()-$AA30)&amp;"天 ",IF($AA30-TODAY()&lt;=提醒天数,"年检剩"&amp;($AA30-TODAY())&amp;"天 ","")))&amp;IF($AB30="","",IF($AB30&lt;TODAY(),"限速器已过期"&amp;(TODAY()-$AB30)&amp;"天 ",IF($AB30-TODAY()&lt;=提醒天数,"限速器剩"&amp;($AB30-TODAY())&amp;"天 ","")))&amp;IF($AC30="","",IF($AC30&lt;TODAY(),"载重试验已过期"&amp;(TODAY()-$AC30)&amp;"天 ",IF($AC30-TODAY()&lt;=提醒天数,"载重试验剩"&amp;($AC30-TODAY())&amp;"天 ","")))))</f>
        <v/>
      </c>
      <c r="AA30" s="77" t="str">
        <f aca="false">IF(TRIM($Q30&amp;"")="","",IF(ISNUMBER($Q30),IF($Q30&gt;10000,$Q30,IFERROR(DATE(INT($Q30),IF(ROUND(MOD($Q30,1)*100,0)&gt;12,ROUND(MOD($Q30,1)*10,0),ROUND(MOD($Q30,1)*100,0))+1,0),"")),IFERROR(IF(LEN($Q30)-LEN(SUBSTITUTE($Q30,".",""))&gt;=2,DATEVALUE(SUBSTITUTE(TRIM($Q30),".","-")),DATE(VALUE(LEFT(TRIM($Q30),4)),VALUE(MID(TRIM($Q30),6,2))+1,0)),"")))</f>
        <v/>
      </c>
      <c r="AB30" s="77" t="str">
        <f aca="false">IF(TRIM($S30&amp;"")="","",IF(ISNUMBER($S30),IF($S30&gt;10000,$S30,IFERROR(DATE(INT($S30),IF(ROUND(MOD($S30,1)*100,0)&gt;12,ROUND(MOD($S30,1)*10,0),ROUND(MOD($S30,1)*100,0))+1,0),"")),IFERROR(IF(LEN($S30)-LEN(SUBSTITUTE($S30,".",""))&gt;=2,DATEVALUE(SUBSTITUTE(TRIM($S30),".","-")),DATE(VALUE(LEFT(TRIM($S30),4)),VALUE(MID(TRIM($S30),6,2))+1,0)),"")))</f>
        <v/>
      </c>
      <c r="AC30" s="77" t="str">
        <f aca="false">IF(TRIM($T30&amp;"")="","",IF(ISNUMBER($T30),IF($T30&gt;10000,$T30,IFERROR(DATE(INT($T30),IF(ROUND(MOD($T30,1)*100,0)&gt;12,ROUND(MOD($T30,1)*10,0),ROUND(MOD($T30,1)*100,0))+1,0),"")),IFERROR(IF(LEN($T30)-LEN(SUBSTITUTE($T30,".",""))&gt;=2,DATEVALUE(SUBSTITUTE(TRIM($T30),".","-")),DATE(VALUE(LEFT(TRIM($T30),4)),VALUE(MID(TRIM($T30),6,2))+1,0)),"")))</f>
        <v/>
      </c>
    </row>
    <row r="31" customFormat="false" ht="17.25" hidden="false" customHeight="true" outlineLevel="0" collapsed="false">
      <c r="B31" s="66" t="s">
        <v>140</v>
      </c>
      <c r="C31" s="66" t="s">
        <v>311</v>
      </c>
      <c r="D31" s="67" t="s">
        <v>142</v>
      </c>
      <c r="E31" s="68" t="s">
        <v>312</v>
      </c>
      <c r="F31" s="69" t="s">
        <v>313</v>
      </c>
      <c r="G31" s="66" t="s">
        <v>145</v>
      </c>
      <c r="H31" s="66" t="s">
        <v>16</v>
      </c>
      <c r="I31" s="79" t="n">
        <v>7</v>
      </c>
      <c r="J31" s="79" t="n">
        <v>7</v>
      </c>
      <c r="K31" s="79" t="n">
        <v>7</v>
      </c>
      <c r="L31" s="71" t="s">
        <v>146</v>
      </c>
      <c r="M31" s="72" t="s">
        <v>147</v>
      </c>
      <c r="N31" s="67" t="n">
        <v>1</v>
      </c>
      <c r="O31" s="81" t="s">
        <v>314</v>
      </c>
      <c r="P31" s="87" t="s">
        <v>315</v>
      </c>
      <c r="Q31" s="75"/>
      <c r="R31" s="75"/>
      <c r="S31" s="76"/>
      <c r="T31" s="75"/>
      <c r="U31" s="75"/>
      <c r="V31" s="75"/>
      <c r="W31" s="75"/>
      <c r="X31" s="77"/>
      <c r="Y31" s="78" t="str">
        <f aca="true">IF(TRIM($B31&amp;$C31)="","",IF(OR($W31="安装免保",$W31="技术免保",$W31="质保期内"),IF(NOT(ISNUMBER($X31)),"▲免保到期日没填",IF($X31&lt;TODAY(),"▲免保已到期，转收费",IF($X31-TODAY()&lt;=提醒天数,"免保剩"&amp;($X31-TODAY())&amp;"天","免保中"))),IF($W31="暂停维保","暂停中",IF($W31="已解约","已解约",""))))</f>
        <v/>
      </c>
      <c r="Z31" s="78" t="str">
        <f aca="true">IF(TRIM($B31&amp;$C31)="","",TRIM(IF($AA31="","",IF($AA31&lt;TODAY(),"年检已过期"&amp;(TODAY()-$AA31)&amp;"天 ",IF($AA31-TODAY()&lt;=提醒天数,"年检剩"&amp;($AA31-TODAY())&amp;"天 ","")))&amp;IF($AB31="","",IF($AB31&lt;TODAY(),"限速器已过期"&amp;(TODAY()-$AB31)&amp;"天 ",IF($AB31-TODAY()&lt;=提醒天数,"限速器剩"&amp;($AB31-TODAY())&amp;"天 ","")))&amp;IF($AC31="","",IF($AC31&lt;TODAY(),"载重试验已过期"&amp;(TODAY()-$AC31)&amp;"天 ",IF($AC31-TODAY()&lt;=提醒天数,"载重试验剩"&amp;($AC31-TODAY())&amp;"天 ","")))))</f>
        <v/>
      </c>
      <c r="AA31" s="77" t="str">
        <f aca="false">IF(TRIM($Q31&amp;"")="","",IF(ISNUMBER($Q31),IF($Q31&gt;10000,$Q31,IFERROR(DATE(INT($Q31),IF(ROUND(MOD($Q31,1)*100,0)&gt;12,ROUND(MOD($Q31,1)*10,0),ROUND(MOD($Q31,1)*100,0))+1,0),"")),IFERROR(IF(LEN($Q31)-LEN(SUBSTITUTE($Q31,".",""))&gt;=2,DATEVALUE(SUBSTITUTE(TRIM($Q31),".","-")),DATE(VALUE(LEFT(TRIM($Q31),4)),VALUE(MID(TRIM($Q31),6,2))+1,0)),"")))</f>
        <v/>
      </c>
      <c r="AB31" s="77" t="str">
        <f aca="false">IF(TRIM($S31&amp;"")="","",IF(ISNUMBER($S31),IF($S31&gt;10000,$S31,IFERROR(DATE(INT($S31),IF(ROUND(MOD($S31,1)*100,0)&gt;12,ROUND(MOD($S31,1)*10,0),ROUND(MOD($S31,1)*100,0))+1,0),"")),IFERROR(IF(LEN($S31)-LEN(SUBSTITUTE($S31,".",""))&gt;=2,DATEVALUE(SUBSTITUTE(TRIM($S31),".","-")),DATE(VALUE(LEFT(TRIM($S31),4)),VALUE(MID(TRIM($S31),6,2))+1,0)),"")))</f>
        <v/>
      </c>
      <c r="AC31" s="77" t="str">
        <f aca="false">IF(TRIM($T31&amp;"")="","",IF(ISNUMBER($T31),IF($T31&gt;10000,$T31,IFERROR(DATE(INT($T31),IF(ROUND(MOD($T31,1)*100,0)&gt;12,ROUND(MOD($T31,1)*10,0),ROUND(MOD($T31,1)*100,0))+1,0),"")),IFERROR(IF(LEN($T31)-LEN(SUBSTITUTE($T31,".",""))&gt;=2,DATEVALUE(SUBSTITUTE(TRIM($T31),".","-")),DATE(VALUE(LEFT(TRIM($T31),4)),VALUE(MID(TRIM($T31),6,2))+1,0)),"")))</f>
        <v/>
      </c>
    </row>
    <row r="32" customFormat="false" ht="17.25" hidden="false" customHeight="true" outlineLevel="0" collapsed="false">
      <c r="B32" s="66" t="s">
        <v>304</v>
      </c>
      <c r="C32" s="88" t="s">
        <v>305</v>
      </c>
      <c r="D32" s="67" t="s">
        <v>316</v>
      </c>
      <c r="E32" s="68" t="s">
        <v>317</v>
      </c>
      <c r="F32" s="69" t="s">
        <v>318</v>
      </c>
      <c r="G32" s="66" t="s">
        <v>164</v>
      </c>
      <c r="H32" s="66" t="s">
        <v>24</v>
      </c>
      <c r="I32" s="79" t="n">
        <v>5</v>
      </c>
      <c r="J32" s="79" t="n">
        <v>5</v>
      </c>
      <c r="K32" s="79" t="n">
        <v>6</v>
      </c>
      <c r="L32" s="71" t="s">
        <v>319</v>
      </c>
      <c r="M32" s="72" t="s">
        <v>204</v>
      </c>
      <c r="N32" s="67" t="n">
        <v>1</v>
      </c>
      <c r="O32" s="81" t="s">
        <v>320</v>
      </c>
      <c r="P32" s="87" t="s">
        <v>219</v>
      </c>
      <c r="Q32" s="75"/>
      <c r="R32" s="75"/>
      <c r="S32" s="76"/>
      <c r="T32" s="75"/>
      <c r="U32" s="75"/>
      <c r="V32" s="75"/>
      <c r="W32" s="75"/>
      <c r="X32" s="77"/>
      <c r="Y32" s="78" t="str">
        <f aca="true">IF(TRIM($B32&amp;$C32)="","",IF(OR($W32="安装免保",$W32="技术免保",$W32="质保期内"),IF(NOT(ISNUMBER($X32)),"▲免保到期日没填",IF($X32&lt;TODAY(),"▲免保已到期，转收费",IF($X32-TODAY()&lt;=提醒天数,"免保剩"&amp;($X32-TODAY())&amp;"天","免保中"))),IF($W32="暂停维保","暂停中",IF($W32="已解约","已解约",""))))</f>
        <v/>
      </c>
      <c r="Z32" s="78" t="str">
        <f aca="true">IF(TRIM($B32&amp;$C32)="","",TRIM(IF($AA32="","",IF($AA32&lt;TODAY(),"年检已过期"&amp;(TODAY()-$AA32)&amp;"天 ",IF($AA32-TODAY()&lt;=提醒天数,"年检剩"&amp;($AA32-TODAY())&amp;"天 ","")))&amp;IF($AB32="","",IF($AB32&lt;TODAY(),"限速器已过期"&amp;(TODAY()-$AB32)&amp;"天 ",IF($AB32-TODAY()&lt;=提醒天数,"限速器剩"&amp;($AB32-TODAY())&amp;"天 ","")))&amp;IF($AC32="","",IF($AC32&lt;TODAY(),"载重试验已过期"&amp;(TODAY()-$AC32)&amp;"天 ",IF($AC32-TODAY()&lt;=提醒天数,"载重试验剩"&amp;($AC32-TODAY())&amp;"天 ","")))))</f>
        <v/>
      </c>
      <c r="AA32" s="77" t="str">
        <f aca="false">IF(TRIM($Q32&amp;"")="","",IF(ISNUMBER($Q32),IF($Q32&gt;10000,$Q32,IFERROR(DATE(INT($Q32),IF(ROUND(MOD($Q32,1)*100,0)&gt;12,ROUND(MOD($Q32,1)*10,0),ROUND(MOD($Q32,1)*100,0))+1,0),"")),IFERROR(IF(LEN($Q32)-LEN(SUBSTITUTE($Q32,".",""))&gt;=2,DATEVALUE(SUBSTITUTE(TRIM($Q32),".","-")),DATE(VALUE(LEFT(TRIM($Q32),4)),VALUE(MID(TRIM($Q32),6,2))+1,0)),"")))</f>
        <v/>
      </c>
      <c r="AB32" s="77" t="str">
        <f aca="false">IF(TRIM($S32&amp;"")="","",IF(ISNUMBER($S32),IF($S32&gt;10000,$S32,IFERROR(DATE(INT($S32),IF(ROUND(MOD($S32,1)*100,0)&gt;12,ROUND(MOD($S32,1)*10,0),ROUND(MOD($S32,1)*100,0))+1,0),"")),IFERROR(IF(LEN($S32)-LEN(SUBSTITUTE($S32,".",""))&gt;=2,DATEVALUE(SUBSTITUTE(TRIM($S32),".","-")),DATE(VALUE(LEFT(TRIM($S32),4)),VALUE(MID(TRIM($S32),6,2))+1,0)),"")))</f>
        <v/>
      </c>
      <c r="AC32" s="77" t="str">
        <f aca="false">IF(TRIM($T32&amp;"")="","",IF(ISNUMBER($T32),IF($T32&gt;10000,$T32,IFERROR(DATE(INT($T32),IF(ROUND(MOD($T32,1)*100,0)&gt;12,ROUND(MOD($T32,1)*10,0),ROUND(MOD($T32,1)*100,0))+1,0),"")),IFERROR(IF(LEN($T32)-LEN(SUBSTITUTE($T32,".",""))&gt;=2,DATEVALUE(SUBSTITUTE(TRIM($T32),".","-")),DATE(VALUE(LEFT(TRIM($T32),4)),VALUE(MID(TRIM($T32),6,2))+1,0)),"")))</f>
        <v/>
      </c>
    </row>
    <row r="33" customFormat="false" ht="17.25" hidden="false" customHeight="true" outlineLevel="0" collapsed="false">
      <c r="B33" s="66" t="s">
        <v>304</v>
      </c>
      <c r="C33" s="88" t="s">
        <v>305</v>
      </c>
      <c r="D33" s="67" t="s">
        <v>316</v>
      </c>
      <c r="E33" s="68" t="s">
        <v>321</v>
      </c>
      <c r="F33" s="69" t="s">
        <v>322</v>
      </c>
      <c r="G33" s="66" t="s">
        <v>164</v>
      </c>
      <c r="H33" s="66" t="s">
        <v>24</v>
      </c>
      <c r="I33" s="79" t="n">
        <v>5</v>
      </c>
      <c r="J33" s="79" t="n">
        <v>5</v>
      </c>
      <c r="K33" s="79" t="n">
        <v>6</v>
      </c>
      <c r="L33" s="71" t="s">
        <v>319</v>
      </c>
      <c r="M33" s="72" t="s">
        <v>204</v>
      </c>
      <c r="N33" s="67" t="n">
        <v>1</v>
      </c>
      <c r="O33" s="81" t="s">
        <v>323</v>
      </c>
      <c r="P33" s="74" t="s">
        <v>237</v>
      </c>
      <c r="Q33" s="75"/>
      <c r="R33" s="75"/>
      <c r="S33" s="76"/>
      <c r="T33" s="75"/>
      <c r="U33" s="75"/>
      <c r="V33" s="75"/>
      <c r="W33" s="75"/>
      <c r="X33" s="77"/>
      <c r="Y33" s="78" t="str">
        <f aca="true">IF(TRIM($B33&amp;$C33)="","",IF(OR($W33="安装免保",$W33="技术免保",$W33="质保期内"),IF(NOT(ISNUMBER($X33)),"▲免保到期日没填",IF($X33&lt;TODAY(),"▲免保已到期，转收费",IF($X33-TODAY()&lt;=提醒天数,"免保剩"&amp;($X33-TODAY())&amp;"天","免保中"))),IF($W33="暂停维保","暂停中",IF($W33="已解约","已解约",""))))</f>
        <v/>
      </c>
      <c r="Z33" s="78" t="str">
        <f aca="true">IF(TRIM($B33&amp;$C33)="","",TRIM(IF($AA33="","",IF($AA33&lt;TODAY(),"年检已过期"&amp;(TODAY()-$AA33)&amp;"天 ",IF($AA33-TODAY()&lt;=提醒天数,"年检剩"&amp;($AA33-TODAY())&amp;"天 ","")))&amp;IF($AB33="","",IF($AB33&lt;TODAY(),"限速器已过期"&amp;(TODAY()-$AB33)&amp;"天 ",IF($AB33-TODAY()&lt;=提醒天数,"限速器剩"&amp;($AB33-TODAY())&amp;"天 ","")))&amp;IF($AC33="","",IF($AC33&lt;TODAY(),"载重试验已过期"&amp;(TODAY()-$AC33)&amp;"天 ",IF($AC33-TODAY()&lt;=提醒天数,"载重试验剩"&amp;($AC33-TODAY())&amp;"天 ","")))))</f>
        <v/>
      </c>
      <c r="AA33" s="77" t="str">
        <f aca="false">IF(TRIM($Q33&amp;"")="","",IF(ISNUMBER($Q33),IF($Q33&gt;10000,$Q33,IFERROR(DATE(INT($Q33),IF(ROUND(MOD($Q33,1)*100,0)&gt;12,ROUND(MOD($Q33,1)*10,0),ROUND(MOD($Q33,1)*100,0))+1,0),"")),IFERROR(IF(LEN($Q33)-LEN(SUBSTITUTE($Q33,".",""))&gt;=2,DATEVALUE(SUBSTITUTE(TRIM($Q33),".","-")),DATE(VALUE(LEFT(TRIM($Q33),4)),VALUE(MID(TRIM($Q33),6,2))+1,0)),"")))</f>
        <v/>
      </c>
      <c r="AB33" s="77" t="str">
        <f aca="false">IF(TRIM($S33&amp;"")="","",IF(ISNUMBER($S33),IF($S33&gt;10000,$S33,IFERROR(DATE(INT($S33),IF(ROUND(MOD($S33,1)*100,0)&gt;12,ROUND(MOD($S33,1)*10,0),ROUND(MOD($S33,1)*100,0))+1,0),"")),IFERROR(IF(LEN($S33)-LEN(SUBSTITUTE($S33,".",""))&gt;=2,DATEVALUE(SUBSTITUTE(TRIM($S33),".","-")),DATE(VALUE(LEFT(TRIM($S33),4)),VALUE(MID(TRIM($S33),6,2))+1,0)),"")))</f>
        <v/>
      </c>
      <c r="AC33" s="77" t="str">
        <f aca="false">IF(TRIM($T33&amp;"")="","",IF(ISNUMBER($T33),IF($T33&gt;10000,$T33,IFERROR(DATE(INT($T33),IF(ROUND(MOD($T33,1)*100,0)&gt;12,ROUND(MOD($T33,1)*10,0),ROUND(MOD($T33,1)*100,0))+1,0),"")),IFERROR(IF(LEN($T33)-LEN(SUBSTITUTE($T33,".",""))&gt;=2,DATEVALUE(SUBSTITUTE(TRIM($T33),".","-")),DATE(VALUE(LEFT(TRIM($T33),4)),VALUE(MID(TRIM($T33),6,2))+1,0)),"")))</f>
        <v/>
      </c>
    </row>
    <row r="34" customFormat="false" ht="17.25" hidden="false" customHeight="true" outlineLevel="0" collapsed="false">
      <c r="B34" s="66" t="s">
        <v>304</v>
      </c>
      <c r="C34" s="88" t="s">
        <v>305</v>
      </c>
      <c r="D34" s="67" t="s">
        <v>316</v>
      </c>
      <c r="E34" s="68" t="s">
        <v>324</v>
      </c>
      <c r="F34" s="69" t="s">
        <v>325</v>
      </c>
      <c r="G34" s="66" t="s">
        <v>164</v>
      </c>
      <c r="H34" s="66" t="s">
        <v>24</v>
      </c>
      <c r="I34" s="79" t="n">
        <v>5</v>
      </c>
      <c r="J34" s="79" t="n">
        <v>5</v>
      </c>
      <c r="K34" s="79" t="n">
        <v>6</v>
      </c>
      <c r="L34" s="71" t="s">
        <v>319</v>
      </c>
      <c r="M34" s="72" t="s">
        <v>204</v>
      </c>
      <c r="N34" s="67" t="n">
        <v>1</v>
      </c>
      <c r="O34" s="81" t="s">
        <v>326</v>
      </c>
      <c r="P34" s="74" t="s">
        <v>229</v>
      </c>
      <c r="Q34" s="75"/>
      <c r="R34" s="75"/>
      <c r="S34" s="76"/>
      <c r="T34" s="75"/>
      <c r="U34" s="75"/>
      <c r="V34" s="75"/>
      <c r="W34" s="75"/>
      <c r="X34" s="77"/>
      <c r="Y34" s="78" t="str">
        <f aca="true">IF(TRIM($B34&amp;$C34)="","",IF(OR($W34="安装免保",$W34="技术免保",$W34="质保期内"),IF(NOT(ISNUMBER($X34)),"▲免保到期日没填",IF($X34&lt;TODAY(),"▲免保已到期，转收费",IF($X34-TODAY()&lt;=提醒天数,"免保剩"&amp;($X34-TODAY())&amp;"天","免保中"))),IF($W34="暂停维保","暂停中",IF($W34="已解约","已解约",""))))</f>
        <v/>
      </c>
      <c r="Z34" s="78" t="str">
        <f aca="true">IF(TRIM($B34&amp;$C34)="","",TRIM(IF($AA34="","",IF($AA34&lt;TODAY(),"年检已过期"&amp;(TODAY()-$AA34)&amp;"天 ",IF($AA34-TODAY()&lt;=提醒天数,"年检剩"&amp;($AA34-TODAY())&amp;"天 ","")))&amp;IF($AB34="","",IF($AB34&lt;TODAY(),"限速器已过期"&amp;(TODAY()-$AB34)&amp;"天 ",IF($AB34-TODAY()&lt;=提醒天数,"限速器剩"&amp;($AB34-TODAY())&amp;"天 ","")))&amp;IF($AC34="","",IF($AC34&lt;TODAY(),"载重试验已过期"&amp;(TODAY()-$AC34)&amp;"天 ",IF($AC34-TODAY()&lt;=提醒天数,"载重试验剩"&amp;($AC34-TODAY())&amp;"天 ","")))))</f>
        <v/>
      </c>
      <c r="AA34" s="77" t="str">
        <f aca="false">IF(TRIM($Q34&amp;"")="","",IF(ISNUMBER($Q34),IF($Q34&gt;10000,$Q34,IFERROR(DATE(INT($Q34),IF(ROUND(MOD($Q34,1)*100,0)&gt;12,ROUND(MOD($Q34,1)*10,0),ROUND(MOD($Q34,1)*100,0))+1,0),"")),IFERROR(IF(LEN($Q34)-LEN(SUBSTITUTE($Q34,".",""))&gt;=2,DATEVALUE(SUBSTITUTE(TRIM($Q34),".","-")),DATE(VALUE(LEFT(TRIM($Q34),4)),VALUE(MID(TRIM($Q34),6,2))+1,0)),"")))</f>
        <v/>
      </c>
      <c r="AB34" s="77" t="str">
        <f aca="false">IF(TRIM($S34&amp;"")="","",IF(ISNUMBER($S34),IF($S34&gt;10000,$S34,IFERROR(DATE(INT($S34),IF(ROUND(MOD($S34,1)*100,0)&gt;12,ROUND(MOD($S34,1)*10,0),ROUND(MOD($S34,1)*100,0))+1,0),"")),IFERROR(IF(LEN($S34)-LEN(SUBSTITUTE($S34,".",""))&gt;=2,DATEVALUE(SUBSTITUTE(TRIM($S34),".","-")),DATE(VALUE(LEFT(TRIM($S34),4)),VALUE(MID(TRIM($S34),6,2))+1,0)),"")))</f>
        <v/>
      </c>
      <c r="AC34" s="77" t="str">
        <f aca="false">IF(TRIM($T34&amp;"")="","",IF(ISNUMBER($T34),IF($T34&gt;10000,$T34,IFERROR(DATE(INT($T34),IF(ROUND(MOD($T34,1)*100,0)&gt;12,ROUND(MOD($T34,1)*10,0),ROUND(MOD($T34,1)*100,0))+1,0),"")),IFERROR(IF(LEN($T34)-LEN(SUBSTITUTE($T34,".",""))&gt;=2,DATEVALUE(SUBSTITUTE(TRIM($T34),".","-")),DATE(VALUE(LEFT(TRIM($T34),4)),VALUE(MID(TRIM($T34),6,2))+1,0)),"")))</f>
        <v/>
      </c>
    </row>
    <row r="35" customFormat="false" ht="17.25" hidden="false" customHeight="true" outlineLevel="0" collapsed="false">
      <c r="B35" s="66" t="s">
        <v>304</v>
      </c>
      <c r="C35" s="88" t="s">
        <v>305</v>
      </c>
      <c r="D35" s="67" t="s">
        <v>316</v>
      </c>
      <c r="E35" s="68" t="s">
        <v>327</v>
      </c>
      <c r="F35" s="69" t="s">
        <v>328</v>
      </c>
      <c r="G35" s="66" t="s">
        <v>164</v>
      </c>
      <c r="H35" s="66" t="s">
        <v>24</v>
      </c>
      <c r="I35" s="79" t="n">
        <v>5</v>
      </c>
      <c r="J35" s="79" t="n">
        <v>5</v>
      </c>
      <c r="K35" s="79" t="n">
        <v>6</v>
      </c>
      <c r="L35" s="71" t="s">
        <v>319</v>
      </c>
      <c r="M35" s="72" t="s">
        <v>204</v>
      </c>
      <c r="N35" s="67" t="n">
        <v>1</v>
      </c>
      <c r="O35" s="81" t="s">
        <v>329</v>
      </c>
      <c r="P35" s="74" t="s">
        <v>233</v>
      </c>
      <c r="Q35" s="75"/>
      <c r="R35" s="75"/>
      <c r="S35" s="76"/>
      <c r="T35" s="75"/>
      <c r="U35" s="75"/>
      <c r="V35" s="75"/>
      <c r="W35" s="75"/>
      <c r="X35" s="77"/>
      <c r="Y35" s="78" t="str">
        <f aca="true">IF(TRIM($B35&amp;$C35)="","",IF(OR($W35="安装免保",$W35="技术免保",$W35="质保期内"),IF(NOT(ISNUMBER($X35)),"▲免保到期日没填",IF($X35&lt;TODAY(),"▲免保已到期，转收费",IF($X35-TODAY()&lt;=提醒天数,"免保剩"&amp;($X35-TODAY())&amp;"天","免保中"))),IF($W35="暂停维保","暂停中",IF($W35="已解约","已解约",""))))</f>
        <v/>
      </c>
      <c r="Z35" s="78" t="str">
        <f aca="true">IF(TRIM($B35&amp;$C35)="","",TRIM(IF($AA35="","",IF($AA35&lt;TODAY(),"年检已过期"&amp;(TODAY()-$AA35)&amp;"天 ",IF($AA35-TODAY()&lt;=提醒天数,"年检剩"&amp;($AA35-TODAY())&amp;"天 ","")))&amp;IF($AB35="","",IF($AB35&lt;TODAY(),"限速器已过期"&amp;(TODAY()-$AB35)&amp;"天 ",IF($AB35-TODAY()&lt;=提醒天数,"限速器剩"&amp;($AB35-TODAY())&amp;"天 ","")))&amp;IF($AC35="","",IF($AC35&lt;TODAY(),"载重试验已过期"&amp;(TODAY()-$AC35)&amp;"天 ",IF($AC35-TODAY()&lt;=提醒天数,"载重试验剩"&amp;($AC35-TODAY())&amp;"天 ","")))))</f>
        <v/>
      </c>
      <c r="AA35" s="77" t="str">
        <f aca="false">IF(TRIM($Q35&amp;"")="","",IF(ISNUMBER($Q35),IF($Q35&gt;10000,$Q35,IFERROR(DATE(INT($Q35),IF(ROUND(MOD($Q35,1)*100,0)&gt;12,ROUND(MOD($Q35,1)*10,0),ROUND(MOD($Q35,1)*100,0))+1,0),"")),IFERROR(IF(LEN($Q35)-LEN(SUBSTITUTE($Q35,".",""))&gt;=2,DATEVALUE(SUBSTITUTE(TRIM($Q35),".","-")),DATE(VALUE(LEFT(TRIM($Q35),4)),VALUE(MID(TRIM($Q35),6,2))+1,0)),"")))</f>
        <v/>
      </c>
      <c r="AB35" s="77" t="str">
        <f aca="false">IF(TRIM($S35&amp;"")="","",IF(ISNUMBER($S35),IF($S35&gt;10000,$S35,IFERROR(DATE(INT($S35),IF(ROUND(MOD($S35,1)*100,0)&gt;12,ROUND(MOD($S35,1)*10,0),ROUND(MOD($S35,1)*100,0))+1,0),"")),IFERROR(IF(LEN($S35)-LEN(SUBSTITUTE($S35,".",""))&gt;=2,DATEVALUE(SUBSTITUTE(TRIM($S35),".","-")),DATE(VALUE(LEFT(TRIM($S35),4)),VALUE(MID(TRIM($S35),6,2))+1,0)),"")))</f>
        <v/>
      </c>
      <c r="AC35" s="77" t="str">
        <f aca="false">IF(TRIM($T35&amp;"")="","",IF(ISNUMBER($T35),IF($T35&gt;10000,$T35,IFERROR(DATE(INT($T35),IF(ROUND(MOD($T35,1)*100,0)&gt;12,ROUND(MOD($T35,1)*10,0),ROUND(MOD($T35,1)*100,0))+1,0),"")),IFERROR(IF(LEN($T35)-LEN(SUBSTITUTE($T35,".",""))&gt;=2,DATEVALUE(SUBSTITUTE(TRIM($T35),".","-")),DATE(VALUE(LEFT(TRIM($T35),4)),VALUE(MID(TRIM($T35),6,2))+1,0)),"")))</f>
        <v/>
      </c>
    </row>
    <row r="36" customFormat="false" ht="18" hidden="false" customHeight="true" outlineLevel="0" collapsed="false">
      <c r="B36" s="66" t="s">
        <v>330</v>
      </c>
      <c r="C36" s="66" t="s">
        <v>331</v>
      </c>
      <c r="D36" s="67" t="s">
        <v>332</v>
      </c>
      <c r="E36" s="89" t="s">
        <v>333</v>
      </c>
      <c r="F36" s="69" t="s">
        <v>334</v>
      </c>
      <c r="G36" s="66" t="s">
        <v>164</v>
      </c>
      <c r="H36" s="66" t="s">
        <v>16</v>
      </c>
      <c r="I36" s="79" t="n">
        <v>5</v>
      </c>
      <c r="J36" s="79" t="n">
        <v>5</v>
      </c>
      <c r="K36" s="79" t="n">
        <v>5</v>
      </c>
      <c r="L36" s="71" t="s">
        <v>185</v>
      </c>
      <c r="M36" s="72" t="s">
        <v>147</v>
      </c>
      <c r="N36" s="67" t="n">
        <v>1</v>
      </c>
      <c r="O36" s="81" t="s">
        <v>335</v>
      </c>
      <c r="P36" s="90" t="s">
        <v>336</v>
      </c>
      <c r="Q36" s="75"/>
      <c r="R36" s="75"/>
      <c r="S36" s="76"/>
      <c r="T36" s="75"/>
      <c r="U36" s="75"/>
      <c r="V36" s="75"/>
      <c r="W36" s="75"/>
      <c r="X36" s="77"/>
      <c r="Y36" s="78" t="str">
        <f aca="true">IF(TRIM($B36&amp;$C36)="","",IF(OR($W36="安装免保",$W36="技术免保",$W36="质保期内"),IF(NOT(ISNUMBER($X36)),"▲免保到期日没填",IF($X36&lt;TODAY(),"▲免保已到期，转收费",IF($X36-TODAY()&lt;=提醒天数,"免保剩"&amp;($X36-TODAY())&amp;"天","免保中"))),IF($W36="暂停维保","暂停中",IF($W36="已解约","已解约",""))))</f>
        <v/>
      </c>
      <c r="Z36" s="78" t="str">
        <f aca="true">IF(TRIM($B36&amp;$C36)="","",TRIM(IF($AA36="","",IF($AA36&lt;TODAY(),"年检已过期"&amp;(TODAY()-$AA36)&amp;"天 ",IF($AA36-TODAY()&lt;=提醒天数,"年检剩"&amp;($AA36-TODAY())&amp;"天 ","")))&amp;IF($AB36="","",IF($AB36&lt;TODAY(),"限速器已过期"&amp;(TODAY()-$AB36)&amp;"天 ",IF($AB36-TODAY()&lt;=提醒天数,"限速器剩"&amp;($AB36-TODAY())&amp;"天 ","")))&amp;IF($AC36="","",IF($AC36&lt;TODAY(),"载重试验已过期"&amp;(TODAY()-$AC36)&amp;"天 ",IF($AC36-TODAY()&lt;=提醒天数,"载重试验剩"&amp;($AC36-TODAY())&amp;"天 ","")))))</f>
        <v/>
      </c>
      <c r="AA36" s="77" t="str">
        <f aca="false">IF(TRIM($Q36&amp;"")="","",IF(ISNUMBER($Q36),IF($Q36&gt;10000,$Q36,IFERROR(DATE(INT($Q36),IF(ROUND(MOD($Q36,1)*100,0)&gt;12,ROUND(MOD($Q36,1)*10,0),ROUND(MOD($Q36,1)*100,0))+1,0),"")),IFERROR(IF(LEN($Q36)-LEN(SUBSTITUTE($Q36,".",""))&gt;=2,DATEVALUE(SUBSTITUTE(TRIM($Q36),".","-")),DATE(VALUE(LEFT(TRIM($Q36),4)),VALUE(MID(TRIM($Q36),6,2))+1,0)),"")))</f>
        <v/>
      </c>
      <c r="AB36" s="77" t="str">
        <f aca="false">IF(TRIM($S36&amp;"")="","",IF(ISNUMBER($S36),IF($S36&gt;10000,$S36,IFERROR(DATE(INT($S36),IF(ROUND(MOD($S36,1)*100,0)&gt;12,ROUND(MOD($S36,1)*10,0),ROUND(MOD($S36,1)*100,0))+1,0),"")),IFERROR(IF(LEN($S36)-LEN(SUBSTITUTE($S36,".",""))&gt;=2,DATEVALUE(SUBSTITUTE(TRIM($S36),".","-")),DATE(VALUE(LEFT(TRIM($S36),4)),VALUE(MID(TRIM($S36),6,2))+1,0)),"")))</f>
        <v/>
      </c>
      <c r="AC36" s="77" t="str">
        <f aca="false">IF(TRIM($T36&amp;"")="","",IF(ISNUMBER($T36),IF($T36&gt;10000,$T36,IFERROR(DATE(INT($T36),IF(ROUND(MOD($T36,1)*100,0)&gt;12,ROUND(MOD($T36,1)*10,0),ROUND(MOD($T36,1)*100,0))+1,0),"")),IFERROR(IF(LEN($T36)-LEN(SUBSTITUTE($T36,".",""))&gt;=2,DATEVALUE(SUBSTITUTE(TRIM($T36),".","-")),DATE(VALUE(LEFT(TRIM($T36),4)),VALUE(MID(TRIM($T36),6,2))+1,0)),"")))</f>
        <v/>
      </c>
    </row>
    <row r="37" customFormat="false" ht="18" hidden="false" customHeight="true" outlineLevel="0" collapsed="false">
      <c r="B37" s="66" t="s">
        <v>330</v>
      </c>
      <c r="C37" s="66" t="s">
        <v>331</v>
      </c>
      <c r="D37" s="67" t="s">
        <v>332</v>
      </c>
      <c r="E37" s="89" t="s">
        <v>337</v>
      </c>
      <c r="F37" s="69" t="s">
        <v>338</v>
      </c>
      <c r="G37" s="66" t="s">
        <v>164</v>
      </c>
      <c r="H37" s="66" t="s">
        <v>16</v>
      </c>
      <c r="I37" s="79" t="n">
        <v>5</v>
      </c>
      <c r="J37" s="79" t="n">
        <v>5</v>
      </c>
      <c r="K37" s="79" t="n">
        <v>5</v>
      </c>
      <c r="L37" s="71" t="s">
        <v>185</v>
      </c>
      <c r="M37" s="72" t="s">
        <v>147</v>
      </c>
      <c r="N37" s="67" t="n">
        <v>1</v>
      </c>
      <c r="O37" s="81" t="s">
        <v>339</v>
      </c>
      <c r="P37" s="83" t="s">
        <v>340</v>
      </c>
      <c r="Q37" s="75"/>
      <c r="R37" s="75"/>
      <c r="S37" s="76"/>
      <c r="T37" s="75"/>
      <c r="U37" s="75"/>
      <c r="V37" s="75"/>
      <c r="W37" s="75"/>
      <c r="X37" s="77"/>
      <c r="Y37" s="78" t="str">
        <f aca="true">IF(TRIM($B37&amp;$C37)="","",IF(OR($W37="安装免保",$W37="技术免保",$W37="质保期内"),IF(NOT(ISNUMBER($X37)),"▲免保到期日没填",IF($X37&lt;TODAY(),"▲免保已到期，转收费",IF($X37-TODAY()&lt;=提醒天数,"免保剩"&amp;($X37-TODAY())&amp;"天","免保中"))),IF($W37="暂停维保","暂停中",IF($W37="已解约","已解约",""))))</f>
        <v/>
      </c>
      <c r="Z37" s="78" t="str">
        <f aca="true">IF(TRIM($B37&amp;$C37)="","",TRIM(IF($AA37="","",IF($AA37&lt;TODAY(),"年检已过期"&amp;(TODAY()-$AA37)&amp;"天 ",IF($AA37-TODAY()&lt;=提醒天数,"年检剩"&amp;($AA37-TODAY())&amp;"天 ","")))&amp;IF($AB37="","",IF($AB37&lt;TODAY(),"限速器已过期"&amp;(TODAY()-$AB37)&amp;"天 ",IF($AB37-TODAY()&lt;=提醒天数,"限速器剩"&amp;($AB37-TODAY())&amp;"天 ","")))&amp;IF($AC37="","",IF($AC37&lt;TODAY(),"载重试验已过期"&amp;(TODAY()-$AC37)&amp;"天 ",IF($AC37-TODAY()&lt;=提醒天数,"载重试验剩"&amp;($AC37-TODAY())&amp;"天 ","")))))</f>
        <v/>
      </c>
      <c r="AA37" s="77" t="str">
        <f aca="false">IF(TRIM($Q37&amp;"")="","",IF(ISNUMBER($Q37),IF($Q37&gt;10000,$Q37,IFERROR(DATE(INT($Q37),IF(ROUND(MOD($Q37,1)*100,0)&gt;12,ROUND(MOD($Q37,1)*10,0),ROUND(MOD($Q37,1)*100,0))+1,0),"")),IFERROR(IF(LEN($Q37)-LEN(SUBSTITUTE($Q37,".",""))&gt;=2,DATEVALUE(SUBSTITUTE(TRIM($Q37),".","-")),DATE(VALUE(LEFT(TRIM($Q37),4)),VALUE(MID(TRIM($Q37),6,2))+1,0)),"")))</f>
        <v/>
      </c>
      <c r="AB37" s="77" t="str">
        <f aca="false">IF(TRIM($S37&amp;"")="","",IF(ISNUMBER($S37),IF($S37&gt;10000,$S37,IFERROR(DATE(INT($S37),IF(ROUND(MOD($S37,1)*100,0)&gt;12,ROUND(MOD($S37,1)*10,0),ROUND(MOD($S37,1)*100,0))+1,0),"")),IFERROR(IF(LEN($S37)-LEN(SUBSTITUTE($S37,".",""))&gt;=2,DATEVALUE(SUBSTITUTE(TRIM($S37),".","-")),DATE(VALUE(LEFT(TRIM($S37),4)),VALUE(MID(TRIM($S37),6,2))+1,0)),"")))</f>
        <v/>
      </c>
      <c r="AC37" s="77" t="str">
        <f aca="false">IF(TRIM($T37&amp;"")="","",IF(ISNUMBER($T37),IF($T37&gt;10000,$T37,IFERROR(DATE(INT($T37),IF(ROUND(MOD($T37,1)*100,0)&gt;12,ROUND(MOD($T37,1)*10,0),ROUND(MOD($T37,1)*100,0))+1,0),"")),IFERROR(IF(LEN($T37)-LEN(SUBSTITUTE($T37,".",""))&gt;=2,DATEVALUE(SUBSTITUTE(TRIM($T37),".","-")),DATE(VALUE(LEFT(TRIM($T37),4)),VALUE(MID(TRIM($T37),6,2))+1,0)),"")))</f>
        <v/>
      </c>
    </row>
    <row r="38" customFormat="false" ht="18" hidden="false" customHeight="true" outlineLevel="0" collapsed="false">
      <c r="B38" s="66" t="s">
        <v>330</v>
      </c>
      <c r="C38" s="66" t="s">
        <v>331</v>
      </c>
      <c r="D38" s="67" t="s">
        <v>316</v>
      </c>
      <c r="E38" s="89" t="s">
        <v>341</v>
      </c>
      <c r="F38" s="69" t="s">
        <v>342</v>
      </c>
      <c r="G38" s="66" t="s">
        <v>164</v>
      </c>
      <c r="H38" s="66" t="s">
        <v>24</v>
      </c>
      <c r="I38" s="79" t="n">
        <v>5</v>
      </c>
      <c r="J38" s="79" t="n">
        <v>5</v>
      </c>
      <c r="K38" s="79" t="n">
        <v>5</v>
      </c>
      <c r="L38" s="71" t="s">
        <v>319</v>
      </c>
      <c r="M38" s="72" t="s">
        <v>204</v>
      </c>
      <c r="N38" s="67" t="n">
        <v>1</v>
      </c>
      <c r="O38" s="81" t="s">
        <v>343</v>
      </c>
      <c r="P38" s="83" t="s">
        <v>344</v>
      </c>
      <c r="Q38" s="75"/>
      <c r="R38" s="75"/>
      <c r="S38" s="76"/>
      <c r="T38" s="75"/>
      <c r="U38" s="75"/>
      <c r="V38" s="75"/>
      <c r="W38" s="75"/>
      <c r="X38" s="77"/>
      <c r="Y38" s="78" t="str">
        <f aca="true">IF(TRIM($B38&amp;$C38)="","",IF(OR($W38="安装免保",$W38="技术免保",$W38="质保期内"),IF(NOT(ISNUMBER($X38)),"▲免保到期日没填",IF($X38&lt;TODAY(),"▲免保已到期，转收费",IF($X38-TODAY()&lt;=提醒天数,"免保剩"&amp;($X38-TODAY())&amp;"天","免保中"))),IF($W38="暂停维保","暂停中",IF($W38="已解约","已解约",""))))</f>
        <v/>
      </c>
      <c r="Z38" s="78" t="str">
        <f aca="true">IF(TRIM($B38&amp;$C38)="","",TRIM(IF($AA38="","",IF($AA38&lt;TODAY(),"年检已过期"&amp;(TODAY()-$AA38)&amp;"天 ",IF($AA38-TODAY()&lt;=提醒天数,"年检剩"&amp;($AA38-TODAY())&amp;"天 ","")))&amp;IF($AB38="","",IF($AB38&lt;TODAY(),"限速器已过期"&amp;(TODAY()-$AB38)&amp;"天 ",IF($AB38-TODAY()&lt;=提醒天数,"限速器剩"&amp;($AB38-TODAY())&amp;"天 ","")))&amp;IF($AC38="","",IF($AC38&lt;TODAY(),"载重试验已过期"&amp;(TODAY()-$AC38)&amp;"天 ",IF($AC38-TODAY()&lt;=提醒天数,"载重试验剩"&amp;($AC38-TODAY())&amp;"天 ","")))))</f>
        <v/>
      </c>
      <c r="AA38" s="77" t="str">
        <f aca="false">IF(TRIM($Q38&amp;"")="","",IF(ISNUMBER($Q38),IF($Q38&gt;10000,$Q38,IFERROR(DATE(INT($Q38),IF(ROUND(MOD($Q38,1)*100,0)&gt;12,ROUND(MOD($Q38,1)*10,0),ROUND(MOD($Q38,1)*100,0))+1,0),"")),IFERROR(IF(LEN($Q38)-LEN(SUBSTITUTE($Q38,".",""))&gt;=2,DATEVALUE(SUBSTITUTE(TRIM($Q38),".","-")),DATE(VALUE(LEFT(TRIM($Q38),4)),VALUE(MID(TRIM($Q38),6,2))+1,0)),"")))</f>
        <v/>
      </c>
      <c r="AB38" s="77" t="str">
        <f aca="false">IF(TRIM($S38&amp;"")="","",IF(ISNUMBER($S38),IF($S38&gt;10000,$S38,IFERROR(DATE(INT($S38),IF(ROUND(MOD($S38,1)*100,0)&gt;12,ROUND(MOD($S38,1)*10,0),ROUND(MOD($S38,1)*100,0))+1,0),"")),IFERROR(IF(LEN($S38)-LEN(SUBSTITUTE($S38,".",""))&gt;=2,DATEVALUE(SUBSTITUTE(TRIM($S38),".","-")),DATE(VALUE(LEFT(TRIM($S38),4)),VALUE(MID(TRIM($S38),6,2))+1,0)),"")))</f>
        <v/>
      </c>
      <c r="AC38" s="77" t="str">
        <f aca="false">IF(TRIM($T38&amp;"")="","",IF(ISNUMBER($T38),IF($T38&gt;10000,$T38,IFERROR(DATE(INT($T38),IF(ROUND(MOD($T38,1)*100,0)&gt;12,ROUND(MOD($T38,1)*10,0),ROUND(MOD($T38,1)*100,0))+1,0),"")),IFERROR(IF(LEN($T38)-LEN(SUBSTITUTE($T38,".",""))&gt;=2,DATEVALUE(SUBSTITUTE(TRIM($T38),".","-")),DATE(VALUE(LEFT(TRIM($T38),4)),VALUE(MID(TRIM($T38),6,2))+1,0)),"")))</f>
        <v/>
      </c>
    </row>
    <row r="39" customFormat="false" ht="18" hidden="false" customHeight="true" outlineLevel="0" collapsed="false">
      <c r="B39" s="66" t="s">
        <v>330</v>
      </c>
      <c r="C39" s="66" t="s">
        <v>331</v>
      </c>
      <c r="D39" s="67" t="s">
        <v>316</v>
      </c>
      <c r="E39" s="89" t="s">
        <v>307</v>
      </c>
      <c r="F39" s="69" t="s">
        <v>345</v>
      </c>
      <c r="G39" s="66" t="s">
        <v>164</v>
      </c>
      <c r="H39" s="66" t="s">
        <v>24</v>
      </c>
      <c r="I39" s="79" t="n">
        <v>5</v>
      </c>
      <c r="J39" s="79" t="n">
        <v>5</v>
      </c>
      <c r="K39" s="79" t="n">
        <v>5</v>
      </c>
      <c r="L39" s="71" t="s">
        <v>319</v>
      </c>
      <c r="M39" s="72" t="s">
        <v>204</v>
      </c>
      <c r="N39" s="67" t="n">
        <v>1</v>
      </c>
      <c r="O39" s="81" t="s">
        <v>346</v>
      </c>
      <c r="P39" s="83" t="s">
        <v>347</v>
      </c>
      <c r="Q39" s="75"/>
      <c r="R39" s="75"/>
      <c r="S39" s="76"/>
      <c r="T39" s="75"/>
      <c r="U39" s="75"/>
      <c r="V39" s="75"/>
      <c r="W39" s="75"/>
      <c r="X39" s="77"/>
      <c r="Y39" s="78" t="str">
        <f aca="true">IF(TRIM($B39&amp;$C39)="","",IF(OR($W39="安装免保",$W39="技术免保",$W39="质保期内"),IF(NOT(ISNUMBER($X39)),"▲免保到期日没填",IF($X39&lt;TODAY(),"▲免保已到期，转收费",IF($X39-TODAY()&lt;=提醒天数,"免保剩"&amp;($X39-TODAY())&amp;"天","免保中"))),IF($W39="暂停维保","暂停中",IF($W39="已解约","已解约",""))))</f>
        <v/>
      </c>
      <c r="Z39" s="78" t="str">
        <f aca="true">IF(TRIM($B39&amp;$C39)="","",TRIM(IF($AA39="","",IF($AA39&lt;TODAY(),"年检已过期"&amp;(TODAY()-$AA39)&amp;"天 ",IF($AA39-TODAY()&lt;=提醒天数,"年检剩"&amp;($AA39-TODAY())&amp;"天 ","")))&amp;IF($AB39="","",IF($AB39&lt;TODAY(),"限速器已过期"&amp;(TODAY()-$AB39)&amp;"天 ",IF($AB39-TODAY()&lt;=提醒天数,"限速器剩"&amp;($AB39-TODAY())&amp;"天 ","")))&amp;IF($AC39="","",IF($AC39&lt;TODAY(),"载重试验已过期"&amp;(TODAY()-$AC39)&amp;"天 ",IF($AC39-TODAY()&lt;=提醒天数,"载重试验剩"&amp;($AC39-TODAY())&amp;"天 ","")))))</f>
        <v/>
      </c>
      <c r="AA39" s="77" t="str">
        <f aca="false">IF(TRIM($Q39&amp;"")="","",IF(ISNUMBER($Q39),IF($Q39&gt;10000,$Q39,IFERROR(DATE(INT($Q39),IF(ROUND(MOD($Q39,1)*100,0)&gt;12,ROUND(MOD($Q39,1)*10,0),ROUND(MOD($Q39,1)*100,0))+1,0),"")),IFERROR(IF(LEN($Q39)-LEN(SUBSTITUTE($Q39,".",""))&gt;=2,DATEVALUE(SUBSTITUTE(TRIM($Q39),".","-")),DATE(VALUE(LEFT(TRIM($Q39),4)),VALUE(MID(TRIM($Q39),6,2))+1,0)),"")))</f>
        <v/>
      </c>
      <c r="AB39" s="77" t="str">
        <f aca="false">IF(TRIM($S39&amp;"")="","",IF(ISNUMBER($S39),IF($S39&gt;10000,$S39,IFERROR(DATE(INT($S39),IF(ROUND(MOD($S39,1)*100,0)&gt;12,ROUND(MOD($S39,1)*10,0),ROUND(MOD($S39,1)*100,0))+1,0),"")),IFERROR(IF(LEN($S39)-LEN(SUBSTITUTE($S39,".",""))&gt;=2,DATEVALUE(SUBSTITUTE(TRIM($S39),".","-")),DATE(VALUE(LEFT(TRIM($S39),4)),VALUE(MID(TRIM($S39),6,2))+1,0)),"")))</f>
        <v/>
      </c>
      <c r="AC39" s="77" t="str">
        <f aca="false">IF(TRIM($T39&amp;"")="","",IF(ISNUMBER($T39),IF($T39&gt;10000,$T39,IFERROR(DATE(INT($T39),IF(ROUND(MOD($T39,1)*100,0)&gt;12,ROUND(MOD($T39,1)*10,0),ROUND(MOD($T39,1)*100,0))+1,0),"")),IFERROR(IF(LEN($T39)-LEN(SUBSTITUTE($T39,".",""))&gt;=2,DATEVALUE(SUBSTITUTE(TRIM($T39),".","-")),DATE(VALUE(LEFT(TRIM($T39),4)),VALUE(MID(TRIM($T39),6,2))+1,0)),"")))</f>
        <v/>
      </c>
    </row>
    <row r="40" customFormat="false" ht="18" hidden="false" customHeight="true" outlineLevel="0" collapsed="false">
      <c r="B40" s="66" t="s">
        <v>330</v>
      </c>
      <c r="C40" s="66" t="s">
        <v>331</v>
      </c>
      <c r="D40" s="67" t="s">
        <v>348</v>
      </c>
      <c r="E40" s="89" t="s">
        <v>349</v>
      </c>
      <c r="F40" s="66"/>
      <c r="G40" s="66" t="s">
        <v>350</v>
      </c>
      <c r="H40" s="66" t="s">
        <v>24</v>
      </c>
      <c r="I40" s="79" t="n">
        <v>5</v>
      </c>
      <c r="J40" s="79" t="n">
        <v>5</v>
      </c>
      <c r="K40" s="79"/>
      <c r="L40" s="71" t="s">
        <v>319</v>
      </c>
      <c r="M40" s="72" t="s">
        <v>204</v>
      </c>
      <c r="N40" s="67" t="n">
        <v>1</v>
      </c>
      <c r="O40" s="81" t="s">
        <v>351</v>
      </c>
      <c r="P40" s="74" t="s">
        <v>352</v>
      </c>
      <c r="Q40" s="75"/>
      <c r="R40" s="75"/>
      <c r="S40" s="76"/>
      <c r="T40" s="75"/>
      <c r="U40" s="75"/>
      <c r="V40" s="75"/>
      <c r="W40" s="75"/>
      <c r="X40" s="77"/>
      <c r="Y40" s="78" t="str">
        <f aca="true">IF(TRIM($B40&amp;$C40)="","",IF(OR($W40="安装免保",$W40="技术免保",$W40="质保期内"),IF(NOT(ISNUMBER($X40)),"▲免保到期日没填",IF($X40&lt;TODAY(),"▲免保已到期，转收费",IF($X40-TODAY()&lt;=提醒天数,"免保剩"&amp;($X40-TODAY())&amp;"天","免保中"))),IF($W40="暂停维保","暂停中",IF($W40="已解约","已解约",""))))</f>
        <v/>
      </c>
      <c r="Z40" s="78" t="str">
        <f aca="true">IF(TRIM($B40&amp;$C40)="","",TRIM(IF($AA40="","",IF($AA40&lt;TODAY(),"年检已过期"&amp;(TODAY()-$AA40)&amp;"天 ",IF($AA40-TODAY()&lt;=提醒天数,"年检剩"&amp;($AA40-TODAY())&amp;"天 ","")))&amp;IF($AB40="","",IF($AB40&lt;TODAY(),"限速器已过期"&amp;(TODAY()-$AB40)&amp;"天 ",IF($AB40-TODAY()&lt;=提醒天数,"限速器剩"&amp;($AB40-TODAY())&amp;"天 ","")))&amp;IF($AC40="","",IF($AC40&lt;TODAY(),"载重试验已过期"&amp;(TODAY()-$AC40)&amp;"天 ",IF($AC40-TODAY()&lt;=提醒天数,"载重试验剩"&amp;($AC40-TODAY())&amp;"天 ","")))))</f>
        <v/>
      </c>
      <c r="AA40" s="77" t="str">
        <f aca="false">IF(TRIM($Q40&amp;"")="","",IF(ISNUMBER($Q40),IF($Q40&gt;10000,$Q40,IFERROR(DATE(INT($Q40),IF(ROUND(MOD($Q40,1)*100,0)&gt;12,ROUND(MOD($Q40,1)*10,0),ROUND(MOD($Q40,1)*100,0))+1,0),"")),IFERROR(IF(LEN($Q40)-LEN(SUBSTITUTE($Q40,".",""))&gt;=2,DATEVALUE(SUBSTITUTE(TRIM($Q40),".","-")),DATE(VALUE(LEFT(TRIM($Q40),4)),VALUE(MID(TRIM($Q40),6,2))+1,0)),"")))</f>
        <v/>
      </c>
      <c r="AB40" s="77" t="str">
        <f aca="false">IF(TRIM($S40&amp;"")="","",IF(ISNUMBER($S40),IF($S40&gt;10000,$S40,IFERROR(DATE(INT($S40),IF(ROUND(MOD($S40,1)*100,0)&gt;12,ROUND(MOD($S40,1)*10,0),ROUND(MOD($S40,1)*100,0))+1,0),"")),IFERROR(IF(LEN($S40)-LEN(SUBSTITUTE($S40,".",""))&gt;=2,DATEVALUE(SUBSTITUTE(TRIM($S40),".","-")),DATE(VALUE(LEFT(TRIM($S40),4)),VALUE(MID(TRIM($S40),6,2))+1,0)),"")))</f>
        <v/>
      </c>
      <c r="AC40" s="77" t="str">
        <f aca="false">IF(TRIM($T40&amp;"")="","",IF(ISNUMBER($T40),IF($T40&gt;10000,$T40,IFERROR(DATE(INT($T40),IF(ROUND(MOD($T40,1)*100,0)&gt;12,ROUND(MOD($T40,1)*10,0),ROUND(MOD($T40,1)*100,0))+1,0),"")),IFERROR(IF(LEN($T40)-LEN(SUBSTITUTE($T40,".",""))&gt;=2,DATEVALUE(SUBSTITUTE(TRIM($T40),".","-")),DATE(VALUE(LEFT(TRIM($T40),4)),VALUE(MID(TRIM($T40),6,2))+1,0)),"")))</f>
        <v/>
      </c>
    </row>
    <row r="41" customFormat="false" ht="18" hidden="false" customHeight="true" outlineLevel="0" collapsed="false">
      <c r="B41" s="66" t="s">
        <v>330</v>
      </c>
      <c r="C41" s="66" t="s">
        <v>331</v>
      </c>
      <c r="D41" s="67" t="s">
        <v>348</v>
      </c>
      <c r="E41" s="89" t="s">
        <v>353</v>
      </c>
      <c r="F41" s="66"/>
      <c r="G41" s="66" t="s">
        <v>350</v>
      </c>
      <c r="H41" s="66" t="s">
        <v>24</v>
      </c>
      <c r="I41" s="79" t="n">
        <v>5</v>
      </c>
      <c r="J41" s="79" t="n">
        <v>5</v>
      </c>
      <c r="K41" s="79"/>
      <c r="L41" s="71" t="s">
        <v>319</v>
      </c>
      <c r="M41" s="72" t="s">
        <v>204</v>
      </c>
      <c r="N41" s="67" t="n">
        <v>1</v>
      </c>
      <c r="O41" s="81" t="s">
        <v>354</v>
      </c>
      <c r="P41" s="74" t="s">
        <v>355</v>
      </c>
      <c r="Q41" s="75"/>
      <c r="R41" s="75"/>
      <c r="S41" s="76"/>
      <c r="T41" s="75"/>
      <c r="U41" s="75"/>
      <c r="V41" s="75"/>
      <c r="W41" s="75"/>
      <c r="X41" s="77"/>
      <c r="Y41" s="78" t="str">
        <f aca="true">IF(TRIM($B41&amp;$C41)="","",IF(OR($W41="安装免保",$W41="技术免保",$W41="质保期内"),IF(NOT(ISNUMBER($X41)),"▲免保到期日没填",IF($X41&lt;TODAY(),"▲免保已到期，转收费",IF($X41-TODAY()&lt;=提醒天数,"免保剩"&amp;($X41-TODAY())&amp;"天","免保中"))),IF($W41="暂停维保","暂停中",IF($W41="已解约","已解约",""))))</f>
        <v/>
      </c>
      <c r="Z41" s="78" t="str">
        <f aca="true">IF(TRIM($B41&amp;$C41)="","",TRIM(IF($AA41="","",IF($AA41&lt;TODAY(),"年检已过期"&amp;(TODAY()-$AA41)&amp;"天 ",IF($AA41-TODAY()&lt;=提醒天数,"年检剩"&amp;($AA41-TODAY())&amp;"天 ","")))&amp;IF($AB41="","",IF($AB41&lt;TODAY(),"限速器已过期"&amp;(TODAY()-$AB41)&amp;"天 ",IF($AB41-TODAY()&lt;=提醒天数,"限速器剩"&amp;($AB41-TODAY())&amp;"天 ","")))&amp;IF($AC41="","",IF($AC41&lt;TODAY(),"载重试验已过期"&amp;(TODAY()-$AC41)&amp;"天 ",IF($AC41-TODAY()&lt;=提醒天数,"载重试验剩"&amp;($AC41-TODAY())&amp;"天 ","")))))</f>
        <v/>
      </c>
      <c r="AA41" s="77" t="str">
        <f aca="false">IF(TRIM($Q41&amp;"")="","",IF(ISNUMBER($Q41),IF($Q41&gt;10000,$Q41,IFERROR(DATE(INT($Q41),IF(ROUND(MOD($Q41,1)*100,0)&gt;12,ROUND(MOD($Q41,1)*10,0),ROUND(MOD($Q41,1)*100,0))+1,0),"")),IFERROR(IF(LEN($Q41)-LEN(SUBSTITUTE($Q41,".",""))&gt;=2,DATEVALUE(SUBSTITUTE(TRIM($Q41),".","-")),DATE(VALUE(LEFT(TRIM($Q41),4)),VALUE(MID(TRIM($Q41),6,2))+1,0)),"")))</f>
        <v/>
      </c>
      <c r="AB41" s="77" t="str">
        <f aca="false">IF(TRIM($S41&amp;"")="","",IF(ISNUMBER($S41),IF($S41&gt;10000,$S41,IFERROR(DATE(INT($S41),IF(ROUND(MOD($S41,1)*100,0)&gt;12,ROUND(MOD($S41,1)*10,0),ROUND(MOD($S41,1)*100,0))+1,0),"")),IFERROR(IF(LEN($S41)-LEN(SUBSTITUTE($S41,".",""))&gt;=2,DATEVALUE(SUBSTITUTE(TRIM($S41),".","-")),DATE(VALUE(LEFT(TRIM($S41),4)),VALUE(MID(TRIM($S41),6,2))+1,0)),"")))</f>
        <v/>
      </c>
      <c r="AC41" s="77" t="str">
        <f aca="false">IF(TRIM($T41&amp;"")="","",IF(ISNUMBER($T41),IF($T41&gt;10000,$T41,IFERROR(DATE(INT($T41),IF(ROUND(MOD($T41,1)*100,0)&gt;12,ROUND(MOD($T41,1)*10,0),ROUND(MOD($T41,1)*100,0))+1,0),"")),IFERROR(IF(LEN($T41)-LEN(SUBSTITUTE($T41,".",""))&gt;=2,DATEVALUE(SUBSTITUTE(TRIM($T41),".","-")),DATE(VALUE(LEFT(TRIM($T41),4)),VALUE(MID(TRIM($T41),6,2))+1,0)),"")))</f>
        <v/>
      </c>
    </row>
    <row r="42" customFormat="false" ht="18" hidden="false" customHeight="true" outlineLevel="0" collapsed="false">
      <c r="B42" s="66" t="s">
        <v>330</v>
      </c>
      <c r="C42" s="66" t="s">
        <v>331</v>
      </c>
      <c r="D42" s="67" t="s">
        <v>356</v>
      </c>
      <c r="E42" s="89" t="s">
        <v>357</v>
      </c>
      <c r="F42" s="66"/>
      <c r="G42" s="66" t="s">
        <v>350</v>
      </c>
      <c r="H42" s="66" t="s">
        <v>16</v>
      </c>
      <c r="I42" s="79" t="n">
        <v>5</v>
      </c>
      <c r="J42" s="79" t="n">
        <v>5</v>
      </c>
      <c r="K42" s="79" t="n">
        <v>5</v>
      </c>
      <c r="L42" s="71" t="s">
        <v>185</v>
      </c>
      <c r="M42" s="72" t="s">
        <v>156</v>
      </c>
      <c r="N42" s="67" t="n">
        <v>1</v>
      </c>
      <c r="O42" s="81" t="s">
        <v>358</v>
      </c>
      <c r="P42" s="74" t="s">
        <v>359</v>
      </c>
      <c r="Q42" s="75"/>
      <c r="R42" s="75"/>
      <c r="S42" s="76"/>
      <c r="T42" s="75"/>
      <c r="U42" s="75"/>
      <c r="V42" s="75"/>
      <c r="W42" s="75"/>
      <c r="X42" s="77"/>
      <c r="Y42" s="78" t="str">
        <f aca="true">IF(TRIM($B42&amp;$C42)="","",IF(OR($W42="安装免保",$W42="技术免保",$W42="质保期内"),IF(NOT(ISNUMBER($X42)),"▲免保到期日没填",IF($X42&lt;TODAY(),"▲免保已到期，转收费",IF($X42-TODAY()&lt;=提醒天数,"免保剩"&amp;($X42-TODAY())&amp;"天","免保中"))),IF($W42="暂停维保","暂停中",IF($W42="已解约","已解约",""))))</f>
        <v/>
      </c>
      <c r="Z42" s="78" t="str">
        <f aca="true">IF(TRIM($B42&amp;$C42)="","",TRIM(IF($AA42="","",IF($AA42&lt;TODAY(),"年检已过期"&amp;(TODAY()-$AA42)&amp;"天 ",IF($AA42-TODAY()&lt;=提醒天数,"年检剩"&amp;($AA42-TODAY())&amp;"天 ","")))&amp;IF($AB42="","",IF($AB42&lt;TODAY(),"限速器已过期"&amp;(TODAY()-$AB42)&amp;"天 ",IF($AB42-TODAY()&lt;=提醒天数,"限速器剩"&amp;($AB42-TODAY())&amp;"天 ","")))&amp;IF($AC42="","",IF($AC42&lt;TODAY(),"载重试验已过期"&amp;(TODAY()-$AC42)&amp;"天 ",IF($AC42-TODAY()&lt;=提醒天数,"载重试验剩"&amp;($AC42-TODAY())&amp;"天 ","")))))</f>
        <v/>
      </c>
      <c r="AA42" s="77" t="str">
        <f aca="false">IF(TRIM($Q42&amp;"")="","",IF(ISNUMBER($Q42),IF($Q42&gt;10000,$Q42,IFERROR(DATE(INT($Q42),IF(ROUND(MOD($Q42,1)*100,0)&gt;12,ROUND(MOD($Q42,1)*10,0),ROUND(MOD($Q42,1)*100,0))+1,0),"")),IFERROR(IF(LEN($Q42)-LEN(SUBSTITUTE($Q42,".",""))&gt;=2,DATEVALUE(SUBSTITUTE(TRIM($Q42),".","-")),DATE(VALUE(LEFT(TRIM($Q42),4)),VALUE(MID(TRIM($Q42),6,2))+1,0)),"")))</f>
        <v/>
      </c>
      <c r="AB42" s="77" t="str">
        <f aca="false">IF(TRIM($S42&amp;"")="","",IF(ISNUMBER($S42),IF($S42&gt;10000,$S42,IFERROR(DATE(INT($S42),IF(ROUND(MOD($S42,1)*100,0)&gt;12,ROUND(MOD($S42,1)*10,0),ROUND(MOD($S42,1)*100,0))+1,0),"")),IFERROR(IF(LEN($S42)-LEN(SUBSTITUTE($S42,".",""))&gt;=2,DATEVALUE(SUBSTITUTE(TRIM($S42),".","-")),DATE(VALUE(LEFT(TRIM($S42),4)),VALUE(MID(TRIM($S42),6,2))+1,0)),"")))</f>
        <v/>
      </c>
      <c r="AC42" s="77" t="str">
        <f aca="false">IF(TRIM($T42&amp;"")="","",IF(ISNUMBER($T42),IF($T42&gt;10000,$T42,IFERROR(DATE(INT($T42),IF(ROUND(MOD($T42,1)*100,0)&gt;12,ROUND(MOD($T42,1)*10,0),ROUND(MOD($T42,1)*100,0))+1,0),"")),IFERROR(IF(LEN($T42)-LEN(SUBSTITUTE($T42,".",""))&gt;=2,DATEVALUE(SUBSTITUTE(TRIM($T42),".","-")),DATE(VALUE(LEFT(TRIM($T42),4)),VALUE(MID(TRIM($T42),6,2))+1,0)),"")))</f>
        <v/>
      </c>
    </row>
    <row r="43" customFormat="false" ht="18" hidden="false" customHeight="true" outlineLevel="0" collapsed="false">
      <c r="B43" s="66" t="s">
        <v>330</v>
      </c>
      <c r="C43" s="66" t="s">
        <v>331</v>
      </c>
      <c r="D43" s="67" t="s">
        <v>356</v>
      </c>
      <c r="E43" s="89" t="s">
        <v>360</v>
      </c>
      <c r="F43" s="66"/>
      <c r="G43" s="66" t="s">
        <v>350</v>
      </c>
      <c r="H43" s="66" t="s">
        <v>16</v>
      </c>
      <c r="I43" s="79" t="n">
        <v>5</v>
      </c>
      <c r="J43" s="79" t="n">
        <v>5</v>
      </c>
      <c r="K43" s="79" t="n">
        <v>5</v>
      </c>
      <c r="L43" s="71" t="s">
        <v>185</v>
      </c>
      <c r="M43" s="72" t="s">
        <v>156</v>
      </c>
      <c r="N43" s="67" t="n">
        <v>1</v>
      </c>
      <c r="O43" s="81" t="s">
        <v>361</v>
      </c>
      <c r="P43" s="74" t="s">
        <v>362</v>
      </c>
      <c r="Q43" s="75"/>
      <c r="R43" s="75"/>
      <c r="S43" s="76"/>
      <c r="T43" s="75"/>
      <c r="U43" s="75"/>
      <c r="V43" s="75"/>
      <c r="W43" s="75"/>
      <c r="X43" s="77"/>
      <c r="Y43" s="78" t="str">
        <f aca="true">IF(TRIM($B43&amp;$C43)="","",IF(OR($W43="安装免保",$W43="技术免保",$W43="质保期内"),IF(NOT(ISNUMBER($X43)),"▲免保到期日没填",IF($X43&lt;TODAY(),"▲免保已到期，转收费",IF($X43-TODAY()&lt;=提醒天数,"免保剩"&amp;($X43-TODAY())&amp;"天","免保中"))),IF($W43="暂停维保","暂停中",IF($W43="已解约","已解约",""))))</f>
        <v/>
      </c>
      <c r="Z43" s="78" t="str">
        <f aca="true">IF(TRIM($B43&amp;$C43)="","",TRIM(IF($AA43="","",IF($AA43&lt;TODAY(),"年检已过期"&amp;(TODAY()-$AA43)&amp;"天 ",IF($AA43-TODAY()&lt;=提醒天数,"年检剩"&amp;($AA43-TODAY())&amp;"天 ","")))&amp;IF($AB43="","",IF($AB43&lt;TODAY(),"限速器已过期"&amp;(TODAY()-$AB43)&amp;"天 ",IF($AB43-TODAY()&lt;=提醒天数,"限速器剩"&amp;($AB43-TODAY())&amp;"天 ","")))&amp;IF($AC43="","",IF($AC43&lt;TODAY(),"载重试验已过期"&amp;(TODAY()-$AC43)&amp;"天 ",IF($AC43-TODAY()&lt;=提醒天数,"载重试验剩"&amp;($AC43-TODAY())&amp;"天 ","")))))</f>
        <v/>
      </c>
      <c r="AA43" s="77" t="str">
        <f aca="false">IF(TRIM($Q43&amp;"")="","",IF(ISNUMBER($Q43),IF($Q43&gt;10000,$Q43,IFERROR(DATE(INT($Q43),IF(ROUND(MOD($Q43,1)*100,0)&gt;12,ROUND(MOD($Q43,1)*10,0),ROUND(MOD($Q43,1)*100,0))+1,0),"")),IFERROR(IF(LEN($Q43)-LEN(SUBSTITUTE($Q43,".",""))&gt;=2,DATEVALUE(SUBSTITUTE(TRIM($Q43),".","-")),DATE(VALUE(LEFT(TRIM($Q43),4)),VALUE(MID(TRIM($Q43),6,2))+1,0)),"")))</f>
        <v/>
      </c>
      <c r="AB43" s="77" t="str">
        <f aca="false">IF(TRIM($S43&amp;"")="","",IF(ISNUMBER($S43),IF($S43&gt;10000,$S43,IFERROR(DATE(INT($S43),IF(ROUND(MOD($S43,1)*100,0)&gt;12,ROUND(MOD($S43,1)*10,0),ROUND(MOD($S43,1)*100,0))+1,0),"")),IFERROR(IF(LEN($S43)-LEN(SUBSTITUTE($S43,".",""))&gt;=2,DATEVALUE(SUBSTITUTE(TRIM($S43),".","-")),DATE(VALUE(LEFT(TRIM($S43),4)),VALUE(MID(TRIM($S43),6,2))+1,0)),"")))</f>
        <v/>
      </c>
      <c r="AC43" s="77" t="str">
        <f aca="false">IF(TRIM($T43&amp;"")="","",IF(ISNUMBER($T43),IF($T43&gt;10000,$T43,IFERROR(DATE(INT($T43),IF(ROUND(MOD($T43,1)*100,0)&gt;12,ROUND(MOD($T43,1)*10,0),ROUND(MOD($T43,1)*100,0))+1,0),"")),IFERROR(IF(LEN($T43)-LEN(SUBSTITUTE($T43,".",""))&gt;=2,DATEVALUE(SUBSTITUTE(TRIM($T43),".","-")),DATE(VALUE(LEFT(TRIM($T43),4)),VALUE(MID(TRIM($T43),6,2))+1,0)),"")))</f>
        <v/>
      </c>
    </row>
    <row r="44" customFormat="false" ht="18" hidden="false" customHeight="true" outlineLevel="0" collapsed="false">
      <c r="B44" s="66" t="s">
        <v>330</v>
      </c>
      <c r="C44" s="66" t="s">
        <v>331</v>
      </c>
      <c r="D44" s="67" t="s">
        <v>363</v>
      </c>
      <c r="E44" s="89" t="s">
        <v>364</v>
      </c>
      <c r="F44" s="66"/>
      <c r="G44" s="66" t="s">
        <v>365</v>
      </c>
      <c r="H44" s="66" t="s">
        <v>184</v>
      </c>
      <c r="I44" s="79" t="n">
        <v>11</v>
      </c>
      <c r="J44" s="79" t="n">
        <v>11</v>
      </c>
      <c r="K44" s="79" t="n">
        <v>11</v>
      </c>
      <c r="L44" s="71" t="s">
        <v>241</v>
      </c>
      <c r="M44" s="72" t="s">
        <v>194</v>
      </c>
      <c r="N44" s="67" t="n">
        <v>1</v>
      </c>
      <c r="O44" s="81" t="s">
        <v>366</v>
      </c>
      <c r="P44" s="83" t="s">
        <v>367</v>
      </c>
      <c r="Q44" s="75"/>
      <c r="R44" s="75"/>
      <c r="S44" s="76"/>
      <c r="T44" s="75"/>
      <c r="U44" s="75"/>
      <c r="V44" s="75"/>
      <c r="W44" s="75"/>
      <c r="X44" s="77"/>
      <c r="Y44" s="78" t="str">
        <f aca="true">IF(TRIM($B44&amp;$C44)="","",IF(OR($W44="安装免保",$W44="技术免保",$W44="质保期内"),IF(NOT(ISNUMBER($X44)),"▲免保到期日没填",IF($X44&lt;TODAY(),"▲免保已到期，转收费",IF($X44-TODAY()&lt;=提醒天数,"免保剩"&amp;($X44-TODAY())&amp;"天","免保中"))),IF($W44="暂停维保","暂停中",IF($W44="已解约","已解约",""))))</f>
        <v/>
      </c>
      <c r="Z44" s="78" t="str">
        <f aca="true">IF(TRIM($B44&amp;$C44)="","",TRIM(IF($AA44="","",IF($AA44&lt;TODAY(),"年检已过期"&amp;(TODAY()-$AA44)&amp;"天 ",IF($AA44-TODAY()&lt;=提醒天数,"年检剩"&amp;($AA44-TODAY())&amp;"天 ","")))&amp;IF($AB44="","",IF($AB44&lt;TODAY(),"限速器已过期"&amp;(TODAY()-$AB44)&amp;"天 ",IF($AB44-TODAY()&lt;=提醒天数,"限速器剩"&amp;($AB44-TODAY())&amp;"天 ","")))&amp;IF($AC44="","",IF($AC44&lt;TODAY(),"载重试验已过期"&amp;(TODAY()-$AC44)&amp;"天 ",IF($AC44-TODAY()&lt;=提醒天数,"载重试验剩"&amp;($AC44-TODAY())&amp;"天 ","")))))</f>
        <v/>
      </c>
      <c r="AA44" s="77" t="str">
        <f aca="false">IF(TRIM($Q44&amp;"")="","",IF(ISNUMBER($Q44),IF($Q44&gt;10000,$Q44,IFERROR(DATE(INT($Q44),IF(ROUND(MOD($Q44,1)*100,0)&gt;12,ROUND(MOD($Q44,1)*10,0),ROUND(MOD($Q44,1)*100,0))+1,0),"")),IFERROR(IF(LEN($Q44)-LEN(SUBSTITUTE($Q44,".",""))&gt;=2,DATEVALUE(SUBSTITUTE(TRIM($Q44),".","-")),DATE(VALUE(LEFT(TRIM($Q44),4)),VALUE(MID(TRIM($Q44),6,2))+1,0)),"")))</f>
        <v/>
      </c>
      <c r="AB44" s="77" t="str">
        <f aca="false">IF(TRIM($S44&amp;"")="","",IF(ISNUMBER($S44),IF($S44&gt;10000,$S44,IFERROR(DATE(INT($S44),IF(ROUND(MOD($S44,1)*100,0)&gt;12,ROUND(MOD($S44,1)*10,0),ROUND(MOD($S44,1)*100,0))+1,0),"")),IFERROR(IF(LEN($S44)-LEN(SUBSTITUTE($S44,".",""))&gt;=2,DATEVALUE(SUBSTITUTE(TRIM($S44),".","-")),DATE(VALUE(LEFT(TRIM($S44),4)),VALUE(MID(TRIM($S44),6,2))+1,0)),"")))</f>
        <v/>
      </c>
      <c r="AC44" s="77" t="str">
        <f aca="false">IF(TRIM($T44&amp;"")="","",IF(ISNUMBER($T44),IF($T44&gt;10000,$T44,IFERROR(DATE(INT($T44),IF(ROUND(MOD($T44,1)*100,0)&gt;12,ROUND(MOD($T44,1)*10,0),ROUND(MOD($T44,1)*100,0))+1,0),"")),IFERROR(IF(LEN($T44)-LEN(SUBSTITUTE($T44,".",""))&gt;=2,DATEVALUE(SUBSTITUTE(TRIM($T44),".","-")),DATE(VALUE(LEFT(TRIM($T44),4)),VALUE(MID(TRIM($T44),6,2))+1,0)),"")))</f>
        <v/>
      </c>
    </row>
    <row r="45" customFormat="false" ht="18" hidden="false" customHeight="true" outlineLevel="0" collapsed="false">
      <c r="B45" s="66" t="s">
        <v>330</v>
      </c>
      <c r="C45" s="66" t="s">
        <v>331</v>
      </c>
      <c r="D45" s="67" t="s">
        <v>363</v>
      </c>
      <c r="E45" s="89" t="s">
        <v>368</v>
      </c>
      <c r="F45" s="66"/>
      <c r="G45" s="66" t="s">
        <v>365</v>
      </c>
      <c r="H45" s="66" t="s">
        <v>184</v>
      </c>
      <c r="I45" s="79" t="n">
        <v>11</v>
      </c>
      <c r="J45" s="79" t="n">
        <v>11</v>
      </c>
      <c r="K45" s="79" t="n">
        <v>11</v>
      </c>
      <c r="L45" s="71" t="s">
        <v>241</v>
      </c>
      <c r="M45" s="72" t="s">
        <v>194</v>
      </c>
      <c r="N45" s="67" t="n">
        <v>1</v>
      </c>
      <c r="O45" s="81" t="s">
        <v>369</v>
      </c>
      <c r="P45" s="83" t="s">
        <v>370</v>
      </c>
      <c r="Q45" s="75"/>
      <c r="R45" s="75"/>
      <c r="S45" s="76"/>
      <c r="T45" s="75"/>
      <c r="U45" s="75"/>
      <c r="V45" s="75"/>
      <c r="W45" s="75"/>
      <c r="X45" s="77"/>
      <c r="Y45" s="78" t="str">
        <f aca="true">IF(TRIM($B45&amp;$C45)="","",IF(OR($W45="安装免保",$W45="技术免保",$W45="质保期内"),IF(NOT(ISNUMBER($X45)),"▲免保到期日没填",IF($X45&lt;TODAY(),"▲免保已到期，转收费",IF($X45-TODAY()&lt;=提醒天数,"免保剩"&amp;($X45-TODAY())&amp;"天","免保中"))),IF($W45="暂停维保","暂停中",IF($W45="已解约","已解约",""))))</f>
        <v/>
      </c>
      <c r="Z45" s="78" t="str">
        <f aca="true">IF(TRIM($B45&amp;$C45)="","",TRIM(IF($AA45="","",IF($AA45&lt;TODAY(),"年检已过期"&amp;(TODAY()-$AA45)&amp;"天 ",IF($AA45-TODAY()&lt;=提醒天数,"年检剩"&amp;($AA45-TODAY())&amp;"天 ","")))&amp;IF($AB45="","",IF($AB45&lt;TODAY(),"限速器已过期"&amp;(TODAY()-$AB45)&amp;"天 ",IF($AB45-TODAY()&lt;=提醒天数,"限速器剩"&amp;($AB45-TODAY())&amp;"天 ","")))&amp;IF($AC45="","",IF($AC45&lt;TODAY(),"载重试验已过期"&amp;(TODAY()-$AC45)&amp;"天 ",IF($AC45-TODAY()&lt;=提醒天数,"载重试验剩"&amp;($AC45-TODAY())&amp;"天 ","")))))</f>
        <v/>
      </c>
      <c r="AA45" s="77" t="str">
        <f aca="false">IF(TRIM($Q45&amp;"")="","",IF(ISNUMBER($Q45),IF($Q45&gt;10000,$Q45,IFERROR(DATE(INT($Q45),IF(ROUND(MOD($Q45,1)*100,0)&gt;12,ROUND(MOD($Q45,1)*10,0),ROUND(MOD($Q45,1)*100,0))+1,0),"")),IFERROR(IF(LEN($Q45)-LEN(SUBSTITUTE($Q45,".",""))&gt;=2,DATEVALUE(SUBSTITUTE(TRIM($Q45),".","-")),DATE(VALUE(LEFT(TRIM($Q45),4)),VALUE(MID(TRIM($Q45),6,2))+1,0)),"")))</f>
        <v/>
      </c>
      <c r="AB45" s="77" t="str">
        <f aca="false">IF(TRIM($S45&amp;"")="","",IF(ISNUMBER($S45),IF($S45&gt;10000,$S45,IFERROR(DATE(INT($S45),IF(ROUND(MOD($S45,1)*100,0)&gt;12,ROUND(MOD($S45,1)*10,0),ROUND(MOD($S45,1)*100,0))+1,0),"")),IFERROR(IF(LEN($S45)-LEN(SUBSTITUTE($S45,".",""))&gt;=2,DATEVALUE(SUBSTITUTE(TRIM($S45),".","-")),DATE(VALUE(LEFT(TRIM($S45),4)),VALUE(MID(TRIM($S45),6,2))+1,0)),"")))</f>
        <v/>
      </c>
      <c r="AC45" s="77" t="str">
        <f aca="false">IF(TRIM($T45&amp;"")="","",IF(ISNUMBER($T45),IF($T45&gt;10000,$T45,IFERROR(DATE(INT($T45),IF(ROUND(MOD($T45,1)*100,0)&gt;12,ROUND(MOD($T45,1)*10,0),ROUND(MOD($T45,1)*100,0))+1,0),"")),IFERROR(IF(LEN($T45)-LEN(SUBSTITUTE($T45,".",""))&gt;=2,DATEVALUE(SUBSTITUTE(TRIM($T45),".","-")),DATE(VALUE(LEFT(TRIM($T45),4)),VALUE(MID(TRIM($T45),6,2))+1,0)),"")))</f>
        <v/>
      </c>
    </row>
    <row r="46" customFormat="false" ht="17.25" hidden="false" customHeight="true" outlineLevel="0" collapsed="false">
      <c r="B46" s="66" t="s">
        <v>371</v>
      </c>
      <c r="C46" s="66" t="s">
        <v>372</v>
      </c>
      <c r="D46" s="67" t="s">
        <v>373</v>
      </c>
      <c r="E46" s="68" t="s">
        <v>374</v>
      </c>
      <c r="F46" s="69" t="s">
        <v>374</v>
      </c>
      <c r="G46" s="66" t="s">
        <v>375</v>
      </c>
      <c r="H46" s="66" t="s">
        <v>16</v>
      </c>
      <c r="I46" s="79" t="n">
        <v>3</v>
      </c>
      <c r="J46" s="79" t="n">
        <v>3</v>
      </c>
      <c r="K46" s="79" t="n">
        <v>3</v>
      </c>
      <c r="L46" s="71" t="s">
        <v>376</v>
      </c>
      <c r="M46" s="72" t="s">
        <v>377</v>
      </c>
      <c r="N46" s="67" t="n">
        <v>1</v>
      </c>
      <c r="O46" s="81" t="s">
        <v>378</v>
      </c>
      <c r="P46" s="83" t="s">
        <v>379</v>
      </c>
      <c r="Q46" s="75"/>
      <c r="R46" s="75"/>
      <c r="S46" s="76"/>
      <c r="T46" s="75"/>
      <c r="U46" s="75"/>
      <c r="V46" s="75"/>
      <c r="W46" s="75"/>
      <c r="X46" s="77"/>
      <c r="Y46" s="78" t="str">
        <f aca="true">IF(TRIM($B46&amp;$C46)="","",IF(OR($W46="安装免保",$W46="技术免保",$W46="质保期内"),IF(NOT(ISNUMBER($X46)),"▲免保到期日没填",IF($X46&lt;TODAY(),"▲免保已到期，转收费",IF($X46-TODAY()&lt;=提醒天数,"免保剩"&amp;($X46-TODAY())&amp;"天","免保中"))),IF($W46="暂停维保","暂停中",IF($W46="已解约","已解约",""))))</f>
        <v/>
      </c>
      <c r="Z46" s="78" t="str">
        <f aca="true">IF(TRIM($B46&amp;$C46)="","",TRIM(IF($AA46="","",IF($AA46&lt;TODAY(),"年检已过期"&amp;(TODAY()-$AA46)&amp;"天 ",IF($AA46-TODAY()&lt;=提醒天数,"年检剩"&amp;($AA46-TODAY())&amp;"天 ","")))&amp;IF($AB46="","",IF($AB46&lt;TODAY(),"限速器已过期"&amp;(TODAY()-$AB46)&amp;"天 ",IF($AB46-TODAY()&lt;=提醒天数,"限速器剩"&amp;($AB46-TODAY())&amp;"天 ","")))&amp;IF($AC46="","",IF($AC46&lt;TODAY(),"载重试验已过期"&amp;(TODAY()-$AC46)&amp;"天 ",IF($AC46-TODAY()&lt;=提醒天数,"载重试验剩"&amp;($AC46-TODAY())&amp;"天 ","")))))</f>
        <v/>
      </c>
      <c r="AA46" s="77" t="str">
        <f aca="false">IF(TRIM($Q46&amp;"")="","",IF(ISNUMBER($Q46),IF($Q46&gt;10000,$Q46,IFERROR(DATE(INT($Q46),IF(ROUND(MOD($Q46,1)*100,0)&gt;12,ROUND(MOD($Q46,1)*10,0),ROUND(MOD($Q46,1)*100,0))+1,0),"")),IFERROR(IF(LEN($Q46)-LEN(SUBSTITUTE($Q46,".",""))&gt;=2,DATEVALUE(SUBSTITUTE(TRIM($Q46),".","-")),DATE(VALUE(LEFT(TRIM($Q46),4)),VALUE(MID(TRIM($Q46),6,2))+1,0)),"")))</f>
        <v/>
      </c>
      <c r="AB46" s="77" t="str">
        <f aca="false">IF(TRIM($S46&amp;"")="","",IF(ISNUMBER($S46),IF($S46&gt;10000,$S46,IFERROR(DATE(INT($S46),IF(ROUND(MOD($S46,1)*100,0)&gt;12,ROUND(MOD($S46,1)*10,0),ROUND(MOD($S46,1)*100,0))+1,0),"")),IFERROR(IF(LEN($S46)-LEN(SUBSTITUTE($S46,".",""))&gt;=2,DATEVALUE(SUBSTITUTE(TRIM($S46),".","-")),DATE(VALUE(LEFT(TRIM($S46),4)),VALUE(MID(TRIM($S46),6,2))+1,0)),"")))</f>
        <v/>
      </c>
      <c r="AC46" s="77" t="str">
        <f aca="false">IF(TRIM($T46&amp;"")="","",IF(ISNUMBER($T46),IF($T46&gt;10000,$T46,IFERROR(DATE(INT($T46),IF(ROUND(MOD($T46,1)*100,0)&gt;12,ROUND(MOD($T46,1)*10,0),ROUND(MOD($T46,1)*100,0))+1,0),"")),IFERROR(IF(LEN($T46)-LEN(SUBSTITUTE($T46,".",""))&gt;=2,DATEVALUE(SUBSTITUTE(TRIM($T46),".","-")),DATE(VALUE(LEFT(TRIM($T46),4)),VALUE(MID(TRIM($T46),6,2))+1,0)),"")))</f>
        <v/>
      </c>
    </row>
    <row r="47" customFormat="false" ht="17.25" hidden="false" customHeight="true" outlineLevel="0" collapsed="false">
      <c r="B47" s="66" t="s">
        <v>380</v>
      </c>
      <c r="C47" s="66" t="s">
        <v>381</v>
      </c>
      <c r="D47" s="67" t="s">
        <v>207</v>
      </c>
      <c r="E47" s="68" t="s">
        <v>382</v>
      </c>
      <c r="F47" s="69" t="s">
        <v>383</v>
      </c>
      <c r="G47" s="66" t="s">
        <v>209</v>
      </c>
      <c r="H47" s="66" t="s">
        <v>16</v>
      </c>
      <c r="I47" s="79" t="n">
        <v>5</v>
      </c>
      <c r="J47" s="79" t="n">
        <v>5</v>
      </c>
      <c r="K47" s="79" t="n">
        <v>5</v>
      </c>
      <c r="L47" s="71" t="s">
        <v>185</v>
      </c>
      <c r="M47" s="72" t="s">
        <v>147</v>
      </c>
      <c r="N47" s="67" t="n">
        <v>1</v>
      </c>
      <c r="O47" s="81" t="s">
        <v>384</v>
      </c>
      <c r="P47" s="74" t="s">
        <v>149</v>
      </c>
      <c r="Q47" s="75"/>
      <c r="R47" s="75"/>
      <c r="S47" s="76"/>
      <c r="T47" s="75"/>
      <c r="U47" s="75"/>
      <c r="V47" s="75"/>
      <c r="W47" s="75"/>
      <c r="X47" s="77"/>
      <c r="Y47" s="78" t="str">
        <f aca="true">IF(TRIM($B47&amp;$C47)="","",IF(OR($W47="安装免保",$W47="技术免保",$W47="质保期内"),IF(NOT(ISNUMBER($X47)),"▲免保到期日没填",IF($X47&lt;TODAY(),"▲免保已到期，转收费",IF($X47-TODAY()&lt;=提醒天数,"免保剩"&amp;($X47-TODAY())&amp;"天","免保中"))),IF($W47="暂停维保","暂停中",IF($W47="已解约","已解约",""))))</f>
        <v/>
      </c>
      <c r="Z47" s="78" t="str">
        <f aca="true">IF(TRIM($B47&amp;$C47)="","",TRIM(IF($AA47="","",IF($AA47&lt;TODAY(),"年检已过期"&amp;(TODAY()-$AA47)&amp;"天 ",IF($AA47-TODAY()&lt;=提醒天数,"年检剩"&amp;($AA47-TODAY())&amp;"天 ","")))&amp;IF($AB47="","",IF($AB47&lt;TODAY(),"限速器已过期"&amp;(TODAY()-$AB47)&amp;"天 ",IF($AB47-TODAY()&lt;=提醒天数,"限速器剩"&amp;($AB47-TODAY())&amp;"天 ","")))&amp;IF($AC47="","",IF($AC47&lt;TODAY(),"载重试验已过期"&amp;(TODAY()-$AC47)&amp;"天 ",IF($AC47-TODAY()&lt;=提醒天数,"载重试验剩"&amp;($AC47-TODAY())&amp;"天 ","")))))</f>
        <v/>
      </c>
      <c r="AA47" s="77" t="str">
        <f aca="false">IF(TRIM($Q47&amp;"")="","",IF(ISNUMBER($Q47),IF($Q47&gt;10000,$Q47,IFERROR(DATE(INT($Q47),IF(ROUND(MOD($Q47,1)*100,0)&gt;12,ROUND(MOD($Q47,1)*10,0),ROUND(MOD($Q47,1)*100,0))+1,0),"")),IFERROR(IF(LEN($Q47)-LEN(SUBSTITUTE($Q47,".",""))&gt;=2,DATEVALUE(SUBSTITUTE(TRIM($Q47),".","-")),DATE(VALUE(LEFT(TRIM($Q47),4)),VALUE(MID(TRIM($Q47),6,2))+1,0)),"")))</f>
        <v/>
      </c>
      <c r="AB47" s="77" t="str">
        <f aca="false">IF(TRIM($S47&amp;"")="","",IF(ISNUMBER($S47),IF($S47&gt;10000,$S47,IFERROR(DATE(INT($S47),IF(ROUND(MOD($S47,1)*100,0)&gt;12,ROUND(MOD($S47,1)*10,0),ROUND(MOD($S47,1)*100,0))+1,0),"")),IFERROR(IF(LEN($S47)-LEN(SUBSTITUTE($S47,".",""))&gt;=2,DATEVALUE(SUBSTITUTE(TRIM($S47),".","-")),DATE(VALUE(LEFT(TRIM($S47),4)),VALUE(MID(TRIM($S47),6,2))+1,0)),"")))</f>
        <v/>
      </c>
      <c r="AC47" s="77" t="str">
        <f aca="false">IF(TRIM($T47&amp;"")="","",IF(ISNUMBER($T47),IF($T47&gt;10000,$T47,IFERROR(DATE(INT($T47),IF(ROUND(MOD($T47,1)*100,0)&gt;12,ROUND(MOD($T47,1)*10,0),ROUND(MOD($T47,1)*100,0))+1,0),"")),IFERROR(IF(LEN($T47)-LEN(SUBSTITUTE($T47,".",""))&gt;=2,DATEVALUE(SUBSTITUTE(TRIM($T47),".","-")),DATE(VALUE(LEFT(TRIM($T47),4)),VALUE(MID(TRIM($T47),6,2))+1,0)),"")))</f>
        <v/>
      </c>
    </row>
    <row r="48" customFormat="false" ht="17.25" hidden="false" customHeight="true" outlineLevel="0" collapsed="false">
      <c r="B48" s="66" t="s">
        <v>380</v>
      </c>
      <c r="C48" s="66" t="s">
        <v>381</v>
      </c>
      <c r="D48" s="67" t="s">
        <v>207</v>
      </c>
      <c r="E48" s="68" t="s">
        <v>385</v>
      </c>
      <c r="F48" s="69" t="s">
        <v>386</v>
      </c>
      <c r="G48" s="66" t="s">
        <v>209</v>
      </c>
      <c r="H48" s="66" t="s">
        <v>16</v>
      </c>
      <c r="I48" s="79" t="n">
        <v>5</v>
      </c>
      <c r="J48" s="79" t="n">
        <v>5</v>
      </c>
      <c r="K48" s="79" t="n">
        <v>5</v>
      </c>
      <c r="L48" s="71" t="s">
        <v>185</v>
      </c>
      <c r="M48" s="72" t="s">
        <v>147</v>
      </c>
      <c r="N48" s="67" t="n">
        <v>1</v>
      </c>
      <c r="O48" s="81" t="s">
        <v>387</v>
      </c>
      <c r="P48" s="74" t="s">
        <v>187</v>
      </c>
      <c r="Q48" s="75"/>
      <c r="R48" s="75"/>
      <c r="S48" s="76"/>
      <c r="T48" s="75"/>
      <c r="U48" s="75"/>
      <c r="V48" s="75"/>
      <c r="W48" s="75"/>
      <c r="X48" s="77"/>
      <c r="Y48" s="78" t="str">
        <f aca="true">IF(TRIM($B48&amp;$C48)="","",IF(OR($W48="安装免保",$W48="技术免保",$W48="质保期内"),IF(NOT(ISNUMBER($X48)),"▲免保到期日没填",IF($X48&lt;TODAY(),"▲免保已到期，转收费",IF($X48-TODAY()&lt;=提醒天数,"免保剩"&amp;($X48-TODAY())&amp;"天","免保中"))),IF($W48="暂停维保","暂停中",IF($W48="已解约","已解约",""))))</f>
        <v/>
      </c>
      <c r="Z48" s="78" t="str">
        <f aca="true">IF(TRIM($B48&amp;$C48)="","",TRIM(IF($AA48="","",IF($AA48&lt;TODAY(),"年检已过期"&amp;(TODAY()-$AA48)&amp;"天 ",IF($AA48-TODAY()&lt;=提醒天数,"年检剩"&amp;($AA48-TODAY())&amp;"天 ","")))&amp;IF($AB48="","",IF($AB48&lt;TODAY(),"限速器已过期"&amp;(TODAY()-$AB48)&amp;"天 ",IF($AB48-TODAY()&lt;=提醒天数,"限速器剩"&amp;($AB48-TODAY())&amp;"天 ","")))&amp;IF($AC48="","",IF($AC48&lt;TODAY(),"载重试验已过期"&amp;(TODAY()-$AC48)&amp;"天 ",IF($AC48-TODAY()&lt;=提醒天数,"载重试验剩"&amp;($AC48-TODAY())&amp;"天 ","")))))</f>
        <v/>
      </c>
      <c r="AA48" s="77" t="str">
        <f aca="false">IF(TRIM($Q48&amp;"")="","",IF(ISNUMBER($Q48),IF($Q48&gt;10000,$Q48,IFERROR(DATE(INT($Q48),IF(ROUND(MOD($Q48,1)*100,0)&gt;12,ROUND(MOD($Q48,1)*10,0),ROUND(MOD($Q48,1)*100,0))+1,0),"")),IFERROR(IF(LEN($Q48)-LEN(SUBSTITUTE($Q48,".",""))&gt;=2,DATEVALUE(SUBSTITUTE(TRIM($Q48),".","-")),DATE(VALUE(LEFT(TRIM($Q48),4)),VALUE(MID(TRIM($Q48),6,2))+1,0)),"")))</f>
        <v/>
      </c>
      <c r="AB48" s="77" t="str">
        <f aca="false">IF(TRIM($S48&amp;"")="","",IF(ISNUMBER($S48),IF($S48&gt;10000,$S48,IFERROR(DATE(INT($S48),IF(ROUND(MOD($S48,1)*100,0)&gt;12,ROUND(MOD($S48,1)*10,0),ROUND(MOD($S48,1)*100,0))+1,0),"")),IFERROR(IF(LEN($S48)-LEN(SUBSTITUTE($S48,".",""))&gt;=2,DATEVALUE(SUBSTITUTE(TRIM($S48),".","-")),DATE(VALUE(LEFT(TRIM($S48),4)),VALUE(MID(TRIM($S48),6,2))+1,0)),"")))</f>
        <v/>
      </c>
      <c r="AC48" s="77" t="str">
        <f aca="false">IF(TRIM($T48&amp;"")="","",IF(ISNUMBER($T48),IF($T48&gt;10000,$T48,IFERROR(DATE(INT($T48),IF(ROUND(MOD($T48,1)*100,0)&gt;12,ROUND(MOD($T48,1)*10,0),ROUND(MOD($T48,1)*100,0))+1,0),"")),IFERROR(IF(LEN($T48)-LEN(SUBSTITUTE($T48,".",""))&gt;=2,DATEVALUE(SUBSTITUTE(TRIM($T48),".","-")),DATE(VALUE(LEFT(TRIM($T48),4)),VALUE(MID(TRIM($T48),6,2))+1,0)),"")))</f>
        <v/>
      </c>
    </row>
    <row r="49" customFormat="false" ht="17.25" hidden="false" customHeight="true" outlineLevel="0" collapsed="false">
      <c r="B49" s="66" t="s">
        <v>388</v>
      </c>
      <c r="C49" s="66" t="s">
        <v>389</v>
      </c>
      <c r="D49" s="67" t="s">
        <v>207</v>
      </c>
      <c r="E49" s="68" t="s">
        <v>390</v>
      </c>
      <c r="F49" s="69" t="s">
        <v>391</v>
      </c>
      <c r="G49" s="66" t="s">
        <v>209</v>
      </c>
      <c r="H49" s="66" t="s">
        <v>16</v>
      </c>
      <c r="I49" s="79" t="n">
        <v>7</v>
      </c>
      <c r="J49" s="79" t="n">
        <v>7</v>
      </c>
      <c r="K49" s="79" t="n">
        <v>7</v>
      </c>
      <c r="L49" s="71" t="s">
        <v>185</v>
      </c>
      <c r="M49" s="72" t="s">
        <v>147</v>
      </c>
      <c r="N49" s="67" t="n">
        <v>1</v>
      </c>
      <c r="O49" s="81" t="s">
        <v>392</v>
      </c>
      <c r="P49" s="74" t="s">
        <v>393</v>
      </c>
      <c r="Q49" s="75"/>
      <c r="R49" s="75"/>
      <c r="S49" s="76"/>
      <c r="T49" s="75"/>
      <c r="U49" s="75"/>
      <c r="V49" s="75"/>
      <c r="W49" s="75"/>
      <c r="X49" s="77"/>
      <c r="Y49" s="78" t="str">
        <f aca="true">IF(TRIM($B49&amp;$C49)="","",IF(OR($W49="安装免保",$W49="技术免保",$W49="质保期内"),IF(NOT(ISNUMBER($X49)),"▲免保到期日没填",IF($X49&lt;TODAY(),"▲免保已到期，转收费",IF($X49-TODAY()&lt;=提醒天数,"免保剩"&amp;($X49-TODAY())&amp;"天","免保中"))),IF($W49="暂停维保","暂停中",IF($W49="已解约","已解约",""))))</f>
        <v/>
      </c>
      <c r="Z49" s="78" t="str">
        <f aca="true">IF(TRIM($B49&amp;$C49)="","",TRIM(IF($AA49="","",IF($AA49&lt;TODAY(),"年检已过期"&amp;(TODAY()-$AA49)&amp;"天 ",IF($AA49-TODAY()&lt;=提醒天数,"年检剩"&amp;($AA49-TODAY())&amp;"天 ","")))&amp;IF($AB49="","",IF($AB49&lt;TODAY(),"限速器已过期"&amp;(TODAY()-$AB49)&amp;"天 ",IF($AB49-TODAY()&lt;=提醒天数,"限速器剩"&amp;($AB49-TODAY())&amp;"天 ","")))&amp;IF($AC49="","",IF($AC49&lt;TODAY(),"载重试验已过期"&amp;(TODAY()-$AC49)&amp;"天 ",IF($AC49-TODAY()&lt;=提醒天数,"载重试验剩"&amp;($AC49-TODAY())&amp;"天 ","")))))</f>
        <v/>
      </c>
      <c r="AA49" s="77" t="str">
        <f aca="false">IF(TRIM($Q49&amp;"")="","",IF(ISNUMBER($Q49),IF($Q49&gt;10000,$Q49,IFERROR(DATE(INT($Q49),IF(ROUND(MOD($Q49,1)*100,0)&gt;12,ROUND(MOD($Q49,1)*10,0),ROUND(MOD($Q49,1)*100,0))+1,0),"")),IFERROR(IF(LEN($Q49)-LEN(SUBSTITUTE($Q49,".",""))&gt;=2,DATEVALUE(SUBSTITUTE(TRIM($Q49),".","-")),DATE(VALUE(LEFT(TRIM($Q49),4)),VALUE(MID(TRIM($Q49),6,2))+1,0)),"")))</f>
        <v/>
      </c>
      <c r="AB49" s="77" t="str">
        <f aca="false">IF(TRIM($S49&amp;"")="","",IF(ISNUMBER($S49),IF($S49&gt;10000,$S49,IFERROR(DATE(INT($S49),IF(ROUND(MOD($S49,1)*100,0)&gt;12,ROUND(MOD($S49,1)*10,0),ROUND(MOD($S49,1)*100,0))+1,0),"")),IFERROR(IF(LEN($S49)-LEN(SUBSTITUTE($S49,".",""))&gt;=2,DATEVALUE(SUBSTITUTE(TRIM($S49),".","-")),DATE(VALUE(LEFT(TRIM($S49),4)),VALUE(MID(TRIM($S49),6,2))+1,0)),"")))</f>
        <v/>
      </c>
      <c r="AC49" s="77" t="str">
        <f aca="false">IF(TRIM($T49&amp;"")="","",IF(ISNUMBER($T49),IF($T49&gt;10000,$T49,IFERROR(DATE(INT($T49),IF(ROUND(MOD($T49,1)*100,0)&gt;12,ROUND(MOD($T49,1)*10,0),ROUND(MOD($T49,1)*100,0))+1,0),"")),IFERROR(IF(LEN($T49)-LEN(SUBSTITUTE($T49,".",""))&gt;=2,DATEVALUE(SUBSTITUTE(TRIM($T49),".","-")),DATE(VALUE(LEFT(TRIM($T49),4)),VALUE(MID(TRIM($T49),6,2))+1,0)),"")))</f>
        <v/>
      </c>
    </row>
    <row r="50" customFormat="false" ht="17.25" hidden="false" customHeight="true" outlineLevel="0" collapsed="false">
      <c r="B50" s="66" t="s">
        <v>388</v>
      </c>
      <c r="C50" s="66" t="s">
        <v>389</v>
      </c>
      <c r="D50" s="67" t="s">
        <v>207</v>
      </c>
      <c r="E50" s="68" t="s">
        <v>394</v>
      </c>
      <c r="F50" s="69" t="s">
        <v>395</v>
      </c>
      <c r="G50" s="66" t="s">
        <v>209</v>
      </c>
      <c r="H50" s="66" t="s">
        <v>16</v>
      </c>
      <c r="I50" s="79" t="n">
        <v>7</v>
      </c>
      <c r="J50" s="79" t="n">
        <v>7</v>
      </c>
      <c r="K50" s="79" t="n">
        <v>7</v>
      </c>
      <c r="L50" s="71" t="s">
        <v>185</v>
      </c>
      <c r="M50" s="72" t="s">
        <v>147</v>
      </c>
      <c r="N50" s="67" t="n">
        <v>1</v>
      </c>
      <c r="O50" s="81" t="s">
        <v>396</v>
      </c>
      <c r="P50" s="74" t="s">
        <v>397</v>
      </c>
      <c r="Q50" s="75"/>
      <c r="R50" s="75"/>
      <c r="S50" s="76"/>
      <c r="T50" s="75"/>
      <c r="U50" s="75"/>
      <c r="V50" s="75"/>
      <c r="W50" s="75"/>
      <c r="X50" s="77"/>
      <c r="Y50" s="78" t="str">
        <f aca="true">IF(TRIM($B50&amp;$C50)="","",IF(OR($W50="安装免保",$W50="技术免保",$W50="质保期内"),IF(NOT(ISNUMBER($X50)),"▲免保到期日没填",IF($X50&lt;TODAY(),"▲免保已到期，转收费",IF($X50-TODAY()&lt;=提醒天数,"免保剩"&amp;($X50-TODAY())&amp;"天","免保中"))),IF($W50="暂停维保","暂停中",IF($W50="已解约","已解约",""))))</f>
        <v/>
      </c>
      <c r="Z50" s="78" t="str">
        <f aca="true">IF(TRIM($B50&amp;$C50)="","",TRIM(IF($AA50="","",IF($AA50&lt;TODAY(),"年检已过期"&amp;(TODAY()-$AA50)&amp;"天 ",IF($AA50-TODAY()&lt;=提醒天数,"年检剩"&amp;($AA50-TODAY())&amp;"天 ","")))&amp;IF($AB50="","",IF($AB50&lt;TODAY(),"限速器已过期"&amp;(TODAY()-$AB50)&amp;"天 ",IF($AB50-TODAY()&lt;=提醒天数,"限速器剩"&amp;($AB50-TODAY())&amp;"天 ","")))&amp;IF($AC50="","",IF($AC50&lt;TODAY(),"载重试验已过期"&amp;(TODAY()-$AC50)&amp;"天 ",IF($AC50-TODAY()&lt;=提醒天数,"载重试验剩"&amp;($AC50-TODAY())&amp;"天 ","")))))</f>
        <v/>
      </c>
      <c r="AA50" s="77" t="str">
        <f aca="false">IF(TRIM($Q50&amp;"")="","",IF(ISNUMBER($Q50),IF($Q50&gt;10000,$Q50,IFERROR(DATE(INT($Q50),IF(ROUND(MOD($Q50,1)*100,0)&gt;12,ROUND(MOD($Q50,1)*10,0),ROUND(MOD($Q50,1)*100,0))+1,0),"")),IFERROR(IF(LEN($Q50)-LEN(SUBSTITUTE($Q50,".",""))&gt;=2,DATEVALUE(SUBSTITUTE(TRIM($Q50),".","-")),DATE(VALUE(LEFT(TRIM($Q50),4)),VALUE(MID(TRIM($Q50),6,2))+1,0)),"")))</f>
        <v/>
      </c>
      <c r="AB50" s="77" t="str">
        <f aca="false">IF(TRIM($S50&amp;"")="","",IF(ISNUMBER($S50),IF($S50&gt;10000,$S50,IFERROR(DATE(INT($S50),IF(ROUND(MOD($S50,1)*100,0)&gt;12,ROUND(MOD($S50,1)*10,0),ROUND(MOD($S50,1)*100,0))+1,0),"")),IFERROR(IF(LEN($S50)-LEN(SUBSTITUTE($S50,".",""))&gt;=2,DATEVALUE(SUBSTITUTE(TRIM($S50),".","-")),DATE(VALUE(LEFT(TRIM($S50),4)),VALUE(MID(TRIM($S50),6,2))+1,0)),"")))</f>
        <v/>
      </c>
      <c r="AC50" s="77" t="str">
        <f aca="false">IF(TRIM($T50&amp;"")="","",IF(ISNUMBER($T50),IF($T50&gt;10000,$T50,IFERROR(DATE(INT($T50),IF(ROUND(MOD($T50,1)*100,0)&gt;12,ROUND(MOD($T50,1)*10,0),ROUND(MOD($T50,1)*100,0))+1,0),"")),IFERROR(IF(LEN($T50)-LEN(SUBSTITUTE($T50,".",""))&gt;=2,DATEVALUE(SUBSTITUTE(TRIM($T50),".","-")),DATE(VALUE(LEFT(TRIM($T50),4)),VALUE(MID(TRIM($T50),6,2))+1,0)),"")))</f>
        <v/>
      </c>
    </row>
    <row r="51" customFormat="false" ht="17.25" hidden="false" customHeight="true" outlineLevel="0" collapsed="false">
      <c r="B51" s="66" t="s">
        <v>398</v>
      </c>
      <c r="C51" s="66" t="s">
        <v>399</v>
      </c>
      <c r="D51" s="67" t="s">
        <v>181</v>
      </c>
      <c r="E51" s="68" t="s">
        <v>400</v>
      </c>
      <c r="F51" s="69" t="s">
        <v>401</v>
      </c>
      <c r="G51" s="66" t="s">
        <v>183</v>
      </c>
      <c r="H51" s="66" t="s">
        <v>184</v>
      </c>
      <c r="I51" s="79" t="n">
        <v>5</v>
      </c>
      <c r="J51" s="79" t="n">
        <v>5</v>
      </c>
      <c r="K51" s="79" t="n">
        <v>5</v>
      </c>
      <c r="L51" s="71" t="s">
        <v>165</v>
      </c>
      <c r="M51" s="72" t="s">
        <v>147</v>
      </c>
      <c r="N51" s="67" t="n">
        <v>1</v>
      </c>
      <c r="O51" s="81" t="s">
        <v>402</v>
      </c>
      <c r="P51" s="74" t="s">
        <v>149</v>
      </c>
      <c r="Q51" s="75"/>
      <c r="R51" s="75"/>
      <c r="S51" s="76"/>
      <c r="T51" s="75"/>
      <c r="U51" s="75"/>
      <c r="V51" s="75"/>
      <c r="W51" s="75"/>
      <c r="X51" s="77"/>
      <c r="Y51" s="78" t="str">
        <f aca="true">IF(TRIM($B51&amp;$C51)="","",IF(OR($W51="安装免保",$W51="技术免保",$W51="质保期内"),IF(NOT(ISNUMBER($X51)),"▲免保到期日没填",IF($X51&lt;TODAY(),"▲免保已到期，转收费",IF($X51-TODAY()&lt;=提醒天数,"免保剩"&amp;($X51-TODAY())&amp;"天","免保中"))),IF($W51="暂停维保","暂停中",IF($W51="已解约","已解约",""))))</f>
        <v/>
      </c>
      <c r="Z51" s="78" t="str">
        <f aca="true">IF(TRIM($B51&amp;$C51)="","",TRIM(IF($AA51="","",IF($AA51&lt;TODAY(),"年检已过期"&amp;(TODAY()-$AA51)&amp;"天 ",IF($AA51-TODAY()&lt;=提醒天数,"年检剩"&amp;($AA51-TODAY())&amp;"天 ","")))&amp;IF($AB51="","",IF($AB51&lt;TODAY(),"限速器已过期"&amp;(TODAY()-$AB51)&amp;"天 ",IF($AB51-TODAY()&lt;=提醒天数,"限速器剩"&amp;($AB51-TODAY())&amp;"天 ","")))&amp;IF($AC51="","",IF($AC51&lt;TODAY(),"载重试验已过期"&amp;(TODAY()-$AC51)&amp;"天 ",IF($AC51-TODAY()&lt;=提醒天数,"载重试验剩"&amp;($AC51-TODAY())&amp;"天 ","")))))</f>
        <v/>
      </c>
      <c r="AA51" s="77" t="str">
        <f aca="false">IF(TRIM($Q51&amp;"")="","",IF(ISNUMBER($Q51),IF($Q51&gt;10000,$Q51,IFERROR(DATE(INT($Q51),IF(ROUND(MOD($Q51,1)*100,0)&gt;12,ROUND(MOD($Q51,1)*10,0),ROUND(MOD($Q51,1)*100,0))+1,0),"")),IFERROR(IF(LEN($Q51)-LEN(SUBSTITUTE($Q51,".",""))&gt;=2,DATEVALUE(SUBSTITUTE(TRIM($Q51),".","-")),DATE(VALUE(LEFT(TRIM($Q51),4)),VALUE(MID(TRIM($Q51),6,2))+1,0)),"")))</f>
        <v/>
      </c>
      <c r="AB51" s="77" t="str">
        <f aca="false">IF(TRIM($S51&amp;"")="","",IF(ISNUMBER($S51),IF($S51&gt;10000,$S51,IFERROR(DATE(INT($S51),IF(ROUND(MOD($S51,1)*100,0)&gt;12,ROUND(MOD($S51,1)*10,0),ROUND(MOD($S51,1)*100,0))+1,0),"")),IFERROR(IF(LEN($S51)-LEN(SUBSTITUTE($S51,".",""))&gt;=2,DATEVALUE(SUBSTITUTE(TRIM($S51),".","-")),DATE(VALUE(LEFT(TRIM($S51),4)),VALUE(MID(TRIM($S51),6,2))+1,0)),"")))</f>
        <v/>
      </c>
      <c r="AC51" s="77" t="str">
        <f aca="false">IF(TRIM($T51&amp;"")="","",IF(ISNUMBER($T51),IF($T51&gt;10000,$T51,IFERROR(DATE(INT($T51),IF(ROUND(MOD($T51,1)*100,0)&gt;12,ROUND(MOD($T51,1)*10,0),ROUND(MOD($T51,1)*100,0))+1,0),"")),IFERROR(IF(LEN($T51)-LEN(SUBSTITUTE($T51,".",""))&gt;=2,DATEVALUE(SUBSTITUTE(TRIM($T51),".","-")),DATE(VALUE(LEFT(TRIM($T51),4)),VALUE(MID(TRIM($T51),6,2))+1,0)),"")))</f>
        <v/>
      </c>
    </row>
    <row r="52" customFormat="false" ht="17.25" hidden="false" customHeight="true" outlineLevel="0" collapsed="false">
      <c r="B52" s="66" t="s">
        <v>140</v>
      </c>
      <c r="C52" s="66" t="s">
        <v>403</v>
      </c>
      <c r="D52" s="67" t="s">
        <v>404</v>
      </c>
      <c r="E52" s="68" t="s">
        <v>405</v>
      </c>
      <c r="F52" s="69" t="s">
        <v>406</v>
      </c>
      <c r="G52" s="66" t="s">
        <v>407</v>
      </c>
      <c r="H52" s="66" t="s">
        <v>408</v>
      </c>
      <c r="I52" s="79" t="n">
        <v>9</v>
      </c>
      <c r="J52" s="79" t="n">
        <v>9</v>
      </c>
      <c r="K52" s="79" t="n">
        <v>9</v>
      </c>
      <c r="L52" s="71" t="s">
        <v>146</v>
      </c>
      <c r="M52" s="72" t="s">
        <v>147</v>
      </c>
      <c r="N52" s="67" t="n">
        <v>1</v>
      </c>
      <c r="O52" s="81" t="s">
        <v>409</v>
      </c>
      <c r="P52" s="74" t="s">
        <v>277</v>
      </c>
      <c r="Q52" s="75"/>
      <c r="R52" s="75"/>
      <c r="S52" s="76"/>
      <c r="T52" s="75"/>
      <c r="U52" s="75"/>
      <c r="V52" s="75"/>
      <c r="W52" s="75"/>
      <c r="X52" s="77"/>
      <c r="Y52" s="78" t="str">
        <f aca="true">IF(TRIM($B52&amp;$C52)="","",IF(OR($W52="安装免保",$W52="技术免保",$W52="质保期内"),IF(NOT(ISNUMBER($X52)),"▲免保到期日没填",IF($X52&lt;TODAY(),"▲免保已到期，转收费",IF($X52-TODAY()&lt;=提醒天数,"免保剩"&amp;($X52-TODAY())&amp;"天","免保中"))),IF($W52="暂停维保","暂停中",IF($W52="已解约","已解约",""))))</f>
        <v/>
      </c>
      <c r="Z52" s="78" t="str">
        <f aca="true">IF(TRIM($B52&amp;$C52)="","",TRIM(IF($AA52="","",IF($AA52&lt;TODAY(),"年检已过期"&amp;(TODAY()-$AA52)&amp;"天 ",IF($AA52-TODAY()&lt;=提醒天数,"年检剩"&amp;($AA52-TODAY())&amp;"天 ","")))&amp;IF($AB52="","",IF($AB52&lt;TODAY(),"限速器已过期"&amp;(TODAY()-$AB52)&amp;"天 ",IF($AB52-TODAY()&lt;=提醒天数,"限速器剩"&amp;($AB52-TODAY())&amp;"天 ","")))&amp;IF($AC52="","",IF($AC52&lt;TODAY(),"载重试验已过期"&amp;(TODAY()-$AC52)&amp;"天 ",IF($AC52-TODAY()&lt;=提醒天数,"载重试验剩"&amp;($AC52-TODAY())&amp;"天 ","")))))</f>
        <v/>
      </c>
      <c r="AA52" s="77" t="str">
        <f aca="false">IF(TRIM($Q52&amp;"")="","",IF(ISNUMBER($Q52),IF($Q52&gt;10000,$Q52,IFERROR(DATE(INT($Q52),IF(ROUND(MOD($Q52,1)*100,0)&gt;12,ROUND(MOD($Q52,1)*10,0),ROUND(MOD($Q52,1)*100,0))+1,0),"")),IFERROR(IF(LEN($Q52)-LEN(SUBSTITUTE($Q52,".",""))&gt;=2,DATEVALUE(SUBSTITUTE(TRIM($Q52),".","-")),DATE(VALUE(LEFT(TRIM($Q52),4)),VALUE(MID(TRIM($Q52),6,2))+1,0)),"")))</f>
        <v/>
      </c>
      <c r="AB52" s="77" t="str">
        <f aca="false">IF(TRIM($S52&amp;"")="","",IF(ISNUMBER($S52),IF($S52&gt;10000,$S52,IFERROR(DATE(INT($S52),IF(ROUND(MOD($S52,1)*100,0)&gt;12,ROUND(MOD($S52,1)*10,0),ROUND(MOD($S52,1)*100,0))+1,0),"")),IFERROR(IF(LEN($S52)-LEN(SUBSTITUTE($S52,".",""))&gt;=2,DATEVALUE(SUBSTITUTE(TRIM($S52),".","-")),DATE(VALUE(LEFT(TRIM($S52),4)),VALUE(MID(TRIM($S52),6,2))+1,0)),"")))</f>
        <v/>
      </c>
      <c r="AC52" s="77" t="str">
        <f aca="false">IF(TRIM($T52&amp;"")="","",IF(ISNUMBER($T52),IF($T52&gt;10000,$T52,IFERROR(DATE(INT($T52),IF(ROUND(MOD($T52,1)*100,0)&gt;12,ROUND(MOD($T52,1)*10,0),ROUND(MOD($T52,1)*100,0))+1,0),"")),IFERROR(IF(LEN($T52)-LEN(SUBSTITUTE($T52,".",""))&gt;=2,DATEVALUE(SUBSTITUTE(TRIM($T52),".","-")),DATE(VALUE(LEFT(TRIM($T52),4)),VALUE(MID(TRIM($T52),6,2))+1,0)),"")))</f>
        <v/>
      </c>
    </row>
    <row r="53" customFormat="false" ht="17.25" hidden="false" customHeight="true" outlineLevel="0" collapsed="false">
      <c r="B53" s="66" t="s">
        <v>410</v>
      </c>
      <c r="C53" s="66" t="s">
        <v>411</v>
      </c>
      <c r="D53" s="67" t="s">
        <v>404</v>
      </c>
      <c r="E53" s="91" t="s">
        <v>412</v>
      </c>
      <c r="F53" s="69" t="s">
        <v>413</v>
      </c>
      <c r="G53" s="66" t="s">
        <v>407</v>
      </c>
      <c r="H53" s="66" t="s">
        <v>408</v>
      </c>
      <c r="I53" s="79" t="n">
        <v>7</v>
      </c>
      <c r="J53" s="79" t="n">
        <v>7</v>
      </c>
      <c r="K53" s="79" t="n">
        <v>7</v>
      </c>
      <c r="L53" s="71" t="s">
        <v>185</v>
      </c>
      <c r="M53" s="72" t="s">
        <v>147</v>
      </c>
      <c r="N53" s="67" t="n">
        <v>1</v>
      </c>
      <c r="O53" s="81" t="s">
        <v>414</v>
      </c>
      <c r="P53" s="74" t="s">
        <v>277</v>
      </c>
      <c r="Q53" s="75"/>
      <c r="R53" s="75"/>
      <c r="S53" s="76"/>
      <c r="T53" s="75"/>
      <c r="U53" s="75"/>
      <c r="V53" s="75"/>
      <c r="W53" s="75"/>
      <c r="X53" s="77"/>
      <c r="Y53" s="78" t="str">
        <f aca="true">IF(TRIM($B53&amp;$C53)="","",IF(OR($W53="安装免保",$W53="技术免保",$W53="质保期内"),IF(NOT(ISNUMBER($X53)),"▲免保到期日没填",IF($X53&lt;TODAY(),"▲免保已到期，转收费",IF($X53-TODAY()&lt;=提醒天数,"免保剩"&amp;($X53-TODAY())&amp;"天","免保中"))),IF($W53="暂停维保","暂停中",IF($W53="已解约","已解约",""))))</f>
        <v/>
      </c>
      <c r="Z53" s="78" t="str">
        <f aca="true">IF(TRIM($B53&amp;$C53)="","",TRIM(IF($AA53="","",IF($AA53&lt;TODAY(),"年检已过期"&amp;(TODAY()-$AA53)&amp;"天 ",IF($AA53-TODAY()&lt;=提醒天数,"年检剩"&amp;($AA53-TODAY())&amp;"天 ","")))&amp;IF($AB53="","",IF($AB53&lt;TODAY(),"限速器已过期"&amp;(TODAY()-$AB53)&amp;"天 ",IF($AB53-TODAY()&lt;=提醒天数,"限速器剩"&amp;($AB53-TODAY())&amp;"天 ","")))&amp;IF($AC53="","",IF($AC53&lt;TODAY(),"载重试验已过期"&amp;(TODAY()-$AC53)&amp;"天 ",IF($AC53-TODAY()&lt;=提醒天数,"载重试验剩"&amp;($AC53-TODAY())&amp;"天 ","")))))</f>
        <v/>
      </c>
      <c r="AA53" s="77" t="str">
        <f aca="false">IF(TRIM($Q53&amp;"")="","",IF(ISNUMBER($Q53),IF($Q53&gt;10000,$Q53,IFERROR(DATE(INT($Q53),IF(ROUND(MOD($Q53,1)*100,0)&gt;12,ROUND(MOD($Q53,1)*10,0),ROUND(MOD($Q53,1)*100,0))+1,0),"")),IFERROR(IF(LEN($Q53)-LEN(SUBSTITUTE($Q53,".",""))&gt;=2,DATEVALUE(SUBSTITUTE(TRIM($Q53),".","-")),DATE(VALUE(LEFT(TRIM($Q53),4)),VALUE(MID(TRIM($Q53),6,2))+1,0)),"")))</f>
        <v/>
      </c>
      <c r="AB53" s="77" t="str">
        <f aca="false">IF(TRIM($S53&amp;"")="","",IF(ISNUMBER($S53),IF($S53&gt;10000,$S53,IFERROR(DATE(INT($S53),IF(ROUND(MOD($S53,1)*100,0)&gt;12,ROUND(MOD($S53,1)*10,0),ROUND(MOD($S53,1)*100,0))+1,0),"")),IFERROR(IF(LEN($S53)-LEN(SUBSTITUTE($S53,".",""))&gt;=2,DATEVALUE(SUBSTITUTE(TRIM($S53),".","-")),DATE(VALUE(LEFT(TRIM($S53),4)),VALUE(MID(TRIM($S53),6,2))+1,0)),"")))</f>
        <v/>
      </c>
      <c r="AC53" s="77" t="str">
        <f aca="false">IF(TRIM($T53&amp;"")="","",IF(ISNUMBER($T53),IF($T53&gt;10000,$T53,IFERROR(DATE(INT($T53),IF(ROUND(MOD($T53,1)*100,0)&gt;12,ROUND(MOD($T53,1)*10,0),ROUND(MOD($T53,1)*100,0))+1,0),"")),IFERROR(IF(LEN($T53)-LEN(SUBSTITUTE($T53,".",""))&gt;=2,DATEVALUE(SUBSTITUTE(TRIM($T53),".","-")),DATE(VALUE(LEFT(TRIM($T53),4)),VALUE(MID(TRIM($T53),6,2))+1,0)),"")))</f>
        <v/>
      </c>
    </row>
    <row r="54" customFormat="false" ht="17.25" hidden="false" customHeight="true" outlineLevel="0" collapsed="false">
      <c r="B54" s="66" t="s">
        <v>415</v>
      </c>
      <c r="C54" s="66" t="s">
        <v>416</v>
      </c>
      <c r="D54" s="67" t="s">
        <v>417</v>
      </c>
      <c r="E54" s="68" t="s">
        <v>418</v>
      </c>
      <c r="F54" s="69" t="s">
        <v>419</v>
      </c>
      <c r="G54" s="66" t="s">
        <v>420</v>
      </c>
      <c r="H54" s="66" t="s">
        <v>16</v>
      </c>
      <c r="I54" s="79" t="n">
        <v>18</v>
      </c>
      <c r="J54" s="79" t="n">
        <v>18</v>
      </c>
      <c r="K54" s="79" t="n">
        <v>18</v>
      </c>
      <c r="L54" s="71" t="s">
        <v>146</v>
      </c>
      <c r="M54" s="72" t="s">
        <v>194</v>
      </c>
      <c r="N54" s="67" t="n">
        <v>1</v>
      </c>
      <c r="O54" s="81" t="s">
        <v>421</v>
      </c>
      <c r="P54" s="74" t="s">
        <v>422</v>
      </c>
      <c r="Q54" s="75"/>
      <c r="R54" s="75"/>
      <c r="S54" s="76"/>
      <c r="T54" s="75"/>
      <c r="U54" s="75"/>
      <c r="V54" s="75"/>
      <c r="W54" s="75"/>
      <c r="X54" s="77"/>
      <c r="Y54" s="78" t="str">
        <f aca="true">IF(TRIM($B54&amp;$C54)="","",IF(OR($W54="安装免保",$W54="技术免保",$W54="质保期内"),IF(NOT(ISNUMBER($X54)),"▲免保到期日没填",IF($X54&lt;TODAY(),"▲免保已到期，转收费",IF($X54-TODAY()&lt;=提醒天数,"免保剩"&amp;($X54-TODAY())&amp;"天","免保中"))),IF($W54="暂停维保","暂停中",IF($W54="已解约","已解约",""))))</f>
        <v/>
      </c>
      <c r="Z54" s="78" t="str">
        <f aca="true">IF(TRIM($B54&amp;$C54)="","",TRIM(IF($AA54="","",IF($AA54&lt;TODAY(),"年检已过期"&amp;(TODAY()-$AA54)&amp;"天 ",IF($AA54-TODAY()&lt;=提醒天数,"年检剩"&amp;($AA54-TODAY())&amp;"天 ","")))&amp;IF($AB54="","",IF($AB54&lt;TODAY(),"限速器已过期"&amp;(TODAY()-$AB54)&amp;"天 ",IF($AB54-TODAY()&lt;=提醒天数,"限速器剩"&amp;($AB54-TODAY())&amp;"天 ","")))&amp;IF($AC54="","",IF($AC54&lt;TODAY(),"载重试验已过期"&amp;(TODAY()-$AC54)&amp;"天 ",IF($AC54-TODAY()&lt;=提醒天数,"载重试验剩"&amp;($AC54-TODAY())&amp;"天 ","")))))</f>
        <v/>
      </c>
      <c r="AA54" s="77" t="str">
        <f aca="false">IF(TRIM($Q54&amp;"")="","",IF(ISNUMBER($Q54),IF($Q54&gt;10000,$Q54,IFERROR(DATE(INT($Q54),IF(ROUND(MOD($Q54,1)*100,0)&gt;12,ROUND(MOD($Q54,1)*10,0),ROUND(MOD($Q54,1)*100,0))+1,0),"")),IFERROR(IF(LEN($Q54)-LEN(SUBSTITUTE($Q54,".",""))&gt;=2,DATEVALUE(SUBSTITUTE(TRIM($Q54),".","-")),DATE(VALUE(LEFT(TRIM($Q54),4)),VALUE(MID(TRIM($Q54),6,2))+1,0)),"")))</f>
        <v/>
      </c>
      <c r="AB54" s="77" t="str">
        <f aca="false">IF(TRIM($S54&amp;"")="","",IF(ISNUMBER($S54),IF($S54&gt;10000,$S54,IFERROR(DATE(INT($S54),IF(ROUND(MOD($S54,1)*100,0)&gt;12,ROUND(MOD($S54,1)*10,0),ROUND(MOD($S54,1)*100,0))+1,0),"")),IFERROR(IF(LEN($S54)-LEN(SUBSTITUTE($S54,".",""))&gt;=2,DATEVALUE(SUBSTITUTE(TRIM($S54),".","-")),DATE(VALUE(LEFT(TRIM($S54),4)),VALUE(MID(TRIM($S54),6,2))+1,0)),"")))</f>
        <v/>
      </c>
      <c r="AC54" s="77" t="str">
        <f aca="false">IF(TRIM($T54&amp;"")="","",IF(ISNUMBER($T54),IF($T54&gt;10000,$T54,IFERROR(DATE(INT($T54),IF(ROUND(MOD($T54,1)*100,0)&gt;12,ROUND(MOD($T54,1)*10,0),ROUND(MOD($T54,1)*100,0))+1,0),"")),IFERROR(IF(LEN($T54)-LEN(SUBSTITUTE($T54,".",""))&gt;=2,DATEVALUE(SUBSTITUTE(TRIM($T54),".","-")),DATE(VALUE(LEFT(TRIM($T54),4)),VALUE(MID(TRIM($T54),6,2))+1,0)),"")))</f>
        <v/>
      </c>
    </row>
    <row r="55" customFormat="false" ht="17.25" hidden="false" customHeight="true" outlineLevel="0" collapsed="false">
      <c r="B55" s="66" t="s">
        <v>415</v>
      </c>
      <c r="C55" s="66" t="s">
        <v>416</v>
      </c>
      <c r="D55" s="67" t="s">
        <v>417</v>
      </c>
      <c r="E55" s="68" t="s">
        <v>423</v>
      </c>
      <c r="F55" s="69" t="s">
        <v>424</v>
      </c>
      <c r="G55" s="66" t="s">
        <v>420</v>
      </c>
      <c r="H55" s="66" t="s">
        <v>16</v>
      </c>
      <c r="I55" s="79" t="n">
        <v>19</v>
      </c>
      <c r="J55" s="79" t="n">
        <v>19</v>
      </c>
      <c r="K55" s="79" t="n">
        <v>19</v>
      </c>
      <c r="L55" s="71" t="s">
        <v>146</v>
      </c>
      <c r="M55" s="72" t="s">
        <v>194</v>
      </c>
      <c r="N55" s="67" t="n">
        <v>1</v>
      </c>
      <c r="O55" s="81" t="s">
        <v>425</v>
      </c>
      <c r="P55" s="74" t="s">
        <v>426</v>
      </c>
      <c r="Q55" s="75"/>
      <c r="R55" s="75"/>
      <c r="S55" s="76"/>
      <c r="T55" s="75"/>
      <c r="U55" s="75"/>
      <c r="V55" s="75"/>
      <c r="W55" s="75"/>
      <c r="X55" s="77"/>
      <c r="Y55" s="78" t="str">
        <f aca="true">IF(TRIM($B55&amp;$C55)="","",IF(OR($W55="安装免保",$W55="技术免保",$W55="质保期内"),IF(NOT(ISNUMBER($X55)),"▲免保到期日没填",IF($X55&lt;TODAY(),"▲免保已到期，转收费",IF($X55-TODAY()&lt;=提醒天数,"免保剩"&amp;($X55-TODAY())&amp;"天","免保中"))),IF($W55="暂停维保","暂停中",IF($W55="已解约","已解约",""))))</f>
        <v/>
      </c>
      <c r="Z55" s="78" t="str">
        <f aca="true">IF(TRIM($B55&amp;$C55)="","",TRIM(IF($AA55="","",IF($AA55&lt;TODAY(),"年检已过期"&amp;(TODAY()-$AA55)&amp;"天 ",IF($AA55-TODAY()&lt;=提醒天数,"年检剩"&amp;($AA55-TODAY())&amp;"天 ","")))&amp;IF($AB55="","",IF($AB55&lt;TODAY(),"限速器已过期"&amp;(TODAY()-$AB55)&amp;"天 ",IF($AB55-TODAY()&lt;=提醒天数,"限速器剩"&amp;($AB55-TODAY())&amp;"天 ","")))&amp;IF($AC55="","",IF($AC55&lt;TODAY(),"载重试验已过期"&amp;(TODAY()-$AC55)&amp;"天 ",IF($AC55-TODAY()&lt;=提醒天数,"载重试验剩"&amp;($AC55-TODAY())&amp;"天 ","")))))</f>
        <v/>
      </c>
      <c r="AA55" s="77" t="str">
        <f aca="false">IF(TRIM($Q55&amp;"")="","",IF(ISNUMBER($Q55),IF($Q55&gt;10000,$Q55,IFERROR(DATE(INT($Q55),IF(ROUND(MOD($Q55,1)*100,0)&gt;12,ROUND(MOD($Q55,1)*10,0),ROUND(MOD($Q55,1)*100,0))+1,0),"")),IFERROR(IF(LEN($Q55)-LEN(SUBSTITUTE($Q55,".",""))&gt;=2,DATEVALUE(SUBSTITUTE(TRIM($Q55),".","-")),DATE(VALUE(LEFT(TRIM($Q55),4)),VALUE(MID(TRIM($Q55),6,2))+1,0)),"")))</f>
        <v/>
      </c>
      <c r="AB55" s="77" t="str">
        <f aca="false">IF(TRIM($S55&amp;"")="","",IF(ISNUMBER($S55),IF($S55&gt;10000,$S55,IFERROR(DATE(INT($S55),IF(ROUND(MOD($S55,1)*100,0)&gt;12,ROUND(MOD($S55,1)*10,0),ROUND(MOD($S55,1)*100,0))+1,0),"")),IFERROR(IF(LEN($S55)-LEN(SUBSTITUTE($S55,".",""))&gt;=2,DATEVALUE(SUBSTITUTE(TRIM($S55),".","-")),DATE(VALUE(LEFT(TRIM($S55),4)),VALUE(MID(TRIM($S55),6,2))+1,0)),"")))</f>
        <v/>
      </c>
      <c r="AC55" s="77" t="str">
        <f aca="false">IF(TRIM($T55&amp;"")="","",IF(ISNUMBER($T55),IF($T55&gt;10000,$T55,IFERROR(DATE(INT($T55),IF(ROUND(MOD($T55,1)*100,0)&gt;12,ROUND(MOD($T55,1)*10,0),ROUND(MOD($T55,1)*100,0))+1,0),"")),IFERROR(IF(LEN($T55)-LEN(SUBSTITUTE($T55,".",""))&gt;=2,DATEVALUE(SUBSTITUTE(TRIM($T55),".","-")),DATE(VALUE(LEFT(TRIM($T55),4)),VALUE(MID(TRIM($T55),6,2))+1,0)),"")))</f>
        <v/>
      </c>
    </row>
    <row r="56" customFormat="false" ht="17.25" hidden="false" customHeight="true" outlineLevel="0" collapsed="false">
      <c r="B56" s="66" t="s">
        <v>415</v>
      </c>
      <c r="C56" s="66" t="s">
        <v>416</v>
      </c>
      <c r="D56" s="67" t="s">
        <v>417</v>
      </c>
      <c r="E56" s="68" t="s">
        <v>427</v>
      </c>
      <c r="F56" s="69" t="s">
        <v>428</v>
      </c>
      <c r="G56" s="66" t="s">
        <v>420</v>
      </c>
      <c r="H56" s="66" t="s">
        <v>16</v>
      </c>
      <c r="I56" s="79" t="n">
        <v>18</v>
      </c>
      <c r="J56" s="79" t="n">
        <v>18</v>
      </c>
      <c r="K56" s="79" t="n">
        <v>18</v>
      </c>
      <c r="L56" s="71" t="s">
        <v>146</v>
      </c>
      <c r="M56" s="72" t="s">
        <v>194</v>
      </c>
      <c r="N56" s="67" t="n">
        <v>1</v>
      </c>
      <c r="O56" s="81" t="s">
        <v>429</v>
      </c>
      <c r="P56" s="74" t="s">
        <v>430</v>
      </c>
      <c r="Q56" s="75"/>
      <c r="R56" s="75"/>
      <c r="S56" s="76"/>
      <c r="T56" s="75"/>
      <c r="U56" s="75"/>
      <c r="V56" s="75"/>
      <c r="W56" s="75"/>
      <c r="X56" s="77"/>
      <c r="Y56" s="78" t="str">
        <f aca="true">IF(TRIM($B56&amp;$C56)="","",IF(OR($W56="安装免保",$W56="技术免保",$W56="质保期内"),IF(NOT(ISNUMBER($X56)),"▲免保到期日没填",IF($X56&lt;TODAY(),"▲免保已到期，转收费",IF($X56-TODAY()&lt;=提醒天数,"免保剩"&amp;($X56-TODAY())&amp;"天","免保中"))),IF($W56="暂停维保","暂停中",IF($W56="已解约","已解约",""))))</f>
        <v/>
      </c>
      <c r="Z56" s="78" t="str">
        <f aca="true">IF(TRIM($B56&amp;$C56)="","",TRIM(IF($AA56="","",IF($AA56&lt;TODAY(),"年检已过期"&amp;(TODAY()-$AA56)&amp;"天 ",IF($AA56-TODAY()&lt;=提醒天数,"年检剩"&amp;($AA56-TODAY())&amp;"天 ","")))&amp;IF($AB56="","",IF($AB56&lt;TODAY(),"限速器已过期"&amp;(TODAY()-$AB56)&amp;"天 ",IF($AB56-TODAY()&lt;=提醒天数,"限速器剩"&amp;($AB56-TODAY())&amp;"天 ","")))&amp;IF($AC56="","",IF($AC56&lt;TODAY(),"载重试验已过期"&amp;(TODAY()-$AC56)&amp;"天 ",IF($AC56-TODAY()&lt;=提醒天数,"载重试验剩"&amp;($AC56-TODAY())&amp;"天 ","")))))</f>
        <v/>
      </c>
      <c r="AA56" s="77" t="str">
        <f aca="false">IF(TRIM($Q56&amp;"")="","",IF(ISNUMBER($Q56),IF($Q56&gt;10000,$Q56,IFERROR(DATE(INT($Q56),IF(ROUND(MOD($Q56,1)*100,0)&gt;12,ROUND(MOD($Q56,1)*10,0),ROUND(MOD($Q56,1)*100,0))+1,0),"")),IFERROR(IF(LEN($Q56)-LEN(SUBSTITUTE($Q56,".",""))&gt;=2,DATEVALUE(SUBSTITUTE(TRIM($Q56),".","-")),DATE(VALUE(LEFT(TRIM($Q56),4)),VALUE(MID(TRIM($Q56),6,2))+1,0)),"")))</f>
        <v/>
      </c>
      <c r="AB56" s="77" t="str">
        <f aca="false">IF(TRIM($S56&amp;"")="","",IF(ISNUMBER($S56),IF($S56&gt;10000,$S56,IFERROR(DATE(INT($S56),IF(ROUND(MOD($S56,1)*100,0)&gt;12,ROUND(MOD($S56,1)*10,0),ROUND(MOD($S56,1)*100,0))+1,0),"")),IFERROR(IF(LEN($S56)-LEN(SUBSTITUTE($S56,".",""))&gt;=2,DATEVALUE(SUBSTITUTE(TRIM($S56),".","-")),DATE(VALUE(LEFT(TRIM($S56),4)),VALUE(MID(TRIM($S56),6,2))+1,0)),"")))</f>
        <v/>
      </c>
      <c r="AC56" s="77" t="str">
        <f aca="false">IF(TRIM($T56&amp;"")="","",IF(ISNUMBER($T56),IF($T56&gt;10000,$T56,IFERROR(DATE(INT($T56),IF(ROUND(MOD($T56,1)*100,0)&gt;12,ROUND(MOD($T56,1)*10,0),ROUND(MOD($T56,1)*100,0))+1,0),"")),IFERROR(IF(LEN($T56)-LEN(SUBSTITUTE($T56,".",""))&gt;=2,DATEVALUE(SUBSTITUTE(TRIM($T56),".","-")),DATE(VALUE(LEFT(TRIM($T56),4)),VALUE(MID(TRIM($T56),6,2))+1,0)),"")))</f>
        <v/>
      </c>
    </row>
    <row r="57" customFormat="false" ht="17.25" hidden="false" customHeight="true" outlineLevel="0" collapsed="false">
      <c r="B57" s="66" t="s">
        <v>415</v>
      </c>
      <c r="C57" s="66" t="s">
        <v>416</v>
      </c>
      <c r="D57" s="67" t="s">
        <v>417</v>
      </c>
      <c r="E57" s="68" t="s">
        <v>431</v>
      </c>
      <c r="F57" s="69" t="s">
        <v>432</v>
      </c>
      <c r="G57" s="66" t="s">
        <v>420</v>
      </c>
      <c r="H57" s="66" t="s">
        <v>16</v>
      </c>
      <c r="I57" s="79" t="n">
        <v>19</v>
      </c>
      <c r="J57" s="79" t="n">
        <v>19</v>
      </c>
      <c r="K57" s="79" t="n">
        <v>19</v>
      </c>
      <c r="L57" s="71" t="s">
        <v>146</v>
      </c>
      <c r="M57" s="72" t="s">
        <v>194</v>
      </c>
      <c r="N57" s="67" t="n">
        <v>1</v>
      </c>
      <c r="O57" s="81" t="s">
        <v>433</v>
      </c>
      <c r="P57" s="74" t="s">
        <v>434</v>
      </c>
      <c r="Q57" s="75"/>
      <c r="R57" s="75"/>
      <c r="S57" s="76"/>
      <c r="T57" s="75"/>
      <c r="U57" s="75"/>
      <c r="V57" s="75"/>
      <c r="W57" s="75"/>
      <c r="X57" s="77"/>
      <c r="Y57" s="78" t="str">
        <f aca="true">IF(TRIM($B57&amp;$C57)="","",IF(OR($W57="安装免保",$W57="技术免保",$W57="质保期内"),IF(NOT(ISNUMBER($X57)),"▲免保到期日没填",IF($X57&lt;TODAY(),"▲免保已到期，转收费",IF($X57-TODAY()&lt;=提醒天数,"免保剩"&amp;($X57-TODAY())&amp;"天","免保中"))),IF($W57="暂停维保","暂停中",IF($W57="已解约","已解约",""))))</f>
        <v/>
      </c>
      <c r="Z57" s="78" t="str">
        <f aca="true">IF(TRIM($B57&amp;$C57)="","",TRIM(IF($AA57="","",IF($AA57&lt;TODAY(),"年检已过期"&amp;(TODAY()-$AA57)&amp;"天 ",IF($AA57-TODAY()&lt;=提醒天数,"年检剩"&amp;($AA57-TODAY())&amp;"天 ","")))&amp;IF($AB57="","",IF($AB57&lt;TODAY(),"限速器已过期"&amp;(TODAY()-$AB57)&amp;"天 ",IF($AB57-TODAY()&lt;=提醒天数,"限速器剩"&amp;($AB57-TODAY())&amp;"天 ","")))&amp;IF($AC57="","",IF($AC57&lt;TODAY(),"载重试验已过期"&amp;(TODAY()-$AC57)&amp;"天 ",IF($AC57-TODAY()&lt;=提醒天数,"载重试验剩"&amp;($AC57-TODAY())&amp;"天 ","")))))</f>
        <v/>
      </c>
      <c r="AA57" s="77" t="str">
        <f aca="false">IF(TRIM($Q57&amp;"")="","",IF(ISNUMBER($Q57),IF($Q57&gt;10000,$Q57,IFERROR(DATE(INT($Q57),IF(ROUND(MOD($Q57,1)*100,0)&gt;12,ROUND(MOD($Q57,1)*10,0),ROUND(MOD($Q57,1)*100,0))+1,0),"")),IFERROR(IF(LEN($Q57)-LEN(SUBSTITUTE($Q57,".",""))&gt;=2,DATEVALUE(SUBSTITUTE(TRIM($Q57),".","-")),DATE(VALUE(LEFT(TRIM($Q57),4)),VALUE(MID(TRIM($Q57),6,2))+1,0)),"")))</f>
        <v/>
      </c>
      <c r="AB57" s="77" t="str">
        <f aca="false">IF(TRIM($S57&amp;"")="","",IF(ISNUMBER($S57),IF($S57&gt;10000,$S57,IFERROR(DATE(INT($S57),IF(ROUND(MOD($S57,1)*100,0)&gt;12,ROUND(MOD($S57,1)*10,0),ROUND(MOD($S57,1)*100,0))+1,0),"")),IFERROR(IF(LEN($S57)-LEN(SUBSTITUTE($S57,".",""))&gt;=2,DATEVALUE(SUBSTITUTE(TRIM($S57),".","-")),DATE(VALUE(LEFT(TRIM($S57),4)),VALUE(MID(TRIM($S57),6,2))+1,0)),"")))</f>
        <v/>
      </c>
      <c r="AC57" s="77" t="str">
        <f aca="false">IF(TRIM($T57&amp;"")="","",IF(ISNUMBER($T57),IF($T57&gt;10000,$T57,IFERROR(DATE(INT($T57),IF(ROUND(MOD($T57,1)*100,0)&gt;12,ROUND(MOD($T57,1)*10,0),ROUND(MOD($T57,1)*100,0))+1,0),"")),IFERROR(IF(LEN($T57)-LEN(SUBSTITUTE($T57,".",""))&gt;=2,DATEVALUE(SUBSTITUTE(TRIM($T57),".","-")),DATE(VALUE(LEFT(TRIM($T57),4)),VALUE(MID(TRIM($T57),6,2))+1,0)),"")))</f>
        <v/>
      </c>
    </row>
    <row r="58" customFormat="false" ht="17.25" hidden="false" customHeight="true" outlineLevel="0" collapsed="false">
      <c r="B58" s="66" t="s">
        <v>415</v>
      </c>
      <c r="C58" s="66" t="s">
        <v>416</v>
      </c>
      <c r="D58" s="67" t="s">
        <v>417</v>
      </c>
      <c r="E58" s="68" t="s">
        <v>435</v>
      </c>
      <c r="F58" s="69" t="s">
        <v>436</v>
      </c>
      <c r="G58" s="66" t="s">
        <v>420</v>
      </c>
      <c r="H58" s="66" t="s">
        <v>16</v>
      </c>
      <c r="I58" s="79" t="n">
        <v>18</v>
      </c>
      <c r="J58" s="79" t="n">
        <v>18</v>
      </c>
      <c r="K58" s="79" t="n">
        <v>18</v>
      </c>
      <c r="L58" s="71" t="s">
        <v>146</v>
      </c>
      <c r="M58" s="72" t="s">
        <v>194</v>
      </c>
      <c r="N58" s="67" t="n">
        <v>1</v>
      </c>
      <c r="O58" s="81" t="s">
        <v>437</v>
      </c>
      <c r="P58" s="74" t="s">
        <v>438</v>
      </c>
      <c r="Q58" s="75"/>
      <c r="R58" s="75"/>
      <c r="S58" s="76"/>
      <c r="T58" s="75"/>
      <c r="U58" s="75"/>
      <c r="V58" s="75"/>
      <c r="W58" s="75"/>
      <c r="X58" s="77"/>
      <c r="Y58" s="78" t="str">
        <f aca="true">IF(TRIM($B58&amp;$C58)="","",IF(OR($W58="安装免保",$W58="技术免保",$W58="质保期内"),IF(NOT(ISNUMBER($X58)),"▲免保到期日没填",IF($X58&lt;TODAY(),"▲免保已到期，转收费",IF($X58-TODAY()&lt;=提醒天数,"免保剩"&amp;($X58-TODAY())&amp;"天","免保中"))),IF($W58="暂停维保","暂停中",IF($W58="已解约","已解约",""))))</f>
        <v/>
      </c>
      <c r="Z58" s="78" t="str">
        <f aca="true">IF(TRIM($B58&amp;$C58)="","",TRIM(IF($AA58="","",IF($AA58&lt;TODAY(),"年检已过期"&amp;(TODAY()-$AA58)&amp;"天 ",IF($AA58-TODAY()&lt;=提醒天数,"年检剩"&amp;($AA58-TODAY())&amp;"天 ","")))&amp;IF($AB58="","",IF($AB58&lt;TODAY(),"限速器已过期"&amp;(TODAY()-$AB58)&amp;"天 ",IF($AB58-TODAY()&lt;=提醒天数,"限速器剩"&amp;($AB58-TODAY())&amp;"天 ","")))&amp;IF($AC58="","",IF($AC58&lt;TODAY(),"载重试验已过期"&amp;(TODAY()-$AC58)&amp;"天 ",IF($AC58-TODAY()&lt;=提醒天数,"载重试验剩"&amp;($AC58-TODAY())&amp;"天 ","")))))</f>
        <v/>
      </c>
      <c r="AA58" s="77" t="str">
        <f aca="false">IF(TRIM($Q58&amp;"")="","",IF(ISNUMBER($Q58),IF($Q58&gt;10000,$Q58,IFERROR(DATE(INT($Q58),IF(ROUND(MOD($Q58,1)*100,0)&gt;12,ROUND(MOD($Q58,1)*10,0),ROUND(MOD($Q58,1)*100,0))+1,0),"")),IFERROR(IF(LEN($Q58)-LEN(SUBSTITUTE($Q58,".",""))&gt;=2,DATEVALUE(SUBSTITUTE(TRIM($Q58),".","-")),DATE(VALUE(LEFT(TRIM($Q58),4)),VALUE(MID(TRIM($Q58),6,2))+1,0)),"")))</f>
        <v/>
      </c>
      <c r="AB58" s="77" t="str">
        <f aca="false">IF(TRIM($S58&amp;"")="","",IF(ISNUMBER($S58),IF($S58&gt;10000,$S58,IFERROR(DATE(INT($S58),IF(ROUND(MOD($S58,1)*100,0)&gt;12,ROUND(MOD($S58,1)*10,0),ROUND(MOD($S58,1)*100,0))+1,0),"")),IFERROR(IF(LEN($S58)-LEN(SUBSTITUTE($S58,".",""))&gt;=2,DATEVALUE(SUBSTITUTE(TRIM($S58),".","-")),DATE(VALUE(LEFT(TRIM($S58),4)),VALUE(MID(TRIM($S58),6,2))+1,0)),"")))</f>
        <v/>
      </c>
      <c r="AC58" s="77" t="str">
        <f aca="false">IF(TRIM($T58&amp;"")="","",IF(ISNUMBER($T58),IF($T58&gt;10000,$T58,IFERROR(DATE(INT($T58),IF(ROUND(MOD($T58,1)*100,0)&gt;12,ROUND(MOD($T58,1)*10,0),ROUND(MOD($T58,1)*100,0))+1,0),"")),IFERROR(IF(LEN($T58)-LEN(SUBSTITUTE($T58,".",""))&gt;=2,DATEVALUE(SUBSTITUTE(TRIM($T58),".","-")),DATE(VALUE(LEFT(TRIM($T58),4)),VALUE(MID(TRIM($T58),6,2))+1,0)),"")))</f>
        <v/>
      </c>
    </row>
    <row r="59" customFormat="false" ht="17.25" hidden="false" customHeight="true" outlineLevel="0" collapsed="false">
      <c r="B59" s="66" t="s">
        <v>415</v>
      </c>
      <c r="C59" s="66" t="s">
        <v>416</v>
      </c>
      <c r="D59" s="67" t="s">
        <v>417</v>
      </c>
      <c r="E59" s="68" t="s">
        <v>439</v>
      </c>
      <c r="F59" s="69" t="s">
        <v>440</v>
      </c>
      <c r="G59" s="66" t="s">
        <v>420</v>
      </c>
      <c r="H59" s="66" t="s">
        <v>16</v>
      </c>
      <c r="I59" s="79" t="n">
        <v>18</v>
      </c>
      <c r="J59" s="79" t="n">
        <v>18</v>
      </c>
      <c r="K59" s="79" t="n">
        <v>18</v>
      </c>
      <c r="L59" s="71" t="s">
        <v>146</v>
      </c>
      <c r="M59" s="72" t="s">
        <v>194</v>
      </c>
      <c r="N59" s="67" t="n">
        <v>1</v>
      </c>
      <c r="O59" s="81" t="s">
        <v>441</v>
      </c>
      <c r="P59" s="74" t="s">
        <v>442</v>
      </c>
      <c r="Q59" s="75"/>
      <c r="R59" s="75"/>
      <c r="S59" s="76"/>
      <c r="T59" s="75"/>
      <c r="U59" s="75"/>
      <c r="V59" s="75"/>
      <c r="W59" s="75"/>
      <c r="X59" s="77"/>
      <c r="Y59" s="78" t="str">
        <f aca="true">IF(TRIM($B59&amp;$C59)="","",IF(OR($W59="安装免保",$W59="技术免保",$W59="质保期内"),IF(NOT(ISNUMBER($X59)),"▲免保到期日没填",IF($X59&lt;TODAY(),"▲免保已到期，转收费",IF($X59-TODAY()&lt;=提醒天数,"免保剩"&amp;($X59-TODAY())&amp;"天","免保中"))),IF($W59="暂停维保","暂停中",IF($W59="已解约","已解约",""))))</f>
        <v/>
      </c>
      <c r="Z59" s="78" t="str">
        <f aca="true">IF(TRIM($B59&amp;$C59)="","",TRIM(IF($AA59="","",IF($AA59&lt;TODAY(),"年检已过期"&amp;(TODAY()-$AA59)&amp;"天 ",IF($AA59-TODAY()&lt;=提醒天数,"年检剩"&amp;($AA59-TODAY())&amp;"天 ","")))&amp;IF($AB59="","",IF($AB59&lt;TODAY(),"限速器已过期"&amp;(TODAY()-$AB59)&amp;"天 ",IF($AB59-TODAY()&lt;=提醒天数,"限速器剩"&amp;($AB59-TODAY())&amp;"天 ","")))&amp;IF($AC59="","",IF($AC59&lt;TODAY(),"载重试验已过期"&amp;(TODAY()-$AC59)&amp;"天 ",IF($AC59-TODAY()&lt;=提醒天数,"载重试验剩"&amp;($AC59-TODAY())&amp;"天 ","")))))</f>
        <v/>
      </c>
      <c r="AA59" s="77" t="str">
        <f aca="false">IF(TRIM($Q59&amp;"")="","",IF(ISNUMBER($Q59),IF($Q59&gt;10000,$Q59,IFERROR(DATE(INT($Q59),IF(ROUND(MOD($Q59,1)*100,0)&gt;12,ROUND(MOD($Q59,1)*10,0),ROUND(MOD($Q59,1)*100,0))+1,0),"")),IFERROR(IF(LEN($Q59)-LEN(SUBSTITUTE($Q59,".",""))&gt;=2,DATEVALUE(SUBSTITUTE(TRIM($Q59),".","-")),DATE(VALUE(LEFT(TRIM($Q59),4)),VALUE(MID(TRIM($Q59),6,2))+1,0)),"")))</f>
        <v/>
      </c>
      <c r="AB59" s="77" t="str">
        <f aca="false">IF(TRIM($S59&amp;"")="","",IF(ISNUMBER($S59),IF($S59&gt;10000,$S59,IFERROR(DATE(INT($S59),IF(ROUND(MOD($S59,1)*100,0)&gt;12,ROUND(MOD($S59,1)*10,0),ROUND(MOD($S59,1)*100,0))+1,0),"")),IFERROR(IF(LEN($S59)-LEN(SUBSTITUTE($S59,".",""))&gt;=2,DATEVALUE(SUBSTITUTE(TRIM($S59),".","-")),DATE(VALUE(LEFT(TRIM($S59),4)),VALUE(MID(TRIM($S59),6,2))+1,0)),"")))</f>
        <v/>
      </c>
      <c r="AC59" s="77" t="str">
        <f aca="false">IF(TRIM($T59&amp;"")="","",IF(ISNUMBER($T59),IF($T59&gt;10000,$T59,IFERROR(DATE(INT($T59),IF(ROUND(MOD($T59,1)*100,0)&gt;12,ROUND(MOD($T59,1)*10,0),ROUND(MOD($T59,1)*100,0))+1,0),"")),IFERROR(IF(LEN($T59)-LEN(SUBSTITUTE($T59,".",""))&gt;=2,DATEVALUE(SUBSTITUTE(TRIM($T59),".","-")),DATE(VALUE(LEFT(TRIM($T59),4)),VALUE(MID(TRIM($T59),6,2))+1,0)),"")))</f>
        <v/>
      </c>
    </row>
    <row r="60" customFormat="false" ht="17.25" hidden="false" customHeight="true" outlineLevel="0" collapsed="false">
      <c r="B60" s="66" t="s">
        <v>415</v>
      </c>
      <c r="C60" s="66" t="s">
        <v>416</v>
      </c>
      <c r="D60" s="67" t="s">
        <v>417</v>
      </c>
      <c r="E60" s="68" t="s">
        <v>443</v>
      </c>
      <c r="F60" s="69" t="s">
        <v>444</v>
      </c>
      <c r="G60" s="66" t="s">
        <v>420</v>
      </c>
      <c r="H60" s="66" t="s">
        <v>16</v>
      </c>
      <c r="I60" s="79" t="n">
        <v>18</v>
      </c>
      <c r="J60" s="79" t="n">
        <v>18</v>
      </c>
      <c r="K60" s="79" t="n">
        <v>18</v>
      </c>
      <c r="L60" s="71" t="s">
        <v>146</v>
      </c>
      <c r="M60" s="72" t="s">
        <v>194</v>
      </c>
      <c r="N60" s="67" t="n">
        <v>1</v>
      </c>
      <c r="O60" s="81" t="s">
        <v>445</v>
      </c>
      <c r="P60" s="74" t="s">
        <v>446</v>
      </c>
      <c r="Q60" s="75"/>
      <c r="R60" s="75"/>
      <c r="S60" s="76"/>
      <c r="T60" s="75"/>
      <c r="U60" s="75"/>
      <c r="V60" s="75"/>
      <c r="W60" s="75"/>
      <c r="X60" s="77"/>
      <c r="Y60" s="78" t="str">
        <f aca="true">IF(TRIM($B60&amp;$C60)="","",IF(OR($W60="安装免保",$W60="技术免保",$W60="质保期内"),IF(NOT(ISNUMBER($X60)),"▲免保到期日没填",IF($X60&lt;TODAY(),"▲免保已到期，转收费",IF($X60-TODAY()&lt;=提醒天数,"免保剩"&amp;($X60-TODAY())&amp;"天","免保中"))),IF($W60="暂停维保","暂停中",IF($W60="已解约","已解约",""))))</f>
        <v/>
      </c>
      <c r="Z60" s="78" t="str">
        <f aca="true">IF(TRIM($B60&amp;$C60)="","",TRIM(IF($AA60="","",IF($AA60&lt;TODAY(),"年检已过期"&amp;(TODAY()-$AA60)&amp;"天 ",IF($AA60-TODAY()&lt;=提醒天数,"年检剩"&amp;($AA60-TODAY())&amp;"天 ","")))&amp;IF($AB60="","",IF($AB60&lt;TODAY(),"限速器已过期"&amp;(TODAY()-$AB60)&amp;"天 ",IF($AB60-TODAY()&lt;=提醒天数,"限速器剩"&amp;($AB60-TODAY())&amp;"天 ","")))&amp;IF($AC60="","",IF($AC60&lt;TODAY(),"载重试验已过期"&amp;(TODAY()-$AC60)&amp;"天 ",IF($AC60-TODAY()&lt;=提醒天数,"载重试验剩"&amp;($AC60-TODAY())&amp;"天 ","")))))</f>
        <v/>
      </c>
      <c r="AA60" s="77" t="str">
        <f aca="false">IF(TRIM($Q60&amp;"")="","",IF(ISNUMBER($Q60),IF($Q60&gt;10000,$Q60,IFERROR(DATE(INT($Q60),IF(ROUND(MOD($Q60,1)*100,0)&gt;12,ROUND(MOD($Q60,1)*10,0),ROUND(MOD($Q60,1)*100,0))+1,0),"")),IFERROR(IF(LEN($Q60)-LEN(SUBSTITUTE($Q60,".",""))&gt;=2,DATEVALUE(SUBSTITUTE(TRIM($Q60),".","-")),DATE(VALUE(LEFT(TRIM($Q60),4)),VALUE(MID(TRIM($Q60),6,2))+1,0)),"")))</f>
        <v/>
      </c>
      <c r="AB60" s="77" t="str">
        <f aca="false">IF(TRIM($S60&amp;"")="","",IF(ISNUMBER($S60),IF($S60&gt;10000,$S60,IFERROR(DATE(INT($S60),IF(ROUND(MOD($S60,1)*100,0)&gt;12,ROUND(MOD($S60,1)*10,0),ROUND(MOD($S60,1)*100,0))+1,0),"")),IFERROR(IF(LEN($S60)-LEN(SUBSTITUTE($S60,".",""))&gt;=2,DATEVALUE(SUBSTITUTE(TRIM($S60),".","-")),DATE(VALUE(LEFT(TRIM($S60),4)),VALUE(MID(TRIM($S60),6,2))+1,0)),"")))</f>
        <v/>
      </c>
      <c r="AC60" s="77" t="str">
        <f aca="false">IF(TRIM($T60&amp;"")="","",IF(ISNUMBER($T60),IF($T60&gt;10000,$T60,IFERROR(DATE(INT($T60),IF(ROUND(MOD($T60,1)*100,0)&gt;12,ROUND(MOD($T60,1)*10,0),ROUND(MOD($T60,1)*100,0))+1,0),"")),IFERROR(IF(LEN($T60)-LEN(SUBSTITUTE($T60,".",""))&gt;=2,DATEVALUE(SUBSTITUTE(TRIM($T60),".","-")),DATE(VALUE(LEFT(TRIM($T60),4)),VALUE(MID(TRIM($T60),6,2))+1,0)),"")))</f>
        <v/>
      </c>
    </row>
    <row r="61" customFormat="false" ht="17.25" hidden="false" customHeight="true" outlineLevel="0" collapsed="false">
      <c r="B61" s="66" t="s">
        <v>415</v>
      </c>
      <c r="C61" s="66" t="s">
        <v>416</v>
      </c>
      <c r="D61" s="67" t="s">
        <v>417</v>
      </c>
      <c r="E61" s="68" t="s">
        <v>447</v>
      </c>
      <c r="F61" s="69" t="s">
        <v>448</v>
      </c>
      <c r="G61" s="66" t="s">
        <v>420</v>
      </c>
      <c r="H61" s="66" t="s">
        <v>16</v>
      </c>
      <c r="I61" s="79" t="n">
        <v>18</v>
      </c>
      <c r="J61" s="79" t="n">
        <v>18</v>
      </c>
      <c r="K61" s="79" t="n">
        <v>18</v>
      </c>
      <c r="L61" s="71" t="s">
        <v>146</v>
      </c>
      <c r="M61" s="72" t="s">
        <v>194</v>
      </c>
      <c r="N61" s="67" t="n">
        <v>1</v>
      </c>
      <c r="O61" s="81" t="s">
        <v>449</v>
      </c>
      <c r="P61" s="74" t="s">
        <v>450</v>
      </c>
      <c r="Q61" s="75"/>
      <c r="R61" s="75"/>
      <c r="S61" s="76"/>
      <c r="T61" s="75"/>
      <c r="U61" s="75"/>
      <c r="V61" s="75"/>
      <c r="W61" s="75"/>
      <c r="X61" s="77"/>
      <c r="Y61" s="78" t="str">
        <f aca="true">IF(TRIM($B61&amp;$C61)="","",IF(OR($W61="安装免保",$W61="技术免保",$W61="质保期内"),IF(NOT(ISNUMBER($X61)),"▲免保到期日没填",IF($X61&lt;TODAY(),"▲免保已到期，转收费",IF($X61-TODAY()&lt;=提醒天数,"免保剩"&amp;($X61-TODAY())&amp;"天","免保中"))),IF($W61="暂停维保","暂停中",IF($W61="已解约","已解约",""))))</f>
        <v/>
      </c>
      <c r="Z61" s="78" t="str">
        <f aca="true">IF(TRIM($B61&amp;$C61)="","",TRIM(IF($AA61="","",IF($AA61&lt;TODAY(),"年检已过期"&amp;(TODAY()-$AA61)&amp;"天 ",IF($AA61-TODAY()&lt;=提醒天数,"年检剩"&amp;($AA61-TODAY())&amp;"天 ","")))&amp;IF($AB61="","",IF($AB61&lt;TODAY(),"限速器已过期"&amp;(TODAY()-$AB61)&amp;"天 ",IF($AB61-TODAY()&lt;=提醒天数,"限速器剩"&amp;($AB61-TODAY())&amp;"天 ","")))&amp;IF($AC61="","",IF($AC61&lt;TODAY(),"载重试验已过期"&amp;(TODAY()-$AC61)&amp;"天 ",IF($AC61-TODAY()&lt;=提醒天数,"载重试验剩"&amp;($AC61-TODAY())&amp;"天 ","")))))</f>
        <v/>
      </c>
      <c r="AA61" s="77" t="str">
        <f aca="false">IF(TRIM($Q61&amp;"")="","",IF(ISNUMBER($Q61),IF($Q61&gt;10000,$Q61,IFERROR(DATE(INT($Q61),IF(ROUND(MOD($Q61,1)*100,0)&gt;12,ROUND(MOD($Q61,1)*10,0),ROUND(MOD($Q61,1)*100,0))+1,0),"")),IFERROR(IF(LEN($Q61)-LEN(SUBSTITUTE($Q61,".",""))&gt;=2,DATEVALUE(SUBSTITUTE(TRIM($Q61),".","-")),DATE(VALUE(LEFT(TRIM($Q61),4)),VALUE(MID(TRIM($Q61),6,2))+1,0)),"")))</f>
        <v/>
      </c>
      <c r="AB61" s="77" t="str">
        <f aca="false">IF(TRIM($S61&amp;"")="","",IF(ISNUMBER($S61),IF($S61&gt;10000,$S61,IFERROR(DATE(INT($S61),IF(ROUND(MOD($S61,1)*100,0)&gt;12,ROUND(MOD($S61,1)*10,0),ROUND(MOD($S61,1)*100,0))+1,0),"")),IFERROR(IF(LEN($S61)-LEN(SUBSTITUTE($S61,".",""))&gt;=2,DATEVALUE(SUBSTITUTE(TRIM($S61),".","-")),DATE(VALUE(LEFT(TRIM($S61),4)),VALUE(MID(TRIM($S61),6,2))+1,0)),"")))</f>
        <v/>
      </c>
      <c r="AC61" s="77" t="str">
        <f aca="false">IF(TRIM($T61&amp;"")="","",IF(ISNUMBER($T61),IF($T61&gt;10000,$T61,IFERROR(DATE(INT($T61),IF(ROUND(MOD($T61,1)*100,0)&gt;12,ROUND(MOD($T61,1)*10,0),ROUND(MOD($T61,1)*100,0))+1,0),"")),IFERROR(IF(LEN($T61)-LEN(SUBSTITUTE($T61,".",""))&gt;=2,DATEVALUE(SUBSTITUTE(TRIM($T61),".","-")),DATE(VALUE(LEFT(TRIM($T61),4)),VALUE(MID(TRIM($T61),6,2))+1,0)),"")))</f>
        <v/>
      </c>
    </row>
    <row r="62" customFormat="false" ht="17.25" hidden="false" customHeight="true" outlineLevel="0" collapsed="false">
      <c r="B62" s="66" t="s">
        <v>415</v>
      </c>
      <c r="C62" s="66" t="s">
        <v>416</v>
      </c>
      <c r="D62" s="67" t="s">
        <v>417</v>
      </c>
      <c r="E62" s="68" t="s">
        <v>451</v>
      </c>
      <c r="F62" s="69" t="s">
        <v>452</v>
      </c>
      <c r="G62" s="66" t="s">
        <v>420</v>
      </c>
      <c r="H62" s="66" t="s">
        <v>16</v>
      </c>
      <c r="I62" s="79" t="n">
        <v>24</v>
      </c>
      <c r="J62" s="79" t="n">
        <v>24</v>
      </c>
      <c r="K62" s="79" t="n">
        <v>24</v>
      </c>
      <c r="L62" s="71" t="s">
        <v>146</v>
      </c>
      <c r="M62" s="72" t="s">
        <v>194</v>
      </c>
      <c r="N62" s="67" t="n">
        <v>1</v>
      </c>
      <c r="O62" s="81" t="s">
        <v>453</v>
      </c>
      <c r="P62" s="74" t="s">
        <v>454</v>
      </c>
      <c r="Q62" s="75"/>
      <c r="R62" s="75"/>
      <c r="S62" s="76"/>
      <c r="T62" s="75"/>
      <c r="U62" s="75"/>
      <c r="V62" s="75"/>
      <c r="W62" s="75"/>
      <c r="X62" s="77"/>
      <c r="Y62" s="78" t="str">
        <f aca="true">IF(TRIM($B62&amp;$C62)="","",IF(OR($W62="安装免保",$W62="技术免保",$W62="质保期内"),IF(NOT(ISNUMBER($X62)),"▲免保到期日没填",IF($X62&lt;TODAY(),"▲免保已到期，转收费",IF($X62-TODAY()&lt;=提醒天数,"免保剩"&amp;($X62-TODAY())&amp;"天","免保中"))),IF($W62="暂停维保","暂停中",IF($W62="已解约","已解约",""))))</f>
        <v/>
      </c>
      <c r="Z62" s="78" t="str">
        <f aca="true">IF(TRIM($B62&amp;$C62)="","",TRIM(IF($AA62="","",IF($AA62&lt;TODAY(),"年检已过期"&amp;(TODAY()-$AA62)&amp;"天 ",IF($AA62-TODAY()&lt;=提醒天数,"年检剩"&amp;($AA62-TODAY())&amp;"天 ","")))&amp;IF($AB62="","",IF($AB62&lt;TODAY(),"限速器已过期"&amp;(TODAY()-$AB62)&amp;"天 ",IF($AB62-TODAY()&lt;=提醒天数,"限速器剩"&amp;($AB62-TODAY())&amp;"天 ","")))&amp;IF($AC62="","",IF($AC62&lt;TODAY(),"载重试验已过期"&amp;(TODAY()-$AC62)&amp;"天 ",IF($AC62-TODAY()&lt;=提醒天数,"载重试验剩"&amp;($AC62-TODAY())&amp;"天 ","")))))</f>
        <v/>
      </c>
      <c r="AA62" s="77" t="str">
        <f aca="false">IF(TRIM($Q62&amp;"")="","",IF(ISNUMBER($Q62),IF($Q62&gt;10000,$Q62,IFERROR(DATE(INT($Q62),IF(ROUND(MOD($Q62,1)*100,0)&gt;12,ROUND(MOD($Q62,1)*10,0),ROUND(MOD($Q62,1)*100,0))+1,0),"")),IFERROR(IF(LEN($Q62)-LEN(SUBSTITUTE($Q62,".",""))&gt;=2,DATEVALUE(SUBSTITUTE(TRIM($Q62),".","-")),DATE(VALUE(LEFT(TRIM($Q62),4)),VALUE(MID(TRIM($Q62),6,2))+1,0)),"")))</f>
        <v/>
      </c>
      <c r="AB62" s="77" t="str">
        <f aca="false">IF(TRIM($S62&amp;"")="","",IF(ISNUMBER($S62),IF($S62&gt;10000,$S62,IFERROR(DATE(INT($S62),IF(ROUND(MOD($S62,1)*100,0)&gt;12,ROUND(MOD($S62,1)*10,0),ROUND(MOD($S62,1)*100,0))+1,0),"")),IFERROR(IF(LEN($S62)-LEN(SUBSTITUTE($S62,".",""))&gt;=2,DATEVALUE(SUBSTITUTE(TRIM($S62),".","-")),DATE(VALUE(LEFT(TRIM($S62),4)),VALUE(MID(TRIM($S62),6,2))+1,0)),"")))</f>
        <v/>
      </c>
      <c r="AC62" s="77" t="str">
        <f aca="false">IF(TRIM($T62&amp;"")="","",IF(ISNUMBER($T62),IF($T62&gt;10000,$T62,IFERROR(DATE(INT($T62),IF(ROUND(MOD($T62,1)*100,0)&gt;12,ROUND(MOD($T62,1)*10,0),ROUND(MOD($T62,1)*100,0))+1,0),"")),IFERROR(IF(LEN($T62)-LEN(SUBSTITUTE($T62,".",""))&gt;=2,DATEVALUE(SUBSTITUTE(TRIM($T62),".","-")),DATE(VALUE(LEFT(TRIM($T62),4)),VALUE(MID(TRIM($T62),6,2))+1,0)),"")))</f>
        <v/>
      </c>
    </row>
    <row r="63" customFormat="false" ht="17.25" hidden="false" customHeight="true" outlineLevel="0" collapsed="false">
      <c r="B63" s="66" t="s">
        <v>415</v>
      </c>
      <c r="C63" s="66" t="s">
        <v>416</v>
      </c>
      <c r="D63" s="67" t="s">
        <v>417</v>
      </c>
      <c r="E63" s="68" t="s">
        <v>455</v>
      </c>
      <c r="F63" s="69" t="s">
        <v>456</v>
      </c>
      <c r="G63" s="66" t="s">
        <v>420</v>
      </c>
      <c r="H63" s="66" t="s">
        <v>16</v>
      </c>
      <c r="I63" s="79" t="n">
        <v>24</v>
      </c>
      <c r="J63" s="79" t="n">
        <v>24</v>
      </c>
      <c r="K63" s="79" t="n">
        <v>24</v>
      </c>
      <c r="L63" s="71" t="s">
        <v>146</v>
      </c>
      <c r="M63" s="72" t="s">
        <v>194</v>
      </c>
      <c r="N63" s="67" t="n">
        <v>1</v>
      </c>
      <c r="O63" s="81" t="s">
        <v>457</v>
      </c>
      <c r="P63" s="74" t="s">
        <v>458</v>
      </c>
      <c r="Q63" s="75"/>
      <c r="R63" s="75"/>
      <c r="S63" s="76"/>
      <c r="T63" s="75"/>
      <c r="U63" s="75"/>
      <c r="V63" s="75"/>
      <c r="W63" s="75"/>
      <c r="X63" s="77"/>
      <c r="Y63" s="78" t="str">
        <f aca="true">IF(TRIM($B63&amp;$C63)="","",IF(OR($W63="安装免保",$W63="技术免保",$W63="质保期内"),IF(NOT(ISNUMBER($X63)),"▲免保到期日没填",IF($X63&lt;TODAY(),"▲免保已到期，转收费",IF($X63-TODAY()&lt;=提醒天数,"免保剩"&amp;($X63-TODAY())&amp;"天","免保中"))),IF($W63="暂停维保","暂停中",IF($W63="已解约","已解约",""))))</f>
        <v/>
      </c>
      <c r="Z63" s="78" t="str">
        <f aca="true">IF(TRIM($B63&amp;$C63)="","",TRIM(IF($AA63="","",IF($AA63&lt;TODAY(),"年检已过期"&amp;(TODAY()-$AA63)&amp;"天 ",IF($AA63-TODAY()&lt;=提醒天数,"年检剩"&amp;($AA63-TODAY())&amp;"天 ","")))&amp;IF($AB63="","",IF($AB63&lt;TODAY(),"限速器已过期"&amp;(TODAY()-$AB63)&amp;"天 ",IF($AB63-TODAY()&lt;=提醒天数,"限速器剩"&amp;($AB63-TODAY())&amp;"天 ","")))&amp;IF($AC63="","",IF($AC63&lt;TODAY(),"载重试验已过期"&amp;(TODAY()-$AC63)&amp;"天 ",IF($AC63-TODAY()&lt;=提醒天数,"载重试验剩"&amp;($AC63-TODAY())&amp;"天 ","")))))</f>
        <v/>
      </c>
      <c r="AA63" s="77" t="str">
        <f aca="false">IF(TRIM($Q63&amp;"")="","",IF(ISNUMBER($Q63),IF($Q63&gt;10000,$Q63,IFERROR(DATE(INT($Q63),IF(ROUND(MOD($Q63,1)*100,0)&gt;12,ROUND(MOD($Q63,1)*10,0),ROUND(MOD($Q63,1)*100,0))+1,0),"")),IFERROR(IF(LEN($Q63)-LEN(SUBSTITUTE($Q63,".",""))&gt;=2,DATEVALUE(SUBSTITUTE(TRIM($Q63),".","-")),DATE(VALUE(LEFT(TRIM($Q63),4)),VALUE(MID(TRIM($Q63),6,2))+1,0)),"")))</f>
        <v/>
      </c>
      <c r="AB63" s="77" t="str">
        <f aca="false">IF(TRIM($S63&amp;"")="","",IF(ISNUMBER($S63),IF($S63&gt;10000,$S63,IFERROR(DATE(INT($S63),IF(ROUND(MOD($S63,1)*100,0)&gt;12,ROUND(MOD($S63,1)*10,0),ROUND(MOD($S63,1)*100,0))+1,0),"")),IFERROR(IF(LEN($S63)-LEN(SUBSTITUTE($S63,".",""))&gt;=2,DATEVALUE(SUBSTITUTE(TRIM($S63),".","-")),DATE(VALUE(LEFT(TRIM($S63),4)),VALUE(MID(TRIM($S63),6,2))+1,0)),"")))</f>
        <v/>
      </c>
      <c r="AC63" s="77" t="str">
        <f aca="false">IF(TRIM($T63&amp;"")="","",IF(ISNUMBER($T63),IF($T63&gt;10000,$T63,IFERROR(DATE(INT($T63),IF(ROUND(MOD($T63,1)*100,0)&gt;12,ROUND(MOD($T63,1)*10,0),ROUND(MOD($T63,1)*100,0))+1,0),"")),IFERROR(IF(LEN($T63)-LEN(SUBSTITUTE($T63,".",""))&gt;=2,DATEVALUE(SUBSTITUTE(TRIM($T63),".","-")),DATE(VALUE(LEFT(TRIM($T63),4)),VALUE(MID(TRIM($T63),6,2))+1,0)),"")))</f>
        <v/>
      </c>
    </row>
    <row r="64" customFormat="false" ht="17.25" hidden="false" customHeight="true" outlineLevel="0" collapsed="false">
      <c r="B64" s="66" t="s">
        <v>415</v>
      </c>
      <c r="C64" s="66" t="s">
        <v>416</v>
      </c>
      <c r="D64" s="67" t="s">
        <v>417</v>
      </c>
      <c r="E64" s="68" t="s">
        <v>459</v>
      </c>
      <c r="F64" s="69" t="s">
        <v>460</v>
      </c>
      <c r="G64" s="66" t="s">
        <v>420</v>
      </c>
      <c r="H64" s="66" t="s">
        <v>16</v>
      </c>
      <c r="I64" s="79" t="n">
        <v>19</v>
      </c>
      <c r="J64" s="79" t="n">
        <v>19</v>
      </c>
      <c r="K64" s="79" t="n">
        <v>19</v>
      </c>
      <c r="L64" s="71" t="s">
        <v>146</v>
      </c>
      <c r="M64" s="72" t="s">
        <v>194</v>
      </c>
      <c r="N64" s="67" t="n">
        <v>1</v>
      </c>
      <c r="O64" s="81" t="s">
        <v>461</v>
      </c>
      <c r="P64" s="74" t="s">
        <v>462</v>
      </c>
      <c r="Q64" s="75"/>
      <c r="R64" s="75"/>
      <c r="S64" s="76"/>
      <c r="T64" s="75"/>
      <c r="U64" s="75"/>
      <c r="V64" s="75"/>
      <c r="W64" s="75"/>
      <c r="X64" s="77"/>
      <c r="Y64" s="78" t="str">
        <f aca="true">IF(TRIM($B64&amp;$C64)="","",IF(OR($W64="安装免保",$W64="技术免保",$W64="质保期内"),IF(NOT(ISNUMBER($X64)),"▲免保到期日没填",IF($X64&lt;TODAY(),"▲免保已到期，转收费",IF($X64-TODAY()&lt;=提醒天数,"免保剩"&amp;($X64-TODAY())&amp;"天","免保中"))),IF($W64="暂停维保","暂停中",IF($W64="已解约","已解约",""))))</f>
        <v/>
      </c>
      <c r="Z64" s="78" t="str">
        <f aca="true">IF(TRIM($B64&amp;$C64)="","",TRIM(IF($AA64="","",IF($AA64&lt;TODAY(),"年检已过期"&amp;(TODAY()-$AA64)&amp;"天 ",IF($AA64-TODAY()&lt;=提醒天数,"年检剩"&amp;($AA64-TODAY())&amp;"天 ","")))&amp;IF($AB64="","",IF($AB64&lt;TODAY(),"限速器已过期"&amp;(TODAY()-$AB64)&amp;"天 ",IF($AB64-TODAY()&lt;=提醒天数,"限速器剩"&amp;($AB64-TODAY())&amp;"天 ","")))&amp;IF($AC64="","",IF($AC64&lt;TODAY(),"载重试验已过期"&amp;(TODAY()-$AC64)&amp;"天 ",IF($AC64-TODAY()&lt;=提醒天数,"载重试验剩"&amp;($AC64-TODAY())&amp;"天 ","")))))</f>
        <v/>
      </c>
      <c r="AA64" s="77" t="str">
        <f aca="false">IF(TRIM($Q64&amp;"")="","",IF(ISNUMBER($Q64),IF($Q64&gt;10000,$Q64,IFERROR(DATE(INT($Q64),IF(ROUND(MOD($Q64,1)*100,0)&gt;12,ROUND(MOD($Q64,1)*10,0),ROUND(MOD($Q64,1)*100,0))+1,0),"")),IFERROR(IF(LEN($Q64)-LEN(SUBSTITUTE($Q64,".",""))&gt;=2,DATEVALUE(SUBSTITUTE(TRIM($Q64),".","-")),DATE(VALUE(LEFT(TRIM($Q64),4)),VALUE(MID(TRIM($Q64),6,2))+1,0)),"")))</f>
        <v/>
      </c>
      <c r="AB64" s="77" t="str">
        <f aca="false">IF(TRIM($S64&amp;"")="","",IF(ISNUMBER($S64),IF($S64&gt;10000,$S64,IFERROR(DATE(INT($S64),IF(ROUND(MOD($S64,1)*100,0)&gt;12,ROUND(MOD($S64,1)*10,0),ROUND(MOD($S64,1)*100,0))+1,0),"")),IFERROR(IF(LEN($S64)-LEN(SUBSTITUTE($S64,".",""))&gt;=2,DATEVALUE(SUBSTITUTE(TRIM($S64),".","-")),DATE(VALUE(LEFT(TRIM($S64),4)),VALUE(MID(TRIM($S64),6,2))+1,0)),"")))</f>
        <v/>
      </c>
      <c r="AC64" s="77" t="str">
        <f aca="false">IF(TRIM($T64&amp;"")="","",IF(ISNUMBER($T64),IF($T64&gt;10000,$T64,IFERROR(DATE(INT($T64),IF(ROUND(MOD($T64,1)*100,0)&gt;12,ROUND(MOD($T64,1)*10,0),ROUND(MOD($T64,1)*100,0))+1,0),"")),IFERROR(IF(LEN($T64)-LEN(SUBSTITUTE($T64,".",""))&gt;=2,DATEVALUE(SUBSTITUTE(TRIM($T64),".","-")),DATE(VALUE(LEFT(TRIM($T64),4)),VALUE(MID(TRIM($T64),6,2))+1,0)),"")))</f>
        <v/>
      </c>
    </row>
    <row r="65" customFormat="false" ht="17.25" hidden="false" customHeight="true" outlineLevel="0" collapsed="false">
      <c r="B65" s="66" t="s">
        <v>415</v>
      </c>
      <c r="C65" s="66" t="s">
        <v>416</v>
      </c>
      <c r="D65" s="67" t="s">
        <v>417</v>
      </c>
      <c r="E65" s="68" t="s">
        <v>463</v>
      </c>
      <c r="F65" s="69" t="s">
        <v>464</v>
      </c>
      <c r="G65" s="66" t="s">
        <v>420</v>
      </c>
      <c r="H65" s="66" t="s">
        <v>16</v>
      </c>
      <c r="I65" s="79" t="n">
        <v>18</v>
      </c>
      <c r="J65" s="79" t="n">
        <v>18</v>
      </c>
      <c r="K65" s="79" t="n">
        <v>18</v>
      </c>
      <c r="L65" s="71" t="s">
        <v>146</v>
      </c>
      <c r="M65" s="72" t="s">
        <v>194</v>
      </c>
      <c r="N65" s="67" t="n">
        <v>1</v>
      </c>
      <c r="O65" s="81" t="s">
        <v>465</v>
      </c>
      <c r="P65" s="74" t="s">
        <v>466</v>
      </c>
      <c r="Q65" s="75"/>
      <c r="R65" s="75"/>
      <c r="S65" s="76"/>
      <c r="T65" s="75"/>
      <c r="U65" s="75"/>
      <c r="V65" s="75"/>
      <c r="W65" s="75"/>
      <c r="X65" s="77"/>
      <c r="Y65" s="78" t="str">
        <f aca="true">IF(TRIM($B65&amp;$C65)="","",IF(OR($W65="安装免保",$W65="技术免保",$W65="质保期内"),IF(NOT(ISNUMBER($X65)),"▲免保到期日没填",IF($X65&lt;TODAY(),"▲免保已到期，转收费",IF($X65-TODAY()&lt;=提醒天数,"免保剩"&amp;($X65-TODAY())&amp;"天","免保中"))),IF($W65="暂停维保","暂停中",IF($W65="已解约","已解约",""))))</f>
        <v/>
      </c>
      <c r="Z65" s="78" t="str">
        <f aca="true">IF(TRIM($B65&amp;$C65)="","",TRIM(IF($AA65="","",IF($AA65&lt;TODAY(),"年检已过期"&amp;(TODAY()-$AA65)&amp;"天 ",IF($AA65-TODAY()&lt;=提醒天数,"年检剩"&amp;($AA65-TODAY())&amp;"天 ","")))&amp;IF($AB65="","",IF($AB65&lt;TODAY(),"限速器已过期"&amp;(TODAY()-$AB65)&amp;"天 ",IF($AB65-TODAY()&lt;=提醒天数,"限速器剩"&amp;($AB65-TODAY())&amp;"天 ","")))&amp;IF($AC65="","",IF($AC65&lt;TODAY(),"载重试验已过期"&amp;(TODAY()-$AC65)&amp;"天 ",IF($AC65-TODAY()&lt;=提醒天数,"载重试验剩"&amp;($AC65-TODAY())&amp;"天 ","")))))</f>
        <v/>
      </c>
      <c r="AA65" s="77" t="str">
        <f aca="false">IF(TRIM($Q65&amp;"")="","",IF(ISNUMBER($Q65),IF($Q65&gt;10000,$Q65,IFERROR(DATE(INT($Q65),IF(ROUND(MOD($Q65,1)*100,0)&gt;12,ROUND(MOD($Q65,1)*10,0),ROUND(MOD($Q65,1)*100,0))+1,0),"")),IFERROR(IF(LEN($Q65)-LEN(SUBSTITUTE($Q65,".",""))&gt;=2,DATEVALUE(SUBSTITUTE(TRIM($Q65),".","-")),DATE(VALUE(LEFT(TRIM($Q65),4)),VALUE(MID(TRIM($Q65),6,2))+1,0)),"")))</f>
        <v/>
      </c>
      <c r="AB65" s="77" t="str">
        <f aca="false">IF(TRIM($S65&amp;"")="","",IF(ISNUMBER($S65),IF($S65&gt;10000,$S65,IFERROR(DATE(INT($S65),IF(ROUND(MOD($S65,1)*100,0)&gt;12,ROUND(MOD($S65,1)*10,0),ROUND(MOD($S65,1)*100,0))+1,0),"")),IFERROR(IF(LEN($S65)-LEN(SUBSTITUTE($S65,".",""))&gt;=2,DATEVALUE(SUBSTITUTE(TRIM($S65),".","-")),DATE(VALUE(LEFT(TRIM($S65),4)),VALUE(MID(TRIM($S65),6,2))+1,0)),"")))</f>
        <v/>
      </c>
      <c r="AC65" s="77" t="str">
        <f aca="false">IF(TRIM($T65&amp;"")="","",IF(ISNUMBER($T65),IF($T65&gt;10000,$T65,IFERROR(DATE(INT($T65),IF(ROUND(MOD($T65,1)*100,0)&gt;12,ROUND(MOD($T65,1)*10,0),ROUND(MOD($T65,1)*100,0))+1,0),"")),IFERROR(IF(LEN($T65)-LEN(SUBSTITUTE($T65,".",""))&gt;=2,DATEVALUE(SUBSTITUTE(TRIM($T65),".","-")),DATE(VALUE(LEFT(TRIM($T65),4)),VALUE(MID(TRIM($T65),6,2))+1,0)),"")))</f>
        <v/>
      </c>
    </row>
    <row r="66" customFormat="false" ht="17.25" hidden="false" customHeight="true" outlineLevel="0" collapsed="false">
      <c r="B66" s="66" t="s">
        <v>415</v>
      </c>
      <c r="C66" s="66" t="s">
        <v>416</v>
      </c>
      <c r="D66" s="67" t="s">
        <v>417</v>
      </c>
      <c r="E66" s="68" t="s">
        <v>467</v>
      </c>
      <c r="F66" s="69" t="s">
        <v>468</v>
      </c>
      <c r="G66" s="66" t="s">
        <v>420</v>
      </c>
      <c r="H66" s="66" t="s">
        <v>16</v>
      </c>
      <c r="I66" s="79" t="n">
        <v>18</v>
      </c>
      <c r="J66" s="79" t="n">
        <v>18</v>
      </c>
      <c r="K66" s="79" t="n">
        <v>18</v>
      </c>
      <c r="L66" s="71" t="s">
        <v>146</v>
      </c>
      <c r="M66" s="72" t="s">
        <v>194</v>
      </c>
      <c r="N66" s="67" t="n">
        <v>1</v>
      </c>
      <c r="O66" s="81" t="s">
        <v>469</v>
      </c>
      <c r="P66" s="74" t="s">
        <v>470</v>
      </c>
      <c r="Q66" s="75"/>
      <c r="R66" s="75"/>
      <c r="S66" s="76"/>
      <c r="T66" s="75"/>
      <c r="U66" s="75"/>
      <c r="V66" s="75"/>
      <c r="W66" s="75"/>
      <c r="X66" s="77"/>
      <c r="Y66" s="78" t="str">
        <f aca="true">IF(TRIM($B66&amp;$C66)="","",IF(OR($W66="安装免保",$W66="技术免保",$W66="质保期内"),IF(NOT(ISNUMBER($X66)),"▲免保到期日没填",IF($X66&lt;TODAY(),"▲免保已到期，转收费",IF($X66-TODAY()&lt;=提醒天数,"免保剩"&amp;($X66-TODAY())&amp;"天","免保中"))),IF($W66="暂停维保","暂停中",IF($W66="已解约","已解约",""))))</f>
        <v/>
      </c>
      <c r="Z66" s="78" t="str">
        <f aca="true">IF(TRIM($B66&amp;$C66)="","",TRIM(IF($AA66="","",IF($AA66&lt;TODAY(),"年检已过期"&amp;(TODAY()-$AA66)&amp;"天 ",IF($AA66-TODAY()&lt;=提醒天数,"年检剩"&amp;($AA66-TODAY())&amp;"天 ","")))&amp;IF($AB66="","",IF($AB66&lt;TODAY(),"限速器已过期"&amp;(TODAY()-$AB66)&amp;"天 ",IF($AB66-TODAY()&lt;=提醒天数,"限速器剩"&amp;($AB66-TODAY())&amp;"天 ","")))&amp;IF($AC66="","",IF($AC66&lt;TODAY(),"载重试验已过期"&amp;(TODAY()-$AC66)&amp;"天 ",IF($AC66-TODAY()&lt;=提醒天数,"载重试验剩"&amp;($AC66-TODAY())&amp;"天 ","")))))</f>
        <v/>
      </c>
      <c r="AA66" s="77" t="str">
        <f aca="false">IF(TRIM($Q66&amp;"")="","",IF(ISNUMBER($Q66),IF($Q66&gt;10000,$Q66,IFERROR(DATE(INT($Q66),IF(ROUND(MOD($Q66,1)*100,0)&gt;12,ROUND(MOD($Q66,1)*10,0),ROUND(MOD($Q66,1)*100,0))+1,0),"")),IFERROR(IF(LEN($Q66)-LEN(SUBSTITUTE($Q66,".",""))&gt;=2,DATEVALUE(SUBSTITUTE(TRIM($Q66),".","-")),DATE(VALUE(LEFT(TRIM($Q66),4)),VALUE(MID(TRIM($Q66),6,2))+1,0)),"")))</f>
        <v/>
      </c>
      <c r="AB66" s="77" t="str">
        <f aca="false">IF(TRIM($S66&amp;"")="","",IF(ISNUMBER($S66),IF($S66&gt;10000,$S66,IFERROR(DATE(INT($S66),IF(ROUND(MOD($S66,1)*100,0)&gt;12,ROUND(MOD($S66,1)*10,0),ROUND(MOD($S66,1)*100,0))+1,0),"")),IFERROR(IF(LEN($S66)-LEN(SUBSTITUTE($S66,".",""))&gt;=2,DATEVALUE(SUBSTITUTE(TRIM($S66),".","-")),DATE(VALUE(LEFT(TRIM($S66),4)),VALUE(MID(TRIM($S66),6,2))+1,0)),"")))</f>
        <v/>
      </c>
      <c r="AC66" s="77" t="str">
        <f aca="false">IF(TRIM($T66&amp;"")="","",IF(ISNUMBER($T66),IF($T66&gt;10000,$T66,IFERROR(DATE(INT($T66),IF(ROUND(MOD($T66,1)*100,0)&gt;12,ROUND(MOD($T66,1)*10,0),ROUND(MOD($T66,1)*100,0))+1,0),"")),IFERROR(IF(LEN($T66)-LEN(SUBSTITUTE($T66,".",""))&gt;=2,DATEVALUE(SUBSTITUTE(TRIM($T66),".","-")),DATE(VALUE(LEFT(TRIM($T66),4)),VALUE(MID(TRIM($T66),6,2))+1,0)),"")))</f>
        <v/>
      </c>
    </row>
    <row r="67" customFormat="false" ht="17.25" hidden="false" customHeight="true" outlineLevel="0" collapsed="false">
      <c r="B67" s="66" t="s">
        <v>415</v>
      </c>
      <c r="C67" s="66" t="s">
        <v>416</v>
      </c>
      <c r="D67" s="67" t="s">
        <v>417</v>
      </c>
      <c r="E67" s="68" t="s">
        <v>471</v>
      </c>
      <c r="F67" s="69" t="s">
        <v>472</v>
      </c>
      <c r="G67" s="66" t="s">
        <v>420</v>
      </c>
      <c r="H67" s="66" t="s">
        <v>16</v>
      </c>
      <c r="I67" s="79" t="n">
        <v>19</v>
      </c>
      <c r="J67" s="79" t="n">
        <v>19</v>
      </c>
      <c r="K67" s="79" t="n">
        <v>19</v>
      </c>
      <c r="L67" s="71" t="s">
        <v>146</v>
      </c>
      <c r="M67" s="72" t="s">
        <v>194</v>
      </c>
      <c r="N67" s="67" t="n">
        <v>1</v>
      </c>
      <c r="O67" s="81" t="s">
        <v>473</v>
      </c>
      <c r="P67" s="74" t="s">
        <v>474</v>
      </c>
      <c r="Q67" s="75"/>
      <c r="R67" s="75"/>
      <c r="S67" s="76"/>
      <c r="T67" s="75"/>
      <c r="U67" s="75"/>
      <c r="V67" s="75"/>
      <c r="W67" s="75"/>
      <c r="X67" s="77"/>
      <c r="Y67" s="78" t="str">
        <f aca="true">IF(TRIM($B67&amp;$C67)="","",IF(OR($W67="安装免保",$W67="技术免保",$W67="质保期内"),IF(NOT(ISNUMBER($X67)),"▲免保到期日没填",IF($X67&lt;TODAY(),"▲免保已到期，转收费",IF($X67-TODAY()&lt;=提醒天数,"免保剩"&amp;($X67-TODAY())&amp;"天","免保中"))),IF($W67="暂停维保","暂停中",IF($W67="已解约","已解约",""))))</f>
        <v/>
      </c>
      <c r="Z67" s="78" t="str">
        <f aca="true">IF(TRIM($B67&amp;$C67)="","",TRIM(IF($AA67="","",IF($AA67&lt;TODAY(),"年检已过期"&amp;(TODAY()-$AA67)&amp;"天 ",IF($AA67-TODAY()&lt;=提醒天数,"年检剩"&amp;($AA67-TODAY())&amp;"天 ","")))&amp;IF($AB67="","",IF($AB67&lt;TODAY(),"限速器已过期"&amp;(TODAY()-$AB67)&amp;"天 ",IF($AB67-TODAY()&lt;=提醒天数,"限速器剩"&amp;($AB67-TODAY())&amp;"天 ","")))&amp;IF($AC67="","",IF($AC67&lt;TODAY(),"载重试验已过期"&amp;(TODAY()-$AC67)&amp;"天 ",IF($AC67-TODAY()&lt;=提醒天数,"载重试验剩"&amp;($AC67-TODAY())&amp;"天 ","")))))</f>
        <v/>
      </c>
      <c r="AA67" s="77" t="str">
        <f aca="false">IF(TRIM($Q67&amp;"")="","",IF(ISNUMBER($Q67),IF($Q67&gt;10000,$Q67,IFERROR(DATE(INT($Q67),IF(ROUND(MOD($Q67,1)*100,0)&gt;12,ROUND(MOD($Q67,1)*10,0),ROUND(MOD($Q67,1)*100,0))+1,0),"")),IFERROR(IF(LEN($Q67)-LEN(SUBSTITUTE($Q67,".",""))&gt;=2,DATEVALUE(SUBSTITUTE(TRIM($Q67),".","-")),DATE(VALUE(LEFT(TRIM($Q67),4)),VALUE(MID(TRIM($Q67),6,2))+1,0)),"")))</f>
        <v/>
      </c>
      <c r="AB67" s="77" t="str">
        <f aca="false">IF(TRIM($S67&amp;"")="","",IF(ISNUMBER($S67),IF($S67&gt;10000,$S67,IFERROR(DATE(INT($S67),IF(ROUND(MOD($S67,1)*100,0)&gt;12,ROUND(MOD($S67,1)*10,0),ROUND(MOD($S67,1)*100,0))+1,0),"")),IFERROR(IF(LEN($S67)-LEN(SUBSTITUTE($S67,".",""))&gt;=2,DATEVALUE(SUBSTITUTE(TRIM($S67),".","-")),DATE(VALUE(LEFT(TRIM($S67),4)),VALUE(MID(TRIM($S67),6,2))+1,0)),"")))</f>
        <v/>
      </c>
      <c r="AC67" s="77" t="str">
        <f aca="false">IF(TRIM($T67&amp;"")="","",IF(ISNUMBER($T67),IF($T67&gt;10000,$T67,IFERROR(DATE(INT($T67),IF(ROUND(MOD($T67,1)*100,0)&gt;12,ROUND(MOD($T67,1)*10,0),ROUND(MOD($T67,1)*100,0))+1,0),"")),IFERROR(IF(LEN($T67)-LEN(SUBSTITUTE($T67,".",""))&gt;=2,DATEVALUE(SUBSTITUTE(TRIM($T67),".","-")),DATE(VALUE(LEFT(TRIM($T67),4)),VALUE(MID(TRIM($T67),6,2))+1,0)),"")))</f>
        <v/>
      </c>
    </row>
    <row r="68" customFormat="false" ht="17.25" hidden="false" customHeight="true" outlineLevel="0" collapsed="false">
      <c r="B68" s="66" t="s">
        <v>415</v>
      </c>
      <c r="C68" s="66" t="s">
        <v>416</v>
      </c>
      <c r="D68" s="67" t="s">
        <v>417</v>
      </c>
      <c r="E68" s="68" t="s">
        <v>475</v>
      </c>
      <c r="F68" s="69" t="s">
        <v>476</v>
      </c>
      <c r="G68" s="66" t="s">
        <v>420</v>
      </c>
      <c r="H68" s="66" t="s">
        <v>16</v>
      </c>
      <c r="I68" s="79" t="n">
        <v>18</v>
      </c>
      <c r="J68" s="79" t="n">
        <v>18</v>
      </c>
      <c r="K68" s="79" t="n">
        <v>18</v>
      </c>
      <c r="L68" s="71" t="s">
        <v>146</v>
      </c>
      <c r="M68" s="72" t="s">
        <v>194</v>
      </c>
      <c r="N68" s="67" t="n">
        <v>1</v>
      </c>
      <c r="O68" s="81" t="s">
        <v>477</v>
      </c>
      <c r="P68" s="74" t="s">
        <v>478</v>
      </c>
      <c r="Q68" s="75"/>
      <c r="R68" s="75"/>
      <c r="S68" s="76"/>
      <c r="T68" s="75"/>
      <c r="U68" s="75"/>
      <c r="V68" s="75"/>
      <c r="W68" s="75"/>
      <c r="X68" s="77"/>
      <c r="Y68" s="78" t="str">
        <f aca="true">IF(TRIM($B68&amp;$C68)="","",IF(OR($W68="安装免保",$W68="技术免保",$W68="质保期内"),IF(NOT(ISNUMBER($X68)),"▲免保到期日没填",IF($X68&lt;TODAY(),"▲免保已到期，转收费",IF($X68-TODAY()&lt;=提醒天数,"免保剩"&amp;($X68-TODAY())&amp;"天","免保中"))),IF($W68="暂停维保","暂停中",IF($W68="已解约","已解约",""))))</f>
        <v/>
      </c>
      <c r="Z68" s="78" t="str">
        <f aca="true">IF(TRIM($B68&amp;$C68)="","",TRIM(IF($AA68="","",IF($AA68&lt;TODAY(),"年检已过期"&amp;(TODAY()-$AA68)&amp;"天 ",IF($AA68-TODAY()&lt;=提醒天数,"年检剩"&amp;($AA68-TODAY())&amp;"天 ","")))&amp;IF($AB68="","",IF($AB68&lt;TODAY(),"限速器已过期"&amp;(TODAY()-$AB68)&amp;"天 ",IF($AB68-TODAY()&lt;=提醒天数,"限速器剩"&amp;($AB68-TODAY())&amp;"天 ","")))&amp;IF($AC68="","",IF($AC68&lt;TODAY(),"载重试验已过期"&amp;(TODAY()-$AC68)&amp;"天 ",IF($AC68-TODAY()&lt;=提醒天数,"载重试验剩"&amp;($AC68-TODAY())&amp;"天 ","")))))</f>
        <v/>
      </c>
      <c r="AA68" s="77" t="str">
        <f aca="false">IF(TRIM($Q68&amp;"")="","",IF(ISNUMBER($Q68),IF($Q68&gt;10000,$Q68,IFERROR(DATE(INT($Q68),IF(ROUND(MOD($Q68,1)*100,0)&gt;12,ROUND(MOD($Q68,1)*10,0),ROUND(MOD($Q68,1)*100,0))+1,0),"")),IFERROR(IF(LEN($Q68)-LEN(SUBSTITUTE($Q68,".",""))&gt;=2,DATEVALUE(SUBSTITUTE(TRIM($Q68),".","-")),DATE(VALUE(LEFT(TRIM($Q68),4)),VALUE(MID(TRIM($Q68),6,2))+1,0)),"")))</f>
        <v/>
      </c>
      <c r="AB68" s="77" t="str">
        <f aca="false">IF(TRIM($S68&amp;"")="","",IF(ISNUMBER($S68),IF($S68&gt;10000,$S68,IFERROR(DATE(INT($S68),IF(ROUND(MOD($S68,1)*100,0)&gt;12,ROUND(MOD($S68,1)*10,0),ROUND(MOD($S68,1)*100,0))+1,0),"")),IFERROR(IF(LEN($S68)-LEN(SUBSTITUTE($S68,".",""))&gt;=2,DATEVALUE(SUBSTITUTE(TRIM($S68),".","-")),DATE(VALUE(LEFT(TRIM($S68),4)),VALUE(MID(TRIM($S68),6,2))+1,0)),"")))</f>
        <v/>
      </c>
      <c r="AC68" s="77" t="str">
        <f aca="false">IF(TRIM($T68&amp;"")="","",IF(ISNUMBER($T68),IF($T68&gt;10000,$T68,IFERROR(DATE(INT($T68),IF(ROUND(MOD($T68,1)*100,0)&gt;12,ROUND(MOD($T68,1)*10,0),ROUND(MOD($T68,1)*100,0))+1,0),"")),IFERROR(IF(LEN($T68)-LEN(SUBSTITUTE($T68,".",""))&gt;=2,DATEVALUE(SUBSTITUTE(TRIM($T68),".","-")),DATE(VALUE(LEFT(TRIM($T68),4)),VALUE(MID(TRIM($T68),6,2))+1,0)),"")))</f>
        <v/>
      </c>
    </row>
    <row r="69" customFormat="false" ht="17.25" hidden="false" customHeight="true" outlineLevel="0" collapsed="false">
      <c r="B69" s="66" t="s">
        <v>140</v>
      </c>
      <c r="C69" s="66" t="s">
        <v>479</v>
      </c>
      <c r="D69" s="67" t="s">
        <v>480</v>
      </c>
      <c r="E69" s="68" t="s">
        <v>481</v>
      </c>
      <c r="F69" s="69" t="s">
        <v>482</v>
      </c>
      <c r="G69" s="66" t="s">
        <v>145</v>
      </c>
      <c r="H69" s="66" t="s">
        <v>184</v>
      </c>
      <c r="I69" s="79" t="n">
        <v>6</v>
      </c>
      <c r="J69" s="79" t="n">
        <v>6</v>
      </c>
      <c r="K69" s="79" t="n">
        <v>6</v>
      </c>
      <c r="L69" s="71" t="s">
        <v>241</v>
      </c>
      <c r="M69" s="72" t="s">
        <v>147</v>
      </c>
      <c r="N69" s="67" t="n">
        <v>1</v>
      </c>
      <c r="O69" s="81" t="s">
        <v>483</v>
      </c>
      <c r="P69" s="74" t="s">
        <v>149</v>
      </c>
      <c r="Q69" s="75"/>
      <c r="R69" s="75"/>
      <c r="S69" s="76"/>
      <c r="T69" s="75"/>
      <c r="U69" s="75"/>
      <c r="V69" s="75"/>
      <c r="W69" s="75"/>
      <c r="X69" s="77"/>
      <c r="Y69" s="78" t="str">
        <f aca="true">IF(TRIM($B69&amp;$C69)="","",IF(OR($W69="安装免保",$W69="技术免保",$W69="质保期内"),IF(NOT(ISNUMBER($X69)),"▲免保到期日没填",IF($X69&lt;TODAY(),"▲免保已到期，转收费",IF($X69-TODAY()&lt;=提醒天数,"免保剩"&amp;($X69-TODAY())&amp;"天","免保中"))),IF($W69="暂停维保","暂停中",IF($W69="已解约","已解约",""))))</f>
        <v/>
      </c>
      <c r="Z69" s="78" t="str">
        <f aca="true">IF(TRIM($B69&amp;$C69)="","",TRIM(IF($AA69="","",IF($AA69&lt;TODAY(),"年检已过期"&amp;(TODAY()-$AA69)&amp;"天 ",IF($AA69-TODAY()&lt;=提醒天数,"年检剩"&amp;($AA69-TODAY())&amp;"天 ","")))&amp;IF($AB69="","",IF($AB69&lt;TODAY(),"限速器已过期"&amp;(TODAY()-$AB69)&amp;"天 ",IF($AB69-TODAY()&lt;=提醒天数,"限速器剩"&amp;($AB69-TODAY())&amp;"天 ","")))&amp;IF($AC69="","",IF($AC69&lt;TODAY(),"载重试验已过期"&amp;(TODAY()-$AC69)&amp;"天 ",IF($AC69-TODAY()&lt;=提醒天数,"载重试验剩"&amp;($AC69-TODAY())&amp;"天 ","")))))</f>
        <v/>
      </c>
      <c r="AA69" s="77" t="str">
        <f aca="false">IF(TRIM($Q69&amp;"")="","",IF(ISNUMBER($Q69),IF($Q69&gt;10000,$Q69,IFERROR(DATE(INT($Q69),IF(ROUND(MOD($Q69,1)*100,0)&gt;12,ROUND(MOD($Q69,1)*10,0),ROUND(MOD($Q69,1)*100,0))+1,0),"")),IFERROR(IF(LEN($Q69)-LEN(SUBSTITUTE($Q69,".",""))&gt;=2,DATEVALUE(SUBSTITUTE(TRIM($Q69),".","-")),DATE(VALUE(LEFT(TRIM($Q69),4)),VALUE(MID(TRIM($Q69),6,2))+1,0)),"")))</f>
        <v/>
      </c>
      <c r="AB69" s="77" t="str">
        <f aca="false">IF(TRIM($S69&amp;"")="","",IF(ISNUMBER($S69),IF($S69&gt;10000,$S69,IFERROR(DATE(INT($S69),IF(ROUND(MOD($S69,1)*100,0)&gt;12,ROUND(MOD($S69,1)*10,0),ROUND(MOD($S69,1)*100,0))+1,0),"")),IFERROR(IF(LEN($S69)-LEN(SUBSTITUTE($S69,".",""))&gt;=2,DATEVALUE(SUBSTITUTE(TRIM($S69),".","-")),DATE(VALUE(LEFT(TRIM($S69),4)),VALUE(MID(TRIM($S69),6,2))+1,0)),"")))</f>
        <v/>
      </c>
      <c r="AC69" s="77" t="str">
        <f aca="false">IF(TRIM($T69&amp;"")="","",IF(ISNUMBER($T69),IF($T69&gt;10000,$T69,IFERROR(DATE(INT($T69),IF(ROUND(MOD($T69,1)*100,0)&gt;12,ROUND(MOD($T69,1)*10,0),ROUND(MOD($T69,1)*100,0))+1,0),"")),IFERROR(IF(LEN($T69)-LEN(SUBSTITUTE($T69,".",""))&gt;=2,DATEVALUE(SUBSTITUTE(TRIM($T69),".","-")),DATE(VALUE(LEFT(TRIM($T69),4)),VALUE(MID(TRIM($T69),6,2))+1,0)),"")))</f>
        <v/>
      </c>
    </row>
    <row r="70" customFormat="false" ht="17.25" hidden="false" customHeight="true" outlineLevel="0" collapsed="false">
      <c r="B70" s="66" t="s">
        <v>484</v>
      </c>
      <c r="C70" s="66" t="s">
        <v>485</v>
      </c>
      <c r="D70" s="67" t="s">
        <v>486</v>
      </c>
      <c r="E70" s="68" t="s">
        <v>487</v>
      </c>
      <c r="F70" s="69" t="s">
        <v>488</v>
      </c>
      <c r="G70" s="66" t="s">
        <v>420</v>
      </c>
      <c r="H70" s="66" t="s">
        <v>184</v>
      </c>
      <c r="I70" s="79" t="n">
        <v>6</v>
      </c>
      <c r="J70" s="79" t="n">
        <v>5</v>
      </c>
      <c r="K70" s="79" t="n">
        <v>5</v>
      </c>
      <c r="L70" s="71" t="s">
        <v>146</v>
      </c>
      <c r="M70" s="72" t="s">
        <v>147</v>
      </c>
      <c r="N70" s="67" t="n">
        <v>1</v>
      </c>
      <c r="O70" s="81" t="s">
        <v>489</v>
      </c>
      <c r="P70" s="74" t="s">
        <v>149</v>
      </c>
      <c r="Q70" s="75"/>
      <c r="R70" s="75"/>
      <c r="S70" s="76"/>
      <c r="T70" s="75"/>
      <c r="U70" s="75"/>
      <c r="V70" s="75"/>
      <c r="W70" s="75"/>
      <c r="X70" s="77"/>
      <c r="Y70" s="78" t="str">
        <f aca="true">IF(TRIM($B70&amp;$C70)="","",IF(OR($W70="安装免保",$W70="技术免保",$W70="质保期内"),IF(NOT(ISNUMBER($X70)),"▲免保到期日没填",IF($X70&lt;TODAY(),"▲免保已到期，转收费",IF($X70-TODAY()&lt;=提醒天数,"免保剩"&amp;($X70-TODAY())&amp;"天","免保中"))),IF($W70="暂停维保","暂停中",IF($W70="已解约","已解约",""))))</f>
        <v/>
      </c>
      <c r="Z70" s="78" t="str">
        <f aca="true">IF(TRIM($B70&amp;$C70)="","",TRIM(IF($AA70="","",IF($AA70&lt;TODAY(),"年检已过期"&amp;(TODAY()-$AA70)&amp;"天 ",IF($AA70-TODAY()&lt;=提醒天数,"年检剩"&amp;($AA70-TODAY())&amp;"天 ","")))&amp;IF($AB70="","",IF($AB70&lt;TODAY(),"限速器已过期"&amp;(TODAY()-$AB70)&amp;"天 ",IF($AB70-TODAY()&lt;=提醒天数,"限速器剩"&amp;($AB70-TODAY())&amp;"天 ","")))&amp;IF($AC70="","",IF($AC70&lt;TODAY(),"载重试验已过期"&amp;(TODAY()-$AC70)&amp;"天 ",IF($AC70-TODAY()&lt;=提醒天数,"载重试验剩"&amp;($AC70-TODAY())&amp;"天 ","")))))</f>
        <v/>
      </c>
      <c r="AA70" s="77" t="str">
        <f aca="false">IF(TRIM($Q70&amp;"")="","",IF(ISNUMBER($Q70),IF($Q70&gt;10000,$Q70,IFERROR(DATE(INT($Q70),IF(ROUND(MOD($Q70,1)*100,0)&gt;12,ROUND(MOD($Q70,1)*10,0),ROUND(MOD($Q70,1)*100,0))+1,0),"")),IFERROR(IF(LEN($Q70)-LEN(SUBSTITUTE($Q70,".",""))&gt;=2,DATEVALUE(SUBSTITUTE(TRIM($Q70),".","-")),DATE(VALUE(LEFT(TRIM($Q70),4)),VALUE(MID(TRIM($Q70),6,2))+1,0)),"")))</f>
        <v/>
      </c>
      <c r="AB70" s="77" t="str">
        <f aca="false">IF(TRIM($S70&amp;"")="","",IF(ISNUMBER($S70),IF($S70&gt;10000,$S70,IFERROR(DATE(INT($S70),IF(ROUND(MOD($S70,1)*100,0)&gt;12,ROUND(MOD($S70,1)*10,0),ROUND(MOD($S70,1)*100,0))+1,0),"")),IFERROR(IF(LEN($S70)-LEN(SUBSTITUTE($S70,".",""))&gt;=2,DATEVALUE(SUBSTITUTE(TRIM($S70),".","-")),DATE(VALUE(LEFT(TRIM($S70),4)),VALUE(MID(TRIM($S70),6,2))+1,0)),"")))</f>
        <v/>
      </c>
      <c r="AC70" s="77" t="str">
        <f aca="false">IF(TRIM($T70&amp;"")="","",IF(ISNUMBER($T70),IF($T70&gt;10000,$T70,IFERROR(DATE(INT($T70),IF(ROUND(MOD($T70,1)*100,0)&gt;12,ROUND(MOD($T70,1)*10,0),ROUND(MOD($T70,1)*100,0))+1,0),"")),IFERROR(IF(LEN($T70)-LEN(SUBSTITUTE($T70,".",""))&gt;=2,DATEVALUE(SUBSTITUTE(TRIM($T70),".","-")),DATE(VALUE(LEFT(TRIM($T70),4)),VALUE(MID(TRIM($T70),6,2))+1,0)),"")))</f>
        <v/>
      </c>
    </row>
    <row r="71" customFormat="false" ht="17.25" hidden="false" customHeight="true" outlineLevel="0" collapsed="false">
      <c r="B71" s="66" t="s">
        <v>490</v>
      </c>
      <c r="C71" s="66" t="s">
        <v>491</v>
      </c>
      <c r="D71" s="67" t="s">
        <v>492</v>
      </c>
      <c r="E71" s="68" t="s">
        <v>493</v>
      </c>
      <c r="F71" s="66" t="s">
        <v>494</v>
      </c>
      <c r="G71" s="66" t="s">
        <v>495</v>
      </c>
      <c r="H71" s="66" t="s">
        <v>184</v>
      </c>
      <c r="I71" s="79" t="n">
        <v>5</v>
      </c>
      <c r="J71" s="79" t="n">
        <v>5</v>
      </c>
      <c r="K71" s="79" t="n">
        <v>5</v>
      </c>
      <c r="L71" s="71" t="s">
        <v>241</v>
      </c>
      <c r="M71" s="72" t="s">
        <v>147</v>
      </c>
      <c r="N71" s="67" t="n">
        <v>1</v>
      </c>
      <c r="O71" s="81" t="s">
        <v>496</v>
      </c>
      <c r="P71" s="74" t="s">
        <v>149</v>
      </c>
      <c r="Q71" s="75"/>
      <c r="R71" s="75"/>
      <c r="S71" s="76"/>
      <c r="T71" s="75"/>
      <c r="U71" s="75"/>
      <c r="V71" s="75"/>
      <c r="W71" s="75"/>
      <c r="X71" s="77"/>
      <c r="Y71" s="78" t="str">
        <f aca="true">IF(TRIM($B71&amp;$C71)="","",IF(OR($W71="安装免保",$W71="技术免保",$W71="质保期内"),IF(NOT(ISNUMBER($X71)),"▲免保到期日没填",IF($X71&lt;TODAY(),"▲免保已到期，转收费",IF($X71-TODAY()&lt;=提醒天数,"免保剩"&amp;($X71-TODAY())&amp;"天","免保中"))),IF($W71="暂停维保","暂停中",IF($W71="已解约","已解约",""))))</f>
        <v/>
      </c>
      <c r="Z71" s="78" t="str">
        <f aca="true">IF(TRIM($B71&amp;$C71)="","",TRIM(IF($AA71="","",IF($AA71&lt;TODAY(),"年检已过期"&amp;(TODAY()-$AA71)&amp;"天 ",IF($AA71-TODAY()&lt;=提醒天数,"年检剩"&amp;($AA71-TODAY())&amp;"天 ","")))&amp;IF($AB71="","",IF($AB71&lt;TODAY(),"限速器已过期"&amp;(TODAY()-$AB71)&amp;"天 ",IF($AB71-TODAY()&lt;=提醒天数,"限速器剩"&amp;($AB71-TODAY())&amp;"天 ","")))&amp;IF($AC71="","",IF($AC71&lt;TODAY(),"载重试验已过期"&amp;(TODAY()-$AC71)&amp;"天 ",IF($AC71-TODAY()&lt;=提醒天数,"载重试验剩"&amp;($AC71-TODAY())&amp;"天 ","")))))</f>
        <v/>
      </c>
      <c r="AA71" s="77" t="str">
        <f aca="false">IF(TRIM($Q71&amp;"")="","",IF(ISNUMBER($Q71),IF($Q71&gt;10000,$Q71,IFERROR(DATE(INT($Q71),IF(ROUND(MOD($Q71,1)*100,0)&gt;12,ROUND(MOD($Q71,1)*10,0),ROUND(MOD($Q71,1)*100,0))+1,0),"")),IFERROR(IF(LEN($Q71)-LEN(SUBSTITUTE($Q71,".",""))&gt;=2,DATEVALUE(SUBSTITUTE(TRIM($Q71),".","-")),DATE(VALUE(LEFT(TRIM($Q71),4)),VALUE(MID(TRIM($Q71),6,2))+1,0)),"")))</f>
        <v/>
      </c>
      <c r="AB71" s="77" t="str">
        <f aca="false">IF(TRIM($S71&amp;"")="","",IF(ISNUMBER($S71),IF($S71&gt;10000,$S71,IFERROR(DATE(INT($S71),IF(ROUND(MOD($S71,1)*100,0)&gt;12,ROUND(MOD($S71,1)*10,0),ROUND(MOD($S71,1)*100,0))+1,0),"")),IFERROR(IF(LEN($S71)-LEN(SUBSTITUTE($S71,".",""))&gt;=2,DATEVALUE(SUBSTITUTE(TRIM($S71),".","-")),DATE(VALUE(LEFT(TRIM($S71),4)),VALUE(MID(TRIM($S71),6,2))+1,0)),"")))</f>
        <v/>
      </c>
      <c r="AC71" s="77" t="str">
        <f aca="false">IF(TRIM($T71&amp;"")="","",IF(ISNUMBER($T71),IF($T71&gt;10000,$T71,IFERROR(DATE(INT($T71),IF(ROUND(MOD($T71,1)*100,0)&gt;12,ROUND(MOD($T71,1)*10,0),ROUND(MOD($T71,1)*100,0))+1,0),"")),IFERROR(IF(LEN($T71)-LEN(SUBSTITUTE($T71,".",""))&gt;=2,DATEVALUE(SUBSTITUTE(TRIM($T71),".","-")),DATE(VALUE(LEFT(TRIM($T71),4)),VALUE(MID(TRIM($T71),6,2))+1,0)),"")))</f>
        <v/>
      </c>
    </row>
    <row r="72" customFormat="false" ht="17.25" hidden="false" customHeight="true" outlineLevel="0" collapsed="false">
      <c r="B72" s="66" t="s">
        <v>497</v>
      </c>
      <c r="C72" s="66" t="s">
        <v>498</v>
      </c>
      <c r="D72" s="67" t="s">
        <v>499</v>
      </c>
      <c r="E72" s="68" t="s">
        <v>500</v>
      </c>
      <c r="F72" s="69" t="s">
        <v>501</v>
      </c>
      <c r="G72" s="66" t="s">
        <v>502</v>
      </c>
      <c r="H72" s="66" t="s">
        <v>184</v>
      </c>
      <c r="I72" s="79" t="n">
        <v>6</v>
      </c>
      <c r="J72" s="79" t="n">
        <v>6</v>
      </c>
      <c r="K72" s="79" t="n">
        <v>6</v>
      </c>
      <c r="L72" s="71" t="s">
        <v>185</v>
      </c>
      <c r="M72" s="72" t="s">
        <v>147</v>
      </c>
      <c r="N72" s="67" t="n">
        <v>1</v>
      </c>
      <c r="O72" s="81" t="s">
        <v>503</v>
      </c>
      <c r="P72" s="74" t="s">
        <v>149</v>
      </c>
      <c r="Q72" s="75"/>
      <c r="R72" s="75"/>
      <c r="S72" s="76"/>
      <c r="T72" s="75"/>
      <c r="U72" s="75"/>
      <c r="V72" s="75"/>
      <c r="W72" s="75"/>
      <c r="X72" s="77"/>
      <c r="Y72" s="78" t="str">
        <f aca="true">IF(TRIM($B72&amp;$C72)="","",IF(OR($W72="安装免保",$W72="技术免保",$W72="质保期内"),IF(NOT(ISNUMBER($X72)),"▲免保到期日没填",IF($X72&lt;TODAY(),"▲免保已到期，转收费",IF($X72-TODAY()&lt;=提醒天数,"免保剩"&amp;($X72-TODAY())&amp;"天","免保中"))),IF($W72="暂停维保","暂停中",IF($W72="已解约","已解约",""))))</f>
        <v/>
      </c>
      <c r="Z72" s="78" t="str">
        <f aca="true">IF(TRIM($B72&amp;$C72)="","",TRIM(IF($AA72="","",IF($AA72&lt;TODAY(),"年检已过期"&amp;(TODAY()-$AA72)&amp;"天 ",IF($AA72-TODAY()&lt;=提醒天数,"年检剩"&amp;($AA72-TODAY())&amp;"天 ","")))&amp;IF($AB72="","",IF($AB72&lt;TODAY(),"限速器已过期"&amp;(TODAY()-$AB72)&amp;"天 ",IF($AB72-TODAY()&lt;=提醒天数,"限速器剩"&amp;($AB72-TODAY())&amp;"天 ","")))&amp;IF($AC72="","",IF($AC72&lt;TODAY(),"载重试验已过期"&amp;(TODAY()-$AC72)&amp;"天 ",IF($AC72-TODAY()&lt;=提醒天数,"载重试验剩"&amp;($AC72-TODAY())&amp;"天 ","")))))</f>
        <v/>
      </c>
      <c r="AA72" s="77" t="str">
        <f aca="false">IF(TRIM($Q72&amp;"")="","",IF(ISNUMBER($Q72),IF($Q72&gt;10000,$Q72,IFERROR(DATE(INT($Q72),IF(ROUND(MOD($Q72,1)*100,0)&gt;12,ROUND(MOD($Q72,1)*10,0),ROUND(MOD($Q72,1)*100,0))+1,0),"")),IFERROR(IF(LEN($Q72)-LEN(SUBSTITUTE($Q72,".",""))&gt;=2,DATEVALUE(SUBSTITUTE(TRIM($Q72),".","-")),DATE(VALUE(LEFT(TRIM($Q72),4)),VALUE(MID(TRIM($Q72),6,2))+1,0)),"")))</f>
        <v/>
      </c>
      <c r="AB72" s="77" t="str">
        <f aca="false">IF(TRIM($S72&amp;"")="","",IF(ISNUMBER($S72),IF($S72&gt;10000,$S72,IFERROR(DATE(INT($S72),IF(ROUND(MOD($S72,1)*100,0)&gt;12,ROUND(MOD($S72,1)*10,0),ROUND(MOD($S72,1)*100,0))+1,0),"")),IFERROR(IF(LEN($S72)-LEN(SUBSTITUTE($S72,".",""))&gt;=2,DATEVALUE(SUBSTITUTE(TRIM($S72),".","-")),DATE(VALUE(LEFT(TRIM($S72),4)),VALUE(MID(TRIM($S72),6,2))+1,0)),"")))</f>
        <v/>
      </c>
      <c r="AC72" s="77" t="str">
        <f aca="false">IF(TRIM($T72&amp;"")="","",IF(ISNUMBER($T72),IF($T72&gt;10000,$T72,IFERROR(DATE(INT($T72),IF(ROUND(MOD($T72,1)*100,0)&gt;12,ROUND(MOD($T72,1)*10,0),ROUND(MOD($T72,1)*100,0))+1,0),"")),IFERROR(IF(LEN($T72)-LEN(SUBSTITUTE($T72,".",""))&gt;=2,DATEVALUE(SUBSTITUTE(TRIM($T72),".","-")),DATE(VALUE(LEFT(TRIM($T72),4)),VALUE(MID(TRIM($T72),6,2))+1,0)),"")))</f>
        <v/>
      </c>
    </row>
    <row r="73" customFormat="false" ht="17.25" hidden="false" customHeight="true" outlineLevel="0" collapsed="false">
      <c r="B73" s="66" t="s">
        <v>415</v>
      </c>
      <c r="C73" s="66" t="s">
        <v>416</v>
      </c>
      <c r="D73" s="67" t="s">
        <v>417</v>
      </c>
      <c r="E73" s="68" t="s">
        <v>504</v>
      </c>
      <c r="F73" s="69" t="s">
        <v>505</v>
      </c>
      <c r="G73" s="66" t="s">
        <v>420</v>
      </c>
      <c r="H73" s="66" t="s">
        <v>16</v>
      </c>
      <c r="I73" s="79" t="n">
        <v>18</v>
      </c>
      <c r="J73" s="79" t="n">
        <v>18</v>
      </c>
      <c r="K73" s="79" t="n">
        <v>18</v>
      </c>
      <c r="L73" s="71" t="s">
        <v>146</v>
      </c>
      <c r="M73" s="72" t="s">
        <v>194</v>
      </c>
      <c r="N73" s="67" t="n">
        <v>1</v>
      </c>
      <c r="O73" s="81" t="s">
        <v>506</v>
      </c>
      <c r="P73" s="74" t="s">
        <v>507</v>
      </c>
      <c r="Q73" s="75"/>
      <c r="R73" s="75"/>
      <c r="S73" s="76"/>
      <c r="T73" s="75"/>
      <c r="U73" s="75"/>
      <c r="V73" s="75"/>
      <c r="W73" s="75"/>
      <c r="X73" s="77"/>
      <c r="Y73" s="78" t="str">
        <f aca="true">IF(TRIM($B73&amp;$C73)="","",IF(OR($W73="安装免保",$W73="技术免保",$W73="质保期内"),IF(NOT(ISNUMBER($X73)),"▲免保到期日没填",IF($X73&lt;TODAY(),"▲免保已到期，转收费",IF($X73-TODAY()&lt;=提醒天数,"免保剩"&amp;($X73-TODAY())&amp;"天","免保中"))),IF($W73="暂停维保","暂停中",IF($W73="已解约","已解约",""))))</f>
        <v/>
      </c>
      <c r="Z73" s="78" t="str">
        <f aca="true">IF(TRIM($B73&amp;$C73)="","",TRIM(IF($AA73="","",IF($AA73&lt;TODAY(),"年检已过期"&amp;(TODAY()-$AA73)&amp;"天 ",IF($AA73-TODAY()&lt;=提醒天数,"年检剩"&amp;($AA73-TODAY())&amp;"天 ","")))&amp;IF($AB73="","",IF($AB73&lt;TODAY(),"限速器已过期"&amp;(TODAY()-$AB73)&amp;"天 ",IF($AB73-TODAY()&lt;=提醒天数,"限速器剩"&amp;($AB73-TODAY())&amp;"天 ","")))&amp;IF($AC73="","",IF($AC73&lt;TODAY(),"载重试验已过期"&amp;(TODAY()-$AC73)&amp;"天 ",IF($AC73-TODAY()&lt;=提醒天数,"载重试验剩"&amp;($AC73-TODAY())&amp;"天 ","")))))</f>
        <v/>
      </c>
      <c r="AA73" s="77" t="str">
        <f aca="false">IF(TRIM($Q73&amp;"")="","",IF(ISNUMBER($Q73),IF($Q73&gt;10000,$Q73,IFERROR(DATE(INT($Q73),IF(ROUND(MOD($Q73,1)*100,0)&gt;12,ROUND(MOD($Q73,1)*10,0),ROUND(MOD($Q73,1)*100,0))+1,0),"")),IFERROR(IF(LEN($Q73)-LEN(SUBSTITUTE($Q73,".",""))&gt;=2,DATEVALUE(SUBSTITUTE(TRIM($Q73),".","-")),DATE(VALUE(LEFT(TRIM($Q73),4)),VALUE(MID(TRIM($Q73),6,2))+1,0)),"")))</f>
        <v/>
      </c>
      <c r="AB73" s="77" t="str">
        <f aca="false">IF(TRIM($S73&amp;"")="","",IF(ISNUMBER($S73),IF($S73&gt;10000,$S73,IFERROR(DATE(INT($S73),IF(ROUND(MOD($S73,1)*100,0)&gt;12,ROUND(MOD($S73,1)*10,0),ROUND(MOD($S73,1)*100,0))+1,0),"")),IFERROR(IF(LEN($S73)-LEN(SUBSTITUTE($S73,".",""))&gt;=2,DATEVALUE(SUBSTITUTE(TRIM($S73),".","-")),DATE(VALUE(LEFT(TRIM($S73),4)),VALUE(MID(TRIM($S73),6,2))+1,0)),"")))</f>
        <v/>
      </c>
      <c r="AC73" s="77" t="str">
        <f aca="false">IF(TRIM($T73&amp;"")="","",IF(ISNUMBER($T73),IF($T73&gt;10000,$T73,IFERROR(DATE(INT($T73),IF(ROUND(MOD($T73,1)*100,0)&gt;12,ROUND(MOD($T73,1)*10,0),ROUND(MOD($T73,1)*100,0))+1,0),"")),IFERROR(IF(LEN($T73)-LEN(SUBSTITUTE($T73,".",""))&gt;=2,DATEVALUE(SUBSTITUTE(TRIM($T73),".","-")),DATE(VALUE(LEFT(TRIM($T73),4)),VALUE(MID(TRIM($T73),6,2))+1,0)),"")))</f>
        <v/>
      </c>
    </row>
    <row r="74" customFormat="false" ht="17.25" hidden="false" customHeight="true" outlineLevel="0" collapsed="false">
      <c r="B74" s="66" t="s">
        <v>415</v>
      </c>
      <c r="C74" s="66" t="s">
        <v>416</v>
      </c>
      <c r="D74" s="67" t="s">
        <v>417</v>
      </c>
      <c r="E74" s="68" t="s">
        <v>508</v>
      </c>
      <c r="F74" s="69" t="s">
        <v>509</v>
      </c>
      <c r="G74" s="66" t="s">
        <v>420</v>
      </c>
      <c r="H74" s="66" t="s">
        <v>16</v>
      </c>
      <c r="I74" s="79" t="n">
        <v>18</v>
      </c>
      <c r="J74" s="79" t="n">
        <v>18</v>
      </c>
      <c r="K74" s="79" t="n">
        <v>18</v>
      </c>
      <c r="L74" s="71" t="s">
        <v>146</v>
      </c>
      <c r="M74" s="72" t="s">
        <v>194</v>
      </c>
      <c r="N74" s="67" t="n">
        <v>1</v>
      </c>
      <c r="O74" s="81" t="s">
        <v>510</v>
      </c>
      <c r="P74" s="74" t="s">
        <v>511</v>
      </c>
      <c r="Q74" s="75"/>
      <c r="R74" s="75"/>
      <c r="S74" s="76"/>
      <c r="T74" s="75"/>
      <c r="U74" s="75"/>
      <c r="V74" s="75"/>
      <c r="W74" s="75"/>
      <c r="X74" s="77"/>
      <c r="Y74" s="78" t="str">
        <f aca="true">IF(TRIM($B74&amp;$C74)="","",IF(OR($W74="安装免保",$W74="技术免保",$W74="质保期内"),IF(NOT(ISNUMBER($X74)),"▲免保到期日没填",IF($X74&lt;TODAY(),"▲免保已到期，转收费",IF($X74-TODAY()&lt;=提醒天数,"免保剩"&amp;($X74-TODAY())&amp;"天","免保中"))),IF($W74="暂停维保","暂停中",IF($W74="已解约","已解约",""))))</f>
        <v/>
      </c>
      <c r="Z74" s="78" t="str">
        <f aca="true">IF(TRIM($B74&amp;$C74)="","",TRIM(IF($AA74="","",IF($AA74&lt;TODAY(),"年检已过期"&amp;(TODAY()-$AA74)&amp;"天 ",IF($AA74-TODAY()&lt;=提醒天数,"年检剩"&amp;($AA74-TODAY())&amp;"天 ","")))&amp;IF($AB74="","",IF($AB74&lt;TODAY(),"限速器已过期"&amp;(TODAY()-$AB74)&amp;"天 ",IF($AB74-TODAY()&lt;=提醒天数,"限速器剩"&amp;($AB74-TODAY())&amp;"天 ","")))&amp;IF($AC74="","",IF($AC74&lt;TODAY(),"载重试验已过期"&amp;(TODAY()-$AC74)&amp;"天 ",IF($AC74-TODAY()&lt;=提醒天数,"载重试验剩"&amp;($AC74-TODAY())&amp;"天 ","")))))</f>
        <v/>
      </c>
      <c r="AA74" s="77" t="str">
        <f aca="false">IF(TRIM($Q74&amp;"")="","",IF(ISNUMBER($Q74),IF($Q74&gt;10000,$Q74,IFERROR(DATE(INT($Q74),IF(ROUND(MOD($Q74,1)*100,0)&gt;12,ROUND(MOD($Q74,1)*10,0),ROUND(MOD($Q74,1)*100,0))+1,0),"")),IFERROR(IF(LEN($Q74)-LEN(SUBSTITUTE($Q74,".",""))&gt;=2,DATEVALUE(SUBSTITUTE(TRIM($Q74),".","-")),DATE(VALUE(LEFT(TRIM($Q74),4)),VALUE(MID(TRIM($Q74),6,2))+1,0)),"")))</f>
        <v/>
      </c>
      <c r="AB74" s="77" t="str">
        <f aca="false">IF(TRIM($S74&amp;"")="","",IF(ISNUMBER($S74),IF($S74&gt;10000,$S74,IFERROR(DATE(INT($S74),IF(ROUND(MOD($S74,1)*100,0)&gt;12,ROUND(MOD($S74,1)*10,0),ROUND(MOD($S74,1)*100,0))+1,0),"")),IFERROR(IF(LEN($S74)-LEN(SUBSTITUTE($S74,".",""))&gt;=2,DATEVALUE(SUBSTITUTE(TRIM($S74),".","-")),DATE(VALUE(LEFT(TRIM($S74),4)),VALUE(MID(TRIM($S74),6,2))+1,0)),"")))</f>
        <v/>
      </c>
      <c r="AC74" s="77" t="str">
        <f aca="false">IF(TRIM($T74&amp;"")="","",IF(ISNUMBER($T74),IF($T74&gt;10000,$T74,IFERROR(DATE(INT($T74),IF(ROUND(MOD($T74,1)*100,0)&gt;12,ROUND(MOD($T74,1)*10,0),ROUND(MOD($T74,1)*100,0))+1,0),"")),IFERROR(IF(LEN($T74)-LEN(SUBSTITUTE($T74,".",""))&gt;=2,DATEVALUE(SUBSTITUTE(TRIM($T74),".","-")),DATE(VALUE(LEFT(TRIM($T74),4)),VALUE(MID(TRIM($T74),6,2))+1,0)),"")))</f>
        <v/>
      </c>
    </row>
    <row r="75" customFormat="false" ht="17.25" hidden="false" customHeight="true" outlineLevel="0" collapsed="false">
      <c r="B75" s="66" t="s">
        <v>415</v>
      </c>
      <c r="C75" s="66" t="s">
        <v>416</v>
      </c>
      <c r="D75" s="67" t="s">
        <v>417</v>
      </c>
      <c r="E75" s="68" t="s">
        <v>512</v>
      </c>
      <c r="F75" s="69" t="s">
        <v>513</v>
      </c>
      <c r="G75" s="66" t="s">
        <v>420</v>
      </c>
      <c r="H75" s="66" t="s">
        <v>16</v>
      </c>
      <c r="I75" s="79" t="n">
        <v>18</v>
      </c>
      <c r="J75" s="79" t="n">
        <v>18</v>
      </c>
      <c r="K75" s="79" t="n">
        <v>18</v>
      </c>
      <c r="L75" s="71" t="s">
        <v>146</v>
      </c>
      <c r="M75" s="72" t="s">
        <v>194</v>
      </c>
      <c r="N75" s="67" t="n">
        <v>1</v>
      </c>
      <c r="O75" s="81" t="s">
        <v>514</v>
      </c>
      <c r="P75" s="74" t="s">
        <v>515</v>
      </c>
      <c r="Q75" s="75"/>
      <c r="R75" s="75"/>
      <c r="S75" s="76"/>
      <c r="T75" s="75"/>
      <c r="U75" s="75"/>
      <c r="V75" s="75"/>
      <c r="W75" s="75"/>
      <c r="X75" s="77"/>
      <c r="Y75" s="78" t="str">
        <f aca="true">IF(TRIM($B75&amp;$C75)="","",IF(OR($W75="安装免保",$W75="技术免保",$W75="质保期内"),IF(NOT(ISNUMBER($X75)),"▲免保到期日没填",IF($X75&lt;TODAY(),"▲免保已到期，转收费",IF($X75-TODAY()&lt;=提醒天数,"免保剩"&amp;($X75-TODAY())&amp;"天","免保中"))),IF($W75="暂停维保","暂停中",IF($W75="已解约","已解约",""))))</f>
        <v/>
      </c>
      <c r="Z75" s="78" t="str">
        <f aca="true">IF(TRIM($B75&amp;$C75)="","",TRIM(IF($AA75="","",IF($AA75&lt;TODAY(),"年检已过期"&amp;(TODAY()-$AA75)&amp;"天 ",IF($AA75-TODAY()&lt;=提醒天数,"年检剩"&amp;($AA75-TODAY())&amp;"天 ","")))&amp;IF($AB75="","",IF($AB75&lt;TODAY(),"限速器已过期"&amp;(TODAY()-$AB75)&amp;"天 ",IF($AB75-TODAY()&lt;=提醒天数,"限速器剩"&amp;($AB75-TODAY())&amp;"天 ","")))&amp;IF($AC75="","",IF($AC75&lt;TODAY(),"载重试验已过期"&amp;(TODAY()-$AC75)&amp;"天 ",IF($AC75-TODAY()&lt;=提醒天数,"载重试验剩"&amp;($AC75-TODAY())&amp;"天 ","")))))</f>
        <v/>
      </c>
      <c r="AA75" s="77" t="str">
        <f aca="false">IF(TRIM($Q75&amp;"")="","",IF(ISNUMBER($Q75),IF($Q75&gt;10000,$Q75,IFERROR(DATE(INT($Q75),IF(ROUND(MOD($Q75,1)*100,0)&gt;12,ROUND(MOD($Q75,1)*10,0),ROUND(MOD($Q75,1)*100,0))+1,0),"")),IFERROR(IF(LEN($Q75)-LEN(SUBSTITUTE($Q75,".",""))&gt;=2,DATEVALUE(SUBSTITUTE(TRIM($Q75),".","-")),DATE(VALUE(LEFT(TRIM($Q75),4)),VALUE(MID(TRIM($Q75),6,2))+1,0)),"")))</f>
        <v/>
      </c>
      <c r="AB75" s="77" t="str">
        <f aca="false">IF(TRIM($S75&amp;"")="","",IF(ISNUMBER($S75),IF($S75&gt;10000,$S75,IFERROR(DATE(INT($S75),IF(ROUND(MOD($S75,1)*100,0)&gt;12,ROUND(MOD($S75,1)*10,0),ROUND(MOD($S75,1)*100,0))+1,0),"")),IFERROR(IF(LEN($S75)-LEN(SUBSTITUTE($S75,".",""))&gt;=2,DATEVALUE(SUBSTITUTE(TRIM($S75),".","-")),DATE(VALUE(LEFT(TRIM($S75),4)),VALUE(MID(TRIM($S75),6,2))+1,0)),"")))</f>
        <v/>
      </c>
      <c r="AC75" s="77" t="str">
        <f aca="false">IF(TRIM($T75&amp;"")="","",IF(ISNUMBER($T75),IF($T75&gt;10000,$T75,IFERROR(DATE(INT($T75),IF(ROUND(MOD($T75,1)*100,0)&gt;12,ROUND(MOD($T75,1)*10,0),ROUND(MOD($T75,1)*100,0))+1,0),"")),IFERROR(IF(LEN($T75)-LEN(SUBSTITUTE($T75,".",""))&gt;=2,DATEVALUE(SUBSTITUTE(TRIM($T75),".","-")),DATE(VALUE(LEFT(TRIM($T75),4)),VALUE(MID(TRIM($T75),6,2))+1,0)),"")))</f>
        <v/>
      </c>
    </row>
    <row r="76" customFormat="false" ht="17.25" hidden="false" customHeight="true" outlineLevel="0" collapsed="false">
      <c r="B76" s="66" t="s">
        <v>415</v>
      </c>
      <c r="C76" s="66" t="s">
        <v>416</v>
      </c>
      <c r="D76" s="67" t="s">
        <v>417</v>
      </c>
      <c r="E76" s="68" t="s">
        <v>516</v>
      </c>
      <c r="F76" s="69" t="s">
        <v>517</v>
      </c>
      <c r="G76" s="66" t="s">
        <v>420</v>
      </c>
      <c r="H76" s="66" t="s">
        <v>16</v>
      </c>
      <c r="I76" s="79" t="n">
        <v>24</v>
      </c>
      <c r="J76" s="79" t="n">
        <v>24</v>
      </c>
      <c r="K76" s="79" t="n">
        <v>24</v>
      </c>
      <c r="L76" s="71" t="s">
        <v>146</v>
      </c>
      <c r="M76" s="72" t="s">
        <v>194</v>
      </c>
      <c r="N76" s="67" t="n">
        <v>1</v>
      </c>
      <c r="O76" s="81" t="s">
        <v>518</v>
      </c>
      <c r="P76" s="74" t="s">
        <v>519</v>
      </c>
      <c r="Q76" s="75"/>
      <c r="R76" s="75"/>
      <c r="S76" s="76"/>
      <c r="T76" s="75"/>
      <c r="U76" s="75"/>
      <c r="V76" s="75"/>
      <c r="W76" s="75"/>
      <c r="X76" s="77"/>
      <c r="Y76" s="78" t="str">
        <f aca="true">IF(TRIM($B76&amp;$C76)="","",IF(OR($W76="安装免保",$W76="技术免保",$W76="质保期内"),IF(NOT(ISNUMBER($X76)),"▲免保到期日没填",IF($X76&lt;TODAY(),"▲免保已到期，转收费",IF($X76-TODAY()&lt;=提醒天数,"免保剩"&amp;($X76-TODAY())&amp;"天","免保中"))),IF($W76="暂停维保","暂停中",IF($W76="已解约","已解约",""))))</f>
        <v/>
      </c>
      <c r="Z76" s="78" t="str">
        <f aca="true">IF(TRIM($B76&amp;$C76)="","",TRIM(IF($AA76="","",IF($AA76&lt;TODAY(),"年检已过期"&amp;(TODAY()-$AA76)&amp;"天 ",IF($AA76-TODAY()&lt;=提醒天数,"年检剩"&amp;($AA76-TODAY())&amp;"天 ","")))&amp;IF($AB76="","",IF($AB76&lt;TODAY(),"限速器已过期"&amp;(TODAY()-$AB76)&amp;"天 ",IF($AB76-TODAY()&lt;=提醒天数,"限速器剩"&amp;($AB76-TODAY())&amp;"天 ","")))&amp;IF($AC76="","",IF($AC76&lt;TODAY(),"载重试验已过期"&amp;(TODAY()-$AC76)&amp;"天 ",IF($AC76-TODAY()&lt;=提醒天数,"载重试验剩"&amp;($AC76-TODAY())&amp;"天 ","")))))</f>
        <v/>
      </c>
      <c r="AA76" s="77" t="str">
        <f aca="false">IF(TRIM($Q76&amp;"")="","",IF(ISNUMBER($Q76),IF($Q76&gt;10000,$Q76,IFERROR(DATE(INT($Q76),IF(ROUND(MOD($Q76,1)*100,0)&gt;12,ROUND(MOD($Q76,1)*10,0),ROUND(MOD($Q76,1)*100,0))+1,0),"")),IFERROR(IF(LEN($Q76)-LEN(SUBSTITUTE($Q76,".",""))&gt;=2,DATEVALUE(SUBSTITUTE(TRIM($Q76),".","-")),DATE(VALUE(LEFT(TRIM($Q76),4)),VALUE(MID(TRIM($Q76),6,2))+1,0)),"")))</f>
        <v/>
      </c>
      <c r="AB76" s="77" t="str">
        <f aca="false">IF(TRIM($S76&amp;"")="","",IF(ISNUMBER($S76),IF($S76&gt;10000,$S76,IFERROR(DATE(INT($S76),IF(ROUND(MOD($S76,1)*100,0)&gt;12,ROUND(MOD($S76,1)*10,0),ROUND(MOD($S76,1)*100,0))+1,0),"")),IFERROR(IF(LEN($S76)-LEN(SUBSTITUTE($S76,".",""))&gt;=2,DATEVALUE(SUBSTITUTE(TRIM($S76),".","-")),DATE(VALUE(LEFT(TRIM($S76),4)),VALUE(MID(TRIM($S76),6,2))+1,0)),"")))</f>
        <v/>
      </c>
      <c r="AC76" s="77" t="str">
        <f aca="false">IF(TRIM($T76&amp;"")="","",IF(ISNUMBER($T76),IF($T76&gt;10000,$T76,IFERROR(DATE(INT($T76),IF(ROUND(MOD($T76,1)*100,0)&gt;12,ROUND(MOD($T76,1)*10,0),ROUND(MOD($T76,1)*100,0))+1,0),"")),IFERROR(IF(LEN($T76)-LEN(SUBSTITUTE($T76,".",""))&gt;=2,DATEVALUE(SUBSTITUTE(TRIM($T76),".","-")),DATE(VALUE(LEFT(TRIM($T76),4)),VALUE(MID(TRIM($T76),6,2))+1,0)),"")))</f>
        <v/>
      </c>
    </row>
    <row r="77" customFormat="false" ht="17.25" hidden="false" customHeight="true" outlineLevel="0" collapsed="false">
      <c r="B77" s="66" t="s">
        <v>415</v>
      </c>
      <c r="C77" s="66" t="s">
        <v>416</v>
      </c>
      <c r="D77" s="67" t="s">
        <v>417</v>
      </c>
      <c r="E77" s="68" t="s">
        <v>520</v>
      </c>
      <c r="F77" s="69" t="s">
        <v>521</v>
      </c>
      <c r="G77" s="66" t="s">
        <v>420</v>
      </c>
      <c r="H77" s="66" t="s">
        <v>16</v>
      </c>
      <c r="I77" s="79" t="n">
        <v>24</v>
      </c>
      <c r="J77" s="79" t="n">
        <v>24</v>
      </c>
      <c r="K77" s="79" t="n">
        <v>24</v>
      </c>
      <c r="L77" s="71" t="s">
        <v>146</v>
      </c>
      <c r="M77" s="72" t="s">
        <v>194</v>
      </c>
      <c r="N77" s="67" t="n">
        <v>1</v>
      </c>
      <c r="O77" s="81" t="s">
        <v>522</v>
      </c>
      <c r="P77" s="74" t="s">
        <v>523</v>
      </c>
      <c r="Q77" s="75"/>
      <c r="R77" s="75"/>
      <c r="S77" s="76"/>
      <c r="T77" s="75"/>
      <c r="U77" s="75"/>
      <c r="V77" s="75"/>
      <c r="W77" s="75"/>
      <c r="X77" s="77"/>
      <c r="Y77" s="78" t="str">
        <f aca="true">IF(TRIM($B77&amp;$C77)="","",IF(OR($W77="安装免保",$W77="技术免保",$W77="质保期内"),IF(NOT(ISNUMBER($X77)),"▲免保到期日没填",IF($X77&lt;TODAY(),"▲免保已到期，转收费",IF($X77-TODAY()&lt;=提醒天数,"免保剩"&amp;($X77-TODAY())&amp;"天","免保中"))),IF($W77="暂停维保","暂停中",IF($W77="已解约","已解约",""))))</f>
        <v/>
      </c>
      <c r="Z77" s="78" t="str">
        <f aca="true">IF(TRIM($B77&amp;$C77)="","",TRIM(IF($AA77="","",IF($AA77&lt;TODAY(),"年检已过期"&amp;(TODAY()-$AA77)&amp;"天 ",IF($AA77-TODAY()&lt;=提醒天数,"年检剩"&amp;($AA77-TODAY())&amp;"天 ","")))&amp;IF($AB77="","",IF($AB77&lt;TODAY(),"限速器已过期"&amp;(TODAY()-$AB77)&amp;"天 ",IF($AB77-TODAY()&lt;=提醒天数,"限速器剩"&amp;($AB77-TODAY())&amp;"天 ","")))&amp;IF($AC77="","",IF($AC77&lt;TODAY(),"载重试验已过期"&amp;(TODAY()-$AC77)&amp;"天 ",IF($AC77-TODAY()&lt;=提醒天数,"载重试验剩"&amp;($AC77-TODAY())&amp;"天 ","")))))</f>
        <v/>
      </c>
      <c r="AA77" s="77" t="str">
        <f aca="false">IF(TRIM($Q77&amp;"")="","",IF(ISNUMBER($Q77),IF($Q77&gt;10000,$Q77,IFERROR(DATE(INT($Q77),IF(ROUND(MOD($Q77,1)*100,0)&gt;12,ROUND(MOD($Q77,1)*10,0),ROUND(MOD($Q77,1)*100,0))+1,0),"")),IFERROR(IF(LEN($Q77)-LEN(SUBSTITUTE($Q77,".",""))&gt;=2,DATEVALUE(SUBSTITUTE(TRIM($Q77),".","-")),DATE(VALUE(LEFT(TRIM($Q77),4)),VALUE(MID(TRIM($Q77),6,2))+1,0)),"")))</f>
        <v/>
      </c>
      <c r="AB77" s="77" t="str">
        <f aca="false">IF(TRIM($S77&amp;"")="","",IF(ISNUMBER($S77),IF($S77&gt;10000,$S77,IFERROR(DATE(INT($S77),IF(ROUND(MOD($S77,1)*100,0)&gt;12,ROUND(MOD($S77,1)*10,0),ROUND(MOD($S77,1)*100,0))+1,0),"")),IFERROR(IF(LEN($S77)-LEN(SUBSTITUTE($S77,".",""))&gt;=2,DATEVALUE(SUBSTITUTE(TRIM($S77),".","-")),DATE(VALUE(LEFT(TRIM($S77),4)),VALUE(MID(TRIM($S77),6,2))+1,0)),"")))</f>
        <v/>
      </c>
      <c r="AC77" s="77" t="str">
        <f aca="false">IF(TRIM($T77&amp;"")="","",IF(ISNUMBER($T77),IF($T77&gt;10000,$T77,IFERROR(DATE(INT($T77),IF(ROUND(MOD($T77,1)*100,0)&gt;12,ROUND(MOD($T77,1)*10,0),ROUND(MOD($T77,1)*100,0))+1,0),"")),IFERROR(IF(LEN($T77)-LEN(SUBSTITUTE($T77,".",""))&gt;=2,DATEVALUE(SUBSTITUTE(TRIM($T77),".","-")),DATE(VALUE(LEFT(TRIM($T77),4)),VALUE(MID(TRIM($T77),6,2))+1,0)),"")))</f>
        <v/>
      </c>
    </row>
    <row r="78" customFormat="false" ht="17.25" hidden="false" customHeight="true" outlineLevel="0" collapsed="false">
      <c r="B78" s="66" t="s">
        <v>415</v>
      </c>
      <c r="C78" s="66" t="s">
        <v>416</v>
      </c>
      <c r="D78" s="67" t="s">
        <v>417</v>
      </c>
      <c r="E78" s="68" t="s">
        <v>524</v>
      </c>
      <c r="F78" s="69" t="s">
        <v>525</v>
      </c>
      <c r="G78" s="66" t="s">
        <v>420</v>
      </c>
      <c r="H78" s="66" t="s">
        <v>16</v>
      </c>
      <c r="I78" s="79" t="n">
        <v>18</v>
      </c>
      <c r="J78" s="79" t="n">
        <v>18</v>
      </c>
      <c r="K78" s="79" t="n">
        <v>18</v>
      </c>
      <c r="L78" s="71" t="s">
        <v>146</v>
      </c>
      <c r="M78" s="72" t="s">
        <v>194</v>
      </c>
      <c r="N78" s="67" t="n">
        <v>1</v>
      </c>
      <c r="O78" s="81" t="s">
        <v>526</v>
      </c>
      <c r="P78" s="74" t="s">
        <v>527</v>
      </c>
      <c r="Q78" s="75"/>
      <c r="R78" s="75"/>
      <c r="S78" s="76"/>
      <c r="T78" s="75"/>
      <c r="U78" s="75"/>
      <c r="V78" s="75"/>
      <c r="W78" s="75"/>
      <c r="X78" s="77"/>
      <c r="Y78" s="78" t="str">
        <f aca="true">IF(TRIM($B78&amp;$C78)="","",IF(OR($W78="安装免保",$W78="技术免保",$W78="质保期内"),IF(NOT(ISNUMBER($X78)),"▲免保到期日没填",IF($X78&lt;TODAY(),"▲免保已到期，转收费",IF($X78-TODAY()&lt;=提醒天数,"免保剩"&amp;($X78-TODAY())&amp;"天","免保中"))),IF($W78="暂停维保","暂停中",IF($W78="已解约","已解约",""))))</f>
        <v/>
      </c>
      <c r="Z78" s="78" t="str">
        <f aca="true">IF(TRIM($B78&amp;$C78)="","",TRIM(IF($AA78="","",IF($AA78&lt;TODAY(),"年检已过期"&amp;(TODAY()-$AA78)&amp;"天 ",IF($AA78-TODAY()&lt;=提醒天数,"年检剩"&amp;($AA78-TODAY())&amp;"天 ","")))&amp;IF($AB78="","",IF($AB78&lt;TODAY(),"限速器已过期"&amp;(TODAY()-$AB78)&amp;"天 ",IF($AB78-TODAY()&lt;=提醒天数,"限速器剩"&amp;($AB78-TODAY())&amp;"天 ","")))&amp;IF($AC78="","",IF($AC78&lt;TODAY(),"载重试验已过期"&amp;(TODAY()-$AC78)&amp;"天 ",IF($AC78-TODAY()&lt;=提醒天数,"载重试验剩"&amp;($AC78-TODAY())&amp;"天 ","")))))</f>
        <v/>
      </c>
      <c r="AA78" s="77" t="str">
        <f aca="false">IF(TRIM($Q78&amp;"")="","",IF(ISNUMBER($Q78),IF($Q78&gt;10000,$Q78,IFERROR(DATE(INT($Q78),IF(ROUND(MOD($Q78,1)*100,0)&gt;12,ROUND(MOD($Q78,1)*10,0),ROUND(MOD($Q78,1)*100,0))+1,0),"")),IFERROR(IF(LEN($Q78)-LEN(SUBSTITUTE($Q78,".",""))&gt;=2,DATEVALUE(SUBSTITUTE(TRIM($Q78),".","-")),DATE(VALUE(LEFT(TRIM($Q78),4)),VALUE(MID(TRIM($Q78),6,2))+1,0)),"")))</f>
        <v/>
      </c>
      <c r="AB78" s="77" t="str">
        <f aca="false">IF(TRIM($S78&amp;"")="","",IF(ISNUMBER($S78),IF($S78&gt;10000,$S78,IFERROR(DATE(INT($S78),IF(ROUND(MOD($S78,1)*100,0)&gt;12,ROUND(MOD($S78,1)*10,0),ROUND(MOD($S78,1)*100,0))+1,0),"")),IFERROR(IF(LEN($S78)-LEN(SUBSTITUTE($S78,".",""))&gt;=2,DATEVALUE(SUBSTITUTE(TRIM($S78),".","-")),DATE(VALUE(LEFT(TRIM($S78),4)),VALUE(MID(TRIM($S78),6,2))+1,0)),"")))</f>
        <v/>
      </c>
      <c r="AC78" s="77" t="str">
        <f aca="false">IF(TRIM($T78&amp;"")="","",IF(ISNUMBER($T78),IF($T78&gt;10000,$T78,IFERROR(DATE(INT($T78),IF(ROUND(MOD($T78,1)*100,0)&gt;12,ROUND(MOD($T78,1)*10,0),ROUND(MOD($T78,1)*100,0))+1,0),"")),IFERROR(IF(LEN($T78)-LEN(SUBSTITUTE($T78,".",""))&gt;=2,DATEVALUE(SUBSTITUTE(TRIM($T78),".","-")),DATE(VALUE(LEFT(TRIM($T78),4)),VALUE(MID(TRIM($T78),6,2))+1,0)),"")))</f>
        <v/>
      </c>
    </row>
    <row r="79" customFormat="false" ht="17.25" hidden="false" customHeight="true" outlineLevel="0" collapsed="false">
      <c r="B79" s="66" t="s">
        <v>415</v>
      </c>
      <c r="C79" s="66" t="s">
        <v>416</v>
      </c>
      <c r="D79" s="67" t="s">
        <v>417</v>
      </c>
      <c r="E79" s="68" t="s">
        <v>528</v>
      </c>
      <c r="F79" s="69" t="s">
        <v>529</v>
      </c>
      <c r="G79" s="66" t="s">
        <v>420</v>
      </c>
      <c r="H79" s="66" t="s">
        <v>16</v>
      </c>
      <c r="I79" s="79" t="n">
        <v>18</v>
      </c>
      <c r="J79" s="79" t="n">
        <v>18</v>
      </c>
      <c r="K79" s="79" t="n">
        <v>18</v>
      </c>
      <c r="L79" s="71" t="s">
        <v>146</v>
      </c>
      <c r="M79" s="72" t="s">
        <v>194</v>
      </c>
      <c r="N79" s="67" t="n">
        <v>1</v>
      </c>
      <c r="O79" s="81" t="s">
        <v>530</v>
      </c>
      <c r="P79" s="74" t="s">
        <v>531</v>
      </c>
      <c r="Q79" s="75"/>
      <c r="R79" s="75"/>
      <c r="S79" s="76"/>
      <c r="T79" s="75"/>
      <c r="U79" s="75"/>
      <c r="V79" s="75"/>
      <c r="W79" s="75"/>
      <c r="X79" s="77"/>
      <c r="Y79" s="78" t="str">
        <f aca="true">IF(TRIM($B79&amp;$C79)="","",IF(OR($W79="安装免保",$W79="技术免保",$W79="质保期内"),IF(NOT(ISNUMBER($X79)),"▲免保到期日没填",IF($X79&lt;TODAY(),"▲免保已到期，转收费",IF($X79-TODAY()&lt;=提醒天数,"免保剩"&amp;($X79-TODAY())&amp;"天","免保中"))),IF($W79="暂停维保","暂停中",IF($W79="已解约","已解约",""))))</f>
        <v/>
      </c>
      <c r="Z79" s="78" t="str">
        <f aca="true">IF(TRIM($B79&amp;$C79)="","",TRIM(IF($AA79="","",IF($AA79&lt;TODAY(),"年检已过期"&amp;(TODAY()-$AA79)&amp;"天 ",IF($AA79-TODAY()&lt;=提醒天数,"年检剩"&amp;($AA79-TODAY())&amp;"天 ","")))&amp;IF($AB79="","",IF($AB79&lt;TODAY(),"限速器已过期"&amp;(TODAY()-$AB79)&amp;"天 ",IF($AB79-TODAY()&lt;=提醒天数,"限速器剩"&amp;($AB79-TODAY())&amp;"天 ","")))&amp;IF($AC79="","",IF($AC79&lt;TODAY(),"载重试验已过期"&amp;(TODAY()-$AC79)&amp;"天 ",IF($AC79-TODAY()&lt;=提醒天数,"载重试验剩"&amp;($AC79-TODAY())&amp;"天 ","")))))</f>
        <v/>
      </c>
      <c r="AA79" s="77" t="str">
        <f aca="false">IF(TRIM($Q79&amp;"")="","",IF(ISNUMBER($Q79),IF($Q79&gt;10000,$Q79,IFERROR(DATE(INT($Q79),IF(ROUND(MOD($Q79,1)*100,0)&gt;12,ROUND(MOD($Q79,1)*10,0),ROUND(MOD($Q79,1)*100,0))+1,0),"")),IFERROR(IF(LEN($Q79)-LEN(SUBSTITUTE($Q79,".",""))&gt;=2,DATEVALUE(SUBSTITUTE(TRIM($Q79),".","-")),DATE(VALUE(LEFT(TRIM($Q79),4)),VALUE(MID(TRIM($Q79),6,2))+1,0)),"")))</f>
        <v/>
      </c>
      <c r="AB79" s="77" t="str">
        <f aca="false">IF(TRIM($S79&amp;"")="","",IF(ISNUMBER($S79),IF($S79&gt;10000,$S79,IFERROR(DATE(INT($S79),IF(ROUND(MOD($S79,1)*100,0)&gt;12,ROUND(MOD($S79,1)*10,0),ROUND(MOD($S79,1)*100,0))+1,0),"")),IFERROR(IF(LEN($S79)-LEN(SUBSTITUTE($S79,".",""))&gt;=2,DATEVALUE(SUBSTITUTE(TRIM($S79),".","-")),DATE(VALUE(LEFT(TRIM($S79),4)),VALUE(MID(TRIM($S79),6,2))+1,0)),"")))</f>
        <v/>
      </c>
      <c r="AC79" s="77" t="str">
        <f aca="false">IF(TRIM($T79&amp;"")="","",IF(ISNUMBER($T79),IF($T79&gt;10000,$T79,IFERROR(DATE(INT($T79),IF(ROUND(MOD($T79,1)*100,0)&gt;12,ROUND(MOD($T79,1)*10,0),ROUND(MOD($T79,1)*100,0))+1,0),"")),IFERROR(IF(LEN($T79)-LEN(SUBSTITUTE($T79,".",""))&gt;=2,DATEVALUE(SUBSTITUTE(TRIM($T79),".","-")),DATE(VALUE(LEFT(TRIM($T79),4)),VALUE(MID(TRIM($T79),6,2))+1,0)),"")))</f>
        <v/>
      </c>
    </row>
    <row r="80" customFormat="false" ht="17.25" hidden="false" customHeight="true" outlineLevel="0" collapsed="false">
      <c r="B80" s="66" t="s">
        <v>532</v>
      </c>
      <c r="C80" s="66" t="s">
        <v>533</v>
      </c>
      <c r="D80" s="67" t="s">
        <v>534</v>
      </c>
      <c r="E80" s="68" t="s">
        <v>535</v>
      </c>
      <c r="F80" s="69" t="s">
        <v>536</v>
      </c>
      <c r="G80" s="66" t="s">
        <v>145</v>
      </c>
      <c r="H80" s="66" t="s">
        <v>16</v>
      </c>
      <c r="I80" s="79" t="n">
        <v>6</v>
      </c>
      <c r="J80" s="79" t="n">
        <v>6</v>
      </c>
      <c r="K80" s="79" t="n">
        <v>6</v>
      </c>
      <c r="L80" s="71" t="s">
        <v>537</v>
      </c>
      <c r="M80" s="72" t="s">
        <v>538</v>
      </c>
      <c r="N80" s="67" t="n">
        <v>1</v>
      </c>
      <c r="O80" s="81" t="s">
        <v>539</v>
      </c>
      <c r="P80" s="74" t="s">
        <v>540</v>
      </c>
      <c r="Q80" s="75"/>
      <c r="R80" s="75"/>
      <c r="S80" s="76"/>
      <c r="T80" s="75"/>
      <c r="U80" s="75"/>
      <c r="V80" s="75"/>
      <c r="W80" s="75"/>
      <c r="X80" s="77"/>
      <c r="Y80" s="78" t="str">
        <f aca="true">IF(TRIM($B80&amp;$C80)="","",IF(OR($W80="安装免保",$W80="技术免保",$W80="质保期内"),IF(NOT(ISNUMBER($X80)),"▲免保到期日没填",IF($X80&lt;TODAY(),"▲免保已到期，转收费",IF($X80-TODAY()&lt;=提醒天数,"免保剩"&amp;($X80-TODAY())&amp;"天","免保中"))),IF($W80="暂停维保","暂停中",IF($W80="已解约","已解约",""))))</f>
        <v/>
      </c>
      <c r="Z80" s="78" t="str">
        <f aca="true">IF(TRIM($B80&amp;$C80)="","",TRIM(IF($AA80="","",IF($AA80&lt;TODAY(),"年检已过期"&amp;(TODAY()-$AA80)&amp;"天 ",IF($AA80-TODAY()&lt;=提醒天数,"年检剩"&amp;($AA80-TODAY())&amp;"天 ","")))&amp;IF($AB80="","",IF($AB80&lt;TODAY(),"限速器已过期"&amp;(TODAY()-$AB80)&amp;"天 ",IF($AB80-TODAY()&lt;=提醒天数,"限速器剩"&amp;($AB80-TODAY())&amp;"天 ","")))&amp;IF($AC80="","",IF($AC80&lt;TODAY(),"载重试验已过期"&amp;(TODAY()-$AC80)&amp;"天 ",IF($AC80-TODAY()&lt;=提醒天数,"载重试验剩"&amp;($AC80-TODAY())&amp;"天 ","")))))</f>
        <v/>
      </c>
      <c r="AA80" s="77" t="str">
        <f aca="false">IF(TRIM($Q80&amp;"")="","",IF(ISNUMBER($Q80),IF($Q80&gt;10000,$Q80,IFERROR(DATE(INT($Q80),IF(ROUND(MOD($Q80,1)*100,0)&gt;12,ROUND(MOD($Q80,1)*10,0),ROUND(MOD($Q80,1)*100,0))+1,0),"")),IFERROR(IF(LEN($Q80)-LEN(SUBSTITUTE($Q80,".",""))&gt;=2,DATEVALUE(SUBSTITUTE(TRIM($Q80),".","-")),DATE(VALUE(LEFT(TRIM($Q80),4)),VALUE(MID(TRIM($Q80),6,2))+1,0)),"")))</f>
        <v/>
      </c>
      <c r="AB80" s="77" t="str">
        <f aca="false">IF(TRIM($S80&amp;"")="","",IF(ISNUMBER($S80),IF($S80&gt;10000,$S80,IFERROR(DATE(INT($S80),IF(ROUND(MOD($S80,1)*100,0)&gt;12,ROUND(MOD($S80,1)*10,0),ROUND(MOD($S80,1)*100,0))+1,0),"")),IFERROR(IF(LEN($S80)-LEN(SUBSTITUTE($S80,".",""))&gt;=2,DATEVALUE(SUBSTITUTE(TRIM($S80),".","-")),DATE(VALUE(LEFT(TRIM($S80),4)),VALUE(MID(TRIM($S80),6,2))+1,0)),"")))</f>
        <v/>
      </c>
      <c r="AC80" s="77" t="str">
        <f aca="false">IF(TRIM($T80&amp;"")="","",IF(ISNUMBER($T80),IF($T80&gt;10000,$T80,IFERROR(DATE(INT($T80),IF(ROUND(MOD($T80,1)*100,0)&gt;12,ROUND(MOD($T80,1)*10,0),ROUND(MOD($T80,1)*100,0))+1,0),"")),IFERROR(IF(LEN($T80)-LEN(SUBSTITUTE($T80,".",""))&gt;=2,DATEVALUE(SUBSTITUTE(TRIM($T80),".","-")),DATE(VALUE(LEFT(TRIM($T80),4)),VALUE(MID(TRIM($T80),6,2))+1,0)),"")))</f>
        <v/>
      </c>
    </row>
    <row r="81" customFormat="false" ht="17.25" hidden="false" customHeight="true" outlineLevel="0" collapsed="false">
      <c r="B81" s="66" t="s">
        <v>532</v>
      </c>
      <c r="C81" s="66" t="s">
        <v>533</v>
      </c>
      <c r="D81" s="67" t="s">
        <v>534</v>
      </c>
      <c r="E81" s="68" t="s">
        <v>541</v>
      </c>
      <c r="F81" s="69" t="s">
        <v>542</v>
      </c>
      <c r="G81" s="66" t="s">
        <v>145</v>
      </c>
      <c r="H81" s="66" t="s">
        <v>16</v>
      </c>
      <c r="I81" s="79" t="n">
        <v>6</v>
      </c>
      <c r="J81" s="79" t="n">
        <v>6</v>
      </c>
      <c r="K81" s="79" t="n">
        <v>6</v>
      </c>
      <c r="L81" s="71" t="s">
        <v>537</v>
      </c>
      <c r="M81" s="72" t="s">
        <v>538</v>
      </c>
      <c r="N81" s="67" t="n">
        <v>1</v>
      </c>
      <c r="O81" s="81" t="s">
        <v>543</v>
      </c>
      <c r="P81" s="74" t="s">
        <v>544</v>
      </c>
      <c r="Q81" s="75"/>
      <c r="R81" s="75"/>
      <c r="S81" s="76"/>
      <c r="T81" s="75"/>
      <c r="U81" s="75"/>
      <c r="V81" s="75"/>
      <c r="W81" s="75"/>
      <c r="X81" s="77"/>
      <c r="Y81" s="78" t="str">
        <f aca="true">IF(TRIM($B81&amp;$C81)="","",IF(OR($W81="安装免保",$W81="技术免保",$W81="质保期内"),IF(NOT(ISNUMBER($X81)),"▲免保到期日没填",IF($X81&lt;TODAY(),"▲免保已到期，转收费",IF($X81-TODAY()&lt;=提醒天数,"免保剩"&amp;($X81-TODAY())&amp;"天","免保中"))),IF($W81="暂停维保","暂停中",IF($W81="已解约","已解约",""))))</f>
        <v/>
      </c>
      <c r="Z81" s="78" t="str">
        <f aca="true">IF(TRIM($B81&amp;$C81)="","",TRIM(IF($AA81="","",IF($AA81&lt;TODAY(),"年检已过期"&amp;(TODAY()-$AA81)&amp;"天 ",IF($AA81-TODAY()&lt;=提醒天数,"年检剩"&amp;($AA81-TODAY())&amp;"天 ","")))&amp;IF($AB81="","",IF($AB81&lt;TODAY(),"限速器已过期"&amp;(TODAY()-$AB81)&amp;"天 ",IF($AB81-TODAY()&lt;=提醒天数,"限速器剩"&amp;($AB81-TODAY())&amp;"天 ","")))&amp;IF($AC81="","",IF($AC81&lt;TODAY(),"载重试验已过期"&amp;(TODAY()-$AC81)&amp;"天 ",IF($AC81-TODAY()&lt;=提醒天数,"载重试验剩"&amp;($AC81-TODAY())&amp;"天 ","")))))</f>
        <v/>
      </c>
      <c r="AA81" s="77" t="str">
        <f aca="false">IF(TRIM($Q81&amp;"")="","",IF(ISNUMBER($Q81),IF($Q81&gt;10000,$Q81,IFERROR(DATE(INT($Q81),IF(ROUND(MOD($Q81,1)*100,0)&gt;12,ROUND(MOD($Q81,1)*10,0),ROUND(MOD($Q81,1)*100,0))+1,0),"")),IFERROR(IF(LEN($Q81)-LEN(SUBSTITUTE($Q81,".",""))&gt;=2,DATEVALUE(SUBSTITUTE(TRIM($Q81),".","-")),DATE(VALUE(LEFT(TRIM($Q81),4)),VALUE(MID(TRIM($Q81),6,2))+1,0)),"")))</f>
        <v/>
      </c>
      <c r="AB81" s="77" t="str">
        <f aca="false">IF(TRIM($S81&amp;"")="","",IF(ISNUMBER($S81),IF($S81&gt;10000,$S81,IFERROR(DATE(INT($S81),IF(ROUND(MOD($S81,1)*100,0)&gt;12,ROUND(MOD($S81,1)*10,0),ROUND(MOD($S81,1)*100,0))+1,0),"")),IFERROR(IF(LEN($S81)-LEN(SUBSTITUTE($S81,".",""))&gt;=2,DATEVALUE(SUBSTITUTE(TRIM($S81),".","-")),DATE(VALUE(LEFT(TRIM($S81),4)),VALUE(MID(TRIM($S81),6,2))+1,0)),"")))</f>
        <v/>
      </c>
      <c r="AC81" s="77" t="str">
        <f aca="false">IF(TRIM($T81&amp;"")="","",IF(ISNUMBER($T81),IF($T81&gt;10000,$T81,IFERROR(DATE(INT($T81),IF(ROUND(MOD($T81,1)*100,0)&gt;12,ROUND(MOD($T81,1)*10,0),ROUND(MOD($T81,1)*100,0))+1,0),"")),IFERROR(IF(LEN($T81)-LEN(SUBSTITUTE($T81,".",""))&gt;=2,DATEVALUE(SUBSTITUTE(TRIM($T81),".","-")),DATE(VALUE(LEFT(TRIM($T81),4)),VALUE(MID(TRIM($T81),6,2))+1,0)),"")))</f>
        <v/>
      </c>
    </row>
    <row r="82" customFormat="false" ht="17.25" hidden="false" customHeight="true" outlineLevel="0" collapsed="false">
      <c r="B82" s="66" t="s">
        <v>532</v>
      </c>
      <c r="C82" s="66" t="s">
        <v>533</v>
      </c>
      <c r="D82" s="67" t="s">
        <v>534</v>
      </c>
      <c r="E82" s="68" t="s">
        <v>545</v>
      </c>
      <c r="F82" s="69" t="s">
        <v>546</v>
      </c>
      <c r="G82" s="66" t="s">
        <v>145</v>
      </c>
      <c r="H82" s="66" t="s">
        <v>16</v>
      </c>
      <c r="I82" s="79" t="n">
        <v>6</v>
      </c>
      <c r="J82" s="79" t="n">
        <v>6</v>
      </c>
      <c r="K82" s="79" t="n">
        <v>6</v>
      </c>
      <c r="L82" s="71" t="s">
        <v>537</v>
      </c>
      <c r="M82" s="72" t="s">
        <v>538</v>
      </c>
      <c r="N82" s="67" t="n">
        <v>1</v>
      </c>
      <c r="O82" s="81" t="s">
        <v>547</v>
      </c>
      <c r="P82" s="74" t="s">
        <v>548</v>
      </c>
      <c r="Q82" s="75"/>
      <c r="R82" s="75"/>
      <c r="S82" s="76"/>
      <c r="T82" s="75"/>
      <c r="U82" s="75"/>
      <c r="V82" s="75"/>
      <c r="W82" s="75"/>
      <c r="X82" s="77"/>
      <c r="Y82" s="78" t="str">
        <f aca="true">IF(TRIM($B82&amp;$C82)="","",IF(OR($W82="安装免保",$W82="技术免保",$W82="质保期内"),IF(NOT(ISNUMBER($X82)),"▲免保到期日没填",IF($X82&lt;TODAY(),"▲免保已到期，转收费",IF($X82-TODAY()&lt;=提醒天数,"免保剩"&amp;($X82-TODAY())&amp;"天","免保中"))),IF($W82="暂停维保","暂停中",IF($W82="已解约","已解约",""))))</f>
        <v/>
      </c>
      <c r="Z82" s="78" t="str">
        <f aca="true">IF(TRIM($B82&amp;$C82)="","",TRIM(IF($AA82="","",IF($AA82&lt;TODAY(),"年检已过期"&amp;(TODAY()-$AA82)&amp;"天 ",IF($AA82-TODAY()&lt;=提醒天数,"年检剩"&amp;($AA82-TODAY())&amp;"天 ","")))&amp;IF($AB82="","",IF($AB82&lt;TODAY(),"限速器已过期"&amp;(TODAY()-$AB82)&amp;"天 ",IF($AB82-TODAY()&lt;=提醒天数,"限速器剩"&amp;($AB82-TODAY())&amp;"天 ","")))&amp;IF($AC82="","",IF($AC82&lt;TODAY(),"载重试验已过期"&amp;(TODAY()-$AC82)&amp;"天 ",IF($AC82-TODAY()&lt;=提醒天数,"载重试验剩"&amp;($AC82-TODAY())&amp;"天 ","")))))</f>
        <v/>
      </c>
      <c r="AA82" s="77" t="str">
        <f aca="false">IF(TRIM($Q82&amp;"")="","",IF(ISNUMBER($Q82),IF($Q82&gt;10000,$Q82,IFERROR(DATE(INT($Q82),IF(ROUND(MOD($Q82,1)*100,0)&gt;12,ROUND(MOD($Q82,1)*10,0),ROUND(MOD($Q82,1)*100,0))+1,0),"")),IFERROR(IF(LEN($Q82)-LEN(SUBSTITUTE($Q82,".",""))&gt;=2,DATEVALUE(SUBSTITUTE(TRIM($Q82),".","-")),DATE(VALUE(LEFT(TRIM($Q82),4)),VALUE(MID(TRIM($Q82),6,2))+1,0)),"")))</f>
        <v/>
      </c>
      <c r="AB82" s="77" t="str">
        <f aca="false">IF(TRIM($S82&amp;"")="","",IF(ISNUMBER($S82),IF($S82&gt;10000,$S82,IFERROR(DATE(INT($S82),IF(ROUND(MOD($S82,1)*100,0)&gt;12,ROUND(MOD($S82,1)*10,0),ROUND(MOD($S82,1)*100,0))+1,0),"")),IFERROR(IF(LEN($S82)-LEN(SUBSTITUTE($S82,".",""))&gt;=2,DATEVALUE(SUBSTITUTE(TRIM($S82),".","-")),DATE(VALUE(LEFT(TRIM($S82),4)),VALUE(MID(TRIM($S82),6,2))+1,0)),"")))</f>
        <v/>
      </c>
      <c r="AC82" s="77" t="str">
        <f aca="false">IF(TRIM($T82&amp;"")="","",IF(ISNUMBER($T82),IF($T82&gt;10000,$T82,IFERROR(DATE(INT($T82),IF(ROUND(MOD($T82,1)*100,0)&gt;12,ROUND(MOD($T82,1)*10,0),ROUND(MOD($T82,1)*100,0))+1,0),"")),IFERROR(IF(LEN($T82)-LEN(SUBSTITUTE($T82,".",""))&gt;=2,DATEVALUE(SUBSTITUTE(TRIM($T82),".","-")),DATE(VALUE(LEFT(TRIM($T82),4)),VALUE(MID(TRIM($T82),6,2))+1,0)),"")))</f>
        <v/>
      </c>
    </row>
    <row r="83" customFormat="false" ht="17.25" hidden="false" customHeight="true" outlineLevel="0" collapsed="false">
      <c r="B83" s="66" t="s">
        <v>532</v>
      </c>
      <c r="C83" s="66" t="s">
        <v>533</v>
      </c>
      <c r="D83" s="67" t="s">
        <v>534</v>
      </c>
      <c r="E83" s="68" t="s">
        <v>549</v>
      </c>
      <c r="F83" s="69" t="s">
        <v>550</v>
      </c>
      <c r="G83" s="66" t="s">
        <v>145</v>
      </c>
      <c r="H83" s="66" t="s">
        <v>16</v>
      </c>
      <c r="I83" s="79" t="n">
        <v>6</v>
      </c>
      <c r="J83" s="79" t="n">
        <v>6</v>
      </c>
      <c r="K83" s="79" t="n">
        <v>6</v>
      </c>
      <c r="L83" s="71" t="s">
        <v>537</v>
      </c>
      <c r="M83" s="72" t="s">
        <v>538</v>
      </c>
      <c r="N83" s="67" t="n">
        <v>1</v>
      </c>
      <c r="O83" s="81" t="s">
        <v>551</v>
      </c>
      <c r="P83" s="74" t="s">
        <v>552</v>
      </c>
      <c r="Q83" s="75"/>
      <c r="R83" s="75"/>
      <c r="S83" s="76"/>
      <c r="T83" s="75"/>
      <c r="U83" s="75"/>
      <c r="V83" s="75"/>
      <c r="W83" s="75"/>
      <c r="X83" s="77"/>
      <c r="Y83" s="78" t="str">
        <f aca="true">IF(TRIM($B83&amp;$C83)="","",IF(OR($W83="安装免保",$W83="技术免保",$W83="质保期内"),IF(NOT(ISNUMBER($X83)),"▲免保到期日没填",IF($X83&lt;TODAY(),"▲免保已到期，转收费",IF($X83-TODAY()&lt;=提醒天数,"免保剩"&amp;($X83-TODAY())&amp;"天","免保中"))),IF($W83="暂停维保","暂停中",IF($W83="已解约","已解约",""))))</f>
        <v/>
      </c>
      <c r="Z83" s="78" t="str">
        <f aca="true">IF(TRIM($B83&amp;$C83)="","",TRIM(IF($AA83="","",IF($AA83&lt;TODAY(),"年检已过期"&amp;(TODAY()-$AA83)&amp;"天 ",IF($AA83-TODAY()&lt;=提醒天数,"年检剩"&amp;($AA83-TODAY())&amp;"天 ","")))&amp;IF($AB83="","",IF($AB83&lt;TODAY(),"限速器已过期"&amp;(TODAY()-$AB83)&amp;"天 ",IF($AB83-TODAY()&lt;=提醒天数,"限速器剩"&amp;($AB83-TODAY())&amp;"天 ","")))&amp;IF($AC83="","",IF($AC83&lt;TODAY(),"载重试验已过期"&amp;(TODAY()-$AC83)&amp;"天 ",IF($AC83-TODAY()&lt;=提醒天数,"载重试验剩"&amp;($AC83-TODAY())&amp;"天 ","")))))</f>
        <v/>
      </c>
      <c r="AA83" s="77" t="str">
        <f aca="false">IF(TRIM($Q83&amp;"")="","",IF(ISNUMBER($Q83),IF($Q83&gt;10000,$Q83,IFERROR(DATE(INT($Q83),IF(ROUND(MOD($Q83,1)*100,0)&gt;12,ROUND(MOD($Q83,1)*10,0),ROUND(MOD($Q83,1)*100,0))+1,0),"")),IFERROR(IF(LEN($Q83)-LEN(SUBSTITUTE($Q83,".",""))&gt;=2,DATEVALUE(SUBSTITUTE(TRIM($Q83),".","-")),DATE(VALUE(LEFT(TRIM($Q83),4)),VALUE(MID(TRIM($Q83),6,2))+1,0)),"")))</f>
        <v/>
      </c>
      <c r="AB83" s="77" t="str">
        <f aca="false">IF(TRIM($S83&amp;"")="","",IF(ISNUMBER($S83),IF($S83&gt;10000,$S83,IFERROR(DATE(INT($S83),IF(ROUND(MOD($S83,1)*100,0)&gt;12,ROUND(MOD($S83,1)*10,0),ROUND(MOD($S83,1)*100,0))+1,0),"")),IFERROR(IF(LEN($S83)-LEN(SUBSTITUTE($S83,".",""))&gt;=2,DATEVALUE(SUBSTITUTE(TRIM($S83),".","-")),DATE(VALUE(LEFT(TRIM($S83),4)),VALUE(MID(TRIM($S83),6,2))+1,0)),"")))</f>
        <v/>
      </c>
      <c r="AC83" s="77" t="str">
        <f aca="false">IF(TRIM($T83&amp;"")="","",IF(ISNUMBER($T83),IF($T83&gt;10000,$T83,IFERROR(DATE(INT($T83),IF(ROUND(MOD($T83,1)*100,0)&gt;12,ROUND(MOD($T83,1)*10,0),ROUND(MOD($T83,1)*100,0))+1,0),"")),IFERROR(IF(LEN($T83)-LEN(SUBSTITUTE($T83,".",""))&gt;=2,DATEVALUE(SUBSTITUTE(TRIM($T83),".","-")),DATE(VALUE(LEFT(TRIM($T83),4)),VALUE(MID(TRIM($T83),6,2))+1,0)),"")))</f>
        <v/>
      </c>
    </row>
    <row r="84" customFormat="false" ht="17.25" hidden="false" customHeight="true" outlineLevel="0" collapsed="false">
      <c r="B84" s="66" t="s">
        <v>140</v>
      </c>
      <c r="C84" s="66" t="s">
        <v>553</v>
      </c>
      <c r="D84" s="67" t="s">
        <v>554</v>
      </c>
      <c r="E84" s="68" t="s">
        <v>555</v>
      </c>
      <c r="F84" s="69" t="s">
        <v>556</v>
      </c>
      <c r="G84" s="66" t="s">
        <v>365</v>
      </c>
      <c r="H84" s="66" t="s">
        <v>184</v>
      </c>
      <c r="I84" s="79" t="n">
        <v>8</v>
      </c>
      <c r="J84" s="79" t="n">
        <v>7</v>
      </c>
      <c r="K84" s="79" t="n">
        <v>7</v>
      </c>
      <c r="L84" s="71" t="s">
        <v>557</v>
      </c>
      <c r="M84" s="72" t="s">
        <v>147</v>
      </c>
      <c r="N84" s="67" t="n">
        <v>1</v>
      </c>
      <c r="O84" s="81" t="s">
        <v>558</v>
      </c>
      <c r="P84" s="74" t="s">
        <v>277</v>
      </c>
      <c r="Q84" s="75"/>
      <c r="R84" s="75"/>
      <c r="S84" s="76"/>
      <c r="T84" s="75"/>
      <c r="U84" s="75"/>
      <c r="V84" s="75"/>
      <c r="W84" s="75"/>
      <c r="X84" s="77"/>
      <c r="Y84" s="78" t="str">
        <f aca="true">IF(TRIM($B84&amp;$C84)="","",IF(OR($W84="安装免保",$W84="技术免保",$W84="质保期内"),IF(NOT(ISNUMBER($X84)),"▲免保到期日没填",IF($X84&lt;TODAY(),"▲免保已到期，转收费",IF($X84-TODAY()&lt;=提醒天数,"免保剩"&amp;($X84-TODAY())&amp;"天","免保中"))),IF($W84="暂停维保","暂停中",IF($W84="已解约","已解约",""))))</f>
        <v/>
      </c>
      <c r="Z84" s="78" t="str">
        <f aca="true">IF(TRIM($B84&amp;$C84)="","",TRIM(IF($AA84="","",IF($AA84&lt;TODAY(),"年检已过期"&amp;(TODAY()-$AA84)&amp;"天 ",IF($AA84-TODAY()&lt;=提醒天数,"年检剩"&amp;($AA84-TODAY())&amp;"天 ","")))&amp;IF($AB84="","",IF($AB84&lt;TODAY(),"限速器已过期"&amp;(TODAY()-$AB84)&amp;"天 ",IF($AB84-TODAY()&lt;=提醒天数,"限速器剩"&amp;($AB84-TODAY())&amp;"天 ","")))&amp;IF($AC84="","",IF($AC84&lt;TODAY(),"载重试验已过期"&amp;(TODAY()-$AC84)&amp;"天 ",IF($AC84-TODAY()&lt;=提醒天数,"载重试验剩"&amp;($AC84-TODAY())&amp;"天 ","")))))</f>
        <v/>
      </c>
      <c r="AA84" s="77" t="str">
        <f aca="false">IF(TRIM($Q84&amp;"")="","",IF(ISNUMBER($Q84),IF($Q84&gt;10000,$Q84,IFERROR(DATE(INT($Q84),IF(ROUND(MOD($Q84,1)*100,0)&gt;12,ROUND(MOD($Q84,1)*10,0),ROUND(MOD($Q84,1)*100,0))+1,0),"")),IFERROR(IF(LEN($Q84)-LEN(SUBSTITUTE($Q84,".",""))&gt;=2,DATEVALUE(SUBSTITUTE(TRIM($Q84),".","-")),DATE(VALUE(LEFT(TRIM($Q84),4)),VALUE(MID(TRIM($Q84),6,2))+1,0)),"")))</f>
        <v/>
      </c>
      <c r="AB84" s="77" t="str">
        <f aca="false">IF(TRIM($S84&amp;"")="","",IF(ISNUMBER($S84),IF($S84&gt;10000,$S84,IFERROR(DATE(INT($S84),IF(ROUND(MOD($S84,1)*100,0)&gt;12,ROUND(MOD($S84,1)*10,0),ROUND(MOD($S84,1)*100,0))+1,0),"")),IFERROR(IF(LEN($S84)-LEN(SUBSTITUTE($S84,".",""))&gt;=2,DATEVALUE(SUBSTITUTE(TRIM($S84),".","-")),DATE(VALUE(LEFT(TRIM($S84),4)),VALUE(MID(TRIM($S84),6,2))+1,0)),"")))</f>
        <v/>
      </c>
      <c r="AC84" s="77" t="str">
        <f aca="false">IF(TRIM($T84&amp;"")="","",IF(ISNUMBER($T84),IF($T84&gt;10000,$T84,IFERROR(DATE(INT($T84),IF(ROUND(MOD($T84,1)*100,0)&gt;12,ROUND(MOD($T84,1)*10,0),ROUND(MOD($T84,1)*100,0))+1,0),"")),IFERROR(IF(LEN($T84)-LEN(SUBSTITUTE($T84,".",""))&gt;=2,DATEVALUE(SUBSTITUTE(TRIM($T84),".","-")),DATE(VALUE(LEFT(TRIM($T84),4)),VALUE(MID(TRIM($T84),6,2))+1,0)),"")))</f>
        <v/>
      </c>
    </row>
    <row r="85" customFormat="false" ht="17.25" hidden="false" customHeight="true" outlineLevel="0" collapsed="false">
      <c r="B85" s="66" t="s">
        <v>140</v>
      </c>
      <c r="C85" s="66" t="s">
        <v>559</v>
      </c>
      <c r="D85" s="67" t="s">
        <v>404</v>
      </c>
      <c r="E85" s="68" t="s">
        <v>560</v>
      </c>
      <c r="F85" s="69" t="s">
        <v>561</v>
      </c>
      <c r="G85" s="66" t="s">
        <v>407</v>
      </c>
      <c r="H85" s="66" t="s">
        <v>184</v>
      </c>
      <c r="I85" s="79" t="n">
        <v>9</v>
      </c>
      <c r="J85" s="79" t="n">
        <v>9</v>
      </c>
      <c r="K85" s="79" t="n">
        <v>9</v>
      </c>
      <c r="L85" s="71" t="s">
        <v>146</v>
      </c>
      <c r="M85" s="72" t="s">
        <v>147</v>
      </c>
      <c r="N85" s="67" t="n">
        <v>1</v>
      </c>
      <c r="O85" s="81" t="s">
        <v>562</v>
      </c>
      <c r="P85" s="74" t="s">
        <v>277</v>
      </c>
      <c r="Q85" s="75"/>
      <c r="R85" s="75"/>
      <c r="S85" s="76"/>
      <c r="T85" s="75"/>
      <c r="U85" s="75"/>
      <c r="V85" s="75"/>
      <c r="W85" s="75"/>
      <c r="X85" s="77"/>
      <c r="Y85" s="78" t="str">
        <f aca="true">IF(TRIM($B85&amp;$C85)="","",IF(OR($W85="安装免保",$W85="技术免保",$W85="质保期内"),IF(NOT(ISNUMBER($X85)),"▲免保到期日没填",IF($X85&lt;TODAY(),"▲免保已到期，转收费",IF($X85-TODAY()&lt;=提醒天数,"免保剩"&amp;($X85-TODAY())&amp;"天","免保中"))),IF($W85="暂停维保","暂停中",IF($W85="已解约","已解约",""))))</f>
        <v/>
      </c>
      <c r="Z85" s="78" t="str">
        <f aca="true">IF(TRIM($B85&amp;$C85)="","",TRIM(IF($AA85="","",IF($AA85&lt;TODAY(),"年检已过期"&amp;(TODAY()-$AA85)&amp;"天 ",IF($AA85-TODAY()&lt;=提醒天数,"年检剩"&amp;($AA85-TODAY())&amp;"天 ","")))&amp;IF($AB85="","",IF($AB85&lt;TODAY(),"限速器已过期"&amp;(TODAY()-$AB85)&amp;"天 ",IF($AB85-TODAY()&lt;=提醒天数,"限速器剩"&amp;($AB85-TODAY())&amp;"天 ","")))&amp;IF($AC85="","",IF($AC85&lt;TODAY(),"载重试验已过期"&amp;(TODAY()-$AC85)&amp;"天 ",IF($AC85-TODAY()&lt;=提醒天数,"载重试验剩"&amp;($AC85-TODAY())&amp;"天 ","")))))</f>
        <v/>
      </c>
      <c r="AA85" s="77" t="str">
        <f aca="false">IF(TRIM($Q85&amp;"")="","",IF(ISNUMBER($Q85),IF($Q85&gt;10000,$Q85,IFERROR(DATE(INT($Q85),IF(ROUND(MOD($Q85,1)*100,0)&gt;12,ROUND(MOD($Q85,1)*10,0),ROUND(MOD($Q85,1)*100,0))+1,0),"")),IFERROR(IF(LEN($Q85)-LEN(SUBSTITUTE($Q85,".",""))&gt;=2,DATEVALUE(SUBSTITUTE(TRIM($Q85),".","-")),DATE(VALUE(LEFT(TRIM($Q85),4)),VALUE(MID(TRIM($Q85),6,2))+1,0)),"")))</f>
        <v/>
      </c>
      <c r="AB85" s="77" t="str">
        <f aca="false">IF(TRIM($S85&amp;"")="","",IF(ISNUMBER($S85),IF($S85&gt;10000,$S85,IFERROR(DATE(INT($S85),IF(ROUND(MOD($S85,1)*100,0)&gt;12,ROUND(MOD($S85,1)*10,0),ROUND(MOD($S85,1)*100,0))+1,0),"")),IFERROR(IF(LEN($S85)-LEN(SUBSTITUTE($S85,".",""))&gt;=2,DATEVALUE(SUBSTITUTE(TRIM($S85),".","-")),DATE(VALUE(LEFT(TRIM($S85),4)),VALUE(MID(TRIM($S85),6,2))+1,0)),"")))</f>
        <v/>
      </c>
      <c r="AC85" s="77" t="str">
        <f aca="false">IF(TRIM($T85&amp;"")="","",IF(ISNUMBER($T85),IF($T85&gt;10000,$T85,IFERROR(DATE(INT($T85),IF(ROUND(MOD($T85,1)*100,0)&gt;12,ROUND(MOD($T85,1)*10,0),ROUND(MOD($T85,1)*100,0))+1,0),"")),IFERROR(IF(LEN($T85)-LEN(SUBSTITUTE($T85,".",""))&gt;=2,DATEVALUE(SUBSTITUTE(TRIM($T85),".","-")),DATE(VALUE(LEFT(TRIM($T85),4)),VALUE(MID(TRIM($T85),6,2))+1,0)),"")))</f>
        <v/>
      </c>
    </row>
    <row r="86" customFormat="false" ht="17.25" hidden="false" customHeight="true" outlineLevel="0" collapsed="false">
      <c r="B86" s="66" t="s">
        <v>415</v>
      </c>
      <c r="C86" s="66" t="s">
        <v>416</v>
      </c>
      <c r="D86" s="67" t="s">
        <v>417</v>
      </c>
      <c r="E86" s="68" t="s">
        <v>563</v>
      </c>
      <c r="F86" s="69" t="s">
        <v>564</v>
      </c>
      <c r="G86" s="66" t="s">
        <v>420</v>
      </c>
      <c r="H86" s="66" t="s">
        <v>16</v>
      </c>
      <c r="I86" s="79" t="n">
        <v>18</v>
      </c>
      <c r="J86" s="79" t="n">
        <v>18</v>
      </c>
      <c r="K86" s="79" t="n">
        <v>18</v>
      </c>
      <c r="L86" s="71" t="s">
        <v>146</v>
      </c>
      <c r="M86" s="72" t="s">
        <v>194</v>
      </c>
      <c r="N86" s="67" t="n">
        <v>1</v>
      </c>
      <c r="O86" s="81" t="s">
        <v>565</v>
      </c>
      <c r="P86" s="74" t="s">
        <v>566</v>
      </c>
      <c r="Q86" s="75"/>
      <c r="R86" s="75"/>
      <c r="S86" s="76"/>
      <c r="T86" s="75"/>
      <c r="U86" s="75"/>
      <c r="V86" s="75"/>
      <c r="W86" s="75"/>
      <c r="X86" s="77"/>
      <c r="Y86" s="78" t="str">
        <f aca="true">IF(TRIM($B86&amp;$C86)="","",IF(OR($W86="安装免保",$W86="技术免保",$W86="质保期内"),IF(NOT(ISNUMBER($X86)),"▲免保到期日没填",IF($X86&lt;TODAY(),"▲免保已到期，转收费",IF($X86-TODAY()&lt;=提醒天数,"免保剩"&amp;($X86-TODAY())&amp;"天","免保中"))),IF($W86="暂停维保","暂停中",IF($W86="已解约","已解约",""))))</f>
        <v/>
      </c>
      <c r="Z86" s="78" t="str">
        <f aca="true">IF(TRIM($B86&amp;$C86)="","",TRIM(IF($AA86="","",IF($AA86&lt;TODAY(),"年检已过期"&amp;(TODAY()-$AA86)&amp;"天 ",IF($AA86-TODAY()&lt;=提醒天数,"年检剩"&amp;($AA86-TODAY())&amp;"天 ","")))&amp;IF($AB86="","",IF($AB86&lt;TODAY(),"限速器已过期"&amp;(TODAY()-$AB86)&amp;"天 ",IF($AB86-TODAY()&lt;=提醒天数,"限速器剩"&amp;($AB86-TODAY())&amp;"天 ","")))&amp;IF($AC86="","",IF($AC86&lt;TODAY(),"载重试验已过期"&amp;(TODAY()-$AC86)&amp;"天 ",IF($AC86-TODAY()&lt;=提醒天数,"载重试验剩"&amp;($AC86-TODAY())&amp;"天 ","")))))</f>
        <v/>
      </c>
      <c r="AA86" s="77" t="str">
        <f aca="false">IF(TRIM($Q86&amp;"")="","",IF(ISNUMBER($Q86),IF($Q86&gt;10000,$Q86,IFERROR(DATE(INT($Q86),IF(ROUND(MOD($Q86,1)*100,0)&gt;12,ROUND(MOD($Q86,1)*10,0),ROUND(MOD($Q86,1)*100,0))+1,0),"")),IFERROR(IF(LEN($Q86)-LEN(SUBSTITUTE($Q86,".",""))&gt;=2,DATEVALUE(SUBSTITUTE(TRIM($Q86),".","-")),DATE(VALUE(LEFT(TRIM($Q86),4)),VALUE(MID(TRIM($Q86),6,2))+1,0)),"")))</f>
        <v/>
      </c>
      <c r="AB86" s="77" t="str">
        <f aca="false">IF(TRIM($S86&amp;"")="","",IF(ISNUMBER($S86),IF($S86&gt;10000,$S86,IFERROR(DATE(INT($S86),IF(ROUND(MOD($S86,1)*100,0)&gt;12,ROUND(MOD($S86,1)*10,0),ROUND(MOD($S86,1)*100,0))+1,0),"")),IFERROR(IF(LEN($S86)-LEN(SUBSTITUTE($S86,".",""))&gt;=2,DATEVALUE(SUBSTITUTE(TRIM($S86),".","-")),DATE(VALUE(LEFT(TRIM($S86),4)),VALUE(MID(TRIM($S86),6,2))+1,0)),"")))</f>
        <v/>
      </c>
      <c r="AC86" s="77" t="str">
        <f aca="false">IF(TRIM($T86&amp;"")="","",IF(ISNUMBER($T86),IF($T86&gt;10000,$T86,IFERROR(DATE(INT($T86),IF(ROUND(MOD($T86,1)*100,0)&gt;12,ROUND(MOD($T86,1)*10,0),ROUND(MOD($T86,1)*100,0))+1,0),"")),IFERROR(IF(LEN($T86)-LEN(SUBSTITUTE($T86,".",""))&gt;=2,DATEVALUE(SUBSTITUTE(TRIM($T86),".","-")),DATE(VALUE(LEFT(TRIM($T86),4)),VALUE(MID(TRIM($T86),6,2))+1,0)),"")))</f>
        <v/>
      </c>
    </row>
    <row r="87" customFormat="false" ht="17.25" hidden="false" customHeight="true" outlineLevel="0" collapsed="false">
      <c r="B87" s="66" t="s">
        <v>415</v>
      </c>
      <c r="C87" s="66" t="s">
        <v>416</v>
      </c>
      <c r="D87" s="67" t="s">
        <v>417</v>
      </c>
      <c r="E87" s="68" t="s">
        <v>567</v>
      </c>
      <c r="F87" s="69" t="s">
        <v>568</v>
      </c>
      <c r="G87" s="66" t="s">
        <v>420</v>
      </c>
      <c r="H87" s="66" t="s">
        <v>16</v>
      </c>
      <c r="I87" s="79" t="n">
        <v>18</v>
      </c>
      <c r="J87" s="79" t="n">
        <v>18</v>
      </c>
      <c r="K87" s="79" t="n">
        <v>18</v>
      </c>
      <c r="L87" s="71" t="s">
        <v>146</v>
      </c>
      <c r="M87" s="72" t="s">
        <v>194</v>
      </c>
      <c r="N87" s="67" t="n">
        <v>1</v>
      </c>
      <c r="O87" s="81" t="s">
        <v>569</v>
      </c>
      <c r="P87" s="74" t="s">
        <v>570</v>
      </c>
      <c r="Q87" s="75"/>
      <c r="R87" s="75"/>
      <c r="S87" s="76"/>
      <c r="T87" s="75"/>
      <c r="U87" s="75"/>
      <c r="V87" s="75"/>
      <c r="W87" s="75"/>
      <c r="X87" s="77"/>
      <c r="Y87" s="78" t="str">
        <f aca="true">IF(TRIM($B87&amp;$C87)="","",IF(OR($W87="安装免保",$W87="技术免保",$W87="质保期内"),IF(NOT(ISNUMBER($X87)),"▲免保到期日没填",IF($X87&lt;TODAY(),"▲免保已到期，转收费",IF($X87-TODAY()&lt;=提醒天数,"免保剩"&amp;($X87-TODAY())&amp;"天","免保中"))),IF($W87="暂停维保","暂停中",IF($W87="已解约","已解约",""))))</f>
        <v/>
      </c>
      <c r="Z87" s="78" t="str">
        <f aca="true">IF(TRIM($B87&amp;$C87)="","",TRIM(IF($AA87="","",IF($AA87&lt;TODAY(),"年检已过期"&amp;(TODAY()-$AA87)&amp;"天 ",IF($AA87-TODAY()&lt;=提醒天数,"年检剩"&amp;($AA87-TODAY())&amp;"天 ","")))&amp;IF($AB87="","",IF($AB87&lt;TODAY(),"限速器已过期"&amp;(TODAY()-$AB87)&amp;"天 ",IF($AB87-TODAY()&lt;=提醒天数,"限速器剩"&amp;($AB87-TODAY())&amp;"天 ","")))&amp;IF($AC87="","",IF($AC87&lt;TODAY(),"载重试验已过期"&amp;(TODAY()-$AC87)&amp;"天 ",IF($AC87-TODAY()&lt;=提醒天数,"载重试验剩"&amp;($AC87-TODAY())&amp;"天 ","")))))</f>
        <v/>
      </c>
      <c r="AA87" s="77" t="str">
        <f aca="false">IF(TRIM($Q87&amp;"")="","",IF(ISNUMBER($Q87),IF($Q87&gt;10000,$Q87,IFERROR(DATE(INT($Q87),IF(ROUND(MOD($Q87,1)*100,0)&gt;12,ROUND(MOD($Q87,1)*10,0),ROUND(MOD($Q87,1)*100,0))+1,0),"")),IFERROR(IF(LEN($Q87)-LEN(SUBSTITUTE($Q87,".",""))&gt;=2,DATEVALUE(SUBSTITUTE(TRIM($Q87),".","-")),DATE(VALUE(LEFT(TRIM($Q87),4)),VALUE(MID(TRIM($Q87),6,2))+1,0)),"")))</f>
        <v/>
      </c>
      <c r="AB87" s="77" t="str">
        <f aca="false">IF(TRIM($S87&amp;"")="","",IF(ISNUMBER($S87),IF($S87&gt;10000,$S87,IFERROR(DATE(INT($S87),IF(ROUND(MOD($S87,1)*100,0)&gt;12,ROUND(MOD($S87,1)*10,0),ROUND(MOD($S87,1)*100,0))+1,0),"")),IFERROR(IF(LEN($S87)-LEN(SUBSTITUTE($S87,".",""))&gt;=2,DATEVALUE(SUBSTITUTE(TRIM($S87),".","-")),DATE(VALUE(LEFT(TRIM($S87),4)),VALUE(MID(TRIM($S87),6,2))+1,0)),"")))</f>
        <v/>
      </c>
      <c r="AC87" s="77" t="str">
        <f aca="false">IF(TRIM($T87&amp;"")="","",IF(ISNUMBER($T87),IF($T87&gt;10000,$T87,IFERROR(DATE(INT($T87),IF(ROUND(MOD($T87,1)*100,0)&gt;12,ROUND(MOD($T87,1)*10,0),ROUND(MOD($T87,1)*100,0))+1,0),"")),IFERROR(IF(LEN($T87)-LEN(SUBSTITUTE($T87,".",""))&gt;=2,DATEVALUE(SUBSTITUTE(TRIM($T87),".","-")),DATE(VALUE(LEFT(TRIM($T87),4)),VALUE(MID(TRIM($T87),6,2))+1,0)),"")))</f>
        <v/>
      </c>
    </row>
    <row r="88" customFormat="false" ht="17.25" hidden="false" customHeight="true" outlineLevel="0" collapsed="false">
      <c r="B88" s="66" t="s">
        <v>415</v>
      </c>
      <c r="C88" s="66" t="s">
        <v>416</v>
      </c>
      <c r="D88" s="67" t="s">
        <v>417</v>
      </c>
      <c r="E88" s="68" t="s">
        <v>571</v>
      </c>
      <c r="F88" s="69" t="s">
        <v>572</v>
      </c>
      <c r="G88" s="66" t="s">
        <v>420</v>
      </c>
      <c r="H88" s="66" t="s">
        <v>16</v>
      </c>
      <c r="I88" s="79" t="n">
        <v>24</v>
      </c>
      <c r="J88" s="79" t="n">
        <v>24</v>
      </c>
      <c r="K88" s="79" t="n">
        <v>24</v>
      </c>
      <c r="L88" s="71" t="s">
        <v>146</v>
      </c>
      <c r="M88" s="72" t="s">
        <v>194</v>
      </c>
      <c r="N88" s="67" t="n">
        <v>1</v>
      </c>
      <c r="O88" s="81" t="s">
        <v>573</v>
      </c>
      <c r="P88" s="74" t="s">
        <v>574</v>
      </c>
      <c r="Q88" s="75"/>
      <c r="R88" s="75"/>
      <c r="S88" s="76"/>
      <c r="T88" s="75"/>
      <c r="U88" s="75"/>
      <c r="V88" s="75"/>
      <c r="W88" s="75"/>
      <c r="X88" s="77"/>
      <c r="Y88" s="78" t="str">
        <f aca="true">IF(TRIM($B88&amp;$C88)="","",IF(OR($W88="安装免保",$W88="技术免保",$W88="质保期内"),IF(NOT(ISNUMBER($X88)),"▲免保到期日没填",IF($X88&lt;TODAY(),"▲免保已到期，转收费",IF($X88-TODAY()&lt;=提醒天数,"免保剩"&amp;($X88-TODAY())&amp;"天","免保中"))),IF($W88="暂停维保","暂停中",IF($W88="已解约","已解约",""))))</f>
        <v/>
      </c>
      <c r="Z88" s="78" t="str">
        <f aca="true">IF(TRIM($B88&amp;$C88)="","",TRIM(IF($AA88="","",IF($AA88&lt;TODAY(),"年检已过期"&amp;(TODAY()-$AA88)&amp;"天 ",IF($AA88-TODAY()&lt;=提醒天数,"年检剩"&amp;($AA88-TODAY())&amp;"天 ","")))&amp;IF($AB88="","",IF($AB88&lt;TODAY(),"限速器已过期"&amp;(TODAY()-$AB88)&amp;"天 ",IF($AB88-TODAY()&lt;=提醒天数,"限速器剩"&amp;($AB88-TODAY())&amp;"天 ","")))&amp;IF($AC88="","",IF($AC88&lt;TODAY(),"载重试验已过期"&amp;(TODAY()-$AC88)&amp;"天 ",IF($AC88-TODAY()&lt;=提醒天数,"载重试验剩"&amp;($AC88-TODAY())&amp;"天 ","")))))</f>
        <v/>
      </c>
      <c r="AA88" s="77" t="str">
        <f aca="false">IF(TRIM($Q88&amp;"")="","",IF(ISNUMBER($Q88),IF($Q88&gt;10000,$Q88,IFERROR(DATE(INT($Q88),IF(ROUND(MOD($Q88,1)*100,0)&gt;12,ROUND(MOD($Q88,1)*10,0),ROUND(MOD($Q88,1)*100,0))+1,0),"")),IFERROR(IF(LEN($Q88)-LEN(SUBSTITUTE($Q88,".",""))&gt;=2,DATEVALUE(SUBSTITUTE(TRIM($Q88),".","-")),DATE(VALUE(LEFT(TRIM($Q88),4)),VALUE(MID(TRIM($Q88),6,2))+1,0)),"")))</f>
        <v/>
      </c>
      <c r="AB88" s="77" t="str">
        <f aca="false">IF(TRIM($S88&amp;"")="","",IF(ISNUMBER($S88),IF($S88&gt;10000,$S88,IFERROR(DATE(INT($S88),IF(ROUND(MOD($S88,1)*100,0)&gt;12,ROUND(MOD($S88,1)*10,0),ROUND(MOD($S88,1)*100,0))+1,0),"")),IFERROR(IF(LEN($S88)-LEN(SUBSTITUTE($S88,".",""))&gt;=2,DATEVALUE(SUBSTITUTE(TRIM($S88),".","-")),DATE(VALUE(LEFT(TRIM($S88),4)),VALUE(MID(TRIM($S88),6,2))+1,0)),"")))</f>
        <v/>
      </c>
      <c r="AC88" s="77" t="str">
        <f aca="false">IF(TRIM($T88&amp;"")="","",IF(ISNUMBER($T88),IF($T88&gt;10000,$T88,IFERROR(DATE(INT($T88),IF(ROUND(MOD($T88,1)*100,0)&gt;12,ROUND(MOD($T88,1)*10,0),ROUND(MOD($T88,1)*100,0))+1,0),"")),IFERROR(IF(LEN($T88)-LEN(SUBSTITUTE($T88,".",""))&gt;=2,DATEVALUE(SUBSTITUTE(TRIM($T88),".","-")),DATE(VALUE(LEFT(TRIM($T88),4)),VALUE(MID(TRIM($T88),6,2))+1,0)),"")))</f>
        <v/>
      </c>
    </row>
    <row r="89" customFormat="false" ht="17.25" hidden="false" customHeight="true" outlineLevel="0" collapsed="false">
      <c r="B89" s="66" t="s">
        <v>415</v>
      </c>
      <c r="C89" s="66" t="s">
        <v>416</v>
      </c>
      <c r="D89" s="67" t="s">
        <v>417</v>
      </c>
      <c r="E89" s="68" t="s">
        <v>575</v>
      </c>
      <c r="F89" s="69" t="s">
        <v>576</v>
      </c>
      <c r="G89" s="66" t="s">
        <v>420</v>
      </c>
      <c r="H89" s="66" t="s">
        <v>16</v>
      </c>
      <c r="I89" s="79" t="n">
        <v>24</v>
      </c>
      <c r="J89" s="79" t="n">
        <v>24</v>
      </c>
      <c r="K89" s="79" t="n">
        <v>24</v>
      </c>
      <c r="L89" s="71" t="s">
        <v>146</v>
      </c>
      <c r="M89" s="72" t="s">
        <v>194</v>
      </c>
      <c r="N89" s="67" t="n">
        <v>1</v>
      </c>
      <c r="O89" s="81" t="s">
        <v>577</v>
      </c>
      <c r="P89" s="74" t="s">
        <v>578</v>
      </c>
      <c r="Q89" s="75"/>
      <c r="R89" s="75"/>
      <c r="S89" s="76"/>
      <c r="T89" s="75"/>
      <c r="U89" s="75"/>
      <c r="V89" s="75"/>
      <c r="W89" s="75"/>
      <c r="X89" s="77"/>
      <c r="Y89" s="78" t="str">
        <f aca="true">IF(TRIM($B89&amp;$C89)="","",IF(OR($W89="安装免保",$W89="技术免保",$W89="质保期内"),IF(NOT(ISNUMBER($X89)),"▲免保到期日没填",IF($X89&lt;TODAY(),"▲免保已到期，转收费",IF($X89-TODAY()&lt;=提醒天数,"免保剩"&amp;($X89-TODAY())&amp;"天","免保中"))),IF($W89="暂停维保","暂停中",IF($W89="已解约","已解约",""))))</f>
        <v/>
      </c>
      <c r="Z89" s="78" t="str">
        <f aca="true">IF(TRIM($B89&amp;$C89)="","",TRIM(IF($AA89="","",IF($AA89&lt;TODAY(),"年检已过期"&amp;(TODAY()-$AA89)&amp;"天 ",IF($AA89-TODAY()&lt;=提醒天数,"年检剩"&amp;($AA89-TODAY())&amp;"天 ","")))&amp;IF($AB89="","",IF($AB89&lt;TODAY(),"限速器已过期"&amp;(TODAY()-$AB89)&amp;"天 ",IF($AB89-TODAY()&lt;=提醒天数,"限速器剩"&amp;($AB89-TODAY())&amp;"天 ","")))&amp;IF($AC89="","",IF($AC89&lt;TODAY(),"载重试验已过期"&amp;(TODAY()-$AC89)&amp;"天 ",IF($AC89-TODAY()&lt;=提醒天数,"载重试验剩"&amp;($AC89-TODAY())&amp;"天 ","")))))</f>
        <v/>
      </c>
      <c r="AA89" s="77" t="str">
        <f aca="false">IF(TRIM($Q89&amp;"")="","",IF(ISNUMBER($Q89),IF($Q89&gt;10000,$Q89,IFERROR(DATE(INT($Q89),IF(ROUND(MOD($Q89,1)*100,0)&gt;12,ROUND(MOD($Q89,1)*10,0),ROUND(MOD($Q89,1)*100,0))+1,0),"")),IFERROR(IF(LEN($Q89)-LEN(SUBSTITUTE($Q89,".",""))&gt;=2,DATEVALUE(SUBSTITUTE(TRIM($Q89),".","-")),DATE(VALUE(LEFT(TRIM($Q89),4)),VALUE(MID(TRIM($Q89),6,2))+1,0)),"")))</f>
        <v/>
      </c>
      <c r="AB89" s="77" t="str">
        <f aca="false">IF(TRIM($S89&amp;"")="","",IF(ISNUMBER($S89),IF($S89&gt;10000,$S89,IFERROR(DATE(INT($S89),IF(ROUND(MOD($S89,1)*100,0)&gt;12,ROUND(MOD($S89,1)*10,0),ROUND(MOD($S89,1)*100,0))+1,0),"")),IFERROR(IF(LEN($S89)-LEN(SUBSTITUTE($S89,".",""))&gt;=2,DATEVALUE(SUBSTITUTE(TRIM($S89),".","-")),DATE(VALUE(LEFT(TRIM($S89),4)),VALUE(MID(TRIM($S89),6,2))+1,0)),"")))</f>
        <v/>
      </c>
      <c r="AC89" s="77" t="str">
        <f aca="false">IF(TRIM($T89&amp;"")="","",IF(ISNUMBER($T89),IF($T89&gt;10000,$T89,IFERROR(DATE(INT($T89),IF(ROUND(MOD($T89,1)*100,0)&gt;12,ROUND(MOD($T89,1)*10,0),ROUND(MOD($T89,1)*100,0))+1,0),"")),IFERROR(IF(LEN($T89)-LEN(SUBSTITUTE($T89,".",""))&gt;=2,DATEVALUE(SUBSTITUTE(TRIM($T89),".","-")),DATE(VALUE(LEFT(TRIM($T89),4)),VALUE(MID(TRIM($T89),6,2))+1,0)),"")))</f>
        <v/>
      </c>
    </row>
    <row r="90" customFormat="false" ht="17.25" hidden="false" customHeight="true" outlineLevel="0" collapsed="false">
      <c r="B90" s="66" t="s">
        <v>415</v>
      </c>
      <c r="C90" s="66" t="s">
        <v>416</v>
      </c>
      <c r="D90" s="67" t="s">
        <v>417</v>
      </c>
      <c r="E90" s="68" t="s">
        <v>579</v>
      </c>
      <c r="F90" s="69" t="s">
        <v>580</v>
      </c>
      <c r="G90" s="66" t="s">
        <v>420</v>
      </c>
      <c r="H90" s="66" t="s">
        <v>16</v>
      </c>
      <c r="I90" s="79" t="n">
        <v>18</v>
      </c>
      <c r="J90" s="79" t="n">
        <v>18</v>
      </c>
      <c r="K90" s="79" t="n">
        <v>18</v>
      </c>
      <c r="L90" s="71" t="s">
        <v>146</v>
      </c>
      <c r="M90" s="72" t="s">
        <v>194</v>
      </c>
      <c r="N90" s="67" t="n">
        <v>1</v>
      </c>
      <c r="O90" s="81" t="s">
        <v>581</v>
      </c>
      <c r="P90" s="74" t="s">
        <v>582</v>
      </c>
      <c r="Q90" s="75"/>
      <c r="R90" s="75"/>
      <c r="S90" s="76"/>
      <c r="T90" s="75"/>
      <c r="U90" s="75"/>
      <c r="V90" s="75"/>
      <c r="W90" s="75"/>
      <c r="X90" s="77"/>
      <c r="Y90" s="78" t="str">
        <f aca="true">IF(TRIM($B90&amp;$C90)="","",IF(OR($W90="安装免保",$W90="技术免保",$W90="质保期内"),IF(NOT(ISNUMBER($X90)),"▲免保到期日没填",IF($X90&lt;TODAY(),"▲免保已到期，转收费",IF($X90-TODAY()&lt;=提醒天数,"免保剩"&amp;($X90-TODAY())&amp;"天","免保中"))),IF($W90="暂停维保","暂停中",IF($W90="已解约","已解约",""))))</f>
        <v/>
      </c>
      <c r="Z90" s="78" t="str">
        <f aca="true">IF(TRIM($B90&amp;$C90)="","",TRIM(IF($AA90="","",IF($AA90&lt;TODAY(),"年检已过期"&amp;(TODAY()-$AA90)&amp;"天 ",IF($AA90-TODAY()&lt;=提醒天数,"年检剩"&amp;($AA90-TODAY())&amp;"天 ","")))&amp;IF($AB90="","",IF($AB90&lt;TODAY(),"限速器已过期"&amp;(TODAY()-$AB90)&amp;"天 ",IF($AB90-TODAY()&lt;=提醒天数,"限速器剩"&amp;($AB90-TODAY())&amp;"天 ","")))&amp;IF($AC90="","",IF($AC90&lt;TODAY(),"载重试验已过期"&amp;(TODAY()-$AC90)&amp;"天 ",IF($AC90-TODAY()&lt;=提醒天数,"载重试验剩"&amp;($AC90-TODAY())&amp;"天 ","")))))</f>
        <v/>
      </c>
      <c r="AA90" s="77" t="str">
        <f aca="false">IF(TRIM($Q90&amp;"")="","",IF(ISNUMBER($Q90),IF($Q90&gt;10000,$Q90,IFERROR(DATE(INT($Q90),IF(ROUND(MOD($Q90,1)*100,0)&gt;12,ROUND(MOD($Q90,1)*10,0),ROUND(MOD($Q90,1)*100,0))+1,0),"")),IFERROR(IF(LEN($Q90)-LEN(SUBSTITUTE($Q90,".",""))&gt;=2,DATEVALUE(SUBSTITUTE(TRIM($Q90),".","-")),DATE(VALUE(LEFT(TRIM($Q90),4)),VALUE(MID(TRIM($Q90),6,2))+1,0)),"")))</f>
        <v/>
      </c>
      <c r="AB90" s="77" t="str">
        <f aca="false">IF(TRIM($S90&amp;"")="","",IF(ISNUMBER($S90),IF($S90&gt;10000,$S90,IFERROR(DATE(INT($S90),IF(ROUND(MOD($S90,1)*100,0)&gt;12,ROUND(MOD($S90,1)*10,0),ROUND(MOD($S90,1)*100,0))+1,0),"")),IFERROR(IF(LEN($S90)-LEN(SUBSTITUTE($S90,".",""))&gt;=2,DATEVALUE(SUBSTITUTE(TRIM($S90),".","-")),DATE(VALUE(LEFT(TRIM($S90),4)),VALUE(MID(TRIM($S90),6,2))+1,0)),"")))</f>
        <v/>
      </c>
      <c r="AC90" s="77" t="str">
        <f aca="false">IF(TRIM($T90&amp;"")="","",IF(ISNUMBER($T90),IF($T90&gt;10000,$T90,IFERROR(DATE(INT($T90),IF(ROUND(MOD($T90,1)*100,0)&gt;12,ROUND(MOD($T90,1)*10,0),ROUND(MOD($T90,1)*100,0))+1,0),"")),IFERROR(IF(LEN($T90)-LEN(SUBSTITUTE($T90,".",""))&gt;=2,DATEVALUE(SUBSTITUTE(TRIM($T90),".","-")),DATE(VALUE(LEFT(TRIM($T90),4)),VALUE(MID(TRIM($T90),6,2))+1,0)),"")))</f>
        <v/>
      </c>
    </row>
    <row r="91" customFormat="false" ht="17.25" hidden="false" customHeight="true" outlineLevel="0" collapsed="false">
      <c r="B91" s="66" t="s">
        <v>415</v>
      </c>
      <c r="C91" s="66" t="s">
        <v>416</v>
      </c>
      <c r="D91" s="67" t="s">
        <v>417</v>
      </c>
      <c r="E91" s="68" t="s">
        <v>583</v>
      </c>
      <c r="F91" s="69" t="s">
        <v>584</v>
      </c>
      <c r="G91" s="66" t="s">
        <v>420</v>
      </c>
      <c r="H91" s="66" t="s">
        <v>16</v>
      </c>
      <c r="I91" s="79" t="n">
        <v>18</v>
      </c>
      <c r="J91" s="79" t="n">
        <v>18</v>
      </c>
      <c r="K91" s="79" t="n">
        <v>18</v>
      </c>
      <c r="L91" s="71" t="s">
        <v>146</v>
      </c>
      <c r="M91" s="72" t="s">
        <v>194</v>
      </c>
      <c r="N91" s="67" t="n">
        <v>1</v>
      </c>
      <c r="O91" s="81" t="s">
        <v>585</v>
      </c>
      <c r="P91" s="74" t="s">
        <v>586</v>
      </c>
      <c r="Q91" s="75"/>
      <c r="R91" s="75"/>
      <c r="S91" s="76"/>
      <c r="T91" s="75"/>
      <c r="U91" s="75"/>
      <c r="V91" s="75"/>
      <c r="W91" s="75"/>
      <c r="X91" s="77"/>
      <c r="Y91" s="78" t="str">
        <f aca="true">IF(TRIM($B91&amp;$C91)="","",IF(OR($W91="安装免保",$W91="技术免保",$W91="质保期内"),IF(NOT(ISNUMBER($X91)),"▲免保到期日没填",IF($X91&lt;TODAY(),"▲免保已到期，转收费",IF($X91-TODAY()&lt;=提醒天数,"免保剩"&amp;($X91-TODAY())&amp;"天","免保中"))),IF($W91="暂停维保","暂停中",IF($W91="已解约","已解约",""))))</f>
        <v/>
      </c>
      <c r="Z91" s="78" t="str">
        <f aca="true">IF(TRIM($B91&amp;$C91)="","",TRIM(IF($AA91="","",IF($AA91&lt;TODAY(),"年检已过期"&amp;(TODAY()-$AA91)&amp;"天 ",IF($AA91-TODAY()&lt;=提醒天数,"年检剩"&amp;($AA91-TODAY())&amp;"天 ","")))&amp;IF($AB91="","",IF($AB91&lt;TODAY(),"限速器已过期"&amp;(TODAY()-$AB91)&amp;"天 ",IF($AB91-TODAY()&lt;=提醒天数,"限速器剩"&amp;($AB91-TODAY())&amp;"天 ","")))&amp;IF($AC91="","",IF($AC91&lt;TODAY(),"载重试验已过期"&amp;(TODAY()-$AC91)&amp;"天 ",IF($AC91-TODAY()&lt;=提醒天数,"载重试验剩"&amp;($AC91-TODAY())&amp;"天 ","")))))</f>
        <v/>
      </c>
      <c r="AA91" s="77" t="str">
        <f aca="false">IF(TRIM($Q91&amp;"")="","",IF(ISNUMBER($Q91),IF($Q91&gt;10000,$Q91,IFERROR(DATE(INT($Q91),IF(ROUND(MOD($Q91,1)*100,0)&gt;12,ROUND(MOD($Q91,1)*10,0),ROUND(MOD($Q91,1)*100,0))+1,0),"")),IFERROR(IF(LEN($Q91)-LEN(SUBSTITUTE($Q91,".",""))&gt;=2,DATEVALUE(SUBSTITUTE(TRIM($Q91),".","-")),DATE(VALUE(LEFT(TRIM($Q91),4)),VALUE(MID(TRIM($Q91),6,2))+1,0)),"")))</f>
        <v/>
      </c>
      <c r="AB91" s="77" t="str">
        <f aca="false">IF(TRIM($S91&amp;"")="","",IF(ISNUMBER($S91),IF($S91&gt;10000,$S91,IFERROR(DATE(INT($S91),IF(ROUND(MOD($S91,1)*100,0)&gt;12,ROUND(MOD($S91,1)*10,0),ROUND(MOD($S91,1)*100,0))+1,0),"")),IFERROR(IF(LEN($S91)-LEN(SUBSTITUTE($S91,".",""))&gt;=2,DATEVALUE(SUBSTITUTE(TRIM($S91),".","-")),DATE(VALUE(LEFT(TRIM($S91),4)),VALUE(MID(TRIM($S91),6,2))+1,0)),"")))</f>
        <v/>
      </c>
      <c r="AC91" s="77" t="str">
        <f aca="false">IF(TRIM($T91&amp;"")="","",IF(ISNUMBER($T91),IF($T91&gt;10000,$T91,IFERROR(DATE(INT($T91),IF(ROUND(MOD($T91,1)*100,0)&gt;12,ROUND(MOD($T91,1)*10,0),ROUND(MOD($T91,1)*100,0))+1,0),"")),IFERROR(IF(LEN($T91)-LEN(SUBSTITUTE($T91,".",""))&gt;=2,DATEVALUE(SUBSTITUTE(TRIM($T91),".","-")),DATE(VALUE(LEFT(TRIM($T91),4)),VALUE(MID(TRIM($T91),6,2))+1,0)),"")))</f>
        <v/>
      </c>
    </row>
    <row r="92" customFormat="false" ht="17.25" hidden="false" customHeight="true" outlineLevel="0" collapsed="false">
      <c r="B92" s="66" t="s">
        <v>415</v>
      </c>
      <c r="C92" s="66" t="s">
        <v>416</v>
      </c>
      <c r="D92" s="67" t="s">
        <v>417</v>
      </c>
      <c r="E92" s="68" t="s">
        <v>587</v>
      </c>
      <c r="F92" s="69" t="s">
        <v>588</v>
      </c>
      <c r="G92" s="66" t="s">
        <v>420</v>
      </c>
      <c r="H92" s="66" t="s">
        <v>16</v>
      </c>
      <c r="I92" s="79" t="n">
        <v>18</v>
      </c>
      <c r="J92" s="79" t="n">
        <v>18</v>
      </c>
      <c r="K92" s="79" t="n">
        <v>18</v>
      </c>
      <c r="L92" s="71" t="s">
        <v>146</v>
      </c>
      <c r="M92" s="72" t="s">
        <v>194</v>
      </c>
      <c r="N92" s="67" t="n">
        <v>1</v>
      </c>
      <c r="O92" s="81" t="s">
        <v>589</v>
      </c>
      <c r="P92" s="74" t="s">
        <v>590</v>
      </c>
      <c r="Q92" s="75"/>
      <c r="R92" s="75"/>
      <c r="S92" s="76"/>
      <c r="T92" s="75"/>
      <c r="U92" s="75"/>
      <c r="V92" s="75"/>
      <c r="W92" s="75"/>
      <c r="X92" s="77"/>
      <c r="Y92" s="78" t="str">
        <f aca="true">IF(TRIM($B92&amp;$C92)="","",IF(OR($W92="安装免保",$W92="技术免保",$W92="质保期内"),IF(NOT(ISNUMBER($X92)),"▲免保到期日没填",IF($X92&lt;TODAY(),"▲免保已到期，转收费",IF($X92-TODAY()&lt;=提醒天数,"免保剩"&amp;($X92-TODAY())&amp;"天","免保中"))),IF($W92="暂停维保","暂停中",IF($W92="已解约","已解约",""))))</f>
        <v/>
      </c>
      <c r="Z92" s="78" t="str">
        <f aca="true">IF(TRIM($B92&amp;$C92)="","",TRIM(IF($AA92="","",IF($AA92&lt;TODAY(),"年检已过期"&amp;(TODAY()-$AA92)&amp;"天 ",IF($AA92-TODAY()&lt;=提醒天数,"年检剩"&amp;($AA92-TODAY())&amp;"天 ","")))&amp;IF($AB92="","",IF($AB92&lt;TODAY(),"限速器已过期"&amp;(TODAY()-$AB92)&amp;"天 ",IF($AB92-TODAY()&lt;=提醒天数,"限速器剩"&amp;($AB92-TODAY())&amp;"天 ","")))&amp;IF($AC92="","",IF($AC92&lt;TODAY(),"载重试验已过期"&amp;(TODAY()-$AC92)&amp;"天 ",IF($AC92-TODAY()&lt;=提醒天数,"载重试验剩"&amp;($AC92-TODAY())&amp;"天 ","")))))</f>
        <v/>
      </c>
      <c r="AA92" s="77" t="str">
        <f aca="false">IF(TRIM($Q92&amp;"")="","",IF(ISNUMBER($Q92),IF($Q92&gt;10000,$Q92,IFERROR(DATE(INT($Q92),IF(ROUND(MOD($Q92,1)*100,0)&gt;12,ROUND(MOD($Q92,1)*10,0),ROUND(MOD($Q92,1)*100,0))+1,0),"")),IFERROR(IF(LEN($Q92)-LEN(SUBSTITUTE($Q92,".",""))&gt;=2,DATEVALUE(SUBSTITUTE(TRIM($Q92),".","-")),DATE(VALUE(LEFT(TRIM($Q92),4)),VALUE(MID(TRIM($Q92),6,2))+1,0)),"")))</f>
        <v/>
      </c>
      <c r="AB92" s="77" t="str">
        <f aca="false">IF(TRIM($S92&amp;"")="","",IF(ISNUMBER($S92),IF($S92&gt;10000,$S92,IFERROR(DATE(INT($S92),IF(ROUND(MOD($S92,1)*100,0)&gt;12,ROUND(MOD($S92,1)*10,0),ROUND(MOD($S92,1)*100,0))+1,0),"")),IFERROR(IF(LEN($S92)-LEN(SUBSTITUTE($S92,".",""))&gt;=2,DATEVALUE(SUBSTITUTE(TRIM($S92),".","-")),DATE(VALUE(LEFT(TRIM($S92),4)),VALUE(MID(TRIM($S92),6,2))+1,0)),"")))</f>
        <v/>
      </c>
      <c r="AC92" s="77" t="str">
        <f aca="false">IF(TRIM($T92&amp;"")="","",IF(ISNUMBER($T92),IF($T92&gt;10000,$T92,IFERROR(DATE(INT($T92),IF(ROUND(MOD($T92,1)*100,0)&gt;12,ROUND(MOD($T92,1)*10,0),ROUND(MOD($T92,1)*100,0))+1,0),"")),IFERROR(IF(LEN($T92)-LEN(SUBSTITUTE($T92,".",""))&gt;=2,DATEVALUE(SUBSTITUTE(TRIM($T92),".","-")),DATE(VALUE(LEFT(TRIM($T92),4)),VALUE(MID(TRIM($T92),6,2))+1,0)),"")))</f>
        <v/>
      </c>
    </row>
    <row r="93" customFormat="false" ht="17.25" hidden="false" customHeight="true" outlineLevel="0" collapsed="false">
      <c r="B93" s="66" t="s">
        <v>415</v>
      </c>
      <c r="C93" s="66" t="s">
        <v>416</v>
      </c>
      <c r="D93" s="67" t="s">
        <v>417</v>
      </c>
      <c r="E93" s="68" t="s">
        <v>591</v>
      </c>
      <c r="F93" s="69" t="s">
        <v>592</v>
      </c>
      <c r="G93" s="66" t="s">
        <v>420</v>
      </c>
      <c r="H93" s="66" t="s">
        <v>16</v>
      </c>
      <c r="I93" s="79" t="n">
        <v>18</v>
      </c>
      <c r="J93" s="79" t="n">
        <v>18</v>
      </c>
      <c r="K93" s="79" t="n">
        <v>18</v>
      </c>
      <c r="L93" s="71" t="s">
        <v>146</v>
      </c>
      <c r="M93" s="72" t="s">
        <v>194</v>
      </c>
      <c r="N93" s="67" t="n">
        <v>1</v>
      </c>
      <c r="O93" s="81" t="s">
        <v>593</v>
      </c>
      <c r="P93" s="74" t="s">
        <v>594</v>
      </c>
      <c r="Q93" s="75"/>
      <c r="R93" s="75"/>
      <c r="S93" s="76"/>
      <c r="T93" s="75"/>
      <c r="U93" s="75"/>
      <c r="V93" s="75"/>
      <c r="W93" s="75"/>
      <c r="X93" s="77"/>
      <c r="Y93" s="78" t="str">
        <f aca="true">IF(TRIM($B93&amp;$C93)="","",IF(OR($W93="安装免保",$W93="技术免保",$W93="质保期内"),IF(NOT(ISNUMBER($X93)),"▲免保到期日没填",IF($X93&lt;TODAY(),"▲免保已到期，转收费",IF($X93-TODAY()&lt;=提醒天数,"免保剩"&amp;($X93-TODAY())&amp;"天","免保中"))),IF($W93="暂停维保","暂停中",IF($W93="已解约","已解约",""))))</f>
        <v/>
      </c>
      <c r="Z93" s="78" t="str">
        <f aca="true">IF(TRIM($B93&amp;$C93)="","",TRIM(IF($AA93="","",IF($AA93&lt;TODAY(),"年检已过期"&amp;(TODAY()-$AA93)&amp;"天 ",IF($AA93-TODAY()&lt;=提醒天数,"年检剩"&amp;($AA93-TODAY())&amp;"天 ","")))&amp;IF($AB93="","",IF($AB93&lt;TODAY(),"限速器已过期"&amp;(TODAY()-$AB93)&amp;"天 ",IF($AB93-TODAY()&lt;=提醒天数,"限速器剩"&amp;($AB93-TODAY())&amp;"天 ","")))&amp;IF($AC93="","",IF($AC93&lt;TODAY(),"载重试验已过期"&amp;(TODAY()-$AC93)&amp;"天 ",IF($AC93-TODAY()&lt;=提醒天数,"载重试验剩"&amp;($AC93-TODAY())&amp;"天 ","")))))</f>
        <v/>
      </c>
      <c r="AA93" s="77" t="str">
        <f aca="false">IF(TRIM($Q93&amp;"")="","",IF(ISNUMBER($Q93),IF($Q93&gt;10000,$Q93,IFERROR(DATE(INT($Q93),IF(ROUND(MOD($Q93,1)*100,0)&gt;12,ROUND(MOD($Q93,1)*10,0),ROUND(MOD($Q93,1)*100,0))+1,0),"")),IFERROR(IF(LEN($Q93)-LEN(SUBSTITUTE($Q93,".",""))&gt;=2,DATEVALUE(SUBSTITUTE(TRIM($Q93),".","-")),DATE(VALUE(LEFT(TRIM($Q93),4)),VALUE(MID(TRIM($Q93),6,2))+1,0)),"")))</f>
        <v/>
      </c>
      <c r="AB93" s="77" t="str">
        <f aca="false">IF(TRIM($S93&amp;"")="","",IF(ISNUMBER($S93),IF($S93&gt;10000,$S93,IFERROR(DATE(INT($S93),IF(ROUND(MOD($S93,1)*100,0)&gt;12,ROUND(MOD($S93,1)*10,0),ROUND(MOD($S93,1)*100,0))+1,0),"")),IFERROR(IF(LEN($S93)-LEN(SUBSTITUTE($S93,".",""))&gt;=2,DATEVALUE(SUBSTITUTE(TRIM($S93),".","-")),DATE(VALUE(LEFT(TRIM($S93),4)),VALUE(MID(TRIM($S93),6,2))+1,0)),"")))</f>
        <v/>
      </c>
      <c r="AC93" s="77" t="str">
        <f aca="false">IF(TRIM($T93&amp;"")="","",IF(ISNUMBER($T93),IF($T93&gt;10000,$T93,IFERROR(DATE(INT($T93),IF(ROUND(MOD($T93,1)*100,0)&gt;12,ROUND(MOD($T93,1)*10,0),ROUND(MOD($T93,1)*100,0))+1,0),"")),IFERROR(IF(LEN($T93)-LEN(SUBSTITUTE($T93,".",""))&gt;=2,DATEVALUE(SUBSTITUTE(TRIM($T93),".","-")),DATE(VALUE(LEFT(TRIM($T93),4)),VALUE(MID(TRIM($T93),6,2))+1,0)),"")))</f>
        <v/>
      </c>
    </row>
    <row r="94" customFormat="false" ht="17.25" hidden="false" customHeight="true" outlineLevel="0" collapsed="false">
      <c r="B94" s="66" t="s">
        <v>415</v>
      </c>
      <c r="C94" s="66" t="s">
        <v>416</v>
      </c>
      <c r="D94" s="67" t="s">
        <v>417</v>
      </c>
      <c r="E94" s="68" t="s">
        <v>595</v>
      </c>
      <c r="F94" s="69" t="s">
        <v>596</v>
      </c>
      <c r="G94" s="66" t="s">
        <v>420</v>
      </c>
      <c r="H94" s="66" t="s">
        <v>16</v>
      </c>
      <c r="I94" s="79" t="n">
        <v>18</v>
      </c>
      <c r="J94" s="79" t="n">
        <v>18</v>
      </c>
      <c r="K94" s="79" t="n">
        <v>18</v>
      </c>
      <c r="L94" s="71" t="s">
        <v>146</v>
      </c>
      <c r="M94" s="72" t="s">
        <v>194</v>
      </c>
      <c r="N94" s="67" t="n">
        <v>1</v>
      </c>
      <c r="O94" s="81" t="s">
        <v>597</v>
      </c>
      <c r="P94" s="74" t="s">
        <v>598</v>
      </c>
      <c r="Q94" s="75"/>
      <c r="R94" s="75"/>
      <c r="S94" s="76"/>
      <c r="T94" s="75"/>
      <c r="U94" s="75"/>
      <c r="V94" s="75"/>
      <c r="W94" s="75"/>
      <c r="X94" s="77"/>
      <c r="Y94" s="78" t="str">
        <f aca="true">IF(TRIM($B94&amp;$C94)="","",IF(OR($W94="安装免保",$W94="技术免保",$W94="质保期内"),IF(NOT(ISNUMBER($X94)),"▲免保到期日没填",IF($X94&lt;TODAY(),"▲免保已到期，转收费",IF($X94-TODAY()&lt;=提醒天数,"免保剩"&amp;($X94-TODAY())&amp;"天","免保中"))),IF($W94="暂停维保","暂停中",IF($W94="已解约","已解约",""))))</f>
        <v/>
      </c>
      <c r="Z94" s="78" t="str">
        <f aca="true">IF(TRIM($B94&amp;$C94)="","",TRIM(IF($AA94="","",IF($AA94&lt;TODAY(),"年检已过期"&amp;(TODAY()-$AA94)&amp;"天 ",IF($AA94-TODAY()&lt;=提醒天数,"年检剩"&amp;($AA94-TODAY())&amp;"天 ","")))&amp;IF($AB94="","",IF($AB94&lt;TODAY(),"限速器已过期"&amp;(TODAY()-$AB94)&amp;"天 ",IF($AB94-TODAY()&lt;=提醒天数,"限速器剩"&amp;($AB94-TODAY())&amp;"天 ","")))&amp;IF($AC94="","",IF($AC94&lt;TODAY(),"载重试验已过期"&amp;(TODAY()-$AC94)&amp;"天 ",IF($AC94-TODAY()&lt;=提醒天数,"载重试验剩"&amp;($AC94-TODAY())&amp;"天 ","")))))</f>
        <v/>
      </c>
      <c r="AA94" s="77" t="str">
        <f aca="false">IF(TRIM($Q94&amp;"")="","",IF(ISNUMBER($Q94),IF($Q94&gt;10000,$Q94,IFERROR(DATE(INT($Q94),IF(ROUND(MOD($Q94,1)*100,0)&gt;12,ROUND(MOD($Q94,1)*10,0),ROUND(MOD($Q94,1)*100,0))+1,0),"")),IFERROR(IF(LEN($Q94)-LEN(SUBSTITUTE($Q94,".",""))&gt;=2,DATEVALUE(SUBSTITUTE(TRIM($Q94),".","-")),DATE(VALUE(LEFT(TRIM($Q94),4)),VALUE(MID(TRIM($Q94),6,2))+1,0)),"")))</f>
        <v/>
      </c>
      <c r="AB94" s="77" t="str">
        <f aca="false">IF(TRIM($S94&amp;"")="","",IF(ISNUMBER($S94),IF($S94&gt;10000,$S94,IFERROR(DATE(INT($S94),IF(ROUND(MOD($S94,1)*100,0)&gt;12,ROUND(MOD($S94,1)*10,0),ROUND(MOD($S94,1)*100,0))+1,0),"")),IFERROR(IF(LEN($S94)-LEN(SUBSTITUTE($S94,".",""))&gt;=2,DATEVALUE(SUBSTITUTE(TRIM($S94),".","-")),DATE(VALUE(LEFT(TRIM($S94),4)),VALUE(MID(TRIM($S94),6,2))+1,0)),"")))</f>
        <v/>
      </c>
      <c r="AC94" s="77" t="str">
        <f aca="false">IF(TRIM($T94&amp;"")="","",IF(ISNUMBER($T94),IF($T94&gt;10000,$T94,IFERROR(DATE(INT($T94),IF(ROUND(MOD($T94,1)*100,0)&gt;12,ROUND(MOD($T94,1)*10,0),ROUND(MOD($T94,1)*100,0))+1,0),"")),IFERROR(IF(LEN($T94)-LEN(SUBSTITUTE($T94,".",""))&gt;=2,DATEVALUE(SUBSTITUTE(TRIM($T94),".","-")),DATE(VALUE(LEFT(TRIM($T94),4)),VALUE(MID(TRIM($T94),6,2))+1,0)),"")))</f>
        <v/>
      </c>
    </row>
    <row r="95" customFormat="false" ht="17.25" hidden="false" customHeight="true" outlineLevel="0" collapsed="false">
      <c r="B95" s="66" t="s">
        <v>415</v>
      </c>
      <c r="C95" s="66" t="s">
        <v>416</v>
      </c>
      <c r="D95" s="67" t="s">
        <v>417</v>
      </c>
      <c r="E95" s="68" t="s">
        <v>599</v>
      </c>
      <c r="F95" s="69" t="s">
        <v>600</v>
      </c>
      <c r="G95" s="66" t="s">
        <v>420</v>
      </c>
      <c r="H95" s="66" t="s">
        <v>16</v>
      </c>
      <c r="I95" s="79" t="n">
        <v>18</v>
      </c>
      <c r="J95" s="79" t="n">
        <v>18</v>
      </c>
      <c r="K95" s="79" t="n">
        <v>18</v>
      </c>
      <c r="L95" s="71" t="s">
        <v>146</v>
      </c>
      <c r="M95" s="72" t="s">
        <v>194</v>
      </c>
      <c r="N95" s="67" t="n">
        <v>1</v>
      </c>
      <c r="O95" s="81" t="s">
        <v>601</v>
      </c>
      <c r="P95" s="74" t="s">
        <v>602</v>
      </c>
      <c r="Q95" s="75"/>
      <c r="R95" s="75"/>
      <c r="S95" s="76"/>
      <c r="T95" s="75"/>
      <c r="U95" s="75"/>
      <c r="V95" s="75"/>
      <c r="W95" s="75"/>
      <c r="X95" s="77"/>
      <c r="Y95" s="78" t="str">
        <f aca="true">IF(TRIM($B95&amp;$C95)="","",IF(OR($W95="安装免保",$W95="技术免保",$W95="质保期内"),IF(NOT(ISNUMBER($X95)),"▲免保到期日没填",IF($X95&lt;TODAY(),"▲免保已到期，转收费",IF($X95-TODAY()&lt;=提醒天数,"免保剩"&amp;($X95-TODAY())&amp;"天","免保中"))),IF($W95="暂停维保","暂停中",IF($W95="已解约","已解约",""))))</f>
        <v/>
      </c>
      <c r="Z95" s="78" t="str">
        <f aca="true">IF(TRIM($B95&amp;$C95)="","",TRIM(IF($AA95="","",IF($AA95&lt;TODAY(),"年检已过期"&amp;(TODAY()-$AA95)&amp;"天 ",IF($AA95-TODAY()&lt;=提醒天数,"年检剩"&amp;($AA95-TODAY())&amp;"天 ","")))&amp;IF($AB95="","",IF($AB95&lt;TODAY(),"限速器已过期"&amp;(TODAY()-$AB95)&amp;"天 ",IF($AB95-TODAY()&lt;=提醒天数,"限速器剩"&amp;($AB95-TODAY())&amp;"天 ","")))&amp;IF($AC95="","",IF($AC95&lt;TODAY(),"载重试验已过期"&amp;(TODAY()-$AC95)&amp;"天 ",IF($AC95-TODAY()&lt;=提醒天数,"载重试验剩"&amp;($AC95-TODAY())&amp;"天 ","")))))</f>
        <v/>
      </c>
      <c r="AA95" s="77" t="str">
        <f aca="false">IF(TRIM($Q95&amp;"")="","",IF(ISNUMBER($Q95),IF($Q95&gt;10000,$Q95,IFERROR(DATE(INT($Q95),IF(ROUND(MOD($Q95,1)*100,0)&gt;12,ROUND(MOD($Q95,1)*10,0),ROUND(MOD($Q95,1)*100,0))+1,0),"")),IFERROR(IF(LEN($Q95)-LEN(SUBSTITUTE($Q95,".",""))&gt;=2,DATEVALUE(SUBSTITUTE(TRIM($Q95),".","-")),DATE(VALUE(LEFT(TRIM($Q95),4)),VALUE(MID(TRIM($Q95),6,2))+1,0)),"")))</f>
        <v/>
      </c>
      <c r="AB95" s="77" t="str">
        <f aca="false">IF(TRIM($S95&amp;"")="","",IF(ISNUMBER($S95),IF($S95&gt;10000,$S95,IFERROR(DATE(INT($S95),IF(ROUND(MOD($S95,1)*100,0)&gt;12,ROUND(MOD($S95,1)*10,0),ROUND(MOD($S95,1)*100,0))+1,0),"")),IFERROR(IF(LEN($S95)-LEN(SUBSTITUTE($S95,".",""))&gt;=2,DATEVALUE(SUBSTITUTE(TRIM($S95),".","-")),DATE(VALUE(LEFT(TRIM($S95),4)),VALUE(MID(TRIM($S95),6,2))+1,0)),"")))</f>
        <v/>
      </c>
      <c r="AC95" s="77" t="str">
        <f aca="false">IF(TRIM($T95&amp;"")="","",IF(ISNUMBER($T95),IF($T95&gt;10000,$T95,IFERROR(DATE(INT($T95),IF(ROUND(MOD($T95,1)*100,0)&gt;12,ROUND(MOD($T95,1)*10,0),ROUND(MOD($T95,1)*100,0))+1,0),"")),IFERROR(IF(LEN($T95)-LEN(SUBSTITUTE($T95,".",""))&gt;=2,DATEVALUE(SUBSTITUTE(TRIM($T95),".","-")),DATE(VALUE(LEFT(TRIM($T95),4)),VALUE(MID(TRIM($T95),6,2))+1,0)),"")))</f>
        <v/>
      </c>
    </row>
    <row r="96" customFormat="false" ht="17.25" hidden="false" customHeight="true" outlineLevel="0" collapsed="false">
      <c r="B96" s="66" t="s">
        <v>415</v>
      </c>
      <c r="C96" s="66" t="s">
        <v>416</v>
      </c>
      <c r="D96" s="67" t="s">
        <v>417</v>
      </c>
      <c r="E96" s="68" t="s">
        <v>603</v>
      </c>
      <c r="F96" s="69" t="s">
        <v>604</v>
      </c>
      <c r="G96" s="66" t="s">
        <v>420</v>
      </c>
      <c r="H96" s="66" t="s">
        <v>16</v>
      </c>
      <c r="I96" s="79" t="n">
        <v>19</v>
      </c>
      <c r="J96" s="79" t="n">
        <v>16</v>
      </c>
      <c r="K96" s="79" t="n">
        <v>16</v>
      </c>
      <c r="L96" s="71" t="s">
        <v>146</v>
      </c>
      <c r="M96" s="72" t="s">
        <v>194</v>
      </c>
      <c r="N96" s="67" t="n">
        <v>1</v>
      </c>
      <c r="O96" s="81" t="s">
        <v>605</v>
      </c>
      <c r="P96" s="74" t="s">
        <v>606</v>
      </c>
      <c r="Q96" s="75"/>
      <c r="R96" s="75"/>
      <c r="S96" s="76"/>
      <c r="T96" s="75"/>
      <c r="U96" s="75"/>
      <c r="V96" s="75"/>
      <c r="W96" s="75"/>
      <c r="X96" s="77"/>
      <c r="Y96" s="78" t="str">
        <f aca="true">IF(TRIM($B96&amp;$C96)="","",IF(OR($W96="安装免保",$W96="技术免保",$W96="质保期内"),IF(NOT(ISNUMBER($X96)),"▲免保到期日没填",IF($X96&lt;TODAY(),"▲免保已到期，转收费",IF($X96-TODAY()&lt;=提醒天数,"免保剩"&amp;($X96-TODAY())&amp;"天","免保中"))),IF($W96="暂停维保","暂停中",IF($W96="已解约","已解约",""))))</f>
        <v/>
      </c>
      <c r="Z96" s="78" t="str">
        <f aca="true">IF(TRIM($B96&amp;$C96)="","",TRIM(IF($AA96="","",IF($AA96&lt;TODAY(),"年检已过期"&amp;(TODAY()-$AA96)&amp;"天 ",IF($AA96-TODAY()&lt;=提醒天数,"年检剩"&amp;($AA96-TODAY())&amp;"天 ","")))&amp;IF($AB96="","",IF($AB96&lt;TODAY(),"限速器已过期"&amp;(TODAY()-$AB96)&amp;"天 ",IF($AB96-TODAY()&lt;=提醒天数,"限速器剩"&amp;($AB96-TODAY())&amp;"天 ","")))&amp;IF($AC96="","",IF($AC96&lt;TODAY(),"载重试验已过期"&amp;(TODAY()-$AC96)&amp;"天 ",IF($AC96-TODAY()&lt;=提醒天数,"载重试验剩"&amp;($AC96-TODAY())&amp;"天 ","")))))</f>
        <v/>
      </c>
      <c r="AA96" s="77" t="str">
        <f aca="false">IF(TRIM($Q96&amp;"")="","",IF(ISNUMBER($Q96),IF($Q96&gt;10000,$Q96,IFERROR(DATE(INT($Q96),IF(ROUND(MOD($Q96,1)*100,0)&gt;12,ROUND(MOD($Q96,1)*10,0),ROUND(MOD($Q96,1)*100,0))+1,0),"")),IFERROR(IF(LEN($Q96)-LEN(SUBSTITUTE($Q96,".",""))&gt;=2,DATEVALUE(SUBSTITUTE(TRIM($Q96),".","-")),DATE(VALUE(LEFT(TRIM($Q96),4)),VALUE(MID(TRIM($Q96),6,2))+1,0)),"")))</f>
        <v/>
      </c>
      <c r="AB96" s="77" t="str">
        <f aca="false">IF(TRIM($S96&amp;"")="","",IF(ISNUMBER($S96),IF($S96&gt;10000,$S96,IFERROR(DATE(INT($S96),IF(ROUND(MOD($S96,1)*100,0)&gt;12,ROUND(MOD($S96,1)*10,0),ROUND(MOD($S96,1)*100,0))+1,0),"")),IFERROR(IF(LEN($S96)-LEN(SUBSTITUTE($S96,".",""))&gt;=2,DATEVALUE(SUBSTITUTE(TRIM($S96),".","-")),DATE(VALUE(LEFT(TRIM($S96),4)),VALUE(MID(TRIM($S96),6,2))+1,0)),"")))</f>
        <v/>
      </c>
      <c r="AC96" s="77" t="str">
        <f aca="false">IF(TRIM($T96&amp;"")="","",IF(ISNUMBER($T96),IF($T96&gt;10000,$T96,IFERROR(DATE(INT($T96),IF(ROUND(MOD($T96,1)*100,0)&gt;12,ROUND(MOD($T96,1)*10,0),ROUND(MOD($T96,1)*100,0))+1,0),"")),IFERROR(IF(LEN($T96)-LEN(SUBSTITUTE($T96,".",""))&gt;=2,DATEVALUE(SUBSTITUTE(TRIM($T96),".","-")),DATE(VALUE(LEFT(TRIM($T96),4)),VALUE(MID(TRIM($T96),6,2))+1,0)),"")))</f>
        <v/>
      </c>
    </row>
    <row r="97" customFormat="false" ht="17.25" hidden="false" customHeight="true" outlineLevel="0" collapsed="false">
      <c r="B97" s="66" t="s">
        <v>415</v>
      </c>
      <c r="C97" s="66" t="s">
        <v>416</v>
      </c>
      <c r="D97" s="67" t="s">
        <v>417</v>
      </c>
      <c r="E97" s="68" t="s">
        <v>607</v>
      </c>
      <c r="F97" s="69" t="s">
        <v>608</v>
      </c>
      <c r="G97" s="66" t="s">
        <v>420</v>
      </c>
      <c r="H97" s="66" t="s">
        <v>16</v>
      </c>
      <c r="I97" s="79" t="n">
        <v>18</v>
      </c>
      <c r="J97" s="79" t="n">
        <v>18</v>
      </c>
      <c r="K97" s="79" t="n">
        <v>18</v>
      </c>
      <c r="L97" s="71" t="s">
        <v>146</v>
      </c>
      <c r="M97" s="72" t="s">
        <v>194</v>
      </c>
      <c r="N97" s="67" t="n">
        <v>1</v>
      </c>
      <c r="O97" s="81" t="s">
        <v>609</v>
      </c>
      <c r="P97" s="74" t="s">
        <v>610</v>
      </c>
      <c r="Q97" s="75"/>
      <c r="R97" s="75"/>
      <c r="S97" s="76"/>
      <c r="T97" s="75"/>
      <c r="U97" s="75"/>
      <c r="V97" s="75"/>
      <c r="W97" s="75"/>
      <c r="X97" s="77"/>
      <c r="Y97" s="78" t="str">
        <f aca="true">IF(TRIM($B97&amp;$C97)="","",IF(OR($W97="安装免保",$W97="技术免保",$W97="质保期内"),IF(NOT(ISNUMBER($X97)),"▲免保到期日没填",IF($X97&lt;TODAY(),"▲免保已到期，转收费",IF($X97-TODAY()&lt;=提醒天数,"免保剩"&amp;($X97-TODAY())&amp;"天","免保中"))),IF($W97="暂停维保","暂停中",IF($W97="已解约","已解约",""))))</f>
        <v/>
      </c>
      <c r="Z97" s="78" t="str">
        <f aca="true">IF(TRIM($B97&amp;$C97)="","",TRIM(IF($AA97="","",IF($AA97&lt;TODAY(),"年检已过期"&amp;(TODAY()-$AA97)&amp;"天 ",IF($AA97-TODAY()&lt;=提醒天数,"年检剩"&amp;($AA97-TODAY())&amp;"天 ","")))&amp;IF($AB97="","",IF($AB97&lt;TODAY(),"限速器已过期"&amp;(TODAY()-$AB97)&amp;"天 ",IF($AB97-TODAY()&lt;=提醒天数,"限速器剩"&amp;($AB97-TODAY())&amp;"天 ","")))&amp;IF($AC97="","",IF($AC97&lt;TODAY(),"载重试验已过期"&amp;(TODAY()-$AC97)&amp;"天 ",IF($AC97-TODAY()&lt;=提醒天数,"载重试验剩"&amp;($AC97-TODAY())&amp;"天 ","")))))</f>
        <v/>
      </c>
      <c r="AA97" s="77" t="str">
        <f aca="false">IF(TRIM($Q97&amp;"")="","",IF(ISNUMBER($Q97),IF($Q97&gt;10000,$Q97,IFERROR(DATE(INT($Q97),IF(ROUND(MOD($Q97,1)*100,0)&gt;12,ROUND(MOD($Q97,1)*10,0),ROUND(MOD($Q97,1)*100,0))+1,0),"")),IFERROR(IF(LEN($Q97)-LEN(SUBSTITUTE($Q97,".",""))&gt;=2,DATEVALUE(SUBSTITUTE(TRIM($Q97),".","-")),DATE(VALUE(LEFT(TRIM($Q97),4)),VALUE(MID(TRIM($Q97),6,2))+1,0)),"")))</f>
        <v/>
      </c>
      <c r="AB97" s="77" t="str">
        <f aca="false">IF(TRIM($S97&amp;"")="","",IF(ISNUMBER($S97),IF($S97&gt;10000,$S97,IFERROR(DATE(INT($S97),IF(ROUND(MOD($S97,1)*100,0)&gt;12,ROUND(MOD($S97,1)*10,0),ROUND(MOD($S97,1)*100,0))+1,0),"")),IFERROR(IF(LEN($S97)-LEN(SUBSTITUTE($S97,".",""))&gt;=2,DATEVALUE(SUBSTITUTE(TRIM($S97),".","-")),DATE(VALUE(LEFT(TRIM($S97),4)),VALUE(MID(TRIM($S97),6,2))+1,0)),"")))</f>
        <v/>
      </c>
      <c r="AC97" s="77" t="str">
        <f aca="false">IF(TRIM($T97&amp;"")="","",IF(ISNUMBER($T97),IF($T97&gt;10000,$T97,IFERROR(DATE(INT($T97),IF(ROUND(MOD($T97,1)*100,0)&gt;12,ROUND(MOD($T97,1)*10,0),ROUND(MOD($T97,1)*100,0))+1,0),"")),IFERROR(IF(LEN($T97)-LEN(SUBSTITUTE($T97,".",""))&gt;=2,DATEVALUE(SUBSTITUTE(TRIM($T97),".","-")),DATE(VALUE(LEFT(TRIM($T97),4)),VALUE(MID(TRIM($T97),6,2))+1,0)),"")))</f>
        <v/>
      </c>
    </row>
    <row r="98" customFormat="false" ht="17.25" hidden="false" customHeight="true" outlineLevel="0" collapsed="false">
      <c r="B98" s="66" t="s">
        <v>415</v>
      </c>
      <c r="C98" s="66" t="s">
        <v>416</v>
      </c>
      <c r="D98" s="67" t="s">
        <v>417</v>
      </c>
      <c r="E98" s="68" t="s">
        <v>611</v>
      </c>
      <c r="F98" s="69" t="s">
        <v>612</v>
      </c>
      <c r="G98" s="66" t="s">
        <v>420</v>
      </c>
      <c r="H98" s="66" t="s">
        <v>16</v>
      </c>
      <c r="I98" s="79" t="n">
        <v>18</v>
      </c>
      <c r="J98" s="79" t="n">
        <v>18</v>
      </c>
      <c r="K98" s="79" t="n">
        <v>18</v>
      </c>
      <c r="L98" s="71" t="s">
        <v>146</v>
      </c>
      <c r="M98" s="72" t="s">
        <v>194</v>
      </c>
      <c r="N98" s="67" t="n">
        <v>1</v>
      </c>
      <c r="O98" s="81" t="s">
        <v>613</v>
      </c>
      <c r="P98" s="74" t="s">
        <v>614</v>
      </c>
      <c r="Q98" s="75"/>
      <c r="R98" s="75"/>
      <c r="S98" s="76"/>
      <c r="T98" s="75"/>
      <c r="U98" s="75"/>
      <c r="V98" s="75"/>
      <c r="W98" s="75"/>
      <c r="X98" s="77"/>
      <c r="Y98" s="78" t="str">
        <f aca="true">IF(TRIM($B98&amp;$C98)="","",IF(OR($W98="安装免保",$W98="技术免保",$W98="质保期内"),IF(NOT(ISNUMBER($X98)),"▲免保到期日没填",IF($X98&lt;TODAY(),"▲免保已到期，转收费",IF($X98-TODAY()&lt;=提醒天数,"免保剩"&amp;($X98-TODAY())&amp;"天","免保中"))),IF($W98="暂停维保","暂停中",IF($W98="已解约","已解约",""))))</f>
        <v/>
      </c>
      <c r="Z98" s="78" t="str">
        <f aca="true">IF(TRIM($B98&amp;$C98)="","",TRIM(IF($AA98="","",IF($AA98&lt;TODAY(),"年检已过期"&amp;(TODAY()-$AA98)&amp;"天 ",IF($AA98-TODAY()&lt;=提醒天数,"年检剩"&amp;($AA98-TODAY())&amp;"天 ","")))&amp;IF($AB98="","",IF($AB98&lt;TODAY(),"限速器已过期"&amp;(TODAY()-$AB98)&amp;"天 ",IF($AB98-TODAY()&lt;=提醒天数,"限速器剩"&amp;($AB98-TODAY())&amp;"天 ","")))&amp;IF($AC98="","",IF($AC98&lt;TODAY(),"载重试验已过期"&amp;(TODAY()-$AC98)&amp;"天 ",IF($AC98-TODAY()&lt;=提醒天数,"载重试验剩"&amp;($AC98-TODAY())&amp;"天 ","")))))</f>
        <v/>
      </c>
      <c r="AA98" s="77" t="str">
        <f aca="false">IF(TRIM($Q98&amp;"")="","",IF(ISNUMBER($Q98),IF($Q98&gt;10000,$Q98,IFERROR(DATE(INT($Q98),IF(ROUND(MOD($Q98,1)*100,0)&gt;12,ROUND(MOD($Q98,1)*10,0),ROUND(MOD($Q98,1)*100,0))+1,0),"")),IFERROR(IF(LEN($Q98)-LEN(SUBSTITUTE($Q98,".",""))&gt;=2,DATEVALUE(SUBSTITUTE(TRIM($Q98),".","-")),DATE(VALUE(LEFT(TRIM($Q98),4)),VALUE(MID(TRIM($Q98),6,2))+1,0)),"")))</f>
        <v/>
      </c>
      <c r="AB98" s="77" t="str">
        <f aca="false">IF(TRIM($S98&amp;"")="","",IF(ISNUMBER($S98),IF($S98&gt;10000,$S98,IFERROR(DATE(INT($S98),IF(ROUND(MOD($S98,1)*100,0)&gt;12,ROUND(MOD($S98,1)*10,0),ROUND(MOD($S98,1)*100,0))+1,0),"")),IFERROR(IF(LEN($S98)-LEN(SUBSTITUTE($S98,".",""))&gt;=2,DATEVALUE(SUBSTITUTE(TRIM($S98),".","-")),DATE(VALUE(LEFT(TRIM($S98),4)),VALUE(MID(TRIM($S98),6,2))+1,0)),"")))</f>
        <v/>
      </c>
      <c r="AC98" s="77" t="str">
        <f aca="false">IF(TRIM($T98&amp;"")="","",IF(ISNUMBER($T98),IF($T98&gt;10000,$T98,IFERROR(DATE(INT($T98),IF(ROUND(MOD($T98,1)*100,0)&gt;12,ROUND(MOD($T98,1)*10,0),ROUND(MOD($T98,1)*100,0))+1,0),"")),IFERROR(IF(LEN($T98)-LEN(SUBSTITUTE($T98,".",""))&gt;=2,DATEVALUE(SUBSTITUTE(TRIM($T98),".","-")),DATE(VALUE(LEFT(TRIM($T98),4)),VALUE(MID(TRIM($T98),6,2))+1,0)),"")))</f>
        <v/>
      </c>
    </row>
    <row r="99" customFormat="false" ht="17.25" hidden="false" customHeight="true" outlineLevel="0" collapsed="false">
      <c r="B99" s="66" t="s">
        <v>415</v>
      </c>
      <c r="C99" s="66" t="s">
        <v>416</v>
      </c>
      <c r="D99" s="67" t="s">
        <v>417</v>
      </c>
      <c r="E99" s="68" t="s">
        <v>615</v>
      </c>
      <c r="F99" s="69" t="s">
        <v>616</v>
      </c>
      <c r="G99" s="66" t="s">
        <v>420</v>
      </c>
      <c r="H99" s="66" t="s">
        <v>16</v>
      </c>
      <c r="I99" s="79" t="n">
        <v>19</v>
      </c>
      <c r="J99" s="79" t="n">
        <v>16</v>
      </c>
      <c r="K99" s="79" t="n">
        <v>16</v>
      </c>
      <c r="L99" s="71" t="s">
        <v>146</v>
      </c>
      <c r="M99" s="72" t="s">
        <v>194</v>
      </c>
      <c r="N99" s="67" t="n">
        <v>1</v>
      </c>
      <c r="O99" s="81" t="s">
        <v>617</v>
      </c>
      <c r="P99" s="74" t="s">
        <v>618</v>
      </c>
      <c r="Q99" s="75"/>
      <c r="R99" s="75"/>
      <c r="S99" s="76"/>
      <c r="T99" s="75"/>
      <c r="U99" s="75"/>
      <c r="V99" s="75"/>
      <c r="W99" s="75"/>
      <c r="X99" s="77"/>
      <c r="Y99" s="78" t="str">
        <f aca="true">IF(TRIM($B99&amp;$C99)="","",IF(OR($W99="安装免保",$W99="技术免保",$W99="质保期内"),IF(NOT(ISNUMBER($X99)),"▲免保到期日没填",IF($X99&lt;TODAY(),"▲免保已到期，转收费",IF($X99-TODAY()&lt;=提醒天数,"免保剩"&amp;($X99-TODAY())&amp;"天","免保中"))),IF($W99="暂停维保","暂停中",IF($W99="已解约","已解约",""))))</f>
        <v/>
      </c>
      <c r="Z99" s="78" t="str">
        <f aca="true">IF(TRIM($B99&amp;$C99)="","",TRIM(IF($AA99="","",IF($AA99&lt;TODAY(),"年检已过期"&amp;(TODAY()-$AA99)&amp;"天 ",IF($AA99-TODAY()&lt;=提醒天数,"年检剩"&amp;($AA99-TODAY())&amp;"天 ","")))&amp;IF($AB99="","",IF($AB99&lt;TODAY(),"限速器已过期"&amp;(TODAY()-$AB99)&amp;"天 ",IF($AB99-TODAY()&lt;=提醒天数,"限速器剩"&amp;($AB99-TODAY())&amp;"天 ","")))&amp;IF($AC99="","",IF($AC99&lt;TODAY(),"载重试验已过期"&amp;(TODAY()-$AC99)&amp;"天 ",IF($AC99-TODAY()&lt;=提醒天数,"载重试验剩"&amp;($AC99-TODAY())&amp;"天 ","")))))</f>
        <v/>
      </c>
      <c r="AA99" s="77" t="str">
        <f aca="false">IF(TRIM($Q99&amp;"")="","",IF(ISNUMBER($Q99),IF($Q99&gt;10000,$Q99,IFERROR(DATE(INT($Q99),IF(ROUND(MOD($Q99,1)*100,0)&gt;12,ROUND(MOD($Q99,1)*10,0),ROUND(MOD($Q99,1)*100,0))+1,0),"")),IFERROR(IF(LEN($Q99)-LEN(SUBSTITUTE($Q99,".",""))&gt;=2,DATEVALUE(SUBSTITUTE(TRIM($Q99),".","-")),DATE(VALUE(LEFT(TRIM($Q99),4)),VALUE(MID(TRIM($Q99),6,2))+1,0)),"")))</f>
        <v/>
      </c>
      <c r="AB99" s="77" t="str">
        <f aca="false">IF(TRIM($S99&amp;"")="","",IF(ISNUMBER($S99),IF($S99&gt;10000,$S99,IFERROR(DATE(INT($S99),IF(ROUND(MOD($S99,1)*100,0)&gt;12,ROUND(MOD($S99,1)*10,0),ROUND(MOD($S99,1)*100,0))+1,0),"")),IFERROR(IF(LEN($S99)-LEN(SUBSTITUTE($S99,".",""))&gt;=2,DATEVALUE(SUBSTITUTE(TRIM($S99),".","-")),DATE(VALUE(LEFT(TRIM($S99),4)),VALUE(MID(TRIM($S99),6,2))+1,0)),"")))</f>
        <v/>
      </c>
      <c r="AC99" s="77" t="str">
        <f aca="false">IF(TRIM($T99&amp;"")="","",IF(ISNUMBER($T99),IF($T99&gt;10000,$T99,IFERROR(DATE(INT($T99),IF(ROUND(MOD($T99,1)*100,0)&gt;12,ROUND(MOD($T99,1)*10,0),ROUND(MOD($T99,1)*100,0))+1,0),"")),IFERROR(IF(LEN($T99)-LEN(SUBSTITUTE($T99,".",""))&gt;=2,DATEVALUE(SUBSTITUTE(TRIM($T99),".","-")),DATE(VALUE(LEFT(TRIM($T99),4)),VALUE(MID(TRIM($T99),6,2))+1,0)),"")))</f>
        <v/>
      </c>
    </row>
    <row r="100" customFormat="false" ht="17.25" hidden="false" customHeight="true" outlineLevel="0" collapsed="false">
      <c r="B100" s="66" t="s">
        <v>415</v>
      </c>
      <c r="C100" s="66" t="s">
        <v>416</v>
      </c>
      <c r="D100" s="67" t="s">
        <v>417</v>
      </c>
      <c r="E100" s="68" t="s">
        <v>619</v>
      </c>
      <c r="F100" s="69" t="s">
        <v>620</v>
      </c>
      <c r="G100" s="66" t="s">
        <v>420</v>
      </c>
      <c r="H100" s="66" t="s">
        <v>16</v>
      </c>
      <c r="I100" s="79" t="n">
        <v>19</v>
      </c>
      <c r="J100" s="79" t="n">
        <v>16</v>
      </c>
      <c r="K100" s="79" t="n">
        <v>16</v>
      </c>
      <c r="L100" s="71" t="s">
        <v>146</v>
      </c>
      <c r="M100" s="72" t="s">
        <v>194</v>
      </c>
      <c r="N100" s="67" t="n">
        <v>1</v>
      </c>
      <c r="O100" s="81" t="s">
        <v>621</v>
      </c>
      <c r="P100" s="74" t="s">
        <v>622</v>
      </c>
      <c r="Q100" s="75"/>
      <c r="R100" s="75"/>
      <c r="S100" s="76"/>
      <c r="T100" s="75"/>
      <c r="U100" s="75"/>
      <c r="V100" s="75"/>
      <c r="W100" s="75"/>
      <c r="X100" s="77"/>
      <c r="Y100" s="78" t="str">
        <f aca="true">IF(TRIM($B100&amp;$C100)="","",IF(OR($W100="安装免保",$W100="技术免保",$W100="质保期内"),IF(NOT(ISNUMBER($X100)),"▲免保到期日没填",IF($X100&lt;TODAY(),"▲免保已到期，转收费",IF($X100-TODAY()&lt;=提醒天数,"免保剩"&amp;($X100-TODAY())&amp;"天","免保中"))),IF($W100="暂停维保","暂停中",IF($W100="已解约","已解约",""))))</f>
        <v/>
      </c>
      <c r="Z100" s="78" t="str">
        <f aca="true">IF(TRIM($B100&amp;$C100)="","",TRIM(IF($AA100="","",IF($AA100&lt;TODAY(),"年检已过期"&amp;(TODAY()-$AA100)&amp;"天 ",IF($AA100-TODAY()&lt;=提醒天数,"年检剩"&amp;($AA100-TODAY())&amp;"天 ","")))&amp;IF($AB100="","",IF($AB100&lt;TODAY(),"限速器已过期"&amp;(TODAY()-$AB100)&amp;"天 ",IF($AB100-TODAY()&lt;=提醒天数,"限速器剩"&amp;($AB100-TODAY())&amp;"天 ","")))&amp;IF($AC100="","",IF($AC100&lt;TODAY(),"载重试验已过期"&amp;(TODAY()-$AC100)&amp;"天 ",IF($AC100-TODAY()&lt;=提醒天数,"载重试验剩"&amp;($AC100-TODAY())&amp;"天 ","")))))</f>
        <v/>
      </c>
      <c r="AA100" s="77" t="str">
        <f aca="false">IF(TRIM($Q100&amp;"")="","",IF(ISNUMBER($Q100),IF($Q100&gt;10000,$Q100,IFERROR(DATE(INT($Q100),IF(ROUND(MOD($Q100,1)*100,0)&gt;12,ROUND(MOD($Q100,1)*10,0),ROUND(MOD($Q100,1)*100,0))+1,0),"")),IFERROR(IF(LEN($Q100)-LEN(SUBSTITUTE($Q100,".",""))&gt;=2,DATEVALUE(SUBSTITUTE(TRIM($Q100),".","-")),DATE(VALUE(LEFT(TRIM($Q100),4)),VALUE(MID(TRIM($Q100),6,2))+1,0)),"")))</f>
        <v/>
      </c>
      <c r="AB100" s="77" t="str">
        <f aca="false">IF(TRIM($S100&amp;"")="","",IF(ISNUMBER($S100),IF($S100&gt;10000,$S100,IFERROR(DATE(INT($S100),IF(ROUND(MOD($S100,1)*100,0)&gt;12,ROUND(MOD($S100,1)*10,0),ROUND(MOD($S100,1)*100,0))+1,0),"")),IFERROR(IF(LEN($S100)-LEN(SUBSTITUTE($S100,".",""))&gt;=2,DATEVALUE(SUBSTITUTE(TRIM($S100),".","-")),DATE(VALUE(LEFT(TRIM($S100),4)),VALUE(MID(TRIM($S100),6,2))+1,0)),"")))</f>
        <v/>
      </c>
      <c r="AC100" s="77" t="str">
        <f aca="false">IF(TRIM($T100&amp;"")="","",IF(ISNUMBER($T100),IF($T100&gt;10000,$T100,IFERROR(DATE(INT($T100),IF(ROUND(MOD($T100,1)*100,0)&gt;12,ROUND(MOD($T100,1)*10,0),ROUND(MOD($T100,1)*100,0))+1,0),"")),IFERROR(IF(LEN($T100)-LEN(SUBSTITUTE($T100,".",""))&gt;=2,DATEVALUE(SUBSTITUTE(TRIM($T100),".","-")),DATE(VALUE(LEFT(TRIM($T100),4)),VALUE(MID(TRIM($T100),6,2))+1,0)),"")))</f>
        <v/>
      </c>
    </row>
    <row r="101" customFormat="false" ht="17.25" hidden="false" customHeight="true" outlineLevel="0" collapsed="false">
      <c r="B101" s="66" t="s">
        <v>415</v>
      </c>
      <c r="C101" s="66" t="s">
        <v>416</v>
      </c>
      <c r="D101" s="67" t="s">
        <v>417</v>
      </c>
      <c r="E101" s="68" t="s">
        <v>623</v>
      </c>
      <c r="F101" s="69" t="s">
        <v>624</v>
      </c>
      <c r="G101" s="66" t="s">
        <v>420</v>
      </c>
      <c r="H101" s="66" t="s">
        <v>16</v>
      </c>
      <c r="I101" s="79" t="n">
        <v>24</v>
      </c>
      <c r="J101" s="79" t="n">
        <v>24</v>
      </c>
      <c r="K101" s="79" t="n">
        <v>24</v>
      </c>
      <c r="L101" s="71" t="s">
        <v>146</v>
      </c>
      <c r="M101" s="72" t="s">
        <v>194</v>
      </c>
      <c r="N101" s="67" t="n">
        <v>1</v>
      </c>
      <c r="O101" s="81" t="s">
        <v>625</v>
      </c>
      <c r="P101" s="74" t="s">
        <v>626</v>
      </c>
      <c r="Q101" s="75"/>
      <c r="R101" s="75"/>
      <c r="S101" s="76"/>
      <c r="T101" s="75"/>
      <c r="U101" s="75"/>
      <c r="V101" s="75"/>
      <c r="W101" s="75"/>
      <c r="X101" s="77"/>
      <c r="Y101" s="78" t="str">
        <f aca="true">IF(TRIM($B101&amp;$C101)="","",IF(OR($W101="安装免保",$W101="技术免保",$W101="质保期内"),IF(NOT(ISNUMBER($X101)),"▲免保到期日没填",IF($X101&lt;TODAY(),"▲免保已到期，转收费",IF($X101-TODAY()&lt;=提醒天数,"免保剩"&amp;($X101-TODAY())&amp;"天","免保中"))),IF($W101="暂停维保","暂停中",IF($W101="已解约","已解约",""))))</f>
        <v/>
      </c>
      <c r="Z101" s="78" t="str">
        <f aca="true">IF(TRIM($B101&amp;$C101)="","",TRIM(IF($AA101="","",IF($AA101&lt;TODAY(),"年检已过期"&amp;(TODAY()-$AA101)&amp;"天 ",IF($AA101-TODAY()&lt;=提醒天数,"年检剩"&amp;($AA101-TODAY())&amp;"天 ","")))&amp;IF($AB101="","",IF($AB101&lt;TODAY(),"限速器已过期"&amp;(TODAY()-$AB101)&amp;"天 ",IF($AB101-TODAY()&lt;=提醒天数,"限速器剩"&amp;($AB101-TODAY())&amp;"天 ","")))&amp;IF($AC101="","",IF($AC101&lt;TODAY(),"载重试验已过期"&amp;(TODAY()-$AC101)&amp;"天 ",IF($AC101-TODAY()&lt;=提醒天数,"载重试验剩"&amp;($AC101-TODAY())&amp;"天 ","")))))</f>
        <v/>
      </c>
      <c r="AA101" s="77" t="str">
        <f aca="false">IF(TRIM($Q101&amp;"")="","",IF(ISNUMBER($Q101),IF($Q101&gt;10000,$Q101,IFERROR(DATE(INT($Q101),IF(ROUND(MOD($Q101,1)*100,0)&gt;12,ROUND(MOD($Q101,1)*10,0),ROUND(MOD($Q101,1)*100,0))+1,0),"")),IFERROR(IF(LEN($Q101)-LEN(SUBSTITUTE($Q101,".",""))&gt;=2,DATEVALUE(SUBSTITUTE(TRIM($Q101),".","-")),DATE(VALUE(LEFT(TRIM($Q101),4)),VALUE(MID(TRIM($Q101),6,2))+1,0)),"")))</f>
        <v/>
      </c>
      <c r="AB101" s="77" t="str">
        <f aca="false">IF(TRIM($S101&amp;"")="","",IF(ISNUMBER($S101),IF($S101&gt;10000,$S101,IFERROR(DATE(INT($S101),IF(ROUND(MOD($S101,1)*100,0)&gt;12,ROUND(MOD($S101,1)*10,0),ROUND(MOD($S101,1)*100,0))+1,0),"")),IFERROR(IF(LEN($S101)-LEN(SUBSTITUTE($S101,".",""))&gt;=2,DATEVALUE(SUBSTITUTE(TRIM($S101),".","-")),DATE(VALUE(LEFT(TRIM($S101),4)),VALUE(MID(TRIM($S101),6,2))+1,0)),"")))</f>
        <v/>
      </c>
      <c r="AC101" s="77" t="str">
        <f aca="false">IF(TRIM($T101&amp;"")="","",IF(ISNUMBER($T101),IF($T101&gt;10000,$T101,IFERROR(DATE(INT($T101),IF(ROUND(MOD($T101,1)*100,0)&gt;12,ROUND(MOD($T101,1)*10,0),ROUND(MOD($T101,1)*100,0))+1,0),"")),IFERROR(IF(LEN($T101)-LEN(SUBSTITUTE($T101,".",""))&gt;=2,DATEVALUE(SUBSTITUTE(TRIM($T101),".","-")),DATE(VALUE(LEFT(TRIM($T101),4)),VALUE(MID(TRIM($T101),6,2))+1,0)),"")))</f>
        <v/>
      </c>
    </row>
    <row r="102" customFormat="false" ht="17.25" hidden="false" customHeight="true" outlineLevel="0" collapsed="false">
      <c r="B102" s="66" t="s">
        <v>415</v>
      </c>
      <c r="C102" s="66" t="s">
        <v>416</v>
      </c>
      <c r="D102" s="67" t="s">
        <v>417</v>
      </c>
      <c r="E102" s="68" t="s">
        <v>627</v>
      </c>
      <c r="F102" s="69" t="s">
        <v>628</v>
      </c>
      <c r="G102" s="66" t="s">
        <v>420</v>
      </c>
      <c r="H102" s="66" t="s">
        <v>16</v>
      </c>
      <c r="I102" s="79" t="n">
        <v>19</v>
      </c>
      <c r="J102" s="79" t="n">
        <v>16</v>
      </c>
      <c r="K102" s="79" t="n">
        <v>16</v>
      </c>
      <c r="L102" s="71" t="s">
        <v>146</v>
      </c>
      <c r="M102" s="72" t="s">
        <v>194</v>
      </c>
      <c r="N102" s="67" t="n">
        <v>1</v>
      </c>
      <c r="O102" s="81" t="s">
        <v>629</v>
      </c>
      <c r="P102" s="74" t="s">
        <v>630</v>
      </c>
      <c r="Q102" s="75"/>
      <c r="R102" s="75"/>
      <c r="S102" s="76"/>
      <c r="T102" s="75"/>
      <c r="U102" s="75"/>
      <c r="V102" s="75"/>
      <c r="W102" s="75"/>
      <c r="X102" s="77"/>
      <c r="Y102" s="78" t="str">
        <f aca="true">IF(TRIM($B102&amp;$C102)="","",IF(OR($W102="安装免保",$W102="技术免保",$W102="质保期内"),IF(NOT(ISNUMBER($X102)),"▲免保到期日没填",IF($X102&lt;TODAY(),"▲免保已到期，转收费",IF($X102-TODAY()&lt;=提醒天数,"免保剩"&amp;($X102-TODAY())&amp;"天","免保中"))),IF($W102="暂停维保","暂停中",IF($W102="已解约","已解约",""))))</f>
        <v/>
      </c>
      <c r="Z102" s="78" t="str">
        <f aca="true">IF(TRIM($B102&amp;$C102)="","",TRIM(IF($AA102="","",IF($AA102&lt;TODAY(),"年检已过期"&amp;(TODAY()-$AA102)&amp;"天 ",IF($AA102-TODAY()&lt;=提醒天数,"年检剩"&amp;($AA102-TODAY())&amp;"天 ","")))&amp;IF($AB102="","",IF($AB102&lt;TODAY(),"限速器已过期"&amp;(TODAY()-$AB102)&amp;"天 ",IF($AB102-TODAY()&lt;=提醒天数,"限速器剩"&amp;($AB102-TODAY())&amp;"天 ","")))&amp;IF($AC102="","",IF($AC102&lt;TODAY(),"载重试验已过期"&amp;(TODAY()-$AC102)&amp;"天 ",IF($AC102-TODAY()&lt;=提醒天数,"载重试验剩"&amp;($AC102-TODAY())&amp;"天 ","")))))</f>
        <v/>
      </c>
      <c r="AA102" s="77" t="str">
        <f aca="false">IF(TRIM($Q102&amp;"")="","",IF(ISNUMBER($Q102),IF($Q102&gt;10000,$Q102,IFERROR(DATE(INT($Q102),IF(ROUND(MOD($Q102,1)*100,0)&gt;12,ROUND(MOD($Q102,1)*10,0),ROUND(MOD($Q102,1)*100,0))+1,0),"")),IFERROR(IF(LEN($Q102)-LEN(SUBSTITUTE($Q102,".",""))&gt;=2,DATEVALUE(SUBSTITUTE(TRIM($Q102),".","-")),DATE(VALUE(LEFT(TRIM($Q102),4)),VALUE(MID(TRIM($Q102),6,2))+1,0)),"")))</f>
        <v/>
      </c>
      <c r="AB102" s="77" t="str">
        <f aca="false">IF(TRIM($S102&amp;"")="","",IF(ISNUMBER($S102),IF($S102&gt;10000,$S102,IFERROR(DATE(INT($S102),IF(ROUND(MOD($S102,1)*100,0)&gt;12,ROUND(MOD($S102,1)*10,0),ROUND(MOD($S102,1)*100,0))+1,0),"")),IFERROR(IF(LEN($S102)-LEN(SUBSTITUTE($S102,".",""))&gt;=2,DATEVALUE(SUBSTITUTE(TRIM($S102),".","-")),DATE(VALUE(LEFT(TRIM($S102),4)),VALUE(MID(TRIM($S102),6,2))+1,0)),"")))</f>
        <v/>
      </c>
      <c r="AC102" s="77" t="str">
        <f aca="false">IF(TRIM($T102&amp;"")="","",IF(ISNUMBER($T102),IF($T102&gt;10000,$T102,IFERROR(DATE(INT($T102),IF(ROUND(MOD($T102,1)*100,0)&gt;12,ROUND(MOD($T102,1)*10,0),ROUND(MOD($T102,1)*100,0))+1,0),"")),IFERROR(IF(LEN($T102)-LEN(SUBSTITUTE($T102,".",""))&gt;=2,DATEVALUE(SUBSTITUTE(TRIM($T102),".","-")),DATE(VALUE(LEFT(TRIM($T102),4)),VALUE(MID(TRIM($T102),6,2))+1,0)),"")))</f>
        <v/>
      </c>
    </row>
    <row r="103" customFormat="false" ht="17.25" hidden="false" customHeight="true" outlineLevel="0" collapsed="false">
      <c r="B103" s="66" t="s">
        <v>415</v>
      </c>
      <c r="C103" s="66" t="s">
        <v>416</v>
      </c>
      <c r="D103" s="67" t="s">
        <v>417</v>
      </c>
      <c r="E103" s="68" t="s">
        <v>631</v>
      </c>
      <c r="F103" s="69" t="s">
        <v>632</v>
      </c>
      <c r="G103" s="66" t="s">
        <v>420</v>
      </c>
      <c r="H103" s="66" t="s">
        <v>16</v>
      </c>
      <c r="I103" s="79" t="n">
        <v>24</v>
      </c>
      <c r="J103" s="79" t="n">
        <v>24</v>
      </c>
      <c r="K103" s="79" t="n">
        <v>24</v>
      </c>
      <c r="L103" s="71" t="s">
        <v>146</v>
      </c>
      <c r="M103" s="72" t="s">
        <v>194</v>
      </c>
      <c r="N103" s="67" t="n">
        <v>1</v>
      </c>
      <c r="O103" s="81" t="s">
        <v>633</v>
      </c>
      <c r="P103" s="74" t="s">
        <v>634</v>
      </c>
      <c r="Q103" s="75"/>
      <c r="R103" s="75"/>
      <c r="S103" s="76"/>
      <c r="T103" s="75"/>
      <c r="U103" s="75"/>
      <c r="V103" s="75"/>
      <c r="W103" s="75"/>
      <c r="X103" s="77"/>
      <c r="Y103" s="78" t="str">
        <f aca="true">IF(TRIM($B103&amp;$C103)="","",IF(OR($W103="安装免保",$W103="技术免保",$W103="质保期内"),IF(NOT(ISNUMBER($X103)),"▲免保到期日没填",IF($X103&lt;TODAY(),"▲免保已到期，转收费",IF($X103-TODAY()&lt;=提醒天数,"免保剩"&amp;($X103-TODAY())&amp;"天","免保中"))),IF($W103="暂停维保","暂停中",IF($W103="已解约","已解约",""))))</f>
        <v/>
      </c>
      <c r="Z103" s="78" t="str">
        <f aca="true">IF(TRIM($B103&amp;$C103)="","",TRIM(IF($AA103="","",IF($AA103&lt;TODAY(),"年检已过期"&amp;(TODAY()-$AA103)&amp;"天 ",IF($AA103-TODAY()&lt;=提醒天数,"年检剩"&amp;($AA103-TODAY())&amp;"天 ","")))&amp;IF($AB103="","",IF($AB103&lt;TODAY(),"限速器已过期"&amp;(TODAY()-$AB103)&amp;"天 ",IF($AB103-TODAY()&lt;=提醒天数,"限速器剩"&amp;($AB103-TODAY())&amp;"天 ","")))&amp;IF($AC103="","",IF($AC103&lt;TODAY(),"载重试验已过期"&amp;(TODAY()-$AC103)&amp;"天 ",IF($AC103-TODAY()&lt;=提醒天数,"载重试验剩"&amp;($AC103-TODAY())&amp;"天 ","")))))</f>
        <v/>
      </c>
      <c r="AA103" s="77" t="str">
        <f aca="false">IF(TRIM($Q103&amp;"")="","",IF(ISNUMBER($Q103),IF($Q103&gt;10000,$Q103,IFERROR(DATE(INT($Q103),IF(ROUND(MOD($Q103,1)*100,0)&gt;12,ROUND(MOD($Q103,1)*10,0),ROUND(MOD($Q103,1)*100,0))+1,0),"")),IFERROR(IF(LEN($Q103)-LEN(SUBSTITUTE($Q103,".",""))&gt;=2,DATEVALUE(SUBSTITUTE(TRIM($Q103),".","-")),DATE(VALUE(LEFT(TRIM($Q103),4)),VALUE(MID(TRIM($Q103),6,2))+1,0)),"")))</f>
        <v/>
      </c>
      <c r="AB103" s="77" t="str">
        <f aca="false">IF(TRIM($S103&amp;"")="","",IF(ISNUMBER($S103),IF($S103&gt;10000,$S103,IFERROR(DATE(INT($S103),IF(ROUND(MOD($S103,1)*100,0)&gt;12,ROUND(MOD($S103,1)*10,0),ROUND(MOD($S103,1)*100,0))+1,0),"")),IFERROR(IF(LEN($S103)-LEN(SUBSTITUTE($S103,".",""))&gt;=2,DATEVALUE(SUBSTITUTE(TRIM($S103),".","-")),DATE(VALUE(LEFT(TRIM($S103),4)),VALUE(MID(TRIM($S103),6,2))+1,0)),"")))</f>
        <v/>
      </c>
      <c r="AC103" s="77" t="str">
        <f aca="false">IF(TRIM($T103&amp;"")="","",IF(ISNUMBER($T103),IF($T103&gt;10000,$T103,IFERROR(DATE(INT($T103),IF(ROUND(MOD($T103,1)*100,0)&gt;12,ROUND(MOD($T103,1)*10,0),ROUND(MOD($T103,1)*100,0))+1,0),"")),IFERROR(IF(LEN($T103)-LEN(SUBSTITUTE($T103,".",""))&gt;=2,DATEVALUE(SUBSTITUTE(TRIM($T103),".","-")),DATE(VALUE(LEFT(TRIM($T103),4)),VALUE(MID(TRIM($T103),6,2))+1,0)),"")))</f>
        <v/>
      </c>
    </row>
    <row r="104" customFormat="false" ht="17.25" hidden="false" customHeight="true" outlineLevel="0" collapsed="false">
      <c r="B104" s="66" t="s">
        <v>415</v>
      </c>
      <c r="C104" s="66" t="s">
        <v>416</v>
      </c>
      <c r="D104" s="67" t="s">
        <v>417</v>
      </c>
      <c r="E104" s="68" t="s">
        <v>635</v>
      </c>
      <c r="F104" s="69" t="s">
        <v>636</v>
      </c>
      <c r="G104" s="66" t="s">
        <v>420</v>
      </c>
      <c r="H104" s="66" t="s">
        <v>16</v>
      </c>
      <c r="I104" s="79" t="n">
        <v>18</v>
      </c>
      <c r="J104" s="79" t="n">
        <v>18</v>
      </c>
      <c r="K104" s="79" t="n">
        <v>18</v>
      </c>
      <c r="L104" s="71" t="s">
        <v>146</v>
      </c>
      <c r="M104" s="72" t="s">
        <v>194</v>
      </c>
      <c r="N104" s="67" t="n">
        <v>1</v>
      </c>
      <c r="O104" s="81" t="s">
        <v>637</v>
      </c>
      <c r="P104" s="74" t="s">
        <v>638</v>
      </c>
      <c r="Q104" s="75"/>
      <c r="R104" s="75"/>
      <c r="S104" s="76"/>
      <c r="T104" s="75"/>
      <c r="U104" s="75"/>
      <c r="V104" s="75"/>
      <c r="W104" s="75"/>
      <c r="X104" s="77"/>
      <c r="Y104" s="78" t="str">
        <f aca="true">IF(TRIM($B104&amp;$C104)="","",IF(OR($W104="安装免保",$W104="技术免保",$W104="质保期内"),IF(NOT(ISNUMBER($X104)),"▲免保到期日没填",IF($X104&lt;TODAY(),"▲免保已到期，转收费",IF($X104-TODAY()&lt;=提醒天数,"免保剩"&amp;($X104-TODAY())&amp;"天","免保中"))),IF($W104="暂停维保","暂停中",IF($W104="已解约","已解约",""))))</f>
        <v/>
      </c>
      <c r="Z104" s="78" t="str">
        <f aca="true">IF(TRIM($B104&amp;$C104)="","",TRIM(IF($AA104="","",IF($AA104&lt;TODAY(),"年检已过期"&amp;(TODAY()-$AA104)&amp;"天 ",IF($AA104-TODAY()&lt;=提醒天数,"年检剩"&amp;($AA104-TODAY())&amp;"天 ","")))&amp;IF($AB104="","",IF($AB104&lt;TODAY(),"限速器已过期"&amp;(TODAY()-$AB104)&amp;"天 ",IF($AB104-TODAY()&lt;=提醒天数,"限速器剩"&amp;($AB104-TODAY())&amp;"天 ","")))&amp;IF($AC104="","",IF($AC104&lt;TODAY(),"载重试验已过期"&amp;(TODAY()-$AC104)&amp;"天 ",IF($AC104-TODAY()&lt;=提醒天数,"载重试验剩"&amp;($AC104-TODAY())&amp;"天 ","")))))</f>
        <v/>
      </c>
      <c r="AA104" s="77" t="str">
        <f aca="false">IF(TRIM($Q104&amp;"")="","",IF(ISNUMBER($Q104),IF($Q104&gt;10000,$Q104,IFERROR(DATE(INT($Q104),IF(ROUND(MOD($Q104,1)*100,0)&gt;12,ROUND(MOD($Q104,1)*10,0),ROUND(MOD($Q104,1)*100,0))+1,0),"")),IFERROR(IF(LEN($Q104)-LEN(SUBSTITUTE($Q104,".",""))&gt;=2,DATEVALUE(SUBSTITUTE(TRIM($Q104),".","-")),DATE(VALUE(LEFT(TRIM($Q104),4)),VALUE(MID(TRIM($Q104),6,2))+1,0)),"")))</f>
        <v/>
      </c>
      <c r="AB104" s="77" t="str">
        <f aca="false">IF(TRIM($S104&amp;"")="","",IF(ISNUMBER($S104),IF($S104&gt;10000,$S104,IFERROR(DATE(INT($S104),IF(ROUND(MOD($S104,1)*100,0)&gt;12,ROUND(MOD($S104,1)*10,0),ROUND(MOD($S104,1)*100,0))+1,0),"")),IFERROR(IF(LEN($S104)-LEN(SUBSTITUTE($S104,".",""))&gt;=2,DATEVALUE(SUBSTITUTE(TRIM($S104),".","-")),DATE(VALUE(LEFT(TRIM($S104),4)),VALUE(MID(TRIM($S104),6,2))+1,0)),"")))</f>
        <v/>
      </c>
      <c r="AC104" s="77" t="str">
        <f aca="false">IF(TRIM($T104&amp;"")="","",IF(ISNUMBER($T104),IF($T104&gt;10000,$T104,IFERROR(DATE(INT($T104),IF(ROUND(MOD($T104,1)*100,0)&gt;12,ROUND(MOD($T104,1)*10,0),ROUND(MOD($T104,1)*100,0))+1,0),"")),IFERROR(IF(LEN($T104)-LEN(SUBSTITUTE($T104,".",""))&gt;=2,DATEVALUE(SUBSTITUTE(TRIM($T104),".","-")),DATE(VALUE(LEFT(TRIM($T104),4)),VALUE(MID(TRIM($T104),6,2))+1,0)),"")))</f>
        <v/>
      </c>
    </row>
    <row r="105" customFormat="false" ht="17.25" hidden="false" customHeight="true" outlineLevel="0" collapsed="false">
      <c r="B105" s="66" t="s">
        <v>415</v>
      </c>
      <c r="C105" s="66" t="s">
        <v>416</v>
      </c>
      <c r="D105" s="67" t="s">
        <v>417</v>
      </c>
      <c r="E105" s="68" t="s">
        <v>639</v>
      </c>
      <c r="F105" s="69" t="s">
        <v>640</v>
      </c>
      <c r="G105" s="66" t="s">
        <v>420</v>
      </c>
      <c r="H105" s="66" t="s">
        <v>16</v>
      </c>
      <c r="I105" s="79" t="n">
        <v>18</v>
      </c>
      <c r="J105" s="79" t="n">
        <v>18</v>
      </c>
      <c r="K105" s="79" t="n">
        <v>18</v>
      </c>
      <c r="L105" s="71" t="s">
        <v>146</v>
      </c>
      <c r="M105" s="72" t="s">
        <v>194</v>
      </c>
      <c r="N105" s="67" t="n">
        <v>1</v>
      </c>
      <c r="O105" s="81" t="s">
        <v>641</v>
      </c>
      <c r="P105" s="74" t="s">
        <v>642</v>
      </c>
      <c r="Q105" s="75"/>
      <c r="R105" s="75"/>
      <c r="S105" s="76"/>
      <c r="T105" s="75"/>
      <c r="U105" s="75"/>
      <c r="V105" s="75"/>
      <c r="W105" s="75"/>
      <c r="X105" s="77"/>
      <c r="Y105" s="78" t="str">
        <f aca="true">IF(TRIM($B105&amp;$C105)="","",IF(OR($W105="安装免保",$W105="技术免保",$W105="质保期内"),IF(NOT(ISNUMBER($X105)),"▲免保到期日没填",IF($X105&lt;TODAY(),"▲免保已到期，转收费",IF($X105-TODAY()&lt;=提醒天数,"免保剩"&amp;($X105-TODAY())&amp;"天","免保中"))),IF($W105="暂停维保","暂停中",IF($W105="已解约","已解约",""))))</f>
        <v/>
      </c>
      <c r="Z105" s="78" t="str">
        <f aca="true">IF(TRIM($B105&amp;$C105)="","",TRIM(IF($AA105="","",IF($AA105&lt;TODAY(),"年检已过期"&amp;(TODAY()-$AA105)&amp;"天 ",IF($AA105-TODAY()&lt;=提醒天数,"年检剩"&amp;($AA105-TODAY())&amp;"天 ","")))&amp;IF($AB105="","",IF($AB105&lt;TODAY(),"限速器已过期"&amp;(TODAY()-$AB105)&amp;"天 ",IF($AB105-TODAY()&lt;=提醒天数,"限速器剩"&amp;($AB105-TODAY())&amp;"天 ","")))&amp;IF($AC105="","",IF($AC105&lt;TODAY(),"载重试验已过期"&amp;(TODAY()-$AC105)&amp;"天 ",IF($AC105-TODAY()&lt;=提醒天数,"载重试验剩"&amp;($AC105-TODAY())&amp;"天 ","")))))</f>
        <v/>
      </c>
      <c r="AA105" s="77" t="str">
        <f aca="false">IF(TRIM($Q105&amp;"")="","",IF(ISNUMBER($Q105),IF($Q105&gt;10000,$Q105,IFERROR(DATE(INT($Q105),IF(ROUND(MOD($Q105,1)*100,0)&gt;12,ROUND(MOD($Q105,1)*10,0),ROUND(MOD($Q105,1)*100,0))+1,0),"")),IFERROR(IF(LEN($Q105)-LEN(SUBSTITUTE($Q105,".",""))&gt;=2,DATEVALUE(SUBSTITUTE(TRIM($Q105),".","-")),DATE(VALUE(LEFT(TRIM($Q105),4)),VALUE(MID(TRIM($Q105),6,2))+1,0)),"")))</f>
        <v/>
      </c>
      <c r="AB105" s="77" t="str">
        <f aca="false">IF(TRIM($S105&amp;"")="","",IF(ISNUMBER($S105),IF($S105&gt;10000,$S105,IFERROR(DATE(INT($S105),IF(ROUND(MOD($S105,1)*100,0)&gt;12,ROUND(MOD($S105,1)*10,0),ROUND(MOD($S105,1)*100,0))+1,0),"")),IFERROR(IF(LEN($S105)-LEN(SUBSTITUTE($S105,".",""))&gt;=2,DATEVALUE(SUBSTITUTE(TRIM($S105),".","-")),DATE(VALUE(LEFT(TRIM($S105),4)),VALUE(MID(TRIM($S105),6,2))+1,0)),"")))</f>
        <v/>
      </c>
      <c r="AC105" s="77" t="str">
        <f aca="false">IF(TRIM($T105&amp;"")="","",IF(ISNUMBER($T105),IF($T105&gt;10000,$T105,IFERROR(DATE(INT($T105),IF(ROUND(MOD($T105,1)*100,0)&gt;12,ROUND(MOD($T105,1)*10,0),ROUND(MOD($T105,1)*100,0))+1,0),"")),IFERROR(IF(LEN($T105)-LEN(SUBSTITUTE($T105,".",""))&gt;=2,DATEVALUE(SUBSTITUTE(TRIM($T105),".","-")),DATE(VALUE(LEFT(TRIM($T105),4)),VALUE(MID(TRIM($T105),6,2))+1,0)),"")))</f>
        <v/>
      </c>
    </row>
    <row r="106" customFormat="false" ht="17.25" hidden="false" customHeight="true" outlineLevel="0" collapsed="false">
      <c r="B106" s="66" t="s">
        <v>415</v>
      </c>
      <c r="C106" s="66" t="s">
        <v>416</v>
      </c>
      <c r="D106" s="67" t="s">
        <v>417</v>
      </c>
      <c r="E106" s="68" t="s">
        <v>643</v>
      </c>
      <c r="F106" s="69" t="s">
        <v>644</v>
      </c>
      <c r="G106" s="66" t="s">
        <v>420</v>
      </c>
      <c r="H106" s="66" t="s">
        <v>16</v>
      </c>
      <c r="I106" s="79" t="n">
        <v>18</v>
      </c>
      <c r="J106" s="79" t="n">
        <v>18</v>
      </c>
      <c r="K106" s="79" t="n">
        <v>18</v>
      </c>
      <c r="L106" s="71" t="s">
        <v>146</v>
      </c>
      <c r="M106" s="72" t="s">
        <v>194</v>
      </c>
      <c r="N106" s="67" t="n">
        <v>1</v>
      </c>
      <c r="O106" s="81" t="s">
        <v>645</v>
      </c>
      <c r="P106" s="74" t="s">
        <v>646</v>
      </c>
      <c r="Q106" s="75"/>
      <c r="R106" s="75"/>
      <c r="S106" s="76"/>
      <c r="T106" s="75"/>
      <c r="U106" s="75"/>
      <c r="V106" s="75"/>
      <c r="W106" s="75"/>
      <c r="X106" s="77"/>
      <c r="Y106" s="78" t="str">
        <f aca="true">IF(TRIM($B106&amp;$C106)="","",IF(OR($W106="安装免保",$W106="技术免保",$W106="质保期内"),IF(NOT(ISNUMBER($X106)),"▲免保到期日没填",IF($X106&lt;TODAY(),"▲免保已到期，转收费",IF($X106-TODAY()&lt;=提醒天数,"免保剩"&amp;($X106-TODAY())&amp;"天","免保中"))),IF($W106="暂停维保","暂停中",IF($W106="已解约","已解约",""))))</f>
        <v/>
      </c>
      <c r="Z106" s="78" t="str">
        <f aca="true">IF(TRIM($B106&amp;$C106)="","",TRIM(IF($AA106="","",IF($AA106&lt;TODAY(),"年检已过期"&amp;(TODAY()-$AA106)&amp;"天 ",IF($AA106-TODAY()&lt;=提醒天数,"年检剩"&amp;($AA106-TODAY())&amp;"天 ","")))&amp;IF($AB106="","",IF($AB106&lt;TODAY(),"限速器已过期"&amp;(TODAY()-$AB106)&amp;"天 ",IF($AB106-TODAY()&lt;=提醒天数,"限速器剩"&amp;($AB106-TODAY())&amp;"天 ","")))&amp;IF($AC106="","",IF($AC106&lt;TODAY(),"载重试验已过期"&amp;(TODAY()-$AC106)&amp;"天 ",IF($AC106-TODAY()&lt;=提醒天数,"载重试验剩"&amp;($AC106-TODAY())&amp;"天 ","")))))</f>
        <v/>
      </c>
      <c r="AA106" s="77" t="str">
        <f aca="false">IF(TRIM($Q106&amp;"")="","",IF(ISNUMBER($Q106),IF($Q106&gt;10000,$Q106,IFERROR(DATE(INT($Q106),IF(ROUND(MOD($Q106,1)*100,0)&gt;12,ROUND(MOD($Q106,1)*10,0),ROUND(MOD($Q106,1)*100,0))+1,0),"")),IFERROR(IF(LEN($Q106)-LEN(SUBSTITUTE($Q106,".",""))&gt;=2,DATEVALUE(SUBSTITUTE(TRIM($Q106),".","-")),DATE(VALUE(LEFT(TRIM($Q106),4)),VALUE(MID(TRIM($Q106),6,2))+1,0)),"")))</f>
        <v/>
      </c>
      <c r="AB106" s="77" t="str">
        <f aca="false">IF(TRIM($S106&amp;"")="","",IF(ISNUMBER($S106),IF($S106&gt;10000,$S106,IFERROR(DATE(INT($S106),IF(ROUND(MOD($S106,1)*100,0)&gt;12,ROUND(MOD($S106,1)*10,0),ROUND(MOD($S106,1)*100,0))+1,0),"")),IFERROR(IF(LEN($S106)-LEN(SUBSTITUTE($S106,".",""))&gt;=2,DATEVALUE(SUBSTITUTE(TRIM($S106),".","-")),DATE(VALUE(LEFT(TRIM($S106),4)),VALUE(MID(TRIM($S106),6,2))+1,0)),"")))</f>
        <v/>
      </c>
      <c r="AC106" s="77" t="str">
        <f aca="false">IF(TRIM($T106&amp;"")="","",IF(ISNUMBER($T106),IF($T106&gt;10000,$T106,IFERROR(DATE(INT($T106),IF(ROUND(MOD($T106,1)*100,0)&gt;12,ROUND(MOD($T106,1)*10,0),ROUND(MOD($T106,1)*100,0))+1,0),"")),IFERROR(IF(LEN($T106)-LEN(SUBSTITUTE($T106,".",""))&gt;=2,DATEVALUE(SUBSTITUTE(TRIM($T106),".","-")),DATE(VALUE(LEFT(TRIM($T106),4)),VALUE(MID(TRIM($T106),6,2))+1,0)),"")))</f>
        <v/>
      </c>
    </row>
    <row r="107" customFormat="false" ht="17.25" hidden="false" customHeight="true" outlineLevel="0" collapsed="false">
      <c r="B107" s="66" t="s">
        <v>415</v>
      </c>
      <c r="C107" s="66" t="s">
        <v>416</v>
      </c>
      <c r="D107" s="67" t="s">
        <v>417</v>
      </c>
      <c r="E107" s="68" t="s">
        <v>647</v>
      </c>
      <c r="F107" s="69" t="s">
        <v>648</v>
      </c>
      <c r="G107" s="66" t="s">
        <v>420</v>
      </c>
      <c r="H107" s="66" t="s">
        <v>16</v>
      </c>
      <c r="I107" s="79" t="n">
        <v>18</v>
      </c>
      <c r="J107" s="79" t="n">
        <v>18</v>
      </c>
      <c r="K107" s="79" t="n">
        <v>18</v>
      </c>
      <c r="L107" s="71" t="s">
        <v>146</v>
      </c>
      <c r="M107" s="72" t="s">
        <v>194</v>
      </c>
      <c r="N107" s="67" t="n">
        <v>1</v>
      </c>
      <c r="O107" s="81" t="s">
        <v>649</v>
      </c>
      <c r="P107" s="74" t="s">
        <v>650</v>
      </c>
      <c r="Q107" s="75"/>
      <c r="R107" s="75"/>
      <c r="S107" s="76"/>
      <c r="T107" s="75"/>
      <c r="U107" s="75"/>
      <c r="V107" s="75"/>
      <c r="W107" s="75"/>
      <c r="X107" s="77"/>
      <c r="Y107" s="78" t="str">
        <f aca="true">IF(TRIM($B107&amp;$C107)="","",IF(OR($W107="安装免保",$W107="技术免保",$W107="质保期内"),IF(NOT(ISNUMBER($X107)),"▲免保到期日没填",IF($X107&lt;TODAY(),"▲免保已到期，转收费",IF($X107-TODAY()&lt;=提醒天数,"免保剩"&amp;($X107-TODAY())&amp;"天","免保中"))),IF($W107="暂停维保","暂停中",IF($W107="已解约","已解约",""))))</f>
        <v/>
      </c>
      <c r="Z107" s="78" t="str">
        <f aca="true">IF(TRIM($B107&amp;$C107)="","",TRIM(IF($AA107="","",IF($AA107&lt;TODAY(),"年检已过期"&amp;(TODAY()-$AA107)&amp;"天 ",IF($AA107-TODAY()&lt;=提醒天数,"年检剩"&amp;($AA107-TODAY())&amp;"天 ","")))&amp;IF($AB107="","",IF($AB107&lt;TODAY(),"限速器已过期"&amp;(TODAY()-$AB107)&amp;"天 ",IF($AB107-TODAY()&lt;=提醒天数,"限速器剩"&amp;($AB107-TODAY())&amp;"天 ","")))&amp;IF($AC107="","",IF($AC107&lt;TODAY(),"载重试验已过期"&amp;(TODAY()-$AC107)&amp;"天 ",IF($AC107-TODAY()&lt;=提醒天数,"载重试验剩"&amp;($AC107-TODAY())&amp;"天 ","")))))</f>
        <v/>
      </c>
      <c r="AA107" s="77" t="str">
        <f aca="false">IF(TRIM($Q107&amp;"")="","",IF(ISNUMBER($Q107),IF($Q107&gt;10000,$Q107,IFERROR(DATE(INT($Q107),IF(ROUND(MOD($Q107,1)*100,0)&gt;12,ROUND(MOD($Q107,1)*10,0),ROUND(MOD($Q107,1)*100,0))+1,0),"")),IFERROR(IF(LEN($Q107)-LEN(SUBSTITUTE($Q107,".",""))&gt;=2,DATEVALUE(SUBSTITUTE(TRIM($Q107),".","-")),DATE(VALUE(LEFT(TRIM($Q107),4)),VALUE(MID(TRIM($Q107),6,2))+1,0)),"")))</f>
        <v/>
      </c>
      <c r="AB107" s="77" t="str">
        <f aca="false">IF(TRIM($S107&amp;"")="","",IF(ISNUMBER($S107),IF($S107&gt;10000,$S107,IFERROR(DATE(INT($S107),IF(ROUND(MOD($S107,1)*100,0)&gt;12,ROUND(MOD($S107,1)*10,0),ROUND(MOD($S107,1)*100,0))+1,0),"")),IFERROR(IF(LEN($S107)-LEN(SUBSTITUTE($S107,".",""))&gt;=2,DATEVALUE(SUBSTITUTE(TRIM($S107),".","-")),DATE(VALUE(LEFT(TRIM($S107),4)),VALUE(MID(TRIM($S107),6,2))+1,0)),"")))</f>
        <v/>
      </c>
      <c r="AC107" s="77" t="str">
        <f aca="false">IF(TRIM($T107&amp;"")="","",IF(ISNUMBER($T107),IF($T107&gt;10000,$T107,IFERROR(DATE(INT($T107),IF(ROUND(MOD($T107,1)*100,0)&gt;12,ROUND(MOD($T107,1)*10,0),ROUND(MOD($T107,1)*100,0))+1,0),"")),IFERROR(IF(LEN($T107)-LEN(SUBSTITUTE($T107,".",""))&gt;=2,DATEVALUE(SUBSTITUTE(TRIM($T107),".","-")),DATE(VALUE(LEFT(TRIM($T107),4)),VALUE(MID(TRIM($T107),6,2))+1,0)),"")))</f>
        <v/>
      </c>
    </row>
    <row r="108" customFormat="false" ht="17.25" hidden="false" customHeight="true" outlineLevel="0" collapsed="false">
      <c r="B108" s="66" t="s">
        <v>651</v>
      </c>
      <c r="C108" s="66" t="s">
        <v>652</v>
      </c>
      <c r="D108" s="67" t="s">
        <v>653</v>
      </c>
      <c r="E108" s="68" t="s">
        <v>654</v>
      </c>
      <c r="F108" s="69" t="s">
        <v>655</v>
      </c>
      <c r="G108" s="66" t="s">
        <v>656</v>
      </c>
      <c r="H108" s="66" t="s">
        <v>24</v>
      </c>
      <c r="I108" s="79" t="n">
        <v>3</v>
      </c>
      <c r="J108" s="79" t="n">
        <v>3</v>
      </c>
      <c r="K108" s="79" t="n">
        <v>3</v>
      </c>
      <c r="L108" s="71" t="s">
        <v>319</v>
      </c>
      <c r="M108" s="72" t="s">
        <v>204</v>
      </c>
      <c r="N108" s="67" t="n">
        <v>1</v>
      </c>
      <c r="O108" s="81" t="s">
        <v>657</v>
      </c>
      <c r="P108" s="83" t="s">
        <v>658</v>
      </c>
      <c r="Q108" s="75"/>
      <c r="R108" s="75"/>
      <c r="S108" s="76"/>
      <c r="T108" s="75"/>
      <c r="U108" s="75"/>
      <c r="V108" s="75"/>
      <c r="W108" s="75"/>
      <c r="X108" s="77"/>
      <c r="Y108" s="78" t="str">
        <f aca="true">IF(TRIM($B108&amp;$C108)="","",IF(OR($W108="安装免保",$W108="技术免保",$W108="质保期内"),IF(NOT(ISNUMBER($X108)),"▲免保到期日没填",IF($X108&lt;TODAY(),"▲免保已到期，转收费",IF($X108-TODAY()&lt;=提醒天数,"免保剩"&amp;($X108-TODAY())&amp;"天","免保中"))),IF($W108="暂停维保","暂停中",IF($W108="已解约","已解约",""))))</f>
        <v/>
      </c>
      <c r="Z108" s="78" t="str">
        <f aca="true">IF(TRIM($B108&amp;$C108)="","",TRIM(IF($AA108="","",IF($AA108&lt;TODAY(),"年检已过期"&amp;(TODAY()-$AA108)&amp;"天 ",IF($AA108-TODAY()&lt;=提醒天数,"年检剩"&amp;($AA108-TODAY())&amp;"天 ","")))&amp;IF($AB108="","",IF($AB108&lt;TODAY(),"限速器已过期"&amp;(TODAY()-$AB108)&amp;"天 ",IF($AB108-TODAY()&lt;=提醒天数,"限速器剩"&amp;($AB108-TODAY())&amp;"天 ","")))&amp;IF($AC108="","",IF($AC108&lt;TODAY(),"载重试验已过期"&amp;(TODAY()-$AC108)&amp;"天 ",IF($AC108-TODAY()&lt;=提醒天数,"载重试验剩"&amp;($AC108-TODAY())&amp;"天 ","")))))</f>
        <v/>
      </c>
      <c r="AA108" s="77" t="str">
        <f aca="false">IF(TRIM($Q108&amp;"")="","",IF(ISNUMBER($Q108),IF($Q108&gt;10000,$Q108,IFERROR(DATE(INT($Q108),IF(ROUND(MOD($Q108,1)*100,0)&gt;12,ROUND(MOD($Q108,1)*10,0),ROUND(MOD($Q108,1)*100,0))+1,0),"")),IFERROR(IF(LEN($Q108)-LEN(SUBSTITUTE($Q108,".",""))&gt;=2,DATEVALUE(SUBSTITUTE(TRIM($Q108),".","-")),DATE(VALUE(LEFT(TRIM($Q108),4)),VALUE(MID(TRIM($Q108),6,2))+1,0)),"")))</f>
        <v/>
      </c>
      <c r="AB108" s="77" t="str">
        <f aca="false">IF(TRIM($S108&amp;"")="","",IF(ISNUMBER($S108),IF($S108&gt;10000,$S108,IFERROR(DATE(INT($S108),IF(ROUND(MOD($S108,1)*100,0)&gt;12,ROUND(MOD($S108,1)*10,0),ROUND(MOD($S108,1)*100,0))+1,0),"")),IFERROR(IF(LEN($S108)-LEN(SUBSTITUTE($S108,".",""))&gt;=2,DATEVALUE(SUBSTITUTE(TRIM($S108),".","-")),DATE(VALUE(LEFT(TRIM($S108),4)),VALUE(MID(TRIM($S108),6,2))+1,0)),"")))</f>
        <v/>
      </c>
      <c r="AC108" s="77" t="str">
        <f aca="false">IF(TRIM($T108&amp;"")="","",IF(ISNUMBER($T108),IF($T108&gt;10000,$T108,IFERROR(DATE(INT($T108),IF(ROUND(MOD($T108,1)*100,0)&gt;12,ROUND(MOD($T108,1)*10,0),ROUND(MOD($T108,1)*100,0))+1,0),"")),IFERROR(IF(LEN($T108)-LEN(SUBSTITUTE($T108,".",""))&gt;=2,DATEVALUE(SUBSTITUTE(TRIM($T108),".","-")),DATE(VALUE(LEFT(TRIM($T108),4)),VALUE(MID(TRIM($T108),6,2))+1,0)),"")))</f>
        <v/>
      </c>
    </row>
    <row r="109" customFormat="false" ht="17.25" hidden="false" customHeight="true" outlineLevel="0" collapsed="false">
      <c r="B109" s="66" t="s">
        <v>651</v>
      </c>
      <c r="C109" s="66" t="s">
        <v>652</v>
      </c>
      <c r="D109" s="67" t="s">
        <v>653</v>
      </c>
      <c r="E109" s="68" t="s">
        <v>659</v>
      </c>
      <c r="F109" s="69" t="s">
        <v>660</v>
      </c>
      <c r="G109" s="66" t="s">
        <v>656</v>
      </c>
      <c r="H109" s="66" t="s">
        <v>24</v>
      </c>
      <c r="I109" s="79" t="n">
        <v>3</v>
      </c>
      <c r="J109" s="79" t="n">
        <v>3</v>
      </c>
      <c r="K109" s="79" t="n">
        <v>3</v>
      </c>
      <c r="L109" s="71" t="s">
        <v>319</v>
      </c>
      <c r="M109" s="72" t="s">
        <v>204</v>
      </c>
      <c r="N109" s="67" t="n">
        <v>1</v>
      </c>
      <c r="O109" s="81" t="s">
        <v>661</v>
      </c>
      <c r="P109" s="83" t="s">
        <v>662</v>
      </c>
      <c r="Q109" s="75"/>
      <c r="R109" s="75"/>
      <c r="S109" s="76"/>
      <c r="T109" s="75"/>
      <c r="U109" s="75"/>
      <c r="V109" s="75"/>
      <c r="W109" s="75"/>
      <c r="X109" s="77"/>
      <c r="Y109" s="78" t="str">
        <f aca="true">IF(TRIM($B109&amp;$C109)="","",IF(OR($W109="安装免保",$W109="技术免保",$W109="质保期内"),IF(NOT(ISNUMBER($X109)),"▲免保到期日没填",IF($X109&lt;TODAY(),"▲免保已到期，转收费",IF($X109-TODAY()&lt;=提醒天数,"免保剩"&amp;($X109-TODAY())&amp;"天","免保中"))),IF($W109="暂停维保","暂停中",IF($W109="已解约","已解约",""))))</f>
        <v/>
      </c>
      <c r="Z109" s="78" t="str">
        <f aca="true">IF(TRIM($B109&amp;$C109)="","",TRIM(IF($AA109="","",IF($AA109&lt;TODAY(),"年检已过期"&amp;(TODAY()-$AA109)&amp;"天 ",IF($AA109-TODAY()&lt;=提醒天数,"年检剩"&amp;($AA109-TODAY())&amp;"天 ","")))&amp;IF($AB109="","",IF($AB109&lt;TODAY(),"限速器已过期"&amp;(TODAY()-$AB109)&amp;"天 ",IF($AB109-TODAY()&lt;=提醒天数,"限速器剩"&amp;($AB109-TODAY())&amp;"天 ","")))&amp;IF($AC109="","",IF($AC109&lt;TODAY(),"载重试验已过期"&amp;(TODAY()-$AC109)&amp;"天 ",IF($AC109-TODAY()&lt;=提醒天数,"载重试验剩"&amp;($AC109-TODAY())&amp;"天 ","")))))</f>
        <v/>
      </c>
      <c r="AA109" s="77" t="str">
        <f aca="false">IF(TRIM($Q109&amp;"")="","",IF(ISNUMBER($Q109),IF($Q109&gt;10000,$Q109,IFERROR(DATE(INT($Q109),IF(ROUND(MOD($Q109,1)*100,0)&gt;12,ROUND(MOD($Q109,1)*10,0),ROUND(MOD($Q109,1)*100,0))+1,0),"")),IFERROR(IF(LEN($Q109)-LEN(SUBSTITUTE($Q109,".",""))&gt;=2,DATEVALUE(SUBSTITUTE(TRIM($Q109),".","-")),DATE(VALUE(LEFT(TRIM($Q109),4)),VALUE(MID(TRIM($Q109),6,2))+1,0)),"")))</f>
        <v/>
      </c>
      <c r="AB109" s="77" t="str">
        <f aca="false">IF(TRIM($S109&amp;"")="","",IF(ISNUMBER($S109),IF($S109&gt;10000,$S109,IFERROR(DATE(INT($S109),IF(ROUND(MOD($S109,1)*100,0)&gt;12,ROUND(MOD($S109,1)*10,0),ROUND(MOD($S109,1)*100,0))+1,0),"")),IFERROR(IF(LEN($S109)-LEN(SUBSTITUTE($S109,".",""))&gt;=2,DATEVALUE(SUBSTITUTE(TRIM($S109),".","-")),DATE(VALUE(LEFT(TRIM($S109),4)),VALUE(MID(TRIM($S109),6,2))+1,0)),"")))</f>
        <v/>
      </c>
      <c r="AC109" s="77" t="str">
        <f aca="false">IF(TRIM($T109&amp;"")="","",IF(ISNUMBER($T109),IF($T109&gt;10000,$T109,IFERROR(DATE(INT($T109),IF(ROUND(MOD($T109,1)*100,0)&gt;12,ROUND(MOD($T109,1)*10,0),ROUND(MOD($T109,1)*100,0))+1,0),"")),IFERROR(IF(LEN($T109)-LEN(SUBSTITUTE($T109,".",""))&gt;=2,DATEVALUE(SUBSTITUTE(TRIM($T109),".","-")),DATE(VALUE(LEFT(TRIM($T109),4)),VALUE(MID(TRIM($T109),6,2))+1,0)),"")))</f>
        <v/>
      </c>
    </row>
    <row r="110" customFormat="false" ht="17.25" hidden="false" customHeight="true" outlineLevel="0" collapsed="false">
      <c r="B110" s="66" t="s">
        <v>651</v>
      </c>
      <c r="C110" s="66" t="s">
        <v>652</v>
      </c>
      <c r="D110" s="67" t="s">
        <v>653</v>
      </c>
      <c r="E110" s="68" t="s">
        <v>663</v>
      </c>
      <c r="F110" s="69" t="s">
        <v>664</v>
      </c>
      <c r="G110" s="66" t="s">
        <v>656</v>
      </c>
      <c r="H110" s="66" t="s">
        <v>24</v>
      </c>
      <c r="I110" s="79" t="n">
        <v>3</v>
      </c>
      <c r="J110" s="79" t="n">
        <v>3</v>
      </c>
      <c r="K110" s="79" t="n">
        <v>3</v>
      </c>
      <c r="L110" s="71" t="s">
        <v>319</v>
      </c>
      <c r="M110" s="72" t="s">
        <v>204</v>
      </c>
      <c r="N110" s="67" t="n">
        <v>1</v>
      </c>
      <c r="O110" s="81" t="s">
        <v>665</v>
      </c>
      <c r="P110" s="83" t="s">
        <v>666</v>
      </c>
      <c r="Q110" s="75"/>
      <c r="R110" s="75"/>
      <c r="S110" s="76"/>
      <c r="T110" s="75"/>
      <c r="U110" s="75"/>
      <c r="V110" s="75"/>
      <c r="W110" s="75"/>
      <c r="X110" s="77"/>
      <c r="Y110" s="78" t="str">
        <f aca="true">IF(TRIM($B110&amp;$C110)="","",IF(OR($W110="安装免保",$W110="技术免保",$W110="质保期内"),IF(NOT(ISNUMBER($X110)),"▲免保到期日没填",IF($X110&lt;TODAY(),"▲免保已到期，转收费",IF($X110-TODAY()&lt;=提醒天数,"免保剩"&amp;($X110-TODAY())&amp;"天","免保中"))),IF($W110="暂停维保","暂停中",IF($W110="已解约","已解约",""))))</f>
        <v/>
      </c>
      <c r="Z110" s="78" t="str">
        <f aca="true">IF(TRIM($B110&amp;$C110)="","",TRIM(IF($AA110="","",IF($AA110&lt;TODAY(),"年检已过期"&amp;(TODAY()-$AA110)&amp;"天 ",IF($AA110-TODAY()&lt;=提醒天数,"年检剩"&amp;($AA110-TODAY())&amp;"天 ","")))&amp;IF($AB110="","",IF($AB110&lt;TODAY(),"限速器已过期"&amp;(TODAY()-$AB110)&amp;"天 ",IF($AB110-TODAY()&lt;=提醒天数,"限速器剩"&amp;($AB110-TODAY())&amp;"天 ","")))&amp;IF($AC110="","",IF($AC110&lt;TODAY(),"载重试验已过期"&amp;(TODAY()-$AC110)&amp;"天 ",IF($AC110-TODAY()&lt;=提醒天数,"载重试验剩"&amp;($AC110-TODAY())&amp;"天 ","")))))</f>
        <v/>
      </c>
      <c r="AA110" s="77" t="str">
        <f aca="false">IF(TRIM($Q110&amp;"")="","",IF(ISNUMBER($Q110),IF($Q110&gt;10000,$Q110,IFERROR(DATE(INT($Q110),IF(ROUND(MOD($Q110,1)*100,0)&gt;12,ROUND(MOD($Q110,1)*10,0),ROUND(MOD($Q110,1)*100,0))+1,0),"")),IFERROR(IF(LEN($Q110)-LEN(SUBSTITUTE($Q110,".",""))&gt;=2,DATEVALUE(SUBSTITUTE(TRIM($Q110),".","-")),DATE(VALUE(LEFT(TRIM($Q110),4)),VALUE(MID(TRIM($Q110),6,2))+1,0)),"")))</f>
        <v/>
      </c>
      <c r="AB110" s="77" t="str">
        <f aca="false">IF(TRIM($S110&amp;"")="","",IF(ISNUMBER($S110),IF($S110&gt;10000,$S110,IFERROR(DATE(INT($S110),IF(ROUND(MOD($S110,1)*100,0)&gt;12,ROUND(MOD($S110,1)*10,0),ROUND(MOD($S110,1)*100,0))+1,0),"")),IFERROR(IF(LEN($S110)-LEN(SUBSTITUTE($S110,".",""))&gt;=2,DATEVALUE(SUBSTITUTE(TRIM($S110),".","-")),DATE(VALUE(LEFT(TRIM($S110),4)),VALUE(MID(TRIM($S110),6,2))+1,0)),"")))</f>
        <v/>
      </c>
      <c r="AC110" s="77" t="str">
        <f aca="false">IF(TRIM($T110&amp;"")="","",IF(ISNUMBER($T110),IF($T110&gt;10000,$T110,IFERROR(DATE(INT($T110),IF(ROUND(MOD($T110,1)*100,0)&gt;12,ROUND(MOD($T110,1)*10,0),ROUND(MOD($T110,1)*100,0))+1,0),"")),IFERROR(IF(LEN($T110)-LEN(SUBSTITUTE($T110,".",""))&gt;=2,DATEVALUE(SUBSTITUTE(TRIM($T110),".","-")),DATE(VALUE(LEFT(TRIM($T110),4)),VALUE(MID(TRIM($T110),6,2))+1,0)),"")))</f>
        <v/>
      </c>
    </row>
    <row r="111" customFormat="false" ht="17.25" hidden="false" customHeight="true" outlineLevel="0" collapsed="false">
      <c r="B111" s="66" t="s">
        <v>651</v>
      </c>
      <c r="C111" s="66" t="s">
        <v>652</v>
      </c>
      <c r="D111" s="67" t="s">
        <v>667</v>
      </c>
      <c r="E111" s="68" t="s">
        <v>668</v>
      </c>
      <c r="F111" s="69" t="s">
        <v>669</v>
      </c>
      <c r="G111" s="66" t="s">
        <v>656</v>
      </c>
      <c r="H111" s="66" t="s">
        <v>24</v>
      </c>
      <c r="I111" s="79" t="n">
        <v>3</v>
      </c>
      <c r="J111" s="79" t="n">
        <v>3</v>
      </c>
      <c r="K111" s="79" t="n">
        <v>3</v>
      </c>
      <c r="L111" s="71" t="s">
        <v>319</v>
      </c>
      <c r="M111" s="72" t="s">
        <v>204</v>
      </c>
      <c r="N111" s="67" t="n">
        <v>1</v>
      </c>
      <c r="O111" s="81" t="s">
        <v>670</v>
      </c>
      <c r="P111" s="83" t="s">
        <v>671</v>
      </c>
      <c r="Q111" s="75"/>
      <c r="R111" s="75"/>
      <c r="S111" s="76"/>
      <c r="T111" s="75"/>
      <c r="U111" s="75"/>
      <c r="V111" s="75"/>
      <c r="W111" s="75"/>
      <c r="X111" s="77"/>
      <c r="Y111" s="78" t="str">
        <f aca="true">IF(TRIM($B111&amp;$C111)="","",IF(OR($W111="安装免保",$W111="技术免保",$W111="质保期内"),IF(NOT(ISNUMBER($X111)),"▲免保到期日没填",IF($X111&lt;TODAY(),"▲免保已到期，转收费",IF($X111-TODAY()&lt;=提醒天数,"免保剩"&amp;($X111-TODAY())&amp;"天","免保中"))),IF($W111="暂停维保","暂停中",IF($W111="已解约","已解约",""))))</f>
        <v/>
      </c>
      <c r="Z111" s="78" t="str">
        <f aca="true">IF(TRIM($B111&amp;$C111)="","",TRIM(IF($AA111="","",IF($AA111&lt;TODAY(),"年检已过期"&amp;(TODAY()-$AA111)&amp;"天 ",IF($AA111-TODAY()&lt;=提醒天数,"年检剩"&amp;($AA111-TODAY())&amp;"天 ","")))&amp;IF($AB111="","",IF($AB111&lt;TODAY(),"限速器已过期"&amp;(TODAY()-$AB111)&amp;"天 ",IF($AB111-TODAY()&lt;=提醒天数,"限速器剩"&amp;($AB111-TODAY())&amp;"天 ","")))&amp;IF($AC111="","",IF($AC111&lt;TODAY(),"载重试验已过期"&amp;(TODAY()-$AC111)&amp;"天 ",IF($AC111-TODAY()&lt;=提醒天数,"载重试验剩"&amp;($AC111-TODAY())&amp;"天 ","")))))</f>
        <v/>
      </c>
      <c r="AA111" s="77" t="str">
        <f aca="false">IF(TRIM($Q111&amp;"")="","",IF(ISNUMBER($Q111),IF($Q111&gt;10000,$Q111,IFERROR(DATE(INT($Q111),IF(ROUND(MOD($Q111,1)*100,0)&gt;12,ROUND(MOD($Q111,1)*10,0),ROUND(MOD($Q111,1)*100,0))+1,0),"")),IFERROR(IF(LEN($Q111)-LEN(SUBSTITUTE($Q111,".",""))&gt;=2,DATEVALUE(SUBSTITUTE(TRIM($Q111),".","-")),DATE(VALUE(LEFT(TRIM($Q111),4)),VALUE(MID(TRIM($Q111),6,2))+1,0)),"")))</f>
        <v/>
      </c>
      <c r="AB111" s="77" t="str">
        <f aca="false">IF(TRIM($S111&amp;"")="","",IF(ISNUMBER($S111),IF($S111&gt;10000,$S111,IFERROR(DATE(INT($S111),IF(ROUND(MOD($S111,1)*100,0)&gt;12,ROUND(MOD($S111,1)*10,0),ROUND(MOD($S111,1)*100,0))+1,0),"")),IFERROR(IF(LEN($S111)-LEN(SUBSTITUTE($S111,".",""))&gt;=2,DATEVALUE(SUBSTITUTE(TRIM($S111),".","-")),DATE(VALUE(LEFT(TRIM($S111),4)),VALUE(MID(TRIM($S111),6,2))+1,0)),"")))</f>
        <v/>
      </c>
      <c r="AC111" s="77" t="str">
        <f aca="false">IF(TRIM($T111&amp;"")="","",IF(ISNUMBER($T111),IF($T111&gt;10000,$T111,IFERROR(DATE(INT($T111),IF(ROUND(MOD($T111,1)*100,0)&gt;12,ROUND(MOD($T111,1)*10,0),ROUND(MOD($T111,1)*100,0))+1,0),"")),IFERROR(IF(LEN($T111)-LEN(SUBSTITUTE($T111,".",""))&gt;=2,DATEVALUE(SUBSTITUTE(TRIM($T111),".","-")),DATE(VALUE(LEFT(TRIM($T111),4)),VALUE(MID(TRIM($T111),6,2))+1,0)),"")))</f>
        <v/>
      </c>
    </row>
    <row r="112" customFormat="false" ht="17.25" hidden="false" customHeight="true" outlineLevel="0" collapsed="false">
      <c r="B112" s="66" t="s">
        <v>651</v>
      </c>
      <c r="C112" s="66" t="s">
        <v>652</v>
      </c>
      <c r="D112" s="67" t="s">
        <v>653</v>
      </c>
      <c r="E112" s="68" t="s">
        <v>672</v>
      </c>
      <c r="F112" s="69" t="s">
        <v>673</v>
      </c>
      <c r="G112" s="66" t="s">
        <v>656</v>
      </c>
      <c r="H112" s="66" t="s">
        <v>24</v>
      </c>
      <c r="I112" s="79" t="n">
        <v>4</v>
      </c>
      <c r="J112" s="79" t="n">
        <v>4</v>
      </c>
      <c r="K112" s="79" t="n">
        <v>4</v>
      </c>
      <c r="L112" s="71" t="s">
        <v>319</v>
      </c>
      <c r="M112" s="72" t="s">
        <v>204</v>
      </c>
      <c r="N112" s="67" t="n">
        <v>1</v>
      </c>
      <c r="O112" s="81" t="s">
        <v>674</v>
      </c>
      <c r="P112" s="83" t="s">
        <v>675</v>
      </c>
      <c r="Q112" s="75"/>
      <c r="R112" s="75"/>
      <c r="S112" s="76"/>
      <c r="T112" s="75"/>
      <c r="U112" s="75"/>
      <c r="V112" s="75"/>
      <c r="W112" s="75"/>
      <c r="X112" s="77"/>
      <c r="Y112" s="78" t="str">
        <f aca="true">IF(TRIM($B112&amp;$C112)="","",IF(OR($W112="安装免保",$W112="技术免保",$W112="质保期内"),IF(NOT(ISNUMBER($X112)),"▲免保到期日没填",IF($X112&lt;TODAY(),"▲免保已到期，转收费",IF($X112-TODAY()&lt;=提醒天数,"免保剩"&amp;($X112-TODAY())&amp;"天","免保中"))),IF($W112="暂停维保","暂停中",IF($W112="已解约","已解约",""))))</f>
        <v/>
      </c>
      <c r="Z112" s="78" t="str">
        <f aca="true">IF(TRIM($B112&amp;$C112)="","",TRIM(IF($AA112="","",IF($AA112&lt;TODAY(),"年检已过期"&amp;(TODAY()-$AA112)&amp;"天 ",IF($AA112-TODAY()&lt;=提醒天数,"年检剩"&amp;($AA112-TODAY())&amp;"天 ","")))&amp;IF($AB112="","",IF($AB112&lt;TODAY(),"限速器已过期"&amp;(TODAY()-$AB112)&amp;"天 ",IF($AB112-TODAY()&lt;=提醒天数,"限速器剩"&amp;($AB112-TODAY())&amp;"天 ","")))&amp;IF($AC112="","",IF($AC112&lt;TODAY(),"载重试验已过期"&amp;(TODAY()-$AC112)&amp;"天 ",IF($AC112-TODAY()&lt;=提醒天数,"载重试验剩"&amp;($AC112-TODAY())&amp;"天 ","")))))</f>
        <v/>
      </c>
      <c r="AA112" s="77" t="str">
        <f aca="false">IF(TRIM($Q112&amp;"")="","",IF(ISNUMBER($Q112),IF($Q112&gt;10000,$Q112,IFERROR(DATE(INT($Q112),IF(ROUND(MOD($Q112,1)*100,0)&gt;12,ROUND(MOD($Q112,1)*10,0),ROUND(MOD($Q112,1)*100,0))+1,0),"")),IFERROR(IF(LEN($Q112)-LEN(SUBSTITUTE($Q112,".",""))&gt;=2,DATEVALUE(SUBSTITUTE(TRIM($Q112),".","-")),DATE(VALUE(LEFT(TRIM($Q112),4)),VALUE(MID(TRIM($Q112),6,2))+1,0)),"")))</f>
        <v/>
      </c>
      <c r="AB112" s="77" t="str">
        <f aca="false">IF(TRIM($S112&amp;"")="","",IF(ISNUMBER($S112),IF($S112&gt;10000,$S112,IFERROR(DATE(INT($S112),IF(ROUND(MOD($S112,1)*100,0)&gt;12,ROUND(MOD($S112,1)*10,0),ROUND(MOD($S112,1)*100,0))+1,0),"")),IFERROR(IF(LEN($S112)-LEN(SUBSTITUTE($S112,".",""))&gt;=2,DATEVALUE(SUBSTITUTE(TRIM($S112),".","-")),DATE(VALUE(LEFT(TRIM($S112),4)),VALUE(MID(TRIM($S112),6,2))+1,0)),"")))</f>
        <v/>
      </c>
      <c r="AC112" s="77" t="str">
        <f aca="false">IF(TRIM($T112&amp;"")="","",IF(ISNUMBER($T112),IF($T112&gt;10000,$T112,IFERROR(DATE(INT($T112),IF(ROUND(MOD($T112,1)*100,0)&gt;12,ROUND(MOD($T112,1)*10,0),ROUND(MOD($T112,1)*100,0))+1,0),"")),IFERROR(IF(LEN($T112)-LEN(SUBSTITUTE($T112,".",""))&gt;=2,DATEVALUE(SUBSTITUTE(TRIM($T112),".","-")),DATE(VALUE(LEFT(TRIM($T112),4)),VALUE(MID(TRIM($T112),6,2))+1,0)),"")))</f>
        <v/>
      </c>
    </row>
    <row r="113" customFormat="false" ht="17.25" hidden="false" customHeight="true" outlineLevel="0" collapsed="false">
      <c r="B113" s="66" t="s">
        <v>651</v>
      </c>
      <c r="C113" s="66" t="s">
        <v>652</v>
      </c>
      <c r="D113" s="67" t="s">
        <v>653</v>
      </c>
      <c r="E113" s="68" t="s">
        <v>676</v>
      </c>
      <c r="F113" s="69" t="s">
        <v>677</v>
      </c>
      <c r="G113" s="66" t="s">
        <v>656</v>
      </c>
      <c r="H113" s="66" t="s">
        <v>24</v>
      </c>
      <c r="I113" s="79" t="n">
        <v>4</v>
      </c>
      <c r="J113" s="79" t="n">
        <v>4</v>
      </c>
      <c r="K113" s="79" t="n">
        <v>4</v>
      </c>
      <c r="L113" s="71" t="s">
        <v>319</v>
      </c>
      <c r="M113" s="72" t="s">
        <v>204</v>
      </c>
      <c r="N113" s="67" t="n">
        <v>1</v>
      </c>
      <c r="O113" s="81" t="s">
        <v>678</v>
      </c>
      <c r="P113" s="83" t="s">
        <v>679</v>
      </c>
      <c r="Q113" s="75"/>
      <c r="R113" s="75"/>
      <c r="S113" s="76"/>
      <c r="T113" s="75"/>
      <c r="U113" s="75"/>
      <c r="V113" s="75"/>
      <c r="W113" s="75"/>
      <c r="X113" s="77"/>
      <c r="Y113" s="78" t="str">
        <f aca="true">IF(TRIM($B113&amp;$C113)="","",IF(OR($W113="安装免保",$W113="技术免保",$W113="质保期内"),IF(NOT(ISNUMBER($X113)),"▲免保到期日没填",IF($X113&lt;TODAY(),"▲免保已到期，转收费",IF($X113-TODAY()&lt;=提醒天数,"免保剩"&amp;($X113-TODAY())&amp;"天","免保中"))),IF($W113="暂停维保","暂停中",IF($W113="已解约","已解约",""))))</f>
        <v/>
      </c>
      <c r="Z113" s="78" t="str">
        <f aca="true">IF(TRIM($B113&amp;$C113)="","",TRIM(IF($AA113="","",IF($AA113&lt;TODAY(),"年检已过期"&amp;(TODAY()-$AA113)&amp;"天 ",IF($AA113-TODAY()&lt;=提醒天数,"年检剩"&amp;($AA113-TODAY())&amp;"天 ","")))&amp;IF($AB113="","",IF($AB113&lt;TODAY(),"限速器已过期"&amp;(TODAY()-$AB113)&amp;"天 ",IF($AB113-TODAY()&lt;=提醒天数,"限速器剩"&amp;($AB113-TODAY())&amp;"天 ","")))&amp;IF($AC113="","",IF($AC113&lt;TODAY(),"载重试验已过期"&amp;(TODAY()-$AC113)&amp;"天 ",IF($AC113-TODAY()&lt;=提醒天数,"载重试验剩"&amp;($AC113-TODAY())&amp;"天 ","")))))</f>
        <v/>
      </c>
      <c r="AA113" s="77" t="str">
        <f aca="false">IF(TRIM($Q113&amp;"")="","",IF(ISNUMBER($Q113),IF($Q113&gt;10000,$Q113,IFERROR(DATE(INT($Q113),IF(ROUND(MOD($Q113,1)*100,0)&gt;12,ROUND(MOD($Q113,1)*10,0),ROUND(MOD($Q113,1)*100,0))+1,0),"")),IFERROR(IF(LEN($Q113)-LEN(SUBSTITUTE($Q113,".",""))&gt;=2,DATEVALUE(SUBSTITUTE(TRIM($Q113),".","-")),DATE(VALUE(LEFT(TRIM($Q113),4)),VALUE(MID(TRIM($Q113),6,2))+1,0)),"")))</f>
        <v/>
      </c>
      <c r="AB113" s="77" t="str">
        <f aca="false">IF(TRIM($S113&amp;"")="","",IF(ISNUMBER($S113),IF($S113&gt;10000,$S113,IFERROR(DATE(INT($S113),IF(ROUND(MOD($S113,1)*100,0)&gt;12,ROUND(MOD($S113,1)*10,0),ROUND(MOD($S113,1)*100,0))+1,0),"")),IFERROR(IF(LEN($S113)-LEN(SUBSTITUTE($S113,".",""))&gt;=2,DATEVALUE(SUBSTITUTE(TRIM($S113),".","-")),DATE(VALUE(LEFT(TRIM($S113),4)),VALUE(MID(TRIM($S113),6,2))+1,0)),"")))</f>
        <v/>
      </c>
      <c r="AC113" s="77" t="str">
        <f aca="false">IF(TRIM($T113&amp;"")="","",IF(ISNUMBER($T113),IF($T113&gt;10000,$T113,IFERROR(DATE(INT($T113),IF(ROUND(MOD($T113,1)*100,0)&gt;12,ROUND(MOD($T113,1)*10,0),ROUND(MOD($T113,1)*100,0))+1,0),"")),IFERROR(IF(LEN($T113)-LEN(SUBSTITUTE($T113,".",""))&gt;=2,DATEVALUE(SUBSTITUTE(TRIM($T113),".","-")),DATE(VALUE(LEFT(TRIM($T113),4)),VALUE(MID(TRIM($T113),6,2))+1,0)),"")))</f>
        <v/>
      </c>
    </row>
    <row r="114" customFormat="false" ht="17.25" hidden="false" customHeight="true" outlineLevel="0" collapsed="false">
      <c r="B114" s="66" t="s">
        <v>140</v>
      </c>
      <c r="C114" s="66" t="s">
        <v>680</v>
      </c>
      <c r="D114" s="67" t="s">
        <v>681</v>
      </c>
      <c r="E114" s="68" t="s">
        <v>682</v>
      </c>
      <c r="F114" s="66"/>
      <c r="G114" s="66" t="s">
        <v>145</v>
      </c>
      <c r="H114" s="66" t="s">
        <v>16</v>
      </c>
      <c r="I114" s="79" t="n">
        <v>7</v>
      </c>
      <c r="J114" s="79" t="n">
        <v>6</v>
      </c>
      <c r="K114" s="79" t="n">
        <v>6</v>
      </c>
      <c r="L114" s="71" t="s">
        <v>146</v>
      </c>
      <c r="M114" s="72" t="s">
        <v>147</v>
      </c>
      <c r="N114" s="67" t="n">
        <v>1</v>
      </c>
      <c r="O114" s="81" t="s">
        <v>683</v>
      </c>
      <c r="P114" s="74" t="s">
        <v>149</v>
      </c>
      <c r="Q114" s="75"/>
      <c r="R114" s="75"/>
      <c r="S114" s="76"/>
      <c r="T114" s="75"/>
      <c r="U114" s="75"/>
      <c r="V114" s="75"/>
      <c r="W114" s="75"/>
      <c r="X114" s="77"/>
      <c r="Y114" s="78" t="str">
        <f aca="true">IF(TRIM($B114&amp;$C114)="","",IF(OR($W114="安装免保",$W114="技术免保",$W114="质保期内"),IF(NOT(ISNUMBER($X114)),"▲免保到期日没填",IF($X114&lt;TODAY(),"▲免保已到期，转收费",IF($X114-TODAY()&lt;=提醒天数,"免保剩"&amp;($X114-TODAY())&amp;"天","免保中"))),IF($W114="暂停维保","暂停中",IF($W114="已解约","已解约",""))))</f>
        <v/>
      </c>
      <c r="Z114" s="78" t="str">
        <f aca="true">IF(TRIM($B114&amp;$C114)="","",TRIM(IF($AA114="","",IF($AA114&lt;TODAY(),"年检已过期"&amp;(TODAY()-$AA114)&amp;"天 ",IF($AA114-TODAY()&lt;=提醒天数,"年检剩"&amp;($AA114-TODAY())&amp;"天 ","")))&amp;IF($AB114="","",IF($AB114&lt;TODAY(),"限速器已过期"&amp;(TODAY()-$AB114)&amp;"天 ",IF($AB114-TODAY()&lt;=提醒天数,"限速器剩"&amp;($AB114-TODAY())&amp;"天 ","")))&amp;IF($AC114="","",IF($AC114&lt;TODAY(),"载重试验已过期"&amp;(TODAY()-$AC114)&amp;"天 ",IF($AC114-TODAY()&lt;=提醒天数,"载重试验剩"&amp;($AC114-TODAY())&amp;"天 ","")))))</f>
        <v/>
      </c>
      <c r="AA114" s="77" t="str">
        <f aca="false">IF(TRIM($Q114&amp;"")="","",IF(ISNUMBER($Q114),IF($Q114&gt;10000,$Q114,IFERROR(DATE(INT($Q114),IF(ROUND(MOD($Q114,1)*100,0)&gt;12,ROUND(MOD($Q114,1)*10,0),ROUND(MOD($Q114,1)*100,0))+1,0),"")),IFERROR(IF(LEN($Q114)-LEN(SUBSTITUTE($Q114,".",""))&gt;=2,DATEVALUE(SUBSTITUTE(TRIM($Q114),".","-")),DATE(VALUE(LEFT(TRIM($Q114),4)),VALUE(MID(TRIM($Q114),6,2))+1,0)),"")))</f>
        <v/>
      </c>
      <c r="AB114" s="77" t="str">
        <f aca="false">IF(TRIM($S114&amp;"")="","",IF(ISNUMBER($S114),IF($S114&gt;10000,$S114,IFERROR(DATE(INT($S114),IF(ROUND(MOD($S114,1)*100,0)&gt;12,ROUND(MOD($S114,1)*10,0),ROUND(MOD($S114,1)*100,0))+1,0),"")),IFERROR(IF(LEN($S114)-LEN(SUBSTITUTE($S114,".",""))&gt;=2,DATEVALUE(SUBSTITUTE(TRIM($S114),".","-")),DATE(VALUE(LEFT(TRIM($S114),4)),VALUE(MID(TRIM($S114),6,2))+1,0)),"")))</f>
        <v/>
      </c>
      <c r="AC114" s="77" t="str">
        <f aca="false">IF(TRIM($T114&amp;"")="","",IF(ISNUMBER($T114),IF($T114&gt;10000,$T114,IFERROR(DATE(INT($T114),IF(ROUND(MOD($T114,1)*100,0)&gt;12,ROUND(MOD($T114,1)*10,0),ROUND(MOD($T114,1)*100,0))+1,0),"")),IFERROR(IF(LEN($T114)-LEN(SUBSTITUTE($T114,".",""))&gt;=2,DATEVALUE(SUBSTITUTE(TRIM($T114),".","-")),DATE(VALUE(LEFT(TRIM($T114),4)),VALUE(MID(TRIM($T114),6,2))+1,0)),"")))</f>
        <v/>
      </c>
    </row>
    <row r="115" customFormat="false" ht="17.25" hidden="false" customHeight="true" outlineLevel="0" collapsed="false">
      <c r="B115" s="66" t="s">
        <v>684</v>
      </c>
      <c r="C115" s="66" t="s">
        <v>685</v>
      </c>
      <c r="D115" s="69" t="s">
        <v>686</v>
      </c>
      <c r="E115" s="68" t="s">
        <v>687</v>
      </c>
      <c r="F115" s="66"/>
      <c r="G115" s="66" t="s">
        <v>183</v>
      </c>
      <c r="H115" s="66" t="s">
        <v>16</v>
      </c>
      <c r="I115" s="79" t="n">
        <v>4</v>
      </c>
      <c r="J115" s="79" t="n">
        <v>4</v>
      </c>
      <c r="K115" s="79" t="n">
        <v>4</v>
      </c>
      <c r="L115" s="71" t="s">
        <v>319</v>
      </c>
      <c r="M115" s="72" t="s">
        <v>204</v>
      </c>
      <c r="N115" s="67" t="n">
        <v>1</v>
      </c>
      <c r="O115" s="81" t="s">
        <v>688</v>
      </c>
      <c r="P115" s="74" t="s">
        <v>689</v>
      </c>
      <c r="Q115" s="75"/>
      <c r="R115" s="75"/>
      <c r="S115" s="76"/>
      <c r="T115" s="75"/>
      <c r="U115" s="75"/>
      <c r="V115" s="75"/>
      <c r="W115" s="75"/>
      <c r="X115" s="77"/>
      <c r="Y115" s="78" t="str">
        <f aca="true">IF(TRIM($B115&amp;$C115)="","",IF(OR($W115="安装免保",$W115="技术免保",$W115="质保期内"),IF(NOT(ISNUMBER($X115)),"▲免保到期日没填",IF($X115&lt;TODAY(),"▲免保已到期，转收费",IF($X115-TODAY()&lt;=提醒天数,"免保剩"&amp;($X115-TODAY())&amp;"天","免保中"))),IF($W115="暂停维保","暂停中",IF($W115="已解约","已解约",""))))</f>
        <v/>
      </c>
      <c r="Z115" s="78" t="str">
        <f aca="true">IF(TRIM($B115&amp;$C115)="","",TRIM(IF($AA115="","",IF($AA115&lt;TODAY(),"年检已过期"&amp;(TODAY()-$AA115)&amp;"天 ",IF($AA115-TODAY()&lt;=提醒天数,"年检剩"&amp;($AA115-TODAY())&amp;"天 ","")))&amp;IF($AB115="","",IF($AB115&lt;TODAY(),"限速器已过期"&amp;(TODAY()-$AB115)&amp;"天 ",IF($AB115-TODAY()&lt;=提醒天数,"限速器剩"&amp;($AB115-TODAY())&amp;"天 ","")))&amp;IF($AC115="","",IF($AC115&lt;TODAY(),"载重试验已过期"&amp;(TODAY()-$AC115)&amp;"天 ",IF($AC115-TODAY()&lt;=提醒天数,"载重试验剩"&amp;($AC115-TODAY())&amp;"天 ","")))))</f>
        <v/>
      </c>
      <c r="AA115" s="77" t="str">
        <f aca="false">IF(TRIM($Q115&amp;"")="","",IF(ISNUMBER($Q115),IF($Q115&gt;10000,$Q115,IFERROR(DATE(INT($Q115),IF(ROUND(MOD($Q115,1)*100,0)&gt;12,ROUND(MOD($Q115,1)*10,0),ROUND(MOD($Q115,1)*100,0))+1,0),"")),IFERROR(IF(LEN($Q115)-LEN(SUBSTITUTE($Q115,".",""))&gt;=2,DATEVALUE(SUBSTITUTE(TRIM($Q115),".","-")),DATE(VALUE(LEFT(TRIM($Q115),4)),VALUE(MID(TRIM($Q115),6,2))+1,0)),"")))</f>
        <v/>
      </c>
      <c r="AB115" s="77" t="str">
        <f aca="false">IF(TRIM($S115&amp;"")="","",IF(ISNUMBER($S115),IF($S115&gt;10000,$S115,IFERROR(DATE(INT($S115),IF(ROUND(MOD($S115,1)*100,0)&gt;12,ROUND(MOD($S115,1)*10,0),ROUND(MOD($S115,1)*100,0))+1,0),"")),IFERROR(IF(LEN($S115)-LEN(SUBSTITUTE($S115,".",""))&gt;=2,DATEVALUE(SUBSTITUTE(TRIM($S115),".","-")),DATE(VALUE(LEFT(TRIM($S115),4)),VALUE(MID(TRIM($S115),6,2))+1,0)),"")))</f>
        <v/>
      </c>
      <c r="AC115" s="77" t="str">
        <f aca="false">IF(TRIM($T115&amp;"")="","",IF(ISNUMBER($T115),IF($T115&gt;10000,$T115,IFERROR(DATE(INT($T115),IF(ROUND(MOD($T115,1)*100,0)&gt;12,ROUND(MOD($T115,1)*10,0),ROUND(MOD($T115,1)*100,0))+1,0),"")),IFERROR(IF(LEN($T115)-LEN(SUBSTITUTE($T115,".",""))&gt;=2,DATEVALUE(SUBSTITUTE(TRIM($T115),".","-")),DATE(VALUE(LEFT(TRIM($T115),4)),VALUE(MID(TRIM($T115),6,2))+1,0)),"")))</f>
        <v/>
      </c>
    </row>
    <row r="116" customFormat="false" ht="17.25" hidden="false" customHeight="true" outlineLevel="0" collapsed="false">
      <c r="B116" s="66" t="s">
        <v>140</v>
      </c>
      <c r="C116" s="66" t="s">
        <v>690</v>
      </c>
      <c r="D116" s="67" t="s">
        <v>691</v>
      </c>
      <c r="E116" s="68" t="s">
        <v>692</v>
      </c>
      <c r="F116" s="66"/>
      <c r="G116" s="66" t="s">
        <v>693</v>
      </c>
      <c r="H116" s="66" t="s">
        <v>184</v>
      </c>
      <c r="I116" s="79" t="n">
        <v>7</v>
      </c>
      <c r="J116" s="79" t="n">
        <v>6</v>
      </c>
      <c r="K116" s="79" t="n">
        <v>6</v>
      </c>
      <c r="L116" s="71" t="s">
        <v>146</v>
      </c>
      <c r="M116" s="72" t="s">
        <v>147</v>
      </c>
      <c r="N116" s="67" t="n">
        <v>1</v>
      </c>
      <c r="O116" s="81" t="s">
        <v>694</v>
      </c>
      <c r="P116" s="74" t="s">
        <v>695</v>
      </c>
      <c r="Q116" s="75"/>
      <c r="R116" s="75"/>
      <c r="S116" s="76"/>
      <c r="T116" s="75"/>
      <c r="U116" s="75"/>
      <c r="V116" s="75"/>
      <c r="W116" s="75"/>
      <c r="X116" s="77"/>
      <c r="Y116" s="78" t="str">
        <f aca="true">IF(TRIM($B116&amp;$C116)="","",IF(OR($W116="安装免保",$W116="技术免保",$W116="质保期内"),IF(NOT(ISNUMBER($X116)),"▲免保到期日没填",IF($X116&lt;TODAY(),"▲免保已到期，转收费",IF($X116-TODAY()&lt;=提醒天数,"免保剩"&amp;($X116-TODAY())&amp;"天","免保中"))),IF($W116="暂停维保","暂停中",IF($W116="已解约","已解约",""))))</f>
        <v/>
      </c>
      <c r="Z116" s="78" t="str">
        <f aca="true">IF(TRIM($B116&amp;$C116)="","",TRIM(IF($AA116="","",IF($AA116&lt;TODAY(),"年检已过期"&amp;(TODAY()-$AA116)&amp;"天 ",IF($AA116-TODAY()&lt;=提醒天数,"年检剩"&amp;($AA116-TODAY())&amp;"天 ","")))&amp;IF($AB116="","",IF($AB116&lt;TODAY(),"限速器已过期"&amp;(TODAY()-$AB116)&amp;"天 ",IF($AB116-TODAY()&lt;=提醒天数,"限速器剩"&amp;($AB116-TODAY())&amp;"天 ","")))&amp;IF($AC116="","",IF($AC116&lt;TODAY(),"载重试验已过期"&amp;(TODAY()-$AC116)&amp;"天 ",IF($AC116-TODAY()&lt;=提醒天数,"载重试验剩"&amp;($AC116-TODAY())&amp;"天 ","")))))</f>
        <v/>
      </c>
      <c r="AA116" s="77" t="str">
        <f aca="false">IF(TRIM($Q116&amp;"")="","",IF(ISNUMBER($Q116),IF($Q116&gt;10000,$Q116,IFERROR(DATE(INT($Q116),IF(ROUND(MOD($Q116,1)*100,0)&gt;12,ROUND(MOD($Q116,1)*10,0),ROUND(MOD($Q116,1)*100,0))+1,0),"")),IFERROR(IF(LEN($Q116)-LEN(SUBSTITUTE($Q116,".",""))&gt;=2,DATEVALUE(SUBSTITUTE(TRIM($Q116),".","-")),DATE(VALUE(LEFT(TRIM($Q116),4)),VALUE(MID(TRIM($Q116),6,2))+1,0)),"")))</f>
        <v/>
      </c>
      <c r="AB116" s="77" t="str">
        <f aca="false">IF(TRIM($S116&amp;"")="","",IF(ISNUMBER($S116),IF($S116&gt;10000,$S116,IFERROR(DATE(INT($S116),IF(ROUND(MOD($S116,1)*100,0)&gt;12,ROUND(MOD($S116,1)*10,0),ROUND(MOD($S116,1)*100,0))+1,0),"")),IFERROR(IF(LEN($S116)-LEN(SUBSTITUTE($S116,".",""))&gt;=2,DATEVALUE(SUBSTITUTE(TRIM($S116),".","-")),DATE(VALUE(LEFT(TRIM($S116),4)),VALUE(MID(TRIM($S116),6,2))+1,0)),"")))</f>
        <v/>
      </c>
      <c r="AC116" s="77" t="str">
        <f aca="false">IF(TRIM($T116&amp;"")="","",IF(ISNUMBER($T116),IF($T116&gt;10000,$T116,IFERROR(DATE(INT($T116),IF(ROUND(MOD($T116,1)*100,0)&gt;12,ROUND(MOD($T116,1)*10,0),ROUND(MOD($T116,1)*100,0))+1,0),"")),IFERROR(IF(LEN($T116)-LEN(SUBSTITUTE($T116,".",""))&gt;=2,DATEVALUE(SUBSTITUTE(TRIM($T116),".","-")),DATE(VALUE(LEFT(TRIM($T116),4)),VALUE(MID(TRIM($T116),6,2))+1,0)),"")))</f>
        <v/>
      </c>
    </row>
    <row r="117" customFormat="false" ht="17.25" hidden="false" customHeight="true" outlineLevel="0" collapsed="false">
      <c r="B117" s="66" t="s">
        <v>696</v>
      </c>
      <c r="C117" s="66" t="s">
        <v>697</v>
      </c>
      <c r="D117" s="67" t="s">
        <v>698</v>
      </c>
      <c r="E117" s="68" t="s">
        <v>699</v>
      </c>
      <c r="F117" s="66"/>
      <c r="G117" s="66" t="s">
        <v>248</v>
      </c>
      <c r="H117" s="66" t="s">
        <v>16</v>
      </c>
      <c r="I117" s="79" t="n">
        <v>4</v>
      </c>
      <c r="J117" s="79" t="n">
        <v>4</v>
      </c>
      <c r="K117" s="79" t="n">
        <v>4</v>
      </c>
      <c r="L117" s="71" t="s">
        <v>241</v>
      </c>
      <c r="M117" s="72" t="s">
        <v>147</v>
      </c>
      <c r="N117" s="67" t="n">
        <v>1</v>
      </c>
      <c r="O117" s="81" t="s">
        <v>700</v>
      </c>
      <c r="P117" s="83" t="s">
        <v>701</v>
      </c>
      <c r="Q117" s="75"/>
      <c r="R117" s="75"/>
      <c r="S117" s="76"/>
      <c r="T117" s="75"/>
      <c r="U117" s="75"/>
      <c r="V117" s="75"/>
      <c r="W117" s="75"/>
      <c r="X117" s="77"/>
      <c r="Y117" s="78" t="str">
        <f aca="true">IF(TRIM($B117&amp;$C117)="","",IF(OR($W117="安装免保",$W117="技术免保",$W117="质保期内"),IF(NOT(ISNUMBER($X117)),"▲免保到期日没填",IF($X117&lt;TODAY(),"▲免保已到期，转收费",IF($X117-TODAY()&lt;=提醒天数,"免保剩"&amp;($X117-TODAY())&amp;"天","免保中"))),IF($W117="暂停维保","暂停中",IF($W117="已解约","已解约",""))))</f>
        <v/>
      </c>
      <c r="Z117" s="78" t="str">
        <f aca="true">IF(TRIM($B117&amp;$C117)="","",TRIM(IF($AA117="","",IF($AA117&lt;TODAY(),"年检已过期"&amp;(TODAY()-$AA117)&amp;"天 ",IF($AA117-TODAY()&lt;=提醒天数,"年检剩"&amp;($AA117-TODAY())&amp;"天 ","")))&amp;IF($AB117="","",IF($AB117&lt;TODAY(),"限速器已过期"&amp;(TODAY()-$AB117)&amp;"天 ",IF($AB117-TODAY()&lt;=提醒天数,"限速器剩"&amp;($AB117-TODAY())&amp;"天 ","")))&amp;IF($AC117="","",IF($AC117&lt;TODAY(),"载重试验已过期"&amp;(TODAY()-$AC117)&amp;"天 ",IF($AC117-TODAY()&lt;=提醒天数,"载重试验剩"&amp;($AC117-TODAY())&amp;"天 ","")))))</f>
        <v/>
      </c>
      <c r="AA117" s="77" t="str">
        <f aca="false">IF(TRIM($Q117&amp;"")="","",IF(ISNUMBER($Q117),IF($Q117&gt;10000,$Q117,IFERROR(DATE(INT($Q117),IF(ROUND(MOD($Q117,1)*100,0)&gt;12,ROUND(MOD($Q117,1)*10,0),ROUND(MOD($Q117,1)*100,0))+1,0),"")),IFERROR(IF(LEN($Q117)-LEN(SUBSTITUTE($Q117,".",""))&gt;=2,DATEVALUE(SUBSTITUTE(TRIM($Q117),".","-")),DATE(VALUE(LEFT(TRIM($Q117),4)),VALUE(MID(TRIM($Q117),6,2))+1,0)),"")))</f>
        <v/>
      </c>
      <c r="AB117" s="77" t="str">
        <f aca="false">IF(TRIM($S117&amp;"")="","",IF(ISNUMBER($S117),IF($S117&gt;10000,$S117,IFERROR(DATE(INT($S117),IF(ROUND(MOD($S117,1)*100,0)&gt;12,ROUND(MOD($S117,1)*10,0),ROUND(MOD($S117,1)*100,0))+1,0),"")),IFERROR(IF(LEN($S117)-LEN(SUBSTITUTE($S117,".",""))&gt;=2,DATEVALUE(SUBSTITUTE(TRIM($S117),".","-")),DATE(VALUE(LEFT(TRIM($S117),4)),VALUE(MID(TRIM($S117),6,2))+1,0)),"")))</f>
        <v/>
      </c>
      <c r="AC117" s="77" t="str">
        <f aca="false">IF(TRIM($T117&amp;"")="","",IF(ISNUMBER($T117),IF($T117&gt;10000,$T117,IFERROR(DATE(INT($T117),IF(ROUND(MOD($T117,1)*100,0)&gt;12,ROUND(MOD($T117,1)*10,0),ROUND(MOD($T117,1)*100,0))+1,0),"")),IFERROR(IF(LEN($T117)-LEN(SUBSTITUTE($T117,".",""))&gt;=2,DATEVALUE(SUBSTITUTE(TRIM($T117),".","-")),DATE(VALUE(LEFT(TRIM($T117),4)),VALUE(MID(TRIM($T117),6,2))+1,0)),"")))</f>
        <v/>
      </c>
    </row>
    <row r="118" customFormat="false" ht="17.25" hidden="false" customHeight="true" outlineLevel="0" collapsed="false">
      <c r="B118" s="66" t="s">
        <v>702</v>
      </c>
      <c r="C118" s="66" t="s">
        <v>703</v>
      </c>
      <c r="D118" s="67" t="s">
        <v>704</v>
      </c>
      <c r="E118" s="68" t="s">
        <v>705</v>
      </c>
      <c r="F118" s="69" t="s">
        <v>706</v>
      </c>
      <c r="G118" s="66" t="s">
        <v>707</v>
      </c>
      <c r="H118" s="66"/>
      <c r="I118" s="79" t="n">
        <v>3</v>
      </c>
      <c r="J118" s="79" t="n">
        <v>3</v>
      </c>
      <c r="K118" s="79" t="n">
        <v>3</v>
      </c>
      <c r="L118" s="71" t="s">
        <v>146</v>
      </c>
      <c r="M118" s="72" t="s">
        <v>147</v>
      </c>
      <c r="N118" s="67" t="n">
        <v>1</v>
      </c>
      <c r="O118" s="81" t="s">
        <v>708</v>
      </c>
      <c r="P118" s="74" t="s">
        <v>158</v>
      </c>
      <c r="Q118" s="75"/>
      <c r="R118" s="75"/>
      <c r="S118" s="76"/>
      <c r="T118" s="75"/>
      <c r="U118" s="75"/>
      <c r="V118" s="75"/>
      <c r="W118" s="75"/>
      <c r="X118" s="77"/>
      <c r="Y118" s="78" t="str">
        <f aca="true">IF(TRIM($B118&amp;$C118)="","",IF(OR($W118="安装免保",$W118="技术免保",$W118="质保期内"),IF(NOT(ISNUMBER($X118)),"▲免保到期日没填",IF($X118&lt;TODAY(),"▲免保已到期，转收费",IF($X118-TODAY()&lt;=提醒天数,"免保剩"&amp;($X118-TODAY())&amp;"天","免保中"))),IF($W118="暂停维保","暂停中",IF($W118="已解约","已解约",""))))</f>
        <v/>
      </c>
      <c r="Z118" s="78" t="str">
        <f aca="true">IF(TRIM($B118&amp;$C118)="","",TRIM(IF($AA118="","",IF($AA118&lt;TODAY(),"年检已过期"&amp;(TODAY()-$AA118)&amp;"天 ",IF($AA118-TODAY()&lt;=提醒天数,"年检剩"&amp;($AA118-TODAY())&amp;"天 ","")))&amp;IF($AB118="","",IF($AB118&lt;TODAY(),"限速器已过期"&amp;(TODAY()-$AB118)&amp;"天 ",IF($AB118-TODAY()&lt;=提醒天数,"限速器剩"&amp;($AB118-TODAY())&amp;"天 ","")))&amp;IF($AC118="","",IF($AC118&lt;TODAY(),"载重试验已过期"&amp;(TODAY()-$AC118)&amp;"天 ",IF($AC118-TODAY()&lt;=提醒天数,"载重试验剩"&amp;($AC118-TODAY())&amp;"天 ","")))))</f>
        <v/>
      </c>
      <c r="AA118" s="77" t="str">
        <f aca="false">IF(TRIM($Q118&amp;"")="","",IF(ISNUMBER($Q118),IF($Q118&gt;10000,$Q118,IFERROR(DATE(INT($Q118),IF(ROUND(MOD($Q118,1)*100,0)&gt;12,ROUND(MOD($Q118,1)*10,0),ROUND(MOD($Q118,1)*100,0))+1,0),"")),IFERROR(IF(LEN($Q118)-LEN(SUBSTITUTE($Q118,".",""))&gt;=2,DATEVALUE(SUBSTITUTE(TRIM($Q118),".","-")),DATE(VALUE(LEFT(TRIM($Q118),4)),VALUE(MID(TRIM($Q118),6,2))+1,0)),"")))</f>
        <v/>
      </c>
      <c r="AB118" s="77" t="str">
        <f aca="false">IF(TRIM($S118&amp;"")="","",IF(ISNUMBER($S118),IF($S118&gt;10000,$S118,IFERROR(DATE(INT($S118),IF(ROUND(MOD($S118,1)*100,0)&gt;12,ROUND(MOD($S118,1)*10,0),ROUND(MOD($S118,1)*100,0))+1,0),"")),IFERROR(IF(LEN($S118)-LEN(SUBSTITUTE($S118,".",""))&gt;=2,DATEVALUE(SUBSTITUTE(TRIM($S118),".","-")),DATE(VALUE(LEFT(TRIM($S118),4)),VALUE(MID(TRIM($S118),6,2))+1,0)),"")))</f>
        <v/>
      </c>
      <c r="AC118" s="77" t="str">
        <f aca="false">IF(TRIM($T118&amp;"")="","",IF(ISNUMBER($T118),IF($T118&gt;10000,$T118,IFERROR(DATE(INT($T118),IF(ROUND(MOD($T118,1)*100,0)&gt;12,ROUND(MOD($T118,1)*10,0),ROUND(MOD($T118,1)*100,0))+1,0),"")),IFERROR(IF(LEN($T118)-LEN(SUBSTITUTE($T118,".",""))&gt;=2,DATEVALUE(SUBSTITUTE(TRIM($T118),".","-")),DATE(VALUE(LEFT(TRIM($T118),4)),VALUE(MID(TRIM($T118),6,2))+1,0)),"")))</f>
        <v/>
      </c>
    </row>
    <row r="119" customFormat="false" ht="17.25" hidden="false" customHeight="true" outlineLevel="0" collapsed="false">
      <c r="B119" s="66" t="s">
        <v>709</v>
      </c>
      <c r="C119" s="66" t="s">
        <v>710</v>
      </c>
      <c r="D119" s="67" t="s">
        <v>686</v>
      </c>
      <c r="E119" s="68" t="s">
        <v>711</v>
      </c>
      <c r="F119" s="69" t="s">
        <v>712</v>
      </c>
      <c r="G119" s="66" t="s">
        <v>183</v>
      </c>
      <c r="H119" s="66" t="s">
        <v>24</v>
      </c>
      <c r="I119" s="79" t="n">
        <v>5</v>
      </c>
      <c r="J119" s="79" t="n">
        <v>5</v>
      </c>
      <c r="K119" s="79" t="n">
        <v>5</v>
      </c>
      <c r="L119" s="71" t="s">
        <v>165</v>
      </c>
      <c r="M119" s="72" t="s">
        <v>204</v>
      </c>
      <c r="N119" s="67" t="n">
        <v>1</v>
      </c>
      <c r="O119" s="81" t="s">
        <v>713</v>
      </c>
      <c r="P119" s="74" t="s">
        <v>206</v>
      </c>
      <c r="Q119" s="75"/>
      <c r="R119" s="75"/>
      <c r="S119" s="76"/>
      <c r="T119" s="75"/>
      <c r="U119" s="75"/>
      <c r="V119" s="75"/>
      <c r="W119" s="75"/>
      <c r="X119" s="77"/>
      <c r="Y119" s="78" t="str">
        <f aca="true">IF(TRIM($B119&amp;$C119)="","",IF(OR($W119="安装免保",$W119="技术免保",$W119="质保期内"),IF(NOT(ISNUMBER($X119)),"▲免保到期日没填",IF($X119&lt;TODAY(),"▲免保已到期，转收费",IF($X119-TODAY()&lt;=提醒天数,"免保剩"&amp;($X119-TODAY())&amp;"天","免保中"))),IF($W119="暂停维保","暂停中",IF($W119="已解约","已解约",""))))</f>
        <v/>
      </c>
      <c r="Z119" s="78" t="str">
        <f aca="true">IF(TRIM($B119&amp;$C119)="","",TRIM(IF($AA119="","",IF($AA119&lt;TODAY(),"年检已过期"&amp;(TODAY()-$AA119)&amp;"天 ",IF($AA119-TODAY()&lt;=提醒天数,"年检剩"&amp;($AA119-TODAY())&amp;"天 ","")))&amp;IF($AB119="","",IF($AB119&lt;TODAY(),"限速器已过期"&amp;(TODAY()-$AB119)&amp;"天 ",IF($AB119-TODAY()&lt;=提醒天数,"限速器剩"&amp;($AB119-TODAY())&amp;"天 ","")))&amp;IF($AC119="","",IF($AC119&lt;TODAY(),"载重试验已过期"&amp;(TODAY()-$AC119)&amp;"天 ",IF($AC119-TODAY()&lt;=提醒天数,"载重试验剩"&amp;($AC119-TODAY())&amp;"天 ","")))))</f>
        <v/>
      </c>
      <c r="AA119" s="77" t="str">
        <f aca="false">IF(TRIM($Q119&amp;"")="","",IF(ISNUMBER($Q119),IF($Q119&gt;10000,$Q119,IFERROR(DATE(INT($Q119),IF(ROUND(MOD($Q119,1)*100,0)&gt;12,ROUND(MOD($Q119,1)*10,0),ROUND(MOD($Q119,1)*100,0))+1,0),"")),IFERROR(IF(LEN($Q119)-LEN(SUBSTITUTE($Q119,".",""))&gt;=2,DATEVALUE(SUBSTITUTE(TRIM($Q119),".","-")),DATE(VALUE(LEFT(TRIM($Q119),4)),VALUE(MID(TRIM($Q119),6,2))+1,0)),"")))</f>
        <v/>
      </c>
      <c r="AB119" s="77" t="str">
        <f aca="false">IF(TRIM($S119&amp;"")="","",IF(ISNUMBER($S119),IF($S119&gt;10000,$S119,IFERROR(DATE(INT($S119),IF(ROUND(MOD($S119,1)*100,0)&gt;12,ROUND(MOD($S119,1)*10,0),ROUND(MOD($S119,1)*100,0))+1,0),"")),IFERROR(IF(LEN($S119)-LEN(SUBSTITUTE($S119,".",""))&gt;=2,DATEVALUE(SUBSTITUTE(TRIM($S119),".","-")),DATE(VALUE(LEFT(TRIM($S119),4)),VALUE(MID(TRIM($S119),6,2))+1,0)),"")))</f>
        <v/>
      </c>
      <c r="AC119" s="77" t="str">
        <f aca="false">IF(TRIM($T119&amp;"")="","",IF(ISNUMBER($T119),IF($T119&gt;10000,$T119,IFERROR(DATE(INT($T119),IF(ROUND(MOD($T119,1)*100,0)&gt;12,ROUND(MOD($T119,1)*10,0),ROUND(MOD($T119,1)*100,0))+1,0),"")),IFERROR(IF(LEN($T119)-LEN(SUBSTITUTE($T119,".",""))&gt;=2,DATEVALUE(SUBSTITUTE(TRIM($T119),".","-")),DATE(VALUE(LEFT(TRIM($T119),4)),VALUE(MID(TRIM($T119),6,2))+1,0)),"")))</f>
        <v/>
      </c>
    </row>
    <row r="120" customFormat="false" ht="17.25" hidden="false" customHeight="true" outlineLevel="0" collapsed="false">
      <c r="B120" s="66" t="s">
        <v>140</v>
      </c>
      <c r="C120" s="66" t="s">
        <v>714</v>
      </c>
      <c r="D120" s="67" t="s">
        <v>404</v>
      </c>
      <c r="E120" s="68" t="s">
        <v>715</v>
      </c>
      <c r="F120" s="69" t="s">
        <v>716</v>
      </c>
      <c r="G120" s="66" t="s">
        <v>407</v>
      </c>
      <c r="H120" s="66" t="s">
        <v>184</v>
      </c>
      <c r="I120" s="79" t="n">
        <v>7</v>
      </c>
      <c r="J120" s="79" t="n">
        <v>6</v>
      </c>
      <c r="K120" s="79" t="n">
        <v>6</v>
      </c>
      <c r="L120" s="71" t="s">
        <v>185</v>
      </c>
      <c r="M120" s="72" t="s">
        <v>147</v>
      </c>
      <c r="N120" s="67" t="n">
        <v>1</v>
      </c>
      <c r="O120" s="81" t="s">
        <v>717</v>
      </c>
      <c r="P120" s="74" t="s">
        <v>149</v>
      </c>
      <c r="Q120" s="75"/>
      <c r="R120" s="75"/>
      <c r="S120" s="76"/>
      <c r="T120" s="75"/>
      <c r="U120" s="75"/>
      <c r="V120" s="75"/>
      <c r="W120" s="75"/>
      <c r="X120" s="77"/>
      <c r="Y120" s="78" t="str">
        <f aca="true">IF(TRIM($B120&amp;$C120)="","",IF(OR($W120="安装免保",$W120="技术免保",$W120="质保期内"),IF(NOT(ISNUMBER($X120)),"▲免保到期日没填",IF($X120&lt;TODAY(),"▲免保已到期，转收费",IF($X120-TODAY()&lt;=提醒天数,"免保剩"&amp;($X120-TODAY())&amp;"天","免保中"))),IF($W120="暂停维保","暂停中",IF($W120="已解约","已解约",""))))</f>
        <v/>
      </c>
      <c r="Z120" s="78" t="str">
        <f aca="true">IF(TRIM($B120&amp;$C120)="","",TRIM(IF($AA120="","",IF($AA120&lt;TODAY(),"年检已过期"&amp;(TODAY()-$AA120)&amp;"天 ",IF($AA120-TODAY()&lt;=提醒天数,"年检剩"&amp;($AA120-TODAY())&amp;"天 ","")))&amp;IF($AB120="","",IF($AB120&lt;TODAY(),"限速器已过期"&amp;(TODAY()-$AB120)&amp;"天 ",IF($AB120-TODAY()&lt;=提醒天数,"限速器剩"&amp;($AB120-TODAY())&amp;"天 ","")))&amp;IF($AC120="","",IF($AC120&lt;TODAY(),"载重试验已过期"&amp;(TODAY()-$AC120)&amp;"天 ",IF($AC120-TODAY()&lt;=提醒天数,"载重试验剩"&amp;($AC120-TODAY())&amp;"天 ","")))))</f>
        <v/>
      </c>
      <c r="AA120" s="77" t="str">
        <f aca="false">IF(TRIM($Q120&amp;"")="","",IF(ISNUMBER($Q120),IF($Q120&gt;10000,$Q120,IFERROR(DATE(INT($Q120),IF(ROUND(MOD($Q120,1)*100,0)&gt;12,ROUND(MOD($Q120,1)*10,0),ROUND(MOD($Q120,1)*100,0))+1,0),"")),IFERROR(IF(LEN($Q120)-LEN(SUBSTITUTE($Q120,".",""))&gt;=2,DATEVALUE(SUBSTITUTE(TRIM($Q120),".","-")),DATE(VALUE(LEFT(TRIM($Q120),4)),VALUE(MID(TRIM($Q120),6,2))+1,0)),"")))</f>
        <v/>
      </c>
      <c r="AB120" s="77" t="str">
        <f aca="false">IF(TRIM($S120&amp;"")="","",IF(ISNUMBER($S120),IF($S120&gt;10000,$S120,IFERROR(DATE(INT($S120),IF(ROUND(MOD($S120,1)*100,0)&gt;12,ROUND(MOD($S120,1)*10,0),ROUND(MOD($S120,1)*100,0))+1,0),"")),IFERROR(IF(LEN($S120)-LEN(SUBSTITUTE($S120,".",""))&gt;=2,DATEVALUE(SUBSTITUTE(TRIM($S120),".","-")),DATE(VALUE(LEFT(TRIM($S120),4)),VALUE(MID(TRIM($S120),6,2))+1,0)),"")))</f>
        <v/>
      </c>
      <c r="AC120" s="77" t="str">
        <f aca="false">IF(TRIM($T120&amp;"")="","",IF(ISNUMBER($T120),IF($T120&gt;10000,$T120,IFERROR(DATE(INT($T120),IF(ROUND(MOD($T120,1)*100,0)&gt;12,ROUND(MOD($T120,1)*10,0),ROUND(MOD($T120,1)*100,0))+1,0),"")),IFERROR(IF(LEN($T120)-LEN(SUBSTITUTE($T120,".",""))&gt;=2,DATEVALUE(SUBSTITUTE(TRIM($T120),".","-")),DATE(VALUE(LEFT(TRIM($T120),4)),VALUE(MID(TRIM($T120),6,2))+1,0)),"")))</f>
        <v/>
      </c>
    </row>
    <row r="121" customFormat="false" ht="17.25" hidden="false" customHeight="true" outlineLevel="0" collapsed="false">
      <c r="B121" s="66" t="s">
        <v>140</v>
      </c>
      <c r="C121" s="66" t="s">
        <v>718</v>
      </c>
      <c r="D121" s="67" t="s">
        <v>681</v>
      </c>
      <c r="E121" s="68" t="s">
        <v>719</v>
      </c>
      <c r="F121" s="69" t="s">
        <v>720</v>
      </c>
      <c r="G121" s="66" t="s">
        <v>145</v>
      </c>
      <c r="H121" s="66" t="s">
        <v>184</v>
      </c>
      <c r="I121" s="79" t="n">
        <v>6</v>
      </c>
      <c r="J121" s="79" t="n">
        <v>6</v>
      </c>
      <c r="K121" s="79" t="n">
        <v>6</v>
      </c>
      <c r="L121" s="71" t="s">
        <v>241</v>
      </c>
      <c r="M121" s="72" t="s">
        <v>147</v>
      </c>
      <c r="N121" s="67" t="n">
        <v>1</v>
      </c>
      <c r="O121" s="81" t="s">
        <v>721</v>
      </c>
      <c r="P121" s="74" t="s">
        <v>277</v>
      </c>
      <c r="Q121" s="75"/>
      <c r="R121" s="75"/>
      <c r="S121" s="76"/>
      <c r="T121" s="75"/>
      <c r="U121" s="75"/>
      <c r="V121" s="75"/>
      <c r="W121" s="75"/>
      <c r="X121" s="77"/>
      <c r="Y121" s="78" t="str">
        <f aca="true">IF(TRIM($B121&amp;$C121)="","",IF(OR($W121="安装免保",$W121="技术免保",$W121="质保期内"),IF(NOT(ISNUMBER($X121)),"▲免保到期日没填",IF($X121&lt;TODAY(),"▲免保已到期，转收费",IF($X121-TODAY()&lt;=提醒天数,"免保剩"&amp;($X121-TODAY())&amp;"天","免保中"))),IF($W121="暂停维保","暂停中",IF($W121="已解约","已解约",""))))</f>
        <v/>
      </c>
      <c r="Z121" s="78" t="str">
        <f aca="true">IF(TRIM($B121&amp;$C121)="","",TRIM(IF($AA121="","",IF($AA121&lt;TODAY(),"年检已过期"&amp;(TODAY()-$AA121)&amp;"天 ",IF($AA121-TODAY()&lt;=提醒天数,"年检剩"&amp;($AA121-TODAY())&amp;"天 ","")))&amp;IF($AB121="","",IF($AB121&lt;TODAY(),"限速器已过期"&amp;(TODAY()-$AB121)&amp;"天 ",IF($AB121-TODAY()&lt;=提醒天数,"限速器剩"&amp;($AB121-TODAY())&amp;"天 ","")))&amp;IF($AC121="","",IF($AC121&lt;TODAY(),"载重试验已过期"&amp;(TODAY()-$AC121)&amp;"天 ",IF($AC121-TODAY()&lt;=提醒天数,"载重试验剩"&amp;($AC121-TODAY())&amp;"天 ","")))))</f>
        <v/>
      </c>
      <c r="AA121" s="77" t="str">
        <f aca="false">IF(TRIM($Q121&amp;"")="","",IF(ISNUMBER($Q121),IF($Q121&gt;10000,$Q121,IFERROR(DATE(INT($Q121),IF(ROUND(MOD($Q121,1)*100,0)&gt;12,ROUND(MOD($Q121,1)*10,0),ROUND(MOD($Q121,1)*100,0))+1,0),"")),IFERROR(IF(LEN($Q121)-LEN(SUBSTITUTE($Q121,".",""))&gt;=2,DATEVALUE(SUBSTITUTE(TRIM($Q121),".","-")),DATE(VALUE(LEFT(TRIM($Q121),4)),VALUE(MID(TRIM($Q121),6,2))+1,0)),"")))</f>
        <v/>
      </c>
      <c r="AB121" s="77" t="str">
        <f aca="false">IF(TRIM($S121&amp;"")="","",IF(ISNUMBER($S121),IF($S121&gt;10000,$S121,IFERROR(DATE(INT($S121),IF(ROUND(MOD($S121,1)*100,0)&gt;12,ROUND(MOD($S121,1)*10,0),ROUND(MOD($S121,1)*100,0))+1,0),"")),IFERROR(IF(LEN($S121)-LEN(SUBSTITUTE($S121,".",""))&gt;=2,DATEVALUE(SUBSTITUTE(TRIM($S121),".","-")),DATE(VALUE(LEFT(TRIM($S121),4)),VALUE(MID(TRIM($S121),6,2))+1,0)),"")))</f>
        <v/>
      </c>
      <c r="AC121" s="77" t="str">
        <f aca="false">IF(TRIM($T121&amp;"")="","",IF(ISNUMBER($T121),IF($T121&gt;10000,$T121,IFERROR(DATE(INT($T121),IF(ROUND(MOD($T121,1)*100,0)&gt;12,ROUND(MOD($T121,1)*10,0),ROUND(MOD($T121,1)*100,0))+1,0),"")),IFERROR(IF(LEN($T121)-LEN(SUBSTITUTE($T121,".",""))&gt;=2,DATEVALUE(SUBSTITUTE(TRIM($T121),".","-")),DATE(VALUE(LEFT(TRIM($T121),4)),VALUE(MID(TRIM($T121),6,2))+1,0)),"")))</f>
        <v/>
      </c>
    </row>
    <row r="122" customFormat="false" ht="17.25" hidden="false" customHeight="true" outlineLevel="0" collapsed="false">
      <c r="B122" s="66" t="s">
        <v>140</v>
      </c>
      <c r="C122" s="66" t="s">
        <v>722</v>
      </c>
      <c r="D122" s="67" t="s">
        <v>480</v>
      </c>
      <c r="E122" s="92" t="s">
        <v>723</v>
      </c>
      <c r="F122" s="69" t="s">
        <v>482</v>
      </c>
      <c r="G122" s="66" t="s">
        <v>145</v>
      </c>
      <c r="H122" s="66" t="s">
        <v>184</v>
      </c>
      <c r="I122" s="79" t="n">
        <v>7</v>
      </c>
      <c r="J122" s="79" t="n">
        <v>12</v>
      </c>
      <c r="K122" s="79" t="n">
        <v>12</v>
      </c>
      <c r="L122" s="71" t="s">
        <v>241</v>
      </c>
      <c r="M122" s="72" t="s">
        <v>147</v>
      </c>
      <c r="N122" s="67" t="n">
        <v>1</v>
      </c>
      <c r="O122" s="81" t="s">
        <v>483</v>
      </c>
      <c r="P122" s="74" t="s">
        <v>149</v>
      </c>
      <c r="Q122" s="75"/>
      <c r="R122" s="75"/>
      <c r="S122" s="76"/>
      <c r="T122" s="75"/>
      <c r="U122" s="75"/>
      <c r="V122" s="75"/>
      <c r="W122" s="75"/>
      <c r="X122" s="77"/>
      <c r="Y122" s="78" t="str">
        <f aca="true">IF(TRIM($B122&amp;$C122)="","",IF(OR($W122="安装免保",$W122="技术免保",$W122="质保期内"),IF(NOT(ISNUMBER($X122)),"▲免保到期日没填",IF($X122&lt;TODAY(),"▲免保已到期，转收费",IF($X122-TODAY()&lt;=提醒天数,"免保剩"&amp;($X122-TODAY())&amp;"天","免保中"))),IF($W122="暂停维保","暂停中",IF($W122="已解约","已解约",""))))</f>
        <v/>
      </c>
      <c r="Z122" s="78" t="str">
        <f aca="true">IF(TRIM($B122&amp;$C122)="","",TRIM(IF($AA122="","",IF($AA122&lt;TODAY(),"年检已过期"&amp;(TODAY()-$AA122)&amp;"天 ",IF($AA122-TODAY()&lt;=提醒天数,"年检剩"&amp;($AA122-TODAY())&amp;"天 ","")))&amp;IF($AB122="","",IF($AB122&lt;TODAY(),"限速器已过期"&amp;(TODAY()-$AB122)&amp;"天 ",IF($AB122-TODAY()&lt;=提醒天数,"限速器剩"&amp;($AB122-TODAY())&amp;"天 ","")))&amp;IF($AC122="","",IF($AC122&lt;TODAY(),"载重试验已过期"&amp;(TODAY()-$AC122)&amp;"天 ",IF($AC122-TODAY()&lt;=提醒天数,"载重试验剩"&amp;($AC122-TODAY())&amp;"天 ","")))))</f>
        <v/>
      </c>
      <c r="AA122" s="77" t="str">
        <f aca="false">IF(TRIM($Q122&amp;"")="","",IF(ISNUMBER($Q122),IF($Q122&gt;10000,$Q122,IFERROR(DATE(INT($Q122),IF(ROUND(MOD($Q122,1)*100,0)&gt;12,ROUND(MOD($Q122,1)*10,0),ROUND(MOD($Q122,1)*100,0))+1,0),"")),IFERROR(IF(LEN($Q122)-LEN(SUBSTITUTE($Q122,".",""))&gt;=2,DATEVALUE(SUBSTITUTE(TRIM($Q122),".","-")),DATE(VALUE(LEFT(TRIM($Q122),4)),VALUE(MID(TRIM($Q122),6,2))+1,0)),"")))</f>
        <v/>
      </c>
      <c r="AB122" s="77" t="str">
        <f aca="false">IF(TRIM($S122&amp;"")="","",IF(ISNUMBER($S122),IF($S122&gt;10000,$S122,IFERROR(DATE(INT($S122),IF(ROUND(MOD($S122,1)*100,0)&gt;12,ROUND(MOD($S122,1)*10,0),ROUND(MOD($S122,1)*100,0))+1,0),"")),IFERROR(IF(LEN($S122)-LEN(SUBSTITUTE($S122,".",""))&gt;=2,DATEVALUE(SUBSTITUTE(TRIM($S122),".","-")),DATE(VALUE(LEFT(TRIM($S122),4)),VALUE(MID(TRIM($S122),6,2))+1,0)),"")))</f>
        <v/>
      </c>
      <c r="AC122" s="77" t="str">
        <f aca="false">IF(TRIM($T122&amp;"")="","",IF(ISNUMBER($T122),IF($T122&gt;10000,$T122,IFERROR(DATE(INT($T122),IF(ROUND(MOD($T122,1)*100,0)&gt;12,ROUND(MOD($T122,1)*10,0),ROUND(MOD($T122,1)*100,0))+1,0),"")),IFERROR(IF(LEN($T122)-LEN(SUBSTITUTE($T122,".",""))&gt;=2,DATEVALUE(SUBSTITUTE(TRIM($T122),".","-")),DATE(VALUE(LEFT(TRIM($T122),4)),VALUE(MID(TRIM($T122),6,2))+1,0)),"")))</f>
        <v/>
      </c>
    </row>
    <row r="123" customFormat="false" ht="17.25" hidden="false" customHeight="true" outlineLevel="0" collapsed="false">
      <c r="B123" s="66" t="s">
        <v>140</v>
      </c>
      <c r="C123" s="66" t="s">
        <v>724</v>
      </c>
      <c r="D123" s="67" t="s">
        <v>691</v>
      </c>
      <c r="E123" s="68" t="s">
        <v>725</v>
      </c>
      <c r="F123" s="69" t="s">
        <v>726</v>
      </c>
      <c r="G123" s="66" t="s">
        <v>693</v>
      </c>
      <c r="H123" s="66" t="s">
        <v>184</v>
      </c>
      <c r="I123" s="79" t="n">
        <v>8</v>
      </c>
      <c r="J123" s="79" t="n">
        <v>7</v>
      </c>
      <c r="K123" s="79" t="n">
        <v>7</v>
      </c>
      <c r="L123" s="71" t="s">
        <v>185</v>
      </c>
      <c r="M123" s="72" t="s">
        <v>147</v>
      </c>
      <c r="N123" s="67" t="n">
        <v>1</v>
      </c>
      <c r="O123" s="81" t="s">
        <v>727</v>
      </c>
      <c r="P123" s="74" t="s">
        <v>277</v>
      </c>
      <c r="Q123" s="75"/>
      <c r="R123" s="75"/>
      <c r="S123" s="76"/>
      <c r="T123" s="75"/>
      <c r="U123" s="75"/>
      <c r="V123" s="75"/>
      <c r="W123" s="75"/>
      <c r="X123" s="77"/>
      <c r="Y123" s="78" t="str">
        <f aca="true">IF(TRIM($B123&amp;$C123)="","",IF(OR($W123="安装免保",$W123="技术免保",$W123="质保期内"),IF(NOT(ISNUMBER($X123)),"▲免保到期日没填",IF($X123&lt;TODAY(),"▲免保已到期，转收费",IF($X123-TODAY()&lt;=提醒天数,"免保剩"&amp;($X123-TODAY())&amp;"天","免保中"))),IF($W123="暂停维保","暂停中",IF($W123="已解约","已解约",""))))</f>
        <v/>
      </c>
      <c r="Z123" s="78" t="str">
        <f aca="true">IF(TRIM($B123&amp;$C123)="","",TRIM(IF($AA123="","",IF($AA123&lt;TODAY(),"年检已过期"&amp;(TODAY()-$AA123)&amp;"天 ",IF($AA123-TODAY()&lt;=提醒天数,"年检剩"&amp;($AA123-TODAY())&amp;"天 ","")))&amp;IF($AB123="","",IF($AB123&lt;TODAY(),"限速器已过期"&amp;(TODAY()-$AB123)&amp;"天 ",IF($AB123-TODAY()&lt;=提醒天数,"限速器剩"&amp;($AB123-TODAY())&amp;"天 ","")))&amp;IF($AC123="","",IF($AC123&lt;TODAY(),"载重试验已过期"&amp;(TODAY()-$AC123)&amp;"天 ",IF($AC123-TODAY()&lt;=提醒天数,"载重试验剩"&amp;($AC123-TODAY())&amp;"天 ","")))))</f>
        <v/>
      </c>
      <c r="AA123" s="77" t="str">
        <f aca="false">IF(TRIM($Q123&amp;"")="","",IF(ISNUMBER($Q123),IF($Q123&gt;10000,$Q123,IFERROR(DATE(INT($Q123),IF(ROUND(MOD($Q123,1)*100,0)&gt;12,ROUND(MOD($Q123,1)*10,0),ROUND(MOD($Q123,1)*100,0))+1,0),"")),IFERROR(IF(LEN($Q123)-LEN(SUBSTITUTE($Q123,".",""))&gt;=2,DATEVALUE(SUBSTITUTE(TRIM($Q123),".","-")),DATE(VALUE(LEFT(TRIM($Q123),4)),VALUE(MID(TRIM($Q123),6,2))+1,0)),"")))</f>
        <v/>
      </c>
      <c r="AB123" s="77" t="str">
        <f aca="false">IF(TRIM($S123&amp;"")="","",IF(ISNUMBER($S123),IF($S123&gt;10000,$S123,IFERROR(DATE(INT($S123),IF(ROUND(MOD($S123,1)*100,0)&gt;12,ROUND(MOD($S123,1)*10,0),ROUND(MOD($S123,1)*100,0))+1,0),"")),IFERROR(IF(LEN($S123)-LEN(SUBSTITUTE($S123,".",""))&gt;=2,DATEVALUE(SUBSTITUTE(TRIM($S123),".","-")),DATE(VALUE(LEFT(TRIM($S123),4)),VALUE(MID(TRIM($S123),6,2))+1,0)),"")))</f>
        <v/>
      </c>
      <c r="AC123" s="77" t="str">
        <f aca="false">IF(TRIM($T123&amp;"")="","",IF(ISNUMBER($T123),IF($T123&gt;10000,$T123,IFERROR(DATE(INT($T123),IF(ROUND(MOD($T123,1)*100,0)&gt;12,ROUND(MOD($T123,1)*10,0),ROUND(MOD($T123,1)*100,0))+1,0),"")),IFERROR(IF(LEN($T123)-LEN(SUBSTITUTE($T123,".",""))&gt;=2,DATEVALUE(SUBSTITUTE(TRIM($T123),".","-")),DATE(VALUE(LEFT(TRIM($T123),4)),VALUE(MID(TRIM($T123),6,2))+1,0)),"")))</f>
        <v/>
      </c>
    </row>
    <row r="124" customFormat="false" ht="17.25" hidden="false" customHeight="true" outlineLevel="0" collapsed="false">
      <c r="B124" s="66" t="s">
        <v>140</v>
      </c>
      <c r="C124" s="66" t="s">
        <v>728</v>
      </c>
      <c r="D124" s="67" t="s">
        <v>691</v>
      </c>
      <c r="E124" s="68" t="s">
        <v>729</v>
      </c>
      <c r="F124" s="66"/>
      <c r="G124" s="66" t="s">
        <v>693</v>
      </c>
      <c r="H124" s="66" t="s">
        <v>184</v>
      </c>
      <c r="I124" s="79" t="n">
        <v>8</v>
      </c>
      <c r="J124" s="79" t="n">
        <v>7</v>
      </c>
      <c r="K124" s="79" t="n">
        <v>7</v>
      </c>
      <c r="L124" s="71" t="s">
        <v>185</v>
      </c>
      <c r="M124" s="72" t="s">
        <v>147</v>
      </c>
      <c r="N124" s="67" t="n">
        <v>1</v>
      </c>
      <c r="O124" s="81" t="s">
        <v>730</v>
      </c>
      <c r="P124" s="74" t="s">
        <v>277</v>
      </c>
      <c r="Q124" s="75"/>
      <c r="R124" s="75"/>
      <c r="S124" s="76"/>
      <c r="T124" s="75"/>
      <c r="U124" s="75"/>
      <c r="V124" s="75"/>
      <c r="W124" s="75"/>
      <c r="X124" s="77"/>
      <c r="Y124" s="78" t="str">
        <f aca="true">IF(TRIM($B124&amp;$C124)="","",IF(OR($W124="安装免保",$W124="技术免保",$W124="质保期内"),IF(NOT(ISNUMBER($X124)),"▲免保到期日没填",IF($X124&lt;TODAY(),"▲免保已到期，转收费",IF($X124-TODAY()&lt;=提醒天数,"免保剩"&amp;($X124-TODAY())&amp;"天","免保中"))),IF($W124="暂停维保","暂停中",IF($W124="已解约","已解约",""))))</f>
        <v/>
      </c>
      <c r="Z124" s="78" t="str">
        <f aca="true">IF(TRIM($B124&amp;$C124)="","",TRIM(IF($AA124="","",IF($AA124&lt;TODAY(),"年检已过期"&amp;(TODAY()-$AA124)&amp;"天 ",IF($AA124-TODAY()&lt;=提醒天数,"年检剩"&amp;($AA124-TODAY())&amp;"天 ","")))&amp;IF($AB124="","",IF($AB124&lt;TODAY(),"限速器已过期"&amp;(TODAY()-$AB124)&amp;"天 ",IF($AB124-TODAY()&lt;=提醒天数,"限速器剩"&amp;($AB124-TODAY())&amp;"天 ","")))&amp;IF($AC124="","",IF($AC124&lt;TODAY(),"载重试验已过期"&amp;(TODAY()-$AC124)&amp;"天 ",IF($AC124-TODAY()&lt;=提醒天数,"载重试验剩"&amp;($AC124-TODAY())&amp;"天 ","")))))</f>
        <v/>
      </c>
      <c r="AA124" s="77" t="str">
        <f aca="false">IF(TRIM($Q124&amp;"")="","",IF(ISNUMBER($Q124),IF($Q124&gt;10000,$Q124,IFERROR(DATE(INT($Q124),IF(ROUND(MOD($Q124,1)*100,0)&gt;12,ROUND(MOD($Q124,1)*10,0),ROUND(MOD($Q124,1)*100,0))+1,0),"")),IFERROR(IF(LEN($Q124)-LEN(SUBSTITUTE($Q124,".",""))&gt;=2,DATEVALUE(SUBSTITUTE(TRIM($Q124),".","-")),DATE(VALUE(LEFT(TRIM($Q124),4)),VALUE(MID(TRIM($Q124),6,2))+1,0)),"")))</f>
        <v/>
      </c>
      <c r="AB124" s="77" t="str">
        <f aca="false">IF(TRIM($S124&amp;"")="","",IF(ISNUMBER($S124),IF($S124&gt;10000,$S124,IFERROR(DATE(INT($S124),IF(ROUND(MOD($S124,1)*100,0)&gt;12,ROUND(MOD($S124,1)*10,0),ROUND(MOD($S124,1)*100,0))+1,0),"")),IFERROR(IF(LEN($S124)-LEN(SUBSTITUTE($S124,".",""))&gt;=2,DATEVALUE(SUBSTITUTE(TRIM($S124),".","-")),DATE(VALUE(LEFT(TRIM($S124),4)),VALUE(MID(TRIM($S124),6,2))+1,0)),"")))</f>
        <v/>
      </c>
      <c r="AC124" s="77" t="str">
        <f aca="false">IF(TRIM($T124&amp;"")="","",IF(ISNUMBER($T124),IF($T124&gt;10000,$T124,IFERROR(DATE(INT($T124),IF(ROUND(MOD($T124,1)*100,0)&gt;12,ROUND(MOD($T124,1)*10,0),ROUND(MOD($T124,1)*100,0))+1,0),"")),IFERROR(IF(LEN($T124)-LEN(SUBSTITUTE($T124,".",""))&gt;=2,DATEVALUE(SUBSTITUTE(TRIM($T124),".","-")),DATE(VALUE(LEFT(TRIM($T124),4)),VALUE(MID(TRIM($T124),6,2))+1,0)),"")))</f>
        <v/>
      </c>
    </row>
    <row r="125" customFormat="false" ht="17.25" hidden="false" customHeight="true" outlineLevel="0" collapsed="false">
      <c r="B125" s="66" t="s">
        <v>140</v>
      </c>
      <c r="C125" s="66" t="s">
        <v>731</v>
      </c>
      <c r="D125" s="67" t="s">
        <v>732</v>
      </c>
      <c r="E125" s="68" t="s">
        <v>733</v>
      </c>
      <c r="F125" s="69" t="s">
        <v>734</v>
      </c>
      <c r="G125" s="66" t="s">
        <v>420</v>
      </c>
      <c r="H125" s="66" t="s">
        <v>184</v>
      </c>
      <c r="I125" s="79" t="n">
        <v>7</v>
      </c>
      <c r="J125" s="79" t="n">
        <v>5</v>
      </c>
      <c r="K125" s="79" t="n">
        <v>5</v>
      </c>
      <c r="L125" s="71" t="s">
        <v>146</v>
      </c>
      <c r="M125" s="72" t="s">
        <v>147</v>
      </c>
      <c r="N125" s="67" t="n">
        <v>1</v>
      </c>
      <c r="O125" s="81" t="s">
        <v>735</v>
      </c>
      <c r="P125" s="74" t="s">
        <v>149</v>
      </c>
      <c r="Q125" s="75"/>
      <c r="R125" s="75"/>
      <c r="S125" s="76"/>
      <c r="T125" s="75"/>
      <c r="U125" s="75"/>
      <c r="V125" s="75"/>
      <c r="W125" s="75"/>
      <c r="X125" s="77"/>
      <c r="Y125" s="78" t="str">
        <f aca="true">IF(TRIM($B125&amp;$C125)="","",IF(OR($W125="安装免保",$W125="技术免保",$W125="质保期内"),IF(NOT(ISNUMBER($X125)),"▲免保到期日没填",IF($X125&lt;TODAY(),"▲免保已到期，转收费",IF($X125-TODAY()&lt;=提醒天数,"免保剩"&amp;($X125-TODAY())&amp;"天","免保中"))),IF($W125="暂停维保","暂停中",IF($W125="已解约","已解约",""))))</f>
        <v/>
      </c>
      <c r="Z125" s="78" t="str">
        <f aca="true">IF(TRIM($B125&amp;$C125)="","",TRIM(IF($AA125="","",IF($AA125&lt;TODAY(),"年检已过期"&amp;(TODAY()-$AA125)&amp;"天 ",IF($AA125-TODAY()&lt;=提醒天数,"年检剩"&amp;($AA125-TODAY())&amp;"天 ","")))&amp;IF($AB125="","",IF($AB125&lt;TODAY(),"限速器已过期"&amp;(TODAY()-$AB125)&amp;"天 ",IF($AB125-TODAY()&lt;=提醒天数,"限速器剩"&amp;($AB125-TODAY())&amp;"天 ","")))&amp;IF($AC125="","",IF($AC125&lt;TODAY(),"载重试验已过期"&amp;(TODAY()-$AC125)&amp;"天 ",IF($AC125-TODAY()&lt;=提醒天数,"载重试验剩"&amp;($AC125-TODAY())&amp;"天 ","")))))</f>
        <v/>
      </c>
      <c r="AA125" s="77" t="str">
        <f aca="false">IF(TRIM($Q125&amp;"")="","",IF(ISNUMBER($Q125),IF($Q125&gt;10000,$Q125,IFERROR(DATE(INT($Q125),IF(ROUND(MOD($Q125,1)*100,0)&gt;12,ROUND(MOD($Q125,1)*10,0),ROUND(MOD($Q125,1)*100,0))+1,0),"")),IFERROR(IF(LEN($Q125)-LEN(SUBSTITUTE($Q125,".",""))&gt;=2,DATEVALUE(SUBSTITUTE(TRIM($Q125),".","-")),DATE(VALUE(LEFT(TRIM($Q125),4)),VALUE(MID(TRIM($Q125),6,2))+1,0)),"")))</f>
        <v/>
      </c>
      <c r="AB125" s="77" t="str">
        <f aca="false">IF(TRIM($S125&amp;"")="","",IF(ISNUMBER($S125),IF($S125&gt;10000,$S125,IFERROR(DATE(INT($S125),IF(ROUND(MOD($S125,1)*100,0)&gt;12,ROUND(MOD($S125,1)*10,0),ROUND(MOD($S125,1)*100,0))+1,0),"")),IFERROR(IF(LEN($S125)-LEN(SUBSTITUTE($S125,".",""))&gt;=2,DATEVALUE(SUBSTITUTE(TRIM($S125),".","-")),DATE(VALUE(LEFT(TRIM($S125),4)),VALUE(MID(TRIM($S125),6,2))+1,0)),"")))</f>
        <v/>
      </c>
      <c r="AC125" s="77" t="str">
        <f aca="false">IF(TRIM($T125&amp;"")="","",IF(ISNUMBER($T125),IF($T125&gt;10000,$T125,IFERROR(DATE(INT($T125),IF(ROUND(MOD($T125,1)*100,0)&gt;12,ROUND(MOD($T125,1)*10,0),ROUND(MOD($T125,1)*100,0))+1,0),"")),IFERROR(IF(LEN($T125)-LEN(SUBSTITUTE($T125,".",""))&gt;=2,DATEVALUE(SUBSTITUTE(TRIM($T125),".","-")),DATE(VALUE(LEFT(TRIM($T125),4)),VALUE(MID(TRIM($T125),6,2))+1,0)),"")))</f>
        <v/>
      </c>
    </row>
    <row r="126" customFormat="false" ht="17.25" hidden="false" customHeight="true" outlineLevel="0" collapsed="false">
      <c r="B126" s="66" t="s">
        <v>140</v>
      </c>
      <c r="C126" s="66" t="s">
        <v>736</v>
      </c>
      <c r="D126" s="67" t="s">
        <v>732</v>
      </c>
      <c r="E126" s="68" t="s">
        <v>737</v>
      </c>
      <c r="F126" s="69" t="s">
        <v>738</v>
      </c>
      <c r="G126" s="66" t="s">
        <v>420</v>
      </c>
      <c r="H126" s="66" t="s">
        <v>184</v>
      </c>
      <c r="I126" s="79" t="n">
        <v>7</v>
      </c>
      <c r="J126" s="79" t="n">
        <v>6</v>
      </c>
      <c r="K126" s="79" t="n">
        <v>6</v>
      </c>
      <c r="L126" s="71" t="s">
        <v>146</v>
      </c>
      <c r="M126" s="72" t="s">
        <v>147</v>
      </c>
      <c r="N126" s="67" t="n">
        <v>1</v>
      </c>
      <c r="O126" s="81" t="s">
        <v>739</v>
      </c>
      <c r="P126" s="74" t="s">
        <v>149</v>
      </c>
      <c r="Q126" s="75"/>
      <c r="R126" s="75"/>
      <c r="S126" s="76"/>
      <c r="T126" s="75"/>
      <c r="U126" s="75"/>
      <c r="V126" s="75"/>
      <c r="W126" s="75"/>
      <c r="X126" s="77"/>
      <c r="Y126" s="78" t="str">
        <f aca="true">IF(TRIM($B126&amp;$C126)="","",IF(OR($W126="安装免保",$W126="技术免保",$W126="质保期内"),IF(NOT(ISNUMBER($X126)),"▲免保到期日没填",IF($X126&lt;TODAY(),"▲免保已到期，转收费",IF($X126-TODAY()&lt;=提醒天数,"免保剩"&amp;($X126-TODAY())&amp;"天","免保中"))),IF($W126="暂停维保","暂停中",IF($W126="已解约","已解约",""))))</f>
        <v/>
      </c>
      <c r="Z126" s="78" t="str">
        <f aca="true">IF(TRIM($B126&amp;$C126)="","",TRIM(IF($AA126="","",IF($AA126&lt;TODAY(),"年检已过期"&amp;(TODAY()-$AA126)&amp;"天 ",IF($AA126-TODAY()&lt;=提醒天数,"年检剩"&amp;($AA126-TODAY())&amp;"天 ","")))&amp;IF($AB126="","",IF($AB126&lt;TODAY(),"限速器已过期"&amp;(TODAY()-$AB126)&amp;"天 ",IF($AB126-TODAY()&lt;=提醒天数,"限速器剩"&amp;($AB126-TODAY())&amp;"天 ","")))&amp;IF($AC126="","",IF($AC126&lt;TODAY(),"载重试验已过期"&amp;(TODAY()-$AC126)&amp;"天 ",IF($AC126-TODAY()&lt;=提醒天数,"载重试验剩"&amp;($AC126-TODAY())&amp;"天 ","")))))</f>
        <v/>
      </c>
      <c r="AA126" s="77" t="str">
        <f aca="false">IF(TRIM($Q126&amp;"")="","",IF(ISNUMBER($Q126),IF($Q126&gt;10000,$Q126,IFERROR(DATE(INT($Q126),IF(ROUND(MOD($Q126,1)*100,0)&gt;12,ROUND(MOD($Q126,1)*10,0),ROUND(MOD($Q126,1)*100,0))+1,0),"")),IFERROR(IF(LEN($Q126)-LEN(SUBSTITUTE($Q126,".",""))&gt;=2,DATEVALUE(SUBSTITUTE(TRIM($Q126),".","-")),DATE(VALUE(LEFT(TRIM($Q126),4)),VALUE(MID(TRIM($Q126),6,2))+1,0)),"")))</f>
        <v/>
      </c>
      <c r="AB126" s="77" t="str">
        <f aca="false">IF(TRIM($S126&amp;"")="","",IF(ISNUMBER($S126),IF($S126&gt;10000,$S126,IFERROR(DATE(INT($S126),IF(ROUND(MOD($S126,1)*100,0)&gt;12,ROUND(MOD($S126,1)*10,0),ROUND(MOD($S126,1)*100,0))+1,0),"")),IFERROR(IF(LEN($S126)-LEN(SUBSTITUTE($S126,".",""))&gt;=2,DATEVALUE(SUBSTITUTE(TRIM($S126),".","-")),DATE(VALUE(LEFT(TRIM($S126),4)),VALUE(MID(TRIM($S126),6,2))+1,0)),"")))</f>
        <v/>
      </c>
      <c r="AC126" s="77" t="str">
        <f aca="false">IF(TRIM($T126&amp;"")="","",IF(ISNUMBER($T126),IF($T126&gt;10000,$T126,IFERROR(DATE(INT($T126),IF(ROUND(MOD($T126,1)*100,0)&gt;12,ROUND(MOD($T126,1)*10,0),ROUND(MOD($T126,1)*100,0))+1,0),"")),IFERROR(IF(LEN($T126)-LEN(SUBSTITUTE($T126,".",""))&gt;=2,DATEVALUE(SUBSTITUTE(TRIM($T126),".","-")),DATE(VALUE(LEFT(TRIM($T126),4)),VALUE(MID(TRIM($T126),6,2))+1,0)),"")))</f>
        <v/>
      </c>
    </row>
    <row r="127" customFormat="false" ht="17.25" hidden="false" customHeight="true" outlineLevel="0" collapsed="false">
      <c r="B127" s="66" t="s">
        <v>140</v>
      </c>
      <c r="C127" s="66" t="s">
        <v>740</v>
      </c>
      <c r="D127" s="67" t="s">
        <v>732</v>
      </c>
      <c r="E127" s="68" t="s">
        <v>741</v>
      </c>
      <c r="F127" s="66"/>
      <c r="G127" s="66" t="s">
        <v>420</v>
      </c>
      <c r="H127" s="66" t="s">
        <v>184</v>
      </c>
      <c r="I127" s="79" t="n">
        <v>8</v>
      </c>
      <c r="J127" s="79" t="n">
        <v>8</v>
      </c>
      <c r="K127" s="79" t="n">
        <v>8</v>
      </c>
      <c r="L127" s="71" t="s">
        <v>146</v>
      </c>
      <c r="M127" s="72" t="s">
        <v>147</v>
      </c>
      <c r="N127" s="67" t="n">
        <v>1</v>
      </c>
      <c r="O127" s="81" t="s">
        <v>742</v>
      </c>
      <c r="P127" s="74" t="s">
        <v>149</v>
      </c>
      <c r="Q127" s="75"/>
      <c r="R127" s="75"/>
      <c r="S127" s="76"/>
      <c r="T127" s="75"/>
      <c r="U127" s="75"/>
      <c r="V127" s="75"/>
      <c r="W127" s="75"/>
      <c r="X127" s="77"/>
      <c r="Y127" s="78" t="str">
        <f aca="true">IF(TRIM($B127&amp;$C127)="","",IF(OR($W127="安装免保",$W127="技术免保",$W127="质保期内"),IF(NOT(ISNUMBER($X127)),"▲免保到期日没填",IF($X127&lt;TODAY(),"▲免保已到期，转收费",IF($X127-TODAY()&lt;=提醒天数,"免保剩"&amp;($X127-TODAY())&amp;"天","免保中"))),IF($W127="暂停维保","暂停中",IF($W127="已解约","已解约",""))))</f>
        <v/>
      </c>
      <c r="Z127" s="78" t="str">
        <f aca="true">IF(TRIM($B127&amp;$C127)="","",TRIM(IF($AA127="","",IF($AA127&lt;TODAY(),"年检已过期"&amp;(TODAY()-$AA127)&amp;"天 ",IF($AA127-TODAY()&lt;=提醒天数,"年检剩"&amp;($AA127-TODAY())&amp;"天 ","")))&amp;IF($AB127="","",IF($AB127&lt;TODAY(),"限速器已过期"&amp;(TODAY()-$AB127)&amp;"天 ",IF($AB127-TODAY()&lt;=提醒天数,"限速器剩"&amp;($AB127-TODAY())&amp;"天 ","")))&amp;IF($AC127="","",IF($AC127&lt;TODAY(),"载重试验已过期"&amp;(TODAY()-$AC127)&amp;"天 ",IF($AC127-TODAY()&lt;=提醒天数,"载重试验剩"&amp;($AC127-TODAY())&amp;"天 ","")))))</f>
        <v/>
      </c>
      <c r="AA127" s="77" t="str">
        <f aca="false">IF(TRIM($Q127&amp;"")="","",IF(ISNUMBER($Q127),IF($Q127&gt;10000,$Q127,IFERROR(DATE(INT($Q127),IF(ROUND(MOD($Q127,1)*100,0)&gt;12,ROUND(MOD($Q127,1)*10,0),ROUND(MOD($Q127,1)*100,0))+1,0),"")),IFERROR(IF(LEN($Q127)-LEN(SUBSTITUTE($Q127,".",""))&gt;=2,DATEVALUE(SUBSTITUTE(TRIM($Q127),".","-")),DATE(VALUE(LEFT(TRIM($Q127),4)),VALUE(MID(TRIM($Q127),6,2))+1,0)),"")))</f>
        <v/>
      </c>
      <c r="AB127" s="77" t="str">
        <f aca="false">IF(TRIM($S127&amp;"")="","",IF(ISNUMBER($S127),IF($S127&gt;10000,$S127,IFERROR(DATE(INT($S127),IF(ROUND(MOD($S127,1)*100,0)&gt;12,ROUND(MOD($S127,1)*10,0),ROUND(MOD($S127,1)*100,0))+1,0),"")),IFERROR(IF(LEN($S127)-LEN(SUBSTITUTE($S127,".",""))&gt;=2,DATEVALUE(SUBSTITUTE(TRIM($S127),".","-")),DATE(VALUE(LEFT(TRIM($S127),4)),VALUE(MID(TRIM($S127),6,2))+1,0)),"")))</f>
        <v/>
      </c>
      <c r="AC127" s="77" t="str">
        <f aca="false">IF(TRIM($T127&amp;"")="","",IF(ISNUMBER($T127),IF($T127&gt;10000,$T127,IFERROR(DATE(INT($T127),IF(ROUND(MOD($T127,1)*100,0)&gt;12,ROUND(MOD($T127,1)*10,0),ROUND(MOD($T127,1)*100,0))+1,0),"")),IFERROR(IF(LEN($T127)-LEN(SUBSTITUTE($T127,".",""))&gt;=2,DATEVALUE(SUBSTITUTE(TRIM($T127),".","-")),DATE(VALUE(LEFT(TRIM($T127),4)),VALUE(MID(TRIM($T127),6,2))+1,0)),"")))</f>
        <v/>
      </c>
    </row>
    <row r="128" customFormat="false" ht="17.25" hidden="false" customHeight="true" outlineLevel="0" collapsed="false">
      <c r="B128" s="66" t="s">
        <v>140</v>
      </c>
      <c r="C128" s="66" t="s">
        <v>743</v>
      </c>
      <c r="D128" s="67" t="s">
        <v>732</v>
      </c>
      <c r="E128" s="68" t="s">
        <v>744</v>
      </c>
      <c r="F128" s="66"/>
      <c r="G128" s="66" t="s">
        <v>420</v>
      </c>
      <c r="H128" s="66" t="s">
        <v>184</v>
      </c>
      <c r="I128" s="79" t="n">
        <v>8</v>
      </c>
      <c r="J128" s="79" t="n">
        <v>8</v>
      </c>
      <c r="K128" s="79" t="n">
        <v>8</v>
      </c>
      <c r="L128" s="71" t="s">
        <v>146</v>
      </c>
      <c r="M128" s="72" t="s">
        <v>147</v>
      </c>
      <c r="N128" s="67" t="n">
        <v>1</v>
      </c>
      <c r="O128" s="81" t="s">
        <v>745</v>
      </c>
      <c r="P128" s="74" t="s">
        <v>187</v>
      </c>
      <c r="Q128" s="75"/>
      <c r="R128" s="75"/>
      <c r="S128" s="76"/>
      <c r="T128" s="75"/>
      <c r="U128" s="75"/>
      <c r="V128" s="75"/>
      <c r="W128" s="75"/>
      <c r="X128" s="77"/>
      <c r="Y128" s="78" t="str">
        <f aca="true">IF(TRIM($B128&amp;$C128)="","",IF(OR($W128="安装免保",$W128="技术免保",$W128="质保期内"),IF(NOT(ISNUMBER($X128)),"▲免保到期日没填",IF($X128&lt;TODAY(),"▲免保已到期，转收费",IF($X128-TODAY()&lt;=提醒天数,"免保剩"&amp;($X128-TODAY())&amp;"天","免保中"))),IF($W128="暂停维保","暂停中",IF($W128="已解约","已解约",""))))</f>
        <v/>
      </c>
      <c r="Z128" s="78" t="str">
        <f aca="true">IF(TRIM($B128&amp;$C128)="","",TRIM(IF($AA128="","",IF($AA128&lt;TODAY(),"年检已过期"&amp;(TODAY()-$AA128)&amp;"天 ",IF($AA128-TODAY()&lt;=提醒天数,"年检剩"&amp;($AA128-TODAY())&amp;"天 ","")))&amp;IF($AB128="","",IF($AB128&lt;TODAY(),"限速器已过期"&amp;(TODAY()-$AB128)&amp;"天 ",IF($AB128-TODAY()&lt;=提醒天数,"限速器剩"&amp;($AB128-TODAY())&amp;"天 ","")))&amp;IF($AC128="","",IF($AC128&lt;TODAY(),"载重试验已过期"&amp;(TODAY()-$AC128)&amp;"天 ",IF($AC128-TODAY()&lt;=提醒天数,"载重试验剩"&amp;($AC128-TODAY())&amp;"天 ","")))))</f>
        <v/>
      </c>
      <c r="AA128" s="77" t="str">
        <f aca="false">IF(TRIM($Q128&amp;"")="","",IF(ISNUMBER($Q128),IF($Q128&gt;10000,$Q128,IFERROR(DATE(INT($Q128),IF(ROUND(MOD($Q128,1)*100,0)&gt;12,ROUND(MOD($Q128,1)*10,0),ROUND(MOD($Q128,1)*100,0))+1,0),"")),IFERROR(IF(LEN($Q128)-LEN(SUBSTITUTE($Q128,".",""))&gt;=2,DATEVALUE(SUBSTITUTE(TRIM($Q128),".","-")),DATE(VALUE(LEFT(TRIM($Q128),4)),VALUE(MID(TRIM($Q128),6,2))+1,0)),"")))</f>
        <v/>
      </c>
      <c r="AB128" s="77" t="str">
        <f aca="false">IF(TRIM($S128&amp;"")="","",IF(ISNUMBER($S128),IF($S128&gt;10000,$S128,IFERROR(DATE(INT($S128),IF(ROUND(MOD($S128,1)*100,0)&gt;12,ROUND(MOD($S128,1)*10,0),ROUND(MOD($S128,1)*100,0))+1,0),"")),IFERROR(IF(LEN($S128)-LEN(SUBSTITUTE($S128,".",""))&gt;=2,DATEVALUE(SUBSTITUTE(TRIM($S128),".","-")),DATE(VALUE(LEFT(TRIM($S128),4)),VALUE(MID(TRIM($S128),6,2))+1,0)),"")))</f>
        <v/>
      </c>
      <c r="AC128" s="77" t="str">
        <f aca="false">IF(TRIM($T128&amp;"")="","",IF(ISNUMBER($T128),IF($T128&gt;10000,$T128,IFERROR(DATE(INT($T128),IF(ROUND(MOD($T128,1)*100,0)&gt;12,ROUND(MOD($T128,1)*10,0),ROUND(MOD($T128,1)*100,0))+1,0),"")),IFERROR(IF(LEN($T128)-LEN(SUBSTITUTE($T128,".",""))&gt;=2,DATEVALUE(SUBSTITUTE(TRIM($T128),".","-")),DATE(VALUE(LEFT(TRIM($T128),4)),VALUE(MID(TRIM($T128),6,2))+1,0)),"")))</f>
        <v/>
      </c>
    </row>
    <row r="129" customFormat="false" ht="17.25" hidden="false" customHeight="true" outlineLevel="0" collapsed="false">
      <c r="B129" s="66" t="s">
        <v>140</v>
      </c>
      <c r="C129" s="66" t="s">
        <v>746</v>
      </c>
      <c r="D129" s="67" t="s">
        <v>747</v>
      </c>
      <c r="E129" s="68" t="s">
        <v>748</v>
      </c>
      <c r="F129" s="66"/>
      <c r="G129" s="66" t="s">
        <v>420</v>
      </c>
      <c r="H129" s="66" t="s">
        <v>184</v>
      </c>
      <c r="I129" s="79" t="n">
        <v>8</v>
      </c>
      <c r="J129" s="79" t="n">
        <v>7</v>
      </c>
      <c r="K129" s="79" t="n">
        <v>7</v>
      </c>
      <c r="L129" s="71" t="s">
        <v>146</v>
      </c>
      <c r="M129" s="72" t="s">
        <v>147</v>
      </c>
      <c r="N129" s="67" t="n">
        <v>1</v>
      </c>
      <c r="O129" s="81" t="s">
        <v>749</v>
      </c>
      <c r="P129" s="74" t="s">
        <v>149</v>
      </c>
      <c r="Q129" s="75"/>
      <c r="R129" s="75"/>
      <c r="S129" s="76"/>
      <c r="T129" s="75"/>
      <c r="U129" s="75"/>
      <c r="V129" s="75"/>
      <c r="W129" s="75"/>
      <c r="X129" s="77"/>
      <c r="Y129" s="78" t="str">
        <f aca="true">IF(TRIM($B129&amp;$C129)="","",IF(OR($W129="安装免保",$W129="技术免保",$W129="质保期内"),IF(NOT(ISNUMBER($X129)),"▲免保到期日没填",IF($X129&lt;TODAY(),"▲免保已到期，转收费",IF($X129-TODAY()&lt;=提醒天数,"免保剩"&amp;($X129-TODAY())&amp;"天","免保中"))),IF($W129="暂停维保","暂停中",IF($W129="已解约","已解约",""))))</f>
        <v/>
      </c>
      <c r="Z129" s="78" t="str">
        <f aca="true">IF(TRIM($B129&amp;$C129)="","",TRIM(IF($AA129="","",IF($AA129&lt;TODAY(),"年检已过期"&amp;(TODAY()-$AA129)&amp;"天 ",IF($AA129-TODAY()&lt;=提醒天数,"年检剩"&amp;($AA129-TODAY())&amp;"天 ","")))&amp;IF($AB129="","",IF($AB129&lt;TODAY(),"限速器已过期"&amp;(TODAY()-$AB129)&amp;"天 ",IF($AB129-TODAY()&lt;=提醒天数,"限速器剩"&amp;($AB129-TODAY())&amp;"天 ","")))&amp;IF($AC129="","",IF($AC129&lt;TODAY(),"载重试验已过期"&amp;(TODAY()-$AC129)&amp;"天 ",IF($AC129-TODAY()&lt;=提醒天数,"载重试验剩"&amp;($AC129-TODAY())&amp;"天 ","")))))</f>
        <v/>
      </c>
      <c r="AA129" s="77" t="str">
        <f aca="false">IF(TRIM($Q129&amp;"")="","",IF(ISNUMBER($Q129),IF($Q129&gt;10000,$Q129,IFERROR(DATE(INT($Q129),IF(ROUND(MOD($Q129,1)*100,0)&gt;12,ROUND(MOD($Q129,1)*10,0),ROUND(MOD($Q129,1)*100,0))+1,0),"")),IFERROR(IF(LEN($Q129)-LEN(SUBSTITUTE($Q129,".",""))&gt;=2,DATEVALUE(SUBSTITUTE(TRIM($Q129),".","-")),DATE(VALUE(LEFT(TRIM($Q129),4)),VALUE(MID(TRIM($Q129),6,2))+1,0)),"")))</f>
        <v/>
      </c>
      <c r="AB129" s="77" t="str">
        <f aca="false">IF(TRIM($S129&amp;"")="","",IF(ISNUMBER($S129),IF($S129&gt;10000,$S129,IFERROR(DATE(INT($S129),IF(ROUND(MOD($S129,1)*100,0)&gt;12,ROUND(MOD($S129,1)*10,0),ROUND(MOD($S129,1)*100,0))+1,0),"")),IFERROR(IF(LEN($S129)-LEN(SUBSTITUTE($S129,".",""))&gt;=2,DATEVALUE(SUBSTITUTE(TRIM($S129),".","-")),DATE(VALUE(LEFT(TRIM($S129),4)),VALUE(MID(TRIM($S129),6,2))+1,0)),"")))</f>
        <v/>
      </c>
      <c r="AC129" s="77" t="str">
        <f aca="false">IF(TRIM($T129&amp;"")="","",IF(ISNUMBER($T129),IF($T129&gt;10000,$T129,IFERROR(DATE(INT($T129),IF(ROUND(MOD($T129,1)*100,0)&gt;12,ROUND(MOD($T129,1)*10,0),ROUND(MOD($T129,1)*100,0))+1,0),"")),IFERROR(IF(LEN($T129)-LEN(SUBSTITUTE($T129,".",""))&gt;=2,DATEVALUE(SUBSTITUTE(TRIM($T129),".","-")),DATE(VALUE(LEFT(TRIM($T129),4)),VALUE(MID(TRIM($T129),6,2))+1,0)),"")))</f>
        <v/>
      </c>
    </row>
    <row r="130" customFormat="false" ht="17.25" hidden="false" customHeight="true" outlineLevel="0" collapsed="false">
      <c r="B130" s="66" t="s">
        <v>388</v>
      </c>
      <c r="C130" s="66" t="s">
        <v>750</v>
      </c>
      <c r="D130" s="67" t="s">
        <v>207</v>
      </c>
      <c r="E130" s="68" t="s">
        <v>751</v>
      </c>
      <c r="F130" s="69" t="s">
        <v>752</v>
      </c>
      <c r="G130" s="66" t="s">
        <v>209</v>
      </c>
      <c r="H130" s="66" t="s">
        <v>16</v>
      </c>
      <c r="I130" s="79" t="n">
        <v>6</v>
      </c>
      <c r="J130" s="79" t="n">
        <v>6</v>
      </c>
      <c r="K130" s="79" t="n">
        <v>6</v>
      </c>
      <c r="L130" s="71" t="s">
        <v>185</v>
      </c>
      <c r="M130" s="72" t="s">
        <v>147</v>
      </c>
      <c r="N130" s="67" t="n">
        <v>1</v>
      </c>
      <c r="O130" s="81" t="s">
        <v>753</v>
      </c>
      <c r="P130" s="74" t="s">
        <v>754</v>
      </c>
      <c r="Q130" s="75"/>
      <c r="R130" s="75"/>
      <c r="S130" s="76"/>
      <c r="T130" s="75"/>
      <c r="U130" s="75"/>
      <c r="V130" s="75"/>
      <c r="W130" s="75"/>
      <c r="X130" s="77"/>
      <c r="Y130" s="78" t="str">
        <f aca="true">IF(TRIM($B130&amp;$C130)="","",IF(OR($W130="安装免保",$W130="技术免保",$W130="质保期内"),IF(NOT(ISNUMBER($X130)),"▲免保到期日没填",IF($X130&lt;TODAY(),"▲免保已到期，转收费",IF($X130-TODAY()&lt;=提醒天数,"免保剩"&amp;($X130-TODAY())&amp;"天","免保中"))),IF($W130="暂停维保","暂停中",IF($W130="已解约","已解约",""))))</f>
        <v/>
      </c>
      <c r="Z130" s="78" t="str">
        <f aca="true">IF(TRIM($B130&amp;$C130)="","",TRIM(IF($AA130="","",IF($AA130&lt;TODAY(),"年检已过期"&amp;(TODAY()-$AA130)&amp;"天 ",IF($AA130-TODAY()&lt;=提醒天数,"年检剩"&amp;($AA130-TODAY())&amp;"天 ","")))&amp;IF($AB130="","",IF($AB130&lt;TODAY(),"限速器已过期"&amp;(TODAY()-$AB130)&amp;"天 ",IF($AB130-TODAY()&lt;=提醒天数,"限速器剩"&amp;($AB130-TODAY())&amp;"天 ","")))&amp;IF($AC130="","",IF($AC130&lt;TODAY(),"载重试验已过期"&amp;(TODAY()-$AC130)&amp;"天 ",IF($AC130-TODAY()&lt;=提醒天数,"载重试验剩"&amp;($AC130-TODAY())&amp;"天 ","")))))</f>
        <v/>
      </c>
      <c r="AA130" s="77" t="str">
        <f aca="false">IF(TRIM($Q130&amp;"")="","",IF(ISNUMBER($Q130),IF($Q130&gt;10000,$Q130,IFERROR(DATE(INT($Q130),IF(ROUND(MOD($Q130,1)*100,0)&gt;12,ROUND(MOD($Q130,1)*10,0),ROUND(MOD($Q130,1)*100,0))+1,0),"")),IFERROR(IF(LEN($Q130)-LEN(SUBSTITUTE($Q130,".",""))&gt;=2,DATEVALUE(SUBSTITUTE(TRIM($Q130),".","-")),DATE(VALUE(LEFT(TRIM($Q130),4)),VALUE(MID(TRIM($Q130),6,2))+1,0)),"")))</f>
        <v/>
      </c>
      <c r="AB130" s="77" t="str">
        <f aca="false">IF(TRIM($S130&amp;"")="","",IF(ISNUMBER($S130),IF($S130&gt;10000,$S130,IFERROR(DATE(INT($S130),IF(ROUND(MOD($S130,1)*100,0)&gt;12,ROUND(MOD($S130,1)*10,0),ROUND(MOD($S130,1)*100,0))+1,0),"")),IFERROR(IF(LEN($S130)-LEN(SUBSTITUTE($S130,".",""))&gt;=2,DATEVALUE(SUBSTITUTE(TRIM($S130),".","-")),DATE(VALUE(LEFT(TRIM($S130),4)),VALUE(MID(TRIM($S130),6,2))+1,0)),"")))</f>
        <v/>
      </c>
      <c r="AC130" s="77" t="str">
        <f aca="false">IF(TRIM($T130&amp;"")="","",IF(ISNUMBER($T130),IF($T130&gt;10000,$T130,IFERROR(DATE(INT($T130),IF(ROUND(MOD($T130,1)*100,0)&gt;12,ROUND(MOD($T130,1)*10,0),ROUND(MOD($T130,1)*100,0))+1,0),"")),IFERROR(IF(LEN($T130)-LEN(SUBSTITUTE($T130,".",""))&gt;=2,DATEVALUE(SUBSTITUTE(TRIM($T130),".","-")),DATE(VALUE(LEFT(TRIM($T130),4)),VALUE(MID(TRIM($T130),6,2))+1,0)),"")))</f>
        <v/>
      </c>
    </row>
    <row r="131" customFormat="false" ht="17.25" hidden="false" customHeight="true" outlineLevel="0" collapsed="false">
      <c r="B131" s="66" t="s">
        <v>140</v>
      </c>
      <c r="C131" s="66" t="s">
        <v>755</v>
      </c>
      <c r="D131" s="68" t="s">
        <v>691</v>
      </c>
      <c r="E131" s="68" t="s">
        <v>756</v>
      </c>
      <c r="F131" s="66"/>
      <c r="G131" s="66" t="s">
        <v>693</v>
      </c>
      <c r="H131" s="66" t="s">
        <v>16</v>
      </c>
      <c r="I131" s="79" t="n">
        <v>6</v>
      </c>
      <c r="J131" s="79" t="n">
        <v>5</v>
      </c>
      <c r="K131" s="79" t="n">
        <v>5</v>
      </c>
      <c r="L131" s="71" t="s">
        <v>146</v>
      </c>
      <c r="M131" s="72" t="s">
        <v>147</v>
      </c>
      <c r="N131" s="67" t="n">
        <v>1</v>
      </c>
      <c r="O131" s="81" t="s">
        <v>757</v>
      </c>
      <c r="P131" s="74" t="s">
        <v>149</v>
      </c>
      <c r="Q131" s="75"/>
      <c r="R131" s="75"/>
      <c r="S131" s="76"/>
      <c r="T131" s="75"/>
      <c r="U131" s="75"/>
      <c r="V131" s="75"/>
      <c r="W131" s="75"/>
      <c r="X131" s="77"/>
      <c r="Y131" s="78" t="str">
        <f aca="true">IF(TRIM($B131&amp;$C131)="","",IF(OR($W131="安装免保",$W131="技术免保",$W131="质保期内"),IF(NOT(ISNUMBER($X131)),"▲免保到期日没填",IF($X131&lt;TODAY(),"▲免保已到期，转收费",IF($X131-TODAY()&lt;=提醒天数,"免保剩"&amp;($X131-TODAY())&amp;"天","免保中"))),IF($W131="暂停维保","暂停中",IF($W131="已解约","已解约",""))))</f>
        <v/>
      </c>
      <c r="Z131" s="78" t="str">
        <f aca="true">IF(TRIM($B131&amp;$C131)="","",TRIM(IF($AA131="","",IF($AA131&lt;TODAY(),"年检已过期"&amp;(TODAY()-$AA131)&amp;"天 ",IF($AA131-TODAY()&lt;=提醒天数,"年检剩"&amp;($AA131-TODAY())&amp;"天 ","")))&amp;IF($AB131="","",IF($AB131&lt;TODAY(),"限速器已过期"&amp;(TODAY()-$AB131)&amp;"天 ",IF($AB131-TODAY()&lt;=提醒天数,"限速器剩"&amp;($AB131-TODAY())&amp;"天 ","")))&amp;IF($AC131="","",IF($AC131&lt;TODAY(),"载重试验已过期"&amp;(TODAY()-$AC131)&amp;"天 ",IF($AC131-TODAY()&lt;=提醒天数,"载重试验剩"&amp;($AC131-TODAY())&amp;"天 ","")))))</f>
        <v/>
      </c>
      <c r="AA131" s="77" t="str">
        <f aca="false">IF(TRIM($Q131&amp;"")="","",IF(ISNUMBER($Q131),IF($Q131&gt;10000,$Q131,IFERROR(DATE(INT($Q131),IF(ROUND(MOD($Q131,1)*100,0)&gt;12,ROUND(MOD($Q131,1)*10,0),ROUND(MOD($Q131,1)*100,0))+1,0),"")),IFERROR(IF(LEN($Q131)-LEN(SUBSTITUTE($Q131,".",""))&gt;=2,DATEVALUE(SUBSTITUTE(TRIM($Q131),".","-")),DATE(VALUE(LEFT(TRIM($Q131),4)),VALUE(MID(TRIM($Q131),6,2))+1,0)),"")))</f>
        <v/>
      </c>
      <c r="AB131" s="77" t="str">
        <f aca="false">IF(TRIM($S131&amp;"")="","",IF(ISNUMBER($S131),IF($S131&gt;10000,$S131,IFERROR(DATE(INT($S131),IF(ROUND(MOD($S131,1)*100,0)&gt;12,ROUND(MOD($S131,1)*10,0),ROUND(MOD($S131,1)*100,0))+1,0),"")),IFERROR(IF(LEN($S131)-LEN(SUBSTITUTE($S131,".",""))&gt;=2,DATEVALUE(SUBSTITUTE(TRIM($S131),".","-")),DATE(VALUE(LEFT(TRIM($S131),4)),VALUE(MID(TRIM($S131),6,2))+1,0)),"")))</f>
        <v/>
      </c>
      <c r="AC131" s="77" t="str">
        <f aca="false">IF(TRIM($T131&amp;"")="","",IF(ISNUMBER($T131),IF($T131&gt;10000,$T131,IFERROR(DATE(INT($T131),IF(ROUND(MOD($T131,1)*100,0)&gt;12,ROUND(MOD($T131,1)*10,0),ROUND(MOD($T131,1)*100,0))+1,0),"")),IFERROR(IF(LEN($T131)-LEN(SUBSTITUTE($T131,".",""))&gt;=2,DATEVALUE(SUBSTITUTE(TRIM($T131),".","-")),DATE(VALUE(LEFT(TRIM($T131),4)),VALUE(MID(TRIM($T131),6,2))+1,0)),"")))</f>
        <v/>
      </c>
    </row>
    <row r="132" customFormat="false" ht="17.25" hidden="false" customHeight="true" outlineLevel="0" collapsed="false">
      <c r="B132" s="66" t="s">
        <v>140</v>
      </c>
      <c r="C132" s="66" t="s">
        <v>758</v>
      </c>
      <c r="D132" s="67" t="s">
        <v>691</v>
      </c>
      <c r="E132" s="68" t="s">
        <v>759</v>
      </c>
      <c r="F132" s="69" t="s">
        <v>760</v>
      </c>
      <c r="G132" s="66" t="s">
        <v>693</v>
      </c>
      <c r="H132" s="66" t="s">
        <v>184</v>
      </c>
      <c r="I132" s="79" t="n">
        <v>6</v>
      </c>
      <c r="J132" s="79" t="n">
        <v>3</v>
      </c>
      <c r="K132" s="79" t="n">
        <v>3</v>
      </c>
      <c r="L132" s="71" t="s">
        <v>761</v>
      </c>
      <c r="M132" s="72" t="s">
        <v>147</v>
      </c>
      <c r="N132" s="67" t="n">
        <v>1</v>
      </c>
      <c r="O132" s="81" t="s">
        <v>762</v>
      </c>
      <c r="P132" s="74" t="s">
        <v>763</v>
      </c>
      <c r="Q132" s="75"/>
      <c r="R132" s="75"/>
      <c r="S132" s="76"/>
      <c r="T132" s="75"/>
      <c r="U132" s="75"/>
      <c r="V132" s="75"/>
      <c r="W132" s="75"/>
      <c r="X132" s="77"/>
      <c r="Y132" s="78" t="str">
        <f aca="true">IF(TRIM($B132&amp;$C132)="","",IF(OR($W132="安装免保",$W132="技术免保",$W132="质保期内"),IF(NOT(ISNUMBER($X132)),"▲免保到期日没填",IF($X132&lt;TODAY(),"▲免保已到期，转收费",IF($X132-TODAY()&lt;=提醒天数,"免保剩"&amp;($X132-TODAY())&amp;"天","免保中"))),IF($W132="暂停维保","暂停中",IF($W132="已解约","已解约",""))))</f>
        <v/>
      </c>
      <c r="Z132" s="78" t="str">
        <f aca="true">IF(TRIM($B132&amp;$C132)="","",TRIM(IF($AA132="","",IF($AA132&lt;TODAY(),"年检已过期"&amp;(TODAY()-$AA132)&amp;"天 ",IF($AA132-TODAY()&lt;=提醒天数,"年检剩"&amp;($AA132-TODAY())&amp;"天 ","")))&amp;IF($AB132="","",IF($AB132&lt;TODAY(),"限速器已过期"&amp;(TODAY()-$AB132)&amp;"天 ",IF($AB132-TODAY()&lt;=提醒天数,"限速器剩"&amp;($AB132-TODAY())&amp;"天 ","")))&amp;IF($AC132="","",IF($AC132&lt;TODAY(),"载重试验已过期"&amp;(TODAY()-$AC132)&amp;"天 ",IF($AC132-TODAY()&lt;=提醒天数,"载重试验剩"&amp;($AC132-TODAY())&amp;"天 ","")))))</f>
        <v/>
      </c>
      <c r="AA132" s="77" t="str">
        <f aca="false">IF(TRIM($Q132&amp;"")="","",IF(ISNUMBER($Q132),IF($Q132&gt;10000,$Q132,IFERROR(DATE(INT($Q132),IF(ROUND(MOD($Q132,1)*100,0)&gt;12,ROUND(MOD($Q132,1)*10,0),ROUND(MOD($Q132,1)*100,0))+1,0),"")),IFERROR(IF(LEN($Q132)-LEN(SUBSTITUTE($Q132,".",""))&gt;=2,DATEVALUE(SUBSTITUTE(TRIM($Q132),".","-")),DATE(VALUE(LEFT(TRIM($Q132),4)),VALUE(MID(TRIM($Q132),6,2))+1,0)),"")))</f>
        <v/>
      </c>
      <c r="AB132" s="77" t="str">
        <f aca="false">IF(TRIM($S132&amp;"")="","",IF(ISNUMBER($S132),IF($S132&gt;10000,$S132,IFERROR(DATE(INT($S132),IF(ROUND(MOD($S132,1)*100,0)&gt;12,ROUND(MOD($S132,1)*10,0),ROUND(MOD($S132,1)*100,0))+1,0),"")),IFERROR(IF(LEN($S132)-LEN(SUBSTITUTE($S132,".",""))&gt;=2,DATEVALUE(SUBSTITUTE(TRIM($S132),".","-")),DATE(VALUE(LEFT(TRIM($S132),4)),VALUE(MID(TRIM($S132),6,2))+1,0)),"")))</f>
        <v/>
      </c>
      <c r="AC132" s="77" t="str">
        <f aca="false">IF(TRIM($T132&amp;"")="","",IF(ISNUMBER($T132),IF($T132&gt;10000,$T132,IFERROR(DATE(INT($T132),IF(ROUND(MOD($T132,1)*100,0)&gt;12,ROUND(MOD($T132,1)*10,0),ROUND(MOD($T132,1)*100,0))+1,0),"")),IFERROR(IF(LEN($T132)-LEN(SUBSTITUTE($T132,".",""))&gt;=2,DATEVALUE(SUBSTITUTE(TRIM($T132),".","-")),DATE(VALUE(LEFT(TRIM($T132),4)),VALUE(MID(TRIM($T132),6,2))+1,0)),"")))</f>
        <v/>
      </c>
    </row>
    <row r="133" customFormat="false" ht="17.25" hidden="false" customHeight="true" outlineLevel="0" collapsed="false">
      <c r="B133" s="66" t="s">
        <v>140</v>
      </c>
      <c r="C133" s="66" t="s">
        <v>764</v>
      </c>
      <c r="D133" s="67" t="s">
        <v>747</v>
      </c>
      <c r="E133" s="68" t="s">
        <v>765</v>
      </c>
      <c r="F133" s="69" t="s">
        <v>766</v>
      </c>
      <c r="G133" s="66" t="s">
        <v>283</v>
      </c>
      <c r="H133" s="66" t="s">
        <v>184</v>
      </c>
      <c r="I133" s="79" t="n">
        <v>7</v>
      </c>
      <c r="J133" s="79" t="n">
        <v>7</v>
      </c>
      <c r="K133" s="79" t="n">
        <v>7</v>
      </c>
      <c r="L133" s="71" t="s">
        <v>146</v>
      </c>
      <c r="M133" s="72" t="s">
        <v>147</v>
      </c>
      <c r="N133" s="67" t="n">
        <v>1</v>
      </c>
      <c r="O133" s="81" t="s">
        <v>767</v>
      </c>
      <c r="P133" s="74" t="s">
        <v>768</v>
      </c>
      <c r="Q133" s="75"/>
      <c r="R133" s="75"/>
      <c r="S133" s="76"/>
      <c r="T133" s="75"/>
      <c r="U133" s="75"/>
      <c r="V133" s="75"/>
      <c r="W133" s="75"/>
      <c r="X133" s="77"/>
      <c r="Y133" s="78" t="str">
        <f aca="true">IF(TRIM($B133&amp;$C133)="","",IF(OR($W133="安装免保",$W133="技术免保",$W133="质保期内"),IF(NOT(ISNUMBER($X133)),"▲免保到期日没填",IF($X133&lt;TODAY(),"▲免保已到期，转收费",IF($X133-TODAY()&lt;=提醒天数,"免保剩"&amp;($X133-TODAY())&amp;"天","免保中"))),IF($W133="暂停维保","暂停中",IF($W133="已解约","已解约",""))))</f>
        <v/>
      </c>
      <c r="Z133" s="78" t="str">
        <f aca="true">IF(TRIM($B133&amp;$C133)="","",TRIM(IF($AA133="","",IF($AA133&lt;TODAY(),"年检已过期"&amp;(TODAY()-$AA133)&amp;"天 ",IF($AA133-TODAY()&lt;=提醒天数,"年检剩"&amp;($AA133-TODAY())&amp;"天 ","")))&amp;IF($AB133="","",IF($AB133&lt;TODAY(),"限速器已过期"&amp;(TODAY()-$AB133)&amp;"天 ",IF($AB133-TODAY()&lt;=提醒天数,"限速器剩"&amp;($AB133-TODAY())&amp;"天 ","")))&amp;IF($AC133="","",IF($AC133&lt;TODAY(),"载重试验已过期"&amp;(TODAY()-$AC133)&amp;"天 ",IF($AC133-TODAY()&lt;=提醒天数,"载重试验剩"&amp;($AC133-TODAY())&amp;"天 ","")))))</f>
        <v/>
      </c>
      <c r="AA133" s="77" t="str">
        <f aca="false">IF(TRIM($Q133&amp;"")="","",IF(ISNUMBER($Q133),IF($Q133&gt;10000,$Q133,IFERROR(DATE(INT($Q133),IF(ROUND(MOD($Q133,1)*100,0)&gt;12,ROUND(MOD($Q133,1)*10,0),ROUND(MOD($Q133,1)*100,0))+1,0),"")),IFERROR(IF(LEN($Q133)-LEN(SUBSTITUTE($Q133,".",""))&gt;=2,DATEVALUE(SUBSTITUTE(TRIM($Q133),".","-")),DATE(VALUE(LEFT(TRIM($Q133),4)),VALUE(MID(TRIM($Q133),6,2))+1,0)),"")))</f>
        <v/>
      </c>
      <c r="AB133" s="77" t="str">
        <f aca="false">IF(TRIM($S133&amp;"")="","",IF(ISNUMBER($S133),IF($S133&gt;10000,$S133,IFERROR(DATE(INT($S133),IF(ROUND(MOD($S133,1)*100,0)&gt;12,ROUND(MOD($S133,1)*10,0),ROUND(MOD($S133,1)*100,0))+1,0),"")),IFERROR(IF(LEN($S133)-LEN(SUBSTITUTE($S133,".",""))&gt;=2,DATEVALUE(SUBSTITUTE(TRIM($S133),".","-")),DATE(VALUE(LEFT(TRIM($S133),4)),VALUE(MID(TRIM($S133),6,2))+1,0)),"")))</f>
        <v/>
      </c>
      <c r="AC133" s="77" t="str">
        <f aca="false">IF(TRIM($T133&amp;"")="","",IF(ISNUMBER($T133),IF($T133&gt;10000,$T133,IFERROR(DATE(INT($T133),IF(ROUND(MOD($T133,1)*100,0)&gt;12,ROUND(MOD($T133,1)*10,0),ROUND(MOD($T133,1)*100,0))+1,0),"")),IFERROR(IF(LEN($T133)-LEN(SUBSTITUTE($T133,".",""))&gt;=2,DATEVALUE(SUBSTITUTE(TRIM($T133),".","-")),DATE(VALUE(LEFT(TRIM($T133),4)),VALUE(MID(TRIM($T133),6,2))+1,0)),"")))</f>
        <v/>
      </c>
    </row>
    <row r="134" customFormat="false" ht="17.25" hidden="false" customHeight="true" outlineLevel="0" collapsed="false">
      <c r="B134" s="66" t="s">
        <v>140</v>
      </c>
      <c r="C134" s="66" t="s">
        <v>769</v>
      </c>
      <c r="D134" s="67" t="s">
        <v>691</v>
      </c>
      <c r="E134" s="68" t="s">
        <v>770</v>
      </c>
      <c r="F134" s="67" t="s">
        <v>771</v>
      </c>
      <c r="G134" s="66" t="s">
        <v>693</v>
      </c>
      <c r="H134" s="66" t="s">
        <v>184</v>
      </c>
      <c r="I134" s="79" t="n">
        <v>8</v>
      </c>
      <c r="J134" s="79" t="n">
        <v>8</v>
      </c>
      <c r="K134" s="79" t="n">
        <v>8</v>
      </c>
      <c r="L134" s="71" t="s">
        <v>185</v>
      </c>
      <c r="M134" s="72" t="s">
        <v>147</v>
      </c>
      <c r="N134" s="66" t="n">
        <v>1</v>
      </c>
      <c r="O134" s="81" t="s">
        <v>772</v>
      </c>
      <c r="P134" s="74" t="s">
        <v>149</v>
      </c>
      <c r="Q134" s="75"/>
      <c r="R134" s="75"/>
      <c r="S134" s="76"/>
      <c r="T134" s="75"/>
      <c r="U134" s="75"/>
      <c r="V134" s="75"/>
      <c r="W134" s="75"/>
      <c r="X134" s="77"/>
      <c r="Y134" s="78" t="str">
        <f aca="true">IF(TRIM($B134&amp;$C134)="","",IF(OR($W134="安装免保",$W134="技术免保",$W134="质保期内"),IF(NOT(ISNUMBER($X134)),"▲免保到期日没填",IF($X134&lt;TODAY(),"▲免保已到期，转收费",IF($X134-TODAY()&lt;=提醒天数,"免保剩"&amp;($X134-TODAY())&amp;"天","免保中"))),IF($W134="暂停维保","暂停中",IF($W134="已解约","已解约",""))))</f>
        <v/>
      </c>
      <c r="Z134" s="78" t="str">
        <f aca="true">IF(TRIM($B134&amp;$C134)="","",TRIM(IF($AA134="","",IF($AA134&lt;TODAY(),"年检已过期"&amp;(TODAY()-$AA134)&amp;"天 ",IF($AA134-TODAY()&lt;=提醒天数,"年检剩"&amp;($AA134-TODAY())&amp;"天 ","")))&amp;IF($AB134="","",IF($AB134&lt;TODAY(),"限速器已过期"&amp;(TODAY()-$AB134)&amp;"天 ",IF($AB134-TODAY()&lt;=提醒天数,"限速器剩"&amp;($AB134-TODAY())&amp;"天 ","")))&amp;IF($AC134="","",IF($AC134&lt;TODAY(),"载重试验已过期"&amp;(TODAY()-$AC134)&amp;"天 ",IF($AC134-TODAY()&lt;=提醒天数,"载重试验剩"&amp;($AC134-TODAY())&amp;"天 ","")))))</f>
        <v/>
      </c>
      <c r="AA134" s="77" t="str">
        <f aca="false">IF(TRIM($Q134&amp;"")="","",IF(ISNUMBER($Q134),IF($Q134&gt;10000,$Q134,IFERROR(DATE(INT($Q134),IF(ROUND(MOD($Q134,1)*100,0)&gt;12,ROUND(MOD($Q134,1)*10,0),ROUND(MOD($Q134,1)*100,0))+1,0),"")),IFERROR(IF(LEN($Q134)-LEN(SUBSTITUTE($Q134,".",""))&gt;=2,DATEVALUE(SUBSTITUTE(TRIM($Q134),".","-")),DATE(VALUE(LEFT(TRIM($Q134),4)),VALUE(MID(TRIM($Q134),6,2))+1,0)),"")))</f>
        <v/>
      </c>
      <c r="AB134" s="77" t="str">
        <f aca="false">IF(TRIM($S134&amp;"")="","",IF(ISNUMBER($S134),IF($S134&gt;10000,$S134,IFERROR(DATE(INT($S134),IF(ROUND(MOD($S134,1)*100,0)&gt;12,ROUND(MOD($S134,1)*10,0),ROUND(MOD($S134,1)*100,0))+1,0),"")),IFERROR(IF(LEN($S134)-LEN(SUBSTITUTE($S134,".",""))&gt;=2,DATEVALUE(SUBSTITUTE(TRIM($S134),".","-")),DATE(VALUE(LEFT(TRIM($S134),4)),VALUE(MID(TRIM($S134),6,2))+1,0)),"")))</f>
        <v/>
      </c>
      <c r="AC134" s="77" t="str">
        <f aca="false">IF(TRIM($T134&amp;"")="","",IF(ISNUMBER($T134),IF($T134&gt;10000,$T134,IFERROR(DATE(INT($T134),IF(ROUND(MOD($T134,1)*100,0)&gt;12,ROUND(MOD($T134,1)*10,0),ROUND(MOD($T134,1)*100,0))+1,0),"")),IFERROR(IF(LEN($T134)-LEN(SUBSTITUTE($T134,".",""))&gt;=2,DATEVALUE(SUBSTITUTE(TRIM($T134),".","-")),DATE(VALUE(LEFT(TRIM($T134),4)),VALUE(MID(TRIM($T134),6,2))+1,0)),"")))</f>
        <v/>
      </c>
    </row>
    <row r="135" customFormat="false" ht="17.25" hidden="false" customHeight="true" outlineLevel="0" collapsed="false">
      <c r="B135" s="66" t="s">
        <v>140</v>
      </c>
      <c r="C135" s="66" t="s">
        <v>773</v>
      </c>
      <c r="D135" s="67" t="s">
        <v>774</v>
      </c>
      <c r="E135" s="68" t="s">
        <v>775</v>
      </c>
      <c r="F135" s="69" t="s">
        <v>776</v>
      </c>
      <c r="G135" s="66" t="s">
        <v>420</v>
      </c>
      <c r="H135" s="66" t="s">
        <v>184</v>
      </c>
      <c r="I135" s="79" t="n">
        <v>6</v>
      </c>
      <c r="J135" s="79" t="n">
        <v>6</v>
      </c>
      <c r="K135" s="79" t="n">
        <v>6</v>
      </c>
      <c r="L135" s="71" t="s">
        <v>146</v>
      </c>
      <c r="M135" s="72" t="s">
        <v>147</v>
      </c>
      <c r="N135" s="66" t="n">
        <v>1</v>
      </c>
      <c r="O135" s="81" t="s">
        <v>777</v>
      </c>
      <c r="P135" s="74" t="s">
        <v>149</v>
      </c>
      <c r="Q135" s="75"/>
      <c r="R135" s="75"/>
      <c r="S135" s="76"/>
      <c r="T135" s="75"/>
      <c r="U135" s="75"/>
      <c r="V135" s="75"/>
      <c r="W135" s="75"/>
      <c r="X135" s="77"/>
      <c r="Y135" s="78" t="str">
        <f aca="true">IF(TRIM($B135&amp;$C135)="","",IF(OR($W135="安装免保",$W135="技术免保",$W135="质保期内"),IF(NOT(ISNUMBER($X135)),"▲免保到期日没填",IF($X135&lt;TODAY(),"▲免保已到期，转收费",IF($X135-TODAY()&lt;=提醒天数,"免保剩"&amp;($X135-TODAY())&amp;"天","免保中"))),IF($W135="暂停维保","暂停中",IF($W135="已解约","已解约",""))))</f>
        <v/>
      </c>
      <c r="Z135" s="78" t="str">
        <f aca="true">IF(TRIM($B135&amp;$C135)="","",TRIM(IF($AA135="","",IF($AA135&lt;TODAY(),"年检已过期"&amp;(TODAY()-$AA135)&amp;"天 ",IF($AA135-TODAY()&lt;=提醒天数,"年检剩"&amp;($AA135-TODAY())&amp;"天 ","")))&amp;IF($AB135="","",IF($AB135&lt;TODAY(),"限速器已过期"&amp;(TODAY()-$AB135)&amp;"天 ",IF($AB135-TODAY()&lt;=提醒天数,"限速器剩"&amp;($AB135-TODAY())&amp;"天 ","")))&amp;IF($AC135="","",IF($AC135&lt;TODAY(),"载重试验已过期"&amp;(TODAY()-$AC135)&amp;"天 ",IF($AC135-TODAY()&lt;=提醒天数,"载重试验剩"&amp;($AC135-TODAY())&amp;"天 ","")))))</f>
        <v/>
      </c>
      <c r="AA135" s="77" t="str">
        <f aca="false">IF(TRIM($Q135&amp;"")="","",IF(ISNUMBER($Q135),IF($Q135&gt;10000,$Q135,IFERROR(DATE(INT($Q135),IF(ROUND(MOD($Q135,1)*100,0)&gt;12,ROUND(MOD($Q135,1)*10,0),ROUND(MOD($Q135,1)*100,0))+1,0),"")),IFERROR(IF(LEN($Q135)-LEN(SUBSTITUTE($Q135,".",""))&gt;=2,DATEVALUE(SUBSTITUTE(TRIM($Q135),".","-")),DATE(VALUE(LEFT(TRIM($Q135),4)),VALUE(MID(TRIM($Q135),6,2))+1,0)),"")))</f>
        <v/>
      </c>
      <c r="AB135" s="77" t="str">
        <f aca="false">IF(TRIM($S135&amp;"")="","",IF(ISNUMBER($S135),IF($S135&gt;10000,$S135,IFERROR(DATE(INT($S135),IF(ROUND(MOD($S135,1)*100,0)&gt;12,ROUND(MOD($S135,1)*10,0),ROUND(MOD($S135,1)*100,0))+1,0),"")),IFERROR(IF(LEN($S135)-LEN(SUBSTITUTE($S135,".",""))&gt;=2,DATEVALUE(SUBSTITUTE(TRIM($S135),".","-")),DATE(VALUE(LEFT(TRIM($S135),4)),VALUE(MID(TRIM($S135),6,2))+1,0)),"")))</f>
        <v/>
      </c>
      <c r="AC135" s="77" t="str">
        <f aca="false">IF(TRIM($T135&amp;"")="","",IF(ISNUMBER($T135),IF($T135&gt;10000,$T135,IFERROR(DATE(INT($T135),IF(ROUND(MOD($T135,1)*100,0)&gt;12,ROUND(MOD($T135,1)*10,0),ROUND(MOD($T135,1)*100,0))+1,0),"")),IFERROR(IF(LEN($T135)-LEN(SUBSTITUTE($T135,".",""))&gt;=2,DATEVALUE(SUBSTITUTE(TRIM($T135),".","-")),DATE(VALUE(LEFT(TRIM($T135),4)),VALUE(MID(TRIM($T135),6,2))+1,0)),"")))</f>
        <v/>
      </c>
    </row>
    <row r="136" customFormat="false" ht="17.25" hidden="false" customHeight="true" outlineLevel="0" collapsed="false">
      <c r="B136" s="66" t="s">
        <v>140</v>
      </c>
      <c r="C136" s="66" t="s">
        <v>778</v>
      </c>
      <c r="D136" s="67" t="s">
        <v>691</v>
      </c>
      <c r="E136" s="68" t="s">
        <v>779</v>
      </c>
      <c r="F136" s="66"/>
      <c r="G136" s="66" t="s">
        <v>693</v>
      </c>
      <c r="H136" s="66" t="s">
        <v>184</v>
      </c>
      <c r="I136" s="79" t="n">
        <v>7</v>
      </c>
      <c r="J136" s="79" t="n">
        <v>6</v>
      </c>
      <c r="K136" s="79" t="n">
        <v>6</v>
      </c>
      <c r="L136" s="71" t="s">
        <v>146</v>
      </c>
      <c r="M136" s="72" t="s">
        <v>147</v>
      </c>
      <c r="N136" s="66" t="n">
        <v>1</v>
      </c>
      <c r="O136" s="81" t="s">
        <v>780</v>
      </c>
      <c r="P136" s="83" t="s">
        <v>781</v>
      </c>
      <c r="Q136" s="75"/>
      <c r="R136" s="75"/>
      <c r="S136" s="76"/>
      <c r="T136" s="75"/>
      <c r="U136" s="75"/>
      <c r="V136" s="75"/>
      <c r="W136" s="75"/>
      <c r="X136" s="77"/>
      <c r="Y136" s="78" t="str">
        <f aca="true">IF(TRIM($B136&amp;$C136)="","",IF(OR($W136="安装免保",$W136="技术免保",$W136="质保期内"),IF(NOT(ISNUMBER($X136)),"▲免保到期日没填",IF($X136&lt;TODAY(),"▲免保已到期，转收费",IF($X136-TODAY()&lt;=提醒天数,"免保剩"&amp;($X136-TODAY())&amp;"天","免保中"))),IF($W136="暂停维保","暂停中",IF($W136="已解约","已解约",""))))</f>
        <v/>
      </c>
      <c r="Z136" s="78" t="str">
        <f aca="true">IF(TRIM($B136&amp;$C136)="","",TRIM(IF($AA136="","",IF($AA136&lt;TODAY(),"年检已过期"&amp;(TODAY()-$AA136)&amp;"天 ",IF($AA136-TODAY()&lt;=提醒天数,"年检剩"&amp;($AA136-TODAY())&amp;"天 ","")))&amp;IF($AB136="","",IF($AB136&lt;TODAY(),"限速器已过期"&amp;(TODAY()-$AB136)&amp;"天 ",IF($AB136-TODAY()&lt;=提醒天数,"限速器剩"&amp;($AB136-TODAY())&amp;"天 ","")))&amp;IF($AC136="","",IF($AC136&lt;TODAY(),"载重试验已过期"&amp;(TODAY()-$AC136)&amp;"天 ",IF($AC136-TODAY()&lt;=提醒天数,"载重试验剩"&amp;($AC136-TODAY())&amp;"天 ","")))))</f>
        <v/>
      </c>
      <c r="AA136" s="77" t="str">
        <f aca="false">IF(TRIM($Q136&amp;"")="","",IF(ISNUMBER($Q136),IF($Q136&gt;10000,$Q136,IFERROR(DATE(INT($Q136),IF(ROUND(MOD($Q136,1)*100,0)&gt;12,ROUND(MOD($Q136,1)*10,0),ROUND(MOD($Q136,1)*100,0))+1,0),"")),IFERROR(IF(LEN($Q136)-LEN(SUBSTITUTE($Q136,".",""))&gt;=2,DATEVALUE(SUBSTITUTE(TRIM($Q136),".","-")),DATE(VALUE(LEFT(TRIM($Q136),4)),VALUE(MID(TRIM($Q136),6,2))+1,0)),"")))</f>
        <v/>
      </c>
      <c r="AB136" s="77" t="str">
        <f aca="false">IF(TRIM($S136&amp;"")="","",IF(ISNUMBER($S136),IF($S136&gt;10000,$S136,IFERROR(DATE(INT($S136),IF(ROUND(MOD($S136,1)*100,0)&gt;12,ROUND(MOD($S136,1)*10,0),ROUND(MOD($S136,1)*100,0))+1,0),"")),IFERROR(IF(LEN($S136)-LEN(SUBSTITUTE($S136,".",""))&gt;=2,DATEVALUE(SUBSTITUTE(TRIM($S136),".","-")),DATE(VALUE(LEFT(TRIM($S136),4)),VALUE(MID(TRIM($S136),6,2))+1,0)),"")))</f>
        <v/>
      </c>
      <c r="AC136" s="77" t="str">
        <f aca="false">IF(TRIM($T136&amp;"")="","",IF(ISNUMBER($T136),IF($T136&gt;10000,$T136,IFERROR(DATE(INT($T136),IF(ROUND(MOD($T136,1)*100,0)&gt;12,ROUND(MOD($T136,1)*10,0),ROUND(MOD($T136,1)*100,0))+1,0),"")),IFERROR(IF(LEN($T136)-LEN(SUBSTITUTE($T136,".",""))&gt;=2,DATEVALUE(SUBSTITUTE(TRIM($T136),".","-")),DATE(VALUE(LEFT(TRIM($T136),4)),VALUE(MID(TRIM($T136),6,2))+1,0)),"")))</f>
        <v/>
      </c>
    </row>
    <row r="137" customFormat="false" ht="17.25" hidden="false" customHeight="true" outlineLevel="0" collapsed="false">
      <c r="B137" s="66" t="s">
        <v>140</v>
      </c>
      <c r="C137" s="66" t="s">
        <v>782</v>
      </c>
      <c r="D137" s="67" t="s">
        <v>691</v>
      </c>
      <c r="E137" s="68" t="s">
        <v>783</v>
      </c>
      <c r="F137" s="66"/>
      <c r="G137" s="66" t="s">
        <v>693</v>
      </c>
      <c r="H137" s="66" t="s">
        <v>184</v>
      </c>
      <c r="I137" s="79" t="n">
        <v>7</v>
      </c>
      <c r="J137" s="79" t="n">
        <v>6</v>
      </c>
      <c r="K137" s="79" t="n">
        <v>6</v>
      </c>
      <c r="L137" s="71" t="s">
        <v>146</v>
      </c>
      <c r="M137" s="72" t="s">
        <v>147</v>
      </c>
      <c r="N137" s="66" t="n">
        <v>1</v>
      </c>
      <c r="O137" s="81" t="s">
        <v>784</v>
      </c>
      <c r="P137" s="83" t="s">
        <v>785</v>
      </c>
      <c r="Q137" s="75"/>
      <c r="R137" s="75"/>
      <c r="S137" s="76"/>
      <c r="T137" s="75"/>
      <c r="U137" s="75"/>
      <c r="V137" s="75"/>
      <c r="W137" s="75"/>
      <c r="X137" s="77"/>
      <c r="Y137" s="78" t="str">
        <f aca="true">IF(TRIM($B137&amp;$C137)="","",IF(OR($W137="安装免保",$W137="技术免保",$W137="质保期内"),IF(NOT(ISNUMBER($X137)),"▲免保到期日没填",IF($X137&lt;TODAY(),"▲免保已到期，转收费",IF($X137-TODAY()&lt;=提醒天数,"免保剩"&amp;($X137-TODAY())&amp;"天","免保中"))),IF($W137="暂停维保","暂停中",IF($W137="已解约","已解约",""))))</f>
        <v/>
      </c>
      <c r="Z137" s="78" t="str">
        <f aca="true">IF(TRIM($B137&amp;$C137)="","",TRIM(IF($AA137="","",IF($AA137&lt;TODAY(),"年检已过期"&amp;(TODAY()-$AA137)&amp;"天 ",IF($AA137-TODAY()&lt;=提醒天数,"年检剩"&amp;($AA137-TODAY())&amp;"天 ","")))&amp;IF($AB137="","",IF($AB137&lt;TODAY(),"限速器已过期"&amp;(TODAY()-$AB137)&amp;"天 ",IF($AB137-TODAY()&lt;=提醒天数,"限速器剩"&amp;($AB137-TODAY())&amp;"天 ","")))&amp;IF($AC137="","",IF($AC137&lt;TODAY(),"载重试验已过期"&amp;(TODAY()-$AC137)&amp;"天 ",IF($AC137-TODAY()&lt;=提醒天数,"载重试验剩"&amp;($AC137-TODAY())&amp;"天 ","")))))</f>
        <v/>
      </c>
      <c r="AA137" s="77" t="str">
        <f aca="false">IF(TRIM($Q137&amp;"")="","",IF(ISNUMBER($Q137),IF($Q137&gt;10000,$Q137,IFERROR(DATE(INT($Q137),IF(ROUND(MOD($Q137,1)*100,0)&gt;12,ROUND(MOD($Q137,1)*10,0),ROUND(MOD($Q137,1)*100,0))+1,0),"")),IFERROR(IF(LEN($Q137)-LEN(SUBSTITUTE($Q137,".",""))&gt;=2,DATEVALUE(SUBSTITUTE(TRIM($Q137),".","-")),DATE(VALUE(LEFT(TRIM($Q137),4)),VALUE(MID(TRIM($Q137),6,2))+1,0)),"")))</f>
        <v/>
      </c>
      <c r="AB137" s="77" t="str">
        <f aca="false">IF(TRIM($S137&amp;"")="","",IF(ISNUMBER($S137),IF($S137&gt;10000,$S137,IFERROR(DATE(INT($S137),IF(ROUND(MOD($S137,1)*100,0)&gt;12,ROUND(MOD($S137,1)*10,0),ROUND(MOD($S137,1)*100,0))+1,0),"")),IFERROR(IF(LEN($S137)-LEN(SUBSTITUTE($S137,".",""))&gt;=2,DATEVALUE(SUBSTITUTE(TRIM($S137),".","-")),DATE(VALUE(LEFT(TRIM($S137),4)),VALUE(MID(TRIM($S137),6,2))+1,0)),"")))</f>
        <v/>
      </c>
      <c r="AC137" s="77" t="str">
        <f aca="false">IF(TRIM($T137&amp;"")="","",IF(ISNUMBER($T137),IF($T137&gt;10000,$T137,IFERROR(DATE(INT($T137),IF(ROUND(MOD($T137,1)*100,0)&gt;12,ROUND(MOD($T137,1)*10,0),ROUND(MOD($T137,1)*100,0))+1,0),"")),IFERROR(IF(LEN($T137)-LEN(SUBSTITUTE($T137,".",""))&gt;=2,DATEVALUE(SUBSTITUTE(TRIM($T137),".","-")),DATE(VALUE(LEFT(TRIM($T137),4)),VALUE(MID(TRIM($T137),6,2))+1,0)),"")))</f>
        <v/>
      </c>
    </row>
    <row r="138" customFormat="false" ht="17.25" hidden="false" customHeight="true" outlineLevel="0" collapsed="false">
      <c r="B138" s="66" t="s">
        <v>140</v>
      </c>
      <c r="C138" s="66" t="s">
        <v>786</v>
      </c>
      <c r="D138" s="67" t="s">
        <v>691</v>
      </c>
      <c r="E138" s="68" t="s">
        <v>787</v>
      </c>
      <c r="F138" s="66"/>
      <c r="G138" s="66" t="s">
        <v>693</v>
      </c>
      <c r="H138" s="66" t="s">
        <v>184</v>
      </c>
      <c r="I138" s="79" t="n">
        <v>7</v>
      </c>
      <c r="J138" s="79" t="n">
        <v>6</v>
      </c>
      <c r="K138" s="79" t="n">
        <v>6</v>
      </c>
      <c r="L138" s="71" t="s">
        <v>146</v>
      </c>
      <c r="M138" s="72" t="s">
        <v>147</v>
      </c>
      <c r="N138" s="66" t="n">
        <v>1</v>
      </c>
      <c r="O138" s="81" t="s">
        <v>788</v>
      </c>
      <c r="P138" s="83" t="s">
        <v>789</v>
      </c>
      <c r="Q138" s="75"/>
      <c r="R138" s="75"/>
      <c r="S138" s="76"/>
      <c r="T138" s="75"/>
      <c r="U138" s="75"/>
      <c r="V138" s="75"/>
      <c r="W138" s="75"/>
      <c r="X138" s="77"/>
      <c r="Y138" s="78" t="str">
        <f aca="true">IF(TRIM($B138&amp;$C138)="","",IF(OR($W138="安装免保",$W138="技术免保",$W138="质保期内"),IF(NOT(ISNUMBER($X138)),"▲免保到期日没填",IF($X138&lt;TODAY(),"▲免保已到期，转收费",IF($X138-TODAY()&lt;=提醒天数,"免保剩"&amp;($X138-TODAY())&amp;"天","免保中"))),IF($W138="暂停维保","暂停中",IF($W138="已解约","已解约",""))))</f>
        <v/>
      </c>
      <c r="Z138" s="78" t="str">
        <f aca="true">IF(TRIM($B138&amp;$C138)="","",TRIM(IF($AA138="","",IF($AA138&lt;TODAY(),"年检已过期"&amp;(TODAY()-$AA138)&amp;"天 ",IF($AA138-TODAY()&lt;=提醒天数,"年检剩"&amp;($AA138-TODAY())&amp;"天 ","")))&amp;IF($AB138="","",IF($AB138&lt;TODAY(),"限速器已过期"&amp;(TODAY()-$AB138)&amp;"天 ",IF($AB138-TODAY()&lt;=提醒天数,"限速器剩"&amp;($AB138-TODAY())&amp;"天 ","")))&amp;IF($AC138="","",IF($AC138&lt;TODAY(),"载重试验已过期"&amp;(TODAY()-$AC138)&amp;"天 ",IF($AC138-TODAY()&lt;=提醒天数,"载重试验剩"&amp;($AC138-TODAY())&amp;"天 ","")))))</f>
        <v/>
      </c>
      <c r="AA138" s="77" t="str">
        <f aca="false">IF(TRIM($Q138&amp;"")="","",IF(ISNUMBER($Q138),IF($Q138&gt;10000,$Q138,IFERROR(DATE(INT($Q138),IF(ROUND(MOD($Q138,1)*100,0)&gt;12,ROUND(MOD($Q138,1)*10,0),ROUND(MOD($Q138,1)*100,0))+1,0),"")),IFERROR(IF(LEN($Q138)-LEN(SUBSTITUTE($Q138,".",""))&gt;=2,DATEVALUE(SUBSTITUTE(TRIM($Q138),".","-")),DATE(VALUE(LEFT(TRIM($Q138),4)),VALUE(MID(TRIM($Q138),6,2))+1,0)),"")))</f>
        <v/>
      </c>
      <c r="AB138" s="77" t="str">
        <f aca="false">IF(TRIM($S138&amp;"")="","",IF(ISNUMBER($S138),IF($S138&gt;10000,$S138,IFERROR(DATE(INT($S138),IF(ROUND(MOD($S138,1)*100,0)&gt;12,ROUND(MOD($S138,1)*10,0),ROUND(MOD($S138,1)*100,0))+1,0),"")),IFERROR(IF(LEN($S138)-LEN(SUBSTITUTE($S138,".",""))&gt;=2,DATEVALUE(SUBSTITUTE(TRIM($S138),".","-")),DATE(VALUE(LEFT(TRIM($S138),4)),VALUE(MID(TRIM($S138),6,2))+1,0)),"")))</f>
        <v/>
      </c>
      <c r="AC138" s="77" t="str">
        <f aca="false">IF(TRIM($T138&amp;"")="","",IF(ISNUMBER($T138),IF($T138&gt;10000,$T138,IFERROR(DATE(INT($T138),IF(ROUND(MOD($T138,1)*100,0)&gt;12,ROUND(MOD($T138,1)*10,0),ROUND(MOD($T138,1)*100,0))+1,0),"")),IFERROR(IF(LEN($T138)-LEN(SUBSTITUTE($T138,".",""))&gt;=2,DATEVALUE(SUBSTITUTE(TRIM($T138),".","-")),DATE(VALUE(LEFT(TRIM($T138),4)),VALUE(MID(TRIM($T138),6,2))+1,0)),"")))</f>
        <v/>
      </c>
    </row>
    <row r="139" customFormat="false" ht="17.25" hidden="false" customHeight="true" outlineLevel="0" collapsed="false">
      <c r="B139" s="66" t="s">
        <v>140</v>
      </c>
      <c r="C139" s="66" t="s">
        <v>790</v>
      </c>
      <c r="D139" s="67" t="s">
        <v>691</v>
      </c>
      <c r="E139" s="68" t="s">
        <v>791</v>
      </c>
      <c r="F139" s="66"/>
      <c r="G139" s="66" t="s">
        <v>693</v>
      </c>
      <c r="H139" s="66" t="s">
        <v>184</v>
      </c>
      <c r="I139" s="79" t="n">
        <v>6</v>
      </c>
      <c r="J139" s="79" t="n">
        <v>6</v>
      </c>
      <c r="K139" s="79" t="n">
        <v>6</v>
      </c>
      <c r="L139" s="71" t="s">
        <v>146</v>
      </c>
      <c r="M139" s="72" t="s">
        <v>147</v>
      </c>
      <c r="N139" s="66" t="n">
        <v>1</v>
      </c>
      <c r="O139" s="81" t="s">
        <v>792</v>
      </c>
      <c r="P139" s="74" t="s">
        <v>793</v>
      </c>
      <c r="Q139" s="75"/>
      <c r="R139" s="75"/>
      <c r="S139" s="76"/>
      <c r="T139" s="75"/>
      <c r="U139" s="75"/>
      <c r="V139" s="75"/>
      <c r="W139" s="75"/>
      <c r="X139" s="77"/>
      <c r="Y139" s="78" t="str">
        <f aca="true">IF(TRIM($B139&amp;$C139)="","",IF(OR($W139="安装免保",$W139="技术免保",$W139="质保期内"),IF(NOT(ISNUMBER($X139)),"▲免保到期日没填",IF($X139&lt;TODAY(),"▲免保已到期，转收费",IF($X139-TODAY()&lt;=提醒天数,"免保剩"&amp;($X139-TODAY())&amp;"天","免保中"))),IF($W139="暂停维保","暂停中",IF($W139="已解约","已解约",""))))</f>
        <v/>
      </c>
      <c r="Z139" s="78" t="str">
        <f aca="true">IF(TRIM($B139&amp;$C139)="","",TRIM(IF($AA139="","",IF($AA139&lt;TODAY(),"年检已过期"&amp;(TODAY()-$AA139)&amp;"天 ",IF($AA139-TODAY()&lt;=提醒天数,"年检剩"&amp;($AA139-TODAY())&amp;"天 ","")))&amp;IF($AB139="","",IF($AB139&lt;TODAY(),"限速器已过期"&amp;(TODAY()-$AB139)&amp;"天 ",IF($AB139-TODAY()&lt;=提醒天数,"限速器剩"&amp;($AB139-TODAY())&amp;"天 ","")))&amp;IF($AC139="","",IF($AC139&lt;TODAY(),"载重试验已过期"&amp;(TODAY()-$AC139)&amp;"天 ",IF($AC139-TODAY()&lt;=提醒天数,"载重试验剩"&amp;($AC139-TODAY())&amp;"天 ","")))))</f>
        <v/>
      </c>
      <c r="AA139" s="77" t="str">
        <f aca="false">IF(TRIM($Q139&amp;"")="","",IF(ISNUMBER($Q139),IF($Q139&gt;10000,$Q139,IFERROR(DATE(INT($Q139),IF(ROUND(MOD($Q139,1)*100,0)&gt;12,ROUND(MOD($Q139,1)*10,0),ROUND(MOD($Q139,1)*100,0))+1,0),"")),IFERROR(IF(LEN($Q139)-LEN(SUBSTITUTE($Q139,".",""))&gt;=2,DATEVALUE(SUBSTITUTE(TRIM($Q139),".","-")),DATE(VALUE(LEFT(TRIM($Q139),4)),VALUE(MID(TRIM($Q139),6,2))+1,0)),"")))</f>
        <v/>
      </c>
      <c r="AB139" s="77" t="str">
        <f aca="false">IF(TRIM($S139&amp;"")="","",IF(ISNUMBER($S139),IF($S139&gt;10000,$S139,IFERROR(DATE(INT($S139),IF(ROUND(MOD($S139,1)*100,0)&gt;12,ROUND(MOD($S139,1)*10,0),ROUND(MOD($S139,1)*100,0))+1,0),"")),IFERROR(IF(LEN($S139)-LEN(SUBSTITUTE($S139,".",""))&gt;=2,DATEVALUE(SUBSTITUTE(TRIM($S139),".","-")),DATE(VALUE(LEFT(TRIM($S139),4)),VALUE(MID(TRIM($S139),6,2))+1,0)),"")))</f>
        <v/>
      </c>
      <c r="AC139" s="77" t="str">
        <f aca="false">IF(TRIM($T139&amp;"")="","",IF(ISNUMBER($T139),IF($T139&gt;10000,$T139,IFERROR(DATE(INT($T139),IF(ROUND(MOD($T139,1)*100,0)&gt;12,ROUND(MOD($T139,1)*10,0),ROUND(MOD($T139,1)*100,0))+1,0),"")),IFERROR(IF(LEN($T139)-LEN(SUBSTITUTE($T139,".",""))&gt;=2,DATEVALUE(SUBSTITUTE(TRIM($T139),".","-")),DATE(VALUE(LEFT(TRIM($T139),4)),VALUE(MID(TRIM($T139),6,2))+1,0)),"")))</f>
        <v/>
      </c>
    </row>
    <row r="140" customFormat="false" ht="17.25" hidden="false" customHeight="true" outlineLevel="0" collapsed="false">
      <c r="B140" s="66" t="s">
        <v>140</v>
      </c>
      <c r="C140" s="66" t="s">
        <v>794</v>
      </c>
      <c r="D140" s="67" t="s">
        <v>691</v>
      </c>
      <c r="E140" s="68" t="s">
        <v>795</v>
      </c>
      <c r="F140" s="66"/>
      <c r="G140" s="66" t="s">
        <v>693</v>
      </c>
      <c r="H140" s="66" t="s">
        <v>184</v>
      </c>
      <c r="I140" s="79" t="n">
        <v>5</v>
      </c>
      <c r="J140" s="79" t="n">
        <v>5</v>
      </c>
      <c r="K140" s="79" t="n">
        <v>5</v>
      </c>
      <c r="L140" s="71" t="s">
        <v>146</v>
      </c>
      <c r="M140" s="72" t="s">
        <v>147</v>
      </c>
      <c r="N140" s="66" t="n">
        <v>1</v>
      </c>
      <c r="O140" s="81" t="s">
        <v>796</v>
      </c>
      <c r="P140" s="74" t="s">
        <v>797</v>
      </c>
      <c r="Q140" s="75"/>
      <c r="R140" s="75"/>
      <c r="S140" s="76"/>
      <c r="T140" s="75"/>
      <c r="U140" s="75"/>
      <c r="V140" s="75"/>
      <c r="W140" s="75"/>
      <c r="X140" s="77"/>
      <c r="Y140" s="78" t="str">
        <f aca="true">IF(TRIM($B140&amp;$C140)="","",IF(OR($W140="安装免保",$W140="技术免保",$W140="质保期内"),IF(NOT(ISNUMBER($X140)),"▲免保到期日没填",IF($X140&lt;TODAY(),"▲免保已到期，转收费",IF($X140-TODAY()&lt;=提醒天数,"免保剩"&amp;($X140-TODAY())&amp;"天","免保中"))),IF($W140="暂停维保","暂停中",IF($W140="已解约","已解约",""))))</f>
        <v/>
      </c>
      <c r="Z140" s="78" t="str">
        <f aca="true">IF(TRIM($B140&amp;$C140)="","",TRIM(IF($AA140="","",IF($AA140&lt;TODAY(),"年检已过期"&amp;(TODAY()-$AA140)&amp;"天 ",IF($AA140-TODAY()&lt;=提醒天数,"年检剩"&amp;($AA140-TODAY())&amp;"天 ","")))&amp;IF($AB140="","",IF($AB140&lt;TODAY(),"限速器已过期"&amp;(TODAY()-$AB140)&amp;"天 ",IF($AB140-TODAY()&lt;=提醒天数,"限速器剩"&amp;($AB140-TODAY())&amp;"天 ","")))&amp;IF($AC140="","",IF($AC140&lt;TODAY(),"载重试验已过期"&amp;(TODAY()-$AC140)&amp;"天 ",IF($AC140-TODAY()&lt;=提醒天数,"载重试验剩"&amp;($AC140-TODAY())&amp;"天 ","")))))</f>
        <v/>
      </c>
      <c r="AA140" s="77" t="str">
        <f aca="false">IF(TRIM($Q140&amp;"")="","",IF(ISNUMBER($Q140),IF($Q140&gt;10000,$Q140,IFERROR(DATE(INT($Q140),IF(ROUND(MOD($Q140,1)*100,0)&gt;12,ROUND(MOD($Q140,1)*10,0),ROUND(MOD($Q140,1)*100,0))+1,0),"")),IFERROR(IF(LEN($Q140)-LEN(SUBSTITUTE($Q140,".",""))&gt;=2,DATEVALUE(SUBSTITUTE(TRIM($Q140),".","-")),DATE(VALUE(LEFT(TRIM($Q140),4)),VALUE(MID(TRIM($Q140),6,2))+1,0)),"")))</f>
        <v/>
      </c>
      <c r="AB140" s="77" t="str">
        <f aca="false">IF(TRIM($S140&amp;"")="","",IF(ISNUMBER($S140),IF($S140&gt;10000,$S140,IFERROR(DATE(INT($S140),IF(ROUND(MOD($S140,1)*100,0)&gt;12,ROUND(MOD($S140,1)*10,0),ROUND(MOD($S140,1)*100,0))+1,0),"")),IFERROR(IF(LEN($S140)-LEN(SUBSTITUTE($S140,".",""))&gt;=2,DATEVALUE(SUBSTITUTE(TRIM($S140),".","-")),DATE(VALUE(LEFT(TRIM($S140),4)),VALUE(MID(TRIM($S140),6,2))+1,0)),"")))</f>
        <v/>
      </c>
      <c r="AC140" s="77" t="str">
        <f aca="false">IF(TRIM($T140&amp;"")="","",IF(ISNUMBER($T140),IF($T140&gt;10000,$T140,IFERROR(DATE(INT($T140),IF(ROUND(MOD($T140,1)*100,0)&gt;12,ROUND(MOD($T140,1)*10,0),ROUND(MOD($T140,1)*100,0))+1,0),"")),IFERROR(IF(LEN($T140)-LEN(SUBSTITUTE($T140,".",""))&gt;=2,DATEVALUE(SUBSTITUTE(TRIM($T140),".","-")),DATE(VALUE(LEFT(TRIM($T140),4)),VALUE(MID(TRIM($T140),6,2))+1,0)),"")))</f>
        <v/>
      </c>
    </row>
    <row r="141" customFormat="false" ht="17.25" hidden="false" customHeight="true" outlineLevel="0" collapsed="false">
      <c r="B141" s="66" t="s">
        <v>140</v>
      </c>
      <c r="C141" s="66" t="s">
        <v>798</v>
      </c>
      <c r="D141" s="67" t="s">
        <v>691</v>
      </c>
      <c r="E141" s="68" t="s">
        <v>799</v>
      </c>
      <c r="F141" s="66"/>
      <c r="G141" s="66" t="s">
        <v>693</v>
      </c>
      <c r="H141" s="66" t="s">
        <v>184</v>
      </c>
      <c r="I141" s="79" t="n">
        <v>5</v>
      </c>
      <c r="J141" s="79" t="n">
        <v>5</v>
      </c>
      <c r="K141" s="79" t="n">
        <v>5</v>
      </c>
      <c r="L141" s="71" t="s">
        <v>146</v>
      </c>
      <c r="M141" s="72" t="s">
        <v>147</v>
      </c>
      <c r="N141" s="66" t="n">
        <v>1</v>
      </c>
      <c r="O141" s="81" t="s">
        <v>800</v>
      </c>
      <c r="P141" s="74" t="s">
        <v>801</v>
      </c>
      <c r="Q141" s="75"/>
      <c r="R141" s="75"/>
      <c r="S141" s="76"/>
      <c r="T141" s="75"/>
      <c r="U141" s="75"/>
      <c r="V141" s="75"/>
      <c r="W141" s="75"/>
      <c r="X141" s="77"/>
      <c r="Y141" s="78" t="str">
        <f aca="true">IF(TRIM($B141&amp;$C141)="","",IF(OR($W141="安装免保",$W141="技术免保",$W141="质保期内"),IF(NOT(ISNUMBER($X141)),"▲免保到期日没填",IF($X141&lt;TODAY(),"▲免保已到期，转收费",IF($X141-TODAY()&lt;=提醒天数,"免保剩"&amp;($X141-TODAY())&amp;"天","免保中"))),IF($W141="暂停维保","暂停中",IF($W141="已解约","已解约",""))))</f>
        <v/>
      </c>
      <c r="Z141" s="78" t="str">
        <f aca="true">IF(TRIM($B141&amp;$C141)="","",TRIM(IF($AA141="","",IF($AA141&lt;TODAY(),"年检已过期"&amp;(TODAY()-$AA141)&amp;"天 ",IF($AA141-TODAY()&lt;=提醒天数,"年检剩"&amp;($AA141-TODAY())&amp;"天 ","")))&amp;IF($AB141="","",IF($AB141&lt;TODAY(),"限速器已过期"&amp;(TODAY()-$AB141)&amp;"天 ",IF($AB141-TODAY()&lt;=提醒天数,"限速器剩"&amp;($AB141-TODAY())&amp;"天 ","")))&amp;IF($AC141="","",IF($AC141&lt;TODAY(),"载重试验已过期"&amp;(TODAY()-$AC141)&amp;"天 ",IF($AC141-TODAY()&lt;=提醒天数,"载重试验剩"&amp;($AC141-TODAY())&amp;"天 ","")))))</f>
        <v/>
      </c>
      <c r="AA141" s="77" t="str">
        <f aca="false">IF(TRIM($Q141&amp;"")="","",IF(ISNUMBER($Q141),IF($Q141&gt;10000,$Q141,IFERROR(DATE(INT($Q141),IF(ROUND(MOD($Q141,1)*100,0)&gt;12,ROUND(MOD($Q141,1)*10,0),ROUND(MOD($Q141,1)*100,0))+1,0),"")),IFERROR(IF(LEN($Q141)-LEN(SUBSTITUTE($Q141,".",""))&gt;=2,DATEVALUE(SUBSTITUTE(TRIM($Q141),".","-")),DATE(VALUE(LEFT(TRIM($Q141),4)),VALUE(MID(TRIM($Q141),6,2))+1,0)),"")))</f>
        <v/>
      </c>
      <c r="AB141" s="77" t="str">
        <f aca="false">IF(TRIM($S141&amp;"")="","",IF(ISNUMBER($S141),IF($S141&gt;10000,$S141,IFERROR(DATE(INT($S141),IF(ROUND(MOD($S141,1)*100,0)&gt;12,ROUND(MOD($S141,1)*10,0),ROUND(MOD($S141,1)*100,0))+1,0),"")),IFERROR(IF(LEN($S141)-LEN(SUBSTITUTE($S141,".",""))&gt;=2,DATEVALUE(SUBSTITUTE(TRIM($S141),".","-")),DATE(VALUE(LEFT(TRIM($S141),4)),VALUE(MID(TRIM($S141),6,2))+1,0)),"")))</f>
        <v/>
      </c>
      <c r="AC141" s="77" t="str">
        <f aca="false">IF(TRIM($T141&amp;"")="","",IF(ISNUMBER($T141),IF($T141&gt;10000,$T141,IFERROR(DATE(INT($T141),IF(ROUND(MOD($T141,1)*100,0)&gt;12,ROUND(MOD($T141,1)*10,0),ROUND(MOD($T141,1)*100,0))+1,0),"")),IFERROR(IF(LEN($T141)-LEN(SUBSTITUTE($T141,".",""))&gt;=2,DATEVALUE(SUBSTITUTE(TRIM($T141),".","-")),DATE(VALUE(LEFT(TRIM($T141),4)),VALUE(MID(TRIM($T141),6,2))+1,0)),"")))</f>
        <v/>
      </c>
    </row>
    <row r="142" customFormat="false" ht="17.25" hidden="false" customHeight="true" outlineLevel="0" collapsed="false">
      <c r="B142" s="66" t="s">
        <v>140</v>
      </c>
      <c r="C142" s="66" t="s">
        <v>802</v>
      </c>
      <c r="D142" s="67" t="s">
        <v>747</v>
      </c>
      <c r="E142" s="68" t="s">
        <v>803</v>
      </c>
      <c r="F142" s="66"/>
      <c r="G142" s="66" t="s">
        <v>420</v>
      </c>
      <c r="H142" s="66" t="s">
        <v>184</v>
      </c>
      <c r="I142" s="79" t="n">
        <v>6</v>
      </c>
      <c r="J142" s="79" t="n">
        <v>6</v>
      </c>
      <c r="K142" s="79" t="n">
        <v>6</v>
      </c>
      <c r="L142" s="71" t="s">
        <v>146</v>
      </c>
      <c r="M142" s="72" t="s">
        <v>147</v>
      </c>
      <c r="N142" s="66" t="n">
        <v>1</v>
      </c>
      <c r="O142" s="81" t="s">
        <v>804</v>
      </c>
      <c r="P142" s="74" t="s">
        <v>149</v>
      </c>
      <c r="Q142" s="75"/>
      <c r="R142" s="75"/>
      <c r="S142" s="76"/>
      <c r="T142" s="75"/>
      <c r="U142" s="75"/>
      <c r="V142" s="75"/>
      <c r="W142" s="75"/>
      <c r="X142" s="77"/>
      <c r="Y142" s="78" t="str">
        <f aca="true">IF(TRIM($B142&amp;$C142)="","",IF(OR($W142="安装免保",$W142="技术免保",$W142="质保期内"),IF(NOT(ISNUMBER($X142)),"▲免保到期日没填",IF($X142&lt;TODAY(),"▲免保已到期，转收费",IF($X142-TODAY()&lt;=提醒天数,"免保剩"&amp;($X142-TODAY())&amp;"天","免保中"))),IF($W142="暂停维保","暂停中",IF($W142="已解约","已解约",""))))</f>
        <v/>
      </c>
      <c r="Z142" s="78" t="str">
        <f aca="true">IF(TRIM($B142&amp;$C142)="","",TRIM(IF($AA142="","",IF($AA142&lt;TODAY(),"年检已过期"&amp;(TODAY()-$AA142)&amp;"天 ",IF($AA142-TODAY()&lt;=提醒天数,"年检剩"&amp;($AA142-TODAY())&amp;"天 ","")))&amp;IF($AB142="","",IF($AB142&lt;TODAY(),"限速器已过期"&amp;(TODAY()-$AB142)&amp;"天 ",IF($AB142-TODAY()&lt;=提醒天数,"限速器剩"&amp;($AB142-TODAY())&amp;"天 ","")))&amp;IF($AC142="","",IF($AC142&lt;TODAY(),"载重试验已过期"&amp;(TODAY()-$AC142)&amp;"天 ",IF($AC142-TODAY()&lt;=提醒天数,"载重试验剩"&amp;($AC142-TODAY())&amp;"天 ","")))))</f>
        <v/>
      </c>
      <c r="AA142" s="77" t="str">
        <f aca="false">IF(TRIM($Q142&amp;"")="","",IF(ISNUMBER($Q142),IF($Q142&gt;10000,$Q142,IFERROR(DATE(INT($Q142),IF(ROUND(MOD($Q142,1)*100,0)&gt;12,ROUND(MOD($Q142,1)*10,0),ROUND(MOD($Q142,1)*100,0))+1,0),"")),IFERROR(IF(LEN($Q142)-LEN(SUBSTITUTE($Q142,".",""))&gt;=2,DATEVALUE(SUBSTITUTE(TRIM($Q142),".","-")),DATE(VALUE(LEFT(TRIM($Q142),4)),VALUE(MID(TRIM($Q142),6,2))+1,0)),"")))</f>
        <v/>
      </c>
      <c r="AB142" s="77" t="str">
        <f aca="false">IF(TRIM($S142&amp;"")="","",IF(ISNUMBER($S142),IF($S142&gt;10000,$S142,IFERROR(DATE(INT($S142),IF(ROUND(MOD($S142,1)*100,0)&gt;12,ROUND(MOD($S142,1)*10,0),ROUND(MOD($S142,1)*100,0))+1,0),"")),IFERROR(IF(LEN($S142)-LEN(SUBSTITUTE($S142,".",""))&gt;=2,DATEVALUE(SUBSTITUTE(TRIM($S142),".","-")),DATE(VALUE(LEFT(TRIM($S142),4)),VALUE(MID(TRIM($S142),6,2))+1,0)),"")))</f>
        <v/>
      </c>
      <c r="AC142" s="77" t="str">
        <f aca="false">IF(TRIM($T142&amp;"")="","",IF(ISNUMBER($T142),IF($T142&gt;10000,$T142,IFERROR(DATE(INT($T142),IF(ROUND(MOD($T142,1)*100,0)&gt;12,ROUND(MOD($T142,1)*10,0),ROUND(MOD($T142,1)*100,0))+1,0),"")),IFERROR(IF(LEN($T142)-LEN(SUBSTITUTE($T142,".",""))&gt;=2,DATEVALUE(SUBSTITUTE(TRIM($T142),".","-")),DATE(VALUE(LEFT(TRIM($T142),4)),VALUE(MID(TRIM($T142),6,2))+1,0)),"")))</f>
        <v/>
      </c>
    </row>
    <row r="143" customFormat="false" ht="17.25" hidden="false" customHeight="true" outlineLevel="0" collapsed="false">
      <c r="B143" s="66" t="s">
        <v>805</v>
      </c>
      <c r="C143" s="66" t="s">
        <v>806</v>
      </c>
      <c r="D143" s="67" t="s">
        <v>807</v>
      </c>
      <c r="E143" s="68" t="s">
        <v>808</v>
      </c>
      <c r="F143" s="69" t="s">
        <v>809</v>
      </c>
      <c r="G143" s="66" t="s">
        <v>693</v>
      </c>
      <c r="H143" s="66" t="s">
        <v>16</v>
      </c>
      <c r="I143" s="79" t="n">
        <v>5</v>
      </c>
      <c r="J143" s="79" t="n">
        <v>5</v>
      </c>
      <c r="K143" s="79" t="n">
        <v>5</v>
      </c>
      <c r="L143" s="71" t="s">
        <v>185</v>
      </c>
      <c r="M143" s="72" t="s">
        <v>147</v>
      </c>
      <c r="N143" s="66" t="n">
        <v>1</v>
      </c>
      <c r="O143" s="81" t="s">
        <v>810</v>
      </c>
      <c r="P143" s="74" t="s">
        <v>811</v>
      </c>
      <c r="Q143" s="75"/>
      <c r="R143" s="75"/>
      <c r="S143" s="76"/>
      <c r="T143" s="75"/>
      <c r="U143" s="75"/>
      <c r="V143" s="75"/>
      <c r="W143" s="75"/>
      <c r="X143" s="77"/>
      <c r="Y143" s="78" t="str">
        <f aca="true">IF(TRIM($B143&amp;$C143)="","",IF(OR($W143="安装免保",$W143="技术免保",$W143="质保期内"),IF(NOT(ISNUMBER($X143)),"▲免保到期日没填",IF($X143&lt;TODAY(),"▲免保已到期，转收费",IF($X143-TODAY()&lt;=提醒天数,"免保剩"&amp;($X143-TODAY())&amp;"天","免保中"))),IF($W143="暂停维保","暂停中",IF($W143="已解约","已解约",""))))</f>
        <v/>
      </c>
      <c r="Z143" s="78" t="str">
        <f aca="true">IF(TRIM($B143&amp;$C143)="","",TRIM(IF($AA143="","",IF($AA143&lt;TODAY(),"年检已过期"&amp;(TODAY()-$AA143)&amp;"天 ",IF($AA143-TODAY()&lt;=提醒天数,"年检剩"&amp;($AA143-TODAY())&amp;"天 ","")))&amp;IF($AB143="","",IF($AB143&lt;TODAY(),"限速器已过期"&amp;(TODAY()-$AB143)&amp;"天 ",IF($AB143-TODAY()&lt;=提醒天数,"限速器剩"&amp;($AB143-TODAY())&amp;"天 ","")))&amp;IF($AC143="","",IF($AC143&lt;TODAY(),"载重试验已过期"&amp;(TODAY()-$AC143)&amp;"天 ",IF($AC143-TODAY()&lt;=提醒天数,"载重试验剩"&amp;($AC143-TODAY())&amp;"天 ","")))))</f>
        <v/>
      </c>
      <c r="AA143" s="77" t="str">
        <f aca="false">IF(TRIM($Q143&amp;"")="","",IF(ISNUMBER($Q143),IF($Q143&gt;10000,$Q143,IFERROR(DATE(INT($Q143),IF(ROUND(MOD($Q143,1)*100,0)&gt;12,ROUND(MOD($Q143,1)*10,0),ROUND(MOD($Q143,1)*100,0))+1,0),"")),IFERROR(IF(LEN($Q143)-LEN(SUBSTITUTE($Q143,".",""))&gt;=2,DATEVALUE(SUBSTITUTE(TRIM($Q143),".","-")),DATE(VALUE(LEFT(TRIM($Q143),4)),VALUE(MID(TRIM($Q143),6,2))+1,0)),"")))</f>
        <v/>
      </c>
      <c r="AB143" s="77" t="str">
        <f aca="false">IF(TRIM($S143&amp;"")="","",IF(ISNUMBER($S143),IF($S143&gt;10000,$S143,IFERROR(DATE(INT($S143),IF(ROUND(MOD($S143,1)*100,0)&gt;12,ROUND(MOD($S143,1)*10,0),ROUND(MOD($S143,1)*100,0))+1,0),"")),IFERROR(IF(LEN($S143)-LEN(SUBSTITUTE($S143,".",""))&gt;=2,DATEVALUE(SUBSTITUTE(TRIM($S143),".","-")),DATE(VALUE(LEFT(TRIM($S143),4)),VALUE(MID(TRIM($S143),6,2))+1,0)),"")))</f>
        <v/>
      </c>
      <c r="AC143" s="77" t="str">
        <f aca="false">IF(TRIM($T143&amp;"")="","",IF(ISNUMBER($T143),IF($T143&gt;10000,$T143,IFERROR(DATE(INT($T143),IF(ROUND(MOD($T143,1)*100,0)&gt;12,ROUND(MOD($T143,1)*10,0),ROUND(MOD($T143,1)*100,0))+1,0),"")),IFERROR(IF(LEN($T143)-LEN(SUBSTITUTE($T143,".",""))&gt;=2,DATEVALUE(SUBSTITUTE(TRIM($T143),".","-")),DATE(VALUE(LEFT(TRIM($T143),4)),VALUE(MID(TRIM($T143),6,2))+1,0)),"")))</f>
        <v/>
      </c>
    </row>
    <row r="144" customFormat="false" ht="17.25" hidden="false" customHeight="true" outlineLevel="0" collapsed="false">
      <c r="B144" s="66" t="s">
        <v>812</v>
      </c>
      <c r="C144" s="66" t="s">
        <v>813</v>
      </c>
      <c r="D144" s="67" t="s">
        <v>814</v>
      </c>
      <c r="E144" s="68" t="s">
        <v>815</v>
      </c>
      <c r="F144" s="69" t="s">
        <v>816</v>
      </c>
      <c r="G144" s="66" t="s">
        <v>817</v>
      </c>
      <c r="H144" s="66" t="s">
        <v>16</v>
      </c>
      <c r="I144" s="79" t="n">
        <v>4</v>
      </c>
      <c r="J144" s="79" t="n">
        <v>4</v>
      </c>
      <c r="K144" s="79" t="n">
        <v>4</v>
      </c>
      <c r="L144" s="71" t="s">
        <v>185</v>
      </c>
      <c r="M144" s="72" t="s">
        <v>147</v>
      </c>
      <c r="N144" s="66" t="n">
        <v>1</v>
      </c>
      <c r="O144" s="81" t="s">
        <v>818</v>
      </c>
      <c r="P144" s="74" t="s">
        <v>819</v>
      </c>
      <c r="Q144" s="75"/>
      <c r="R144" s="75"/>
      <c r="S144" s="76"/>
      <c r="T144" s="75"/>
      <c r="U144" s="75"/>
      <c r="V144" s="75"/>
      <c r="W144" s="75"/>
      <c r="X144" s="77"/>
      <c r="Y144" s="78" t="str">
        <f aca="true">IF(TRIM($B144&amp;$C144)="","",IF(OR($W144="安装免保",$W144="技术免保",$W144="质保期内"),IF(NOT(ISNUMBER($X144)),"▲免保到期日没填",IF($X144&lt;TODAY(),"▲免保已到期，转收费",IF($X144-TODAY()&lt;=提醒天数,"免保剩"&amp;($X144-TODAY())&amp;"天","免保中"))),IF($W144="暂停维保","暂停中",IF($W144="已解约","已解约",""))))</f>
        <v/>
      </c>
      <c r="Z144" s="78" t="str">
        <f aca="true">IF(TRIM($B144&amp;$C144)="","",TRIM(IF($AA144="","",IF($AA144&lt;TODAY(),"年检已过期"&amp;(TODAY()-$AA144)&amp;"天 ",IF($AA144-TODAY()&lt;=提醒天数,"年检剩"&amp;($AA144-TODAY())&amp;"天 ","")))&amp;IF($AB144="","",IF($AB144&lt;TODAY(),"限速器已过期"&amp;(TODAY()-$AB144)&amp;"天 ",IF($AB144-TODAY()&lt;=提醒天数,"限速器剩"&amp;($AB144-TODAY())&amp;"天 ","")))&amp;IF($AC144="","",IF($AC144&lt;TODAY(),"载重试验已过期"&amp;(TODAY()-$AC144)&amp;"天 ",IF($AC144-TODAY()&lt;=提醒天数,"载重试验剩"&amp;($AC144-TODAY())&amp;"天 ","")))))</f>
        <v/>
      </c>
      <c r="AA144" s="77" t="str">
        <f aca="false">IF(TRIM($Q144&amp;"")="","",IF(ISNUMBER($Q144),IF($Q144&gt;10000,$Q144,IFERROR(DATE(INT($Q144),IF(ROUND(MOD($Q144,1)*100,0)&gt;12,ROUND(MOD($Q144,1)*10,0),ROUND(MOD($Q144,1)*100,0))+1,0),"")),IFERROR(IF(LEN($Q144)-LEN(SUBSTITUTE($Q144,".",""))&gt;=2,DATEVALUE(SUBSTITUTE(TRIM($Q144),".","-")),DATE(VALUE(LEFT(TRIM($Q144),4)),VALUE(MID(TRIM($Q144),6,2))+1,0)),"")))</f>
        <v/>
      </c>
      <c r="AB144" s="77" t="str">
        <f aca="false">IF(TRIM($S144&amp;"")="","",IF(ISNUMBER($S144),IF($S144&gt;10000,$S144,IFERROR(DATE(INT($S144),IF(ROUND(MOD($S144,1)*100,0)&gt;12,ROUND(MOD($S144,1)*10,0),ROUND(MOD($S144,1)*100,0))+1,0),"")),IFERROR(IF(LEN($S144)-LEN(SUBSTITUTE($S144,".",""))&gt;=2,DATEVALUE(SUBSTITUTE(TRIM($S144),".","-")),DATE(VALUE(LEFT(TRIM($S144),4)),VALUE(MID(TRIM($S144),6,2))+1,0)),"")))</f>
        <v/>
      </c>
      <c r="AC144" s="77" t="str">
        <f aca="false">IF(TRIM($T144&amp;"")="","",IF(ISNUMBER($T144),IF($T144&gt;10000,$T144,IFERROR(DATE(INT($T144),IF(ROUND(MOD($T144,1)*100,0)&gt;12,ROUND(MOD($T144,1)*10,0),ROUND(MOD($T144,1)*100,0))+1,0),"")),IFERROR(IF(LEN($T144)-LEN(SUBSTITUTE($T144,".",""))&gt;=2,DATEVALUE(SUBSTITUTE(TRIM($T144),".","-")),DATE(VALUE(LEFT(TRIM($T144),4)),VALUE(MID(TRIM($T144),6,2))+1,0)),"")))</f>
        <v/>
      </c>
    </row>
    <row r="145" customFormat="false" ht="17.25" hidden="false" customHeight="true" outlineLevel="0" collapsed="false">
      <c r="B145" s="66" t="s">
        <v>140</v>
      </c>
      <c r="C145" s="66" t="s">
        <v>820</v>
      </c>
      <c r="D145" s="67" t="s">
        <v>821</v>
      </c>
      <c r="E145" s="68" t="s">
        <v>822</v>
      </c>
      <c r="F145" s="69" t="s">
        <v>823</v>
      </c>
      <c r="G145" s="66" t="s">
        <v>824</v>
      </c>
      <c r="H145" s="66" t="s">
        <v>184</v>
      </c>
      <c r="I145" s="79" t="n">
        <v>8</v>
      </c>
      <c r="J145" s="79" t="n">
        <v>7</v>
      </c>
      <c r="K145" s="79" t="n">
        <v>7</v>
      </c>
      <c r="L145" s="71" t="s">
        <v>761</v>
      </c>
      <c r="M145" s="72" t="s">
        <v>147</v>
      </c>
      <c r="N145" s="66" t="n">
        <v>1</v>
      </c>
      <c r="O145" s="81" t="s">
        <v>825</v>
      </c>
      <c r="P145" s="74" t="s">
        <v>149</v>
      </c>
      <c r="Q145" s="75"/>
      <c r="R145" s="75"/>
      <c r="S145" s="76"/>
      <c r="T145" s="75"/>
      <c r="U145" s="75"/>
      <c r="V145" s="75"/>
      <c r="W145" s="75"/>
      <c r="X145" s="77"/>
      <c r="Y145" s="78" t="str">
        <f aca="true">IF(TRIM($B145&amp;$C145)="","",IF(OR($W145="安装免保",$W145="技术免保",$W145="质保期内"),IF(NOT(ISNUMBER($X145)),"▲免保到期日没填",IF($X145&lt;TODAY(),"▲免保已到期，转收费",IF($X145-TODAY()&lt;=提醒天数,"免保剩"&amp;($X145-TODAY())&amp;"天","免保中"))),IF($W145="暂停维保","暂停中",IF($W145="已解约","已解约",""))))</f>
        <v/>
      </c>
      <c r="Z145" s="78" t="str">
        <f aca="true">IF(TRIM($B145&amp;$C145)="","",TRIM(IF($AA145="","",IF($AA145&lt;TODAY(),"年检已过期"&amp;(TODAY()-$AA145)&amp;"天 ",IF($AA145-TODAY()&lt;=提醒天数,"年检剩"&amp;($AA145-TODAY())&amp;"天 ","")))&amp;IF($AB145="","",IF($AB145&lt;TODAY(),"限速器已过期"&amp;(TODAY()-$AB145)&amp;"天 ",IF($AB145-TODAY()&lt;=提醒天数,"限速器剩"&amp;($AB145-TODAY())&amp;"天 ","")))&amp;IF($AC145="","",IF($AC145&lt;TODAY(),"载重试验已过期"&amp;(TODAY()-$AC145)&amp;"天 ",IF($AC145-TODAY()&lt;=提醒天数,"载重试验剩"&amp;($AC145-TODAY())&amp;"天 ","")))))</f>
        <v/>
      </c>
      <c r="AA145" s="77" t="str">
        <f aca="false">IF(TRIM($Q145&amp;"")="","",IF(ISNUMBER($Q145),IF($Q145&gt;10000,$Q145,IFERROR(DATE(INT($Q145),IF(ROUND(MOD($Q145,1)*100,0)&gt;12,ROUND(MOD($Q145,1)*10,0),ROUND(MOD($Q145,1)*100,0))+1,0),"")),IFERROR(IF(LEN($Q145)-LEN(SUBSTITUTE($Q145,".",""))&gt;=2,DATEVALUE(SUBSTITUTE(TRIM($Q145),".","-")),DATE(VALUE(LEFT(TRIM($Q145),4)),VALUE(MID(TRIM($Q145),6,2))+1,0)),"")))</f>
        <v/>
      </c>
      <c r="AB145" s="77" t="str">
        <f aca="false">IF(TRIM($S145&amp;"")="","",IF(ISNUMBER($S145),IF($S145&gt;10000,$S145,IFERROR(DATE(INT($S145),IF(ROUND(MOD($S145,1)*100,0)&gt;12,ROUND(MOD($S145,1)*10,0),ROUND(MOD($S145,1)*100,0))+1,0),"")),IFERROR(IF(LEN($S145)-LEN(SUBSTITUTE($S145,".",""))&gt;=2,DATEVALUE(SUBSTITUTE(TRIM($S145),".","-")),DATE(VALUE(LEFT(TRIM($S145),4)),VALUE(MID(TRIM($S145),6,2))+1,0)),"")))</f>
        <v/>
      </c>
      <c r="AC145" s="77" t="str">
        <f aca="false">IF(TRIM($T145&amp;"")="","",IF(ISNUMBER($T145),IF($T145&gt;10000,$T145,IFERROR(DATE(INT($T145),IF(ROUND(MOD($T145,1)*100,0)&gt;12,ROUND(MOD($T145,1)*10,0),ROUND(MOD($T145,1)*100,0))+1,0),"")),IFERROR(IF(LEN($T145)-LEN(SUBSTITUTE($T145,".",""))&gt;=2,DATEVALUE(SUBSTITUTE(TRIM($T145),".","-")),DATE(VALUE(LEFT(TRIM($T145),4)),VALUE(MID(TRIM($T145),6,2))+1,0)),"")))</f>
        <v/>
      </c>
    </row>
    <row r="146" customFormat="false" ht="17.25" hidden="false" customHeight="true" outlineLevel="0" collapsed="false">
      <c r="B146" s="66" t="s">
        <v>826</v>
      </c>
      <c r="C146" s="66" t="s">
        <v>827</v>
      </c>
      <c r="D146" s="67" t="s">
        <v>828</v>
      </c>
      <c r="E146" s="68" t="s">
        <v>829</v>
      </c>
      <c r="F146" s="69" t="s">
        <v>830</v>
      </c>
      <c r="G146" s="66" t="s">
        <v>831</v>
      </c>
      <c r="H146" s="66" t="s">
        <v>184</v>
      </c>
      <c r="I146" s="79" t="n">
        <v>7</v>
      </c>
      <c r="J146" s="79" t="n">
        <v>6</v>
      </c>
      <c r="K146" s="79" t="n">
        <v>6</v>
      </c>
      <c r="L146" s="71" t="s">
        <v>146</v>
      </c>
      <c r="M146" s="72" t="s">
        <v>147</v>
      </c>
      <c r="N146" s="66" t="n">
        <v>1</v>
      </c>
      <c r="O146" s="81" t="s">
        <v>832</v>
      </c>
      <c r="P146" s="74" t="s">
        <v>149</v>
      </c>
      <c r="Q146" s="75"/>
      <c r="R146" s="75"/>
      <c r="S146" s="76"/>
      <c r="T146" s="75"/>
      <c r="U146" s="75"/>
      <c r="V146" s="75"/>
      <c r="W146" s="75"/>
      <c r="X146" s="77"/>
      <c r="Y146" s="78" t="str">
        <f aca="true">IF(TRIM($B146&amp;$C146)="","",IF(OR($W146="安装免保",$W146="技术免保",$W146="质保期内"),IF(NOT(ISNUMBER($X146)),"▲免保到期日没填",IF($X146&lt;TODAY(),"▲免保已到期，转收费",IF($X146-TODAY()&lt;=提醒天数,"免保剩"&amp;($X146-TODAY())&amp;"天","免保中"))),IF($W146="暂停维保","暂停中",IF($W146="已解约","已解约",""))))</f>
        <v/>
      </c>
      <c r="Z146" s="78" t="str">
        <f aca="true">IF(TRIM($B146&amp;$C146)="","",TRIM(IF($AA146="","",IF($AA146&lt;TODAY(),"年检已过期"&amp;(TODAY()-$AA146)&amp;"天 ",IF($AA146-TODAY()&lt;=提醒天数,"年检剩"&amp;($AA146-TODAY())&amp;"天 ","")))&amp;IF($AB146="","",IF($AB146&lt;TODAY(),"限速器已过期"&amp;(TODAY()-$AB146)&amp;"天 ",IF($AB146-TODAY()&lt;=提醒天数,"限速器剩"&amp;($AB146-TODAY())&amp;"天 ","")))&amp;IF($AC146="","",IF($AC146&lt;TODAY(),"载重试验已过期"&amp;(TODAY()-$AC146)&amp;"天 ",IF($AC146-TODAY()&lt;=提醒天数,"载重试验剩"&amp;($AC146-TODAY())&amp;"天 ","")))))</f>
        <v/>
      </c>
      <c r="AA146" s="77" t="str">
        <f aca="false">IF(TRIM($Q146&amp;"")="","",IF(ISNUMBER($Q146),IF($Q146&gt;10000,$Q146,IFERROR(DATE(INT($Q146),IF(ROUND(MOD($Q146,1)*100,0)&gt;12,ROUND(MOD($Q146,1)*10,0),ROUND(MOD($Q146,1)*100,0))+1,0),"")),IFERROR(IF(LEN($Q146)-LEN(SUBSTITUTE($Q146,".",""))&gt;=2,DATEVALUE(SUBSTITUTE(TRIM($Q146),".","-")),DATE(VALUE(LEFT(TRIM($Q146),4)),VALUE(MID(TRIM($Q146),6,2))+1,0)),"")))</f>
        <v/>
      </c>
      <c r="AB146" s="77" t="str">
        <f aca="false">IF(TRIM($S146&amp;"")="","",IF(ISNUMBER($S146),IF($S146&gt;10000,$S146,IFERROR(DATE(INT($S146),IF(ROUND(MOD($S146,1)*100,0)&gt;12,ROUND(MOD($S146,1)*10,0),ROUND(MOD($S146,1)*100,0))+1,0),"")),IFERROR(IF(LEN($S146)-LEN(SUBSTITUTE($S146,".",""))&gt;=2,DATEVALUE(SUBSTITUTE(TRIM($S146),".","-")),DATE(VALUE(LEFT(TRIM($S146),4)),VALUE(MID(TRIM($S146),6,2))+1,0)),"")))</f>
        <v/>
      </c>
      <c r="AC146" s="77" t="str">
        <f aca="false">IF(TRIM($T146&amp;"")="","",IF(ISNUMBER($T146),IF($T146&gt;10000,$T146,IFERROR(DATE(INT($T146),IF(ROUND(MOD($T146,1)*100,0)&gt;12,ROUND(MOD($T146,1)*10,0),ROUND(MOD($T146,1)*100,0))+1,0),"")),IFERROR(IF(LEN($T146)-LEN(SUBSTITUTE($T146,".",""))&gt;=2,DATEVALUE(SUBSTITUTE(TRIM($T146),".","-")),DATE(VALUE(LEFT(TRIM($T146),4)),VALUE(MID(TRIM($T146),6,2))+1,0)),"")))</f>
        <v/>
      </c>
    </row>
    <row r="147" customFormat="false" ht="17.25" hidden="false" customHeight="true" outlineLevel="0" collapsed="false">
      <c r="B147" s="66" t="s">
        <v>833</v>
      </c>
      <c r="C147" s="66" t="s">
        <v>834</v>
      </c>
      <c r="D147" s="67" t="s">
        <v>835</v>
      </c>
      <c r="E147" s="68" t="s">
        <v>836</v>
      </c>
      <c r="F147" s="69" t="s">
        <v>837</v>
      </c>
      <c r="G147" s="66" t="s">
        <v>838</v>
      </c>
      <c r="H147" s="66" t="s">
        <v>16</v>
      </c>
      <c r="I147" s="79" t="n">
        <v>4</v>
      </c>
      <c r="J147" s="79" t="n">
        <v>4</v>
      </c>
      <c r="K147" s="79" t="n">
        <v>4</v>
      </c>
      <c r="L147" s="71" t="s">
        <v>241</v>
      </c>
      <c r="M147" s="72" t="s">
        <v>147</v>
      </c>
      <c r="N147" s="66" t="n">
        <v>1</v>
      </c>
      <c r="O147" s="81" t="s">
        <v>839</v>
      </c>
      <c r="P147" s="74" t="s">
        <v>149</v>
      </c>
      <c r="Q147" s="75"/>
      <c r="R147" s="75"/>
      <c r="S147" s="76"/>
      <c r="T147" s="75"/>
      <c r="U147" s="75"/>
      <c r="V147" s="75"/>
      <c r="W147" s="75"/>
      <c r="X147" s="77"/>
      <c r="Y147" s="78" t="str">
        <f aca="true">IF(TRIM($B147&amp;$C147)="","",IF(OR($W147="安装免保",$W147="技术免保",$W147="质保期内"),IF(NOT(ISNUMBER($X147)),"▲免保到期日没填",IF($X147&lt;TODAY(),"▲免保已到期，转收费",IF($X147-TODAY()&lt;=提醒天数,"免保剩"&amp;($X147-TODAY())&amp;"天","免保中"))),IF($W147="暂停维保","暂停中",IF($W147="已解约","已解约",""))))</f>
        <v/>
      </c>
      <c r="Z147" s="78" t="str">
        <f aca="true">IF(TRIM($B147&amp;$C147)="","",TRIM(IF($AA147="","",IF($AA147&lt;TODAY(),"年检已过期"&amp;(TODAY()-$AA147)&amp;"天 ",IF($AA147-TODAY()&lt;=提醒天数,"年检剩"&amp;($AA147-TODAY())&amp;"天 ","")))&amp;IF($AB147="","",IF($AB147&lt;TODAY(),"限速器已过期"&amp;(TODAY()-$AB147)&amp;"天 ",IF($AB147-TODAY()&lt;=提醒天数,"限速器剩"&amp;($AB147-TODAY())&amp;"天 ","")))&amp;IF($AC147="","",IF($AC147&lt;TODAY(),"载重试验已过期"&amp;(TODAY()-$AC147)&amp;"天 ",IF($AC147-TODAY()&lt;=提醒天数,"载重试验剩"&amp;($AC147-TODAY())&amp;"天 ","")))))</f>
        <v/>
      </c>
      <c r="AA147" s="77" t="str">
        <f aca="false">IF(TRIM($Q147&amp;"")="","",IF(ISNUMBER($Q147),IF($Q147&gt;10000,$Q147,IFERROR(DATE(INT($Q147),IF(ROUND(MOD($Q147,1)*100,0)&gt;12,ROUND(MOD($Q147,1)*10,0),ROUND(MOD($Q147,1)*100,0))+1,0),"")),IFERROR(IF(LEN($Q147)-LEN(SUBSTITUTE($Q147,".",""))&gt;=2,DATEVALUE(SUBSTITUTE(TRIM($Q147),".","-")),DATE(VALUE(LEFT(TRIM($Q147),4)),VALUE(MID(TRIM($Q147),6,2))+1,0)),"")))</f>
        <v/>
      </c>
      <c r="AB147" s="77" t="str">
        <f aca="false">IF(TRIM($S147&amp;"")="","",IF(ISNUMBER($S147),IF($S147&gt;10000,$S147,IFERROR(DATE(INT($S147),IF(ROUND(MOD($S147,1)*100,0)&gt;12,ROUND(MOD($S147,1)*10,0),ROUND(MOD($S147,1)*100,0))+1,0),"")),IFERROR(IF(LEN($S147)-LEN(SUBSTITUTE($S147,".",""))&gt;=2,DATEVALUE(SUBSTITUTE(TRIM($S147),".","-")),DATE(VALUE(LEFT(TRIM($S147),4)),VALUE(MID(TRIM($S147),6,2))+1,0)),"")))</f>
        <v/>
      </c>
      <c r="AC147" s="77" t="str">
        <f aca="false">IF(TRIM($T147&amp;"")="","",IF(ISNUMBER($T147),IF($T147&gt;10000,$T147,IFERROR(DATE(INT($T147),IF(ROUND(MOD($T147,1)*100,0)&gt;12,ROUND(MOD($T147,1)*10,0),ROUND(MOD($T147,1)*100,0))+1,0),"")),IFERROR(IF(LEN($T147)-LEN(SUBSTITUTE($T147,".",""))&gt;=2,DATEVALUE(SUBSTITUTE(TRIM($T147),".","-")),DATE(VALUE(LEFT(TRIM($T147),4)),VALUE(MID(TRIM($T147),6,2))+1,0)),"")))</f>
        <v/>
      </c>
    </row>
    <row r="148" customFormat="false" ht="17.25" hidden="false" customHeight="true" outlineLevel="0" collapsed="false">
      <c r="B148" s="66" t="s">
        <v>140</v>
      </c>
      <c r="C148" s="66" t="s">
        <v>840</v>
      </c>
      <c r="D148" s="67" t="s">
        <v>691</v>
      </c>
      <c r="E148" s="68" t="s">
        <v>841</v>
      </c>
      <c r="F148" s="67" t="s">
        <v>842</v>
      </c>
      <c r="G148" s="66" t="s">
        <v>693</v>
      </c>
      <c r="H148" s="66" t="s">
        <v>184</v>
      </c>
      <c r="I148" s="79" t="n">
        <v>7</v>
      </c>
      <c r="J148" s="79" t="n">
        <v>7</v>
      </c>
      <c r="K148" s="79" t="n">
        <v>7</v>
      </c>
      <c r="L148" s="71" t="s">
        <v>146</v>
      </c>
      <c r="M148" s="72" t="s">
        <v>147</v>
      </c>
      <c r="N148" s="66" t="n">
        <v>1</v>
      </c>
      <c r="O148" s="81" t="s">
        <v>843</v>
      </c>
      <c r="P148" s="74" t="s">
        <v>149</v>
      </c>
      <c r="Q148" s="75"/>
      <c r="R148" s="75"/>
      <c r="S148" s="76"/>
      <c r="T148" s="75"/>
      <c r="U148" s="75"/>
      <c r="V148" s="75"/>
      <c r="W148" s="75"/>
      <c r="X148" s="77"/>
      <c r="Y148" s="78" t="str">
        <f aca="true">IF(TRIM($B148&amp;$C148)="","",IF(OR($W148="安装免保",$W148="技术免保",$W148="质保期内"),IF(NOT(ISNUMBER($X148)),"▲免保到期日没填",IF($X148&lt;TODAY(),"▲免保已到期，转收费",IF($X148-TODAY()&lt;=提醒天数,"免保剩"&amp;($X148-TODAY())&amp;"天","免保中"))),IF($W148="暂停维保","暂停中",IF($W148="已解约","已解约",""))))</f>
        <v/>
      </c>
      <c r="Z148" s="78" t="str">
        <f aca="true">IF(TRIM($B148&amp;$C148)="","",TRIM(IF($AA148="","",IF($AA148&lt;TODAY(),"年检已过期"&amp;(TODAY()-$AA148)&amp;"天 ",IF($AA148-TODAY()&lt;=提醒天数,"年检剩"&amp;($AA148-TODAY())&amp;"天 ","")))&amp;IF($AB148="","",IF($AB148&lt;TODAY(),"限速器已过期"&amp;(TODAY()-$AB148)&amp;"天 ",IF($AB148-TODAY()&lt;=提醒天数,"限速器剩"&amp;($AB148-TODAY())&amp;"天 ","")))&amp;IF($AC148="","",IF($AC148&lt;TODAY(),"载重试验已过期"&amp;(TODAY()-$AC148)&amp;"天 ",IF($AC148-TODAY()&lt;=提醒天数,"载重试验剩"&amp;($AC148-TODAY())&amp;"天 ","")))))</f>
        <v/>
      </c>
      <c r="AA148" s="77" t="str">
        <f aca="false">IF(TRIM($Q148&amp;"")="","",IF(ISNUMBER($Q148),IF($Q148&gt;10000,$Q148,IFERROR(DATE(INT($Q148),IF(ROUND(MOD($Q148,1)*100,0)&gt;12,ROUND(MOD($Q148,1)*10,0),ROUND(MOD($Q148,1)*100,0))+1,0),"")),IFERROR(IF(LEN($Q148)-LEN(SUBSTITUTE($Q148,".",""))&gt;=2,DATEVALUE(SUBSTITUTE(TRIM($Q148),".","-")),DATE(VALUE(LEFT(TRIM($Q148),4)),VALUE(MID(TRIM($Q148),6,2))+1,0)),"")))</f>
        <v/>
      </c>
      <c r="AB148" s="77" t="str">
        <f aca="false">IF(TRIM($S148&amp;"")="","",IF(ISNUMBER($S148),IF($S148&gt;10000,$S148,IFERROR(DATE(INT($S148),IF(ROUND(MOD($S148,1)*100,0)&gt;12,ROUND(MOD($S148,1)*10,0),ROUND(MOD($S148,1)*100,0))+1,0),"")),IFERROR(IF(LEN($S148)-LEN(SUBSTITUTE($S148,".",""))&gt;=2,DATEVALUE(SUBSTITUTE(TRIM($S148),".","-")),DATE(VALUE(LEFT(TRIM($S148),4)),VALUE(MID(TRIM($S148),6,2))+1,0)),"")))</f>
        <v/>
      </c>
      <c r="AC148" s="77" t="str">
        <f aca="false">IF(TRIM($T148&amp;"")="","",IF(ISNUMBER($T148),IF($T148&gt;10000,$T148,IFERROR(DATE(INT($T148),IF(ROUND(MOD($T148,1)*100,0)&gt;12,ROUND(MOD($T148,1)*10,0),ROUND(MOD($T148,1)*100,0))+1,0),"")),IFERROR(IF(LEN($T148)-LEN(SUBSTITUTE($T148,".",""))&gt;=2,DATEVALUE(SUBSTITUTE(TRIM($T148),".","-")),DATE(VALUE(LEFT(TRIM($T148),4)),VALUE(MID(TRIM($T148),6,2))+1,0)),"")))</f>
        <v/>
      </c>
    </row>
    <row r="149" customFormat="false" ht="17.25" hidden="false" customHeight="true" outlineLevel="0" collapsed="false">
      <c r="B149" s="66" t="s">
        <v>844</v>
      </c>
      <c r="C149" s="66" t="s">
        <v>845</v>
      </c>
      <c r="D149" s="67" t="s">
        <v>691</v>
      </c>
      <c r="E149" s="68" t="s">
        <v>846</v>
      </c>
      <c r="F149" s="67" t="s">
        <v>847</v>
      </c>
      <c r="G149" s="66" t="s">
        <v>693</v>
      </c>
      <c r="H149" s="66" t="s">
        <v>184</v>
      </c>
      <c r="I149" s="79" t="n">
        <v>6</v>
      </c>
      <c r="J149" s="79" t="n">
        <v>6</v>
      </c>
      <c r="K149" s="79" t="n">
        <v>6</v>
      </c>
      <c r="L149" s="71" t="s">
        <v>146</v>
      </c>
      <c r="M149" s="72" t="s">
        <v>147</v>
      </c>
      <c r="N149" s="66" t="n">
        <v>1</v>
      </c>
      <c r="O149" s="81" t="s">
        <v>848</v>
      </c>
      <c r="P149" s="74" t="s">
        <v>149</v>
      </c>
      <c r="Q149" s="75" t="n">
        <v>2027.8</v>
      </c>
      <c r="R149" s="75"/>
      <c r="S149" s="76"/>
      <c r="T149" s="75"/>
      <c r="U149" s="75"/>
      <c r="V149" s="75"/>
      <c r="W149" s="75"/>
      <c r="X149" s="77"/>
      <c r="Y149" s="78" t="str">
        <f aca="true">IF(TRIM($B149&amp;$C149)="","",IF(OR($W149="安装免保",$W149="技术免保",$W149="质保期内"),IF(NOT(ISNUMBER($X149)),"▲免保到期日没填",IF($X149&lt;TODAY(),"▲免保已到期，转收费",IF($X149-TODAY()&lt;=提醒天数,"免保剩"&amp;($X149-TODAY())&amp;"天","免保中"))),IF($W149="暂停维保","暂停中",IF($W149="已解约","已解约",""))))</f>
        <v/>
      </c>
      <c r="Z149" s="78" t="str">
        <f aca="true">IF(TRIM($B149&amp;$C149)="","",TRIM(IF($AA149="","",IF($AA149&lt;TODAY(),"年检已过期"&amp;(TODAY()-$AA149)&amp;"天 ",IF($AA149-TODAY()&lt;=提醒天数,"年检剩"&amp;($AA149-TODAY())&amp;"天 ","")))&amp;IF($AB149="","",IF($AB149&lt;TODAY(),"限速器已过期"&amp;(TODAY()-$AB149)&amp;"天 ",IF($AB149-TODAY()&lt;=提醒天数,"限速器剩"&amp;($AB149-TODAY())&amp;"天 ","")))&amp;IF($AC149="","",IF($AC149&lt;TODAY(),"载重试验已过期"&amp;(TODAY()-$AC149)&amp;"天 ",IF($AC149-TODAY()&lt;=提醒天数,"载重试验剩"&amp;($AC149-TODAY())&amp;"天 ","")))))</f>
        <v/>
      </c>
      <c r="AA149" s="77" t="n">
        <f aca="false">IF(TRIM($Q149&amp;"")="","",IF(ISNUMBER($Q149),IF($Q149&gt;10000,$Q149,IFERROR(DATE(INT($Q149),IF(ROUND(MOD($Q149,1)*100,0)&gt;12,ROUND(MOD($Q149,1)*10,0),ROUND(MOD($Q149,1)*100,0))+1,0),"")),IFERROR(IF(LEN($Q149)-LEN(SUBSTITUTE($Q149,".",""))&gt;=2,DATEVALUE(SUBSTITUTE(TRIM($Q149),".","-")),DATE(VALUE(LEFT(TRIM($Q149),4)),VALUE(MID(TRIM($Q149),6,2))+1,0)),"")))</f>
        <v>46630</v>
      </c>
      <c r="AB149" s="77" t="str">
        <f aca="false">IF(TRIM($S149&amp;"")="","",IF(ISNUMBER($S149),IF($S149&gt;10000,$S149,IFERROR(DATE(INT($S149),IF(ROUND(MOD($S149,1)*100,0)&gt;12,ROUND(MOD($S149,1)*10,0),ROUND(MOD($S149,1)*100,0))+1,0),"")),IFERROR(IF(LEN($S149)-LEN(SUBSTITUTE($S149,".",""))&gt;=2,DATEVALUE(SUBSTITUTE(TRIM($S149),".","-")),DATE(VALUE(LEFT(TRIM($S149),4)),VALUE(MID(TRIM($S149),6,2))+1,0)),"")))</f>
        <v/>
      </c>
      <c r="AC149" s="77" t="str">
        <f aca="false">IF(TRIM($T149&amp;"")="","",IF(ISNUMBER($T149),IF($T149&gt;10000,$T149,IFERROR(DATE(INT($T149),IF(ROUND(MOD($T149,1)*100,0)&gt;12,ROUND(MOD($T149,1)*10,0),ROUND(MOD($T149,1)*100,0))+1,0),"")),IFERROR(IF(LEN($T149)-LEN(SUBSTITUTE($T149,".",""))&gt;=2,DATEVALUE(SUBSTITUTE(TRIM($T149),".","-")),DATE(VALUE(LEFT(TRIM($T149),4)),VALUE(MID(TRIM($T149),6,2))+1,0)),"")))</f>
        <v/>
      </c>
    </row>
    <row r="150" customFormat="false" ht="17.25" hidden="false" customHeight="true" outlineLevel="0" collapsed="false">
      <c r="B150" s="66" t="s">
        <v>140</v>
      </c>
      <c r="C150" s="66" t="s">
        <v>849</v>
      </c>
      <c r="D150" s="67" t="s">
        <v>850</v>
      </c>
      <c r="E150" s="68" t="s">
        <v>851</v>
      </c>
      <c r="F150" s="69" t="s">
        <v>852</v>
      </c>
      <c r="G150" s="66" t="s">
        <v>283</v>
      </c>
      <c r="H150" s="66" t="s">
        <v>16</v>
      </c>
      <c r="I150" s="79" t="n">
        <v>5</v>
      </c>
      <c r="J150" s="79" t="n">
        <v>5</v>
      </c>
      <c r="K150" s="79" t="n">
        <v>5</v>
      </c>
      <c r="L150" s="71" t="s">
        <v>853</v>
      </c>
      <c r="M150" s="72" t="s">
        <v>147</v>
      </c>
      <c r="N150" s="66" t="n">
        <v>1</v>
      </c>
      <c r="O150" s="81" t="s">
        <v>854</v>
      </c>
      <c r="P150" s="74" t="s">
        <v>149</v>
      </c>
      <c r="Q150" s="75"/>
      <c r="R150" s="75"/>
      <c r="S150" s="76"/>
      <c r="T150" s="75"/>
      <c r="U150" s="75"/>
      <c r="V150" s="75"/>
      <c r="W150" s="75"/>
      <c r="X150" s="77"/>
      <c r="Y150" s="78" t="str">
        <f aca="true">IF(TRIM($B150&amp;$C150)="","",IF(OR($W150="安装免保",$W150="技术免保",$W150="质保期内"),IF(NOT(ISNUMBER($X150)),"▲免保到期日没填",IF($X150&lt;TODAY(),"▲免保已到期，转收费",IF($X150-TODAY()&lt;=提醒天数,"免保剩"&amp;($X150-TODAY())&amp;"天","免保中"))),IF($W150="暂停维保","暂停中",IF($W150="已解约","已解约",""))))</f>
        <v/>
      </c>
      <c r="Z150" s="78" t="str">
        <f aca="true">IF(TRIM($B150&amp;$C150)="","",TRIM(IF($AA150="","",IF($AA150&lt;TODAY(),"年检已过期"&amp;(TODAY()-$AA150)&amp;"天 ",IF($AA150-TODAY()&lt;=提醒天数,"年检剩"&amp;($AA150-TODAY())&amp;"天 ","")))&amp;IF($AB150="","",IF($AB150&lt;TODAY(),"限速器已过期"&amp;(TODAY()-$AB150)&amp;"天 ",IF($AB150-TODAY()&lt;=提醒天数,"限速器剩"&amp;($AB150-TODAY())&amp;"天 ","")))&amp;IF($AC150="","",IF($AC150&lt;TODAY(),"载重试验已过期"&amp;(TODAY()-$AC150)&amp;"天 ",IF($AC150-TODAY()&lt;=提醒天数,"载重试验剩"&amp;($AC150-TODAY())&amp;"天 ","")))))</f>
        <v/>
      </c>
      <c r="AA150" s="77" t="str">
        <f aca="false">IF(TRIM($Q150&amp;"")="","",IF(ISNUMBER($Q150),IF($Q150&gt;10000,$Q150,IFERROR(DATE(INT($Q150),IF(ROUND(MOD($Q150,1)*100,0)&gt;12,ROUND(MOD($Q150,1)*10,0),ROUND(MOD($Q150,1)*100,0))+1,0),"")),IFERROR(IF(LEN($Q150)-LEN(SUBSTITUTE($Q150,".",""))&gt;=2,DATEVALUE(SUBSTITUTE(TRIM($Q150),".","-")),DATE(VALUE(LEFT(TRIM($Q150),4)),VALUE(MID(TRIM($Q150),6,2))+1,0)),"")))</f>
        <v/>
      </c>
      <c r="AB150" s="77" t="str">
        <f aca="false">IF(TRIM($S150&amp;"")="","",IF(ISNUMBER($S150),IF($S150&gt;10000,$S150,IFERROR(DATE(INT($S150),IF(ROUND(MOD($S150,1)*100,0)&gt;12,ROUND(MOD($S150,1)*10,0),ROUND(MOD($S150,1)*100,0))+1,0),"")),IFERROR(IF(LEN($S150)-LEN(SUBSTITUTE($S150,".",""))&gt;=2,DATEVALUE(SUBSTITUTE(TRIM($S150),".","-")),DATE(VALUE(LEFT(TRIM($S150),4)),VALUE(MID(TRIM($S150),6,2))+1,0)),"")))</f>
        <v/>
      </c>
      <c r="AC150" s="77" t="str">
        <f aca="false">IF(TRIM($T150&amp;"")="","",IF(ISNUMBER($T150),IF($T150&gt;10000,$T150,IFERROR(DATE(INT($T150),IF(ROUND(MOD($T150,1)*100,0)&gt;12,ROUND(MOD($T150,1)*10,0),ROUND(MOD($T150,1)*100,0))+1,0),"")),IFERROR(IF(LEN($T150)-LEN(SUBSTITUTE($T150,".",""))&gt;=2,DATEVALUE(SUBSTITUTE(TRIM($T150),".","-")),DATE(VALUE(LEFT(TRIM($T150),4)),VALUE(MID(TRIM($T150),6,2))+1,0)),"")))</f>
        <v/>
      </c>
    </row>
    <row r="151" customFormat="false" ht="17.25" hidden="false" customHeight="true" outlineLevel="0" collapsed="false">
      <c r="B151" s="66" t="s">
        <v>855</v>
      </c>
      <c r="C151" s="66" t="s">
        <v>856</v>
      </c>
      <c r="D151" s="67" t="s">
        <v>857</v>
      </c>
      <c r="E151" s="68" t="s">
        <v>858</v>
      </c>
      <c r="F151" s="66"/>
      <c r="G151" s="66" t="s">
        <v>859</v>
      </c>
      <c r="H151" s="66" t="s">
        <v>184</v>
      </c>
      <c r="I151" s="79" t="n">
        <v>6</v>
      </c>
      <c r="J151" s="79" t="n">
        <v>6</v>
      </c>
      <c r="K151" s="79" t="n">
        <v>6</v>
      </c>
      <c r="L151" s="71" t="s">
        <v>146</v>
      </c>
      <c r="M151" s="72" t="s">
        <v>147</v>
      </c>
      <c r="N151" s="66" t="n">
        <v>1</v>
      </c>
      <c r="O151" s="84" t="s">
        <v>860</v>
      </c>
      <c r="P151" s="83"/>
      <c r="Q151" s="75"/>
      <c r="R151" s="75"/>
      <c r="S151" s="76"/>
      <c r="T151" s="75"/>
      <c r="U151" s="75"/>
      <c r="V151" s="75"/>
      <c r="W151" s="75"/>
      <c r="X151" s="77"/>
      <c r="Y151" s="78" t="str">
        <f aca="true">IF(TRIM($B151&amp;$C151)="","",IF(OR($W151="安装免保",$W151="技术免保",$W151="质保期内"),IF(NOT(ISNUMBER($X151)),"▲免保到期日没填",IF($X151&lt;TODAY(),"▲免保已到期，转收费",IF($X151-TODAY()&lt;=提醒天数,"免保剩"&amp;($X151-TODAY())&amp;"天","免保中"))),IF($W151="暂停维保","暂停中",IF($W151="已解约","已解约",""))))</f>
        <v/>
      </c>
      <c r="Z151" s="78" t="str">
        <f aca="true">IF(TRIM($B151&amp;$C151)="","",TRIM(IF($AA151="","",IF($AA151&lt;TODAY(),"年检已过期"&amp;(TODAY()-$AA151)&amp;"天 ",IF($AA151-TODAY()&lt;=提醒天数,"年检剩"&amp;($AA151-TODAY())&amp;"天 ","")))&amp;IF($AB151="","",IF($AB151&lt;TODAY(),"限速器已过期"&amp;(TODAY()-$AB151)&amp;"天 ",IF($AB151-TODAY()&lt;=提醒天数,"限速器剩"&amp;($AB151-TODAY())&amp;"天 ","")))&amp;IF($AC151="","",IF($AC151&lt;TODAY(),"载重试验已过期"&amp;(TODAY()-$AC151)&amp;"天 ",IF($AC151-TODAY()&lt;=提醒天数,"载重试验剩"&amp;($AC151-TODAY())&amp;"天 ","")))))</f>
        <v/>
      </c>
      <c r="AA151" s="77" t="str">
        <f aca="false">IF(TRIM($Q151&amp;"")="","",IF(ISNUMBER($Q151),IF($Q151&gt;10000,$Q151,IFERROR(DATE(INT($Q151),IF(ROUND(MOD($Q151,1)*100,0)&gt;12,ROUND(MOD($Q151,1)*10,0),ROUND(MOD($Q151,1)*100,0))+1,0),"")),IFERROR(IF(LEN($Q151)-LEN(SUBSTITUTE($Q151,".",""))&gt;=2,DATEVALUE(SUBSTITUTE(TRIM($Q151),".","-")),DATE(VALUE(LEFT(TRIM($Q151),4)),VALUE(MID(TRIM($Q151),6,2))+1,0)),"")))</f>
        <v/>
      </c>
      <c r="AB151" s="77" t="str">
        <f aca="false">IF(TRIM($S151&amp;"")="","",IF(ISNUMBER($S151),IF($S151&gt;10000,$S151,IFERROR(DATE(INT($S151),IF(ROUND(MOD($S151,1)*100,0)&gt;12,ROUND(MOD($S151,1)*10,0),ROUND(MOD($S151,1)*100,0))+1,0),"")),IFERROR(IF(LEN($S151)-LEN(SUBSTITUTE($S151,".",""))&gt;=2,DATEVALUE(SUBSTITUTE(TRIM($S151),".","-")),DATE(VALUE(LEFT(TRIM($S151),4)),VALUE(MID(TRIM($S151),6,2))+1,0)),"")))</f>
        <v/>
      </c>
      <c r="AC151" s="77" t="str">
        <f aca="false">IF(TRIM($T151&amp;"")="","",IF(ISNUMBER($T151),IF($T151&gt;10000,$T151,IFERROR(DATE(INT($T151),IF(ROUND(MOD($T151,1)*100,0)&gt;12,ROUND(MOD($T151,1)*10,0),ROUND(MOD($T151,1)*100,0))+1,0),"")),IFERROR(IF(LEN($T151)-LEN(SUBSTITUTE($T151,".",""))&gt;=2,DATEVALUE(SUBSTITUTE(TRIM($T151),".","-")),DATE(VALUE(LEFT(TRIM($T151),4)),VALUE(MID(TRIM($T151),6,2))+1,0)),"")))</f>
        <v/>
      </c>
    </row>
    <row r="152" customFormat="false" ht="17.25" hidden="false" customHeight="true" outlineLevel="0" collapsed="false">
      <c r="B152" s="66" t="s">
        <v>861</v>
      </c>
      <c r="C152" s="66" t="s">
        <v>862</v>
      </c>
      <c r="D152" s="67" t="s">
        <v>863</v>
      </c>
      <c r="E152" s="68" t="s">
        <v>864</v>
      </c>
      <c r="F152" s="66"/>
      <c r="G152" s="66" t="s">
        <v>865</v>
      </c>
      <c r="H152" s="66" t="s">
        <v>35</v>
      </c>
      <c r="I152" s="79" t="n">
        <v>3</v>
      </c>
      <c r="J152" s="79" t="n">
        <v>3</v>
      </c>
      <c r="K152" s="79" t="n">
        <v>3</v>
      </c>
      <c r="L152" s="71" t="s">
        <v>866</v>
      </c>
      <c r="M152" s="72" t="s">
        <v>377</v>
      </c>
      <c r="N152" s="66" t="n">
        <v>1</v>
      </c>
      <c r="O152" s="81" t="s">
        <v>867</v>
      </c>
      <c r="P152" s="83" t="s">
        <v>868</v>
      </c>
      <c r="Q152" s="75"/>
      <c r="R152" s="75"/>
      <c r="S152" s="76"/>
      <c r="T152" s="75"/>
      <c r="U152" s="75"/>
      <c r="V152" s="75"/>
      <c r="W152" s="75"/>
      <c r="X152" s="77"/>
      <c r="Y152" s="78" t="str">
        <f aca="true">IF(TRIM($B152&amp;$C152)="","",IF(OR($W152="安装免保",$W152="技术免保",$W152="质保期内"),IF(NOT(ISNUMBER($X152)),"▲免保到期日没填",IF($X152&lt;TODAY(),"▲免保已到期，转收费",IF($X152-TODAY()&lt;=提醒天数,"免保剩"&amp;($X152-TODAY())&amp;"天","免保中"))),IF($W152="暂停维保","暂停中",IF($W152="已解约","已解约",""))))</f>
        <v/>
      </c>
      <c r="Z152" s="78" t="str">
        <f aca="true">IF(TRIM($B152&amp;$C152)="","",TRIM(IF($AA152="","",IF($AA152&lt;TODAY(),"年检已过期"&amp;(TODAY()-$AA152)&amp;"天 ",IF($AA152-TODAY()&lt;=提醒天数,"年检剩"&amp;($AA152-TODAY())&amp;"天 ","")))&amp;IF($AB152="","",IF($AB152&lt;TODAY(),"限速器已过期"&amp;(TODAY()-$AB152)&amp;"天 ",IF($AB152-TODAY()&lt;=提醒天数,"限速器剩"&amp;($AB152-TODAY())&amp;"天 ","")))&amp;IF($AC152="","",IF($AC152&lt;TODAY(),"载重试验已过期"&amp;(TODAY()-$AC152)&amp;"天 ",IF($AC152-TODAY()&lt;=提醒天数,"载重试验剩"&amp;($AC152-TODAY())&amp;"天 ","")))))</f>
        <v/>
      </c>
      <c r="AA152" s="77" t="str">
        <f aca="false">IF(TRIM($Q152&amp;"")="","",IF(ISNUMBER($Q152),IF($Q152&gt;10000,$Q152,IFERROR(DATE(INT($Q152),IF(ROUND(MOD($Q152,1)*100,0)&gt;12,ROUND(MOD($Q152,1)*10,0),ROUND(MOD($Q152,1)*100,0))+1,0),"")),IFERROR(IF(LEN($Q152)-LEN(SUBSTITUTE($Q152,".",""))&gt;=2,DATEVALUE(SUBSTITUTE(TRIM($Q152),".","-")),DATE(VALUE(LEFT(TRIM($Q152),4)),VALUE(MID(TRIM($Q152),6,2))+1,0)),"")))</f>
        <v/>
      </c>
      <c r="AB152" s="77" t="str">
        <f aca="false">IF(TRIM($S152&amp;"")="","",IF(ISNUMBER($S152),IF($S152&gt;10000,$S152,IFERROR(DATE(INT($S152),IF(ROUND(MOD($S152,1)*100,0)&gt;12,ROUND(MOD($S152,1)*10,0),ROUND(MOD($S152,1)*100,0))+1,0),"")),IFERROR(IF(LEN($S152)-LEN(SUBSTITUTE($S152,".",""))&gt;=2,DATEVALUE(SUBSTITUTE(TRIM($S152),".","-")),DATE(VALUE(LEFT(TRIM($S152),4)),VALUE(MID(TRIM($S152),6,2))+1,0)),"")))</f>
        <v/>
      </c>
      <c r="AC152" s="77" t="str">
        <f aca="false">IF(TRIM($T152&amp;"")="","",IF(ISNUMBER($T152),IF($T152&gt;10000,$T152,IFERROR(DATE(INT($T152),IF(ROUND(MOD($T152,1)*100,0)&gt;12,ROUND(MOD($T152,1)*10,0),ROUND(MOD($T152,1)*100,0))+1,0),"")),IFERROR(IF(LEN($T152)-LEN(SUBSTITUTE($T152,".",""))&gt;=2,DATEVALUE(SUBSTITUTE(TRIM($T152),".","-")),DATE(VALUE(LEFT(TRIM($T152),4)),VALUE(MID(TRIM($T152),6,2))+1,0)),"")))</f>
        <v/>
      </c>
    </row>
    <row r="153" customFormat="false" ht="17.25" hidden="false" customHeight="true" outlineLevel="0" collapsed="false">
      <c r="B153" s="66" t="s">
        <v>140</v>
      </c>
      <c r="C153" s="66" t="s">
        <v>869</v>
      </c>
      <c r="D153" s="67" t="s">
        <v>691</v>
      </c>
      <c r="E153" s="68" t="s">
        <v>870</v>
      </c>
      <c r="F153" s="66"/>
      <c r="G153" s="66" t="s">
        <v>693</v>
      </c>
      <c r="H153" s="66" t="s">
        <v>184</v>
      </c>
      <c r="I153" s="79" t="n">
        <v>6</v>
      </c>
      <c r="J153" s="79" t="n">
        <v>5</v>
      </c>
      <c r="K153" s="79" t="n">
        <v>5</v>
      </c>
      <c r="L153" s="71" t="s">
        <v>146</v>
      </c>
      <c r="M153" s="72" t="s">
        <v>147</v>
      </c>
      <c r="N153" s="66" t="n">
        <v>1</v>
      </c>
      <c r="O153" s="81" t="s">
        <v>871</v>
      </c>
      <c r="P153" s="74" t="s">
        <v>872</v>
      </c>
      <c r="Q153" s="75"/>
      <c r="R153" s="75"/>
      <c r="S153" s="76"/>
      <c r="T153" s="75"/>
      <c r="U153" s="75"/>
      <c r="V153" s="75"/>
      <c r="W153" s="75"/>
      <c r="X153" s="77"/>
      <c r="Y153" s="78" t="str">
        <f aca="true">IF(TRIM($B153&amp;$C153)="","",IF(OR($W153="安装免保",$W153="技术免保",$W153="质保期内"),IF(NOT(ISNUMBER($X153)),"▲免保到期日没填",IF($X153&lt;TODAY(),"▲免保已到期，转收费",IF($X153-TODAY()&lt;=提醒天数,"免保剩"&amp;($X153-TODAY())&amp;"天","免保中"))),IF($W153="暂停维保","暂停中",IF($W153="已解约","已解约",""))))</f>
        <v/>
      </c>
      <c r="Z153" s="78" t="str">
        <f aca="true">IF(TRIM($B153&amp;$C153)="","",TRIM(IF($AA153="","",IF($AA153&lt;TODAY(),"年检已过期"&amp;(TODAY()-$AA153)&amp;"天 ",IF($AA153-TODAY()&lt;=提醒天数,"年检剩"&amp;($AA153-TODAY())&amp;"天 ","")))&amp;IF($AB153="","",IF($AB153&lt;TODAY(),"限速器已过期"&amp;(TODAY()-$AB153)&amp;"天 ",IF($AB153-TODAY()&lt;=提醒天数,"限速器剩"&amp;($AB153-TODAY())&amp;"天 ","")))&amp;IF($AC153="","",IF($AC153&lt;TODAY(),"载重试验已过期"&amp;(TODAY()-$AC153)&amp;"天 ",IF($AC153-TODAY()&lt;=提醒天数,"载重试验剩"&amp;($AC153-TODAY())&amp;"天 ","")))))</f>
        <v/>
      </c>
      <c r="AA153" s="77" t="str">
        <f aca="false">IF(TRIM($Q153&amp;"")="","",IF(ISNUMBER($Q153),IF($Q153&gt;10000,$Q153,IFERROR(DATE(INT($Q153),IF(ROUND(MOD($Q153,1)*100,0)&gt;12,ROUND(MOD($Q153,1)*10,0),ROUND(MOD($Q153,1)*100,0))+1,0),"")),IFERROR(IF(LEN($Q153)-LEN(SUBSTITUTE($Q153,".",""))&gt;=2,DATEVALUE(SUBSTITUTE(TRIM($Q153),".","-")),DATE(VALUE(LEFT(TRIM($Q153),4)),VALUE(MID(TRIM($Q153),6,2))+1,0)),"")))</f>
        <v/>
      </c>
      <c r="AB153" s="77" t="str">
        <f aca="false">IF(TRIM($S153&amp;"")="","",IF(ISNUMBER($S153),IF($S153&gt;10000,$S153,IFERROR(DATE(INT($S153),IF(ROUND(MOD($S153,1)*100,0)&gt;12,ROUND(MOD($S153,1)*10,0),ROUND(MOD($S153,1)*100,0))+1,0),"")),IFERROR(IF(LEN($S153)-LEN(SUBSTITUTE($S153,".",""))&gt;=2,DATEVALUE(SUBSTITUTE(TRIM($S153),".","-")),DATE(VALUE(LEFT(TRIM($S153),4)),VALUE(MID(TRIM($S153),6,2))+1,0)),"")))</f>
        <v/>
      </c>
      <c r="AC153" s="77" t="str">
        <f aca="false">IF(TRIM($T153&amp;"")="","",IF(ISNUMBER($T153),IF($T153&gt;10000,$T153,IFERROR(DATE(INT($T153),IF(ROUND(MOD($T153,1)*100,0)&gt;12,ROUND(MOD($T153,1)*10,0),ROUND(MOD($T153,1)*100,0))+1,0),"")),IFERROR(IF(LEN($T153)-LEN(SUBSTITUTE($T153,".",""))&gt;=2,DATEVALUE(SUBSTITUTE(TRIM($T153),".","-")),DATE(VALUE(LEFT(TRIM($T153),4)),VALUE(MID(TRIM($T153),6,2))+1,0)),"")))</f>
        <v/>
      </c>
    </row>
    <row r="154" customFormat="false" ht="17.25" hidden="false" customHeight="true" outlineLevel="0" collapsed="false">
      <c r="B154" s="66" t="s">
        <v>140</v>
      </c>
      <c r="C154" s="66" t="s">
        <v>873</v>
      </c>
      <c r="D154" s="67" t="s">
        <v>874</v>
      </c>
      <c r="E154" s="68" t="s">
        <v>875</v>
      </c>
      <c r="F154" s="66"/>
      <c r="G154" s="66" t="s">
        <v>420</v>
      </c>
      <c r="H154" s="66" t="s">
        <v>184</v>
      </c>
      <c r="I154" s="79" t="n">
        <v>7</v>
      </c>
      <c r="J154" s="79" t="n">
        <v>7</v>
      </c>
      <c r="K154" s="79" t="n">
        <v>7</v>
      </c>
      <c r="L154" s="71" t="s">
        <v>146</v>
      </c>
      <c r="M154" s="72" t="s">
        <v>147</v>
      </c>
      <c r="N154" s="66" t="n">
        <v>1</v>
      </c>
      <c r="O154" s="81" t="s">
        <v>876</v>
      </c>
      <c r="P154" s="74" t="s">
        <v>877</v>
      </c>
      <c r="Q154" s="75"/>
      <c r="R154" s="75"/>
      <c r="S154" s="76"/>
      <c r="T154" s="75"/>
      <c r="U154" s="75"/>
      <c r="V154" s="75"/>
      <c r="W154" s="75"/>
      <c r="X154" s="77"/>
      <c r="Y154" s="78" t="str">
        <f aca="true">IF(TRIM($B154&amp;$C154)="","",IF(OR($W154="安装免保",$W154="技术免保",$W154="质保期内"),IF(NOT(ISNUMBER($X154)),"▲免保到期日没填",IF($X154&lt;TODAY(),"▲免保已到期，转收费",IF($X154-TODAY()&lt;=提醒天数,"免保剩"&amp;($X154-TODAY())&amp;"天","免保中"))),IF($W154="暂停维保","暂停中",IF($W154="已解约","已解约",""))))</f>
        <v/>
      </c>
      <c r="Z154" s="78" t="str">
        <f aca="true">IF(TRIM($B154&amp;$C154)="","",TRIM(IF($AA154="","",IF($AA154&lt;TODAY(),"年检已过期"&amp;(TODAY()-$AA154)&amp;"天 ",IF($AA154-TODAY()&lt;=提醒天数,"年检剩"&amp;($AA154-TODAY())&amp;"天 ","")))&amp;IF($AB154="","",IF($AB154&lt;TODAY(),"限速器已过期"&amp;(TODAY()-$AB154)&amp;"天 ",IF($AB154-TODAY()&lt;=提醒天数,"限速器剩"&amp;($AB154-TODAY())&amp;"天 ","")))&amp;IF($AC154="","",IF($AC154&lt;TODAY(),"载重试验已过期"&amp;(TODAY()-$AC154)&amp;"天 ",IF($AC154-TODAY()&lt;=提醒天数,"载重试验剩"&amp;($AC154-TODAY())&amp;"天 ","")))))</f>
        <v/>
      </c>
      <c r="AA154" s="77" t="str">
        <f aca="false">IF(TRIM($Q154&amp;"")="","",IF(ISNUMBER($Q154),IF($Q154&gt;10000,$Q154,IFERROR(DATE(INT($Q154),IF(ROUND(MOD($Q154,1)*100,0)&gt;12,ROUND(MOD($Q154,1)*10,0),ROUND(MOD($Q154,1)*100,0))+1,0),"")),IFERROR(IF(LEN($Q154)-LEN(SUBSTITUTE($Q154,".",""))&gt;=2,DATEVALUE(SUBSTITUTE(TRIM($Q154),".","-")),DATE(VALUE(LEFT(TRIM($Q154),4)),VALUE(MID(TRIM($Q154),6,2))+1,0)),"")))</f>
        <v/>
      </c>
      <c r="AB154" s="77" t="str">
        <f aca="false">IF(TRIM($S154&amp;"")="","",IF(ISNUMBER($S154),IF($S154&gt;10000,$S154,IFERROR(DATE(INT($S154),IF(ROUND(MOD($S154,1)*100,0)&gt;12,ROUND(MOD($S154,1)*10,0),ROUND(MOD($S154,1)*100,0))+1,0),"")),IFERROR(IF(LEN($S154)-LEN(SUBSTITUTE($S154,".",""))&gt;=2,DATEVALUE(SUBSTITUTE(TRIM($S154),".","-")),DATE(VALUE(LEFT(TRIM($S154),4)),VALUE(MID(TRIM($S154),6,2))+1,0)),"")))</f>
        <v/>
      </c>
      <c r="AC154" s="77" t="str">
        <f aca="false">IF(TRIM($T154&amp;"")="","",IF(ISNUMBER($T154),IF($T154&gt;10000,$T154,IFERROR(DATE(INT($T154),IF(ROUND(MOD($T154,1)*100,0)&gt;12,ROUND(MOD($T154,1)*10,0),ROUND(MOD($T154,1)*100,0))+1,0),"")),IFERROR(IF(LEN($T154)-LEN(SUBSTITUTE($T154,".",""))&gt;=2,DATEVALUE(SUBSTITUTE(TRIM($T154),".","-")),DATE(VALUE(LEFT(TRIM($T154),4)),VALUE(MID(TRIM($T154),6,2))+1,0)),"")))</f>
        <v/>
      </c>
    </row>
    <row r="155" customFormat="false" ht="17.25" hidden="false" customHeight="true" outlineLevel="0" collapsed="false">
      <c r="B155" s="66" t="s">
        <v>878</v>
      </c>
      <c r="C155" s="66" t="s">
        <v>879</v>
      </c>
      <c r="D155" s="67" t="s">
        <v>880</v>
      </c>
      <c r="E155" s="68" t="s">
        <v>881</v>
      </c>
      <c r="F155" s="69" t="s">
        <v>882</v>
      </c>
      <c r="G155" s="66" t="s">
        <v>164</v>
      </c>
      <c r="H155" s="66" t="s">
        <v>184</v>
      </c>
      <c r="I155" s="79" t="n">
        <v>7</v>
      </c>
      <c r="J155" s="79" t="n">
        <v>7</v>
      </c>
      <c r="K155" s="79" t="n">
        <v>7</v>
      </c>
      <c r="L155" s="71" t="s">
        <v>241</v>
      </c>
      <c r="M155" s="72" t="s">
        <v>156</v>
      </c>
      <c r="N155" s="66" t="n">
        <v>1</v>
      </c>
      <c r="O155" s="81" t="s">
        <v>883</v>
      </c>
      <c r="P155" s="74" t="s">
        <v>149</v>
      </c>
      <c r="Q155" s="75"/>
      <c r="R155" s="75"/>
      <c r="S155" s="76"/>
      <c r="T155" s="75"/>
      <c r="U155" s="75"/>
      <c r="V155" s="75"/>
      <c r="W155" s="75"/>
      <c r="X155" s="77"/>
      <c r="Y155" s="78" t="str">
        <f aca="true">IF(TRIM($B155&amp;$C155)="","",IF(OR($W155="安装免保",$W155="技术免保",$W155="质保期内"),IF(NOT(ISNUMBER($X155)),"▲免保到期日没填",IF($X155&lt;TODAY(),"▲免保已到期，转收费",IF($X155-TODAY()&lt;=提醒天数,"免保剩"&amp;($X155-TODAY())&amp;"天","免保中"))),IF($W155="暂停维保","暂停中",IF($W155="已解约","已解约",""))))</f>
        <v/>
      </c>
      <c r="Z155" s="78" t="str">
        <f aca="true">IF(TRIM($B155&amp;$C155)="","",TRIM(IF($AA155="","",IF($AA155&lt;TODAY(),"年检已过期"&amp;(TODAY()-$AA155)&amp;"天 ",IF($AA155-TODAY()&lt;=提醒天数,"年检剩"&amp;($AA155-TODAY())&amp;"天 ","")))&amp;IF($AB155="","",IF($AB155&lt;TODAY(),"限速器已过期"&amp;(TODAY()-$AB155)&amp;"天 ",IF($AB155-TODAY()&lt;=提醒天数,"限速器剩"&amp;($AB155-TODAY())&amp;"天 ","")))&amp;IF($AC155="","",IF($AC155&lt;TODAY(),"载重试验已过期"&amp;(TODAY()-$AC155)&amp;"天 ",IF($AC155-TODAY()&lt;=提醒天数,"载重试验剩"&amp;($AC155-TODAY())&amp;"天 ","")))))</f>
        <v/>
      </c>
      <c r="AA155" s="77" t="str">
        <f aca="false">IF(TRIM($Q155&amp;"")="","",IF(ISNUMBER($Q155),IF($Q155&gt;10000,$Q155,IFERROR(DATE(INT($Q155),IF(ROUND(MOD($Q155,1)*100,0)&gt;12,ROUND(MOD($Q155,1)*10,0),ROUND(MOD($Q155,1)*100,0))+1,0),"")),IFERROR(IF(LEN($Q155)-LEN(SUBSTITUTE($Q155,".",""))&gt;=2,DATEVALUE(SUBSTITUTE(TRIM($Q155),".","-")),DATE(VALUE(LEFT(TRIM($Q155),4)),VALUE(MID(TRIM($Q155),6,2))+1,0)),"")))</f>
        <v/>
      </c>
      <c r="AB155" s="77" t="str">
        <f aca="false">IF(TRIM($S155&amp;"")="","",IF(ISNUMBER($S155),IF($S155&gt;10000,$S155,IFERROR(DATE(INT($S155),IF(ROUND(MOD($S155,1)*100,0)&gt;12,ROUND(MOD($S155,1)*10,0),ROUND(MOD($S155,1)*100,0))+1,0),"")),IFERROR(IF(LEN($S155)-LEN(SUBSTITUTE($S155,".",""))&gt;=2,DATEVALUE(SUBSTITUTE(TRIM($S155),".","-")),DATE(VALUE(LEFT(TRIM($S155),4)),VALUE(MID(TRIM($S155),6,2))+1,0)),"")))</f>
        <v/>
      </c>
      <c r="AC155" s="77" t="str">
        <f aca="false">IF(TRIM($T155&amp;"")="","",IF(ISNUMBER($T155),IF($T155&gt;10000,$T155,IFERROR(DATE(INT($T155),IF(ROUND(MOD($T155,1)*100,0)&gt;12,ROUND(MOD($T155,1)*10,0),ROUND(MOD($T155,1)*100,0))+1,0),"")),IFERROR(IF(LEN($T155)-LEN(SUBSTITUTE($T155,".",""))&gt;=2,DATEVALUE(SUBSTITUTE(TRIM($T155),".","-")),DATE(VALUE(LEFT(TRIM($T155),4)),VALUE(MID(TRIM($T155),6,2))+1,0)),"")))</f>
        <v/>
      </c>
    </row>
    <row r="156" customFormat="false" ht="17.25" hidden="false" customHeight="true" outlineLevel="0" collapsed="false">
      <c r="B156" s="66" t="s">
        <v>140</v>
      </c>
      <c r="C156" s="66" t="s">
        <v>884</v>
      </c>
      <c r="D156" s="67" t="s">
        <v>857</v>
      </c>
      <c r="E156" s="68" t="s">
        <v>885</v>
      </c>
      <c r="F156" s="66"/>
      <c r="G156" s="66" t="s">
        <v>859</v>
      </c>
      <c r="H156" s="66" t="s">
        <v>16</v>
      </c>
      <c r="I156" s="79" t="n">
        <v>7</v>
      </c>
      <c r="J156" s="79" t="n">
        <v>7</v>
      </c>
      <c r="K156" s="79" t="n">
        <v>7</v>
      </c>
      <c r="L156" s="71" t="s">
        <v>146</v>
      </c>
      <c r="M156" s="72" t="s">
        <v>147</v>
      </c>
      <c r="N156" s="66" t="n">
        <v>1</v>
      </c>
      <c r="O156" s="81" t="s">
        <v>886</v>
      </c>
      <c r="P156" s="74" t="s">
        <v>149</v>
      </c>
      <c r="Q156" s="75"/>
      <c r="R156" s="75"/>
      <c r="S156" s="76"/>
      <c r="T156" s="75"/>
      <c r="U156" s="75"/>
      <c r="V156" s="75"/>
      <c r="W156" s="75"/>
      <c r="X156" s="77"/>
      <c r="Y156" s="78" t="str">
        <f aca="true">IF(TRIM($B156&amp;$C156)="","",IF(OR($W156="安装免保",$W156="技术免保",$W156="质保期内"),IF(NOT(ISNUMBER($X156)),"▲免保到期日没填",IF($X156&lt;TODAY(),"▲免保已到期，转收费",IF($X156-TODAY()&lt;=提醒天数,"免保剩"&amp;($X156-TODAY())&amp;"天","免保中"))),IF($W156="暂停维保","暂停中",IF($W156="已解约","已解约",""))))</f>
        <v/>
      </c>
      <c r="Z156" s="78" t="str">
        <f aca="true">IF(TRIM($B156&amp;$C156)="","",TRIM(IF($AA156="","",IF($AA156&lt;TODAY(),"年检已过期"&amp;(TODAY()-$AA156)&amp;"天 ",IF($AA156-TODAY()&lt;=提醒天数,"年检剩"&amp;($AA156-TODAY())&amp;"天 ","")))&amp;IF($AB156="","",IF($AB156&lt;TODAY(),"限速器已过期"&amp;(TODAY()-$AB156)&amp;"天 ",IF($AB156-TODAY()&lt;=提醒天数,"限速器剩"&amp;($AB156-TODAY())&amp;"天 ","")))&amp;IF($AC156="","",IF($AC156&lt;TODAY(),"载重试验已过期"&amp;(TODAY()-$AC156)&amp;"天 ",IF($AC156-TODAY()&lt;=提醒天数,"载重试验剩"&amp;($AC156-TODAY())&amp;"天 ","")))))</f>
        <v/>
      </c>
      <c r="AA156" s="77" t="str">
        <f aca="false">IF(TRIM($Q156&amp;"")="","",IF(ISNUMBER($Q156),IF($Q156&gt;10000,$Q156,IFERROR(DATE(INT($Q156),IF(ROUND(MOD($Q156,1)*100,0)&gt;12,ROUND(MOD($Q156,1)*10,0),ROUND(MOD($Q156,1)*100,0))+1,0),"")),IFERROR(IF(LEN($Q156)-LEN(SUBSTITUTE($Q156,".",""))&gt;=2,DATEVALUE(SUBSTITUTE(TRIM($Q156),".","-")),DATE(VALUE(LEFT(TRIM($Q156),4)),VALUE(MID(TRIM($Q156),6,2))+1,0)),"")))</f>
        <v/>
      </c>
      <c r="AB156" s="77" t="str">
        <f aca="false">IF(TRIM($S156&amp;"")="","",IF(ISNUMBER($S156),IF($S156&gt;10000,$S156,IFERROR(DATE(INT($S156),IF(ROUND(MOD($S156,1)*100,0)&gt;12,ROUND(MOD($S156,1)*10,0),ROUND(MOD($S156,1)*100,0))+1,0),"")),IFERROR(IF(LEN($S156)-LEN(SUBSTITUTE($S156,".",""))&gt;=2,DATEVALUE(SUBSTITUTE(TRIM($S156),".","-")),DATE(VALUE(LEFT(TRIM($S156),4)),VALUE(MID(TRIM($S156),6,2))+1,0)),"")))</f>
        <v/>
      </c>
      <c r="AC156" s="77" t="str">
        <f aca="false">IF(TRIM($T156&amp;"")="","",IF(ISNUMBER($T156),IF($T156&gt;10000,$T156,IFERROR(DATE(INT($T156),IF(ROUND(MOD($T156,1)*100,0)&gt;12,ROUND(MOD($T156,1)*10,0),ROUND(MOD($T156,1)*100,0))+1,0),"")),IFERROR(IF(LEN($T156)-LEN(SUBSTITUTE($T156,".",""))&gt;=2,DATEVALUE(SUBSTITUTE(TRIM($T156),".","-")),DATE(VALUE(LEFT(TRIM($T156),4)),VALUE(MID(TRIM($T156),6,2))+1,0)),"")))</f>
        <v/>
      </c>
    </row>
    <row r="157" customFormat="false" ht="17.25" hidden="false" customHeight="true" outlineLevel="0" collapsed="false">
      <c r="B157" s="66" t="s">
        <v>140</v>
      </c>
      <c r="C157" s="66" t="s">
        <v>887</v>
      </c>
      <c r="D157" s="67" t="s">
        <v>888</v>
      </c>
      <c r="E157" s="68" t="s">
        <v>885</v>
      </c>
      <c r="F157" s="69" t="s">
        <v>889</v>
      </c>
      <c r="G157" s="66" t="s">
        <v>283</v>
      </c>
      <c r="H157" s="66" t="s">
        <v>184</v>
      </c>
      <c r="I157" s="79" t="n">
        <v>5</v>
      </c>
      <c r="J157" s="79" t="n">
        <v>5</v>
      </c>
      <c r="K157" s="79" t="n">
        <v>5</v>
      </c>
      <c r="L157" s="71" t="s">
        <v>146</v>
      </c>
      <c r="M157" s="72" t="s">
        <v>147</v>
      </c>
      <c r="N157" s="66" t="n">
        <v>1</v>
      </c>
      <c r="O157" s="81" t="s">
        <v>890</v>
      </c>
      <c r="P157" s="74" t="s">
        <v>149</v>
      </c>
      <c r="Q157" s="75"/>
      <c r="R157" s="75"/>
      <c r="S157" s="76"/>
      <c r="T157" s="75"/>
      <c r="U157" s="75"/>
      <c r="V157" s="75"/>
      <c r="W157" s="75"/>
      <c r="X157" s="77"/>
      <c r="Y157" s="78" t="str">
        <f aca="true">IF(TRIM($B157&amp;$C157)="","",IF(OR($W157="安装免保",$W157="技术免保",$W157="质保期内"),IF(NOT(ISNUMBER($X157)),"▲免保到期日没填",IF($X157&lt;TODAY(),"▲免保已到期，转收费",IF($X157-TODAY()&lt;=提醒天数,"免保剩"&amp;($X157-TODAY())&amp;"天","免保中"))),IF($W157="暂停维保","暂停中",IF($W157="已解约","已解约",""))))</f>
        <v/>
      </c>
      <c r="Z157" s="78" t="str">
        <f aca="true">IF(TRIM($B157&amp;$C157)="","",TRIM(IF($AA157="","",IF($AA157&lt;TODAY(),"年检已过期"&amp;(TODAY()-$AA157)&amp;"天 ",IF($AA157-TODAY()&lt;=提醒天数,"年检剩"&amp;($AA157-TODAY())&amp;"天 ","")))&amp;IF($AB157="","",IF($AB157&lt;TODAY(),"限速器已过期"&amp;(TODAY()-$AB157)&amp;"天 ",IF($AB157-TODAY()&lt;=提醒天数,"限速器剩"&amp;($AB157-TODAY())&amp;"天 ","")))&amp;IF($AC157="","",IF($AC157&lt;TODAY(),"载重试验已过期"&amp;(TODAY()-$AC157)&amp;"天 ",IF($AC157-TODAY()&lt;=提醒天数,"载重试验剩"&amp;($AC157-TODAY())&amp;"天 ","")))))</f>
        <v/>
      </c>
      <c r="AA157" s="77" t="str">
        <f aca="false">IF(TRIM($Q157&amp;"")="","",IF(ISNUMBER($Q157),IF($Q157&gt;10000,$Q157,IFERROR(DATE(INT($Q157),IF(ROUND(MOD($Q157,1)*100,0)&gt;12,ROUND(MOD($Q157,1)*10,0),ROUND(MOD($Q157,1)*100,0))+1,0),"")),IFERROR(IF(LEN($Q157)-LEN(SUBSTITUTE($Q157,".",""))&gt;=2,DATEVALUE(SUBSTITUTE(TRIM($Q157),".","-")),DATE(VALUE(LEFT(TRIM($Q157),4)),VALUE(MID(TRIM($Q157),6,2))+1,0)),"")))</f>
        <v/>
      </c>
      <c r="AB157" s="77" t="str">
        <f aca="false">IF(TRIM($S157&amp;"")="","",IF(ISNUMBER($S157),IF($S157&gt;10000,$S157,IFERROR(DATE(INT($S157),IF(ROUND(MOD($S157,1)*100,0)&gt;12,ROUND(MOD($S157,1)*10,0),ROUND(MOD($S157,1)*100,0))+1,0),"")),IFERROR(IF(LEN($S157)-LEN(SUBSTITUTE($S157,".",""))&gt;=2,DATEVALUE(SUBSTITUTE(TRIM($S157),".","-")),DATE(VALUE(LEFT(TRIM($S157),4)),VALUE(MID(TRIM($S157),6,2))+1,0)),"")))</f>
        <v/>
      </c>
      <c r="AC157" s="77" t="str">
        <f aca="false">IF(TRIM($T157&amp;"")="","",IF(ISNUMBER($T157),IF($T157&gt;10000,$T157,IFERROR(DATE(INT($T157),IF(ROUND(MOD($T157,1)*100,0)&gt;12,ROUND(MOD($T157,1)*10,0),ROUND(MOD($T157,1)*100,0))+1,0),"")),IFERROR(IF(LEN($T157)-LEN(SUBSTITUTE($T157,".",""))&gt;=2,DATEVALUE(SUBSTITUTE(TRIM($T157),".","-")),DATE(VALUE(LEFT(TRIM($T157),4)),VALUE(MID(TRIM($T157),6,2))+1,0)),"")))</f>
        <v/>
      </c>
    </row>
    <row r="158" customFormat="false" ht="17.25" hidden="false" customHeight="true" outlineLevel="0" collapsed="false">
      <c r="B158" s="66" t="s">
        <v>891</v>
      </c>
      <c r="C158" s="66" t="s">
        <v>892</v>
      </c>
      <c r="D158" s="67" t="s">
        <v>893</v>
      </c>
      <c r="E158" s="68" t="s">
        <v>894</v>
      </c>
      <c r="F158" s="66" t="s">
        <v>895</v>
      </c>
      <c r="G158" s="66" t="s">
        <v>896</v>
      </c>
      <c r="H158" s="66" t="s">
        <v>24</v>
      </c>
      <c r="I158" s="79" t="n">
        <v>6</v>
      </c>
      <c r="J158" s="79" t="n">
        <v>6</v>
      </c>
      <c r="K158" s="79" t="n">
        <v>6</v>
      </c>
      <c r="L158" s="71" t="s">
        <v>203</v>
      </c>
      <c r="M158" s="72" t="s">
        <v>204</v>
      </c>
      <c r="N158" s="66" t="n">
        <v>1</v>
      </c>
      <c r="O158" s="81" t="s">
        <v>897</v>
      </c>
      <c r="P158" s="74" t="s">
        <v>219</v>
      </c>
      <c r="Q158" s="75"/>
      <c r="R158" s="75"/>
      <c r="S158" s="76"/>
      <c r="T158" s="75"/>
      <c r="U158" s="75"/>
      <c r="V158" s="75"/>
      <c r="W158" s="75"/>
      <c r="X158" s="77"/>
      <c r="Y158" s="78" t="str">
        <f aca="true">IF(TRIM($B158&amp;$C158)="","",IF(OR($W158="安装免保",$W158="技术免保",$W158="质保期内"),IF(NOT(ISNUMBER($X158)),"▲免保到期日没填",IF($X158&lt;TODAY(),"▲免保已到期，转收费",IF($X158-TODAY()&lt;=提醒天数,"免保剩"&amp;($X158-TODAY())&amp;"天","免保中"))),IF($W158="暂停维保","暂停中",IF($W158="已解约","已解约",""))))</f>
        <v/>
      </c>
      <c r="Z158" s="78" t="str">
        <f aca="true">IF(TRIM($B158&amp;$C158)="","",TRIM(IF($AA158="","",IF($AA158&lt;TODAY(),"年检已过期"&amp;(TODAY()-$AA158)&amp;"天 ",IF($AA158-TODAY()&lt;=提醒天数,"年检剩"&amp;($AA158-TODAY())&amp;"天 ","")))&amp;IF($AB158="","",IF($AB158&lt;TODAY(),"限速器已过期"&amp;(TODAY()-$AB158)&amp;"天 ",IF($AB158-TODAY()&lt;=提醒天数,"限速器剩"&amp;($AB158-TODAY())&amp;"天 ","")))&amp;IF($AC158="","",IF($AC158&lt;TODAY(),"载重试验已过期"&amp;(TODAY()-$AC158)&amp;"天 ",IF($AC158-TODAY()&lt;=提醒天数,"载重试验剩"&amp;($AC158-TODAY())&amp;"天 ","")))))</f>
        <v/>
      </c>
      <c r="AA158" s="77" t="str">
        <f aca="false">IF(TRIM($Q158&amp;"")="","",IF(ISNUMBER($Q158),IF($Q158&gt;10000,$Q158,IFERROR(DATE(INT($Q158),IF(ROUND(MOD($Q158,1)*100,0)&gt;12,ROUND(MOD($Q158,1)*10,0),ROUND(MOD($Q158,1)*100,0))+1,0),"")),IFERROR(IF(LEN($Q158)-LEN(SUBSTITUTE($Q158,".",""))&gt;=2,DATEVALUE(SUBSTITUTE(TRIM($Q158),".","-")),DATE(VALUE(LEFT(TRIM($Q158),4)),VALUE(MID(TRIM($Q158),6,2))+1,0)),"")))</f>
        <v/>
      </c>
      <c r="AB158" s="77" t="str">
        <f aca="false">IF(TRIM($S158&amp;"")="","",IF(ISNUMBER($S158),IF($S158&gt;10000,$S158,IFERROR(DATE(INT($S158),IF(ROUND(MOD($S158,1)*100,0)&gt;12,ROUND(MOD($S158,1)*10,0),ROUND(MOD($S158,1)*100,0))+1,0),"")),IFERROR(IF(LEN($S158)-LEN(SUBSTITUTE($S158,".",""))&gt;=2,DATEVALUE(SUBSTITUTE(TRIM($S158),".","-")),DATE(VALUE(LEFT(TRIM($S158),4)),VALUE(MID(TRIM($S158),6,2))+1,0)),"")))</f>
        <v/>
      </c>
      <c r="AC158" s="77" t="str">
        <f aca="false">IF(TRIM($T158&amp;"")="","",IF(ISNUMBER($T158),IF($T158&gt;10000,$T158,IFERROR(DATE(INT($T158),IF(ROUND(MOD($T158,1)*100,0)&gt;12,ROUND(MOD($T158,1)*10,0),ROUND(MOD($T158,1)*100,0))+1,0),"")),IFERROR(IF(LEN($T158)-LEN(SUBSTITUTE($T158,".",""))&gt;=2,DATEVALUE(SUBSTITUTE(TRIM($T158),".","-")),DATE(VALUE(LEFT(TRIM($T158),4)),VALUE(MID(TRIM($T158),6,2))+1,0)),"")))</f>
        <v/>
      </c>
    </row>
    <row r="159" customFormat="false" ht="17.25" hidden="false" customHeight="true" outlineLevel="0" collapsed="false">
      <c r="B159" s="66" t="s">
        <v>898</v>
      </c>
      <c r="C159" s="66" t="s">
        <v>899</v>
      </c>
      <c r="D159" s="67" t="s">
        <v>900</v>
      </c>
      <c r="E159" s="68" t="s">
        <v>901</v>
      </c>
      <c r="F159" s="66" t="s">
        <v>902</v>
      </c>
      <c r="G159" s="66" t="s">
        <v>903</v>
      </c>
      <c r="H159" s="66" t="s">
        <v>16</v>
      </c>
      <c r="I159" s="79" t="n">
        <v>23</v>
      </c>
      <c r="J159" s="79" t="n">
        <v>17</v>
      </c>
      <c r="K159" s="79" t="n">
        <v>17</v>
      </c>
      <c r="L159" s="71" t="s">
        <v>146</v>
      </c>
      <c r="M159" s="72" t="s">
        <v>194</v>
      </c>
      <c r="N159" s="66" t="n">
        <v>1</v>
      </c>
      <c r="O159" s="81" t="s">
        <v>374</v>
      </c>
      <c r="P159" s="74" t="s">
        <v>149</v>
      </c>
      <c r="Q159" s="75"/>
      <c r="R159" s="75"/>
      <c r="S159" s="76"/>
      <c r="T159" s="75"/>
      <c r="U159" s="75"/>
      <c r="V159" s="75"/>
      <c r="W159" s="75"/>
      <c r="X159" s="77"/>
      <c r="Y159" s="78" t="str">
        <f aca="true">IF(TRIM($B159&amp;$C159)="","",IF(OR($W159="安装免保",$W159="技术免保",$W159="质保期内"),IF(NOT(ISNUMBER($X159)),"▲免保到期日没填",IF($X159&lt;TODAY(),"▲免保已到期，转收费",IF($X159-TODAY()&lt;=提醒天数,"免保剩"&amp;($X159-TODAY())&amp;"天","免保中"))),IF($W159="暂停维保","暂停中",IF($W159="已解约","已解约",""))))</f>
        <v/>
      </c>
      <c r="Z159" s="78" t="str">
        <f aca="true">IF(TRIM($B159&amp;$C159)="","",TRIM(IF($AA159="","",IF($AA159&lt;TODAY(),"年检已过期"&amp;(TODAY()-$AA159)&amp;"天 ",IF($AA159-TODAY()&lt;=提醒天数,"年检剩"&amp;($AA159-TODAY())&amp;"天 ","")))&amp;IF($AB159="","",IF($AB159&lt;TODAY(),"限速器已过期"&amp;(TODAY()-$AB159)&amp;"天 ",IF($AB159-TODAY()&lt;=提醒天数,"限速器剩"&amp;($AB159-TODAY())&amp;"天 ","")))&amp;IF($AC159="","",IF($AC159&lt;TODAY(),"载重试验已过期"&amp;(TODAY()-$AC159)&amp;"天 ",IF($AC159-TODAY()&lt;=提醒天数,"载重试验剩"&amp;($AC159-TODAY())&amp;"天 ","")))))</f>
        <v/>
      </c>
      <c r="AA159" s="77" t="str">
        <f aca="false">IF(TRIM($Q159&amp;"")="","",IF(ISNUMBER($Q159),IF($Q159&gt;10000,$Q159,IFERROR(DATE(INT($Q159),IF(ROUND(MOD($Q159,1)*100,0)&gt;12,ROUND(MOD($Q159,1)*10,0),ROUND(MOD($Q159,1)*100,0))+1,0),"")),IFERROR(IF(LEN($Q159)-LEN(SUBSTITUTE($Q159,".",""))&gt;=2,DATEVALUE(SUBSTITUTE(TRIM($Q159),".","-")),DATE(VALUE(LEFT(TRIM($Q159),4)),VALUE(MID(TRIM($Q159),6,2))+1,0)),"")))</f>
        <v/>
      </c>
      <c r="AB159" s="77" t="str">
        <f aca="false">IF(TRIM($S159&amp;"")="","",IF(ISNUMBER($S159),IF($S159&gt;10000,$S159,IFERROR(DATE(INT($S159),IF(ROUND(MOD($S159,1)*100,0)&gt;12,ROUND(MOD($S159,1)*10,0),ROUND(MOD($S159,1)*100,0))+1,0),"")),IFERROR(IF(LEN($S159)-LEN(SUBSTITUTE($S159,".",""))&gt;=2,DATEVALUE(SUBSTITUTE(TRIM($S159),".","-")),DATE(VALUE(LEFT(TRIM($S159),4)),VALUE(MID(TRIM($S159),6,2))+1,0)),"")))</f>
        <v/>
      </c>
      <c r="AC159" s="77" t="str">
        <f aca="false">IF(TRIM($T159&amp;"")="","",IF(ISNUMBER($T159),IF($T159&gt;10000,$T159,IFERROR(DATE(INT($T159),IF(ROUND(MOD($T159,1)*100,0)&gt;12,ROUND(MOD($T159,1)*10,0),ROUND(MOD($T159,1)*100,0))+1,0),"")),IFERROR(IF(LEN($T159)-LEN(SUBSTITUTE($T159,".",""))&gt;=2,DATEVALUE(SUBSTITUTE(TRIM($T159),".","-")),DATE(VALUE(LEFT(TRIM($T159),4)),VALUE(MID(TRIM($T159),6,2))+1,0)),"")))</f>
        <v/>
      </c>
    </row>
    <row r="160" customFormat="false" ht="17.25" hidden="false" customHeight="true" outlineLevel="0" collapsed="false">
      <c r="B160" s="66" t="s">
        <v>898</v>
      </c>
      <c r="C160" s="66" t="s">
        <v>899</v>
      </c>
      <c r="D160" s="67" t="s">
        <v>900</v>
      </c>
      <c r="E160" s="68" t="s">
        <v>904</v>
      </c>
      <c r="F160" s="66" t="s">
        <v>905</v>
      </c>
      <c r="G160" s="66" t="s">
        <v>903</v>
      </c>
      <c r="H160" s="66" t="s">
        <v>16</v>
      </c>
      <c r="I160" s="79" t="n">
        <v>23</v>
      </c>
      <c r="J160" s="79" t="n">
        <v>17</v>
      </c>
      <c r="K160" s="79" t="n">
        <v>17</v>
      </c>
      <c r="L160" s="71" t="s">
        <v>146</v>
      </c>
      <c r="M160" s="72" t="s">
        <v>194</v>
      </c>
      <c r="N160" s="66" t="n">
        <v>1</v>
      </c>
      <c r="O160" s="81" t="s">
        <v>374</v>
      </c>
      <c r="P160" s="74" t="s">
        <v>187</v>
      </c>
      <c r="Q160" s="75"/>
      <c r="R160" s="75"/>
      <c r="S160" s="76"/>
      <c r="T160" s="75"/>
      <c r="U160" s="75"/>
      <c r="V160" s="75"/>
      <c r="W160" s="75"/>
      <c r="X160" s="77"/>
      <c r="Y160" s="78" t="str">
        <f aca="true">IF(TRIM($B160&amp;$C160)="","",IF(OR($W160="安装免保",$W160="技术免保",$W160="质保期内"),IF(NOT(ISNUMBER($X160)),"▲免保到期日没填",IF($X160&lt;TODAY(),"▲免保已到期，转收费",IF($X160-TODAY()&lt;=提醒天数,"免保剩"&amp;($X160-TODAY())&amp;"天","免保中"))),IF($W160="暂停维保","暂停中",IF($W160="已解约","已解约",""))))</f>
        <v/>
      </c>
      <c r="Z160" s="78" t="str">
        <f aca="true">IF(TRIM($B160&amp;$C160)="","",TRIM(IF($AA160="","",IF($AA160&lt;TODAY(),"年检已过期"&amp;(TODAY()-$AA160)&amp;"天 ",IF($AA160-TODAY()&lt;=提醒天数,"年检剩"&amp;($AA160-TODAY())&amp;"天 ","")))&amp;IF($AB160="","",IF($AB160&lt;TODAY(),"限速器已过期"&amp;(TODAY()-$AB160)&amp;"天 ",IF($AB160-TODAY()&lt;=提醒天数,"限速器剩"&amp;($AB160-TODAY())&amp;"天 ","")))&amp;IF($AC160="","",IF($AC160&lt;TODAY(),"载重试验已过期"&amp;(TODAY()-$AC160)&amp;"天 ",IF($AC160-TODAY()&lt;=提醒天数,"载重试验剩"&amp;($AC160-TODAY())&amp;"天 ","")))))</f>
        <v/>
      </c>
      <c r="AA160" s="77" t="str">
        <f aca="false">IF(TRIM($Q160&amp;"")="","",IF(ISNUMBER($Q160),IF($Q160&gt;10000,$Q160,IFERROR(DATE(INT($Q160),IF(ROUND(MOD($Q160,1)*100,0)&gt;12,ROUND(MOD($Q160,1)*10,0),ROUND(MOD($Q160,1)*100,0))+1,0),"")),IFERROR(IF(LEN($Q160)-LEN(SUBSTITUTE($Q160,".",""))&gt;=2,DATEVALUE(SUBSTITUTE(TRIM($Q160),".","-")),DATE(VALUE(LEFT(TRIM($Q160),4)),VALUE(MID(TRIM($Q160),6,2))+1,0)),"")))</f>
        <v/>
      </c>
      <c r="AB160" s="77" t="str">
        <f aca="false">IF(TRIM($S160&amp;"")="","",IF(ISNUMBER($S160),IF($S160&gt;10000,$S160,IFERROR(DATE(INT($S160),IF(ROUND(MOD($S160,1)*100,0)&gt;12,ROUND(MOD($S160,1)*10,0),ROUND(MOD($S160,1)*100,0))+1,0),"")),IFERROR(IF(LEN($S160)-LEN(SUBSTITUTE($S160,".",""))&gt;=2,DATEVALUE(SUBSTITUTE(TRIM($S160),".","-")),DATE(VALUE(LEFT(TRIM($S160),4)),VALUE(MID(TRIM($S160),6,2))+1,0)),"")))</f>
        <v/>
      </c>
      <c r="AC160" s="77" t="str">
        <f aca="false">IF(TRIM($T160&amp;"")="","",IF(ISNUMBER($T160),IF($T160&gt;10000,$T160,IFERROR(DATE(INT($T160),IF(ROUND(MOD($T160,1)*100,0)&gt;12,ROUND(MOD($T160,1)*10,0),ROUND(MOD($T160,1)*100,0))+1,0),"")),IFERROR(IF(LEN($T160)-LEN(SUBSTITUTE($T160,".",""))&gt;=2,DATEVALUE(SUBSTITUTE(TRIM($T160),".","-")),DATE(VALUE(LEFT(TRIM($T160),4)),VALUE(MID(TRIM($T160),6,2))+1,0)),"")))</f>
        <v/>
      </c>
    </row>
    <row r="161" customFormat="false" ht="17.25" hidden="false" customHeight="true" outlineLevel="0" collapsed="false">
      <c r="B161" s="66" t="s">
        <v>898</v>
      </c>
      <c r="C161" s="66" t="s">
        <v>899</v>
      </c>
      <c r="D161" s="67" t="s">
        <v>900</v>
      </c>
      <c r="E161" s="68" t="s">
        <v>906</v>
      </c>
      <c r="F161" s="66" t="s">
        <v>907</v>
      </c>
      <c r="G161" s="66" t="s">
        <v>903</v>
      </c>
      <c r="H161" s="66" t="s">
        <v>16</v>
      </c>
      <c r="I161" s="79" t="n">
        <v>23</v>
      </c>
      <c r="J161" s="79" t="n">
        <v>17</v>
      </c>
      <c r="K161" s="79" t="n">
        <v>17</v>
      </c>
      <c r="L161" s="71" t="s">
        <v>146</v>
      </c>
      <c r="M161" s="72" t="s">
        <v>194</v>
      </c>
      <c r="N161" s="66" t="n">
        <v>1</v>
      </c>
      <c r="O161" s="81" t="s">
        <v>374</v>
      </c>
      <c r="P161" s="74" t="s">
        <v>179</v>
      </c>
      <c r="Q161" s="75"/>
      <c r="R161" s="75"/>
      <c r="S161" s="76"/>
      <c r="T161" s="75"/>
      <c r="U161" s="75"/>
      <c r="V161" s="75"/>
      <c r="W161" s="75"/>
      <c r="X161" s="77"/>
      <c r="Y161" s="78" t="str">
        <f aca="true">IF(TRIM($B161&amp;$C161)="","",IF(OR($W161="安装免保",$W161="技术免保",$W161="质保期内"),IF(NOT(ISNUMBER($X161)),"▲免保到期日没填",IF($X161&lt;TODAY(),"▲免保已到期，转收费",IF($X161-TODAY()&lt;=提醒天数,"免保剩"&amp;($X161-TODAY())&amp;"天","免保中"))),IF($W161="暂停维保","暂停中",IF($W161="已解约","已解约",""))))</f>
        <v/>
      </c>
      <c r="Z161" s="78" t="str">
        <f aca="true">IF(TRIM($B161&amp;$C161)="","",TRIM(IF($AA161="","",IF($AA161&lt;TODAY(),"年检已过期"&amp;(TODAY()-$AA161)&amp;"天 ",IF($AA161-TODAY()&lt;=提醒天数,"年检剩"&amp;($AA161-TODAY())&amp;"天 ","")))&amp;IF($AB161="","",IF($AB161&lt;TODAY(),"限速器已过期"&amp;(TODAY()-$AB161)&amp;"天 ",IF($AB161-TODAY()&lt;=提醒天数,"限速器剩"&amp;($AB161-TODAY())&amp;"天 ","")))&amp;IF($AC161="","",IF($AC161&lt;TODAY(),"载重试验已过期"&amp;(TODAY()-$AC161)&amp;"天 ",IF($AC161-TODAY()&lt;=提醒天数,"载重试验剩"&amp;($AC161-TODAY())&amp;"天 ","")))))</f>
        <v/>
      </c>
      <c r="AA161" s="77" t="str">
        <f aca="false">IF(TRIM($Q161&amp;"")="","",IF(ISNUMBER($Q161),IF($Q161&gt;10000,$Q161,IFERROR(DATE(INT($Q161),IF(ROUND(MOD($Q161,1)*100,0)&gt;12,ROUND(MOD($Q161,1)*10,0),ROUND(MOD($Q161,1)*100,0))+1,0),"")),IFERROR(IF(LEN($Q161)-LEN(SUBSTITUTE($Q161,".",""))&gt;=2,DATEVALUE(SUBSTITUTE(TRIM($Q161),".","-")),DATE(VALUE(LEFT(TRIM($Q161),4)),VALUE(MID(TRIM($Q161),6,2))+1,0)),"")))</f>
        <v/>
      </c>
      <c r="AB161" s="77" t="str">
        <f aca="false">IF(TRIM($S161&amp;"")="","",IF(ISNUMBER($S161),IF($S161&gt;10000,$S161,IFERROR(DATE(INT($S161),IF(ROUND(MOD($S161,1)*100,0)&gt;12,ROUND(MOD($S161,1)*10,0),ROUND(MOD($S161,1)*100,0))+1,0),"")),IFERROR(IF(LEN($S161)-LEN(SUBSTITUTE($S161,".",""))&gt;=2,DATEVALUE(SUBSTITUTE(TRIM($S161),".","-")),DATE(VALUE(LEFT(TRIM($S161),4)),VALUE(MID(TRIM($S161),6,2))+1,0)),"")))</f>
        <v/>
      </c>
      <c r="AC161" s="77" t="str">
        <f aca="false">IF(TRIM($T161&amp;"")="","",IF(ISNUMBER($T161),IF($T161&gt;10000,$T161,IFERROR(DATE(INT($T161),IF(ROUND(MOD($T161,1)*100,0)&gt;12,ROUND(MOD($T161,1)*10,0),ROUND(MOD($T161,1)*100,0))+1,0),"")),IFERROR(IF(LEN($T161)-LEN(SUBSTITUTE($T161,".",""))&gt;=2,DATEVALUE(SUBSTITUTE(TRIM($T161),".","-")),DATE(VALUE(LEFT(TRIM($T161),4)),VALUE(MID(TRIM($T161),6,2))+1,0)),"")))</f>
        <v/>
      </c>
    </row>
    <row r="162" customFormat="false" ht="17.25" hidden="false" customHeight="true" outlineLevel="0" collapsed="false">
      <c r="B162" s="66" t="s">
        <v>898</v>
      </c>
      <c r="C162" s="66" t="s">
        <v>899</v>
      </c>
      <c r="D162" s="67" t="s">
        <v>900</v>
      </c>
      <c r="E162" s="68" t="s">
        <v>908</v>
      </c>
      <c r="F162" s="66" t="s">
        <v>909</v>
      </c>
      <c r="G162" s="66" t="s">
        <v>903</v>
      </c>
      <c r="H162" s="66" t="s">
        <v>16</v>
      </c>
      <c r="I162" s="79" t="n">
        <v>24</v>
      </c>
      <c r="J162" s="79" t="n">
        <v>18</v>
      </c>
      <c r="K162" s="79" t="n">
        <v>18</v>
      </c>
      <c r="L162" s="71" t="s">
        <v>146</v>
      </c>
      <c r="M162" s="72" t="s">
        <v>194</v>
      </c>
      <c r="N162" s="66" t="n">
        <v>1</v>
      </c>
      <c r="O162" s="81" t="s">
        <v>374</v>
      </c>
      <c r="P162" s="74" t="s">
        <v>910</v>
      </c>
      <c r="Q162" s="75"/>
      <c r="R162" s="75"/>
      <c r="S162" s="76"/>
      <c r="T162" s="75"/>
      <c r="U162" s="75"/>
      <c r="V162" s="75"/>
      <c r="W162" s="75"/>
      <c r="X162" s="77"/>
      <c r="Y162" s="78" t="str">
        <f aca="true">IF(TRIM($B162&amp;$C162)="","",IF(OR($W162="安装免保",$W162="技术免保",$W162="质保期内"),IF(NOT(ISNUMBER($X162)),"▲免保到期日没填",IF($X162&lt;TODAY(),"▲免保已到期，转收费",IF($X162-TODAY()&lt;=提醒天数,"免保剩"&amp;($X162-TODAY())&amp;"天","免保中"))),IF($W162="暂停维保","暂停中",IF($W162="已解约","已解约",""))))</f>
        <v/>
      </c>
      <c r="Z162" s="78" t="str">
        <f aca="true">IF(TRIM($B162&amp;$C162)="","",TRIM(IF($AA162="","",IF($AA162&lt;TODAY(),"年检已过期"&amp;(TODAY()-$AA162)&amp;"天 ",IF($AA162-TODAY()&lt;=提醒天数,"年检剩"&amp;($AA162-TODAY())&amp;"天 ","")))&amp;IF($AB162="","",IF($AB162&lt;TODAY(),"限速器已过期"&amp;(TODAY()-$AB162)&amp;"天 ",IF($AB162-TODAY()&lt;=提醒天数,"限速器剩"&amp;($AB162-TODAY())&amp;"天 ","")))&amp;IF($AC162="","",IF($AC162&lt;TODAY(),"载重试验已过期"&amp;(TODAY()-$AC162)&amp;"天 ",IF($AC162-TODAY()&lt;=提醒天数,"载重试验剩"&amp;($AC162-TODAY())&amp;"天 ","")))))</f>
        <v/>
      </c>
      <c r="AA162" s="77" t="str">
        <f aca="false">IF(TRIM($Q162&amp;"")="","",IF(ISNUMBER($Q162),IF($Q162&gt;10000,$Q162,IFERROR(DATE(INT($Q162),IF(ROUND(MOD($Q162,1)*100,0)&gt;12,ROUND(MOD($Q162,1)*10,0),ROUND(MOD($Q162,1)*100,0))+1,0),"")),IFERROR(IF(LEN($Q162)-LEN(SUBSTITUTE($Q162,".",""))&gt;=2,DATEVALUE(SUBSTITUTE(TRIM($Q162),".","-")),DATE(VALUE(LEFT(TRIM($Q162),4)),VALUE(MID(TRIM($Q162),6,2))+1,0)),"")))</f>
        <v/>
      </c>
      <c r="AB162" s="77" t="str">
        <f aca="false">IF(TRIM($S162&amp;"")="","",IF(ISNUMBER($S162),IF($S162&gt;10000,$S162,IFERROR(DATE(INT($S162),IF(ROUND(MOD($S162,1)*100,0)&gt;12,ROUND(MOD($S162,1)*10,0),ROUND(MOD($S162,1)*100,0))+1,0),"")),IFERROR(IF(LEN($S162)-LEN(SUBSTITUTE($S162,".",""))&gt;=2,DATEVALUE(SUBSTITUTE(TRIM($S162),".","-")),DATE(VALUE(LEFT(TRIM($S162),4)),VALUE(MID(TRIM($S162),6,2))+1,0)),"")))</f>
        <v/>
      </c>
      <c r="AC162" s="77" t="str">
        <f aca="false">IF(TRIM($T162&amp;"")="","",IF(ISNUMBER($T162),IF($T162&gt;10000,$T162,IFERROR(DATE(INT($T162),IF(ROUND(MOD($T162,1)*100,0)&gt;12,ROUND(MOD($T162,1)*10,0),ROUND(MOD($T162,1)*100,0))+1,0),"")),IFERROR(IF(LEN($T162)-LEN(SUBSTITUTE($T162,".",""))&gt;=2,DATEVALUE(SUBSTITUTE(TRIM($T162),".","-")),DATE(VALUE(LEFT(TRIM($T162),4)),VALUE(MID(TRIM($T162),6,2))+1,0)),"")))</f>
        <v/>
      </c>
    </row>
    <row r="163" customFormat="false" ht="17.25" hidden="false" customHeight="true" outlineLevel="0" collapsed="false">
      <c r="B163" s="66" t="s">
        <v>911</v>
      </c>
      <c r="C163" s="66" t="s">
        <v>912</v>
      </c>
      <c r="D163" s="67" t="s">
        <v>913</v>
      </c>
      <c r="E163" s="68" t="s">
        <v>914</v>
      </c>
      <c r="F163" s="66"/>
      <c r="G163" s="66" t="s">
        <v>915</v>
      </c>
      <c r="H163" s="66" t="s">
        <v>16</v>
      </c>
      <c r="I163" s="79" t="n">
        <v>8</v>
      </c>
      <c r="J163" s="79" t="n">
        <v>8</v>
      </c>
      <c r="K163" s="79" t="n">
        <v>8</v>
      </c>
      <c r="L163" s="71" t="s">
        <v>146</v>
      </c>
      <c r="M163" s="72" t="s">
        <v>147</v>
      </c>
      <c r="N163" s="66" t="n">
        <v>1</v>
      </c>
      <c r="O163" s="81" t="s">
        <v>916</v>
      </c>
      <c r="P163" s="74" t="s">
        <v>187</v>
      </c>
      <c r="Q163" s="75"/>
      <c r="R163" s="75"/>
      <c r="S163" s="76"/>
      <c r="T163" s="75"/>
      <c r="U163" s="75"/>
      <c r="V163" s="75"/>
      <c r="W163" s="75"/>
      <c r="X163" s="77"/>
      <c r="Y163" s="78" t="str">
        <f aca="true">IF(TRIM($B163&amp;$C163)="","",IF(OR($W163="安装免保",$W163="技术免保",$W163="质保期内"),IF(NOT(ISNUMBER($X163)),"▲免保到期日没填",IF($X163&lt;TODAY(),"▲免保已到期，转收费",IF($X163-TODAY()&lt;=提醒天数,"免保剩"&amp;($X163-TODAY())&amp;"天","免保中"))),IF($W163="暂停维保","暂停中",IF($W163="已解约","已解约",""))))</f>
        <v/>
      </c>
      <c r="Z163" s="78" t="str">
        <f aca="true">IF(TRIM($B163&amp;$C163)="","",TRIM(IF($AA163="","",IF($AA163&lt;TODAY(),"年检已过期"&amp;(TODAY()-$AA163)&amp;"天 ",IF($AA163-TODAY()&lt;=提醒天数,"年检剩"&amp;($AA163-TODAY())&amp;"天 ","")))&amp;IF($AB163="","",IF($AB163&lt;TODAY(),"限速器已过期"&amp;(TODAY()-$AB163)&amp;"天 ",IF($AB163-TODAY()&lt;=提醒天数,"限速器剩"&amp;($AB163-TODAY())&amp;"天 ","")))&amp;IF($AC163="","",IF($AC163&lt;TODAY(),"载重试验已过期"&amp;(TODAY()-$AC163)&amp;"天 ",IF($AC163-TODAY()&lt;=提醒天数,"载重试验剩"&amp;($AC163-TODAY())&amp;"天 ","")))))</f>
        <v/>
      </c>
      <c r="AA163" s="77" t="str">
        <f aca="false">IF(TRIM($Q163&amp;"")="","",IF(ISNUMBER($Q163),IF($Q163&gt;10000,$Q163,IFERROR(DATE(INT($Q163),IF(ROUND(MOD($Q163,1)*100,0)&gt;12,ROUND(MOD($Q163,1)*10,0),ROUND(MOD($Q163,1)*100,0))+1,0),"")),IFERROR(IF(LEN($Q163)-LEN(SUBSTITUTE($Q163,".",""))&gt;=2,DATEVALUE(SUBSTITUTE(TRIM($Q163),".","-")),DATE(VALUE(LEFT(TRIM($Q163),4)),VALUE(MID(TRIM($Q163),6,2))+1,0)),"")))</f>
        <v/>
      </c>
      <c r="AB163" s="77" t="str">
        <f aca="false">IF(TRIM($S163&amp;"")="","",IF(ISNUMBER($S163),IF($S163&gt;10000,$S163,IFERROR(DATE(INT($S163),IF(ROUND(MOD($S163,1)*100,0)&gt;12,ROUND(MOD($S163,1)*10,0),ROUND(MOD($S163,1)*100,0))+1,0),"")),IFERROR(IF(LEN($S163)-LEN(SUBSTITUTE($S163,".",""))&gt;=2,DATEVALUE(SUBSTITUTE(TRIM($S163),".","-")),DATE(VALUE(LEFT(TRIM($S163),4)),VALUE(MID(TRIM($S163),6,2))+1,0)),"")))</f>
        <v/>
      </c>
      <c r="AC163" s="77" t="str">
        <f aca="false">IF(TRIM($T163&amp;"")="","",IF(ISNUMBER($T163),IF($T163&gt;10000,$T163,IFERROR(DATE(INT($T163),IF(ROUND(MOD($T163,1)*100,0)&gt;12,ROUND(MOD($T163,1)*10,0),ROUND(MOD($T163,1)*100,0))+1,0),"")),IFERROR(IF(LEN($T163)-LEN(SUBSTITUTE($T163,".",""))&gt;=2,DATEVALUE(SUBSTITUTE(TRIM($T163),".","-")),DATE(VALUE(LEFT(TRIM($T163),4)),VALUE(MID(TRIM($T163),6,2))+1,0)),"")))</f>
        <v/>
      </c>
    </row>
    <row r="164" customFormat="false" ht="17.25" hidden="false" customHeight="true" outlineLevel="0" collapsed="false">
      <c r="B164" s="66" t="s">
        <v>917</v>
      </c>
      <c r="C164" s="66" t="s">
        <v>918</v>
      </c>
      <c r="D164" s="67" t="s">
        <v>919</v>
      </c>
      <c r="E164" s="68" t="s">
        <v>920</v>
      </c>
      <c r="F164" s="69" t="s">
        <v>921</v>
      </c>
      <c r="G164" s="66" t="s">
        <v>922</v>
      </c>
      <c r="H164" s="66" t="s">
        <v>16</v>
      </c>
      <c r="I164" s="79" t="n">
        <v>4</v>
      </c>
      <c r="J164" s="79" t="n">
        <v>4</v>
      </c>
      <c r="K164" s="79" t="n">
        <v>4</v>
      </c>
      <c r="L164" s="71" t="s">
        <v>185</v>
      </c>
      <c r="M164" s="72" t="s">
        <v>147</v>
      </c>
      <c r="N164" s="66" t="n">
        <v>1</v>
      </c>
      <c r="O164" s="81" t="s">
        <v>919</v>
      </c>
      <c r="P164" s="74" t="s">
        <v>149</v>
      </c>
      <c r="Q164" s="75"/>
      <c r="R164" s="75"/>
      <c r="S164" s="76"/>
      <c r="T164" s="75"/>
      <c r="U164" s="75"/>
      <c r="V164" s="75"/>
      <c r="W164" s="75"/>
      <c r="X164" s="77"/>
      <c r="Y164" s="78" t="str">
        <f aca="true">IF(TRIM($B164&amp;$C164)="","",IF(OR($W164="安装免保",$W164="技术免保",$W164="质保期内"),IF(NOT(ISNUMBER($X164)),"▲免保到期日没填",IF($X164&lt;TODAY(),"▲免保已到期，转收费",IF($X164-TODAY()&lt;=提醒天数,"免保剩"&amp;($X164-TODAY())&amp;"天","免保中"))),IF($W164="暂停维保","暂停中",IF($W164="已解约","已解约",""))))</f>
        <v/>
      </c>
      <c r="Z164" s="78" t="str">
        <f aca="true">IF(TRIM($B164&amp;$C164)="","",TRIM(IF($AA164="","",IF($AA164&lt;TODAY(),"年检已过期"&amp;(TODAY()-$AA164)&amp;"天 ",IF($AA164-TODAY()&lt;=提醒天数,"年检剩"&amp;($AA164-TODAY())&amp;"天 ","")))&amp;IF($AB164="","",IF($AB164&lt;TODAY(),"限速器已过期"&amp;(TODAY()-$AB164)&amp;"天 ",IF($AB164-TODAY()&lt;=提醒天数,"限速器剩"&amp;($AB164-TODAY())&amp;"天 ","")))&amp;IF($AC164="","",IF($AC164&lt;TODAY(),"载重试验已过期"&amp;(TODAY()-$AC164)&amp;"天 ",IF($AC164-TODAY()&lt;=提醒天数,"载重试验剩"&amp;($AC164-TODAY())&amp;"天 ","")))))</f>
        <v/>
      </c>
      <c r="AA164" s="77" t="str">
        <f aca="false">IF(TRIM($Q164&amp;"")="","",IF(ISNUMBER($Q164),IF($Q164&gt;10000,$Q164,IFERROR(DATE(INT($Q164),IF(ROUND(MOD($Q164,1)*100,0)&gt;12,ROUND(MOD($Q164,1)*10,0),ROUND(MOD($Q164,1)*100,0))+1,0),"")),IFERROR(IF(LEN($Q164)-LEN(SUBSTITUTE($Q164,".",""))&gt;=2,DATEVALUE(SUBSTITUTE(TRIM($Q164),".","-")),DATE(VALUE(LEFT(TRIM($Q164),4)),VALUE(MID(TRIM($Q164),6,2))+1,0)),"")))</f>
        <v/>
      </c>
      <c r="AB164" s="77" t="str">
        <f aca="false">IF(TRIM($S164&amp;"")="","",IF(ISNUMBER($S164),IF($S164&gt;10000,$S164,IFERROR(DATE(INT($S164),IF(ROUND(MOD($S164,1)*100,0)&gt;12,ROUND(MOD($S164,1)*10,0),ROUND(MOD($S164,1)*100,0))+1,0),"")),IFERROR(IF(LEN($S164)-LEN(SUBSTITUTE($S164,".",""))&gt;=2,DATEVALUE(SUBSTITUTE(TRIM($S164),".","-")),DATE(VALUE(LEFT(TRIM($S164),4)),VALUE(MID(TRIM($S164),6,2))+1,0)),"")))</f>
        <v/>
      </c>
      <c r="AC164" s="77" t="str">
        <f aca="false">IF(TRIM($T164&amp;"")="","",IF(ISNUMBER($T164),IF($T164&gt;10000,$T164,IFERROR(DATE(INT($T164),IF(ROUND(MOD($T164,1)*100,0)&gt;12,ROUND(MOD($T164,1)*10,0),ROUND(MOD($T164,1)*100,0))+1,0),"")),IFERROR(IF(LEN($T164)-LEN(SUBSTITUTE($T164,".",""))&gt;=2,DATEVALUE(SUBSTITUTE(TRIM($T164),".","-")),DATE(VALUE(LEFT(TRIM($T164),4)),VALUE(MID(TRIM($T164),6,2))+1,0)),"")))</f>
        <v/>
      </c>
    </row>
    <row r="165" customFormat="false" ht="17.25" hidden="false" customHeight="true" outlineLevel="0" collapsed="false">
      <c r="B165" s="66" t="s">
        <v>923</v>
      </c>
      <c r="C165" s="66" t="s">
        <v>924</v>
      </c>
      <c r="D165" s="67" t="s">
        <v>925</v>
      </c>
      <c r="E165" s="68" t="s">
        <v>926</v>
      </c>
      <c r="F165" s="66"/>
      <c r="G165" s="66" t="s">
        <v>283</v>
      </c>
      <c r="H165" s="66" t="s">
        <v>184</v>
      </c>
      <c r="I165" s="79" t="n">
        <v>7</v>
      </c>
      <c r="J165" s="79" t="n">
        <v>7</v>
      </c>
      <c r="K165" s="79" t="n">
        <v>7</v>
      </c>
      <c r="L165" s="71" t="s">
        <v>146</v>
      </c>
      <c r="M165" s="72" t="s">
        <v>147</v>
      </c>
      <c r="N165" s="66" t="n">
        <v>1</v>
      </c>
      <c r="O165" s="81" t="s">
        <v>927</v>
      </c>
      <c r="P165" s="74" t="s">
        <v>928</v>
      </c>
      <c r="Q165" s="75"/>
      <c r="R165" s="75"/>
      <c r="S165" s="76"/>
      <c r="T165" s="75"/>
      <c r="U165" s="75"/>
      <c r="V165" s="75"/>
      <c r="W165" s="75"/>
      <c r="X165" s="77"/>
      <c r="Y165" s="78" t="str">
        <f aca="true">IF(TRIM($B165&amp;$C165)="","",IF(OR($W165="安装免保",$W165="技术免保",$W165="质保期内"),IF(NOT(ISNUMBER($X165)),"▲免保到期日没填",IF($X165&lt;TODAY(),"▲免保已到期，转收费",IF($X165-TODAY()&lt;=提醒天数,"免保剩"&amp;($X165-TODAY())&amp;"天","免保中"))),IF($W165="暂停维保","暂停中",IF($W165="已解约","已解约",""))))</f>
        <v/>
      </c>
      <c r="Z165" s="78" t="str">
        <f aca="true">IF(TRIM($B165&amp;$C165)="","",TRIM(IF($AA165="","",IF($AA165&lt;TODAY(),"年检已过期"&amp;(TODAY()-$AA165)&amp;"天 ",IF($AA165-TODAY()&lt;=提醒天数,"年检剩"&amp;($AA165-TODAY())&amp;"天 ","")))&amp;IF($AB165="","",IF($AB165&lt;TODAY(),"限速器已过期"&amp;(TODAY()-$AB165)&amp;"天 ",IF($AB165-TODAY()&lt;=提醒天数,"限速器剩"&amp;($AB165-TODAY())&amp;"天 ","")))&amp;IF($AC165="","",IF($AC165&lt;TODAY(),"载重试验已过期"&amp;(TODAY()-$AC165)&amp;"天 ",IF($AC165-TODAY()&lt;=提醒天数,"载重试验剩"&amp;($AC165-TODAY())&amp;"天 ","")))))</f>
        <v/>
      </c>
      <c r="AA165" s="77" t="str">
        <f aca="false">IF(TRIM($Q165&amp;"")="","",IF(ISNUMBER($Q165),IF($Q165&gt;10000,$Q165,IFERROR(DATE(INT($Q165),IF(ROUND(MOD($Q165,1)*100,0)&gt;12,ROUND(MOD($Q165,1)*10,0),ROUND(MOD($Q165,1)*100,0))+1,0),"")),IFERROR(IF(LEN($Q165)-LEN(SUBSTITUTE($Q165,".",""))&gt;=2,DATEVALUE(SUBSTITUTE(TRIM($Q165),".","-")),DATE(VALUE(LEFT(TRIM($Q165),4)),VALUE(MID(TRIM($Q165),6,2))+1,0)),"")))</f>
        <v/>
      </c>
      <c r="AB165" s="77" t="str">
        <f aca="false">IF(TRIM($S165&amp;"")="","",IF(ISNUMBER($S165),IF($S165&gt;10000,$S165,IFERROR(DATE(INT($S165),IF(ROUND(MOD($S165,1)*100,0)&gt;12,ROUND(MOD($S165,1)*10,0),ROUND(MOD($S165,1)*100,0))+1,0),"")),IFERROR(IF(LEN($S165)-LEN(SUBSTITUTE($S165,".",""))&gt;=2,DATEVALUE(SUBSTITUTE(TRIM($S165),".","-")),DATE(VALUE(LEFT(TRIM($S165),4)),VALUE(MID(TRIM($S165),6,2))+1,0)),"")))</f>
        <v/>
      </c>
      <c r="AC165" s="77" t="str">
        <f aca="false">IF(TRIM($T165&amp;"")="","",IF(ISNUMBER($T165),IF($T165&gt;10000,$T165,IFERROR(DATE(INT($T165),IF(ROUND(MOD($T165,1)*100,0)&gt;12,ROUND(MOD($T165,1)*10,0),ROUND(MOD($T165,1)*100,0))+1,0),"")),IFERROR(IF(LEN($T165)-LEN(SUBSTITUTE($T165,".",""))&gt;=2,DATEVALUE(SUBSTITUTE(TRIM($T165),".","-")),DATE(VALUE(LEFT(TRIM($T165),4)),VALUE(MID(TRIM($T165),6,2))+1,0)),"")))</f>
        <v/>
      </c>
    </row>
    <row r="166" customFormat="false" ht="17.25" hidden="false" customHeight="true" outlineLevel="0" collapsed="false">
      <c r="B166" s="66" t="s">
        <v>929</v>
      </c>
      <c r="C166" s="66" t="s">
        <v>930</v>
      </c>
      <c r="D166" s="67" t="s">
        <v>931</v>
      </c>
      <c r="E166" s="68" t="s">
        <v>932</v>
      </c>
      <c r="F166" s="69" t="s">
        <v>933</v>
      </c>
      <c r="G166" s="66" t="s">
        <v>934</v>
      </c>
      <c r="H166" s="66" t="s">
        <v>184</v>
      </c>
      <c r="I166" s="79" t="n">
        <v>6</v>
      </c>
      <c r="J166" s="79" t="n">
        <v>6</v>
      </c>
      <c r="K166" s="79" t="n">
        <v>6</v>
      </c>
      <c r="L166" s="71" t="s">
        <v>146</v>
      </c>
      <c r="M166" s="72" t="s">
        <v>147</v>
      </c>
      <c r="N166" s="66" t="n">
        <v>1</v>
      </c>
      <c r="O166" s="81" t="s">
        <v>935</v>
      </c>
      <c r="P166" s="74" t="s">
        <v>936</v>
      </c>
      <c r="Q166" s="75"/>
      <c r="R166" s="75"/>
      <c r="S166" s="76"/>
      <c r="T166" s="75"/>
      <c r="U166" s="75"/>
      <c r="V166" s="75"/>
      <c r="W166" s="75"/>
      <c r="X166" s="77"/>
      <c r="Y166" s="78" t="str">
        <f aca="true">IF(TRIM($B166&amp;$C166)="","",IF(OR($W166="安装免保",$W166="技术免保",$W166="质保期内"),IF(NOT(ISNUMBER($X166)),"▲免保到期日没填",IF($X166&lt;TODAY(),"▲免保已到期，转收费",IF($X166-TODAY()&lt;=提醒天数,"免保剩"&amp;($X166-TODAY())&amp;"天","免保中"))),IF($W166="暂停维保","暂停中",IF($W166="已解约","已解约",""))))</f>
        <v/>
      </c>
      <c r="Z166" s="78" t="str">
        <f aca="true">IF(TRIM($B166&amp;$C166)="","",TRIM(IF($AA166="","",IF($AA166&lt;TODAY(),"年检已过期"&amp;(TODAY()-$AA166)&amp;"天 ",IF($AA166-TODAY()&lt;=提醒天数,"年检剩"&amp;($AA166-TODAY())&amp;"天 ","")))&amp;IF($AB166="","",IF($AB166&lt;TODAY(),"限速器已过期"&amp;(TODAY()-$AB166)&amp;"天 ",IF($AB166-TODAY()&lt;=提醒天数,"限速器剩"&amp;($AB166-TODAY())&amp;"天 ","")))&amp;IF($AC166="","",IF($AC166&lt;TODAY(),"载重试验已过期"&amp;(TODAY()-$AC166)&amp;"天 ",IF($AC166-TODAY()&lt;=提醒天数,"载重试验剩"&amp;($AC166-TODAY())&amp;"天 ","")))))</f>
        <v/>
      </c>
      <c r="AA166" s="77" t="str">
        <f aca="false">IF(TRIM($Q166&amp;"")="","",IF(ISNUMBER($Q166),IF($Q166&gt;10000,$Q166,IFERROR(DATE(INT($Q166),IF(ROUND(MOD($Q166,1)*100,0)&gt;12,ROUND(MOD($Q166,1)*10,0),ROUND(MOD($Q166,1)*100,0))+1,0),"")),IFERROR(IF(LEN($Q166)-LEN(SUBSTITUTE($Q166,".",""))&gt;=2,DATEVALUE(SUBSTITUTE(TRIM($Q166),".","-")),DATE(VALUE(LEFT(TRIM($Q166),4)),VALUE(MID(TRIM($Q166),6,2))+1,0)),"")))</f>
        <v/>
      </c>
      <c r="AB166" s="77" t="str">
        <f aca="false">IF(TRIM($S166&amp;"")="","",IF(ISNUMBER($S166),IF($S166&gt;10000,$S166,IFERROR(DATE(INT($S166),IF(ROUND(MOD($S166,1)*100,0)&gt;12,ROUND(MOD($S166,1)*10,0),ROUND(MOD($S166,1)*100,0))+1,0),"")),IFERROR(IF(LEN($S166)-LEN(SUBSTITUTE($S166,".",""))&gt;=2,DATEVALUE(SUBSTITUTE(TRIM($S166),".","-")),DATE(VALUE(LEFT(TRIM($S166),4)),VALUE(MID(TRIM($S166),6,2))+1,0)),"")))</f>
        <v/>
      </c>
      <c r="AC166" s="77" t="str">
        <f aca="false">IF(TRIM($T166&amp;"")="","",IF(ISNUMBER($T166),IF($T166&gt;10000,$T166,IFERROR(DATE(INT($T166),IF(ROUND(MOD($T166,1)*100,0)&gt;12,ROUND(MOD($T166,1)*10,0),ROUND(MOD($T166,1)*100,0))+1,0),"")),IFERROR(IF(LEN($T166)-LEN(SUBSTITUTE($T166,".",""))&gt;=2,DATEVALUE(SUBSTITUTE(TRIM($T166),".","-")),DATE(VALUE(LEFT(TRIM($T166),4)),VALUE(MID(TRIM($T166),6,2))+1,0)),"")))</f>
        <v/>
      </c>
    </row>
    <row r="167" customFormat="false" ht="17.25" hidden="false" customHeight="true" outlineLevel="0" collapsed="false">
      <c r="B167" s="66" t="s">
        <v>140</v>
      </c>
      <c r="C167" s="66" t="s">
        <v>937</v>
      </c>
      <c r="D167" s="67" t="s">
        <v>857</v>
      </c>
      <c r="E167" s="68" t="s">
        <v>938</v>
      </c>
      <c r="F167" s="66"/>
      <c r="G167" s="66" t="s">
        <v>859</v>
      </c>
      <c r="H167" s="66" t="s">
        <v>184</v>
      </c>
      <c r="I167" s="79" t="n">
        <v>6</v>
      </c>
      <c r="J167" s="79" t="n">
        <v>5</v>
      </c>
      <c r="K167" s="79" t="n">
        <v>5</v>
      </c>
      <c r="L167" s="71" t="s">
        <v>146</v>
      </c>
      <c r="M167" s="72" t="s">
        <v>147</v>
      </c>
      <c r="N167" s="66" t="n">
        <v>1</v>
      </c>
      <c r="O167" s="81" t="s">
        <v>939</v>
      </c>
      <c r="P167" s="74" t="s">
        <v>149</v>
      </c>
      <c r="Q167" s="75"/>
      <c r="R167" s="75"/>
      <c r="S167" s="76"/>
      <c r="T167" s="75"/>
      <c r="U167" s="75"/>
      <c r="V167" s="75"/>
      <c r="W167" s="75"/>
      <c r="X167" s="77"/>
      <c r="Y167" s="78" t="str">
        <f aca="true">IF(TRIM($B167&amp;$C167)="","",IF(OR($W167="安装免保",$W167="技术免保",$W167="质保期内"),IF(NOT(ISNUMBER($X167)),"▲免保到期日没填",IF($X167&lt;TODAY(),"▲免保已到期，转收费",IF($X167-TODAY()&lt;=提醒天数,"免保剩"&amp;($X167-TODAY())&amp;"天","免保中"))),IF($W167="暂停维保","暂停中",IF($W167="已解约","已解约",""))))</f>
        <v/>
      </c>
      <c r="Z167" s="78" t="str">
        <f aca="true">IF(TRIM($B167&amp;$C167)="","",TRIM(IF($AA167="","",IF($AA167&lt;TODAY(),"年检已过期"&amp;(TODAY()-$AA167)&amp;"天 ",IF($AA167-TODAY()&lt;=提醒天数,"年检剩"&amp;($AA167-TODAY())&amp;"天 ","")))&amp;IF($AB167="","",IF($AB167&lt;TODAY(),"限速器已过期"&amp;(TODAY()-$AB167)&amp;"天 ",IF($AB167-TODAY()&lt;=提醒天数,"限速器剩"&amp;($AB167-TODAY())&amp;"天 ","")))&amp;IF($AC167="","",IF($AC167&lt;TODAY(),"载重试验已过期"&amp;(TODAY()-$AC167)&amp;"天 ",IF($AC167-TODAY()&lt;=提醒天数,"载重试验剩"&amp;($AC167-TODAY())&amp;"天 ","")))))</f>
        <v/>
      </c>
      <c r="AA167" s="77" t="str">
        <f aca="false">IF(TRIM($Q167&amp;"")="","",IF(ISNUMBER($Q167),IF($Q167&gt;10000,$Q167,IFERROR(DATE(INT($Q167),IF(ROUND(MOD($Q167,1)*100,0)&gt;12,ROUND(MOD($Q167,1)*10,0),ROUND(MOD($Q167,1)*100,0))+1,0),"")),IFERROR(IF(LEN($Q167)-LEN(SUBSTITUTE($Q167,".",""))&gt;=2,DATEVALUE(SUBSTITUTE(TRIM($Q167),".","-")),DATE(VALUE(LEFT(TRIM($Q167),4)),VALUE(MID(TRIM($Q167),6,2))+1,0)),"")))</f>
        <v/>
      </c>
      <c r="AB167" s="77" t="str">
        <f aca="false">IF(TRIM($S167&amp;"")="","",IF(ISNUMBER($S167),IF($S167&gt;10000,$S167,IFERROR(DATE(INT($S167),IF(ROUND(MOD($S167,1)*100,0)&gt;12,ROUND(MOD($S167,1)*10,0),ROUND(MOD($S167,1)*100,0))+1,0),"")),IFERROR(IF(LEN($S167)-LEN(SUBSTITUTE($S167,".",""))&gt;=2,DATEVALUE(SUBSTITUTE(TRIM($S167),".","-")),DATE(VALUE(LEFT(TRIM($S167),4)),VALUE(MID(TRIM($S167),6,2))+1,0)),"")))</f>
        <v/>
      </c>
      <c r="AC167" s="77" t="str">
        <f aca="false">IF(TRIM($T167&amp;"")="","",IF(ISNUMBER($T167),IF($T167&gt;10000,$T167,IFERROR(DATE(INT($T167),IF(ROUND(MOD($T167,1)*100,0)&gt;12,ROUND(MOD($T167,1)*10,0),ROUND(MOD($T167,1)*100,0))+1,0),"")),IFERROR(IF(LEN($T167)-LEN(SUBSTITUTE($T167,".",""))&gt;=2,DATEVALUE(SUBSTITUTE(TRIM($T167),".","-")),DATE(VALUE(LEFT(TRIM($T167),4)),VALUE(MID(TRIM($T167),6,2))+1,0)),"")))</f>
        <v/>
      </c>
    </row>
    <row r="168" customFormat="false" ht="17.25" hidden="false" customHeight="true" outlineLevel="0" collapsed="false">
      <c r="B168" s="66" t="s">
        <v>940</v>
      </c>
      <c r="C168" s="66" t="s">
        <v>941</v>
      </c>
      <c r="D168" s="67" t="s">
        <v>857</v>
      </c>
      <c r="E168" s="68" t="s">
        <v>942</v>
      </c>
      <c r="F168" s="69" t="s">
        <v>943</v>
      </c>
      <c r="G168" s="66" t="s">
        <v>859</v>
      </c>
      <c r="H168" s="66" t="s">
        <v>184</v>
      </c>
      <c r="I168" s="79" t="n">
        <v>6</v>
      </c>
      <c r="J168" s="79" t="n">
        <v>5</v>
      </c>
      <c r="K168" s="79" t="n">
        <v>5</v>
      </c>
      <c r="L168" s="71" t="s">
        <v>146</v>
      </c>
      <c r="M168" s="72" t="s">
        <v>147</v>
      </c>
      <c r="N168" s="66" t="n">
        <v>1</v>
      </c>
      <c r="O168" s="81" t="s">
        <v>944</v>
      </c>
      <c r="P168" s="74" t="s">
        <v>149</v>
      </c>
      <c r="Q168" s="75"/>
      <c r="R168" s="75"/>
      <c r="S168" s="76"/>
      <c r="T168" s="75"/>
      <c r="U168" s="75"/>
      <c r="V168" s="75"/>
      <c r="W168" s="75"/>
      <c r="X168" s="77"/>
      <c r="Y168" s="78" t="str">
        <f aca="true">IF(TRIM($B168&amp;$C168)="","",IF(OR($W168="安装免保",$W168="技术免保",$W168="质保期内"),IF(NOT(ISNUMBER($X168)),"▲免保到期日没填",IF($X168&lt;TODAY(),"▲免保已到期，转收费",IF($X168-TODAY()&lt;=提醒天数,"免保剩"&amp;($X168-TODAY())&amp;"天","免保中"))),IF($W168="暂停维保","暂停中",IF($W168="已解约","已解约",""))))</f>
        <v/>
      </c>
      <c r="Z168" s="78" t="str">
        <f aca="true">IF(TRIM($B168&amp;$C168)="","",TRIM(IF($AA168="","",IF($AA168&lt;TODAY(),"年检已过期"&amp;(TODAY()-$AA168)&amp;"天 ",IF($AA168-TODAY()&lt;=提醒天数,"年检剩"&amp;($AA168-TODAY())&amp;"天 ","")))&amp;IF($AB168="","",IF($AB168&lt;TODAY(),"限速器已过期"&amp;(TODAY()-$AB168)&amp;"天 ",IF($AB168-TODAY()&lt;=提醒天数,"限速器剩"&amp;($AB168-TODAY())&amp;"天 ","")))&amp;IF($AC168="","",IF($AC168&lt;TODAY(),"载重试验已过期"&amp;(TODAY()-$AC168)&amp;"天 ",IF($AC168-TODAY()&lt;=提醒天数,"载重试验剩"&amp;($AC168-TODAY())&amp;"天 ","")))))</f>
        <v/>
      </c>
      <c r="AA168" s="77" t="str">
        <f aca="false">IF(TRIM($Q168&amp;"")="","",IF(ISNUMBER($Q168),IF($Q168&gt;10000,$Q168,IFERROR(DATE(INT($Q168),IF(ROUND(MOD($Q168,1)*100,0)&gt;12,ROUND(MOD($Q168,1)*10,0),ROUND(MOD($Q168,1)*100,0))+1,0),"")),IFERROR(IF(LEN($Q168)-LEN(SUBSTITUTE($Q168,".",""))&gt;=2,DATEVALUE(SUBSTITUTE(TRIM($Q168),".","-")),DATE(VALUE(LEFT(TRIM($Q168),4)),VALUE(MID(TRIM($Q168),6,2))+1,0)),"")))</f>
        <v/>
      </c>
      <c r="AB168" s="77" t="str">
        <f aca="false">IF(TRIM($S168&amp;"")="","",IF(ISNUMBER($S168),IF($S168&gt;10000,$S168,IFERROR(DATE(INT($S168),IF(ROUND(MOD($S168,1)*100,0)&gt;12,ROUND(MOD($S168,1)*10,0),ROUND(MOD($S168,1)*100,0))+1,0),"")),IFERROR(IF(LEN($S168)-LEN(SUBSTITUTE($S168,".",""))&gt;=2,DATEVALUE(SUBSTITUTE(TRIM($S168),".","-")),DATE(VALUE(LEFT(TRIM($S168),4)),VALUE(MID(TRIM($S168),6,2))+1,0)),"")))</f>
        <v/>
      </c>
      <c r="AC168" s="77" t="str">
        <f aca="false">IF(TRIM($T168&amp;"")="","",IF(ISNUMBER($T168),IF($T168&gt;10000,$T168,IFERROR(DATE(INT($T168),IF(ROUND(MOD($T168,1)*100,0)&gt;12,ROUND(MOD($T168,1)*10,0),ROUND(MOD($T168,1)*100,0))+1,0),"")),IFERROR(IF(LEN($T168)-LEN(SUBSTITUTE($T168,".",""))&gt;=2,DATEVALUE(SUBSTITUTE(TRIM($T168),".","-")),DATE(VALUE(LEFT(TRIM($T168),4)),VALUE(MID(TRIM($T168),6,2))+1,0)),"")))</f>
        <v/>
      </c>
    </row>
    <row r="169" customFormat="false" ht="17.25" hidden="false" customHeight="true" outlineLevel="0" collapsed="false">
      <c r="B169" s="66" t="s">
        <v>940</v>
      </c>
      <c r="C169" s="66" t="s">
        <v>945</v>
      </c>
      <c r="D169" s="67" t="s">
        <v>857</v>
      </c>
      <c r="E169" s="68" t="s">
        <v>946</v>
      </c>
      <c r="F169" s="66" t="s">
        <v>947</v>
      </c>
      <c r="G169" s="66" t="s">
        <v>859</v>
      </c>
      <c r="H169" s="66" t="s">
        <v>184</v>
      </c>
      <c r="I169" s="79" t="n">
        <v>6</v>
      </c>
      <c r="J169" s="79" t="n">
        <v>5</v>
      </c>
      <c r="K169" s="79" t="n">
        <v>5</v>
      </c>
      <c r="L169" s="71" t="s">
        <v>146</v>
      </c>
      <c r="M169" s="72" t="s">
        <v>147</v>
      </c>
      <c r="N169" s="66" t="n">
        <v>1</v>
      </c>
      <c r="O169" s="81" t="s">
        <v>948</v>
      </c>
      <c r="P169" s="74" t="s">
        <v>149</v>
      </c>
      <c r="Q169" s="75"/>
      <c r="R169" s="75"/>
      <c r="S169" s="76"/>
      <c r="T169" s="75"/>
      <c r="U169" s="75"/>
      <c r="V169" s="75"/>
      <c r="W169" s="75"/>
      <c r="X169" s="77"/>
      <c r="Y169" s="78" t="str">
        <f aca="true">IF(TRIM($B169&amp;$C169)="","",IF(OR($W169="安装免保",$W169="技术免保",$W169="质保期内"),IF(NOT(ISNUMBER($X169)),"▲免保到期日没填",IF($X169&lt;TODAY(),"▲免保已到期，转收费",IF($X169-TODAY()&lt;=提醒天数,"免保剩"&amp;($X169-TODAY())&amp;"天","免保中"))),IF($W169="暂停维保","暂停中",IF($W169="已解约","已解约",""))))</f>
        <v/>
      </c>
      <c r="Z169" s="78" t="str">
        <f aca="true">IF(TRIM($B169&amp;$C169)="","",TRIM(IF($AA169="","",IF($AA169&lt;TODAY(),"年检已过期"&amp;(TODAY()-$AA169)&amp;"天 ",IF($AA169-TODAY()&lt;=提醒天数,"年检剩"&amp;($AA169-TODAY())&amp;"天 ","")))&amp;IF($AB169="","",IF($AB169&lt;TODAY(),"限速器已过期"&amp;(TODAY()-$AB169)&amp;"天 ",IF($AB169-TODAY()&lt;=提醒天数,"限速器剩"&amp;($AB169-TODAY())&amp;"天 ","")))&amp;IF($AC169="","",IF($AC169&lt;TODAY(),"载重试验已过期"&amp;(TODAY()-$AC169)&amp;"天 ",IF($AC169-TODAY()&lt;=提醒天数,"载重试验剩"&amp;($AC169-TODAY())&amp;"天 ","")))))</f>
        <v/>
      </c>
      <c r="AA169" s="77" t="str">
        <f aca="false">IF(TRIM($Q169&amp;"")="","",IF(ISNUMBER($Q169),IF($Q169&gt;10000,$Q169,IFERROR(DATE(INT($Q169),IF(ROUND(MOD($Q169,1)*100,0)&gt;12,ROUND(MOD($Q169,1)*10,0),ROUND(MOD($Q169,1)*100,0))+1,0),"")),IFERROR(IF(LEN($Q169)-LEN(SUBSTITUTE($Q169,".",""))&gt;=2,DATEVALUE(SUBSTITUTE(TRIM($Q169),".","-")),DATE(VALUE(LEFT(TRIM($Q169),4)),VALUE(MID(TRIM($Q169),6,2))+1,0)),"")))</f>
        <v/>
      </c>
      <c r="AB169" s="77" t="str">
        <f aca="false">IF(TRIM($S169&amp;"")="","",IF(ISNUMBER($S169),IF($S169&gt;10000,$S169,IFERROR(DATE(INT($S169),IF(ROUND(MOD($S169,1)*100,0)&gt;12,ROUND(MOD($S169,1)*10,0),ROUND(MOD($S169,1)*100,0))+1,0),"")),IFERROR(IF(LEN($S169)-LEN(SUBSTITUTE($S169,".",""))&gt;=2,DATEVALUE(SUBSTITUTE(TRIM($S169),".","-")),DATE(VALUE(LEFT(TRIM($S169),4)),VALUE(MID(TRIM($S169),6,2))+1,0)),"")))</f>
        <v/>
      </c>
      <c r="AC169" s="77" t="str">
        <f aca="false">IF(TRIM($T169&amp;"")="","",IF(ISNUMBER($T169),IF($T169&gt;10000,$T169,IFERROR(DATE(INT($T169),IF(ROUND(MOD($T169,1)*100,0)&gt;12,ROUND(MOD($T169,1)*10,0),ROUND(MOD($T169,1)*100,0))+1,0),"")),IFERROR(IF(LEN($T169)-LEN(SUBSTITUTE($T169,".",""))&gt;=2,DATEVALUE(SUBSTITUTE(TRIM($T169),".","-")),DATE(VALUE(LEFT(TRIM($T169),4)),VALUE(MID(TRIM($T169),6,2))+1,0)),"")))</f>
        <v/>
      </c>
    </row>
    <row r="170" customFormat="false" ht="17.25" hidden="false" customHeight="true" outlineLevel="0" collapsed="false">
      <c r="B170" s="66" t="s">
        <v>940</v>
      </c>
      <c r="C170" s="66" t="s">
        <v>949</v>
      </c>
      <c r="D170" s="67" t="s">
        <v>857</v>
      </c>
      <c r="E170" s="68" t="s">
        <v>950</v>
      </c>
      <c r="F170" s="66"/>
      <c r="G170" s="66" t="s">
        <v>859</v>
      </c>
      <c r="H170" s="66" t="s">
        <v>184</v>
      </c>
      <c r="I170" s="79" t="n">
        <v>6</v>
      </c>
      <c r="J170" s="79" t="n">
        <v>5</v>
      </c>
      <c r="K170" s="79" t="n">
        <v>5</v>
      </c>
      <c r="L170" s="71" t="s">
        <v>146</v>
      </c>
      <c r="M170" s="72" t="s">
        <v>147</v>
      </c>
      <c r="N170" s="66" t="n">
        <v>1</v>
      </c>
      <c r="O170" s="81" t="s">
        <v>951</v>
      </c>
      <c r="P170" s="74" t="s">
        <v>149</v>
      </c>
      <c r="Q170" s="75"/>
      <c r="R170" s="75"/>
      <c r="S170" s="76"/>
      <c r="T170" s="75"/>
      <c r="U170" s="75"/>
      <c r="V170" s="75"/>
      <c r="W170" s="75"/>
      <c r="X170" s="77"/>
      <c r="Y170" s="78" t="str">
        <f aca="true">IF(TRIM($B170&amp;$C170)="","",IF(OR($W170="安装免保",$W170="技术免保",$W170="质保期内"),IF(NOT(ISNUMBER($X170)),"▲免保到期日没填",IF($X170&lt;TODAY(),"▲免保已到期，转收费",IF($X170-TODAY()&lt;=提醒天数,"免保剩"&amp;($X170-TODAY())&amp;"天","免保中"))),IF($W170="暂停维保","暂停中",IF($W170="已解约","已解约",""))))</f>
        <v/>
      </c>
      <c r="Z170" s="78" t="str">
        <f aca="true">IF(TRIM($B170&amp;$C170)="","",TRIM(IF($AA170="","",IF($AA170&lt;TODAY(),"年检已过期"&amp;(TODAY()-$AA170)&amp;"天 ",IF($AA170-TODAY()&lt;=提醒天数,"年检剩"&amp;($AA170-TODAY())&amp;"天 ","")))&amp;IF($AB170="","",IF($AB170&lt;TODAY(),"限速器已过期"&amp;(TODAY()-$AB170)&amp;"天 ",IF($AB170-TODAY()&lt;=提醒天数,"限速器剩"&amp;($AB170-TODAY())&amp;"天 ","")))&amp;IF($AC170="","",IF($AC170&lt;TODAY(),"载重试验已过期"&amp;(TODAY()-$AC170)&amp;"天 ",IF($AC170-TODAY()&lt;=提醒天数,"载重试验剩"&amp;($AC170-TODAY())&amp;"天 ","")))))</f>
        <v/>
      </c>
      <c r="AA170" s="77" t="str">
        <f aca="false">IF(TRIM($Q170&amp;"")="","",IF(ISNUMBER($Q170),IF($Q170&gt;10000,$Q170,IFERROR(DATE(INT($Q170),IF(ROUND(MOD($Q170,1)*100,0)&gt;12,ROUND(MOD($Q170,1)*10,0),ROUND(MOD($Q170,1)*100,0))+1,0),"")),IFERROR(IF(LEN($Q170)-LEN(SUBSTITUTE($Q170,".",""))&gt;=2,DATEVALUE(SUBSTITUTE(TRIM($Q170),".","-")),DATE(VALUE(LEFT(TRIM($Q170),4)),VALUE(MID(TRIM($Q170),6,2))+1,0)),"")))</f>
        <v/>
      </c>
      <c r="AB170" s="77" t="str">
        <f aca="false">IF(TRIM($S170&amp;"")="","",IF(ISNUMBER($S170),IF($S170&gt;10000,$S170,IFERROR(DATE(INT($S170),IF(ROUND(MOD($S170,1)*100,0)&gt;12,ROUND(MOD($S170,1)*10,0),ROUND(MOD($S170,1)*100,0))+1,0),"")),IFERROR(IF(LEN($S170)-LEN(SUBSTITUTE($S170,".",""))&gt;=2,DATEVALUE(SUBSTITUTE(TRIM($S170),".","-")),DATE(VALUE(LEFT(TRIM($S170),4)),VALUE(MID(TRIM($S170),6,2))+1,0)),"")))</f>
        <v/>
      </c>
      <c r="AC170" s="77" t="str">
        <f aca="false">IF(TRIM($T170&amp;"")="","",IF(ISNUMBER($T170),IF($T170&gt;10000,$T170,IFERROR(DATE(INT($T170),IF(ROUND(MOD($T170,1)*100,0)&gt;12,ROUND(MOD($T170,1)*10,0),ROUND(MOD($T170,1)*100,0))+1,0),"")),IFERROR(IF(LEN($T170)-LEN(SUBSTITUTE($T170,".",""))&gt;=2,DATEVALUE(SUBSTITUTE(TRIM($T170),".","-")),DATE(VALUE(LEFT(TRIM($T170),4)),VALUE(MID(TRIM($T170),6,2))+1,0)),"")))</f>
        <v/>
      </c>
    </row>
    <row r="171" customFormat="false" ht="17.25" hidden="false" customHeight="true" outlineLevel="0" collapsed="false">
      <c r="B171" s="66" t="s">
        <v>940</v>
      </c>
      <c r="C171" s="66"/>
      <c r="D171" s="66"/>
      <c r="E171" s="68"/>
      <c r="F171" s="66"/>
      <c r="G171" s="66"/>
      <c r="H171" s="66" t="s">
        <v>184</v>
      </c>
      <c r="I171" s="79"/>
      <c r="J171" s="79"/>
      <c r="K171" s="79"/>
      <c r="L171" s="71"/>
      <c r="M171" s="72"/>
      <c r="N171" s="66"/>
      <c r="O171" s="81"/>
      <c r="P171" s="83"/>
      <c r="Q171" s="75"/>
      <c r="R171" s="75"/>
      <c r="S171" s="76"/>
      <c r="T171" s="75"/>
      <c r="U171" s="75"/>
      <c r="V171" s="75"/>
      <c r="W171" s="75"/>
      <c r="X171" s="77"/>
      <c r="Y171" s="78" t="str">
        <f aca="true">IF(TRIM($B171&amp;$C171)="","",IF(OR($W171="安装免保",$W171="技术免保",$W171="质保期内"),IF(NOT(ISNUMBER($X171)),"▲免保到期日没填",IF($X171&lt;TODAY(),"▲免保已到期，转收费",IF($X171-TODAY()&lt;=提醒天数,"免保剩"&amp;($X171-TODAY())&amp;"天","免保中"))),IF($W171="暂停维保","暂停中",IF($W171="已解约","已解约",""))))</f>
        <v/>
      </c>
      <c r="Z171" s="78" t="str">
        <f aca="true">IF(TRIM($B171&amp;$C171)="","",TRIM(IF($AA171="","",IF($AA171&lt;TODAY(),"年检已过期"&amp;(TODAY()-$AA171)&amp;"天 ",IF($AA171-TODAY()&lt;=提醒天数,"年检剩"&amp;($AA171-TODAY())&amp;"天 ","")))&amp;IF($AB171="","",IF($AB171&lt;TODAY(),"限速器已过期"&amp;(TODAY()-$AB171)&amp;"天 ",IF($AB171-TODAY()&lt;=提醒天数,"限速器剩"&amp;($AB171-TODAY())&amp;"天 ","")))&amp;IF($AC171="","",IF($AC171&lt;TODAY(),"载重试验已过期"&amp;(TODAY()-$AC171)&amp;"天 ",IF($AC171-TODAY()&lt;=提醒天数,"载重试验剩"&amp;($AC171-TODAY())&amp;"天 ","")))))</f>
        <v/>
      </c>
      <c r="AA171" s="77" t="str">
        <f aca="false">IF(TRIM($Q171&amp;"")="","",IF(ISNUMBER($Q171),IF($Q171&gt;10000,$Q171,IFERROR(DATE(INT($Q171),IF(ROUND(MOD($Q171,1)*100,0)&gt;12,ROUND(MOD($Q171,1)*10,0),ROUND(MOD($Q171,1)*100,0))+1,0),"")),IFERROR(IF(LEN($Q171)-LEN(SUBSTITUTE($Q171,".",""))&gt;=2,DATEVALUE(SUBSTITUTE(TRIM($Q171),".","-")),DATE(VALUE(LEFT(TRIM($Q171),4)),VALUE(MID(TRIM($Q171),6,2))+1,0)),"")))</f>
        <v/>
      </c>
      <c r="AB171" s="77" t="str">
        <f aca="false">IF(TRIM($S171&amp;"")="","",IF(ISNUMBER($S171),IF($S171&gt;10000,$S171,IFERROR(DATE(INT($S171),IF(ROUND(MOD($S171,1)*100,0)&gt;12,ROUND(MOD($S171,1)*10,0),ROUND(MOD($S171,1)*100,0))+1,0),"")),IFERROR(IF(LEN($S171)-LEN(SUBSTITUTE($S171,".",""))&gt;=2,DATEVALUE(SUBSTITUTE(TRIM($S171),".","-")),DATE(VALUE(LEFT(TRIM($S171),4)),VALUE(MID(TRIM($S171),6,2))+1,0)),"")))</f>
        <v/>
      </c>
      <c r="AC171" s="77" t="str">
        <f aca="false">IF(TRIM($T171&amp;"")="","",IF(ISNUMBER($T171),IF($T171&gt;10000,$T171,IFERROR(DATE(INT($T171),IF(ROUND(MOD($T171,1)*100,0)&gt;12,ROUND(MOD($T171,1)*10,0),ROUND(MOD($T171,1)*100,0))+1,0),"")),IFERROR(IF(LEN($T171)-LEN(SUBSTITUTE($T171,".",""))&gt;=2,DATEVALUE(SUBSTITUTE(TRIM($T171),".","-")),DATE(VALUE(LEFT(TRIM($T171),4)),VALUE(MID(TRIM($T171),6,2))+1,0)),"")))</f>
        <v/>
      </c>
    </row>
    <row r="172" customFormat="false" ht="17.25" hidden="false" customHeight="true" outlineLevel="0" collapsed="false">
      <c r="B172" s="66" t="s">
        <v>952</v>
      </c>
      <c r="C172" s="66" t="s">
        <v>953</v>
      </c>
      <c r="D172" s="67" t="s">
        <v>954</v>
      </c>
      <c r="E172" s="68" t="s">
        <v>955</v>
      </c>
      <c r="F172" s="66"/>
      <c r="G172" s="66" t="s">
        <v>956</v>
      </c>
      <c r="H172" s="66" t="s">
        <v>184</v>
      </c>
      <c r="I172" s="79" t="n">
        <v>7</v>
      </c>
      <c r="J172" s="79" t="n">
        <v>6</v>
      </c>
      <c r="K172" s="79" t="n">
        <v>6</v>
      </c>
      <c r="L172" s="71" t="s">
        <v>146</v>
      </c>
      <c r="M172" s="72" t="s">
        <v>147</v>
      </c>
      <c r="N172" s="66" t="n">
        <v>1</v>
      </c>
      <c r="O172" s="81" t="s">
        <v>957</v>
      </c>
      <c r="P172" s="74" t="s">
        <v>519</v>
      </c>
      <c r="Q172" s="75"/>
      <c r="R172" s="75"/>
      <c r="S172" s="76"/>
      <c r="T172" s="75"/>
      <c r="U172" s="75"/>
      <c r="V172" s="75"/>
      <c r="W172" s="75"/>
      <c r="X172" s="77"/>
      <c r="Y172" s="78" t="str">
        <f aca="true">IF(TRIM($B172&amp;$C172)="","",IF(OR($W172="安装免保",$W172="技术免保",$W172="质保期内"),IF(NOT(ISNUMBER($X172)),"▲免保到期日没填",IF($X172&lt;TODAY(),"▲免保已到期，转收费",IF($X172-TODAY()&lt;=提醒天数,"免保剩"&amp;($X172-TODAY())&amp;"天","免保中"))),IF($W172="暂停维保","暂停中",IF($W172="已解约","已解约",""))))</f>
        <v/>
      </c>
      <c r="Z172" s="78" t="str">
        <f aca="true">IF(TRIM($B172&amp;$C172)="","",TRIM(IF($AA172="","",IF($AA172&lt;TODAY(),"年检已过期"&amp;(TODAY()-$AA172)&amp;"天 ",IF($AA172-TODAY()&lt;=提醒天数,"年检剩"&amp;($AA172-TODAY())&amp;"天 ","")))&amp;IF($AB172="","",IF($AB172&lt;TODAY(),"限速器已过期"&amp;(TODAY()-$AB172)&amp;"天 ",IF($AB172-TODAY()&lt;=提醒天数,"限速器剩"&amp;($AB172-TODAY())&amp;"天 ","")))&amp;IF($AC172="","",IF($AC172&lt;TODAY(),"载重试验已过期"&amp;(TODAY()-$AC172)&amp;"天 ",IF($AC172-TODAY()&lt;=提醒天数,"载重试验剩"&amp;($AC172-TODAY())&amp;"天 ","")))))</f>
        <v/>
      </c>
      <c r="AA172" s="77" t="str">
        <f aca="false">IF(TRIM($Q172&amp;"")="","",IF(ISNUMBER($Q172),IF($Q172&gt;10000,$Q172,IFERROR(DATE(INT($Q172),IF(ROUND(MOD($Q172,1)*100,0)&gt;12,ROUND(MOD($Q172,1)*10,0),ROUND(MOD($Q172,1)*100,0))+1,0),"")),IFERROR(IF(LEN($Q172)-LEN(SUBSTITUTE($Q172,".",""))&gt;=2,DATEVALUE(SUBSTITUTE(TRIM($Q172),".","-")),DATE(VALUE(LEFT(TRIM($Q172),4)),VALUE(MID(TRIM($Q172),6,2))+1,0)),"")))</f>
        <v/>
      </c>
      <c r="AB172" s="77" t="str">
        <f aca="false">IF(TRIM($S172&amp;"")="","",IF(ISNUMBER($S172),IF($S172&gt;10000,$S172,IFERROR(DATE(INT($S172),IF(ROUND(MOD($S172,1)*100,0)&gt;12,ROUND(MOD($S172,1)*10,0),ROUND(MOD($S172,1)*100,0))+1,0),"")),IFERROR(IF(LEN($S172)-LEN(SUBSTITUTE($S172,".",""))&gt;=2,DATEVALUE(SUBSTITUTE(TRIM($S172),".","-")),DATE(VALUE(LEFT(TRIM($S172),4)),VALUE(MID(TRIM($S172),6,2))+1,0)),"")))</f>
        <v/>
      </c>
      <c r="AC172" s="77" t="str">
        <f aca="false">IF(TRIM($T172&amp;"")="","",IF(ISNUMBER($T172),IF($T172&gt;10000,$T172,IFERROR(DATE(INT($T172),IF(ROUND(MOD($T172,1)*100,0)&gt;12,ROUND(MOD($T172,1)*10,0),ROUND(MOD($T172,1)*100,0))+1,0),"")),IFERROR(IF(LEN($T172)-LEN(SUBSTITUTE($T172,".",""))&gt;=2,DATEVALUE(SUBSTITUTE(TRIM($T172),".","-")),DATE(VALUE(LEFT(TRIM($T172),4)),VALUE(MID(TRIM($T172),6,2))+1,0)),"")))</f>
        <v/>
      </c>
    </row>
    <row r="173" customFormat="false" ht="17.25" hidden="false" customHeight="true" outlineLevel="0" collapsed="false">
      <c r="B173" s="66" t="s">
        <v>140</v>
      </c>
      <c r="C173" s="66" t="s">
        <v>958</v>
      </c>
      <c r="D173" s="67" t="s">
        <v>691</v>
      </c>
      <c r="E173" s="68" t="s">
        <v>959</v>
      </c>
      <c r="F173" s="66"/>
      <c r="G173" s="66" t="s">
        <v>693</v>
      </c>
      <c r="H173" s="66" t="s">
        <v>184</v>
      </c>
      <c r="I173" s="79" t="n">
        <v>6</v>
      </c>
      <c r="J173" s="79" t="n">
        <v>5</v>
      </c>
      <c r="K173" s="79" t="n">
        <v>5</v>
      </c>
      <c r="L173" s="71" t="s">
        <v>146</v>
      </c>
      <c r="M173" s="72" t="s">
        <v>147</v>
      </c>
      <c r="N173" s="66" t="n">
        <v>1</v>
      </c>
      <c r="O173" s="81" t="s">
        <v>960</v>
      </c>
      <c r="P173" s="74" t="s">
        <v>961</v>
      </c>
      <c r="Q173" s="75"/>
      <c r="R173" s="75"/>
      <c r="S173" s="76"/>
      <c r="T173" s="75"/>
      <c r="U173" s="75"/>
      <c r="V173" s="75"/>
      <c r="W173" s="75"/>
      <c r="X173" s="77"/>
      <c r="Y173" s="78" t="str">
        <f aca="true">IF(TRIM($B173&amp;$C173)="","",IF(OR($W173="安装免保",$W173="技术免保",$W173="质保期内"),IF(NOT(ISNUMBER($X173)),"▲免保到期日没填",IF($X173&lt;TODAY(),"▲免保已到期，转收费",IF($X173-TODAY()&lt;=提醒天数,"免保剩"&amp;($X173-TODAY())&amp;"天","免保中"))),IF($W173="暂停维保","暂停中",IF($W173="已解约","已解约",""))))</f>
        <v/>
      </c>
      <c r="Z173" s="78" t="str">
        <f aca="true">IF(TRIM($B173&amp;$C173)="","",TRIM(IF($AA173="","",IF($AA173&lt;TODAY(),"年检已过期"&amp;(TODAY()-$AA173)&amp;"天 ",IF($AA173-TODAY()&lt;=提醒天数,"年检剩"&amp;($AA173-TODAY())&amp;"天 ","")))&amp;IF($AB173="","",IF($AB173&lt;TODAY(),"限速器已过期"&amp;(TODAY()-$AB173)&amp;"天 ",IF($AB173-TODAY()&lt;=提醒天数,"限速器剩"&amp;($AB173-TODAY())&amp;"天 ","")))&amp;IF($AC173="","",IF($AC173&lt;TODAY(),"载重试验已过期"&amp;(TODAY()-$AC173)&amp;"天 ",IF($AC173-TODAY()&lt;=提醒天数,"载重试验剩"&amp;($AC173-TODAY())&amp;"天 ","")))))</f>
        <v/>
      </c>
      <c r="AA173" s="77" t="str">
        <f aca="false">IF(TRIM($Q173&amp;"")="","",IF(ISNUMBER($Q173),IF($Q173&gt;10000,$Q173,IFERROR(DATE(INT($Q173),IF(ROUND(MOD($Q173,1)*100,0)&gt;12,ROUND(MOD($Q173,1)*10,0),ROUND(MOD($Q173,1)*100,0))+1,0),"")),IFERROR(IF(LEN($Q173)-LEN(SUBSTITUTE($Q173,".",""))&gt;=2,DATEVALUE(SUBSTITUTE(TRIM($Q173),".","-")),DATE(VALUE(LEFT(TRIM($Q173),4)),VALUE(MID(TRIM($Q173),6,2))+1,0)),"")))</f>
        <v/>
      </c>
      <c r="AB173" s="77" t="str">
        <f aca="false">IF(TRIM($S173&amp;"")="","",IF(ISNUMBER($S173),IF($S173&gt;10000,$S173,IFERROR(DATE(INT($S173),IF(ROUND(MOD($S173,1)*100,0)&gt;12,ROUND(MOD($S173,1)*10,0),ROUND(MOD($S173,1)*100,0))+1,0),"")),IFERROR(IF(LEN($S173)-LEN(SUBSTITUTE($S173,".",""))&gt;=2,DATEVALUE(SUBSTITUTE(TRIM($S173),".","-")),DATE(VALUE(LEFT(TRIM($S173),4)),VALUE(MID(TRIM($S173),6,2))+1,0)),"")))</f>
        <v/>
      </c>
      <c r="AC173" s="77" t="str">
        <f aca="false">IF(TRIM($T173&amp;"")="","",IF(ISNUMBER($T173),IF($T173&gt;10000,$T173,IFERROR(DATE(INT($T173),IF(ROUND(MOD($T173,1)*100,0)&gt;12,ROUND(MOD($T173,1)*10,0),ROUND(MOD($T173,1)*100,0))+1,0),"")),IFERROR(IF(LEN($T173)-LEN(SUBSTITUTE($T173,".",""))&gt;=2,DATEVALUE(SUBSTITUTE(TRIM($T173),".","-")),DATE(VALUE(LEFT(TRIM($T173),4)),VALUE(MID(TRIM($T173),6,2))+1,0)),"")))</f>
        <v/>
      </c>
    </row>
    <row r="174" customFormat="false" ht="17.25" hidden="false" customHeight="true" outlineLevel="0" collapsed="false">
      <c r="B174" s="66" t="s">
        <v>140</v>
      </c>
      <c r="C174" s="66" t="s">
        <v>962</v>
      </c>
      <c r="D174" s="67" t="s">
        <v>691</v>
      </c>
      <c r="E174" s="68" t="s">
        <v>963</v>
      </c>
      <c r="F174" s="66"/>
      <c r="G174" s="66" t="s">
        <v>693</v>
      </c>
      <c r="H174" s="66" t="s">
        <v>184</v>
      </c>
      <c r="I174" s="79" t="n">
        <v>7</v>
      </c>
      <c r="J174" s="79" t="n">
        <v>6</v>
      </c>
      <c r="K174" s="79" t="n">
        <v>6</v>
      </c>
      <c r="L174" s="71" t="s">
        <v>146</v>
      </c>
      <c r="M174" s="72" t="s">
        <v>147</v>
      </c>
      <c r="N174" s="66" t="n">
        <v>1</v>
      </c>
      <c r="O174" s="81" t="s">
        <v>964</v>
      </c>
      <c r="P174" s="74" t="s">
        <v>965</v>
      </c>
      <c r="Q174" s="75"/>
      <c r="R174" s="75"/>
      <c r="S174" s="76"/>
      <c r="T174" s="75"/>
      <c r="U174" s="75"/>
      <c r="V174" s="75"/>
      <c r="W174" s="75"/>
      <c r="X174" s="77"/>
      <c r="Y174" s="78" t="str">
        <f aca="true">IF(TRIM($B174&amp;$C174)="","",IF(OR($W174="安装免保",$W174="技术免保",$W174="质保期内"),IF(NOT(ISNUMBER($X174)),"▲免保到期日没填",IF($X174&lt;TODAY(),"▲免保已到期，转收费",IF($X174-TODAY()&lt;=提醒天数,"免保剩"&amp;($X174-TODAY())&amp;"天","免保中"))),IF($W174="暂停维保","暂停中",IF($W174="已解约","已解约",""))))</f>
        <v/>
      </c>
      <c r="Z174" s="78" t="str">
        <f aca="true">IF(TRIM($B174&amp;$C174)="","",TRIM(IF($AA174="","",IF($AA174&lt;TODAY(),"年检已过期"&amp;(TODAY()-$AA174)&amp;"天 ",IF($AA174-TODAY()&lt;=提醒天数,"年检剩"&amp;($AA174-TODAY())&amp;"天 ","")))&amp;IF($AB174="","",IF($AB174&lt;TODAY(),"限速器已过期"&amp;(TODAY()-$AB174)&amp;"天 ",IF($AB174-TODAY()&lt;=提醒天数,"限速器剩"&amp;($AB174-TODAY())&amp;"天 ","")))&amp;IF($AC174="","",IF($AC174&lt;TODAY(),"载重试验已过期"&amp;(TODAY()-$AC174)&amp;"天 ",IF($AC174-TODAY()&lt;=提醒天数,"载重试验剩"&amp;($AC174-TODAY())&amp;"天 ","")))))</f>
        <v/>
      </c>
      <c r="AA174" s="77" t="str">
        <f aca="false">IF(TRIM($Q174&amp;"")="","",IF(ISNUMBER($Q174),IF($Q174&gt;10000,$Q174,IFERROR(DATE(INT($Q174),IF(ROUND(MOD($Q174,1)*100,0)&gt;12,ROUND(MOD($Q174,1)*10,0),ROUND(MOD($Q174,1)*100,0))+1,0),"")),IFERROR(IF(LEN($Q174)-LEN(SUBSTITUTE($Q174,".",""))&gt;=2,DATEVALUE(SUBSTITUTE(TRIM($Q174),".","-")),DATE(VALUE(LEFT(TRIM($Q174),4)),VALUE(MID(TRIM($Q174),6,2))+1,0)),"")))</f>
        <v/>
      </c>
      <c r="AB174" s="77" t="str">
        <f aca="false">IF(TRIM($S174&amp;"")="","",IF(ISNUMBER($S174),IF($S174&gt;10000,$S174,IFERROR(DATE(INT($S174),IF(ROUND(MOD($S174,1)*100,0)&gt;12,ROUND(MOD($S174,1)*10,0),ROUND(MOD($S174,1)*100,0))+1,0),"")),IFERROR(IF(LEN($S174)-LEN(SUBSTITUTE($S174,".",""))&gt;=2,DATEVALUE(SUBSTITUTE(TRIM($S174),".","-")),DATE(VALUE(LEFT(TRIM($S174),4)),VALUE(MID(TRIM($S174),6,2))+1,0)),"")))</f>
        <v/>
      </c>
      <c r="AC174" s="77" t="str">
        <f aca="false">IF(TRIM($T174&amp;"")="","",IF(ISNUMBER($T174),IF($T174&gt;10000,$T174,IFERROR(DATE(INT($T174),IF(ROUND(MOD($T174,1)*100,0)&gt;12,ROUND(MOD($T174,1)*10,0),ROUND(MOD($T174,1)*100,0))+1,0),"")),IFERROR(IF(LEN($T174)-LEN(SUBSTITUTE($T174,".",""))&gt;=2,DATEVALUE(SUBSTITUTE(TRIM($T174),".","-")),DATE(VALUE(LEFT(TRIM($T174),4)),VALUE(MID(TRIM($T174),6,2))+1,0)),"")))</f>
        <v/>
      </c>
    </row>
    <row r="175" customFormat="false" ht="17.25" hidden="false" customHeight="true" outlineLevel="0" collapsed="false">
      <c r="B175" s="66" t="s">
        <v>140</v>
      </c>
      <c r="C175" s="66" t="s">
        <v>966</v>
      </c>
      <c r="D175" s="67" t="s">
        <v>691</v>
      </c>
      <c r="E175" s="68" t="s">
        <v>967</v>
      </c>
      <c r="F175" s="66"/>
      <c r="G175" s="66" t="s">
        <v>693</v>
      </c>
      <c r="H175" s="66" t="s">
        <v>184</v>
      </c>
      <c r="I175" s="79" t="n">
        <v>8</v>
      </c>
      <c r="J175" s="79" t="n">
        <v>7</v>
      </c>
      <c r="K175" s="79" t="n">
        <v>7</v>
      </c>
      <c r="L175" s="71" t="s">
        <v>185</v>
      </c>
      <c r="M175" s="72" t="s">
        <v>147</v>
      </c>
      <c r="N175" s="66" t="n">
        <v>1</v>
      </c>
      <c r="O175" s="81" t="s">
        <v>968</v>
      </c>
      <c r="P175" s="74" t="s">
        <v>969</v>
      </c>
      <c r="Q175" s="75"/>
      <c r="R175" s="75"/>
      <c r="S175" s="76"/>
      <c r="T175" s="75"/>
      <c r="U175" s="75"/>
      <c r="V175" s="75"/>
      <c r="W175" s="75"/>
      <c r="X175" s="77"/>
      <c r="Y175" s="78" t="str">
        <f aca="true">IF(TRIM($B175&amp;$C175)="","",IF(OR($W175="安装免保",$W175="技术免保",$W175="质保期内"),IF(NOT(ISNUMBER($X175)),"▲免保到期日没填",IF($X175&lt;TODAY(),"▲免保已到期，转收费",IF($X175-TODAY()&lt;=提醒天数,"免保剩"&amp;($X175-TODAY())&amp;"天","免保中"))),IF($W175="暂停维保","暂停中",IF($W175="已解约","已解约",""))))</f>
        <v/>
      </c>
      <c r="Z175" s="78" t="str">
        <f aca="true">IF(TRIM($B175&amp;$C175)="","",TRIM(IF($AA175="","",IF($AA175&lt;TODAY(),"年检已过期"&amp;(TODAY()-$AA175)&amp;"天 ",IF($AA175-TODAY()&lt;=提醒天数,"年检剩"&amp;($AA175-TODAY())&amp;"天 ","")))&amp;IF($AB175="","",IF($AB175&lt;TODAY(),"限速器已过期"&amp;(TODAY()-$AB175)&amp;"天 ",IF($AB175-TODAY()&lt;=提醒天数,"限速器剩"&amp;($AB175-TODAY())&amp;"天 ","")))&amp;IF($AC175="","",IF($AC175&lt;TODAY(),"载重试验已过期"&amp;(TODAY()-$AC175)&amp;"天 ",IF($AC175-TODAY()&lt;=提醒天数,"载重试验剩"&amp;($AC175-TODAY())&amp;"天 ","")))))</f>
        <v/>
      </c>
      <c r="AA175" s="77" t="str">
        <f aca="false">IF(TRIM($Q175&amp;"")="","",IF(ISNUMBER($Q175),IF($Q175&gt;10000,$Q175,IFERROR(DATE(INT($Q175),IF(ROUND(MOD($Q175,1)*100,0)&gt;12,ROUND(MOD($Q175,1)*10,0),ROUND(MOD($Q175,1)*100,0))+1,0),"")),IFERROR(IF(LEN($Q175)-LEN(SUBSTITUTE($Q175,".",""))&gt;=2,DATEVALUE(SUBSTITUTE(TRIM($Q175),".","-")),DATE(VALUE(LEFT(TRIM($Q175),4)),VALUE(MID(TRIM($Q175),6,2))+1,0)),"")))</f>
        <v/>
      </c>
      <c r="AB175" s="77" t="str">
        <f aca="false">IF(TRIM($S175&amp;"")="","",IF(ISNUMBER($S175),IF($S175&gt;10000,$S175,IFERROR(DATE(INT($S175),IF(ROUND(MOD($S175,1)*100,0)&gt;12,ROUND(MOD($S175,1)*10,0),ROUND(MOD($S175,1)*100,0))+1,0),"")),IFERROR(IF(LEN($S175)-LEN(SUBSTITUTE($S175,".",""))&gt;=2,DATEVALUE(SUBSTITUTE(TRIM($S175),".","-")),DATE(VALUE(LEFT(TRIM($S175),4)),VALUE(MID(TRIM($S175),6,2))+1,0)),"")))</f>
        <v/>
      </c>
      <c r="AC175" s="77" t="str">
        <f aca="false">IF(TRIM($T175&amp;"")="","",IF(ISNUMBER($T175),IF($T175&gt;10000,$T175,IFERROR(DATE(INT($T175),IF(ROUND(MOD($T175,1)*100,0)&gt;12,ROUND(MOD($T175,1)*10,0),ROUND(MOD($T175,1)*100,0))+1,0),"")),IFERROR(IF(LEN($T175)-LEN(SUBSTITUTE($T175,".",""))&gt;=2,DATEVALUE(SUBSTITUTE(TRIM($T175),".","-")),DATE(VALUE(LEFT(TRIM($T175),4)),VALUE(MID(TRIM($T175),6,2))+1,0)),"")))</f>
        <v/>
      </c>
    </row>
    <row r="176" customFormat="false" ht="17.25" hidden="false" customHeight="true" outlineLevel="0" collapsed="false">
      <c r="B176" s="66" t="s">
        <v>140</v>
      </c>
      <c r="C176" s="66" t="s">
        <v>970</v>
      </c>
      <c r="D176" s="67" t="s">
        <v>971</v>
      </c>
      <c r="E176" s="68" t="s">
        <v>972</v>
      </c>
      <c r="F176" s="66"/>
      <c r="G176" s="66" t="s">
        <v>973</v>
      </c>
      <c r="H176" s="66" t="s">
        <v>184</v>
      </c>
      <c r="I176" s="79" t="n">
        <v>8</v>
      </c>
      <c r="J176" s="79" t="n">
        <v>8</v>
      </c>
      <c r="K176" s="79" t="n">
        <v>8</v>
      </c>
      <c r="L176" s="71" t="s">
        <v>185</v>
      </c>
      <c r="M176" s="72" t="s">
        <v>147</v>
      </c>
      <c r="N176" s="66" t="n">
        <v>1</v>
      </c>
      <c r="O176" s="81" t="s">
        <v>974</v>
      </c>
      <c r="P176" s="74" t="s">
        <v>975</v>
      </c>
      <c r="Q176" s="75"/>
      <c r="R176" s="75"/>
      <c r="S176" s="76"/>
      <c r="T176" s="75"/>
      <c r="U176" s="75"/>
      <c r="V176" s="75"/>
      <c r="W176" s="75"/>
      <c r="X176" s="77"/>
      <c r="Y176" s="78" t="str">
        <f aca="true">IF(TRIM($B176&amp;$C176)="","",IF(OR($W176="安装免保",$W176="技术免保",$W176="质保期内"),IF(NOT(ISNUMBER($X176)),"▲免保到期日没填",IF($X176&lt;TODAY(),"▲免保已到期，转收费",IF($X176-TODAY()&lt;=提醒天数,"免保剩"&amp;($X176-TODAY())&amp;"天","免保中"))),IF($W176="暂停维保","暂停中",IF($W176="已解约","已解约",""))))</f>
        <v/>
      </c>
      <c r="Z176" s="78" t="str">
        <f aca="true">IF(TRIM($B176&amp;$C176)="","",TRIM(IF($AA176="","",IF($AA176&lt;TODAY(),"年检已过期"&amp;(TODAY()-$AA176)&amp;"天 ",IF($AA176-TODAY()&lt;=提醒天数,"年检剩"&amp;($AA176-TODAY())&amp;"天 ","")))&amp;IF($AB176="","",IF($AB176&lt;TODAY(),"限速器已过期"&amp;(TODAY()-$AB176)&amp;"天 ",IF($AB176-TODAY()&lt;=提醒天数,"限速器剩"&amp;($AB176-TODAY())&amp;"天 ","")))&amp;IF($AC176="","",IF($AC176&lt;TODAY(),"载重试验已过期"&amp;(TODAY()-$AC176)&amp;"天 ",IF($AC176-TODAY()&lt;=提醒天数,"载重试验剩"&amp;($AC176-TODAY())&amp;"天 ","")))))</f>
        <v/>
      </c>
      <c r="AA176" s="77" t="str">
        <f aca="false">IF(TRIM($Q176&amp;"")="","",IF(ISNUMBER($Q176),IF($Q176&gt;10000,$Q176,IFERROR(DATE(INT($Q176),IF(ROUND(MOD($Q176,1)*100,0)&gt;12,ROUND(MOD($Q176,1)*10,0),ROUND(MOD($Q176,1)*100,0))+1,0),"")),IFERROR(IF(LEN($Q176)-LEN(SUBSTITUTE($Q176,".",""))&gt;=2,DATEVALUE(SUBSTITUTE(TRIM($Q176),".","-")),DATE(VALUE(LEFT(TRIM($Q176),4)),VALUE(MID(TRIM($Q176),6,2))+1,0)),"")))</f>
        <v/>
      </c>
      <c r="AB176" s="77" t="str">
        <f aca="false">IF(TRIM($S176&amp;"")="","",IF(ISNUMBER($S176),IF($S176&gt;10000,$S176,IFERROR(DATE(INT($S176),IF(ROUND(MOD($S176,1)*100,0)&gt;12,ROUND(MOD($S176,1)*10,0),ROUND(MOD($S176,1)*100,0))+1,0),"")),IFERROR(IF(LEN($S176)-LEN(SUBSTITUTE($S176,".",""))&gt;=2,DATEVALUE(SUBSTITUTE(TRIM($S176),".","-")),DATE(VALUE(LEFT(TRIM($S176),4)),VALUE(MID(TRIM($S176),6,2))+1,0)),"")))</f>
        <v/>
      </c>
      <c r="AC176" s="77" t="str">
        <f aca="false">IF(TRIM($T176&amp;"")="","",IF(ISNUMBER($T176),IF($T176&gt;10000,$T176,IFERROR(DATE(INT($T176),IF(ROUND(MOD($T176,1)*100,0)&gt;12,ROUND(MOD($T176,1)*10,0),ROUND(MOD($T176,1)*100,0))+1,0),"")),IFERROR(IF(LEN($T176)-LEN(SUBSTITUTE($T176,".",""))&gt;=2,DATEVALUE(SUBSTITUTE(TRIM($T176),".","-")),DATE(VALUE(LEFT(TRIM($T176),4)),VALUE(MID(TRIM($T176),6,2))+1,0)),"")))</f>
        <v/>
      </c>
    </row>
    <row r="177" customFormat="false" ht="17.25" hidden="false" customHeight="true" outlineLevel="0" collapsed="false">
      <c r="B177" s="66" t="s">
        <v>140</v>
      </c>
      <c r="C177" s="66" t="s">
        <v>976</v>
      </c>
      <c r="D177" s="67" t="s">
        <v>691</v>
      </c>
      <c r="E177" s="68" t="s">
        <v>977</v>
      </c>
      <c r="F177" s="66"/>
      <c r="G177" s="66" t="s">
        <v>693</v>
      </c>
      <c r="H177" s="66" t="s">
        <v>184</v>
      </c>
      <c r="I177" s="79" t="n">
        <v>8</v>
      </c>
      <c r="J177" s="79" t="n">
        <v>8</v>
      </c>
      <c r="K177" s="79" t="n">
        <v>8</v>
      </c>
      <c r="L177" s="71" t="s">
        <v>146</v>
      </c>
      <c r="M177" s="72" t="s">
        <v>147</v>
      </c>
      <c r="N177" s="66" t="n">
        <v>1</v>
      </c>
      <c r="O177" s="81" t="s">
        <v>978</v>
      </c>
      <c r="P177" s="83"/>
      <c r="Q177" s="75"/>
      <c r="R177" s="75"/>
      <c r="S177" s="76"/>
      <c r="T177" s="75"/>
      <c r="U177" s="75"/>
      <c r="V177" s="75"/>
      <c r="W177" s="75"/>
      <c r="X177" s="77"/>
      <c r="Y177" s="78" t="str">
        <f aca="true">IF(TRIM($B177&amp;$C177)="","",IF(OR($W177="安装免保",$W177="技术免保",$W177="质保期内"),IF(NOT(ISNUMBER($X177)),"▲免保到期日没填",IF($X177&lt;TODAY(),"▲免保已到期，转收费",IF($X177-TODAY()&lt;=提醒天数,"免保剩"&amp;($X177-TODAY())&amp;"天","免保中"))),IF($W177="暂停维保","暂停中",IF($W177="已解约","已解约",""))))</f>
        <v/>
      </c>
      <c r="Z177" s="78" t="str">
        <f aca="true">IF(TRIM($B177&amp;$C177)="","",TRIM(IF($AA177="","",IF($AA177&lt;TODAY(),"年检已过期"&amp;(TODAY()-$AA177)&amp;"天 ",IF($AA177-TODAY()&lt;=提醒天数,"年检剩"&amp;($AA177-TODAY())&amp;"天 ","")))&amp;IF($AB177="","",IF($AB177&lt;TODAY(),"限速器已过期"&amp;(TODAY()-$AB177)&amp;"天 ",IF($AB177-TODAY()&lt;=提醒天数,"限速器剩"&amp;($AB177-TODAY())&amp;"天 ","")))&amp;IF($AC177="","",IF($AC177&lt;TODAY(),"载重试验已过期"&amp;(TODAY()-$AC177)&amp;"天 ",IF($AC177-TODAY()&lt;=提醒天数,"载重试验剩"&amp;($AC177-TODAY())&amp;"天 ","")))))</f>
        <v/>
      </c>
      <c r="AA177" s="77" t="str">
        <f aca="false">IF(TRIM($Q177&amp;"")="","",IF(ISNUMBER($Q177),IF($Q177&gt;10000,$Q177,IFERROR(DATE(INT($Q177),IF(ROUND(MOD($Q177,1)*100,0)&gt;12,ROUND(MOD($Q177,1)*10,0),ROUND(MOD($Q177,1)*100,0))+1,0),"")),IFERROR(IF(LEN($Q177)-LEN(SUBSTITUTE($Q177,".",""))&gt;=2,DATEVALUE(SUBSTITUTE(TRIM($Q177),".","-")),DATE(VALUE(LEFT(TRIM($Q177),4)),VALUE(MID(TRIM($Q177),6,2))+1,0)),"")))</f>
        <v/>
      </c>
      <c r="AB177" s="77" t="str">
        <f aca="false">IF(TRIM($S177&amp;"")="","",IF(ISNUMBER($S177),IF($S177&gt;10000,$S177,IFERROR(DATE(INT($S177),IF(ROUND(MOD($S177,1)*100,0)&gt;12,ROUND(MOD($S177,1)*10,0),ROUND(MOD($S177,1)*100,0))+1,0),"")),IFERROR(IF(LEN($S177)-LEN(SUBSTITUTE($S177,".",""))&gt;=2,DATEVALUE(SUBSTITUTE(TRIM($S177),".","-")),DATE(VALUE(LEFT(TRIM($S177),4)),VALUE(MID(TRIM($S177),6,2))+1,0)),"")))</f>
        <v/>
      </c>
      <c r="AC177" s="77" t="str">
        <f aca="false">IF(TRIM($T177&amp;"")="","",IF(ISNUMBER($T177),IF($T177&gt;10000,$T177,IFERROR(DATE(INT($T177),IF(ROUND(MOD($T177,1)*100,0)&gt;12,ROUND(MOD($T177,1)*10,0),ROUND(MOD($T177,1)*100,0))+1,0),"")),IFERROR(IF(LEN($T177)-LEN(SUBSTITUTE($T177,".",""))&gt;=2,DATEVALUE(SUBSTITUTE(TRIM($T177),".","-")),DATE(VALUE(LEFT(TRIM($T177),4)),VALUE(MID(TRIM($T177),6,2))+1,0)),"")))</f>
        <v/>
      </c>
    </row>
    <row r="178" customFormat="false" ht="17.25" hidden="false" customHeight="true" outlineLevel="0" collapsed="false">
      <c r="B178" s="66" t="s">
        <v>979</v>
      </c>
      <c r="C178" s="66" t="s">
        <v>980</v>
      </c>
      <c r="D178" s="67" t="s">
        <v>691</v>
      </c>
      <c r="E178" s="68" t="s">
        <v>981</v>
      </c>
      <c r="F178" s="66"/>
      <c r="G178" s="66" t="s">
        <v>693</v>
      </c>
      <c r="H178" s="66" t="s">
        <v>184</v>
      </c>
      <c r="I178" s="79" t="n">
        <v>4</v>
      </c>
      <c r="J178" s="79" t="n">
        <v>4</v>
      </c>
      <c r="K178" s="79" t="n">
        <v>4</v>
      </c>
      <c r="L178" s="71" t="s">
        <v>146</v>
      </c>
      <c r="M178" s="72" t="s">
        <v>147</v>
      </c>
      <c r="N178" s="66" t="n">
        <v>1</v>
      </c>
      <c r="O178" s="81" t="s">
        <v>982</v>
      </c>
      <c r="P178" s="74" t="s">
        <v>983</v>
      </c>
      <c r="Q178" s="75"/>
      <c r="R178" s="75"/>
      <c r="S178" s="76"/>
      <c r="T178" s="75"/>
      <c r="U178" s="75"/>
      <c r="V178" s="75"/>
      <c r="W178" s="75"/>
      <c r="X178" s="77"/>
      <c r="Y178" s="78" t="str">
        <f aca="true">IF(TRIM($B178&amp;$C178)="","",IF(OR($W178="安装免保",$W178="技术免保",$W178="质保期内"),IF(NOT(ISNUMBER($X178)),"▲免保到期日没填",IF($X178&lt;TODAY(),"▲免保已到期，转收费",IF($X178-TODAY()&lt;=提醒天数,"免保剩"&amp;($X178-TODAY())&amp;"天","免保中"))),IF($W178="暂停维保","暂停中",IF($W178="已解约","已解约",""))))</f>
        <v/>
      </c>
      <c r="Z178" s="78" t="str">
        <f aca="true">IF(TRIM($B178&amp;$C178)="","",TRIM(IF($AA178="","",IF($AA178&lt;TODAY(),"年检已过期"&amp;(TODAY()-$AA178)&amp;"天 ",IF($AA178-TODAY()&lt;=提醒天数,"年检剩"&amp;($AA178-TODAY())&amp;"天 ","")))&amp;IF($AB178="","",IF($AB178&lt;TODAY(),"限速器已过期"&amp;(TODAY()-$AB178)&amp;"天 ",IF($AB178-TODAY()&lt;=提醒天数,"限速器剩"&amp;($AB178-TODAY())&amp;"天 ","")))&amp;IF($AC178="","",IF($AC178&lt;TODAY(),"载重试验已过期"&amp;(TODAY()-$AC178)&amp;"天 ",IF($AC178-TODAY()&lt;=提醒天数,"载重试验剩"&amp;($AC178-TODAY())&amp;"天 ","")))))</f>
        <v/>
      </c>
      <c r="AA178" s="77" t="str">
        <f aca="false">IF(TRIM($Q178&amp;"")="","",IF(ISNUMBER($Q178),IF($Q178&gt;10000,$Q178,IFERROR(DATE(INT($Q178),IF(ROUND(MOD($Q178,1)*100,0)&gt;12,ROUND(MOD($Q178,1)*10,0),ROUND(MOD($Q178,1)*100,0))+1,0),"")),IFERROR(IF(LEN($Q178)-LEN(SUBSTITUTE($Q178,".",""))&gt;=2,DATEVALUE(SUBSTITUTE(TRIM($Q178),".","-")),DATE(VALUE(LEFT(TRIM($Q178),4)),VALUE(MID(TRIM($Q178),6,2))+1,0)),"")))</f>
        <v/>
      </c>
      <c r="AB178" s="77" t="str">
        <f aca="false">IF(TRIM($S178&amp;"")="","",IF(ISNUMBER($S178),IF($S178&gt;10000,$S178,IFERROR(DATE(INT($S178),IF(ROUND(MOD($S178,1)*100,0)&gt;12,ROUND(MOD($S178,1)*10,0),ROUND(MOD($S178,1)*100,0))+1,0),"")),IFERROR(IF(LEN($S178)-LEN(SUBSTITUTE($S178,".",""))&gt;=2,DATEVALUE(SUBSTITUTE(TRIM($S178),".","-")),DATE(VALUE(LEFT(TRIM($S178),4)),VALUE(MID(TRIM($S178),6,2))+1,0)),"")))</f>
        <v/>
      </c>
      <c r="AC178" s="77" t="str">
        <f aca="false">IF(TRIM($T178&amp;"")="","",IF(ISNUMBER($T178),IF($T178&gt;10000,$T178,IFERROR(DATE(INT($T178),IF(ROUND(MOD($T178,1)*100,0)&gt;12,ROUND(MOD($T178,1)*10,0),ROUND(MOD($T178,1)*100,0))+1,0),"")),IFERROR(IF(LEN($T178)-LEN(SUBSTITUTE($T178,".",""))&gt;=2,DATEVALUE(SUBSTITUTE(TRIM($T178),".","-")),DATE(VALUE(LEFT(TRIM($T178),4)),VALUE(MID(TRIM($T178),6,2))+1,0)),"")))</f>
        <v/>
      </c>
    </row>
    <row r="179" customFormat="false" ht="17.25" hidden="false" customHeight="true" outlineLevel="0" collapsed="false">
      <c r="B179" s="66" t="s">
        <v>984</v>
      </c>
      <c r="C179" s="66"/>
      <c r="D179" s="66"/>
      <c r="E179" s="68"/>
      <c r="F179" s="66"/>
      <c r="G179" s="66"/>
      <c r="H179" s="66"/>
      <c r="I179" s="79"/>
      <c r="J179" s="79"/>
      <c r="K179" s="79"/>
      <c r="L179" s="71"/>
      <c r="M179" s="72"/>
      <c r="N179" s="66"/>
      <c r="O179" s="81"/>
      <c r="P179" s="83"/>
      <c r="Q179" s="75"/>
      <c r="R179" s="75"/>
      <c r="S179" s="76"/>
      <c r="T179" s="75"/>
      <c r="U179" s="75"/>
      <c r="V179" s="75"/>
      <c r="W179" s="75"/>
      <c r="X179" s="77"/>
      <c r="Y179" s="78" t="str">
        <f aca="true">IF(TRIM($B179&amp;$C179)="","",IF(OR($W179="安装免保",$W179="技术免保",$W179="质保期内"),IF(NOT(ISNUMBER($X179)),"▲免保到期日没填",IF($X179&lt;TODAY(),"▲免保已到期，转收费",IF($X179-TODAY()&lt;=提醒天数,"免保剩"&amp;($X179-TODAY())&amp;"天","免保中"))),IF($W179="暂停维保","暂停中",IF($W179="已解约","已解约",""))))</f>
        <v/>
      </c>
      <c r="Z179" s="78" t="str">
        <f aca="true">IF(TRIM($B179&amp;$C179)="","",TRIM(IF($AA179="","",IF($AA179&lt;TODAY(),"年检已过期"&amp;(TODAY()-$AA179)&amp;"天 ",IF($AA179-TODAY()&lt;=提醒天数,"年检剩"&amp;($AA179-TODAY())&amp;"天 ","")))&amp;IF($AB179="","",IF($AB179&lt;TODAY(),"限速器已过期"&amp;(TODAY()-$AB179)&amp;"天 ",IF($AB179-TODAY()&lt;=提醒天数,"限速器剩"&amp;($AB179-TODAY())&amp;"天 ","")))&amp;IF($AC179="","",IF($AC179&lt;TODAY(),"载重试验已过期"&amp;(TODAY()-$AC179)&amp;"天 ",IF($AC179-TODAY()&lt;=提醒天数,"载重试验剩"&amp;($AC179-TODAY())&amp;"天 ","")))))</f>
        <v/>
      </c>
      <c r="AA179" s="77" t="str">
        <f aca="false">IF(TRIM($Q179&amp;"")="","",IF(ISNUMBER($Q179),IF($Q179&gt;10000,$Q179,IFERROR(DATE(INT($Q179),IF(ROUND(MOD($Q179,1)*100,0)&gt;12,ROUND(MOD($Q179,1)*10,0),ROUND(MOD($Q179,1)*100,0))+1,0),"")),IFERROR(IF(LEN($Q179)-LEN(SUBSTITUTE($Q179,".",""))&gt;=2,DATEVALUE(SUBSTITUTE(TRIM($Q179),".","-")),DATE(VALUE(LEFT(TRIM($Q179),4)),VALUE(MID(TRIM($Q179),6,2))+1,0)),"")))</f>
        <v/>
      </c>
      <c r="AB179" s="77" t="str">
        <f aca="false">IF(TRIM($S179&amp;"")="","",IF(ISNUMBER($S179),IF($S179&gt;10000,$S179,IFERROR(DATE(INT($S179),IF(ROUND(MOD($S179,1)*100,0)&gt;12,ROUND(MOD($S179,1)*10,0),ROUND(MOD($S179,1)*100,0))+1,0),"")),IFERROR(IF(LEN($S179)-LEN(SUBSTITUTE($S179,".",""))&gt;=2,DATEVALUE(SUBSTITUTE(TRIM($S179),".","-")),DATE(VALUE(LEFT(TRIM($S179),4)),VALUE(MID(TRIM($S179),6,2))+1,0)),"")))</f>
        <v/>
      </c>
      <c r="AC179" s="77" t="str">
        <f aca="false">IF(TRIM($T179&amp;"")="","",IF(ISNUMBER($T179),IF($T179&gt;10000,$T179,IFERROR(DATE(INT($T179),IF(ROUND(MOD($T179,1)*100,0)&gt;12,ROUND(MOD($T179,1)*10,0),ROUND(MOD($T179,1)*100,0))+1,0),"")),IFERROR(IF(LEN($T179)-LEN(SUBSTITUTE($T179,".",""))&gt;=2,DATEVALUE(SUBSTITUTE(TRIM($T179),".","-")),DATE(VALUE(LEFT(TRIM($T179),4)),VALUE(MID(TRIM($T179),6,2))+1,0)),"")))</f>
        <v/>
      </c>
    </row>
    <row r="180" customFormat="false" ht="17.25" hidden="false" customHeight="true" outlineLevel="0" collapsed="false">
      <c r="B180" s="66" t="s">
        <v>985</v>
      </c>
      <c r="C180" s="66" t="s">
        <v>986</v>
      </c>
      <c r="D180" s="67" t="s">
        <v>828</v>
      </c>
      <c r="E180" s="68" t="s">
        <v>987</v>
      </c>
      <c r="F180" s="69" t="s">
        <v>988</v>
      </c>
      <c r="G180" s="66" t="s">
        <v>831</v>
      </c>
      <c r="H180" s="66" t="s">
        <v>16</v>
      </c>
      <c r="I180" s="79" t="n">
        <v>8</v>
      </c>
      <c r="J180" s="79" t="n">
        <v>6</v>
      </c>
      <c r="K180" s="79" t="n">
        <v>6</v>
      </c>
      <c r="L180" s="71" t="s">
        <v>761</v>
      </c>
      <c r="M180" s="72" t="s">
        <v>147</v>
      </c>
      <c r="N180" s="66" t="n">
        <v>1</v>
      </c>
      <c r="O180" s="81" t="s">
        <v>989</v>
      </c>
      <c r="P180" s="74" t="s">
        <v>990</v>
      </c>
      <c r="Q180" s="75"/>
      <c r="R180" s="75"/>
      <c r="S180" s="76"/>
      <c r="T180" s="75"/>
      <c r="U180" s="75"/>
      <c r="V180" s="75"/>
      <c r="W180" s="75"/>
      <c r="X180" s="77"/>
      <c r="Y180" s="78" t="str">
        <f aca="true">IF(TRIM($B180&amp;$C180)="","",IF(OR($W180="安装免保",$W180="技术免保",$W180="质保期内"),IF(NOT(ISNUMBER($X180)),"▲免保到期日没填",IF($X180&lt;TODAY(),"▲免保已到期，转收费",IF($X180-TODAY()&lt;=提醒天数,"免保剩"&amp;($X180-TODAY())&amp;"天","免保中"))),IF($W180="暂停维保","暂停中",IF($W180="已解约","已解约",""))))</f>
        <v/>
      </c>
      <c r="Z180" s="78" t="str">
        <f aca="true">IF(TRIM($B180&amp;$C180)="","",TRIM(IF($AA180="","",IF($AA180&lt;TODAY(),"年检已过期"&amp;(TODAY()-$AA180)&amp;"天 ",IF($AA180-TODAY()&lt;=提醒天数,"年检剩"&amp;($AA180-TODAY())&amp;"天 ","")))&amp;IF($AB180="","",IF($AB180&lt;TODAY(),"限速器已过期"&amp;(TODAY()-$AB180)&amp;"天 ",IF($AB180-TODAY()&lt;=提醒天数,"限速器剩"&amp;($AB180-TODAY())&amp;"天 ","")))&amp;IF($AC180="","",IF($AC180&lt;TODAY(),"载重试验已过期"&amp;(TODAY()-$AC180)&amp;"天 ",IF($AC180-TODAY()&lt;=提醒天数,"载重试验剩"&amp;($AC180-TODAY())&amp;"天 ","")))))</f>
        <v/>
      </c>
      <c r="AA180" s="77" t="str">
        <f aca="false">IF(TRIM($Q180&amp;"")="","",IF(ISNUMBER($Q180),IF($Q180&gt;10000,$Q180,IFERROR(DATE(INT($Q180),IF(ROUND(MOD($Q180,1)*100,0)&gt;12,ROUND(MOD($Q180,1)*10,0),ROUND(MOD($Q180,1)*100,0))+1,0),"")),IFERROR(IF(LEN($Q180)-LEN(SUBSTITUTE($Q180,".",""))&gt;=2,DATEVALUE(SUBSTITUTE(TRIM($Q180),".","-")),DATE(VALUE(LEFT(TRIM($Q180),4)),VALUE(MID(TRIM($Q180),6,2))+1,0)),"")))</f>
        <v/>
      </c>
      <c r="AB180" s="77" t="str">
        <f aca="false">IF(TRIM($S180&amp;"")="","",IF(ISNUMBER($S180),IF($S180&gt;10000,$S180,IFERROR(DATE(INT($S180),IF(ROUND(MOD($S180,1)*100,0)&gt;12,ROUND(MOD($S180,1)*10,0),ROUND(MOD($S180,1)*100,0))+1,0),"")),IFERROR(IF(LEN($S180)-LEN(SUBSTITUTE($S180,".",""))&gt;=2,DATEVALUE(SUBSTITUTE(TRIM($S180),".","-")),DATE(VALUE(LEFT(TRIM($S180),4)),VALUE(MID(TRIM($S180),6,2))+1,0)),"")))</f>
        <v/>
      </c>
      <c r="AC180" s="77" t="str">
        <f aca="false">IF(TRIM($T180&amp;"")="","",IF(ISNUMBER($T180),IF($T180&gt;10000,$T180,IFERROR(DATE(INT($T180),IF(ROUND(MOD($T180,1)*100,0)&gt;12,ROUND(MOD($T180,1)*10,0),ROUND(MOD($T180,1)*100,0))+1,0),"")),IFERROR(IF(LEN($T180)-LEN(SUBSTITUTE($T180,".",""))&gt;=2,DATEVALUE(SUBSTITUTE(TRIM($T180),".","-")),DATE(VALUE(LEFT(TRIM($T180),4)),VALUE(MID(TRIM($T180),6,2))+1,0)),"")))</f>
        <v/>
      </c>
    </row>
    <row r="181" customFormat="false" ht="17.25" hidden="false" customHeight="true" outlineLevel="0" collapsed="false">
      <c r="B181" s="66" t="s">
        <v>991</v>
      </c>
      <c r="C181" s="66" t="s">
        <v>992</v>
      </c>
      <c r="D181" s="67" t="s">
        <v>828</v>
      </c>
      <c r="E181" s="68" t="s">
        <v>993</v>
      </c>
      <c r="F181" s="69" t="s">
        <v>994</v>
      </c>
      <c r="G181" s="66" t="s">
        <v>831</v>
      </c>
      <c r="H181" s="66" t="s">
        <v>16</v>
      </c>
      <c r="I181" s="79" t="n">
        <v>6</v>
      </c>
      <c r="J181" s="79" t="n">
        <v>6</v>
      </c>
      <c r="K181" s="79" t="n">
        <v>6</v>
      </c>
      <c r="L181" s="71" t="s">
        <v>146</v>
      </c>
      <c r="M181" s="72" t="s">
        <v>147</v>
      </c>
      <c r="N181" s="66" t="n">
        <v>1</v>
      </c>
      <c r="O181" s="81" t="s">
        <v>995</v>
      </c>
      <c r="P181" s="74" t="s">
        <v>996</v>
      </c>
      <c r="Q181" s="75"/>
      <c r="R181" s="75"/>
      <c r="S181" s="76"/>
      <c r="T181" s="75"/>
      <c r="U181" s="75"/>
      <c r="V181" s="75"/>
      <c r="W181" s="75"/>
      <c r="X181" s="77"/>
      <c r="Y181" s="78" t="str">
        <f aca="true">IF(TRIM($B181&amp;$C181)="","",IF(OR($W181="安装免保",$W181="技术免保",$W181="质保期内"),IF(NOT(ISNUMBER($X181)),"▲免保到期日没填",IF($X181&lt;TODAY(),"▲免保已到期，转收费",IF($X181-TODAY()&lt;=提醒天数,"免保剩"&amp;($X181-TODAY())&amp;"天","免保中"))),IF($W181="暂停维保","暂停中",IF($W181="已解约","已解约",""))))</f>
        <v/>
      </c>
      <c r="Z181" s="78" t="str">
        <f aca="true">IF(TRIM($B181&amp;$C181)="","",TRIM(IF($AA181="","",IF($AA181&lt;TODAY(),"年检已过期"&amp;(TODAY()-$AA181)&amp;"天 ",IF($AA181-TODAY()&lt;=提醒天数,"年检剩"&amp;($AA181-TODAY())&amp;"天 ","")))&amp;IF($AB181="","",IF($AB181&lt;TODAY(),"限速器已过期"&amp;(TODAY()-$AB181)&amp;"天 ",IF($AB181-TODAY()&lt;=提醒天数,"限速器剩"&amp;($AB181-TODAY())&amp;"天 ","")))&amp;IF($AC181="","",IF($AC181&lt;TODAY(),"载重试验已过期"&amp;(TODAY()-$AC181)&amp;"天 ",IF($AC181-TODAY()&lt;=提醒天数,"载重试验剩"&amp;($AC181-TODAY())&amp;"天 ","")))))</f>
        <v/>
      </c>
      <c r="AA181" s="77" t="str">
        <f aca="false">IF(TRIM($Q181&amp;"")="","",IF(ISNUMBER($Q181),IF($Q181&gt;10000,$Q181,IFERROR(DATE(INT($Q181),IF(ROUND(MOD($Q181,1)*100,0)&gt;12,ROUND(MOD($Q181,1)*10,0),ROUND(MOD($Q181,1)*100,0))+1,0),"")),IFERROR(IF(LEN($Q181)-LEN(SUBSTITUTE($Q181,".",""))&gt;=2,DATEVALUE(SUBSTITUTE(TRIM($Q181),".","-")),DATE(VALUE(LEFT(TRIM($Q181),4)),VALUE(MID(TRIM($Q181),6,2))+1,0)),"")))</f>
        <v/>
      </c>
      <c r="AB181" s="77" t="str">
        <f aca="false">IF(TRIM($S181&amp;"")="","",IF(ISNUMBER($S181),IF($S181&gt;10000,$S181,IFERROR(DATE(INT($S181),IF(ROUND(MOD($S181,1)*100,0)&gt;12,ROUND(MOD($S181,1)*10,0),ROUND(MOD($S181,1)*100,0))+1,0),"")),IFERROR(IF(LEN($S181)-LEN(SUBSTITUTE($S181,".",""))&gt;=2,DATEVALUE(SUBSTITUTE(TRIM($S181),".","-")),DATE(VALUE(LEFT(TRIM($S181),4)),VALUE(MID(TRIM($S181),6,2))+1,0)),"")))</f>
        <v/>
      </c>
      <c r="AC181" s="77" t="str">
        <f aca="false">IF(TRIM($T181&amp;"")="","",IF(ISNUMBER($T181),IF($T181&gt;10000,$T181,IFERROR(DATE(INT($T181),IF(ROUND(MOD($T181,1)*100,0)&gt;12,ROUND(MOD($T181,1)*10,0),ROUND(MOD($T181,1)*100,0))+1,0),"")),IFERROR(IF(LEN($T181)-LEN(SUBSTITUTE($T181,".",""))&gt;=2,DATEVALUE(SUBSTITUTE(TRIM($T181),".","-")),DATE(VALUE(LEFT(TRIM($T181),4)),VALUE(MID(TRIM($T181),6,2))+1,0)),"")))</f>
        <v/>
      </c>
    </row>
    <row r="182" customFormat="false" ht="17.25" hidden="false" customHeight="true" outlineLevel="0" collapsed="false">
      <c r="B182" s="66" t="s">
        <v>140</v>
      </c>
      <c r="C182" s="66" t="s">
        <v>997</v>
      </c>
      <c r="D182" s="67" t="s">
        <v>828</v>
      </c>
      <c r="E182" s="68" t="s">
        <v>998</v>
      </c>
      <c r="F182" s="66"/>
      <c r="G182" s="66" t="s">
        <v>831</v>
      </c>
      <c r="H182" s="66" t="s">
        <v>16</v>
      </c>
      <c r="I182" s="79" t="n">
        <v>6</v>
      </c>
      <c r="J182" s="79" t="n">
        <v>6</v>
      </c>
      <c r="K182" s="79" t="n">
        <v>6</v>
      </c>
      <c r="L182" s="71" t="s">
        <v>146</v>
      </c>
      <c r="M182" s="72" t="s">
        <v>147</v>
      </c>
      <c r="N182" s="66" t="n">
        <v>1</v>
      </c>
      <c r="O182" s="81" t="s">
        <v>999</v>
      </c>
      <c r="P182" s="74" t="s">
        <v>1000</v>
      </c>
      <c r="Q182" s="75"/>
      <c r="R182" s="75"/>
      <c r="S182" s="76"/>
      <c r="T182" s="75"/>
      <c r="U182" s="75"/>
      <c r="V182" s="75"/>
      <c r="W182" s="75"/>
      <c r="X182" s="77"/>
      <c r="Y182" s="78" t="str">
        <f aca="true">IF(TRIM($B182&amp;$C182)="","",IF(OR($W182="安装免保",$W182="技术免保",$W182="质保期内"),IF(NOT(ISNUMBER($X182)),"▲免保到期日没填",IF($X182&lt;TODAY(),"▲免保已到期，转收费",IF($X182-TODAY()&lt;=提醒天数,"免保剩"&amp;($X182-TODAY())&amp;"天","免保中"))),IF($W182="暂停维保","暂停中",IF($W182="已解约","已解约",""))))</f>
        <v/>
      </c>
      <c r="Z182" s="78" t="str">
        <f aca="true">IF(TRIM($B182&amp;$C182)="","",TRIM(IF($AA182="","",IF($AA182&lt;TODAY(),"年检已过期"&amp;(TODAY()-$AA182)&amp;"天 ",IF($AA182-TODAY()&lt;=提醒天数,"年检剩"&amp;($AA182-TODAY())&amp;"天 ","")))&amp;IF($AB182="","",IF($AB182&lt;TODAY(),"限速器已过期"&amp;(TODAY()-$AB182)&amp;"天 ",IF($AB182-TODAY()&lt;=提醒天数,"限速器剩"&amp;($AB182-TODAY())&amp;"天 ","")))&amp;IF($AC182="","",IF($AC182&lt;TODAY(),"载重试验已过期"&amp;(TODAY()-$AC182)&amp;"天 ",IF($AC182-TODAY()&lt;=提醒天数,"载重试验剩"&amp;($AC182-TODAY())&amp;"天 ","")))))</f>
        <v/>
      </c>
      <c r="AA182" s="77" t="str">
        <f aca="false">IF(TRIM($Q182&amp;"")="","",IF(ISNUMBER($Q182),IF($Q182&gt;10000,$Q182,IFERROR(DATE(INT($Q182),IF(ROUND(MOD($Q182,1)*100,0)&gt;12,ROUND(MOD($Q182,1)*10,0),ROUND(MOD($Q182,1)*100,0))+1,0),"")),IFERROR(IF(LEN($Q182)-LEN(SUBSTITUTE($Q182,".",""))&gt;=2,DATEVALUE(SUBSTITUTE(TRIM($Q182),".","-")),DATE(VALUE(LEFT(TRIM($Q182),4)),VALUE(MID(TRIM($Q182),6,2))+1,0)),"")))</f>
        <v/>
      </c>
      <c r="AB182" s="77" t="str">
        <f aca="false">IF(TRIM($S182&amp;"")="","",IF(ISNUMBER($S182),IF($S182&gt;10000,$S182,IFERROR(DATE(INT($S182),IF(ROUND(MOD($S182,1)*100,0)&gt;12,ROUND(MOD($S182,1)*10,0),ROUND(MOD($S182,1)*100,0))+1,0),"")),IFERROR(IF(LEN($S182)-LEN(SUBSTITUTE($S182,".",""))&gt;=2,DATEVALUE(SUBSTITUTE(TRIM($S182),".","-")),DATE(VALUE(LEFT(TRIM($S182),4)),VALUE(MID(TRIM($S182),6,2))+1,0)),"")))</f>
        <v/>
      </c>
      <c r="AC182" s="77" t="str">
        <f aca="false">IF(TRIM($T182&amp;"")="","",IF(ISNUMBER($T182),IF($T182&gt;10000,$T182,IFERROR(DATE(INT($T182),IF(ROUND(MOD($T182,1)*100,0)&gt;12,ROUND(MOD($T182,1)*10,0),ROUND(MOD($T182,1)*100,0))+1,0),"")),IFERROR(IF(LEN($T182)-LEN(SUBSTITUTE($T182,".",""))&gt;=2,DATEVALUE(SUBSTITUTE(TRIM($T182),".","-")),DATE(VALUE(LEFT(TRIM($T182),4)),VALUE(MID(TRIM($T182),6,2))+1,0)),"")))</f>
        <v/>
      </c>
    </row>
    <row r="183" customFormat="false" ht="17.25" hidden="false" customHeight="true" outlineLevel="0" collapsed="false">
      <c r="B183" s="66" t="s">
        <v>1001</v>
      </c>
      <c r="C183" s="66" t="s">
        <v>1002</v>
      </c>
      <c r="D183" s="67" t="s">
        <v>828</v>
      </c>
      <c r="E183" s="68" t="s">
        <v>1003</v>
      </c>
      <c r="F183" s="66"/>
      <c r="G183" s="66" t="s">
        <v>831</v>
      </c>
      <c r="H183" s="66" t="s">
        <v>16</v>
      </c>
      <c r="I183" s="79" t="n">
        <v>6</v>
      </c>
      <c r="J183" s="79" t="n">
        <v>5</v>
      </c>
      <c r="K183" s="79" t="n">
        <v>5</v>
      </c>
      <c r="L183" s="71" t="s">
        <v>761</v>
      </c>
      <c r="M183" s="72" t="s">
        <v>147</v>
      </c>
      <c r="N183" s="66" t="n">
        <v>1</v>
      </c>
      <c r="O183" s="81" t="s">
        <v>1004</v>
      </c>
      <c r="P183" s="74" t="s">
        <v>1005</v>
      </c>
      <c r="Q183" s="75"/>
      <c r="R183" s="75"/>
      <c r="S183" s="76"/>
      <c r="T183" s="75"/>
      <c r="U183" s="75"/>
      <c r="V183" s="75"/>
      <c r="W183" s="75"/>
      <c r="X183" s="77"/>
      <c r="Y183" s="78" t="str">
        <f aca="true">IF(TRIM($B183&amp;$C183)="","",IF(OR($W183="安装免保",$W183="技术免保",$W183="质保期内"),IF(NOT(ISNUMBER($X183)),"▲免保到期日没填",IF($X183&lt;TODAY(),"▲免保已到期，转收费",IF($X183-TODAY()&lt;=提醒天数,"免保剩"&amp;($X183-TODAY())&amp;"天","免保中"))),IF($W183="暂停维保","暂停中",IF($W183="已解约","已解约",""))))</f>
        <v/>
      </c>
      <c r="Z183" s="78" t="str">
        <f aca="true">IF(TRIM($B183&amp;$C183)="","",TRIM(IF($AA183="","",IF($AA183&lt;TODAY(),"年检已过期"&amp;(TODAY()-$AA183)&amp;"天 ",IF($AA183-TODAY()&lt;=提醒天数,"年检剩"&amp;($AA183-TODAY())&amp;"天 ","")))&amp;IF($AB183="","",IF($AB183&lt;TODAY(),"限速器已过期"&amp;(TODAY()-$AB183)&amp;"天 ",IF($AB183-TODAY()&lt;=提醒天数,"限速器剩"&amp;($AB183-TODAY())&amp;"天 ","")))&amp;IF($AC183="","",IF($AC183&lt;TODAY(),"载重试验已过期"&amp;(TODAY()-$AC183)&amp;"天 ",IF($AC183-TODAY()&lt;=提醒天数,"载重试验剩"&amp;($AC183-TODAY())&amp;"天 ","")))))</f>
        <v/>
      </c>
      <c r="AA183" s="77" t="str">
        <f aca="false">IF(TRIM($Q183&amp;"")="","",IF(ISNUMBER($Q183),IF($Q183&gt;10000,$Q183,IFERROR(DATE(INT($Q183),IF(ROUND(MOD($Q183,1)*100,0)&gt;12,ROUND(MOD($Q183,1)*10,0),ROUND(MOD($Q183,1)*100,0))+1,0),"")),IFERROR(IF(LEN($Q183)-LEN(SUBSTITUTE($Q183,".",""))&gt;=2,DATEVALUE(SUBSTITUTE(TRIM($Q183),".","-")),DATE(VALUE(LEFT(TRIM($Q183),4)),VALUE(MID(TRIM($Q183),6,2))+1,0)),"")))</f>
        <v/>
      </c>
      <c r="AB183" s="77" t="str">
        <f aca="false">IF(TRIM($S183&amp;"")="","",IF(ISNUMBER($S183),IF($S183&gt;10000,$S183,IFERROR(DATE(INT($S183),IF(ROUND(MOD($S183,1)*100,0)&gt;12,ROUND(MOD($S183,1)*10,0),ROUND(MOD($S183,1)*100,0))+1,0),"")),IFERROR(IF(LEN($S183)-LEN(SUBSTITUTE($S183,".",""))&gt;=2,DATEVALUE(SUBSTITUTE(TRIM($S183),".","-")),DATE(VALUE(LEFT(TRIM($S183),4)),VALUE(MID(TRIM($S183),6,2))+1,0)),"")))</f>
        <v/>
      </c>
      <c r="AC183" s="77" t="str">
        <f aca="false">IF(TRIM($T183&amp;"")="","",IF(ISNUMBER($T183),IF($T183&gt;10000,$T183,IFERROR(DATE(INT($T183),IF(ROUND(MOD($T183,1)*100,0)&gt;12,ROUND(MOD($T183,1)*10,0),ROUND(MOD($T183,1)*100,0))+1,0),"")),IFERROR(IF(LEN($T183)-LEN(SUBSTITUTE($T183,".",""))&gt;=2,DATEVALUE(SUBSTITUTE(TRIM($T183),".","-")),DATE(VALUE(LEFT(TRIM($T183),4)),VALUE(MID(TRIM($T183),6,2))+1,0)),"")))</f>
        <v/>
      </c>
    </row>
    <row r="184" customFormat="false" ht="17.25" hidden="false" customHeight="true" outlineLevel="0" collapsed="false">
      <c r="B184" s="66" t="s">
        <v>1006</v>
      </c>
      <c r="C184" s="66" t="s">
        <v>1007</v>
      </c>
      <c r="D184" s="67" t="s">
        <v>1008</v>
      </c>
      <c r="E184" s="68" t="s">
        <v>1009</v>
      </c>
      <c r="F184" s="66"/>
      <c r="G184" s="66" t="s">
        <v>283</v>
      </c>
      <c r="H184" s="66" t="s">
        <v>184</v>
      </c>
      <c r="I184" s="79" t="n">
        <v>7</v>
      </c>
      <c r="J184" s="79" t="n">
        <v>5</v>
      </c>
      <c r="K184" s="79" t="n">
        <v>5</v>
      </c>
      <c r="L184" s="71" t="s">
        <v>1010</v>
      </c>
      <c r="M184" s="72" t="s">
        <v>1011</v>
      </c>
      <c r="N184" s="66" t="n">
        <v>1</v>
      </c>
      <c r="O184" s="84" t="s">
        <v>1012</v>
      </c>
      <c r="P184" s="74" t="s">
        <v>1013</v>
      </c>
      <c r="Q184" s="75"/>
      <c r="R184" s="75"/>
      <c r="S184" s="76"/>
      <c r="T184" s="75"/>
      <c r="U184" s="75"/>
      <c r="V184" s="75"/>
      <c r="W184" s="75"/>
      <c r="X184" s="77"/>
      <c r="Y184" s="78" t="str">
        <f aca="true">IF(TRIM($B184&amp;$C184)="","",IF(OR($W184="安装免保",$W184="技术免保",$W184="质保期内"),IF(NOT(ISNUMBER($X184)),"▲免保到期日没填",IF($X184&lt;TODAY(),"▲免保已到期，转收费",IF($X184-TODAY()&lt;=提醒天数,"免保剩"&amp;($X184-TODAY())&amp;"天","免保中"))),IF($W184="暂停维保","暂停中",IF($W184="已解约","已解约",""))))</f>
        <v/>
      </c>
      <c r="Z184" s="78" t="str">
        <f aca="true">IF(TRIM($B184&amp;$C184)="","",TRIM(IF($AA184="","",IF($AA184&lt;TODAY(),"年检已过期"&amp;(TODAY()-$AA184)&amp;"天 ",IF($AA184-TODAY()&lt;=提醒天数,"年检剩"&amp;($AA184-TODAY())&amp;"天 ","")))&amp;IF($AB184="","",IF($AB184&lt;TODAY(),"限速器已过期"&amp;(TODAY()-$AB184)&amp;"天 ",IF($AB184-TODAY()&lt;=提醒天数,"限速器剩"&amp;($AB184-TODAY())&amp;"天 ","")))&amp;IF($AC184="","",IF($AC184&lt;TODAY(),"载重试验已过期"&amp;(TODAY()-$AC184)&amp;"天 ",IF($AC184-TODAY()&lt;=提醒天数,"载重试验剩"&amp;($AC184-TODAY())&amp;"天 ","")))))</f>
        <v/>
      </c>
      <c r="AA184" s="77" t="str">
        <f aca="false">IF(TRIM($Q184&amp;"")="","",IF(ISNUMBER($Q184),IF($Q184&gt;10000,$Q184,IFERROR(DATE(INT($Q184),IF(ROUND(MOD($Q184,1)*100,0)&gt;12,ROUND(MOD($Q184,1)*10,0),ROUND(MOD($Q184,1)*100,0))+1,0),"")),IFERROR(IF(LEN($Q184)-LEN(SUBSTITUTE($Q184,".",""))&gt;=2,DATEVALUE(SUBSTITUTE(TRIM($Q184),".","-")),DATE(VALUE(LEFT(TRIM($Q184),4)),VALUE(MID(TRIM($Q184),6,2))+1,0)),"")))</f>
        <v/>
      </c>
      <c r="AB184" s="77" t="str">
        <f aca="false">IF(TRIM($S184&amp;"")="","",IF(ISNUMBER($S184),IF($S184&gt;10000,$S184,IFERROR(DATE(INT($S184),IF(ROUND(MOD($S184,1)*100,0)&gt;12,ROUND(MOD($S184,1)*10,0),ROUND(MOD($S184,1)*100,0))+1,0),"")),IFERROR(IF(LEN($S184)-LEN(SUBSTITUTE($S184,".",""))&gt;=2,DATEVALUE(SUBSTITUTE(TRIM($S184),".","-")),DATE(VALUE(LEFT(TRIM($S184),4)),VALUE(MID(TRIM($S184),6,2))+1,0)),"")))</f>
        <v/>
      </c>
      <c r="AC184" s="77" t="str">
        <f aca="false">IF(TRIM($T184&amp;"")="","",IF(ISNUMBER($T184),IF($T184&gt;10000,$T184,IFERROR(DATE(INT($T184),IF(ROUND(MOD($T184,1)*100,0)&gt;12,ROUND(MOD($T184,1)*10,0),ROUND(MOD($T184,1)*100,0))+1,0),"")),IFERROR(IF(LEN($T184)-LEN(SUBSTITUTE($T184,".",""))&gt;=2,DATEVALUE(SUBSTITUTE(TRIM($T184),".","-")),DATE(VALUE(LEFT(TRIM($T184),4)),VALUE(MID(TRIM($T184),6,2))+1,0)),"")))</f>
        <v/>
      </c>
    </row>
    <row r="185" customFormat="false" ht="17.25" hidden="false" customHeight="true" outlineLevel="0" collapsed="false">
      <c r="B185" s="66" t="s">
        <v>1014</v>
      </c>
      <c r="C185" s="66" t="s">
        <v>1015</v>
      </c>
      <c r="D185" s="67" t="s">
        <v>1016</v>
      </c>
      <c r="E185" s="68" t="s">
        <v>1017</v>
      </c>
      <c r="F185" s="66"/>
      <c r="G185" s="66" t="s">
        <v>283</v>
      </c>
      <c r="H185" s="66" t="s">
        <v>184</v>
      </c>
      <c r="I185" s="79" t="n">
        <v>9</v>
      </c>
      <c r="J185" s="79" t="n">
        <v>8</v>
      </c>
      <c r="K185" s="79" t="n">
        <v>8</v>
      </c>
      <c r="L185" s="71" t="s">
        <v>146</v>
      </c>
      <c r="M185" s="72" t="s">
        <v>147</v>
      </c>
      <c r="N185" s="66" t="n">
        <v>1</v>
      </c>
      <c r="O185" s="81" t="s">
        <v>1018</v>
      </c>
      <c r="P185" s="74" t="s">
        <v>1019</v>
      </c>
      <c r="Q185" s="75"/>
      <c r="R185" s="75"/>
      <c r="S185" s="76"/>
      <c r="T185" s="75"/>
      <c r="U185" s="75"/>
      <c r="V185" s="75"/>
      <c r="W185" s="75"/>
      <c r="X185" s="77"/>
      <c r="Y185" s="78" t="str">
        <f aca="true">IF(TRIM($B185&amp;$C185)="","",IF(OR($W185="安装免保",$W185="技术免保",$W185="质保期内"),IF(NOT(ISNUMBER($X185)),"▲免保到期日没填",IF($X185&lt;TODAY(),"▲免保已到期，转收费",IF($X185-TODAY()&lt;=提醒天数,"免保剩"&amp;($X185-TODAY())&amp;"天","免保中"))),IF($W185="暂停维保","暂停中",IF($W185="已解约","已解约",""))))</f>
        <v/>
      </c>
      <c r="Z185" s="78" t="str">
        <f aca="true">IF(TRIM($B185&amp;$C185)="","",TRIM(IF($AA185="","",IF($AA185&lt;TODAY(),"年检已过期"&amp;(TODAY()-$AA185)&amp;"天 ",IF($AA185-TODAY()&lt;=提醒天数,"年检剩"&amp;($AA185-TODAY())&amp;"天 ","")))&amp;IF($AB185="","",IF($AB185&lt;TODAY(),"限速器已过期"&amp;(TODAY()-$AB185)&amp;"天 ",IF($AB185-TODAY()&lt;=提醒天数,"限速器剩"&amp;($AB185-TODAY())&amp;"天 ","")))&amp;IF($AC185="","",IF($AC185&lt;TODAY(),"载重试验已过期"&amp;(TODAY()-$AC185)&amp;"天 ",IF($AC185-TODAY()&lt;=提醒天数,"载重试验剩"&amp;($AC185-TODAY())&amp;"天 ","")))))</f>
        <v/>
      </c>
      <c r="AA185" s="77" t="str">
        <f aca="false">IF(TRIM($Q185&amp;"")="","",IF(ISNUMBER($Q185),IF($Q185&gt;10000,$Q185,IFERROR(DATE(INT($Q185),IF(ROUND(MOD($Q185,1)*100,0)&gt;12,ROUND(MOD($Q185,1)*10,0),ROUND(MOD($Q185,1)*100,0))+1,0),"")),IFERROR(IF(LEN($Q185)-LEN(SUBSTITUTE($Q185,".",""))&gt;=2,DATEVALUE(SUBSTITUTE(TRIM($Q185),".","-")),DATE(VALUE(LEFT(TRIM($Q185),4)),VALUE(MID(TRIM($Q185),6,2))+1,0)),"")))</f>
        <v/>
      </c>
      <c r="AB185" s="77" t="str">
        <f aca="false">IF(TRIM($S185&amp;"")="","",IF(ISNUMBER($S185),IF($S185&gt;10000,$S185,IFERROR(DATE(INT($S185),IF(ROUND(MOD($S185,1)*100,0)&gt;12,ROUND(MOD($S185,1)*10,0),ROUND(MOD($S185,1)*100,0))+1,0),"")),IFERROR(IF(LEN($S185)-LEN(SUBSTITUTE($S185,".",""))&gt;=2,DATEVALUE(SUBSTITUTE(TRIM($S185),".","-")),DATE(VALUE(LEFT(TRIM($S185),4)),VALUE(MID(TRIM($S185),6,2))+1,0)),"")))</f>
        <v/>
      </c>
      <c r="AC185" s="77" t="str">
        <f aca="false">IF(TRIM($T185&amp;"")="","",IF(ISNUMBER($T185),IF($T185&gt;10000,$T185,IFERROR(DATE(INT($T185),IF(ROUND(MOD($T185,1)*100,0)&gt;12,ROUND(MOD($T185,1)*10,0),ROUND(MOD($T185,1)*100,0))+1,0),"")),IFERROR(IF(LEN($T185)-LEN(SUBSTITUTE($T185,".",""))&gt;=2,DATEVALUE(SUBSTITUTE(TRIM($T185),".","-")),DATE(VALUE(LEFT(TRIM($T185),4)),VALUE(MID(TRIM($T185),6,2))+1,0)),"")))</f>
        <v/>
      </c>
    </row>
    <row r="186" customFormat="false" ht="17.25" hidden="false" customHeight="true" outlineLevel="0" collapsed="false">
      <c r="B186" s="66" t="s">
        <v>1020</v>
      </c>
      <c r="C186" s="66" t="s">
        <v>1021</v>
      </c>
      <c r="D186" s="67" t="s">
        <v>691</v>
      </c>
      <c r="E186" s="68" t="s">
        <v>1022</v>
      </c>
      <c r="F186" s="66"/>
      <c r="G186" s="66" t="s">
        <v>693</v>
      </c>
      <c r="H186" s="66" t="s">
        <v>184</v>
      </c>
      <c r="I186" s="79" t="n">
        <v>6</v>
      </c>
      <c r="J186" s="79" t="n">
        <v>5</v>
      </c>
      <c r="K186" s="79" t="n">
        <v>5</v>
      </c>
      <c r="L186" s="71" t="s">
        <v>146</v>
      </c>
      <c r="M186" s="72" t="s">
        <v>147</v>
      </c>
      <c r="N186" s="66" t="n">
        <v>1</v>
      </c>
      <c r="O186" s="81" t="s">
        <v>1023</v>
      </c>
      <c r="P186" s="74" t="s">
        <v>1024</v>
      </c>
      <c r="Q186" s="75"/>
      <c r="R186" s="75"/>
      <c r="S186" s="76"/>
      <c r="T186" s="75"/>
      <c r="U186" s="75"/>
      <c r="V186" s="75"/>
      <c r="W186" s="75"/>
      <c r="X186" s="77"/>
      <c r="Y186" s="78" t="str">
        <f aca="true">IF(TRIM($B186&amp;$C186)="","",IF(OR($W186="安装免保",$W186="技术免保",$W186="质保期内"),IF(NOT(ISNUMBER($X186)),"▲免保到期日没填",IF($X186&lt;TODAY(),"▲免保已到期，转收费",IF($X186-TODAY()&lt;=提醒天数,"免保剩"&amp;($X186-TODAY())&amp;"天","免保中"))),IF($W186="暂停维保","暂停中",IF($W186="已解约","已解约",""))))</f>
        <v/>
      </c>
      <c r="Z186" s="78" t="str">
        <f aca="true">IF(TRIM($B186&amp;$C186)="","",TRIM(IF($AA186="","",IF($AA186&lt;TODAY(),"年检已过期"&amp;(TODAY()-$AA186)&amp;"天 ",IF($AA186-TODAY()&lt;=提醒天数,"年检剩"&amp;($AA186-TODAY())&amp;"天 ","")))&amp;IF($AB186="","",IF($AB186&lt;TODAY(),"限速器已过期"&amp;(TODAY()-$AB186)&amp;"天 ",IF($AB186-TODAY()&lt;=提醒天数,"限速器剩"&amp;($AB186-TODAY())&amp;"天 ","")))&amp;IF($AC186="","",IF($AC186&lt;TODAY(),"载重试验已过期"&amp;(TODAY()-$AC186)&amp;"天 ",IF($AC186-TODAY()&lt;=提醒天数,"载重试验剩"&amp;($AC186-TODAY())&amp;"天 ","")))))</f>
        <v/>
      </c>
      <c r="AA186" s="77" t="str">
        <f aca="false">IF(TRIM($Q186&amp;"")="","",IF(ISNUMBER($Q186),IF($Q186&gt;10000,$Q186,IFERROR(DATE(INT($Q186),IF(ROUND(MOD($Q186,1)*100,0)&gt;12,ROUND(MOD($Q186,1)*10,0),ROUND(MOD($Q186,1)*100,0))+1,0),"")),IFERROR(IF(LEN($Q186)-LEN(SUBSTITUTE($Q186,".",""))&gt;=2,DATEVALUE(SUBSTITUTE(TRIM($Q186),".","-")),DATE(VALUE(LEFT(TRIM($Q186),4)),VALUE(MID(TRIM($Q186),6,2))+1,0)),"")))</f>
        <v/>
      </c>
      <c r="AB186" s="77" t="str">
        <f aca="false">IF(TRIM($S186&amp;"")="","",IF(ISNUMBER($S186),IF($S186&gt;10000,$S186,IFERROR(DATE(INT($S186),IF(ROUND(MOD($S186,1)*100,0)&gt;12,ROUND(MOD($S186,1)*10,0),ROUND(MOD($S186,1)*100,0))+1,0),"")),IFERROR(IF(LEN($S186)-LEN(SUBSTITUTE($S186,".",""))&gt;=2,DATEVALUE(SUBSTITUTE(TRIM($S186),".","-")),DATE(VALUE(LEFT(TRIM($S186),4)),VALUE(MID(TRIM($S186),6,2))+1,0)),"")))</f>
        <v/>
      </c>
      <c r="AC186" s="77" t="str">
        <f aca="false">IF(TRIM($T186&amp;"")="","",IF(ISNUMBER($T186),IF($T186&gt;10000,$T186,IFERROR(DATE(INT($T186),IF(ROUND(MOD($T186,1)*100,0)&gt;12,ROUND(MOD($T186,1)*10,0),ROUND(MOD($T186,1)*100,0))+1,0),"")),IFERROR(IF(LEN($T186)-LEN(SUBSTITUTE($T186,".",""))&gt;=2,DATEVALUE(SUBSTITUTE(TRIM($T186),".","-")),DATE(VALUE(LEFT(TRIM($T186),4)),VALUE(MID(TRIM($T186),6,2))+1,0)),"")))</f>
        <v/>
      </c>
    </row>
    <row r="187" customFormat="false" ht="17.25" hidden="false" customHeight="true" outlineLevel="0" collapsed="false">
      <c r="B187" s="66" t="s">
        <v>1025</v>
      </c>
      <c r="C187" s="66" t="s">
        <v>1026</v>
      </c>
      <c r="D187" s="67" t="s">
        <v>691</v>
      </c>
      <c r="E187" s="68" t="s">
        <v>1027</v>
      </c>
      <c r="F187" s="66"/>
      <c r="G187" s="66" t="s">
        <v>693</v>
      </c>
      <c r="H187" s="66" t="s">
        <v>184</v>
      </c>
      <c r="I187" s="79" t="n">
        <v>7</v>
      </c>
      <c r="J187" s="79" t="n">
        <v>6</v>
      </c>
      <c r="K187" s="79" t="n">
        <v>6</v>
      </c>
      <c r="L187" s="71" t="s">
        <v>146</v>
      </c>
      <c r="M187" s="72" t="s">
        <v>147</v>
      </c>
      <c r="N187" s="66" t="n">
        <v>1</v>
      </c>
      <c r="O187" s="81" t="s">
        <v>1028</v>
      </c>
      <c r="P187" s="74" t="s">
        <v>1029</v>
      </c>
      <c r="Q187" s="75"/>
      <c r="R187" s="75"/>
      <c r="S187" s="76"/>
      <c r="T187" s="75"/>
      <c r="U187" s="75"/>
      <c r="V187" s="75"/>
      <c r="W187" s="75"/>
      <c r="X187" s="77"/>
      <c r="Y187" s="78" t="str">
        <f aca="true">IF(TRIM($B187&amp;$C187)="","",IF(OR($W187="安装免保",$W187="技术免保",$W187="质保期内"),IF(NOT(ISNUMBER($X187)),"▲免保到期日没填",IF($X187&lt;TODAY(),"▲免保已到期，转收费",IF($X187-TODAY()&lt;=提醒天数,"免保剩"&amp;($X187-TODAY())&amp;"天","免保中"))),IF($W187="暂停维保","暂停中",IF($W187="已解约","已解约",""))))</f>
        <v/>
      </c>
      <c r="Z187" s="78" t="str">
        <f aca="true">IF(TRIM($B187&amp;$C187)="","",TRIM(IF($AA187="","",IF($AA187&lt;TODAY(),"年检已过期"&amp;(TODAY()-$AA187)&amp;"天 ",IF($AA187-TODAY()&lt;=提醒天数,"年检剩"&amp;($AA187-TODAY())&amp;"天 ","")))&amp;IF($AB187="","",IF($AB187&lt;TODAY(),"限速器已过期"&amp;(TODAY()-$AB187)&amp;"天 ",IF($AB187-TODAY()&lt;=提醒天数,"限速器剩"&amp;($AB187-TODAY())&amp;"天 ","")))&amp;IF($AC187="","",IF($AC187&lt;TODAY(),"载重试验已过期"&amp;(TODAY()-$AC187)&amp;"天 ",IF($AC187-TODAY()&lt;=提醒天数,"载重试验剩"&amp;($AC187-TODAY())&amp;"天 ","")))))</f>
        <v/>
      </c>
      <c r="AA187" s="77" t="str">
        <f aca="false">IF(TRIM($Q187&amp;"")="","",IF(ISNUMBER($Q187),IF($Q187&gt;10000,$Q187,IFERROR(DATE(INT($Q187),IF(ROUND(MOD($Q187,1)*100,0)&gt;12,ROUND(MOD($Q187,1)*10,0),ROUND(MOD($Q187,1)*100,0))+1,0),"")),IFERROR(IF(LEN($Q187)-LEN(SUBSTITUTE($Q187,".",""))&gt;=2,DATEVALUE(SUBSTITUTE(TRIM($Q187),".","-")),DATE(VALUE(LEFT(TRIM($Q187),4)),VALUE(MID(TRIM($Q187),6,2))+1,0)),"")))</f>
        <v/>
      </c>
      <c r="AB187" s="77" t="str">
        <f aca="false">IF(TRIM($S187&amp;"")="","",IF(ISNUMBER($S187),IF($S187&gt;10000,$S187,IFERROR(DATE(INT($S187),IF(ROUND(MOD($S187,1)*100,0)&gt;12,ROUND(MOD($S187,1)*10,0),ROUND(MOD($S187,1)*100,0))+1,0),"")),IFERROR(IF(LEN($S187)-LEN(SUBSTITUTE($S187,".",""))&gt;=2,DATEVALUE(SUBSTITUTE(TRIM($S187),".","-")),DATE(VALUE(LEFT(TRIM($S187),4)),VALUE(MID(TRIM($S187),6,2))+1,0)),"")))</f>
        <v/>
      </c>
      <c r="AC187" s="77" t="str">
        <f aca="false">IF(TRIM($T187&amp;"")="","",IF(ISNUMBER($T187),IF($T187&gt;10000,$T187,IFERROR(DATE(INT($T187),IF(ROUND(MOD($T187,1)*100,0)&gt;12,ROUND(MOD($T187,1)*10,0),ROUND(MOD($T187,1)*100,0))+1,0),"")),IFERROR(IF(LEN($T187)-LEN(SUBSTITUTE($T187,".",""))&gt;=2,DATEVALUE(SUBSTITUTE(TRIM($T187),".","-")),DATE(VALUE(LEFT(TRIM($T187),4)),VALUE(MID(TRIM($T187),6,2))+1,0)),"")))</f>
        <v/>
      </c>
    </row>
    <row r="188" customFormat="false" ht="17.25" hidden="false" customHeight="true" outlineLevel="0" collapsed="false">
      <c r="B188" s="66" t="s">
        <v>1030</v>
      </c>
      <c r="C188" s="66" t="s">
        <v>1031</v>
      </c>
      <c r="D188" s="67" t="s">
        <v>1008</v>
      </c>
      <c r="E188" s="68" t="s">
        <v>1032</v>
      </c>
      <c r="F188" s="66"/>
      <c r="G188" s="66" t="s">
        <v>283</v>
      </c>
      <c r="H188" s="66" t="s">
        <v>184</v>
      </c>
      <c r="I188" s="79" t="n">
        <v>8</v>
      </c>
      <c r="J188" s="79" t="n">
        <v>4</v>
      </c>
      <c r="K188" s="79" t="n">
        <v>4</v>
      </c>
      <c r="L188" s="71" t="s">
        <v>1010</v>
      </c>
      <c r="M188" s="72" t="s">
        <v>1011</v>
      </c>
      <c r="N188" s="66" t="n">
        <v>1</v>
      </c>
      <c r="O188" s="81" t="s">
        <v>1033</v>
      </c>
      <c r="P188" s="74" t="s">
        <v>990</v>
      </c>
      <c r="Q188" s="75"/>
      <c r="R188" s="75"/>
      <c r="S188" s="76"/>
      <c r="T188" s="75"/>
      <c r="U188" s="75"/>
      <c r="V188" s="75"/>
      <c r="W188" s="75"/>
      <c r="X188" s="77"/>
      <c r="Y188" s="78" t="str">
        <f aca="true">IF(TRIM($B188&amp;$C188)="","",IF(OR($W188="安装免保",$W188="技术免保",$W188="质保期内"),IF(NOT(ISNUMBER($X188)),"▲免保到期日没填",IF($X188&lt;TODAY(),"▲免保已到期，转收费",IF($X188-TODAY()&lt;=提醒天数,"免保剩"&amp;($X188-TODAY())&amp;"天","免保中"))),IF($W188="暂停维保","暂停中",IF($W188="已解约","已解约",""))))</f>
        <v/>
      </c>
      <c r="Z188" s="78" t="str">
        <f aca="true">IF(TRIM($B188&amp;$C188)="","",TRIM(IF($AA188="","",IF($AA188&lt;TODAY(),"年检已过期"&amp;(TODAY()-$AA188)&amp;"天 ",IF($AA188-TODAY()&lt;=提醒天数,"年检剩"&amp;($AA188-TODAY())&amp;"天 ","")))&amp;IF($AB188="","",IF($AB188&lt;TODAY(),"限速器已过期"&amp;(TODAY()-$AB188)&amp;"天 ",IF($AB188-TODAY()&lt;=提醒天数,"限速器剩"&amp;($AB188-TODAY())&amp;"天 ","")))&amp;IF($AC188="","",IF($AC188&lt;TODAY(),"载重试验已过期"&amp;(TODAY()-$AC188)&amp;"天 ",IF($AC188-TODAY()&lt;=提醒天数,"载重试验剩"&amp;($AC188-TODAY())&amp;"天 ","")))))</f>
        <v/>
      </c>
      <c r="AA188" s="77" t="str">
        <f aca="false">IF(TRIM($Q188&amp;"")="","",IF(ISNUMBER($Q188),IF($Q188&gt;10000,$Q188,IFERROR(DATE(INT($Q188),IF(ROUND(MOD($Q188,1)*100,0)&gt;12,ROUND(MOD($Q188,1)*10,0),ROUND(MOD($Q188,1)*100,0))+1,0),"")),IFERROR(IF(LEN($Q188)-LEN(SUBSTITUTE($Q188,".",""))&gt;=2,DATEVALUE(SUBSTITUTE(TRIM($Q188),".","-")),DATE(VALUE(LEFT(TRIM($Q188),4)),VALUE(MID(TRIM($Q188),6,2))+1,0)),"")))</f>
        <v/>
      </c>
      <c r="AB188" s="77" t="str">
        <f aca="false">IF(TRIM($S188&amp;"")="","",IF(ISNUMBER($S188),IF($S188&gt;10000,$S188,IFERROR(DATE(INT($S188),IF(ROUND(MOD($S188,1)*100,0)&gt;12,ROUND(MOD($S188,1)*10,0),ROUND(MOD($S188,1)*100,0))+1,0),"")),IFERROR(IF(LEN($S188)-LEN(SUBSTITUTE($S188,".",""))&gt;=2,DATEVALUE(SUBSTITUTE(TRIM($S188),".","-")),DATE(VALUE(LEFT(TRIM($S188),4)),VALUE(MID(TRIM($S188),6,2))+1,0)),"")))</f>
        <v/>
      </c>
      <c r="AC188" s="77" t="str">
        <f aca="false">IF(TRIM($T188&amp;"")="","",IF(ISNUMBER($T188),IF($T188&gt;10000,$T188,IFERROR(DATE(INT($T188),IF(ROUND(MOD($T188,1)*100,0)&gt;12,ROUND(MOD($T188,1)*10,0),ROUND(MOD($T188,1)*100,0))+1,0),"")),IFERROR(IF(LEN($T188)-LEN(SUBSTITUTE($T188,".",""))&gt;=2,DATEVALUE(SUBSTITUTE(TRIM($T188),".","-")),DATE(VALUE(LEFT(TRIM($T188),4)),VALUE(MID(TRIM($T188),6,2))+1,0)),"")))</f>
        <v/>
      </c>
    </row>
    <row r="189" customFormat="false" ht="17.25" hidden="false" customHeight="true" outlineLevel="0" collapsed="false">
      <c r="B189" s="66" t="s">
        <v>1034</v>
      </c>
      <c r="C189" s="66" t="s">
        <v>1035</v>
      </c>
      <c r="D189" s="67" t="s">
        <v>747</v>
      </c>
      <c r="E189" s="68" t="s">
        <v>1036</v>
      </c>
      <c r="F189" s="66"/>
      <c r="G189" s="66" t="s">
        <v>283</v>
      </c>
      <c r="H189" s="66" t="s">
        <v>184</v>
      </c>
      <c r="I189" s="79" t="n">
        <v>7</v>
      </c>
      <c r="J189" s="79" t="n">
        <v>7</v>
      </c>
      <c r="K189" s="79" t="n">
        <v>7</v>
      </c>
      <c r="L189" s="71" t="s">
        <v>146</v>
      </c>
      <c r="M189" s="72" t="s">
        <v>147</v>
      </c>
      <c r="N189" s="66" t="n">
        <v>1</v>
      </c>
      <c r="O189" s="81" t="s">
        <v>1037</v>
      </c>
      <c r="P189" s="83" t="s">
        <v>1038</v>
      </c>
      <c r="Q189" s="75"/>
      <c r="R189" s="75"/>
      <c r="S189" s="76"/>
      <c r="T189" s="75"/>
      <c r="U189" s="75"/>
      <c r="V189" s="75"/>
      <c r="W189" s="75"/>
      <c r="X189" s="77"/>
      <c r="Y189" s="78" t="str">
        <f aca="true">IF(TRIM($B189&amp;$C189)="","",IF(OR($W189="安装免保",$W189="技术免保",$W189="质保期内"),IF(NOT(ISNUMBER($X189)),"▲免保到期日没填",IF($X189&lt;TODAY(),"▲免保已到期，转收费",IF($X189-TODAY()&lt;=提醒天数,"免保剩"&amp;($X189-TODAY())&amp;"天","免保中"))),IF($W189="暂停维保","暂停中",IF($W189="已解约","已解约",""))))</f>
        <v/>
      </c>
      <c r="Z189" s="78" t="str">
        <f aca="true">IF(TRIM($B189&amp;$C189)="","",TRIM(IF($AA189="","",IF($AA189&lt;TODAY(),"年检已过期"&amp;(TODAY()-$AA189)&amp;"天 ",IF($AA189-TODAY()&lt;=提醒天数,"年检剩"&amp;($AA189-TODAY())&amp;"天 ","")))&amp;IF($AB189="","",IF($AB189&lt;TODAY(),"限速器已过期"&amp;(TODAY()-$AB189)&amp;"天 ",IF($AB189-TODAY()&lt;=提醒天数,"限速器剩"&amp;($AB189-TODAY())&amp;"天 ","")))&amp;IF($AC189="","",IF($AC189&lt;TODAY(),"载重试验已过期"&amp;(TODAY()-$AC189)&amp;"天 ",IF($AC189-TODAY()&lt;=提醒天数,"载重试验剩"&amp;($AC189-TODAY())&amp;"天 ","")))))</f>
        <v/>
      </c>
      <c r="AA189" s="77" t="str">
        <f aca="false">IF(TRIM($Q189&amp;"")="","",IF(ISNUMBER($Q189),IF($Q189&gt;10000,$Q189,IFERROR(DATE(INT($Q189),IF(ROUND(MOD($Q189,1)*100,0)&gt;12,ROUND(MOD($Q189,1)*10,0),ROUND(MOD($Q189,1)*100,0))+1,0),"")),IFERROR(IF(LEN($Q189)-LEN(SUBSTITUTE($Q189,".",""))&gt;=2,DATEVALUE(SUBSTITUTE(TRIM($Q189),".","-")),DATE(VALUE(LEFT(TRIM($Q189),4)),VALUE(MID(TRIM($Q189),6,2))+1,0)),"")))</f>
        <v/>
      </c>
      <c r="AB189" s="77" t="str">
        <f aca="false">IF(TRIM($S189&amp;"")="","",IF(ISNUMBER($S189),IF($S189&gt;10000,$S189,IFERROR(DATE(INT($S189),IF(ROUND(MOD($S189,1)*100,0)&gt;12,ROUND(MOD($S189,1)*10,0),ROUND(MOD($S189,1)*100,0))+1,0),"")),IFERROR(IF(LEN($S189)-LEN(SUBSTITUTE($S189,".",""))&gt;=2,DATEVALUE(SUBSTITUTE(TRIM($S189),".","-")),DATE(VALUE(LEFT(TRIM($S189),4)),VALUE(MID(TRIM($S189),6,2))+1,0)),"")))</f>
        <v/>
      </c>
      <c r="AC189" s="77" t="str">
        <f aca="false">IF(TRIM($T189&amp;"")="","",IF(ISNUMBER($T189),IF($T189&gt;10000,$T189,IFERROR(DATE(INT($T189),IF(ROUND(MOD($T189,1)*100,0)&gt;12,ROUND(MOD($T189,1)*10,0),ROUND(MOD($T189,1)*100,0))+1,0),"")),IFERROR(IF(LEN($T189)-LEN(SUBSTITUTE($T189,".",""))&gt;=2,DATEVALUE(SUBSTITUTE(TRIM($T189),".","-")),DATE(VALUE(LEFT(TRIM($T189),4)),VALUE(MID(TRIM($T189),6,2))+1,0)),"")))</f>
        <v/>
      </c>
    </row>
    <row r="190" customFormat="false" ht="17.25" hidden="false" customHeight="true" outlineLevel="0" collapsed="false">
      <c r="B190" s="66" t="s">
        <v>1034</v>
      </c>
      <c r="C190" s="66" t="s">
        <v>1039</v>
      </c>
      <c r="D190" s="67" t="s">
        <v>1040</v>
      </c>
      <c r="E190" s="68" t="s">
        <v>1041</v>
      </c>
      <c r="F190" s="66"/>
      <c r="G190" s="66" t="s">
        <v>283</v>
      </c>
      <c r="H190" s="66" t="s">
        <v>184</v>
      </c>
      <c r="I190" s="79" t="n">
        <v>7</v>
      </c>
      <c r="J190" s="79" t="n">
        <v>7</v>
      </c>
      <c r="K190" s="79" t="n">
        <v>7</v>
      </c>
      <c r="L190" s="71" t="s">
        <v>146</v>
      </c>
      <c r="M190" s="72" t="s">
        <v>147</v>
      </c>
      <c r="N190" s="66" t="n">
        <v>1</v>
      </c>
      <c r="O190" s="81" t="s">
        <v>1042</v>
      </c>
      <c r="P190" s="83" t="s">
        <v>1043</v>
      </c>
      <c r="Q190" s="75"/>
      <c r="R190" s="75"/>
      <c r="S190" s="76"/>
      <c r="T190" s="75"/>
      <c r="U190" s="75"/>
      <c r="V190" s="75"/>
      <c r="W190" s="75"/>
      <c r="X190" s="77"/>
      <c r="Y190" s="78" t="str">
        <f aca="true">IF(TRIM($B190&amp;$C190)="","",IF(OR($W190="安装免保",$W190="技术免保",$W190="质保期内"),IF(NOT(ISNUMBER($X190)),"▲免保到期日没填",IF($X190&lt;TODAY(),"▲免保已到期，转收费",IF($X190-TODAY()&lt;=提醒天数,"免保剩"&amp;($X190-TODAY())&amp;"天","免保中"))),IF($W190="暂停维保","暂停中",IF($W190="已解约","已解约",""))))</f>
        <v/>
      </c>
      <c r="Z190" s="78" t="str">
        <f aca="true">IF(TRIM($B190&amp;$C190)="","",TRIM(IF($AA190="","",IF($AA190&lt;TODAY(),"年检已过期"&amp;(TODAY()-$AA190)&amp;"天 ",IF($AA190-TODAY()&lt;=提醒天数,"年检剩"&amp;($AA190-TODAY())&amp;"天 ","")))&amp;IF($AB190="","",IF($AB190&lt;TODAY(),"限速器已过期"&amp;(TODAY()-$AB190)&amp;"天 ",IF($AB190-TODAY()&lt;=提醒天数,"限速器剩"&amp;($AB190-TODAY())&amp;"天 ","")))&amp;IF($AC190="","",IF($AC190&lt;TODAY(),"载重试验已过期"&amp;(TODAY()-$AC190)&amp;"天 ",IF($AC190-TODAY()&lt;=提醒天数,"载重试验剩"&amp;($AC190-TODAY())&amp;"天 ","")))))</f>
        <v/>
      </c>
      <c r="AA190" s="77" t="str">
        <f aca="false">IF(TRIM($Q190&amp;"")="","",IF(ISNUMBER($Q190),IF($Q190&gt;10000,$Q190,IFERROR(DATE(INT($Q190),IF(ROUND(MOD($Q190,1)*100,0)&gt;12,ROUND(MOD($Q190,1)*10,0),ROUND(MOD($Q190,1)*100,0))+1,0),"")),IFERROR(IF(LEN($Q190)-LEN(SUBSTITUTE($Q190,".",""))&gt;=2,DATEVALUE(SUBSTITUTE(TRIM($Q190),".","-")),DATE(VALUE(LEFT(TRIM($Q190),4)),VALUE(MID(TRIM($Q190),6,2))+1,0)),"")))</f>
        <v/>
      </c>
      <c r="AB190" s="77" t="str">
        <f aca="false">IF(TRIM($S190&amp;"")="","",IF(ISNUMBER($S190),IF($S190&gt;10000,$S190,IFERROR(DATE(INT($S190),IF(ROUND(MOD($S190,1)*100,0)&gt;12,ROUND(MOD($S190,1)*10,0),ROUND(MOD($S190,1)*100,0))+1,0),"")),IFERROR(IF(LEN($S190)-LEN(SUBSTITUTE($S190,".",""))&gt;=2,DATEVALUE(SUBSTITUTE(TRIM($S190),".","-")),DATE(VALUE(LEFT(TRIM($S190),4)),VALUE(MID(TRIM($S190),6,2))+1,0)),"")))</f>
        <v/>
      </c>
      <c r="AC190" s="77" t="str">
        <f aca="false">IF(TRIM($T190&amp;"")="","",IF(ISNUMBER($T190),IF($T190&gt;10000,$T190,IFERROR(DATE(INT($T190),IF(ROUND(MOD($T190,1)*100,0)&gt;12,ROUND(MOD($T190,1)*10,0),ROUND(MOD($T190,1)*100,0))+1,0),"")),IFERROR(IF(LEN($T190)-LEN(SUBSTITUTE($T190,".",""))&gt;=2,DATEVALUE(SUBSTITUTE(TRIM($T190),".","-")),DATE(VALUE(LEFT(TRIM($T190),4)),VALUE(MID(TRIM($T190),6,2))+1,0)),"")))</f>
        <v/>
      </c>
    </row>
    <row r="191" customFormat="false" ht="17.25" hidden="false" customHeight="true" outlineLevel="0" collapsed="false">
      <c r="B191" s="66" t="s">
        <v>140</v>
      </c>
      <c r="C191" s="66" t="s">
        <v>1044</v>
      </c>
      <c r="D191" s="67" t="s">
        <v>1045</v>
      </c>
      <c r="E191" s="68" t="s">
        <v>1046</v>
      </c>
      <c r="F191" s="66"/>
      <c r="G191" s="66" t="s">
        <v>365</v>
      </c>
      <c r="H191" s="66" t="s">
        <v>184</v>
      </c>
      <c r="I191" s="79" t="n">
        <v>7</v>
      </c>
      <c r="J191" s="79" t="n">
        <v>7</v>
      </c>
      <c r="K191" s="79" t="n">
        <v>7</v>
      </c>
      <c r="L191" s="71" t="s">
        <v>557</v>
      </c>
      <c r="M191" s="72" t="s">
        <v>147</v>
      </c>
      <c r="N191" s="66" t="n">
        <v>1</v>
      </c>
      <c r="O191" s="81" t="s">
        <v>1047</v>
      </c>
      <c r="P191" s="74" t="s">
        <v>928</v>
      </c>
      <c r="Q191" s="75"/>
      <c r="R191" s="75"/>
      <c r="S191" s="76"/>
      <c r="T191" s="75"/>
      <c r="U191" s="75"/>
      <c r="V191" s="75"/>
      <c r="W191" s="75"/>
      <c r="X191" s="77"/>
      <c r="Y191" s="78" t="str">
        <f aca="true">IF(TRIM($B191&amp;$C191)="","",IF(OR($W191="安装免保",$W191="技术免保",$W191="质保期内"),IF(NOT(ISNUMBER($X191)),"▲免保到期日没填",IF($X191&lt;TODAY(),"▲免保已到期，转收费",IF($X191-TODAY()&lt;=提醒天数,"免保剩"&amp;($X191-TODAY())&amp;"天","免保中"))),IF($W191="暂停维保","暂停中",IF($W191="已解约","已解约",""))))</f>
        <v/>
      </c>
      <c r="Z191" s="78" t="str">
        <f aca="true">IF(TRIM($B191&amp;$C191)="","",TRIM(IF($AA191="","",IF($AA191&lt;TODAY(),"年检已过期"&amp;(TODAY()-$AA191)&amp;"天 ",IF($AA191-TODAY()&lt;=提醒天数,"年检剩"&amp;($AA191-TODAY())&amp;"天 ","")))&amp;IF($AB191="","",IF($AB191&lt;TODAY(),"限速器已过期"&amp;(TODAY()-$AB191)&amp;"天 ",IF($AB191-TODAY()&lt;=提醒天数,"限速器剩"&amp;($AB191-TODAY())&amp;"天 ","")))&amp;IF($AC191="","",IF($AC191&lt;TODAY(),"载重试验已过期"&amp;(TODAY()-$AC191)&amp;"天 ",IF($AC191-TODAY()&lt;=提醒天数,"载重试验剩"&amp;($AC191-TODAY())&amp;"天 ","")))))</f>
        <v/>
      </c>
      <c r="AA191" s="77" t="str">
        <f aca="false">IF(TRIM($Q191&amp;"")="","",IF(ISNUMBER($Q191),IF($Q191&gt;10000,$Q191,IFERROR(DATE(INT($Q191),IF(ROUND(MOD($Q191,1)*100,0)&gt;12,ROUND(MOD($Q191,1)*10,0),ROUND(MOD($Q191,1)*100,0))+1,0),"")),IFERROR(IF(LEN($Q191)-LEN(SUBSTITUTE($Q191,".",""))&gt;=2,DATEVALUE(SUBSTITUTE(TRIM($Q191),".","-")),DATE(VALUE(LEFT(TRIM($Q191),4)),VALUE(MID(TRIM($Q191),6,2))+1,0)),"")))</f>
        <v/>
      </c>
      <c r="AB191" s="77" t="str">
        <f aca="false">IF(TRIM($S191&amp;"")="","",IF(ISNUMBER($S191),IF($S191&gt;10000,$S191,IFERROR(DATE(INT($S191),IF(ROUND(MOD($S191,1)*100,0)&gt;12,ROUND(MOD($S191,1)*10,0),ROUND(MOD($S191,1)*100,0))+1,0),"")),IFERROR(IF(LEN($S191)-LEN(SUBSTITUTE($S191,".",""))&gt;=2,DATEVALUE(SUBSTITUTE(TRIM($S191),".","-")),DATE(VALUE(LEFT(TRIM($S191),4)),VALUE(MID(TRIM($S191),6,2))+1,0)),"")))</f>
        <v/>
      </c>
      <c r="AC191" s="77" t="str">
        <f aca="false">IF(TRIM($T191&amp;"")="","",IF(ISNUMBER($T191),IF($T191&gt;10000,$T191,IFERROR(DATE(INT($T191),IF(ROUND(MOD($T191,1)*100,0)&gt;12,ROUND(MOD($T191,1)*10,0),ROUND(MOD($T191,1)*100,0))+1,0),"")),IFERROR(IF(LEN($T191)-LEN(SUBSTITUTE($T191,".",""))&gt;=2,DATEVALUE(SUBSTITUTE(TRIM($T191),".","-")),DATE(VALUE(LEFT(TRIM($T191),4)),VALUE(MID(TRIM($T191),6,2))+1,0)),"")))</f>
        <v/>
      </c>
    </row>
    <row r="192" customFormat="false" ht="17.25" hidden="false" customHeight="true" outlineLevel="0" collapsed="false">
      <c r="B192" s="66" t="s">
        <v>140</v>
      </c>
      <c r="C192" s="66" t="s">
        <v>1048</v>
      </c>
      <c r="D192" s="67" t="s">
        <v>1049</v>
      </c>
      <c r="E192" s="68"/>
      <c r="F192" s="66"/>
      <c r="G192" s="66" t="s">
        <v>365</v>
      </c>
      <c r="H192" s="66" t="s">
        <v>184</v>
      </c>
      <c r="I192" s="79" t="n">
        <v>6</v>
      </c>
      <c r="J192" s="79" t="n">
        <v>5</v>
      </c>
      <c r="K192" s="79" t="n">
        <v>5</v>
      </c>
      <c r="L192" s="71" t="s">
        <v>761</v>
      </c>
      <c r="M192" s="72" t="s">
        <v>147</v>
      </c>
      <c r="N192" s="66" t="n">
        <v>1</v>
      </c>
      <c r="O192" s="81" t="s">
        <v>1050</v>
      </c>
      <c r="P192" s="74" t="s">
        <v>1051</v>
      </c>
      <c r="Q192" s="75"/>
      <c r="R192" s="75"/>
      <c r="S192" s="76"/>
      <c r="T192" s="75"/>
      <c r="U192" s="75"/>
      <c r="V192" s="75"/>
      <c r="W192" s="75"/>
      <c r="X192" s="77"/>
      <c r="Y192" s="78" t="str">
        <f aca="true">IF(TRIM($B192&amp;$C192)="","",IF(OR($W192="安装免保",$W192="技术免保",$W192="质保期内"),IF(NOT(ISNUMBER($X192)),"▲免保到期日没填",IF($X192&lt;TODAY(),"▲免保已到期，转收费",IF($X192-TODAY()&lt;=提醒天数,"免保剩"&amp;($X192-TODAY())&amp;"天","免保中"))),IF($W192="暂停维保","暂停中",IF($W192="已解约","已解约",""))))</f>
        <v/>
      </c>
      <c r="Z192" s="78" t="str">
        <f aca="true">IF(TRIM($B192&amp;$C192)="","",TRIM(IF($AA192="","",IF($AA192&lt;TODAY(),"年检已过期"&amp;(TODAY()-$AA192)&amp;"天 ",IF($AA192-TODAY()&lt;=提醒天数,"年检剩"&amp;($AA192-TODAY())&amp;"天 ","")))&amp;IF($AB192="","",IF($AB192&lt;TODAY(),"限速器已过期"&amp;(TODAY()-$AB192)&amp;"天 ",IF($AB192-TODAY()&lt;=提醒天数,"限速器剩"&amp;($AB192-TODAY())&amp;"天 ","")))&amp;IF($AC192="","",IF($AC192&lt;TODAY(),"载重试验已过期"&amp;(TODAY()-$AC192)&amp;"天 ",IF($AC192-TODAY()&lt;=提醒天数,"载重试验剩"&amp;($AC192-TODAY())&amp;"天 ","")))))</f>
        <v/>
      </c>
      <c r="AA192" s="77" t="str">
        <f aca="false">IF(TRIM($Q192&amp;"")="","",IF(ISNUMBER($Q192),IF($Q192&gt;10000,$Q192,IFERROR(DATE(INT($Q192),IF(ROUND(MOD($Q192,1)*100,0)&gt;12,ROUND(MOD($Q192,1)*10,0),ROUND(MOD($Q192,1)*100,0))+1,0),"")),IFERROR(IF(LEN($Q192)-LEN(SUBSTITUTE($Q192,".",""))&gt;=2,DATEVALUE(SUBSTITUTE(TRIM($Q192),".","-")),DATE(VALUE(LEFT(TRIM($Q192),4)),VALUE(MID(TRIM($Q192),6,2))+1,0)),"")))</f>
        <v/>
      </c>
      <c r="AB192" s="77" t="str">
        <f aca="false">IF(TRIM($S192&amp;"")="","",IF(ISNUMBER($S192),IF($S192&gt;10000,$S192,IFERROR(DATE(INT($S192),IF(ROUND(MOD($S192,1)*100,0)&gt;12,ROUND(MOD($S192,1)*10,0),ROUND(MOD($S192,1)*100,0))+1,0),"")),IFERROR(IF(LEN($S192)-LEN(SUBSTITUTE($S192,".",""))&gt;=2,DATEVALUE(SUBSTITUTE(TRIM($S192),".","-")),DATE(VALUE(LEFT(TRIM($S192),4)),VALUE(MID(TRIM($S192),6,2))+1,0)),"")))</f>
        <v/>
      </c>
      <c r="AC192" s="77" t="str">
        <f aca="false">IF(TRIM($T192&amp;"")="","",IF(ISNUMBER($T192),IF($T192&gt;10000,$T192,IFERROR(DATE(INT($T192),IF(ROUND(MOD($T192,1)*100,0)&gt;12,ROUND(MOD($T192,1)*10,0),ROUND(MOD($T192,1)*100,0))+1,0),"")),IFERROR(IF(LEN($T192)-LEN(SUBSTITUTE($T192,".",""))&gt;=2,DATEVALUE(SUBSTITUTE(TRIM($T192),".","-")),DATE(VALUE(LEFT(TRIM($T192),4)),VALUE(MID(TRIM($T192),6,2))+1,0)),"")))</f>
        <v/>
      </c>
    </row>
    <row r="193" customFormat="false" ht="17.25" hidden="false" customHeight="true" outlineLevel="0" collapsed="false">
      <c r="B193" s="66" t="s">
        <v>140</v>
      </c>
      <c r="C193" s="66" t="s">
        <v>1052</v>
      </c>
      <c r="D193" s="67" t="s">
        <v>1049</v>
      </c>
      <c r="E193" s="68"/>
      <c r="F193" s="66"/>
      <c r="G193" s="66" t="s">
        <v>365</v>
      </c>
      <c r="H193" s="66" t="s">
        <v>184</v>
      </c>
      <c r="I193" s="79" t="n">
        <v>6</v>
      </c>
      <c r="J193" s="79" t="n">
        <v>5</v>
      </c>
      <c r="K193" s="79" t="n">
        <v>5</v>
      </c>
      <c r="L193" s="71" t="s">
        <v>761</v>
      </c>
      <c r="M193" s="72" t="s">
        <v>147</v>
      </c>
      <c r="N193" s="66" t="n">
        <v>1</v>
      </c>
      <c r="O193" s="81" t="s">
        <v>1053</v>
      </c>
      <c r="P193" s="74" t="s">
        <v>1054</v>
      </c>
      <c r="Q193" s="75"/>
      <c r="R193" s="75"/>
      <c r="S193" s="76"/>
      <c r="T193" s="75"/>
      <c r="U193" s="75"/>
      <c r="V193" s="75"/>
      <c r="W193" s="75"/>
      <c r="X193" s="77"/>
      <c r="Y193" s="78" t="str">
        <f aca="true">IF(TRIM($B193&amp;$C193)="","",IF(OR($W193="安装免保",$W193="技术免保",$W193="质保期内"),IF(NOT(ISNUMBER($X193)),"▲免保到期日没填",IF($X193&lt;TODAY(),"▲免保已到期，转收费",IF($X193-TODAY()&lt;=提醒天数,"免保剩"&amp;($X193-TODAY())&amp;"天","免保中"))),IF($W193="暂停维保","暂停中",IF($W193="已解约","已解约",""))))</f>
        <v/>
      </c>
      <c r="Z193" s="78" t="str">
        <f aca="true">IF(TRIM($B193&amp;$C193)="","",TRIM(IF($AA193="","",IF($AA193&lt;TODAY(),"年检已过期"&amp;(TODAY()-$AA193)&amp;"天 ",IF($AA193-TODAY()&lt;=提醒天数,"年检剩"&amp;($AA193-TODAY())&amp;"天 ","")))&amp;IF($AB193="","",IF($AB193&lt;TODAY(),"限速器已过期"&amp;(TODAY()-$AB193)&amp;"天 ",IF($AB193-TODAY()&lt;=提醒天数,"限速器剩"&amp;($AB193-TODAY())&amp;"天 ","")))&amp;IF($AC193="","",IF($AC193&lt;TODAY(),"载重试验已过期"&amp;(TODAY()-$AC193)&amp;"天 ",IF($AC193-TODAY()&lt;=提醒天数,"载重试验剩"&amp;($AC193-TODAY())&amp;"天 ","")))))</f>
        <v/>
      </c>
      <c r="AA193" s="77" t="str">
        <f aca="false">IF(TRIM($Q193&amp;"")="","",IF(ISNUMBER($Q193),IF($Q193&gt;10000,$Q193,IFERROR(DATE(INT($Q193),IF(ROUND(MOD($Q193,1)*100,0)&gt;12,ROUND(MOD($Q193,1)*10,0),ROUND(MOD($Q193,1)*100,0))+1,0),"")),IFERROR(IF(LEN($Q193)-LEN(SUBSTITUTE($Q193,".",""))&gt;=2,DATEVALUE(SUBSTITUTE(TRIM($Q193),".","-")),DATE(VALUE(LEFT(TRIM($Q193),4)),VALUE(MID(TRIM($Q193),6,2))+1,0)),"")))</f>
        <v/>
      </c>
      <c r="AB193" s="77" t="str">
        <f aca="false">IF(TRIM($S193&amp;"")="","",IF(ISNUMBER($S193),IF($S193&gt;10000,$S193,IFERROR(DATE(INT($S193),IF(ROUND(MOD($S193,1)*100,0)&gt;12,ROUND(MOD($S193,1)*10,0),ROUND(MOD($S193,1)*100,0))+1,0),"")),IFERROR(IF(LEN($S193)-LEN(SUBSTITUTE($S193,".",""))&gt;=2,DATEVALUE(SUBSTITUTE(TRIM($S193),".","-")),DATE(VALUE(LEFT(TRIM($S193),4)),VALUE(MID(TRIM($S193),6,2))+1,0)),"")))</f>
        <v/>
      </c>
      <c r="AC193" s="77" t="str">
        <f aca="false">IF(TRIM($T193&amp;"")="","",IF(ISNUMBER($T193),IF($T193&gt;10000,$T193,IFERROR(DATE(INT($T193),IF(ROUND(MOD($T193,1)*100,0)&gt;12,ROUND(MOD($T193,1)*10,0),ROUND(MOD($T193,1)*100,0))+1,0),"")),IFERROR(IF(LEN($T193)-LEN(SUBSTITUTE($T193,".",""))&gt;=2,DATEVALUE(SUBSTITUTE(TRIM($T193),".","-")),DATE(VALUE(LEFT(TRIM($T193),4)),VALUE(MID(TRIM($T193),6,2))+1,0)),"")))</f>
        <v/>
      </c>
    </row>
    <row r="194" customFormat="false" ht="17.25" hidden="false" customHeight="true" outlineLevel="0" collapsed="false">
      <c r="B194" s="66" t="s">
        <v>1055</v>
      </c>
      <c r="C194" s="66" t="s">
        <v>1056</v>
      </c>
      <c r="D194" s="67" t="s">
        <v>828</v>
      </c>
      <c r="E194" s="68" t="s">
        <v>1057</v>
      </c>
      <c r="F194" s="66"/>
      <c r="G194" s="66" t="s">
        <v>831</v>
      </c>
      <c r="H194" s="66" t="s">
        <v>16</v>
      </c>
      <c r="I194" s="79" t="n">
        <v>7</v>
      </c>
      <c r="J194" s="79" t="n">
        <v>6</v>
      </c>
      <c r="K194" s="79" t="n">
        <v>6</v>
      </c>
      <c r="L194" s="71" t="s">
        <v>146</v>
      </c>
      <c r="M194" s="72" t="s">
        <v>147</v>
      </c>
      <c r="N194" s="66" t="n">
        <v>1</v>
      </c>
      <c r="O194" s="81" t="s">
        <v>1058</v>
      </c>
      <c r="P194" s="74" t="s">
        <v>1059</v>
      </c>
      <c r="Q194" s="75"/>
      <c r="R194" s="75"/>
      <c r="S194" s="76"/>
      <c r="T194" s="75"/>
      <c r="U194" s="75"/>
      <c r="V194" s="75"/>
      <c r="W194" s="75"/>
      <c r="X194" s="77"/>
      <c r="Y194" s="78" t="str">
        <f aca="true">IF(TRIM($B194&amp;$C194)="","",IF(OR($W194="安装免保",$W194="技术免保",$W194="质保期内"),IF(NOT(ISNUMBER($X194)),"▲免保到期日没填",IF($X194&lt;TODAY(),"▲免保已到期，转收费",IF($X194-TODAY()&lt;=提醒天数,"免保剩"&amp;($X194-TODAY())&amp;"天","免保中"))),IF($W194="暂停维保","暂停中",IF($W194="已解约","已解约",""))))</f>
        <v/>
      </c>
      <c r="Z194" s="78" t="str">
        <f aca="true">IF(TRIM($B194&amp;$C194)="","",TRIM(IF($AA194="","",IF($AA194&lt;TODAY(),"年检已过期"&amp;(TODAY()-$AA194)&amp;"天 ",IF($AA194-TODAY()&lt;=提醒天数,"年检剩"&amp;($AA194-TODAY())&amp;"天 ","")))&amp;IF($AB194="","",IF($AB194&lt;TODAY(),"限速器已过期"&amp;(TODAY()-$AB194)&amp;"天 ",IF($AB194-TODAY()&lt;=提醒天数,"限速器剩"&amp;($AB194-TODAY())&amp;"天 ","")))&amp;IF($AC194="","",IF($AC194&lt;TODAY(),"载重试验已过期"&amp;(TODAY()-$AC194)&amp;"天 ",IF($AC194-TODAY()&lt;=提醒天数,"载重试验剩"&amp;($AC194-TODAY())&amp;"天 ","")))))</f>
        <v/>
      </c>
      <c r="AA194" s="77" t="str">
        <f aca="false">IF(TRIM($Q194&amp;"")="","",IF(ISNUMBER($Q194),IF($Q194&gt;10000,$Q194,IFERROR(DATE(INT($Q194),IF(ROUND(MOD($Q194,1)*100,0)&gt;12,ROUND(MOD($Q194,1)*10,0),ROUND(MOD($Q194,1)*100,0))+1,0),"")),IFERROR(IF(LEN($Q194)-LEN(SUBSTITUTE($Q194,".",""))&gt;=2,DATEVALUE(SUBSTITUTE(TRIM($Q194),".","-")),DATE(VALUE(LEFT(TRIM($Q194),4)),VALUE(MID(TRIM($Q194),6,2))+1,0)),"")))</f>
        <v/>
      </c>
      <c r="AB194" s="77" t="str">
        <f aca="false">IF(TRIM($S194&amp;"")="","",IF(ISNUMBER($S194),IF($S194&gt;10000,$S194,IFERROR(DATE(INT($S194),IF(ROUND(MOD($S194,1)*100,0)&gt;12,ROUND(MOD($S194,1)*10,0),ROUND(MOD($S194,1)*100,0))+1,0),"")),IFERROR(IF(LEN($S194)-LEN(SUBSTITUTE($S194,".",""))&gt;=2,DATEVALUE(SUBSTITUTE(TRIM($S194),".","-")),DATE(VALUE(LEFT(TRIM($S194),4)),VALUE(MID(TRIM($S194),6,2))+1,0)),"")))</f>
        <v/>
      </c>
      <c r="AC194" s="77" t="str">
        <f aca="false">IF(TRIM($T194&amp;"")="","",IF(ISNUMBER($T194),IF($T194&gt;10000,$T194,IFERROR(DATE(INT($T194),IF(ROUND(MOD($T194,1)*100,0)&gt;12,ROUND(MOD($T194,1)*10,0),ROUND(MOD($T194,1)*100,0))+1,0),"")),IFERROR(IF(LEN($T194)-LEN(SUBSTITUTE($T194,".",""))&gt;=2,DATEVALUE(SUBSTITUTE(TRIM($T194),".","-")),DATE(VALUE(LEFT(TRIM($T194),4)),VALUE(MID(TRIM($T194),6,2))+1,0)),"")))</f>
        <v/>
      </c>
    </row>
    <row r="195" customFormat="false" ht="17.25" hidden="false" customHeight="true" outlineLevel="0" collapsed="false">
      <c r="B195" s="93" t="s">
        <v>1060</v>
      </c>
      <c r="C195" s="66" t="s">
        <v>1061</v>
      </c>
      <c r="D195" s="67" t="s">
        <v>691</v>
      </c>
      <c r="E195" s="68" t="s">
        <v>1062</v>
      </c>
      <c r="F195" s="66"/>
      <c r="G195" s="66" t="s">
        <v>693</v>
      </c>
      <c r="H195" s="66" t="s">
        <v>184</v>
      </c>
      <c r="I195" s="79" t="n">
        <v>7</v>
      </c>
      <c r="J195" s="79" t="n">
        <v>7</v>
      </c>
      <c r="K195" s="79" t="n">
        <v>7</v>
      </c>
      <c r="L195" s="71" t="s">
        <v>146</v>
      </c>
      <c r="M195" s="72" t="s">
        <v>147</v>
      </c>
      <c r="N195" s="66" t="n">
        <v>1</v>
      </c>
      <c r="O195" s="81" t="s">
        <v>1063</v>
      </c>
      <c r="P195" s="74" t="s">
        <v>1064</v>
      </c>
      <c r="Q195" s="75"/>
      <c r="R195" s="75"/>
      <c r="S195" s="76"/>
      <c r="T195" s="75"/>
      <c r="U195" s="75"/>
      <c r="V195" s="75"/>
      <c r="W195" s="75"/>
      <c r="X195" s="77"/>
      <c r="Y195" s="78" t="str">
        <f aca="true">IF(TRIM($B195&amp;$C195)="","",IF(OR($W195="安装免保",$W195="技术免保",$W195="质保期内"),IF(NOT(ISNUMBER($X195)),"▲免保到期日没填",IF($X195&lt;TODAY(),"▲免保已到期，转收费",IF($X195-TODAY()&lt;=提醒天数,"免保剩"&amp;($X195-TODAY())&amp;"天","免保中"))),IF($W195="暂停维保","暂停中",IF($W195="已解约","已解约",""))))</f>
        <v/>
      </c>
      <c r="Z195" s="78" t="str">
        <f aca="true">IF(TRIM($B195&amp;$C195)="","",TRIM(IF($AA195="","",IF($AA195&lt;TODAY(),"年检已过期"&amp;(TODAY()-$AA195)&amp;"天 ",IF($AA195-TODAY()&lt;=提醒天数,"年检剩"&amp;($AA195-TODAY())&amp;"天 ","")))&amp;IF($AB195="","",IF($AB195&lt;TODAY(),"限速器已过期"&amp;(TODAY()-$AB195)&amp;"天 ",IF($AB195-TODAY()&lt;=提醒天数,"限速器剩"&amp;($AB195-TODAY())&amp;"天 ","")))&amp;IF($AC195="","",IF($AC195&lt;TODAY(),"载重试验已过期"&amp;(TODAY()-$AC195)&amp;"天 ",IF($AC195-TODAY()&lt;=提醒天数,"载重试验剩"&amp;($AC195-TODAY())&amp;"天 ","")))))</f>
        <v/>
      </c>
      <c r="AA195" s="77" t="str">
        <f aca="false">IF(TRIM($Q195&amp;"")="","",IF(ISNUMBER($Q195),IF($Q195&gt;10000,$Q195,IFERROR(DATE(INT($Q195),IF(ROUND(MOD($Q195,1)*100,0)&gt;12,ROUND(MOD($Q195,1)*10,0),ROUND(MOD($Q195,1)*100,0))+1,0),"")),IFERROR(IF(LEN($Q195)-LEN(SUBSTITUTE($Q195,".",""))&gt;=2,DATEVALUE(SUBSTITUTE(TRIM($Q195),".","-")),DATE(VALUE(LEFT(TRIM($Q195),4)),VALUE(MID(TRIM($Q195),6,2))+1,0)),"")))</f>
        <v/>
      </c>
      <c r="AB195" s="77" t="str">
        <f aca="false">IF(TRIM($S195&amp;"")="","",IF(ISNUMBER($S195),IF($S195&gt;10000,$S195,IFERROR(DATE(INT($S195),IF(ROUND(MOD($S195,1)*100,0)&gt;12,ROUND(MOD($S195,1)*10,0),ROUND(MOD($S195,1)*100,0))+1,0),"")),IFERROR(IF(LEN($S195)-LEN(SUBSTITUTE($S195,".",""))&gt;=2,DATEVALUE(SUBSTITUTE(TRIM($S195),".","-")),DATE(VALUE(LEFT(TRIM($S195),4)),VALUE(MID(TRIM($S195),6,2))+1,0)),"")))</f>
        <v/>
      </c>
      <c r="AC195" s="77" t="str">
        <f aca="false">IF(TRIM($T195&amp;"")="","",IF(ISNUMBER($T195),IF($T195&gt;10000,$T195,IFERROR(DATE(INT($T195),IF(ROUND(MOD($T195,1)*100,0)&gt;12,ROUND(MOD($T195,1)*10,0),ROUND(MOD($T195,1)*100,0))+1,0),"")),IFERROR(IF(LEN($T195)-LEN(SUBSTITUTE($T195,".",""))&gt;=2,DATEVALUE(SUBSTITUTE(TRIM($T195),".","-")),DATE(VALUE(LEFT(TRIM($T195),4)),VALUE(MID(TRIM($T195),6,2))+1,0)),"")))</f>
        <v/>
      </c>
    </row>
    <row r="196" customFormat="false" ht="17.25" hidden="false" customHeight="true" outlineLevel="0" collapsed="false">
      <c r="B196" s="66" t="s">
        <v>1020</v>
      </c>
      <c r="C196" s="66" t="s">
        <v>1065</v>
      </c>
      <c r="D196" s="67" t="s">
        <v>300</v>
      </c>
      <c r="E196" s="68" t="s">
        <v>1066</v>
      </c>
      <c r="F196" s="66"/>
      <c r="G196" s="66" t="s">
        <v>164</v>
      </c>
      <c r="H196" s="66" t="s">
        <v>184</v>
      </c>
      <c r="I196" s="79" t="n">
        <v>5</v>
      </c>
      <c r="J196" s="79" t="n">
        <v>5</v>
      </c>
      <c r="K196" s="79" t="n">
        <v>5</v>
      </c>
      <c r="L196" s="71" t="s">
        <v>146</v>
      </c>
      <c r="M196" s="72" t="s">
        <v>194</v>
      </c>
      <c r="N196" s="66" t="n">
        <v>1</v>
      </c>
      <c r="O196" s="81" t="s">
        <v>1067</v>
      </c>
      <c r="P196" s="74" t="s">
        <v>1068</v>
      </c>
      <c r="Q196" s="75"/>
      <c r="R196" s="75"/>
      <c r="S196" s="76"/>
      <c r="T196" s="75"/>
      <c r="U196" s="75"/>
      <c r="V196" s="75"/>
      <c r="W196" s="75"/>
      <c r="X196" s="77"/>
      <c r="Y196" s="78" t="str">
        <f aca="true">IF(TRIM($B196&amp;$C196)="","",IF(OR($W196="安装免保",$W196="技术免保",$W196="质保期内"),IF(NOT(ISNUMBER($X196)),"▲免保到期日没填",IF($X196&lt;TODAY(),"▲免保已到期，转收费",IF($X196-TODAY()&lt;=提醒天数,"免保剩"&amp;($X196-TODAY())&amp;"天","免保中"))),IF($W196="暂停维保","暂停中",IF($W196="已解约","已解约",""))))</f>
        <v/>
      </c>
      <c r="Z196" s="78" t="str">
        <f aca="true">IF(TRIM($B196&amp;$C196)="","",TRIM(IF($AA196="","",IF($AA196&lt;TODAY(),"年检已过期"&amp;(TODAY()-$AA196)&amp;"天 ",IF($AA196-TODAY()&lt;=提醒天数,"年检剩"&amp;($AA196-TODAY())&amp;"天 ","")))&amp;IF($AB196="","",IF($AB196&lt;TODAY(),"限速器已过期"&amp;(TODAY()-$AB196)&amp;"天 ",IF($AB196-TODAY()&lt;=提醒天数,"限速器剩"&amp;($AB196-TODAY())&amp;"天 ","")))&amp;IF($AC196="","",IF($AC196&lt;TODAY(),"载重试验已过期"&amp;(TODAY()-$AC196)&amp;"天 ",IF($AC196-TODAY()&lt;=提醒天数,"载重试验剩"&amp;($AC196-TODAY())&amp;"天 ","")))))</f>
        <v/>
      </c>
      <c r="AA196" s="77" t="str">
        <f aca="false">IF(TRIM($Q196&amp;"")="","",IF(ISNUMBER($Q196),IF($Q196&gt;10000,$Q196,IFERROR(DATE(INT($Q196),IF(ROUND(MOD($Q196,1)*100,0)&gt;12,ROUND(MOD($Q196,1)*10,0),ROUND(MOD($Q196,1)*100,0))+1,0),"")),IFERROR(IF(LEN($Q196)-LEN(SUBSTITUTE($Q196,".",""))&gt;=2,DATEVALUE(SUBSTITUTE(TRIM($Q196),".","-")),DATE(VALUE(LEFT(TRIM($Q196),4)),VALUE(MID(TRIM($Q196),6,2))+1,0)),"")))</f>
        <v/>
      </c>
      <c r="AB196" s="77" t="str">
        <f aca="false">IF(TRIM($S196&amp;"")="","",IF(ISNUMBER($S196),IF($S196&gt;10000,$S196,IFERROR(DATE(INT($S196),IF(ROUND(MOD($S196,1)*100,0)&gt;12,ROUND(MOD($S196,1)*10,0),ROUND(MOD($S196,1)*100,0))+1,0),"")),IFERROR(IF(LEN($S196)-LEN(SUBSTITUTE($S196,".",""))&gt;=2,DATEVALUE(SUBSTITUTE(TRIM($S196),".","-")),DATE(VALUE(LEFT(TRIM($S196),4)),VALUE(MID(TRIM($S196),6,2))+1,0)),"")))</f>
        <v/>
      </c>
      <c r="AC196" s="77" t="str">
        <f aca="false">IF(TRIM($T196&amp;"")="","",IF(ISNUMBER($T196),IF($T196&gt;10000,$T196,IFERROR(DATE(INT($T196),IF(ROUND(MOD($T196,1)*100,0)&gt;12,ROUND(MOD($T196,1)*10,0),ROUND(MOD($T196,1)*100,0))+1,0),"")),IFERROR(IF(LEN($T196)-LEN(SUBSTITUTE($T196,".",""))&gt;=2,DATEVALUE(SUBSTITUTE(TRIM($T196),".","-")),DATE(VALUE(LEFT(TRIM($T196),4)),VALUE(MID(TRIM($T196),6,2))+1,0)),"")))</f>
        <v/>
      </c>
    </row>
    <row r="197" customFormat="false" ht="17.25" hidden="false" customHeight="true" outlineLevel="0" collapsed="false">
      <c r="B197" s="66" t="s">
        <v>1069</v>
      </c>
      <c r="C197" s="66" t="s">
        <v>1070</v>
      </c>
      <c r="D197" s="67" t="s">
        <v>1008</v>
      </c>
      <c r="E197" s="68" t="s">
        <v>1071</v>
      </c>
      <c r="F197" s="69" t="s">
        <v>1072</v>
      </c>
      <c r="G197" s="66" t="s">
        <v>283</v>
      </c>
      <c r="H197" s="66" t="s">
        <v>184</v>
      </c>
      <c r="I197" s="79" t="n">
        <v>7</v>
      </c>
      <c r="J197" s="79" t="n">
        <v>7</v>
      </c>
      <c r="K197" s="79" t="n">
        <v>7</v>
      </c>
      <c r="L197" s="71" t="s">
        <v>1010</v>
      </c>
      <c r="M197" s="72" t="s">
        <v>147</v>
      </c>
      <c r="N197" s="66" t="n">
        <v>1</v>
      </c>
      <c r="O197" s="81" t="s">
        <v>1073</v>
      </c>
      <c r="P197" s="74" t="s">
        <v>1074</v>
      </c>
      <c r="Q197" s="75"/>
      <c r="R197" s="75"/>
      <c r="S197" s="76"/>
      <c r="T197" s="75"/>
      <c r="U197" s="75"/>
      <c r="V197" s="75"/>
      <c r="W197" s="75"/>
      <c r="X197" s="77"/>
      <c r="Y197" s="78" t="str">
        <f aca="true">IF(TRIM($B197&amp;$C197)="","",IF(OR($W197="安装免保",$W197="技术免保",$W197="质保期内"),IF(NOT(ISNUMBER($X197)),"▲免保到期日没填",IF($X197&lt;TODAY(),"▲免保已到期，转收费",IF($X197-TODAY()&lt;=提醒天数,"免保剩"&amp;($X197-TODAY())&amp;"天","免保中"))),IF($W197="暂停维保","暂停中",IF($W197="已解约","已解约",""))))</f>
        <v/>
      </c>
      <c r="Z197" s="78" t="str">
        <f aca="true">IF(TRIM($B197&amp;$C197)="","",TRIM(IF($AA197="","",IF($AA197&lt;TODAY(),"年检已过期"&amp;(TODAY()-$AA197)&amp;"天 ",IF($AA197-TODAY()&lt;=提醒天数,"年检剩"&amp;($AA197-TODAY())&amp;"天 ","")))&amp;IF($AB197="","",IF($AB197&lt;TODAY(),"限速器已过期"&amp;(TODAY()-$AB197)&amp;"天 ",IF($AB197-TODAY()&lt;=提醒天数,"限速器剩"&amp;($AB197-TODAY())&amp;"天 ","")))&amp;IF($AC197="","",IF($AC197&lt;TODAY(),"载重试验已过期"&amp;(TODAY()-$AC197)&amp;"天 ",IF($AC197-TODAY()&lt;=提醒天数,"载重试验剩"&amp;($AC197-TODAY())&amp;"天 ","")))))</f>
        <v/>
      </c>
      <c r="AA197" s="77" t="str">
        <f aca="false">IF(TRIM($Q197&amp;"")="","",IF(ISNUMBER($Q197),IF($Q197&gt;10000,$Q197,IFERROR(DATE(INT($Q197),IF(ROUND(MOD($Q197,1)*100,0)&gt;12,ROUND(MOD($Q197,1)*10,0),ROUND(MOD($Q197,1)*100,0))+1,0),"")),IFERROR(IF(LEN($Q197)-LEN(SUBSTITUTE($Q197,".",""))&gt;=2,DATEVALUE(SUBSTITUTE(TRIM($Q197),".","-")),DATE(VALUE(LEFT(TRIM($Q197),4)),VALUE(MID(TRIM($Q197),6,2))+1,0)),"")))</f>
        <v/>
      </c>
      <c r="AB197" s="77" t="str">
        <f aca="false">IF(TRIM($S197&amp;"")="","",IF(ISNUMBER($S197),IF($S197&gt;10000,$S197,IFERROR(DATE(INT($S197),IF(ROUND(MOD($S197,1)*100,0)&gt;12,ROUND(MOD($S197,1)*10,0),ROUND(MOD($S197,1)*100,0))+1,0),"")),IFERROR(IF(LEN($S197)-LEN(SUBSTITUTE($S197,".",""))&gt;=2,DATEVALUE(SUBSTITUTE(TRIM($S197),".","-")),DATE(VALUE(LEFT(TRIM($S197),4)),VALUE(MID(TRIM($S197),6,2))+1,0)),"")))</f>
        <v/>
      </c>
      <c r="AC197" s="77" t="str">
        <f aca="false">IF(TRIM($T197&amp;"")="","",IF(ISNUMBER($T197),IF($T197&gt;10000,$T197,IFERROR(DATE(INT($T197),IF(ROUND(MOD($T197,1)*100,0)&gt;12,ROUND(MOD($T197,1)*10,0),ROUND(MOD($T197,1)*100,0))+1,0),"")),IFERROR(IF(LEN($T197)-LEN(SUBSTITUTE($T197,".",""))&gt;=2,DATEVALUE(SUBSTITUTE(TRIM($T197),".","-")),DATE(VALUE(LEFT(TRIM($T197),4)),VALUE(MID(TRIM($T197),6,2))+1,0)),"")))</f>
        <v/>
      </c>
    </row>
    <row r="198" customFormat="false" ht="17.25" hidden="false" customHeight="true" outlineLevel="0" collapsed="false">
      <c r="B198" s="66" t="s">
        <v>1075</v>
      </c>
      <c r="C198" s="66" t="s">
        <v>1076</v>
      </c>
      <c r="D198" s="67" t="s">
        <v>1077</v>
      </c>
      <c r="E198" s="68" t="s">
        <v>1078</v>
      </c>
      <c r="F198" s="66"/>
      <c r="G198" s="66" t="s">
        <v>248</v>
      </c>
      <c r="H198" s="66" t="s">
        <v>16</v>
      </c>
      <c r="I198" s="79" t="n">
        <v>4</v>
      </c>
      <c r="J198" s="79" t="n">
        <v>4</v>
      </c>
      <c r="K198" s="79" t="n">
        <v>5</v>
      </c>
      <c r="L198" s="71" t="s">
        <v>241</v>
      </c>
      <c r="M198" s="72" t="s">
        <v>147</v>
      </c>
      <c r="N198" s="66" t="n">
        <v>1</v>
      </c>
      <c r="O198" s="81" t="s">
        <v>1079</v>
      </c>
      <c r="P198" s="74" t="s">
        <v>1080</v>
      </c>
      <c r="Q198" s="75"/>
      <c r="R198" s="75"/>
      <c r="S198" s="76"/>
      <c r="T198" s="75"/>
      <c r="U198" s="75"/>
      <c r="V198" s="75"/>
      <c r="W198" s="75"/>
      <c r="X198" s="77"/>
      <c r="Y198" s="78" t="str">
        <f aca="true">IF(TRIM($B198&amp;$C198)="","",IF(OR($W198="安装免保",$W198="技术免保",$W198="质保期内"),IF(NOT(ISNUMBER($X198)),"▲免保到期日没填",IF($X198&lt;TODAY(),"▲免保已到期，转收费",IF($X198-TODAY()&lt;=提醒天数,"免保剩"&amp;($X198-TODAY())&amp;"天","免保中"))),IF($W198="暂停维保","暂停中",IF($W198="已解约","已解约",""))))</f>
        <v/>
      </c>
      <c r="Z198" s="78" t="str">
        <f aca="true">IF(TRIM($B198&amp;$C198)="","",TRIM(IF($AA198="","",IF($AA198&lt;TODAY(),"年检已过期"&amp;(TODAY()-$AA198)&amp;"天 ",IF($AA198-TODAY()&lt;=提醒天数,"年检剩"&amp;($AA198-TODAY())&amp;"天 ","")))&amp;IF($AB198="","",IF($AB198&lt;TODAY(),"限速器已过期"&amp;(TODAY()-$AB198)&amp;"天 ",IF($AB198-TODAY()&lt;=提醒天数,"限速器剩"&amp;($AB198-TODAY())&amp;"天 ","")))&amp;IF($AC198="","",IF($AC198&lt;TODAY(),"载重试验已过期"&amp;(TODAY()-$AC198)&amp;"天 ",IF($AC198-TODAY()&lt;=提醒天数,"载重试验剩"&amp;($AC198-TODAY())&amp;"天 ","")))))</f>
        <v/>
      </c>
      <c r="AA198" s="77" t="str">
        <f aca="false">IF(TRIM($Q198&amp;"")="","",IF(ISNUMBER($Q198),IF($Q198&gt;10000,$Q198,IFERROR(DATE(INT($Q198),IF(ROUND(MOD($Q198,1)*100,0)&gt;12,ROUND(MOD($Q198,1)*10,0),ROUND(MOD($Q198,1)*100,0))+1,0),"")),IFERROR(IF(LEN($Q198)-LEN(SUBSTITUTE($Q198,".",""))&gt;=2,DATEVALUE(SUBSTITUTE(TRIM($Q198),".","-")),DATE(VALUE(LEFT(TRIM($Q198),4)),VALUE(MID(TRIM($Q198),6,2))+1,0)),"")))</f>
        <v/>
      </c>
      <c r="AB198" s="77" t="str">
        <f aca="false">IF(TRIM($S198&amp;"")="","",IF(ISNUMBER($S198),IF($S198&gt;10000,$S198,IFERROR(DATE(INT($S198),IF(ROUND(MOD($S198,1)*100,0)&gt;12,ROUND(MOD($S198,1)*10,0),ROUND(MOD($S198,1)*100,0))+1,0),"")),IFERROR(IF(LEN($S198)-LEN(SUBSTITUTE($S198,".",""))&gt;=2,DATEVALUE(SUBSTITUTE(TRIM($S198),".","-")),DATE(VALUE(LEFT(TRIM($S198),4)),VALUE(MID(TRIM($S198),6,2))+1,0)),"")))</f>
        <v/>
      </c>
      <c r="AC198" s="77" t="str">
        <f aca="false">IF(TRIM($T198&amp;"")="","",IF(ISNUMBER($T198),IF($T198&gt;10000,$T198,IFERROR(DATE(INT($T198),IF(ROUND(MOD($T198,1)*100,0)&gt;12,ROUND(MOD($T198,1)*10,0),ROUND(MOD($T198,1)*100,0))+1,0),"")),IFERROR(IF(LEN($T198)-LEN(SUBSTITUTE($T198,".",""))&gt;=2,DATEVALUE(SUBSTITUTE(TRIM($T198),".","-")),DATE(VALUE(LEFT(TRIM($T198),4)),VALUE(MID(TRIM($T198),6,2))+1,0)),"")))</f>
        <v/>
      </c>
    </row>
    <row r="199" customFormat="false" ht="17.25" hidden="false" customHeight="true" outlineLevel="0" collapsed="false">
      <c r="B199" s="66" t="s">
        <v>1075</v>
      </c>
      <c r="C199" s="66" t="s">
        <v>1076</v>
      </c>
      <c r="D199" s="67" t="s">
        <v>1077</v>
      </c>
      <c r="E199" s="68" t="s">
        <v>1081</v>
      </c>
      <c r="F199" s="66"/>
      <c r="G199" s="66" t="s">
        <v>248</v>
      </c>
      <c r="H199" s="66" t="s">
        <v>16</v>
      </c>
      <c r="I199" s="79" t="n">
        <v>4</v>
      </c>
      <c r="J199" s="79" t="n">
        <v>4</v>
      </c>
      <c r="K199" s="79" t="n">
        <v>5</v>
      </c>
      <c r="L199" s="71" t="s">
        <v>241</v>
      </c>
      <c r="M199" s="72" t="s">
        <v>147</v>
      </c>
      <c r="N199" s="66" t="n">
        <v>1</v>
      </c>
      <c r="O199" s="81" t="s">
        <v>1082</v>
      </c>
      <c r="P199" s="74" t="s">
        <v>1083</v>
      </c>
      <c r="Q199" s="75"/>
      <c r="R199" s="75"/>
      <c r="S199" s="76"/>
      <c r="T199" s="75"/>
      <c r="U199" s="75"/>
      <c r="V199" s="75"/>
      <c r="W199" s="75"/>
      <c r="X199" s="77"/>
      <c r="Y199" s="78" t="str">
        <f aca="true">IF(TRIM($B199&amp;$C199)="","",IF(OR($W199="安装免保",$W199="技术免保",$W199="质保期内"),IF(NOT(ISNUMBER($X199)),"▲免保到期日没填",IF($X199&lt;TODAY(),"▲免保已到期，转收费",IF($X199-TODAY()&lt;=提醒天数,"免保剩"&amp;($X199-TODAY())&amp;"天","免保中"))),IF($W199="暂停维保","暂停中",IF($W199="已解约","已解约",""))))</f>
        <v/>
      </c>
      <c r="Z199" s="78" t="str">
        <f aca="true">IF(TRIM($B199&amp;$C199)="","",TRIM(IF($AA199="","",IF($AA199&lt;TODAY(),"年检已过期"&amp;(TODAY()-$AA199)&amp;"天 ",IF($AA199-TODAY()&lt;=提醒天数,"年检剩"&amp;($AA199-TODAY())&amp;"天 ","")))&amp;IF($AB199="","",IF($AB199&lt;TODAY(),"限速器已过期"&amp;(TODAY()-$AB199)&amp;"天 ",IF($AB199-TODAY()&lt;=提醒天数,"限速器剩"&amp;($AB199-TODAY())&amp;"天 ","")))&amp;IF($AC199="","",IF($AC199&lt;TODAY(),"载重试验已过期"&amp;(TODAY()-$AC199)&amp;"天 ",IF($AC199-TODAY()&lt;=提醒天数,"载重试验剩"&amp;($AC199-TODAY())&amp;"天 ","")))))</f>
        <v/>
      </c>
      <c r="AA199" s="77" t="str">
        <f aca="false">IF(TRIM($Q199&amp;"")="","",IF(ISNUMBER($Q199),IF($Q199&gt;10000,$Q199,IFERROR(DATE(INT($Q199),IF(ROUND(MOD($Q199,1)*100,0)&gt;12,ROUND(MOD($Q199,1)*10,0),ROUND(MOD($Q199,1)*100,0))+1,0),"")),IFERROR(IF(LEN($Q199)-LEN(SUBSTITUTE($Q199,".",""))&gt;=2,DATEVALUE(SUBSTITUTE(TRIM($Q199),".","-")),DATE(VALUE(LEFT(TRIM($Q199),4)),VALUE(MID(TRIM($Q199),6,2))+1,0)),"")))</f>
        <v/>
      </c>
      <c r="AB199" s="77" t="str">
        <f aca="false">IF(TRIM($S199&amp;"")="","",IF(ISNUMBER($S199),IF($S199&gt;10000,$S199,IFERROR(DATE(INT($S199),IF(ROUND(MOD($S199,1)*100,0)&gt;12,ROUND(MOD($S199,1)*10,0),ROUND(MOD($S199,1)*100,0))+1,0),"")),IFERROR(IF(LEN($S199)-LEN(SUBSTITUTE($S199,".",""))&gt;=2,DATEVALUE(SUBSTITUTE(TRIM($S199),".","-")),DATE(VALUE(LEFT(TRIM($S199),4)),VALUE(MID(TRIM($S199),6,2))+1,0)),"")))</f>
        <v/>
      </c>
      <c r="AC199" s="77" t="str">
        <f aca="false">IF(TRIM($T199&amp;"")="","",IF(ISNUMBER($T199),IF($T199&gt;10000,$T199,IFERROR(DATE(INT($T199),IF(ROUND(MOD($T199,1)*100,0)&gt;12,ROUND(MOD($T199,1)*10,0),ROUND(MOD($T199,1)*100,0))+1,0),"")),IFERROR(IF(LEN($T199)-LEN(SUBSTITUTE($T199,".",""))&gt;=2,DATEVALUE(SUBSTITUTE(TRIM($T199),".","-")),DATE(VALUE(LEFT(TRIM($T199),4)),VALUE(MID(TRIM($T199),6,2))+1,0)),"")))</f>
        <v/>
      </c>
    </row>
    <row r="200" customFormat="false" ht="17.25" hidden="false" customHeight="true" outlineLevel="0" collapsed="false">
      <c r="B200" s="66" t="s">
        <v>1075</v>
      </c>
      <c r="C200" s="66" t="s">
        <v>1076</v>
      </c>
      <c r="D200" s="67" t="s">
        <v>1077</v>
      </c>
      <c r="E200" s="68" t="s">
        <v>1084</v>
      </c>
      <c r="F200" s="66"/>
      <c r="G200" s="66" t="s">
        <v>248</v>
      </c>
      <c r="H200" s="66" t="s">
        <v>16</v>
      </c>
      <c r="I200" s="79" t="n">
        <v>4</v>
      </c>
      <c r="J200" s="79" t="n">
        <v>4</v>
      </c>
      <c r="K200" s="79" t="n">
        <v>5</v>
      </c>
      <c r="L200" s="71" t="s">
        <v>241</v>
      </c>
      <c r="M200" s="72" t="s">
        <v>147</v>
      </c>
      <c r="N200" s="66" t="n">
        <v>1</v>
      </c>
      <c r="O200" s="81" t="s">
        <v>1085</v>
      </c>
      <c r="P200" s="74" t="s">
        <v>149</v>
      </c>
      <c r="Q200" s="75"/>
      <c r="R200" s="75"/>
      <c r="S200" s="76"/>
      <c r="T200" s="75"/>
      <c r="U200" s="75"/>
      <c r="V200" s="75"/>
      <c r="W200" s="75"/>
      <c r="X200" s="77"/>
      <c r="Y200" s="78" t="str">
        <f aca="true">IF(TRIM($B200&amp;$C200)="","",IF(OR($W200="安装免保",$W200="技术免保",$W200="质保期内"),IF(NOT(ISNUMBER($X200)),"▲免保到期日没填",IF($X200&lt;TODAY(),"▲免保已到期，转收费",IF($X200-TODAY()&lt;=提醒天数,"免保剩"&amp;($X200-TODAY())&amp;"天","免保中"))),IF($W200="暂停维保","暂停中",IF($W200="已解约","已解约",""))))</f>
        <v/>
      </c>
      <c r="Z200" s="78" t="str">
        <f aca="true">IF(TRIM($B200&amp;$C200)="","",TRIM(IF($AA200="","",IF($AA200&lt;TODAY(),"年检已过期"&amp;(TODAY()-$AA200)&amp;"天 ",IF($AA200-TODAY()&lt;=提醒天数,"年检剩"&amp;($AA200-TODAY())&amp;"天 ","")))&amp;IF($AB200="","",IF($AB200&lt;TODAY(),"限速器已过期"&amp;(TODAY()-$AB200)&amp;"天 ",IF($AB200-TODAY()&lt;=提醒天数,"限速器剩"&amp;($AB200-TODAY())&amp;"天 ","")))&amp;IF($AC200="","",IF($AC200&lt;TODAY(),"载重试验已过期"&amp;(TODAY()-$AC200)&amp;"天 ",IF($AC200-TODAY()&lt;=提醒天数,"载重试验剩"&amp;($AC200-TODAY())&amp;"天 ","")))))</f>
        <v/>
      </c>
      <c r="AA200" s="77" t="str">
        <f aca="false">IF(TRIM($Q200&amp;"")="","",IF(ISNUMBER($Q200),IF($Q200&gt;10000,$Q200,IFERROR(DATE(INT($Q200),IF(ROUND(MOD($Q200,1)*100,0)&gt;12,ROUND(MOD($Q200,1)*10,0),ROUND(MOD($Q200,1)*100,0))+1,0),"")),IFERROR(IF(LEN($Q200)-LEN(SUBSTITUTE($Q200,".",""))&gt;=2,DATEVALUE(SUBSTITUTE(TRIM($Q200),".","-")),DATE(VALUE(LEFT(TRIM($Q200),4)),VALUE(MID(TRIM($Q200),6,2))+1,0)),"")))</f>
        <v/>
      </c>
      <c r="AB200" s="77" t="str">
        <f aca="false">IF(TRIM($S200&amp;"")="","",IF(ISNUMBER($S200),IF($S200&gt;10000,$S200,IFERROR(DATE(INT($S200),IF(ROUND(MOD($S200,1)*100,0)&gt;12,ROUND(MOD($S200,1)*10,0),ROUND(MOD($S200,1)*100,0))+1,0),"")),IFERROR(IF(LEN($S200)-LEN(SUBSTITUTE($S200,".",""))&gt;=2,DATEVALUE(SUBSTITUTE(TRIM($S200),".","-")),DATE(VALUE(LEFT(TRIM($S200),4)),VALUE(MID(TRIM($S200),6,2))+1,0)),"")))</f>
        <v/>
      </c>
      <c r="AC200" s="77" t="str">
        <f aca="false">IF(TRIM($T200&amp;"")="","",IF(ISNUMBER($T200),IF($T200&gt;10000,$T200,IFERROR(DATE(INT($T200),IF(ROUND(MOD($T200,1)*100,0)&gt;12,ROUND(MOD($T200,1)*10,0),ROUND(MOD($T200,1)*100,0))+1,0),"")),IFERROR(IF(LEN($T200)-LEN(SUBSTITUTE($T200,".",""))&gt;=2,DATEVALUE(SUBSTITUTE(TRIM($T200),".","-")),DATE(VALUE(LEFT(TRIM($T200),4)),VALUE(MID(TRIM($T200),6,2))+1,0)),"")))</f>
        <v/>
      </c>
    </row>
    <row r="201" customFormat="false" ht="17.25" hidden="false" customHeight="true" outlineLevel="0" collapsed="false">
      <c r="B201" s="66" t="s">
        <v>1075</v>
      </c>
      <c r="C201" s="66" t="s">
        <v>1076</v>
      </c>
      <c r="D201" s="67" t="s">
        <v>1077</v>
      </c>
      <c r="E201" s="68" t="s">
        <v>1086</v>
      </c>
      <c r="F201" s="66"/>
      <c r="G201" s="66" t="s">
        <v>248</v>
      </c>
      <c r="H201" s="66" t="s">
        <v>16</v>
      </c>
      <c r="I201" s="79" t="n">
        <v>4</v>
      </c>
      <c r="J201" s="79" t="n">
        <v>4</v>
      </c>
      <c r="K201" s="79" t="n">
        <v>5</v>
      </c>
      <c r="L201" s="71" t="s">
        <v>241</v>
      </c>
      <c r="M201" s="72" t="s">
        <v>147</v>
      </c>
      <c r="N201" s="66" t="n">
        <v>1</v>
      </c>
      <c r="O201" s="81" t="s">
        <v>1087</v>
      </c>
      <c r="P201" s="74" t="s">
        <v>187</v>
      </c>
      <c r="Q201" s="75"/>
      <c r="R201" s="75"/>
      <c r="S201" s="76"/>
      <c r="T201" s="75"/>
      <c r="U201" s="75"/>
      <c r="V201" s="75"/>
      <c r="W201" s="75"/>
      <c r="X201" s="77"/>
      <c r="Y201" s="78" t="str">
        <f aca="true">IF(TRIM($B201&amp;$C201)="","",IF(OR($W201="安装免保",$W201="技术免保",$W201="质保期内"),IF(NOT(ISNUMBER($X201)),"▲免保到期日没填",IF($X201&lt;TODAY(),"▲免保已到期，转收费",IF($X201-TODAY()&lt;=提醒天数,"免保剩"&amp;($X201-TODAY())&amp;"天","免保中"))),IF($W201="暂停维保","暂停中",IF($W201="已解约","已解约",""))))</f>
        <v/>
      </c>
      <c r="Z201" s="78" t="str">
        <f aca="true">IF(TRIM($B201&amp;$C201)="","",TRIM(IF($AA201="","",IF($AA201&lt;TODAY(),"年检已过期"&amp;(TODAY()-$AA201)&amp;"天 ",IF($AA201-TODAY()&lt;=提醒天数,"年检剩"&amp;($AA201-TODAY())&amp;"天 ","")))&amp;IF($AB201="","",IF($AB201&lt;TODAY(),"限速器已过期"&amp;(TODAY()-$AB201)&amp;"天 ",IF($AB201-TODAY()&lt;=提醒天数,"限速器剩"&amp;($AB201-TODAY())&amp;"天 ","")))&amp;IF($AC201="","",IF($AC201&lt;TODAY(),"载重试验已过期"&amp;(TODAY()-$AC201)&amp;"天 ",IF($AC201-TODAY()&lt;=提醒天数,"载重试验剩"&amp;($AC201-TODAY())&amp;"天 ","")))))</f>
        <v/>
      </c>
      <c r="AA201" s="77" t="str">
        <f aca="false">IF(TRIM($Q201&amp;"")="","",IF(ISNUMBER($Q201),IF($Q201&gt;10000,$Q201,IFERROR(DATE(INT($Q201),IF(ROUND(MOD($Q201,1)*100,0)&gt;12,ROUND(MOD($Q201,1)*10,0),ROUND(MOD($Q201,1)*100,0))+1,0),"")),IFERROR(IF(LEN($Q201)-LEN(SUBSTITUTE($Q201,".",""))&gt;=2,DATEVALUE(SUBSTITUTE(TRIM($Q201),".","-")),DATE(VALUE(LEFT(TRIM($Q201),4)),VALUE(MID(TRIM($Q201),6,2))+1,0)),"")))</f>
        <v/>
      </c>
      <c r="AB201" s="77" t="str">
        <f aca="false">IF(TRIM($S201&amp;"")="","",IF(ISNUMBER($S201),IF($S201&gt;10000,$S201,IFERROR(DATE(INT($S201),IF(ROUND(MOD($S201,1)*100,0)&gt;12,ROUND(MOD($S201,1)*10,0),ROUND(MOD($S201,1)*100,0))+1,0),"")),IFERROR(IF(LEN($S201)-LEN(SUBSTITUTE($S201,".",""))&gt;=2,DATEVALUE(SUBSTITUTE(TRIM($S201),".","-")),DATE(VALUE(LEFT(TRIM($S201),4)),VALUE(MID(TRIM($S201),6,2))+1,0)),"")))</f>
        <v/>
      </c>
      <c r="AC201" s="77" t="str">
        <f aca="false">IF(TRIM($T201&amp;"")="","",IF(ISNUMBER($T201),IF($T201&gt;10000,$T201,IFERROR(DATE(INT($T201),IF(ROUND(MOD($T201,1)*100,0)&gt;12,ROUND(MOD($T201,1)*10,0),ROUND(MOD($T201,1)*100,0))+1,0),"")),IFERROR(IF(LEN($T201)-LEN(SUBSTITUTE($T201,".",""))&gt;=2,DATEVALUE(SUBSTITUTE(TRIM($T201),".","-")),DATE(VALUE(LEFT(TRIM($T201),4)),VALUE(MID(TRIM($T201),6,2))+1,0)),"")))</f>
        <v/>
      </c>
    </row>
    <row r="202" customFormat="false" ht="17.25" hidden="false" customHeight="true" outlineLevel="0" collapsed="false">
      <c r="B202" s="66" t="s">
        <v>1075</v>
      </c>
      <c r="C202" s="66" t="s">
        <v>1076</v>
      </c>
      <c r="D202" s="67" t="s">
        <v>1077</v>
      </c>
      <c r="E202" s="68" t="s">
        <v>1088</v>
      </c>
      <c r="F202" s="66"/>
      <c r="G202" s="66" t="s">
        <v>248</v>
      </c>
      <c r="H202" s="66" t="s">
        <v>16</v>
      </c>
      <c r="I202" s="79" t="n">
        <v>4</v>
      </c>
      <c r="J202" s="79" t="n">
        <v>4</v>
      </c>
      <c r="K202" s="79" t="n">
        <v>5</v>
      </c>
      <c r="L202" s="71" t="s">
        <v>241</v>
      </c>
      <c r="M202" s="72" t="s">
        <v>147</v>
      </c>
      <c r="N202" s="66" t="n">
        <v>1</v>
      </c>
      <c r="O202" s="81" t="s">
        <v>1089</v>
      </c>
      <c r="P202" s="74" t="s">
        <v>179</v>
      </c>
      <c r="Q202" s="75"/>
      <c r="R202" s="75"/>
      <c r="S202" s="76"/>
      <c r="T202" s="75"/>
      <c r="U202" s="75"/>
      <c r="V202" s="75"/>
      <c r="W202" s="75"/>
      <c r="X202" s="77"/>
      <c r="Y202" s="78" t="str">
        <f aca="true">IF(TRIM($B202&amp;$C202)="","",IF(OR($W202="安装免保",$W202="技术免保",$W202="质保期内"),IF(NOT(ISNUMBER($X202)),"▲免保到期日没填",IF($X202&lt;TODAY(),"▲免保已到期，转收费",IF($X202-TODAY()&lt;=提醒天数,"免保剩"&amp;($X202-TODAY())&amp;"天","免保中"))),IF($W202="暂停维保","暂停中",IF($W202="已解约","已解约",""))))</f>
        <v/>
      </c>
      <c r="Z202" s="78" t="str">
        <f aca="true">IF(TRIM($B202&amp;$C202)="","",TRIM(IF($AA202="","",IF($AA202&lt;TODAY(),"年检已过期"&amp;(TODAY()-$AA202)&amp;"天 ",IF($AA202-TODAY()&lt;=提醒天数,"年检剩"&amp;($AA202-TODAY())&amp;"天 ","")))&amp;IF($AB202="","",IF($AB202&lt;TODAY(),"限速器已过期"&amp;(TODAY()-$AB202)&amp;"天 ",IF($AB202-TODAY()&lt;=提醒天数,"限速器剩"&amp;($AB202-TODAY())&amp;"天 ","")))&amp;IF($AC202="","",IF($AC202&lt;TODAY(),"载重试验已过期"&amp;(TODAY()-$AC202)&amp;"天 ",IF($AC202-TODAY()&lt;=提醒天数,"载重试验剩"&amp;($AC202-TODAY())&amp;"天 ","")))))</f>
        <v/>
      </c>
      <c r="AA202" s="77" t="str">
        <f aca="false">IF(TRIM($Q202&amp;"")="","",IF(ISNUMBER($Q202),IF($Q202&gt;10000,$Q202,IFERROR(DATE(INT($Q202),IF(ROUND(MOD($Q202,1)*100,0)&gt;12,ROUND(MOD($Q202,1)*10,0),ROUND(MOD($Q202,1)*100,0))+1,0),"")),IFERROR(IF(LEN($Q202)-LEN(SUBSTITUTE($Q202,".",""))&gt;=2,DATEVALUE(SUBSTITUTE(TRIM($Q202),".","-")),DATE(VALUE(LEFT(TRIM($Q202),4)),VALUE(MID(TRIM($Q202),6,2))+1,0)),"")))</f>
        <v/>
      </c>
      <c r="AB202" s="77" t="str">
        <f aca="false">IF(TRIM($S202&amp;"")="","",IF(ISNUMBER($S202),IF($S202&gt;10000,$S202,IFERROR(DATE(INT($S202),IF(ROUND(MOD($S202,1)*100,0)&gt;12,ROUND(MOD($S202,1)*10,0),ROUND(MOD($S202,1)*100,0))+1,0),"")),IFERROR(IF(LEN($S202)-LEN(SUBSTITUTE($S202,".",""))&gt;=2,DATEVALUE(SUBSTITUTE(TRIM($S202),".","-")),DATE(VALUE(LEFT(TRIM($S202),4)),VALUE(MID(TRIM($S202),6,2))+1,0)),"")))</f>
        <v/>
      </c>
      <c r="AC202" s="77" t="str">
        <f aca="false">IF(TRIM($T202&amp;"")="","",IF(ISNUMBER($T202),IF($T202&gt;10000,$T202,IFERROR(DATE(INT($T202),IF(ROUND(MOD($T202,1)*100,0)&gt;12,ROUND(MOD($T202,1)*10,0),ROUND(MOD($T202,1)*100,0))+1,0),"")),IFERROR(IF(LEN($T202)-LEN(SUBSTITUTE($T202,".",""))&gt;=2,DATEVALUE(SUBSTITUTE(TRIM($T202),".","-")),DATE(VALUE(LEFT(TRIM($T202),4)),VALUE(MID(TRIM($T202),6,2))+1,0)),"")))</f>
        <v/>
      </c>
    </row>
    <row r="203" customFormat="false" ht="17.25" hidden="false" customHeight="true" outlineLevel="0" collapsed="false">
      <c r="B203" s="66" t="s">
        <v>1075</v>
      </c>
      <c r="C203" s="66" t="s">
        <v>1076</v>
      </c>
      <c r="D203" s="67" t="s">
        <v>1077</v>
      </c>
      <c r="E203" s="68" t="s">
        <v>1090</v>
      </c>
      <c r="F203" s="66"/>
      <c r="G203" s="66" t="s">
        <v>248</v>
      </c>
      <c r="H203" s="66" t="s">
        <v>16</v>
      </c>
      <c r="I203" s="79" t="n">
        <v>4</v>
      </c>
      <c r="J203" s="79" t="n">
        <v>4</v>
      </c>
      <c r="K203" s="79" t="n">
        <v>5</v>
      </c>
      <c r="L203" s="71" t="s">
        <v>241</v>
      </c>
      <c r="M203" s="72" t="s">
        <v>147</v>
      </c>
      <c r="N203" s="66" t="n">
        <v>1</v>
      </c>
      <c r="O203" s="81" t="s">
        <v>1091</v>
      </c>
      <c r="P203" s="74" t="s">
        <v>1092</v>
      </c>
      <c r="Q203" s="75"/>
      <c r="R203" s="75"/>
      <c r="S203" s="76"/>
      <c r="T203" s="75"/>
      <c r="U203" s="75"/>
      <c r="V203" s="75"/>
      <c r="W203" s="75"/>
      <c r="X203" s="77"/>
      <c r="Y203" s="78" t="str">
        <f aca="true">IF(TRIM($B203&amp;$C203)="","",IF(OR($W203="安装免保",$W203="技术免保",$W203="质保期内"),IF(NOT(ISNUMBER($X203)),"▲免保到期日没填",IF($X203&lt;TODAY(),"▲免保已到期，转收费",IF($X203-TODAY()&lt;=提醒天数,"免保剩"&amp;($X203-TODAY())&amp;"天","免保中"))),IF($W203="暂停维保","暂停中",IF($W203="已解约","已解约",""))))</f>
        <v/>
      </c>
      <c r="Z203" s="78" t="str">
        <f aca="true">IF(TRIM($B203&amp;$C203)="","",TRIM(IF($AA203="","",IF($AA203&lt;TODAY(),"年检已过期"&amp;(TODAY()-$AA203)&amp;"天 ",IF($AA203-TODAY()&lt;=提醒天数,"年检剩"&amp;($AA203-TODAY())&amp;"天 ","")))&amp;IF($AB203="","",IF($AB203&lt;TODAY(),"限速器已过期"&amp;(TODAY()-$AB203)&amp;"天 ",IF($AB203-TODAY()&lt;=提醒天数,"限速器剩"&amp;($AB203-TODAY())&amp;"天 ","")))&amp;IF($AC203="","",IF($AC203&lt;TODAY(),"载重试验已过期"&amp;(TODAY()-$AC203)&amp;"天 ",IF($AC203-TODAY()&lt;=提醒天数,"载重试验剩"&amp;($AC203-TODAY())&amp;"天 ","")))))</f>
        <v/>
      </c>
      <c r="AA203" s="77" t="str">
        <f aca="false">IF(TRIM($Q203&amp;"")="","",IF(ISNUMBER($Q203),IF($Q203&gt;10000,$Q203,IFERROR(DATE(INT($Q203),IF(ROUND(MOD($Q203,1)*100,0)&gt;12,ROUND(MOD($Q203,1)*10,0),ROUND(MOD($Q203,1)*100,0))+1,0),"")),IFERROR(IF(LEN($Q203)-LEN(SUBSTITUTE($Q203,".",""))&gt;=2,DATEVALUE(SUBSTITUTE(TRIM($Q203),".","-")),DATE(VALUE(LEFT(TRIM($Q203),4)),VALUE(MID(TRIM($Q203),6,2))+1,0)),"")))</f>
        <v/>
      </c>
      <c r="AB203" s="77" t="str">
        <f aca="false">IF(TRIM($S203&amp;"")="","",IF(ISNUMBER($S203),IF($S203&gt;10000,$S203,IFERROR(DATE(INT($S203),IF(ROUND(MOD($S203,1)*100,0)&gt;12,ROUND(MOD($S203,1)*10,0),ROUND(MOD($S203,1)*100,0))+1,0),"")),IFERROR(IF(LEN($S203)-LEN(SUBSTITUTE($S203,".",""))&gt;=2,DATEVALUE(SUBSTITUTE(TRIM($S203),".","-")),DATE(VALUE(LEFT(TRIM($S203),4)),VALUE(MID(TRIM($S203),6,2))+1,0)),"")))</f>
        <v/>
      </c>
      <c r="AC203" s="77" t="str">
        <f aca="false">IF(TRIM($T203&amp;"")="","",IF(ISNUMBER($T203),IF($T203&gt;10000,$T203,IFERROR(DATE(INT($T203),IF(ROUND(MOD($T203,1)*100,0)&gt;12,ROUND(MOD($T203,1)*10,0),ROUND(MOD($T203,1)*100,0))+1,0),"")),IFERROR(IF(LEN($T203)-LEN(SUBSTITUTE($T203,".",""))&gt;=2,DATEVALUE(SUBSTITUTE(TRIM($T203),".","-")),DATE(VALUE(LEFT(TRIM($T203),4)),VALUE(MID(TRIM($T203),6,2))+1,0)),"")))</f>
        <v/>
      </c>
    </row>
    <row r="204" customFormat="false" ht="17.25" hidden="false" customHeight="true" outlineLevel="0" collapsed="false">
      <c r="B204" s="66" t="s">
        <v>1093</v>
      </c>
      <c r="C204" s="66" t="s">
        <v>1094</v>
      </c>
      <c r="D204" s="67" t="s">
        <v>1095</v>
      </c>
      <c r="E204" s="68" t="s">
        <v>1096</v>
      </c>
      <c r="F204" s="66"/>
      <c r="G204" s="66" t="s">
        <v>248</v>
      </c>
      <c r="H204" s="66" t="s">
        <v>16</v>
      </c>
      <c r="I204" s="79" t="n">
        <v>31</v>
      </c>
      <c r="J204" s="79" t="n">
        <v>31</v>
      </c>
      <c r="K204" s="79" t="n">
        <v>31</v>
      </c>
      <c r="L204" s="71" t="s">
        <v>241</v>
      </c>
      <c r="M204" s="72" t="s">
        <v>1097</v>
      </c>
      <c r="N204" s="66" t="n">
        <v>1</v>
      </c>
      <c r="O204" s="81" t="s">
        <v>1098</v>
      </c>
      <c r="P204" s="83" t="s">
        <v>1099</v>
      </c>
      <c r="Q204" s="75"/>
      <c r="R204" s="75"/>
      <c r="S204" s="76"/>
      <c r="T204" s="75"/>
      <c r="U204" s="75"/>
      <c r="V204" s="75"/>
      <c r="W204" s="75"/>
      <c r="X204" s="77"/>
      <c r="Y204" s="78" t="str">
        <f aca="true">IF(TRIM($B204&amp;$C204)="","",IF(OR($W204="安装免保",$W204="技术免保",$W204="质保期内"),IF(NOT(ISNUMBER($X204)),"▲免保到期日没填",IF($X204&lt;TODAY(),"▲免保已到期，转收费",IF($X204-TODAY()&lt;=提醒天数,"免保剩"&amp;($X204-TODAY())&amp;"天","免保中"))),IF($W204="暂停维保","暂停中",IF($W204="已解约","已解约",""))))</f>
        <v/>
      </c>
      <c r="Z204" s="78" t="str">
        <f aca="true">IF(TRIM($B204&amp;$C204)="","",TRIM(IF($AA204="","",IF($AA204&lt;TODAY(),"年检已过期"&amp;(TODAY()-$AA204)&amp;"天 ",IF($AA204-TODAY()&lt;=提醒天数,"年检剩"&amp;($AA204-TODAY())&amp;"天 ","")))&amp;IF($AB204="","",IF($AB204&lt;TODAY(),"限速器已过期"&amp;(TODAY()-$AB204)&amp;"天 ",IF($AB204-TODAY()&lt;=提醒天数,"限速器剩"&amp;($AB204-TODAY())&amp;"天 ","")))&amp;IF($AC204="","",IF($AC204&lt;TODAY(),"载重试验已过期"&amp;(TODAY()-$AC204)&amp;"天 ",IF($AC204-TODAY()&lt;=提醒天数,"载重试验剩"&amp;($AC204-TODAY())&amp;"天 ","")))))</f>
        <v/>
      </c>
      <c r="AA204" s="77" t="str">
        <f aca="false">IF(TRIM($Q204&amp;"")="","",IF(ISNUMBER($Q204),IF($Q204&gt;10000,$Q204,IFERROR(DATE(INT($Q204),IF(ROUND(MOD($Q204,1)*100,0)&gt;12,ROUND(MOD($Q204,1)*10,0),ROUND(MOD($Q204,1)*100,0))+1,0),"")),IFERROR(IF(LEN($Q204)-LEN(SUBSTITUTE($Q204,".",""))&gt;=2,DATEVALUE(SUBSTITUTE(TRIM($Q204),".","-")),DATE(VALUE(LEFT(TRIM($Q204),4)),VALUE(MID(TRIM($Q204),6,2))+1,0)),"")))</f>
        <v/>
      </c>
      <c r="AB204" s="77" t="str">
        <f aca="false">IF(TRIM($S204&amp;"")="","",IF(ISNUMBER($S204),IF($S204&gt;10000,$S204,IFERROR(DATE(INT($S204),IF(ROUND(MOD($S204,1)*100,0)&gt;12,ROUND(MOD($S204,1)*10,0),ROUND(MOD($S204,1)*100,0))+1,0),"")),IFERROR(IF(LEN($S204)-LEN(SUBSTITUTE($S204,".",""))&gt;=2,DATEVALUE(SUBSTITUTE(TRIM($S204),".","-")),DATE(VALUE(LEFT(TRIM($S204),4)),VALUE(MID(TRIM($S204),6,2))+1,0)),"")))</f>
        <v/>
      </c>
      <c r="AC204" s="77" t="str">
        <f aca="false">IF(TRIM($T204&amp;"")="","",IF(ISNUMBER($T204),IF($T204&gt;10000,$T204,IFERROR(DATE(INT($T204),IF(ROUND(MOD($T204,1)*100,0)&gt;12,ROUND(MOD($T204,1)*10,0),ROUND(MOD($T204,1)*100,0))+1,0),"")),IFERROR(IF(LEN($T204)-LEN(SUBSTITUTE($T204,".",""))&gt;=2,DATEVALUE(SUBSTITUTE(TRIM($T204),".","-")),DATE(VALUE(LEFT(TRIM($T204),4)),VALUE(MID(TRIM($T204),6,2))+1,0)),"")))</f>
        <v/>
      </c>
    </row>
    <row r="205" customFormat="false" ht="17.25" hidden="false" customHeight="true" outlineLevel="0" collapsed="false">
      <c r="B205" s="66" t="s">
        <v>1100</v>
      </c>
      <c r="C205" s="66" t="s">
        <v>1101</v>
      </c>
      <c r="D205" s="69" t="s">
        <v>1102</v>
      </c>
      <c r="E205" s="69" t="s">
        <v>1103</v>
      </c>
      <c r="F205" s="66"/>
      <c r="G205" s="66" t="s">
        <v>1104</v>
      </c>
      <c r="H205" s="66" t="s">
        <v>184</v>
      </c>
      <c r="I205" s="66" t="n">
        <v>8</v>
      </c>
      <c r="J205" s="66" t="n">
        <v>6</v>
      </c>
      <c r="K205" s="66" t="n">
        <v>6</v>
      </c>
      <c r="L205" s="94" t="s">
        <v>761</v>
      </c>
      <c r="M205" s="95" t="s">
        <v>147</v>
      </c>
      <c r="N205" s="66" t="n">
        <v>1</v>
      </c>
      <c r="O205" s="69" t="s">
        <v>1105</v>
      </c>
      <c r="P205" s="85" t="s">
        <v>1106</v>
      </c>
      <c r="Q205" s="69"/>
      <c r="R205" s="75"/>
      <c r="S205" s="76"/>
      <c r="T205" s="75"/>
      <c r="U205" s="75"/>
      <c r="V205" s="75"/>
      <c r="W205" s="75"/>
      <c r="X205" s="77"/>
      <c r="Y205" s="78" t="str">
        <f aca="true">IF(TRIM($B205&amp;$C205)="","",IF(OR($W205="安装免保",$W205="技术免保",$W205="质保期内"),IF(NOT(ISNUMBER($X205)),"▲免保到期日没填",IF($X205&lt;TODAY(),"▲免保已到期，转收费",IF($X205-TODAY()&lt;=提醒天数,"免保剩"&amp;($X205-TODAY())&amp;"天","免保中"))),IF($W205="暂停维保","暂停中",IF($W205="已解约","已解约",""))))</f>
        <v/>
      </c>
      <c r="Z205" s="78" t="str">
        <f aca="true">IF(TRIM($B205&amp;$C205)="","",TRIM(IF($AA205="","",IF($AA205&lt;TODAY(),"年检已过期"&amp;(TODAY()-$AA205)&amp;"天 ",IF($AA205-TODAY()&lt;=提醒天数,"年检剩"&amp;($AA205-TODAY())&amp;"天 ","")))&amp;IF($AB205="","",IF($AB205&lt;TODAY(),"限速器已过期"&amp;(TODAY()-$AB205)&amp;"天 ",IF($AB205-TODAY()&lt;=提醒天数,"限速器剩"&amp;($AB205-TODAY())&amp;"天 ","")))&amp;IF($AC205="","",IF($AC205&lt;TODAY(),"载重试验已过期"&amp;(TODAY()-$AC205)&amp;"天 ",IF($AC205-TODAY()&lt;=提醒天数,"载重试验剩"&amp;($AC205-TODAY())&amp;"天 ","")))))</f>
        <v/>
      </c>
      <c r="AA205" s="77" t="str">
        <f aca="false">IF(TRIM($Q205&amp;"")="","",IF(ISNUMBER($Q205),IF($Q205&gt;10000,$Q205,IFERROR(DATE(INT($Q205),IF(ROUND(MOD($Q205,1)*100,0)&gt;12,ROUND(MOD($Q205,1)*10,0),ROUND(MOD($Q205,1)*100,0))+1,0),"")),IFERROR(IF(LEN($Q205)-LEN(SUBSTITUTE($Q205,".",""))&gt;=2,DATEVALUE(SUBSTITUTE(TRIM($Q205),".","-")),DATE(VALUE(LEFT(TRIM($Q205),4)),VALUE(MID(TRIM($Q205),6,2))+1,0)),"")))</f>
        <v/>
      </c>
      <c r="AB205" s="77" t="str">
        <f aca="false">IF(TRIM($S205&amp;"")="","",IF(ISNUMBER($S205),IF($S205&gt;10000,$S205,IFERROR(DATE(INT($S205),IF(ROUND(MOD($S205,1)*100,0)&gt;12,ROUND(MOD($S205,1)*10,0),ROUND(MOD($S205,1)*100,0))+1,0),"")),IFERROR(IF(LEN($S205)-LEN(SUBSTITUTE($S205,".",""))&gt;=2,DATEVALUE(SUBSTITUTE(TRIM($S205),".","-")),DATE(VALUE(LEFT(TRIM($S205),4)),VALUE(MID(TRIM($S205),6,2))+1,0)),"")))</f>
        <v/>
      </c>
      <c r="AC205" s="77" t="str">
        <f aca="false">IF(TRIM($T205&amp;"")="","",IF(ISNUMBER($T205),IF($T205&gt;10000,$T205,IFERROR(DATE(INT($T205),IF(ROUND(MOD($T205,1)*100,0)&gt;12,ROUND(MOD($T205,1)*10,0),ROUND(MOD($T205,1)*100,0))+1,0),"")),IFERROR(IF(LEN($T205)-LEN(SUBSTITUTE($T205,".",""))&gt;=2,DATEVALUE(SUBSTITUTE(TRIM($T205),".","-")),DATE(VALUE(LEFT(TRIM($T205),4)),VALUE(MID(TRIM($T205),6,2))+1,0)),"")))</f>
        <v/>
      </c>
    </row>
    <row r="206" customFormat="false" ht="17.25" hidden="false" customHeight="true" outlineLevel="0" collapsed="false">
      <c r="B206" s="66" t="s">
        <v>1107</v>
      </c>
      <c r="C206" s="66" t="s">
        <v>1108</v>
      </c>
      <c r="D206" s="69" t="s">
        <v>1109</v>
      </c>
      <c r="E206" s="69" t="s">
        <v>1110</v>
      </c>
      <c r="F206" s="66"/>
      <c r="G206" s="66" t="s">
        <v>1111</v>
      </c>
      <c r="H206" s="66" t="s">
        <v>184</v>
      </c>
      <c r="I206" s="66" t="n">
        <v>7</v>
      </c>
      <c r="J206" s="66" t="n">
        <v>6</v>
      </c>
      <c r="K206" s="66" t="n">
        <v>6</v>
      </c>
      <c r="L206" s="94" t="s">
        <v>146</v>
      </c>
      <c r="M206" s="95" t="s">
        <v>147</v>
      </c>
      <c r="N206" s="66" t="n">
        <v>1</v>
      </c>
      <c r="O206" s="69" t="s">
        <v>1112</v>
      </c>
      <c r="P206" s="85" t="s">
        <v>474</v>
      </c>
      <c r="Q206" s="69"/>
      <c r="R206" s="75"/>
      <c r="S206" s="76"/>
      <c r="T206" s="75"/>
      <c r="U206" s="75"/>
      <c r="V206" s="75"/>
      <c r="W206" s="75"/>
      <c r="X206" s="77"/>
      <c r="Y206" s="78" t="str">
        <f aca="true">IF(TRIM($B206&amp;$C206)="","",IF(OR($W206="安装免保",$W206="技术免保",$W206="质保期内"),IF(NOT(ISNUMBER($X206)),"▲免保到期日没填",IF($X206&lt;TODAY(),"▲免保已到期，转收费",IF($X206-TODAY()&lt;=提醒天数,"免保剩"&amp;($X206-TODAY())&amp;"天","免保中"))),IF($W206="暂停维保","暂停中",IF($W206="已解约","已解约",""))))</f>
        <v/>
      </c>
      <c r="Z206" s="78" t="str">
        <f aca="true">IF(TRIM($B206&amp;$C206)="","",TRIM(IF($AA206="","",IF($AA206&lt;TODAY(),"年检已过期"&amp;(TODAY()-$AA206)&amp;"天 ",IF($AA206-TODAY()&lt;=提醒天数,"年检剩"&amp;($AA206-TODAY())&amp;"天 ","")))&amp;IF($AB206="","",IF($AB206&lt;TODAY(),"限速器已过期"&amp;(TODAY()-$AB206)&amp;"天 ",IF($AB206-TODAY()&lt;=提醒天数,"限速器剩"&amp;($AB206-TODAY())&amp;"天 ","")))&amp;IF($AC206="","",IF($AC206&lt;TODAY(),"载重试验已过期"&amp;(TODAY()-$AC206)&amp;"天 ",IF($AC206-TODAY()&lt;=提醒天数,"载重试验剩"&amp;($AC206-TODAY())&amp;"天 ","")))))</f>
        <v/>
      </c>
      <c r="AA206" s="77" t="str">
        <f aca="false">IF(TRIM($Q206&amp;"")="","",IF(ISNUMBER($Q206),IF($Q206&gt;10000,$Q206,IFERROR(DATE(INT($Q206),IF(ROUND(MOD($Q206,1)*100,0)&gt;12,ROUND(MOD($Q206,1)*10,0),ROUND(MOD($Q206,1)*100,0))+1,0),"")),IFERROR(IF(LEN($Q206)-LEN(SUBSTITUTE($Q206,".",""))&gt;=2,DATEVALUE(SUBSTITUTE(TRIM($Q206),".","-")),DATE(VALUE(LEFT(TRIM($Q206),4)),VALUE(MID(TRIM($Q206),6,2))+1,0)),"")))</f>
        <v/>
      </c>
      <c r="AB206" s="77" t="str">
        <f aca="false">IF(TRIM($S206&amp;"")="","",IF(ISNUMBER($S206),IF($S206&gt;10000,$S206,IFERROR(DATE(INT($S206),IF(ROUND(MOD($S206,1)*100,0)&gt;12,ROUND(MOD($S206,1)*10,0),ROUND(MOD($S206,1)*100,0))+1,0),"")),IFERROR(IF(LEN($S206)-LEN(SUBSTITUTE($S206,".",""))&gt;=2,DATEVALUE(SUBSTITUTE(TRIM($S206),".","-")),DATE(VALUE(LEFT(TRIM($S206),4)),VALUE(MID(TRIM($S206),6,2))+1,0)),"")))</f>
        <v/>
      </c>
      <c r="AC206" s="77" t="str">
        <f aca="false">IF(TRIM($T206&amp;"")="","",IF(ISNUMBER($T206),IF($T206&gt;10000,$T206,IFERROR(DATE(INT($T206),IF(ROUND(MOD($T206,1)*100,0)&gt;12,ROUND(MOD($T206,1)*10,0),ROUND(MOD($T206,1)*100,0))+1,0),"")),IFERROR(IF(LEN($T206)-LEN(SUBSTITUTE($T206,".",""))&gt;=2,DATEVALUE(SUBSTITUTE(TRIM($T206),".","-")),DATE(VALUE(LEFT(TRIM($T206),4)),VALUE(MID(TRIM($T206),6,2))+1,0)),"")))</f>
        <v/>
      </c>
    </row>
    <row r="207" customFormat="false" ht="17.25" hidden="false" customHeight="true" outlineLevel="0" collapsed="false">
      <c r="B207" s="66" t="s">
        <v>1113</v>
      </c>
      <c r="C207" s="66" t="s">
        <v>1114</v>
      </c>
      <c r="D207" s="69" t="s">
        <v>828</v>
      </c>
      <c r="E207" s="69" t="s">
        <v>1115</v>
      </c>
      <c r="F207" s="66"/>
      <c r="G207" s="66" t="s">
        <v>831</v>
      </c>
      <c r="H207" s="66" t="s">
        <v>184</v>
      </c>
      <c r="I207" s="66" t="n">
        <v>6</v>
      </c>
      <c r="J207" s="66" t="n">
        <v>5</v>
      </c>
      <c r="K207" s="66" t="n">
        <v>5</v>
      </c>
      <c r="L207" s="94" t="s">
        <v>146</v>
      </c>
      <c r="M207" s="95" t="s">
        <v>147</v>
      </c>
      <c r="N207" s="66" t="n">
        <v>1</v>
      </c>
      <c r="O207" s="69" t="s">
        <v>1116</v>
      </c>
      <c r="P207" s="85" t="s">
        <v>1117</v>
      </c>
      <c r="Q207" s="69"/>
      <c r="R207" s="75"/>
      <c r="S207" s="76"/>
      <c r="T207" s="75"/>
      <c r="U207" s="75"/>
      <c r="V207" s="75"/>
      <c r="W207" s="75"/>
      <c r="X207" s="77"/>
      <c r="Y207" s="78" t="str">
        <f aca="true">IF(TRIM($B207&amp;$C207)="","",IF(OR($W207="安装免保",$W207="技术免保",$W207="质保期内"),IF(NOT(ISNUMBER($X207)),"▲免保到期日没填",IF($X207&lt;TODAY(),"▲免保已到期，转收费",IF($X207-TODAY()&lt;=提醒天数,"免保剩"&amp;($X207-TODAY())&amp;"天","免保中"))),IF($W207="暂停维保","暂停中",IF($W207="已解约","已解约",""))))</f>
        <v/>
      </c>
      <c r="Z207" s="78" t="str">
        <f aca="true">IF(TRIM($B207&amp;$C207)="","",TRIM(IF($AA207="","",IF($AA207&lt;TODAY(),"年检已过期"&amp;(TODAY()-$AA207)&amp;"天 ",IF($AA207-TODAY()&lt;=提醒天数,"年检剩"&amp;($AA207-TODAY())&amp;"天 ","")))&amp;IF($AB207="","",IF($AB207&lt;TODAY(),"限速器已过期"&amp;(TODAY()-$AB207)&amp;"天 ",IF($AB207-TODAY()&lt;=提醒天数,"限速器剩"&amp;($AB207-TODAY())&amp;"天 ","")))&amp;IF($AC207="","",IF($AC207&lt;TODAY(),"载重试验已过期"&amp;(TODAY()-$AC207)&amp;"天 ",IF($AC207-TODAY()&lt;=提醒天数,"载重试验剩"&amp;($AC207-TODAY())&amp;"天 ","")))))</f>
        <v/>
      </c>
      <c r="AA207" s="77" t="str">
        <f aca="false">IF(TRIM($Q207&amp;"")="","",IF(ISNUMBER($Q207),IF($Q207&gt;10000,$Q207,IFERROR(DATE(INT($Q207),IF(ROUND(MOD($Q207,1)*100,0)&gt;12,ROUND(MOD($Q207,1)*10,0),ROUND(MOD($Q207,1)*100,0))+1,0),"")),IFERROR(IF(LEN($Q207)-LEN(SUBSTITUTE($Q207,".",""))&gt;=2,DATEVALUE(SUBSTITUTE(TRIM($Q207),".","-")),DATE(VALUE(LEFT(TRIM($Q207),4)),VALUE(MID(TRIM($Q207),6,2))+1,0)),"")))</f>
        <v/>
      </c>
      <c r="AB207" s="77" t="str">
        <f aca="false">IF(TRIM($S207&amp;"")="","",IF(ISNUMBER($S207),IF($S207&gt;10000,$S207,IFERROR(DATE(INT($S207),IF(ROUND(MOD($S207,1)*100,0)&gt;12,ROUND(MOD($S207,1)*10,0),ROUND(MOD($S207,1)*100,0))+1,0),"")),IFERROR(IF(LEN($S207)-LEN(SUBSTITUTE($S207,".",""))&gt;=2,DATEVALUE(SUBSTITUTE(TRIM($S207),".","-")),DATE(VALUE(LEFT(TRIM($S207),4)),VALUE(MID(TRIM($S207),6,2))+1,0)),"")))</f>
        <v/>
      </c>
      <c r="AC207" s="77" t="str">
        <f aca="false">IF(TRIM($T207&amp;"")="","",IF(ISNUMBER($T207),IF($T207&gt;10000,$T207,IFERROR(DATE(INT($T207),IF(ROUND(MOD($T207,1)*100,0)&gt;12,ROUND(MOD($T207,1)*10,0),ROUND(MOD($T207,1)*100,0))+1,0),"")),IFERROR(IF(LEN($T207)-LEN(SUBSTITUTE($T207,".",""))&gt;=2,DATEVALUE(SUBSTITUTE(TRIM($T207),".","-")),DATE(VALUE(LEFT(TRIM($T207),4)),VALUE(MID(TRIM($T207),6,2))+1,0)),"")))</f>
        <v/>
      </c>
    </row>
    <row r="208" customFormat="false" ht="17.25" hidden="false" customHeight="true" outlineLevel="0" collapsed="false">
      <c r="B208" s="66" t="s">
        <v>1118</v>
      </c>
      <c r="C208" s="66" t="s">
        <v>1119</v>
      </c>
      <c r="D208" s="69" t="s">
        <v>828</v>
      </c>
      <c r="E208" s="69" t="s">
        <v>1120</v>
      </c>
      <c r="F208" s="66"/>
      <c r="G208" s="66" t="s">
        <v>831</v>
      </c>
      <c r="H208" s="66" t="s">
        <v>184</v>
      </c>
      <c r="I208" s="66" t="n">
        <v>7</v>
      </c>
      <c r="J208" s="66" t="n">
        <v>6</v>
      </c>
      <c r="K208" s="66" t="n">
        <v>6</v>
      </c>
      <c r="L208" s="94" t="s">
        <v>146</v>
      </c>
      <c r="M208" s="95" t="s">
        <v>147</v>
      </c>
      <c r="N208" s="66" t="n">
        <v>1</v>
      </c>
      <c r="O208" s="69" t="s">
        <v>1121</v>
      </c>
      <c r="P208" s="85" t="s">
        <v>1122</v>
      </c>
      <c r="Q208" s="69"/>
      <c r="R208" s="75"/>
      <c r="S208" s="76"/>
      <c r="T208" s="75"/>
      <c r="U208" s="75"/>
      <c r="V208" s="75"/>
      <c r="W208" s="75"/>
      <c r="X208" s="77"/>
      <c r="Y208" s="78" t="str">
        <f aca="true">IF(TRIM($B208&amp;$C208)="","",IF(OR($W208="安装免保",$W208="技术免保",$W208="质保期内"),IF(NOT(ISNUMBER($X208)),"▲免保到期日没填",IF($X208&lt;TODAY(),"▲免保已到期，转收费",IF($X208-TODAY()&lt;=提醒天数,"免保剩"&amp;($X208-TODAY())&amp;"天","免保中"))),IF($W208="暂停维保","暂停中",IF($W208="已解约","已解约",""))))</f>
        <v/>
      </c>
      <c r="Z208" s="78" t="str">
        <f aca="true">IF(TRIM($B208&amp;$C208)="","",TRIM(IF($AA208="","",IF($AA208&lt;TODAY(),"年检已过期"&amp;(TODAY()-$AA208)&amp;"天 ",IF($AA208-TODAY()&lt;=提醒天数,"年检剩"&amp;($AA208-TODAY())&amp;"天 ","")))&amp;IF($AB208="","",IF($AB208&lt;TODAY(),"限速器已过期"&amp;(TODAY()-$AB208)&amp;"天 ",IF($AB208-TODAY()&lt;=提醒天数,"限速器剩"&amp;($AB208-TODAY())&amp;"天 ","")))&amp;IF($AC208="","",IF($AC208&lt;TODAY(),"载重试验已过期"&amp;(TODAY()-$AC208)&amp;"天 ",IF($AC208-TODAY()&lt;=提醒天数,"载重试验剩"&amp;($AC208-TODAY())&amp;"天 ","")))))</f>
        <v/>
      </c>
      <c r="AA208" s="77" t="str">
        <f aca="false">IF(TRIM($Q208&amp;"")="","",IF(ISNUMBER($Q208),IF($Q208&gt;10000,$Q208,IFERROR(DATE(INT($Q208),IF(ROUND(MOD($Q208,1)*100,0)&gt;12,ROUND(MOD($Q208,1)*10,0),ROUND(MOD($Q208,1)*100,0))+1,0),"")),IFERROR(IF(LEN($Q208)-LEN(SUBSTITUTE($Q208,".",""))&gt;=2,DATEVALUE(SUBSTITUTE(TRIM($Q208),".","-")),DATE(VALUE(LEFT(TRIM($Q208),4)),VALUE(MID(TRIM($Q208),6,2))+1,0)),"")))</f>
        <v/>
      </c>
      <c r="AB208" s="77" t="str">
        <f aca="false">IF(TRIM($S208&amp;"")="","",IF(ISNUMBER($S208),IF($S208&gt;10000,$S208,IFERROR(DATE(INT($S208),IF(ROUND(MOD($S208,1)*100,0)&gt;12,ROUND(MOD($S208,1)*10,0),ROUND(MOD($S208,1)*100,0))+1,0),"")),IFERROR(IF(LEN($S208)-LEN(SUBSTITUTE($S208,".",""))&gt;=2,DATEVALUE(SUBSTITUTE(TRIM($S208),".","-")),DATE(VALUE(LEFT(TRIM($S208),4)),VALUE(MID(TRIM($S208),6,2))+1,0)),"")))</f>
        <v/>
      </c>
      <c r="AC208" s="77" t="str">
        <f aca="false">IF(TRIM($T208&amp;"")="","",IF(ISNUMBER($T208),IF($T208&gt;10000,$T208,IFERROR(DATE(INT($T208),IF(ROUND(MOD($T208,1)*100,0)&gt;12,ROUND(MOD($T208,1)*10,0),ROUND(MOD($T208,1)*100,0))+1,0),"")),IFERROR(IF(LEN($T208)-LEN(SUBSTITUTE($T208,".",""))&gt;=2,DATEVALUE(SUBSTITUTE(TRIM($T208),".","-")),DATE(VALUE(LEFT(TRIM($T208),4)),VALUE(MID(TRIM($T208),6,2))+1,0)),"")))</f>
        <v/>
      </c>
    </row>
    <row r="209" customFormat="false" ht="17.25" hidden="false" customHeight="true" outlineLevel="0" collapsed="false">
      <c r="B209" s="66" t="s">
        <v>1123</v>
      </c>
      <c r="C209" s="66" t="s">
        <v>1124</v>
      </c>
      <c r="D209" s="66"/>
      <c r="E209" s="69" t="s">
        <v>1125</v>
      </c>
      <c r="F209" s="66"/>
      <c r="G209" s="66" t="s">
        <v>831</v>
      </c>
      <c r="H209" s="66" t="s">
        <v>184</v>
      </c>
      <c r="I209" s="66" t="n">
        <v>6</v>
      </c>
      <c r="J209" s="66" t="n">
        <v>5</v>
      </c>
      <c r="K209" s="66" t="n">
        <v>5</v>
      </c>
      <c r="L209" s="94" t="s">
        <v>761</v>
      </c>
      <c r="M209" s="95" t="s">
        <v>147</v>
      </c>
      <c r="N209" s="66" t="n">
        <v>1</v>
      </c>
      <c r="O209" s="69" t="s">
        <v>1126</v>
      </c>
      <c r="P209" s="85" t="s">
        <v>1074</v>
      </c>
      <c r="Q209" s="69"/>
      <c r="R209" s="75"/>
      <c r="S209" s="76"/>
      <c r="T209" s="75"/>
      <c r="U209" s="75"/>
      <c r="V209" s="75"/>
      <c r="W209" s="75"/>
      <c r="X209" s="77"/>
      <c r="Y209" s="78" t="str">
        <f aca="true">IF(TRIM($B209&amp;$C209)="","",IF(OR($W209="安装免保",$W209="技术免保",$W209="质保期内"),IF(NOT(ISNUMBER($X209)),"▲免保到期日没填",IF($X209&lt;TODAY(),"▲免保已到期，转收费",IF($X209-TODAY()&lt;=提醒天数,"免保剩"&amp;($X209-TODAY())&amp;"天","免保中"))),IF($W209="暂停维保","暂停中",IF($W209="已解约","已解约",""))))</f>
        <v/>
      </c>
      <c r="Z209" s="78" t="str">
        <f aca="true">IF(TRIM($B209&amp;$C209)="","",TRIM(IF($AA209="","",IF($AA209&lt;TODAY(),"年检已过期"&amp;(TODAY()-$AA209)&amp;"天 ",IF($AA209-TODAY()&lt;=提醒天数,"年检剩"&amp;($AA209-TODAY())&amp;"天 ","")))&amp;IF($AB209="","",IF($AB209&lt;TODAY(),"限速器已过期"&amp;(TODAY()-$AB209)&amp;"天 ",IF($AB209-TODAY()&lt;=提醒天数,"限速器剩"&amp;($AB209-TODAY())&amp;"天 ","")))&amp;IF($AC209="","",IF($AC209&lt;TODAY(),"载重试验已过期"&amp;(TODAY()-$AC209)&amp;"天 ",IF($AC209-TODAY()&lt;=提醒天数,"载重试验剩"&amp;($AC209-TODAY())&amp;"天 ","")))))</f>
        <v/>
      </c>
      <c r="AA209" s="77" t="str">
        <f aca="false">IF(TRIM($Q209&amp;"")="","",IF(ISNUMBER($Q209),IF($Q209&gt;10000,$Q209,IFERROR(DATE(INT($Q209),IF(ROUND(MOD($Q209,1)*100,0)&gt;12,ROUND(MOD($Q209,1)*10,0),ROUND(MOD($Q209,1)*100,0))+1,0),"")),IFERROR(IF(LEN($Q209)-LEN(SUBSTITUTE($Q209,".",""))&gt;=2,DATEVALUE(SUBSTITUTE(TRIM($Q209),".","-")),DATE(VALUE(LEFT(TRIM($Q209),4)),VALUE(MID(TRIM($Q209),6,2))+1,0)),"")))</f>
        <v/>
      </c>
      <c r="AB209" s="77" t="str">
        <f aca="false">IF(TRIM($S209&amp;"")="","",IF(ISNUMBER($S209),IF($S209&gt;10000,$S209,IFERROR(DATE(INT($S209),IF(ROUND(MOD($S209,1)*100,0)&gt;12,ROUND(MOD($S209,1)*10,0),ROUND(MOD($S209,1)*100,0))+1,0),"")),IFERROR(IF(LEN($S209)-LEN(SUBSTITUTE($S209,".",""))&gt;=2,DATEVALUE(SUBSTITUTE(TRIM($S209),".","-")),DATE(VALUE(LEFT(TRIM($S209),4)),VALUE(MID(TRIM($S209),6,2))+1,0)),"")))</f>
        <v/>
      </c>
      <c r="AC209" s="77" t="str">
        <f aca="false">IF(TRIM($T209&amp;"")="","",IF(ISNUMBER($T209),IF($T209&gt;10000,$T209,IFERROR(DATE(INT($T209),IF(ROUND(MOD($T209,1)*100,0)&gt;12,ROUND(MOD($T209,1)*10,0),ROUND(MOD($T209,1)*100,0))+1,0),"")),IFERROR(IF(LEN($T209)-LEN(SUBSTITUTE($T209,".",""))&gt;=2,DATEVALUE(SUBSTITUTE(TRIM($T209),".","-")),DATE(VALUE(LEFT(TRIM($T209),4)),VALUE(MID(TRIM($T209),6,2))+1,0)),"")))</f>
        <v/>
      </c>
    </row>
    <row r="210" customFormat="false" ht="17.25" hidden="false" customHeight="true" outlineLevel="0" collapsed="false">
      <c r="B210" s="66" t="s">
        <v>1123</v>
      </c>
      <c r="C210" s="66" t="s">
        <v>1127</v>
      </c>
      <c r="D210" s="69" t="s">
        <v>828</v>
      </c>
      <c r="E210" s="69" t="s">
        <v>1128</v>
      </c>
      <c r="F210" s="66"/>
      <c r="G210" s="66" t="s">
        <v>831</v>
      </c>
      <c r="H210" s="66" t="s">
        <v>184</v>
      </c>
      <c r="I210" s="66" t="n">
        <v>6</v>
      </c>
      <c r="J210" s="66" t="n">
        <v>5</v>
      </c>
      <c r="K210" s="66" t="n">
        <v>5</v>
      </c>
      <c r="L210" s="94" t="s">
        <v>146</v>
      </c>
      <c r="M210" s="95" t="s">
        <v>147</v>
      </c>
      <c r="N210" s="66" t="n">
        <v>1</v>
      </c>
      <c r="O210" s="69" t="s">
        <v>1129</v>
      </c>
      <c r="P210" s="85" t="s">
        <v>1130</v>
      </c>
      <c r="Q210" s="69"/>
      <c r="R210" s="75"/>
      <c r="S210" s="76"/>
      <c r="T210" s="75"/>
      <c r="U210" s="75"/>
      <c r="V210" s="75"/>
      <c r="W210" s="75"/>
      <c r="X210" s="77"/>
      <c r="Y210" s="78" t="str">
        <f aca="true">IF(TRIM($B210&amp;$C210)="","",IF(OR($W210="安装免保",$W210="技术免保",$W210="质保期内"),IF(NOT(ISNUMBER($X210)),"▲免保到期日没填",IF($X210&lt;TODAY(),"▲免保已到期，转收费",IF($X210-TODAY()&lt;=提醒天数,"免保剩"&amp;($X210-TODAY())&amp;"天","免保中"))),IF($W210="暂停维保","暂停中",IF($W210="已解约","已解约",""))))</f>
        <v/>
      </c>
      <c r="Z210" s="78" t="str">
        <f aca="true">IF(TRIM($B210&amp;$C210)="","",TRIM(IF($AA210="","",IF($AA210&lt;TODAY(),"年检已过期"&amp;(TODAY()-$AA210)&amp;"天 ",IF($AA210-TODAY()&lt;=提醒天数,"年检剩"&amp;($AA210-TODAY())&amp;"天 ","")))&amp;IF($AB210="","",IF($AB210&lt;TODAY(),"限速器已过期"&amp;(TODAY()-$AB210)&amp;"天 ",IF($AB210-TODAY()&lt;=提醒天数,"限速器剩"&amp;($AB210-TODAY())&amp;"天 ","")))&amp;IF($AC210="","",IF($AC210&lt;TODAY(),"载重试验已过期"&amp;(TODAY()-$AC210)&amp;"天 ",IF($AC210-TODAY()&lt;=提醒天数,"载重试验剩"&amp;($AC210-TODAY())&amp;"天 ","")))))</f>
        <v/>
      </c>
      <c r="AA210" s="77" t="str">
        <f aca="false">IF(TRIM($Q210&amp;"")="","",IF(ISNUMBER($Q210),IF($Q210&gt;10000,$Q210,IFERROR(DATE(INT($Q210),IF(ROUND(MOD($Q210,1)*100,0)&gt;12,ROUND(MOD($Q210,1)*10,0),ROUND(MOD($Q210,1)*100,0))+1,0),"")),IFERROR(IF(LEN($Q210)-LEN(SUBSTITUTE($Q210,".",""))&gt;=2,DATEVALUE(SUBSTITUTE(TRIM($Q210),".","-")),DATE(VALUE(LEFT(TRIM($Q210),4)),VALUE(MID(TRIM($Q210),6,2))+1,0)),"")))</f>
        <v/>
      </c>
      <c r="AB210" s="77" t="str">
        <f aca="false">IF(TRIM($S210&amp;"")="","",IF(ISNUMBER($S210),IF($S210&gt;10000,$S210,IFERROR(DATE(INT($S210),IF(ROUND(MOD($S210,1)*100,0)&gt;12,ROUND(MOD($S210,1)*10,0),ROUND(MOD($S210,1)*100,0))+1,0),"")),IFERROR(IF(LEN($S210)-LEN(SUBSTITUTE($S210,".",""))&gt;=2,DATEVALUE(SUBSTITUTE(TRIM($S210),".","-")),DATE(VALUE(LEFT(TRIM($S210),4)),VALUE(MID(TRIM($S210),6,2))+1,0)),"")))</f>
        <v/>
      </c>
      <c r="AC210" s="77" t="str">
        <f aca="false">IF(TRIM($T210&amp;"")="","",IF(ISNUMBER($T210),IF($T210&gt;10000,$T210,IFERROR(DATE(INT($T210),IF(ROUND(MOD($T210,1)*100,0)&gt;12,ROUND(MOD($T210,1)*10,0),ROUND(MOD($T210,1)*100,0))+1,0),"")),IFERROR(IF(LEN($T210)-LEN(SUBSTITUTE($T210,".",""))&gt;=2,DATEVALUE(SUBSTITUTE(TRIM($T210),".","-")),DATE(VALUE(LEFT(TRIM($T210),4)),VALUE(MID(TRIM($T210),6,2))+1,0)),"")))</f>
        <v/>
      </c>
    </row>
    <row r="211" customFormat="false" ht="17.25" hidden="false" customHeight="true" outlineLevel="0" collapsed="false">
      <c r="B211" s="66" t="s">
        <v>1131</v>
      </c>
      <c r="C211" s="66" t="s">
        <v>1132</v>
      </c>
      <c r="D211" s="69" t="s">
        <v>747</v>
      </c>
      <c r="E211" s="69" t="s">
        <v>1133</v>
      </c>
      <c r="F211" s="69" t="s">
        <v>1134</v>
      </c>
      <c r="G211" s="66" t="s">
        <v>283</v>
      </c>
      <c r="H211" s="66" t="s">
        <v>184</v>
      </c>
      <c r="I211" s="66" t="n">
        <v>2</v>
      </c>
      <c r="J211" s="66" t="n">
        <v>2</v>
      </c>
      <c r="K211" s="66" t="n">
        <v>2</v>
      </c>
      <c r="L211" s="94" t="s">
        <v>185</v>
      </c>
      <c r="M211" s="95" t="s">
        <v>147</v>
      </c>
      <c r="N211" s="66" t="n">
        <v>1</v>
      </c>
      <c r="O211" s="69" t="s">
        <v>1135</v>
      </c>
      <c r="P211" s="85" t="s">
        <v>149</v>
      </c>
      <c r="Q211" s="69"/>
      <c r="R211" s="75"/>
      <c r="S211" s="76"/>
      <c r="T211" s="75"/>
      <c r="U211" s="75"/>
      <c r="V211" s="75"/>
      <c r="W211" s="75"/>
      <c r="X211" s="77"/>
      <c r="Y211" s="78" t="str">
        <f aca="true">IF(TRIM($B211&amp;$C211)="","",IF(OR($W211="安装免保",$W211="技术免保",$W211="质保期内"),IF(NOT(ISNUMBER($X211)),"▲免保到期日没填",IF($X211&lt;TODAY(),"▲免保已到期，转收费",IF($X211-TODAY()&lt;=提醒天数,"免保剩"&amp;($X211-TODAY())&amp;"天","免保中"))),IF($W211="暂停维保","暂停中",IF($W211="已解约","已解约",""))))</f>
        <v/>
      </c>
      <c r="Z211" s="78" t="str">
        <f aca="true">IF(TRIM($B211&amp;$C211)="","",TRIM(IF($AA211="","",IF($AA211&lt;TODAY(),"年检已过期"&amp;(TODAY()-$AA211)&amp;"天 ",IF($AA211-TODAY()&lt;=提醒天数,"年检剩"&amp;($AA211-TODAY())&amp;"天 ","")))&amp;IF($AB211="","",IF($AB211&lt;TODAY(),"限速器已过期"&amp;(TODAY()-$AB211)&amp;"天 ",IF($AB211-TODAY()&lt;=提醒天数,"限速器剩"&amp;($AB211-TODAY())&amp;"天 ","")))&amp;IF($AC211="","",IF($AC211&lt;TODAY(),"载重试验已过期"&amp;(TODAY()-$AC211)&amp;"天 ",IF($AC211-TODAY()&lt;=提醒天数,"载重试验剩"&amp;($AC211-TODAY())&amp;"天 ","")))))</f>
        <v/>
      </c>
      <c r="AA211" s="77" t="str">
        <f aca="false">IF(TRIM($Q211&amp;"")="","",IF(ISNUMBER($Q211),IF($Q211&gt;10000,$Q211,IFERROR(DATE(INT($Q211),IF(ROUND(MOD($Q211,1)*100,0)&gt;12,ROUND(MOD($Q211,1)*10,0),ROUND(MOD($Q211,1)*100,0))+1,0),"")),IFERROR(IF(LEN($Q211)-LEN(SUBSTITUTE($Q211,".",""))&gt;=2,DATEVALUE(SUBSTITUTE(TRIM($Q211),".","-")),DATE(VALUE(LEFT(TRIM($Q211),4)),VALUE(MID(TRIM($Q211),6,2))+1,0)),"")))</f>
        <v/>
      </c>
      <c r="AB211" s="77" t="str">
        <f aca="false">IF(TRIM($S211&amp;"")="","",IF(ISNUMBER($S211),IF($S211&gt;10000,$S211,IFERROR(DATE(INT($S211),IF(ROUND(MOD($S211,1)*100,0)&gt;12,ROUND(MOD($S211,1)*10,0),ROUND(MOD($S211,1)*100,0))+1,0),"")),IFERROR(IF(LEN($S211)-LEN(SUBSTITUTE($S211,".",""))&gt;=2,DATEVALUE(SUBSTITUTE(TRIM($S211),".","-")),DATE(VALUE(LEFT(TRIM($S211),4)),VALUE(MID(TRIM($S211),6,2))+1,0)),"")))</f>
        <v/>
      </c>
      <c r="AC211" s="77" t="str">
        <f aca="false">IF(TRIM($T211&amp;"")="","",IF(ISNUMBER($T211),IF($T211&gt;10000,$T211,IFERROR(DATE(INT($T211),IF(ROUND(MOD($T211,1)*100,0)&gt;12,ROUND(MOD($T211,1)*10,0),ROUND(MOD($T211,1)*100,0))+1,0),"")),IFERROR(IF(LEN($T211)-LEN(SUBSTITUTE($T211,".",""))&gt;=2,DATEVALUE(SUBSTITUTE(TRIM($T211),".","-")),DATE(VALUE(LEFT(TRIM($T211),4)),VALUE(MID(TRIM($T211),6,2))+1,0)),"")))</f>
        <v/>
      </c>
    </row>
    <row r="212" customFormat="false" ht="17.25" hidden="false" customHeight="true" outlineLevel="0" collapsed="false">
      <c r="B212" s="66" t="s">
        <v>1136</v>
      </c>
      <c r="C212" s="66" t="s">
        <v>1137</v>
      </c>
      <c r="D212" s="69" t="s">
        <v>828</v>
      </c>
      <c r="E212" s="69" t="s">
        <v>1138</v>
      </c>
      <c r="F212" s="66"/>
      <c r="G212" s="66" t="s">
        <v>831</v>
      </c>
      <c r="H212" s="66" t="s">
        <v>184</v>
      </c>
      <c r="I212" s="66" t="n">
        <v>6</v>
      </c>
      <c r="J212" s="66" t="n">
        <v>5</v>
      </c>
      <c r="K212" s="66" t="n">
        <v>5</v>
      </c>
      <c r="L212" s="94" t="s">
        <v>146</v>
      </c>
      <c r="M212" s="95" t="s">
        <v>147</v>
      </c>
      <c r="N212" s="66" t="n">
        <v>1</v>
      </c>
      <c r="O212" s="69" t="s">
        <v>1139</v>
      </c>
      <c r="P212" s="85" t="s">
        <v>1140</v>
      </c>
      <c r="Q212" s="69"/>
      <c r="R212" s="75"/>
      <c r="S212" s="76"/>
      <c r="T212" s="75"/>
      <c r="U212" s="75"/>
      <c r="V212" s="75"/>
      <c r="W212" s="75"/>
      <c r="X212" s="77"/>
      <c r="Y212" s="78" t="str">
        <f aca="true">IF(TRIM($B212&amp;$C212)="","",IF(OR($W212="安装免保",$W212="技术免保",$W212="质保期内"),IF(NOT(ISNUMBER($X212)),"▲免保到期日没填",IF($X212&lt;TODAY(),"▲免保已到期，转收费",IF($X212-TODAY()&lt;=提醒天数,"免保剩"&amp;($X212-TODAY())&amp;"天","免保中"))),IF($W212="暂停维保","暂停中",IF($W212="已解约","已解约",""))))</f>
        <v/>
      </c>
      <c r="Z212" s="78" t="str">
        <f aca="true">IF(TRIM($B212&amp;$C212)="","",TRIM(IF($AA212="","",IF($AA212&lt;TODAY(),"年检已过期"&amp;(TODAY()-$AA212)&amp;"天 ",IF($AA212-TODAY()&lt;=提醒天数,"年检剩"&amp;($AA212-TODAY())&amp;"天 ","")))&amp;IF($AB212="","",IF($AB212&lt;TODAY(),"限速器已过期"&amp;(TODAY()-$AB212)&amp;"天 ",IF($AB212-TODAY()&lt;=提醒天数,"限速器剩"&amp;($AB212-TODAY())&amp;"天 ","")))&amp;IF($AC212="","",IF($AC212&lt;TODAY(),"载重试验已过期"&amp;(TODAY()-$AC212)&amp;"天 ",IF($AC212-TODAY()&lt;=提醒天数,"载重试验剩"&amp;($AC212-TODAY())&amp;"天 ","")))))</f>
        <v/>
      </c>
      <c r="AA212" s="77" t="str">
        <f aca="false">IF(TRIM($Q212&amp;"")="","",IF(ISNUMBER($Q212),IF($Q212&gt;10000,$Q212,IFERROR(DATE(INT($Q212),IF(ROUND(MOD($Q212,1)*100,0)&gt;12,ROUND(MOD($Q212,1)*10,0),ROUND(MOD($Q212,1)*100,0))+1,0),"")),IFERROR(IF(LEN($Q212)-LEN(SUBSTITUTE($Q212,".",""))&gt;=2,DATEVALUE(SUBSTITUTE(TRIM($Q212),".","-")),DATE(VALUE(LEFT(TRIM($Q212),4)),VALUE(MID(TRIM($Q212),6,2))+1,0)),"")))</f>
        <v/>
      </c>
      <c r="AB212" s="77" t="str">
        <f aca="false">IF(TRIM($S212&amp;"")="","",IF(ISNUMBER($S212),IF($S212&gt;10000,$S212,IFERROR(DATE(INT($S212),IF(ROUND(MOD($S212,1)*100,0)&gt;12,ROUND(MOD($S212,1)*10,0),ROUND(MOD($S212,1)*100,0))+1,0),"")),IFERROR(IF(LEN($S212)-LEN(SUBSTITUTE($S212,".",""))&gt;=2,DATEVALUE(SUBSTITUTE(TRIM($S212),".","-")),DATE(VALUE(LEFT(TRIM($S212),4)),VALUE(MID(TRIM($S212),6,2))+1,0)),"")))</f>
        <v/>
      </c>
      <c r="AC212" s="77" t="str">
        <f aca="false">IF(TRIM($T212&amp;"")="","",IF(ISNUMBER($T212),IF($T212&gt;10000,$T212,IFERROR(DATE(INT($T212),IF(ROUND(MOD($T212,1)*100,0)&gt;12,ROUND(MOD($T212,1)*10,0),ROUND(MOD($T212,1)*100,0))+1,0),"")),IFERROR(IF(LEN($T212)-LEN(SUBSTITUTE($T212,".",""))&gt;=2,DATEVALUE(SUBSTITUTE(TRIM($T212),".","-")),DATE(VALUE(LEFT(TRIM($T212),4)),VALUE(MID(TRIM($T212),6,2))+1,0)),"")))</f>
        <v/>
      </c>
    </row>
    <row r="213" customFormat="false" ht="17.25" hidden="false" customHeight="true" outlineLevel="0" collapsed="false">
      <c r="B213" s="66" t="s">
        <v>1141</v>
      </c>
      <c r="C213" s="66" t="s">
        <v>1142</v>
      </c>
      <c r="D213" s="69" t="s">
        <v>691</v>
      </c>
      <c r="E213" s="69" t="s">
        <v>1143</v>
      </c>
      <c r="F213" s="66"/>
      <c r="G213" s="66" t="s">
        <v>693</v>
      </c>
      <c r="H213" s="66" t="s">
        <v>184</v>
      </c>
      <c r="I213" s="66" t="n">
        <v>8</v>
      </c>
      <c r="J213" s="66" t="n">
        <v>8</v>
      </c>
      <c r="K213" s="66" t="n">
        <v>8</v>
      </c>
      <c r="L213" s="94" t="s">
        <v>761</v>
      </c>
      <c r="M213" s="95" t="s">
        <v>147</v>
      </c>
      <c r="N213" s="66" t="n">
        <v>1</v>
      </c>
      <c r="O213" s="69" t="s">
        <v>1144</v>
      </c>
      <c r="P213" s="85" t="s">
        <v>1145</v>
      </c>
      <c r="Q213" s="69"/>
      <c r="R213" s="75"/>
      <c r="S213" s="76"/>
      <c r="T213" s="75"/>
      <c r="U213" s="75"/>
      <c r="V213" s="75"/>
      <c r="W213" s="75"/>
      <c r="X213" s="77"/>
      <c r="Y213" s="78" t="str">
        <f aca="true">IF(TRIM($B213&amp;$C213)="","",IF(OR($W213="安装免保",$W213="技术免保",$W213="质保期内"),IF(NOT(ISNUMBER($X213)),"▲免保到期日没填",IF($X213&lt;TODAY(),"▲免保已到期，转收费",IF($X213-TODAY()&lt;=提醒天数,"免保剩"&amp;($X213-TODAY())&amp;"天","免保中"))),IF($W213="暂停维保","暂停中",IF($W213="已解约","已解约",""))))</f>
        <v/>
      </c>
      <c r="Z213" s="78" t="str">
        <f aca="true">IF(TRIM($B213&amp;$C213)="","",TRIM(IF($AA213="","",IF($AA213&lt;TODAY(),"年检已过期"&amp;(TODAY()-$AA213)&amp;"天 ",IF($AA213-TODAY()&lt;=提醒天数,"年检剩"&amp;($AA213-TODAY())&amp;"天 ","")))&amp;IF($AB213="","",IF($AB213&lt;TODAY(),"限速器已过期"&amp;(TODAY()-$AB213)&amp;"天 ",IF($AB213-TODAY()&lt;=提醒天数,"限速器剩"&amp;($AB213-TODAY())&amp;"天 ","")))&amp;IF($AC213="","",IF($AC213&lt;TODAY(),"载重试验已过期"&amp;(TODAY()-$AC213)&amp;"天 ",IF($AC213-TODAY()&lt;=提醒天数,"载重试验剩"&amp;($AC213-TODAY())&amp;"天 ","")))))</f>
        <v/>
      </c>
      <c r="AA213" s="77" t="str">
        <f aca="false">IF(TRIM($Q213&amp;"")="","",IF(ISNUMBER($Q213),IF($Q213&gt;10000,$Q213,IFERROR(DATE(INT($Q213),IF(ROUND(MOD($Q213,1)*100,0)&gt;12,ROUND(MOD($Q213,1)*10,0),ROUND(MOD($Q213,1)*100,0))+1,0),"")),IFERROR(IF(LEN($Q213)-LEN(SUBSTITUTE($Q213,".",""))&gt;=2,DATEVALUE(SUBSTITUTE(TRIM($Q213),".","-")),DATE(VALUE(LEFT(TRIM($Q213),4)),VALUE(MID(TRIM($Q213),6,2))+1,0)),"")))</f>
        <v/>
      </c>
      <c r="AB213" s="77" t="str">
        <f aca="false">IF(TRIM($S213&amp;"")="","",IF(ISNUMBER($S213),IF($S213&gt;10000,$S213,IFERROR(DATE(INT($S213),IF(ROUND(MOD($S213,1)*100,0)&gt;12,ROUND(MOD($S213,1)*10,0),ROUND(MOD($S213,1)*100,0))+1,0),"")),IFERROR(IF(LEN($S213)-LEN(SUBSTITUTE($S213,".",""))&gt;=2,DATEVALUE(SUBSTITUTE(TRIM($S213),".","-")),DATE(VALUE(LEFT(TRIM($S213),4)),VALUE(MID(TRIM($S213),6,2))+1,0)),"")))</f>
        <v/>
      </c>
      <c r="AC213" s="77" t="str">
        <f aca="false">IF(TRIM($T213&amp;"")="","",IF(ISNUMBER($T213),IF($T213&gt;10000,$T213,IFERROR(DATE(INT($T213),IF(ROUND(MOD($T213,1)*100,0)&gt;12,ROUND(MOD($T213,1)*10,0),ROUND(MOD($T213,1)*100,0))+1,0),"")),IFERROR(IF(LEN($T213)-LEN(SUBSTITUTE($T213,".",""))&gt;=2,DATEVALUE(SUBSTITUTE(TRIM($T213),".","-")),DATE(VALUE(LEFT(TRIM($T213),4)),VALUE(MID(TRIM($T213),6,2))+1,0)),"")))</f>
        <v/>
      </c>
    </row>
    <row r="214" customFormat="false" ht="17.25" hidden="false" customHeight="true" outlineLevel="0" collapsed="false">
      <c r="B214" s="66" t="s">
        <v>991</v>
      </c>
      <c r="C214" s="66" t="s">
        <v>1146</v>
      </c>
      <c r="D214" s="66"/>
      <c r="E214" s="69" t="s">
        <v>1147</v>
      </c>
      <c r="F214" s="66"/>
      <c r="G214" s="66" t="s">
        <v>831</v>
      </c>
      <c r="H214" s="66" t="s">
        <v>184</v>
      </c>
      <c r="I214" s="66"/>
      <c r="J214" s="66"/>
      <c r="K214" s="66"/>
      <c r="L214" s="94"/>
      <c r="M214" s="95"/>
      <c r="N214" s="66" t="n">
        <v>1</v>
      </c>
      <c r="O214" s="66"/>
      <c r="P214" s="85"/>
      <c r="Q214" s="69"/>
      <c r="R214" s="75"/>
      <c r="S214" s="76"/>
      <c r="T214" s="75"/>
      <c r="U214" s="75"/>
      <c r="V214" s="75"/>
      <c r="W214" s="75"/>
      <c r="X214" s="77"/>
      <c r="Y214" s="78" t="str">
        <f aca="true">IF(TRIM($B214&amp;$C214)="","",IF(OR($W214="安装免保",$W214="技术免保",$W214="质保期内"),IF(NOT(ISNUMBER($X214)),"▲免保到期日没填",IF($X214&lt;TODAY(),"▲免保已到期，转收费",IF($X214-TODAY()&lt;=提醒天数,"免保剩"&amp;($X214-TODAY())&amp;"天","免保中"))),IF($W214="暂停维保","暂停中",IF($W214="已解约","已解约",""))))</f>
        <v/>
      </c>
      <c r="Z214" s="78" t="str">
        <f aca="true">IF(TRIM($B214&amp;$C214)="","",TRIM(IF($AA214="","",IF($AA214&lt;TODAY(),"年检已过期"&amp;(TODAY()-$AA214)&amp;"天 ",IF($AA214-TODAY()&lt;=提醒天数,"年检剩"&amp;($AA214-TODAY())&amp;"天 ","")))&amp;IF($AB214="","",IF($AB214&lt;TODAY(),"限速器已过期"&amp;(TODAY()-$AB214)&amp;"天 ",IF($AB214-TODAY()&lt;=提醒天数,"限速器剩"&amp;($AB214-TODAY())&amp;"天 ","")))&amp;IF($AC214="","",IF($AC214&lt;TODAY(),"载重试验已过期"&amp;(TODAY()-$AC214)&amp;"天 ",IF($AC214-TODAY()&lt;=提醒天数,"载重试验剩"&amp;($AC214-TODAY())&amp;"天 ","")))))</f>
        <v/>
      </c>
      <c r="AA214" s="77" t="str">
        <f aca="false">IF(TRIM($Q214&amp;"")="","",IF(ISNUMBER($Q214),IF($Q214&gt;10000,$Q214,IFERROR(DATE(INT($Q214),IF(ROUND(MOD($Q214,1)*100,0)&gt;12,ROUND(MOD($Q214,1)*10,0),ROUND(MOD($Q214,1)*100,0))+1,0),"")),IFERROR(IF(LEN($Q214)-LEN(SUBSTITUTE($Q214,".",""))&gt;=2,DATEVALUE(SUBSTITUTE(TRIM($Q214),".","-")),DATE(VALUE(LEFT(TRIM($Q214),4)),VALUE(MID(TRIM($Q214),6,2))+1,0)),"")))</f>
        <v/>
      </c>
      <c r="AB214" s="77" t="str">
        <f aca="false">IF(TRIM($S214&amp;"")="","",IF(ISNUMBER($S214),IF($S214&gt;10000,$S214,IFERROR(DATE(INT($S214),IF(ROUND(MOD($S214,1)*100,0)&gt;12,ROUND(MOD($S214,1)*10,0),ROUND(MOD($S214,1)*100,0))+1,0),"")),IFERROR(IF(LEN($S214)-LEN(SUBSTITUTE($S214,".",""))&gt;=2,DATEVALUE(SUBSTITUTE(TRIM($S214),".","-")),DATE(VALUE(LEFT(TRIM($S214),4)),VALUE(MID(TRIM($S214),6,2))+1,0)),"")))</f>
        <v/>
      </c>
      <c r="AC214" s="77" t="str">
        <f aca="false">IF(TRIM($T214&amp;"")="","",IF(ISNUMBER($T214),IF($T214&gt;10000,$T214,IFERROR(DATE(INT($T214),IF(ROUND(MOD($T214,1)*100,0)&gt;12,ROUND(MOD($T214,1)*10,0),ROUND(MOD($T214,1)*100,0))+1,0),"")),IFERROR(IF(LEN($T214)-LEN(SUBSTITUTE($T214,".",""))&gt;=2,DATEVALUE(SUBSTITUTE(TRIM($T214),".","-")),DATE(VALUE(LEFT(TRIM($T214),4)),VALUE(MID(TRIM($T214),6,2))+1,0)),"")))</f>
        <v/>
      </c>
    </row>
    <row r="215" s="47" customFormat="true" ht="17.25" hidden="false" customHeight="true" outlineLevel="0" collapsed="false">
      <c r="B215" s="66" t="s">
        <v>1148</v>
      </c>
      <c r="C215" s="66" t="s">
        <v>1149</v>
      </c>
      <c r="D215" s="69" t="s">
        <v>1150</v>
      </c>
      <c r="E215" s="69" t="s">
        <v>1151</v>
      </c>
      <c r="F215" s="66" t="s">
        <v>1152</v>
      </c>
      <c r="G215" s="66" t="s">
        <v>164</v>
      </c>
      <c r="H215" s="66" t="s">
        <v>28</v>
      </c>
      <c r="I215" s="66"/>
      <c r="J215" s="66"/>
      <c r="K215" s="66"/>
      <c r="L215" s="94"/>
      <c r="M215" s="95" t="s">
        <v>204</v>
      </c>
      <c r="N215" s="66" t="n">
        <v>1</v>
      </c>
      <c r="O215" s="69" t="s">
        <v>1153</v>
      </c>
      <c r="P215" s="85" t="s">
        <v>1154</v>
      </c>
      <c r="Q215" s="69"/>
      <c r="R215" s="96"/>
      <c r="S215" s="97"/>
      <c r="T215" s="96"/>
      <c r="U215" s="96"/>
      <c r="V215" s="96"/>
      <c r="W215" s="96"/>
      <c r="X215" s="77"/>
      <c r="Y215" s="78" t="str">
        <f aca="true">IF(TRIM($B215&amp;$C215)="","",IF(OR($W215="安装免保",$W215="技术免保",$W215="质保期内"),IF(NOT(ISNUMBER($X215)),"▲免保到期日没填",IF($X215&lt;TODAY(),"▲免保已到期，转收费",IF($X215-TODAY()&lt;=提醒天数,"免保剩"&amp;($X215-TODAY())&amp;"天","免保中"))),IF($W215="暂停维保","暂停中",IF($W215="已解约","已解约",""))))</f>
        <v/>
      </c>
      <c r="Z215" s="78" t="str">
        <f aca="true">IF(TRIM($B215&amp;$C215)="","",TRIM(IF($AA215="","",IF($AA215&lt;TODAY(),"年检已过期"&amp;(TODAY()-$AA215)&amp;"天 ",IF($AA215-TODAY()&lt;=提醒天数,"年检剩"&amp;($AA215-TODAY())&amp;"天 ","")))&amp;IF($AB215="","",IF($AB215&lt;TODAY(),"限速器已过期"&amp;(TODAY()-$AB215)&amp;"天 ",IF($AB215-TODAY()&lt;=提醒天数,"限速器剩"&amp;($AB215-TODAY())&amp;"天 ","")))&amp;IF($AC215="","",IF($AC215&lt;TODAY(),"载重试验已过期"&amp;(TODAY()-$AC215)&amp;"天 ",IF($AC215-TODAY()&lt;=提醒天数,"载重试验剩"&amp;($AC215-TODAY())&amp;"天 ","")))))</f>
        <v/>
      </c>
      <c r="AA215" s="77" t="str">
        <f aca="false">IF(TRIM($Q215&amp;"")="","",IF(ISNUMBER($Q215),IF($Q215&gt;10000,$Q215,IFERROR(DATE(INT($Q215),IF(ROUND(MOD($Q215,1)*100,0)&gt;12,ROUND(MOD($Q215,1)*10,0),ROUND(MOD($Q215,1)*100,0))+1,0),"")),IFERROR(IF(LEN($Q215)-LEN(SUBSTITUTE($Q215,".",""))&gt;=2,DATEVALUE(SUBSTITUTE(TRIM($Q215),".","-")),DATE(VALUE(LEFT(TRIM($Q215),4)),VALUE(MID(TRIM($Q215),6,2))+1,0)),"")))</f>
        <v/>
      </c>
      <c r="AB215" s="77" t="str">
        <f aca="false">IF(TRIM($S215&amp;"")="","",IF(ISNUMBER($S215),IF($S215&gt;10000,$S215,IFERROR(DATE(INT($S215),IF(ROUND(MOD($S215,1)*100,0)&gt;12,ROUND(MOD($S215,1)*10,0),ROUND(MOD($S215,1)*100,0))+1,0),"")),IFERROR(IF(LEN($S215)-LEN(SUBSTITUTE($S215,".",""))&gt;=2,DATEVALUE(SUBSTITUTE(TRIM($S215),".","-")),DATE(VALUE(LEFT(TRIM($S215),4)),VALUE(MID(TRIM($S215),6,2))+1,0)),"")))</f>
        <v/>
      </c>
      <c r="AC215" s="77" t="str">
        <f aca="false">IF(TRIM($T215&amp;"")="","",IF(ISNUMBER($T215),IF($T215&gt;10000,$T215,IFERROR(DATE(INT($T215),IF(ROUND(MOD($T215,1)*100,0)&gt;12,ROUND(MOD($T215,1)*10,0),ROUND(MOD($T215,1)*100,0))+1,0),"")),IFERROR(IF(LEN($T215)-LEN(SUBSTITUTE($T215,".",""))&gt;=2,DATEVALUE(SUBSTITUTE(TRIM($T215),".","-")),DATE(VALUE(LEFT(TRIM($T215),4)),VALUE(MID(TRIM($T215),6,2))+1,0)),"")))</f>
        <v/>
      </c>
    </row>
    <row r="216" s="47" customFormat="true" ht="17.25" hidden="false" customHeight="true" outlineLevel="0" collapsed="false">
      <c r="B216" s="66" t="s">
        <v>1148</v>
      </c>
      <c r="C216" s="66" t="s">
        <v>1149</v>
      </c>
      <c r="D216" s="69" t="s">
        <v>332</v>
      </c>
      <c r="E216" s="69" t="s">
        <v>1155</v>
      </c>
      <c r="F216" s="66" t="s">
        <v>1156</v>
      </c>
      <c r="G216" s="66" t="s">
        <v>164</v>
      </c>
      <c r="H216" s="66" t="s">
        <v>16</v>
      </c>
      <c r="I216" s="66" t="n">
        <v>12</v>
      </c>
      <c r="J216" s="66" t="n">
        <v>11</v>
      </c>
      <c r="K216" s="66" t="n">
        <v>11</v>
      </c>
      <c r="L216" s="94" t="s">
        <v>185</v>
      </c>
      <c r="M216" s="95" t="s">
        <v>194</v>
      </c>
      <c r="N216" s="66" t="n">
        <v>1</v>
      </c>
      <c r="O216" s="69" t="s">
        <v>1157</v>
      </c>
      <c r="P216" s="85" t="s">
        <v>277</v>
      </c>
      <c r="Q216" s="69"/>
      <c r="R216" s="96"/>
      <c r="S216" s="97"/>
      <c r="T216" s="96"/>
      <c r="U216" s="96"/>
      <c r="V216" s="96"/>
      <c r="W216" s="96"/>
      <c r="X216" s="77"/>
      <c r="Y216" s="78" t="str">
        <f aca="true">IF(TRIM($B216&amp;$C216)="","",IF(OR($W216="安装免保",$W216="技术免保",$W216="质保期内"),IF(NOT(ISNUMBER($X216)),"▲免保到期日没填",IF($X216&lt;TODAY(),"▲免保已到期，转收费",IF($X216-TODAY()&lt;=提醒天数,"免保剩"&amp;($X216-TODAY())&amp;"天","免保中"))),IF($W216="暂停维保","暂停中",IF($W216="已解约","已解约",""))))</f>
        <v/>
      </c>
      <c r="Z216" s="78" t="str">
        <f aca="true">IF(TRIM($B216&amp;$C216)="","",TRIM(IF($AA216="","",IF($AA216&lt;TODAY(),"年检已过期"&amp;(TODAY()-$AA216)&amp;"天 ",IF($AA216-TODAY()&lt;=提醒天数,"年检剩"&amp;($AA216-TODAY())&amp;"天 ","")))&amp;IF($AB216="","",IF($AB216&lt;TODAY(),"限速器已过期"&amp;(TODAY()-$AB216)&amp;"天 ",IF($AB216-TODAY()&lt;=提醒天数,"限速器剩"&amp;($AB216-TODAY())&amp;"天 ","")))&amp;IF($AC216="","",IF($AC216&lt;TODAY(),"载重试验已过期"&amp;(TODAY()-$AC216)&amp;"天 ",IF($AC216-TODAY()&lt;=提醒天数,"载重试验剩"&amp;($AC216-TODAY())&amp;"天 ","")))))</f>
        <v/>
      </c>
      <c r="AA216" s="77" t="str">
        <f aca="false">IF(TRIM($Q216&amp;"")="","",IF(ISNUMBER($Q216),IF($Q216&gt;10000,$Q216,IFERROR(DATE(INT($Q216),IF(ROUND(MOD($Q216,1)*100,0)&gt;12,ROUND(MOD($Q216,1)*10,0),ROUND(MOD($Q216,1)*100,0))+1,0),"")),IFERROR(IF(LEN($Q216)-LEN(SUBSTITUTE($Q216,".",""))&gt;=2,DATEVALUE(SUBSTITUTE(TRIM($Q216),".","-")),DATE(VALUE(LEFT(TRIM($Q216),4)),VALUE(MID(TRIM($Q216),6,2))+1,0)),"")))</f>
        <v/>
      </c>
      <c r="AB216" s="77" t="str">
        <f aca="false">IF(TRIM($S216&amp;"")="","",IF(ISNUMBER($S216),IF($S216&gt;10000,$S216,IFERROR(DATE(INT($S216),IF(ROUND(MOD($S216,1)*100,0)&gt;12,ROUND(MOD($S216,1)*10,0),ROUND(MOD($S216,1)*100,0))+1,0),"")),IFERROR(IF(LEN($S216)-LEN(SUBSTITUTE($S216,".",""))&gt;=2,DATEVALUE(SUBSTITUTE(TRIM($S216),".","-")),DATE(VALUE(LEFT(TRIM($S216),4)),VALUE(MID(TRIM($S216),6,2))+1,0)),"")))</f>
        <v/>
      </c>
      <c r="AC216" s="77" t="str">
        <f aca="false">IF(TRIM($T216&amp;"")="","",IF(ISNUMBER($T216),IF($T216&gt;10000,$T216,IFERROR(DATE(INT($T216),IF(ROUND(MOD($T216,1)*100,0)&gt;12,ROUND(MOD($T216,1)*10,0),ROUND(MOD($T216,1)*100,0))+1,0),"")),IFERROR(IF(LEN($T216)-LEN(SUBSTITUTE($T216,".",""))&gt;=2,DATEVALUE(SUBSTITUTE(TRIM($T216),".","-")),DATE(VALUE(LEFT(TRIM($T216),4)),VALUE(MID(TRIM($T216),6,2))+1,0)),"")))</f>
        <v/>
      </c>
    </row>
    <row r="217" s="47" customFormat="true" ht="17.25" hidden="false" customHeight="true" outlineLevel="0" collapsed="false">
      <c r="B217" s="66" t="s">
        <v>1158</v>
      </c>
      <c r="C217" s="66" t="s">
        <v>1159</v>
      </c>
      <c r="D217" s="69" t="s">
        <v>1160</v>
      </c>
      <c r="E217" s="69" t="s">
        <v>1161</v>
      </c>
      <c r="F217" s="66" t="s">
        <v>1162</v>
      </c>
      <c r="G217" s="66" t="s">
        <v>1163</v>
      </c>
      <c r="H217" s="66" t="s">
        <v>28</v>
      </c>
      <c r="I217" s="66"/>
      <c r="J217" s="66"/>
      <c r="K217" s="66"/>
      <c r="L217" s="94"/>
      <c r="M217" s="95" t="s">
        <v>204</v>
      </c>
      <c r="N217" s="66" t="n">
        <v>1</v>
      </c>
      <c r="O217" s="69" t="s">
        <v>1164</v>
      </c>
      <c r="P217" s="85" t="s">
        <v>1165</v>
      </c>
      <c r="Q217" s="69"/>
      <c r="R217" s="96"/>
      <c r="S217" s="97"/>
      <c r="T217" s="96"/>
      <c r="U217" s="96"/>
      <c r="V217" s="96"/>
      <c r="W217" s="96"/>
      <c r="X217" s="77"/>
      <c r="Y217" s="78" t="str">
        <f aca="true">IF(TRIM($B217&amp;$C217)="","",IF(OR($W217="安装免保",$W217="技术免保",$W217="质保期内"),IF(NOT(ISNUMBER($X217)),"▲免保到期日没填",IF($X217&lt;TODAY(),"▲免保已到期，转收费",IF($X217-TODAY()&lt;=提醒天数,"免保剩"&amp;($X217-TODAY())&amp;"天","免保中"))),IF($W217="暂停维保","暂停中",IF($W217="已解约","已解约",""))))</f>
        <v/>
      </c>
      <c r="Z217" s="78" t="str">
        <f aca="true">IF(TRIM($B217&amp;$C217)="","",TRIM(IF($AA217="","",IF($AA217&lt;TODAY(),"年检已过期"&amp;(TODAY()-$AA217)&amp;"天 ",IF($AA217-TODAY()&lt;=提醒天数,"年检剩"&amp;($AA217-TODAY())&amp;"天 ","")))&amp;IF($AB217="","",IF($AB217&lt;TODAY(),"限速器已过期"&amp;(TODAY()-$AB217)&amp;"天 ",IF($AB217-TODAY()&lt;=提醒天数,"限速器剩"&amp;($AB217-TODAY())&amp;"天 ","")))&amp;IF($AC217="","",IF($AC217&lt;TODAY(),"载重试验已过期"&amp;(TODAY()-$AC217)&amp;"天 ",IF($AC217-TODAY()&lt;=提醒天数,"载重试验剩"&amp;($AC217-TODAY())&amp;"天 ","")))))</f>
        <v/>
      </c>
      <c r="AA217" s="77" t="str">
        <f aca="false">IF(TRIM($Q217&amp;"")="","",IF(ISNUMBER($Q217),IF($Q217&gt;10000,$Q217,IFERROR(DATE(INT($Q217),IF(ROUND(MOD($Q217,1)*100,0)&gt;12,ROUND(MOD($Q217,1)*10,0),ROUND(MOD($Q217,1)*100,0))+1,0),"")),IFERROR(IF(LEN($Q217)-LEN(SUBSTITUTE($Q217,".",""))&gt;=2,DATEVALUE(SUBSTITUTE(TRIM($Q217),".","-")),DATE(VALUE(LEFT(TRIM($Q217),4)),VALUE(MID(TRIM($Q217),6,2))+1,0)),"")))</f>
        <v/>
      </c>
      <c r="AB217" s="77" t="str">
        <f aca="false">IF(TRIM($S217&amp;"")="","",IF(ISNUMBER($S217),IF($S217&gt;10000,$S217,IFERROR(DATE(INT($S217),IF(ROUND(MOD($S217,1)*100,0)&gt;12,ROUND(MOD($S217,1)*10,0),ROUND(MOD($S217,1)*100,0))+1,0),"")),IFERROR(IF(LEN($S217)-LEN(SUBSTITUTE($S217,".",""))&gt;=2,DATEVALUE(SUBSTITUTE(TRIM($S217),".","-")),DATE(VALUE(LEFT(TRIM($S217),4)),VALUE(MID(TRIM($S217),6,2))+1,0)),"")))</f>
        <v/>
      </c>
      <c r="AC217" s="77" t="str">
        <f aca="false">IF(TRIM($T217&amp;"")="","",IF(ISNUMBER($T217),IF($T217&gt;10000,$T217,IFERROR(DATE(INT($T217),IF(ROUND(MOD($T217,1)*100,0)&gt;12,ROUND(MOD($T217,1)*10,0),ROUND(MOD($T217,1)*100,0))+1,0),"")),IFERROR(IF(LEN($T217)-LEN(SUBSTITUTE($T217,".",""))&gt;=2,DATEVALUE(SUBSTITUTE(TRIM($T217),".","-")),DATE(VALUE(LEFT(TRIM($T217),4)),VALUE(MID(TRIM($T217),6,2))+1,0)),"")))</f>
        <v/>
      </c>
    </row>
    <row r="218" s="47" customFormat="true" ht="17.25" hidden="false" customHeight="true" outlineLevel="0" collapsed="false">
      <c r="B218" s="66" t="s">
        <v>1158</v>
      </c>
      <c r="C218" s="66" t="s">
        <v>1159</v>
      </c>
      <c r="D218" s="69" t="s">
        <v>1166</v>
      </c>
      <c r="E218" s="69" t="s">
        <v>1167</v>
      </c>
      <c r="F218" s="66" t="s">
        <v>1168</v>
      </c>
      <c r="G218" s="66" t="s">
        <v>217</v>
      </c>
      <c r="H218" s="66" t="s">
        <v>28</v>
      </c>
      <c r="I218" s="66"/>
      <c r="J218" s="66"/>
      <c r="K218" s="66"/>
      <c r="L218" s="94"/>
      <c r="M218" s="95" t="s">
        <v>204</v>
      </c>
      <c r="N218" s="66" t="n">
        <v>1</v>
      </c>
      <c r="O218" s="69" t="s">
        <v>1169</v>
      </c>
      <c r="P218" s="85" t="s">
        <v>1170</v>
      </c>
      <c r="Q218" s="69"/>
      <c r="R218" s="96"/>
      <c r="S218" s="97"/>
      <c r="T218" s="96"/>
      <c r="U218" s="96"/>
      <c r="V218" s="96"/>
      <c r="W218" s="96"/>
      <c r="X218" s="77"/>
      <c r="Y218" s="78" t="str">
        <f aca="true">IF(TRIM($B218&amp;$C218)="","",IF(OR($W218="安装免保",$W218="技术免保",$W218="质保期内"),IF(NOT(ISNUMBER($X218)),"▲免保到期日没填",IF($X218&lt;TODAY(),"▲免保已到期，转收费",IF($X218-TODAY()&lt;=提醒天数,"免保剩"&amp;($X218-TODAY())&amp;"天","免保中"))),IF($W218="暂停维保","暂停中",IF($W218="已解约","已解约",""))))</f>
        <v/>
      </c>
      <c r="Z218" s="78" t="str">
        <f aca="true">IF(TRIM($B218&amp;$C218)="","",TRIM(IF($AA218="","",IF($AA218&lt;TODAY(),"年检已过期"&amp;(TODAY()-$AA218)&amp;"天 ",IF($AA218-TODAY()&lt;=提醒天数,"年检剩"&amp;($AA218-TODAY())&amp;"天 ","")))&amp;IF($AB218="","",IF($AB218&lt;TODAY(),"限速器已过期"&amp;(TODAY()-$AB218)&amp;"天 ",IF($AB218-TODAY()&lt;=提醒天数,"限速器剩"&amp;($AB218-TODAY())&amp;"天 ","")))&amp;IF($AC218="","",IF($AC218&lt;TODAY(),"载重试验已过期"&amp;(TODAY()-$AC218)&amp;"天 ",IF($AC218-TODAY()&lt;=提醒天数,"载重试验剩"&amp;($AC218-TODAY())&amp;"天 ","")))))</f>
        <v/>
      </c>
      <c r="AA218" s="77" t="str">
        <f aca="false">IF(TRIM($Q218&amp;"")="","",IF(ISNUMBER($Q218),IF($Q218&gt;10000,$Q218,IFERROR(DATE(INT($Q218),IF(ROUND(MOD($Q218,1)*100,0)&gt;12,ROUND(MOD($Q218,1)*10,0),ROUND(MOD($Q218,1)*100,0))+1,0),"")),IFERROR(IF(LEN($Q218)-LEN(SUBSTITUTE($Q218,".",""))&gt;=2,DATEVALUE(SUBSTITUTE(TRIM($Q218),".","-")),DATE(VALUE(LEFT(TRIM($Q218),4)),VALUE(MID(TRIM($Q218),6,2))+1,0)),"")))</f>
        <v/>
      </c>
      <c r="AB218" s="77" t="str">
        <f aca="false">IF(TRIM($S218&amp;"")="","",IF(ISNUMBER($S218),IF($S218&gt;10000,$S218,IFERROR(DATE(INT($S218),IF(ROUND(MOD($S218,1)*100,0)&gt;12,ROUND(MOD($S218,1)*10,0),ROUND(MOD($S218,1)*100,0))+1,0),"")),IFERROR(IF(LEN($S218)-LEN(SUBSTITUTE($S218,".",""))&gt;=2,DATEVALUE(SUBSTITUTE(TRIM($S218),".","-")),DATE(VALUE(LEFT(TRIM($S218),4)),VALUE(MID(TRIM($S218),6,2))+1,0)),"")))</f>
        <v/>
      </c>
      <c r="AC218" s="77" t="str">
        <f aca="false">IF(TRIM($T218&amp;"")="","",IF(ISNUMBER($T218),IF($T218&gt;10000,$T218,IFERROR(DATE(INT($T218),IF(ROUND(MOD($T218,1)*100,0)&gt;12,ROUND(MOD($T218,1)*10,0),ROUND(MOD($T218,1)*100,0))+1,0),"")),IFERROR(IF(LEN($T218)-LEN(SUBSTITUTE($T218,".",""))&gt;=2,DATEVALUE(SUBSTITUTE(TRIM($T218),".","-")),DATE(VALUE(LEFT(TRIM($T218),4)),VALUE(MID(TRIM($T218),6,2))+1,0)),"")))</f>
        <v/>
      </c>
    </row>
    <row r="219" s="47" customFormat="true" ht="17.25" hidden="false" customHeight="true" outlineLevel="0" collapsed="false">
      <c r="B219" s="66" t="s">
        <v>1171</v>
      </c>
      <c r="C219" s="66" t="s">
        <v>1172</v>
      </c>
      <c r="D219" s="69" t="s">
        <v>1173</v>
      </c>
      <c r="E219" s="69" t="s">
        <v>1174</v>
      </c>
      <c r="F219" s="66" t="s">
        <v>1175</v>
      </c>
      <c r="G219" s="66" t="s">
        <v>155</v>
      </c>
      <c r="H219" s="66" t="s">
        <v>16</v>
      </c>
      <c r="I219" s="66" t="n">
        <v>3</v>
      </c>
      <c r="J219" s="66" t="n">
        <v>3</v>
      </c>
      <c r="K219" s="66"/>
      <c r="L219" s="94" t="s">
        <v>165</v>
      </c>
      <c r="M219" s="95" t="s">
        <v>147</v>
      </c>
      <c r="N219" s="66" t="n">
        <v>1</v>
      </c>
      <c r="O219" s="69" t="s">
        <v>1176</v>
      </c>
      <c r="P219" s="98" t="s">
        <v>167</v>
      </c>
      <c r="Q219" s="69"/>
      <c r="R219" s="96"/>
      <c r="S219" s="97"/>
      <c r="T219" s="96"/>
      <c r="U219" s="96"/>
      <c r="V219" s="96"/>
      <c r="W219" s="96"/>
      <c r="X219" s="77"/>
      <c r="Y219" s="78" t="str">
        <f aca="true">IF(TRIM($B219&amp;$C219)="","",IF(OR($W219="安装免保",$W219="技术免保",$W219="质保期内"),IF(NOT(ISNUMBER($X219)),"▲免保到期日没填",IF($X219&lt;TODAY(),"▲免保已到期，转收费",IF($X219-TODAY()&lt;=提醒天数,"免保剩"&amp;($X219-TODAY())&amp;"天","免保中"))),IF($W219="暂停维保","暂停中",IF($W219="已解约","已解约",""))))</f>
        <v/>
      </c>
      <c r="Z219" s="78" t="str">
        <f aca="true">IF(TRIM($B219&amp;$C219)="","",TRIM(IF($AA219="","",IF($AA219&lt;TODAY(),"年检已过期"&amp;(TODAY()-$AA219)&amp;"天 ",IF($AA219-TODAY()&lt;=提醒天数,"年检剩"&amp;($AA219-TODAY())&amp;"天 ","")))&amp;IF($AB219="","",IF($AB219&lt;TODAY(),"限速器已过期"&amp;(TODAY()-$AB219)&amp;"天 ",IF($AB219-TODAY()&lt;=提醒天数,"限速器剩"&amp;($AB219-TODAY())&amp;"天 ","")))&amp;IF($AC219="","",IF($AC219&lt;TODAY(),"载重试验已过期"&amp;(TODAY()-$AC219)&amp;"天 ",IF($AC219-TODAY()&lt;=提醒天数,"载重试验剩"&amp;($AC219-TODAY())&amp;"天 ","")))))</f>
        <v/>
      </c>
      <c r="AA219" s="77" t="str">
        <f aca="false">IF(TRIM($Q219&amp;"")="","",IF(ISNUMBER($Q219),IF($Q219&gt;10000,$Q219,IFERROR(DATE(INT($Q219),IF(ROUND(MOD($Q219,1)*100,0)&gt;12,ROUND(MOD($Q219,1)*10,0),ROUND(MOD($Q219,1)*100,0))+1,0),"")),IFERROR(IF(LEN($Q219)-LEN(SUBSTITUTE($Q219,".",""))&gt;=2,DATEVALUE(SUBSTITUTE(TRIM($Q219),".","-")),DATE(VALUE(LEFT(TRIM($Q219),4)),VALUE(MID(TRIM($Q219),6,2))+1,0)),"")))</f>
        <v/>
      </c>
      <c r="AB219" s="77" t="str">
        <f aca="false">IF(TRIM($S219&amp;"")="","",IF(ISNUMBER($S219),IF($S219&gt;10000,$S219,IFERROR(DATE(INT($S219),IF(ROUND(MOD($S219,1)*100,0)&gt;12,ROUND(MOD($S219,1)*10,0),ROUND(MOD($S219,1)*100,0))+1,0),"")),IFERROR(IF(LEN($S219)-LEN(SUBSTITUTE($S219,".",""))&gt;=2,DATEVALUE(SUBSTITUTE(TRIM($S219),".","-")),DATE(VALUE(LEFT(TRIM($S219),4)),VALUE(MID(TRIM($S219),6,2))+1,0)),"")))</f>
        <v/>
      </c>
      <c r="AC219" s="77" t="str">
        <f aca="false">IF(TRIM($T219&amp;"")="","",IF(ISNUMBER($T219),IF($T219&gt;10000,$T219,IFERROR(DATE(INT($T219),IF(ROUND(MOD($T219,1)*100,0)&gt;12,ROUND(MOD($T219,1)*10,0),ROUND(MOD($T219,1)*100,0))+1,0),"")),IFERROR(IF(LEN($T219)-LEN(SUBSTITUTE($T219,".",""))&gt;=2,DATEVALUE(SUBSTITUTE(TRIM($T219),".","-")),DATE(VALUE(LEFT(TRIM($T219),4)),VALUE(MID(TRIM($T219),6,2))+1,0)),"")))</f>
        <v/>
      </c>
    </row>
    <row r="220" s="47" customFormat="true" ht="17.25" hidden="false" customHeight="true" outlineLevel="0" collapsed="false">
      <c r="B220" s="66" t="s">
        <v>1177</v>
      </c>
      <c r="C220" s="66" t="s">
        <v>1178</v>
      </c>
      <c r="D220" s="69" t="s">
        <v>1179</v>
      </c>
      <c r="E220" s="69" t="s">
        <v>1180</v>
      </c>
      <c r="F220" s="66" t="s">
        <v>1181</v>
      </c>
      <c r="G220" s="66" t="s">
        <v>217</v>
      </c>
      <c r="H220" s="66" t="s">
        <v>32</v>
      </c>
      <c r="I220" s="66"/>
      <c r="J220" s="66"/>
      <c r="K220" s="66"/>
      <c r="L220" s="94"/>
      <c r="M220" s="95" t="s">
        <v>204</v>
      </c>
      <c r="N220" s="66" t="n">
        <v>1</v>
      </c>
      <c r="O220" s="69" t="s">
        <v>1182</v>
      </c>
      <c r="P220" s="85" t="s">
        <v>1165</v>
      </c>
      <c r="Q220" s="69"/>
      <c r="R220" s="96"/>
      <c r="S220" s="97"/>
      <c r="T220" s="96"/>
      <c r="U220" s="96"/>
      <c r="V220" s="96"/>
      <c r="W220" s="96"/>
      <c r="X220" s="77"/>
      <c r="Y220" s="78" t="str">
        <f aca="true">IF(TRIM($B220&amp;$C220)="","",IF(OR($W220="安装免保",$W220="技术免保",$W220="质保期内"),IF(NOT(ISNUMBER($X220)),"▲免保到期日没填",IF($X220&lt;TODAY(),"▲免保已到期，转收费",IF($X220-TODAY()&lt;=提醒天数,"免保剩"&amp;($X220-TODAY())&amp;"天","免保中"))),IF($W220="暂停维保","暂停中",IF($W220="已解约","已解约",""))))</f>
        <v/>
      </c>
      <c r="Z220" s="78" t="str">
        <f aca="true">IF(TRIM($B220&amp;$C220)="","",TRIM(IF($AA220="","",IF($AA220&lt;TODAY(),"年检已过期"&amp;(TODAY()-$AA220)&amp;"天 ",IF($AA220-TODAY()&lt;=提醒天数,"年检剩"&amp;($AA220-TODAY())&amp;"天 ","")))&amp;IF($AB220="","",IF($AB220&lt;TODAY(),"限速器已过期"&amp;(TODAY()-$AB220)&amp;"天 ",IF($AB220-TODAY()&lt;=提醒天数,"限速器剩"&amp;($AB220-TODAY())&amp;"天 ","")))&amp;IF($AC220="","",IF($AC220&lt;TODAY(),"载重试验已过期"&amp;(TODAY()-$AC220)&amp;"天 ",IF($AC220-TODAY()&lt;=提醒天数,"载重试验剩"&amp;($AC220-TODAY())&amp;"天 ","")))))</f>
        <v/>
      </c>
      <c r="AA220" s="77" t="str">
        <f aca="false">IF(TRIM($Q220&amp;"")="","",IF(ISNUMBER($Q220),IF($Q220&gt;10000,$Q220,IFERROR(DATE(INT($Q220),IF(ROUND(MOD($Q220,1)*100,0)&gt;12,ROUND(MOD($Q220,1)*10,0),ROUND(MOD($Q220,1)*100,0))+1,0),"")),IFERROR(IF(LEN($Q220)-LEN(SUBSTITUTE($Q220,".",""))&gt;=2,DATEVALUE(SUBSTITUTE(TRIM($Q220),".","-")),DATE(VALUE(LEFT(TRIM($Q220),4)),VALUE(MID(TRIM($Q220),6,2))+1,0)),"")))</f>
        <v/>
      </c>
      <c r="AB220" s="77" t="str">
        <f aca="false">IF(TRIM($S220&amp;"")="","",IF(ISNUMBER($S220),IF($S220&gt;10000,$S220,IFERROR(DATE(INT($S220),IF(ROUND(MOD($S220,1)*100,0)&gt;12,ROUND(MOD($S220,1)*10,0),ROUND(MOD($S220,1)*100,0))+1,0),"")),IFERROR(IF(LEN($S220)-LEN(SUBSTITUTE($S220,".",""))&gt;=2,DATEVALUE(SUBSTITUTE(TRIM($S220),".","-")),DATE(VALUE(LEFT(TRIM($S220),4)),VALUE(MID(TRIM($S220),6,2))+1,0)),"")))</f>
        <v/>
      </c>
      <c r="AC220" s="77" t="str">
        <f aca="false">IF(TRIM($T220&amp;"")="","",IF(ISNUMBER($T220),IF($T220&gt;10000,$T220,IFERROR(DATE(INT($T220),IF(ROUND(MOD($T220,1)*100,0)&gt;12,ROUND(MOD($T220,1)*10,0),ROUND(MOD($T220,1)*100,0))+1,0),"")),IFERROR(IF(LEN($T220)-LEN(SUBSTITUTE($T220,".",""))&gt;=2,DATEVALUE(SUBSTITUTE(TRIM($T220),".","-")),DATE(VALUE(LEFT(TRIM($T220),4)),VALUE(MID(TRIM($T220),6,2))+1,0)),"")))</f>
        <v/>
      </c>
    </row>
    <row r="221" s="47" customFormat="true" ht="17.25" hidden="false" customHeight="true" outlineLevel="0" collapsed="false">
      <c r="B221" s="66" t="s">
        <v>1177</v>
      </c>
      <c r="C221" s="66" t="s">
        <v>1178</v>
      </c>
      <c r="D221" s="69" t="s">
        <v>1179</v>
      </c>
      <c r="E221" s="69" t="s">
        <v>1183</v>
      </c>
      <c r="F221" s="66" t="s">
        <v>1184</v>
      </c>
      <c r="G221" s="66" t="s">
        <v>217</v>
      </c>
      <c r="H221" s="66" t="s">
        <v>32</v>
      </c>
      <c r="I221" s="66"/>
      <c r="J221" s="66"/>
      <c r="K221" s="66"/>
      <c r="L221" s="94"/>
      <c r="M221" s="95" t="s">
        <v>204</v>
      </c>
      <c r="N221" s="66" t="n">
        <v>1</v>
      </c>
      <c r="O221" s="69" t="s">
        <v>1185</v>
      </c>
      <c r="P221" s="85" t="s">
        <v>196</v>
      </c>
      <c r="Q221" s="69"/>
      <c r="R221" s="96"/>
      <c r="S221" s="97"/>
      <c r="T221" s="96"/>
      <c r="U221" s="96"/>
      <c r="V221" s="96"/>
      <c r="W221" s="96"/>
      <c r="X221" s="77"/>
      <c r="Y221" s="78" t="str">
        <f aca="true">IF(TRIM($B221&amp;$C221)="","",IF(OR($W221="安装免保",$W221="技术免保",$W221="质保期内"),IF(NOT(ISNUMBER($X221)),"▲免保到期日没填",IF($X221&lt;TODAY(),"▲免保已到期，转收费",IF($X221-TODAY()&lt;=提醒天数,"免保剩"&amp;($X221-TODAY())&amp;"天","免保中"))),IF($W221="暂停维保","暂停中",IF($W221="已解约","已解约",""))))</f>
        <v/>
      </c>
      <c r="Z221" s="78" t="str">
        <f aca="true">IF(TRIM($B221&amp;$C221)="","",TRIM(IF($AA221="","",IF($AA221&lt;TODAY(),"年检已过期"&amp;(TODAY()-$AA221)&amp;"天 ",IF($AA221-TODAY()&lt;=提醒天数,"年检剩"&amp;($AA221-TODAY())&amp;"天 ","")))&amp;IF($AB221="","",IF($AB221&lt;TODAY(),"限速器已过期"&amp;(TODAY()-$AB221)&amp;"天 ",IF($AB221-TODAY()&lt;=提醒天数,"限速器剩"&amp;($AB221-TODAY())&amp;"天 ","")))&amp;IF($AC221="","",IF($AC221&lt;TODAY(),"载重试验已过期"&amp;(TODAY()-$AC221)&amp;"天 ",IF($AC221-TODAY()&lt;=提醒天数,"载重试验剩"&amp;($AC221-TODAY())&amp;"天 ","")))))</f>
        <v/>
      </c>
      <c r="AA221" s="77" t="str">
        <f aca="false">IF(TRIM($Q221&amp;"")="","",IF(ISNUMBER($Q221),IF($Q221&gt;10000,$Q221,IFERROR(DATE(INT($Q221),IF(ROUND(MOD($Q221,1)*100,0)&gt;12,ROUND(MOD($Q221,1)*10,0),ROUND(MOD($Q221,1)*100,0))+1,0),"")),IFERROR(IF(LEN($Q221)-LEN(SUBSTITUTE($Q221,".",""))&gt;=2,DATEVALUE(SUBSTITUTE(TRIM($Q221),".","-")),DATE(VALUE(LEFT(TRIM($Q221),4)),VALUE(MID(TRIM($Q221),6,2))+1,0)),"")))</f>
        <v/>
      </c>
      <c r="AB221" s="77" t="str">
        <f aca="false">IF(TRIM($S221&amp;"")="","",IF(ISNUMBER($S221),IF($S221&gt;10000,$S221,IFERROR(DATE(INT($S221),IF(ROUND(MOD($S221,1)*100,0)&gt;12,ROUND(MOD($S221,1)*10,0),ROUND(MOD($S221,1)*100,0))+1,0),"")),IFERROR(IF(LEN($S221)-LEN(SUBSTITUTE($S221,".",""))&gt;=2,DATEVALUE(SUBSTITUTE(TRIM($S221),".","-")),DATE(VALUE(LEFT(TRIM($S221),4)),VALUE(MID(TRIM($S221),6,2))+1,0)),"")))</f>
        <v/>
      </c>
      <c r="AC221" s="77" t="str">
        <f aca="false">IF(TRIM($T221&amp;"")="","",IF(ISNUMBER($T221),IF($T221&gt;10000,$T221,IFERROR(DATE(INT($T221),IF(ROUND(MOD($T221,1)*100,0)&gt;12,ROUND(MOD($T221,1)*10,0),ROUND(MOD($T221,1)*100,0))+1,0),"")),IFERROR(IF(LEN($T221)-LEN(SUBSTITUTE($T221,".",""))&gt;=2,DATEVALUE(SUBSTITUTE(TRIM($T221),".","-")),DATE(VALUE(LEFT(TRIM($T221),4)),VALUE(MID(TRIM($T221),6,2))+1,0)),"")))</f>
        <v/>
      </c>
    </row>
    <row r="222" s="47" customFormat="true" ht="17.25" hidden="false" customHeight="true" outlineLevel="0" collapsed="false">
      <c r="B222" s="66" t="s">
        <v>1186</v>
      </c>
      <c r="C222" s="66" t="s">
        <v>1187</v>
      </c>
      <c r="D222" s="69" t="s">
        <v>1188</v>
      </c>
      <c r="E222" s="69" t="s">
        <v>1189</v>
      </c>
      <c r="F222" s="66" t="s">
        <v>1190</v>
      </c>
      <c r="G222" s="66" t="s">
        <v>155</v>
      </c>
      <c r="H222" s="66" t="s">
        <v>16</v>
      </c>
      <c r="I222" s="66" t="n">
        <v>6</v>
      </c>
      <c r="J222" s="66" t="n">
        <v>6</v>
      </c>
      <c r="K222" s="66"/>
      <c r="L222" s="94" t="s">
        <v>185</v>
      </c>
      <c r="M222" s="95" t="s">
        <v>147</v>
      </c>
      <c r="N222" s="66" t="n">
        <v>1</v>
      </c>
      <c r="O222" s="69" t="s">
        <v>1191</v>
      </c>
      <c r="P222" s="85" t="s">
        <v>1192</v>
      </c>
      <c r="Q222" s="69"/>
      <c r="R222" s="96"/>
      <c r="S222" s="97"/>
      <c r="T222" s="96"/>
      <c r="U222" s="96"/>
      <c r="V222" s="96"/>
      <c r="W222" s="96"/>
      <c r="X222" s="77"/>
      <c r="Y222" s="78" t="str">
        <f aca="true">IF(TRIM($B222&amp;$C222)="","",IF(OR($W222="安装免保",$W222="技术免保",$W222="质保期内"),IF(NOT(ISNUMBER($X222)),"▲免保到期日没填",IF($X222&lt;TODAY(),"▲免保已到期，转收费",IF($X222-TODAY()&lt;=提醒天数,"免保剩"&amp;($X222-TODAY())&amp;"天","免保中"))),IF($W222="暂停维保","暂停中",IF($W222="已解约","已解约",""))))</f>
        <v/>
      </c>
      <c r="Z222" s="78" t="str">
        <f aca="true">IF(TRIM($B222&amp;$C222)="","",TRIM(IF($AA222="","",IF($AA222&lt;TODAY(),"年检已过期"&amp;(TODAY()-$AA222)&amp;"天 ",IF($AA222-TODAY()&lt;=提醒天数,"年检剩"&amp;($AA222-TODAY())&amp;"天 ","")))&amp;IF($AB222="","",IF($AB222&lt;TODAY(),"限速器已过期"&amp;(TODAY()-$AB222)&amp;"天 ",IF($AB222-TODAY()&lt;=提醒天数,"限速器剩"&amp;($AB222-TODAY())&amp;"天 ","")))&amp;IF($AC222="","",IF($AC222&lt;TODAY(),"载重试验已过期"&amp;(TODAY()-$AC222)&amp;"天 ",IF($AC222-TODAY()&lt;=提醒天数,"载重试验剩"&amp;($AC222-TODAY())&amp;"天 ","")))))</f>
        <v/>
      </c>
      <c r="AA222" s="77" t="str">
        <f aca="false">IF(TRIM($Q222&amp;"")="","",IF(ISNUMBER($Q222),IF($Q222&gt;10000,$Q222,IFERROR(DATE(INT($Q222),IF(ROUND(MOD($Q222,1)*100,0)&gt;12,ROUND(MOD($Q222,1)*10,0),ROUND(MOD($Q222,1)*100,0))+1,0),"")),IFERROR(IF(LEN($Q222)-LEN(SUBSTITUTE($Q222,".",""))&gt;=2,DATEVALUE(SUBSTITUTE(TRIM($Q222),".","-")),DATE(VALUE(LEFT(TRIM($Q222),4)),VALUE(MID(TRIM($Q222),6,2))+1,0)),"")))</f>
        <v/>
      </c>
      <c r="AB222" s="77" t="str">
        <f aca="false">IF(TRIM($S222&amp;"")="","",IF(ISNUMBER($S222),IF($S222&gt;10000,$S222,IFERROR(DATE(INT($S222),IF(ROUND(MOD($S222,1)*100,0)&gt;12,ROUND(MOD($S222,1)*10,0),ROUND(MOD($S222,1)*100,0))+1,0),"")),IFERROR(IF(LEN($S222)-LEN(SUBSTITUTE($S222,".",""))&gt;=2,DATEVALUE(SUBSTITUTE(TRIM($S222),".","-")),DATE(VALUE(LEFT(TRIM($S222),4)),VALUE(MID(TRIM($S222),6,2))+1,0)),"")))</f>
        <v/>
      </c>
      <c r="AC222" s="77" t="str">
        <f aca="false">IF(TRIM($T222&amp;"")="","",IF(ISNUMBER($T222),IF($T222&gt;10000,$T222,IFERROR(DATE(INT($T222),IF(ROUND(MOD($T222,1)*100,0)&gt;12,ROUND(MOD($T222,1)*10,0),ROUND(MOD($T222,1)*100,0))+1,0),"")),IFERROR(IF(LEN($T222)-LEN(SUBSTITUTE($T222,".",""))&gt;=2,DATEVALUE(SUBSTITUTE(TRIM($T222),".","-")),DATE(VALUE(LEFT(TRIM($T222),4)),VALUE(MID(TRIM($T222),6,2))+1,0)),"")))</f>
        <v/>
      </c>
    </row>
    <row r="223" s="47" customFormat="true" ht="17.25" hidden="false" customHeight="true" outlineLevel="0" collapsed="false">
      <c r="B223" s="66" t="s">
        <v>1193</v>
      </c>
      <c r="C223" s="66" t="s">
        <v>1194</v>
      </c>
      <c r="D223" s="69" t="s">
        <v>1195</v>
      </c>
      <c r="E223" s="69" t="s">
        <v>1196</v>
      </c>
      <c r="F223" s="66" t="s">
        <v>1197</v>
      </c>
      <c r="G223" s="66" t="s">
        <v>145</v>
      </c>
      <c r="H223" s="66" t="s">
        <v>16</v>
      </c>
      <c r="I223" s="66" t="n">
        <v>11</v>
      </c>
      <c r="J223" s="66" t="n">
        <v>11</v>
      </c>
      <c r="K223" s="66" t="n">
        <v>11</v>
      </c>
      <c r="L223" s="94" t="s">
        <v>241</v>
      </c>
      <c r="M223" s="95" t="s">
        <v>1198</v>
      </c>
      <c r="N223" s="66" t="n">
        <v>1</v>
      </c>
      <c r="O223" s="69" t="s">
        <v>1199</v>
      </c>
      <c r="P223" s="85" t="s">
        <v>1200</v>
      </c>
      <c r="Q223" s="69"/>
      <c r="R223" s="96"/>
      <c r="S223" s="97"/>
      <c r="T223" s="96"/>
      <c r="U223" s="96"/>
      <c r="V223" s="96"/>
      <c r="W223" s="96"/>
      <c r="X223" s="77"/>
      <c r="Y223" s="78" t="str">
        <f aca="true">IF(TRIM($B223&amp;$C223)="","",IF(OR($W223="安装免保",$W223="技术免保",$W223="质保期内"),IF(NOT(ISNUMBER($X223)),"▲免保到期日没填",IF($X223&lt;TODAY(),"▲免保已到期，转收费",IF($X223-TODAY()&lt;=提醒天数,"免保剩"&amp;($X223-TODAY())&amp;"天","免保中"))),IF($W223="暂停维保","暂停中",IF($W223="已解约","已解约",""))))</f>
        <v/>
      </c>
      <c r="Z223" s="78" t="str">
        <f aca="true">IF(TRIM($B223&amp;$C223)="","",TRIM(IF($AA223="","",IF($AA223&lt;TODAY(),"年检已过期"&amp;(TODAY()-$AA223)&amp;"天 ",IF($AA223-TODAY()&lt;=提醒天数,"年检剩"&amp;($AA223-TODAY())&amp;"天 ","")))&amp;IF($AB223="","",IF($AB223&lt;TODAY(),"限速器已过期"&amp;(TODAY()-$AB223)&amp;"天 ",IF($AB223-TODAY()&lt;=提醒天数,"限速器剩"&amp;($AB223-TODAY())&amp;"天 ","")))&amp;IF($AC223="","",IF($AC223&lt;TODAY(),"载重试验已过期"&amp;(TODAY()-$AC223)&amp;"天 ",IF($AC223-TODAY()&lt;=提醒天数,"载重试验剩"&amp;($AC223-TODAY())&amp;"天 ","")))))</f>
        <v/>
      </c>
      <c r="AA223" s="77" t="str">
        <f aca="false">IF(TRIM($Q223&amp;"")="","",IF(ISNUMBER($Q223),IF($Q223&gt;10000,$Q223,IFERROR(DATE(INT($Q223),IF(ROUND(MOD($Q223,1)*100,0)&gt;12,ROUND(MOD($Q223,1)*10,0),ROUND(MOD($Q223,1)*100,0))+1,0),"")),IFERROR(IF(LEN($Q223)-LEN(SUBSTITUTE($Q223,".",""))&gt;=2,DATEVALUE(SUBSTITUTE(TRIM($Q223),".","-")),DATE(VALUE(LEFT(TRIM($Q223),4)),VALUE(MID(TRIM($Q223),6,2))+1,0)),"")))</f>
        <v/>
      </c>
      <c r="AB223" s="77" t="str">
        <f aca="false">IF(TRIM($S223&amp;"")="","",IF(ISNUMBER($S223),IF($S223&gt;10000,$S223,IFERROR(DATE(INT($S223),IF(ROUND(MOD($S223,1)*100,0)&gt;12,ROUND(MOD($S223,1)*10,0),ROUND(MOD($S223,1)*100,0))+1,0),"")),IFERROR(IF(LEN($S223)-LEN(SUBSTITUTE($S223,".",""))&gt;=2,DATEVALUE(SUBSTITUTE(TRIM($S223),".","-")),DATE(VALUE(LEFT(TRIM($S223),4)),VALUE(MID(TRIM($S223),6,2))+1,0)),"")))</f>
        <v/>
      </c>
      <c r="AC223" s="77" t="str">
        <f aca="false">IF(TRIM($T223&amp;"")="","",IF(ISNUMBER($T223),IF($T223&gt;10000,$T223,IFERROR(DATE(INT($T223),IF(ROUND(MOD($T223,1)*100,0)&gt;12,ROUND(MOD($T223,1)*10,0),ROUND(MOD($T223,1)*100,0))+1,0),"")),IFERROR(IF(LEN($T223)-LEN(SUBSTITUTE($T223,".",""))&gt;=2,DATEVALUE(SUBSTITUTE(TRIM($T223),".","-")),DATE(VALUE(LEFT(TRIM($T223),4)),VALUE(MID(TRIM($T223),6,2))+1,0)),"")))</f>
        <v/>
      </c>
    </row>
    <row r="224" s="47" customFormat="true" ht="17.25" hidden="false" customHeight="true" outlineLevel="0" collapsed="false">
      <c r="B224" s="66" t="s">
        <v>1201</v>
      </c>
      <c r="C224" s="66" t="s">
        <v>1202</v>
      </c>
      <c r="D224" s="69" t="s">
        <v>316</v>
      </c>
      <c r="E224" s="69" t="s">
        <v>1203</v>
      </c>
      <c r="F224" s="66" t="s">
        <v>1204</v>
      </c>
      <c r="G224" s="66" t="s">
        <v>164</v>
      </c>
      <c r="H224" s="66" t="s">
        <v>24</v>
      </c>
      <c r="I224" s="66" t="n">
        <v>4</v>
      </c>
      <c r="J224" s="66" t="n">
        <v>4</v>
      </c>
      <c r="K224" s="66" t="n">
        <v>4</v>
      </c>
      <c r="L224" s="94" t="s">
        <v>203</v>
      </c>
      <c r="M224" s="95" t="s">
        <v>204</v>
      </c>
      <c r="N224" s="66" t="n">
        <v>1</v>
      </c>
      <c r="O224" s="69" t="s">
        <v>1205</v>
      </c>
      <c r="P224" s="98"/>
      <c r="Q224" s="69"/>
      <c r="R224" s="96"/>
      <c r="S224" s="97"/>
      <c r="T224" s="96"/>
      <c r="U224" s="96"/>
      <c r="V224" s="96"/>
      <c r="W224" s="96"/>
      <c r="X224" s="77"/>
      <c r="Y224" s="78" t="str">
        <f aca="true">IF(TRIM($B224&amp;$C224)="","",IF(OR($W224="安装免保",$W224="技术免保",$W224="质保期内"),IF(NOT(ISNUMBER($X224)),"▲免保到期日没填",IF($X224&lt;TODAY(),"▲免保已到期，转收费",IF($X224-TODAY()&lt;=提醒天数,"免保剩"&amp;($X224-TODAY())&amp;"天","免保中"))),IF($W224="暂停维保","暂停中",IF($W224="已解约","已解约",""))))</f>
        <v/>
      </c>
      <c r="Z224" s="78" t="str">
        <f aca="true">IF(TRIM($B224&amp;$C224)="","",TRIM(IF($AA224="","",IF($AA224&lt;TODAY(),"年检已过期"&amp;(TODAY()-$AA224)&amp;"天 ",IF($AA224-TODAY()&lt;=提醒天数,"年检剩"&amp;($AA224-TODAY())&amp;"天 ","")))&amp;IF($AB224="","",IF($AB224&lt;TODAY(),"限速器已过期"&amp;(TODAY()-$AB224)&amp;"天 ",IF($AB224-TODAY()&lt;=提醒天数,"限速器剩"&amp;($AB224-TODAY())&amp;"天 ","")))&amp;IF($AC224="","",IF($AC224&lt;TODAY(),"载重试验已过期"&amp;(TODAY()-$AC224)&amp;"天 ",IF($AC224-TODAY()&lt;=提醒天数,"载重试验剩"&amp;($AC224-TODAY())&amp;"天 ","")))))</f>
        <v/>
      </c>
      <c r="AA224" s="77" t="str">
        <f aca="false">IF(TRIM($Q224&amp;"")="","",IF(ISNUMBER($Q224),IF($Q224&gt;10000,$Q224,IFERROR(DATE(INT($Q224),IF(ROUND(MOD($Q224,1)*100,0)&gt;12,ROUND(MOD($Q224,1)*10,0),ROUND(MOD($Q224,1)*100,0))+1,0),"")),IFERROR(IF(LEN($Q224)-LEN(SUBSTITUTE($Q224,".",""))&gt;=2,DATEVALUE(SUBSTITUTE(TRIM($Q224),".","-")),DATE(VALUE(LEFT(TRIM($Q224),4)),VALUE(MID(TRIM($Q224),6,2))+1,0)),"")))</f>
        <v/>
      </c>
      <c r="AB224" s="77" t="str">
        <f aca="false">IF(TRIM($S224&amp;"")="","",IF(ISNUMBER($S224),IF($S224&gt;10000,$S224,IFERROR(DATE(INT($S224),IF(ROUND(MOD($S224,1)*100,0)&gt;12,ROUND(MOD($S224,1)*10,0),ROUND(MOD($S224,1)*100,0))+1,0),"")),IFERROR(IF(LEN($S224)-LEN(SUBSTITUTE($S224,".",""))&gt;=2,DATEVALUE(SUBSTITUTE(TRIM($S224),".","-")),DATE(VALUE(LEFT(TRIM($S224),4)),VALUE(MID(TRIM($S224),6,2))+1,0)),"")))</f>
        <v/>
      </c>
      <c r="AC224" s="77" t="str">
        <f aca="false">IF(TRIM($T224&amp;"")="","",IF(ISNUMBER($T224),IF($T224&gt;10000,$T224,IFERROR(DATE(INT($T224),IF(ROUND(MOD($T224,1)*100,0)&gt;12,ROUND(MOD($T224,1)*10,0),ROUND(MOD($T224,1)*100,0))+1,0),"")),IFERROR(IF(LEN($T224)-LEN(SUBSTITUTE($T224,".",""))&gt;=2,DATEVALUE(SUBSTITUTE(TRIM($T224),".","-")),DATE(VALUE(LEFT(TRIM($T224),4)),VALUE(MID(TRIM($T224),6,2))+1,0)),"")))</f>
        <v/>
      </c>
    </row>
    <row r="225" s="47" customFormat="true" ht="17.25" hidden="false" customHeight="true" outlineLevel="0" collapsed="false">
      <c r="B225" s="66" t="s">
        <v>1201</v>
      </c>
      <c r="C225" s="66" t="s">
        <v>1202</v>
      </c>
      <c r="D225" s="69" t="s">
        <v>316</v>
      </c>
      <c r="E225" s="69" t="s">
        <v>1206</v>
      </c>
      <c r="F225" s="66" t="s">
        <v>1207</v>
      </c>
      <c r="G225" s="66" t="s">
        <v>164</v>
      </c>
      <c r="H225" s="66" t="s">
        <v>24</v>
      </c>
      <c r="I225" s="66" t="n">
        <v>4</v>
      </c>
      <c r="J225" s="66" t="n">
        <v>4</v>
      </c>
      <c r="K225" s="66" t="n">
        <v>4</v>
      </c>
      <c r="L225" s="94" t="s">
        <v>203</v>
      </c>
      <c r="M225" s="95" t="s">
        <v>204</v>
      </c>
      <c r="N225" s="66" t="n">
        <v>1</v>
      </c>
      <c r="O225" s="69" t="s">
        <v>1208</v>
      </c>
      <c r="P225" s="98"/>
      <c r="Q225" s="69"/>
      <c r="R225" s="96"/>
      <c r="S225" s="97"/>
      <c r="T225" s="96"/>
      <c r="U225" s="96"/>
      <c r="V225" s="96"/>
      <c r="W225" s="96"/>
      <c r="X225" s="77"/>
      <c r="Y225" s="78" t="str">
        <f aca="true">IF(TRIM($B225&amp;$C225)="","",IF(OR($W225="安装免保",$W225="技术免保",$W225="质保期内"),IF(NOT(ISNUMBER($X225)),"▲免保到期日没填",IF($X225&lt;TODAY(),"▲免保已到期，转收费",IF($X225-TODAY()&lt;=提醒天数,"免保剩"&amp;($X225-TODAY())&amp;"天","免保中"))),IF($W225="暂停维保","暂停中",IF($W225="已解约","已解约",""))))</f>
        <v/>
      </c>
      <c r="Z225" s="78" t="str">
        <f aca="true">IF(TRIM($B225&amp;$C225)="","",TRIM(IF($AA225="","",IF($AA225&lt;TODAY(),"年检已过期"&amp;(TODAY()-$AA225)&amp;"天 ",IF($AA225-TODAY()&lt;=提醒天数,"年检剩"&amp;($AA225-TODAY())&amp;"天 ","")))&amp;IF($AB225="","",IF($AB225&lt;TODAY(),"限速器已过期"&amp;(TODAY()-$AB225)&amp;"天 ",IF($AB225-TODAY()&lt;=提醒天数,"限速器剩"&amp;($AB225-TODAY())&amp;"天 ","")))&amp;IF($AC225="","",IF($AC225&lt;TODAY(),"载重试验已过期"&amp;(TODAY()-$AC225)&amp;"天 ",IF($AC225-TODAY()&lt;=提醒天数,"载重试验剩"&amp;($AC225-TODAY())&amp;"天 ","")))))</f>
        <v/>
      </c>
      <c r="AA225" s="77" t="str">
        <f aca="false">IF(TRIM($Q225&amp;"")="","",IF(ISNUMBER($Q225),IF($Q225&gt;10000,$Q225,IFERROR(DATE(INT($Q225),IF(ROUND(MOD($Q225,1)*100,0)&gt;12,ROUND(MOD($Q225,1)*10,0),ROUND(MOD($Q225,1)*100,0))+1,0),"")),IFERROR(IF(LEN($Q225)-LEN(SUBSTITUTE($Q225,".",""))&gt;=2,DATEVALUE(SUBSTITUTE(TRIM($Q225),".","-")),DATE(VALUE(LEFT(TRIM($Q225),4)),VALUE(MID(TRIM($Q225),6,2))+1,0)),"")))</f>
        <v/>
      </c>
      <c r="AB225" s="77" t="str">
        <f aca="false">IF(TRIM($S225&amp;"")="","",IF(ISNUMBER($S225),IF($S225&gt;10000,$S225,IFERROR(DATE(INT($S225),IF(ROUND(MOD($S225,1)*100,0)&gt;12,ROUND(MOD($S225,1)*10,0),ROUND(MOD($S225,1)*100,0))+1,0),"")),IFERROR(IF(LEN($S225)-LEN(SUBSTITUTE($S225,".",""))&gt;=2,DATEVALUE(SUBSTITUTE(TRIM($S225),".","-")),DATE(VALUE(LEFT(TRIM($S225),4)),VALUE(MID(TRIM($S225),6,2))+1,0)),"")))</f>
        <v/>
      </c>
      <c r="AC225" s="77" t="str">
        <f aca="false">IF(TRIM($T225&amp;"")="","",IF(ISNUMBER($T225),IF($T225&gt;10000,$T225,IFERROR(DATE(INT($T225),IF(ROUND(MOD($T225,1)*100,0)&gt;12,ROUND(MOD($T225,1)*10,0),ROUND(MOD($T225,1)*100,0))+1,0),"")),IFERROR(IF(LEN($T225)-LEN(SUBSTITUTE($T225,".",""))&gt;=2,DATEVALUE(SUBSTITUTE(TRIM($T225),".","-")),DATE(VALUE(LEFT(TRIM($T225),4)),VALUE(MID(TRIM($T225),6,2))+1,0)),"")))</f>
        <v/>
      </c>
    </row>
    <row r="226" s="47" customFormat="true" ht="17.25" hidden="false" customHeight="true" outlineLevel="0" collapsed="false">
      <c r="B226" s="66" t="s">
        <v>1209</v>
      </c>
      <c r="C226" s="66" t="s">
        <v>1209</v>
      </c>
      <c r="D226" s="69" t="s">
        <v>332</v>
      </c>
      <c r="E226" s="69" t="s">
        <v>1210</v>
      </c>
      <c r="F226" s="66"/>
      <c r="G226" s="66" t="s">
        <v>164</v>
      </c>
      <c r="H226" s="66" t="s">
        <v>16</v>
      </c>
      <c r="I226" s="66" t="n">
        <v>7</v>
      </c>
      <c r="J226" s="66" t="n">
        <v>7</v>
      </c>
      <c r="K226" s="66" t="n">
        <v>7</v>
      </c>
      <c r="L226" s="94" t="s">
        <v>185</v>
      </c>
      <c r="M226" s="95" t="s">
        <v>147</v>
      </c>
      <c r="N226" s="66" t="n">
        <v>1</v>
      </c>
      <c r="O226" s="69" t="s">
        <v>1211</v>
      </c>
      <c r="P226" s="85" t="s">
        <v>1000</v>
      </c>
      <c r="Q226" s="69"/>
      <c r="R226" s="96"/>
      <c r="S226" s="97"/>
      <c r="T226" s="96"/>
      <c r="U226" s="96"/>
      <c r="V226" s="96"/>
      <c r="W226" s="96"/>
      <c r="X226" s="77"/>
      <c r="Y226" s="78" t="str">
        <f aca="true">IF(TRIM($B226&amp;$C226)="","",IF(OR($W226="安装免保",$W226="技术免保",$W226="质保期内"),IF(NOT(ISNUMBER($X226)),"▲免保到期日没填",IF($X226&lt;TODAY(),"▲免保已到期，转收费",IF($X226-TODAY()&lt;=提醒天数,"免保剩"&amp;($X226-TODAY())&amp;"天","免保中"))),IF($W226="暂停维保","暂停中",IF($W226="已解约","已解约",""))))</f>
        <v/>
      </c>
      <c r="Z226" s="78" t="str">
        <f aca="true">IF(TRIM($B226&amp;$C226)="","",TRIM(IF($AA226="","",IF($AA226&lt;TODAY(),"年检已过期"&amp;(TODAY()-$AA226)&amp;"天 ",IF($AA226-TODAY()&lt;=提醒天数,"年检剩"&amp;($AA226-TODAY())&amp;"天 ","")))&amp;IF($AB226="","",IF($AB226&lt;TODAY(),"限速器已过期"&amp;(TODAY()-$AB226)&amp;"天 ",IF($AB226-TODAY()&lt;=提醒天数,"限速器剩"&amp;($AB226-TODAY())&amp;"天 ","")))&amp;IF($AC226="","",IF($AC226&lt;TODAY(),"载重试验已过期"&amp;(TODAY()-$AC226)&amp;"天 ",IF($AC226-TODAY()&lt;=提醒天数,"载重试验剩"&amp;($AC226-TODAY())&amp;"天 ","")))))</f>
        <v/>
      </c>
      <c r="AA226" s="77" t="str">
        <f aca="false">IF(TRIM($Q226&amp;"")="","",IF(ISNUMBER($Q226),IF($Q226&gt;10000,$Q226,IFERROR(DATE(INT($Q226),IF(ROUND(MOD($Q226,1)*100,0)&gt;12,ROUND(MOD($Q226,1)*10,0),ROUND(MOD($Q226,1)*100,0))+1,0),"")),IFERROR(IF(LEN($Q226)-LEN(SUBSTITUTE($Q226,".",""))&gt;=2,DATEVALUE(SUBSTITUTE(TRIM($Q226),".","-")),DATE(VALUE(LEFT(TRIM($Q226),4)),VALUE(MID(TRIM($Q226),6,2))+1,0)),"")))</f>
        <v/>
      </c>
      <c r="AB226" s="77" t="str">
        <f aca="false">IF(TRIM($S226&amp;"")="","",IF(ISNUMBER($S226),IF($S226&gt;10000,$S226,IFERROR(DATE(INT($S226),IF(ROUND(MOD($S226,1)*100,0)&gt;12,ROUND(MOD($S226,1)*10,0),ROUND(MOD($S226,1)*100,0))+1,0),"")),IFERROR(IF(LEN($S226)-LEN(SUBSTITUTE($S226,".",""))&gt;=2,DATEVALUE(SUBSTITUTE(TRIM($S226),".","-")),DATE(VALUE(LEFT(TRIM($S226),4)),VALUE(MID(TRIM($S226),6,2))+1,0)),"")))</f>
        <v/>
      </c>
      <c r="AC226" s="77" t="str">
        <f aca="false">IF(TRIM($T226&amp;"")="","",IF(ISNUMBER($T226),IF($T226&gt;10000,$T226,IFERROR(DATE(INT($T226),IF(ROUND(MOD($T226,1)*100,0)&gt;12,ROUND(MOD($T226,1)*10,0),ROUND(MOD($T226,1)*100,0))+1,0),"")),IFERROR(IF(LEN($T226)-LEN(SUBSTITUTE($T226,".",""))&gt;=2,DATEVALUE(SUBSTITUTE(TRIM($T226),".","-")),DATE(VALUE(LEFT(TRIM($T226),4)),VALUE(MID(TRIM($T226),6,2))+1,0)),"")))</f>
        <v/>
      </c>
    </row>
    <row r="227" s="47" customFormat="true" ht="17.25" hidden="false" customHeight="true" outlineLevel="0" collapsed="false">
      <c r="B227" s="66" t="s">
        <v>1212</v>
      </c>
      <c r="C227" s="66" t="s">
        <v>1213</v>
      </c>
      <c r="D227" s="69" t="s">
        <v>1179</v>
      </c>
      <c r="E227" s="69" t="s">
        <v>1214</v>
      </c>
      <c r="F227" s="66" t="s">
        <v>1215</v>
      </c>
      <c r="G227" s="66" t="s">
        <v>217</v>
      </c>
      <c r="H227" s="66" t="s">
        <v>32</v>
      </c>
      <c r="I227" s="66"/>
      <c r="J227" s="66"/>
      <c r="K227" s="66"/>
      <c r="L227" s="94"/>
      <c r="M227" s="95" t="s">
        <v>204</v>
      </c>
      <c r="N227" s="66" t="n">
        <v>1</v>
      </c>
      <c r="O227" s="69" t="s">
        <v>1216</v>
      </c>
      <c r="P227" s="85" t="s">
        <v>1217</v>
      </c>
      <c r="Q227" s="69"/>
      <c r="R227" s="96"/>
      <c r="S227" s="97"/>
      <c r="T227" s="96"/>
      <c r="U227" s="96"/>
      <c r="V227" s="96"/>
      <c r="W227" s="96"/>
      <c r="X227" s="77"/>
      <c r="Y227" s="78" t="str">
        <f aca="true">IF(TRIM($B227&amp;$C227)="","",IF(OR($W227="安装免保",$W227="技术免保",$W227="质保期内"),IF(NOT(ISNUMBER($X227)),"▲免保到期日没填",IF($X227&lt;TODAY(),"▲免保已到期，转收费",IF($X227-TODAY()&lt;=提醒天数,"免保剩"&amp;($X227-TODAY())&amp;"天","免保中"))),IF($W227="暂停维保","暂停中",IF($W227="已解约","已解约",""))))</f>
        <v/>
      </c>
      <c r="Z227" s="78" t="str">
        <f aca="true">IF(TRIM($B227&amp;$C227)="","",TRIM(IF($AA227="","",IF($AA227&lt;TODAY(),"年检已过期"&amp;(TODAY()-$AA227)&amp;"天 ",IF($AA227-TODAY()&lt;=提醒天数,"年检剩"&amp;($AA227-TODAY())&amp;"天 ","")))&amp;IF($AB227="","",IF($AB227&lt;TODAY(),"限速器已过期"&amp;(TODAY()-$AB227)&amp;"天 ",IF($AB227-TODAY()&lt;=提醒天数,"限速器剩"&amp;($AB227-TODAY())&amp;"天 ","")))&amp;IF($AC227="","",IF($AC227&lt;TODAY(),"载重试验已过期"&amp;(TODAY()-$AC227)&amp;"天 ",IF($AC227-TODAY()&lt;=提醒天数,"载重试验剩"&amp;($AC227-TODAY())&amp;"天 ","")))))</f>
        <v/>
      </c>
      <c r="AA227" s="77" t="str">
        <f aca="false">IF(TRIM($Q227&amp;"")="","",IF(ISNUMBER($Q227),IF($Q227&gt;10000,$Q227,IFERROR(DATE(INT($Q227),IF(ROUND(MOD($Q227,1)*100,0)&gt;12,ROUND(MOD($Q227,1)*10,0),ROUND(MOD($Q227,1)*100,0))+1,0),"")),IFERROR(IF(LEN($Q227)-LEN(SUBSTITUTE($Q227,".",""))&gt;=2,DATEVALUE(SUBSTITUTE(TRIM($Q227),".","-")),DATE(VALUE(LEFT(TRIM($Q227),4)),VALUE(MID(TRIM($Q227),6,2))+1,0)),"")))</f>
        <v/>
      </c>
      <c r="AB227" s="77" t="str">
        <f aca="false">IF(TRIM($S227&amp;"")="","",IF(ISNUMBER($S227),IF($S227&gt;10000,$S227,IFERROR(DATE(INT($S227),IF(ROUND(MOD($S227,1)*100,0)&gt;12,ROUND(MOD($S227,1)*10,0),ROUND(MOD($S227,1)*100,0))+1,0),"")),IFERROR(IF(LEN($S227)-LEN(SUBSTITUTE($S227,".",""))&gt;=2,DATEVALUE(SUBSTITUTE(TRIM($S227),".","-")),DATE(VALUE(LEFT(TRIM($S227),4)),VALUE(MID(TRIM($S227),6,2))+1,0)),"")))</f>
        <v/>
      </c>
      <c r="AC227" s="77" t="str">
        <f aca="false">IF(TRIM($T227&amp;"")="","",IF(ISNUMBER($T227),IF($T227&gt;10000,$T227,IFERROR(DATE(INT($T227),IF(ROUND(MOD($T227,1)*100,0)&gt;12,ROUND(MOD($T227,1)*10,0),ROUND(MOD($T227,1)*100,0))+1,0),"")),IFERROR(IF(LEN($T227)-LEN(SUBSTITUTE($T227,".",""))&gt;=2,DATEVALUE(SUBSTITUTE(TRIM($T227),".","-")),DATE(VALUE(LEFT(TRIM($T227),4)),VALUE(MID(TRIM($T227),6,2))+1,0)),"")))</f>
        <v/>
      </c>
    </row>
    <row r="228" s="47" customFormat="true" ht="17.25" hidden="false" customHeight="true" outlineLevel="0" collapsed="false">
      <c r="B228" s="66" t="s">
        <v>1212</v>
      </c>
      <c r="C228" s="66" t="s">
        <v>1213</v>
      </c>
      <c r="D228" s="69" t="s">
        <v>1179</v>
      </c>
      <c r="E228" s="69" t="s">
        <v>1218</v>
      </c>
      <c r="F228" s="66" t="s">
        <v>1219</v>
      </c>
      <c r="G228" s="66" t="s">
        <v>217</v>
      </c>
      <c r="H228" s="66" t="s">
        <v>32</v>
      </c>
      <c r="I228" s="66"/>
      <c r="J228" s="66"/>
      <c r="K228" s="66"/>
      <c r="L228" s="94"/>
      <c r="M228" s="95" t="s">
        <v>204</v>
      </c>
      <c r="N228" s="66" t="n">
        <v>1</v>
      </c>
      <c r="O228" s="69" t="s">
        <v>1220</v>
      </c>
      <c r="P228" s="85" t="s">
        <v>1221</v>
      </c>
      <c r="Q228" s="69"/>
      <c r="R228" s="96"/>
      <c r="S228" s="97"/>
      <c r="T228" s="96"/>
      <c r="U228" s="96"/>
      <c r="V228" s="96"/>
      <c r="W228" s="96"/>
      <c r="X228" s="77"/>
      <c r="Y228" s="78" t="str">
        <f aca="true">IF(TRIM($B228&amp;$C228)="","",IF(OR($W228="安装免保",$W228="技术免保",$W228="质保期内"),IF(NOT(ISNUMBER($X228)),"▲免保到期日没填",IF($X228&lt;TODAY(),"▲免保已到期，转收费",IF($X228-TODAY()&lt;=提醒天数,"免保剩"&amp;($X228-TODAY())&amp;"天","免保中"))),IF($W228="暂停维保","暂停中",IF($W228="已解约","已解约",""))))</f>
        <v/>
      </c>
      <c r="Z228" s="78" t="str">
        <f aca="true">IF(TRIM($B228&amp;$C228)="","",TRIM(IF($AA228="","",IF($AA228&lt;TODAY(),"年检已过期"&amp;(TODAY()-$AA228)&amp;"天 ",IF($AA228-TODAY()&lt;=提醒天数,"年检剩"&amp;($AA228-TODAY())&amp;"天 ","")))&amp;IF($AB228="","",IF($AB228&lt;TODAY(),"限速器已过期"&amp;(TODAY()-$AB228)&amp;"天 ",IF($AB228-TODAY()&lt;=提醒天数,"限速器剩"&amp;($AB228-TODAY())&amp;"天 ","")))&amp;IF($AC228="","",IF($AC228&lt;TODAY(),"载重试验已过期"&amp;(TODAY()-$AC228)&amp;"天 ",IF($AC228-TODAY()&lt;=提醒天数,"载重试验剩"&amp;($AC228-TODAY())&amp;"天 ","")))))</f>
        <v/>
      </c>
      <c r="AA228" s="77" t="str">
        <f aca="false">IF(TRIM($Q228&amp;"")="","",IF(ISNUMBER($Q228),IF($Q228&gt;10000,$Q228,IFERROR(DATE(INT($Q228),IF(ROUND(MOD($Q228,1)*100,0)&gt;12,ROUND(MOD($Q228,1)*10,0),ROUND(MOD($Q228,1)*100,0))+1,0),"")),IFERROR(IF(LEN($Q228)-LEN(SUBSTITUTE($Q228,".",""))&gt;=2,DATEVALUE(SUBSTITUTE(TRIM($Q228),".","-")),DATE(VALUE(LEFT(TRIM($Q228),4)),VALUE(MID(TRIM($Q228),6,2))+1,0)),"")))</f>
        <v/>
      </c>
      <c r="AB228" s="77" t="str">
        <f aca="false">IF(TRIM($S228&amp;"")="","",IF(ISNUMBER($S228),IF($S228&gt;10000,$S228,IFERROR(DATE(INT($S228),IF(ROUND(MOD($S228,1)*100,0)&gt;12,ROUND(MOD($S228,1)*10,0),ROUND(MOD($S228,1)*100,0))+1,0),"")),IFERROR(IF(LEN($S228)-LEN(SUBSTITUTE($S228,".",""))&gt;=2,DATEVALUE(SUBSTITUTE(TRIM($S228),".","-")),DATE(VALUE(LEFT(TRIM($S228),4)),VALUE(MID(TRIM($S228),6,2))+1,0)),"")))</f>
        <v/>
      </c>
      <c r="AC228" s="77" t="str">
        <f aca="false">IF(TRIM($T228&amp;"")="","",IF(ISNUMBER($T228),IF($T228&gt;10000,$T228,IFERROR(DATE(INT($T228),IF(ROUND(MOD($T228,1)*100,0)&gt;12,ROUND(MOD($T228,1)*10,0),ROUND(MOD($T228,1)*100,0))+1,0),"")),IFERROR(IF(LEN($T228)-LEN(SUBSTITUTE($T228,".",""))&gt;=2,DATEVALUE(SUBSTITUTE(TRIM($T228),".","-")),DATE(VALUE(LEFT(TRIM($T228),4)),VALUE(MID(TRIM($T228),6,2))+1,0)),"")))</f>
        <v/>
      </c>
    </row>
    <row r="229" s="47" customFormat="true" ht="17.25" hidden="false" customHeight="true" outlineLevel="0" collapsed="false">
      <c r="B229" s="66" t="s">
        <v>1222</v>
      </c>
      <c r="C229" s="66"/>
      <c r="D229" s="69" t="s">
        <v>1223</v>
      </c>
      <c r="E229" s="69" t="s">
        <v>1224</v>
      </c>
      <c r="F229" s="66"/>
      <c r="G229" s="66" t="s">
        <v>248</v>
      </c>
      <c r="H229" s="66" t="s">
        <v>16</v>
      </c>
      <c r="I229" s="66" t="n">
        <v>11</v>
      </c>
      <c r="J229" s="66" t="n">
        <v>11</v>
      </c>
      <c r="K229" s="66" t="n">
        <v>11</v>
      </c>
      <c r="L229" s="94" t="s">
        <v>241</v>
      </c>
      <c r="M229" s="95" t="s">
        <v>194</v>
      </c>
      <c r="N229" s="66" t="n">
        <v>1</v>
      </c>
      <c r="O229" s="69" t="s">
        <v>1225</v>
      </c>
      <c r="P229" s="85" t="s">
        <v>1226</v>
      </c>
      <c r="Q229" s="69"/>
      <c r="R229" s="96"/>
      <c r="S229" s="97"/>
      <c r="T229" s="96"/>
      <c r="U229" s="96"/>
      <c r="V229" s="96"/>
      <c r="W229" s="96"/>
      <c r="X229" s="77"/>
      <c r="Y229" s="78" t="str">
        <f aca="true">IF(TRIM($B229&amp;$C229)="","",IF(OR($W229="安装免保",$W229="技术免保",$W229="质保期内"),IF(NOT(ISNUMBER($X229)),"▲免保到期日没填",IF($X229&lt;TODAY(),"▲免保已到期，转收费",IF($X229-TODAY()&lt;=提醒天数,"免保剩"&amp;($X229-TODAY())&amp;"天","免保中"))),IF($W229="暂停维保","暂停中",IF($W229="已解约","已解约",""))))</f>
        <v/>
      </c>
      <c r="Z229" s="78" t="str">
        <f aca="true">IF(TRIM($B229&amp;$C229)="","",TRIM(IF($AA229="","",IF($AA229&lt;TODAY(),"年检已过期"&amp;(TODAY()-$AA229)&amp;"天 ",IF($AA229-TODAY()&lt;=提醒天数,"年检剩"&amp;($AA229-TODAY())&amp;"天 ","")))&amp;IF($AB229="","",IF($AB229&lt;TODAY(),"限速器已过期"&amp;(TODAY()-$AB229)&amp;"天 ",IF($AB229-TODAY()&lt;=提醒天数,"限速器剩"&amp;($AB229-TODAY())&amp;"天 ","")))&amp;IF($AC229="","",IF($AC229&lt;TODAY(),"载重试验已过期"&amp;(TODAY()-$AC229)&amp;"天 ",IF($AC229-TODAY()&lt;=提醒天数,"载重试验剩"&amp;($AC229-TODAY())&amp;"天 ","")))))</f>
        <v/>
      </c>
      <c r="AA229" s="77" t="str">
        <f aca="false">IF(TRIM($Q229&amp;"")="","",IF(ISNUMBER($Q229),IF($Q229&gt;10000,$Q229,IFERROR(DATE(INT($Q229),IF(ROUND(MOD($Q229,1)*100,0)&gt;12,ROUND(MOD($Q229,1)*10,0),ROUND(MOD($Q229,1)*100,0))+1,0),"")),IFERROR(IF(LEN($Q229)-LEN(SUBSTITUTE($Q229,".",""))&gt;=2,DATEVALUE(SUBSTITUTE(TRIM($Q229),".","-")),DATE(VALUE(LEFT(TRIM($Q229),4)),VALUE(MID(TRIM($Q229),6,2))+1,0)),"")))</f>
        <v/>
      </c>
      <c r="AB229" s="77" t="str">
        <f aca="false">IF(TRIM($S229&amp;"")="","",IF(ISNUMBER($S229),IF($S229&gt;10000,$S229,IFERROR(DATE(INT($S229),IF(ROUND(MOD($S229,1)*100,0)&gt;12,ROUND(MOD($S229,1)*10,0),ROUND(MOD($S229,1)*100,0))+1,0),"")),IFERROR(IF(LEN($S229)-LEN(SUBSTITUTE($S229,".",""))&gt;=2,DATEVALUE(SUBSTITUTE(TRIM($S229),".","-")),DATE(VALUE(LEFT(TRIM($S229),4)),VALUE(MID(TRIM($S229),6,2))+1,0)),"")))</f>
        <v/>
      </c>
      <c r="AC229" s="77" t="str">
        <f aca="false">IF(TRIM($T229&amp;"")="","",IF(ISNUMBER($T229),IF($T229&gt;10000,$T229,IFERROR(DATE(INT($T229),IF(ROUND(MOD($T229,1)*100,0)&gt;12,ROUND(MOD($T229,1)*10,0),ROUND(MOD($T229,1)*100,0))+1,0),"")),IFERROR(IF(LEN($T229)-LEN(SUBSTITUTE($T229,".",""))&gt;=2,DATEVALUE(SUBSTITUTE(TRIM($T229),".","-")),DATE(VALUE(LEFT(TRIM($T229),4)),VALUE(MID(TRIM($T229),6,2))+1,0)),"")))</f>
        <v/>
      </c>
    </row>
    <row r="230" s="47" customFormat="true" ht="17.25" hidden="false" customHeight="true" outlineLevel="0" collapsed="false">
      <c r="B230" s="66" t="s">
        <v>1227</v>
      </c>
      <c r="C230" s="66"/>
      <c r="D230" s="69" t="s">
        <v>1223</v>
      </c>
      <c r="E230" s="69" t="s">
        <v>1228</v>
      </c>
      <c r="F230" s="66"/>
      <c r="G230" s="66" t="s">
        <v>248</v>
      </c>
      <c r="H230" s="66" t="s">
        <v>16</v>
      </c>
      <c r="I230" s="66" t="n">
        <v>12</v>
      </c>
      <c r="J230" s="66" t="n">
        <v>12</v>
      </c>
      <c r="K230" s="66" t="n">
        <v>12</v>
      </c>
      <c r="L230" s="94" t="s">
        <v>557</v>
      </c>
      <c r="M230" s="95" t="s">
        <v>194</v>
      </c>
      <c r="N230" s="66" t="n">
        <v>1</v>
      </c>
      <c r="O230" s="69" t="s">
        <v>1229</v>
      </c>
      <c r="P230" s="85" t="s">
        <v>1230</v>
      </c>
      <c r="Q230" s="69"/>
      <c r="R230" s="96"/>
      <c r="S230" s="97"/>
      <c r="T230" s="96"/>
      <c r="U230" s="96"/>
      <c r="V230" s="96"/>
      <c r="W230" s="96"/>
      <c r="X230" s="77"/>
      <c r="Y230" s="78" t="str">
        <f aca="true">IF(TRIM($B230&amp;$C230)="","",IF(OR($W230="安装免保",$W230="技术免保",$W230="质保期内"),IF(NOT(ISNUMBER($X230)),"▲免保到期日没填",IF($X230&lt;TODAY(),"▲免保已到期，转收费",IF($X230-TODAY()&lt;=提醒天数,"免保剩"&amp;($X230-TODAY())&amp;"天","免保中"))),IF($W230="暂停维保","暂停中",IF($W230="已解约","已解约",""))))</f>
        <v/>
      </c>
      <c r="Z230" s="78" t="str">
        <f aca="true">IF(TRIM($B230&amp;$C230)="","",TRIM(IF($AA230="","",IF($AA230&lt;TODAY(),"年检已过期"&amp;(TODAY()-$AA230)&amp;"天 ",IF($AA230-TODAY()&lt;=提醒天数,"年检剩"&amp;($AA230-TODAY())&amp;"天 ","")))&amp;IF($AB230="","",IF($AB230&lt;TODAY(),"限速器已过期"&amp;(TODAY()-$AB230)&amp;"天 ",IF($AB230-TODAY()&lt;=提醒天数,"限速器剩"&amp;($AB230-TODAY())&amp;"天 ","")))&amp;IF($AC230="","",IF($AC230&lt;TODAY(),"载重试验已过期"&amp;(TODAY()-$AC230)&amp;"天 ",IF($AC230-TODAY()&lt;=提醒天数,"载重试验剩"&amp;($AC230-TODAY())&amp;"天 ","")))))</f>
        <v/>
      </c>
      <c r="AA230" s="77" t="str">
        <f aca="false">IF(TRIM($Q230&amp;"")="","",IF(ISNUMBER($Q230),IF($Q230&gt;10000,$Q230,IFERROR(DATE(INT($Q230),IF(ROUND(MOD($Q230,1)*100,0)&gt;12,ROUND(MOD($Q230,1)*10,0),ROUND(MOD($Q230,1)*100,0))+1,0),"")),IFERROR(IF(LEN($Q230)-LEN(SUBSTITUTE($Q230,".",""))&gt;=2,DATEVALUE(SUBSTITUTE(TRIM($Q230),".","-")),DATE(VALUE(LEFT(TRIM($Q230),4)),VALUE(MID(TRIM($Q230),6,2))+1,0)),"")))</f>
        <v/>
      </c>
      <c r="AB230" s="77" t="str">
        <f aca="false">IF(TRIM($S230&amp;"")="","",IF(ISNUMBER($S230),IF($S230&gt;10000,$S230,IFERROR(DATE(INT($S230),IF(ROUND(MOD($S230,1)*100,0)&gt;12,ROUND(MOD($S230,1)*10,0),ROUND(MOD($S230,1)*100,0))+1,0),"")),IFERROR(IF(LEN($S230)-LEN(SUBSTITUTE($S230,".",""))&gt;=2,DATEVALUE(SUBSTITUTE(TRIM($S230),".","-")),DATE(VALUE(LEFT(TRIM($S230),4)),VALUE(MID(TRIM($S230),6,2))+1,0)),"")))</f>
        <v/>
      </c>
      <c r="AC230" s="77" t="str">
        <f aca="false">IF(TRIM($T230&amp;"")="","",IF(ISNUMBER($T230),IF($T230&gt;10000,$T230,IFERROR(DATE(INT($T230),IF(ROUND(MOD($T230,1)*100,0)&gt;12,ROUND(MOD($T230,1)*10,0),ROUND(MOD($T230,1)*100,0))+1,0),"")),IFERROR(IF(LEN($T230)-LEN(SUBSTITUTE($T230,".",""))&gt;=2,DATEVALUE(SUBSTITUTE(TRIM($T230),".","-")),DATE(VALUE(LEFT(TRIM($T230),4)),VALUE(MID(TRIM($T230),6,2))+1,0)),"")))</f>
        <v/>
      </c>
    </row>
    <row r="231" s="47" customFormat="true" ht="17.25" hidden="false" customHeight="true" outlineLevel="0" collapsed="false">
      <c r="B231" s="66" t="s">
        <v>1227</v>
      </c>
      <c r="C231" s="66"/>
      <c r="D231" s="69" t="s">
        <v>1223</v>
      </c>
      <c r="E231" s="69" t="s">
        <v>1231</v>
      </c>
      <c r="F231" s="66"/>
      <c r="G231" s="66" t="s">
        <v>248</v>
      </c>
      <c r="H231" s="66" t="s">
        <v>16</v>
      </c>
      <c r="I231" s="66" t="n">
        <v>12</v>
      </c>
      <c r="J231" s="66" t="n">
        <v>12</v>
      </c>
      <c r="K231" s="66" t="n">
        <v>12</v>
      </c>
      <c r="L231" s="94" t="s">
        <v>557</v>
      </c>
      <c r="M231" s="95" t="s">
        <v>194</v>
      </c>
      <c r="N231" s="66" t="n">
        <v>1</v>
      </c>
      <c r="O231" s="69" t="s">
        <v>1232</v>
      </c>
      <c r="P231" s="85" t="s">
        <v>811</v>
      </c>
      <c r="Q231" s="69"/>
      <c r="R231" s="96"/>
      <c r="S231" s="97"/>
      <c r="T231" s="96"/>
      <c r="U231" s="96"/>
      <c r="V231" s="96"/>
      <c r="W231" s="96"/>
      <c r="X231" s="77"/>
      <c r="Y231" s="78" t="str">
        <f aca="true">IF(TRIM($B231&amp;$C231)="","",IF(OR($W231="安装免保",$W231="技术免保",$W231="质保期内"),IF(NOT(ISNUMBER($X231)),"▲免保到期日没填",IF($X231&lt;TODAY(),"▲免保已到期，转收费",IF($X231-TODAY()&lt;=提醒天数,"免保剩"&amp;($X231-TODAY())&amp;"天","免保中"))),IF($W231="暂停维保","暂停中",IF($W231="已解约","已解约",""))))</f>
        <v/>
      </c>
      <c r="Z231" s="78" t="str">
        <f aca="true">IF(TRIM($B231&amp;$C231)="","",TRIM(IF($AA231="","",IF($AA231&lt;TODAY(),"年检已过期"&amp;(TODAY()-$AA231)&amp;"天 ",IF($AA231-TODAY()&lt;=提醒天数,"年检剩"&amp;($AA231-TODAY())&amp;"天 ","")))&amp;IF($AB231="","",IF($AB231&lt;TODAY(),"限速器已过期"&amp;(TODAY()-$AB231)&amp;"天 ",IF($AB231-TODAY()&lt;=提醒天数,"限速器剩"&amp;($AB231-TODAY())&amp;"天 ","")))&amp;IF($AC231="","",IF($AC231&lt;TODAY(),"载重试验已过期"&amp;(TODAY()-$AC231)&amp;"天 ",IF($AC231-TODAY()&lt;=提醒天数,"载重试验剩"&amp;($AC231-TODAY())&amp;"天 ","")))))</f>
        <v/>
      </c>
      <c r="AA231" s="77" t="str">
        <f aca="false">IF(TRIM($Q231&amp;"")="","",IF(ISNUMBER($Q231),IF($Q231&gt;10000,$Q231,IFERROR(DATE(INT($Q231),IF(ROUND(MOD($Q231,1)*100,0)&gt;12,ROUND(MOD($Q231,1)*10,0),ROUND(MOD($Q231,1)*100,0))+1,0),"")),IFERROR(IF(LEN($Q231)-LEN(SUBSTITUTE($Q231,".",""))&gt;=2,DATEVALUE(SUBSTITUTE(TRIM($Q231),".","-")),DATE(VALUE(LEFT(TRIM($Q231),4)),VALUE(MID(TRIM($Q231),6,2))+1,0)),"")))</f>
        <v/>
      </c>
      <c r="AB231" s="77" t="str">
        <f aca="false">IF(TRIM($S231&amp;"")="","",IF(ISNUMBER($S231),IF($S231&gt;10000,$S231,IFERROR(DATE(INT($S231),IF(ROUND(MOD($S231,1)*100,0)&gt;12,ROUND(MOD($S231,1)*10,0),ROUND(MOD($S231,1)*100,0))+1,0),"")),IFERROR(IF(LEN($S231)-LEN(SUBSTITUTE($S231,".",""))&gt;=2,DATEVALUE(SUBSTITUTE(TRIM($S231),".","-")),DATE(VALUE(LEFT(TRIM($S231),4)),VALUE(MID(TRIM($S231),6,2))+1,0)),"")))</f>
        <v/>
      </c>
      <c r="AC231" s="77" t="str">
        <f aca="false">IF(TRIM($T231&amp;"")="","",IF(ISNUMBER($T231),IF($T231&gt;10000,$T231,IFERROR(DATE(INT($T231),IF(ROUND(MOD($T231,1)*100,0)&gt;12,ROUND(MOD($T231,1)*10,0),ROUND(MOD($T231,1)*100,0))+1,0),"")),IFERROR(IF(LEN($T231)-LEN(SUBSTITUTE($T231,".",""))&gt;=2,DATEVALUE(SUBSTITUTE(TRIM($T231),".","-")),DATE(VALUE(LEFT(TRIM($T231),4)),VALUE(MID(TRIM($T231),6,2))+1,0)),"")))</f>
        <v/>
      </c>
    </row>
    <row r="232" s="47" customFormat="true" ht="17.25" hidden="false" customHeight="true" outlineLevel="0" collapsed="false">
      <c r="B232" s="66" t="s">
        <v>1227</v>
      </c>
      <c r="C232" s="66"/>
      <c r="D232" s="69" t="s">
        <v>1223</v>
      </c>
      <c r="E232" s="69" t="s">
        <v>1233</v>
      </c>
      <c r="F232" s="66"/>
      <c r="G232" s="66" t="s">
        <v>248</v>
      </c>
      <c r="H232" s="66" t="s">
        <v>16</v>
      </c>
      <c r="I232" s="66" t="n">
        <v>12</v>
      </c>
      <c r="J232" s="66" t="n">
        <v>12</v>
      </c>
      <c r="K232" s="66" t="n">
        <v>12</v>
      </c>
      <c r="L232" s="94" t="s">
        <v>557</v>
      </c>
      <c r="M232" s="95" t="s">
        <v>194</v>
      </c>
      <c r="N232" s="66" t="n">
        <v>1</v>
      </c>
      <c r="O232" s="69" t="s">
        <v>1234</v>
      </c>
      <c r="P232" s="85" t="s">
        <v>1235</v>
      </c>
      <c r="Q232" s="69"/>
      <c r="R232" s="96"/>
      <c r="S232" s="97"/>
      <c r="T232" s="96"/>
      <c r="U232" s="96"/>
      <c r="V232" s="96"/>
      <c r="W232" s="96"/>
      <c r="X232" s="77"/>
      <c r="Y232" s="78" t="str">
        <f aca="true">IF(TRIM($B232&amp;$C232)="","",IF(OR($W232="安装免保",$W232="技术免保",$W232="质保期内"),IF(NOT(ISNUMBER($X232)),"▲免保到期日没填",IF($X232&lt;TODAY(),"▲免保已到期，转收费",IF($X232-TODAY()&lt;=提醒天数,"免保剩"&amp;($X232-TODAY())&amp;"天","免保中"))),IF($W232="暂停维保","暂停中",IF($W232="已解约","已解约",""))))</f>
        <v/>
      </c>
      <c r="Z232" s="78" t="str">
        <f aca="true">IF(TRIM($B232&amp;$C232)="","",TRIM(IF($AA232="","",IF($AA232&lt;TODAY(),"年检已过期"&amp;(TODAY()-$AA232)&amp;"天 ",IF($AA232-TODAY()&lt;=提醒天数,"年检剩"&amp;($AA232-TODAY())&amp;"天 ","")))&amp;IF($AB232="","",IF($AB232&lt;TODAY(),"限速器已过期"&amp;(TODAY()-$AB232)&amp;"天 ",IF($AB232-TODAY()&lt;=提醒天数,"限速器剩"&amp;($AB232-TODAY())&amp;"天 ","")))&amp;IF($AC232="","",IF($AC232&lt;TODAY(),"载重试验已过期"&amp;(TODAY()-$AC232)&amp;"天 ",IF($AC232-TODAY()&lt;=提醒天数,"载重试验剩"&amp;($AC232-TODAY())&amp;"天 ","")))))</f>
        <v/>
      </c>
      <c r="AA232" s="77" t="str">
        <f aca="false">IF(TRIM($Q232&amp;"")="","",IF(ISNUMBER($Q232),IF($Q232&gt;10000,$Q232,IFERROR(DATE(INT($Q232),IF(ROUND(MOD($Q232,1)*100,0)&gt;12,ROUND(MOD($Q232,1)*10,0),ROUND(MOD($Q232,1)*100,0))+1,0),"")),IFERROR(IF(LEN($Q232)-LEN(SUBSTITUTE($Q232,".",""))&gt;=2,DATEVALUE(SUBSTITUTE(TRIM($Q232),".","-")),DATE(VALUE(LEFT(TRIM($Q232),4)),VALUE(MID(TRIM($Q232),6,2))+1,0)),"")))</f>
        <v/>
      </c>
      <c r="AB232" s="77" t="str">
        <f aca="false">IF(TRIM($S232&amp;"")="","",IF(ISNUMBER($S232),IF($S232&gt;10000,$S232,IFERROR(DATE(INT($S232),IF(ROUND(MOD($S232,1)*100,0)&gt;12,ROUND(MOD($S232,1)*10,0),ROUND(MOD($S232,1)*100,0))+1,0),"")),IFERROR(IF(LEN($S232)-LEN(SUBSTITUTE($S232,".",""))&gt;=2,DATEVALUE(SUBSTITUTE(TRIM($S232),".","-")),DATE(VALUE(LEFT(TRIM($S232),4)),VALUE(MID(TRIM($S232),6,2))+1,0)),"")))</f>
        <v/>
      </c>
      <c r="AC232" s="77" t="str">
        <f aca="false">IF(TRIM($T232&amp;"")="","",IF(ISNUMBER($T232),IF($T232&gt;10000,$T232,IFERROR(DATE(INT($T232),IF(ROUND(MOD($T232,1)*100,0)&gt;12,ROUND(MOD($T232,1)*10,0),ROUND(MOD($T232,1)*100,0))+1,0),"")),IFERROR(IF(LEN($T232)-LEN(SUBSTITUTE($T232,".",""))&gt;=2,DATEVALUE(SUBSTITUTE(TRIM($T232),".","-")),DATE(VALUE(LEFT(TRIM($T232),4)),VALUE(MID(TRIM($T232),6,2))+1,0)),"")))</f>
        <v/>
      </c>
    </row>
    <row r="233" s="47" customFormat="true" ht="17.25" hidden="false" customHeight="true" outlineLevel="0" collapsed="false">
      <c r="B233" s="66" t="s">
        <v>1227</v>
      </c>
      <c r="C233" s="66"/>
      <c r="D233" s="69" t="s">
        <v>1223</v>
      </c>
      <c r="E233" s="69" t="s">
        <v>1236</v>
      </c>
      <c r="F233" s="66"/>
      <c r="G233" s="66" t="s">
        <v>248</v>
      </c>
      <c r="H233" s="66" t="s">
        <v>16</v>
      </c>
      <c r="I233" s="66" t="n">
        <v>12</v>
      </c>
      <c r="J233" s="66" t="n">
        <v>12</v>
      </c>
      <c r="K233" s="66" t="n">
        <v>12</v>
      </c>
      <c r="L233" s="94" t="s">
        <v>557</v>
      </c>
      <c r="M233" s="95" t="s">
        <v>194</v>
      </c>
      <c r="N233" s="66" t="n">
        <v>1</v>
      </c>
      <c r="O233" s="69" t="s">
        <v>1237</v>
      </c>
      <c r="P233" s="85" t="s">
        <v>1238</v>
      </c>
      <c r="Q233" s="69"/>
      <c r="R233" s="96"/>
      <c r="S233" s="97"/>
      <c r="T233" s="96"/>
      <c r="U233" s="96"/>
      <c r="V233" s="96"/>
      <c r="W233" s="96"/>
      <c r="X233" s="77"/>
      <c r="Y233" s="78" t="str">
        <f aca="true">IF(TRIM($B233&amp;$C233)="","",IF(OR($W233="安装免保",$W233="技术免保",$W233="质保期内"),IF(NOT(ISNUMBER($X233)),"▲免保到期日没填",IF($X233&lt;TODAY(),"▲免保已到期，转收费",IF($X233-TODAY()&lt;=提醒天数,"免保剩"&amp;($X233-TODAY())&amp;"天","免保中"))),IF($W233="暂停维保","暂停中",IF($W233="已解约","已解约",""))))</f>
        <v/>
      </c>
      <c r="Z233" s="78" t="str">
        <f aca="true">IF(TRIM($B233&amp;$C233)="","",TRIM(IF($AA233="","",IF($AA233&lt;TODAY(),"年检已过期"&amp;(TODAY()-$AA233)&amp;"天 ",IF($AA233-TODAY()&lt;=提醒天数,"年检剩"&amp;($AA233-TODAY())&amp;"天 ","")))&amp;IF($AB233="","",IF($AB233&lt;TODAY(),"限速器已过期"&amp;(TODAY()-$AB233)&amp;"天 ",IF($AB233-TODAY()&lt;=提醒天数,"限速器剩"&amp;($AB233-TODAY())&amp;"天 ","")))&amp;IF($AC233="","",IF($AC233&lt;TODAY(),"载重试验已过期"&amp;(TODAY()-$AC233)&amp;"天 ",IF($AC233-TODAY()&lt;=提醒天数,"载重试验剩"&amp;($AC233-TODAY())&amp;"天 ","")))))</f>
        <v/>
      </c>
      <c r="AA233" s="77" t="str">
        <f aca="false">IF(TRIM($Q233&amp;"")="","",IF(ISNUMBER($Q233),IF($Q233&gt;10000,$Q233,IFERROR(DATE(INT($Q233),IF(ROUND(MOD($Q233,1)*100,0)&gt;12,ROUND(MOD($Q233,1)*10,0),ROUND(MOD($Q233,1)*100,0))+1,0),"")),IFERROR(IF(LEN($Q233)-LEN(SUBSTITUTE($Q233,".",""))&gt;=2,DATEVALUE(SUBSTITUTE(TRIM($Q233),".","-")),DATE(VALUE(LEFT(TRIM($Q233),4)),VALUE(MID(TRIM($Q233),6,2))+1,0)),"")))</f>
        <v/>
      </c>
      <c r="AB233" s="77" t="str">
        <f aca="false">IF(TRIM($S233&amp;"")="","",IF(ISNUMBER($S233),IF($S233&gt;10000,$S233,IFERROR(DATE(INT($S233),IF(ROUND(MOD($S233,1)*100,0)&gt;12,ROUND(MOD($S233,1)*10,0),ROUND(MOD($S233,1)*100,0))+1,0),"")),IFERROR(IF(LEN($S233)-LEN(SUBSTITUTE($S233,".",""))&gt;=2,DATEVALUE(SUBSTITUTE(TRIM($S233),".","-")),DATE(VALUE(LEFT(TRIM($S233),4)),VALUE(MID(TRIM($S233),6,2))+1,0)),"")))</f>
        <v/>
      </c>
      <c r="AC233" s="77" t="str">
        <f aca="false">IF(TRIM($T233&amp;"")="","",IF(ISNUMBER($T233),IF($T233&gt;10000,$T233,IFERROR(DATE(INT($T233),IF(ROUND(MOD($T233,1)*100,0)&gt;12,ROUND(MOD($T233,1)*10,0),ROUND(MOD($T233,1)*100,0))+1,0),"")),IFERROR(IF(LEN($T233)-LEN(SUBSTITUTE($T233,".",""))&gt;=2,DATEVALUE(SUBSTITUTE(TRIM($T233),".","-")),DATE(VALUE(LEFT(TRIM($T233),4)),VALUE(MID(TRIM($T233),6,2))+1,0)),"")))</f>
        <v/>
      </c>
    </row>
    <row r="234" s="47" customFormat="true" ht="17.25" hidden="false" customHeight="true" outlineLevel="0" collapsed="false">
      <c r="B234" s="66" t="s">
        <v>1227</v>
      </c>
      <c r="C234" s="66"/>
      <c r="D234" s="69" t="s">
        <v>1223</v>
      </c>
      <c r="E234" s="69" t="s">
        <v>1239</v>
      </c>
      <c r="F234" s="66"/>
      <c r="G234" s="66" t="s">
        <v>248</v>
      </c>
      <c r="H234" s="66" t="s">
        <v>16</v>
      </c>
      <c r="I234" s="66" t="n">
        <v>13</v>
      </c>
      <c r="J234" s="66" t="n">
        <v>11</v>
      </c>
      <c r="K234" s="66" t="n">
        <v>11</v>
      </c>
      <c r="L234" s="94" t="s">
        <v>557</v>
      </c>
      <c r="M234" s="95" t="s">
        <v>194</v>
      </c>
      <c r="N234" s="66" t="n">
        <v>1</v>
      </c>
      <c r="O234" s="69" t="s">
        <v>1240</v>
      </c>
      <c r="P234" s="85" t="s">
        <v>1241</v>
      </c>
      <c r="Q234" s="69"/>
      <c r="R234" s="96"/>
      <c r="S234" s="97"/>
      <c r="T234" s="96"/>
      <c r="U234" s="96"/>
      <c r="V234" s="96"/>
      <c r="W234" s="96"/>
      <c r="X234" s="77"/>
      <c r="Y234" s="78" t="str">
        <f aca="true">IF(TRIM($B234&amp;$C234)="","",IF(OR($W234="安装免保",$W234="技术免保",$W234="质保期内"),IF(NOT(ISNUMBER($X234)),"▲免保到期日没填",IF($X234&lt;TODAY(),"▲免保已到期，转收费",IF($X234-TODAY()&lt;=提醒天数,"免保剩"&amp;($X234-TODAY())&amp;"天","免保中"))),IF($W234="暂停维保","暂停中",IF($W234="已解约","已解约",""))))</f>
        <v/>
      </c>
      <c r="Z234" s="78" t="str">
        <f aca="true">IF(TRIM($B234&amp;$C234)="","",TRIM(IF($AA234="","",IF($AA234&lt;TODAY(),"年检已过期"&amp;(TODAY()-$AA234)&amp;"天 ",IF($AA234-TODAY()&lt;=提醒天数,"年检剩"&amp;($AA234-TODAY())&amp;"天 ","")))&amp;IF($AB234="","",IF($AB234&lt;TODAY(),"限速器已过期"&amp;(TODAY()-$AB234)&amp;"天 ",IF($AB234-TODAY()&lt;=提醒天数,"限速器剩"&amp;($AB234-TODAY())&amp;"天 ","")))&amp;IF($AC234="","",IF($AC234&lt;TODAY(),"载重试验已过期"&amp;(TODAY()-$AC234)&amp;"天 ",IF($AC234-TODAY()&lt;=提醒天数,"载重试验剩"&amp;($AC234-TODAY())&amp;"天 ","")))))</f>
        <v/>
      </c>
      <c r="AA234" s="77" t="str">
        <f aca="false">IF(TRIM($Q234&amp;"")="","",IF(ISNUMBER($Q234),IF($Q234&gt;10000,$Q234,IFERROR(DATE(INT($Q234),IF(ROUND(MOD($Q234,1)*100,0)&gt;12,ROUND(MOD($Q234,1)*10,0),ROUND(MOD($Q234,1)*100,0))+1,0),"")),IFERROR(IF(LEN($Q234)-LEN(SUBSTITUTE($Q234,".",""))&gt;=2,DATEVALUE(SUBSTITUTE(TRIM($Q234),".","-")),DATE(VALUE(LEFT(TRIM($Q234),4)),VALUE(MID(TRIM($Q234),6,2))+1,0)),"")))</f>
        <v/>
      </c>
      <c r="AB234" s="77" t="str">
        <f aca="false">IF(TRIM($S234&amp;"")="","",IF(ISNUMBER($S234),IF($S234&gt;10000,$S234,IFERROR(DATE(INT($S234),IF(ROUND(MOD($S234,1)*100,0)&gt;12,ROUND(MOD($S234,1)*10,0),ROUND(MOD($S234,1)*100,0))+1,0),"")),IFERROR(IF(LEN($S234)-LEN(SUBSTITUTE($S234,".",""))&gt;=2,DATEVALUE(SUBSTITUTE(TRIM($S234),".","-")),DATE(VALUE(LEFT(TRIM($S234),4)),VALUE(MID(TRIM($S234),6,2))+1,0)),"")))</f>
        <v/>
      </c>
      <c r="AC234" s="77" t="str">
        <f aca="false">IF(TRIM($T234&amp;"")="","",IF(ISNUMBER($T234),IF($T234&gt;10000,$T234,IFERROR(DATE(INT($T234),IF(ROUND(MOD($T234,1)*100,0)&gt;12,ROUND(MOD($T234,1)*10,0),ROUND(MOD($T234,1)*100,0))+1,0),"")),IFERROR(IF(LEN($T234)-LEN(SUBSTITUTE($T234,".",""))&gt;=2,DATEVALUE(SUBSTITUTE(TRIM($T234),".","-")),DATE(VALUE(LEFT(TRIM($T234),4)),VALUE(MID(TRIM($T234),6,2))+1,0)),"")))</f>
        <v/>
      </c>
    </row>
    <row r="235" s="47" customFormat="true" ht="17.25" hidden="false" customHeight="true" outlineLevel="0" collapsed="false">
      <c r="B235" s="66" t="s">
        <v>1227</v>
      </c>
      <c r="C235" s="66"/>
      <c r="D235" s="69" t="s">
        <v>1223</v>
      </c>
      <c r="E235" s="69" t="s">
        <v>1242</v>
      </c>
      <c r="F235" s="66"/>
      <c r="G235" s="66" t="s">
        <v>248</v>
      </c>
      <c r="H235" s="66" t="s">
        <v>16</v>
      </c>
      <c r="I235" s="66" t="n">
        <v>13</v>
      </c>
      <c r="J235" s="66" t="n">
        <v>11</v>
      </c>
      <c r="K235" s="66" t="n">
        <v>11</v>
      </c>
      <c r="L235" s="94" t="s">
        <v>557</v>
      </c>
      <c r="M235" s="95" t="s">
        <v>194</v>
      </c>
      <c r="N235" s="66" t="n">
        <v>1</v>
      </c>
      <c r="O235" s="69" t="s">
        <v>1243</v>
      </c>
      <c r="P235" s="85" t="s">
        <v>1244</v>
      </c>
      <c r="Q235" s="69"/>
      <c r="R235" s="96"/>
      <c r="S235" s="97"/>
      <c r="T235" s="96"/>
      <c r="U235" s="96"/>
      <c r="V235" s="96"/>
      <c r="W235" s="96"/>
      <c r="X235" s="77"/>
      <c r="Y235" s="78" t="str">
        <f aca="true">IF(TRIM($B235&amp;$C235)="","",IF(OR($W235="安装免保",$W235="技术免保",$W235="质保期内"),IF(NOT(ISNUMBER($X235)),"▲免保到期日没填",IF($X235&lt;TODAY(),"▲免保已到期，转收费",IF($X235-TODAY()&lt;=提醒天数,"免保剩"&amp;($X235-TODAY())&amp;"天","免保中"))),IF($W235="暂停维保","暂停中",IF($W235="已解约","已解约",""))))</f>
        <v/>
      </c>
      <c r="Z235" s="78" t="str">
        <f aca="true">IF(TRIM($B235&amp;$C235)="","",TRIM(IF($AA235="","",IF($AA235&lt;TODAY(),"年检已过期"&amp;(TODAY()-$AA235)&amp;"天 ",IF($AA235-TODAY()&lt;=提醒天数,"年检剩"&amp;($AA235-TODAY())&amp;"天 ","")))&amp;IF($AB235="","",IF($AB235&lt;TODAY(),"限速器已过期"&amp;(TODAY()-$AB235)&amp;"天 ",IF($AB235-TODAY()&lt;=提醒天数,"限速器剩"&amp;($AB235-TODAY())&amp;"天 ","")))&amp;IF($AC235="","",IF($AC235&lt;TODAY(),"载重试验已过期"&amp;(TODAY()-$AC235)&amp;"天 ",IF($AC235-TODAY()&lt;=提醒天数,"载重试验剩"&amp;($AC235-TODAY())&amp;"天 ","")))))</f>
        <v/>
      </c>
      <c r="AA235" s="77" t="str">
        <f aca="false">IF(TRIM($Q235&amp;"")="","",IF(ISNUMBER($Q235),IF($Q235&gt;10000,$Q235,IFERROR(DATE(INT($Q235),IF(ROUND(MOD($Q235,1)*100,0)&gt;12,ROUND(MOD($Q235,1)*10,0),ROUND(MOD($Q235,1)*100,0))+1,0),"")),IFERROR(IF(LEN($Q235)-LEN(SUBSTITUTE($Q235,".",""))&gt;=2,DATEVALUE(SUBSTITUTE(TRIM($Q235),".","-")),DATE(VALUE(LEFT(TRIM($Q235),4)),VALUE(MID(TRIM($Q235),6,2))+1,0)),"")))</f>
        <v/>
      </c>
      <c r="AB235" s="77" t="str">
        <f aca="false">IF(TRIM($S235&amp;"")="","",IF(ISNUMBER($S235),IF($S235&gt;10000,$S235,IFERROR(DATE(INT($S235),IF(ROUND(MOD($S235,1)*100,0)&gt;12,ROUND(MOD($S235,1)*10,0),ROUND(MOD($S235,1)*100,0))+1,0),"")),IFERROR(IF(LEN($S235)-LEN(SUBSTITUTE($S235,".",""))&gt;=2,DATEVALUE(SUBSTITUTE(TRIM($S235),".","-")),DATE(VALUE(LEFT(TRIM($S235),4)),VALUE(MID(TRIM($S235),6,2))+1,0)),"")))</f>
        <v/>
      </c>
      <c r="AC235" s="77" t="str">
        <f aca="false">IF(TRIM($T235&amp;"")="","",IF(ISNUMBER($T235),IF($T235&gt;10000,$T235,IFERROR(DATE(INT($T235),IF(ROUND(MOD($T235,1)*100,0)&gt;12,ROUND(MOD($T235,1)*10,0),ROUND(MOD($T235,1)*100,0))+1,0),"")),IFERROR(IF(LEN($T235)-LEN(SUBSTITUTE($T235,".",""))&gt;=2,DATEVALUE(SUBSTITUTE(TRIM($T235),".","-")),DATE(VALUE(LEFT(TRIM($T235),4)),VALUE(MID(TRIM($T235),6,2))+1,0)),"")))</f>
        <v/>
      </c>
    </row>
    <row r="236" s="47" customFormat="true" ht="17.25" hidden="false" customHeight="true" outlineLevel="0" collapsed="false">
      <c r="B236" s="66" t="s">
        <v>1227</v>
      </c>
      <c r="C236" s="66"/>
      <c r="D236" s="69" t="s">
        <v>1223</v>
      </c>
      <c r="E236" s="69" t="s">
        <v>1245</v>
      </c>
      <c r="F236" s="66"/>
      <c r="G236" s="66" t="s">
        <v>248</v>
      </c>
      <c r="H236" s="66" t="s">
        <v>16</v>
      </c>
      <c r="I236" s="66" t="n">
        <v>10</v>
      </c>
      <c r="J236" s="66" t="n">
        <v>8</v>
      </c>
      <c r="K236" s="66" t="n">
        <v>8</v>
      </c>
      <c r="L236" s="94" t="s">
        <v>557</v>
      </c>
      <c r="M236" s="95" t="s">
        <v>194</v>
      </c>
      <c r="N236" s="66" t="n">
        <v>1</v>
      </c>
      <c r="O236" s="69" t="s">
        <v>1246</v>
      </c>
      <c r="P236" s="85" t="s">
        <v>1247</v>
      </c>
      <c r="Q236" s="69"/>
      <c r="R236" s="96"/>
      <c r="S236" s="97"/>
      <c r="T236" s="96"/>
      <c r="U236" s="96"/>
      <c r="V236" s="96"/>
      <c r="W236" s="96"/>
      <c r="X236" s="77"/>
      <c r="Y236" s="78" t="str">
        <f aca="true">IF(TRIM($B236&amp;$C236)="","",IF(OR($W236="安装免保",$W236="技术免保",$W236="质保期内"),IF(NOT(ISNUMBER($X236)),"▲免保到期日没填",IF($X236&lt;TODAY(),"▲免保已到期，转收费",IF($X236-TODAY()&lt;=提醒天数,"免保剩"&amp;($X236-TODAY())&amp;"天","免保中"))),IF($W236="暂停维保","暂停中",IF($W236="已解约","已解约",""))))</f>
        <v/>
      </c>
      <c r="Z236" s="78" t="str">
        <f aca="true">IF(TRIM($B236&amp;$C236)="","",TRIM(IF($AA236="","",IF($AA236&lt;TODAY(),"年检已过期"&amp;(TODAY()-$AA236)&amp;"天 ",IF($AA236-TODAY()&lt;=提醒天数,"年检剩"&amp;($AA236-TODAY())&amp;"天 ","")))&amp;IF($AB236="","",IF($AB236&lt;TODAY(),"限速器已过期"&amp;(TODAY()-$AB236)&amp;"天 ",IF($AB236-TODAY()&lt;=提醒天数,"限速器剩"&amp;($AB236-TODAY())&amp;"天 ","")))&amp;IF($AC236="","",IF($AC236&lt;TODAY(),"载重试验已过期"&amp;(TODAY()-$AC236)&amp;"天 ",IF($AC236-TODAY()&lt;=提醒天数,"载重试验剩"&amp;($AC236-TODAY())&amp;"天 ","")))))</f>
        <v/>
      </c>
      <c r="AA236" s="77" t="str">
        <f aca="false">IF(TRIM($Q236&amp;"")="","",IF(ISNUMBER($Q236),IF($Q236&gt;10000,$Q236,IFERROR(DATE(INT($Q236),IF(ROUND(MOD($Q236,1)*100,0)&gt;12,ROUND(MOD($Q236,1)*10,0),ROUND(MOD($Q236,1)*100,0))+1,0),"")),IFERROR(IF(LEN($Q236)-LEN(SUBSTITUTE($Q236,".",""))&gt;=2,DATEVALUE(SUBSTITUTE(TRIM($Q236),".","-")),DATE(VALUE(LEFT(TRIM($Q236),4)),VALUE(MID(TRIM($Q236),6,2))+1,0)),"")))</f>
        <v/>
      </c>
      <c r="AB236" s="77" t="str">
        <f aca="false">IF(TRIM($S236&amp;"")="","",IF(ISNUMBER($S236),IF($S236&gt;10000,$S236,IFERROR(DATE(INT($S236),IF(ROUND(MOD($S236,1)*100,0)&gt;12,ROUND(MOD($S236,1)*10,0),ROUND(MOD($S236,1)*100,0))+1,0),"")),IFERROR(IF(LEN($S236)-LEN(SUBSTITUTE($S236,".",""))&gt;=2,DATEVALUE(SUBSTITUTE(TRIM($S236),".","-")),DATE(VALUE(LEFT(TRIM($S236),4)),VALUE(MID(TRIM($S236),6,2))+1,0)),"")))</f>
        <v/>
      </c>
      <c r="AC236" s="77" t="str">
        <f aca="false">IF(TRIM($T236&amp;"")="","",IF(ISNUMBER($T236),IF($T236&gt;10000,$T236,IFERROR(DATE(INT($T236),IF(ROUND(MOD($T236,1)*100,0)&gt;12,ROUND(MOD($T236,1)*10,0),ROUND(MOD($T236,1)*100,0))+1,0),"")),IFERROR(IF(LEN($T236)-LEN(SUBSTITUTE($T236,".",""))&gt;=2,DATEVALUE(SUBSTITUTE(TRIM($T236),".","-")),DATE(VALUE(LEFT(TRIM($T236),4)),VALUE(MID(TRIM($T236),6,2))+1,0)),"")))</f>
        <v/>
      </c>
    </row>
    <row r="237" s="47" customFormat="true" ht="17.25" hidden="false" customHeight="true" outlineLevel="0" collapsed="false">
      <c r="B237" s="66" t="s">
        <v>1227</v>
      </c>
      <c r="C237" s="66"/>
      <c r="D237" s="69" t="s">
        <v>1223</v>
      </c>
      <c r="E237" s="69" t="s">
        <v>1248</v>
      </c>
      <c r="F237" s="66"/>
      <c r="G237" s="66" t="s">
        <v>248</v>
      </c>
      <c r="H237" s="66" t="s">
        <v>16</v>
      </c>
      <c r="I237" s="66" t="n">
        <v>11</v>
      </c>
      <c r="J237" s="66" t="n">
        <v>9</v>
      </c>
      <c r="K237" s="66" t="n">
        <v>9</v>
      </c>
      <c r="L237" s="94" t="s">
        <v>557</v>
      </c>
      <c r="M237" s="95" t="s">
        <v>194</v>
      </c>
      <c r="N237" s="66" t="n">
        <v>1</v>
      </c>
      <c r="O237" s="69" t="s">
        <v>1249</v>
      </c>
      <c r="P237" s="85" t="s">
        <v>1250</v>
      </c>
      <c r="Q237" s="69"/>
      <c r="R237" s="96"/>
      <c r="S237" s="97"/>
      <c r="T237" s="96"/>
      <c r="U237" s="96"/>
      <c r="V237" s="96"/>
      <c r="W237" s="96"/>
      <c r="X237" s="77"/>
      <c r="Y237" s="78" t="str">
        <f aca="true">IF(TRIM($B237&amp;$C237)="","",IF(OR($W237="安装免保",$W237="技术免保",$W237="质保期内"),IF(NOT(ISNUMBER($X237)),"▲免保到期日没填",IF($X237&lt;TODAY(),"▲免保已到期，转收费",IF($X237-TODAY()&lt;=提醒天数,"免保剩"&amp;($X237-TODAY())&amp;"天","免保中"))),IF($W237="暂停维保","暂停中",IF($W237="已解约","已解约",""))))</f>
        <v/>
      </c>
      <c r="Z237" s="78" t="str">
        <f aca="true">IF(TRIM($B237&amp;$C237)="","",TRIM(IF($AA237="","",IF($AA237&lt;TODAY(),"年检已过期"&amp;(TODAY()-$AA237)&amp;"天 ",IF($AA237-TODAY()&lt;=提醒天数,"年检剩"&amp;($AA237-TODAY())&amp;"天 ","")))&amp;IF($AB237="","",IF($AB237&lt;TODAY(),"限速器已过期"&amp;(TODAY()-$AB237)&amp;"天 ",IF($AB237-TODAY()&lt;=提醒天数,"限速器剩"&amp;($AB237-TODAY())&amp;"天 ","")))&amp;IF($AC237="","",IF($AC237&lt;TODAY(),"载重试验已过期"&amp;(TODAY()-$AC237)&amp;"天 ",IF($AC237-TODAY()&lt;=提醒天数,"载重试验剩"&amp;($AC237-TODAY())&amp;"天 ","")))))</f>
        <v/>
      </c>
      <c r="AA237" s="77" t="str">
        <f aca="false">IF(TRIM($Q237&amp;"")="","",IF(ISNUMBER($Q237),IF($Q237&gt;10000,$Q237,IFERROR(DATE(INT($Q237),IF(ROUND(MOD($Q237,1)*100,0)&gt;12,ROUND(MOD($Q237,1)*10,0),ROUND(MOD($Q237,1)*100,0))+1,0),"")),IFERROR(IF(LEN($Q237)-LEN(SUBSTITUTE($Q237,".",""))&gt;=2,DATEVALUE(SUBSTITUTE(TRIM($Q237),".","-")),DATE(VALUE(LEFT(TRIM($Q237),4)),VALUE(MID(TRIM($Q237),6,2))+1,0)),"")))</f>
        <v/>
      </c>
      <c r="AB237" s="77" t="str">
        <f aca="false">IF(TRIM($S237&amp;"")="","",IF(ISNUMBER($S237),IF($S237&gt;10000,$S237,IFERROR(DATE(INT($S237),IF(ROUND(MOD($S237,1)*100,0)&gt;12,ROUND(MOD($S237,1)*10,0),ROUND(MOD($S237,1)*100,0))+1,0),"")),IFERROR(IF(LEN($S237)-LEN(SUBSTITUTE($S237,".",""))&gt;=2,DATEVALUE(SUBSTITUTE(TRIM($S237),".","-")),DATE(VALUE(LEFT(TRIM($S237),4)),VALUE(MID(TRIM($S237),6,2))+1,0)),"")))</f>
        <v/>
      </c>
      <c r="AC237" s="77" t="str">
        <f aca="false">IF(TRIM($T237&amp;"")="","",IF(ISNUMBER($T237),IF($T237&gt;10000,$T237,IFERROR(DATE(INT($T237),IF(ROUND(MOD($T237,1)*100,0)&gt;12,ROUND(MOD($T237,1)*10,0),ROUND(MOD($T237,1)*100,0))+1,0),"")),IFERROR(IF(LEN($T237)-LEN(SUBSTITUTE($T237,".",""))&gt;=2,DATEVALUE(SUBSTITUTE(TRIM($T237),".","-")),DATE(VALUE(LEFT(TRIM($T237),4)),VALUE(MID(TRIM($T237),6,2))+1,0)),"")))</f>
        <v/>
      </c>
    </row>
    <row r="238" s="47" customFormat="true" ht="17.25" hidden="false" customHeight="true" outlineLevel="0" collapsed="false">
      <c r="B238" s="66" t="s">
        <v>1227</v>
      </c>
      <c r="C238" s="66"/>
      <c r="D238" s="69" t="s">
        <v>1223</v>
      </c>
      <c r="E238" s="69" t="s">
        <v>1251</v>
      </c>
      <c r="F238" s="66"/>
      <c r="G238" s="66" t="s">
        <v>248</v>
      </c>
      <c r="H238" s="66" t="s">
        <v>16</v>
      </c>
      <c r="I238" s="66" t="n">
        <v>11</v>
      </c>
      <c r="J238" s="66" t="n">
        <v>9</v>
      </c>
      <c r="K238" s="66" t="n">
        <v>9</v>
      </c>
      <c r="L238" s="94" t="s">
        <v>557</v>
      </c>
      <c r="M238" s="95" t="s">
        <v>194</v>
      </c>
      <c r="N238" s="66" t="n">
        <v>1</v>
      </c>
      <c r="O238" s="69" t="s">
        <v>1252</v>
      </c>
      <c r="P238" s="85" t="s">
        <v>1253</v>
      </c>
      <c r="Q238" s="69"/>
      <c r="R238" s="96"/>
      <c r="S238" s="97"/>
      <c r="T238" s="96"/>
      <c r="U238" s="96"/>
      <c r="V238" s="96"/>
      <c r="W238" s="96"/>
      <c r="X238" s="77"/>
      <c r="Y238" s="78" t="str">
        <f aca="true">IF(TRIM($B238&amp;$C238)="","",IF(OR($W238="安装免保",$W238="技术免保",$W238="质保期内"),IF(NOT(ISNUMBER($X238)),"▲免保到期日没填",IF($X238&lt;TODAY(),"▲免保已到期，转收费",IF($X238-TODAY()&lt;=提醒天数,"免保剩"&amp;($X238-TODAY())&amp;"天","免保中"))),IF($W238="暂停维保","暂停中",IF($W238="已解约","已解约",""))))</f>
        <v/>
      </c>
      <c r="Z238" s="78" t="str">
        <f aca="true">IF(TRIM($B238&amp;$C238)="","",TRIM(IF($AA238="","",IF($AA238&lt;TODAY(),"年检已过期"&amp;(TODAY()-$AA238)&amp;"天 ",IF($AA238-TODAY()&lt;=提醒天数,"年检剩"&amp;($AA238-TODAY())&amp;"天 ","")))&amp;IF($AB238="","",IF($AB238&lt;TODAY(),"限速器已过期"&amp;(TODAY()-$AB238)&amp;"天 ",IF($AB238-TODAY()&lt;=提醒天数,"限速器剩"&amp;($AB238-TODAY())&amp;"天 ","")))&amp;IF($AC238="","",IF($AC238&lt;TODAY(),"载重试验已过期"&amp;(TODAY()-$AC238)&amp;"天 ",IF($AC238-TODAY()&lt;=提醒天数,"载重试验剩"&amp;($AC238-TODAY())&amp;"天 ","")))))</f>
        <v/>
      </c>
      <c r="AA238" s="77" t="str">
        <f aca="false">IF(TRIM($Q238&amp;"")="","",IF(ISNUMBER($Q238),IF($Q238&gt;10000,$Q238,IFERROR(DATE(INT($Q238),IF(ROUND(MOD($Q238,1)*100,0)&gt;12,ROUND(MOD($Q238,1)*10,0),ROUND(MOD($Q238,1)*100,0))+1,0),"")),IFERROR(IF(LEN($Q238)-LEN(SUBSTITUTE($Q238,".",""))&gt;=2,DATEVALUE(SUBSTITUTE(TRIM($Q238),".","-")),DATE(VALUE(LEFT(TRIM($Q238),4)),VALUE(MID(TRIM($Q238),6,2))+1,0)),"")))</f>
        <v/>
      </c>
      <c r="AB238" s="77" t="str">
        <f aca="false">IF(TRIM($S238&amp;"")="","",IF(ISNUMBER($S238),IF($S238&gt;10000,$S238,IFERROR(DATE(INT($S238),IF(ROUND(MOD($S238,1)*100,0)&gt;12,ROUND(MOD($S238,1)*10,0),ROUND(MOD($S238,1)*100,0))+1,0),"")),IFERROR(IF(LEN($S238)-LEN(SUBSTITUTE($S238,".",""))&gt;=2,DATEVALUE(SUBSTITUTE(TRIM($S238),".","-")),DATE(VALUE(LEFT(TRIM($S238),4)),VALUE(MID(TRIM($S238),6,2))+1,0)),"")))</f>
        <v/>
      </c>
      <c r="AC238" s="77" t="str">
        <f aca="false">IF(TRIM($T238&amp;"")="","",IF(ISNUMBER($T238),IF($T238&gt;10000,$T238,IFERROR(DATE(INT($T238),IF(ROUND(MOD($T238,1)*100,0)&gt;12,ROUND(MOD($T238,1)*10,0),ROUND(MOD($T238,1)*100,0))+1,0),"")),IFERROR(IF(LEN($T238)-LEN(SUBSTITUTE($T238,".",""))&gt;=2,DATEVALUE(SUBSTITUTE(TRIM($T238),".","-")),DATE(VALUE(LEFT(TRIM($T238),4)),VALUE(MID(TRIM($T238),6,2))+1,0)),"")))</f>
        <v/>
      </c>
    </row>
    <row r="239" s="47" customFormat="true" ht="17.25" hidden="false" customHeight="true" outlineLevel="0" collapsed="false">
      <c r="B239" s="66" t="s">
        <v>1227</v>
      </c>
      <c r="C239" s="66"/>
      <c r="D239" s="69" t="s">
        <v>1223</v>
      </c>
      <c r="E239" s="69" t="s">
        <v>1254</v>
      </c>
      <c r="F239" s="66"/>
      <c r="G239" s="66" t="s">
        <v>248</v>
      </c>
      <c r="H239" s="66" t="s">
        <v>16</v>
      </c>
      <c r="I239" s="66" t="n">
        <v>13</v>
      </c>
      <c r="J239" s="66" t="n">
        <v>13</v>
      </c>
      <c r="K239" s="66" t="n">
        <v>13</v>
      </c>
      <c r="L239" s="94" t="s">
        <v>557</v>
      </c>
      <c r="M239" s="95" t="s">
        <v>194</v>
      </c>
      <c r="N239" s="66" t="n">
        <v>1</v>
      </c>
      <c r="O239" s="69" t="s">
        <v>1255</v>
      </c>
      <c r="P239" s="85" t="s">
        <v>1256</v>
      </c>
      <c r="Q239" s="69"/>
      <c r="R239" s="96"/>
      <c r="S239" s="97"/>
      <c r="T239" s="96"/>
      <c r="U239" s="96"/>
      <c r="V239" s="96"/>
      <c r="W239" s="96"/>
      <c r="X239" s="77"/>
      <c r="Y239" s="78" t="str">
        <f aca="true">IF(TRIM($B239&amp;$C239)="","",IF(OR($W239="安装免保",$W239="技术免保",$W239="质保期内"),IF(NOT(ISNUMBER($X239)),"▲免保到期日没填",IF($X239&lt;TODAY(),"▲免保已到期，转收费",IF($X239-TODAY()&lt;=提醒天数,"免保剩"&amp;($X239-TODAY())&amp;"天","免保中"))),IF($W239="暂停维保","暂停中",IF($W239="已解约","已解约",""))))</f>
        <v/>
      </c>
      <c r="Z239" s="78" t="str">
        <f aca="true">IF(TRIM($B239&amp;$C239)="","",TRIM(IF($AA239="","",IF($AA239&lt;TODAY(),"年检已过期"&amp;(TODAY()-$AA239)&amp;"天 ",IF($AA239-TODAY()&lt;=提醒天数,"年检剩"&amp;($AA239-TODAY())&amp;"天 ","")))&amp;IF($AB239="","",IF($AB239&lt;TODAY(),"限速器已过期"&amp;(TODAY()-$AB239)&amp;"天 ",IF($AB239-TODAY()&lt;=提醒天数,"限速器剩"&amp;($AB239-TODAY())&amp;"天 ","")))&amp;IF($AC239="","",IF($AC239&lt;TODAY(),"载重试验已过期"&amp;(TODAY()-$AC239)&amp;"天 ",IF($AC239-TODAY()&lt;=提醒天数,"载重试验剩"&amp;($AC239-TODAY())&amp;"天 ","")))))</f>
        <v/>
      </c>
      <c r="AA239" s="77" t="str">
        <f aca="false">IF(TRIM($Q239&amp;"")="","",IF(ISNUMBER($Q239),IF($Q239&gt;10000,$Q239,IFERROR(DATE(INT($Q239),IF(ROUND(MOD($Q239,1)*100,0)&gt;12,ROUND(MOD($Q239,1)*10,0),ROUND(MOD($Q239,1)*100,0))+1,0),"")),IFERROR(IF(LEN($Q239)-LEN(SUBSTITUTE($Q239,".",""))&gt;=2,DATEVALUE(SUBSTITUTE(TRIM($Q239),".","-")),DATE(VALUE(LEFT(TRIM($Q239),4)),VALUE(MID(TRIM($Q239),6,2))+1,0)),"")))</f>
        <v/>
      </c>
      <c r="AB239" s="77" t="str">
        <f aca="false">IF(TRIM($S239&amp;"")="","",IF(ISNUMBER($S239),IF($S239&gt;10000,$S239,IFERROR(DATE(INT($S239),IF(ROUND(MOD($S239,1)*100,0)&gt;12,ROUND(MOD($S239,1)*10,0),ROUND(MOD($S239,1)*100,0))+1,0),"")),IFERROR(IF(LEN($S239)-LEN(SUBSTITUTE($S239,".",""))&gt;=2,DATEVALUE(SUBSTITUTE(TRIM($S239),".","-")),DATE(VALUE(LEFT(TRIM($S239),4)),VALUE(MID(TRIM($S239),6,2))+1,0)),"")))</f>
        <v/>
      </c>
      <c r="AC239" s="77" t="str">
        <f aca="false">IF(TRIM($T239&amp;"")="","",IF(ISNUMBER($T239),IF($T239&gt;10000,$T239,IFERROR(DATE(INT($T239),IF(ROUND(MOD($T239,1)*100,0)&gt;12,ROUND(MOD($T239,1)*10,0),ROUND(MOD($T239,1)*100,0))+1,0),"")),IFERROR(IF(LEN($T239)-LEN(SUBSTITUTE($T239,".",""))&gt;=2,DATEVALUE(SUBSTITUTE(TRIM($T239),".","-")),DATE(VALUE(LEFT(TRIM($T239),4)),VALUE(MID(TRIM($T239),6,2))+1,0)),"")))</f>
        <v/>
      </c>
    </row>
    <row r="240" s="47" customFormat="true" ht="17.25" hidden="false" customHeight="true" outlineLevel="0" collapsed="false">
      <c r="B240" s="66" t="s">
        <v>1075</v>
      </c>
      <c r="C240" s="66"/>
      <c r="D240" s="69" t="s">
        <v>1077</v>
      </c>
      <c r="E240" s="69" t="s">
        <v>1257</v>
      </c>
      <c r="F240" s="66"/>
      <c r="G240" s="66" t="s">
        <v>248</v>
      </c>
      <c r="H240" s="66" t="s">
        <v>16</v>
      </c>
      <c r="I240" s="66" t="n">
        <v>4</v>
      </c>
      <c r="J240" s="66" t="n">
        <v>4</v>
      </c>
      <c r="K240" s="66" t="n">
        <v>5</v>
      </c>
      <c r="L240" s="94" t="s">
        <v>241</v>
      </c>
      <c r="M240" s="95" t="s">
        <v>147</v>
      </c>
      <c r="N240" s="66" t="n">
        <v>1</v>
      </c>
      <c r="O240" s="69" t="s">
        <v>1091</v>
      </c>
      <c r="P240" s="98"/>
      <c r="Q240" s="69"/>
      <c r="R240" s="96"/>
      <c r="S240" s="97"/>
      <c r="T240" s="96"/>
      <c r="U240" s="96"/>
      <c r="V240" s="96"/>
      <c r="W240" s="96"/>
      <c r="X240" s="77"/>
      <c r="Y240" s="78" t="str">
        <f aca="true">IF(TRIM($B240&amp;$C240)="","",IF(OR($W240="安装免保",$W240="技术免保",$W240="质保期内"),IF(NOT(ISNUMBER($X240)),"▲免保到期日没填",IF($X240&lt;TODAY(),"▲免保已到期，转收费",IF($X240-TODAY()&lt;=提醒天数,"免保剩"&amp;($X240-TODAY())&amp;"天","免保中"))),IF($W240="暂停维保","暂停中",IF($W240="已解约","已解约",""))))</f>
        <v/>
      </c>
      <c r="Z240" s="78" t="str">
        <f aca="true">IF(TRIM($B240&amp;$C240)="","",TRIM(IF($AA240="","",IF($AA240&lt;TODAY(),"年检已过期"&amp;(TODAY()-$AA240)&amp;"天 ",IF($AA240-TODAY()&lt;=提醒天数,"年检剩"&amp;($AA240-TODAY())&amp;"天 ","")))&amp;IF($AB240="","",IF($AB240&lt;TODAY(),"限速器已过期"&amp;(TODAY()-$AB240)&amp;"天 ",IF($AB240-TODAY()&lt;=提醒天数,"限速器剩"&amp;($AB240-TODAY())&amp;"天 ","")))&amp;IF($AC240="","",IF($AC240&lt;TODAY(),"载重试验已过期"&amp;(TODAY()-$AC240)&amp;"天 ",IF($AC240-TODAY()&lt;=提醒天数,"载重试验剩"&amp;($AC240-TODAY())&amp;"天 ","")))))</f>
        <v/>
      </c>
      <c r="AA240" s="77" t="str">
        <f aca="false">IF(TRIM($Q240&amp;"")="","",IF(ISNUMBER($Q240),IF($Q240&gt;10000,$Q240,IFERROR(DATE(INT($Q240),IF(ROUND(MOD($Q240,1)*100,0)&gt;12,ROUND(MOD($Q240,1)*10,0),ROUND(MOD($Q240,1)*100,0))+1,0),"")),IFERROR(IF(LEN($Q240)-LEN(SUBSTITUTE($Q240,".",""))&gt;=2,DATEVALUE(SUBSTITUTE(TRIM($Q240),".","-")),DATE(VALUE(LEFT(TRIM($Q240),4)),VALUE(MID(TRIM($Q240),6,2))+1,0)),"")))</f>
        <v/>
      </c>
      <c r="AB240" s="77" t="str">
        <f aca="false">IF(TRIM($S240&amp;"")="","",IF(ISNUMBER($S240),IF($S240&gt;10000,$S240,IFERROR(DATE(INT($S240),IF(ROUND(MOD($S240,1)*100,0)&gt;12,ROUND(MOD($S240,1)*10,0),ROUND(MOD($S240,1)*100,0))+1,0),"")),IFERROR(IF(LEN($S240)-LEN(SUBSTITUTE($S240,".",""))&gt;=2,DATEVALUE(SUBSTITUTE(TRIM($S240),".","-")),DATE(VALUE(LEFT(TRIM($S240),4)),VALUE(MID(TRIM($S240),6,2))+1,0)),"")))</f>
        <v/>
      </c>
      <c r="AC240" s="77" t="str">
        <f aca="false">IF(TRIM($T240&amp;"")="","",IF(ISNUMBER($T240),IF($T240&gt;10000,$T240,IFERROR(DATE(INT($T240),IF(ROUND(MOD($T240,1)*100,0)&gt;12,ROUND(MOD($T240,1)*10,0),ROUND(MOD($T240,1)*100,0))+1,0),"")),IFERROR(IF(LEN($T240)-LEN(SUBSTITUTE($T240,".",""))&gt;=2,DATEVALUE(SUBSTITUTE(TRIM($T240),".","-")),DATE(VALUE(LEFT(TRIM($T240),4)),VALUE(MID(TRIM($T240),6,2))+1,0)),"")))</f>
        <v/>
      </c>
    </row>
    <row r="241" s="47" customFormat="true" ht="17.25" hidden="false" customHeight="true" outlineLevel="0" collapsed="false">
      <c r="B241" s="66" t="s">
        <v>1075</v>
      </c>
      <c r="C241" s="66"/>
      <c r="D241" s="69" t="s">
        <v>1077</v>
      </c>
      <c r="E241" s="69" t="s">
        <v>1258</v>
      </c>
      <c r="F241" s="66"/>
      <c r="G241" s="66" t="s">
        <v>248</v>
      </c>
      <c r="H241" s="66" t="s">
        <v>16</v>
      </c>
      <c r="I241" s="66" t="n">
        <v>4</v>
      </c>
      <c r="J241" s="66" t="n">
        <v>4</v>
      </c>
      <c r="K241" s="66" t="n">
        <v>5</v>
      </c>
      <c r="L241" s="94" t="s">
        <v>241</v>
      </c>
      <c r="M241" s="95" t="s">
        <v>147</v>
      </c>
      <c r="N241" s="66" t="n">
        <v>1</v>
      </c>
      <c r="O241" s="69" t="s">
        <v>1085</v>
      </c>
      <c r="P241" s="98"/>
      <c r="Q241" s="69"/>
      <c r="R241" s="96"/>
      <c r="S241" s="97"/>
      <c r="T241" s="96"/>
      <c r="U241" s="96"/>
      <c r="V241" s="96"/>
      <c r="W241" s="96"/>
      <c r="X241" s="77"/>
      <c r="Y241" s="78" t="str">
        <f aca="true">IF(TRIM($B241&amp;$C241)="","",IF(OR($W241="安装免保",$W241="技术免保",$W241="质保期内"),IF(NOT(ISNUMBER($X241)),"▲免保到期日没填",IF($X241&lt;TODAY(),"▲免保已到期，转收费",IF($X241-TODAY()&lt;=提醒天数,"免保剩"&amp;($X241-TODAY())&amp;"天","免保中"))),IF($W241="暂停维保","暂停中",IF($W241="已解约","已解约",""))))</f>
        <v/>
      </c>
      <c r="Z241" s="78" t="str">
        <f aca="true">IF(TRIM($B241&amp;$C241)="","",TRIM(IF($AA241="","",IF($AA241&lt;TODAY(),"年检已过期"&amp;(TODAY()-$AA241)&amp;"天 ",IF($AA241-TODAY()&lt;=提醒天数,"年检剩"&amp;($AA241-TODAY())&amp;"天 ","")))&amp;IF($AB241="","",IF($AB241&lt;TODAY(),"限速器已过期"&amp;(TODAY()-$AB241)&amp;"天 ",IF($AB241-TODAY()&lt;=提醒天数,"限速器剩"&amp;($AB241-TODAY())&amp;"天 ","")))&amp;IF($AC241="","",IF($AC241&lt;TODAY(),"载重试验已过期"&amp;(TODAY()-$AC241)&amp;"天 ",IF($AC241-TODAY()&lt;=提醒天数,"载重试验剩"&amp;($AC241-TODAY())&amp;"天 ","")))))</f>
        <v/>
      </c>
      <c r="AA241" s="77" t="str">
        <f aca="false">IF(TRIM($Q241&amp;"")="","",IF(ISNUMBER($Q241),IF($Q241&gt;10000,$Q241,IFERROR(DATE(INT($Q241),IF(ROUND(MOD($Q241,1)*100,0)&gt;12,ROUND(MOD($Q241,1)*10,0),ROUND(MOD($Q241,1)*100,0))+1,0),"")),IFERROR(IF(LEN($Q241)-LEN(SUBSTITUTE($Q241,".",""))&gt;=2,DATEVALUE(SUBSTITUTE(TRIM($Q241),".","-")),DATE(VALUE(LEFT(TRIM($Q241),4)),VALUE(MID(TRIM($Q241),6,2))+1,0)),"")))</f>
        <v/>
      </c>
      <c r="AB241" s="77" t="str">
        <f aca="false">IF(TRIM($S241&amp;"")="","",IF(ISNUMBER($S241),IF($S241&gt;10000,$S241,IFERROR(DATE(INT($S241),IF(ROUND(MOD($S241,1)*100,0)&gt;12,ROUND(MOD($S241,1)*10,0),ROUND(MOD($S241,1)*100,0))+1,0),"")),IFERROR(IF(LEN($S241)-LEN(SUBSTITUTE($S241,".",""))&gt;=2,DATEVALUE(SUBSTITUTE(TRIM($S241),".","-")),DATE(VALUE(LEFT(TRIM($S241),4)),VALUE(MID(TRIM($S241),6,2))+1,0)),"")))</f>
        <v/>
      </c>
      <c r="AC241" s="77" t="str">
        <f aca="false">IF(TRIM($T241&amp;"")="","",IF(ISNUMBER($T241),IF($T241&gt;10000,$T241,IFERROR(DATE(INT($T241),IF(ROUND(MOD($T241,1)*100,0)&gt;12,ROUND(MOD($T241,1)*10,0),ROUND(MOD($T241,1)*100,0))+1,0),"")),IFERROR(IF(LEN($T241)-LEN(SUBSTITUTE($T241,".",""))&gt;=2,DATEVALUE(SUBSTITUTE(TRIM($T241),".","-")),DATE(VALUE(LEFT(TRIM($T241),4)),VALUE(MID(TRIM($T241),6,2))+1,0)),"")))</f>
        <v/>
      </c>
    </row>
    <row r="242" s="47" customFormat="true" ht="17.25" hidden="false" customHeight="true" outlineLevel="0" collapsed="false">
      <c r="B242" s="66" t="s">
        <v>1075</v>
      </c>
      <c r="C242" s="66"/>
      <c r="D242" s="69" t="s">
        <v>1077</v>
      </c>
      <c r="E242" s="69" t="s">
        <v>1259</v>
      </c>
      <c r="F242" s="66"/>
      <c r="G242" s="66" t="s">
        <v>248</v>
      </c>
      <c r="H242" s="66" t="s">
        <v>16</v>
      </c>
      <c r="I242" s="66" t="n">
        <v>4</v>
      </c>
      <c r="J242" s="66" t="n">
        <v>4</v>
      </c>
      <c r="K242" s="66" t="n">
        <v>5</v>
      </c>
      <c r="L242" s="94" t="s">
        <v>241</v>
      </c>
      <c r="M242" s="95" t="s">
        <v>147</v>
      </c>
      <c r="N242" s="66" t="n">
        <v>1</v>
      </c>
      <c r="O242" s="69" t="s">
        <v>1087</v>
      </c>
      <c r="P242" s="98"/>
      <c r="Q242" s="69"/>
      <c r="R242" s="96"/>
      <c r="S242" s="97"/>
      <c r="T242" s="96"/>
      <c r="U242" s="96"/>
      <c r="V242" s="96"/>
      <c r="W242" s="96"/>
      <c r="X242" s="77"/>
      <c r="Y242" s="78" t="str">
        <f aca="true">IF(TRIM($B242&amp;$C242)="","",IF(OR($W242="安装免保",$W242="技术免保",$W242="质保期内"),IF(NOT(ISNUMBER($X242)),"▲免保到期日没填",IF($X242&lt;TODAY(),"▲免保已到期，转收费",IF($X242-TODAY()&lt;=提醒天数,"免保剩"&amp;($X242-TODAY())&amp;"天","免保中"))),IF($W242="暂停维保","暂停中",IF($W242="已解约","已解约",""))))</f>
        <v/>
      </c>
      <c r="Z242" s="78" t="str">
        <f aca="true">IF(TRIM($B242&amp;$C242)="","",TRIM(IF($AA242="","",IF($AA242&lt;TODAY(),"年检已过期"&amp;(TODAY()-$AA242)&amp;"天 ",IF($AA242-TODAY()&lt;=提醒天数,"年检剩"&amp;($AA242-TODAY())&amp;"天 ","")))&amp;IF($AB242="","",IF($AB242&lt;TODAY(),"限速器已过期"&amp;(TODAY()-$AB242)&amp;"天 ",IF($AB242-TODAY()&lt;=提醒天数,"限速器剩"&amp;($AB242-TODAY())&amp;"天 ","")))&amp;IF($AC242="","",IF($AC242&lt;TODAY(),"载重试验已过期"&amp;(TODAY()-$AC242)&amp;"天 ",IF($AC242-TODAY()&lt;=提醒天数,"载重试验剩"&amp;($AC242-TODAY())&amp;"天 ","")))))</f>
        <v/>
      </c>
      <c r="AA242" s="77" t="str">
        <f aca="false">IF(TRIM($Q242&amp;"")="","",IF(ISNUMBER($Q242),IF($Q242&gt;10000,$Q242,IFERROR(DATE(INT($Q242),IF(ROUND(MOD($Q242,1)*100,0)&gt;12,ROUND(MOD($Q242,1)*10,0),ROUND(MOD($Q242,1)*100,0))+1,0),"")),IFERROR(IF(LEN($Q242)-LEN(SUBSTITUTE($Q242,".",""))&gt;=2,DATEVALUE(SUBSTITUTE(TRIM($Q242),".","-")),DATE(VALUE(LEFT(TRIM($Q242),4)),VALUE(MID(TRIM($Q242),6,2))+1,0)),"")))</f>
        <v/>
      </c>
      <c r="AB242" s="77" t="str">
        <f aca="false">IF(TRIM($S242&amp;"")="","",IF(ISNUMBER($S242),IF($S242&gt;10000,$S242,IFERROR(DATE(INT($S242),IF(ROUND(MOD($S242,1)*100,0)&gt;12,ROUND(MOD($S242,1)*10,0),ROUND(MOD($S242,1)*100,0))+1,0),"")),IFERROR(IF(LEN($S242)-LEN(SUBSTITUTE($S242,".",""))&gt;=2,DATEVALUE(SUBSTITUTE(TRIM($S242),".","-")),DATE(VALUE(LEFT(TRIM($S242),4)),VALUE(MID(TRIM($S242),6,2))+1,0)),"")))</f>
        <v/>
      </c>
      <c r="AC242" s="77" t="str">
        <f aca="false">IF(TRIM($T242&amp;"")="","",IF(ISNUMBER($T242),IF($T242&gt;10000,$T242,IFERROR(DATE(INT($T242),IF(ROUND(MOD($T242,1)*100,0)&gt;12,ROUND(MOD($T242,1)*10,0),ROUND(MOD($T242,1)*100,0))+1,0),"")),IFERROR(IF(LEN($T242)-LEN(SUBSTITUTE($T242,".",""))&gt;=2,DATEVALUE(SUBSTITUTE(TRIM($T242),".","-")),DATE(VALUE(LEFT(TRIM($T242),4)),VALUE(MID(TRIM($T242),6,2))+1,0)),"")))</f>
        <v/>
      </c>
    </row>
    <row r="243" s="47" customFormat="true" ht="17.25" hidden="false" customHeight="true" outlineLevel="0" collapsed="false">
      <c r="B243" s="66" t="s">
        <v>1075</v>
      </c>
      <c r="C243" s="66"/>
      <c r="D243" s="69" t="s">
        <v>1077</v>
      </c>
      <c r="E243" s="69" t="s">
        <v>1260</v>
      </c>
      <c r="F243" s="66"/>
      <c r="G243" s="66" t="s">
        <v>248</v>
      </c>
      <c r="H243" s="66" t="s">
        <v>16</v>
      </c>
      <c r="I243" s="66" t="n">
        <v>4</v>
      </c>
      <c r="J243" s="66" t="n">
        <v>4</v>
      </c>
      <c r="K243" s="66" t="n">
        <v>5</v>
      </c>
      <c r="L243" s="94" t="s">
        <v>241</v>
      </c>
      <c r="M243" s="95" t="s">
        <v>147</v>
      </c>
      <c r="N243" s="66" t="n">
        <v>1</v>
      </c>
      <c r="O243" s="69" t="s">
        <v>1089</v>
      </c>
      <c r="P243" s="98"/>
      <c r="Q243" s="69"/>
      <c r="R243" s="96"/>
      <c r="S243" s="97"/>
      <c r="T243" s="96"/>
      <c r="U243" s="96"/>
      <c r="V243" s="96"/>
      <c r="W243" s="96"/>
      <c r="X243" s="77"/>
      <c r="Y243" s="78" t="str">
        <f aca="true">IF(TRIM($B243&amp;$C243)="","",IF(OR($W243="安装免保",$W243="技术免保",$W243="质保期内"),IF(NOT(ISNUMBER($X243)),"▲免保到期日没填",IF($X243&lt;TODAY(),"▲免保已到期，转收费",IF($X243-TODAY()&lt;=提醒天数,"免保剩"&amp;($X243-TODAY())&amp;"天","免保中"))),IF($W243="暂停维保","暂停中",IF($W243="已解约","已解约",""))))</f>
        <v/>
      </c>
      <c r="Z243" s="78" t="str">
        <f aca="true">IF(TRIM($B243&amp;$C243)="","",TRIM(IF($AA243="","",IF($AA243&lt;TODAY(),"年检已过期"&amp;(TODAY()-$AA243)&amp;"天 ",IF($AA243-TODAY()&lt;=提醒天数,"年检剩"&amp;($AA243-TODAY())&amp;"天 ","")))&amp;IF($AB243="","",IF($AB243&lt;TODAY(),"限速器已过期"&amp;(TODAY()-$AB243)&amp;"天 ",IF($AB243-TODAY()&lt;=提醒天数,"限速器剩"&amp;($AB243-TODAY())&amp;"天 ","")))&amp;IF($AC243="","",IF($AC243&lt;TODAY(),"载重试验已过期"&amp;(TODAY()-$AC243)&amp;"天 ",IF($AC243-TODAY()&lt;=提醒天数,"载重试验剩"&amp;($AC243-TODAY())&amp;"天 ","")))))</f>
        <v/>
      </c>
      <c r="AA243" s="77" t="str">
        <f aca="false">IF(TRIM($Q243&amp;"")="","",IF(ISNUMBER($Q243),IF($Q243&gt;10000,$Q243,IFERROR(DATE(INT($Q243),IF(ROUND(MOD($Q243,1)*100,0)&gt;12,ROUND(MOD($Q243,1)*10,0),ROUND(MOD($Q243,1)*100,0))+1,0),"")),IFERROR(IF(LEN($Q243)-LEN(SUBSTITUTE($Q243,".",""))&gt;=2,DATEVALUE(SUBSTITUTE(TRIM($Q243),".","-")),DATE(VALUE(LEFT(TRIM($Q243),4)),VALUE(MID(TRIM($Q243),6,2))+1,0)),"")))</f>
        <v/>
      </c>
      <c r="AB243" s="77" t="str">
        <f aca="false">IF(TRIM($S243&amp;"")="","",IF(ISNUMBER($S243),IF($S243&gt;10000,$S243,IFERROR(DATE(INT($S243),IF(ROUND(MOD($S243,1)*100,0)&gt;12,ROUND(MOD($S243,1)*10,0),ROUND(MOD($S243,1)*100,0))+1,0),"")),IFERROR(IF(LEN($S243)-LEN(SUBSTITUTE($S243,".",""))&gt;=2,DATEVALUE(SUBSTITUTE(TRIM($S243),".","-")),DATE(VALUE(LEFT(TRIM($S243),4)),VALUE(MID(TRIM($S243),6,2))+1,0)),"")))</f>
        <v/>
      </c>
      <c r="AC243" s="77" t="str">
        <f aca="false">IF(TRIM($T243&amp;"")="","",IF(ISNUMBER($T243),IF($T243&gt;10000,$T243,IFERROR(DATE(INT($T243),IF(ROUND(MOD($T243,1)*100,0)&gt;12,ROUND(MOD($T243,1)*10,0),ROUND(MOD($T243,1)*100,0))+1,0),"")),IFERROR(IF(LEN($T243)-LEN(SUBSTITUTE($T243,".",""))&gt;=2,DATEVALUE(SUBSTITUTE(TRIM($T243),".","-")),DATE(VALUE(LEFT(TRIM($T243),4)),VALUE(MID(TRIM($T243),6,2))+1,0)),"")))</f>
        <v/>
      </c>
    </row>
    <row r="244" s="47" customFormat="true" ht="17.25" hidden="false" customHeight="true" outlineLevel="0" collapsed="false">
      <c r="B244" s="66" t="s">
        <v>1075</v>
      </c>
      <c r="C244" s="66"/>
      <c r="D244" s="69" t="s">
        <v>1077</v>
      </c>
      <c r="E244" s="66"/>
      <c r="F244" s="66"/>
      <c r="G244" s="66" t="s">
        <v>248</v>
      </c>
      <c r="H244" s="66" t="s">
        <v>16</v>
      </c>
      <c r="I244" s="66"/>
      <c r="J244" s="66"/>
      <c r="K244" s="66"/>
      <c r="L244" s="94" t="s">
        <v>241</v>
      </c>
      <c r="M244" s="95" t="s">
        <v>147</v>
      </c>
      <c r="N244" s="66" t="n">
        <v>1</v>
      </c>
      <c r="O244" s="66"/>
      <c r="P244" s="98"/>
      <c r="Q244" s="69"/>
      <c r="R244" s="96"/>
      <c r="S244" s="97"/>
      <c r="T244" s="96"/>
      <c r="U244" s="96"/>
      <c r="V244" s="96"/>
      <c r="W244" s="96"/>
      <c r="X244" s="77"/>
      <c r="Y244" s="78" t="str">
        <f aca="true">IF(TRIM($B244&amp;$C244)="","",IF(OR($W244="安装免保",$W244="技术免保",$W244="质保期内"),IF(NOT(ISNUMBER($X244)),"▲免保到期日没填",IF($X244&lt;TODAY(),"▲免保已到期，转收费",IF($X244-TODAY()&lt;=提醒天数,"免保剩"&amp;($X244-TODAY())&amp;"天","免保中"))),IF($W244="暂停维保","暂停中",IF($W244="已解约","已解约",""))))</f>
        <v/>
      </c>
      <c r="Z244" s="78" t="str">
        <f aca="true">IF(TRIM($B244&amp;$C244)="","",TRIM(IF($AA244="","",IF($AA244&lt;TODAY(),"年检已过期"&amp;(TODAY()-$AA244)&amp;"天 ",IF($AA244-TODAY()&lt;=提醒天数,"年检剩"&amp;($AA244-TODAY())&amp;"天 ","")))&amp;IF($AB244="","",IF($AB244&lt;TODAY(),"限速器已过期"&amp;(TODAY()-$AB244)&amp;"天 ",IF($AB244-TODAY()&lt;=提醒天数,"限速器剩"&amp;($AB244-TODAY())&amp;"天 ","")))&amp;IF($AC244="","",IF($AC244&lt;TODAY(),"载重试验已过期"&amp;(TODAY()-$AC244)&amp;"天 ",IF($AC244-TODAY()&lt;=提醒天数,"载重试验剩"&amp;($AC244-TODAY())&amp;"天 ","")))))</f>
        <v/>
      </c>
      <c r="AA244" s="77" t="str">
        <f aca="false">IF(TRIM($Q244&amp;"")="","",IF(ISNUMBER($Q244),IF($Q244&gt;10000,$Q244,IFERROR(DATE(INT($Q244),IF(ROUND(MOD($Q244,1)*100,0)&gt;12,ROUND(MOD($Q244,1)*10,0),ROUND(MOD($Q244,1)*100,0))+1,0),"")),IFERROR(IF(LEN($Q244)-LEN(SUBSTITUTE($Q244,".",""))&gt;=2,DATEVALUE(SUBSTITUTE(TRIM($Q244),".","-")),DATE(VALUE(LEFT(TRIM($Q244),4)),VALUE(MID(TRIM($Q244),6,2))+1,0)),"")))</f>
        <v/>
      </c>
      <c r="AB244" s="77" t="str">
        <f aca="false">IF(TRIM($S244&amp;"")="","",IF(ISNUMBER($S244),IF($S244&gt;10000,$S244,IFERROR(DATE(INT($S244),IF(ROUND(MOD($S244,1)*100,0)&gt;12,ROUND(MOD($S244,1)*10,0),ROUND(MOD($S244,1)*100,0))+1,0),"")),IFERROR(IF(LEN($S244)-LEN(SUBSTITUTE($S244,".",""))&gt;=2,DATEVALUE(SUBSTITUTE(TRIM($S244),".","-")),DATE(VALUE(LEFT(TRIM($S244),4)),VALUE(MID(TRIM($S244),6,2))+1,0)),"")))</f>
        <v/>
      </c>
      <c r="AC244" s="77" t="str">
        <f aca="false">IF(TRIM($T244&amp;"")="","",IF(ISNUMBER($T244),IF($T244&gt;10000,$T244,IFERROR(DATE(INT($T244),IF(ROUND(MOD($T244,1)*100,0)&gt;12,ROUND(MOD($T244,1)*10,0),ROUND(MOD($T244,1)*100,0))+1,0),"")),IFERROR(IF(LEN($T244)-LEN(SUBSTITUTE($T244,".",""))&gt;=2,DATEVALUE(SUBSTITUTE(TRIM($T244),".","-")),DATE(VALUE(LEFT(TRIM($T244),4)),VALUE(MID(TRIM($T244),6,2))+1,0)),"")))</f>
        <v/>
      </c>
    </row>
    <row r="245" s="47" customFormat="true" ht="17.25" hidden="false" customHeight="true" outlineLevel="0" collapsed="false">
      <c r="B245" s="66" t="s">
        <v>1261</v>
      </c>
      <c r="C245" s="66" t="s">
        <v>1262</v>
      </c>
      <c r="D245" s="66"/>
      <c r="E245" s="66"/>
      <c r="F245" s="66"/>
      <c r="G245" s="66"/>
      <c r="H245" s="66"/>
      <c r="I245" s="66"/>
      <c r="J245" s="66"/>
      <c r="K245" s="66"/>
      <c r="L245" s="94"/>
      <c r="M245" s="95" t="n">
        <v>1.5</v>
      </c>
      <c r="N245" s="66" t="n">
        <v>1</v>
      </c>
      <c r="O245" s="66"/>
      <c r="P245" s="98"/>
      <c r="Q245" s="69"/>
      <c r="R245" s="96"/>
      <c r="S245" s="97"/>
      <c r="T245" s="96"/>
      <c r="U245" s="96"/>
      <c r="V245" s="96"/>
      <c r="W245" s="96"/>
      <c r="X245" s="77"/>
      <c r="Y245" s="78" t="str">
        <f aca="true">IF(TRIM($B245&amp;$C245)="","",IF(OR($W245="安装免保",$W245="技术免保",$W245="质保期内"),IF(NOT(ISNUMBER($X245)),"▲免保到期日没填",IF($X245&lt;TODAY(),"▲免保已到期，转收费",IF($X245-TODAY()&lt;=提醒天数,"免保剩"&amp;($X245-TODAY())&amp;"天","免保中"))),IF($W245="暂停维保","暂停中",IF($W245="已解约","已解约",""))))</f>
        <v/>
      </c>
      <c r="Z245" s="78" t="str">
        <f aca="true">IF(TRIM($B245&amp;$C245)="","",TRIM(IF($AA245="","",IF($AA245&lt;TODAY(),"年检已过期"&amp;(TODAY()-$AA245)&amp;"天 ",IF($AA245-TODAY()&lt;=提醒天数,"年检剩"&amp;($AA245-TODAY())&amp;"天 ","")))&amp;IF($AB245="","",IF($AB245&lt;TODAY(),"限速器已过期"&amp;(TODAY()-$AB245)&amp;"天 ",IF($AB245-TODAY()&lt;=提醒天数,"限速器剩"&amp;($AB245-TODAY())&amp;"天 ","")))&amp;IF($AC245="","",IF($AC245&lt;TODAY(),"载重试验已过期"&amp;(TODAY()-$AC245)&amp;"天 ",IF($AC245-TODAY()&lt;=提醒天数,"载重试验剩"&amp;($AC245-TODAY())&amp;"天 ","")))))</f>
        <v/>
      </c>
      <c r="AA245" s="77" t="str">
        <f aca="false">IF(TRIM($Q245&amp;"")="","",IF(ISNUMBER($Q245),IF($Q245&gt;10000,$Q245,IFERROR(DATE(INT($Q245),IF(ROUND(MOD($Q245,1)*100,0)&gt;12,ROUND(MOD($Q245,1)*10,0),ROUND(MOD($Q245,1)*100,0))+1,0),"")),IFERROR(IF(LEN($Q245)-LEN(SUBSTITUTE($Q245,".",""))&gt;=2,DATEVALUE(SUBSTITUTE(TRIM($Q245),".","-")),DATE(VALUE(LEFT(TRIM($Q245),4)),VALUE(MID(TRIM($Q245),6,2))+1,0)),"")))</f>
        <v/>
      </c>
      <c r="AB245" s="77" t="str">
        <f aca="false">IF(TRIM($S245&amp;"")="","",IF(ISNUMBER($S245),IF($S245&gt;10000,$S245,IFERROR(DATE(INT($S245),IF(ROUND(MOD($S245,1)*100,0)&gt;12,ROUND(MOD($S245,1)*10,0),ROUND(MOD($S245,1)*100,0))+1,0),"")),IFERROR(IF(LEN($S245)-LEN(SUBSTITUTE($S245,".",""))&gt;=2,DATEVALUE(SUBSTITUTE(TRIM($S245),".","-")),DATE(VALUE(LEFT(TRIM($S245),4)),VALUE(MID(TRIM($S245),6,2))+1,0)),"")))</f>
        <v/>
      </c>
      <c r="AC245" s="77" t="str">
        <f aca="false">IF(TRIM($T245&amp;"")="","",IF(ISNUMBER($T245),IF($T245&gt;10000,$T245,IFERROR(DATE(INT($T245),IF(ROUND(MOD($T245,1)*100,0)&gt;12,ROUND(MOD($T245,1)*10,0),ROUND(MOD($T245,1)*100,0))+1,0),"")),IFERROR(IF(LEN($T245)-LEN(SUBSTITUTE($T245,".",""))&gt;=2,DATEVALUE(SUBSTITUTE(TRIM($T245),".","-")),DATE(VALUE(LEFT(TRIM($T245),4)),VALUE(MID(TRIM($T245),6,2))+1,0)),"")))</f>
        <v/>
      </c>
    </row>
    <row r="246" s="47" customFormat="true" ht="17.25" hidden="false" customHeight="true" outlineLevel="0" collapsed="false">
      <c r="B246" s="66" t="s">
        <v>1261</v>
      </c>
      <c r="C246" s="66" t="s">
        <v>1263</v>
      </c>
      <c r="D246" s="66"/>
      <c r="E246" s="66"/>
      <c r="F246" s="66"/>
      <c r="G246" s="66"/>
      <c r="H246" s="66"/>
      <c r="I246" s="66"/>
      <c r="J246" s="66"/>
      <c r="K246" s="66"/>
      <c r="L246" s="94"/>
      <c r="M246" s="95"/>
      <c r="N246" s="66" t="n">
        <v>1</v>
      </c>
      <c r="O246" s="66"/>
      <c r="P246" s="98"/>
      <c r="Q246" s="69"/>
      <c r="R246" s="96"/>
      <c r="S246" s="97"/>
      <c r="T246" s="96"/>
      <c r="U246" s="96"/>
      <c r="V246" s="96"/>
      <c r="W246" s="96"/>
      <c r="X246" s="77"/>
      <c r="Y246" s="78" t="str">
        <f aca="true">IF(TRIM($B246&amp;$C246)="","",IF(OR($W246="安装免保",$W246="技术免保",$W246="质保期内"),IF(NOT(ISNUMBER($X246)),"▲免保到期日没填",IF($X246&lt;TODAY(),"▲免保已到期，转收费",IF($X246-TODAY()&lt;=提醒天数,"免保剩"&amp;($X246-TODAY())&amp;"天","免保中"))),IF($W246="暂停维保","暂停中",IF($W246="已解约","已解约",""))))</f>
        <v/>
      </c>
      <c r="Z246" s="78" t="str">
        <f aca="true">IF(TRIM($B246&amp;$C246)="","",TRIM(IF($AA246="","",IF($AA246&lt;TODAY(),"年检已过期"&amp;(TODAY()-$AA246)&amp;"天 ",IF($AA246-TODAY()&lt;=提醒天数,"年检剩"&amp;($AA246-TODAY())&amp;"天 ","")))&amp;IF($AB246="","",IF($AB246&lt;TODAY(),"限速器已过期"&amp;(TODAY()-$AB246)&amp;"天 ",IF($AB246-TODAY()&lt;=提醒天数,"限速器剩"&amp;($AB246-TODAY())&amp;"天 ","")))&amp;IF($AC246="","",IF($AC246&lt;TODAY(),"载重试验已过期"&amp;(TODAY()-$AC246)&amp;"天 ",IF($AC246-TODAY()&lt;=提醒天数,"载重试验剩"&amp;($AC246-TODAY())&amp;"天 ","")))))</f>
        <v/>
      </c>
      <c r="AA246" s="77" t="str">
        <f aca="false">IF(TRIM($Q246&amp;"")="","",IF(ISNUMBER($Q246),IF($Q246&gt;10000,$Q246,IFERROR(DATE(INT($Q246),IF(ROUND(MOD($Q246,1)*100,0)&gt;12,ROUND(MOD($Q246,1)*10,0),ROUND(MOD($Q246,1)*100,0))+1,0),"")),IFERROR(IF(LEN($Q246)-LEN(SUBSTITUTE($Q246,".",""))&gt;=2,DATEVALUE(SUBSTITUTE(TRIM($Q246),".","-")),DATE(VALUE(LEFT(TRIM($Q246),4)),VALUE(MID(TRIM($Q246),6,2))+1,0)),"")))</f>
        <v/>
      </c>
      <c r="AB246" s="77" t="str">
        <f aca="false">IF(TRIM($S246&amp;"")="","",IF(ISNUMBER($S246),IF($S246&gt;10000,$S246,IFERROR(DATE(INT($S246),IF(ROUND(MOD($S246,1)*100,0)&gt;12,ROUND(MOD($S246,1)*10,0),ROUND(MOD($S246,1)*100,0))+1,0),"")),IFERROR(IF(LEN($S246)-LEN(SUBSTITUTE($S246,".",""))&gt;=2,DATEVALUE(SUBSTITUTE(TRIM($S246),".","-")),DATE(VALUE(LEFT(TRIM($S246),4)),VALUE(MID(TRIM($S246),6,2))+1,0)),"")))</f>
        <v/>
      </c>
      <c r="AC246" s="77" t="str">
        <f aca="false">IF(TRIM($T246&amp;"")="","",IF(ISNUMBER($T246),IF($T246&gt;10000,$T246,IFERROR(DATE(INT($T246),IF(ROUND(MOD($T246,1)*100,0)&gt;12,ROUND(MOD($T246,1)*10,0),ROUND(MOD($T246,1)*100,0))+1,0),"")),IFERROR(IF(LEN($T246)-LEN(SUBSTITUTE($T246,".",""))&gt;=2,DATEVALUE(SUBSTITUTE(TRIM($T246),".","-")),DATE(VALUE(LEFT(TRIM($T246),4)),VALUE(MID(TRIM($T246),6,2))+1,0)),"")))</f>
        <v/>
      </c>
    </row>
    <row r="247" s="47" customFormat="true" ht="17.25" hidden="false" customHeight="true" outlineLevel="0" collapsed="false">
      <c r="B247" s="66" t="s">
        <v>1261</v>
      </c>
      <c r="C247" s="66" t="s">
        <v>1264</v>
      </c>
      <c r="D247" s="66"/>
      <c r="E247" s="66"/>
      <c r="F247" s="66"/>
      <c r="G247" s="66"/>
      <c r="H247" s="66"/>
      <c r="I247" s="66"/>
      <c r="J247" s="66"/>
      <c r="K247" s="66"/>
      <c r="L247" s="94"/>
      <c r="M247" s="95"/>
      <c r="N247" s="66" t="n">
        <v>1</v>
      </c>
      <c r="O247" s="66"/>
      <c r="P247" s="98"/>
      <c r="Q247" s="69"/>
      <c r="R247" s="96"/>
      <c r="S247" s="97"/>
      <c r="T247" s="96"/>
      <c r="U247" s="96"/>
      <c r="V247" s="96"/>
      <c r="W247" s="96"/>
      <c r="X247" s="77"/>
      <c r="Y247" s="78" t="str">
        <f aca="true">IF(TRIM($B247&amp;$C247)="","",IF(OR($W247="安装免保",$W247="技术免保",$W247="质保期内"),IF(NOT(ISNUMBER($X247)),"▲免保到期日没填",IF($X247&lt;TODAY(),"▲免保已到期，转收费",IF($X247-TODAY()&lt;=提醒天数,"免保剩"&amp;($X247-TODAY())&amp;"天","免保中"))),IF($W247="暂停维保","暂停中",IF($W247="已解约","已解约",""))))</f>
        <v/>
      </c>
      <c r="Z247" s="78" t="str">
        <f aca="true">IF(TRIM($B247&amp;$C247)="","",TRIM(IF($AA247="","",IF($AA247&lt;TODAY(),"年检已过期"&amp;(TODAY()-$AA247)&amp;"天 ",IF($AA247-TODAY()&lt;=提醒天数,"年检剩"&amp;($AA247-TODAY())&amp;"天 ","")))&amp;IF($AB247="","",IF($AB247&lt;TODAY(),"限速器已过期"&amp;(TODAY()-$AB247)&amp;"天 ",IF($AB247-TODAY()&lt;=提醒天数,"限速器剩"&amp;($AB247-TODAY())&amp;"天 ","")))&amp;IF($AC247="","",IF($AC247&lt;TODAY(),"载重试验已过期"&amp;(TODAY()-$AC247)&amp;"天 ",IF($AC247-TODAY()&lt;=提醒天数,"载重试验剩"&amp;($AC247-TODAY())&amp;"天 ","")))))</f>
        <v/>
      </c>
      <c r="AA247" s="77" t="str">
        <f aca="false">IF(TRIM($Q247&amp;"")="","",IF(ISNUMBER($Q247),IF($Q247&gt;10000,$Q247,IFERROR(DATE(INT($Q247),IF(ROUND(MOD($Q247,1)*100,0)&gt;12,ROUND(MOD($Q247,1)*10,0),ROUND(MOD($Q247,1)*100,0))+1,0),"")),IFERROR(IF(LEN($Q247)-LEN(SUBSTITUTE($Q247,".",""))&gt;=2,DATEVALUE(SUBSTITUTE(TRIM($Q247),".","-")),DATE(VALUE(LEFT(TRIM($Q247),4)),VALUE(MID(TRIM($Q247),6,2))+1,0)),"")))</f>
        <v/>
      </c>
      <c r="AB247" s="77" t="str">
        <f aca="false">IF(TRIM($S247&amp;"")="","",IF(ISNUMBER($S247),IF($S247&gt;10000,$S247,IFERROR(DATE(INT($S247),IF(ROUND(MOD($S247,1)*100,0)&gt;12,ROUND(MOD($S247,1)*10,0),ROUND(MOD($S247,1)*100,0))+1,0),"")),IFERROR(IF(LEN($S247)-LEN(SUBSTITUTE($S247,".",""))&gt;=2,DATEVALUE(SUBSTITUTE(TRIM($S247),".","-")),DATE(VALUE(LEFT(TRIM($S247),4)),VALUE(MID(TRIM($S247),6,2))+1,0)),"")))</f>
        <v/>
      </c>
      <c r="AC247" s="77" t="str">
        <f aca="false">IF(TRIM($T247&amp;"")="","",IF(ISNUMBER($T247),IF($T247&gt;10000,$T247,IFERROR(DATE(INT($T247),IF(ROUND(MOD($T247,1)*100,0)&gt;12,ROUND(MOD($T247,1)*10,0),ROUND(MOD($T247,1)*100,0))+1,0),"")),IFERROR(IF(LEN($T247)-LEN(SUBSTITUTE($T247,".",""))&gt;=2,DATEVALUE(SUBSTITUTE(TRIM($T247),".","-")),DATE(VALUE(LEFT(TRIM($T247),4)),VALUE(MID(TRIM($T247),6,2))+1,0)),"")))</f>
        <v/>
      </c>
    </row>
    <row r="248" customFormat="false" ht="17.25" hidden="false" customHeight="true" outlineLevel="0" collapsed="false">
      <c r="B248" s="66" t="s">
        <v>1261</v>
      </c>
      <c r="C248" s="66" t="s">
        <v>1265</v>
      </c>
      <c r="D248" s="66"/>
      <c r="E248" s="66"/>
      <c r="F248" s="66"/>
      <c r="G248" s="66"/>
      <c r="H248" s="66"/>
      <c r="I248" s="66"/>
      <c r="J248" s="66"/>
      <c r="K248" s="66"/>
      <c r="L248" s="94"/>
      <c r="M248" s="95"/>
      <c r="N248" s="66" t="n">
        <v>1</v>
      </c>
      <c r="O248" s="66"/>
      <c r="P248" s="98"/>
      <c r="Q248" s="69"/>
      <c r="R248" s="75"/>
      <c r="S248" s="76"/>
      <c r="T248" s="75"/>
      <c r="U248" s="75"/>
      <c r="V248" s="75"/>
      <c r="W248" s="75"/>
      <c r="X248" s="77"/>
      <c r="Y248" s="78" t="str">
        <f aca="true">IF(TRIM($B248&amp;$C248)="","",IF(OR($W248="安装免保",$W248="技术免保",$W248="质保期内"),IF(NOT(ISNUMBER($X248)),"▲免保到期日没填",IF($X248&lt;TODAY(),"▲免保已到期，转收费",IF($X248-TODAY()&lt;=提醒天数,"免保剩"&amp;($X248-TODAY())&amp;"天","免保中"))),IF($W248="暂停维保","暂停中",IF($W248="已解约","已解约",""))))</f>
        <v/>
      </c>
      <c r="Z248" s="78" t="str">
        <f aca="true">IF(TRIM($B248&amp;$C248)="","",TRIM(IF($AA248="","",IF($AA248&lt;TODAY(),"年检已过期"&amp;(TODAY()-$AA248)&amp;"天 ",IF($AA248-TODAY()&lt;=提醒天数,"年检剩"&amp;($AA248-TODAY())&amp;"天 ","")))&amp;IF($AB248="","",IF($AB248&lt;TODAY(),"限速器已过期"&amp;(TODAY()-$AB248)&amp;"天 ",IF($AB248-TODAY()&lt;=提醒天数,"限速器剩"&amp;($AB248-TODAY())&amp;"天 ","")))&amp;IF($AC248="","",IF($AC248&lt;TODAY(),"载重试验已过期"&amp;(TODAY()-$AC248)&amp;"天 ",IF($AC248-TODAY()&lt;=提醒天数,"载重试验剩"&amp;($AC248-TODAY())&amp;"天 ","")))))</f>
        <v/>
      </c>
      <c r="AA248" s="77" t="str">
        <f aca="false">IF(TRIM($Q248&amp;"")="","",IF(ISNUMBER($Q248),IF($Q248&gt;10000,$Q248,IFERROR(DATE(INT($Q248),IF(ROUND(MOD($Q248,1)*100,0)&gt;12,ROUND(MOD($Q248,1)*10,0),ROUND(MOD($Q248,1)*100,0))+1,0),"")),IFERROR(IF(LEN($Q248)-LEN(SUBSTITUTE($Q248,".",""))&gt;=2,DATEVALUE(SUBSTITUTE(TRIM($Q248),".","-")),DATE(VALUE(LEFT(TRIM($Q248),4)),VALUE(MID(TRIM($Q248),6,2))+1,0)),"")))</f>
        <v/>
      </c>
      <c r="AB248" s="77" t="str">
        <f aca="false">IF(TRIM($S248&amp;"")="","",IF(ISNUMBER($S248),IF($S248&gt;10000,$S248,IFERROR(DATE(INT($S248),IF(ROUND(MOD($S248,1)*100,0)&gt;12,ROUND(MOD($S248,1)*10,0),ROUND(MOD($S248,1)*100,0))+1,0),"")),IFERROR(IF(LEN($S248)-LEN(SUBSTITUTE($S248,".",""))&gt;=2,DATEVALUE(SUBSTITUTE(TRIM($S248),".","-")),DATE(VALUE(LEFT(TRIM($S248),4)),VALUE(MID(TRIM($S248),6,2))+1,0)),"")))</f>
        <v/>
      </c>
      <c r="AC248" s="77" t="str">
        <f aca="false">IF(TRIM($T248&amp;"")="","",IF(ISNUMBER($T248),IF($T248&gt;10000,$T248,IFERROR(DATE(INT($T248),IF(ROUND(MOD($T248,1)*100,0)&gt;12,ROUND(MOD($T248,1)*10,0),ROUND(MOD($T248,1)*100,0))+1,0),"")),IFERROR(IF(LEN($T248)-LEN(SUBSTITUTE($T248,".",""))&gt;=2,DATEVALUE(SUBSTITUTE(TRIM($T248),".","-")),DATE(VALUE(LEFT(TRIM($T248),4)),VALUE(MID(TRIM($T248),6,2))+1,0)),"")))</f>
        <v/>
      </c>
    </row>
    <row r="249" customFormat="false" ht="17.25" hidden="false" customHeight="true" outlineLevel="0" collapsed="false">
      <c r="B249" s="66" t="s">
        <v>1261</v>
      </c>
      <c r="C249" s="66" t="s">
        <v>1266</v>
      </c>
      <c r="D249" s="66"/>
      <c r="E249" s="66"/>
      <c r="F249" s="66"/>
      <c r="G249" s="66"/>
      <c r="H249" s="66"/>
      <c r="I249" s="66"/>
      <c r="J249" s="66"/>
      <c r="K249" s="66"/>
      <c r="L249" s="94"/>
      <c r="M249" s="95"/>
      <c r="N249" s="66" t="n">
        <v>1</v>
      </c>
      <c r="O249" s="66"/>
      <c r="P249" s="98"/>
      <c r="Q249" s="69"/>
      <c r="R249" s="75"/>
      <c r="S249" s="76"/>
      <c r="T249" s="75"/>
      <c r="U249" s="75"/>
      <c r="V249" s="75"/>
      <c r="W249" s="75"/>
      <c r="X249" s="77"/>
      <c r="Y249" s="78" t="str">
        <f aca="true">IF(TRIM($B249&amp;$C249)="","",IF(OR($W249="安装免保",$W249="技术免保",$W249="质保期内"),IF(NOT(ISNUMBER($X249)),"▲免保到期日没填",IF($X249&lt;TODAY(),"▲免保已到期，转收费",IF($X249-TODAY()&lt;=提醒天数,"免保剩"&amp;($X249-TODAY())&amp;"天","免保中"))),IF($W249="暂停维保","暂停中",IF($W249="已解约","已解约",""))))</f>
        <v/>
      </c>
      <c r="Z249" s="78" t="str">
        <f aca="true">IF(TRIM($B249&amp;$C249)="","",TRIM(IF($AA249="","",IF($AA249&lt;TODAY(),"年检已过期"&amp;(TODAY()-$AA249)&amp;"天 ",IF($AA249-TODAY()&lt;=提醒天数,"年检剩"&amp;($AA249-TODAY())&amp;"天 ","")))&amp;IF($AB249="","",IF($AB249&lt;TODAY(),"限速器已过期"&amp;(TODAY()-$AB249)&amp;"天 ",IF($AB249-TODAY()&lt;=提醒天数,"限速器剩"&amp;($AB249-TODAY())&amp;"天 ","")))&amp;IF($AC249="","",IF($AC249&lt;TODAY(),"载重试验已过期"&amp;(TODAY()-$AC249)&amp;"天 ",IF($AC249-TODAY()&lt;=提醒天数,"载重试验剩"&amp;($AC249-TODAY())&amp;"天 ","")))))</f>
        <v/>
      </c>
      <c r="AA249" s="77" t="str">
        <f aca="false">IF(TRIM($Q249&amp;"")="","",IF(ISNUMBER($Q249),IF($Q249&gt;10000,$Q249,IFERROR(DATE(INT($Q249),IF(ROUND(MOD($Q249,1)*100,0)&gt;12,ROUND(MOD($Q249,1)*10,0),ROUND(MOD($Q249,1)*100,0))+1,0),"")),IFERROR(IF(LEN($Q249)-LEN(SUBSTITUTE($Q249,".",""))&gt;=2,DATEVALUE(SUBSTITUTE(TRIM($Q249),".","-")),DATE(VALUE(LEFT(TRIM($Q249),4)),VALUE(MID(TRIM($Q249),6,2))+1,0)),"")))</f>
        <v/>
      </c>
      <c r="AB249" s="77" t="str">
        <f aca="false">IF(TRIM($S249&amp;"")="","",IF(ISNUMBER($S249),IF($S249&gt;10000,$S249,IFERROR(DATE(INT($S249),IF(ROUND(MOD($S249,1)*100,0)&gt;12,ROUND(MOD($S249,1)*10,0),ROUND(MOD($S249,1)*100,0))+1,0),"")),IFERROR(IF(LEN($S249)-LEN(SUBSTITUTE($S249,".",""))&gt;=2,DATEVALUE(SUBSTITUTE(TRIM($S249),".","-")),DATE(VALUE(LEFT(TRIM($S249),4)),VALUE(MID(TRIM($S249),6,2))+1,0)),"")))</f>
        <v/>
      </c>
      <c r="AC249" s="77" t="str">
        <f aca="false">IF(TRIM($T249&amp;"")="","",IF(ISNUMBER($T249),IF($T249&gt;10000,$T249,IFERROR(DATE(INT($T249),IF(ROUND(MOD($T249,1)*100,0)&gt;12,ROUND(MOD($T249,1)*10,0),ROUND(MOD($T249,1)*100,0))+1,0),"")),IFERROR(IF(LEN($T249)-LEN(SUBSTITUTE($T249,".",""))&gt;=2,DATEVALUE(SUBSTITUTE(TRIM($T249),".","-")),DATE(VALUE(LEFT(TRIM($T249),4)),VALUE(MID(TRIM($T249),6,2))+1,0)),"")))</f>
        <v/>
      </c>
    </row>
    <row r="250" customFormat="false" ht="17.25" hidden="false" customHeight="true" outlineLevel="0" collapsed="false">
      <c r="B250" s="66" t="s">
        <v>140</v>
      </c>
      <c r="C250" s="66" t="s">
        <v>1267</v>
      </c>
      <c r="D250" s="66"/>
      <c r="E250" s="66"/>
      <c r="F250" s="66"/>
      <c r="G250" s="66"/>
      <c r="H250" s="66"/>
      <c r="I250" s="66"/>
      <c r="J250" s="66"/>
      <c r="K250" s="66"/>
      <c r="L250" s="94"/>
      <c r="M250" s="95"/>
      <c r="N250" s="66" t="n">
        <v>1</v>
      </c>
      <c r="O250" s="66"/>
      <c r="P250" s="98"/>
      <c r="Q250" s="69"/>
      <c r="R250" s="75"/>
      <c r="S250" s="76"/>
      <c r="T250" s="75"/>
      <c r="U250" s="75"/>
      <c r="V250" s="75"/>
      <c r="W250" s="75"/>
      <c r="X250" s="77"/>
      <c r="Y250" s="78" t="str">
        <f aca="true">IF(TRIM($B250&amp;$C250)="","",IF(OR($W250="安装免保",$W250="技术免保",$W250="质保期内"),IF(NOT(ISNUMBER($X250)),"▲免保到期日没填",IF($X250&lt;TODAY(),"▲免保已到期，转收费",IF($X250-TODAY()&lt;=提醒天数,"免保剩"&amp;($X250-TODAY())&amp;"天","免保中"))),IF($W250="暂停维保","暂停中",IF($W250="已解约","已解约",""))))</f>
        <v/>
      </c>
      <c r="Z250" s="78" t="str">
        <f aca="true">IF(TRIM($B250&amp;$C250)="","",TRIM(IF($AA250="","",IF($AA250&lt;TODAY(),"年检已过期"&amp;(TODAY()-$AA250)&amp;"天 ",IF($AA250-TODAY()&lt;=提醒天数,"年检剩"&amp;($AA250-TODAY())&amp;"天 ","")))&amp;IF($AB250="","",IF($AB250&lt;TODAY(),"限速器已过期"&amp;(TODAY()-$AB250)&amp;"天 ",IF($AB250-TODAY()&lt;=提醒天数,"限速器剩"&amp;($AB250-TODAY())&amp;"天 ","")))&amp;IF($AC250="","",IF($AC250&lt;TODAY(),"载重试验已过期"&amp;(TODAY()-$AC250)&amp;"天 ",IF($AC250-TODAY()&lt;=提醒天数,"载重试验剩"&amp;($AC250-TODAY())&amp;"天 ","")))))</f>
        <v/>
      </c>
      <c r="AA250" s="77" t="str">
        <f aca="false">IF(TRIM($Q250&amp;"")="","",IF(ISNUMBER($Q250),IF($Q250&gt;10000,$Q250,IFERROR(DATE(INT($Q250),IF(ROUND(MOD($Q250,1)*100,0)&gt;12,ROUND(MOD($Q250,1)*10,0),ROUND(MOD($Q250,1)*100,0))+1,0),"")),IFERROR(IF(LEN($Q250)-LEN(SUBSTITUTE($Q250,".",""))&gt;=2,DATEVALUE(SUBSTITUTE(TRIM($Q250),".","-")),DATE(VALUE(LEFT(TRIM($Q250),4)),VALUE(MID(TRIM($Q250),6,2))+1,0)),"")))</f>
        <v/>
      </c>
      <c r="AB250" s="77" t="str">
        <f aca="false">IF(TRIM($S250&amp;"")="","",IF(ISNUMBER($S250),IF($S250&gt;10000,$S250,IFERROR(DATE(INT($S250),IF(ROUND(MOD($S250,1)*100,0)&gt;12,ROUND(MOD($S250,1)*10,0),ROUND(MOD($S250,1)*100,0))+1,0),"")),IFERROR(IF(LEN($S250)-LEN(SUBSTITUTE($S250,".",""))&gt;=2,DATEVALUE(SUBSTITUTE(TRIM($S250),".","-")),DATE(VALUE(LEFT(TRIM($S250),4)),VALUE(MID(TRIM($S250),6,2))+1,0)),"")))</f>
        <v/>
      </c>
      <c r="AC250" s="77" t="str">
        <f aca="false">IF(TRIM($T250&amp;"")="","",IF(ISNUMBER($T250),IF($T250&gt;10000,$T250,IFERROR(DATE(INT($T250),IF(ROUND(MOD($T250,1)*100,0)&gt;12,ROUND(MOD($T250,1)*10,0),ROUND(MOD($T250,1)*100,0))+1,0),"")),IFERROR(IF(LEN($T250)-LEN(SUBSTITUTE($T250,".",""))&gt;=2,DATEVALUE(SUBSTITUTE(TRIM($T250),".","-")),DATE(VALUE(LEFT(TRIM($T250),4)),VALUE(MID(TRIM($T250),6,2))+1,0)),"")))</f>
        <v/>
      </c>
    </row>
    <row r="251" customFormat="false" ht="17.25" hidden="false" customHeight="true" outlineLevel="0" collapsed="false">
      <c r="B251" s="66" t="s">
        <v>140</v>
      </c>
      <c r="C251" s="66" t="s">
        <v>1268</v>
      </c>
      <c r="D251" s="66"/>
      <c r="E251" s="66"/>
      <c r="F251" s="66"/>
      <c r="G251" s="66"/>
      <c r="H251" s="66"/>
      <c r="I251" s="66"/>
      <c r="J251" s="66"/>
      <c r="K251" s="66"/>
      <c r="L251" s="94"/>
      <c r="M251" s="95"/>
      <c r="N251" s="66" t="n">
        <v>1</v>
      </c>
      <c r="O251" s="66"/>
      <c r="P251" s="98"/>
      <c r="Q251" s="69"/>
      <c r="R251" s="75"/>
      <c r="S251" s="76"/>
      <c r="T251" s="75"/>
      <c r="U251" s="75"/>
      <c r="V251" s="75"/>
      <c r="W251" s="75"/>
      <c r="X251" s="77"/>
      <c r="Y251" s="78" t="str">
        <f aca="true">IF(TRIM($B251&amp;$C251)="","",IF(OR($W251="安装免保",$W251="技术免保",$W251="质保期内"),IF(NOT(ISNUMBER($X251)),"▲免保到期日没填",IF($X251&lt;TODAY(),"▲免保已到期，转收费",IF($X251-TODAY()&lt;=提醒天数,"免保剩"&amp;($X251-TODAY())&amp;"天","免保中"))),IF($W251="暂停维保","暂停中",IF($W251="已解约","已解约",""))))</f>
        <v/>
      </c>
      <c r="Z251" s="78" t="str">
        <f aca="true">IF(TRIM($B251&amp;$C251)="","",TRIM(IF($AA251="","",IF($AA251&lt;TODAY(),"年检已过期"&amp;(TODAY()-$AA251)&amp;"天 ",IF($AA251-TODAY()&lt;=提醒天数,"年检剩"&amp;($AA251-TODAY())&amp;"天 ","")))&amp;IF($AB251="","",IF($AB251&lt;TODAY(),"限速器已过期"&amp;(TODAY()-$AB251)&amp;"天 ",IF($AB251-TODAY()&lt;=提醒天数,"限速器剩"&amp;($AB251-TODAY())&amp;"天 ","")))&amp;IF($AC251="","",IF($AC251&lt;TODAY(),"载重试验已过期"&amp;(TODAY()-$AC251)&amp;"天 ",IF($AC251-TODAY()&lt;=提醒天数,"载重试验剩"&amp;($AC251-TODAY())&amp;"天 ","")))))</f>
        <v/>
      </c>
      <c r="AA251" s="77" t="str">
        <f aca="false">IF(TRIM($Q251&amp;"")="","",IF(ISNUMBER($Q251),IF($Q251&gt;10000,$Q251,IFERROR(DATE(INT($Q251),IF(ROUND(MOD($Q251,1)*100,0)&gt;12,ROUND(MOD($Q251,1)*10,0),ROUND(MOD($Q251,1)*100,0))+1,0),"")),IFERROR(IF(LEN($Q251)-LEN(SUBSTITUTE($Q251,".",""))&gt;=2,DATEVALUE(SUBSTITUTE(TRIM($Q251),".","-")),DATE(VALUE(LEFT(TRIM($Q251),4)),VALUE(MID(TRIM($Q251),6,2))+1,0)),"")))</f>
        <v/>
      </c>
      <c r="AB251" s="77" t="str">
        <f aca="false">IF(TRIM($S251&amp;"")="","",IF(ISNUMBER($S251),IF($S251&gt;10000,$S251,IFERROR(DATE(INT($S251),IF(ROUND(MOD($S251,1)*100,0)&gt;12,ROUND(MOD($S251,1)*10,0),ROUND(MOD($S251,1)*100,0))+1,0),"")),IFERROR(IF(LEN($S251)-LEN(SUBSTITUTE($S251,".",""))&gt;=2,DATEVALUE(SUBSTITUTE(TRIM($S251),".","-")),DATE(VALUE(LEFT(TRIM($S251),4)),VALUE(MID(TRIM($S251),6,2))+1,0)),"")))</f>
        <v/>
      </c>
      <c r="AC251" s="77" t="str">
        <f aca="false">IF(TRIM($T251&amp;"")="","",IF(ISNUMBER($T251),IF($T251&gt;10000,$T251,IFERROR(DATE(INT($T251),IF(ROUND(MOD($T251,1)*100,0)&gt;12,ROUND(MOD($T251,1)*10,0),ROUND(MOD($T251,1)*100,0))+1,0),"")),IFERROR(IF(LEN($T251)-LEN(SUBSTITUTE($T251,".",""))&gt;=2,DATEVALUE(SUBSTITUTE(TRIM($T251),".","-")),DATE(VALUE(LEFT(TRIM($T251),4)),VALUE(MID(TRIM($T251),6,2))+1,0)),"")))</f>
        <v/>
      </c>
    </row>
    <row r="252" customFormat="false" ht="16.5" hidden="false" customHeight="true" outlineLevel="0" collapsed="false">
      <c r="B252" s="99" t="s">
        <v>1261</v>
      </c>
      <c r="C252" s="99" t="s">
        <v>1269</v>
      </c>
      <c r="D252" s="100"/>
      <c r="E252" s="100"/>
      <c r="F252" s="100"/>
      <c r="G252" s="100"/>
      <c r="H252" s="100"/>
      <c r="I252" s="96"/>
      <c r="J252" s="96"/>
      <c r="K252" s="96"/>
      <c r="L252" s="101"/>
      <c r="M252" s="102"/>
      <c r="N252" s="69" t="n">
        <v>1</v>
      </c>
      <c r="O252" s="96"/>
      <c r="P252" s="103"/>
      <c r="Q252" s="75"/>
      <c r="R252" s="75"/>
      <c r="S252" s="76"/>
      <c r="T252" s="75"/>
      <c r="U252" s="75"/>
      <c r="V252" s="75"/>
      <c r="W252" s="75"/>
      <c r="X252" s="77"/>
      <c r="Y252" s="78" t="str">
        <f aca="true">IF(TRIM($B252&amp;$C252)="","",IF(OR($W252="安装免保",$W252="技术免保",$W252="质保期内"),IF(NOT(ISNUMBER($X252)),"▲免保到期日没填",IF($X252&lt;TODAY(),"▲免保已到期，转收费",IF($X252-TODAY()&lt;=提醒天数,"免保剩"&amp;($X252-TODAY())&amp;"天","免保中"))),IF($W252="暂停维保","暂停中",IF($W252="已解约","已解约",""))))</f>
        <v/>
      </c>
      <c r="Z252" s="78" t="str">
        <f aca="true">IF(TRIM($B252&amp;$C252)="","",TRIM(IF($AA252="","",IF($AA252&lt;TODAY(),"年检已过期"&amp;(TODAY()-$AA252)&amp;"天 ",IF($AA252-TODAY()&lt;=提醒天数,"年检剩"&amp;($AA252-TODAY())&amp;"天 ","")))&amp;IF($AB252="","",IF($AB252&lt;TODAY(),"限速器已过期"&amp;(TODAY()-$AB252)&amp;"天 ",IF($AB252-TODAY()&lt;=提醒天数,"限速器剩"&amp;($AB252-TODAY())&amp;"天 ","")))&amp;IF($AC252="","",IF($AC252&lt;TODAY(),"载重试验已过期"&amp;(TODAY()-$AC252)&amp;"天 ",IF($AC252-TODAY()&lt;=提醒天数,"载重试验剩"&amp;($AC252-TODAY())&amp;"天 ","")))))</f>
        <v/>
      </c>
      <c r="AA252" s="77" t="str">
        <f aca="false">IF(TRIM($Q252&amp;"")="","",IF(ISNUMBER($Q252),IF($Q252&gt;10000,$Q252,IFERROR(DATE(INT($Q252),IF(ROUND(MOD($Q252,1)*100,0)&gt;12,ROUND(MOD($Q252,1)*10,0),ROUND(MOD($Q252,1)*100,0))+1,0),"")),IFERROR(IF(LEN($Q252)-LEN(SUBSTITUTE($Q252,".",""))&gt;=2,DATEVALUE(SUBSTITUTE(TRIM($Q252),".","-")),DATE(VALUE(LEFT(TRIM($Q252),4)),VALUE(MID(TRIM($Q252),6,2))+1,0)),"")))</f>
        <v/>
      </c>
      <c r="AB252" s="77" t="str">
        <f aca="false">IF(TRIM($S252&amp;"")="","",IF(ISNUMBER($S252),IF($S252&gt;10000,$S252,IFERROR(DATE(INT($S252),IF(ROUND(MOD($S252,1)*100,0)&gt;12,ROUND(MOD($S252,1)*10,0),ROUND(MOD($S252,1)*100,0))+1,0),"")),IFERROR(IF(LEN($S252)-LEN(SUBSTITUTE($S252,".",""))&gt;=2,DATEVALUE(SUBSTITUTE(TRIM($S252),".","-")),DATE(VALUE(LEFT(TRIM($S252),4)),VALUE(MID(TRIM($S252),6,2))+1,0)),"")))</f>
        <v/>
      </c>
      <c r="AC252" s="77" t="str">
        <f aca="false">IF(TRIM($T252&amp;"")="","",IF(ISNUMBER($T252),IF($T252&gt;10000,$T252,IFERROR(DATE(INT($T252),IF(ROUND(MOD($T252,1)*100,0)&gt;12,ROUND(MOD($T252,1)*10,0),ROUND(MOD($T252,1)*100,0))+1,0),"")),IFERROR(IF(LEN($T252)-LEN(SUBSTITUTE($T252,".",""))&gt;=2,DATEVALUE(SUBSTITUTE(TRIM($T252),".","-")),DATE(VALUE(LEFT(TRIM($T252),4)),VALUE(MID(TRIM($T252),6,2))+1,0)),"")))</f>
        <v/>
      </c>
    </row>
    <row r="253" customFormat="false" ht="16.5" hidden="false" customHeight="true" outlineLevel="0" collapsed="false">
      <c r="B253" s="104" t="s">
        <v>140</v>
      </c>
      <c r="C253" s="105" t="s">
        <v>1270</v>
      </c>
      <c r="D253" s="100"/>
      <c r="E253" s="100"/>
      <c r="F253" s="100"/>
      <c r="G253" s="100"/>
      <c r="H253" s="100"/>
      <c r="I253" s="96"/>
      <c r="J253" s="96"/>
      <c r="K253" s="96"/>
      <c r="L253" s="101"/>
      <c r="M253" s="102"/>
      <c r="N253" s="69" t="n">
        <v>1</v>
      </c>
      <c r="O253" s="96"/>
      <c r="P253" s="103"/>
      <c r="Q253" s="75"/>
      <c r="R253" s="75"/>
      <c r="S253" s="76"/>
      <c r="T253" s="75"/>
      <c r="U253" s="75"/>
      <c r="V253" s="75"/>
      <c r="W253" s="75"/>
      <c r="X253" s="77"/>
      <c r="Y253" s="78" t="str">
        <f aca="true">IF(TRIM($B253&amp;$C253)="","",IF(OR($W253="安装免保",$W253="技术免保",$W253="质保期内"),IF(NOT(ISNUMBER($X253)),"▲免保到期日没填",IF($X253&lt;TODAY(),"▲免保已到期，转收费",IF($X253-TODAY()&lt;=提醒天数,"免保剩"&amp;($X253-TODAY())&amp;"天","免保中"))),IF($W253="暂停维保","暂停中",IF($W253="已解约","已解约",""))))</f>
        <v/>
      </c>
      <c r="Z253" s="78" t="str">
        <f aca="true">IF(TRIM($B253&amp;$C253)="","",TRIM(IF($AA253="","",IF($AA253&lt;TODAY(),"年检已过期"&amp;(TODAY()-$AA253)&amp;"天 ",IF($AA253-TODAY()&lt;=提醒天数,"年检剩"&amp;($AA253-TODAY())&amp;"天 ","")))&amp;IF($AB253="","",IF($AB253&lt;TODAY(),"限速器已过期"&amp;(TODAY()-$AB253)&amp;"天 ",IF($AB253-TODAY()&lt;=提醒天数,"限速器剩"&amp;($AB253-TODAY())&amp;"天 ","")))&amp;IF($AC253="","",IF($AC253&lt;TODAY(),"载重试验已过期"&amp;(TODAY()-$AC253)&amp;"天 ",IF($AC253-TODAY()&lt;=提醒天数,"载重试验剩"&amp;($AC253-TODAY())&amp;"天 ","")))))</f>
        <v/>
      </c>
      <c r="AA253" s="77" t="str">
        <f aca="false">IF(TRIM($Q253&amp;"")="","",IF(ISNUMBER($Q253),IF($Q253&gt;10000,$Q253,IFERROR(DATE(INT($Q253),IF(ROUND(MOD($Q253,1)*100,0)&gt;12,ROUND(MOD($Q253,1)*10,0),ROUND(MOD($Q253,1)*100,0))+1,0),"")),IFERROR(IF(LEN($Q253)-LEN(SUBSTITUTE($Q253,".",""))&gt;=2,DATEVALUE(SUBSTITUTE(TRIM($Q253),".","-")),DATE(VALUE(LEFT(TRIM($Q253),4)),VALUE(MID(TRIM($Q253),6,2))+1,0)),"")))</f>
        <v/>
      </c>
      <c r="AB253" s="77" t="str">
        <f aca="false">IF(TRIM($S253&amp;"")="","",IF(ISNUMBER($S253),IF($S253&gt;10000,$S253,IFERROR(DATE(INT($S253),IF(ROUND(MOD($S253,1)*100,0)&gt;12,ROUND(MOD($S253,1)*10,0),ROUND(MOD($S253,1)*100,0))+1,0),"")),IFERROR(IF(LEN($S253)-LEN(SUBSTITUTE($S253,".",""))&gt;=2,DATEVALUE(SUBSTITUTE(TRIM($S253),".","-")),DATE(VALUE(LEFT(TRIM($S253),4)),VALUE(MID(TRIM($S253),6,2))+1,0)),"")))</f>
        <v/>
      </c>
      <c r="AC253" s="77" t="str">
        <f aca="false">IF(TRIM($T253&amp;"")="","",IF(ISNUMBER($T253),IF($T253&gt;10000,$T253,IFERROR(DATE(INT($T253),IF(ROUND(MOD($T253,1)*100,0)&gt;12,ROUND(MOD($T253,1)*10,0),ROUND(MOD($T253,1)*100,0))+1,0),"")),IFERROR(IF(LEN($T253)-LEN(SUBSTITUTE($T253,".",""))&gt;=2,DATEVALUE(SUBSTITUTE(TRIM($T253),".","-")),DATE(VALUE(LEFT(TRIM($T253),4)),VALUE(MID(TRIM($T253),6,2))+1,0)),"")))</f>
        <v/>
      </c>
    </row>
    <row r="254" customFormat="false" ht="17.25" hidden="false" customHeight="true" outlineLevel="0" collapsed="false">
      <c r="A254" s="106"/>
      <c r="B254" s="107" t="s">
        <v>1271</v>
      </c>
      <c r="C254" s="108" t="s">
        <v>1272</v>
      </c>
      <c r="D254" s="109"/>
      <c r="E254" s="109" t="s">
        <v>1273</v>
      </c>
      <c r="F254" s="110"/>
      <c r="G254" s="111" t="s">
        <v>1274</v>
      </c>
      <c r="H254" s="109"/>
      <c r="I254" s="112" t="n">
        <v>8</v>
      </c>
      <c r="J254" s="112" t="n">
        <v>7</v>
      </c>
      <c r="K254" s="112" t="n">
        <v>7</v>
      </c>
      <c r="L254" s="113" t="s">
        <v>146</v>
      </c>
      <c r="M254" s="114" t="s">
        <v>147</v>
      </c>
      <c r="N254" s="109" t="n">
        <v>1</v>
      </c>
      <c r="O254" s="112"/>
      <c r="P254" s="115"/>
      <c r="Q254" s="110"/>
      <c r="R254" s="110"/>
      <c r="S254" s="116" t="n">
        <v>46296</v>
      </c>
      <c r="T254" s="110"/>
      <c r="U254" s="110"/>
      <c r="V254" s="110"/>
      <c r="W254" s="110"/>
      <c r="X254" s="77"/>
      <c r="Y254" s="78" t="str">
        <f aca="true">IF(TRIM($B254&amp;$C254)="","",IF(OR($W254="安装免保",$W254="技术免保",$W254="质保期内"),IF(NOT(ISNUMBER($X254)),"▲免保到期日没填",IF($X254&lt;TODAY(),"▲免保已到期，转收费",IF($X254-TODAY()&lt;=提醒天数,"免保剩"&amp;($X254-TODAY())&amp;"天","免保中"))),IF($W254="暂停维保","暂停中",IF($W254="已解约","已解约",""))))</f>
        <v/>
      </c>
      <c r="Z254" s="78" t="str">
        <f aca="true">IF(TRIM($B254&amp;$C254)="","",TRIM(IF($AA254="","",IF($AA254&lt;TODAY(),"年检已过期"&amp;(TODAY()-$AA254)&amp;"天 ",IF($AA254-TODAY()&lt;=提醒天数,"年检剩"&amp;($AA254-TODAY())&amp;"天 ","")))&amp;IF($AB254="","",IF($AB254&lt;TODAY(),"限速器已过期"&amp;(TODAY()-$AB254)&amp;"天 ",IF($AB254-TODAY()&lt;=提醒天数,"限速器剩"&amp;($AB254-TODAY())&amp;"天 ","")))&amp;IF($AC254="","",IF($AC254&lt;TODAY(),"载重试验已过期"&amp;(TODAY()-$AC254)&amp;"天 ",IF($AC254-TODAY()&lt;=提醒天数,"载重试验剩"&amp;($AC254-TODAY())&amp;"天 ","")))))</f>
        <v>限速器剩8天</v>
      </c>
      <c r="AA254" s="77" t="str">
        <f aca="false">IF(TRIM($Q254&amp;"")="","",IF(ISNUMBER($Q254),IF($Q254&gt;10000,$Q254,IFERROR(DATE(INT($Q254),IF(ROUND(MOD($Q254,1)*100,0)&gt;12,ROUND(MOD($Q254,1)*10,0),ROUND(MOD($Q254,1)*100,0))+1,0),"")),IFERROR(IF(LEN($Q254)-LEN(SUBSTITUTE($Q254,".",""))&gt;=2,DATEVALUE(SUBSTITUTE(TRIM($Q254),".","-")),DATE(VALUE(LEFT(TRIM($Q254),4)),VALUE(MID(TRIM($Q254),6,2))+1,0)),"")))</f>
        <v/>
      </c>
      <c r="AB254" s="77" t="n">
        <f aca="false">IF(TRIM($S254&amp;"")="","",IF(ISNUMBER($S254),IF($S254&gt;10000,$S254,IFERROR(DATE(INT($S254),IF(ROUND(MOD($S254,1)*100,0)&gt;12,ROUND(MOD($S254,1)*10,0),ROUND(MOD($S254,1)*100,0))+1,0),"")),IFERROR(IF(LEN($S254)-LEN(SUBSTITUTE($S254,".",""))&gt;=2,DATEVALUE(SUBSTITUTE(TRIM($S254),".","-")),DATE(VALUE(LEFT(TRIM($S254),4)),VALUE(MID(TRIM($S254),6,2))+1,0)),"")))</f>
        <v>46296</v>
      </c>
      <c r="AC254" s="77" t="str">
        <f aca="false">IF(TRIM($T254&amp;"")="","",IF(ISNUMBER($T254),IF($T254&gt;10000,$T254,IFERROR(DATE(INT($T254),IF(ROUND(MOD($T254,1)*100,0)&gt;12,ROUND(MOD($T254,1)*10,0),ROUND(MOD($T254,1)*100,0))+1,0),"")),IFERROR(IF(LEN($T254)-LEN(SUBSTITUTE($T254,".",""))&gt;=2,DATEVALUE(SUBSTITUTE(TRIM($T254),".","-")),DATE(VALUE(LEFT(TRIM($T254),4)),VALUE(MID(TRIM($T254),6,2))+1,0)),"")))</f>
        <v/>
      </c>
    </row>
    <row r="255" customFormat="false" ht="24" hidden="false" customHeight="true" outlineLevel="0" collapsed="false">
      <c r="A255" s="117" t="s">
        <v>1275</v>
      </c>
      <c r="B255" s="118" t="s">
        <v>1276</v>
      </c>
      <c r="C255" s="118" t="s">
        <v>1277</v>
      </c>
      <c r="D255" s="119" t="s">
        <v>1278</v>
      </c>
      <c r="E255" s="120" t="s">
        <v>1279</v>
      </c>
      <c r="F255" s="121" t="s">
        <v>1280</v>
      </c>
      <c r="G255" s="122" t="s">
        <v>1163</v>
      </c>
      <c r="H255" s="123"/>
      <c r="I255" s="124" t="n">
        <v>4</v>
      </c>
      <c r="J255" s="125" t="n">
        <v>4</v>
      </c>
      <c r="K255" s="126" t="n">
        <v>4</v>
      </c>
      <c r="L255" s="127" t="s">
        <v>185</v>
      </c>
      <c r="M255" s="95" t="n">
        <v>1</v>
      </c>
      <c r="N255" s="69" t="n">
        <v>1</v>
      </c>
      <c r="O255" s="123"/>
      <c r="P255" s="128" t="s">
        <v>1281</v>
      </c>
      <c r="Q255" s="118"/>
      <c r="R255" s="129"/>
      <c r="S255" s="118"/>
      <c r="T255" s="118"/>
      <c r="U255" s="118"/>
      <c r="V255" s="118"/>
      <c r="W255" s="125"/>
      <c r="X255" s="77"/>
      <c r="Y255" s="78" t="str">
        <f aca="true">IF(TRIM($B255&amp;$C255)="","",IF(OR($W255="安装免保",$W255="技术免保",$W255="质保期内"),IF(NOT(ISNUMBER($X255)),"▲免保到期日没填",IF($X255&lt;TODAY(),"▲免保已到期，转收费",IF($X255-TODAY()&lt;=提醒天数,"免保剩"&amp;($X255-TODAY())&amp;"天","免保中"))),IF($W255="暂停维保","暂停中",IF($W255="已解约","已解约",""))))</f>
        <v/>
      </c>
      <c r="Z255" s="78" t="str">
        <f aca="true">IF(TRIM($B255&amp;$C255)="","",TRIM(IF($AA255="","",IF($AA255&lt;TODAY(),"年检已过期"&amp;(TODAY()-$AA255)&amp;"天 ",IF($AA255-TODAY()&lt;=提醒天数,"年检剩"&amp;($AA255-TODAY())&amp;"天 ","")))&amp;IF($AB255="","",IF($AB255&lt;TODAY(),"限速器已过期"&amp;(TODAY()-$AB255)&amp;"天 ",IF($AB255-TODAY()&lt;=提醒天数,"限速器剩"&amp;($AB255-TODAY())&amp;"天 ","")))&amp;IF($AC255="","",IF($AC255&lt;TODAY(),"载重试验已过期"&amp;(TODAY()-$AC255)&amp;"天 ",IF($AC255-TODAY()&lt;=提醒天数,"载重试验剩"&amp;($AC255-TODAY())&amp;"天 ","")))))</f>
        <v/>
      </c>
      <c r="AA255" s="77" t="str">
        <f aca="false">IF(TRIM($Q255&amp;"")="","",IF(ISNUMBER($Q255),IF($Q255&gt;10000,$Q255,IFERROR(DATE(INT($Q255),IF(ROUND(MOD($Q255,1)*100,0)&gt;12,ROUND(MOD($Q255,1)*10,0),ROUND(MOD($Q255,1)*100,0))+1,0),"")),IFERROR(IF(LEN($Q255)-LEN(SUBSTITUTE($Q255,".",""))&gt;=2,DATEVALUE(SUBSTITUTE(TRIM($Q255),".","-")),DATE(VALUE(LEFT(TRIM($Q255),4)),VALUE(MID(TRIM($Q255),6,2))+1,0)),"")))</f>
        <v/>
      </c>
      <c r="AB255" s="77" t="str">
        <f aca="false">IF(TRIM($S255&amp;"")="","",IF(ISNUMBER($S255),IF($S255&gt;10000,$S255,IFERROR(DATE(INT($S255),IF(ROUND(MOD($S255,1)*100,0)&gt;12,ROUND(MOD($S255,1)*10,0),ROUND(MOD($S255,1)*100,0))+1,0),"")),IFERROR(IF(LEN($S255)-LEN(SUBSTITUTE($S255,".",""))&gt;=2,DATEVALUE(SUBSTITUTE(TRIM($S255),".","-")),DATE(VALUE(LEFT(TRIM($S255),4)),VALUE(MID(TRIM($S255),6,2))+1,0)),"")))</f>
        <v/>
      </c>
      <c r="AC255" s="77" t="str">
        <f aca="false">IF(TRIM($T255&amp;"")="","",IF(ISNUMBER($T255),IF($T255&gt;10000,$T255,IFERROR(DATE(INT($T255),IF(ROUND(MOD($T255,1)*100,0)&gt;12,ROUND(MOD($T255,1)*10,0),ROUND(MOD($T255,1)*100,0))+1,0),"")),IFERROR(IF(LEN($T255)-LEN(SUBSTITUTE($T255,".",""))&gt;=2,DATEVALUE(SUBSTITUTE(TRIM($T255),".","-")),DATE(VALUE(LEFT(TRIM($T255),4)),VALUE(MID(TRIM($T255),6,2))+1,0)),"")))</f>
        <v/>
      </c>
    </row>
    <row r="256" customFormat="false" ht="24" hidden="false" customHeight="true" outlineLevel="0" collapsed="false">
      <c r="A256" s="130" t="s">
        <v>1275</v>
      </c>
      <c r="B256" s="99" t="s">
        <v>1282</v>
      </c>
      <c r="C256" s="99" t="s">
        <v>1283</v>
      </c>
      <c r="D256" s="131" t="s">
        <v>1278</v>
      </c>
      <c r="E256" s="132"/>
      <c r="F256" s="68" t="s">
        <v>1284</v>
      </c>
      <c r="G256" s="133"/>
      <c r="H256" s="75"/>
      <c r="I256" s="134" t="n">
        <v>4</v>
      </c>
      <c r="J256" s="75" t="n">
        <v>3</v>
      </c>
      <c r="K256" s="135" t="n">
        <v>3</v>
      </c>
      <c r="L256" s="127" t="s">
        <v>146</v>
      </c>
      <c r="M256" s="95" t="n">
        <v>1</v>
      </c>
      <c r="N256" s="69" t="n">
        <v>1</v>
      </c>
      <c r="O256" s="136"/>
      <c r="P256" s="137" t="s">
        <v>1281</v>
      </c>
      <c r="Q256" s="75"/>
      <c r="R256" s="138"/>
      <c r="S256" s="75"/>
      <c r="T256" s="75"/>
      <c r="U256" s="75"/>
      <c r="V256" s="99" t="s">
        <v>1285</v>
      </c>
      <c r="W256" s="75"/>
      <c r="X256" s="77"/>
      <c r="Y256" s="78" t="str">
        <f aca="true">IF(TRIM($B256&amp;$C256)="","",IF(OR($W256="安装免保",$W256="技术免保",$W256="质保期内"),IF(NOT(ISNUMBER($X256)),"▲免保到期日没填",IF($X256&lt;TODAY(),"▲免保已到期，转收费",IF($X256-TODAY()&lt;=提醒天数,"免保剩"&amp;($X256-TODAY())&amp;"天","免保中"))),IF($W256="暂停维保","暂停中",IF($W256="已解约","已解约",""))))</f>
        <v/>
      </c>
      <c r="Z256" s="78" t="str">
        <f aca="true">IF(TRIM($B256&amp;$C256)="","",TRIM(IF($AA256="","",IF($AA256&lt;TODAY(),"年检已过期"&amp;(TODAY()-$AA256)&amp;"天 ",IF($AA256-TODAY()&lt;=提醒天数,"年检剩"&amp;($AA256-TODAY())&amp;"天 ","")))&amp;IF($AB256="","",IF($AB256&lt;TODAY(),"限速器已过期"&amp;(TODAY()-$AB256)&amp;"天 ",IF($AB256-TODAY()&lt;=提醒天数,"限速器剩"&amp;($AB256-TODAY())&amp;"天 ","")))&amp;IF($AC256="","",IF($AC256&lt;TODAY(),"载重试验已过期"&amp;(TODAY()-$AC256)&amp;"天 ",IF($AC256-TODAY()&lt;=提醒天数,"载重试验剩"&amp;($AC256-TODAY())&amp;"天 ","")))))</f>
        <v/>
      </c>
      <c r="AA256" s="77" t="str">
        <f aca="false">IF(TRIM($Q256&amp;"")="","",IF(ISNUMBER($Q256),IF($Q256&gt;10000,$Q256,IFERROR(DATE(INT($Q256),IF(ROUND(MOD($Q256,1)*100,0)&gt;12,ROUND(MOD($Q256,1)*10,0),ROUND(MOD($Q256,1)*100,0))+1,0),"")),IFERROR(IF(LEN($Q256)-LEN(SUBSTITUTE($Q256,".",""))&gt;=2,DATEVALUE(SUBSTITUTE(TRIM($Q256),".","-")),DATE(VALUE(LEFT(TRIM($Q256),4)),VALUE(MID(TRIM($Q256),6,2))+1,0)),"")))</f>
        <v/>
      </c>
      <c r="AB256" s="77" t="str">
        <f aca="false">IF(TRIM($S256&amp;"")="","",IF(ISNUMBER($S256),IF($S256&gt;10000,$S256,IFERROR(DATE(INT($S256),IF(ROUND(MOD($S256,1)*100,0)&gt;12,ROUND(MOD($S256,1)*10,0),ROUND(MOD($S256,1)*100,0))+1,0),"")),IFERROR(IF(LEN($S256)-LEN(SUBSTITUTE($S256,".",""))&gt;=2,DATEVALUE(SUBSTITUTE(TRIM($S256),".","-")),DATE(VALUE(LEFT(TRIM($S256),4)),VALUE(MID(TRIM($S256),6,2))+1,0)),"")))</f>
        <v/>
      </c>
      <c r="AC256" s="77" t="str">
        <f aca="false">IF(TRIM($T256&amp;"")="","",IF(ISNUMBER($T256),IF($T256&gt;10000,$T256,IFERROR(DATE(INT($T256),IF(ROUND(MOD($T256,1)*100,0)&gt;12,ROUND(MOD($T256,1)*10,0),ROUND(MOD($T256,1)*100,0))+1,0),"")),IFERROR(IF(LEN($T256)-LEN(SUBSTITUTE($T256,".",""))&gt;=2,DATEVALUE(SUBSTITUTE(TRIM($T256),".","-")),DATE(VALUE(LEFT(TRIM($T256),4)),VALUE(MID(TRIM($T256),6,2))+1,0)),"")))</f>
        <v/>
      </c>
    </row>
    <row r="257" customFormat="false" ht="24" hidden="false" customHeight="true" outlineLevel="0" collapsed="false">
      <c r="A257" s="130" t="s">
        <v>1275</v>
      </c>
      <c r="B257" s="99" t="s">
        <v>1286</v>
      </c>
      <c r="C257" s="99" t="s">
        <v>1287</v>
      </c>
      <c r="D257" s="131" t="s">
        <v>1288</v>
      </c>
      <c r="E257" s="139"/>
      <c r="F257" s="68" t="s">
        <v>1289</v>
      </c>
      <c r="G257" s="133"/>
      <c r="H257" s="75"/>
      <c r="I257" s="139" t="n">
        <v>3</v>
      </c>
      <c r="J257" s="75" t="n">
        <v>3</v>
      </c>
      <c r="K257" s="135" t="n">
        <v>3</v>
      </c>
      <c r="L257" s="127" t="s">
        <v>1290</v>
      </c>
      <c r="M257" s="95"/>
      <c r="N257" s="69" t="n">
        <v>1</v>
      </c>
      <c r="O257" s="140"/>
      <c r="P257" s="137" t="s">
        <v>1281</v>
      </c>
      <c r="Q257" s="75"/>
      <c r="R257" s="138"/>
      <c r="S257" s="75"/>
      <c r="T257" s="75"/>
      <c r="U257" s="75"/>
      <c r="V257" s="99" t="s">
        <v>1285</v>
      </c>
      <c r="W257" s="75"/>
      <c r="X257" s="77"/>
      <c r="Y257" s="78" t="str">
        <f aca="true">IF(TRIM($B257&amp;$C257)="","",IF(OR($W257="安装免保",$W257="技术免保",$W257="质保期内"),IF(NOT(ISNUMBER($X257)),"▲免保到期日没填",IF($X257&lt;TODAY(),"▲免保已到期，转收费",IF($X257-TODAY()&lt;=提醒天数,"免保剩"&amp;($X257-TODAY())&amp;"天","免保中"))),IF($W257="暂停维保","暂停中",IF($W257="已解约","已解约",""))))</f>
        <v/>
      </c>
      <c r="Z257" s="78" t="str">
        <f aca="true">IF(TRIM($B257&amp;$C257)="","",TRIM(IF($AA257="","",IF($AA257&lt;TODAY(),"年检已过期"&amp;(TODAY()-$AA257)&amp;"天 ",IF($AA257-TODAY()&lt;=提醒天数,"年检剩"&amp;($AA257-TODAY())&amp;"天 ","")))&amp;IF($AB257="","",IF($AB257&lt;TODAY(),"限速器已过期"&amp;(TODAY()-$AB257)&amp;"天 ",IF($AB257-TODAY()&lt;=提醒天数,"限速器剩"&amp;($AB257-TODAY())&amp;"天 ","")))&amp;IF($AC257="","",IF($AC257&lt;TODAY(),"载重试验已过期"&amp;(TODAY()-$AC257)&amp;"天 ",IF($AC257-TODAY()&lt;=提醒天数,"载重试验剩"&amp;($AC257-TODAY())&amp;"天 ","")))))</f>
        <v/>
      </c>
      <c r="AA257" s="77" t="str">
        <f aca="false">IF(TRIM($Q257&amp;"")="","",IF(ISNUMBER($Q257),IF($Q257&gt;10000,$Q257,IFERROR(DATE(INT($Q257),IF(ROUND(MOD($Q257,1)*100,0)&gt;12,ROUND(MOD($Q257,1)*10,0),ROUND(MOD($Q257,1)*100,0))+1,0),"")),IFERROR(IF(LEN($Q257)-LEN(SUBSTITUTE($Q257,".",""))&gt;=2,DATEVALUE(SUBSTITUTE(TRIM($Q257),".","-")),DATE(VALUE(LEFT(TRIM($Q257),4)),VALUE(MID(TRIM($Q257),6,2))+1,0)),"")))</f>
        <v/>
      </c>
      <c r="AB257" s="77" t="str">
        <f aca="false">IF(TRIM($S257&amp;"")="","",IF(ISNUMBER($S257),IF($S257&gt;10000,$S257,IFERROR(DATE(INT($S257),IF(ROUND(MOD($S257,1)*100,0)&gt;12,ROUND(MOD($S257,1)*10,0),ROUND(MOD($S257,1)*100,0))+1,0),"")),IFERROR(IF(LEN($S257)-LEN(SUBSTITUTE($S257,".",""))&gt;=2,DATEVALUE(SUBSTITUTE(TRIM($S257),".","-")),DATE(VALUE(LEFT(TRIM($S257),4)),VALUE(MID(TRIM($S257),6,2))+1,0)),"")))</f>
        <v/>
      </c>
      <c r="AC257" s="77" t="str">
        <f aca="false">IF(TRIM($T257&amp;"")="","",IF(ISNUMBER($T257),IF($T257&gt;10000,$T257,IFERROR(DATE(INT($T257),IF(ROUND(MOD($T257,1)*100,0)&gt;12,ROUND(MOD($T257,1)*10,0),ROUND(MOD($T257,1)*100,0))+1,0),"")),IFERROR(IF(LEN($T257)-LEN(SUBSTITUTE($T257,".",""))&gt;=2,DATEVALUE(SUBSTITUTE(TRIM($T257),".","-")),DATE(VALUE(LEFT(TRIM($T257),4)),VALUE(MID(TRIM($T257),6,2))+1,0)),"")))</f>
        <v/>
      </c>
    </row>
    <row r="258" customFormat="false" ht="24" hidden="false" customHeight="true" outlineLevel="0" collapsed="false">
      <c r="A258" s="130" t="s">
        <v>1275</v>
      </c>
      <c r="B258" s="99" t="s">
        <v>1291</v>
      </c>
      <c r="C258" s="99" t="s">
        <v>1292</v>
      </c>
      <c r="D258" s="131" t="s">
        <v>1293</v>
      </c>
      <c r="E258" s="139"/>
      <c r="F258" s="68" t="s">
        <v>1294</v>
      </c>
      <c r="G258" s="133"/>
      <c r="H258" s="75"/>
      <c r="I258" s="139"/>
      <c r="J258" s="75"/>
      <c r="K258" s="75"/>
      <c r="L258" s="127"/>
      <c r="M258" s="95"/>
      <c r="N258" s="69" t="n">
        <v>1</v>
      </c>
      <c r="O258" s="136"/>
      <c r="P258" s="141"/>
      <c r="Q258" s="75"/>
      <c r="R258" s="104"/>
      <c r="S258" s="75"/>
      <c r="T258" s="75"/>
      <c r="U258" s="75"/>
      <c r="V258" s="99" t="s">
        <v>1295</v>
      </c>
      <c r="W258" s="75"/>
      <c r="X258" s="77"/>
      <c r="Y258" s="78" t="str">
        <f aca="true">IF(TRIM($B258&amp;$C258)="","",IF(OR($W258="安装免保",$W258="技术免保",$W258="质保期内"),IF(NOT(ISNUMBER($X258)),"▲免保到期日没填",IF($X258&lt;TODAY(),"▲免保已到期，转收费",IF($X258-TODAY()&lt;=提醒天数,"免保剩"&amp;($X258-TODAY())&amp;"天","免保中"))),IF($W258="暂停维保","暂停中",IF($W258="已解约","已解约",""))))</f>
        <v/>
      </c>
      <c r="Z258" s="78" t="str">
        <f aca="true">IF(TRIM($B258&amp;$C258)="","",TRIM(IF($AA258="","",IF($AA258&lt;TODAY(),"年检已过期"&amp;(TODAY()-$AA258)&amp;"天 ",IF($AA258-TODAY()&lt;=提醒天数,"年检剩"&amp;($AA258-TODAY())&amp;"天 ","")))&amp;IF($AB258="","",IF($AB258&lt;TODAY(),"限速器已过期"&amp;(TODAY()-$AB258)&amp;"天 ",IF($AB258-TODAY()&lt;=提醒天数,"限速器剩"&amp;($AB258-TODAY())&amp;"天 ","")))&amp;IF($AC258="","",IF($AC258&lt;TODAY(),"载重试验已过期"&amp;(TODAY()-$AC258)&amp;"天 ",IF($AC258-TODAY()&lt;=提醒天数,"载重试验剩"&amp;($AC258-TODAY())&amp;"天 ","")))))</f>
        <v/>
      </c>
      <c r="AA258" s="77" t="str">
        <f aca="false">IF(TRIM($Q258&amp;"")="","",IF(ISNUMBER($Q258),IF($Q258&gt;10000,$Q258,IFERROR(DATE(INT($Q258),IF(ROUND(MOD($Q258,1)*100,0)&gt;12,ROUND(MOD($Q258,1)*10,0),ROUND(MOD($Q258,1)*100,0))+1,0),"")),IFERROR(IF(LEN($Q258)-LEN(SUBSTITUTE($Q258,".",""))&gt;=2,DATEVALUE(SUBSTITUTE(TRIM($Q258),".","-")),DATE(VALUE(LEFT(TRIM($Q258),4)),VALUE(MID(TRIM($Q258),6,2))+1,0)),"")))</f>
        <v/>
      </c>
      <c r="AB258" s="77" t="str">
        <f aca="false">IF(TRIM($S258&amp;"")="","",IF(ISNUMBER($S258),IF($S258&gt;10000,$S258,IFERROR(DATE(INT($S258),IF(ROUND(MOD($S258,1)*100,0)&gt;12,ROUND(MOD($S258,1)*10,0),ROUND(MOD($S258,1)*100,0))+1,0),"")),IFERROR(IF(LEN($S258)-LEN(SUBSTITUTE($S258,".",""))&gt;=2,DATEVALUE(SUBSTITUTE(TRIM($S258),".","-")),DATE(VALUE(LEFT(TRIM($S258),4)),VALUE(MID(TRIM($S258),6,2))+1,0)),"")))</f>
        <v/>
      </c>
      <c r="AC258" s="77" t="str">
        <f aca="false">IF(TRIM($T258&amp;"")="","",IF(ISNUMBER($T258),IF($T258&gt;10000,$T258,IFERROR(DATE(INT($T258),IF(ROUND(MOD($T258,1)*100,0)&gt;12,ROUND(MOD($T258,1)*10,0),ROUND(MOD($T258,1)*100,0))+1,0),"")),IFERROR(IF(LEN($T258)-LEN(SUBSTITUTE($T258,".",""))&gt;=2,DATEVALUE(SUBSTITUTE(TRIM($T258),".","-")),DATE(VALUE(LEFT(TRIM($T258),4)),VALUE(MID(TRIM($T258),6,2))+1,0)),"")))</f>
        <v/>
      </c>
    </row>
    <row r="259" customFormat="false" ht="24" hidden="false" customHeight="true" outlineLevel="0" collapsed="false">
      <c r="A259" s="130" t="s">
        <v>1275</v>
      </c>
      <c r="B259" s="99" t="s">
        <v>1296</v>
      </c>
      <c r="C259" s="99" t="s">
        <v>1297</v>
      </c>
      <c r="D259" s="131" t="s">
        <v>1278</v>
      </c>
      <c r="E259" s="139"/>
      <c r="F259" s="68" t="s">
        <v>1298</v>
      </c>
      <c r="G259" s="133"/>
      <c r="H259" s="75"/>
      <c r="I259" s="139" t="n">
        <v>14</v>
      </c>
      <c r="J259" s="75" t="n">
        <v>14</v>
      </c>
      <c r="K259" s="75" t="n">
        <v>14</v>
      </c>
      <c r="L259" s="127" t="s">
        <v>241</v>
      </c>
      <c r="M259" s="95" t="s">
        <v>156</v>
      </c>
      <c r="N259" s="69" t="n">
        <v>1</v>
      </c>
      <c r="O259" s="136"/>
      <c r="P259" s="141" t="s">
        <v>1299</v>
      </c>
      <c r="Q259" s="75"/>
      <c r="R259" s="138"/>
      <c r="S259" s="75"/>
      <c r="T259" s="75"/>
      <c r="U259" s="75"/>
      <c r="V259" s="99" t="s">
        <v>1295</v>
      </c>
      <c r="W259" s="75"/>
      <c r="X259" s="77"/>
      <c r="Y259" s="78" t="str">
        <f aca="true">IF(TRIM($B259&amp;$C259)="","",IF(OR($W259="安装免保",$W259="技术免保",$W259="质保期内"),IF(NOT(ISNUMBER($X259)),"▲免保到期日没填",IF($X259&lt;TODAY(),"▲免保已到期，转收费",IF($X259-TODAY()&lt;=提醒天数,"免保剩"&amp;($X259-TODAY())&amp;"天","免保中"))),IF($W259="暂停维保","暂停中",IF($W259="已解约","已解约",""))))</f>
        <v/>
      </c>
      <c r="Z259" s="78" t="str">
        <f aca="true">IF(TRIM($B259&amp;$C259)="","",TRIM(IF($AA259="","",IF($AA259&lt;TODAY(),"年检已过期"&amp;(TODAY()-$AA259)&amp;"天 ",IF($AA259-TODAY()&lt;=提醒天数,"年检剩"&amp;($AA259-TODAY())&amp;"天 ","")))&amp;IF($AB259="","",IF($AB259&lt;TODAY(),"限速器已过期"&amp;(TODAY()-$AB259)&amp;"天 ",IF($AB259-TODAY()&lt;=提醒天数,"限速器剩"&amp;($AB259-TODAY())&amp;"天 ","")))&amp;IF($AC259="","",IF($AC259&lt;TODAY(),"载重试验已过期"&amp;(TODAY()-$AC259)&amp;"天 ",IF($AC259-TODAY()&lt;=提醒天数,"载重试验剩"&amp;($AC259-TODAY())&amp;"天 ","")))))</f>
        <v/>
      </c>
      <c r="AA259" s="77" t="str">
        <f aca="false">IF(TRIM($Q259&amp;"")="","",IF(ISNUMBER($Q259),IF($Q259&gt;10000,$Q259,IFERROR(DATE(INT($Q259),IF(ROUND(MOD($Q259,1)*100,0)&gt;12,ROUND(MOD($Q259,1)*10,0),ROUND(MOD($Q259,1)*100,0))+1,0),"")),IFERROR(IF(LEN($Q259)-LEN(SUBSTITUTE($Q259,".",""))&gt;=2,DATEVALUE(SUBSTITUTE(TRIM($Q259),".","-")),DATE(VALUE(LEFT(TRIM($Q259),4)),VALUE(MID(TRIM($Q259),6,2))+1,0)),"")))</f>
        <v/>
      </c>
      <c r="AB259" s="77" t="str">
        <f aca="false">IF(TRIM($S259&amp;"")="","",IF(ISNUMBER($S259),IF($S259&gt;10000,$S259,IFERROR(DATE(INT($S259),IF(ROUND(MOD($S259,1)*100,0)&gt;12,ROUND(MOD($S259,1)*10,0),ROUND(MOD($S259,1)*100,0))+1,0),"")),IFERROR(IF(LEN($S259)-LEN(SUBSTITUTE($S259,".",""))&gt;=2,DATEVALUE(SUBSTITUTE(TRIM($S259),".","-")),DATE(VALUE(LEFT(TRIM($S259),4)),VALUE(MID(TRIM($S259),6,2))+1,0)),"")))</f>
        <v/>
      </c>
      <c r="AC259" s="77" t="str">
        <f aca="false">IF(TRIM($T259&amp;"")="","",IF(ISNUMBER($T259),IF($T259&gt;10000,$T259,IFERROR(DATE(INT($T259),IF(ROUND(MOD($T259,1)*100,0)&gt;12,ROUND(MOD($T259,1)*10,0),ROUND(MOD($T259,1)*100,0))+1,0),"")),IFERROR(IF(LEN($T259)-LEN(SUBSTITUTE($T259,".",""))&gt;=2,DATEVALUE(SUBSTITUTE(TRIM($T259),".","-")),DATE(VALUE(LEFT(TRIM($T259),4)),VALUE(MID(TRIM($T259),6,2))+1,0)),"")))</f>
        <v/>
      </c>
    </row>
    <row r="260" customFormat="false" ht="24" hidden="false" customHeight="true" outlineLevel="0" collapsed="false">
      <c r="A260" s="130" t="s">
        <v>1275</v>
      </c>
      <c r="B260" s="99" t="s">
        <v>1300</v>
      </c>
      <c r="C260" s="99" t="s">
        <v>1301</v>
      </c>
      <c r="D260" s="131" t="s">
        <v>1302</v>
      </c>
      <c r="E260" s="142" t="s">
        <v>1303</v>
      </c>
      <c r="F260" s="131" t="s">
        <v>1304</v>
      </c>
      <c r="G260" s="122" t="s">
        <v>1305</v>
      </c>
      <c r="H260" s="75"/>
      <c r="I260" s="139" t="n">
        <v>4</v>
      </c>
      <c r="J260" s="75" t="n">
        <v>4</v>
      </c>
      <c r="K260" s="75" t="n">
        <v>4</v>
      </c>
      <c r="L260" s="127" t="s">
        <v>185</v>
      </c>
      <c r="M260" s="95" t="n">
        <v>1</v>
      </c>
      <c r="N260" s="69" t="n">
        <v>1</v>
      </c>
      <c r="O260" s="136"/>
      <c r="P260" s="141" t="s">
        <v>1299</v>
      </c>
      <c r="Q260" s="75"/>
      <c r="R260" s="138"/>
      <c r="S260" s="75" t="n">
        <v>2028.6</v>
      </c>
      <c r="T260" s="75"/>
      <c r="U260" s="75"/>
      <c r="V260" s="99" t="s">
        <v>1295</v>
      </c>
      <c r="W260" s="75"/>
      <c r="X260" s="77"/>
      <c r="Y260" s="78" t="str">
        <f aca="true">IF(TRIM($B260&amp;$C260)="","",IF(OR($W260="安装免保",$W260="技术免保",$W260="质保期内"),IF(NOT(ISNUMBER($X260)),"▲免保到期日没填",IF($X260&lt;TODAY(),"▲免保已到期，转收费",IF($X260-TODAY()&lt;=提醒天数,"免保剩"&amp;($X260-TODAY())&amp;"天","免保中"))),IF($W260="暂停维保","暂停中",IF($W260="已解约","已解约",""))))</f>
        <v/>
      </c>
      <c r="Z260" s="78" t="str">
        <f aca="true">IF(TRIM($B260&amp;$C260)="","",TRIM(IF($AA260="","",IF($AA260&lt;TODAY(),"年检已过期"&amp;(TODAY()-$AA260)&amp;"天 ",IF($AA260-TODAY()&lt;=提醒天数,"年检剩"&amp;($AA260-TODAY())&amp;"天 ","")))&amp;IF($AB260="","",IF($AB260&lt;TODAY(),"限速器已过期"&amp;(TODAY()-$AB260)&amp;"天 ",IF($AB260-TODAY()&lt;=提醒天数,"限速器剩"&amp;($AB260-TODAY())&amp;"天 ","")))&amp;IF($AC260="","",IF($AC260&lt;TODAY(),"载重试验已过期"&amp;(TODAY()-$AC260)&amp;"天 ",IF($AC260-TODAY()&lt;=提醒天数,"载重试验剩"&amp;($AC260-TODAY())&amp;"天 ","")))))</f>
        <v/>
      </c>
      <c r="AA260" s="77" t="str">
        <f aca="false">IF(TRIM($Q260&amp;"")="","",IF(ISNUMBER($Q260),IF($Q260&gt;10000,$Q260,IFERROR(DATE(INT($Q260),IF(ROUND(MOD($Q260,1)*100,0)&gt;12,ROUND(MOD($Q260,1)*10,0),ROUND(MOD($Q260,1)*100,0))+1,0),"")),IFERROR(IF(LEN($Q260)-LEN(SUBSTITUTE($Q260,".",""))&gt;=2,DATEVALUE(SUBSTITUTE(TRIM($Q260),".","-")),DATE(VALUE(LEFT(TRIM($Q260),4)),VALUE(MID(TRIM($Q260),6,2))+1,0)),"")))</f>
        <v/>
      </c>
      <c r="AB260" s="77" t="n">
        <f aca="false">IF(TRIM($S260&amp;"")="","",IF(ISNUMBER($S260),IF($S260&gt;10000,$S260,IFERROR(DATE(INT($S260),IF(ROUND(MOD($S260,1)*100,0)&gt;12,ROUND(MOD($S260,1)*10,0),ROUND(MOD($S260,1)*100,0))+1,0),"")),IFERROR(IF(LEN($S260)-LEN(SUBSTITUTE($S260,".",""))&gt;=2,DATEVALUE(SUBSTITUTE(TRIM($S260),".","-")),DATE(VALUE(LEFT(TRIM($S260),4)),VALUE(MID(TRIM($S260),6,2))+1,0)),"")))</f>
        <v>46934</v>
      </c>
      <c r="AC260" s="77" t="str">
        <f aca="false">IF(TRIM($T260&amp;"")="","",IF(ISNUMBER($T260),IF($T260&gt;10000,$T260,IFERROR(DATE(INT($T260),IF(ROUND(MOD($T260,1)*100,0)&gt;12,ROUND(MOD($T260,1)*10,0),ROUND(MOD($T260,1)*100,0))+1,0),"")),IFERROR(IF(LEN($T260)-LEN(SUBSTITUTE($T260,".",""))&gt;=2,DATEVALUE(SUBSTITUTE(TRIM($T260),".","-")),DATE(VALUE(LEFT(TRIM($T260),4)),VALUE(MID(TRIM($T260),6,2))+1,0)),"")))</f>
        <v/>
      </c>
    </row>
    <row r="261" customFormat="false" ht="24" hidden="false" customHeight="true" outlineLevel="0" collapsed="false">
      <c r="A261" s="130" t="s">
        <v>1275</v>
      </c>
      <c r="B261" s="99" t="s">
        <v>1306</v>
      </c>
      <c r="C261" s="99" t="s">
        <v>1307</v>
      </c>
      <c r="D261" s="131" t="s">
        <v>1302</v>
      </c>
      <c r="E261" s="139"/>
      <c r="F261" s="68" t="s">
        <v>1308</v>
      </c>
      <c r="G261" s="143" t="s">
        <v>1309</v>
      </c>
      <c r="H261" s="75"/>
      <c r="I261" s="139" t="n">
        <v>4</v>
      </c>
      <c r="J261" s="75" t="n">
        <v>4</v>
      </c>
      <c r="K261" s="75" t="n">
        <v>4</v>
      </c>
      <c r="L261" s="127" t="s">
        <v>146</v>
      </c>
      <c r="M261" s="95" t="n">
        <v>1</v>
      </c>
      <c r="N261" s="69" t="n">
        <v>1</v>
      </c>
      <c r="O261" s="136"/>
      <c r="P261" s="141" t="s">
        <v>1299</v>
      </c>
      <c r="Q261" s="75"/>
      <c r="R261" s="138"/>
      <c r="S261" s="75"/>
      <c r="T261" s="75"/>
      <c r="U261" s="75"/>
      <c r="V261" s="99" t="s">
        <v>1285</v>
      </c>
      <c r="W261" s="75"/>
      <c r="X261" s="77"/>
      <c r="Y261" s="78" t="str">
        <f aca="true">IF(TRIM($B261&amp;$C261)="","",IF(OR($W261="安装免保",$W261="技术免保",$W261="质保期内"),IF(NOT(ISNUMBER($X261)),"▲免保到期日没填",IF($X261&lt;TODAY(),"▲免保已到期，转收费",IF($X261-TODAY()&lt;=提醒天数,"免保剩"&amp;($X261-TODAY())&amp;"天","免保中"))),IF($W261="暂停维保","暂停中",IF($W261="已解约","已解约",""))))</f>
        <v/>
      </c>
      <c r="Z261" s="78" t="str">
        <f aca="true">IF(TRIM($B261&amp;$C261)="","",TRIM(IF($AA261="","",IF($AA261&lt;TODAY(),"年检已过期"&amp;(TODAY()-$AA261)&amp;"天 ",IF($AA261-TODAY()&lt;=提醒天数,"年检剩"&amp;($AA261-TODAY())&amp;"天 ","")))&amp;IF($AB261="","",IF($AB261&lt;TODAY(),"限速器已过期"&amp;(TODAY()-$AB261)&amp;"天 ",IF($AB261-TODAY()&lt;=提醒天数,"限速器剩"&amp;($AB261-TODAY())&amp;"天 ","")))&amp;IF($AC261="","",IF($AC261&lt;TODAY(),"载重试验已过期"&amp;(TODAY()-$AC261)&amp;"天 ",IF($AC261-TODAY()&lt;=提醒天数,"载重试验剩"&amp;($AC261-TODAY())&amp;"天 ","")))))</f>
        <v/>
      </c>
      <c r="AA261" s="77" t="str">
        <f aca="false">IF(TRIM($Q261&amp;"")="","",IF(ISNUMBER($Q261),IF($Q261&gt;10000,$Q261,IFERROR(DATE(INT($Q261),IF(ROUND(MOD($Q261,1)*100,0)&gt;12,ROUND(MOD($Q261,1)*10,0),ROUND(MOD($Q261,1)*100,0))+1,0),"")),IFERROR(IF(LEN($Q261)-LEN(SUBSTITUTE($Q261,".",""))&gt;=2,DATEVALUE(SUBSTITUTE(TRIM($Q261),".","-")),DATE(VALUE(LEFT(TRIM($Q261),4)),VALUE(MID(TRIM($Q261),6,2))+1,0)),"")))</f>
        <v/>
      </c>
      <c r="AB261" s="77" t="str">
        <f aca="false">IF(TRIM($S261&amp;"")="","",IF(ISNUMBER($S261),IF($S261&gt;10000,$S261,IFERROR(DATE(INT($S261),IF(ROUND(MOD($S261,1)*100,0)&gt;12,ROUND(MOD($S261,1)*10,0),ROUND(MOD($S261,1)*100,0))+1,0),"")),IFERROR(IF(LEN($S261)-LEN(SUBSTITUTE($S261,".",""))&gt;=2,DATEVALUE(SUBSTITUTE(TRIM($S261),".","-")),DATE(VALUE(LEFT(TRIM($S261),4)),VALUE(MID(TRIM($S261),6,2))+1,0)),"")))</f>
        <v/>
      </c>
      <c r="AC261" s="77" t="str">
        <f aca="false">IF(TRIM($T261&amp;"")="","",IF(ISNUMBER($T261),IF($T261&gt;10000,$T261,IFERROR(DATE(INT($T261),IF(ROUND(MOD($T261,1)*100,0)&gt;12,ROUND(MOD($T261,1)*10,0),ROUND(MOD($T261,1)*100,0))+1,0),"")),IFERROR(IF(LEN($T261)-LEN(SUBSTITUTE($T261,".",""))&gt;=2,DATEVALUE(SUBSTITUTE(TRIM($T261),".","-")),DATE(VALUE(LEFT(TRIM($T261),4)),VALUE(MID(TRIM($T261),6,2))+1,0)),"")))</f>
        <v/>
      </c>
    </row>
    <row r="262" customFormat="false" ht="24" hidden="false" customHeight="true" outlineLevel="0" collapsed="false">
      <c r="A262" s="144" t="s">
        <v>1310</v>
      </c>
      <c r="B262" s="99" t="s">
        <v>1311</v>
      </c>
      <c r="C262" s="99" t="s">
        <v>1312</v>
      </c>
      <c r="D262" s="131" t="s">
        <v>1313</v>
      </c>
      <c r="E262" s="139"/>
      <c r="F262" s="68" t="s">
        <v>1310</v>
      </c>
      <c r="G262" s="122" t="s">
        <v>1305</v>
      </c>
      <c r="H262" s="75"/>
      <c r="I262" s="139" t="n">
        <v>5</v>
      </c>
      <c r="J262" s="75" t="n">
        <v>5</v>
      </c>
      <c r="K262" s="75" t="n">
        <v>5</v>
      </c>
      <c r="L262" s="127" t="s">
        <v>761</v>
      </c>
      <c r="M262" s="95" t="n">
        <v>1</v>
      </c>
      <c r="N262" s="69" t="n">
        <v>1</v>
      </c>
      <c r="O262" s="136"/>
      <c r="P262" s="141"/>
      <c r="Q262" s="75"/>
      <c r="R262" s="104"/>
      <c r="S262" s="75"/>
      <c r="T262" s="75"/>
      <c r="U262" s="75"/>
      <c r="V262" s="99" t="s">
        <v>1295</v>
      </c>
      <c r="W262" s="75"/>
      <c r="X262" s="77"/>
      <c r="Y262" s="78" t="str">
        <f aca="true">IF(TRIM($B262&amp;$C262)="","",IF(OR($W262="安装免保",$W262="技术免保",$W262="质保期内"),IF(NOT(ISNUMBER($X262)),"▲免保到期日没填",IF($X262&lt;TODAY(),"▲免保已到期，转收费",IF($X262-TODAY()&lt;=提醒天数,"免保剩"&amp;($X262-TODAY())&amp;"天","免保中"))),IF($W262="暂停维保","暂停中",IF($W262="已解约","已解约",""))))</f>
        <v/>
      </c>
      <c r="Z262" s="78" t="str">
        <f aca="true">IF(TRIM($B262&amp;$C262)="","",TRIM(IF($AA262="","",IF($AA262&lt;TODAY(),"年检已过期"&amp;(TODAY()-$AA262)&amp;"天 ",IF($AA262-TODAY()&lt;=提醒天数,"年检剩"&amp;($AA262-TODAY())&amp;"天 ","")))&amp;IF($AB262="","",IF($AB262&lt;TODAY(),"限速器已过期"&amp;(TODAY()-$AB262)&amp;"天 ",IF($AB262-TODAY()&lt;=提醒天数,"限速器剩"&amp;($AB262-TODAY())&amp;"天 ","")))&amp;IF($AC262="","",IF($AC262&lt;TODAY(),"载重试验已过期"&amp;(TODAY()-$AC262)&amp;"天 ",IF($AC262-TODAY()&lt;=提醒天数,"载重试验剩"&amp;($AC262-TODAY())&amp;"天 ","")))))</f>
        <v/>
      </c>
      <c r="AA262" s="77" t="str">
        <f aca="false">IF(TRIM($Q262&amp;"")="","",IF(ISNUMBER($Q262),IF($Q262&gt;10000,$Q262,IFERROR(DATE(INT($Q262),IF(ROUND(MOD($Q262,1)*100,0)&gt;12,ROUND(MOD($Q262,1)*10,0),ROUND(MOD($Q262,1)*100,0))+1,0),"")),IFERROR(IF(LEN($Q262)-LEN(SUBSTITUTE($Q262,".",""))&gt;=2,DATEVALUE(SUBSTITUTE(TRIM($Q262),".","-")),DATE(VALUE(LEFT(TRIM($Q262),4)),VALUE(MID(TRIM($Q262),6,2))+1,0)),"")))</f>
        <v/>
      </c>
      <c r="AB262" s="77" t="str">
        <f aca="false">IF(TRIM($S262&amp;"")="","",IF(ISNUMBER($S262),IF($S262&gt;10000,$S262,IFERROR(DATE(INT($S262),IF(ROUND(MOD($S262,1)*100,0)&gt;12,ROUND(MOD($S262,1)*10,0),ROUND(MOD($S262,1)*100,0))+1,0),"")),IFERROR(IF(LEN($S262)-LEN(SUBSTITUTE($S262,".",""))&gt;=2,DATEVALUE(SUBSTITUTE(TRIM($S262),".","-")),DATE(VALUE(LEFT(TRIM($S262),4)),VALUE(MID(TRIM($S262),6,2))+1,0)),"")))</f>
        <v/>
      </c>
      <c r="AC262" s="77" t="str">
        <f aca="false">IF(TRIM($T262&amp;"")="","",IF(ISNUMBER($T262),IF($T262&gt;10000,$T262,IFERROR(DATE(INT($T262),IF(ROUND(MOD($T262,1)*100,0)&gt;12,ROUND(MOD($T262,1)*10,0),ROUND(MOD($T262,1)*100,0))+1,0),"")),IFERROR(IF(LEN($T262)-LEN(SUBSTITUTE($T262,".",""))&gt;=2,DATEVALUE(SUBSTITUTE(TRIM($T262),".","-")),DATE(VALUE(LEFT(TRIM($T262),4)),VALUE(MID(TRIM($T262),6,2))+1,0)),"")))</f>
        <v/>
      </c>
    </row>
    <row r="263" customFormat="false" ht="24" hidden="false" customHeight="true" outlineLevel="0" collapsed="false">
      <c r="A263" s="130" t="s">
        <v>1314</v>
      </c>
      <c r="B263" s="99" t="s">
        <v>1315</v>
      </c>
      <c r="C263" s="99" t="s">
        <v>1316</v>
      </c>
      <c r="D263" s="131" t="s">
        <v>1317</v>
      </c>
      <c r="E263" s="139"/>
      <c r="F263" s="131" t="s">
        <v>1318</v>
      </c>
      <c r="G263" s="143" t="s">
        <v>1319</v>
      </c>
      <c r="H263" s="75"/>
      <c r="I263" s="45" t="n">
        <v>8</v>
      </c>
      <c r="J263" s="75" t="n">
        <v>8</v>
      </c>
      <c r="K263" s="75" t="n">
        <v>8</v>
      </c>
      <c r="L263" s="127" t="s">
        <v>185</v>
      </c>
      <c r="M263" s="95" t="n">
        <v>1.5</v>
      </c>
      <c r="N263" s="69" t="n">
        <v>1</v>
      </c>
      <c r="O263" s="136"/>
      <c r="P263" s="141" t="s">
        <v>1320</v>
      </c>
      <c r="Q263" s="75"/>
      <c r="R263" s="104"/>
      <c r="S263" s="75"/>
      <c r="T263" s="75"/>
      <c r="U263" s="75"/>
      <c r="V263" s="99" t="s">
        <v>1295</v>
      </c>
      <c r="W263" s="75"/>
      <c r="X263" s="77"/>
      <c r="Y263" s="78" t="str">
        <f aca="true">IF(TRIM($B263&amp;$C263)="","",IF(OR($W263="安装免保",$W263="技术免保",$W263="质保期内"),IF(NOT(ISNUMBER($X263)),"▲免保到期日没填",IF($X263&lt;TODAY(),"▲免保已到期，转收费",IF($X263-TODAY()&lt;=提醒天数,"免保剩"&amp;($X263-TODAY())&amp;"天","免保中"))),IF($W263="暂停维保","暂停中",IF($W263="已解约","已解约",""))))</f>
        <v/>
      </c>
      <c r="Z263" s="78" t="str">
        <f aca="true">IF(TRIM($B263&amp;$C263)="","",TRIM(IF($AA263="","",IF($AA263&lt;TODAY(),"年检已过期"&amp;(TODAY()-$AA263)&amp;"天 ",IF($AA263-TODAY()&lt;=提醒天数,"年检剩"&amp;($AA263-TODAY())&amp;"天 ","")))&amp;IF($AB263="","",IF($AB263&lt;TODAY(),"限速器已过期"&amp;(TODAY()-$AB263)&amp;"天 ",IF($AB263-TODAY()&lt;=提醒天数,"限速器剩"&amp;($AB263-TODAY())&amp;"天 ","")))&amp;IF($AC263="","",IF($AC263&lt;TODAY(),"载重试验已过期"&amp;(TODAY()-$AC263)&amp;"天 ",IF($AC263-TODAY()&lt;=提醒天数,"载重试验剩"&amp;($AC263-TODAY())&amp;"天 ","")))))</f>
        <v/>
      </c>
      <c r="AA263" s="77" t="str">
        <f aca="false">IF(TRIM($Q263&amp;"")="","",IF(ISNUMBER($Q263),IF($Q263&gt;10000,$Q263,IFERROR(DATE(INT($Q263),IF(ROUND(MOD($Q263,1)*100,0)&gt;12,ROUND(MOD($Q263,1)*10,0),ROUND(MOD($Q263,1)*100,0))+1,0),"")),IFERROR(IF(LEN($Q263)-LEN(SUBSTITUTE($Q263,".",""))&gt;=2,DATEVALUE(SUBSTITUTE(TRIM($Q263),".","-")),DATE(VALUE(LEFT(TRIM($Q263),4)),VALUE(MID(TRIM($Q263),6,2))+1,0)),"")))</f>
        <v/>
      </c>
      <c r="AB263" s="77" t="str">
        <f aca="false">IF(TRIM($S263&amp;"")="","",IF(ISNUMBER($S263),IF($S263&gt;10000,$S263,IFERROR(DATE(INT($S263),IF(ROUND(MOD($S263,1)*100,0)&gt;12,ROUND(MOD($S263,1)*10,0),ROUND(MOD($S263,1)*100,0))+1,0),"")),IFERROR(IF(LEN($S263)-LEN(SUBSTITUTE($S263,".",""))&gt;=2,DATEVALUE(SUBSTITUTE(TRIM($S263),".","-")),DATE(VALUE(LEFT(TRIM($S263),4)),VALUE(MID(TRIM($S263),6,2))+1,0)),"")))</f>
        <v/>
      </c>
      <c r="AC263" s="77" t="str">
        <f aca="false">IF(TRIM($T263&amp;"")="","",IF(ISNUMBER($T263),IF($T263&gt;10000,$T263,IFERROR(DATE(INT($T263),IF(ROUND(MOD($T263,1)*100,0)&gt;12,ROUND(MOD($T263,1)*10,0),ROUND(MOD($T263,1)*100,0))+1,0),"")),IFERROR(IF(LEN($T263)-LEN(SUBSTITUTE($T263,".",""))&gt;=2,DATEVALUE(SUBSTITUTE(TRIM($T263),".","-")),DATE(VALUE(LEFT(TRIM($T263),4)),VALUE(MID(TRIM($T263),6,2))+1,0)),"")))</f>
        <v/>
      </c>
    </row>
    <row r="264" customFormat="false" ht="24" hidden="false" customHeight="true" outlineLevel="0" collapsed="false">
      <c r="A264" s="130" t="s">
        <v>1314</v>
      </c>
      <c r="B264" s="99" t="s">
        <v>1315</v>
      </c>
      <c r="C264" s="99" t="s">
        <v>1321</v>
      </c>
      <c r="D264" s="131" t="s">
        <v>1317</v>
      </c>
      <c r="E264" s="139"/>
      <c r="F264" s="131" t="s">
        <v>1322</v>
      </c>
      <c r="G264" s="143" t="s">
        <v>1319</v>
      </c>
      <c r="H264" s="75"/>
      <c r="I264" s="139" t="n">
        <v>6</v>
      </c>
      <c r="J264" s="75" t="n">
        <v>6</v>
      </c>
      <c r="K264" s="75" t="n">
        <v>6</v>
      </c>
      <c r="L264" s="127" t="s">
        <v>185</v>
      </c>
      <c r="M264" s="95" t="n">
        <v>1.5</v>
      </c>
      <c r="N264" s="69" t="n">
        <v>1</v>
      </c>
      <c r="O264" s="136"/>
      <c r="P264" s="141" t="s">
        <v>1323</v>
      </c>
      <c r="Q264" s="75"/>
      <c r="R264" s="104"/>
      <c r="S264" s="75"/>
      <c r="T264" s="75"/>
      <c r="U264" s="75"/>
      <c r="V264" s="99" t="s">
        <v>1295</v>
      </c>
      <c r="W264" s="75"/>
      <c r="X264" s="77"/>
      <c r="Y264" s="78" t="str">
        <f aca="true">IF(TRIM($B264&amp;$C264)="","",IF(OR($W264="安装免保",$W264="技术免保",$W264="质保期内"),IF(NOT(ISNUMBER($X264)),"▲免保到期日没填",IF($X264&lt;TODAY(),"▲免保已到期，转收费",IF($X264-TODAY()&lt;=提醒天数,"免保剩"&amp;($X264-TODAY())&amp;"天","免保中"))),IF($W264="暂停维保","暂停中",IF($W264="已解约","已解约",""))))</f>
        <v/>
      </c>
      <c r="Z264" s="78" t="str">
        <f aca="true">IF(TRIM($B264&amp;$C264)="","",TRIM(IF($AA264="","",IF($AA264&lt;TODAY(),"年检已过期"&amp;(TODAY()-$AA264)&amp;"天 ",IF($AA264-TODAY()&lt;=提醒天数,"年检剩"&amp;($AA264-TODAY())&amp;"天 ","")))&amp;IF($AB264="","",IF($AB264&lt;TODAY(),"限速器已过期"&amp;(TODAY()-$AB264)&amp;"天 ",IF($AB264-TODAY()&lt;=提醒天数,"限速器剩"&amp;($AB264-TODAY())&amp;"天 ","")))&amp;IF($AC264="","",IF($AC264&lt;TODAY(),"载重试验已过期"&amp;(TODAY()-$AC264)&amp;"天 ",IF($AC264-TODAY()&lt;=提醒天数,"载重试验剩"&amp;($AC264-TODAY())&amp;"天 ","")))))</f>
        <v/>
      </c>
      <c r="AA264" s="77" t="str">
        <f aca="false">IF(TRIM($Q264&amp;"")="","",IF(ISNUMBER($Q264),IF($Q264&gt;10000,$Q264,IFERROR(DATE(INT($Q264),IF(ROUND(MOD($Q264,1)*100,0)&gt;12,ROUND(MOD($Q264,1)*10,0),ROUND(MOD($Q264,1)*100,0))+1,0),"")),IFERROR(IF(LEN($Q264)-LEN(SUBSTITUTE($Q264,".",""))&gt;=2,DATEVALUE(SUBSTITUTE(TRIM($Q264),".","-")),DATE(VALUE(LEFT(TRIM($Q264),4)),VALUE(MID(TRIM($Q264),6,2))+1,0)),"")))</f>
        <v/>
      </c>
      <c r="AB264" s="77" t="str">
        <f aca="false">IF(TRIM($S264&amp;"")="","",IF(ISNUMBER($S264),IF($S264&gt;10000,$S264,IFERROR(DATE(INT($S264),IF(ROUND(MOD($S264,1)*100,0)&gt;12,ROUND(MOD($S264,1)*10,0),ROUND(MOD($S264,1)*100,0))+1,0),"")),IFERROR(IF(LEN($S264)-LEN(SUBSTITUTE($S264,".",""))&gt;=2,DATEVALUE(SUBSTITUTE(TRIM($S264),".","-")),DATE(VALUE(LEFT(TRIM($S264),4)),VALUE(MID(TRIM($S264),6,2))+1,0)),"")))</f>
        <v/>
      </c>
      <c r="AC264" s="77" t="str">
        <f aca="false">IF(TRIM($T264&amp;"")="","",IF(ISNUMBER($T264),IF($T264&gt;10000,$T264,IFERROR(DATE(INT($T264),IF(ROUND(MOD($T264,1)*100,0)&gt;12,ROUND(MOD($T264,1)*10,0),ROUND(MOD($T264,1)*100,0))+1,0),"")),IFERROR(IF(LEN($T264)-LEN(SUBSTITUTE($T264,".",""))&gt;=2,DATEVALUE(SUBSTITUTE(TRIM($T264),".","-")),DATE(VALUE(LEFT(TRIM($T264),4)),VALUE(MID(TRIM($T264),6,2))+1,0)),"")))</f>
        <v/>
      </c>
    </row>
    <row r="265" customFormat="false" ht="24" hidden="false" customHeight="true" outlineLevel="0" collapsed="false">
      <c r="A265" s="130" t="s">
        <v>1314</v>
      </c>
      <c r="B265" s="99" t="s">
        <v>1315</v>
      </c>
      <c r="C265" s="99" t="s">
        <v>1324</v>
      </c>
      <c r="D265" s="131" t="s">
        <v>1317</v>
      </c>
      <c r="E265" s="139"/>
      <c r="F265" s="131" t="s">
        <v>1325</v>
      </c>
      <c r="G265" s="143" t="s">
        <v>1319</v>
      </c>
      <c r="H265" s="75"/>
      <c r="I265" s="139" t="n">
        <v>6</v>
      </c>
      <c r="J265" s="75" t="n">
        <v>6</v>
      </c>
      <c r="K265" s="75" t="n">
        <v>6</v>
      </c>
      <c r="L265" s="127" t="s">
        <v>185</v>
      </c>
      <c r="M265" s="95" t="n">
        <v>1.5</v>
      </c>
      <c r="N265" s="69" t="n">
        <v>1</v>
      </c>
      <c r="O265" s="136"/>
      <c r="P265" s="141" t="s">
        <v>1326</v>
      </c>
      <c r="Q265" s="75"/>
      <c r="R265" s="104"/>
      <c r="S265" s="75"/>
      <c r="T265" s="75"/>
      <c r="U265" s="75"/>
      <c r="V265" s="99" t="s">
        <v>1295</v>
      </c>
      <c r="W265" s="75"/>
      <c r="X265" s="77"/>
      <c r="Y265" s="78" t="str">
        <f aca="true">IF(TRIM($B265&amp;$C265)="","",IF(OR($W265="安装免保",$W265="技术免保",$W265="质保期内"),IF(NOT(ISNUMBER($X265)),"▲免保到期日没填",IF($X265&lt;TODAY(),"▲免保已到期，转收费",IF($X265-TODAY()&lt;=提醒天数,"免保剩"&amp;($X265-TODAY())&amp;"天","免保中"))),IF($W265="暂停维保","暂停中",IF($W265="已解约","已解约",""))))</f>
        <v/>
      </c>
      <c r="Z265" s="78" t="str">
        <f aca="true">IF(TRIM($B265&amp;$C265)="","",TRIM(IF($AA265="","",IF($AA265&lt;TODAY(),"年检已过期"&amp;(TODAY()-$AA265)&amp;"天 ",IF($AA265-TODAY()&lt;=提醒天数,"年检剩"&amp;($AA265-TODAY())&amp;"天 ","")))&amp;IF($AB265="","",IF($AB265&lt;TODAY(),"限速器已过期"&amp;(TODAY()-$AB265)&amp;"天 ",IF($AB265-TODAY()&lt;=提醒天数,"限速器剩"&amp;($AB265-TODAY())&amp;"天 ","")))&amp;IF($AC265="","",IF($AC265&lt;TODAY(),"载重试验已过期"&amp;(TODAY()-$AC265)&amp;"天 ",IF($AC265-TODAY()&lt;=提醒天数,"载重试验剩"&amp;($AC265-TODAY())&amp;"天 ","")))))</f>
        <v/>
      </c>
      <c r="AA265" s="77" t="str">
        <f aca="false">IF(TRIM($Q265&amp;"")="","",IF(ISNUMBER($Q265),IF($Q265&gt;10000,$Q265,IFERROR(DATE(INT($Q265),IF(ROUND(MOD($Q265,1)*100,0)&gt;12,ROUND(MOD($Q265,1)*10,0),ROUND(MOD($Q265,1)*100,0))+1,0),"")),IFERROR(IF(LEN($Q265)-LEN(SUBSTITUTE($Q265,".",""))&gt;=2,DATEVALUE(SUBSTITUTE(TRIM($Q265),".","-")),DATE(VALUE(LEFT(TRIM($Q265),4)),VALUE(MID(TRIM($Q265),6,2))+1,0)),"")))</f>
        <v/>
      </c>
      <c r="AB265" s="77" t="str">
        <f aca="false">IF(TRIM($S265&amp;"")="","",IF(ISNUMBER($S265),IF($S265&gt;10000,$S265,IFERROR(DATE(INT($S265),IF(ROUND(MOD($S265,1)*100,0)&gt;12,ROUND(MOD($S265,1)*10,0),ROUND(MOD($S265,1)*100,0))+1,0),"")),IFERROR(IF(LEN($S265)-LEN(SUBSTITUTE($S265,".",""))&gt;=2,DATEVALUE(SUBSTITUTE(TRIM($S265),".","-")),DATE(VALUE(LEFT(TRIM($S265),4)),VALUE(MID(TRIM($S265),6,2))+1,0)),"")))</f>
        <v/>
      </c>
      <c r="AC265" s="77" t="str">
        <f aca="false">IF(TRIM($T265&amp;"")="","",IF(ISNUMBER($T265),IF($T265&gt;10000,$T265,IFERROR(DATE(INT($T265),IF(ROUND(MOD($T265,1)*100,0)&gt;12,ROUND(MOD($T265,1)*10,0),ROUND(MOD($T265,1)*100,0))+1,0),"")),IFERROR(IF(LEN($T265)-LEN(SUBSTITUTE($T265,".",""))&gt;=2,DATEVALUE(SUBSTITUTE(TRIM($T265),".","-")),DATE(VALUE(LEFT(TRIM($T265),4)),VALUE(MID(TRIM($T265),6,2))+1,0)),"")))</f>
        <v/>
      </c>
    </row>
    <row r="266" customFormat="false" ht="24" hidden="false" customHeight="true" outlineLevel="0" collapsed="false">
      <c r="A266" s="130" t="s">
        <v>1314</v>
      </c>
      <c r="B266" s="99" t="s">
        <v>1315</v>
      </c>
      <c r="C266" s="99" t="s">
        <v>1327</v>
      </c>
      <c r="D266" s="131" t="s">
        <v>1317</v>
      </c>
      <c r="E266" s="139"/>
      <c r="F266" s="131" t="s">
        <v>1328</v>
      </c>
      <c r="G266" s="143" t="s">
        <v>1319</v>
      </c>
      <c r="H266" s="75"/>
      <c r="I266" s="139" t="n">
        <v>8</v>
      </c>
      <c r="J266" s="75" t="n">
        <v>8</v>
      </c>
      <c r="K266" s="75" t="n">
        <v>8</v>
      </c>
      <c r="L266" s="127" t="s">
        <v>185</v>
      </c>
      <c r="M266" s="95" t="n">
        <v>1.5</v>
      </c>
      <c r="N266" s="69" t="n">
        <v>1</v>
      </c>
      <c r="O266" s="136"/>
      <c r="P266" s="141"/>
      <c r="Q266" s="75"/>
      <c r="R266" s="104"/>
      <c r="S266" s="75"/>
      <c r="T266" s="75"/>
      <c r="U266" s="75"/>
      <c r="V266" s="99" t="s">
        <v>1295</v>
      </c>
      <c r="W266" s="75"/>
      <c r="X266" s="77"/>
      <c r="Y266" s="78" t="str">
        <f aca="true">IF(TRIM($B266&amp;$C266)="","",IF(OR($W266="安装免保",$W266="技术免保",$W266="质保期内"),IF(NOT(ISNUMBER($X266)),"▲免保到期日没填",IF($X266&lt;TODAY(),"▲免保已到期，转收费",IF($X266-TODAY()&lt;=提醒天数,"免保剩"&amp;($X266-TODAY())&amp;"天","免保中"))),IF($W266="暂停维保","暂停中",IF($W266="已解约","已解约",""))))</f>
        <v/>
      </c>
      <c r="Z266" s="78" t="str">
        <f aca="true">IF(TRIM($B266&amp;$C266)="","",TRIM(IF($AA266="","",IF($AA266&lt;TODAY(),"年检已过期"&amp;(TODAY()-$AA266)&amp;"天 ",IF($AA266-TODAY()&lt;=提醒天数,"年检剩"&amp;($AA266-TODAY())&amp;"天 ","")))&amp;IF($AB266="","",IF($AB266&lt;TODAY(),"限速器已过期"&amp;(TODAY()-$AB266)&amp;"天 ",IF($AB266-TODAY()&lt;=提醒天数,"限速器剩"&amp;($AB266-TODAY())&amp;"天 ","")))&amp;IF($AC266="","",IF($AC266&lt;TODAY(),"载重试验已过期"&amp;(TODAY()-$AC266)&amp;"天 ",IF($AC266-TODAY()&lt;=提醒天数,"载重试验剩"&amp;($AC266-TODAY())&amp;"天 ","")))))</f>
        <v/>
      </c>
      <c r="AA266" s="77" t="str">
        <f aca="false">IF(TRIM($Q266&amp;"")="","",IF(ISNUMBER($Q266),IF($Q266&gt;10000,$Q266,IFERROR(DATE(INT($Q266),IF(ROUND(MOD($Q266,1)*100,0)&gt;12,ROUND(MOD($Q266,1)*10,0),ROUND(MOD($Q266,1)*100,0))+1,0),"")),IFERROR(IF(LEN($Q266)-LEN(SUBSTITUTE($Q266,".",""))&gt;=2,DATEVALUE(SUBSTITUTE(TRIM($Q266),".","-")),DATE(VALUE(LEFT(TRIM($Q266),4)),VALUE(MID(TRIM($Q266),6,2))+1,0)),"")))</f>
        <v/>
      </c>
      <c r="AB266" s="77" t="str">
        <f aca="false">IF(TRIM($S266&amp;"")="","",IF(ISNUMBER($S266),IF($S266&gt;10000,$S266,IFERROR(DATE(INT($S266),IF(ROUND(MOD($S266,1)*100,0)&gt;12,ROUND(MOD($S266,1)*10,0),ROUND(MOD($S266,1)*100,0))+1,0),"")),IFERROR(IF(LEN($S266)-LEN(SUBSTITUTE($S266,".",""))&gt;=2,DATEVALUE(SUBSTITUTE(TRIM($S266),".","-")),DATE(VALUE(LEFT(TRIM($S266),4)),VALUE(MID(TRIM($S266),6,2))+1,0)),"")))</f>
        <v/>
      </c>
      <c r="AC266" s="77" t="str">
        <f aca="false">IF(TRIM($T266&amp;"")="","",IF(ISNUMBER($T266),IF($T266&gt;10000,$T266,IFERROR(DATE(INT($T266),IF(ROUND(MOD($T266,1)*100,0)&gt;12,ROUND(MOD($T266,1)*10,0),ROUND(MOD($T266,1)*100,0))+1,0),"")),IFERROR(IF(LEN($T266)-LEN(SUBSTITUTE($T266,".",""))&gt;=2,DATEVALUE(SUBSTITUTE(TRIM($T266),".","-")),DATE(VALUE(LEFT(TRIM($T266),4)),VALUE(MID(TRIM($T266),6,2))+1,0)),"")))</f>
        <v/>
      </c>
    </row>
    <row r="267" customFormat="false" ht="24" hidden="false" customHeight="true" outlineLevel="0" collapsed="false">
      <c r="A267" s="130" t="s">
        <v>1314</v>
      </c>
      <c r="B267" s="99" t="s">
        <v>1315</v>
      </c>
      <c r="C267" s="99" t="s">
        <v>1329</v>
      </c>
      <c r="D267" s="131" t="s">
        <v>1317</v>
      </c>
      <c r="E267" s="139"/>
      <c r="F267" s="145" t="s">
        <v>1330</v>
      </c>
      <c r="G267" s="143" t="s">
        <v>1319</v>
      </c>
      <c r="H267" s="75"/>
      <c r="I267" s="139" t="n">
        <v>8</v>
      </c>
      <c r="J267" s="75" t="n">
        <v>8</v>
      </c>
      <c r="K267" s="75" t="n">
        <v>9</v>
      </c>
      <c r="L267" s="127" t="s">
        <v>203</v>
      </c>
      <c r="M267" s="95" t="n">
        <v>0.5</v>
      </c>
      <c r="N267" s="69" t="n">
        <v>1</v>
      </c>
      <c r="O267" s="136"/>
      <c r="P267" s="141"/>
      <c r="Q267" s="75"/>
      <c r="R267" s="104"/>
      <c r="S267" s="75"/>
      <c r="T267" s="75"/>
      <c r="U267" s="75"/>
      <c r="V267" s="99" t="s">
        <v>1295</v>
      </c>
      <c r="W267" s="75"/>
      <c r="X267" s="77"/>
      <c r="Y267" s="78" t="str">
        <f aca="true">IF(TRIM($B267&amp;$C267)="","",IF(OR($W267="安装免保",$W267="技术免保",$W267="质保期内"),IF(NOT(ISNUMBER($X267)),"▲免保到期日没填",IF($X267&lt;TODAY(),"▲免保已到期，转收费",IF($X267-TODAY()&lt;=提醒天数,"免保剩"&amp;($X267-TODAY())&amp;"天","免保中"))),IF($W267="暂停维保","暂停中",IF($W267="已解约","已解约",""))))</f>
        <v/>
      </c>
      <c r="Z267" s="78" t="str">
        <f aca="true">IF(TRIM($B267&amp;$C267)="","",TRIM(IF($AA267="","",IF($AA267&lt;TODAY(),"年检已过期"&amp;(TODAY()-$AA267)&amp;"天 ",IF($AA267-TODAY()&lt;=提醒天数,"年检剩"&amp;($AA267-TODAY())&amp;"天 ","")))&amp;IF($AB267="","",IF($AB267&lt;TODAY(),"限速器已过期"&amp;(TODAY()-$AB267)&amp;"天 ",IF($AB267-TODAY()&lt;=提醒天数,"限速器剩"&amp;($AB267-TODAY())&amp;"天 ","")))&amp;IF($AC267="","",IF($AC267&lt;TODAY(),"载重试验已过期"&amp;(TODAY()-$AC267)&amp;"天 ",IF($AC267-TODAY()&lt;=提醒天数,"载重试验剩"&amp;($AC267-TODAY())&amp;"天 ","")))))</f>
        <v/>
      </c>
      <c r="AA267" s="77" t="str">
        <f aca="false">IF(TRIM($Q267&amp;"")="","",IF(ISNUMBER($Q267),IF($Q267&gt;10000,$Q267,IFERROR(DATE(INT($Q267),IF(ROUND(MOD($Q267,1)*100,0)&gt;12,ROUND(MOD($Q267,1)*10,0),ROUND(MOD($Q267,1)*100,0))+1,0),"")),IFERROR(IF(LEN($Q267)-LEN(SUBSTITUTE($Q267,".",""))&gt;=2,DATEVALUE(SUBSTITUTE(TRIM($Q267),".","-")),DATE(VALUE(LEFT(TRIM($Q267),4)),VALUE(MID(TRIM($Q267),6,2))+1,0)),"")))</f>
        <v/>
      </c>
      <c r="AB267" s="77" t="str">
        <f aca="false">IF(TRIM($S267&amp;"")="","",IF(ISNUMBER($S267),IF($S267&gt;10000,$S267,IFERROR(DATE(INT($S267),IF(ROUND(MOD($S267,1)*100,0)&gt;12,ROUND(MOD($S267,1)*10,0),ROUND(MOD($S267,1)*100,0))+1,0),"")),IFERROR(IF(LEN($S267)-LEN(SUBSTITUTE($S267,".",""))&gt;=2,DATEVALUE(SUBSTITUTE(TRIM($S267),".","-")),DATE(VALUE(LEFT(TRIM($S267),4)),VALUE(MID(TRIM($S267),6,2))+1,0)),"")))</f>
        <v/>
      </c>
      <c r="AC267" s="77" t="str">
        <f aca="false">IF(TRIM($T267&amp;"")="","",IF(ISNUMBER($T267),IF($T267&gt;10000,$T267,IFERROR(DATE(INT($T267),IF(ROUND(MOD($T267,1)*100,0)&gt;12,ROUND(MOD($T267,1)*10,0),ROUND(MOD($T267,1)*100,0))+1,0),"")),IFERROR(IF(LEN($T267)-LEN(SUBSTITUTE($T267,".",""))&gt;=2,DATEVALUE(SUBSTITUTE(TRIM($T267),".","-")),DATE(VALUE(LEFT(TRIM($T267),4)),VALUE(MID(TRIM($T267),6,2))+1,0)),"")))</f>
        <v/>
      </c>
    </row>
    <row r="268" customFormat="false" ht="24" hidden="false" customHeight="true" outlineLevel="0" collapsed="false">
      <c r="A268" s="130" t="s">
        <v>1314</v>
      </c>
      <c r="B268" s="99" t="s">
        <v>1331</v>
      </c>
      <c r="C268" s="99" t="s">
        <v>1332</v>
      </c>
      <c r="D268" s="131" t="s">
        <v>1278</v>
      </c>
      <c r="E268" s="139"/>
      <c r="F268" s="81"/>
      <c r="G268" s="133"/>
      <c r="H268" s="75"/>
      <c r="I268" s="139" t="n">
        <v>14</v>
      </c>
      <c r="J268" s="75" t="n">
        <v>14</v>
      </c>
      <c r="K268" s="75" t="n">
        <v>14</v>
      </c>
      <c r="L268" s="127" t="s">
        <v>241</v>
      </c>
      <c r="M268" s="95" t="n">
        <v>1.5</v>
      </c>
      <c r="N268" s="69" t="n">
        <v>1</v>
      </c>
      <c r="O268" s="136"/>
      <c r="P268" s="141" t="s">
        <v>1299</v>
      </c>
      <c r="Q268" s="75"/>
      <c r="R268" s="104"/>
      <c r="S268" s="75"/>
      <c r="T268" s="75"/>
      <c r="U268" s="75"/>
      <c r="V268" s="99" t="s">
        <v>1285</v>
      </c>
      <c r="W268" s="75"/>
      <c r="X268" s="77"/>
      <c r="Y268" s="78" t="str">
        <f aca="true">IF(TRIM($B268&amp;$C268)="","",IF(OR($W268="安装免保",$W268="技术免保",$W268="质保期内"),IF(NOT(ISNUMBER($X268)),"▲免保到期日没填",IF($X268&lt;TODAY(),"▲免保已到期，转收费",IF($X268-TODAY()&lt;=提醒天数,"免保剩"&amp;($X268-TODAY())&amp;"天","免保中"))),IF($W268="暂停维保","暂停中",IF($W268="已解约","已解约",""))))</f>
        <v/>
      </c>
      <c r="Z268" s="78" t="str">
        <f aca="true">IF(TRIM($B268&amp;$C268)="","",TRIM(IF($AA268="","",IF($AA268&lt;TODAY(),"年检已过期"&amp;(TODAY()-$AA268)&amp;"天 ",IF($AA268-TODAY()&lt;=提醒天数,"年检剩"&amp;($AA268-TODAY())&amp;"天 ","")))&amp;IF($AB268="","",IF($AB268&lt;TODAY(),"限速器已过期"&amp;(TODAY()-$AB268)&amp;"天 ",IF($AB268-TODAY()&lt;=提醒天数,"限速器剩"&amp;($AB268-TODAY())&amp;"天 ","")))&amp;IF($AC268="","",IF($AC268&lt;TODAY(),"载重试验已过期"&amp;(TODAY()-$AC268)&amp;"天 ",IF($AC268-TODAY()&lt;=提醒天数,"载重试验剩"&amp;($AC268-TODAY())&amp;"天 ","")))))</f>
        <v/>
      </c>
      <c r="AA268" s="77" t="str">
        <f aca="false">IF(TRIM($Q268&amp;"")="","",IF(ISNUMBER($Q268),IF($Q268&gt;10000,$Q268,IFERROR(DATE(INT($Q268),IF(ROUND(MOD($Q268,1)*100,0)&gt;12,ROUND(MOD($Q268,1)*10,0),ROUND(MOD($Q268,1)*100,0))+1,0),"")),IFERROR(IF(LEN($Q268)-LEN(SUBSTITUTE($Q268,".",""))&gt;=2,DATEVALUE(SUBSTITUTE(TRIM($Q268),".","-")),DATE(VALUE(LEFT(TRIM($Q268),4)),VALUE(MID(TRIM($Q268),6,2))+1,0)),"")))</f>
        <v/>
      </c>
      <c r="AB268" s="77" t="str">
        <f aca="false">IF(TRIM($S268&amp;"")="","",IF(ISNUMBER($S268),IF($S268&gt;10000,$S268,IFERROR(DATE(INT($S268),IF(ROUND(MOD($S268,1)*100,0)&gt;12,ROUND(MOD($S268,1)*10,0),ROUND(MOD($S268,1)*100,0))+1,0),"")),IFERROR(IF(LEN($S268)-LEN(SUBSTITUTE($S268,".",""))&gt;=2,DATEVALUE(SUBSTITUTE(TRIM($S268),".","-")),DATE(VALUE(LEFT(TRIM($S268),4)),VALUE(MID(TRIM($S268),6,2))+1,0)),"")))</f>
        <v/>
      </c>
      <c r="AC268" s="77" t="str">
        <f aca="false">IF(TRIM($T268&amp;"")="","",IF(ISNUMBER($T268),IF($T268&gt;10000,$T268,IFERROR(DATE(INT($T268),IF(ROUND(MOD($T268,1)*100,0)&gt;12,ROUND(MOD($T268,1)*10,0),ROUND(MOD($T268,1)*100,0))+1,0),"")),IFERROR(IF(LEN($T268)-LEN(SUBSTITUTE($T268,".",""))&gt;=2,DATEVALUE(SUBSTITUTE(TRIM($T268),".","-")),DATE(VALUE(LEFT(TRIM($T268),4)),VALUE(MID(TRIM($T268),6,2))+1,0)),"")))</f>
        <v/>
      </c>
    </row>
    <row r="269" customFormat="false" ht="24" hidden="false" customHeight="true" outlineLevel="0" collapsed="false">
      <c r="A269" s="130" t="s">
        <v>1314</v>
      </c>
      <c r="B269" s="99" t="s">
        <v>1333</v>
      </c>
      <c r="C269" s="146" t="s">
        <v>1334</v>
      </c>
      <c r="D269" s="131" t="s">
        <v>1313</v>
      </c>
      <c r="E269" s="139"/>
      <c r="F269" s="147" t="s">
        <v>1335</v>
      </c>
      <c r="G269" s="133"/>
      <c r="H269" s="75"/>
      <c r="I269" s="139" t="n">
        <v>3</v>
      </c>
      <c r="J269" s="75" t="n">
        <v>3</v>
      </c>
      <c r="K269" s="75" t="n">
        <v>3</v>
      </c>
      <c r="L269" s="127" t="s">
        <v>146</v>
      </c>
      <c r="M269" s="95"/>
      <c r="N269" s="69" t="n">
        <v>1</v>
      </c>
      <c r="O269" s="136"/>
      <c r="P269" s="141"/>
      <c r="Q269" s="75"/>
      <c r="R269" s="104"/>
      <c r="S269" s="75"/>
      <c r="T269" s="75"/>
      <c r="U269" s="75"/>
      <c r="V269" s="99" t="s">
        <v>1336</v>
      </c>
      <c r="W269" s="75"/>
      <c r="X269" s="77"/>
      <c r="Y269" s="78" t="str">
        <f aca="true">IF(TRIM($B269&amp;$C269)="","",IF(OR($W269="安装免保",$W269="技术免保",$W269="质保期内"),IF(NOT(ISNUMBER($X269)),"▲免保到期日没填",IF($X269&lt;TODAY(),"▲免保已到期，转收费",IF($X269-TODAY()&lt;=提醒天数,"免保剩"&amp;($X269-TODAY())&amp;"天","免保中"))),IF($W269="暂停维保","暂停中",IF($W269="已解约","已解约",""))))</f>
        <v/>
      </c>
      <c r="Z269" s="78" t="str">
        <f aca="true">IF(TRIM($B269&amp;$C269)="","",TRIM(IF($AA269="","",IF($AA269&lt;TODAY(),"年检已过期"&amp;(TODAY()-$AA269)&amp;"天 ",IF($AA269-TODAY()&lt;=提醒天数,"年检剩"&amp;($AA269-TODAY())&amp;"天 ","")))&amp;IF($AB269="","",IF($AB269&lt;TODAY(),"限速器已过期"&amp;(TODAY()-$AB269)&amp;"天 ",IF($AB269-TODAY()&lt;=提醒天数,"限速器剩"&amp;($AB269-TODAY())&amp;"天 ","")))&amp;IF($AC269="","",IF($AC269&lt;TODAY(),"载重试验已过期"&amp;(TODAY()-$AC269)&amp;"天 ",IF($AC269-TODAY()&lt;=提醒天数,"载重试验剩"&amp;($AC269-TODAY())&amp;"天 ","")))))</f>
        <v/>
      </c>
      <c r="AA269" s="77" t="str">
        <f aca="false">IF(TRIM($Q269&amp;"")="","",IF(ISNUMBER($Q269),IF($Q269&gt;10000,$Q269,IFERROR(DATE(INT($Q269),IF(ROUND(MOD($Q269,1)*100,0)&gt;12,ROUND(MOD($Q269,1)*10,0),ROUND(MOD($Q269,1)*100,0))+1,0),"")),IFERROR(IF(LEN($Q269)-LEN(SUBSTITUTE($Q269,".",""))&gt;=2,DATEVALUE(SUBSTITUTE(TRIM($Q269),".","-")),DATE(VALUE(LEFT(TRIM($Q269),4)),VALUE(MID(TRIM($Q269),6,2))+1,0)),"")))</f>
        <v/>
      </c>
      <c r="AB269" s="77" t="str">
        <f aca="false">IF(TRIM($S269&amp;"")="","",IF(ISNUMBER($S269),IF($S269&gt;10000,$S269,IFERROR(DATE(INT($S269),IF(ROUND(MOD($S269,1)*100,0)&gt;12,ROUND(MOD($S269,1)*10,0),ROUND(MOD($S269,1)*100,0))+1,0),"")),IFERROR(IF(LEN($S269)-LEN(SUBSTITUTE($S269,".",""))&gt;=2,DATEVALUE(SUBSTITUTE(TRIM($S269),".","-")),DATE(VALUE(LEFT(TRIM($S269),4)),VALUE(MID(TRIM($S269),6,2))+1,0)),"")))</f>
        <v/>
      </c>
      <c r="AC269" s="77" t="str">
        <f aca="false">IF(TRIM($T269&amp;"")="","",IF(ISNUMBER($T269),IF($T269&gt;10000,$T269,IFERROR(DATE(INT($T269),IF(ROUND(MOD($T269,1)*100,0)&gt;12,ROUND(MOD($T269,1)*10,0),ROUND(MOD($T269,1)*100,0))+1,0),"")),IFERROR(IF(LEN($T269)-LEN(SUBSTITUTE($T269,".",""))&gt;=2,DATEVALUE(SUBSTITUTE(TRIM($T269),".","-")),DATE(VALUE(LEFT(TRIM($T269),4)),VALUE(MID(TRIM($T269),6,2))+1,0)),"")))</f>
        <v/>
      </c>
    </row>
    <row r="270" customFormat="false" ht="24" hidden="false" customHeight="true" outlineLevel="0" collapsed="false">
      <c r="A270" s="130" t="s">
        <v>1314</v>
      </c>
      <c r="B270" s="99" t="s">
        <v>1337</v>
      </c>
      <c r="C270" s="99" t="s">
        <v>1338</v>
      </c>
      <c r="D270" s="131" t="s">
        <v>1339</v>
      </c>
      <c r="E270" s="139"/>
      <c r="F270" s="148" t="s">
        <v>1340</v>
      </c>
      <c r="G270" s="149" t="s">
        <v>859</v>
      </c>
      <c r="H270" s="75"/>
      <c r="I270" s="139" t="n">
        <v>7</v>
      </c>
      <c r="J270" s="75" t="n">
        <v>7</v>
      </c>
      <c r="K270" s="75" t="n">
        <v>7</v>
      </c>
      <c r="L270" s="127" t="s">
        <v>146</v>
      </c>
      <c r="M270" s="95" t="n">
        <v>1</v>
      </c>
      <c r="N270" s="69" t="n">
        <v>1</v>
      </c>
      <c r="O270" s="136"/>
      <c r="P270" s="141" t="s">
        <v>1341</v>
      </c>
      <c r="Q270" s="75"/>
      <c r="R270" s="104"/>
      <c r="S270" s="75"/>
      <c r="T270" s="75"/>
      <c r="U270" s="75"/>
      <c r="V270" s="99" t="s">
        <v>1336</v>
      </c>
      <c r="W270" s="75"/>
      <c r="X270" s="77"/>
      <c r="Y270" s="78" t="str">
        <f aca="true">IF(TRIM($B270&amp;$C270)="","",IF(OR($W270="安装免保",$W270="技术免保",$W270="质保期内"),IF(NOT(ISNUMBER($X270)),"▲免保到期日没填",IF($X270&lt;TODAY(),"▲免保已到期，转收费",IF($X270-TODAY()&lt;=提醒天数,"免保剩"&amp;($X270-TODAY())&amp;"天","免保中"))),IF($W270="暂停维保","暂停中",IF($W270="已解约","已解约",""))))</f>
        <v/>
      </c>
      <c r="Z270" s="78" t="str">
        <f aca="true">IF(TRIM($B270&amp;$C270)="","",TRIM(IF($AA270="","",IF($AA270&lt;TODAY(),"年检已过期"&amp;(TODAY()-$AA270)&amp;"天 ",IF($AA270-TODAY()&lt;=提醒天数,"年检剩"&amp;($AA270-TODAY())&amp;"天 ","")))&amp;IF($AB270="","",IF($AB270&lt;TODAY(),"限速器已过期"&amp;(TODAY()-$AB270)&amp;"天 ",IF($AB270-TODAY()&lt;=提醒天数,"限速器剩"&amp;($AB270-TODAY())&amp;"天 ","")))&amp;IF($AC270="","",IF($AC270&lt;TODAY(),"载重试验已过期"&amp;(TODAY()-$AC270)&amp;"天 ",IF($AC270-TODAY()&lt;=提醒天数,"载重试验剩"&amp;($AC270-TODAY())&amp;"天 ","")))))</f>
        <v/>
      </c>
      <c r="AA270" s="77" t="str">
        <f aca="false">IF(TRIM($Q270&amp;"")="","",IF(ISNUMBER($Q270),IF($Q270&gt;10000,$Q270,IFERROR(DATE(INT($Q270),IF(ROUND(MOD($Q270,1)*100,0)&gt;12,ROUND(MOD($Q270,1)*10,0),ROUND(MOD($Q270,1)*100,0))+1,0),"")),IFERROR(IF(LEN($Q270)-LEN(SUBSTITUTE($Q270,".",""))&gt;=2,DATEVALUE(SUBSTITUTE(TRIM($Q270),".","-")),DATE(VALUE(LEFT(TRIM($Q270),4)),VALUE(MID(TRIM($Q270),6,2))+1,0)),"")))</f>
        <v/>
      </c>
      <c r="AB270" s="77" t="str">
        <f aca="false">IF(TRIM($S270&amp;"")="","",IF(ISNUMBER($S270),IF($S270&gt;10000,$S270,IFERROR(DATE(INT($S270),IF(ROUND(MOD($S270,1)*100,0)&gt;12,ROUND(MOD($S270,1)*10,0),ROUND(MOD($S270,1)*100,0))+1,0),"")),IFERROR(IF(LEN($S270)-LEN(SUBSTITUTE($S270,".",""))&gt;=2,DATEVALUE(SUBSTITUTE(TRIM($S270),".","-")),DATE(VALUE(LEFT(TRIM($S270),4)),VALUE(MID(TRIM($S270),6,2))+1,0)),"")))</f>
        <v/>
      </c>
      <c r="AC270" s="77" t="str">
        <f aca="false">IF(TRIM($T270&amp;"")="","",IF(ISNUMBER($T270),IF($T270&gt;10000,$T270,IFERROR(DATE(INT($T270),IF(ROUND(MOD($T270,1)*100,0)&gt;12,ROUND(MOD($T270,1)*10,0),ROUND(MOD($T270,1)*100,0))+1,0),"")),IFERROR(IF(LEN($T270)-LEN(SUBSTITUTE($T270,".",""))&gt;=2,DATEVALUE(SUBSTITUTE(TRIM($T270),".","-")),DATE(VALUE(LEFT(TRIM($T270),4)),VALUE(MID(TRIM($T270),6,2))+1,0)),"")))</f>
        <v/>
      </c>
    </row>
    <row r="271" customFormat="false" ht="24" hidden="false" customHeight="true" outlineLevel="0" collapsed="false">
      <c r="A271" s="130" t="s">
        <v>1314</v>
      </c>
      <c r="B271" s="99" t="s">
        <v>1337</v>
      </c>
      <c r="C271" s="99" t="s">
        <v>1342</v>
      </c>
      <c r="D271" s="131" t="s">
        <v>1339</v>
      </c>
      <c r="E271" s="139"/>
      <c r="F271" s="148" t="s">
        <v>1343</v>
      </c>
      <c r="G271" s="149" t="s">
        <v>859</v>
      </c>
      <c r="H271" s="75"/>
      <c r="I271" s="139" t="n">
        <v>7</v>
      </c>
      <c r="J271" s="75" t="n">
        <v>7</v>
      </c>
      <c r="K271" s="75" t="n">
        <v>7</v>
      </c>
      <c r="L271" s="127" t="s">
        <v>146</v>
      </c>
      <c r="M271" s="95" t="n">
        <v>1</v>
      </c>
      <c r="N271" s="69" t="n">
        <v>1</v>
      </c>
      <c r="O271" s="136"/>
      <c r="P271" s="141" t="s">
        <v>1344</v>
      </c>
      <c r="Q271" s="75"/>
      <c r="R271" s="104"/>
      <c r="S271" s="75"/>
      <c r="T271" s="75"/>
      <c r="U271" s="75"/>
      <c r="V271" s="99" t="s">
        <v>1336</v>
      </c>
      <c r="W271" s="75"/>
      <c r="X271" s="77"/>
      <c r="Y271" s="78" t="str">
        <f aca="true">IF(TRIM($B271&amp;$C271)="","",IF(OR($W271="安装免保",$W271="技术免保",$W271="质保期内"),IF(NOT(ISNUMBER($X271)),"▲免保到期日没填",IF($X271&lt;TODAY(),"▲免保已到期，转收费",IF($X271-TODAY()&lt;=提醒天数,"免保剩"&amp;($X271-TODAY())&amp;"天","免保中"))),IF($W271="暂停维保","暂停中",IF($W271="已解约","已解约",""))))</f>
        <v/>
      </c>
      <c r="Z271" s="78" t="str">
        <f aca="true">IF(TRIM($B271&amp;$C271)="","",TRIM(IF($AA271="","",IF($AA271&lt;TODAY(),"年检已过期"&amp;(TODAY()-$AA271)&amp;"天 ",IF($AA271-TODAY()&lt;=提醒天数,"年检剩"&amp;($AA271-TODAY())&amp;"天 ","")))&amp;IF($AB271="","",IF($AB271&lt;TODAY(),"限速器已过期"&amp;(TODAY()-$AB271)&amp;"天 ",IF($AB271-TODAY()&lt;=提醒天数,"限速器剩"&amp;($AB271-TODAY())&amp;"天 ","")))&amp;IF($AC271="","",IF($AC271&lt;TODAY(),"载重试验已过期"&amp;(TODAY()-$AC271)&amp;"天 ",IF($AC271-TODAY()&lt;=提醒天数,"载重试验剩"&amp;($AC271-TODAY())&amp;"天 ","")))))</f>
        <v/>
      </c>
      <c r="AA271" s="77" t="str">
        <f aca="false">IF(TRIM($Q271&amp;"")="","",IF(ISNUMBER($Q271),IF($Q271&gt;10000,$Q271,IFERROR(DATE(INT($Q271),IF(ROUND(MOD($Q271,1)*100,0)&gt;12,ROUND(MOD($Q271,1)*10,0),ROUND(MOD($Q271,1)*100,0))+1,0),"")),IFERROR(IF(LEN($Q271)-LEN(SUBSTITUTE($Q271,".",""))&gt;=2,DATEVALUE(SUBSTITUTE(TRIM($Q271),".","-")),DATE(VALUE(LEFT(TRIM($Q271),4)),VALUE(MID(TRIM($Q271),6,2))+1,0)),"")))</f>
        <v/>
      </c>
      <c r="AB271" s="77" t="str">
        <f aca="false">IF(TRIM($S271&amp;"")="","",IF(ISNUMBER($S271),IF($S271&gt;10000,$S271,IFERROR(DATE(INT($S271),IF(ROUND(MOD($S271,1)*100,0)&gt;12,ROUND(MOD($S271,1)*10,0),ROUND(MOD($S271,1)*100,0))+1,0),"")),IFERROR(IF(LEN($S271)-LEN(SUBSTITUTE($S271,".",""))&gt;=2,DATEVALUE(SUBSTITUTE(TRIM($S271),".","-")),DATE(VALUE(LEFT(TRIM($S271),4)),VALUE(MID(TRIM($S271),6,2))+1,0)),"")))</f>
        <v/>
      </c>
      <c r="AC271" s="77" t="str">
        <f aca="false">IF(TRIM($T271&amp;"")="","",IF(ISNUMBER($T271),IF($T271&gt;10000,$T271,IFERROR(DATE(INT($T271),IF(ROUND(MOD($T271,1)*100,0)&gt;12,ROUND(MOD($T271,1)*10,0),ROUND(MOD($T271,1)*100,0))+1,0),"")),IFERROR(IF(LEN($T271)-LEN(SUBSTITUTE($T271,".",""))&gt;=2,DATEVALUE(SUBSTITUTE(TRIM($T271),".","-")),DATE(VALUE(LEFT(TRIM($T271),4)),VALUE(MID(TRIM($T271),6,2))+1,0)),"")))</f>
        <v/>
      </c>
    </row>
    <row r="272" customFormat="false" ht="24" hidden="false" customHeight="true" outlineLevel="0" collapsed="false">
      <c r="A272" s="130" t="s">
        <v>1314</v>
      </c>
      <c r="B272" s="99" t="s">
        <v>1337</v>
      </c>
      <c r="C272" s="99" t="s">
        <v>1345</v>
      </c>
      <c r="D272" s="131" t="s">
        <v>1339</v>
      </c>
      <c r="E272" s="139"/>
      <c r="F272" s="148" t="s">
        <v>1346</v>
      </c>
      <c r="G272" s="149" t="s">
        <v>859</v>
      </c>
      <c r="H272" s="75"/>
      <c r="I272" s="139" t="n">
        <v>7</v>
      </c>
      <c r="J272" s="75" t="n">
        <v>7</v>
      </c>
      <c r="K272" s="75" t="n">
        <v>7</v>
      </c>
      <c r="L272" s="127" t="s">
        <v>146</v>
      </c>
      <c r="M272" s="95" t="n">
        <v>1</v>
      </c>
      <c r="N272" s="69" t="n">
        <v>1</v>
      </c>
      <c r="O272" s="136"/>
      <c r="P272" s="141" t="s">
        <v>1347</v>
      </c>
      <c r="Q272" s="75"/>
      <c r="R272" s="104"/>
      <c r="S272" s="75"/>
      <c r="T272" s="75"/>
      <c r="U272" s="75"/>
      <c r="V272" s="99" t="s">
        <v>1336</v>
      </c>
      <c r="W272" s="75"/>
      <c r="X272" s="77"/>
      <c r="Y272" s="78" t="str">
        <f aca="true">IF(TRIM($B272&amp;$C272)="","",IF(OR($W272="安装免保",$W272="技术免保",$W272="质保期内"),IF(NOT(ISNUMBER($X272)),"▲免保到期日没填",IF($X272&lt;TODAY(),"▲免保已到期，转收费",IF($X272-TODAY()&lt;=提醒天数,"免保剩"&amp;($X272-TODAY())&amp;"天","免保中"))),IF($W272="暂停维保","暂停中",IF($W272="已解约","已解约",""))))</f>
        <v/>
      </c>
      <c r="Z272" s="78" t="str">
        <f aca="true">IF(TRIM($B272&amp;$C272)="","",TRIM(IF($AA272="","",IF($AA272&lt;TODAY(),"年检已过期"&amp;(TODAY()-$AA272)&amp;"天 ",IF($AA272-TODAY()&lt;=提醒天数,"年检剩"&amp;($AA272-TODAY())&amp;"天 ","")))&amp;IF($AB272="","",IF($AB272&lt;TODAY(),"限速器已过期"&amp;(TODAY()-$AB272)&amp;"天 ",IF($AB272-TODAY()&lt;=提醒天数,"限速器剩"&amp;($AB272-TODAY())&amp;"天 ","")))&amp;IF($AC272="","",IF($AC272&lt;TODAY(),"载重试验已过期"&amp;(TODAY()-$AC272)&amp;"天 ",IF($AC272-TODAY()&lt;=提醒天数,"载重试验剩"&amp;($AC272-TODAY())&amp;"天 ","")))))</f>
        <v/>
      </c>
      <c r="AA272" s="77" t="str">
        <f aca="false">IF(TRIM($Q272&amp;"")="","",IF(ISNUMBER($Q272),IF($Q272&gt;10000,$Q272,IFERROR(DATE(INT($Q272),IF(ROUND(MOD($Q272,1)*100,0)&gt;12,ROUND(MOD($Q272,1)*10,0),ROUND(MOD($Q272,1)*100,0))+1,0),"")),IFERROR(IF(LEN($Q272)-LEN(SUBSTITUTE($Q272,".",""))&gt;=2,DATEVALUE(SUBSTITUTE(TRIM($Q272),".","-")),DATE(VALUE(LEFT(TRIM($Q272),4)),VALUE(MID(TRIM($Q272),6,2))+1,0)),"")))</f>
        <v/>
      </c>
      <c r="AB272" s="77" t="str">
        <f aca="false">IF(TRIM($S272&amp;"")="","",IF(ISNUMBER($S272),IF($S272&gt;10000,$S272,IFERROR(DATE(INT($S272),IF(ROUND(MOD($S272,1)*100,0)&gt;12,ROUND(MOD($S272,1)*10,0),ROUND(MOD($S272,1)*100,0))+1,0),"")),IFERROR(IF(LEN($S272)-LEN(SUBSTITUTE($S272,".",""))&gt;=2,DATEVALUE(SUBSTITUTE(TRIM($S272),".","-")),DATE(VALUE(LEFT(TRIM($S272),4)),VALUE(MID(TRIM($S272),6,2))+1,0)),"")))</f>
        <v/>
      </c>
      <c r="AC272" s="77" t="str">
        <f aca="false">IF(TRIM($T272&amp;"")="","",IF(ISNUMBER($T272),IF($T272&gt;10000,$T272,IFERROR(DATE(INT($T272),IF(ROUND(MOD($T272,1)*100,0)&gt;12,ROUND(MOD($T272,1)*10,0),ROUND(MOD($T272,1)*100,0))+1,0),"")),IFERROR(IF(LEN($T272)-LEN(SUBSTITUTE($T272,".",""))&gt;=2,DATEVALUE(SUBSTITUTE(TRIM($T272),".","-")),DATE(VALUE(LEFT(TRIM($T272),4)),VALUE(MID(TRIM($T272),6,2))+1,0)),"")))</f>
        <v/>
      </c>
    </row>
    <row r="273" customFormat="false" ht="24" hidden="false" customHeight="true" outlineLevel="0" collapsed="false">
      <c r="A273" s="130" t="s">
        <v>1314</v>
      </c>
      <c r="B273" s="99" t="s">
        <v>1348</v>
      </c>
      <c r="C273" s="99" t="s">
        <v>1349</v>
      </c>
      <c r="D273" s="131" t="s">
        <v>1350</v>
      </c>
      <c r="E273" s="139"/>
      <c r="F273" s="148" t="s">
        <v>1351</v>
      </c>
      <c r="G273" s="149" t="s">
        <v>283</v>
      </c>
      <c r="H273" s="75"/>
      <c r="I273" s="139" t="n">
        <v>3</v>
      </c>
      <c r="J273" s="75" t="n">
        <v>3</v>
      </c>
      <c r="K273" s="75" t="n">
        <v>4</v>
      </c>
      <c r="L273" s="127" t="s">
        <v>203</v>
      </c>
      <c r="M273" s="95" t="n">
        <v>0.5</v>
      </c>
      <c r="N273" s="69" t="n">
        <v>1</v>
      </c>
      <c r="O273" s="136"/>
      <c r="P273" s="150" t="s">
        <v>1352</v>
      </c>
      <c r="Q273" s="75"/>
      <c r="R273" s="104"/>
      <c r="S273" s="75"/>
      <c r="T273" s="75"/>
      <c r="U273" s="75"/>
      <c r="V273" s="99" t="s">
        <v>1295</v>
      </c>
      <c r="W273" s="75"/>
      <c r="X273" s="77"/>
      <c r="Y273" s="78" t="str">
        <f aca="true">IF(TRIM($B273&amp;$C273)="","",IF(OR($W273="安装免保",$W273="技术免保",$W273="质保期内"),IF(NOT(ISNUMBER($X273)),"▲免保到期日没填",IF($X273&lt;TODAY(),"▲免保已到期，转收费",IF($X273-TODAY()&lt;=提醒天数,"免保剩"&amp;($X273-TODAY())&amp;"天","免保中"))),IF($W273="暂停维保","暂停中",IF($W273="已解约","已解约",""))))</f>
        <v/>
      </c>
      <c r="Z273" s="78" t="str">
        <f aca="true">IF(TRIM($B273&amp;$C273)="","",TRIM(IF($AA273="","",IF($AA273&lt;TODAY(),"年检已过期"&amp;(TODAY()-$AA273)&amp;"天 ",IF($AA273-TODAY()&lt;=提醒天数,"年检剩"&amp;($AA273-TODAY())&amp;"天 ","")))&amp;IF($AB273="","",IF($AB273&lt;TODAY(),"限速器已过期"&amp;(TODAY()-$AB273)&amp;"天 ",IF($AB273-TODAY()&lt;=提醒天数,"限速器剩"&amp;($AB273-TODAY())&amp;"天 ","")))&amp;IF($AC273="","",IF($AC273&lt;TODAY(),"载重试验已过期"&amp;(TODAY()-$AC273)&amp;"天 ",IF($AC273-TODAY()&lt;=提醒天数,"载重试验剩"&amp;($AC273-TODAY())&amp;"天 ","")))))</f>
        <v/>
      </c>
      <c r="AA273" s="77" t="str">
        <f aca="false">IF(TRIM($Q273&amp;"")="","",IF(ISNUMBER($Q273),IF($Q273&gt;10000,$Q273,IFERROR(DATE(INT($Q273),IF(ROUND(MOD($Q273,1)*100,0)&gt;12,ROUND(MOD($Q273,1)*10,0),ROUND(MOD($Q273,1)*100,0))+1,0),"")),IFERROR(IF(LEN($Q273)-LEN(SUBSTITUTE($Q273,".",""))&gt;=2,DATEVALUE(SUBSTITUTE(TRIM($Q273),".","-")),DATE(VALUE(LEFT(TRIM($Q273),4)),VALUE(MID(TRIM($Q273),6,2))+1,0)),"")))</f>
        <v/>
      </c>
      <c r="AB273" s="77" t="str">
        <f aca="false">IF(TRIM($S273&amp;"")="","",IF(ISNUMBER($S273),IF($S273&gt;10000,$S273,IFERROR(DATE(INT($S273),IF(ROUND(MOD($S273,1)*100,0)&gt;12,ROUND(MOD($S273,1)*10,0),ROUND(MOD($S273,1)*100,0))+1,0),"")),IFERROR(IF(LEN($S273)-LEN(SUBSTITUTE($S273,".",""))&gt;=2,DATEVALUE(SUBSTITUTE(TRIM($S273),".","-")),DATE(VALUE(LEFT(TRIM($S273),4)),VALUE(MID(TRIM($S273),6,2))+1,0)),"")))</f>
        <v/>
      </c>
      <c r="AC273" s="77" t="str">
        <f aca="false">IF(TRIM($T273&amp;"")="","",IF(ISNUMBER($T273),IF($T273&gt;10000,$T273,IFERROR(DATE(INT($T273),IF(ROUND(MOD($T273,1)*100,0)&gt;12,ROUND(MOD($T273,1)*10,0),ROUND(MOD($T273,1)*100,0))+1,0),"")),IFERROR(IF(LEN($T273)-LEN(SUBSTITUTE($T273,".",""))&gt;=2,DATEVALUE(SUBSTITUTE(TRIM($T273),".","-")),DATE(VALUE(LEFT(TRIM($T273),4)),VALUE(MID(TRIM($T273),6,2))+1,0)),"")))</f>
        <v/>
      </c>
    </row>
    <row r="274" customFormat="false" ht="24" hidden="false" customHeight="true" outlineLevel="0" collapsed="false">
      <c r="A274" s="130" t="s">
        <v>1314</v>
      </c>
      <c r="B274" s="99" t="s">
        <v>1348</v>
      </c>
      <c r="C274" s="99" t="s">
        <v>1353</v>
      </c>
      <c r="D274" s="131" t="s">
        <v>1350</v>
      </c>
      <c r="E274" s="139"/>
      <c r="F274" s="148" t="s">
        <v>1354</v>
      </c>
      <c r="G274" s="149" t="s">
        <v>283</v>
      </c>
      <c r="H274" s="75"/>
      <c r="I274" s="139" t="n">
        <v>3</v>
      </c>
      <c r="J274" s="75" t="n">
        <v>3</v>
      </c>
      <c r="K274" s="75" t="n">
        <v>3</v>
      </c>
      <c r="L274" s="127" t="s">
        <v>203</v>
      </c>
      <c r="M274" s="95" t="n">
        <v>0.5</v>
      </c>
      <c r="N274" s="69" t="n">
        <v>1</v>
      </c>
      <c r="O274" s="136"/>
      <c r="P274" s="150" t="s">
        <v>1352</v>
      </c>
      <c r="Q274" s="75"/>
      <c r="R274" s="104"/>
      <c r="S274" s="75"/>
      <c r="T274" s="75"/>
      <c r="U274" s="75"/>
      <c r="V274" s="99" t="s">
        <v>1295</v>
      </c>
      <c r="W274" s="75"/>
      <c r="X274" s="77"/>
      <c r="Y274" s="78" t="str">
        <f aca="true">IF(TRIM($B274&amp;$C274)="","",IF(OR($W274="安装免保",$W274="技术免保",$W274="质保期内"),IF(NOT(ISNUMBER($X274)),"▲免保到期日没填",IF($X274&lt;TODAY(),"▲免保已到期，转收费",IF($X274-TODAY()&lt;=提醒天数,"免保剩"&amp;($X274-TODAY())&amp;"天","免保中"))),IF($W274="暂停维保","暂停中",IF($W274="已解约","已解约",""))))</f>
        <v/>
      </c>
      <c r="Z274" s="78" t="str">
        <f aca="true">IF(TRIM($B274&amp;$C274)="","",TRIM(IF($AA274="","",IF($AA274&lt;TODAY(),"年检已过期"&amp;(TODAY()-$AA274)&amp;"天 ",IF($AA274-TODAY()&lt;=提醒天数,"年检剩"&amp;($AA274-TODAY())&amp;"天 ","")))&amp;IF($AB274="","",IF($AB274&lt;TODAY(),"限速器已过期"&amp;(TODAY()-$AB274)&amp;"天 ",IF($AB274-TODAY()&lt;=提醒天数,"限速器剩"&amp;($AB274-TODAY())&amp;"天 ","")))&amp;IF($AC274="","",IF($AC274&lt;TODAY(),"载重试验已过期"&amp;(TODAY()-$AC274)&amp;"天 ",IF($AC274-TODAY()&lt;=提醒天数,"载重试验剩"&amp;($AC274-TODAY())&amp;"天 ","")))))</f>
        <v/>
      </c>
      <c r="AA274" s="77" t="str">
        <f aca="false">IF(TRIM($Q274&amp;"")="","",IF(ISNUMBER($Q274),IF($Q274&gt;10000,$Q274,IFERROR(DATE(INT($Q274),IF(ROUND(MOD($Q274,1)*100,0)&gt;12,ROUND(MOD($Q274,1)*10,0),ROUND(MOD($Q274,1)*100,0))+1,0),"")),IFERROR(IF(LEN($Q274)-LEN(SUBSTITUTE($Q274,".",""))&gt;=2,DATEVALUE(SUBSTITUTE(TRIM($Q274),".","-")),DATE(VALUE(LEFT(TRIM($Q274),4)),VALUE(MID(TRIM($Q274),6,2))+1,0)),"")))</f>
        <v/>
      </c>
      <c r="AB274" s="77" t="str">
        <f aca="false">IF(TRIM($S274&amp;"")="","",IF(ISNUMBER($S274),IF($S274&gt;10000,$S274,IFERROR(DATE(INT($S274),IF(ROUND(MOD($S274,1)*100,0)&gt;12,ROUND(MOD($S274,1)*10,0),ROUND(MOD($S274,1)*100,0))+1,0),"")),IFERROR(IF(LEN($S274)-LEN(SUBSTITUTE($S274,".",""))&gt;=2,DATEVALUE(SUBSTITUTE(TRIM($S274),".","-")),DATE(VALUE(LEFT(TRIM($S274),4)),VALUE(MID(TRIM($S274),6,2))+1,0)),"")))</f>
        <v/>
      </c>
      <c r="AC274" s="77" t="str">
        <f aca="false">IF(TRIM($T274&amp;"")="","",IF(ISNUMBER($T274),IF($T274&gt;10000,$T274,IFERROR(DATE(INT($T274),IF(ROUND(MOD($T274,1)*100,0)&gt;12,ROUND(MOD($T274,1)*10,0),ROUND(MOD($T274,1)*100,0))+1,0),"")),IFERROR(IF(LEN($T274)-LEN(SUBSTITUTE($T274,".",""))&gt;=2,DATEVALUE(SUBSTITUTE(TRIM($T274),".","-")),DATE(VALUE(LEFT(TRIM($T274),4)),VALUE(MID(TRIM($T274),6,2))+1,0)),"")))</f>
        <v/>
      </c>
    </row>
    <row r="275" customFormat="false" ht="24" hidden="false" customHeight="true" outlineLevel="0" collapsed="false">
      <c r="A275" s="130" t="s">
        <v>1314</v>
      </c>
      <c r="B275" s="99" t="s">
        <v>1348</v>
      </c>
      <c r="C275" s="99" t="s">
        <v>1355</v>
      </c>
      <c r="D275" s="131" t="s">
        <v>1350</v>
      </c>
      <c r="E275" s="139"/>
      <c r="F275" s="148" t="s">
        <v>1356</v>
      </c>
      <c r="G275" s="149" t="s">
        <v>283</v>
      </c>
      <c r="H275" s="75"/>
      <c r="I275" s="139" t="n">
        <v>3</v>
      </c>
      <c r="J275" s="75" t="n">
        <v>3</v>
      </c>
      <c r="K275" s="75" t="n">
        <v>4</v>
      </c>
      <c r="L275" s="127" t="s">
        <v>203</v>
      </c>
      <c r="M275" s="95" t="n">
        <v>0.5</v>
      </c>
      <c r="N275" s="69" t="n">
        <v>1</v>
      </c>
      <c r="O275" s="136"/>
      <c r="P275" s="150" t="s">
        <v>1352</v>
      </c>
      <c r="Q275" s="75"/>
      <c r="R275" s="104"/>
      <c r="S275" s="75"/>
      <c r="T275" s="75"/>
      <c r="U275" s="75"/>
      <c r="V275" s="99" t="s">
        <v>1295</v>
      </c>
      <c r="W275" s="75"/>
      <c r="X275" s="77"/>
      <c r="Y275" s="78" t="str">
        <f aca="true">IF(TRIM($B275&amp;$C275)="","",IF(OR($W275="安装免保",$W275="技术免保",$W275="质保期内"),IF(NOT(ISNUMBER($X275)),"▲免保到期日没填",IF($X275&lt;TODAY(),"▲免保已到期，转收费",IF($X275-TODAY()&lt;=提醒天数,"免保剩"&amp;($X275-TODAY())&amp;"天","免保中"))),IF($W275="暂停维保","暂停中",IF($W275="已解约","已解约",""))))</f>
        <v/>
      </c>
      <c r="Z275" s="78" t="str">
        <f aca="true">IF(TRIM($B275&amp;$C275)="","",TRIM(IF($AA275="","",IF($AA275&lt;TODAY(),"年检已过期"&amp;(TODAY()-$AA275)&amp;"天 ",IF($AA275-TODAY()&lt;=提醒天数,"年检剩"&amp;($AA275-TODAY())&amp;"天 ","")))&amp;IF($AB275="","",IF($AB275&lt;TODAY(),"限速器已过期"&amp;(TODAY()-$AB275)&amp;"天 ",IF($AB275-TODAY()&lt;=提醒天数,"限速器剩"&amp;($AB275-TODAY())&amp;"天 ","")))&amp;IF($AC275="","",IF($AC275&lt;TODAY(),"载重试验已过期"&amp;(TODAY()-$AC275)&amp;"天 ",IF($AC275-TODAY()&lt;=提醒天数,"载重试验剩"&amp;($AC275-TODAY())&amp;"天 ","")))))</f>
        <v/>
      </c>
      <c r="AA275" s="77" t="str">
        <f aca="false">IF(TRIM($Q275&amp;"")="","",IF(ISNUMBER($Q275),IF($Q275&gt;10000,$Q275,IFERROR(DATE(INT($Q275),IF(ROUND(MOD($Q275,1)*100,0)&gt;12,ROUND(MOD($Q275,1)*10,0),ROUND(MOD($Q275,1)*100,0))+1,0),"")),IFERROR(IF(LEN($Q275)-LEN(SUBSTITUTE($Q275,".",""))&gt;=2,DATEVALUE(SUBSTITUTE(TRIM($Q275),".","-")),DATE(VALUE(LEFT(TRIM($Q275),4)),VALUE(MID(TRIM($Q275),6,2))+1,0)),"")))</f>
        <v/>
      </c>
      <c r="AB275" s="77" t="str">
        <f aca="false">IF(TRIM($S275&amp;"")="","",IF(ISNUMBER($S275),IF($S275&gt;10000,$S275,IFERROR(DATE(INT($S275),IF(ROUND(MOD($S275,1)*100,0)&gt;12,ROUND(MOD($S275,1)*10,0),ROUND(MOD($S275,1)*100,0))+1,0),"")),IFERROR(IF(LEN($S275)-LEN(SUBSTITUTE($S275,".",""))&gt;=2,DATEVALUE(SUBSTITUTE(TRIM($S275),".","-")),DATE(VALUE(LEFT(TRIM($S275),4)),VALUE(MID(TRIM($S275),6,2))+1,0)),"")))</f>
        <v/>
      </c>
      <c r="AC275" s="77" t="str">
        <f aca="false">IF(TRIM($T275&amp;"")="","",IF(ISNUMBER($T275),IF($T275&gt;10000,$T275,IFERROR(DATE(INT($T275),IF(ROUND(MOD($T275,1)*100,0)&gt;12,ROUND(MOD($T275,1)*10,0),ROUND(MOD($T275,1)*100,0))+1,0),"")),IFERROR(IF(LEN($T275)-LEN(SUBSTITUTE($T275,".",""))&gt;=2,DATEVALUE(SUBSTITUTE(TRIM($T275),".","-")),DATE(VALUE(LEFT(TRIM($T275),4)),VALUE(MID(TRIM($T275),6,2))+1,0)),"")))</f>
        <v/>
      </c>
    </row>
    <row r="276" customFormat="false" ht="24" hidden="false" customHeight="true" outlineLevel="0" collapsed="false">
      <c r="A276" s="130" t="s">
        <v>1314</v>
      </c>
      <c r="B276" s="99" t="s">
        <v>1348</v>
      </c>
      <c r="C276" s="99" t="s">
        <v>1357</v>
      </c>
      <c r="D276" s="131" t="s">
        <v>1350</v>
      </c>
      <c r="E276" s="139"/>
      <c r="F276" s="148" t="s">
        <v>1358</v>
      </c>
      <c r="G276" s="149" t="s">
        <v>283</v>
      </c>
      <c r="H276" s="75"/>
      <c r="I276" s="139" t="n">
        <v>3</v>
      </c>
      <c r="J276" s="75" t="n">
        <v>3</v>
      </c>
      <c r="K276" s="75" t="n">
        <v>3</v>
      </c>
      <c r="L276" s="127" t="s">
        <v>203</v>
      </c>
      <c r="M276" s="95" t="n">
        <v>0.5</v>
      </c>
      <c r="N276" s="69" t="n">
        <v>1</v>
      </c>
      <c r="O276" s="136"/>
      <c r="P276" s="150" t="s">
        <v>1352</v>
      </c>
      <c r="Q276" s="75"/>
      <c r="R276" s="104"/>
      <c r="S276" s="75"/>
      <c r="T276" s="75"/>
      <c r="U276" s="75"/>
      <c r="V276" s="99" t="s">
        <v>1295</v>
      </c>
      <c r="W276" s="75"/>
      <c r="X276" s="77"/>
      <c r="Y276" s="78" t="str">
        <f aca="true">IF(TRIM($B276&amp;$C276)="","",IF(OR($W276="安装免保",$W276="技术免保",$W276="质保期内"),IF(NOT(ISNUMBER($X276)),"▲免保到期日没填",IF($X276&lt;TODAY(),"▲免保已到期，转收费",IF($X276-TODAY()&lt;=提醒天数,"免保剩"&amp;($X276-TODAY())&amp;"天","免保中"))),IF($W276="暂停维保","暂停中",IF($W276="已解约","已解约",""))))</f>
        <v/>
      </c>
      <c r="Z276" s="78" t="str">
        <f aca="true">IF(TRIM($B276&amp;$C276)="","",TRIM(IF($AA276="","",IF($AA276&lt;TODAY(),"年检已过期"&amp;(TODAY()-$AA276)&amp;"天 ",IF($AA276-TODAY()&lt;=提醒天数,"年检剩"&amp;($AA276-TODAY())&amp;"天 ","")))&amp;IF($AB276="","",IF($AB276&lt;TODAY(),"限速器已过期"&amp;(TODAY()-$AB276)&amp;"天 ",IF($AB276-TODAY()&lt;=提醒天数,"限速器剩"&amp;($AB276-TODAY())&amp;"天 ","")))&amp;IF($AC276="","",IF($AC276&lt;TODAY(),"载重试验已过期"&amp;(TODAY()-$AC276)&amp;"天 ",IF($AC276-TODAY()&lt;=提醒天数,"载重试验剩"&amp;($AC276-TODAY())&amp;"天 ","")))))</f>
        <v/>
      </c>
      <c r="AA276" s="77" t="str">
        <f aca="false">IF(TRIM($Q276&amp;"")="","",IF(ISNUMBER($Q276),IF($Q276&gt;10000,$Q276,IFERROR(DATE(INT($Q276),IF(ROUND(MOD($Q276,1)*100,0)&gt;12,ROUND(MOD($Q276,1)*10,0),ROUND(MOD($Q276,1)*100,0))+1,0),"")),IFERROR(IF(LEN($Q276)-LEN(SUBSTITUTE($Q276,".",""))&gt;=2,DATEVALUE(SUBSTITUTE(TRIM($Q276),".","-")),DATE(VALUE(LEFT(TRIM($Q276),4)),VALUE(MID(TRIM($Q276),6,2))+1,0)),"")))</f>
        <v/>
      </c>
      <c r="AB276" s="77" t="str">
        <f aca="false">IF(TRIM($S276&amp;"")="","",IF(ISNUMBER($S276),IF($S276&gt;10000,$S276,IFERROR(DATE(INT($S276),IF(ROUND(MOD($S276,1)*100,0)&gt;12,ROUND(MOD($S276,1)*10,0),ROUND(MOD($S276,1)*100,0))+1,0),"")),IFERROR(IF(LEN($S276)-LEN(SUBSTITUTE($S276,".",""))&gt;=2,DATEVALUE(SUBSTITUTE(TRIM($S276),".","-")),DATE(VALUE(LEFT(TRIM($S276),4)),VALUE(MID(TRIM($S276),6,2))+1,0)),"")))</f>
        <v/>
      </c>
      <c r="AC276" s="77" t="str">
        <f aca="false">IF(TRIM($T276&amp;"")="","",IF(ISNUMBER($T276),IF($T276&gt;10000,$T276,IFERROR(DATE(INT($T276),IF(ROUND(MOD($T276,1)*100,0)&gt;12,ROUND(MOD($T276,1)*10,0),ROUND(MOD($T276,1)*100,0))+1,0),"")),IFERROR(IF(LEN($T276)-LEN(SUBSTITUTE($T276,".",""))&gt;=2,DATEVALUE(SUBSTITUTE(TRIM($T276),".","-")),DATE(VALUE(LEFT(TRIM($T276),4)),VALUE(MID(TRIM($T276),6,2))+1,0)),"")))</f>
        <v/>
      </c>
    </row>
    <row r="277" customFormat="false" ht="24" hidden="false" customHeight="true" outlineLevel="0" collapsed="false">
      <c r="A277" s="130" t="s">
        <v>1314</v>
      </c>
      <c r="B277" s="99" t="s">
        <v>1359</v>
      </c>
      <c r="C277" s="99" t="s">
        <v>1360</v>
      </c>
      <c r="D277" s="131" t="s">
        <v>1361</v>
      </c>
      <c r="E277" s="139"/>
      <c r="F277" s="147" t="s">
        <v>1362</v>
      </c>
      <c r="G277" s="133"/>
      <c r="H277" s="75"/>
      <c r="I277" s="139"/>
      <c r="J277" s="75"/>
      <c r="K277" s="75"/>
      <c r="L277" s="127" t="s">
        <v>203</v>
      </c>
      <c r="M277" s="95" t="n">
        <v>0.4</v>
      </c>
      <c r="N277" s="69" t="n">
        <v>1</v>
      </c>
      <c r="O277" s="136"/>
      <c r="P277" s="150" t="s">
        <v>1363</v>
      </c>
      <c r="Q277" s="75"/>
      <c r="R277" s="104"/>
      <c r="S277" s="75"/>
      <c r="T277" s="75"/>
      <c r="U277" s="75"/>
      <c r="V277" s="99" t="s">
        <v>1336</v>
      </c>
      <c r="W277" s="75"/>
      <c r="X277" s="77"/>
      <c r="Y277" s="78" t="str">
        <f aca="true">IF(TRIM($B277&amp;$C277)="","",IF(OR($W277="安装免保",$W277="技术免保",$W277="质保期内"),IF(NOT(ISNUMBER($X277)),"▲免保到期日没填",IF($X277&lt;TODAY(),"▲免保已到期，转收费",IF($X277-TODAY()&lt;=提醒天数,"免保剩"&amp;($X277-TODAY())&amp;"天","免保中"))),IF($W277="暂停维保","暂停中",IF($W277="已解约","已解约",""))))</f>
        <v/>
      </c>
      <c r="Z277" s="78" t="str">
        <f aca="true">IF(TRIM($B277&amp;$C277)="","",TRIM(IF($AA277="","",IF($AA277&lt;TODAY(),"年检已过期"&amp;(TODAY()-$AA277)&amp;"天 ",IF($AA277-TODAY()&lt;=提醒天数,"年检剩"&amp;($AA277-TODAY())&amp;"天 ","")))&amp;IF($AB277="","",IF($AB277&lt;TODAY(),"限速器已过期"&amp;(TODAY()-$AB277)&amp;"天 ",IF($AB277-TODAY()&lt;=提醒天数,"限速器剩"&amp;($AB277-TODAY())&amp;"天 ","")))&amp;IF($AC277="","",IF($AC277&lt;TODAY(),"载重试验已过期"&amp;(TODAY()-$AC277)&amp;"天 ",IF($AC277-TODAY()&lt;=提醒天数,"载重试验剩"&amp;($AC277-TODAY())&amp;"天 ","")))))</f>
        <v/>
      </c>
      <c r="AA277" s="77" t="str">
        <f aca="false">IF(TRIM($Q277&amp;"")="","",IF(ISNUMBER($Q277),IF($Q277&gt;10000,$Q277,IFERROR(DATE(INT($Q277),IF(ROUND(MOD($Q277,1)*100,0)&gt;12,ROUND(MOD($Q277,1)*10,0),ROUND(MOD($Q277,1)*100,0))+1,0),"")),IFERROR(IF(LEN($Q277)-LEN(SUBSTITUTE($Q277,".",""))&gt;=2,DATEVALUE(SUBSTITUTE(TRIM($Q277),".","-")),DATE(VALUE(LEFT(TRIM($Q277),4)),VALUE(MID(TRIM($Q277),6,2))+1,0)),"")))</f>
        <v/>
      </c>
      <c r="AB277" s="77" t="str">
        <f aca="false">IF(TRIM($S277&amp;"")="","",IF(ISNUMBER($S277),IF($S277&gt;10000,$S277,IFERROR(DATE(INT($S277),IF(ROUND(MOD($S277,1)*100,0)&gt;12,ROUND(MOD($S277,1)*10,0),ROUND(MOD($S277,1)*100,0))+1,0),"")),IFERROR(IF(LEN($S277)-LEN(SUBSTITUTE($S277,".",""))&gt;=2,DATEVALUE(SUBSTITUTE(TRIM($S277),".","-")),DATE(VALUE(LEFT(TRIM($S277),4)),VALUE(MID(TRIM($S277),6,2))+1,0)),"")))</f>
        <v/>
      </c>
      <c r="AC277" s="77" t="str">
        <f aca="false">IF(TRIM($T277&amp;"")="","",IF(ISNUMBER($T277),IF($T277&gt;10000,$T277,IFERROR(DATE(INT($T277),IF(ROUND(MOD($T277,1)*100,0)&gt;12,ROUND(MOD($T277,1)*10,0),ROUND(MOD($T277,1)*100,0))+1,0),"")),IFERROR(IF(LEN($T277)-LEN(SUBSTITUTE($T277,".",""))&gt;=2,DATEVALUE(SUBSTITUTE(TRIM($T277),".","-")),DATE(VALUE(LEFT(TRIM($T277),4)),VALUE(MID(TRIM($T277),6,2))+1,0)),"")))</f>
        <v/>
      </c>
    </row>
    <row r="278" customFormat="false" ht="24" hidden="false" customHeight="true" outlineLevel="0" collapsed="false">
      <c r="A278" s="130" t="s">
        <v>1314</v>
      </c>
      <c r="B278" s="99" t="s">
        <v>1359</v>
      </c>
      <c r="C278" s="99" t="s">
        <v>1360</v>
      </c>
      <c r="D278" s="131" t="s">
        <v>1361</v>
      </c>
      <c r="E278" s="139"/>
      <c r="F278" s="147" t="s">
        <v>1364</v>
      </c>
      <c r="G278" s="133"/>
      <c r="H278" s="75"/>
      <c r="I278" s="139"/>
      <c r="J278" s="75"/>
      <c r="K278" s="75"/>
      <c r="L278" s="127" t="s">
        <v>203</v>
      </c>
      <c r="M278" s="95" t="n">
        <v>0.4</v>
      </c>
      <c r="N278" s="69" t="n">
        <v>1</v>
      </c>
      <c r="O278" s="136"/>
      <c r="P278" s="150" t="s">
        <v>1363</v>
      </c>
      <c r="Q278" s="75"/>
      <c r="R278" s="104"/>
      <c r="S278" s="75"/>
      <c r="T278" s="75"/>
      <c r="U278" s="75"/>
      <c r="V278" s="99" t="s">
        <v>1365</v>
      </c>
      <c r="W278" s="75"/>
      <c r="X278" s="77"/>
      <c r="Y278" s="78" t="str">
        <f aca="true">IF(TRIM($B278&amp;$C278)="","",IF(OR($W278="安装免保",$W278="技术免保",$W278="质保期内"),IF(NOT(ISNUMBER($X278)),"▲免保到期日没填",IF($X278&lt;TODAY(),"▲免保已到期，转收费",IF($X278-TODAY()&lt;=提醒天数,"免保剩"&amp;($X278-TODAY())&amp;"天","免保中"))),IF($W278="暂停维保","暂停中",IF($W278="已解约","已解约",""))))</f>
        <v/>
      </c>
      <c r="Z278" s="78" t="str">
        <f aca="true">IF(TRIM($B278&amp;$C278)="","",TRIM(IF($AA278="","",IF($AA278&lt;TODAY(),"年检已过期"&amp;(TODAY()-$AA278)&amp;"天 ",IF($AA278-TODAY()&lt;=提醒天数,"年检剩"&amp;($AA278-TODAY())&amp;"天 ","")))&amp;IF($AB278="","",IF($AB278&lt;TODAY(),"限速器已过期"&amp;(TODAY()-$AB278)&amp;"天 ",IF($AB278-TODAY()&lt;=提醒天数,"限速器剩"&amp;($AB278-TODAY())&amp;"天 ","")))&amp;IF($AC278="","",IF($AC278&lt;TODAY(),"载重试验已过期"&amp;(TODAY()-$AC278)&amp;"天 ",IF($AC278-TODAY()&lt;=提醒天数,"载重试验剩"&amp;($AC278-TODAY())&amp;"天 ","")))))</f>
        <v/>
      </c>
      <c r="AA278" s="77" t="str">
        <f aca="false">IF(TRIM($Q278&amp;"")="","",IF(ISNUMBER($Q278),IF($Q278&gt;10000,$Q278,IFERROR(DATE(INT($Q278),IF(ROUND(MOD($Q278,1)*100,0)&gt;12,ROUND(MOD($Q278,1)*10,0),ROUND(MOD($Q278,1)*100,0))+1,0),"")),IFERROR(IF(LEN($Q278)-LEN(SUBSTITUTE($Q278,".",""))&gt;=2,DATEVALUE(SUBSTITUTE(TRIM($Q278),".","-")),DATE(VALUE(LEFT(TRIM($Q278),4)),VALUE(MID(TRIM($Q278),6,2))+1,0)),"")))</f>
        <v/>
      </c>
      <c r="AB278" s="77" t="str">
        <f aca="false">IF(TRIM($S278&amp;"")="","",IF(ISNUMBER($S278),IF($S278&gt;10000,$S278,IFERROR(DATE(INT($S278),IF(ROUND(MOD($S278,1)*100,0)&gt;12,ROUND(MOD($S278,1)*10,0),ROUND(MOD($S278,1)*100,0))+1,0),"")),IFERROR(IF(LEN($S278)-LEN(SUBSTITUTE($S278,".",""))&gt;=2,DATEVALUE(SUBSTITUTE(TRIM($S278),".","-")),DATE(VALUE(LEFT(TRIM($S278),4)),VALUE(MID(TRIM($S278),6,2))+1,0)),"")))</f>
        <v/>
      </c>
      <c r="AC278" s="77" t="str">
        <f aca="false">IF(TRIM($T278&amp;"")="","",IF(ISNUMBER($T278),IF($T278&gt;10000,$T278,IFERROR(DATE(INT($T278),IF(ROUND(MOD($T278,1)*100,0)&gt;12,ROUND(MOD($T278,1)*10,0),ROUND(MOD($T278,1)*100,0))+1,0),"")),IFERROR(IF(LEN($T278)-LEN(SUBSTITUTE($T278,".",""))&gt;=2,DATEVALUE(SUBSTITUTE(TRIM($T278),".","-")),DATE(VALUE(LEFT(TRIM($T278),4)),VALUE(MID(TRIM($T278),6,2))+1,0)),"")))</f>
        <v/>
      </c>
    </row>
    <row r="279" customFormat="false" ht="24" hidden="false" customHeight="true" outlineLevel="0" collapsed="false">
      <c r="A279" s="130" t="s">
        <v>1314</v>
      </c>
      <c r="B279" s="99" t="s">
        <v>1366</v>
      </c>
      <c r="C279" s="99" t="s">
        <v>1367</v>
      </c>
      <c r="D279" s="131" t="s">
        <v>1278</v>
      </c>
      <c r="E279" s="139"/>
      <c r="F279" s="68" t="s">
        <v>1368</v>
      </c>
      <c r="G279" s="133"/>
      <c r="H279" s="75"/>
      <c r="I279" s="139" t="n">
        <v>6</v>
      </c>
      <c r="J279" s="75" t="n">
        <v>6</v>
      </c>
      <c r="K279" s="75" t="n">
        <v>6</v>
      </c>
      <c r="L279" s="127" t="s">
        <v>185</v>
      </c>
      <c r="M279" s="95" t="n">
        <v>1</v>
      </c>
      <c r="N279" s="69" t="n">
        <v>1</v>
      </c>
      <c r="O279" s="136"/>
      <c r="P279" s="141" t="s">
        <v>1299</v>
      </c>
      <c r="Q279" s="75"/>
      <c r="R279" s="104"/>
      <c r="S279" s="75"/>
      <c r="T279" s="75"/>
      <c r="U279" s="75"/>
      <c r="V279" s="99" t="s">
        <v>1285</v>
      </c>
      <c r="W279" s="75"/>
      <c r="X279" s="77"/>
      <c r="Y279" s="78" t="str">
        <f aca="true">IF(TRIM($B279&amp;$C279)="","",IF(OR($W279="安装免保",$W279="技术免保",$W279="质保期内"),IF(NOT(ISNUMBER($X279)),"▲免保到期日没填",IF($X279&lt;TODAY(),"▲免保已到期，转收费",IF($X279-TODAY()&lt;=提醒天数,"免保剩"&amp;($X279-TODAY())&amp;"天","免保中"))),IF($W279="暂停维保","暂停中",IF($W279="已解约","已解约",""))))</f>
        <v/>
      </c>
      <c r="Z279" s="78" t="str">
        <f aca="true">IF(TRIM($B279&amp;$C279)="","",TRIM(IF($AA279="","",IF($AA279&lt;TODAY(),"年检已过期"&amp;(TODAY()-$AA279)&amp;"天 ",IF($AA279-TODAY()&lt;=提醒天数,"年检剩"&amp;($AA279-TODAY())&amp;"天 ","")))&amp;IF($AB279="","",IF($AB279&lt;TODAY(),"限速器已过期"&amp;(TODAY()-$AB279)&amp;"天 ",IF($AB279-TODAY()&lt;=提醒天数,"限速器剩"&amp;($AB279-TODAY())&amp;"天 ","")))&amp;IF($AC279="","",IF($AC279&lt;TODAY(),"载重试验已过期"&amp;(TODAY()-$AC279)&amp;"天 ",IF($AC279-TODAY()&lt;=提醒天数,"载重试验剩"&amp;($AC279-TODAY())&amp;"天 ","")))))</f>
        <v/>
      </c>
      <c r="AA279" s="77" t="str">
        <f aca="false">IF(TRIM($Q279&amp;"")="","",IF(ISNUMBER($Q279),IF($Q279&gt;10000,$Q279,IFERROR(DATE(INT($Q279),IF(ROUND(MOD($Q279,1)*100,0)&gt;12,ROUND(MOD($Q279,1)*10,0),ROUND(MOD($Q279,1)*100,0))+1,0),"")),IFERROR(IF(LEN($Q279)-LEN(SUBSTITUTE($Q279,".",""))&gt;=2,DATEVALUE(SUBSTITUTE(TRIM($Q279),".","-")),DATE(VALUE(LEFT(TRIM($Q279),4)),VALUE(MID(TRIM($Q279),6,2))+1,0)),"")))</f>
        <v/>
      </c>
      <c r="AB279" s="77" t="str">
        <f aca="false">IF(TRIM($S279&amp;"")="","",IF(ISNUMBER($S279),IF($S279&gt;10000,$S279,IFERROR(DATE(INT($S279),IF(ROUND(MOD($S279,1)*100,0)&gt;12,ROUND(MOD($S279,1)*10,0),ROUND(MOD($S279,1)*100,0))+1,0),"")),IFERROR(IF(LEN($S279)-LEN(SUBSTITUTE($S279,".",""))&gt;=2,DATEVALUE(SUBSTITUTE(TRIM($S279),".","-")),DATE(VALUE(LEFT(TRIM($S279),4)),VALUE(MID(TRIM($S279),6,2))+1,0)),"")))</f>
        <v/>
      </c>
      <c r="AC279" s="77" t="str">
        <f aca="false">IF(TRIM($T279&amp;"")="","",IF(ISNUMBER($T279),IF($T279&gt;10000,$T279,IFERROR(DATE(INT($T279),IF(ROUND(MOD($T279,1)*100,0)&gt;12,ROUND(MOD($T279,1)*10,0),ROUND(MOD($T279,1)*100,0))+1,0),"")),IFERROR(IF(LEN($T279)-LEN(SUBSTITUTE($T279,".",""))&gt;=2,DATEVALUE(SUBSTITUTE(TRIM($T279),".","-")),DATE(VALUE(LEFT(TRIM($T279),4)),VALUE(MID(TRIM($T279),6,2))+1,0)),"")))</f>
        <v/>
      </c>
    </row>
    <row r="280" customFormat="false" ht="24" hidden="false" customHeight="true" outlineLevel="0" collapsed="false">
      <c r="A280" s="130" t="s">
        <v>1314</v>
      </c>
      <c r="B280" s="99" t="s">
        <v>1369</v>
      </c>
      <c r="C280" s="99" t="s">
        <v>1370</v>
      </c>
      <c r="D280" s="131"/>
      <c r="E280" s="139"/>
      <c r="F280" s="81"/>
      <c r="G280" s="133"/>
      <c r="H280" s="75"/>
      <c r="I280" s="139"/>
      <c r="J280" s="75"/>
      <c r="K280" s="75"/>
      <c r="L280" s="127"/>
      <c r="M280" s="95"/>
      <c r="N280" s="69" t="n">
        <v>1</v>
      </c>
      <c r="O280" s="136"/>
      <c r="P280" s="141"/>
      <c r="Q280" s="75"/>
      <c r="R280" s="104"/>
      <c r="S280" s="75"/>
      <c r="T280" s="75"/>
      <c r="U280" s="75"/>
      <c r="V280" s="75"/>
      <c r="W280" s="75"/>
      <c r="X280" s="77"/>
      <c r="Y280" s="78" t="str">
        <f aca="true">IF(TRIM($B280&amp;$C280)="","",IF(OR($W280="安装免保",$W280="技术免保",$W280="质保期内"),IF(NOT(ISNUMBER($X280)),"▲免保到期日没填",IF($X280&lt;TODAY(),"▲免保已到期，转收费",IF($X280-TODAY()&lt;=提醒天数,"免保剩"&amp;($X280-TODAY())&amp;"天","免保中"))),IF($W280="暂停维保","暂停中",IF($W280="已解约","已解约",""))))</f>
        <v/>
      </c>
      <c r="Z280" s="78" t="str">
        <f aca="true">IF(TRIM($B280&amp;$C280)="","",TRIM(IF($AA280="","",IF($AA280&lt;TODAY(),"年检已过期"&amp;(TODAY()-$AA280)&amp;"天 ",IF($AA280-TODAY()&lt;=提醒天数,"年检剩"&amp;($AA280-TODAY())&amp;"天 ","")))&amp;IF($AB280="","",IF($AB280&lt;TODAY(),"限速器已过期"&amp;(TODAY()-$AB280)&amp;"天 ",IF($AB280-TODAY()&lt;=提醒天数,"限速器剩"&amp;($AB280-TODAY())&amp;"天 ","")))&amp;IF($AC280="","",IF($AC280&lt;TODAY(),"载重试验已过期"&amp;(TODAY()-$AC280)&amp;"天 ",IF($AC280-TODAY()&lt;=提醒天数,"载重试验剩"&amp;($AC280-TODAY())&amp;"天 ","")))))</f>
        <v/>
      </c>
      <c r="AA280" s="77" t="str">
        <f aca="false">IF(TRIM($Q280&amp;"")="","",IF(ISNUMBER($Q280),IF($Q280&gt;10000,$Q280,IFERROR(DATE(INT($Q280),IF(ROUND(MOD($Q280,1)*100,0)&gt;12,ROUND(MOD($Q280,1)*10,0),ROUND(MOD($Q280,1)*100,0))+1,0),"")),IFERROR(IF(LEN($Q280)-LEN(SUBSTITUTE($Q280,".",""))&gt;=2,DATEVALUE(SUBSTITUTE(TRIM($Q280),".","-")),DATE(VALUE(LEFT(TRIM($Q280),4)),VALUE(MID(TRIM($Q280),6,2))+1,0)),"")))</f>
        <v/>
      </c>
      <c r="AB280" s="77" t="str">
        <f aca="false">IF(TRIM($S280&amp;"")="","",IF(ISNUMBER($S280),IF($S280&gt;10000,$S280,IFERROR(DATE(INT($S280),IF(ROUND(MOD($S280,1)*100,0)&gt;12,ROUND(MOD($S280,1)*10,0),ROUND(MOD($S280,1)*100,0))+1,0),"")),IFERROR(IF(LEN($S280)-LEN(SUBSTITUTE($S280,".",""))&gt;=2,DATEVALUE(SUBSTITUTE(TRIM($S280),".","-")),DATE(VALUE(LEFT(TRIM($S280),4)),VALUE(MID(TRIM($S280),6,2))+1,0)),"")))</f>
        <v/>
      </c>
      <c r="AC280" s="77" t="str">
        <f aca="false">IF(TRIM($T280&amp;"")="","",IF(ISNUMBER($T280),IF($T280&gt;10000,$T280,IFERROR(DATE(INT($T280),IF(ROUND(MOD($T280,1)*100,0)&gt;12,ROUND(MOD($T280,1)*10,0),ROUND(MOD($T280,1)*100,0))+1,0),"")),IFERROR(IF(LEN($T280)-LEN(SUBSTITUTE($T280,".",""))&gt;=2,DATEVALUE(SUBSTITUTE(TRIM($T280),".","-")),DATE(VALUE(LEFT(TRIM($T280),4)),VALUE(MID(TRIM($T280),6,2))+1,0)),"")))</f>
        <v/>
      </c>
    </row>
    <row r="281" customFormat="false" ht="24" hidden="false" customHeight="true" outlineLevel="0" collapsed="false">
      <c r="A281" s="130" t="s">
        <v>1314</v>
      </c>
      <c r="B281" s="99" t="s">
        <v>1371</v>
      </c>
      <c r="C281" s="99" t="s">
        <v>1372</v>
      </c>
      <c r="D281" s="131"/>
      <c r="E281" s="131" t="s">
        <v>1373</v>
      </c>
      <c r="F281" s="68" t="s">
        <v>1374</v>
      </c>
      <c r="G281" s="133"/>
      <c r="H281" s="75"/>
      <c r="I281" s="139" t="n">
        <v>14</v>
      </c>
      <c r="J281" s="75" t="n">
        <v>14</v>
      </c>
      <c r="K281" s="75"/>
      <c r="L281" s="127" t="s">
        <v>241</v>
      </c>
      <c r="M281" s="95" t="s">
        <v>156</v>
      </c>
      <c r="N281" s="69" t="n">
        <v>1</v>
      </c>
      <c r="O281" s="136"/>
      <c r="P281" s="141"/>
      <c r="Q281" s="75"/>
      <c r="R281" s="104"/>
      <c r="S281" s="75"/>
      <c r="T281" s="75" t="n">
        <v>2028.09</v>
      </c>
      <c r="U281" s="75"/>
      <c r="V281" s="99" t="s">
        <v>1375</v>
      </c>
      <c r="W281" s="75"/>
      <c r="X281" s="77"/>
      <c r="Y281" s="78" t="str">
        <f aca="true">IF(TRIM($B281&amp;$C281)="","",IF(OR($W281="安装免保",$W281="技术免保",$W281="质保期内"),IF(NOT(ISNUMBER($X281)),"▲免保到期日没填",IF($X281&lt;TODAY(),"▲免保已到期，转收费",IF($X281-TODAY()&lt;=提醒天数,"免保剩"&amp;($X281-TODAY())&amp;"天","免保中"))),IF($W281="暂停维保","暂停中",IF($W281="已解约","已解约",""))))</f>
        <v/>
      </c>
      <c r="Z281" s="78" t="str">
        <f aca="true">IF(TRIM($B281&amp;$C281)="","",TRIM(IF($AA281="","",IF($AA281&lt;TODAY(),"年检已过期"&amp;(TODAY()-$AA281)&amp;"天 ",IF($AA281-TODAY()&lt;=提醒天数,"年检剩"&amp;($AA281-TODAY())&amp;"天 ","")))&amp;IF($AB281="","",IF($AB281&lt;TODAY(),"限速器已过期"&amp;(TODAY()-$AB281)&amp;"天 ",IF($AB281-TODAY()&lt;=提醒天数,"限速器剩"&amp;($AB281-TODAY())&amp;"天 ","")))&amp;IF($AC281="","",IF($AC281&lt;TODAY(),"载重试验已过期"&amp;(TODAY()-$AC281)&amp;"天 ",IF($AC281-TODAY()&lt;=提醒天数,"载重试验剩"&amp;($AC281-TODAY())&amp;"天 ","")))))</f>
        <v/>
      </c>
      <c r="AA281" s="77" t="str">
        <f aca="false">IF(TRIM($Q281&amp;"")="","",IF(ISNUMBER($Q281),IF($Q281&gt;10000,$Q281,IFERROR(DATE(INT($Q281),IF(ROUND(MOD($Q281,1)*100,0)&gt;12,ROUND(MOD($Q281,1)*10,0),ROUND(MOD($Q281,1)*100,0))+1,0),"")),IFERROR(IF(LEN($Q281)-LEN(SUBSTITUTE($Q281,".",""))&gt;=2,DATEVALUE(SUBSTITUTE(TRIM($Q281),".","-")),DATE(VALUE(LEFT(TRIM($Q281),4)),VALUE(MID(TRIM($Q281),6,2))+1,0)),"")))</f>
        <v/>
      </c>
      <c r="AB281" s="77" t="str">
        <f aca="false">IF(TRIM($S281&amp;"")="","",IF(ISNUMBER($S281),IF($S281&gt;10000,$S281,IFERROR(DATE(INT($S281),IF(ROUND(MOD($S281,1)*100,0)&gt;12,ROUND(MOD($S281,1)*10,0),ROUND(MOD($S281,1)*100,0))+1,0),"")),IFERROR(IF(LEN($S281)-LEN(SUBSTITUTE($S281,".",""))&gt;=2,DATEVALUE(SUBSTITUTE(TRIM($S281),".","-")),DATE(VALUE(LEFT(TRIM($S281),4)),VALUE(MID(TRIM($S281),6,2))+1,0)),"")))</f>
        <v/>
      </c>
      <c r="AC281" s="77" t="n">
        <f aca="false">IF(TRIM($T281&amp;"")="","",IF(ISNUMBER($T281),IF($T281&gt;10000,$T281,IFERROR(DATE(INT($T281),IF(ROUND(MOD($T281,1)*100,0)&gt;12,ROUND(MOD($T281,1)*10,0),ROUND(MOD($T281,1)*100,0))+1,0),"")),IFERROR(IF(LEN($T281)-LEN(SUBSTITUTE($T281,".",""))&gt;=2,DATEVALUE(SUBSTITUTE(TRIM($T281),".","-")),DATE(VALUE(LEFT(TRIM($T281),4)),VALUE(MID(TRIM($T281),6,2))+1,0)),"")))</f>
        <v>47026</v>
      </c>
    </row>
    <row r="282" customFormat="false" ht="24" hidden="false" customHeight="true" outlineLevel="0" collapsed="false">
      <c r="A282" s="130" t="s">
        <v>1314</v>
      </c>
      <c r="B282" s="99" t="s">
        <v>1376</v>
      </c>
      <c r="C282" s="99" t="s">
        <v>1377</v>
      </c>
      <c r="D282" s="131"/>
      <c r="E282" s="131" t="n">
        <v>201405001</v>
      </c>
      <c r="F282" s="75" t="s">
        <v>1378</v>
      </c>
      <c r="G282" s="151" t="s">
        <v>1379</v>
      </c>
      <c r="H282" s="75"/>
      <c r="I282" s="139" t="n">
        <v>8</v>
      </c>
      <c r="J282" s="75" t="n">
        <v>8</v>
      </c>
      <c r="K282" s="75"/>
      <c r="L282" s="127" t="s">
        <v>185</v>
      </c>
      <c r="M282" s="95" t="n">
        <v>1</v>
      </c>
      <c r="N282" s="69" t="n">
        <v>1</v>
      </c>
      <c r="O282" s="136"/>
      <c r="P282" s="141"/>
      <c r="Q282" s="75"/>
      <c r="R282" s="104"/>
      <c r="S282" s="75"/>
      <c r="T282" s="152" t="s">
        <v>1380</v>
      </c>
      <c r="U282" s="99" t="s">
        <v>1381</v>
      </c>
      <c r="V282" s="99" t="s">
        <v>1295</v>
      </c>
      <c r="X282" s="77"/>
      <c r="Y282" s="78" t="str">
        <f aca="true">IF(TRIM($B282&amp;$C282)="","",IF(OR($W282="安装免保",$W282="技术免保",$W282="质保期内"),IF(NOT(ISNUMBER($X282)),"▲免保到期日没填",IF($X282&lt;TODAY(),"▲免保已到期，转收费",IF($X282-TODAY()&lt;=提醒天数,"免保剩"&amp;($X282-TODAY())&amp;"天","免保中"))),IF($W282="暂停维保","暂停中",IF($W282="已解约","已解约",""))))</f>
        <v/>
      </c>
      <c r="Z282" s="78" t="str">
        <f aca="true">IF(TRIM($B282&amp;$C282)="","",TRIM(IF($AA282="","",IF($AA282&lt;TODAY(),"年检已过期"&amp;(TODAY()-$AA282)&amp;"天 ",IF($AA282-TODAY()&lt;=提醒天数,"年检剩"&amp;($AA282-TODAY())&amp;"天 ","")))&amp;IF($AB282="","",IF($AB282&lt;TODAY(),"限速器已过期"&amp;(TODAY()-$AB282)&amp;"天 ",IF($AB282-TODAY()&lt;=提醒天数,"限速器剩"&amp;($AB282-TODAY())&amp;"天 ","")))&amp;IF($AC282="","",IF($AC282&lt;TODAY(),"载重试验已过期"&amp;(TODAY()-$AC282)&amp;"天 ",IF($AC282-TODAY()&lt;=提醒天数,"载重试验剩"&amp;($AC282-TODAY())&amp;"天 ","")))))</f>
        <v>载重试验剩8天</v>
      </c>
      <c r="AA282" s="77" t="str">
        <f aca="false">IF(TRIM($Q282&amp;"")="","",IF(ISNUMBER($Q282),IF($Q282&gt;10000,$Q282,IFERROR(DATE(INT($Q282),IF(ROUND(MOD($Q282,1)*100,0)&gt;12,ROUND(MOD($Q282,1)*10,0),ROUND(MOD($Q282,1)*100,0))+1,0),"")),IFERROR(IF(LEN($Q282)-LEN(SUBSTITUTE($Q282,".",""))&gt;=2,DATEVALUE(SUBSTITUTE(TRIM($Q282),".","-")),DATE(VALUE(LEFT(TRIM($Q282),4)),VALUE(MID(TRIM($Q282),6,2))+1,0)),"")))</f>
        <v/>
      </c>
      <c r="AB282" s="77" t="str">
        <f aca="false">IF(TRIM($S282&amp;"")="","",IF(ISNUMBER($S282),IF($S282&gt;10000,$S282,IFERROR(DATE(INT($S282),IF(ROUND(MOD($S282,1)*100,0)&gt;12,ROUND(MOD($S282,1)*10,0),ROUND(MOD($S282,1)*100,0))+1,0),"")),IFERROR(IF(LEN($S282)-LEN(SUBSTITUTE($S282,".",""))&gt;=2,DATEVALUE(SUBSTITUTE(TRIM($S282),".","-")),DATE(VALUE(LEFT(TRIM($S282),4)),VALUE(MID(TRIM($S282),6,2))+1,0)),"")))</f>
        <v/>
      </c>
      <c r="AC282" s="77" t="n">
        <f aca="false">IF(TRIM($T282&amp;"")="","",IF(ISNUMBER($T282),IF($T282&gt;10000,$T282,IFERROR(DATE(INT($T282),IF(ROUND(MOD($T282,1)*100,0)&gt;12,ROUND(MOD($T282,1)*10,0),ROUND(MOD($T282,1)*100,0))+1,0),"")),IFERROR(IF(LEN($T282)-LEN(SUBSTITUTE($T282,".",""))&gt;=2,DATEVALUE(SUBSTITUTE(TRIM($T282),".","-")),DATE(VALUE(LEFT(TRIM($T282),4)),VALUE(MID(TRIM($T282),6,2))+1,0)),"")))</f>
        <v>46296</v>
      </c>
    </row>
    <row r="283" customFormat="false" ht="24" hidden="false" customHeight="true" outlineLevel="0" collapsed="false">
      <c r="A283" s="130" t="s">
        <v>1314</v>
      </c>
      <c r="B283" s="99" t="s">
        <v>1382</v>
      </c>
      <c r="C283" s="99" t="s">
        <v>1383</v>
      </c>
      <c r="D283" s="131"/>
      <c r="E283" s="131" t="s">
        <v>1384</v>
      </c>
      <c r="F283" s="75" t="s">
        <v>1385</v>
      </c>
      <c r="G283" s="151" t="s">
        <v>1305</v>
      </c>
      <c r="H283" s="75"/>
      <c r="I283" s="139" t="n">
        <v>5</v>
      </c>
      <c r="J283" s="75" t="n">
        <v>5</v>
      </c>
      <c r="K283" s="75" t="n">
        <v>5</v>
      </c>
      <c r="L283" s="127" t="s">
        <v>185</v>
      </c>
      <c r="M283" s="95" t="n">
        <v>1</v>
      </c>
      <c r="N283" s="69" t="n">
        <v>1</v>
      </c>
      <c r="O283" s="136"/>
      <c r="P283" s="141"/>
      <c r="Q283" s="75"/>
      <c r="R283" s="104"/>
      <c r="S283" s="75" t="n">
        <v>2027.12</v>
      </c>
      <c r="T283" s="75"/>
      <c r="U283" s="75"/>
      <c r="V283" s="99" t="s">
        <v>1295</v>
      </c>
      <c r="W283" s="75"/>
      <c r="X283" s="77"/>
      <c r="Y283" s="78" t="str">
        <f aca="true">IF(TRIM($B283&amp;$C283)="","",IF(OR($W283="安装免保",$W283="技术免保",$W283="质保期内"),IF(NOT(ISNUMBER($X283)),"▲免保到期日没填",IF($X283&lt;TODAY(),"▲免保已到期，转收费",IF($X283-TODAY()&lt;=提醒天数,"免保剩"&amp;($X283-TODAY())&amp;"天","免保中"))),IF($W283="暂停维保","暂停中",IF($W283="已解约","已解约",""))))</f>
        <v/>
      </c>
      <c r="Z283" s="78" t="str">
        <f aca="true">IF(TRIM($B283&amp;$C283)="","",TRIM(IF($AA283="","",IF($AA283&lt;TODAY(),"年检已过期"&amp;(TODAY()-$AA283)&amp;"天 ",IF($AA283-TODAY()&lt;=提醒天数,"年检剩"&amp;($AA283-TODAY())&amp;"天 ","")))&amp;IF($AB283="","",IF($AB283&lt;TODAY(),"限速器已过期"&amp;(TODAY()-$AB283)&amp;"天 ",IF($AB283-TODAY()&lt;=提醒天数,"限速器剩"&amp;($AB283-TODAY())&amp;"天 ","")))&amp;IF($AC283="","",IF($AC283&lt;TODAY(),"载重试验已过期"&amp;(TODAY()-$AC283)&amp;"天 ",IF($AC283-TODAY()&lt;=提醒天数,"载重试验剩"&amp;($AC283-TODAY())&amp;"天 ","")))))</f>
        <v/>
      </c>
      <c r="AA283" s="77" t="str">
        <f aca="false">IF(TRIM($Q283&amp;"")="","",IF(ISNUMBER($Q283),IF($Q283&gt;10000,$Q283,IFERROR(DATE(INT($Q283),IF(ROUND(MOD($Q283,1)*100,0)&gt;12,ROUND(MOD($Q283,1)*10,0),ROUND(MOD($Q283,1)*100,0))+1,0),"")),IFERROR(IF(LEN($Q283)-LEN(SUBSTITUTE($Q283,".",""))&gt;=2,DATEVALUE(SUBSTITUTE(TRIM($Q283),".","-")),DATE(VALUE(LEFT(TRIM($Q283),4)),VALUE(MID(TRIM($Q283),6,2))+1,0)),"")))</f>
        <v/>
      </c>
      <c r="AB283" s="77" t="n">
        <f aca="false">IF(TRIM($S283&amp;"")="","",IF(ISNUMBER($S283),IF($S283&gt;10000,$S283,IFERROR(DATE(INT($S283),IF(ROUND(MOD($S283,1)*100,0)&gt;12,ROUND(MOD($S283,1)*10,0),ROUND(MOD($S283,1)*100,0))+1,0),"")),IFERROR(IF(LEN($S283)-LEN(SUBSTITUTE($S283,".",""))&gt;=2,DATEVALUE(SUBSTITUTE(TRIM($S283),".","-")),DATE(VALUE(LEFT(TRIM($S283),4)),VALUE(MID(TRIM($S283),6,2))+1,0)),"")))</f>
        <v>46752</v>
      </c>
      <c r="AC283" s="77" t="str">
        <f aca="false">IF(TRIM($T283&amp;"")="","",IF(ISNUMBER($T283),IF($T283&gt;10000,$T283,IFERROR(DATE(INT($T283),IF(ROUND(MOD($T283,1)*100,0)&gt;12,ROUND(MOD($T283,1)*10,0),ROUND(MOD($T283,1)*100,0))+1,0),"")),IFERROR(IF(LEN($T283)-LEN(SUBSTITUTE($T283,".",""))&gt;=2,DATEVALUE(SUBSTITUTE(TRIM($T283),".","-")),DATE(VALUE(LEFT(TRIM($T283),4)),VALUE(MID(TRIM($T283),6,2))+1,0)),"")))</f>
        <v/>
      </c>
    </row>
    <row r="284" customFormat="false" ht="24" hidden="false" customHeight="true" outlineLevel="0" collapsed="false">
      <c r="A284" s="130" t="s">
        <v>1314</v>
      </c>
      <c r="B284" s="99" t="s">
        <v>1386</v>
      </c>
      <c r="C284" s="99" t="s">
        <v>1387</v>
      </c>
      <c r="D284" s="131"/>
      <c r="E284" s="139" t="s">
        <v>1388</v>
      </c>
      <c r="F284" s="75" t="s">
        <v>1389</v>
      </c>
      <c r="G284" s="151" t="s">
        <v>1390</v>
      </c>
      <c r="H284" s="75"/>
      <c r="I284" s="139" t="n">
        <v>6</v>
      </c>
      <c r="J284" s="75" t="n">
        <v>6</v>
      </c>
      <c r="K284" s="75" t="n">
        <v>6</v>
      </c>
      <c r="L284" s="127" t="s">
        <v>185</v>
      </c>
      <c r="M284" s="95" t="s">
        <v>156</v>
      </c>
      <c r="N284" s="69" t="n">
        <v>1</v>
      </c>
      <c r="O284" s="136"/>
      <c r="P284" s="141"/>
      <c r="Q284" s="75"/>
      <c r="R284" s="104"/>
      <c r="S284" s="75"/>
      <c r="T284" s="75" t="n">
        <v>2027.09</v>
      </c>
      <c r="U284" s="75"/>
      <c r="V284" s="99" t="s">
        <v>1295</v>
      </c>
      <c r="W284" s="75"/>
      <c r="X284" s="77"/>
      <c r="Y284" s="78" t="str">
        <f aca="true">IF(TRIM($B284&amp;$C284)="","",IF(OR($W284="安装免保",$W284="技术免保",$W284="质保期内"),IF(NOT(ISNUMBER($X284)),"▲免保到期日没填",IF($X284&lt;TODAY(),"▲免保已到期，转收费",IF($X284-TODAY()&lt;=提醒天数,"免保剩"&amp;($X284-TODAY())&amp;"天","免保中"))),IF($W284="暂停维保","暂停中",IF($W284="已解约","已解约",""))))</f>
        <v/>
      </c>
      <c r="Z284" s="78" t="str">
        <f aca="true">IF(TRIM($B284&amp;$C284)="","",TRIM(IF($AA284="","",IF($AA284&lt;TODAY(),"年检已过期"&amp;(TODAY()-$AA284)&amp;"天 ",IF($AA284-TODAY()&lt;=提醒天数,"年检剩"&amp;($AA284-TODAY())&amp;"天 ","")))&amp;IF($AB284="","",IF($AB284&lt;TODAY(),"限速器已过期"&amp;(TODAY()-$AB284)&amp;"天 ",IF($AB284-TODAY()&lt;=提醒天数,"限速器剩"&amp;($AB284-TODAY())&amp;"天 ","")))&amp;IF($AC284="","",IF($AC284&lt;TODAY(),"载重试验已过期"&amp;(TODAY()-$AC284)&amp;"天 ",IF($AC284-TODAY()&lt;=提醒天数,"载重试验剩"&amp;($AC284-TODAY())&amp;"天 ","")))))</f>
        <v/>
      </c>
      <c r="AA284" s="77" t="str">
        <f aca="false">IF(TRIM($Q284&amp;"")="","",IF(ISNUMBER($Q284),IF($Q284&gt;10000,$Q284,IFERROR(DATE(INT($Q284),IF(ROUND(MOD($Q284,1)*100,0)&gt;12,ROUND(MOD($Q284,1)*10,0),ROUND(MOD($Q284,1)*100,0))+1,0),"")),IFERROR(IF(LEN($Q284)-LEN(SUBSTITUTE($Q284,".",""))&gt;=2,DATEVALUE(SUBSTITUTE(TRIM($Q284),".","-")),DATE(VALUE(LEFT(TRIM($Q284),4)),VALUE(MID(TRIM($Q284),6,2))+1,0)),"")))</f>
        <v/>
      </c>
      <c r="AB284" s="77" t="str">
        <f aca="false">IF(TRIM($S284&amp;"")="","",IF(ISNUMBER($S284),IF($S284&gt;10000,$S284,IFERROR(DATE(INT($S284),IF(ROUND(MOD($S284,1)*100,0)&gt;12,ROUND(MOD($S284,1)*10,0),ROUND(MOD($S284,1)*100,0))+1,0),"")),IFERROR(IF(LEN($S284)-LEN(SUBSTITUTE($S284,".",""))&gt;=2,DATEVALUE(SUBSTITUTE(TRIM($S284),".","-")),DATE(VALUE(LEFT(TRIM($S284),4)),VALUE(MID(TRIM($S284),6,2))+1,0)),"")))</f>
        <v/>
      </c>
      <c r="AC284" s="77" t="n">
        <f aca="false">IF(TRIM($T284&amp;"")="","",IF(ISNUMBER($T284),IF($T284&gt;10000,$T284,IFERROR(DATE(INT($T284),IF(ROUND(MOD($T284,1)*100,0)&gt;12,ROUND(MOD($T284,1)*10,0),ROUND(MOD($T284,1)*100,0))+1,0),"")),IFERROR(IF(LEN($T284)-LEN(SUBSTITUTE($T284,".",""))&gt;=2,DATEVALUE(SUBSTITUTE(TRIM($T284),".","-")),DATE(VALUE(LEFT(TRIM($T284),4)),VALUE(MID(TRIM($T284),6,2))+1,0)),"")))</f>
        <v>46660</v>
      </c>
    </row>
    <row r="285" customFormat="false" ht="24" hidden="false" customHeight="true" outlineLevel="0" collapsed="false">
      <c r="A285" s="130" t="s">
        <v>1314</v>
      </c>
      <c r="B285" s="99" t="s">
        <v>1386</v>
      </c>
      <c r="C285" s="99" t="s">
        <v>1391</v>
      </c>
      <c r="D285" s="131"/>
      <c r="E285" s="139" t="s">
        <v>1392</v>
      </c>
      <c r="F285" s="75" t="s">
        <v>1393</v>
      </c>
      <c r="G285" s="151" t="s">
        <v>1390</v>
      </c>
      <c r="H285" s="75"/>
      <c r="I285" s="139" t="n">
        <v>6</v>
      </c>
      <c r="J285" s="75" t="n">
        <v>6</v>
      </c>
      <c r="K285" s="75" t="n">
        <v>6</v>
      </c>
      <c r="L285" s="127" t="s">
        <v>185</v>
      </c>
      <c r="M285" s="95" t="s">
        <v>156</v>
      </c>
      <c r="N285" s="69" t="n">
        <v>1</v>
      </c>
      <c r="O285" s="136"/>
      <c r="P285" s="141"/>
      <c r="Q285" s="75"/>
      <c r="R285" s="104"/>
      <c r="S285" s="75"/>
      <c r="T285" s="75" t="n">
        <v>2027.09</v>
      </c>
      <c r="U285" s="75"/>
      <c r="V285" s="99" t="s">
        <v>1295</v>
      </c>
      <c r="W285" s="75"/>
      <c r="X285" s="77"/>
      <c r="Y285" s="78" t="str">
        <f aca="true">IF(TRIM($B285&amp;$C285)="","",IF(OR($W285="安装免保",$W285="技术免保",$W285="质保期内"),IF(NOT(ISNUMBER($X285)),"▲免保到期日没填",IF($X285&lt;TODAY(),"▲免保已到期，转收费",IF($X285-TODAY()&lt;=提醒天数,"免保剩"&amp;($X285-TODAY())&amp;"天","免保中"))),IF($W285="暂停维保","暂停中",IF($W285="已解约","已解约",""))))</f>
        <v/>
      </c>
      <c r="Z285" s="78" t="str">
        <f aca="true">IF(TRIM($B285&amp;$C285)="","",TRIM(IF($AA285="","",IF($AA285&lt;TODAY(),"年检已过期"&amp;(TODAY()-$AA285)&amp;"天 ",IF($AA285-TODAY()&lt;=提醒天数,"年检剩"&amp;($AA285-TODAY())&amp;"天 ","")))&amp;IF($AB285="","",IF($AB285&lt;TODAY(),"限速器已过期"&amp;(TODAY()-$AB285)&amp;"天 ",IF($AB285-TODAY()&lt;=提醒天数,"限速器剩"&amp;($AB285-TODAY())&amp;"天 ","")))&amp;IF($AC285="","",IF($AC285&lt;TODAY(),"载重试验已过期"&amp;(TODAY()-$AC285)&amp;"天 ",IF($AC285-TODAY()&lt;=提醒天数,"载重试验剩"&amp;($AC285-TODAY())&amp;"天 ","")))))</f>
        <v/>
      </c>
      <c r="AA285" s="77" t="str">
        <f aca="false">IF(TRIM($Q285&amp;"")="","",IF(ISNUMBER($Q285),IF($Q285&gt;10000,$Q285,IFERROR(DATE(INT($Q285),IF(ROUND(MOD($Q285,1)*100,0)&gt;12,ROUND(MOD($Q285,1)*10,0),ROUND(MOD($Q285,1)*100,0))+1,0),"")),IFERROR(IF(LEN($Q285)-LEN(SUBSTITUTE($Q285,".",""))&gt;=2,DATEVALUE(SUBSTITUTE(TRIM($Q285),".","-")),DATE(VALUE(LEFT(TRIM($Q285),4)),VALUE(MID(TRIM($Q285),6,2))+1,0)),"")))</f>
        <v/>
      </c>
      <c r="AB285" s="77" t="str">
        <f aca="false">IF(TRIM($S285&amp;"")="","",IF(ISNUMBER($S285),IF($S285&gt;10000,$S285,IFERROR(DATE(INT($S285),IF(ROUND(MOD($S285,1)*100,0)&gt;12,ROUND(MOD($S285,1)*10,0),ROUND(MOD($S285,1)*100,0))+1,0),"")),IFERROR(IF(LEN($S285)-LEN(SUBSTITUTE($S285,".",""))&gt;=2,DATEVALUE(SUBSTITUTE(TRIM($S285),".","-")),DATE(VALUE(LEFT(TRIM($S285),4)),VALUE(MID(TRIM($S285),6,2))+1,0)),"")))</f>
        <v/>
      </c>
      <c r="AC285" s="77" t="n">
        <f aca="false">IF(TRIM($T285&amp;"")="","",IF(ISNUMBER($T285),IF($T285&gt;10000,$T285,IFERROR(DATE(INT($T285),IF(ROUND(MOD($T285,1)*100,0)&gt;12,ROUND(MOD($T285,1)*10,0),ROUND(MOD($T285,1)*100,0))+1,0),"")),IFERROR(IF(LEN($T285)-LEN(SUBSTITUTE($T285,".",""))&gt;=2,DATEVALUE(SUBSTITUTE(TRIM($T285),".","-")),DATE(VALUE(LEFT(TRIM($T285),4)),VALUE(MID(TRIM($T285),6,2))+1,0)),"")))</f>
        <v>46660</v>
      </c>
    </row>
    <row r="286" customFormat="false" ht="24" hidden="false" customHeight="true" outlineLevel="0" collapsed="false">
      <c r="A286" s="130" t="s">
        <v>1314</v>
      </c>
      <c r="B286" s="99" t="s">
        <v>1386</v>
      </c>
      <c r="C286" s="99" t="s">
        <v>1394</v>
      </c>
      <c r="D286" s="131"/>
      <c r="E286" s="139" t="s">
        <v>1395</v>
      </c>
      <c r="F286" s="75" t="s">
        <v>1396</v>
      </c>
      <c r="G286" s="151" t="s">
        <v>1390</v>
      </c>
      <c r="H286" s="75"/>
      <c r="I286" s="139" t="n">
        <v>6</v>
      </c>
      <c r="J286" s="75" t="n">
        <v>6</v>
      </c>
      <c r="K286" s="75" t="n">
        <v>6</v>
      </c>
      <c r="L286" s="127" t="s">
        <v>185</v>
      </c>
      <c r="M286" s="95" t="s">
        <v>156</v>
      </c>
      <c r="N286" s="69" t="n">
        <v>1</v>
      </c>
      <c r="O286" s="136"/>
      <c r="P286" s="141"/>
      <c r="Q286" s="75"/>
      <c r="R286" s="104"/>
      <c r="S286" s="75"/>
      <c r="T286" s="75" t="n">
        <v>2027.09</v>
      </c>
      <c r="U286" s="75"/>
      <c r="V286" s="99" t="s">
        <v>1295</v>
      </c>
      <c r="W286" s="75"/>
      <c r="X286" s="77"/>
      <c r="Y286" s="78" t="str">
        <f aca="true">IF(TRIM($B286&amp;$C286)="","",IF(OR($W286="安装免保",$W286="技术免保",$W286="质保期内"),IF(NOT(ISNUMBER($X286)),"▲免保到期日没填",IF($X286&lt;TODAY(),"▲免保已到期，转收费",IF($X286-TODAY()&lt;=提醒天数,"免保剩"&amp;($X286-TODAY())&amp;"天","免保中"))),IF($W286="暂停维保","暂停中",IF($W286="已解约","已解约",""))))</f>
        <v/>
      </c>
      <c r="Z286" s="78" t="str">
        <f aca="true">IF(TRIM($B286&amp;$C286)="","",TRIM(IF($AA286="","",IF($AA286&lt;TODAY(),"年检已过期"&amp;(TODAY()-$AA286)&amp;"天 ",IF($AA286-TODAY()&lt;=提醒天数,"年检剩"&amp;($AA286-TODAY())&amp;"天 ","")))&amp;IF($AB286="","",IF($AB286&lt;TODAY(),"限速器已过期"&amp;(TODAY()-$AB286)&amp;"天 ",IF($AB286-TODAY()&lt;=提醒天数,"限速器剩"&amp;($AB286-TODAY())&amp;"天 ","")))&amp;IF($AC286="","",IF($AC286&lt;TODAY(),"载重试验已过期"&amp;(TODAY()-$AC286)&amp;"天 ",IF($AC286-TODAY()&lt;=提醒天数,"载重试验剩"&amp;($AC286-TODAY())&amp;"天 ","")))))</f>
        <v/>
      </c>
      <c r="AA286" s="77" t="str">
        <f aca="false">IF(TRIM($Q286&amp;"")="","",IF(ISNUMBER($Q286),IF($Q286&gt;10000,$Q286,IFERROR(DATE(INT($Q286),IF(ROUND(MOD($Q286,1)*100,0)&gt;12,ROUND(MOD($Q286,1)*10,0),ROUND(MOD($Q286,1)*100,0))+1,0),"")),IFERROR(IF(LEN($Q286)-LEN(SUBSTITUTE($Q286,".",""))&gt;=2,DATEVALUE(SUBSTITUTE(TRIM($Q286),".","-")),DATE(VALUE(LEFT(TRIM($Q286),4)),VALUE(MID(TRIM($Q286),6,2))+1,0)),"")))</f>
        <v/>
      </c>
      <c r="AB286" s="77" t="str">
        <f aca="false">IF(TRIM($S286&amp;"")="","",IF(ISNUMBER($S286),IF($S286&gt;10000,$S286,IFERROR(DATE(INT($S286),IF(ROUND(MOD($S286,1)*100,0)&gt;12,ROUND(MOD($S286,1)*10,0),ROUND(MOD($S286,1)*100,0))+1,0),"")),IFERROR(IF(LEN($S286)-LEN(SUBSTITUTE($S286,".",""))&gt;=2,DATEVALUE(SUBSTITUTE(TRIM($S286),".","-")),DATE(VALUE(LEFT(TRIM($S286),4)),VALUE(MID(TRIM($S286),6,2))+1,0)),"")))</f>
        <v/>
      </c>
      <c r="AC286" s="77" t="n">
        <f aca="false">IF(TRIM($T286&amp;"")="","",IF(ISNUMBER($T286),IF($T286&gt;10000,$T286,IFERROR(DATE(INT($T286),IF(ROUND(MOD($T286,1)*100,0)&gt;12,ROUND(MOD($T286,1)*10,0),ROUND(MOD($T286,1)*100,0))+1,0),"")),IFERROR(IF(LEN($T286)-LEN(SUBSTITUTE($T286,".",""))&gt;=2,DATEVALUE(SUBSTITUTE(TRIM($T286),".","-")),DATE(VALUE(LEFT(TRIM($T286),4)),VALUE(MID(TRIM($T286),6,2))+1,0)),"")))</f>
        <v>46660</v>
      </c>
    </row>
    <row r="287" customFormat="false" ht="24" hidden="false" customHeight="true" outlineLevel="0" collapsed="false">
      <c r="A287" s="130" t="s">
        <v>1314</v>
      </c>
      <c r="B287" s="99" t="s">
        <v>1386</v>
      </c>
      <c r="C287" s="99" t="s">
        <v>1397</v>
      </c>
      <c r="D287" s="131"/>
      <c r="E287" s="139" t="s">
        <v>1398</v>
      </c>
      <c r="F287" s="75" t="s">
        <v>1399</v>
      </c>
      <c r="G287" s="149" t="s">
        <v>1390</v>
      </c>
      <c r="H287" s="75"/>
      <c r="I287" s="139" t="n">
        <v>6</v>
      </c>
      <c r="J287" s="75" t="n">
        <v>6</v>
      </c>
      <c r="K287" s="75" t="n">
        <v>6</v>
      </c>
      <c r="L287" s="127" t="s">
        <v>185</v>
      </c>
      <c r="M287" s="95" t="s">
        <v>156</v>
      </c>
      <c r="N287" s="69" t="n">
        <v>1</v>
      </c>
      <c r="O287" s="136"/>
      <c r="P287" s="141"/>
      <c r="Q287" s="75"/>
      <c r="R287" s="104"/>
      <c r="S287" s="75"/>
      <c r="T287" s="75" t="n">
        <v>2027.01</v>
      </c>
      <c r="U287" s="75"/>
      <c r="V287" s="99" t="s">
        <v>1295</v>
      </c>
      <c r="W287" s="75"/>
      <c r="X287" s="77"/>
      <c r="Y287" s="78" t="str">
        <f aca="true">IF(TRIM($B287&amp;$C287)="","",IF(OR($W287="安装免保",$W287="技术免保",$W287="质保期内"),IF(NOT(ISNUMBER($X287)),"▲免保到期日没填",IF($X287&lt;TODAY(),"▲免保已到期，转收费",IF($X287-TODAY()&lt;=提醒天数,"免保剩"&amp;($X287-TODAY())&amp;"天","免保中"))),IF($W287="暂停维保","暂停中",IF($W287="已解约","已解约",""))))</f>
        <v/>
      </c>
      <c r="Z287" s="78" t="str">
        <f aca="true">IF(TRIM($B287&amp;$C287)="","",TRIM(IF($AA287="","",IF($AA287&lt;TODAY(),"年检已过期"&amp;(TODAY()-$AA287)&amp;"天 ",IF($AA287-TODAY()&lt;=提醒天数,"年检剩"&amp;($AA287-TODAY())&amp;"天 ","")))&amp;IF($AB287="","",IF($AB287&lt;TODAY(),"限速器已过期"&amp;(TODAY()-$AB287)&amp;"天 ",IF($AB287-TODAY()&lt;=提醒天数,"限速器剩"&amp;($AB287-TODAY())&amp;"天 ","")))&amp;IF($AC287="","",IF($AC287&lt;TODAY(),"载重试验已过期"&amp;(TODAY()-$AC287)&amp;"天 ",IF($AC287-TODAY()&lt;=提醒天数,"载重试验剩"&amp;($AC287-TODAY())&amp;"天 ","")))))</f>
        <v/>
      </c>
      <c r="AA287" s="77" t="str">
        <f aca="false">IF(TRIM($Q287&amp;"")="","",IF(ISNUMBER($Q287),IF($Q287&gt;10000,$Q287,IFERROR(DATE(INT($Q287),IF(ROUND(MOD($Q287,1)*100,0)&gt;12,ROUND(MOD($Q287,1)*10,0),ROUND(MOD($Q287,1)*100,0))+1,0),"")),IFERROR(IF(LEN($Q287)-LEN(SUBSTITUTE($Q287,".",""))&gt;=2,DATEVALUE(SUBSTITUTE(TRIM($Q287),".","-")),DATE(VALUE(LEFT(TRIM($Q287),4)),VALUE(MID(TRIM($Q287),6,2))+1,0)),"")))</f>
        <v/>
      </c>
      <c r="AB287" s="77" t="str">
        <f aca="false">IF(TRIM($S287&amp;"")="","",IF(ISNUMBER($S287),IF($S287&gt;10000,$S287,IFERROR(DATE(INT($S287),IF(ROUND(MOD($S287,1)*100,0)&gt;12,ROUND(MOD($S287,1)*10,0),ROUND(MOD($S287,1)*100,0))+1,0),"")),IFERROR(IF(LEN($S287)-LEN(SUBSTITUTE($S287,".",""))&gt;=2,DATEVALUE(SUBSTITUTE(TRIM($S287),".","-")),DATE(VALUE(LEFT(TRIM($S287),4)),VALUE(MID(TRIM($S287),6,2))+1,0)),"")))</f>
        <v/>
      </c>
      <c r="AC287" s="77" t="n">
        <f aca="false">IF(TRIM($T287&amp;"")="","",IF(ISNUMBER($T287),IF($T287&gt;10000,$T287,IFERROR(DATE(INT($T287),IF(ROUND(MOD($T287,1)*100,0)&gt;12,ROUND(MOD($T287,1)*10,0),ROUND(MOD($T287,1)*100,0))+1,0),"")),IFERROR(IF(LEN($T287)-LEN(SUBSTITUTE($T287,".",""))&gt;=2,DATEVALUE(SUBSTITUTE(TRIM($T287),".","-")),DATE(VALUE(LEFT(TRIM($T287),4)),VALUE(MID(TRIM($T287),6,2))+1,0)),"")))</f>
        <v>46418</v>
      </c>
    </row>
    <row r="288" customFormat="false" ht="24" hidden="false" customHeight="true" outlineLevel="0" collapsed="false">
      <c r="A288" s="130" t="s">
        <v>1314</v>
      </c>
      <c r="B288" s="99" t="s">
        <v>1400</v>
      </c>
      <c r="C288" s="99" t="s">
        <v>1401</v>
      </c>
      <c r="D288" s="131"/>
      <c r="E288" s="139" t="s">
        <v>1402</v>
      </c>
      <c r="F288" s="75" t="s">
        <v>1403</v>
      </c>
      <c r="G288" s="133"/>
      <c r="H288" s="75"/>
      <c r="I288" s="139" t="n">
        <v>3</v>
      </c>
      <c r="J288" s="75" t="n">
        <v>3</v>
      </c>
      <c r="K288" s="75" t="n">
        <v>3</v>
      </c>
      <c r="L288" s="127" t="s">
        <v>185</v>
      </c>
      <c r="M288" s="95" t="n">
        <v>1</v>
      </c>
      <c r="N288" s="69" t="n">
        <v>1</v>
      </c>
      <c r="O288" s="136"/>
      <c r="P288" s="141"/>
      <c r="Q288" s="75"/>
      <c r="R288" s="104"/>
      <c r="S288" s="75"/>
      <c r="T288" s="75"/>
      <c r="U288" s="75"/>
      <c r="V288" s="99" t="s">
        <v>1295</v>
      </c>
      <c r="W288" s="75"/>
      <c r="X288" s="77"/>
      <c r="Y288" s="78" t="str">
        <f aca="true">IF(TRIM($B288&amp;$C288)="","",IF(OR($W288="安装免保",$W288="技术免保",$W288="质保期内"),IF(NOT(ISNUMBER($X288)),"▲免保到期日没填",IF($X288&lt;TODAY(),"▲免保已到期，转收费",IF($X288-TODAY()&lt;=提醒天数,"免保剩"&amp;($X288-TODAY())&amp;"天","免保中"))),IF($W288="暂停维保","暂停中",IF($W288="已解约","已解约",""))))</f>
        <v/>
      </c>
      <c r="Z288" s="78" t="str">
        <f aca="true">IF(TRIM($B288&amp;$C288)="","",TRIM(IF($AA288="","",IF($AA288&lt;TODAY(),"年检已过期"&amp;(TODAY()-$AA288)&amp;"天 ",IF($AA288-TODAY()&lt;=提醒天数,"年检剩"&amp;($AA288-TODAY())&amp;"天 ","")))&amp;IF($AB288="","",IF($AB288&lt;TODAY(),"限速器已过期"&amp;(TODAY()-$AB288)&amp;"天 ",IF($AB288-TODAY()&lt;=提醒天数,"限速器剩"&amp;($AB288-TODAY())&amp;"天 ","")))&amp;IF($AC288="","",IF($AC288&lt;TODAY(),"载重试验已过期"&amp;(TODAY()-$AC288)&amp;"天 ",IF($AC288-TODAY()&lt;=提醒天数,"载重试验剩"&amp;($AC288-TODAY())&amp;"天 ","")))))</f>
        <v/>
      </c>
      <c r="AA288" s="77" t="str">
        <f aca="false">IF(TRIM($Q288&amp;"")="","",IF(ISNUMBER($Q288),IF($Q288&gt;10000,$Q288,IFERROR(DATE(INT($Q288),IF(ROUND(MOD($Q288,1)*100,0)&gt;12,ROUND(MOD($Q288,1)*10,0),ROUND(MOD($Q288,1)*100,0))+1,0),"")),IFERROR(IF(LEN($Q288)-LEN(SUBSTITUTE($Q288,".",""))&gt;=2,DATEVALUE(SUBSTITUTE(TRIM($Q288),".","-")),DATE(VALUE(LEFT(TRIM($Q288),4)),VALUE(MID(TRIM($Q288),6,2))+1,0)),"")))</f>
        <v/>
      </c>
      <c r="AB288" s="77" t="str">
        <f aca="false">IF(TRIM($S288&amp;"")="","",IF(ISNUMBER($S288),IF($S288&gt;10000,$S288,IFERROR(DATE(INT($S288),IF(ROUND(MOD($S288,1)*100,0)&gt;12,ROUND(MOD($S288,1)*10,0),ROUND(MOD($S288,1)*100,0))+1,0),"")),IFERROR(IF(LEN($S288)-LEN(SUBSTITUTE($S288,".",""))&gt;=2,DATEVALUE(SUBSTITUTE(TRIM($S288),".","-")),DATE(VALUE(LEFT(TRIM($S288),4)),VALUE(MID(TRIM($S288),6,2))+1,0)),"")))</f>
        <v/>
      </c>
      <c r="AC288" s="77" t="str">
        <f aca="false">IF(TRIM($T288&amp;"")="","",IF(ISNUMBER($T288),IF($T288&gt;10000,$T288,IFERROR(DATE(INT($T288),IF(ROUND(MOD($T288,1)*100,0)&gt;12,ROUND(MOD($T288,1)*10,0),ROUND(MOD($T288,1)*100,0))+1,0),"")),IFERROR(IF(LEN($T288)-LEN(SUBSTITUTE($T288,".",""))&gt;=2,DATEVALUE(SUBSTITUTE(TRIM($T288),".","-")),DATE(VALUE(LEFT(TRIM($T288),4)),VALUE(MID(TRIM($T288),6,2))+1,0)),"")))</f>
        <v/>
      </c>
    </row>
    <row r="289" customFormat="false" ht="24" hidden="false" customHeight="true" outlineLevel="0" collapsed="false">
      <c r="A289" s="130" t="s">
        <v>1314</v>
      </c>
      <c r="B289" s="99" t="s">
        <v>1404</v>
      </c>
      <c r="C289" s="99" t="s">
        <v>1405</v>
      </c>
      <c r="D289" s="131"/>
      <c r="E289" s="139"/>
      <c r="F289" s="131" t="s">
        <v>1406</v>
      </c>
      <c r="G289" s="149" t="s">
        <v>1407</v>
      </c>
      <c r="H289" s="75"/>
      <c r="I289" s="139" t="n">
        <v>2</v>
      </c>
      <c r="J289" s="75" t="n">
        <v>2</v>
      </c>
      <c r="K289" s="75" t="n">
        <v>3</v>
      </c>
      <c r="L289" s="127" t="n">
        <v>2000</v>
      </c>
      <c r="M289" s="95" t="n">
        <v>0.5</v>
      </c>
      <c r="N289" s="69" t="n">
        <v>1</v>
      </c>
      <c r="O289" s="136"/>
      <c r="P289" s="141"/>
      <c r="Q289" s="75"/>
      <c r="R289" s="104"/>
      <c r="S289" s="75"/>
      <c r="T289" s="75"/>
      <c r="U289" s="75"/>
      <c r="V289" s="99" t="s">
        <v>1295</v>
      </c>
      <c r="W289" s="75"/>
      <c r="X289" s="77"/>
      <c r="Y289" s="78" t="str">
        <f aca="true">IF(TRIM($B289&amp;$C289)="","",IF(OR($W289="安装免保",$W289="技术免保",$W289="质保期内"),IF(NOT(ISNUMBER($X289)),"▲免保到期日没填",IF($X289&lt;TODAY(),"▲免保已到期，转收费",IF($X289-TODAY()&lt;=提醒天数,"免保剩"&amp;($X289-TODAY())&amp;"天","免保中"))),IF($W289="暂停维保","暂停中",IF($W289="已解约","已解约",""))))</f>
        <v/>
      </c>
      <c r="Z289" s="78" t="str">
        <f aca="true">IF(TRIM($B289&amp;$C289)="","",TRIM(IF($AA289="","",IF($AA289&lt;TODAY(),"年检已过期"&amp;(TODAY()-$AA289)&amp;"天 ",IF($AA289-TODAY()&lt;=提醒天数,"年检剩"&amp;($AA289-TODAY())&amp;"天 ","")))&amp;IF($AB289="","",IF($AB289&lt;TODAY(),"限速器已过期"&amp;(TODAY()-$AB289)&amp;"天 ",IF($AB289-TODAY()&lt;=提醒天数,"限速器剩"&amp;($AB289-TODAY())&amp;"天 ","")))&amp;IF($AC289="","",IF($AC289&lt;TODAY(),"载重试验已过期"&amp;(TODAY()-$AC289)&amp;"天 ",IF($AC289-TODAY()&lt;=提醒天数,"载重试验剩"&amp;($AC289-TODAY())&amp;"天 ","")))))</f>
        <v/>
      </c>
      <c r="AA289" s="77" t="str">
        <f aca="false">IF(TRIM($Q289&amp;"")="","",IF(ISNUMBER($Q289),IF($Q289&gt;10000,$Q289,IFERROR(DATE(INT($Q289),IF(ROUND(MOD($Q289,1)*100,0)&gt;12,ROUND(MOD($Q289,1)*10,0),ROUND(MOD($Q289,1)*100,0))+1,0),"")),IFERROR(IF(LEN($Q289)-LEN(SUBSTITUTE($Q289,".",""))&gt;=2,DATEVALUE(SUBSTITUTE(TRIM($Q289),".","-")),DATE(VALUE(LEFT(TRIM($Q289),4)),VALUE(MID(TRIM($Q289),6,2))+1,0)),"")))</f>
        <v/>
      </c>
      <c r="AB289" s="77" t="str">
        <f aca="false">IF(TRIM($S289&amp;"")="","",IF(ISNUMBER($S289),IF($S289&gt;10000,$S289,IFERROR(DATE(INT($S289),IF(ROUND(MOD($S289,1)*100,0)&gt;12,ROUND(MOD($S289,1)*10,0),ROUND(MOD($S289,1)*100,0))+1,0),"")),IFERROR(IF(LEN($S289)-LEN(SUBSTITUTE($S289,".",""))&gt;=2,DATEVALUE(SUBSTITUTE(TRIM($S289),".","-")),DATE(VALUE(LEFT(TRIM($S289),4)),VALUE(MID(TRIM($S289),6,2))+1,0)),"")))</f>
        <v/>
      </c>
      <c r="AC289" s="77" t="str">
        <f aca="false">IF(TRIM($T289&amp;"")="","",IF(ISNUMBER($T289),IF($T289&gt;10000,$T289,IFERROR(DATE(INT($T289),IF(ROUND(MOD($T289,1)*100,0)&gt;12,ROUND(MOD($T289,1)*10,0),ROUND(MOD($T289,1)*100,0))+1,0),"")),IFERROR(IF(LEN($T289)-LEN(SUBSTITUTE($T289,".",""))&gt;=2,DATEVALUE(SUBSTITUTE(TRIM($T289),".","-")),DATE(VALUE(LEFT(TRIM($T289),4)),VALUE(MID(TRIM($T289),6,2))+1,0)),"")))</f>
        <v/>
      </c>
    </row>
    <row r="290" customFormat="false" ht="24" hidden="false" customHeight="true" outlineLevel="0" collapsed="false">
      <c r="A290" s="130" t="s">
        <v>1314</v>
      </c>
      <c r="B290" s="99" t="s">
        <v>1404</v>
      </c>
      <c r="C290" s="99" t="s">
        <v>1408</v>
      </c>
      <c r="D290" s="131"/>
      <c r="E290" s="139"/>
      <c r="F290" s="131" t="s">
        <v>1409</v>
      </c>
      <c r="G290" s="149" t="s">
        <v>1407</v>
      </c>
      <c r="H290" s="75"/>
      <c r="I290" s="139" t="n">
        <v>3</v>
      </c>
      <c r="J290" s="75" t="n">
        <v>3</v>
      </c>
      <c r="K290" s="75" t="n">
        <v>3</v>
      </c>
      <c r="L290" s="127" t="n">
        <v>3000</v>
      </c>
      <c r="M290" s="95" t="n">
        <v>0.5</v>
      </c>
      <c r="N290" s="69" t="n">
        <v>1</v>
      </c>
      <c r="O290" s="136"/>
      <c r="P290" s="141"/>
      <c r="Q290" s="75"/>
      <c r="R290" s="104"/>
      <c r="S290" s="75"/>
      <c r="T290" s="75"/>
      <c r="U290" s="75"/>
      <c r="V290" s="99" t="s">
        <v>1295</v>
      </c>
      <c r="W290" s="75"/>
      <c r="X290" s="77"/>
      <c r="Y290" s="78" t="str">
        <f aca="true">IF(TRIM($B290&amp;$C290)="","",IF(OR($W290="安装免保",$W290="技术免保",$W290="质保期内"),IF(NOT(ISNUMBER($X290)),"▲免保到期日没填",IF($X290&lt;TODAY(),"▲免保已到期，转收费",IF($X290-TODAY()&lt;=提醒天数,"免保剩"&amp;($X290-TODAY())&amp;"天","免保中"))),IF($W290="暂停维保","暂停中",IF($W290="已解约","已解约",""))))</f>
        <v/>
      </c>
      <c r="Z290" s="78" t="str">
        <f aca="true">IF(TRIM($B290&amp;$C290)="","",TRIM(IF($AA290="","",IF($AA290&lt;TODAY(),"年检已过期"&amp;(TODAY()-$AA290)&amp;"天 ",IF($AA290-TODAY()&lt;=提醒天数,"年检剩"&amp;($AA290-TODAY())&amp;"天 ","")))&amp;IF($AB290="","",IF($AB290&lt;TODAY(),"限速器已过期"&amp;(TODAY()-$AB290)&amp;"天 ",IF($AB290-TODAY()&lt;=提醒天数,"限速器剩"&amp;($AB290-TODAY())&amp;"天 ","")))&amp;IF($AC290="","",IF($AC290&lt;TODAY(),"载重试验已过期"&amp;(TODAY()-$AC290)&amp;"天 ",IF($AC290-TODAY()&lt;=提醒天数,"载重试验剩"&amp;($AC290-TODAY())&amp;"天 ","")))))</f>
        <v/>
      </c>
      <c r="AA290" s="77" t="str">
        <f aca="false">IF(TRIM($Q290&amp;"")="","",IF(ISNUMBER($Q290),IF($Q290&gt;10000,$Q290,IFERROR(DATE(INT($Q290),IF(ROUND(MOD($Q290,1)*100,0)&gt;12,ROUND(MOD($Q290,1)*10,0),ROUND(MOD($Q290,1)*100,0))+1,0),"")),IFERROR(IF(LEN($Q290)-LEN(SUBSTITUTE($Q290,".",""))&gt;=2,DATEVALUE(SUBSTITUTE(TRIM($Q290),".","-")),DATE(VALUE(LEFT(TRIM($Q290),4)),VALUE(MID(TRIM($Q290),6,2))+1,0)),"")))</f>
        <v/>
      </c>
      <c r="AB290" s="77" t="str">
        <f aca="false">IF(TRIM($S290&amp;"")="","",IF(ISNUMBER($S290),IF($S290&gt;10000,$S290,IFERROR(DATE(INT($S290),IF(ROUND(MOD($S290,1)*100,0)&gt;12,ROUND(MOD($S290,1)*10,0),ROUND(MOD($S290,1)*100,0))+1,0),"")),IFERROR(IF(LEN($S290)-LEN(SUBSTITUTE($S290,".",""))&gt;=2,DATEVALUE(SUBSTITUTE(TRIM($S290),".","-")),DATE(VALUE(LEFT(TRIM($S290),4)),VALUE(MID(TRIM($S290),6,2))+1,0)),"")))</f>
        <v/>
      </c>
      <c r="AC290" s="77" t="str">
        <f aca="false">IF(TRIM($T290&amp;"")="","",IF(ISNUMBER($T290),IF($T290&gt;10000,$T290,IFERROR(DATE(INT($T290),IF(ROUND(MOD($T290,1)*100,0)&gt;12,ROUND(MOD($T290,1)*10,0),ROUND(MOD($T290,1)*100,0))+1,0),"")),IFERROR(IF(LEN($T290)-LEN(SUBSTITUTE($T290,".",""))&gt;=2,DATEVALUE(SUBSTITUTE(TRIM($T290),".","-")),DATE(VALUE(LEFT(TRIM($T290),4)),VALUE(MID(TRIM($T290),6,2))+1,0)),"")))</f>
        <v/>
      </c>
    </row>
    <row r="291" customFormat="false" ht="24" hidden="false" customHeight="true" outlineLevel="0" collapsed="false">
      <c r="A291" s="130" t="s">
        <v>1314</v>
      </c>
      <c r="B291" s="99" t="s">
        <v>1404</v>
      </c>
      <c r="C291" s="99" t="s">
        <v>1410</v>
      </c>
      <c r="D291" s="131"/>
      <c r="E291" s="139"/>
      <c r="F291" s="131" t="s">
        <v>1411</v>
      </c>
      <c r="G291" s="149" t="s">
        <v>1407</v>
      </c>
      <c r="H291" s="75"/>
      <c r="I291" s="139" t="n">
        <v>2</v>
      </c>
      <c r="J291" s="75" t="n">
        <v>2</v>
      </c>
      <c r="K291" s="75" t="n">
        <v>3</v>
      </c>
      <c r="L291" s="127" t="n">
        <v>2000</v>
      </c>
      <c r="M291" s="95" t="n">
        <v>0.5</v>
      </c>
      <c r="N291" s="69" t="n">
        <v>1</v>
      </c>
      <c r="O291" s="136"/>
      <c r="P291" s="141"/>
      <c r="Q291" s="75"/>
      <c r="R291" s="104"/>
      <c r="S291" s="75"/>
      <c r="T291" s="75"/>
      <c r="U291" s="75"/>
      <c r="V291" s="99" t="s">
        <v>1295</v>
      </c>
      <c r="W291" s="75"/>
      <c r="X291" s="77"/>
      <c r="Y291" s="78" t="str">
        <f aca="true">IF(TRIM($B291&amp;$C291)="","",IF(OR($W291="安装免保",$W291="技术免保",$W291="质保期内"),IF(NOT(ISNUMBER($X291)),"▲免保到期日没填",IF($X291&lt;TODAY(),"▲免保已到期，转收费",IF($X291-TODAY()&lt;=提醒天数,"免保剩"&amp;($X291-TODAY())&amp;"天","免保中"))),IF($W291="暂停维保","暂停中",IF($W291="已解约","已解约",""))))</f>
        <v/>
      </c>
      <c r="Z291" s="78" t="str">
        <f aca="true">IF(TRIM($B291&amp;$C291)="","",TRIM(IF($AA291="","",IF($AA291&lt;TODAY(),"年检已过期"&amp;(TODAY()-$AA291)&amp;"天 ",IF($AA291-TODAY()&lt;=提醒天数,"年检剩"&amp;($AA291-TODAY())&amp;"天 ","")))&amp;IF($AB291="","",IF($AB291&lt;TODAY(),"限速器已过期"&amp;(TODAY()-$AB291)&amp;"天 ",IF($AB291-TODAY()&lt;=提醒天数,"限速器剩"&amp;($AB291-TODAY())&amp;"天 ","")))&amp;IF($AC291="","",IF($AC291&lt;TODAY(),"载重试验已过期"&amp;(TODAY()-$AC291)&amp;"天 ",IF($AC291-TODAY()&lt;=提醒天数,"载重试验剩"&amp;($AC291-TODAY())&amp;"天 ","")))))</f>
        <v/>
      </c>
      <c r="AA291" s="77" t="str">
        <f aca="false">IF(TRIM($Q291&amp;"")="","",IF(ISNUMBER($Q291),IF($Q291&gt;10000,$Q291,IFERROR(DATE(INT($Q291),IF(ROUND(MOD($Q291,1)*100,0)&gt;12,ROUND(MOD($Q291,1)*10,0),ROUND(MOD($Q291,1)*100,0))+1,0),"")),IFERROR(IF(LEN($Q291)-LEN(SUBSTITUTE($Q291,".",""))&gt;=2,DATEVALUE(SUBSTITUTE(TRIM($Q291),".","-")),DATE(VALUE(LEFT(TRIM($Q291),4)),VALUE(MID(TRIM($Q291),6,2))+1,0)),"")))</f>
        <v/>
      </c>
      <c r="AB291" s="77" t="str">
        <f aca="false">IF(TRIM($S291&amp;"")="","",IF(ISNUMBER($S291),IF($S291&gt;10000,$S291,IFERROR(DATE(INT($S291),IF(ROUND(MOD($S291,1)*100,0)&gt;12,ROUND(MOD($S291,1)*10,0),ROUND(MOD($S291,1)*100,0))+1,0),"")),IFERROR(IF(LEN($S291)-LEN(SUBSTITUTE($S291,".",""))&gt;=2,DATEVALUE(SUBSTITUTE(TRIM($S291),".","-")),DATE(VALUE(LEFT(TRIM($S291),4)),VALUE(MID(TRIM($S291),6,2))+1,0)),"")))</f>
        <v/>
      </c>
      <c r="AC291" s="77" t="str">
        <f aca="false">IF(TRIM($T291&amp;"")="","",IF(ISNUMBER($T291),IF($T291&gt;10000,$T291,IFERROR(DATE(INT($T291),IF(ROUND(MOD($T291,1)*100,0)&gt;12,ROUND(MOD($T291,1)*10,0),ROUND(MOD($T291,1)*100,0))+1,0),"")),IFERROR(IF(LEN($T291)-LEN(SUBSTITUTE($T291,".",""))&gt;=2,DATEVALUE(SUBSTITUTE(TRIM($T291),".","-")),DATE(VALUE(LEFT(TRIM($T291),4)),VALUE(MID(TRIM($T291),6,2))+1,0)),"")))</f>
        <v/>
      </c>
    </row>
    <row r="292" customFormat="false" ht="24" hidden="false" customHeight="true" outlineLevel="0" collapsed="false">
      <c r="A292" s="130" t="s">
        <v>1314</v>
      </c>
      <c r="B292" s="99" t="s">
        <v>1404</v>
      </c>
      <c r="C292" s="99" t="s">
        <v>1412</v>
      </c>
      <c r="D292" s="131"/>
      <c r="E292" s="139"/>
      <c r="F292" s="131" t="s">
        <v>1413</v>
      </c>
      <c r="G292" s="149" t="s">
        <v>1407</v>
      </c>
      <c r="H292" s="75"/>
      <c r="I292" s="139" t="n">
        <v>3</v>
      </c>
      <c r="J292" s="75" t="n">
        <v>3</v>
      </c>
      <c r="K292" s="75" t="n">
        <v>3</v>
      </c>
      <c r="L292" s="127" t="n">
        <v>3000</v>
      </c>
      <c r="M292" s="95" t="n">
        <v>0.5</v>
      </c>
      <c r="N292" s="69" t="n">
        <v>1</v>
      </c>
      <c r="O292" s="136"/>
      <c r="P292" s="141"/>
      <c r="Q292" s="75"/>
      <c r="R292" s="104"/>
      <c r="S292" s="75"/>
      <c r="T292" s="75"/>
      <c r="U292" s="75"/>
      <c r="V292" s="99" t="s">
        <v>1295</v>
      </c>
      <c r="W292" s="75"/>
      <c r="X292" s="77"/>
      <c r="Y292" s="78" t="str">
        <f aca="true">IF(TRIM($B292&amp;$C292)="","",IF(OR($W292="安装免保",$W292="技术免保",$W292="质保期内"),IF(NOT(ISNUMBER($X292)),"▲免保到期日没填",IF($X292&lt;TODAY(),"▲免保已到期，转收费",IF($X292-TODAY()&lt;=提醒天数,"免保剩"&amp;($X292-TODAY())&amp;"天","免保中"))),IF($W292="暂停维保","暂停中",IF($W292="已解约","已解约",""))))</f>
        <v/>
      </c>
      <c r="Z292" s="78" t="str">
        <f aca="true">IF(TRIM($B292&amp;$C292)="","",TRIM(IF($AA292="","",IF($AA292&lt;TODAY(),"年检已过期"&amp;(TODAY()-$AA292)&amp;"天 ",IF($AA292-TODAY()&lt;=提醒天数,"年检剩"&amp;($AA292-TODAY())&amp;"天 ","")))&amp;IF($AB292="","",IF($AB292&lt;TODAY(),"限速器已过期"&amp;(TODAY()-$AB292)&amp;"天 ",IF($AB292-TODAY()&lt;=提醒天数,"限速器剩"&amp;($AB292-TODAY())&amp;"天 ","")))&amp;IF($AC292="","",IF($AC292&lt;TODAY(),"载重试验已过期"&amp;(TODAY()-$AC292)&amp;"天 ",IF($AC292-TODAY()&lt;=提醒天数,"载重试验剩"&amp;($AC292-TODAY())&amp;"天 ","")))))</f>
        <v/>
      </c>
      <c r="AA292" s="77" t="str">
        <f aca="false">IF(TRIM($Q292&amp;"")="","",IF(ISNUMBER($Q292),IF($Q292&gt;10000,$Q292,IFERROR(DATE(INT($Q292),IF(ROUND(MOD($Q292,1)*100,0)&gt;12,ROUND(MOD($Q292,1)*10,0),ROUND(MOD($Q292,1)*100,0))+1,0),"")),IFERROR(IF(LEN($Q292)-LEN(SUBSTITUTE($Q292,".",""))&gt;=2,DATEVALUE(SUBSTITUTE(TRIM($Q292),".","-")),DATE(VALUE(LEFT(TRIM($Q292),4)),VALUE(MID(TRIM($Q292),6,2))+1,0)),"")))</f>
        <v/>
      </c>
      <c r="AB292" s="77" t="str">
        <f aca="false">IF(TRIM($S292&amp;"")="","",IF(ISNUMBER($S292),IF($S292&gt;10000,$S292,IFERROR(DATE(INT($S292),IF(ROUND(MOD($S292,1)*100,0)&gt;12,ROUND(MOD($S292,1)*10,0),ROUND(MOD($S292,1)*100,0))+1,0),"")),IFERROR(IF(LEN($S292)-LEN(SUBSTITUTE($S292,".",""))&gt;=2,DATEVALUE(SUBSTITUTE(TRIM($S292),".","-")),DATE(VALUE(LEFT(TRIM($S292),4)),VALUE(MID(TRIM($S292),6,2))+1,0)),"")))</f>
        <v/>
      </c>
      <c r="AC292" s="77" t="str">
        <f aca="false">IF(TRIM($T292&amp;"")="","",IF(ISNUMBER($T292),IF($T292&gt;10000,$T292,IFERROR(DATE(INT($T292),IF(ROUND(MOD($T292,1)*100,0)&gt;12,ROUND(MOD($T292,1)*10,0),ROUND(MOD($T292,1)*100,0))+1,0),"")),IFERROR(IF(LEN($T292)-LEN(SUBSTITUTE($T292,".",""))&gt;=2,DATEVALUE(SUBSTITUTE(TRIM($T292),".","-")),DATE(VALUE(LEFT(TRIM($T292),4)),VALUE(MID(TRIM($T292),6,2))+1,0)),"")))</f>
        <v/>
      </c>
    </row>
    <row r="293" customFormat="false" ht="24" hidden="false" customHeight="true" outlineLevel="0" collapsed="false">
      <c r="A293" s="130" t="s">
        <v>1314</v>
      </c>
      <c r="B293" s="99" t="s">
        <v>1414</v>
      </c>
      <c r="C293" s="99" t="s">
        <v>1415</v>
      </c>
      <c r="D293" s="131"/>
      <c r="E293" s="139"/>
      <c r="F293" s="131" t="s">
        <v>1416</v>
      </c>
      <c r="G293" s="149" t="s">
        <v>420</v>
      </c>
      <c r="H293" s="75"/>
      <c r="I293" s="139" t="n">
        <v>7</v>
      </c>
      <c r="J293" s="75" t="n">
        <v>7</v>
      </c>
      <c r="K293" s="75" t="n">
        <v>7</v>
      </c>
      <c r="L293" s="127" t="n">
        <v>1350</v>
      </c>
      <c r="M293" s="95" t="n">
        <v>1</v>
      </c>
      <c r="N293" s="69" t="n">
        <v>1</v>
      </c>
      <c r="O293" s="136"/>
      <c r="P293" s="141"/>
      <c r="Q293" s="75"/>
      <c r="R293" s="104"/>
      <c r="S293" s="75"/>
      <c r="T293" s="75"/>
      <c r="U293" s="75"/>
      <c r="V293" s="99" t="s">
        <v>1295</v>
      </c>
      <c r="W293" s="75"/>
      <c r="X293" s="77"/>
      <c r="Y293" s="78" t="str">
        <f aca="true">IF(TRIM($B293&amp;$C293)="","",IF(OR($W293="安装免保",$W293="技术免保",$W293="质保期内"),IF(NOT(ISNUMBER($X293)),"▲免保到期日没填",IF($X293&lt;TODAY(),"▲免保已到期，转收费",IF($X293-TODAY()&lt;=提醒天数,"免保剩"&amp;($X293-TODAY())&amp;"天","免保中"))),IF($W293="暂停维保","暂停中",IF($W293="已解约","已解约",""))))</f>
        <v/>
      </c>
      <c r="Z293" s="78" t="str">
        <f aca="true">IF(TRIM($B293&amp;$C293)="","",TRIM(IF($AA293="","",IF($AA293&lt;TODAY(),"年检已过期"&amp;(TODAY()-$AA293)&amp;"天 ",IF($AA293-TODAY()&lt;=提醒天数,"年检剩"&amp;($AA293-TODAY())&amp;"天 ","")))&amp;IF($AB293="","",IF($AB293&lt;TODAY(),"限速器已过期"&amp;(TODAY()-$AB293)&amp;"天 ",IF($AB293-TODAY()&lt;=提醒天数,"限速器剩"&amp;($AB293-TODAY())&amp;"天 ","")))&amp;IF($AC293="","",IF($AC293&lt;TODAY(),"载重试验已过期"&amp;(TODAY()-$AC293)&amp;"天 ",IF($AC293-TODAY()&lt;=提醒天数,"载重试验剩"&amp;($AC293-TODAY())&amp;"天 ","")))))</f>
        <v/>
      </c>
      <c r="AA293" s="77" t="str">
        <f aca="false">IF(TRIM($Q293&amp;"")="","",IF(ISNUMBER($Q293),IF($Q293&gt;10000,$Q293,IFERROR(DATE(INT($Q293),IF(ROUND(MOD($Q293,1)*100,0)&gt;12,ROUND(MOD($Q293,1)*10,0),ROUND(MOD($Q293,1)*100,0))+1,0),"")),IFERROR(IF(LEN($Q293)-LEN(SUBSTITUTE($Q293,".",""))&gt;=2,DATEVALUE(SUBSTITUTE(TRIM($Q293),".","-")),DATE(VALUE(LEFT(TRIM($Q293),4)),VALUE(MID(TRIM($Q293),6,2))+1,0)),"")))</f>
        <v/>
      </c>
      <c r="AB293" s="77" t="str">
        <f aca="false">IF(TRIM($S293&amp;"")="","",IF(ISNUMBER($S293),IF($S293&gt;10000,$S293,IFERROR(DATE(INT($S293),IF(ROUND(MOD($S293,1)*100,0)&gt;12,ROUND(MOD($S293,1)*10,0),ROUND(MOD($S293,1)*100,0))+1,0),"")),IFERROR(IF(LEN($S293)-LEN(SUBSTITUTE($S293,".",""))&gt;=2,DATEVALUE(SUBSTITUTE(TRIM($S293),".","-")),DATE(VALUE(LEFT(TRIM($S293),4)),VALUE(MID(TRIM($S293),6,2))+1,0)),"")))</f>
        <v/>
      </c>
      <c r="AC293" s="77" t="str">
        <f aca="false">IF(TRIM($T293&amp;"")="","",IF(ISNUMBER($T293),IF($T293&gt;10000,$T293,IFERROR(DATE(INT($T293),IF(ROUND(MOD($T293,1)*100,0)&gt;12,ROUND(MOD($T293,1)*10,0),ROUND(MOD($T293,1)*100,0))+1,0),"")),IFERROR(IF(LEN($T293)-LEN(SUBSTITUTE($T293,".",""))&gt;=2,DATEVALUE(SUBSTITUTE(TRIM($T293),".","-")),DATE(VALUE(LEFT(TRIM($T293),4)),VALUE(MID(TRIM($T293),6,2))+1,0)),"")))</f>
        <v/>
      </c>
    </row>
    <row r="294" customFormat="false" ht="24" hidden="false" customHeight="true" outlineLevel="0" collapsed="false">
      <c r="A294" s="130" t="s">
        <v>1314</v>
      </c>
      <c r="B294" s="99" t="s">
        <v>1414</v>
      </c>
      <c r="C294" s="99" t="s">
        <v>1417</v>
      </c>
      <c r="D294" s="131"/>
      <c r="E294" s="139"/>
      <c r="F294" s="131" t="s">
        <v>1418</v>
      </c>
      <c r="G294" s="149" t="s">
        <v>420</v>
      </c>
      <c r="H294" s="75"/>
      <c r="I294" s="139" t="n">
        <v>6</v>
      </c>
      <c r="J294" s="75" t="n">
        <v>6</v>
      </c>
      <c r="K294" s="75" t="n">
        <v>6</v>
      </c>
      <c r="L294" s="127" t="n">
        <v>1350</v>
      </c>
      <c r="M294" s="95" t="n">
        <v>1</v>
      </c>
      <c r="N294" s="69" t="n">
        <v>1</v>
      </c>
      <c r="O294" s="136"/>
      <c r="P294" s="141"/>
      <c r="Q294" s="75"/>
      <c r="R294" s="104"/>
      <c r="S294" s="75"/>
      <c r="T294" s="75"/>
      <c r="U294" s="75"/>
      <c r="V294" s="99" t="s">
        <v>1295</v>
      </c>
      <c r="W294" s="75"/>
      <c r="X294" s="77"/>
      <c r="Y294" s="78" t="str">
        <f aca="true">IF(TRIM($B294&amp;$C294)="","",IF(OR($W294="安装免保",$W294="技术免保",$W294="质保期内"),IF(NOT(ISNUMBER($X294)),"▲免保到期日没填",IF($X294&lt;TODAY(),"▲免保已到期，转收费",IF($X294-TODAY()&lt;=提醒天数,"免保剩"&amp;($X294-TODAY())&amp;"天","免保中"))),IF($W294="暂停维保","暂停中",IF($W294="已解约","已解约",""))))</f>
        <v/>
      </c>
      <c r="Z294" s="78" t="str">
        <f aca="true">IF(TRIM($B294&amp;$C294)="","",TRIM(IF($AA294="","",IF($AA294&lt;TODAY(),"年检已过期"&amp;(TODAY()-$AA294)&amp;"天 ",IF($AA294-TODAY()&lt;=提醒天数,"年检剩"&amp;($AA294-TODAY())&amp;"天 ","")))&amp;IF($AB294="","",IF($AB294&lt;TODAY(),"限速器已过期"&amp;(TODAY()-$AB294)&amp;"天 ",IF($AB294-TODAY()&lt;=提醒天数,"限速器剩"&amp;($AB294-TODAY())&amp;"天 ","")))&amp;IF($AC294="","",IF($AC294&lt;TODAY(),"载重试验已过期"&amp;(TODAY()-$AC294)&amp;"天 ",IF($AC294-TODAY()&lt;=提醒天数,"载重试验剩"&amp;($AC294-TODAY())&amp;"天 ","")))))</f>
        <v/>
      </c>
      <c r="AA294" s="77" t="str">
        <f aca="false">IF(TRIM($Q294&amp;"")="","",IF(ISNUMBER($Q294),IF($Q294&gt;10000,$Q294,IFERROR(DATE(INT($Q294),IF(ROUND(MOD($Q294,1)*100,0)&gt;12,ROUND(MOD($Q294,1)*10,0),ROUND(MOD($Q294,1)*100,0))+1,0),"")),IFERROR(IF(LEN($Q294)-LEN(SUBSTITUTE($Q294,".",""))&gt;=2,DATEVALUE(SUBSTITUTE(TRIM($Q294),".","-")),DATE(VALUE(LEFT(TRIM($Q294),4)),VALUE(MID(TRIM($Q294),6,2))+1,0)),"")))</f>
        <v/>
      </c>
      <c r="AB294" s="77" t="str">
        <f aca="false">IF(TRIM($S294&amp;"")="","",IF(ISNUMBER($S294),IF($S294&gt;10000,$S294,IFERROR(DATE(INT($S294),IF(ROUND(MOD($S294,1)*100,0)&gt;12,ROUND(MOD($S294,1)*10,0),ROUND(MOD($S294,1)*100,0))+1,0),"")),IFERROR(IF(LEN($S294)-LEN(SUBSTITUTE($S294,".",""))&gt;=2,DATEVALUE(SUBSTITUTE(TRIM($S294),".","-")),DATE(VALUE(LEFT(TRIM($S294),4)),VALUE(MID(TRIM($S294),6,2))+1,0)),"")))</f>
        <v/>
      </c>
      <c r="AC294" s="77" t="str">
        <f aca="false">IF(TRIM($T294&amp;"")="","",IF(ISNUMBER($T294),IF($T294&gt;10000,$T294,IFERROR(DATE(INT($T294),IF(ROUND(MOD($T294,1)*100,0)&gt;12,ROUND(MOD($T294,1)*10,0),ROUND(MOD($T294,1)*100,0))+1,0),"")),IFERROR(IF(LEN($T294)-LEN(SUBSTITUTE($T294,".",""))&gt;=2,DATEVALUE(SUBSTITUTE(TRIM($T294),".","-")),DATE(VALUE(LEFT(TRIM($T294),4)),VALUE(MID(TRIM($T294),6,2))+1,0)),"")))</f>
        <v/>
      </c>
    </row>
    <row r="295" customFormat="false" ht="24" hidden="false" customHeight="true" outlineLevel="0" collapsed="false">
      <c r="A295" s="130" t="s">
        <v>1314</v>
      </c>
      <c r="B295" s="99" t="s">
        <v>1419</v>
      </c>
      <c r="C295" s="99" t="s">
        <v>1420</v>
      </c>
      <c r="D295" s="131"/>
      <c r="E295" s="139"/>
      <c r="F295" s="131" t="s">
        <v>1421</v>
      </c>
      <c r="G295" s="149" t="s">
        <v>1422</v>
      </c>
      <c r="H295" s="75"/>
      <c r="I295" s="139" t="n">
        <v>4</v>
      </c>
      <c r="J295" s="75" t="n">
        <v>4</v>
      </c>
      <c r="K295" s="75"/>
      <c r="L295" s="127" t="n">
        <v>3000</v>
      </c>
      <c r="M295" s="95" t="n">
        <v>0.5</v>
      </c>
      <c r="N295" s="69" t="n">
        <v>1</v>
      </c>
      <c r="O295" s="136"/>
      <c r="P295" s="141"/>
      <c r="Q295" s="75"/>
      <c r="R295" s="104"/>
      <c r="S295" s="75"/>
      <c r="T295" s="75"/>
      <c r="U295" s="75"/>
      <c r="V295" s="99" t="s">
        <v>1295</v>
      </c>
      <c r="W295" s="75"/>
      <c r="X295" s="77"/>
      <c r="Y295" s="78" t="str">
        <f aca="true">IF(TRIM($B295&amp;$C295)="","",IF(OR($W295="安装免保",$W295="技术免保",$W295="质保期内"),IF(NOT(ISNUMBER($X295)),"▲免保到期日没填",IF($X295&lt;TODAY(),"▲免保已到期，转收费",IF($X295-TODAY()&lt;=提醒天数,"免保剩"&amp;($X295-TODAY())&amp;"天","免保中"))),IF($W295="暂停维保","暂停中",IF($W295="已解约","已解约",""))))</f>
        <v/>
      </c>
      <c r="Z295" s="78" t="str">
        <f aca="true">IF(TRIM($B295&amp;$C295)="","",TRIM(IF($AA295="","",IF($AA295&lt;TODAY(),"年检已过期"&amp;(TODAY()-$AA295)&amp;"天 ",IF($AA295-TODAY()&lt;=提醒天数,"年检剩"&amp;($AA295-TODAY())&amp;"天 ","")))&amp;IF($AB295="","",IF($AB295&lt;TODAY(),"限速器已过期"&amp;(TODAY()-$AB295)&amp;"天 ",IF($AB295-TODAY()&lt;=提醒天数,"限速器剩"&amp;($AB295-TODAY())&amp;"天 ","")))&amp;IF($AC295="","",IF($AC295&lt;TODAY(),"载重试验已过期"&amp;(TODAY()-$AC295)&amp;"天 ",IF($AC295-TODAY()&lt;=提醒天数,"载重试验剩"&amp;($AC295-TODAY())&amp;"天 ","")))))</f>
        <v/>
      </c>
      <c r="AA295" s="77" t="str">
        <f aca="false">IF(TRIM($Q295&amp;"")="","",IF(ISNUMBER($Q295),IF($Q295&gt;10000,$Q295,IFERROR(DATE(INT($Q295),IF(ROUND(MOD($Q295,1)*100,0)&gt;12,ROUND(MOD($Q295,1)*10,0),ROUND(MOD($Q295,1)*100,0))+1,0),"")),IFERROR(IF(LEN($Q295)-LEN(SUBSTITUTE($Q295,".",""))&gt;=2,DATEVALUE(SUBSTITUTE(TRIM($Q295),".","-")),DATE(VALUE(LEFT(TRIM($Q295),4)),VALUE(MID(TRIM($Q295),6,2))+1,0)),"")))</f>
        <v/>
      </c>
      <c r="AB295" s="77" t="str">
        <f aca="false">IF(TRIM($S295&amp;"")="","",IF(ISNUMBER($S295),IF($S295&gt;10000,$S295,IFERROR(DATE(INT($S295),IF(ROUND(MOD($S295,1)*100,0)&gt;12,ROUND(MOD($S295,1)*10,0),ROUND(MOD($S295,1)*100,0))+1,0),"")),IFERROR(IF(LEN($S295)-LEN(SUBSTITUTE($S295,".",""))&gt;=2,DATEVALUE(SUBSTITUTE(TRIM($S295),".","-")),DATE(VALUE(LEFT(TRIM($S295),4)),VALUE(MID(TRIM($S295),6,2))+1,0)),"")))</f>
        <v/>
      </c>
      <c r="AC295" s="77" t="str">
        <f aca="false">IF(TRIM($T295&amp;"")="","",IF(ISNUMBER($T295),IF($T295&gt;10000,$T295,IFERROR(DATE(INT($T295),IF(ROUND(MOD($T295,1)*100,0)&gt;12,ROUND(MOD($T295,1)*10,0),ROUND(MOD($T295,1)*100,0))+1,0),"")),IFERROR(IF(LEN($T295)-LEN(SUBSTITUTE($T295,".",""))&gt;=2,DATEVALUE(SUBSTITUTE(TRIM($T295),".","-")),DATE(VALUE(LEFT(TRIM($T295),4)),VALUE(MID(TRIM($T295),6,2))+1,0)),"")))</f>
        <v/>
      </c>
    </row>
    <row r="296" customFormat="false" ht="24" hidden="false" customHeight="true" outlineLevel="0" collapsed="false">
      <c r="A296" s="130" t="s">
        <v>1314</v>
      </c>
      <c r="B296" s="99" t="s">
        <v>1419</v>
      </c>
      <c r="C296" s="99" t="s">
        <v>1423</v>
      </c>
      <c r="D296" s="131"/>
      <c r="E296" s="139"/>
      <c r="F296" s="131" t="s">
        <v>1424</v>
      </c>
      <c r="G296" s="153" t="s">
        <v>1422</v>
      </c>
      <c r="H296" s="75"/>
      <c r="I296" s="154" t="n">
        <v>4</v>
      </c>
      <c r="J296" s="155" t="n">
        <v>4</v>
      </c>
      <c r="K296" s="155"/>
      <c r="L296" s="127" t="n">
        <v>3000</v>
      </c>
      <c r="M296" s="95" t="n">
        <v>0.5</v>
      </c>
      <c r="N296" s="69" t="n">
        <v>1</v>
      </c>
      <c r="O296" s="156"/>
      <c r="P296" s="157"/>
      <c r="Q296" s="75"/>
      <c r="R296" s="104"/>
      <c r="S296" s="75"/>
      <c r="T296" s="75"/>
      <c r="U296" s="75"/>
      <c r="V296" s="99" t="s">
        <v>1295</v>
      </c>
      <c r="W296" s="75"/>
      <c r="X296" s="77"/>
      <c r="Y296" s="78" t="str">
        <f aca="true">IF(TRIM($B296&amp;$C296)="","",IF(OR($W296="安装免保",$W296="技术免保",$W296="质保期内"),IF(NOT(ISNUMBER($X296)),"▲免保到期日没填",IF($X296&lt;TODAY(),"▲免保已到期，转收费",IF($X296-TODAY()&lt;=提醒天数,"免保剩"&amp;($X296-TODAY())&amp;"天","免保中"))),IF($W296="暂停维保","暂停中",IF($W296="已解约","已解约",""))))</f>
        <v/>
      </c>
      <c r="Z296" s="78" t="str">
        <f aca="true">IF(TRIM($B296&amp;$C296)="","",TRIM(IF($AA296="","",IF($AA296&lt;TODAY(),"年检已过期"&amp;(TODAY()-$AA296)&amp;"天 ",IF($AA296-TODAY()&lt;=提醒天数,"年检剩"&amp;($AA296-TODAY())&amp;"天 ","")))&amp;IF($AB296="","",IF($AB296&lt;TODAY(),"限速器已过期"&amp;(TODAY()-$AB296)&amp;"天 ",IF($AB296-TODAY()&lt;=提醒天数,"限速器剩"&amp;($AB296-TODAY())&amp;"天 ","")))&amp;IF($AC296="","",IF($AC296&lt;TODAY(),"载重试验已过期"&amp;(TODAY()-$AC296)&amp;"天 ",IF($AC296-TODAY()&lt;=提醒天数,"载重试验剩"&amp;($AC296-TODAY())&amp;"天 ","")))))</f>
        <v/>
      </c>
      <c r="AA296" s="77" t="str">
        <f aca="false">IF(TRIM($Q296&amp;"")="","",IF(ISNUMBER($Q296),IF($Q296&gt;10000,$Q296,IFERROR(DATE(INT($Q296),IF(ROUND(MOD($Q296,1)*100,0)&gt;12,ROUND(MOD($Q296,1)*10,0),ROUND(MOD($Q296,1)*100,0))+1,0),"")),IFERROR(IF(LEN($Q296)-LEN(SUBSTITUTE($Q296,".",""))&gt;=2,DATEVALUE(SUBSTITUTE(TRIM($Q296),".","-")),DATE(VALUE(LEFT(TRIM($Q296),4)),VALUE(MID(TRIM($Q296),6,2))+1,0)),"")))</f>
        <v/>
      </c>
      <c r="AB296" s="77" t="str">
        <f aca="false">IF(TRIM($S296&amp;"")="","",IF(ISNUMBER($S296),IF($S296&gt;10000,$S296,IFERROR(DATE(INT($S296),IF(ROUND(MOD($S296,1)*100,0)&gt;12,ROUND(MOD($S296,1)*10,0),ROUND(MOD($S296,1)*100,0))+1,0),"")),IFERROR(IF(LEN($S296)-LEN(SUBSTITUTE($S296,".",""))&gt;=2,DATEVALUE(SUBSTITUTE(TRIM($S296),".","-")),DATE(VALUE(LEFT(TRIM($S296),4)),VALUE(MID(TRIM($S296),6,2))+1,0)),"")))</f>
        <v/>
      </c>
      <c r="AC296" s="77" t="str">
        <f aca="false">IF(TRIM($T296&amp;"")="","",IF(ISNUMBER($T296),IF($T296&gt;10000,$T296,IFERROR(DATE(INT($T296),IF(ROUND(MOD($T296,1)*100,0)&gt;12,ROUND(MOD($T296,1)*10,0),ROUND(MOD($T296,1)*100,0))+1,0),"")),IFERROR(IF(LEN($T296)-LEN(SUBSTITUTE($T296,".",""))&gt;=2,DATEVALUE(SUBSTITUTE(TRIM($T296),".","-")),DATE(VALUE(LEFT(TRIM($T296),4)),VALUE(MID(TRIM($T296),6,2))+1,0)),"")))</f>
        <v/>
      </c>
    </row>
    <row r="297" customFormat="false" ht="24" hidden="false" customHeight="true" outlineLevel="0" collapsed="false">
      <c r="A297" s="130" t="s">
        <v>1314</v>
      </c>
      <c r="B297" s="99" t="s">
        <v>1425</v>
      </c>
      <c r="C297" s="99" t="s">
        <v>1426</v>
      </c>
      <c r="D297" s="131"/>
      <c r="E297" s="139"/>
      <c r="F297" s="131" t="s">
        <v>1427</v>
      </c>
      <c r="G297" s="133"/>
      <c r="H297" s="75"/>
      <c r="I297" s="139" t="n">
        <v>4</v>
      </c>
      <c r="J297" s="75" t="n">
        <v>4</v>
      </c>
      <c r="K297" s="75"/>
      <c r="L297" s="127" t="n">
        <v>2000</v>
      </c>
      <c r="M297" s="95" t="n">
        <v>0.5</v>
      </c>
      <c r="N297" s="69" t="n">
        <v>1</v>
      </c>
      <c r="O297" s="136"/>
      <c r="P297" s="141"/>
      <c r="Q297" s="75"/>
      <c r="R297" s="104"/>
      <c r="S297" s="75"/>
      <c r="T297" s="75"/>
      <c r="U297" s="75"/>
      <c r="V297" s="99" t="s">
        <v>1295</v>
      </c>
      <c r="W297" s="75"/>
      <c r="X297" s="77"/>
      <c r="Y297" s="78" t="str">
        <f aca="true">IF(TRIM($B297&amp;$C297)="","",IF(OR($W297="安装免保",$W297="技术免保",$W297="质保期内"),IF(NOT(ISNUMBER($X297)),"▲免保到期日没填",IF($X297&lt;TODAY(),"▲免保已到期，转收费",IF($X297-TODAY()&lt;=提醒天数,"免保剩"&amp;($X297-TODAY())&amp;"天","免保中"))),IF($W297="暂停维保","暂停中",IF($W297="已解约","已解约",""))))</f>
        <v/>
      </c>
      <c r="Z297" s="78" t="str">
        <f aca="true">IF(TRIM($B297&amp;$C297)="","",TRIM(IF($AA297="","",IF($AA297&lt;TODAY(),"年检已过期"&amp;(TODAY()-$AA297)&amp;"天 ",IF($AA297-TODAY()&lt;=提醒天数,"年检剩"&amp;($AA297-TODAY())&amp;"天 ","")))&amp;IF($AB297="","",IF($AB297&lt;TODAY(),"限速器已过期"&amp;(TODAY()-$AB297)&amp;"天 ",IF($AB297-TODAY()&lt;=提醒天数,"限速器剩"&amp;($AB297-TODAY())&amp;"天 ","")))&amp;IF($AC297="","",IF($AC297&lt;TODAY(),"载重试验已过期"&amp;(TODAY()-$AC297)&amp;"天 ",IF($AC297-TODAY()&lt;=提醒天数,"载重试验剩"&amp;($AC297-TODAY())&amp;"天 ","")))))</f>
        <v/>
      </c>
      <c r="AA297" s="77" t="str">
        <f aca="false">IF(TRIM($Q297&amp;"")="","",IF(ISNUMBER($Q297),IF($Q297&gt;10000,$Q297,IFERROR(DATE(INT($Q297),IF(ROUND(MOD($Q297,1)*100,0)&gt;12,ROUND(MOD($Q297,1)*10,0),ROUND(MOD($Q297,1)*100,0))+1,0),"")),IFERROR(IF(LEN($Q297)-LEN(SUBSTITUTE($Q297,".",""))&gt;=2,DATEVALUE(SUBSTITUTE(TRIM($Q297),".","-")),DATE(VALUE(LEFT(TRIM($Q297),4)),VALUE(MID(TRIM($Q297),6,2))+1,0)),"")))</f>
        <v/>
      </c>
      <c r="AB297" s="77" t="str">
        <f aca="false">IF(TRIM($S297&amp;"")="","",IF(ISNUMBER($S297),IF($S297&gt;10000,$S297,IFERROR(DATE(INT($S297),IF(ROUND(MOD($S297,1)*100,0)&gt;12,ROUND(MOD($S297,1)*10,0),ROUND(MOD($S297,1)*100,0))+1,0),"")),IFERROR(IF(LEN($S297)-LEN(SUBSTITUTE($S297,".",""))&gt;=2,DATEVALUE(SUBSTITUTE(TRIM($S297),".","-")),DATE(VALUE(LEFT(TRIM($S297),4)),VALUE(MID(TRIM($S297),6,2))+1,0)),"")))</f>
        <v/>
      </c>
      <c r="AC297" s="77" t="str">
        <f aca="false">IF(TRIM($T297&amp;"")="","",IF(ISNUMBER($T297),IF($T297&gt;10000,$T297,IFERROR(DATE(INT($T297),IF(ROUND(MOD($T297,1)*100,0)&gt;12,ROUND(MOD($T297,1)*10,0),ROUND(MOD($T297,1)*100,0))+1,0),"")),IFERROR(IF(LEN($T297)-LEN(SUBSTITUTE($T297,".",""))&gt;=2,DATEVALUE(SUBSTITUTE(TRIM($T297),".","-")),DATE(VALUE(LEFT(TRIM($T297),4)),VALUE(MID(TRIM($T297),6,2))+1,0)),"")))</f>
        <v/>
      </c>
    </row>
    <row r="298" customFormat="false" ht="24" hidden="false" customHeight="true" outlineLevel="0" collapsed="false">
      <c r="A298" s="130" t="s">
        <v>1314</v>
      </c>
      <c r="B298" s="99" t="s">
        <v>1428</v>
      </c>
      <c r="C298" s="99" t="s">
        <v>1429</v>
      </c>
      <c r="D298" s="131"/>
      <c r="E298" s="139"/>
      <c r="F298" s="131" t="s">
        <v>1430</v>
      </c>
      <c r="G298" s="158" t="s">
        <v>1431</v>
      </c>
      <c r="H298" s="75"/>
      <c r="I298" s="159" t="n">
        <v>12</v>
      </c>
      <c r="J298" s="125" t="n">
        <v>12</v>
      </c>
      <c r="K298" s="125"/>
      <c r="L298" s="127" t="n">
        <v>1000</v>
      </c>
      <c r="M298" s="95" t="n">
        <v>1</v>
      </c>
      <c r="N298" s="69" t="n">
        <v>1</v>
      </c>
      <c r="O298" s="123"/>
      <c r="P298" s="160"/>
      <c r="Q298" s="75"/>
      <c r="R298" s="104"/>
      <c r="S298" s="75" t="n">
        <v>2026.09</v>
      </c>
      <c r="T298" s="75"/>
      <c r="U298" s="75"/>
      <c r="V298" s="99" t="s">
        <v>1285</v>
      </c>
      <c r="W298" s="75"/>
      <c r="X298" s="77"/>
      <c r="Y298" s="78" t="str">
        <f aca="true">IF(TRIM($B298&amp;$C298)="","",IF(OR($W298="安装免保",$W298="技术免保",$W298="质保期内"),IF(NOT(ISNUMBER($X298)),"▲免保到期日没填",IF($X298&lt;TODAY(),"▲免保已到期，转收费",IF($X298-TODAY()&lt;=提醒天数,"免保剩"&amp;($X298-TODAY())&amp;"天","免保中"))),IF($W298="暂停维保","暂停中",IF($W298="已解约","已解约",""))))</f>
        <v/>
      </c>
      <c r="Z298" s="78" t="str">
        <f aca="true">IF(TRIM($B298&amp;$C298)="","",TRIM(IF($AA298="","",IF($AA298&lt;TODAY(),"年检已过期"&amp;(TODAY()-$AA298)&amp;"天 ",IF($AA298-TODAY()&lt;=提醒天数,"年检剩"&amp;($AA298-TODAY())&amp;"天 ","")))&amp;IF($AB298="","",IF($AB298&lt;TODAY(),"限速器已过期"&amp;(TODAY()-$AB298)&amp;"天 ",IF($AB298-TODAY()&lt;=提醒天数,"限速器剩"&amp;($AB298-TODAY())&amp;"天 ","")))&amp;IF($AC298="","",IF($AC298&lt;TODAY(),"载重试验已过期"&amp;(TODAY()-$AC298)&amp;"天 ",IF($AC298-TODAY()&lt;=提醒天数,"载重试验剩"&amp;($AC298-TODAY())&amp;"天 ","")))))</f>
        <v>限速器剩7天</v>
      </c>
      <c r="AA298" s="77" t="str">
        <f aca="false">IF(TRIM($Q298&amp;"")="","",IF(ISNUMBER($Q298),IF($Q298&gt;10000,$Q298,IFERROR(DATE(INT($Q298),IF(ROUND(MOD($Q298,1)*100,0)&gt;12,ROUND(MOD($Q298,1)*10,0),ROUND(MOD($Q298,1)*100,0))+1,0),"")),IFERROR(IF(LEN($Q298)-LEN(SUBSTITUTE($Q298,".",""))&gt;=2,DATEVALUE(SUBSTITUTE(TRIM($Q298),".","-")),DATE(VALUE(LEFT(TRIM($Q298),4)),VALUE(MID(TRIM($Q298),6,2))+1,0)),"")))</f>
        <v/>
      </c>
      <c r="AB298" s="77" t="n">
        <f aca="false">IF(TRIM($S298&amp;"")="","",IF(ISNUMBER($S298),IF($S298&gt;10000,$S298,IFERROR(DATE(INT($S298),IF(ROUND(MOD($S298,1)*100,0)&gt;12,ROUND(MOD($S298,1)*10,0),ROUND(MOD($S298,1)*100,0))+1,0),"")),IFERROR(IF(LEN($S298)-LEN(SUBSTITUTE($S298,".",""))&gt;=2,DATEVALUE(SUBSTITUTE(TRIM($S298),".","-")),DATE(VALUE(LEFT(TRIM($S298),4)),VALUE(MID(TRIM($S298),6,2))+1,0)),"")))</f>
        <v>46295</v>
      </c>
      <c r="AC298" s="77" t="str">
        <f aca="false">IF(TRIM($T298&amp;"")="","",IF(ISNUMBER($T298),IF($T298&gt;10000,$T298,IFERROR(DATE(INT($T298),IF(ROUND(MOD($T298,1)*100,0)&gt;12,ROUND(MOD($T298,1)*10,0),ROUND(MOD($T298,1)*100,0))+1,0),"")),IFERROR(IF(LEN($T298)-LEN(SUBSTITUTE($T298,".",""))&gt;=2,DATEVALUE(SUBSTITUTE(TRIM($T298),".","-")),DATE(VALUE(LEFT(TRIM($T298),4)),VALUE(MID(TRIM($T298),6,2))+1,0)),"")))</f>
        <v/>
      </c>
    </row>
    <row r="299" customFormat="false" ht="24" hidden="false" customHeight="true" outlineLevel="0" collapsed="false">
      <c r="A299" s="130" t="s">
        <v>1314</v>
      </c>
      <c r="B299" s="99" t="s">
        <v>1428</v>
      </c>
      <c r="C299" s="99" t="s">
        <v>1432</v>
      </c>
      <c r="D299" s="131"/>
      <c r="E299" s="139"/>
      <c r="F299" s="131" t="s">
        <v>1433</v>
      </c>
      <c r="G299" s="151" t="s">
        <v>1431</v>
      </c>
      <c r="H299" s="75"/>
      <c r="I299" s="139" t="n">
        <v>12</v>
      </c>
      <c r="J299" s="75" t="n">
        <v>12</v>
      </c>
      <c r="K299" s="75"/>
      <c r="L299" s="127" t="n">
        <v>1000</v>
      </c>
      <c r="M299" s="95" t="n">
        <v>1</v>
      </c>
      <c r="N299" s="69" t="n">
        <v>1</v>
      </c>
      <c r="O299" s="136"/>
      <c r="P299" s="141"/>
      <c r="Q299" s="75"/>
      <c r="R299" s="104"/>
      <c r="S299" s="75"/>
      <c r="T299" s="75"/>
      <c r="U299" s="75"/>
      <c r="V299" s="99" t="s">
        <v>1285</v>
      </c>
      <c r="W299" s="75"/>
      <c r="X299" s="77"/>
      <c r="Y299" s="78" t="str">
        <f aca="true">IF(TRIM($B299&amp;$C299)="","",IF(OR($W299="安装免保",$W299="技术免保",$W299="质保期内"),IF(NOT(ISNUMBER($X299)),"▲免保到期日没填",IF($X299&lt;TODAY(),"▲免保已到期，转收费",IF($X299-TODAY()&lt;=提醒天数,"免保剩"&amp;($X299-TODAY())&amp;"天","免保中"))),IF($W299="暂停维保","暂停中",IF($W299="已解约","已解约",""))))</f>
        <v/>
      </c>
      <c r="Z299" s="78" t="str">
        <f aca="true">IF(TRIM($B299&amp;$C299)="","",TRIM(IF($AA299="","",IF($AA299&lt;TODAY(),"年检已过期"&amp;(TODAY()-$AA299)&amp;"天 ",IF($AA299-TODAY()&lt;=提醒天数,"年检剩"&amp;($AA299-TODAY())&amp;"天 ","")))&amp;IF($AB299="","",IF($AB299&lt;TODAY(),"限速器已过期"&amp;(TODAY()-$AB299)&amp;"天 ",IF($AB299-TODAY()&lt;=提醒天数,"限速器剩"&amp;($AB299-TODAY())&amp;"天 ","")))&amp;IF($AC299="","",IF($AC299&lt;TODAY(),"载重试验已过期"&amp;(TODAY()-$AC299)&amp;"天 ",IF($AC299-TODAY()&lt;=提醒天数,"载重试验剩"&amp;($AC299-TODAY())&amp;"天 ","")))))</f>
        <v/>
      </c>
      <c r="AA299" s="77" t="str">
        <f aca="false">IF(TRIM($Q299&amp;"")="","",IF(ISNUMBER($Q299),IF($Q299&gt;10000,$Q299,IFERROR(DATE(INT($Q299),IF(ROUND(MOD($Q299,1)*100,0)&gt;12,ROUND(MOD($Q299,1)*10,0),ROUND(MOD($Q299,1)*100,0))+1,0),"")),IFERROR(IF(LEN($Q299)-LEN(SUBSTITUTE($Q299,".",""))&gt;=2,DATEVALUE(SUBSTITUTE(TRIM($Q299),".","-")),DATE(VALUE(LEFT(TRIM($Q299),4)),VALUE(MID(TRIM($Q299),6,2))+1,0)),"")))</f>
        <v/>
      </c>
      <c r="AB299" s="77" t="str">
        <f aca="false">IF(TRIM($S299&amp;"")="","",IF(ISNUMBER($S299),IF($S299&gt;10000,$S299,IFERROR(DATE(INT($S299),IF(ROUND(MOD($S299,1)*100,0)&gt;12,ROUND(MOD($S299,1)*10,0),ROUND(MOD($S299,1)*100,0))+1,0),"")),IFERROR(IF(LEN($S299)-LEN(SUBSTITUTE($S299,".",""))&gt;=2,DATEVALUE(SUBSTITUTE(TRIM($S299),".","-")),DATE(VALUE(LEFT(TRIM($S299),4)),VALUE(MID(TRIM($S299),6,2))+1,0)),"")))</f>
        <v/>
      </c>
      <c r="AC299" s="77" t="str">
        <f aca="false">IF(TRIM($T299&amp;"")="","",IF(ISNUMBER($T299),IF($T299&gt;10000,$T299,IFERROR(DATE(INT($T299),IF(ROUND(MOD($T299,1)*100,0)&gt;12,ROUND(MOD($T299,1)*10,0),ROUND(MOD($T299,1)*100,0))+1,0),"")),IFERROR(IF(LEN($T299)-LEN(SUBSTITUTE($T299,".",""))&gt;=2,DATEVALUE(SUBSTITUTE(TRIM($T299),".","-")),DATE(VALUE(LEFT(TRIM($T299),4)),VALUE(MID(TRIM($T299),6,2))+1,0)),"")))</f>
        <v/>
      </c>
    </row>
    <row r="300" customFormat="false" ht="24" hidden="false" customHeight="true" outlineLevel="0" collapsed="false">
      <c r="A300" s="130" t="s">
        <v>1314</v>
      </c>
      <c r="B300" s="99" t="s">
        <v>1434</v>
      </c>
      <c r="C300" s="99" t="s">
        <v>1435</v>
      </c>
      <c r="D300" s="131"/>
      <c r="E300" s="139"/>
      <c r="F300" s="131" t="s">
        <v>1436</v>
      </c>
      <c r="G300" s="161" t="s">
        <v>693</v>
      </c>
      <c r="H300" s="75"/>
      <c r="I300" s="139" t="n">
        <v>3</v>
      </c>
      <c r="J300" s="75" t="n">
        <v>3</v>
      </c>
      <c r="K300" s="75" t="n">
        <v>3</v>
      </c>
      <c r="L300" s="127" t="n">
        <v>1000</v>
      </c>
      <c r="M300" s="95" t="n">
        <v>1</v>
      </c>
      <c r="N300" s="69" t="n">
        <v>1</v>
      </c>
      <c r="O300" s="136"/>
      <c r="P300" s="141"/>
      <c r="Q300" s="75"/>
      <c r="R300" s="104"/>
      <c r="S300" s="75" t="n">
        <v>2027.01</v>
      </c>
      <c r="T300" s="75"/>
      <c r="U300" s="75"/>
      <c r="V300" s="99" t="s">
        <v>1285</v>
      </c>
      <c r="W300" s="75"/>
      <c r="X300" s="77"/>
      <c r="Y300" s="78" t="str">
        <f aca="true">IF(TRIM($B300&amp;$C300)="","",IF(OR($W300="安装免保",$W300="技术免保",$W300="质保期内"),IF(NOT(ISNUMBER($X300)),"▲免保到期日没填",IF($X300&lt;TODAY(),"▲免保已到期，转收费",IF($X300-TODAY()&lt;=提醒天数,"免保剩"&amp;($X300-TODAY())&amp;"天","免保中"))),IF($W300="暂停维保","暂停中",IF($W300="已解约","已解约",""))))</f>
        <v/>
      </c>
      <c r="Z300" s="78" t="str">
        <f aca="true">IF(TRIM($B300&amp;$C300)="","",TRIM(IF($AA300="","",IF($AA300&lt;TODAY(),"年检已过期"&amp;(TODAY()-$AA300)&amp;"天 ",IF($AA300-TODAY()&lt;=提醒天数,"年检剩"&amp;($AA300-TODAY())&amp;"天 ","")))&amp;IF($AB300="","",IF($AB300&lt;TODAY(),"限速器已过期"&amp;(TODAY()-$AB300)&amp;"天 ",IF($AB300-TODAY()&lt;=提醒天数,"限速器剩"&amp;($AB300-TODAY())&amp;"天 ","")))&amp;IF($AC300="","",IF($AC300&lt;TODAY(),"载重试验已过期"&amp;(TODAY()-$AC300)&amp;"天 ",IF($AC300-TODAY()&lt;=提醒天数,"载重试验剩"&amp;($AC300-TODAY())&amp;"天 ","")))))</f>
        <v/>
      </c>
      <c r="AA300" s="77" t="str">
        <f aca="false">IF(TRIM($Q300&amp;"")="","",IF(ISNUMBER($Q300),IF($Q300&gt;10000,$Q300,IFERROR(DATE(INT($Q300),IF(ROUND(MOD($Q300,1)*100,0)&gt;12,ROUND(MOD($Q300,1)*10,0),ROUND(MOD($Q300,1)*100,0))+1,0),"")),IFERROR(IF(LEN($Q300)-LEN(SUBSTITUTE($Q300,".",""))&gt;=2,DATEVALUE(SUBSTITUTE(TRIM($Q300),".","-")),DATE(VALUE(LEFT(TRIM($Q300),4)),VALUE(MID(TRIM($Q300),6,2))+1,0)),"")))</f>
        <v/>
      </c>
      <c r="AB300" s="77" t="n">
        <f aca="false">IF(TRIM($S300&amp;"")="","",IF(ISNUMBER($S300),IF($S300&gt;10000,$S300,IFERROR(DATE(INT($S300),IF(ROUND(MOD($S300,1)*100,0)&gt;12,ROUND(MOD($S300,1)*10,0),ROUND(MOD($S300,1)*100,0))+1,0),"")),IFERROR(IF(LEN($S300)-LEN(SUBSTITUTE($S300,".",""))&gt;=2,DATEVALUE(SUBSTITUTE(TRIM($S300),".","-")),DATE(VALUE(LEFT(TRIM($S300),4)),VALUE(MID(TRIM($S300),6,2))+1,0)),"")))</f>
        <v>46418</v>
      </c>
      <c r="AC300" s="77" t="str">
        <f aca="false">IF(TRIM($T300&amp;"")="","",IF(ISNUMBER($T300),IF($T300&gt;10000,$T300,IFERROR(DATE(INT($T300),IF(ROUND(MOD($T300,1)*100,0)&gt;12,ROUND(MOD($T300,1)*10,0),ROUND(MOD($T300,1)*100,0))+1,0),"")),IFERROR(IF(LEN($T300)-LEN(SUBSTITUTE($T300,".",""))&gt;=2,DATEVALUE(SUBSTITUTE(TRIM($T300),".","-")),DATE(VALUE(LEFT(TRIM($T300),4)),VALUE(MID(TRIM($T300),6,2))+1,0)),"")))</f>
        <v/>
      </c>
    </row>
    <row r="301" customFormat="false" ht="24" hidden="false" customHeight="true" outlineLevel="0" collapsed="false">
      <c r="A301" s="130" t="s">
        <v>1314</v>
      </c>
      <c r="B301" s="99" t="s">
        <v>1437</v>
      </c>
      <c r="C301" s="99" t="s">
        <v>1438</v>
      </c>
      <c r="D301" s="131"/>
      <c r="E301" s="162" t="s">
        <v>1439</v>
      </c>
      <c r="F301" s="131" t="s">
        <v>1440</v>
      </c>
      <c r="G301" s="161" t="s">
        <v>1441</v>
      </c>
      <c r="H301" s="75"/>
      <c r="I301" s="139" t="n">
        <v>3</v>
      </c>
      <c r="J301" s="75" t="n">
        <v>3</v>
      </c>
      <c r="K301" s="75" t="n">
        <v>3</v>
      </c>
      <c r="L301" s="127" t="n">
        <v>800</v>
      </c>
      <c r="M301" s="95" t="n">
        <v>1</v>
      </c>
      <c r="N301" s="69" t="n">
        <v>1</v>
      </c>
      <c r="O301" s="136"/>
      <c r="P301" s="141"/>
      <c r="Q301" s="75"/>
      <c r="R301" s="104"/>
      <c r="S301" s="75" t="n">
        <v>2027.02</v>
      </c>
      <c r="T301" s="75"/>
      <c r="U301" s="75"/>
      <c r="V301" s="99" t="s">
        <v>1442</v>
      </c>
      <c r="W301" s="75"/>
      <c r="X301" s="77"/>
      <c r="Y301" s="78" t="str">
        <f aca="true">IF(TRIM($B301&amp;$C301)="","",IF(OR($W301="安装免保",$W301="技术免保",$W301="质保期内"),IF(NOT(ISNUMBER($X301)),"▲免保到期日没填",IF($X301&lt;TODAY(),"▲免保已到期，转收费",IF($X301-TODAY()&lt;=提醒天数,"免保剩"&amp;($X301-TODAY())&amp;"天","免保中"))),IF($W301="暂停维保","暂停中",IF($W301="已解约","已解约",""))))</f>
        <v/>
      </c>
      <c r="Z301" s="78" t="str">
        <f aca="true">IF(TRIM($B301&amp;$C301)="","",TRIM(IF($AA301="","",IF($AA301&lt;TODAY(),"年检已过期"&amp;(TODAY()-$AA301)&amp;"天 ",IF($AA301-TODAY()&lt;=提醒天数,"年检剩"&amp;($AA301-TODAY())&amp;"天 ","")))&amp;IF($AB301="","",IF($AB301&lt;TODAY(),"限速器已过期"&amp;(TODAY()-$AB301)&amp;"天 ",IF($AB301-TODAY()&lt;=提醒天数,"限速器剩"&amp;($AB301-TODAY())&amp;"天 ","")))&amp;IF($AC301="","",IF($AC301&lt;TODAY(),"载重试验已过期"&amp;(TODAY()-$AC301)&amp;"天 ",IF($AC301-TODAY()&lt;=提醒天数,"载重试验剩"&amp;($AC301-TODAY())&amp;"天 ","")))))</f>
        <v/>
      </c>
      <c r="AA301" s="77" t="str">
        <f aca="false">IF(TRIM($Q301&amp;"")="","",IF(ISNUMBER($Q301),IF($Q301&gt;10000,$Q301,IFERROR(DATE(INT($Q301),IF(ROUND(MOD($Q301,1)*100,0)&gt;12,ROUND(MOD($Q301,1)*10,0),ROUND(MOD($Q301,1)*100,0))+1,0),"")),IFERROR(IF(LEN($Q301)-LEN(SUBSTITUTE($Q301,".",""))&gt;=2,DATEVALUE(SUBSTITUTE(TRIM($Q301),".","-")),DATE(VALUE(LEFT(TRIM($Q301),4)),VALUE(MID(TRIM($Q301),6,2))+1,0)),"")))</f>
        <v/>
      </c>
      <c r="AB301" s="77" t="n">
        <f aca="false">IF(TRIM($S301&amp;"")="","",IF(ISNUMBER($S301),IF($S301&gt;10000,$S301,IFERROR(DATE(INT($S301),IF(ROUND(MOD($S301,1)*100,0)&gt;12,ROUND(MOD($S301,1)*10,0),ROUND(MOD($S301,1)*100,0))+1,0),"")),IFERROR(IF(LEN($S301)-LEN(SUBSTITUTE($S301,".",""))&gt;=2,DATEVALUE(SUBSTITUTE(TRIM($S301),".","-")),DATE(VALUE(LEFT(TRIM($S301),4)),VALUE(MID(TRIM($S301),6,2))+1,0)),"")))</f>
        <v>46446</v>
      </c>
      <c r="AC301" s="77" t="str">
        <f aca="false">IF(TRIM($T301&amp;"")="","",IF(ISNUMBER($T301),IF($T301&gt;10000,$T301,IFERROR(DATE(INT($T301),IF(ROUND(MOD($T301,1)*100,0)&gt;12,ROUND(MOD($T301,1)*10,0),ROUND(MOD($T301,1)*100,0))+1,0),"")),IFERROR(IF(LEN($T301)-LEN(SUBSTITUTE($T301,".",""))&gt;=2,DATEVALUE(SUBSTITUTE(TRIM($T301),".","-")),DATE(VALUE(LEFT(TRIM($T301),4)),VALUE(MID(TRIM($T301),6,2))+1,0)),"")))</f>
        <v/>
      </c>
    </row>
    <row r="302" customFormat="false" ht="24" hidden="false" customHeight="true" outlineLevel="0" collapsed="false">
      <c r="A302" s="130" t="s">
        <v>1314</v>
      </c>
      <c r="B302" s="99" t="s">
        <v>1443</v>
      </c>
      <c r="C302" s="99" t="s">
        <v>1444</v>
      </c>
      <c r="D302" s="131"/>
      <c r="E302" s="139"/>
      <c r="F302" s="131" t="s">
        <v>1445</v>
      </c>
      <c r="G302" s="151" t="s">
        <v>1446</v>
      </c>
      <c r="H302" s="75"/>
      <c r="I302" s="139" t="n">
        <v>7</v>
      </c>
      <c r="J302" s="75" t="n">
        <v>6</v>
      </c>
      <c r="K302" s="75" t="n">
        <v>6</v>
      </c>
      <c r="L302" s="127" t="n">
        <v>630</v>
      </c>
      <c r="M302" s="95" t="n">
        <v>1</v>
      </c>
      <c r="N302" s="69" t="n">
        <v>1</v>
      </c>
      <c r="O302" s="136"/>
      <c r="P302" s="141"/>
      <c r="Q302" s="75"/>
      <c r="R302" s="104"/>
      <c r="S302" s="75" t="n">
        <v>2027.07</v>
      </c>
      <c r="T302" s="75"/>
      <c r="U302" s="75"/>
      <c r="V302" s="99" t="s">
        <v>1442</v>
      </c>
      <c r="W302" s="75"/>
      <c r="X302" s="77"/>
      <c r="Y302" s="78" t="str">
        <f aca="true">IF(TRIM($B302&amp;$C302)="","",IF(OR($W302="安装免保",$W302="技术免保",$W302="质保期内"),IF(NOT(ISNUMBER($X302)),"▲免保到期日没填",IF($X302&lt;TODAY(),"▲免保已到期，转收费",IF($X302-TODAY()&lt;=提醒天数,"免保剩"&amp;($X302-TODAY())&amp;"天","免保中"))),IF($W302="暂停维保","暂停中",IF($W302="已解约","已解约",""))))</f>
        <v/>
      </c>
      <c r="Z302" s="78" t="str">
        <f aca="true">IF(TRIM($B302&amp;$C302)="","",TRIM(IF($AA302="","",IF($AA302&lt;TODAY(),"年检已过期"&amp;(TODAY()-$AA302)&amp;"天 ",IF($AA302-TODAY()&lt;=提醒天数,"年检剩"&amp;($AA302-TODAY())&amp;"天 ","")))&amp;IF($AB302="","",IF($AB302&lt;TODAY(),"限速器已过期"&amp;(TODAY()-$AB302)&amp;"天 ",IF($AB302-TODAY()&lt;=提醒天数,"限速器剩"&amp;($AB302-TODAY())&amp;"天 ","")))&amp;IF($AC302="","",IF($AC302&lt;TODAY(),"载重试验已过期"&amp;(TODAY()-$AC302)&amp;"天 ",IF($AC302-TODAY()&lt;=提醒天数,"载重试验剩"&amp;($AC302-TODAY())&amp;"天 ","")))))</f>
        <v/>
      </c>
      <c r="AA302" s="77" t="str">
        <f aca="false">IF(TRIM($Q302&amp;"")="","",IF(ISNUMBER($Q302),IF($Q302&gt;10000,$Q302,IFERROR(DATE(INT($Q302),IF(ROUND(MOD($Q302,1)*100,0)&gt;12,ROUND(MOD($Q302,1)*10,0),ROUND(MOD($Q302,1)*100,0))+1,0),"")),IFERROR(IF(LEN($Q302)-LEN(SUBSTITUTE($Q302,".",""))&gt;=2,DATEVALUE(SUBSTITUTE(TRIM($Q302),".","-")),DATE(VALUE(LEFT(TRIM($Q302),4)),VALUE(MID(TRIM($Q302),6,2))+1,0)),"")))</f>
        <v/>
      </c>
      <c r="AB302" s="77" t="n">
        <f aca="false">IF(TRIM($S302&amp;"")="","",IF(ISNUMBER($S302),IF($S302&gt;10000,$S302,IFERROR(DATE(INT($S302),IF(ROUND(MOD($S302,1)*100,0)&gt;12,ROUND(MOD($S302,1)*10,0),ROUND(MOD($S302,1)*100,0))+1,0),"")),IFERROR(IF(LEN($S302)-LEN(SUBSTITUTE($S302,".",""))&gt;=2,DATEVALUE(SUBSTITUTE(TRIM($S302),".","-")),DATE(VALUE(LEFT(TRIM($S302),4)),VALUE(MID(TRIM($S302),6,2))+1,0)),"")))</f>
        <v>46599</v>
      </c>
      <c r="AC302" s="77" t="str">
        <f aca="false">IF(TRIM($T302&amp;"")="","",IF(ISNUMBER($T302),IF($T302&gt;10000,$T302,IFERROR(DATE(INT($T302),IF(ROUND(MOD($T302,1)*100,0)&gt;12,ROUND(MOD($T302,1)*10,0),ROUND(MOD($T302,1)*100,0))+1,0),"")),IFERROR(IF(LEN($T302)-LEN(SUBSTITUTE($T302,".",""))&gt;=2,DATEVALUE(SUBSTITUTE(TRIM($T302),".","-")),DATE(VALUE(LEFT(TRIM($T302),4)),VALUE(MID(TRIM($T302),6,2))+1,0)),"")))</f>
        <v/>
      </c>
    </row>
    <row r="303" customFormat="false" ht="24" hidden="false" customHeight="true" outlineLevel="0" collapsed="false">
      <c r="A303" s="130" t="s">
        <v>1314</v>
      </c>
      <c r="B303" s="99" t="s">
        <v>1443</v>
      </c>
      <c r="C303" s="99" t="s">
        <v>1447</v>
      </c>
      <c r="D303" s="131"/>
      <c r="E303" s="139"/>
      <c r="F303" s="131" t="s">
        <v>1448</v>
      </c>
      <c r="G303" s="149" t="s">
        <v>1449</v>
      </c>
      <c r="H303" s="75"/>
      <c r="I303" s="139" t="n">
        <v>6</v>
      </c>
      <c r="J303" s="75" t="n">
        <v>6</v>
      </c>
      <c r="K303" s="75" t="n">
        <v>6</v>
      </c>
      <c r="L303" s="127" t="n">
        <v>630</v>
      </c>
      <c r="M303" s="95" t="n">
        <v>1</v>
      </c>
      <c r="N303" s="69" t="n">
        <v>1</v>
      </c>
      <c r="O303" s="136"/>
      <c r="P303" s="141"/>
      <c r="Q303" s="75"/>
      <c r="R303" s="104"/>
      <c r="S303" s="75" t="n">
        <v>2026.11</v>
      </c>
      <c r="T303" s="75"/>
      <c r="U303" s="75"/>
      <c r="V303" s="99" t="s">
        <v>1442</v>
      </c>
      <c r="W303" s="75"/>
      <c r="X303" s="77"/>
      <c r="Y303" s="78" t="str">
        <f aca="true">IF(TRIM($B303&amp;$C303)="","",IF(OR($W303="安装免保",$W303="技术免保",$W303="质保期内"),IF(NOT(ISNUMBER($X303)),"▲免保到期日没填",IF($X303&lt;TODAY(),"▲免保已到期，转收费",IF($X303-TODAY()&lt;=提醒天数,"免保剩"&amp;($X303-TODAY())&amp;"天","免保中"))),IF($W303="暂停维保","暂停中",IF($W303="已解约","已解约",""))))</f>
        <v/>
      </c>
      <c r="Z303" s="78" t="str">
        <f aca="true">IF(TRIM($B303&amp;$C303)="","",TRIM(IF($AA303="","",IF($AA303&lt;TODAY(),"年检已过期"&amp;(TODAY()-$AA303)&amp;"天 ",IF($AA303-TODAY()&lt;=提醒天数,"年检剩"&amp;($AA303-TODAY())&amp;"天 ","")))&amp;IF($AB303="","",IF($AB303&lt;TODAY(),"限速器已过期"&amp;(TODAY()-$AB303)&amp;"天 ",IF($AB303-TODAY()&lt;=提醒天数,"限速器剩"&amp;($AB303-TODAY())&amp;"天 ","")))&amp;IF($AC303="","",IF($AC303&lt;TODAY(),"载重试验已过期"&amp;(TODAY()-$AC303)&amp;"天 ",IF($AC303-TODAY()&lt;=提醒天数,"载重试验剩"&amp;($AC303-TODAY())&amp;"天 ","")))))</f>
        <v/>
      </c>
      <c r="AA303" s="77" t="str">
        <f aca="false">IF(TRIM($Q303&amp;"")="","",IF(ISNUMBER($Q303),IF($Q303&gt;10000,$Q303,IFERROR(DATE(INT($Q303),IF(ROUND(MOD($Q303,1)*100,0)&gt;12,ROUND(MOD($Q303,1)*10,0),ROUND(MOD($Q303,1)*100,0))+1,0),"")),IFERROR(IF(LEN($Q303)-LEN(SUBSTITUTE($Q303,".",""))&gt;=2,DATEVALUE(SUBSTITUTE(TRIM($Q303),".","-")),DATE(VALUE(LEFT(TRIM($Q303),4)),VALUE(MID(TRIM($Q303),6,2))+1,0)),"")))</f>
        <v/>
      </c>
      <c r="AB303" s="77" t="n">
        <f aca="false">IF(TRIM($S303&amp;"")="","",IF(ISNUMBER($S303),IF($S303&gt;10000,$S303,IFERROR(DATE(INT($S303),IF(ROUND(MOD($S303,1)*100,0)&gt;12,ROUND(MOD($S303,1)*10,0),ROUND(MOD($S303,1)*100,0))+1,0),"")),IFERROR(IF(LEN($S303)-LEN(SUBSTITUTE($S303,".",""))&gt;=2,DATEVALUE(SUBSTITUTE(TRIM($S303),".","-")),DATE(VALUE(LEFT(TRIM($S303),4)),VALUE(MID(TRIM($S303),6,2))+1,0)),"")))</f>
        <v>46356</v>
      </c>
      <c r="AC303" s="77" t="str">
        <f aca="false">IF(TRIM($T303&amp;"")="","",IF(ISNUMBER($T303),IF($T303&gt;10000,$T303,IFERROR(DATE(INT($T303),IF(ROUND(MOD($T303,1)*100,0)&gt;12,ROUND(MOD($T303,1)*10,0),ROUND(MOD($T303,1)*100,0))+1,0),"")),IFERROR(IF(LEN($T303)-LEN(SUBSTITUTE($T303,".",""))&gt;=2,DATEVALUE(SUBSTITUTE(TRIM($T303),".","-")),DATE(VALUE(LEFT(TRIM($T303),4)),VALUE(MID(TRIM($T303),6,2))+1,0)),"")))</f>
        <v/>
      </c>
    </row>
    <row r="304" customFormat="false" ht="24" hidden="false" customHeight="true" outlineLevel="0" collapsed="false">
      <c r="A304" s="130" t="s">
        <v>1314</v>
      </c>
      <c r="B304" s="99" t="s">
        <v>1450</v>
      </c>
      <c r="C304" s="99" t="s">
        <v>1451</v>
      </c>
      <c r="D304" s="131"/>
      <c r="E304" s="139"/>
      <c r="F304" s="131"/>
      <c r="G304" s="133"/>
      <c r="H304" s="75"/>
      <c r="I304" s="139"/>
      <c r="J304" s="75"/>
      <c r="K304" s="75"/>
      <c r="L304" s="127"/>
      <c r="M304" s="95"/>
      <c r="N304" s="69" t="n">
        <v>1</v>
      </c>
      <c r="O304" s="136"/>
      <c r="P304" s="141"/>
      <c r="Q304" s="75"/>
      <c r="R304" s="104"/>
      <c r="S304" s="75"/>
      <c r="T304" s="75"/>
      <c r="U304" s="75"/>
      <c r="V304" s="75"/>
      <c r="W304" s="75"/>
      <c r="X304" s="77"/>
      <c r="Y304" s="78" t="str">
        <f aca="true">IF(TRIM($B304&amp;$C304)="","",IF(OR($W304="安装免保",$W304="技术免保",$W304="质保期内"),IF(NOT(ISNUMBER($X304)),"▲免保到期日没填",IF($X304&lt;TODAY(),"▲免保已到期，转收费",IF($X304-TODAY()&lt;=提醒天数,"免保剩"&amp;($X304-TODAY())&amp;"天","免保中"))),IF($W304="暂停维保","暂停中",IF($W304="已解约","已解约",""))))</f>
        <v/>
      </c>
      <c r="Z304" s="78" t="str">
        <f aca="true">IF(TRIM($B304&amp;$C304)="","",TRIM(IF($AA304="","",IF($AA304&lt;TODAY(),"年检已过期"&amp;(TODAY()-$AA304)&amp;"天 ",IF($AA304-TODAY()&lt;=提醒天数,"年检剩"&amp;($AA304-TODAY())&amp;"天 ","")))&amp;IF($AB304="","",IF($AB304&lt;TODAY(),"限速器已过期"&amp;(TODAY()-$AB304)&amp;"天 ",IF($AB304-TODAY()&lt;=提醒天数,"限速器剩"&amp;($AB304-TODAY())&amp;"天 ","")))&amp;IF($AC304="","",IF($AC304&lt;TODAY(),"载重试验已过期"&amp;(TODAY()-$AC304)&amp;"天 ",IF($AC304-TODAY()&lt;=提醒天数,"载重试验剩"&amp;($AC304-TODAY())&amp;"天 ","")))))</f>
        <v/>
      </c>
      <c r="AA304" s="77" t="str">
        <f aca="false">IF(TRIM($Q304&amp;"")="","",IF(ISNUMBER($Q304),IF($Q304&gt;10000,$Q304,IFERROR(DATE(INT($Q304),IF(ROUND(MOD($Q304,1)*100,0)&gt;12,ROUND(MOD($Q304,1)*10,0),ROUND(MOD($Q304,1)*100,0))+1,0),"")),IFERROR(IF(LEN($Q304)-LEN(SUBSTITUTE($Q304,".",""))&gt;=2,DATEVALUE(SUBSTITUTE(TRIM($Q304),".","-")),DATE(VALUE(LEFT(TRIM($Q304),4)),VALUE(MID(TRIM($Q304),6,2))+1,0)),"")))</f>
        <v/>
      </c>
      <c r="AB304" s="77" t="str">
        <f aca="false">IF(TRIM($S304&amp;"")="","",IF(ISNUMBER($S304),IF($S304&gt;10000,$S304,IFERROR(DATE(INT($S304),IF(ROUND(MOD($S304,1)*100,0)&gt;12,ROUND(MOD($S304,1)*10,0),ROUND(MOD($S304,1)*100,0))+1,0),"")),IFERROR(IF(LEN($S304)-LEN(SUBSTITUTE($S304,".",""))&gt;=2,DATEVALUE(SUBSTITUTE(TRIM($S304),".","-")),DATE(VALUE(LEFT(TRIM($S304),4)),VALUE(MID(TRIM($S304),6,2))+1,0)),"")))</f>
        <v/>
      </c>
      <c r="AC304" s="77" t="str">
        <f aca="false">IF(TRIM($T304&amp;"")="","",IF(ISNUMBER($T304),IF($T304&gt;10000,$T304,IFERROR(DATE(INT($T304),IF(ROUND(MOD($T304,1)*100,0)&gt;12,ROUND(MOD($T304,1)*10,0),ROUND(MOD($T304,1)*100,0))+1,0),"")),IFERROR(IF(LEN($T304)-LEN(SUBSTITUTE($T304,".",""))&gt;=2,DATEVALUE(SUBSTITUTE(TRIM($T304),".","-")),DATE(VALUE(LEFT(TRIM($T304),4)),VALUE(MID(TRIM($T304),6,2))+1,0)),"")))</f>
        <v/>
      </c>
    </row>
    <row r="305" customFormat="false" ht="14.25" hidden="false" customHeight="false" outlineLevel="0" collapsed="false">
      <c r="X305" s="77"/>
      <c r="Y305" s="78" t="str">
        <f aca="true">IF(TRIM($B305&amp;$C305)="","",IF(OR($W305="安装免保",$W305="技术免保",$W305="质保期内"),IF(NOT(ISNUMBER($X305)),"▲免保到期日没填",IF($X305&lt;TODAY(),"▲免保已到期，转收费",IF($X305-TODAY()&lt;=提醒天数,"免保剩"&amp;($X305-TODAY())&amp;"天","免保中"))),IF($W305="暂停维保","暂停中",IF($W305="已解约","已解约",""))))</f>
        <v/>
      </c>
      <c r="Z305" s="78" t="str">
        <f aca="true">IF(TRIM($B305&amp;$C305)="","",TRIM(IF($AA305="","",IF($AA305&lt;TODAY(),"年检已过期"&amp;(TODAY()-$AA305)&amp;"天 ",IF($AA305-TODAY()&lt;=提醒天数,"年检剩"&amp;($AA305-TODAY())&amp;"天 ","")))&amp;IF($AB305="","",IF($AB305&lt;TODAY(),"限速器已过期"&amp;(TODAY()-$AB305)&amp;"天 ",IF($AB305-TODAY()&lt;=提醒天数,"限速器剩"&amp;($AB305-TODAY())&amp;"天 ","")))&amp;IF($AC305="","",IF($AC305&lt;TODAY(),"载重试验已过期"&amp;(TODAY()-$AC305)&amp;"天 ",IF($AC305-TODAY()&lt;=提醒天数,"载重试验剩"&amp;($AC305-TODAY())&amp;"天 ","")))))</f>
        <v/>
      </c>
      <c r="AA305" s="77" t="str">
        <f aca="false">IF(TRIM($Q305&amp;"")="","",IF(ISNUMBER($Q305),IF($Q305&gt;10000,$Q305,IFERROR(DATE(INT($Q305),IF(ROUND(MOD($Q305,1)*100,0)&gt;12,ROUND(MOD($Q305,1)*10,0),ROUND(MOD($Q305,1)*100,0))+1,0),"")),IFERROR(IF(LEN($Q305)-LEN(SUBSTITUTE($Q305,".",""))&gt;=2,DATEVALUE(SUBSTITUTE(TRIM($Q305),".","-")),DATE(VALUE(LEFT(TRIM($Q305),4)),VALUE(MID(TRIM($Q305),6,2))+1,0)),"")))</f>
        <v/>
      </c>
      <c r="AB305" s="77" t="str">
        <f aca="false">IF(TRIM($S305&amp;"")="","",IF(ISNUMBER($S305),IF($S305&gt;10000,$S305,IFERROR(DATE(INT($S305),IF(ROUND(MOD($S305,1)*100,0)&gt;12,ROUND(MOD($S305,1)*10,0),ROUND(MOD($S305,1)*100,0))+1,0),"")),IFERROR(IF(LEN($S305)-LEN(SUBSTITUTE($S305,".",""))&gt;=2,DATEVALUE(SUBSTITUTE(TRIM($S305),".","-")),DATE(VALUE(LEFT(TRIM($S305),4)),VALUE(MID(TRIM($S305),6,2))+1,0)),"")))</f>
        <v/>
      </c>
      <c r="AC305" s="77" t="str">
        <f aca="false">IF(TRIM($T305&amp;"")="","",IF(ISNUMBER($T305),IF($T305&gt;10000,$T305,IFERROR(DATE(INT($T305),IF(ROUND(MOD($T305,1)*100,0)&gt;12,ROUND(MOD($T305,1)*10,0),ROUND(MOD($T305,1)*100,0))+1,0),"")),IFERROR(IF(LEN($T305)-LEN(SUBSTITUTE($T305,".",""))&gt;=2,DATEVALUE(SUBSTITUTE(TRIM($T305),".","-")),DATE(VALUE(LEFT(TRIM($T305),4)),VALUE(MID(TRIM($T305),6,2))+1,0)),"")))</f>
        <v/>
      </c>
    </row>
    <row r="306" customFormat="false" ht="14.25" hidden="false" customHeight="false" outlineLevel="0" collapsed="false">
      <c r="X306" s="77"/>
      <c r="Y306" s="78" t="str">
        <f aca="true">IF(TRIM($B306&amp;$C306)="","",IF(OR($W306="安装免保",$W306="技术免保",$W306="质保期内"),IF(NOT(ISNUMBER($X306)),"▲免保到期日没填",IF($X306&lt;TODAY(),"▲免保已到期，转收费",IF($X306-TODAY()&lt;=提醒天数,"免保剩"&amp;($X306-TODAY())&amp;"天","免保中"))),IF($W306="暂停维保","暂停中",IF($W306="已解约","已解约",""))))</f>
        <v/>
      </c>
      <c r="Z306" s="78" t="str">
        <f aca="true">IF(TRIM($B306&amp;$C306)="","",TRIM(IF($AA306="","",IF($AA306&lt;TODAY(),"年检已过期"&amp;(TODAY()-$AA306)&amp;"天 ",IF($AA306-TODAY()&lt;=提醒天数,"年检剩"&amp;($AA306-TODAY())&amp;"天 ","")))&amp;IF($AB306="","",IF($AB306&lt;TODAY(),"限速器已过期"&amp;(TODAY()-$AB306)&amp;"天 ",IF($AB306-TODAY()&lt;=提醒天数,"限速器剩"&amp;($AB306-TODAY())&amp;"天 ","")))&amp;IF($AC306="","",IF($AC306&lt;TODAY(),"载重试验已过期"&amp;(TODAY()-$AC306)&amp;"天 ",IF($AC306-TODAY()&lt;=提醒天数,"载重试验剩"&amp;($AC306-TODAY())&amp;"天 ","")))))</f>
        <v/>
      </c>
      <c r="AA306" s="77" t="str">
        <f aca="false">IF(TRIM($Q306&amp;"")="","",IF(ISNUMBER($Q306),IF($Q306&gt;10000,$Q306,IFERROR(DATE(INT($Q306),IF(ROUND(MOD($Q306,1)*100,0)&gt;12,ROUND(MOD($Q306,1)*10,0),ROUND(MOD($Q306,1)*100,0))+1,0),"")),IFERROR(IF(LEN($Q306)-LEN(SUBSTITUTE($Q306,".",""))&gt;=2,DATEVALUE(SUBSTITUTE(TRIM($Q306),".","-")),DATE(VALUE(LEFT(TRIM($Q306),4)),VALUE(MID(TRIM($Q306),6,2))+1,0)),"")))</f>
        <v/>
      </c>
      <c r="AB306" s="77" t="str">
        <f aca="false">IF(TRIM($S306&amp;"")="","",IF(ISNUMBER($S306),IF($S306&gt;10000,$S306,IFERROR(DATE(INT($S306),IF(ROUND(MOD($S306,1)*100,0)&gt;12,ROUND(MOD($S306,1)*10,0),ROUND(MOD($S306,1)*100,0))+1,0),"")),IFERROR(IF(LEN($S306)-LEN(SUBSTITUTE($S306,".",""))&gt;=2,DATEVALUE(SUBSTITUTE(TRIM($S306),".","-")),DATE(VALUE(LEFT(TRIM($S306),4)),VALUE(MID(TRIM($S306),6,2))+1,0)),"")))</f>
        <v/>
      </c>
      <c r="AC306" s="77" t="str">
        <f aca="false">IF(TRIM($T306&amp;"")="","",IF(ISNUMBER($T306),IF($T306&gt;10000,$T306,IFERROR(DATE(INT($T306),IF(ROUND(MOD($T306,1)*100,0)&gt;12,ROUND(MOD($T306,1)*10,0),ROUND(MOD($T306,1)*100,0))+1,0),"")),IFERROR(IF(LEN($T306)-LEN(SUBSTITUTE($T306,".",""))&gt;=2,DATEVALUE(SUBSTITUTE(TRIM($T306),".","-")),DATE(VALUE(LEFT(TRIM($T306),4)),VALUE(MID(TRIM($T306),6,2))+1,0)),"")))</f>
        <v/>
      </c>
    </row>
    <row r="307" customFormat="false" ht="14.25" hidden="false" customHeight="false" outlineLevel="0" collapsed="false">
      <c r="X307" s="77"/>
      <c r="Y307" s="78" t="str">
        <f aca="true">IF(TRIM($B307&amp;$C307)="","",IF(OR($W307="安装免保",$W307="技术免保",$W307="质保期内"),IF(NOT(ISNUMBER($X307)),"▲免保到期日没填",IF($X307&lt;TODAY(),"▲免保已到期，转收费",IF($X307-TODAY()&lt;=提醒天数,"免保剩"&amp;($X307-TODAY())&amp;"天","免保中"))),IF($W307="暂停维保","暂停中",IF($W307="已解约","已解约",""))))</f>
        <v/>
      </c>
      <c r="Z307" s="78" t="str">
        <f aca="true">IF(TRIM($B307&amp;$C307)="","",TRIM(IF($AA307="","",IF($AA307&lt;TODAY(),"年检已过期"&amp;(TODAY()-$AA307)&amp;"天 ",IF($AA307-TODAY()&lt;=提醒天数,"年检剩"&amp;($AA307-TODAY())&amp;"天 ","")))&amp;IF($AB307="","",IF($AB307&lt;TODAY(),"限速器已过期"&amp;(TODAY()-$AB307)&amp;"天 ",IF($AB307-TODAY()&lt;=提醒天数,"限速器剩"&amp;($AB307-TODAY())&amp;"天 ","")))&amp;IF($AC307="","",IF($AC307&lt;TODAY(),"载重试验已过期"&amp;(TODAY()-$AC307)&amp;"天 ",IF($AC307-TODAY()&lt;=提醒天数,"载重试验剩"&amp;($AC307-TODAY())&amp;"天 ","")))))</f>
        <v/>
      </c>
      <c r="AA307" s="77" t="str">
        <f aca="false">IF(TRIM($Q307&amp;"")="","",IF(ISNUMBER($Q307),IF($Q307&gt;10000,$Q307,IFERROR(DATE(INT($Q307),IF(ROUND(MOD($Q307,1)*100,0)&gt;12,ROUND(MOD($Q307,1)*10,0),ROUND(MOD($Q307,1)*100,0))+1,0),"")),IFERROR(IF(LEN($Q307)-LEN(SUBSTITUTE($Q307,".",""))&gt;=2,DATEVALUE(SUBSTITUTE(TRIM($Q307),".","-")),DATE(VALUE(LEFT(TRIM($Q307),4)),VALUE(MID(TRIM($Q307),6,2))+1,0)),"")))</f>
        <v/>
      </c>
      <c r="AB307" s="77" t="str">
        <f aca="false">IF(TRIM($S307&amp;"")="","",IF(ISNUMBER($S307),IF($S307&gt;10000,$S307,IFERROR(DATE(INT($S307),IF(ROUND(MOD($S307,1)*100,0)&gt;12,ROUND(MOD($S307,1)*10,0),ROUND(MOD($S307,1)*100,0))+1,0),"")),IFERROR(IF(LEN($S307)-LEN(SUBSTITUTE($S307,".",""))&gt;=2,DATEVALUE(SUBSTITUTE(TRIM($S307),".","-")),DATE(VALUE(LEFT(TRIM($S307),4)),VALUE(MID(TRIM($S307),6,2))+1,0)),"")))</f>
        <v/>
      </c>
      <c r="AC307" s="77" t="str">
        <f aca="false">IF(TRIM($T307&amp;"")="","",IF(ISNUMBER($T307),IF($T307&gt;10000,$T307,IFERROR(DATE(INT($T307),IF(ROUND(MOD($T307,1)*100,0)&gt;12,ROUND(MOD($T307,1)*10,0),ROUND(MOD($T307,1)*100,0))+1,0),"")),IFERROR(IF(LEN($T307)-LEN(SUBSTITUTE($T307,".",""))&gt;=2,DATEVALUE(SUBSTITUTE(TRIM($T307),".","-")),DATE(VALUE(LEFT(TRIM($T307),4)),VALUE(MID(TRIM($T307),6,2))+1,0)),"")))</f>
        <v/>
      </c>
    </row>
    <row r="308" customFormat="false" ht="14.25" hidden="false" customHeight="false" outlineLevel="0" collapsed="false">
      <c r="X308" s="77"/>
      <c r="Y308" s="78" t="str">
        <f aca="true">IF(TRIM($B308&amp;$C308)="","",IF(OR($W308="安装免保",$W308="技术免保",$W308="质保期内"),IF(NOT(ISNUMBER($X308)),"▲免保到期日没填",IF($X308&lt;TODAY(),"▲免保已到期，转收费",IF($X308-TODAY()&lt;=提醒天数,"免保剩"&amp;($X308-TODAY())&amp;"天","免保中"))),IF($W308="暂停维保","暂停中",IF($W308="已解约","已解约",""))))</f>
        <v/>
      </c>
      <c r="Z308" s="78" t="str">
        <f aca="true">IF(TRIM($B308&amp;$C308)="","",TRIM(IF($AA308="","",IF($AA308&lt;TODAY(),"年检已过期"&amp;(TODAY()-$AA308)&amp;"天 ",IF($AA308-TODAY()&lt;=提醒天数,"年检剩"&amp;($AA308-TODAY())&amp;"天 ","")))&amp;IF($AB308="","",IF($AB308&lt;TODAY(),"限速器已过期"&amp;(TODAY()-$AB308)&amp;"天 ",IF($AB308-TODAY()&lt;=提醒天数,"限速器剩"&amp;($AB308-TODAY())&amp;"天 ","")))&amp;IF($AC308="","",IF($AC308&lt;TODAY(),"载重试验已过期"&amp;(TODAY()-$AC308)&amp;"天 ",IF($AC308-TODAY()&lt;=提醒天数,"载重试验剩"&amp;($AC308-TODAY())&amp;"天 ","")))))</f>
        <v/>
      </c>
      <c r="AA308" s="77" t="str">
        <f aca="false">IF(TRIM($Q308&amp;"")="","",IF(ISNUMBER($Q308),IF($Q308&gt;10000,$Q308,IFERROR(DATE(INT($Q308),IF(ROUND(MOD($Q308,1)*100,0)&gt;12,ROUND(MOD($Q308,1)*10,0),ROUND(MOD($Q308,1)*100,0))+1,0),"")),IFERROR(IF(LEN($Q308)-LEN(SUBSTITUTE($Q308,".",""))&gt;=2,DATEVALUE(SUBSTITUTE(TRIM($Q308),".","-")),DATE(VALUE(LEFT(TRIM($Q308),4)),VALUE(MID(TRIM($Q308),6,2))+1,0)),"")))</f>
        <v/>
      </c>
      <c r="AB308" s="77" t="str">
        <f aca="false">IF(TRIM($S308&amp;"")="","",IF(ISNUMBER($S308),IF($S308&gt;10000,$S308,IFERROR(DATE(INT($S308),IF(ROUND(MOD($S308,1)*100,0)&gt;12,ROUND(MOD($S308,1)*10,0),ROUND(MOD($S308,1)*100,0))+1,0),"")),IFERROR(IF(LEN($S308)-LEN(SUBSTITUTE($S308,".",""))&gt;=2,DATEVALUE(SUBSTITUTE(TRIM($S308),".","-")),DATE(VALUE(LEFT(TRIM($S308),4)),VALUE(MID(TRIM($S308),6,2))+1,0)),"")))</f>
        <v/>
      </c>
      <c r="AC308" s="77" t="str">
        <f aca="false">IF(TRIM($T308&amp;"")="","",IF(ISNUMBER($T308),IF($T308&gt;10000,$T308,IFERROR(DATE(INT($T308),IF(ROUND(MOD($T308,1)*100,0)&gt;12,ROUND(MOD($T308,1)*10,0),ROUND(MOD($T308,1)*100,0))+1,0),"")),IFERROR(IF(LEN($T308)-LEN(SUBSTITUTE($T308,".",""))&gt;=2,DATEVALUE(SUBSTITUTE(TRIM($T308),".","-")),DATE(VALUE(LEFT(TRIM($T308),4)),VALUE(MID(TRIM($T308),6,2))+1,0)),"")))</f>
        <v/>
      </c>
    </row>
    <row r="309" customFormat="false" ht="14.25" hidden="false" customHeight="false" outlineLevel="0" collapsed="false">
      <c r="X309" s="77"/>
      <c r="Y309" s="78" t="str">
        <f aca="true">IF(TRIM($B309&amp;$C309)="","",IF(OR($W309="安装免保",$W309="技术免保",$W309="质保期内"),IF(NOT(ISNUMBER($X309)),"▲免保到期日没填",IF($X309&lt;TODAY(),"▲免保已到期，转收费",IF($X309-TODAY()&lt;=提醒天数,"免保剩"&amp;($X309-TODAY())&amp;"天","免保中"))),IF($W309="暂停维保","暂停中",IF($W309="已解约","已解约",""))))</f>
        <v/>
      </c>
      <c r="Z309" s="78" t="str">
        <f aca="true">IF(TRIM($B309&amp;$C309)="","",TRIM(IF($AA309="","",IF($AA309&lt;TODAY(),"年检已过期"&amp;(TODAY()-$AA309)&amp;"天 ",IF($AA309-TODAY()&lt;=提醒天数,"年检剩"&amp;($AA309-TODAY())&amp;"天 ","")))&amp;IF($AB309="","",IF($AB309&lt;TODAY(),"限速器已过期"&amp;(TODAY()-$AB309)&amp;"天 ",IF($AB309-TODAY()&lt;=提醒天数,"限速器剩"&amp;($AB309-TODAY())&amp;"天 ","")))&amp;IF($AC309="","",IF($AC309&lt;TODAY(),"载重试验已过期"&amp;(TODAY()-$AC309)&amp;"天 ",IF($AC309-TODAY()&lt;=提醒天数,"载重试验剩"&amp;($AC309-TODAY())&amp;"天 ","")))))</f>
        <v/>
      </c>
      <c r="AA309" s="77" t="str">
        <f aca="false">IF(TRIM($Q309&amp;"")="","",IF(ISNUMBER($Q309),IF($Q309&gt;10000,$Q309,IFERROR(DATE(INT($Q309),IF(ROUND(MOD($Q309,1)*100,0)&gt;12,ROUND(MOD($Q309,1)*10,0),ROUND(MOD($Q309,1)*100,0))+1,0),"")),IFERROR(IF(LEN($Q309)-LEN(SUBSTITUTE($Q309,".",""))&gt;=2,DATEVALUE(SUBSTITUTE(TRIM($Q309),".","-")),DATE(VALUE(LEFT(TRIM($Q309),4)),VALUE(MID(TRIM($Q309),6,2))+1,0)),"")))</f>
        <v/>
      </c>
      <c r="AB309" s="77" t="str">
        <f aca="false">IF(TRIM($S309&amp;"")="","",IF(ISNUMBER($S309),IF($S309&gt;10000,$S309,IFERROR(DATE(INT($S309),IF(ROUND(MOD($S309,1)*100,0)&gt;12,ROUND(MOD($S309,1)*10,0),ROUND(MOD($S309,1)*100,0))+1,0),"")),IFERROR(IF(LEN($S309)-LEN(SUBSTITUTE($S309,".",""))&gt;=2,DATEVALUE(SUBSTITUTE(TRIM($S309),".","-")),DATE(VALUE(LEFT(TRIM($S309),4)),VALUE(MID(TRIM($S309),6,2))+1,0)),"")))</f>
        <v/>
      </c>
      <c r="AC309" s="77" t="str">
        <f aca="false">IF(TRIM($T309&amp;"")="","",IF(ISNUMBER($T309),IF($T309&gt;10000,$T309,IFERROR(DATE(INT($T309),IF(ROUND(MOD($T309,1)*100,0)&gt;12,ROUND(MOD($T309,1)*10,0),ROUND(MOD($T309,1)*100,0))+1,0),"")),IFERROR(IF(LEN($T309)-LEN(SUBSTITUTE($T309,".",""))&gt;=2,DATEVALUE(SUBSTITUTE(TRIM($T309),".","-")),DATE(VALUE(LEFT(TRIM($T309),4)),VALUE(MID(TRIM($T309),6,2))+1,0)),"")))</f>
        <v/>
      </c>
    </row>
    <row r="310" customFormat="false" ht="14.25" hidden="false" customHeight="false" outlineLevel="0" collapsed="false">
      <c r="X310" s="77"/>
      <c r="Y310" s="78" t="str">
        <f aca="true">IF(TRIM($B310&amp;$C310)="","",IF(OR($W310="安装免保",$W310="技术免保",$W310="质保期内"),IF(NOT(ISNUMBER($X310)),"▲免保到期日没填",IF($X310&lt;TODAY(),"▲免保已到期，转收费",IF($X310-TODAY()&lt;=提醒天数,"免保剩"&amp;($X310-TODAY())&amp;"天","免保中"))),IF($W310="暂停维保","暂停中",IF($W310="已解约","已解约",""))))</f>
        <v/>
      </c>
      <c r="Z310" s="78" t="str">
        <f aca="true">IF(TRIM($B310&amp;$C310)="","",TRIM(IF($AA310="","",IF($AA310&lt;TODAY(),"年检已过期"&amp;(TODAY()-$AA310)&amp;"天 ",IF($AA310-TODAY()&lt;=提醒天数,"年检剩"&amp;($AA310-TODAY())&amp;"天 ","")))&amp;IF($AB310="","",IF($AB310&lt;TODAY(),"限速器已过期"&amp;(TODAY()-$AB310)&amp;"天 ",IF($AB310-TODAY()&lt;=提醒天数,"限速器剩"&amp;($AB310-TODAY())&amp;"天 ","")))&amp;IF($AC310="","",IF($AC310&lt;TODAY(),"载重试验已过期"&amp;(TODAY()-$AC310)&amp;"天 ",IF($AC310-TODAY()&lt;=提醒天数,"载重试验剩"&amp;($AC310-TODAY())&amp;"天 ","")))))</f>
        <v/>
      </c>
      <c r="AA310" s="77" t="str">
        <f aca="false">IF(TRIM($Q310&amp;"")="","",IF(ISNUMBER($Q310),IF($Q310&gt;10000,$Q310,IFERROR(DATE(INT($Q310),IF(ROUND(MOD($Q310,1)*100,0)&gt;12,ROUND(MOD($Q310,1)*10,0),ROUND(MOD($Q310,1)*100,0))+1,0),"")),IFERROR(IF(LEN($Q310)-LEN(SUBSTITUTE($Q310,".",""))&gt;=2,DATEVALUE(SUBSTITUTE(TRIM($Q310),".","-")),DATE(VALUE(LEFT(TRIM($Q310),4)),VALUE(MID(TRIM($Q310),6,2))+1,0)),"")))</f>
        <v/>
      </c>
      <c r="AB310" s="77" t="str">
        <f aca="false">IF(TRIM($S310&amp;"")="","",IF(ISNUMBER($S310),IF($S310&gt;10000,$S310,IFERROR(DATE(INT($S310),IF(ROUND(MOD($S310,1)*100,0)&gt;12,ROUND(MOD($S310,1)*10,0),ROUND(MOD($S310,1)*100,0))+1,0),"")),IFERROR(IF(LEN($S310)-LEN(SUBSTITUTE($S310,".",""))&gt;=2,DATEVALUE(SUBSTITUTE(TRIM($S310),".","-")),DATE(VALUE(LEFT(TRIM($S310),4)),VALUE(MID(TRIM($S310),6,2))+1,0)),"")))</f>
        <v/>
      </c>
      <c r="AC310" s="77" t="str">
        <f aca="false">IF(TRIM($T310&amp;"")="","",IF(ISNUMBER($T310),IF($T310&gt;10000,$T310,IFERROR(DATE(INT($T310),IF(ROUND(MOD($T310,1)*100,0)&gt;12,ROUND(MOD($T310,1)*10,0),ROUND(MOD($T310,1)*100,0))+1,0),"")),IFERROR(IF(LEN($T310)-LEN(SUBSTITUTE($T310,".",""))&gt;=2,DATEVALUE(SUBSTITUTE(TRIM($T310),".","-")),DATE(VALUE(LEFT(TRIM($T310),4)),VALUE(MID(TRIM($T310),6,2))+1,0)),"")))</f>
        <v/>
      </c>
    </row>
    <row r="311" customFormat="false" ht="14.25" hidden="false" customHeight="false" outlineLevel="0" collapsed="false">
      <c r="X311" s="77"/>
      <c r="Y311" s="78" t="str">
        <f aca="true">IF(TRIM($B311&amp;$C311)="","",IF(OR($W311="安装免保",$W311="技术免保",$W311="质保期内"),IF(NOT(ISNUMBER($X311)),"▲免保到期日没填",IF($X311&lt;TODAY(),"▲免保已到期，转收费",IF($X311-TODAY()&lt;=提醒天数,"免保剩"&amp;($X311-TODAY())&amp;"天","免保中"))),IF($W311="暂停维保","暂停中",IF($W311="已解约","已解约",""))))</f>
        <v/>
      </c>
      <c r="Z311" s="78" t="str">
        <f aca="true">IF(TRIM($B311&amp;$C311)="","",TRIM(IF($AA311="","",IF($AA311&lt;TODAY(),"年检已过期"&amp;(TODAY()-$AA311)&amp;"天 ",IF($AA311-TODAY()&lt;=提醒天数,"年检剩"&amp;($AA311-TODAY())&amp;"天 ","")))&amp;IF($AB311="","",IF($AB311&lt;TODAY(),"限速器已过期"&amp;(TODAY()-$AB311)&amp;"天 ",IF($AB311-TODAY()&lt;=提醒天数,"限速器剩"&amp;($AB311-TODAY())&amp;"天 ","")))&amp;IF($AC311="","",IF($AC311&lt;TODAY(),"载重试验已过期"&amp;(TODAY()-$AC311)&amp;"天 ",IF($AC311-TODAY()&lt;=提醒天数,"载重试验剩"&amp;($AC311-TODAY())&amp;"天 ","")))))</f>
        <v/>
      </c>
      <c r="AA311" s="77" t="str">
        <f aca="false">IF(TRIM($Q311&amp;"")="","",IF(ISNUMBER($Q311),IF($Q311&gt;10000,$Q311,IFERROR(DATE(INT($Q311),IF(ROUND(MOD($Q311,1)*100,0)&gt;12,ROUND(MOD($Q311,1)*10,0),ROUND(MOD($Q311,1)*100,0))+1,0),"")),IFERROR(IF(LEN($Q311)-LEN(SUBSTITUTE($Q311,".",""))&gt;=2,DATEVALUE(SUBSTITUTE(TRIM($Q311),".","-")),DATE(VALUE(LEFT(TRIM($Q311),4)),VALUE(MID(TRIM($Q311),6,2))+1,0)),"")))</f>
        <v/>
      </c>
      <c r="AB311" s="77" t="str">
        <f aca="false">IF(TRIM($S311&amp;"")="","",IF(ISNUMBER($S311),IF($S311&gt;10000,$S311,IFERROR(DATE(INT($S311),IF(ROUND(MOD($S311,1)*100,0)&gt;12,ROUND(MOD($S311,1)*10,0),ROUND(MOD($S311,1)*100,0))+1,0),"")),IFERROR(IF(LEN($S311)-LEN(SUBSTITUTE($S311,".",""))&gt;=2,DATEVALUE(SUBSTITUTE(TRIM($S311),".","-")),DATE(VALUE(LEFT(TRIM($S311),4)),VALUE(MID(TRIM($S311),6,2))+1,0)),"")))</f>
        <v/>
      </c>
      <c r="AC311" s="77" t="str">
        <f aca="false">IF(TRIM($T311&amp;"")="","",IF(ISNUMBER($T311),IF($T311&gt;10000,$T311,IFERROR(DATE(INT($T311),IF(ROUND(MOD($T311,1)*100,0)&gt;12,ROUND(MOD($T311,1)*10,0),ROUND(MOD($T311,1)*100,0))+1,0),"")),IFERROR(IF(LEN($T311)-LEN(SUBSTITUTE($T311,".",""))&gt;=2,DATEVALUE(SUBSTITUTE(TRIM($T311),".","-")),DATE(VALUE(LEFT(TRIM($T311),4)),VALUE(MID(TRIM($T311),6,2))+1,0)),"")))</f>
        <v/>
      </c>
    </row>
    <row r="312" customFormat="false" ht="14.25" hidden="false" customHeight="false" outlineLevel="0" collapsed="false">
      <c r="X312" s="77"/>
      <c r="Y312" s="78" t="str">
        <f aca="true">IF(TRIM($B312&amp;$C312)="","",IF(OR($W312="安装免保",$W312="技术免保",$W312="质保期内"),IF(NOT(ISNUMBER($X312)),"▲免保到期日没填",IF($X312&lt;TODAY(),"▲免保已到期，转收费",IF($X312-TODAY()&lt;=提醒天数,"免保剩"&amp;($X312-TODAY())&amp;"天","免保中"))),IF($W312="暂停维保","暂停中",IF($W312="已解约","已解约",""))))</f>
        <v/>
      </c>
      <c r="Z312" s="78" t="str">
        <f aca="true">IF(TRIM($B312&amp;$C312)="","",TRIM(IF($AA312="","",IF($AA312&lt;TODAY(),"年检已过期"&amp;(TODAY()-$AA312)&amp;"天 ",IF($AA312-TODAY()&lt;=提醒天数,"年检剩"&amp;($AA312-TODAY())&amp;"天 ","")))&amp;IF($AB312="","",IF($AB312&lt;TODAY(),"限速器已过期"&amp;(TODAY()-$AB312)&amp;"天 ",IF($AB312-TODAY()&lt;=提醒天数,"限速器剩"&amp;($AB312-TODAY())&amp;"天 ","")))&amp;IF($AC312="","",IF($AC312&lt;TODAY(),"载重试验已过期"&amp;(TODAY()-$AC312)&amp;"天 ",IF($AC312-TODAY()&lt;=提醒天数,"载重试验剩"&amp;($AC312-TODAY())&amp;"天 ","")))))</f>
        <v/>
      </c>
      <c r="AA312" s="77" t="str">
        <f aca="false">IF(TRIM($Q312&amp;"")="","",IF(ISNUMBER($Q312),IF($Q312&gt;10000,$Q312,IFERROR(DATE(INT($Q312),IF(ROUND(MOD($Q312,1)*100,0)&gt;12,ROUND(MOD($Q312,1)*10,0),ROUND(MOD($Q312,1)*100,0))+1,0),"")),IFERROR(IF(LEN($Q312)-LEN(SUBSTITUTE($Q312,".",""))&gt;=2,DATEVALUE(SUBSTITUTE(TRIM($Q312),".","-")),DATE(VALUE(LEFT(TRIM($Q312),4)),VALUE(MID(TRIM($Q312),6,2))+1,0)),"")))</f>
        <v/>
      </c>
      <c r="AB312" s="77" t="str">
        <f aca="false">IF(TRIM($S312&amp;"")="","",IF(ISNUMBER($S312),IF($S312&gt;10000,$S312,IFERROR(DATE(INT($S312),IF(ROUND(MOD($S312,1)*100,0)&gt;12,ROUND(MOD($S312,1)*10,0),ROUND(MOD($S312,1)*100,0))+1,0),"")),IFERROR(IF(LEN($S312)-LEN(SUBSTITUTE($S312,".",""))&gt;=2,DATEVALUE(SUBSTITUTE(TRIM($S312),".","-")),DATE(VALUE(LEFT(TRIM($S312),4)),VALUE(MID(TRIM($S312),6,2))+1,0)),"")))</f>
        <v/>
      </c>
      <c r="AC312" s="77" t="str">
        <f aca="false">IF(TRIM($T312&amp;"")="","",IF(ISNUMBER($T312),IF($T312&gt;10000,$T312,IFERROR(DATE(INT($T312),IF(ROUND(MOD($T312,1)*100,0)&gt;12,ROUND(MOD($T312,1)*10,0),ROUND(MOD($T312,1)*100,0))+1,0),"")),IFERROR(IF(LEN($T312)-LEN(SUBSTITUTE($T312,".",""))&gt;=2,DATEVALUE(SUBSTITUTE(TRIM($T312),".","-")),DATE(VALUE(LEFT(TRIM($T312),4)),VALUE(MID(TRIM($T312),6,2))+1,0)),"")))</f>
        <v/>
      </c>
    </row>
    <row r="313" customFormat="false" ht="14.25" hidden="false" customHeight="false" outlineLevel="0" collapsed="false">
      <c r="X313" s="77"/>
      <c r="Y313" s="78" t="str">
        <f aca="true">IF(TRIM($B313&amp;$C313)="","",IF(OR($W313="安装免保",$W313="技术免保",$W313="质保期内"),IF(NOT(ISNUMBER($X313)),"▲免保到期日没填",IF($X313&lt;TODAY(),"▲免保已到期，转收费",IF($X313-TODAY()&lt;=提醒天数,"免保剩"&amp;($X313-TODAY())&amp;"天","免保中"))),IF($W313="暂停维保","暂停中",IF($W313="已解约","已解约",""))))</f>
        <v/>
      </c>
      <c r="Z313" s="78" t="str">
        <f aca="true">IF(TRIM($B313&amp;$C313)="","",TRIM(IF($AA313="","",IF($AA313&lt;TODAY(),"年检已过期"&amp;(TODAY()-$AA313)&amp;"天 ",IF($AA313-TODAY()&lt;=提醒天数,"年检剩"&amp;($AA313-TODAY())&amp;"天 ","")))&amp;IF($AB313="","",IF($AB313&lt;TODAY(),"限速器已过期"&amp;(TODAY()-$AB313)&amp;"天 ",IF($AB313-TODAY()&lt;=提醒天数,"限速器剩"&amp;($AB313-TODAY())&amp;"天 ","")))&amp;IF($AC313="","",IF($AC313&lt;TODAY(),"载重试验已过期"&amp;(TODAY()-$AC313)&amp;"天 ",IF($AC313-TODAY()&lt;=提醒天数,"载重试验剩"&amp;($AC313-TODAY())&amp;"天 ","")))))</f>
        <v/>
      </c>
      <c r="AA313" s="77" t="str">
        <f aca="false">IF(TRIM($Q313&amp;"")="","",IF(ISNUMBER($Q313),IF($Q313&gt;10000,$Q313,IFERROR(DATE(INT($Q313),IF(ROUND(MOD($Q313,1)*100,0)&gt;12,ROUND(MOD($Q313,1)*10,0),ROUND(MOD($Q313,1)*100,0))+1,0),"")),IFERROR(IF(LEN($Q313)-LEN(SUBSTITUTE($Q313,".",""))&gt;=2,DATEVALUE(SUBSTITUTE(TRIM($Q313),".","-")),DATE(VALUE(LEFT(TRIM($Q313),4)),VALUE(MID(TRIM($Q313),6,2))+1,0)),"")))</f>
        <v/>
      </c>
      <c r="AB313" s="77" t="str">
        <f aca="false">IF(TRIM($S313&amp;"")="","",IF(ISNUMBER($S313),IF($S313&gt;10000,$S313,IFERROR(DATE(INT($S313),IF(ROUND(MOD($S313,1)*100,0)&gt;12,ROUND(MOD($S313,1)*10,0),ROUND(MOD($S313,1)*100,0))+1,0),"")),IFERROR(IF(LEN($S313)-LEN(SUBSTITUTE($S313,".",""))&gt;=2,DATEVALUE(SUBSTITUTE(TRIM($S313),".","-")),DATE(VALUE(LEFT(TRIM($S313),4)),VALUE(MID(TRIM($S313),6,2))+1,0)),"")))</f>
        <v/>
      </c>
      <c r="AC313" s="77" t="str">
        <f aca="false">IF(TRIM($T313&amp;"")="","",IF(ISNUMBER($T313),IF($T313&gt;10000,$T313,IFERROR(DATE(INT($T313),IF(ROUND(MOD($T313,1)*100,0)&gt;12,ROUND(MOD($T313,1)*10,0),ROUND(MOD($T313,1)*100,0))+1,0),"")),IFERROR(IF(LEN($T313)-LEN(SUBSTITUTE($T313,".",""))&gt;=2,DATEVALUE(SUBSTITUTE(TRIM($T313),".","-")),DATE(VALUE(LEFT(TRIM($T313),4)),VALUE(MID(TRIM($T313),6,2))+1,0)),"")))</f>
        <v/>
      </c>
    </row>
    <row r="314" customFormat="false" ht="14.25" hidden="false" customHeight="false" outlineLevel="0" collapsed="false">
      <c r="X314" s="77"/>
      <c r="Y314" s="78" t="str">
        <f aca="true">IF(TRIM($B314&amp;$C314)="","",IF(OR($W314="安装免保",$W314="技术免保",$W314="质保期内"),IF(NOT(ISNUMBER($X314)),"▲免保到期日没填",IF($X314&lt;TODAY(),"▲免保已到期，转收费",IF($X314-TODAY()&lt;=提醒天数,"免保剩"&amp;($X314-TODAY())&amp;"天","免保中"))),IF($W314="暂停维保","暂停中",IF($W314="已解约","已解约",""))))</f>
        <v/>
      </c>
      <c r="Z314" s="78" t="str">
        <f aca="true">IF(TRIM($B314&amp;$C314)="","",TRIM(IF($AA314="","",IF($AA314&lt;TODAY(),"年检已过期"&amp;(TODAY()-$AA314)&amp;"天 ",IF($AA314-TODAY()&lt;=提醒天数,"年检剩"&amp;($AA314-TODAY())&amp;"天 ","")))&amp;IF($AB314="","",IF($AB314&lt;TODAY(),"限速器已过期"&amp;(TODAY()-$AB314)&amp;"天 ",IF($AB314-TODAY()&lt;=提醒天数,"限速器剩"&amp;($AB314-TODAY())&amp;"天 ","")))&amp;IF($AC314="","",IF($AC314&lt;TODAY(),"载重试验已过期"&amp;(TODAY()-$AC314)&amp;"天 ",IF($AC314-TODAY()&lt;=提醒天数,"载重试验剩"&amp;($AC314-TODAY())&amp;"天 ","")))))</f>
        <v/>
      </c>
      <c r="AA314" s="77" t="str">
        <f aca="false">IF(TRIM($Q314&amp;"")="","",IF(ISNUMBER($Q314),IF($Q314&gt;10000,$Q314,IFERROR(DATE(INT($Q314),IF(ROUND(MOD($Q314,1)*100,0)&gt;12,ROUND(MOD($Q314,1)*10,0),ROUND(MOD($Q314,1)*100,0))+1,0),"")),IFERROR(IF(LEN($Q314)-LEN(SUBSTITUTE($Q314,".",""))&gt;=2,DATEVALUE(SUBSTITUTE(TRIM($Q314),".","-")),DATE(VALUE(LEFT(TRIM($Q314),4)),VALUE(MID(TRIM($Q314),6,2))+1,0)),"")))</f>
        <v/>
      </c>
      <c r="AB314" s="77" t="str">
        <f aca="false">IF(TRIM($S314&amp;"")="","",IF(ISNUMBER($S314),IF($S314&gt;10000,$S314,IFERROR(DATE(INT($S314),IF(ROUND(MOD($S314,1)*100,0)&gt;12,ROUND(MOD($S314,1)*10,0),ROUND(MOD($S314,1)*100,0))+1,0),"")),IFERROR(IF(LEN($S314)-LEN(SUBSTITUTE($S314,".",""))&gt;=2,DATEVALUE(SUBSTITUTE(TRIM($S314),".","-")),DATE(VALUE(LEFT(TRIM($S314),4)),VALUE(MID(TRIM($S314),6,2))+1,0)),"")))</f>
        <v/>
      </c>
      <c r="AC314" s="77" t="str">
        <f aca="false">IF(TRIM($T314&amp;"")="","",IF(ISNUMBER($T314),IF($T314&gt;10000,$T314,IFERROR(DATE(INT($T314),IF(ROUND(MOD($T314,1)*100,0)&gt;12,ROUND(MOD($T314,1)*10,0),ROUND(MOD($T314,1)*100,0))+1,0),"")),IFERROR(IF(LEN($T314)-LEN(SUBSTITUTE($T314,".",""))&gt;=2,DATEVALUE(SUBSTITUTE(TRIM($T314),".","-")),DATE(VALUE(LEFT(TRIM($T314),4)),VALUE(MID(TRIM($T314),6,2))+1,0)),"")))</f>
        <v/>
      </c>
    </row>
    <row r="315" customFormat="false" ht="14.25" hidden="false" customHeight="false" outlineLevel="0" collapsed="false">
      <c r="X315" s="77"/>
      <c r="Y315" s="78" t="str">
        <f aca="true">IF(TRIM($B315&amp;$C315)="","",IF(OR($W315="安装免保",$W315="技术免保",$W315="质保期内"),IF(NOT(ISNUMBER($X315)),"▲免保到期日没填",IF($X315&lt;TODAY(),"▲免保已到期，转收费",IF($X315-TODAY()&lt;=提醒天数,"免保剩"&amp;($X315-TODAY())&amp;"天","免保中"))),IF($W315="暂停维保","暂停中",IF($W315="已解约","已解约",""))))</f>
        <v/>
      </c>
      <c r="Z315" s="78" t="str">
        <f aca="true">IF(TRIM($B315&amp;$C315)="","",TRIM(IF($AA315="","",IF($AA315&lt;TODAY(),"年检已过期"&amp;(TODAY()-$AA315)&amp;"天 ",IF($AA315-TODAY()&lt;=提醒天数,"年检剩"&amp;($AA315-TODAY())&amp;"天 ","")))&amp;IF($AB315="","",IF($AB315&lt;TODAY(),"限速器已过期"&amp;(TODAY()-$AB315)&amp;"天 ",IF($AB315-TODAY()&lt;=提醒天数,"限速器剩"&amp;($AB315-TODAY())&amp;"天 ","")))&amp;IF($AC315="","",IF($AC315&lt;TODAY(),"载重试验已过期"&amp;(TODAY()-$AC315)&amp;"天 ",IF($AC315-TODAY()&lt;=提醒天数,"载重试验剩"&amp;($AC315-TODAY())&amp;"天 ","")))))</f>
        <v/>
      </c>
      <c r="AA315" s="77" t="str">
        <f aca="false">IF(TRIM($Q315&amp;"")="","",IF(ISNUMBER($Q315),IF($Q315&gt;10000,$Q315,IFERROR(DATE(INT($Q315),IF(ROUND(MOD($Q315,1)*100,0)&gt;12,ROUND(MOD($Q315,1)*10,0),ROUND(MOD($Q315,1)*100,0))+1,0),"")),IFERROR(IF(LEN($Q315)-LEN(SUBSTITUTE($Q315,".",""))&gt;=2,DATEVALUE(SUBSTITUTE(TRIM($Q315),".","-")),DATE(VALUE(LEFT(TRIM($Q315),4)),VALUE(MID(TRIM($Q315),6,2))+1,0)),"")))</f>
        <v/>
      </c>
      <c r="AB315" s="77" t="str">
        <f aca="false">IF(TRIM($S315&amp;"")="","",IF(ISNUMBER($S315),IF($S315&gt;10000,$S315,IFERROR(DATE(INT($S315),IF(ROUND(MOD($S315,1)*100,0)&gt;12,ROUND(MOD($S315,1)*10,0),ROUND(MOD($S315,1)*100,0))+1,0),"")),IFERROR(IF(LEN($S315)-LEN(SUBSTITUTE($S315,".",""))&gt;=2,DATEVALUE(SUBSTITUTE(TRIM($S315),".","-")),DATE(VALUE(LEFT(TRIM($S315),4)),VALUE(MID(TRIM($S315),6,2))+1,0)),"")))</f>
        <v/>
      </c>
      <c r="AC315" s="77" t="str">
        <f aca="false">IF(TRIM($T315&amp;"")="","",IF(ISNUMBER($T315),IF($T315&gt;10000,$T315,IFERROR(DATE(INT($T315),IF(ROUND(MOD($T315,1)*100,0)&gt;12,ROUND(MOD($T315,1)*10,0),ROUND(MOD($T315,1)*100,0))+1,0),"")),IFERROR(IF(LEN($T315)-LEN(SUBSTITUTE($T315,".",""))&gt;=2,DATEVALUE(SUBSTITUTE(TRIM($T315),".","-")),DATE(VALUE(LEFT(TRIM($T315),4)),VALUE(MID(TRIM($T315),6,2))+1,0)),"")))</f>
        <v/>
      </c>
    </row>
    <row r="316" customFormat="false" ht="14.25" hidden="false" customHeight="false" outlineLevel="0" collapsed="false">
      <c r="X316" s="77"/>
      <c r="Y316" s="78" t="str">
        <f aca="true">IF(TRIM($B316&amp;$C316)="","",IF(OR($W316="安装免保",$W316="技术免保",$W316="质保期内"),IF(NOT(ISNUMBER($X316)),"▲免保到期日没填",IF($X316&lt;TODAY(),"▲免保已到期，转收费",IF($X316-TODAY()&lt;=提醒天数,"免保剩"&amp;($X316-TODAY())&amp;"天","免保中"))),IF($W316="暂停维保","暂停中",IF($W316="已解约","已解约",""))))</f>
        <v/>
      </c>
      <c r="Z316" s="78" t="str">
        <f aca="true">IF(TRIM($B316&amp;$C316)="","",TRIM(IF($AA316="","",IF($AA316&lt;TODAY(),"年检已过期"&amp;(TODAY()-$AA316)&amp;"天 ",IF($AA316-TODAY()&lt;=提醒天数,"年检剩"&amp;($AA316-TODAY())&amp;"天 ","")))&amp;IF($AB316="","",IF($AB316&lt;TODAY(),"限速器已过期"&amp;(TODAY()-$AB316)&amp;"天 ",IF($AB316-TODAY()&lt;=提醒天数,"限速器剩"&amp;($AB316-TODAY())&amp;"天 ","")))&amp;IF($AC316="","",IF($AC316&lt;TODAY(),"载重试验已过期"&amp;(TODAY()-$AC316)&amp;"天 ",IF($AC316-TODAY()&lt;=提醒天数,"载重试验剩"&amp;($AC316-TODAY())&amp;"天 ","")))))</f>
        <v/>
      </c>
      <c r="AA316" s="77" t="str">
        <f aca="false">IF(TRIM($Q316&amp;"")="","",IF(ISNUMBER($Q316),IF($Q316&gt;10000,$Q316,IFERROR(DATE(INT($Q316),IF(ROUND(MOD($Q316,1)*100,0)&gt;12,ROUND(MOD($Q316,1)*10,0),ROUND(MOD($Q316,1)*100,0))+1,0),"")),IFERROR(IF(LEN($Q316)-LEN(SUBSTITUTE($Q316,".",""))&gt;=2,DATEVALUE(SUBSTITUTE(TRIM($Q316),".","-")),DATE(VALUE(LEFT(TRIM($Q316),4)),VALUE(MID(TRIM($Q316),6,2))+1,0)),"")))</f>
        <v/>
      </c>
      <c r="AB316" s="77" t="str">
        <f aca="false">IF(TRIM($S316&amp;"")="","",IF(ISNUMBER($S316),IF($S316&gt;10000,$S316,IFERROR(DATE(INT($S316),IF(ROUND(MOD($S316,1)*100,0)&gt;12,ROUND(MOD($S316,1)*10,0),ROUND(MOD($S316,1)*100,0))+1,0),"")),IFERROR(IF(LEN($S316)-LEN(SUBSTITUTE($S316,".",""))&gt;=2,DATEVALUE(SUBSTITUTE(TRIM($S316),".","-")),DATE(VALUE(LEFT(TRIM($S316),4)),VALUE(MID(TRIM($S316),6,2))+1,0)),"")))</f>
        <v/>
      </c>
      <c r="AC316" s="77" t="str">
        <f aca="false">IF(TRIM($T316&amp;"")="","",IF(ISNUMBER($T316),IF($T316&gt;10000,$T316,IFERROR(DATE(INT($T316),IF(ROUND(MOD($T316,1)*100,0)&gt;12,ROUND(MOD($T316,1)*10,0),ROUND(MOD($T316,1)*100,0))+1,0),"")),IFERROR(IF(LEN($T316)-LEN(SUBSTITUTE($T316,".",""))&gt;=2,DATEVALUE(SUBSTITUTE(TRIM($T316),".","-")),DATE(VALUE(LEFT(TRIM($T316),4)),VALUE(MID(TRIM($T316),6,2))+1,0)),"")))</f>
        <v/>
      </c>
    </row>
    <row r="317" customFormat="false" ht="14.25" hidden="false" customHeight="false" outlineLevel="0" collapsed="false">
      <c r="X317" s="77"/>
      <c r="Y317" s="78" t="str">
        <f aca="true">IF(TRIM($B317&amp;$C317)="","",IF(OR($W317="安装免保",$W317="技术免保",$W317="质保期内"),IF(NOT(ISNUMBER($X317)),"▲免保到期日没填",IF($X317&lt;TODAY(),"▲免保已到期，转收费",IF($X317-TODAY()&lt;=提醒天数,"免保剩"&amp;($X317-TODAY())&amp;"天","免保中"))),IF($W317="暂停维保","暂停中",IF($W317="已解约","已解约",""))))</f>
        <v/>
      </c>
      <c r="Z317" s="78" t="str">
        <f aca="true">IF(TRIM($B317&amp;$C317)="","",TRIM(IF($AA317="","",IF($AA317&lt;TODAY(),"年检已过期"&amp;(TODAY()-$AA317)&amp;"天 ",IF($AA317-TODAY()&lt;=提醒天数,"年检剩"&amp;($AA317-TODAY())&amp;"天 ","")))&amp;IF($AB317="","",IF($AB317&lt;TODAY(),"限速器已过期"&amp;(TODAY()-$AB317)&amp;"天 ",IF($AB317-TODAY()&lt;=提醒天数,"限速器剩"&amp;($AB317-TODAY())&amp;"天 ","")))&amp;IF($AC317="","",IF($AC317&lt;TODAY(),"载重试验已过期"&amp;(TODAY()-$AC317)&amp;"天 ",IF($AC317-TODAY()&lt;=提醒天数,"载重试验剩"&amp;($AC317-TODAY())&amp;"天 ","")))))</f>
        <v/>
      </c>
      <c r="AA317" s="77" t="str">
        <f aca="false">IF(TRIM($Q317&amp;"")="","",IF(ISNUMBER($Q317),IF($Q317&gt;10000,$Q317,IFERROR(DATE(INT($Q317),IF(ROUND(MOD($Q317,1)*100,0)&gt;12,ROUND(MOD($Q317,1)*10,0),ROUND(MOD($Q317,1)*100,0))+1,0),"")),IFERROR(IF(LEN($Q317)-LEN(SUBSTITUTE($Q317,".",""))&gt;=2,DATEVALUE(SUBSTITUTE(TRIM($Q317),".","-")),DATE(VALUE(LEFT(TRIM($Q317),4)),VALUE(MID(TRIM($Q317),6,2))+1,0)),"")))</f>
        <v/>
      </c>
      <c r="AB317" s="77" t="str">
        <f aca="false">IF(TRIM($S317&amp;"")="","",IF(ISNUMBER($S317),IF($S317&gt;10000,$S317,IFERROR(DATE(INT($S317),IF(ROUND(MOD($S317,1)*100,0)&gt;12,ROUND(MOD($S317,1)*10,0),ROUND(MOD($S317,1)*100,0))+1,0),"")),IFERROR(IF(LEN($S317)-LEN(SUBSTITUTE($S317,".",""))&gt;=2,DATEVALUE(SUBSTITUTE(TRIM($S317),".","-")),DATE(VALUE(LEFT(TRIM($S317),4)),VALUE(MID(TRIM($S317),6,2))+1,0)),"")))</f>
        <v/>
      </c>
      <c r="AC317" s="77" t="str">
        <f aca="false">IF(TRIM($T317&amp;"")="","",IF(ISNUMBER($T317),IF($T317&gt;10000,$T317,IFERROR(DATE(INT($T317),IF(ROUND(MOD($T317,1)*100,0)&gt;12,ROUND(MOD($T317,1)*10,0),ROUND(MOD($T317,1)*100,0))+1,0),"")),IFERROR(IF(LEN($T317)-LEN(SUBSTITUTE($T317,".",""))&gt;=2,DATEVALUE(SUBSTITUTE(TRIM($T317),".","-")),DATE(VALUE(LEFT(TRIM($T317),4)),VALUE(MID(TRIM($T317),6,2))+1,0)),"")))</f>
        <v/>
      </c>
    </row>
    <row r="318" customFormat="false" ht="14.25" hidden="false" customHeight="false" outlineLevel="0" collapsed="false">
      <c r="X318" s="77"/>
      <c r="Y318" s="78" t="str">
        <f aca="true">IF(TRIM($B318&amp;$C318)="","",IF(OR($W318="安装免保",$W318="技术免保",$W318="质保期内"),IF(NOT(ISNUMBER($X318)),"▲免保到期日没填",IF($X318&lt;TODAY(),"▲免保已到期，转收费",IF($X318-TODAY()&lt;=提醒天数,"免保剩"&amp;($X318-TODAY())&amp;"天","免保中"))),IF($W318="暂停维保","暂停中",IF($W318="已解约","已解约",""))))</f>
        <v/>
      </c>
      <c r="Z318" s="78" t="str">
        <f aca="true">IF(TRIM($B318&amp;$C318)="","",TRIM(IF($AA318="","",IF($AA318&lt;TODAY(),"年检已过期"&amp;(TODAY()-$AA318)&amp;"天 ",IF($AA318-TODAY()&lt;=提醒天数,"年检剩"&amp;($AA318-TODAY())&amp;"天 ","")))&amp;IF($AB318="","",IF($AB318&lt;TODAY(),"限速器已过期"&amp;(TODAY()-$AB318)&amp;"天 ",IF($AB318-TODAY()&lt;=提醒天数,"限速器剩"&amp;($AB318-TODAY())&amp;"天 ","")))&amp;IF($AC318="","",IF($AC318&lt;TODAY(),"载重试验已过期"&amp;(TODAY()-$AC318)&amp;"天 ",IF($AC318-TODAY()&lt;=提醒天数,"载重试验剩"&amp;($AC318-TODAY())&amp;"天 ","")))))</f>
        <v/>
      </c>
      <c r="AA318" s="77" t="str">
        <f aca="false">IF(TRIM($Q318&amp;"")="","",IF(ISNUMBER($Q318),IF($Q318&gt;10000,$Q318,IFERROR(DATE(INT($Q318),IF(ROUND(MOD($Q318,1)*100,0)&gt;12,ROUND(MOD($Q318,1)*10,0),ROUND(MOD($Q318,1)*100,0))+1,0),"")),IFERROR(IF(LEN($Q318)-LEN(SUBSTITUTE($Q318,".",""))&gt;=2,DATEVALUE(SUBSTITUTE(TRIM($Q318),".","-")),DATE(VALUE(LEFT(TRIM($Q318),4)),VALUE(MID(TRIM($Q318),6,2))+1,0)),"")))</f>
        <v/>
      </c>
      <c r="AB318" s="77" t="str">
        <f aca="false">IF(TRIM($S318&amp;"")="","",IF(ISNUMBER($S318),IF($S318&gt;10000,$S318,IFERROR(DATE(INT($S318),IF(ROUND(MOD($S318,1)*100,0)&gt;12,ROUND(MOD($S318,1)*10,0),ROUND(MOD($S318,1)*100,0))+1,0),"")),IFERROR(IF(LEN($S318)-LEN(SUBSTITUTE($S318,".",""))&gt;=2,DATEVALUE(SUBSTITUTE(TRIM($S318),".","-")),DATE(VALUE(LEFT(TRIM($S318),4)),VALUE(MID(TRIM($S318),6,2))+1,0)),"")))</f>
        <v/>
      </c>
      <c r="AC318" s="77" t="str">
        <f aca="false">IF(TRIM($T318&amp;"")="","",IF(ISNUMBER($T318),IF($T318&gt;10000,$T318,IFERROR(DATE(INT($T318),IF(ROUND(MOD($T318,1)*100,0)&gt;12,ROUND(MOD($T318,1)*10,0),ROUND(MOD($T318,1)*100,0))+1,0),"")),IFERROR(IF(LEN($T318)-LEN(SUBSTITUTE($T318,".",""))&gt;=2,DATEVALUE(SUBSTITUTE(TRIM($T318),".","-")),DATE(VALUE(LEFT(TRIM($T318),4)),VALUE(MID(TRIM($T318),6,2))+1,0)),"")))</f>
        <v/>
      </c>
    </row>
    <row r="319" customFormat="false" ht="14.25" hidden="false" customHeight="false" outlineLevel="0" collapsed="false">
      <c r="X319" s="77"/>
      <c r="Y319" s="78" t="str">
        <f aca="true">IF(TRIM($B319&amp;$C319)="","",IF(OR($W319="安装免保",$W319="技术免保",$W319="质保期内"),IF(NOT(ISNUMBER($X319)),"▲免保到期日没填",IF($X319&lt;TODAY(),"▲免保已到期，转收费",IF($X319-TODAY()&lt;=提醒天数,"免保剩"&amp;($X319-TODAY())&amp;"天","免保中"))),IF($W319="暂停维保","暂停中",IF($W319="已解约","已解约",""))))</f>
        <v/>
      </c>
      <c r="Z319" s="78" t="str">
        <f aca="true">IF(TRIM($B319&amp;$C319)="","",TRIM(IF($AA319="","",IF($AA319&lt;TODAY(),"年检已过期"&amp;(TODAY()-$AA319)&amp;"天 ",IF($AA319-TODAY()&lt;=提醒天数,"年检剩"&amp;($AA319-TODAY())&amp;"天 ","")))&amp;IF($AB319="","",IF($AB319&lt;TODAY(),"限速器已过期"&amp;(TODAY()-$AB319)&amp;"天 ",IF($AB319-TODAY()&lt;=提醒天数,"限速器剩"&amp;($AB319-TODAY())&amp;"天 ","")))&amp;IF($AC319="","",IF($AC319&lt;TODAY(),"载重试验已过期"&amp;(TODAY()-$AC319)&amp;"天 ",IF($AC319-TODAY()&lt;=提醒天数,"载重试验剩"&amp;($AC319-TODAY())&amp;"天 ","")))))</f>
        <v/>
      </c>
      <c r="AA319" s="77" t="str">
        <f aca="false">IF(TRIM($Q319&amp;"")="","",IF(ISNUMBER($Q319),IF($Q319&gt;10000,$Q319,IFERROR(DATE(INT($Q319),IF(ROUND(MOD($Q319,1)*100,0)&gt;12,ROUND(MOD($Q319,1)*10,0),ROUND(MOD($Q319,1)*100,0))+1,0),"")),IFERROR(IF(LEN($Q319)-LEN(SUBSTITUTE($Q319,".",""))&gt;=2,DATEVALUE(SUBSTITUTE(TRIM($Q319),".","-")),DATE(VALUE(LEFT(TRIM($Q319),4)),VALUE(MID(TRIM($Q319),6,2))+1,0)),"")))</f>
        <v/>
      </c>
      <c r="AB319" s="77" t="str">
        <f aca="false">IF(TRIM($S319&amp;"")="","",IF(ISNUMBER($S319),IF($S319&gt;10000,$S319,IFERROR(DATE(INT($S319),IF(ROUND(MOD($S319,1)*100,0)&gt;12,ROUND(MOD($S319,1)*10,0),ROUND(MOD($S319,1)*100,0))+1,0),"")),IFERROR(IF(LEN($S319)-LEN(SUBSTITUTE($S319,".",""))&gt;=2,DATEVALUE(SUBSTITUTE(TRIM($S319),".","-")),DATE(VALUE(LEFT(TRIM($S319),4)),VALUE(MID(TRIM($S319),6,2))+1,0)),"")))</f>
        <v/>
      </c>
      <c r="AC319" s="77" t="str">
        <f aca="false">IF(TRIM($T319&amp;"")="","",IF(ISNUMBER($T319),IF($T319&gt;10000,$T319,IFERROR(DATE(INT($T319),IF(ROUND(MOD($T319,1)*100,0)&gt;12,ROUND(MOD($T319,1)*10,0),ROUND(MOD($T319,1)*100,0))+1,0),"")),IFERROR(IF(LEN($T319)-LEN(SUBSTITUTE($T319,".",""))&gt;=2,DATEVALUE(SUBSTITUTE(TRIM($T319),".","-")),DATE(VALUE(LEFT(TRIM($T319),4)),VALUE(MID(TRIM($T319),6,2))+1,0)),"")))</f>
        <v/>
      </c>
    </row>
    <row r="320" customFormat="false" ht="14.25" hidden="false" customHeight="false" outlineLevel="0" collapsed="false">
      <c r="X320" s="77"/>
      <c r="Y320" s="78" t="str">
        <f aca="true">IF(TRIM($B320&amp;$C320)="","",IF(OR($W320="安装免保",$W320="技术免保",$W320="质保期内"),IF(NOT(ISNUMBER($X320)),"▲免保到期日没填",IF($X320&lt;TODAY(),"▲免保已到期，转收费",IF($X320-TODAY()&lt;=提醒天数,"免保剩"&amp;($X320-TODAY())&amp;"天","免保中"))),IF($W320="暂停维保","暂停中",IF($W320="已解约","已解约",""))))</f>
        <v/>
      </c>
      <c r="Z320" s="78" t="str">
        <f aca="true">IF(TRIM($B320&amp;$C320)="","",TRIM(IF($AA320="","",IF($AA320&lt;TODAY(),"年检已过期"&amp;(TODAY()-$AA320)&amp;"天 ",IF($AA320-TODAY()&lt;=提醒天数,"年检剩"&amp;($AA320-TODAY())&amp;"天 ","")))&amp;IF($AB320="","",IF($AB320&lt;TODAY(),"限速器已过期"&amp;(TODAY()-$AB320)&amp;"天 ",IF($AB320-TODAY()&lt;=提醒天数,"限速器剩"&amp;($AB320-TODAY())&amp;"天 ","")))&amp;IF($AC320="","",IF($AC320&lt;TODAY(),"载重试验已过期"&amp;(TODAY()-$AC320)&amp;"天 ",IF($AC320-TODAY()&lt;=提醒天数,"载重试验剩"&amp;($AC320-TODAY())&amp;"天 ","")))))</f>
        <v/>
      </c>
      <c r="AA320" s="77" t="str">
        <f aca="false">IF(TRIM($Q320&amp;"")="","",IF(ISNUMBER($Q320),IF($Q320&gt;10000,$Q320,IFERROR(DATE(INT($Q320),IF(ROUND(MOD($Q320,1)*100,0)&gt;12,ROUND(MOD($Q320,1)*10,0),ROUND(MOD($Q320,1)*100,0))+1,0),"")),IFERROR(IF(LEN($Q320)-LEN(SUBSTITUTE($Q320,".",""))&gt;=2,DATEVALUE(SUBSTITUTE(TRIM($Q320),".","-")),DATE(VALUE(LEFT(TRIM($Q320),4)),VALUE(MID(TRIM($Q320),6,2))+1,0)),"")))</f>
        <v/>
      </c>
      <c r="AB320" s="77" t="str">
        <f aca="false">IF(TRIM($S320&amp;"")="","",IF(ISNUMBER($S320),IF($S320&gt;10000,$S320,IFERROR(DATE(INT($S320),IF(ROUND(MOD($S320,1)*100,0)&gt;12,ROUND(MOD($S320,1)*10,0),ROUND(MOD($S320,1)*100,0))+1,0),"")),IFERROR(IF(LEN($S320)-LEN(SUBSTITUTE($S320,".",""))&gt;=2,DATEVALUE(SUBSTITUTE(TRIM($S320),".","-")),DATE(VALUE(LEFT(TRIM($S320),4)),VALUE(MID(TRIM($S320),6,2))+1,0)),"")))</f>
        <v/>
      </c>
      <c r="AC320" s="77" t="str">
        <f aca="false">IF(TRIM($T320&amp;"")="","",IF(ISNUMBER($T320),IF($T320&gt;10000,$T320,IFERROR(DATE(INT($T320),IF(ROUND(MOD($T320,1)*100,0)&gt;12,ROUND(MOD($T320,1)*10,0),ROUND(MOD($T320,1)*100,0))+1,0),"")),IFERROR(IF(LEN($T320)-LEN(SUBSTITUTE($T320,".",""))&gt;=2,DATEVALUE(SUBSTITUTE(TRIM($T320),".","-")),DATE(VALUE(LEFT(TRIM($T320),4)),VALUE(MID(TRIM($T320),6,2))+1,0)),"")))</f>
        <v/>
      </c>
    </row>
    <row r="321" customFormat="false" ht="14.25" hidden="false" customHeight="false" outlineLevel="0" collapsed="false">
      <c r="X321" s="77"/>
      <c r="Y321" s="78" t="str">
        <f aca="true">IF(TRIM($B321&amp;$C321)="","",IF(OR($W321="安装免保",$W321="技术免保",$W321="质保期内"),IF(NOT(ISNUMBER($X321)),"▲免保到期日没填",IF($X321&lt;TODAY(),"▲免保已到期，转收费",IF($X321-TODAY()&lt;=提醒天数,"免保剩"&amp;($X321-TODAY())&amp;"天","免保中"))),IF($W321="暂停维保","暂停中",IF($W321="已解约","已解约",""))))</f>
        <v/>
      </c>
      <c r="Z321" s="78" t="str">
        <f aca="true">IF(TRIM($B321&amp;$C321)="","",TRIM(IF($AA321="","",IF($AA321&lt;TODAY(),"年检已过期"&amp;(TODAY()-$AA321)&amp;"天 ",IF($AA321-TODAY()&lt;=提醒天数,"年检剩"&amp;($AA321-TODAY())&amp;"天 ","")))&amp;IF($AB321="","",IF($AB321&lt;TODAY(),"限速器已过期"&amp;(TODAY()-$AB321)&amp;"天 ",IF($AB321-TODAY()&lt;=提醒天数,"限速器剩"&amp;($AB321-TODAY())&amp;"天 ","")))&amp;IF($AC321="","",IF($AC321&lt;TODAY(),"载重试验已过期"&amp;(TODAY()-$AC321)&amp;"天 ",IF($AC321-TODAY()&lt;=提醒天数,"载重试验剩"&amp;($AC321-TODAY())&amp;"天 ","")))))</f>
        <v/>
      </c>
      <c r="AA321" s="77" t="str">
        <f aca="false">IF(TRIM($Q321&amp;"")="","",IF(ISNUMBER($Q321),IF($Q321&gt;10000,$Q321,IFERROR(DATE(INT($Q321),IF(ROUND(MOD($Q321,1)*100,0)&gt;12,ROUND(MOD($Q321,1)*10,0),ROUND(MOD($Q321,1)*100,0))+1,0),"")),IFERROR(IF(LEN($Q321)-LEN(SUBSTITUTE($Q321,".",""))&gt;=2,DATEVALUE(SUBSTITUTE(TRIM($Q321),".","-")),DATE(VALUE(LEFT(TRIM($Q321),4)),VALUE(MID(TRIM($Q321),6,2))+1,0)),"")))</f>
        <v/>
      </c>
      <c r="AB321" s="77" t="str">
        <f aca="false">IF(TRIM($S321&amp;"")="","",IF(ISNUMBER($S321),IF($S321&gt;10000,$S321,IFERROR(DATE(INT($S321),IF(ROUND(MOD($S321,1)*100,0)&gt;12,ROUND(MOD($S321,1)*10,0),ROUND(MOD($S321,1)*100,0))+1,0),"")),IFERROR(IF(LEN($S321)-LEN(SUBSTITUTE($S321,".",""))&gt;=2,DATEVALUE(SUBSTITUTE(TRIM($S321),".","-")),DATE(VALUE(LEFT(TRIM($S321),4)),VALUE(MID(TRIM($S321),6,2))+1,0)),"")))</f>
        <v/>
      </c>
      <c r="AC321" s="77" t="str">
        <f aca="false">IF(TRIM($T321&amp;"")="","",IF(ISNUMBER($T321),IF($T321&gt;10000,$T321,IFERROR(DATE(INT($T321),IF(ROUND(MOD($T321,1)*100,0)&gt;12,ROUND(MOD($T321,1)*10,0),ROUND(MOD($T321,1)*100,0))+1,0),"")),IFERROR(IF(LEN($T321)-LEN(SUBSTITUTE($T321,".",""))&gt;=2,DATEVALUE(SUBSTITUTE(TRIM($T321),".","-")),DATE(VALUE(LEFT(TRIM($T321),4)),VALUE(MID(TRIM($T321),6,2))+1,0)),"")))</f>
        <v/>
      </c>
    </row>
    <row r="322" customFormat="false" ht="14.25" hidden="false" customHeight="false" outlineLevel="0" collapsed="false">
      <c r="X322" s="77"/>
      <c r="Y322" s="78" t="str">
        <f aca="true">IF(TRIM($B322&amp;$C322)="","",IF(OR($W322="安装免保",$W322="技术免保",$W322="质保期内"),IF(NOT(ISNUMBER($X322)),"▲免保到期日没填",IF($X322&lt;TODAY(),"▲免保已到期，转收费",IF($X322-TODAY()&lt;=提醒天数,"免保剩"&amp;($X322-TODAY())&amp;"天","免保中"))),IF($W322="暂停维保","暂停中",IF($W322="已解约","已解约",""))))</f>
        <v/>
      </c>
      <c r="Z322" s="78" t="str">
        <f aca="true">IF(TRIM($B322&amp;$C322)="","",TRIM(IF($AA322="","",IF($AA322&lt;TODAY(),"年检已过期"&amp;(TODAY()-$AA322)&amp;"天 ",IF($AA322-TODAY()&lt;=提醒天数,"年检剩"&amp;($AA322-TODAY())&amp;"天 ","")))&amp;IF($AB322="","",IF($AB322&lt;TODAY(),"限速器已过期"&amp;(TODAY()-$AB322)&amp;"天 ",IF($AB322-TODAY()&lt;=提醒天数,"限速器剩"&amp;($AB322-TODAY())&amp;"天 ","")))&amp;IF($AC322="","",IF($AC322&lt;TODAY(),"载重试验已过期"&amp;(TODAY()-$AC322)&amp;"天 ",IF($AC322-TODAY()&lt;=提醒天数,"载重试验剩"&amp;($AC322-TODAY())&amp;"天 ","")))))</f>
        <v/>
      </c>
      <c r="AA322" s="77" t="str">
        <f aca="false">IF(TRIM($Q322&amp;"")="","",IF(ISNUMBER($Q322),IF($Q322&gt;10000,$Q322,IFERROR(DATE(INT($Q322),IF(ROUND(MOD($Q322,1)*100,0)&gt;12,ROUND(MOD($Q322,1)*10,0),ROUND(MOD($Q322,1)*100,0))+1,0),"")),IFERROR(IF(LEN($Q322)-LEN(SUBSTITUTE($Q322,".",""))&gt;=2,DATEVALUE(SUBSTITUTE(TRIM($Q322),".","-")),DATE(VALUE(LEFT(TRIM($Q322),4)),VALUE(MID(TRIM($Q322),6,2))+1,0)),"")))</f>
        <v/>
      </c>
      <c r="AB322" s="77" t="str">
        <f aca="false">IF(TRIM($S322&amp;"")="","",IF(ISNUMBER($S322),IF($S322&gt;10000,$S322,IFERROR(DATE(INT($S322),IF(ROUND(MOD($S322,1)*100,0)&gt;12,ROUND(MOD($S322,1)*10,0),ROUND(MOD($S322,1)*100,0))+1,0),"")),IFERROR(IF(LEN($S322)-LEN(SUBSTITUTE($S322,".",""))&gt;=2,DATEVALUE(SUBSTITUTE(TRIM($S322),".","-")),DATE(VALUE(LEFT(TRIM($S322),4)),VALUE(MID(TRIM($S322),6,2))+1,0)),"")))</f>
        <v/>
      </c>
      <c r="AC322" s="77" t="str">
        <f aca="false">IF(TRIM($T322&amp;"")="","",IF(ISNUMBER($T322),IF($T322&gt;10000,$T322,IFERROR(DATE(INT($T322),IF(ROUND(MOD($T322,1)*100,0)&gt;12,ROUND(MOD($T322,1)*10,0),ROUND(MOD($T322,1)*100,0))+1,0),"")),IFERROR(IF(LEN($T322)-LEN(SUBSTITUTE($T322,".",""))&gt;=2,DATEVALUE(SUBSTITUTE(TRIM($T322),".","-")),DATE(VALUE(LEFT(TRIM($T322),4)),VALUE(MID(TRIM($T322),6,2))+1,0)),"")))</f>
        <v/>
      </c>
    </row>
    <row r="323" customFormat="false" ht="14.25" hidden="false" customHeight="false" outlineLevel="0" collapsed="false">
      <c r="X323" s="77"/>
      <c r="Y323" s="78" t="str">
        <f aca="true">IF(TRIM($B323&amp;$C323)="","",IF(OR($W323="安装免保",$W323="技术免保",$W323="质保期内"),IF(NOT(ISNUMBER($X323)),"▲免保到期日没填",IF($X323&lt;TODAY(),"▲免保已到期，转收费",IF($X323-TODAY()&lt;=提醒天数,"免保剩"&amp;($X323-TODAY())&amp;"天","免保中"))),IF($W323="暂停维保","暂停中",IF($W323="已解约","已解约",""))))</f>
        <v/>
      </c>
      <c r="Z323" s="78" t="str">
        <f aca="true">IF(TRIM($B323&amp;$C323)="","",TRIM(IF($AA323="","",IF($AA323&lt;TODAY(),"年检已过期"&amp;(TODAY()-$AA323)&amp;"天 ",IF($AA323-TODAY()&lt;=提醒天数,"年检剩"&amp;($AA323-TODAY())&amp;"天 ","")))&amp;IF($AB323="","",IF($AB323&lt;TODAY(),"限速器已过期"&amp;(TODAY()-$AB323)&amp;"天 ",IF($AB323-TODAY()&lt;=提醒天数,"限速器剩"&amp;($AB323-TODAY())&amp;"天 ","")))&amp;IF($AC323="","",IF($AC323&lt;TODAY(),"载重试验已过期"&amp;(TODAY()-$AC323)&amp;"天 ",IF($AC323-TODAY()&lt;=提醒天数,"载重试验剩"&amp;($AC323-TODAY())&amp;"天 ","")))))</f>
        <v/>
      </c>
      <c r="AA323" s="77" t="str">
        <f aca="false">IF(TRIM($Q323&amp;"")="","",IF(ISNUMBER($Q323),IF($Q323&gt;10000,$Q323,IFERROR(DATE(INT($Q323),IF(ROUND(MOD($Q323,1)*100,0)&gt;12,ROUND(MOD($Q323,1)*10,0),ROUND(MOD($Q323,1)*100,0))+1,0),"")),IFERROR(IF(LEN($Q323)-LEN(SUBSTITUTE($Q323,".",""))&gt;=2,DATEVALUE(SUBSTITUTE(TRIM($Q323),".","-")),DATE(VALUE(LEFT(TRIM($Q323),4)),VALUE(MID(TRIM($Q323),6,2))+1,0)),"")))</f>
        <v/>
      </c>
      <c r="AB323" s="77" t="str">
        <f aca="false">IF(TRIM($S323&amp;"")="","",IF(ISNUMBER($S323),IF($S323&gt;10000,$S323,IFERROR(DATE(INT($S323),IF(ROUND(MOD($S323,1)*100,0)&gt;12,ROUND(MOD($S323,1)*10,0),ROUND(MOD($S323,1)*100,0))+1,0),"")),IFERROR(IF(LEN($S323)-LEN(SUBSTITUTE($S323,".",""))&gt;=2,DATEVALUE(SUBSTITUTE(TRIM($S323),".","-")),DATE(VALUE(LEFT(TRIM($S323),4)),VALUE(MID(TRIM($S323),6,2))+1,0)),"")))</f>
        <v/>
      </c>
      <c r="AC323" s="77" t="str">
        <f aca="false">IF(TRIM($T323&amp;"")="","",IF(ISNUMBER($T323),IF($T323&gt;10000,$T323,IFERROR(DATE(INT($T323),IF(ROUND(MOD($T323,1)*100,0)&gt;12,ROUND(MOD($T323,1)*10,0),ROUND(MOD($T323,1)*100,0))+1,0),"")),IFERROR(IF(LEN($T323)-LEN(SUBSTITUTE($T323,".",""))&gt;=2,DATEVALUE(SUBSTITUTE(TRIM($T323),".","-")),DATE(VALUE(LEFT(TRIM($T323),4)),VALUE(MID(TRIM($T323),6,2))+1,0)),"")))</f>
        <v/>
      </c>
    </row>
    <row r="324" customFormat="false" ht="14.25" hidden="false" customHeight="false" outlineLevel="0" collapsed="false">
      <c r="X324" s="77"/>
      <c r="Y324" s="78" t="str">
        <f aca="true">IF(TRIM($B324&amp;$C324)="","",IF(OR($W324="安装免保",$W324="技术免保",$W324="质保期内"),IF(NOT(ISNUMBER($X324)),"▲免保到期日没填",IF($X324&lt;TODAY(),"▲免保已到期，转收费",IF($X324-TODAY()&lt;=提醒天数,"免保剩"&amp;($X324-TODAY())&amp;"天","免保中"))),IF($W324="暂停维保","暂停中",IF($W324="已解约","已解约",""))))</f>
        <v/>
      </c>
      <c r="Z324" s="78" t="str">
        <f aca="true">IF(TRIM($B324&amp;$C324)="","",TRIM(IF($AA324="","",IF($AA324&lt;TODAY(),"年检已过期"&amp;(TODAY()-$AA324)&amp;"天 ",IF($AA324-TODAY()&lt;=提醒天数,"年检剩"&amp;($AA324-TODAY())&amp;"天 ","")))&amp;IF($AB324="","",IF($AB324&lt;TODAY(),"限速器已过期"&amp;(TODAY()-$AB324)&amp;"天 ",IF($AB324-TODAY()&lt;=提醒天数,"限速器剩"&amp;($AB324-TODAY())&amp;"天 ","")))&amp;IF($AC324="","",IF($AC324&lt;TODAY(),"载重试验已过期"&amp;(TODAY()-$AC324)&amp;"天 ",IF($AC324-TODAY()&lt;=提醒天数,"载重试验剩"&amp;($AC324-TODAY())&amp;"天 ","")))))</f>
        <v/>
      </c>
      <c r="AA324" s="77" t="str">
        <f aca="false">IF(TRIM($Q324&amp;"")="","",IF(ISNUMBER($Q324),IF($Q324&gt;10000,$Q324,IFERROR(DATE(INT($Q324),IF(ROUND(MOD($Q324,1)*100,0)&gt;12,ROUND(MOD($Q324,1)*10,0),ROUND(MOD($Q324,1)*100,0))+1,0),"")),IFERROR(IF(LEN($Q324)-LEN(SUBSTITUTE($Q324,".",""))&gt;=2,DATEVALUE(SUBSTITUTE(TRIM($Q324),".","-")),DATE(VALUE(LEFT(TRIM($Q324),4)),VALUE(MID(TRIM($Q324),6,2))+1,0)),"")))</f>
        <v/>
      </c>
      <c r="AB324" s="77" t="str">
        <f aca="false">IF(TRIM($S324&amp;"")="","",IF(ISNUMBER($S324),IF($S324&gt;10000,$S324,IFERROR(DATE(INT($S324),IF(ROUND(MOD($S324,1)*100,0)&gt;12,ROUND(MOD($S324,1)*10,0),ROUND(MOD($S324,1)*100,0))+1,0),"")),IFERROR(IF(LEN($S324)-LEN(SUBSTITUTE($S324,".",""))&gt;=2,DATEVALUE(SUBSTITUTE(TRIM($S324),".","-")),DATE(VALUE(LEFT(TRIM($S324),4)),VALUE(MID(TRIM($S324),6,2))+1,0)),"")))</f>
        <v/>
      </c>
      <c r="AC324" s="77" t="str">
        <f aca="false">IF(TRIM($T324&amp;"")="","",IF(ISNUMBER($T324),IF($T324&gt;10000,$T324,IFERROR(DATE(INT($T324),IF(ROUND(MOD($T324,1)*100,0)&gt;12,ROUND(MOD($T324,1)*10,0),ROUND(MOD($T324,1)*100,0))+1,0),"")),IFERROR(IF(LEN($T324)-LEN(SUBSTITUTE($T324,".",""))&gt;=2,DATEVALUE(SUBSTITUTE(TRIM($T324),".","-")),DATE(VALUE(LEFT(TRIM($T324),4)),VALUE(MID(TRIM($T324),6,2))+1,0)),"")))</f>
        <v/>
      </c>
    </row>
    <row r="325" customFormat="false" ht="14.25" hidden="false" customHeight="false" outlineLevel="0" collapsed="false">
      <c r="X325" s="77"/>
      <c r="Y325" s="78" t="str">
        <f aca="true">IF(TRIM($B325&amp;$C325)="","",IF(OR($W325="安装免保",$W325="技术免保",$W325="质保期内"),IF(NOT(ISNUMBER($X325)),"▲免保到期日没填",IF($X325&lt;TODAY(),"▲免保已到期，转收费",IF($X325-TODAY()&lt;=提醒天数,"免保剩"&amp;($X325-TODAY())&amp;"天","免保中"))),IF($W325="暂停维保","暂停中",IF($W325="已解约","已解约",""))))</f>
        <v/>
      </c>
      <c r="Z325" s="78" t="str">
        <f aca="true">IF(TRIM($B325&amp;$C325)="","",TRIM(IF($AA325="","",IF($AA325&lt;TODAY(),"年检已过期"&amp;(TODAY()-$AA325)&amp;"天 ",IF($AA325-TODAY()&lt;=提醒天数,"年检剩"&amp;($AA325-TODAY())&amp;"天 ","")))&amp;IF($AB325="","",IF($AB325&lt;TODAY(),"限速器已过期"&amp;(TODAY()-$AB325)&amp;"天 ",IF($AB325-TODAY()&lt;=提醒天数,"限速器剩"&amp;($AB325-TODAY())&amp;"天 ","")))&amp;IF($AC325="","",IF($AC325&lt;TODAY(),"载重试验已过期"&amp;(TODAY()-$AC325)&amp;"天 ",IF($AC325-TODAY()&lt;=提醒天数,"载重试验剩"&amp;($AC325-TODAY())&amp;"天 ","")))))</f>
        <v/>
      </c>
      <c r="AA325" s="77" t="str">
        <f aca="false">IF(TRIM($Q325&amp;"")="","",IF(ISNUMBER($Q325),IF($Q325&gt;10000,$Q325,IFERROR(DATE(INT($Q325),IF(ROUND(MOD($Q325,1)*100,0)&gt;12,ROUND(MOD($Q325,1)*10,0),ROUND(MOD($Q325,1)*100,0))+1,0),"")),IFERROR(IF(LEN($Q325)-LEN(SUBSTITUTE($Q325,".",""))&gt;=2,DATEVALUE(SUBSTITUTE(TRIM($Q325),".","-")),DATE(VALUE(LEFT(TRIM($Q325),4)),VALUE(MID(TRIM($Q325),6,2))+1,0)),"")))</f>
        <v/>
      </c>
      <c r="AB325" s="77" t="str">
        <f aca="false">IF(TRIM($S325&amp;"")="","",IF(ISNUMBER($S325),IF($S325&gt;10000,$S325,IFERROR(DATE(INT($S325),IF(ROUND(MOD($S325,1)*100,0)&gt;12,ROUND(MOD($S325,1)*10,0),ROUND(MOD($S325,1)*100,0))+1,0),"")),IFERROR(IF(LEN($S325)-LEN(SUBSTITUTE($S325,".",""))&gt;=2,DATEVALUE(SUBSTITUTE(TRIM($S325),".","-")),DATE(VALUE(LEFT(TRIM($S325),4)),VALUE(MID(TRIM($S325),6,2))+1,0)),"")))</f>
        <v/>
      </c>
      <c r="AC325" s="77" t="str">
        <f aca="false">IF(TRIM($T325&amp;"")="","",IF(ISNUMBER($T325),IF($T325&gt;10000,$T325,IFERROR(DATE(INT($T325),IF(ROUND(MOD($T325,1)*100,0)&gt;12,ROUND(MOD($T325,1)*10,0),ROUND(MOD($T325,1)*100,0))+1,0),"")),IFERROR(IF(LEN($T325)-LEN(SUBSTITUTE($T325,".",""))&gt;=2,DATEVALUE(SUBSTITUTE(TRIM($T325),".","-")),DATE(VALUE(LEFT(TRIM($T325),4)),VALUE(MID(TRIM($T325),6,2))+1,0)),"")))</f>
        <v/>
      </c>
    </row>
    <row r="326" customFormat="false" ht="14.25" hidden="false" customHeight="false" outlineLevel="0" collapsed="false">
      <c r="X326" s="77"/>
      <c r="Y326" s="78" t="str">
        <f aca="true">IF(TRIM($B326&amp;$C326)="","",IF(OR($W326="安装免保",$W326="技术免保",$W326="质保期内"),IF(NOT(ISNUMBER($X326)),"▲免保到期日没填",IF($X326&lt;TODAY(),"▲免保已到期，转收费",IF($X326-TODAY()&lt;=提醒天数,"免保剩"&amp;($X326-TODAY())&amp;"天","免保中"))),IF($W326="暂停维保","暂停中",IF($W326="已解约","已解约",""))))</f>
        <v/>
      </c>
      <c r="Z326" s="78" t="str">
        <f aca="true">IF(TRIM($B326&amp;$C326)="","",TRIM(IF($AA326="","",IF($AA326&lt;TODAY(),"年检已过期"&amp;(TODAY()-$AA326)&amp;"天 ",IF($AA326-TODAY()&lt;=提醒天数,"年检剩"&amp;($AA326-TODAY())&amp;"天 ","")))&amp;IF($AB326="","",IF($AB326&lt;TODAY(),"限速器已过期"&amp;(TODAY()-$AB326)&amp;"天 ",IF($AB326-TODAY()&lt;=提醒天数,"限速器剩"&amp;($AB326-TODAY())&amp;"天 ","")))&amp;IF($AC326="","",IF($AC326&lt;TODAY(),"载重试验已过期"&amp;(TODAY()-$AC326)&amp;"天 ",IF($AC326-TODAY()&lt;=提醒天数,"载重试验剩"&amp;($AC326-TODAY())&amp;"天 ","")))))</f>
        <v/>
      </c>
      <c r="AA326" s="77" t="str">
        <f aca="false">IF(TRIM($Q326&amp;"")="","",IF(ISNUMBER($Q326),IF($Q326&gt;10000,$Q326,IFERROR(DATE(INT($Q326),IF(ROUND(MOD($Q326,1)*100,0)&gt;12,ROUND(MOD($Q326,1)*10,0),ROUND(MOD($Q326,1)*100,0))+1,0),"")),IFERROR(IF(LEN($Q326)-LEN(SUBSTITUTE($Q326,".",""))&gt;=2,DATEVALUE(SUBSTITUTE(TRIM($Q326),".","-")),DATE(VALUE(LEFT(TRIM($Q326),4)),VALUE(MID(TRIM($Q326),6,2))+1,0)),"")))</f>
        <v/>
      </c>
      <c r="AB326" s="77" t="str">
        <f aca="false">IF(TRIM($S326&amp;"")="","",IF(ISNUMBER($S326),IF($S326&gt;10000,$S326,IFERROR(DATE(INT($S326),IF(ROUND(MOD($S326,1)*100,0)&gt;12,ROUND(MOD($S326,1)*10,0),ROUND(MOD($S326,1)*100,0))+1,0),"")),IFERROR(IF(LEN($S326)-LEN(SUBSTITUTE($S326,".",""))&gt;=2,DATEVALUE(SUBSTITUTE(TRIM($S326),".","-")),DATE(VALUE(LEFT(TRIM($S326),4)),VALUE(MID(TRIM($S326),6,2))+1,0)),"")))</f>
        <v/>
      </c>
      <c r="AC326" s="77" t="str">
        <f aca="false">IF(TRIM($T326&amp;"")="","",IF(ISNUMBER($T326),IF($T326&gt;10000,$T326,IFERROR(DATE(INT($T326),IF(ROUND(MOD($T326,1)*100,0)&gt;12,ROUND(MOD($T326,1)*10,0),ROUND(MOD($T326,1)*100,0))+1,0),"")),IFERROR(IF(LEN($T326)-LEN(SUBSTITUTE($T326,".",""))&gt;=2,DATEVALUE(SUBSTITUTE(TRIM($T326),".","-")),DATE(VALUE(LEFT(TRIM($T326),4)),VALUE(MID(TRIM($T326),6,2))+1,0)),"")))</f>
        <v/>
      </c>
    </row>
    <row r="327" customFormat="false" ht="14.25" hidden="false" customHeight="false" outlineLevel="0" collapsed="false">
      <c r="X327" s="77"/>
      <c r="Y327" s="78" t="str">
        <f aca="true">IF(TRIM($B327&amp;$C327)="","",IF(OR($W327="安装免保",$W327="技术免保",$W327="质保期内"),IF(NOT(ISNUMBER($X327)),"▲免保到期日没填",IF($X327&lt;TODAY(),"▲免保已到期，转收费",IF($X327-TODAY()&lt;=提醒天数,"免保剩"&amp;($X327-TODAY())&amp;"天","免保中"))),IF($W327="暂停维保","暂停中",IF($W327="已解约","已解约",""))))</f>
        <v/>
      </c>
      <c r="Z327" s="78" t="str">
        <f aca="true">IF(TRIM($B327&amp;$C327)="","",TRIM(IF($AA327="","",IF($AA327&lt;TODAY(),"年检已过期"&amp;(TODAY()-$AA327)&amp;"天 ",IF($AA327-TODAY()&lt;=提醒天数,"年检剩"&amp;($AA327-TODAY())&amp;"天 ","")))&amp;IF($AB327="","",IF($AB327&lt;TODAY(),"限速器已过期"&amp;(TODAY()-$AB327)&amp;"天 ",IF($AB327-TODAY()&lt;=提醒天数,"限速器剩"&amp;($AB327-TODAY())&amp;"天 ","")))&amp;IF($AC327="","",IF($AC327&lt;TODAY(),"载重试验已过期"&amp;(TODAY()-$AC327)&amp;"天 ",IF($AC327-TODAY()&lt;=提醒天数,"载重试验剩"&amp;($AC327-TODAY())&amp;"天 ","")))))</f>
        <v/>
      </c>
      <c r="AA327" s="77" t="str">
        <f aca="false">IF(TRIM($Q327&amp;"")="","",IF(ISNUMBER($Q327),IF($Q327&gt;10000,$Q327,IFERROR(DATE(INT($Q327),IF(ROUND(MOD($Q327,1)*100,0)&gt;12,ROUND(MOD($Q327,1)*10,0),ROUND(MOD($Q327,1)*100,0))+1,0),"")),IFERROR(IF(LEN($Q327)-LEN(SUBSTITUTE($Q327,".",""))&gt;=2,DATEVALUE(SUBSTITUTE(TRIM($Q327),".","-")),DATE(VALUE(LEFT(TRIM($Q327),4)),VALUE(MID(TRIM($Q327),6,2))+1,0)),"")))</f>
        <v/>
      </c>
      <c r="AB327" s="77" t="str">
        <f aca="false">IF(TRIM($S327&amp;"")="","",IF(ISNUMBER($S327),IF($S327&gt;10000,$S327,IFERROR(DATE(INT($S327),IF(ROUND(MOD($S327,1)*100,0)&gt;12,ROUND(MOD($S327,1)*10,0),ROUND(MOD($S327,1)*100,0))+1,0),"")),IFERROR(IF(LEN($S327)-LEN(SUBSTITUTE($S327,".",""))&gt;=2,DATEVALUE(SUBSTITUTE(TRIM($S327),".","-")),DATE(VALUE(LEFT(TRIM($S327),4)),VALUE(MID(TRIM($S327),6,2))+1,0)),"")))</f>
        <v/>
      </c>
      <c r="AC327" s="77" t="str">
        <f aca="false">IF(TRIM($T327&amp;"")="","",IF(ISNUMBER($T327),IF($T327&gt;10000,$T327,IFERROR(DATE(INT($T327),IF(ROUND(MOD($T327,1)*100,0)&gt;12,ROUND(MOD($T327,1)*10,0),ROUND(MOD($T327,1)*100,0))+1,0),"")),IFERROR(IF(LEN($T327)-LEN(SUBSTITUTE($T327,".",""))&gt;=2,DATEVALUE(SUBSTITUTE(TRIM($T327),".","-")),DATE(VALUE(LEFT(TRIM($T327),4)),VALUE(MID(TRIM($T327),6,2))+1,0)),"")))</f>
        <v/>
      </c>
    </row>
    <row r="328" customFormat="false" ht="14.25" hidden="false" customHeight="false" outlineLevel="0" collapsed="false">
      <c r="X328" s="77"/>
      <c r="Y328" s="78" t="str">
        <f aca="true">IF(TRIM($B328&amp;$C328)="","",IF(OR($W328="安装免保",$W328="技术免保",$W328="质保期内"),IF(NOT(ISNUMBER($X328)),"▲免保到期日没填",IF($X328&lt;TODAY(),"▲免保已到期，转收费",IF($X328-TODAY()&lt;=提醒天数,"免保剩"&amp;($X328-TODAY())&amp;"天","免保中"))),IF($W328="暂停维保","暂停中",IF($W328="已解约","已解约",""))))</f>
        <v/>
      </c>
      <c r="Z328" s="78" t="str">
        <f aca="true">IF(TRIM($B328&amp;$C328)="","",TRIM(IF($AA328="","",IF($AA328&lt;TODAY(),"年检已过期"&amp;(TODAY()-$AA328)&amp;"天 ",IF($AA328-TODAY()&lt;=提醒天数,"年检剩"&amp;($AA328-TODAY())&amp;"天 ","")))&amp;IF($AB328="","",IF($AB328&lt;TODAY(),"限速器已过期"&amp;(TODAY()-$AB328)&amp;"天 ",IF($AB328-TODAY()&lt;=提醒天数,"限速器剩"&amp;($AB328-TODAY())&amp;"天 ","")))&amp;IF($AC328="","",IF($AC328&lt;TODAY(),"载重试验已过期"&amp;(TODAY()-$AC328)&amp;"天 ",IF($AC328-TODAY()&lt;=提醒天数,"载重试验剩"&amp;($AC328-TODAY())&amp;"天 ","")))))</f>
        <v/>
      </c>
      <c r="AA328" s="77" t="str">
        <f aca="false">IF(TRIM($Q328&amp;"")="","",IF(ISNUMBER($Q328),IF($Q328&gt;10000,$Q328,IFERROR(DATE(INT($Q328),IF(ROUND(MOD($Q328,1)*100,0)&gt;12,ROUND(MOD($Q328,1)*10,0),ROUND(MOD($Q328,1)*100,0))+1,0),"")),IFERROR(IF(LEN($Q328)-LEN(SUBSTITUTE($Q328,".",""))&gt;=2,DATEVALUE(SUBSTITUTE(TRIM($Q328),".","-")),DATE(VALUE(LEFT(TRIM($Q328),4)),VALUE(MID(TRIM($Q328),6,2))+1,0)),"")))</f>
        <v/>
      </c>
      <c r="AB328" s="77" t="str">
        <f aca="false">IF(TRIM($S328&amp;"")="","",IF(ISNUMBER($S328),IF($S328&gt;10000,$S328,IFERROR(DATE(INT($S328),IF(ROUND(MOD($S328,1)*100,0)&gt;12,ROUND(MOD($S328,1)*10,0),ROUND(MOD($S328,1)*100,0))+1,0),"")),IFERROR(IF(LEN($S328)-LEN(SUBSTITUTE($S328,".",""))&gt;=2,DATEVALUE(SUBSTITUTE(TRIM($S328),".","-")),DATE(VALUE(LEFT(TRIM($S328),4)),VALUE(MID(TRIM($S328),6,2))+1,0)),"")))</f>
        <v/>
      </c>
      <c r="AC328" s="77" t="str">
        <f aca="false">IF(TRIM($T328&amp;"")="","",IF(ISNUMBER($T328),IF($T328&gt;10000,$T328,IFERROR(DATE(INT($T328),IF(ROUND(MOD($T328,1)*100,0)&gt;12,ROUND(MOD($T328,1)*10,0),ROUND(MOD($T328,1)*100,0))+1,0),"")),IFERROR(IF(LEN($T328)-LEN(SUBSTITUTE($T328,".",""))&gt;=2,DATEVALUE(SUBSTITUTE(TRIM($T328),".","-")),DATE(VALUE(LEFT(TRIM($T328),4)),VALUE(MID(TRIM($T328),6,2))+1,0)),"")))</f>
        <v/>
      </c>
    </row>
    <row r="329" customFormat="false" ht="14.25" hidden="false" customHeight="false" outlineLevel="0" collapsed="false">
      <c r="X329" s="77"/>
      <c r="Y329" s="78" t="str">
        <f aca="true">IF(TRIM($B329&amp;$C329)="","",IF(OR($W329="安装免保",$W329="技术免保",$W329="质保期内"),IF(NOT(ISNUMBER($X329)),"▲免保到期日没填",IF($X329&lt;TODAY(),"▲免保已到期，转收费",IF($X329-TODAY()&lt;=提醒天数,"免保剩"&amp;($X329-TODAY())&amp;"天","免保中"))),IF($W329="暂停维保","暂停中",IF($W329="已解约","已解约",""))))</f>
        <v/>
      </c>
      <c r="Z329" s="78" t="str">
        <f aca="true">IF(TRIM($B329&amp;$C329)="","",TRIM(IF($AA329="","",IF($AA329&lt;TODAY(),"年检已过期"&amp;(TODAY()-$AA329)&amp;"天 ",IF($AA329-TODAY()&lt;=提醒天数,"年检剩"&amp;($AA329-TODAY())&amp;"天 ","")))&amp;IF($AB329="","",IF($AB329&lt;TODAY(),"限速器已过期"&amp;(TODAY()-$AB329)&amp;"天 ",IF($AB329-TODAY()&lt;=提醒天数,"限速器剩"&amp;($AB329-TODAY())&amp;"天 ","")))&amp;IF($AC329="","",IF($AC329&lt;TODAY(),"载重试验已过期"&amp;(TODAY()-$AC329)&amp;"天 ",IF($AC329-TODAY()&lt;=提醒天数,"载重试验剩"&amp;($AC329-TODAY())&amp;"天 ","")))))</f>
        <v/>
      </c>
      <c r="AA329" s="77" t="str">
        <f aca="false">IF(TRIM($Q329&amp;"")="","",IF(ISNUMBER($Q329),IF($Q329&gt;10000,$Q329,IFERROR(DATE(INT($Q329),IF(ROUND(MOD($Q329,1)*100,0)&gt;12,ROUND(MOD($Q329,1)*10,0),ROUND(MOD($Q329,1)*100,0))+1,0),"")),IFERROR(IF(LEN($Q329)-LEN(SUBSTITUTE($Q329,".",""))&gt;=2,DATEVALUE(SUBSTITUTE(TRIM($Q329),".","-")),DATE(VALUE(LEFT(TRIM($Q329),4)),VALUE(MID(TRIM($Q329),6,2))+1,0)),"")))</f>
        <v/>
      </c>
      <c r="AB329" s="77" t="str">
        <f aca="false">IF(TRIM($S329&amp;"")="","",IF(ISNUMBER($S329),IF($S329&gt;10000,$S329,IFERROR(DATE(INT($S329),IF(ROUND(MOD($S329,1)*100,0)&gt;12,ROUND(MOD($S329,1)*10,0),ROUND(MOD($S329,1)*100,0))+1,0),"")),IFERROR(IF(LEN($S329)-LEN(SUBSTITUTE($S329,".",""))&gt;=2,DATEVALUE(SUBSTITUTE(TRIM($S329),".","-")),DATE(VALUE(LEFT(TRIM($S329),4)),VALUE(MID(TRIM($S329),6,2))+1,0)),"")))</f>
        <v/>
      </c>
      <c r="AC329" s="77" t="str">
        <f aca="false">IF(TRIM($T329&amp;"")="","",IF(ISNUMBER($T329),IF($T329&gt;10000,$T329,IFERROR(DATE(INT($T329),IF(ROUND(MOD($T329,1)*100,0)&gt;12,ROUND(MOD($T329,1)*10,0),ROUND(MOD($T329,1)*100,0))+1,0),"")),IFERROR(IF(LEN($T329)-LEN(SUBSTITUTE($T329,".",""))&gt;=2,DATEVALUE(SUBSTITUTE(TRIM($T329),".","-")),DATE(VALUE(LEFT(TRIM($T329),4)),VALUE(MID(TRIM($T329),6,2))+1,0)),"")))</f>
        <v/>
      </c>
    </row>
    <row r="330" customFormat="false" ht="14.25" hidden="false" customHeight="false" outlineLevel="0" collapsed="false">
      <c r="X330" s="77"/>
      <c r="Y330" s="78" t="str">
        <f aca="true">IF(TRIM($B330&amp;$C330)="","",IF(OR($W330="安装免保",$W330="技术免保",$W330="质保期内"),IF(NOT(ISNUMBER($X330)),"▲免保到期日没填",IF($X330&lt;TODAY(),"▲免保已到期，转收费",IF($X330-TODAY()&lt;=提醒天数,"免保剩"&amp;($X330-TODAY())&amp;"天","免保中"))),IF($W330="暂停维保","暂停中",IF($W330="已解约","已解约",""))))</f>
        <v/>
      </c>
      <c r="Z330" s="78" t="str">
        <f aca="true">IF(TRIM($B330&amp;$C330)="","",TRIM(IF($AA330="","",IF($AA330&lt;TODAY(),"年检已过期"&amp;(TODAY()-$AA330)&amp;"天 ",IF($AA330-TODAY()&lt;=提醒天数,"年检剩"&amp;($AA330-TODAY())&amp;"天 ","")))&amp;IF($AB330="","",IF($AB330&lt;TODAY(),"限速器已过期"&amp;(TODAY()-$AB330)&amp;"天 ",IF($AB330-TODAY()&lt;=提醒天数,"限速器剩"&amp;($AB330-TODAY())&amp;"天 ","")))&amp;IF($AC330="","",IF($AC330&lt;TODAY(),"载重试验已过期"&amp;(TODAY()-$AC330)&amp;"天 ",IF($AC330-TODAY()&lt;=提醒天数,"载重试验剩"&amp;($AC330-TODAY())&amp;"天 ","")))))</f>
        <v/>
      </c>
      <c r="AA330" s="77" t="str">
        <f aca="false">IF(TRIM($Q330&amp;"")="","",IF(ISNUMBER($Q330),IF($Q330&gt;10000,$Q330,IFERROR(DATE(INT($Q330),IF(ROUND(MOD($Q330,1)*100,0)&gt;12,ROUND(MOD($Q330,1)*10,0),ROUND(MOD($Q330,1)*100,0))+1,0),"")),IFERROR(IF(LEN($Q330)-LEN(SUBSTITUTE($Q330,".",""))&gt;=2,DATEVALUE(SUBSTITUTE(TRIM($Q330),".","-")),DATE(VALUE(LEFT(TRIM($Q330),4)),VALUE(MID(TRIM($Q330),6,2))+1,0)),"")))</f>
        <v/>
      </c>
      <c r="AB330" s="77" t="str">
        <f aca="false">IF(TRIM($S330&amp;"")="","",IF(ISNUMBER($S330),IF($S330&gt;10000,$S330,IFERROR(DATE(INT($S330),IF(ROUND(MOD($S330,1)*100,0)&gt;12,ROUND(MOD($S330,1)*10,0),ROUND(MOD($S330,1)*100,0))+1,0),"")),IFERROR(IF(LEN($S330)-LEN(SUBSTITUTE($S330,".",""))&gt;=2,DATEVALUE(SUBSTITUTE(TRIM($S330),".","-")),DATE(VALUE(LEFT(TRIM($S330),4)),VALUE(MID(TRIM($S330),6,2))+1,0)),"")))</f>
        <v/>
      </c>
      <c r="AC330" s="77" t="str">
        <f aca="false">IF(TRIM($T330&amp;"")="","",IF(ISNUMBER($T330),IF($T330&gt;10000,$T330,IFERROR(DATE(INT($T330),IF(ROUND(MOD($T330,1)*100,0)&gt;12,ROUND(MOD($T330,1)*10,0),ROUND(MOD($T330,1)*100,0))+1,0),"")),IFERROR(IF(LEN($T330)-LEN(SUBSTITUTE($T330,".",""))&gt;=2,DATEVALUE(SUBSTITUTE(TRIM($T330),".","-")),DATE(VALUE(LEFT(TRIM($T330),4)),VALUE(MID(TRIM($T330),6,2))+1,0)),"")))</f>
        <v/>
      </c>
    </row>
    <row r="331" customFormat="false" ht="14.25" hidden="false" customHeight="false" outlineLevel="0" collapsed="false">
      <c r="X331" s="77"/>
      <c r="Y331" s="78" t="str">
        <f aca="true">IF(TRIM($B331&amp;$C331)="","",IF(OR($W331="安装免保",$W331="技术免保",$W331="质保期内"),IF(NOT(ISNUMBER($X331)),"▲免保到期日没填",IF($X331&lt;TODAY(),"▲免保已到期，转收费",IF($X331-TODAY()&lt;=提醒天数,"免保剩"&amp;($X331-TODAY())&amp;"天","免保中"))),IF($W331="暂停维保","暂停中",IF($W331="已解约","已解约",""))))</f>
        <v/>
      </c>
      <c r="Z331" s="78" t="str">
        <f aca="true">IF(TRIM($B331&amp;$C331)="","",TRIM(IF($AA331="","",IF($AA331&lt;TODAY(),"年检已过期"&amp;(TODAY()-$AA331)&amp;"天 ",IF($AA331-TODAY()&lt;=提醒天数,"年检剩"&amp;($AA331-TODAY())&amp;"天 ","")))&amp;IF($AB331="","",IF($AB331&lt;TODAY(),"限速器已过期"&amp;(TODAY()-$AB331)&amp;"天 ",IF($AB331-TODAY()&lt;=提醒天数,"限速器剩"&amp;($AB331-TODAY())&amp;"天 ","")))&amp;IF($AC331="","",IF($AC331&lt;TODAY(),"载重试验已过期"&amp;(TODAY()-$AC331)&amp;"天 ",IF($AC331-TODAY()&lt;=提醒天数,"载重试验剩"&amp;($AC331-TODAY())&amp;"天 ","")))))</f>
        <v/>
      </c>
      <c r="AA331" s="77" t="str">
        <f aca="false">IF(TRIM($Q331&amp;"")="","",IF(ISNUMBER($Q331),IF($Q331&gt;10000,$Q331,IFERROR(DATE(INT($Q331),IF(ROUND(MOD($Q331,1)*100,0)&gt;12,ROUND(MOD($Q331,1)*10,0),ROUND(MOD($Q331,1)*100,0))+1,0),"")),IFERROR(IF(LEN($Q331)-LEN(SUBSTITUTE($Q331,".",""))&gt;=2,DATEVALUE(SUBSTITUTE(TRIM($Q331),".","-")),DATE(VALUE(LEFT(TRIM($Q331),4)),VALUE(MID(TRIM($Q331),6,2))+1,0)),"")))</f>
        <v/>
      </c>
      <c r="AB331" s="77" t="str">
        <f aca="false">IF(TRIM($S331&amp;"")="","",IF(ISNUMBER($S331),IF($S331&gt;10000,$S331,IFERROR(DATE(INT($S331),IF(ROUND(MOD($S331,1)*100,0)&gt;12,ROUND(MOD($S331,1)*10,0),ROUND(MOD($S331,1)*100,0))+1,0),"")),IFERROR(IF(LEN($S331)-LEN(SUBSTITUTE($S331,".",""))&gt;=2,DATEVALUE(SUBSTITUTE(TRIM($S331),".","-")),DATE(VALUE(LEFT(TRIM($S331),4)),VALUE(MID(TRIM($S331),6,2))+1,0)),"")))</f>
        <v/>
      </c>
      <c r="AC331" s="77" t="str">
        <f aca="false">IF(TRIM($T331&amp;"")="","",IF(ISNUMBER($T331),IF($T331&gt;10000,$T331,IFERROR(DATE(INT($T331),IF(ROUND(MOD($T331,1)*100,0)&gt;12,ROUND(MOD($T331,1)*10,0),ROUND(MOD($T331,1)*100,0))+1,0),"")),IFERROR(IF(LEN($T331)-LEN(SUBSTITUTE($T331,".",""))&gt;=2,DATEVALUE(SUBSTITUTE(TRIM($T331),".","-")),DATE(VALUE(LEFT(TRIM($T331),4)),VALUE(MID(TRIM($T331),6,2))+1,0)),"")))</f>
        <v/>
      </c>
    </row>
    <row r="332" customFormat="false" ht="14.25" hidden="false" customHeight="false" outlineLevel="0" collapsed="false">
      <c r="X332" s="77"/>
      <c r="Y332" s="78" t="str">
        <f aca="true">IF(TRIM($B332&amp;$C332)="","",IF(OR($W332="安装免保",$W332="技术免保",$W332="质保期内"),IF(NOT(ISNUMBER($X332)),"▲免保到期日没填",IF($X332&lt;TODAY(),"▲免保已到期，转收费",IF($X332-TODAY()&lt;=提醒天数,"免保剩"&amp;($X332-TODAY())&amp;"天","免保中"))),IF($W332="暂停维保","暂停中",IF($W332="已解约","已解约",""))))</f>
        <v/>
      </c>
      <c r="Z332" s="78" t="str">
        <f aca="true">IF(TRIM($B332&amp;$C332)="","",TRIM(IF($AA332="","",IF($AA332&lt;TODAY(),"年检已过期"&amp;(TODAY()-$AA332)&amp;"天 ",IF($AA332-TODAY()&lt;=提醒天数,"年检剩"&amp;($AA332-TODAY())&amp;"天 ","")))&amp;IF($AB332="","",IF($AB332&lt;TODAY(),"限速器已过期"&amp;(TODAY()-$AB332)&amp;"天 ",IF($AB332-TODAY()&lt;=提醒天数,"限速器剩"&amp;($AB332-TODAY())&amp;"天 ","")))&amp;IF($AC332="","",IF($AC332&lt;TODAY(),"载重试验已过期"&amp;(TODAY()-$AC332)&amp;"天 ",IF($AC332-TODAY()&lt;=提醒天数,"载重试验剩"&amp;($AC332-TODAY())&amp;"天 ","")))))</f>
        <v/>
      </c>
      <c r="AA332" s="77" t="str">
        <f aca="false">IF(TRIM($Q332&amp;"")="","",IF(ISNUMBER($Q332),IF($Q332&gt;10000,$Q332,IFERROR(DATE(INT($Q332),IF(ROUND(MOD($Q332,1)*100,0)&gt;12,ROUND(MOD($Q332,1)*10,0),ROUND(MOD($Q332,1)*100,0))+1,0),"")),IFERROR(IF(LEN($Q332)-LEN(SUBSTITUTE($Q332,".",""))&gt;=2,DATEVALUE(SUBSTITUTE(TRIM($Q332),".","-")),DATE(VALUE(LEFT(TRIM($Q332),4)),VALUE(MID(TRIM($Q332),6,2))+1,0)),"")))</f>
        <v/>
      </c>
      <c r="AB332" s="77" t="str">
        <f aca="false">IF(TRIM($S332&amp;"")="","",IF(ISNUMBER($S332),IF($S332&gt;10000,$S332,IFERROR(DATE(INT($S332),IF(ROUND(MOD($S332,1)*100,0)&gt;12,ROUND(MOD($S332,1)*10,0),ROUND(MOD($S332,1)*100,0))+1,0),"")),IFERROR(IF(LEN($S332)-LEN(SUBSTITUTE($S332,".",""))&gt;=2,DATEVALUE(SUBSTITUTE(TRIM($S332),".","-")),DATE(VALUE(LEFT(TRIM($S332),4)),VALUE(MID(TRIM($S332),6,2))+1,0)),"")))</f>
        <v/>
      </c>
      <c r="AC332" s="77" t="str">
        <f aca="false">IF(TRIM($T332&amp;"")="","",IF(ISNUMBER($T332),IF($T332&gt;10000,$T332,IFERROR(DATE(INT($T332),IF(ROUND(MOD($T332,1)*100,0)&gt;12,ROUND(MOD($T332,1)*10,0),ROUND(MOD($T332,1)*100,0))+1,0),"")),IFERROR(IF(LEN($T332)-LEN(SUBSTITUTE($T332,".",""))&gt;=2,DATEVALUE(SUBSTITUTE(TRIM($T332),".","-")),DATE(VALUE(LEFT(TRIM($T332),4)),VALUE(MID(TRIM($T332),6,2))+1,0)),"")))</f>
        <v/>
      </c>
    </row>
    <row r="333" customFormat="false" ht="14.25" hidden="false" customHeight="false" outlineLevel="0" collapsed="false">
      <c r="X333" s="77"/>
      <c r="Y333" s="78" t="str">
        <f aca="true">IF(TRIM($B333&amp;$C333)="","",IF(OR($W333="安装免保",$W333="技术免保",$W333="质保期内"),IF(NOT(ISNUMBER($X333)),"▲免保到期日没填",IF($X333&lt;TODAY(),"▲免保已到期，转收费",IF($X333-TODAY()&lt;=提醒天数,"免保剩"&amp;($X333-TODAY())&amp;"天","免保中"))),IF($W333="暂停维保","暂停中",IF($W333="已解约","已解约",""))))</f>
        <v/>
      </c>
      <c r="Z333" s="78" t="str">
        <f aca="true">IF(TRIM($B333&amp;$C333)="","",TRIM(IF($AA333="","",IF($AA333&lt;TODAY(),"年检已过期"&amp;(TODAY()-$AA333)&amp;"天 ",IF($AA333-TODAY()&lt;=提醒天数,"年检剩"&amp;($AA333-TODAY())&amp;"天 ","")))&amp;IF($AB333="","",IF($AB333&lt;TODAY(),"限速器已过期"&amp;(TODAY()-$AB333)&amp;"天 ",IF($AB333-TODAY()&lt;=提醒天数,"限速器剩"&amp;($AB333-TODAY())&amp;"天 ","")))&amp;IF($AC333="","",IF($AC333&lt;TODAY(),"载重试验已过期"&amp;(TODAY()-$AC333)&amp;"天 ",IF($AC333-TODAY()&lt;=提醒天数,"载重试验剩"&amp;($AC333-TODAY())&amp;"天 ","")))))</f>
        <v/>
      </c>
      <c r="AA333" s="77" t="str">
        <f aca="false">IF(TRIM($Q333&amp;"")="","",IF(ISNUMBER($Q333),IF($Q333&gt;10000,$Q333,IFERROR(DATE(INT($Q333),IF(ROUND(MOD($Q333,1)*100,0)&gt;12,ROUND(MOD($Q333,1)*10,0),ROUND(MOD($Q333,1)*100,0))+1,0),"")),IFERROR(IF(LEN($Q333)-LEN(SUBSTITUTE($Q333,".",""))&gt;=2,DATEVALUE(SUBSTITUTE(TRIM($Q333),".","-")),DATE(VALUE(LEFT(TRIM($Q333),4)),VALUE(MID(TRIM($Q333),6,2))+1,0)),"")))</f>
        <v/>
      </c>
      <c r="AB333" s="77" t="str">
        <f aca="false">IF(TRIM($S333&amp;"")="","",IF(ISNUMBER($S333),IF($S333&gt;10000,$S333,IFERROR(DATE(INT($S333),IF(ROUND(MOD($S333,1)*100,0)&gt;12,ROUND(MOD($S333,1)*10,0),ROUND(MOD($S333,1)*100,0))+1,0),"")),IFERROR(IF(LEN($S333)-LEN(SUBSTITUTE($S333,".",""))&gt;=2,DATEVALUE(SUBSTITUTE(TRIM($S333),".","-")),DATE(VALUE(LEFT(TRIM($S333),4)),VALUE(MID(TRIM($S333),6,2))+1,0)),"")))</f>
        <v/>
      </c>
      <c r="AC333" s="77" t="str">
        <f aca="false">IF(TRIM($T333&amp;"")="","",IF(ISNUMBER($T333),IF($T333&gt;10000,$T333,IFERROR(DATE(INT($T333),IF(ROUND(MOD($T333,1)*100,0)&gt;12,ROUND(MOD($T333,1)*10,0),ROUND(MOD($T333,1)*100,0))+1,0),"")),IFERROR(IF(LEN($T333)-LEN(SUBSTITUTE($T333,".",""))&gt;=2,DATEVALUE(SUBSTITUTE(TRIM($T333),".","-")),DATE(VALUE(LEFT(TRIM($T333),4)),VALUE(MID(TRIM($T333),6,2))+1,0)),"")))</f>
        <v/>
      </c>
    </row>
    <row r="334" customFormat="false" ht="14.25" hidden="false" customHeight="false" outlineLevel="0" collapsed="false">
      <c r="X334" s="77"/>
      <c r="Y334" s="78" t="str">
        <f aca="true">IF(TRIM($B334&amp;$C334)="","",IF(OR($W334="安装免保",$W334="技术免保",$W334="质保期内"),IF(NOT(ISNUMBER($X334)),"▲免保到期日没填",IF($X334&lt;TODAY(),"▲免保已到期，转收费",IF($X334-TODAY()&lt;=提醒天数,"免保剩"&amp;($X334-TODAY())&amp;"天","免保中"))),IF($W334="暂停维保","暂停中",IF($W334="已解约","已解约",""))))</f>
        <v/>
      </c>
      <c r="Z334" s="78" t="str">
        <f aca="true">IF(TRIM($B334&amp;$C334)="","",TRIM(IF($AA334="","",IF($AA334&lt;TODAY(),"年检已过期"&amp;(TODAY()-$AA334)&amp;"天 ",IF($AA334-TODAY()&lt;=提醒天数,"年检剩"&amp;($AA334-TODAY())&amp;"天 ","")))&amp;IF($AB334="","",IF($AB334&lt;TODAY(),"限速器已过期"&amp;(TODAY()-$AB334)&amp;"天 ",IF($AB334-TODAY()&lt;=提醒天数,"限速器剩"&amp;($AB334-TODAY())&amp;"天 ","")))&amp;IF($AC334="","",IF($AC334&lt;TODAY(),"载重试验已过期"&amp;(TODAY()-$AC334)&amp;"天 ",IF($AC334-TODAY()&lt;=提醒天数,"载重试验剩"&amp;($AC334-TODAY())&amp;"天 ","")))))</f>
        <v/>
      </c>
      <c r="AA334" s="77" t="str">
        <f aca="false">IF(TRIM($Q334&amp;"")="","",IF(ISNUMBER($Q334),IF($Q334&gt;10000,$Q334,IFERROR(DATE(INT($Q334),IF(ROUND(MOD($Q334,1)*100,0)&gt;12,ROUND(MOD($Q334,1)*10,0),ROUND(MOD($Q334,1)*100,0))+1,0),"")),IFERROR(IF(LEN($Q334)-LEN(SUBSTITUTE($Q334,".",""))&gt;=2,DATEVALUE(SUBSTITUTE(TRIM($Q334),".","-")),DATE(VALUE(LEFT(TRIM($Q334),4)),VALUE(MID(TRIM($Q334),6,2))+1,0)),"")))</f>
        <v/>
      </c>
      <c r="AB334" s="77" t="str">
        <f aca="false">IF(TRIM($S334&amp;"")="","",IF(ISNUMBER($S334),IF($S334&gt;10000,$S334,IFERROR(DATE(INT($S334),IF(ROUND(MOD($S334,1)*100,0)&gt;12,ROUND(MOD($S334,1)*10,0),ROUND(MOD($S334,1)*100,0))+1,0),"")),IFERROR(IF(LEN($S334)-LEN(SUBSTITUTE($S334,".",""))&gt;=2,DATEVALUE(SUBSTITUTE(TRIM($S334),".","-")),DATE(VALUE(LEFT(TRIM($S334),4)),VALUE(MID(TRIM($S334),6,2))+1,0)),"")))</f>
        <v/>
      </c>
      <c r="AC334" s="77" t="str">
        <f aca="false">IF(TRIM($T334&amp;"")="","",IF(ISNUMBER($T334),IF($T334&gt;10000,$T334,IFERROR(DATE(INT($T334),IF(ROUND(MOD($T334,1)*100,0)&gt;12,ROUND(MOD($T334,1)*10,0),ROUND(MOD($T334,1)*100,0))+1,0),"")),IFERROR(IF(LEN($T334)-LEN(SUBSTITUTE($T334,".",""))&gt;=2,DATEVALUE(SUBSTITUTE(TRIM($T334),".","-")),DATE(VALUE(LEFT(TRIM($T334),4)),VALUE(MID(TRIM($T334),6,2))+1,0)),"")))</f>
        <v/>
      </c>
    </row>
    <row r="335" customFormat="false" ht="14.25" hidden="false" customHeight="false" outlineLevel="0" collapsed="false">
      <c r="X335" s="77"/>
      <c r="Y335" s="78" t="str">
        <f aca="true">IF(TRIM($B335&amp;$C335)="","",IF(OR($W335="安装免保",$W335="技术免保",$W335="质保期内"),IF(NOT(ISNUMBER($X335)),"▲免保到期日没填",IF($X335&lt;TODAY(),"▲免保已到期，转收费",IF($X335-TODAY()&lt;=提醒天数,"免保剩"&amp;($X335-TODAY())&amp;"天","免保中"))),IF($W335="暂停维保","暂停中",IF($W335="已解约","已解约",""))))</f>
        <v/>
      </c>
      <c r="Z335" s="78" t="str">
        <f aca="true">IF(TRIM($B335&amp;$C335)="","",TRIM(IF($AA335="","",IF($AA335&lt;TODAY(),"年检已过期"&amp;(TODAY()-$AA335)&amp;"天 ",IF($AA335-TODAY()&lt;=提醒天数,"年检剩"&amp;($AA335-TODAY())&amp;"天 ","")))&amp;IF($AB335="","",IF($AB335&lt;TODAY(),"限速器已过期"&amp;(TODAY()-$AB335)&amp;"天 ",IF($AB335-TODAY()&lt;=提醒天数,"限速器剩"&amp;($AB335-TODAY())&amp;"天 ","")))&amp;IF($AC335="","",IF($AC335&lt;TODAY(),"载重试验已过期"&amp;(TODAY()-$AC335)&amp;"天 ",IF($AC335-TODAY()&lt;=提醒天数,"载重试验剩"&amp;($AC335-TODAY())&amp;"天 ","")))))</f>
        <v/>
      </c>
      <c r="AA335" s="77" t="str">
        <f aca="false">IF(TRIM($Q335&amp;"")="","",IF(ISNUMBER($Q335),IF($Q335&gt;10000,$Q335,IFERROR(DATE(INT($Q335),IF(ROUND(MOD($Q335,1)*100,0)&gt;12,ROUND(MOD($Q335,1)*10,0),ROUND(MOD($Q335,1)*100,0))+1,0),"")),IFERROR(IF(LEN($Q335)-LEN(SUBSTITUTE($Q335,".",""))&gt;=2,DATEVALUE(SUBSTITUTE(TRIM($Q335),".","-")),DATE(VALUE(LEFT(TRIM($Q335),4)),VALUE(MID(TRIM($Q335),6,2))+1,0)),"")))</f>
        <v/>
      </c>
      <c r="AB335" s="77" t="str">
        <f aca="false">IF(TRIM($S335&amp;"")="","",IF(ISNUMBER($S335),IF($S335&gt;10000,$S335,IFERROR(DATE(INT($S335),IF(ROUND(MOD($S335,1)*100,0)&gt;12,ROUND(MOD($S335,1)*10,0),ROUND(MOD($S335,1)*100,0))+1,0),"")),IFERROR(IF(LEN($S335)-LEN(SUBSTITUTE($S335,".",""))&gt;=2,DATEVALUE(SUBSTITUTE(TRIM($S335),".","-")),DATE(VALUE(LEFT(TRIM($S335),4)),VALUE(MID(TRIM($S335),6,2))+1,0)),"")))</f>
        <v/>
      </c>
      <c r="AC335" s="77" t="str">
        <f aca="false">IF(TRIM($T335&amp;"")="","",IF(ISNUMBER($T335),IF($T335&gt;10000,$T335,IFERROR(DATE(INT($T335),IF(ROUND(MOD($T335,1)*100,0)&gt;12,ROUND(MOD($T335,1)*10,0),ROUND(MOD($T335,1)*100,0))+1,0),"")),IFERROR(IF(LEN($T335)-LEN(SUBSTITUTE($T335,".",""))&gt;=2,DATEVALUE(SUBSTITUTE(TRIM($T335),".","-")),DATE(VALUE(LEFT(TRIM($T335),4)),VALUE(MID(TRIM($T335),6,2))+1,0)),"")))</f>
        <v/>
      </c>
    </row>
    <row r="336" customFormat="false" ht="14.25" hidden="false" customHeight="false" outlineLevel="0" collapsed="false">
      <c r="X336" s="77"/>
      <c r="Y336" s="78" t="str">
        <f aca="true">IF(TRIM($B336&amp;$C336)="","",IF(OR($W336="安装免保",$W336="技术免保",$W336="质保期内"),IF(NOT(ISNUMBER($X336)),"▲免保到期日没填",IF($X336&lt;TODAY(),"▲免保已到期，转收费",IF($X336-TODAY()&lt;=提醒天数,"免保剩"&amp;($X336-TODAY())&amp;"天","免保中"))),IF($W336="暂停维保","暂停中",IF($W336="已解约","已解约",""))))</f>
        <v/>
      </c>
      <c r="Z336" s="78" t="str">
        <f aca="true">IF(TRIM($B336&amp;$C336)="","",TRIM(IF($AA336="","",IF($AA336&lt;TODAY(),"年检已过期"&amp;(TODAY()-$AA336)&amp;"天 ",IF($AA336-TODAY()&lt;=提醒天数,"年检剩"&amp;($AA336-TODAY())&amp;"天 ","")))&amp;IF($AB336="","",IF($AB336&lt;TODAY(),"限速器已过期"&amp;(TODAY()-$AB336)&amp;"天 ",IF($AB336-TODAY()&lt;=提醒天数,"限速器剩"&amp;($AB336-TODAY())&amp;"天 ","")))&amp;IF($AC336="","",IF($AC336&lt;TODAY(),"载重试验已过期"&amp;(TODAY()-$AC336)&amp;"天 ",IF($AC336-TODAY()&lt;=提醒天数,"载重试验剩"&amp;($AC336-TODAY())&amp;"天 ","")))))</f>
        <v/>
      </c>
      <c r="AA336" s="77" t="str">
        <f aca="false">IF(TRIM($Q336&amp;"")="","",IF(ISNUMBER($Q336),IF($Q336&gt;10000,$Q336,IFERROR(DATE(INT($Q336),IF(ROUND(MOD($Q336,1)*100,0)&gt;12,ROUND(MOD($Q336,1)*10,0),ROUND(MOD($Q336,1)*100,0))+1,0),"")),IFERROR(IF(LEN($Q336)-LEN(SUBSTITUTE($Q336,".",""))&gt;=2,DATEVALUE(SUBSTITUTE(TRIM($Q336),".","-")),DATE(VALUE(LEFT(TRIM($Q336),4)),VALUE(MID(TRIM($Q336),6,2))+1,0)),"")))</f>
        <v/>
      </c>
      <c r="AB336" s="77" t="str">
        <f aca="false">IF(TRIM($S336&amp;"")="","",IF(ISNUMBER($S336),IF($S336&gt;10000,$S336,IFERROR(DATE(INT($S336),IF(ROUND(MOD($S336,1)*100,0)&gt;12,ROUND(MOD($S336,1)*10,0),ROUND(MOD($S336,1)*100,0))+1,0),"")),IFERROR(IF(LEN($S336)-LEN(SUBSTITUTE($S336,".",""))&gt;=2,DATEVALUE(SUBSTITUTE(TRIM($S336),".","-")),DATE(VALUE(LEFT(TRIM($S336),4)),VALUE(MID(TRIM($S336),6,2))+1,0)),"")))</f>
        <v/>
      </c>
      <c r="AC336" s="77" t="str">
        <f aca="false">IF(TRIM($T336&amp;"")="","",IF(ISNUMBER($T336),IF($T336&gt;10000,$T336,IFERROR(DATE(INT($T336),IF(ROUND(MOD($T336,1)*100,0)&gt;12,ROUND(MOD($T336,1)*10,0),ROUND(MOD($T336,1)*100,0))+1,0),"")),IFERROR(IF(LEN($T336)-LEN(SUBSTITUTE($T336,".",""))&gt;=2,DATEVALUE(SUBSTITUTE(TRIM($T336),".","-")),DATE(VALUE(LEFT(TRIM($T336),4)),VALUE(MID(TRIM($T336),6,2))+1,0)),"")))</f>
        <v/>
      </c>
    </row>
    <row r="337" customFormat="false" ht="14.25" hidden="false" customHeight="false" outlineLevel="0" collapsed="false">
      <c r="X337" s="77"/>
      <c r="Y337" s="78" t="str">
        <f aca="true">IF(TRIM($B337&amp;$C337)="","",IF(OR($W337="安装免保",$W337="技术免保",$W337="质保期内"),IF(NOT(ISNUMBER($X337)),"▲免保到期日没填",IF($X337&lt;TODAY(),"▲免保已到期，转收费",IF($X337-TODAY()&lt;=提醒天数,"免保剩"&amp;($X337-TODAY())&amp;"天","免保中"))),IF($W337="暂停维保","暂停中",IF($W337="已解约","已解约",""))))</f>
        <v/>
      </c>
      <c r="Z337" s="78" t="str">
        <f aca="true">IF(TRIM($B337&amp;$C337)="","",TRIM(IF($AA337="","",IF($AA337&lt;TODAY(),"年检已过期"&amp;(TODAY()-$AA337)&amp;"天 ",IF($AA337-TODAY()&lt;=提醒天数,"年检剩"&amp;($AA337-TODAY())&amp;"天 ","")))&amp;IF($AB337="","",IF($AB337&lt;TODAY(),"限速器已过期"&amp;(TODAY()-$AB337)&amp;"天 ",IF($AB337-TODAY()&lt;=提醒天数,"限速器剩"&amp;($AB337-TODAY())&amp;"天 ","")))&amp;IF($AC337="","",IF($AC337&lt;TODAY(),"载重试验已过期"&amp;(TODAY()-$AC337)&amp;"天 ",IF($AC337-TODAY()&lt;=提醒天数,"载重试验剩"&amp;($AC337-TODAY())&amp;"天 ","")))))</f>
        <v/>
      </c>
      <c r="AA337" s="77" t="str">
        <f aca="false">IF(TRIM($Q337&amp;"")="","",IF(ISNUMBER($Q337),IF($Q337&gt;10000,$Q337,IFERROR(DATE(INT($Q337),IF(ROUND(MOD($Q337,1)*100,0)&gt;12,ROUND(MOD($Q337,1)*10,0),ROUND(MOD($Q337,1)*100,0))+1,0),"")),IFERROR(IF(LEN($Q337)-LEN(SUBSTITUTE($Q337,".",""))&gt;=2,DATEVALUE(SUBSTITUTE(TRIM($Q337),".","-")),DATE(VALUE(LEFT(TRIM($Q337),4)),VALUE(MID(TRIM($Q337),6,2))+1,0)),"")))</f>
        <v/>
      </c>
      <c r="AB337" s="77" t="str">
        <f aca="false">IF(TRIM($S337&amp;"")="","",IF(ISNUMBER($S337),IF($S337&gt;10000,$S337,IFERROR(DATE(INT($S337),IF(ROUND(MOD($S337,1)*100,0)&gt;12,ROUND(MOD($S337,1)*10,0),ROUND(MOD($S337,1)*100,0))+1,0),"")),IFERROR(IF(LEN($S337)-LEN(SUBSTITUTE($S337,".",""))&gt;=2,DATEVALUE(SUBSTITUTE(TRIM($S337),".","-")),DATE(VALUE(LEFT(TRIM($S337),4)),VALUE(MID(TRIM($S337),6,2))+1,0)),"")))</f>
        <v/>
      </c>
      <c r="AC337" s="77" t="str">
        <f aca="false">IF(TRIM($T337&amp;"")="","",IF(ISNUMBER($T337),IF($T337&gt;10000,$T337,IFERROR(DATE(INT($T337),IF(ROUND(MOD($T337,1)*100,0)&gt;12,ROUND(MOD($T337,1)*10,0),ROUND(MOD($T337,1)*100,0))+1,0),"")),IFERROR(IF(LEN($T337)-LEN(SUBSTITUTE($T337,".",""))&gt;=2,DATEVALUE(SUBSTITUTE(TRIM($T337),".","-")),DATE(VALUE(LEFT(TRIM($T337),4)),VALUE(MID(TRIM($T337),6,2))+1,0)),"")))</f>
        <v/>
      </c>
    </row>
    <row r="338" customFormat="false" ht="14.25" hidden="false" customHeight="false" outlineLevel="0" collapsed="false">
      <c r="X338" s="77"/>
      <c r="Y338" s="78" t="str">
        <f aca="true">IF(TRIM($B338&amp;$C338)="","",IF(OR($W338="安装免保",$W338="技术免保",$W338="质保期内"),IF(NOT(ISNUMBER($X338)),"▲免保到期日没填",IF($X338&lt;TODAY(),"▲免保已到期，转收费",IF($X338-TODAY()&lt;=提醒天数,"免保剩"&amp;($X338-TODAY())&amp;"天","免保中"))),IF($W338="暂停维保","暂停中",IF($W338="已解约","已解约",""))))</f>
        <v/>
      </c>
      <c r="Z338" s="78" t="str">
        <f aca="true">IF(TRIM($B338&amp;$C338)="","",TRIM(IF($AA338="","",IF($AA338&lt;TODAY(),"年检已过期"&amp;(TODAY()-$AA338)&amp;"天 ",IF($AA338-TODAY()&lt;=提醒天数,"年检剩"&amp;($AA338-TODAY())&amp;"天 ","")))&amp;IF($AB338="","",IF($AB338&lt;TODAY(),"限速器已过期"&amp;(TODAY()-$AB338)&amp;"天 ",IF($AB338-TODAY()&lt;=提醒天数,"限速器剩"&amp;($AB338-TODAY())&amp;"天 ","")))&amp;IF($AC338="","",IF($AC338&lt;TODAY(),"载重试验已过期"&amp;(TODAY()-$AC338)&amp;"天 ",IF($AC338-TODAY()&lt;=提醒天数,"载重试验剩"&amp;($AC338-TODAY())&amp;"天 ","")))))</f>
        <v/>
      </c>
      <c r="AA338" s="77" t="str">
        <f aca="false">IF(TRIM($Q338&amp;"")="","",IF(ISNUMBER($Q338),IF($Q338&gt;10000,$Q338,IFERROR(DATE(INT($Q338),IF(ROUND(MOD($Q338,1)*100,0)&gt;12,ROUND(MOD($Q338,1)*10,0),ROUND(MOD($Q338,1)*100,0))+1,0),"")),IFERROR(IF(LEN($Q338)-LEN(SUBSTITUTE($Q338,".",""))&gt;=2,DATEVALUE(SUBSTITUTE(TRIM($Q338),".","-")),DATE(VALUE(LEFT(TRIM($Q338),4)),VALUE(MID(TRIM($Q338),6,2))+1,0)),"")))</f>
        <v/>
      </c>
      <c r="AB338" s="77" t="str">
        <f aca="false">IF(TRIM($S338&amp;"")="","",IF(ISNUMBER($S338),IF($S338&gt;10000,$S338,IFERROR(DATE(INT($S338),IF(ROUND(MOD($S338,1)*100,0)&gt;12,ROUND(MOD($S338,1)*10,0),ROUND(MOD($S338,1)*100,0))+1,0),"")),IFERROR(IF(LEN($S338)-LEN(SUBSTITUTE($S338,".",""))&gt;=2,DATEVALUE(SUBSTITUTE(TRIM($S338),".","-")),DATE(VALUE(LEFT(TRIM($S338),4)),VALUE(MID(TRIM($S338),6,2))+1,0)),"")))</f>
        <v/>
      </c>
      <c r="AC338" s="77" t="str">
        <f aca="false">IF(TRIM($T338&amp;"")="","",IF(ISNUMBER($T338),IF($T338&gt;10000,$T338,IFERROR(DATE(INT($T338),IF(ROUND(MOD($T338,1)*100,0)&gt;12,ROUND(MOD($T338,1)*10,0),ROUND(MOD($T338,1)*100,0))+1,0),"")),IFERROR(IF(LEN($T338)-LEN(SUBSTITUTE($T338,".",""))&gt;=2,DATEVALUE(SUBSTITUTE(TRIM($T338),".","-")),DATE(VALUE(LEFT(TRIM($T338),4)),VALUE(MID(TRIM($T338),6,2))+1,0)),"")))</f>
        <v/>
      </c>
    </row>
    <row r="339" customFormat="false" ht="14.25" hidden="false" customHeight="false" outlineLevel="0" collapsed="false">
      <c r="X339" s="77"/>
      <c r="Y339" s="78" t="str">
        <f aca="true">IF(TRIM($B339&amp;$C339)="","",IF(OR($W339="安装免保",$W339="技术免保",$W339="质保期内"),IF(NOT(ISNUMBER($X339)),"▲免保到期日没填",IF($X339&lt;TODAY(),"▲免保已到期，转收费",IF($X339-TODAY()&lt;=提醒天数,"免保剩"&amp;($X339-TODAY())&amp;"天","免保中"))),IF($W339="暂停维保","暂停中",IF($W339="已解约","已解约",""))))</f>
        <v/>
      </c>
      <c r="Z339" s="78" t="str">
        <f aca="true">IF(TRIM($B339&amp;$C339)="","",TRIM(IF($AA339="","",IF($AA339&lt;TODAY(),"年检已过期"&amp;(TODAY()-$AA339)&amp;"天 ",IF($AA339-TODAY()&lt;=提醒天数,"年检剩"&amp;($AA339-TODAY())&amp;"天 ","")))&amp;IF($AB339="","",IF($AB339&lt;TODAY(),"限速器已过期"&amp;(TODAY()-$AB339)&amp;"天 ",IF($AB339-TODAY()&lt;=提醒天数,"限速器剩"&amp;($AB339-TODAY())&amp;"天 ","")))&amp;IF($AC339="","",IF($AC339&lt;TODAY(),"载重试验已过期"&amp;(TODAY()-$AC339)&amp;"天 ",IF($AC339-TODAY()&lt;=提醒天数,"载重试验剩"&amp;($AC339-TODAY())&amp;"天 ","")))))</f>
        <v/>
      </c>
      <c r="AA339" s="77" t="str">
        <f aca="false">IF(TRIM($Q339&amp;"")="","",IF(ISNUMBER($Q339),IF($Q339&gt;10000,$Q339,IFERROR(DATE(INT($Q339),IF(ROUND(MOD($Q339,1)*100,0)&gt;12,ROUND(MOD($Q339,1)*10,0),ROUND(MOD($Q339,1)*100,0))+1,0),"")),IFERROR(IF(LEN($Q339)-LEN(SUBSTITUTE($Q339,".",""))&gt;=2,DATEVALUE(SUBSTITUTE(TRIM($Q339),".","-")),DATE(VALUE(LEFT(TRIM($Q339),4)),VALUE(MID(TRIM($Q339),6,2))+1,0)),"")))</f>
        <v/>
      </c>
      <c r="AB339" s="77" t="str">
        <f aca="false">IF(TRIM($S339&amp;"")="","",IF(ISNUMBER($S339),IF($S339&gt;10000,$S339,IFERROR(DATE(INT($S339),IF(ROUND(MOD($S339,1)*100,0)&gt;12,ROUND(MOD($S339,1)*10,0),ROUND(MOD($S339,1)*100,0))+1,0),"")),IFERROR(IF(LEN($S339)-LEN(SUBSTITUTE($S339,".",""))&gt;=2,DATEVALUE(SUBSTITUTE(TRIM($S339),".","-")),DATE(VALUE(LEFT(TRIM($S339),4)),VALUE(MID(TRIM($S339),6,2))+1,0)),"")))</f>
        <v/>
      </c>
      <c r="AC339" s="77" t="str">
        <f aca="false">IF(TRIM($T339&amp;"")="","",IF(ISNUMBER($T339),IF($T339&gt;10000,$T339,IFERROR(DATE(INT($T339),IF(ROUND(MOD($T339,1)*100,0)&gt;12,ROUND(MOD($T339,1)*10,0),ROUND(MOD($T339,1)*100,0))+1,0),"")),IFERROR(IF(LEN($T339)-LEN(SUBSTITUTE($T339,".",""))&gt;=2,DATEVALUE(SUBSTITUTE(TRIM($T339),".","-")),DATE(VALUE(LEFT(TRIM($T339),4)),VALUE(MID(TRIM($T339),6,2))+1,0)),"")))</f>
        <v/>
      </c>
    </row>
    <row r="340" customFormat="false" ht="14.25" hidden="false" customHeight="false" outlineLevel="0" collapsed="false">
      <c r="X340" s="77"/>
      <c r="Y340" s="78" t="str">
        <f aca="true">IF(TRIM($B340&amp;$C340)="","",IF(OR($W340="安装免保",$W340="技术免保",$W340="质保期内"),IF(NOT(ISNUMBER($X340)),"▲免保到期日没填",IF($X340&lt;TODAY(),"▲免保已到期，转收费",IF($X340-TODAY()&lt;=提醒天数,"免保剩"&amp;($X340-TODAY())&amp;"天","免保中"))),IF($W340="暂停维保","暂停中",IF($W340="已解约","已解约",""))))</f>
        <v/>
      </c>
      <c r="Z340" s="78" t="str">
        <f aca="true">IF(TRIM($B340&amp;$C340)="","",TRIM(IF($AA340="","",IF($AA340&lt;TODAY(),"年检已过期"&amp;(TODAY()-$AA340)&amp;"天 ",IF($AA340-TODAY()&lt;=提醒天数,"年检剩"&amp;($AA340-TODAY())&amp;"天 ","")))&amp;IF($AB340="","",IF($AB340&lt;TODAY(),"限速器已过期"&amp;(TODAY()-$AB340)&amp;"天 ",IF($AB340-TODAY()&lt;=提醒天数,"限速器剩"&amp;($AB340-TODAY())&amp;"天 ","")))&amp;IF($AC340="","",IF($AC340&lt;TODAY(),"载重试验已过期"&amp;(TODAY()-$AC340)&amp;"天 ",IF($AC340-TODAY()&lt;=提醒天数,"载重试验剩"&amp;($AC340-TODAY())&amp;"天 ","")))))</f>
        <v/>
      </c>
      <c r="AA340" s="77" t="str">
        <f aca="false">IF(TRIM($Q340&amp;"")="","",IF(ISNUMBER($Q340),IF($Q340&gt;10000,$Q340,IFERROR(DATE(INT($Q340),IF(ROUND(MOD($Q340,1)*100,0)&gt;12,ROUND(MOD($Q340,1)*10,0),ROUND(MOD($Q340,1)*100,0))+1,0),"")),IFERROR(IF(LEN($Q340)-LEN(SUBSTITUTE($Q340,".",""))&gt;=2,DATEVALUE(SUBSTITUTE(TRIM($Q340),".","-")),DATE(VALUE(LEFT(TRIM($Q340),4)),VALUE(MID(TRIM($Q340),6,2))+1,0)),"")))</f>
        <v/>
      </c>
      <c r="AB340" s="77" t="str">
        <f aca="false">IF(TRIM($S340&amp;"")="","",IF(ISNUMBER($S340),IF($S340&gt;10000,$S340,IFERROR(DATE(INT($S340),IF(ROUND(MOD($S340,1)*100,0)&gt;12,ROUND(MOD($S340,1)*10,0),ROUND(MOD($S340,1)*100,0))+1,0),"")),IFERROR(IF(LEN($S340)-LEN(SUBSTITUTE($S340,".",""))&gt;=2,DATEVALUE(SUBSTITUTE(TRIM($S340),".","-")),DATE(VALUE(LEFT(TRIM($S340),4)),VALUE(MID(TRIM($S340),6,2))+1,0)),"")))</f>
        <v/>
      </c>
      <c r="AC340" s="77" t="str">
        <f aca="false">IF(TRIM($T340&amp;"")="","",IF(ISNUMBER($T340),IF($T340&gt;10000,$T340,IFERROR(DATE(INT($T340),IF(ROUND(MOD($T340,1)*100,0)&gt;12,ROUND(MOD($T340,1)*10,0),ROUND(MOD($T340,1)*100,0))+1,0),"")),IFERROR(IF(LEN($T340)-LEN(SUBSTITUTE($T340,".",""))&gt;=2,DATEVALUE(SUBSTITUTE(TRIM($T340),".","-")),DATE(VALUE(LEFT(TRIM($T340),4)),VALUE(MID(TRIM($T340),6,2))+1,0)),"")))</f>
        <v/>
      </c>
    </row>
    <row r="341" customFormat="false" ht="14.25" hidden="false" customHeight="false" outlineLevel="0" collapsed="false">
      <c r="X341" s="77"/>
      <c r="Y341" s="78" t="str">
        <f aca="true">IF(TRIM($B341&amp;$C341)="","",IF(OR($W341="安装免保",$W341="技术免保",$W341="质保期内"),IF(NOT(ISNUMBER($X341)),"▲免保到期日没填",IF($X341&lt;TODAY(),"▲免保已到期，转收费",IF($X341-TODAY()&lt;=提醒天数,"免保剩"&amp;($X341-TODAY())&amp;"天","免保中"))),IF($W341="暂停维保","暂停中",IF($W341="已解约","已解约",""))))</f>
        <v/>
      </c>
      <c r="Z341" s="78" t="str">
        <f aca="true">IF(TRIM($B341&amp;$C341)="","",TRIM(IF($AA341="","",IF($AA341&lt;TODAY(),"年检已过期"&amp;(TODAY()-$AA341)&amp;"天 ",IF($AA341-TODAY()&lt;=提醒天数,"年检剩"&amp;($AA341-TODAY())&amp;"天 ","")))&amp;IF($AB341="","",IF($AB341&lt;TODAY(),"限速器已过期"&amp;(TODAY()-$AB341)&amp;"天 ",IF($AB341-TODAY()&lt;=提醒天数,"限速器剩"&amp;($AB341-TODAY())&amp;"天 ","")))&amp;IF($AC341="","",IF($AC341&lt;TODAY(),"载重试验已过期"&amp;(TODAY()-$AC341)&amp;"天 ",IF($AC341-TODAY()&lt;=提醒天数,"载重试验剩"&amp;($AC341-TODAY())&amp;"天 ","")))))</f>
        <v/>
      </c>
      <c r="AA341" s="77" t="str">
        <f aca="false">IF(TRIM($Q341&amp;"")="","",IF(ISNUMBER($Q341),IF($Q341&gt;10000,$Q341,IFERROR(DATE(INT($Q341),IF(ROUND(MOD($Q341,1)*100,0)&gt;12,ROUND(MOD($Q341,1)*10,0),ROUND(MOD($Q341,1)*100,0))+1,0),"")),IFERROR(IF(LEN($Q341)-LEN(SUBSTITUTE($Q341,".",""))&gt;=2,DATEVALUE(SUBSTITUTE(TRIM($Q341),".","-")),DATE(VALUE(LEFT(TRIM($Q341),4)),VALUE(MID(TRIM($Q341),6,2))+1,0)),"")))</f>
        <v/>
      </c>
      <c r="AB341" s="77" t="str">
        <f aca="false">IF(TRIM($S341&amp;"")="","",IF(ISNUMBER($S341),IF($S341&gt;10000,$S341,IFERROR(DATE(INT($S341),IF(ROUND(MOD($S341,1)*100,0)&gt;12,ROUND(MOD($S341,1)*10,0),ROUND(MOD($S341,1)*100,0))+1,0),"")),IFERROR(IF(LEN($S341)-LEN(SUBSTITUTE($S341,".",""))&gt;=2,DATEVALUE(SUBSTITUTE(TRIM($S341),".","-")),DATE(VALUE(LEFT(TRIM($S341),4)),VALUE(MID(TRIM($S341),6,2))+1,0)),"")))</f>
        <v/>
      </c>
      <c r="AC341" s="77" t="str">
        <f aca="false">IF(TRIM($T341&amp;"")="","",IF(ISNUMBER($T341),IF($T341&gt;10000,$T341,IFERROR(DATE(INT($T341),IF(ROUND(MOD($T341,1)*100,0)&gt;12,ROUND(MOD($T341,1)*10,0),ROUND(MOD($T341,1)*100,0))+1,0),"")),IFERROR(IF(LEN($T341)-LEN(SUBSTITUTE($T341,".",""))&gt;=2,DATEVALUE(SUBSTITUTE(TRIM($T341),".","-")),DATE(VALUE(LEFT(TRIM($T341),4)),VALUE(MID(TRIM($T341),6,2))+1,0)),"")))</f>
        <v/>
      </c>
    </row>
    <row r="342" customFormat="false" ht="14.25" hidden="false" customHeight="false" outlineLevel="0" collapsed="false">
      <c r="X342" s="77"/>
      <c r="Y342" s="78" t="str">
        <f aca="true">IF(TRIM($B342&amp;$C342)="","",IF(OR($W342="安装免保",$W342="技术免保",$W342="质保期内"),IF(NOT(ISNUMBER($X342)),"▲免保到期日没填",IF($X342&lt;TODAY(),"▲免保已到期，转收费",IF($X342-TODAY()&lt;=提醒天数,"免保剩"&amp;($X342-TODAY())&amp;"天","免保中"))),IF($W342="暂停维保","暂停中",IF($W342="已解约","已解约",""))))</f>
        <v/>
      </c>
      <c r="Z342" s="78" t="str">
        <f aca="true">IF(TRIM($B342&amp;$C342)="","",TRIM(IF($AA342="","",IF($AA342&lt;TODAY(),"年检已过期"&amp;(TODAY()-$AA342)&amp;"天 ",IF($AA342-TODAY()&lt;=提醒天数,"年检剩"&amp;($AA342-TODAY())&amp;"天 ","")))&amp;IF($AB342="","",IF($AB342&lt;TODAY(),"限速器已过期"&amp;(TODAY()-$AB342)&amp;"天 ",IF($AB342-TODAY()&lt;=提醒天数,"限速器剩"&amp;($AB342-TODAY())&amp;"天 ","")))&amp;IF($AC342="","",IF($AC342&lt;TODAY(),"载重试验已过期"&amp;(TODAY()-$AC342)&amp;"天 ",IF($AC342-TODAY()&lt;=提醒天数,"载重试验剩"&amp;($AC342-TODAY())&amp;"天 ","")))))</f>
        <v/>
      </c>
      <c r="AA342" s="77" t="str">
        <f aca="false">IF(TRIM($Q342&amp;"")="","",IF(ISNUMBER($Q342),IF($Q342&gt;10000,$Q342,IFERROR(DATE(INT($Q342),IF(ROUND(MOD($Q342,1)*100,0)&gt;12,ROUND(MOD($Q342,1)*10,0),ROUND(MOD($Q342,1)*100,0))+1,0),"")),IFERROR(IF(LEN($Q342)-LEN(SUBSTITUTE($Q342,".",""))&gt;=2,DATEVALUE(SUBSTITUTE(TRIM($Q342),".","-")),DATE(VALUE(LEFT(TRIM($Q342),4)),VALUE(MID(TRIM($Q342),6,2))+1,0)),"")))</f>
        <v/>
      </c>
      <c r="AB342" s="77" t="str">
        <f aca="false">IF(TRIM($S342&amp;"")="","",IF(ISNUMBER($S342),IF($S342&gt;10000,$S342,IFERROR(DATE(INT($S342),IF(ROUND(MOD($S342,1)*100,0)&gt;12,ROUND(MOD($S342,1)*10,0),ROUND(MOD($S342,1)*100,0))+1,0),"")),IFERROR(IF(LEN($S342)-LEN(SUBSTITUTE($S342,".",""))&gt;=2,DATEVALUE(SUBSTITUTE(TRIM($S342),".","-")),DATE(VALUE(LEFT(TRIM($S342),4)),VALUE(MID(TRIM($S342),6,2))+1,0)),"")))</f>
        <v/>
      </c>
      <c r="AC342" s="77" t="str">
        <f aca="false">IF(TRIM($T342&amp;"")="","",IF(ISNUMBER($T342),IF($T342&gt;10000,$T342,IFERROR(DATE(INT($T342),IF(ROUND(MOD($T342,1)*100,0)&gt;12,ROUND(MOD($T342,1)*10,0),ROUND(MOD($T342,1)*100,0))+1,0),"")),IFERROR(IF(LEN($T342)-LEN(SUBSTITUTE($T342,".",""))&gt;=2,DATEVALUE(SUBSTITUTE(TRIM($T342),".","-")),DATE(VALUE(LEFT(TRIM($T342),4)),VALUE(MID(TRIM($T342),6,2))+1,0)),"")))</f>
        <v/>
      </c>
    </row>
    <row r="343" customFormat="false" ht="14.25" hidden="false" customHeight="false" outlineLevel="0" collapsed="false">
      <c r="X343" s="77"/>
      <c r="Y343" s="78" t="str">
        <f aca="true">IF(TRIM($B343&amp;$C343)="","",IF(OR($W343="安装免保",$W343="技术免保",$W343="质保期内"),IF(NOT(ISNUMBER($X343)),"▲免保到期日没填",IF($X343&lt;TODAY(),"▲免保已到期，转收费",IF($X343-TODAY()&lt;=提醒天数,"免保剩"&amp;($X343-TODAY())&amp;"天","免保中"))),IF($W343="暂停维保","暂停中",IF($W343="已解约","已解约",""))))</f>
        <v/>
      </c>
      <c r="Z343" s="78" t="str">
        <f aca="true">IF(TRIM($B343&amp;$C343)="","",TRIM(IF($AA343="","",IF($AA343&lt;TODAY(),"年检已过期"&amp;(TODAY()-$AA343)&amp;"天 ",IF($AA343-TODAY()&lt;=提醒天数,"年检剩"&amp;($AA343-TODAY())&amp;"天 ","")))&amp;IF($AB343="","",IF($AB343&lt;TODAY(),"限速器已过期"&amp;(TODAY()-$AB343)&amp;"天 ",IF($AB343-TODAY()&lt;=提醒天数,"限速器剩"&amp;($AB343-TODAY())&amp;"天 ","")))&amp;IF($AC343="","",IF($AC343&lt;TODAY(),"载重试验已过期"&amp;(TODAY()-$AC343)&amp;"天 ",IF($AC343-TODAY()&lt;=提醒天数,"载重试验剩"&amp;($AC343-TODAY())&amp;"天 ","")))))</f>
        <v/>
      </c>
      <c r="AA343" s="77" t="str">
        <f aca="false">IF(TRIM($Q343&amp;"")="","",IF(ISNUMBER($Q343),IF($Q343&gt;10000,$Q343,IFERROR(DATE(INT($Q343),IF(ROUND(MOD($Q343,1)*100,0)&gt;12,ROUND(MOD($Q343,1)*10,0),ROUND(MOD($Q343,1)*100,0))+1,0),"")),IFERROR(IF(LEN($Q343)-LEN(SUBSTITUTE($Q343,".",""))&gt;=2,DATEVALUE(SUBSTITUTE(TRIM($Q343),".","-")),DATE(VALUE(LEFT(TRIM($Q343),4)),VALUE(MID(TRIM($Q343),6,2))+1,0)),"")))</f>
        <v/>
      </c>
      <c r="AB343" s="77" t="str">
        <f aca="false">IF(TRIM($S343&amp;"")="","",IF(ISNUMBER($S343),IF($S343&gt;10000,$S343,IFERROR(DATE(INT($S343),IF(ROUND(MOD($S343,1)*100,0)&gt;12,ROUND(MOD($S343,1)*10,0),ROUND(MOD($S343,1)*100,0))+1,0),"")),IFERROR(IF(LEN($S343)-LEN(SUBSTITUTE($S343,".",""))&gt;=2,DATEVALUE(SUBSTITUTE(TRIM($S343),".","-")),DATE(VALUE(LEFT(TRIM($S343),4)),VALUE(MID(TRIM($S343),6,2))+1,0)),"")))</f>
        <v/>
      </c>
      <c r="AC343" s="77" t="str">
        <f aca="false">IF(TRIM($T343&amp;"")="","",IF(ISNUMBER($T343),IF($T343&gt;10000,$T343,IFERROR(DATE(INT($T343),IF(ROUND(MOD($T343,1)*100,0)&gt;12,ROUND(MOD($T343,1)*10,0),ROUND(MOD($T343,1)*100,0))+1,0),"")),IFERROR(IF(LEN($T343)-LEN(SUBSTITUTE($T343,".",""))&gt;=2,DATEVALUE(SUBSTITUTE(TRIM($T343),".","-")),DATE(VALUE(LEFT(TRIM($T343),4)),VALUE(MID(TRIM($T343),6,2))+1,0)),"")))</f>
        <v/>
      </c>
    </row>
    <row r="344" customFormat="false" ht="14.25" hidden="false" customHeight="false" outlineLevel="0" collapsed="false">
      <c r="X344" s="77"/>
      <c r="Y344" s="78" t="str">
        <f aca="true">IF(TRIM($B344&amp;$C344)="","",IF(OR($W344="安装免保",$W344="技术免保",$W344="质保期内"),IF(NOT(ISNUMBER($X344)),"▲免保到期日没填",IF($X344&lt;TODAY(),"▲免保已到期，转收费",IF($X344-TODAY()&lt;=提醒天数,"免保剩"&amp;($X344-TODAY())&amp;"天","免保中"))),IF($W344="暂停维保","暂停中",IF($W344="已解约","已解约",""))))</f>
        <v/>
      </c>
      <c r="Z344" s="78" t="str">
        <f aca="true">IF(TRIM($B344&amp;$C344)="","",TRIM(IF($AA344="","",IF($AA344&lt;TODAY(),"年检已过期"&amp;(TODAY()-$AA344)&amp;"天 ",IF($AA344-TODAY()&lt;=提醒天数,"年检剩"&amp;($AA344-TODAY())&amp;"天 ","")))&amp;IF($AB344="","",IF($AB344&lt;TODAY(),"限速器已过期"&amp;(TODAY()-$AB344)&amp;"天 ",IF($AB344-TODAY()&lt;=提醒天数,"限速器剩"&amp;($AB344-TODAY())&amp;"天 ","")))&amp;IF($AC344="","",IF($AC344&lt;TODAY(),"载重试验已过期"&amp;(TODAY()-$AC344)&amp;"天 ",IF($AC344-TODAY()&lt;=提醒天数,"载重试验剩"&amp;($AC344-TODAY())&amp;"天 ","")))))</f>
        <v/>
      </c>
      <c r="AA344" s="77" t="str">
        <f aca="false">IF(TRIM($Q344&amp;"")="","",IF(ISNUMBER($Q344),IF($Q344&gt;10000,$Q344,IFERROR(DATE(INT($Q344),IF(ROUND(MOD($Q344,1)*100,0)&gt;12,ROUND(MOD($Q344,1)*10,0),ROUND(MOD($Q344,1)*100,0))+1,0),"")),IFERROR(IF(LEN($Q344)-LEN(SUBSTITUTE($Q344,".",""))&gt;=2,DATEVALUE(SUBSTITUTE(TRIM($Q344),".","-")),DATE(VALUE(LEFT(TRIM($Q344),4)),VALUE(MID(TRIM($Q344),6,2))+1,0)),"")))</f>
        <v/>
      </c>
      <c r="AB344" s="77" t="str">
        <f aca="false">IF(TRIM($S344&amp;"")="","",IF(ISNUMBER($S344),IF($S344&gt;10000,$S344,IFERROR(DATE(INT($S344),IF(ROUND(MOD($S344,1)*100,0)&gt;12,ROUND(MOD($S344,1)*10,0),ROUND(MOD($S344,1)*100,0))+1,0),"")),IFERROR(IF(LEN($S344)-LEN(SUBSTITUTE($S344,".",""))&gt;=2,DATEVALUE(SUBSTITUTE(TRIM($S344),".","-")),DATE(VALUE(LEFT(TRIM($S344),4)),VALUE(MID(TRIM($S344),6,2))+1,0)),"")))</f>
        <v/>
      </c>
      <c r="AC344" s="77" t="str">
        <f aca="false">IF(TRIM($T344&amp;"")="","",IF(ISNUMBER($T344),IF($T344&gt;10000,$T344,IFERROR(DATE(INT($T344),IF(ROUND(MOD($T344,1)*100,0)&gt;12,ROUND(MOD($T344,1)*10,0),ROUND(MOD($T344,1)*100,0))+1,0),"")),IFERROR(IF(LEN($T344)-LEN(SUBSTITUTE($T344,".",""))&gt;=2,DATEVALUE(SUBSTITUTE(TRIM($T344),".","-")),DATE(VALUE(LEFT(TRIM($T344),4)),VALUE(MID(TRIM($T344),6,2))+1,0)),"")))</f>
        <v/>
      </c>
    </row>
    <row r="345" customFormat="false" ht="14.25" hidden="false" customHeight="false" outlineLevel="0" collapsed="false">
      <c r="X345" s="77"/>
      <c r="Y345" s="78" t="str">
        <f aca="true">IF(TRIM($B345&amp;$C345)="","",IF(OR($W345="安装免保",$W345="技术免保",$W345="质保期内"),IF(NOT(ISNUMBER($X345)),"▲免保到期日没填",IF($X345&lt;TODAY(),"▲免保已到期，转收费",IF($X345-TODAY()&lt;=提醒天数,"免保剩"&amp;($X345-TODAY())&amp;"天","免保中"))),IF($W345="暂停维保","暂停中",IF($W345="已解约","已解约",""))))</f>
        <v/>
      </c>
      <c r="Z345" s="78" t="str">
        <f aca="true">IF(TRIM($B345&amp;$C345)="","",TRIM(IF($AA345="","",IF($AA345&lt;TODAY(),"年检已过期"&amp;(TODAY()-$AA345)&amp;"天 ",IF($AA345-TODAY()&lt;=提醒天数,"年检剩"&amp;($AA345-TODAY())&amp;"天 ","")))&amp;IF($AB345="","",IF($AB345&lt;TODAY(),"限速器已过期"&amp;(TODAY()-$AB345)&amp;"天 ",IF($AB345-TODAY()&lt;=提醒天数,"限速器剩"&amp;($AB345-TODAY())&amp;"天 ","")))&amp;IF($AC345="","",IF($AC345&lt;TODAY(),"载重试验已过期"&amp;(TODAY()-$AC345)&amp;"天 ",IF($AC345-TODAY()&lt;=提醒天数,"载重试验剩"&amp;($AC345-TODAY())&amp;"天 ","")))))</f>
        <v/>
      </c>
      <c r="AA345" s="77" t="str">
        <f aca="false">IF(TRIM($Q345&amp;"")="","",IF(ISNUMBER($Q345),IF($Q345&gt;10000,$Q345,IFERROR(DATE(INT($Q345),IF(ROUND(MOD($Q345,1)*100,0)&gt;12,ROUND(MOD($Q345,1)*10,0),ROUND(MOD($Q345,1)*100,0))+1,0),"")),IFERROR(IF(LEN($Q345)-LEN(SUBSTITUTE($Q345,".",""))&gt;=2,DATEVALUE(SUBSTITUTE(TRIM($Q345),".","-")),DATE(VALUE(LEFT(TRIM($Q345),4)),VALUE(MID(TRIM($Q345),6,2))+1,0)),"")))</f>
        <v/>
      </c>
      <c r="AB345" s="77" t="str">
        <f aca="false">IF(TRIM($S345&amp;"")="","",IF(ISNUMBER($S345),IF($S345&gt;10000,$S345,IFERROR(DATE(INT($S345),IF(ROUND(MOD($S345,1)*100,0)&gt;12,ROUND(MOD($S345,1)*10,0),ROUND(MOD($S345,1)*100,0))+1,0),"")),IFERROR(IF(LEN($S345)-LEN(SUBSTITUTE($S345,".",""))&gt;=2,DATEVALUE(SUBSTITUTE(TRIM($S345),".","-")),DATE(VALUE(LEFT(TRIM($S345),4)),VALUE(MID(TRIM($S345),6,2))+1,0)),"")))</f>
        <v/>
      </c>
      <c r="AC345" s="77" t="str">
        <f aca="false">IF(TRIM($T345&amp;"")="","",IF(ISNUMBER($T345),IF($T345&gt;10000,$T345,IFERROR(DATE(INT($T345),IF(ROUND(MOD($T345,1)*100,0)&gt;12,ROUND(MOD($T345,1)*10,0),ROUND(MOD($T345,1)*100,0))+1,0),"")),IFERROR(IF(LEN($T345)-LEN(SUBSTITUTE($T345,".",""))&gt;=2,DATEVALUE(SUBSTITUTE(TRIM($T345),".","-")),DATE(VALUE(LEFT(TRIM($T345),4)),VALUE(MID(TRIM($T345),6,2))+1,0)),"")))</f>
        <v/>
      </c>
    </row>
    <row r="346" customFormat="false" ht="14.25" hidden="false" customHeight="false" outlineLevel="0" collapsed="false">
      <c r="X346" s="77"/>
      <c r="Y346" s="78" t="str">
        <f aca="true">IF(TRIM($B346&amp;$C346)="","",IF(OR($W346="安装免保",$W346="技术免保",$W346="质保期内"),IF(NOT(ISNUMBER($X346)),"▲免保到期日没填",IF($X346&lt;TODAY(),"▲免保已到期，转收费",IF($X346-TODAY()&lt;=提醒天数,"免保剩"&amp;($X346-TODAY())&amp;"天","免保中"))),IF($W346="暂停维保","暂停中",IF($W346="已解约","已解约",""))))</f>
        <v/>
      </c>
      <c r="Z346" s="78" t="str">
        <f aca="true">IF(TRIM($B346&amp;$C346)="","",TRIM(IF($AA346="","",IF($AA346&lt;TODAY(),"年检已过期"&amp;(TODAY()-$AA346)&amp;"天 ",IF($AA346-TODAY()&lt;=提醒天数,"年检剩"&amp;($AA346-TODAY())&amp;"天 ","")))&amp;IF($AB346="","",IF($AB346&lt;TODAY(),"限速器已过期"&amp;(TODAY()-$AB346)&amp;"天 ",IF($AB346-TODAY()&lt;=提醒天数,"限速器剩"&amp;($AB346-TODAY())&amp;"天 ","")))&amp;IF($AC346="","",IF($AC346&lt;TODAY(),"载重试验已过期"&amp;(TODAY()-$AC346)&amp;"天 ",IF($AC346-TODAY()&lt;=提醒天数,"载重试验剩"&amp;($AC346-TODAY())&amp;"天 ","")))))</f>
        <v/>
      </c>
      <c r="AA346" s="77" t="str">
        <f aca="false">IF(TRIM($Q346&amp;"")="","",IF(ISNUMBER($Q346),IF($Q346&gt;10000,$Q346,IFERROR(DATE(INT($Q346),IF(ROUND(MOD($Q346,1)*100,0)&gt;12,ROUND(MOD($Q346,1)*10,0),ROUND(MOD($Q346,1)*100,0))+1,0),"")),IFERROR(IF(LEN($Q346)-LEN(SUBSTITUTE($Q346,".",""))&gt;=2,DATEVALUE(SUBSTITUTE(TRIM($Q346),".","-")),DATE(VALUE(LEFT(TRIM($Q346),4)),VALUE(MID(TRIM($Q346),6,2))+1,0)),"")))</f>
        <v/>
      </c>
      <c r="AB346" s="77" t="str">
        <f aca="false">IF(TRIM($S346&amp;"")="","",IF(ISNUMBER($S346),IF($S346&gt;10000,$S346,IFERROR(DATE(INT($S346),IF(ROUND(MOD($S346,1)*100,0)&gt;12,ROUND(MOD($S346,1)*10,0),ROUND(MOD($S346,1)*100,0))+1,0),"")),IFERROR(IF(LEN($S346)-LEN(SUBSTITUTE($S346,".",""))&gt;=2,DATEVALUE(SUBSTITUTE(TRIM($S346),".","-")),DATE(VALUE(LEFT(TRIM($S346),4)),VALUE(MID(TRIM($S346),6,2))+1,0)),"")))</f>
        <v/>
      </c>
      <c r="AC346" s="77" t="str">
        <f aca="false">IF(TRIM($T346&amp;"")="","",IF(ISNUMBER($T346),IF($T346&gt;10000,$T346,IFERROR(DATE(INT($T346),IF(ROUND(MOD($T346,1)*100,0)&gt;12,ROUND(MOD($T346,1)*10,0),ROUND(MOD($T346,1)*100,0))+1,0),"")),IFERROR(IF(LEN($T346)-LEN(SUBSTITUTE($T346,".",""))&gt;=2,DATEVALUE(SUBSTITUTE(TRIM($T346),".","-")),DATE(VALUE(LEFT(TRIM($T346),4)),VALUE(MID(TRIM($T346),6,2))+1,0)),"")))</f>
        <v/>
      </c>
    </row>
    <row r="347" customFormat="false" ht="14.25" hidden="false" customHeight="false" outlineLevel="0" collapsed="false">
      <c r="X347" s="77"/>
      <c r="Y347" s="78" t="str">
        <f aca="true">IF(TRIM($B347&amp;$C347)="","",IF(OR($W347="安装免保",$W347="技术免保",$W347="质保期内"),IF(NOT(ISNUMBER($X347)),"▲免保到期日没填",IF($X347&lt;TODAY(),"▲免保已到期，转收费",IF($X347-TODAY()&lt;=提醒天数,"免保剩"&amp;($X347-TODAY())&amp;"天","免保中"))),IF($W347="暂停维保","暂停中",IF($W347="已解约","已解约",""))))</f>
        <v/>
      </c>
      <c r="Z347" s="78" t="str">
        <f aca="true">IF(TRIM($B347&amp;$C347)="","",TRIM(IF($AA347="","",IF($AA347&lt;TODAY(),"年检已过期"&amp;(TODAY()-$AA347)&amp;"天 ",IF($AA347-TODAY()&lt;=提醒天数,"年检剩"&amp;($AA347-TODAY())&amp;"天 ","")))&amp;IF($AB347="","",IF($AB347&lt;TODAY(),"限速器已过期"&amp;(TODAY()-$AB347)&amp;"天 ",IF($AB347-TODAY()&lt;=提醒天数,"限速器剩"&amp;($AB347-TODAY())&amp;"天 ","")))&amp;IF($AC347="","",IF($AC347&lt;TODAY(),"载重试验已过期"&amp;(TODAY()-$AC347)&amp;"天 ",IF($AC347-TODAY()&lt;=提醒天数,"载重试验剩"&amp;($AC347-TODAY())&amp;"天 ","")))))</f>
        <v/>
      </c>
      <c r="AA347" s="77" t="str">
        <f aca="false">IF(TRIM($Q347&amp;"")="","",IF(ISNUMBER($Q347),IF($Q347&gt;10000,$Q347,IFERROR(DATE(INT($Q347),IF(ROUND(MOD($Q347,1)*100,0)&gt;12,ROUND(MOD($Q347,1)*10,0),ROUND(MOD($Q347,1)*100,0))+1,0),"")),IFERROR(IF(LEN($Q347)-LEN(SUBSTITUTE($Q347,".",""))&gt;=2,DATEVALUE(SUBSTITUTE(TRIM($Q347),".","-")),DATE(VALUE(LEFT(TRIM($Q347),4)),VALUE(MID(TRIM($Q347),6,2))+1,0)),"")))</f>
        <v/>
      </c>
      <c r="AB347" s="77" t="str">
        <f aca="false">IF(TRIM($S347&amp;"")="","",IF(ISNUMBER($S347),IF($S347&gt;10000,$S347,IFERROR(DATE(INT($S347),IF(ROUND(MOD($S347,1)*100,0)&gt;12,ROUND(MOD($S347,1)*10,0),ROUND(MOD($S347,1)*100,0))+1,0),"")),IFERROR(IF(LEN($S347)-LEN(SUBSTITUTE($S347,".",""))&gt;=2,DATEVALUE(SUBSTITUTE(TRIM($S347),".","-")),DATE(VALUE(LEFT(TRIM($S347),4)),VALUE(MID(TRIM($S347),6,2))+1,0)),"")))</f>
        <v/>
      </c>
      <c r="AC347" s="77" t="str">
        <f aca="false">IF(TRIM($T347&amp;"")="","",IF(ISNUMBER($T347),IF($T347&gt;10000,$T347,IFERROR(DATE(INT($T347),IF(ROUND(MOD($T347,1)*100,0)&gt;12,ROUND(MOD($T347,1)*10,0),ROUND(MOD($T347,1)*100,0))+1,0),"")),IFERROR(IF(LEN($T347)-LEN(SUBSTITUTE($T347,".",""))&gt;=2,DATEVALUE(SUBSTITUTE(TRIM($T347),".","-")),DATE(VALUE(LEFT(TRIM($T347),4)),VALUE(MID(TRIM($T347),6,2))+1,0)),"")))</f>
        <v/>
      </c>
    </row>
    <row r="348" customFormat="false" ht="14.25" hidden="false" customHeight="false" outlineLevel="0" collapsed="false">
      <c r="X348" s="77"/>
      <c r="Y348" s="78" t="str">
        <f aca="true">IF(TRIM($B348&amp;$C348)="","",IF(OR($W348="安装免保",$W348="技术免保",$W348="质保期内"),IF(NOT(ISNUMBER($X348)),"▲免保到期日没填",IF($X348&lt;TODAY(),"▲免保已到期，转收费",IF($X348-TODAY()&lt;=提醒天数,"免保剩"&amp;($X348-TODAY())&amp;"天","免保中"))),IF($W348="暂停维保","暂停中",IF($W348="已解约","已解约",""))))</f>
        <v/>
      </c>
      <c r="Z348" s="78" t="str">
        <f aca="true">IF(TRIM($B348&amp;$C348)="","",TRIM(IF($AA348="","",IF($AA348&lt;TODAY(),"年检已过期"&amp;(TODAY()-$AA348)&amp;"天 ",IF($AA348-TODAY()&lt;=提醒天数,"年检剩"&amp;($AA348-TODAY())&amp;"天 ","")))&amp;IF($AB348="","",IF($AB348&lt;TODAY(),"限速器已过期"&amp;(TODAY()-$AB348)&amp;"天 ",IF($AB348-TODAY()&lt;=提醒天数,"限速器剩"&amp;($AB348-TODAY())&amp;"天 ","")))&amp;IF($AC348="","",IF($AC348&lt;TODAY(),"载重试验已过期"&amp;(TODAY()-$AC348)&amp;"天 ",IF($AC348-TODAY()&lt;=提醒天数,"载重试验剩"&amp;($AC348-TODAY())&amp;"天 ","")))))</f>
        <v/>
      </c>
      <c r="AA348" s="77" t="str">
        <f aca="false">IF(TRIM($Q348&amp;"")="","",IF(ISNUMBER($Q348),IF($Q348&gt;10000,$Q348,IFERROR(DATE(INT($Q348),IF(ROUND(MOD($Q348,1)*100,0)&gt;12,ROUND(MOD($Q348,1)*10,0),ROUND(MOD($Q348,1)*100,0))+1,0),"")),IFERROR(IF(LEN($Q348)-LEN(SUBSTITUTE($Q348,".",""))&gt;=2,DATEVALUE(SUBSTITUTE(TRIM($Q348),".","-")),DATE(VALUE(LEFT(TRIM($Q348),4)),VALUE(MID(TRIM($Q348),6,2))+1,0)),"")))</f>
        <v/>
      </c>
      <c r="AB348" s="77" t="str">
        <f aca="false">IF(TRIM($S348&amp;"")="","",IF(ISNUMBER($S348),IF($S348&gt;10000,$S348,IFERROR(DATE(INT($S348),IF(ROUND(MOD($S348,1)*100,0)&gt;12,ROUND(MOD($S348,1)*10,0),ROUND(MOD($S348,1)*100,0))+1,0),"")),IFERROR(IF(LEN($S348)-LEN(SUBSTITUTE($S348,".",""))&gt;=2,DATEVALUE(SUBSTITUTE(TRIM($S348),".","-")),DATE(VALUE(LEFT(TRIM($S348),4)),VALUE(MID(TRIM($S348),6,2))+1,0)),"")))</f>
        <v/>
      </c>
      <c r="AC348" s="77" t="str">
        <f aca="false">IF(TRIM($T348&amp;"")="","",IF(ISNUMBER($T348),IF($T348&gt;10000,$T348,IFERROR(DATE(INT($T348),IF(ROUND(MOD($T348,1)*100,0)&gt;12,ROUND(MOD($T348,1)*10,0),ROUND(MOD($T348,1)*100,0))+1,0),"")),IFERROR(IF(LEN($T348)-LEN(SUBSTITUTE($T348,".",""))&gt;=2,DATEVALUE(SUBSTITUTE(TRIM($T348),".","-")),DATE(VALUE(LEFT(TRIM($T348),4)),VALUE(MID(TRIM($T348),6,2))+1,0)),"")))</f>
        <v/>
      </c>
    </row>
    <row r="349" customFormat="false" ht="14.25" hidden="false" customHeight="false" outlineLevel="0" collapsed="false">
      <c r="X349" s="77"/>
      <c r="Y349" s="78" t="str">
        <f aca="true">IF(TRIM($B349&amp;$C349)="","",IF(OR($W349="安装免保",$W349="技术免保",$W349="质保期内"),IF(NOT(ISNUMBER($X349)),"▲免保到期日没填",IF($X349&lt;TODAY(),"▲免保已到期，转收费",IF($X349-TODAY()&lt;=提醒天数,"免保剩"&amp;($X349-TODAY())&amp;"天","免保中"))),IF($W349="暂停维保","暂停中",IF($W349="已解约","已解约",""))))</f>
        <v/>
      </c>
      <c r="Z349" s="78" t="str">
        <f aca="true">IF(TRIM($B349&amp;$C349)="","",TRIM(IF($AA349="","",IF($AA349&lt;TODAY(),"年检已过期"&amp;(TODAY()-$AA349)&amp;"天 ",IF($AA349-TODAY()&lt;=提醒天数,"年检剩"&amp;($AA349-TODAY())&amp;"天 ","")))&amp;IF($AB349="","",IF($AB349&lt;TODAY(),"限速器已过期"&amp;(TODAY()-$AB349)&amp;"天 ",IF($AB349-TODAY()&lt;=提醒天数,"限速器剩"&amp;($AB349-TODAY())&amp;"天 ","")))&amp;IF($AC349="","",IF($AC349&lt;TODAY(),"载重试验已过期"&amp;(TODAY()-$AC349)&amp;"天 ",IF($AC349-TODAY()&lt;=提醒天数,"载重试验剩"&amp;($AC349-TODAY())&amp;"天 ","")))))</f>
        <v/>
      </c>
      <c r="AA349" s="77" t="str">
        <f aca="false">IF(TRIM($Q349&amp;"")="","",IF(ISNUMBER($Q349),IF($Q349&gt;10000,$Q349,IFERROR(DATE(INT($Q349),IF(ROUND(MOD($Q349,1)*100,0)&gt;12,ROUND(MOD($Q349,1)*10,0),ROUND(MOD($Q349,1)*100,0))+1,0),"")),IFERROR(IF(LEN($Q349)-LEN(SUBSTITUTE($Q349,".",""))&gt;=2,DATEVALUE(SUBSTITUTE(TRIM($Q349),".","-")),DATE(VALUE(LEFT(TRIM($Q349),4)),VALUE(MID(TRIM($Q349),6,2))+1,0)),"")))</f>
        <v/>
      </c>
      <c r="AB349" s="77" t="str">
        <f aca="false">IF(TRIM($S349&amp;"")="","",IF(ISNUMBER($S349),IF($S349&gt;10000,$S349,IFERROR(DATE(INT($S349),IF(ROUND(MOD($S349,1)*100,0)&gt;12,ROUND(MOD($S349,1)*10,0),ROUND(MOD($S349,1)*100,0))+1,0),"")),IFERROR(IF(LEN($S349)-LEN(SUBSTITUTE($S349,".",""))&gt;=2,DATEVALUE(SUBSTITUTE(TRIM($S349),".","-")),DATE(VALUE(LEFT(TRIM($S349),4)),VALUE(MID(TRIM($S349),6,2))+1,0)),"")))</f>
        <v/>
      </c>
      <c r="AC349" s="77" t="str">
        <f aca="false">IF(TRIM($T349&amp;"")="","",IF(ISNUMBER($T349),IF($T349&gt;10000,$T349,IFERROR(DATE(INT($T349),IF(ROUND(MOD($T349,1)*100,0)&gt;12,ROUND(MOD($T349,1)*10,0),ROUND(MOD($T349,1)*100,0))+1,0),"")),IFERROR(IF(LEN($T349)-LEN(SUBSTITUTE($T349,".",""))&gt;=2,DATEVALUE(SUBSTITUTE(TRIM($T349),".","-")),DATE(VALUE(LEFT(TRIM($T349),4)),VALUE(MID(TRIM($T349),6,2))+1,0)),"")))</f>
        <v/>
      </c>
    </row>
    <row r="350" customFormat="false" ht="14.25" hidden="false" customHeight="false" outlineLevel="0" collapsed="false">
      <c r="X350" s="77"/>
      <c r="Y350" s="78" t="str">
        <f aca="true">IF(TRIM($B350&amp;$C350)="","",IF(OR($W350="安装免保",$W350="技术免保",$W350="质保期内"),IF(NOT(ISNUMBER($X350)),"▲免保到期日没填",IF($X350&lt;TODAY(),"▲免保已到期，转收费",IF($X350-TODAY()&lt;=提醒天数,"免保剩"&amp;($X350-TODAY())&amp;"天","免保中"))),IF($W350="暂停维保","暂停中",IF($W350="已解约","已解约",""))))</f>
        <v/>
      </c>
      <c r="Z350" s="78" t="str">
        <f aca="true">IF(TRIM($B350&amp;$C350)="","",TRIM(IF($AA350="","",IF($AA350&lt;TODAY(),"年检已过期"&amp;(TODAY()-$AA350)&amp;"天 ",IF($AA350-TODAY()&lt;=提醒天数,"年检剩"&amp;($AA350-TODAY())&amp;"天 ","")))&amp;IF($AB350="","",IF($AB350&lt;TODAY(),"限速器已过期"&amp;(TODAY()-$AB350)&amp;"天 ",IF($AB350-TODAY()&lt;=提醒天数,"限速器剩"&amp;($AB350-TODAY())&amp;"天 ","")))&amp;IF($AC350="","",IF($AC350&lt;TODAY(),"载重试验已过期"&amp;(TODAY()-$AC350)&amp;"天 ",IF($AC350-TODAY()&lt;=提醒天数,"载重试验剩"&amp;($AC350-TODAY())&amp;"天 ","")))))</f>
        <v/>
      </c>
      <c r="AA350" s="77" t="str">
        <f aca="false">IF(TRIM($Q350&amp;"")="","",IF(ISNUMBER($Q350),IF($Q350&gt;10000,$Q350,IFERROR(DATE(INT($Q350),IF(ROUND(MOD($Q350,1)*100,0)&gt;12,ROUND(MOD($Q350,1)*10,0),ROUND(MOD($Q350,1)*100,0))+1,0),"")),IFERROR(IF(LEN($Q350)-LEN(SUBSTITUTE($Q350,".",""))&gt;=2,DATEVALUE(SUBSTITUTE(TRIM($Q350),".","-")),DATE(VALUE(LEFT(TRIM($Q350),4)),VALUE(MID(TRIM($Q350),6,2))+1,0)),"")))</f>
        <v/>
      </c>
      <c r="AB350" s="77" t="str">
        <f aca="false">IF(TRIM($S350&amp;"")="","",IF(ISNUMBER($S350),IF($S350&gt;10000,$S350,IFERROR(DATE(INT($S350),IF(ROUND(MOD($S350,1)*100,0)&gt;12,ROUND(MOD($S350,1)*10,0),ROUND(MOD($S350,1)*100,0))+1,0),"")),IFERROR(IF(LEN($S350)-LEN(SUBSTITUTE($S350,".",""))&gt;=2,DATEVALUE(SUBSTITUTE(TRIM($S350),".","-")),DATE(VALUE(LEFT(TRIM($S350),4)),VALUE(MID(TRIM($S350),6,2))+1,0)),"")))</f>
        <v/>
      </c>
      <c r="AC350" s="77" t="str">
        <f aca="false">IF(TRIM($T350&amp;"")="","",IF(ISNUMBER($T350),IF($T350&gt;10000,$T350,IFERROR(DATE(INT($T350),IF(ROUND(MOD($T350,1)*100,0)&gt;12,ROUND(MOD($T350,1)*10,0),ROUND(MOD($T350,1)*100,0))+1,0),"")),IFERROR(IF(LEN($T350)-LEN(SUBSTITUTE($T350,".",""))&gt;=2,DATEVALUE(SUBSTITUTE(TRIM($T350),".","-")),DATE(VALUE(LEFT(TRIM($T350),4)),VALUE(MID(TRIM($T350),6,2))+1,0)),"")))</f>
        <v/>
      </c>
    </row>
    <row r="351" customFormat="false" ht="14.25" hidden="false" customHeight="false" outlineLevel="0" collapsed="false">
      <c r="X351" s="77"/>
      <c r="Y351" s="78" t="str">
        <f aca="true">IF(TRIM($B351&amp;$C351)="","",IF(OR($W351="安装免保",$W351="技术免保",$W351="质保期内"),IF(NOT(ISNUMBER($X351)),"▲免保到期日没填",IF($X351&lt;TODAY(),"▲免保已到期，转收费",IF($X351-TODAY()&lt;=提醒天数,"免保剩"&amp;($X351-TODAY())&amp;"天","免保中"))),IF($W351="暂停维保","暂停中",IF($W351="已解约","已解约",""))))</f>
        <v/>
      </c>
      <c r="Z351" s="78" t="str">
        <f aca="true">IF(TRIM($B351&amp;$C351)="","",TRIM(IF($AA351="","",IF($AA351&lt;TODAY(),"年检已过期"&amp;(TODAY()-$AA351)&amp;"天 ",IF($AA351-TODAY()&lt;=提醒天数,"年检剩"&amp;($AA351-TODAY())&amp;"天 ","")))&amp;IF($AB351="","",IF($AB351&lt;TODAY(),"限速器已过期"&amp;(TODAY()-$AB351)&amp;"天 ",IF($AB351-TODAY()&lt;=提醒天数,"限速器剩"&amp;($AB351-TODAY())&amp;"天 ","")))&amp;IF($AC351="","",IF($AC351&lt;TODAY(),"载重试验已过期"&amp;(TODAY()-$AC351)&amp;"天 ",IF($AC351-TODAY()&lt;=提醒天数,"载重试验剩"&amp;($AC351-TODAY())&amp;"天 ","")))))</f>
        <v/>
      </c>
      <c r="AA351" s="77" t="str">
        <f aca="false">IF(TRIM($Q351&amp;"")="","",IF(ISNUMBER($Q351),IF($Q351&gt;10000,$Q351,IFERROR(DATE(INT($Q351),IF(ROUND(MOD($Q351,1)*100,0)&gt;12,ROUND(MOD($Q351,1)*10,0),ROUND(MOD($Q351,1)*100,0))+1,0),"")),IFERROR(IF(LEN($Q351)-LEN(SUBSTITUTE($Q351,".",""))&gt;=2,DATEVALUE(SUBSTITUTE(TRIM($Q351),".","-")),DATE(VALUE(LEFT(TRIM($Q351),4)),VALUE(MID(TRIM($Q351),6,2))+1,0)),"")))</f>
        <v/>
      </c>
      <c r="AB351" s="77" t="str">
        <f aca="false">IF(TRIM($S351&amp;"")="","",IF(ISNUMBER($S351),IF($S351&gt;10000,$S351,IFERROR(DATE(INT($S351),IF(ROUND(MOD($S351,1)*100,0)&gt;12,ROUND(MOD($S351,1)*10,0),ROUND(MOD($S351,1)*100,0))+1,0),"")),IFERROR(IF(LEN($S351)-LEN(SUBSTITUTE($S351,".",""))&gt;=2,DATEVALUE(SUBSTITUTE(TRIM($S351),".","-")),DATE(VALUE(LEFT(TRIM($S351),4)),VALUE(MID(TRIM($S351),6,2))+1,0)),"")))</f>
        <v/>
      </c>
      <c r="AC351" s="77" t="str">
        <f aca="false">IF(TRIM($T351&amp;"")="","",IF(ISNUMBER($T351),IF($T351&gt;10000,$T351,IFERROR(DATE(INT($T351),IF(ROUND(MOD($T351,1)*100,0)&gt;12,ROUND(MOD($T351,1)*10,0),ROUND(MOD($T351,1)*100,0))+1,0),"")),IFERROR(IF(LEN($T351)-LEN(SUBSTITUTE($T351,".",""))&gt;=2,DATEVALUE(SUBSTITUTE(TRIM($T351),".","-")),DATE(VALUE(LEFT(TRIM($T351),4)),VALUE(MID(TRIM($T351),6,2))+1,0)),"")))</f>
        <v/>
      </c>
    </row>
    <row r="352" customFormat="false" ht="14.25" hidden="false" customHeight="false" outlineLevel="0" collapsed="false">
      <c r="X352" s="77"/>
      <c r="Y352" s="78" t="str">
        <f aca="true">IF(TRIM($B352&amp;$C352)="","",IF(OR($W352="安装免保",$W352="技术免保",$W352="质保期内"),IF(NOT(ISNUMBER($X352)),"▲免保到期日没填",IF($X352&lt;TODAY(),"▲免保已到期，转收费",IF($X352-TODAY()&lt;=提醒天数,"免保剩"&amp;($X352-TODAY())&amp;"天","免保中"))),IF($W352="暂停维保","暂停中",IF($W352="已解约","已解约",""))))</f>
        <v/>
      </c>
      <c r="Z352" s="78" t="str">
        <f aca="true">IF(TRIM($B352&amp;$C352)="","",TRIM(IF($AA352="","",IF($AA352&lt;TODAY(),"年检已过期"&amp;(TODAY()-$AA352)&amp;"天 ",IF($AA352-TODAY()&lt;=提醒天数,"年检剩"&amp;($AA352-TODAY())&amp;"天 ","")))&amp;IF($AB352="","",IF($AB352&lt;TODAY(),"限速器已过期"&amp;(TODAY()-$AB352)&amp;"天 ",IF($AB352-TODAY()&lt;=提醒天数,"限速器剩"&amp;($AB352-TODAY())&amp;"天 ","")))&amp;IF($AC352="","",IF($AC352&lt;TODAY(),"载重试验已过期"&amp;(TODAY()-$AC352)&amp;"天 ",IF($AC352-TODAY()&lt;=提醒天数,"载重试验剩"&amp;($AC352-TODAY())&amp;"天 ","")))))</f>
        <v/>
      </c>
      <c r="AA352" s="77" t="str">
        <f aca="false">IF(TRIM($Q352&amp;"")="","",IF(ISNUMBER($Q352),IF($Q352&gt;10000,$Q352,IFERROR(DATE(INT($Q352),IF(ROUND(MOD($Q352,1)*100,0)&gt;12,ROUND(MOD($Q352,1)*10,0),ROUND(MOD($Q352,1)*100,0))+1,0),"")),IFERROR(IF(LEN($Q352)-LEN(SUBSTITUTE($Q352,".",""))&gt;=2,DATEVALUE(SUBSTITUTE(TRIM($Q352),".","-")),DATE(VALUE(LEFT(TRIM($Q352),4)),VALUE(MID(TRIM($Q352),6,2))+1,0)),"")))</f>
        <v/>
      </c>
      <c r="AB352" s="77" t="str">
        <f aca="false">IF(TRIM($S352&amp;"")="","",IF(ISNUMBER($S352),IF($S352&gt;10000,$S352,IFERROR(DATE(INT($S352),IF(ROUND(MOD($S352,1)*100,0)&gt;12,ROUND(MOD($S352,1)*10,0),ROUND(MOD($S352,1)*100,0))+1,0),"")),IFERROR(IF(LEN($S352)-LEN(SUBSTITUTE($S352,".",""))&gt;=2,DATEVALUE(SUBSTITUTE(TRIM($S352),".","-")),DATE(VALUE(LEFT(TRIM($S352),4)),VALUE(MID(TRIM($S352),6,2))+1,0)),"")))</f>
        <v/>
      </c>
      <c r="AC352" s="77" t="str">
        <f aca="false">IF(TRIM($T352&amp;"")="","",IF(ISNUMBER($T352),IF($T352&gt;10000,$T352,IFERROR(DATE(INT($T352),IF(ROUND(MOD($T352,1)*100,0)&gt;12,ROUND(MOD($T352,1)*10,0),ROUND(MOD($T352,1)*100,0))+1,0),"")),IFERROR(IF(LEN($T352)-LEN(SUBSTITUTE($T352,".",""))&gt;=2,DATEVALUE(SUBSTITUTE(TRIM($T352),".","-")),DATE(VALUE(LEFT(TRIM($T352),4)),VALUE(MID(TRIM($T352),6,2))+1,0)),"")))</f>
        <v/>
      </c>
    </row>
    <row r="353" customFormat="false" ht="14.25" hidden="false" customHeight="false" outlineLevel="0" collapsed="false">
      <c r="X353" s="77"/>
      <c r="Y353" s="78" t="str">
        <f aca="true">IF(TRIM($B353&amp;$C353)="","",IF(OR($W353="安装免保",$W353="技术免保",$W353="质保期内"),IF(NOT(ISNUMBER($X353)),"▲免保到期日没填",IF($X353&lt;TODAY(),"▲免保已到期，转收费",IF($X353-TODAY()&lt;=提醒天数,"免保剩"&amp;($X353-TODAY())&amp;"天","免保中"))),IF($W353="暂停维保","暂停中",IF($W353="已解约","已解约",""))))</f>
        <v/>
      </c>
      <c r="Z353" s="78" t="str">
        <f aca="true">IF(TRIM($B353&amp;$C353)="","",TRIM(IF($AA353="","",IF($AA353&lt;TODAY(),"年检已过期"&amp;(TODAY()-$AA353)&amp;"天 ",IF($AA353-TODAY()&lt;=提醒天数,"年检剩"&amp;($AA353-TODAY())&amp;"天 ","")))&amp;IF($AB353="","",IF($AB353&lt;TODAY(),"限速器已过期"&amp;(TODAY()-$AB353)&amp;"天 ",IF($AB353-TODAY()&lt;=提醒天数,"限速器剩"&amp;($AB353-TODAY())&amp;"天 ","")))&amp;IF($AC353="","",IF($AC353&lt;TODAY(),"载重试验已过期"&amp;(TODAY()-$AC353)&amp;"天 ",IF($AC353-TODAY()&lt;=提醒天数,"载重试验剩"&amp;($AC353-TODAY())&amp;"天 ","")))))</f>
        <v/>
      </c>
      <c r="AA353" s="77" t="str">
        <f aca="false">IF(TRIM($Q353&amp;"")="","",IF(ISNUMBER($Q353),IF($Q353&gt;10000,$Q353,IFERROR(DATE(INT($Q353),IF(ROUND(MOD($Q353,1)*100,0)&gt;12,ROUND(MOD($Q353,1)*10,0),ROUND(MOD($Q353,1)*100,0))+1,0),"")),IFERROR(IF(LEN($Q353)-LEN(SUBSTITUTE($Q353,".",""))&gt;=2,DATEVALUE(SUBSTITUTE(TRIM($Q353),".","-")),DATE(VALUE(LEFT(TRIM($Q353),4)),VALUE(MID(TRIM($Q353),6,2))+1,0)),"")))</f>
        <v/>
      </c>
      <c r="AB353" s="77" t="str">
        <f aca="false">IF(TRIM($S353&amp;"")="","",IF(ISNUMBER($S353),IF($S353&gt;10000,$S353,IFERROR(DATE(INT($S353),IF(ROUND(MOD($S353,1)*100,0)&gt;12,ROUND(MOD($S353,1)*10,0),ROUND(MOD($S353,1)*100,0))+1,0),"")),IFERROR(IF(LEN($S353)-LEN(SUBSTITUTE($S353,".",""))&gt;=2,DATEVALUE(SUBSTITUTE(TRIM($S353),".","-")),DATE(VALUE(LEFT(TRIM($S353),4)),VALUE(MID(TRIM($S353),6,2))+1,0)),"")))</f>
        <v/>
      </c>
      <c r="AC353" s="77" t="str">
        <f aca="false">IF(TRIM($T353&amp;"")="","",IF(ISNUMBER($T353),IF($T353&gt;10000,$T353,IFERROR(DATE(INT($T353),IF(ROUND(MOD($T353,1)*100,0)&gt;12,ROUND(MOD($T353,1)*10,0),ROUND(MOD($T353,1)*100,0))+1,0),"")),IFERROR(IF(LEN($T353)-LEN(SUBSTITUTE($T353,".",""))&gt;=2,DATEVALUE(SUBSTITUTE(TRIM($T353),".","-")),DATE(VALUE(LEFT(TRIM($T353),4)),VALUE(MID(TRIM($T353),6,2))+1,0)),"")))</f>
        <v/>
      </c>
    </row>
    <row r="354" customFormat="false" ht="14.25" hidden="false" customHeight="false" outlineLevel="0" collapsed="false">
      <c r="X354" s="77"/>
      <c r="Y354" s="78" t="str">
        <f aca="true">IF(TRIM($B354&amp;$C354)="","",IF(OR($W354="安装免保",$W354="技术免保",$W354="质保期内"),IF(NOT(ISNUMBER($X354)),"▲免保到期日没填",IF($X354&lt;TODAY(),"▲免保已到期，转收费",IF($X354-TODAY()&lt;=提醒天数,"免保剩"&amp;($X354-TODAY())&amp;"天","免保中"))),IF($W354="暂停维保","暂停中",IF($W354="已解约","已解约",""))))</f>
        <v/>
      </c>
      <c r="Z354" s="78" t="str">
        <f aca="true">IF(TRIM($B354&amp;$C354)="","",TRIM(IF($AA354="","",IF($AA354&lt;TODAY(),"年检已过期"&amp;(TODAY()-$AA354)&amp;"天 ",IF($AA354-TODAY()&lt;=提醒天数,"年检剩"&amp;($AA354-TODAY())&amp;"天 ","")))&amp;IF($AB354="","",IF($AB354&lt;TODAY(),"限速器已过期"&amp;(TODAY()-$AB354)&amp;"天 ",IF($AB354-TODAY()&lt;=提醒天数,"限速器剩"&amp;($AB354-TODAY())&amp;"天 ","")))&amp;IF($AC354="","",IF($AC354&lt;TODAY(),"载重试验已过期"&amp;(TODAY()-$AC354)&amp;"天 ",IF($AC354-TODAY()&lt;=提醒天数,"载重试验剩"&amp;($AC354-TODAY())&amp;"天 ","")))))</f>
        <v/>
      </c>
      <c r="AA354" s="77" t="str">
        <f aca="false">IF(TRIM($Q354&amp;"")="","",IF(ISNUMBER($Q354),IF($Q354&gt;10000,$Q354,IFERROR(DATE(INT($Q354),IF(ROUND(MOD($Q354,1)*100,0)&gt;12,ROUND(MOD($Q354,1)*10,0),ROUND(MOD($Q354,1)*100,0))+1,0),"")),IFERROR(IF(LEN($Q354)-LEN(SUBSTITUTE($Q354,".",""))&gt;=2,DATEVALUE(SUBSTITUTE(TRIM($Q354),".","-")),DATE(VALUE(LEFT(TRIM($Q354),4)),VALUE(MID(TRIM($Q354),6,2))+1,0)),"")))</f>
        <v/>
      </c>
      <c r="AB354" s="77" t="str">
        <f aca="false">IF(TRIM($S354&amp;"")="","",IF(ISNUMBER($S354),IF($S354&gt;10000,$S354,IFERROR(DATE(INT($S354),IF(ROUND(MOD($S354,1)*100,0)&gt;12,ROUND(MOD($S354,1)*10,0),ROUND(MOD($S354,1)*100,0))+1,0),"")),IFERROR(IF(LEN($S354)-LEN(SUBSTITUTE($S354,".",""))&gt;=2,DATEVALUE(SUBSTITUTE(TRIM($S354),".","-")),DATE(VALUE(LEFT(TRIM($S354),4)),VALUE(MID(TRIM($S354),6,2))+1,0)),"")))</f>
        <v/>
      </c>
      <c r="AC354" s="77" t="str">
        <f aca="false">IF(TRIM($T354&amp;"")="","",IF(ISNUMBER($T354),IF($T354&gt;10000,$T354,IFERROR(DATE(INT($T354),IF(ROUND(MOD($T354,1)*100,0)&gt;12,ROUND(MOD($T354,1)*10,0),ROUND(MOD($T354,1)*100,0))+1,0),"")),IFERROR(IF(LEN($T354)-LEN(SUBSTITUTE($T354,".",""))&gt;=2,DATEVALUE(SUBSTITUTE(TRIM($T354),".","-")),DATE(VALUE(LEFT(TRIM($T354),4)),VALUE(MID(TRIM($T354),6,2))+1,0)),"")))</f>
        <v/>
      </c>
    </row>
    <row r="355" customFormat="false" ht="14.25" hidden="false" customHeight="false" outlineLevel="0" collapsed="false">
      <c r="X355" s="77"/>
      <c r="Y355" s="78" t="str">
        <f aca="true">IF(TRIM($B355&amp;$C355)="","",IF(OR($W355="安装免保",$W355="技术免保",$W355="质保期内"),IF(NOT(ISNUMBER($X355)),"▲免保到期日没填",IF($X355&lt;TODAY(),"▲免保已到期，转收费",IF($X355-TODAY()&lt;=提醒天数,"免保剩"&amp;($X355-TODAY())&amp;"天","免保中"))),IF($W355="暂停维保","暂停中",IF($W355="已解约","已解约",""))))</f>
        <v/>
      </c>
      <c r="Z355" s="78" t="str">
        <f aca="true">IF(TRIM($B355&amp;$C355)="","",TRIM(IF($AA355="","",IF($AA355&lt;TODAY(),"年检已过期"&amp;(TODAY()-$AA355)&amp;"天 ",IF($AA355-TODAY()&lt;=提醒天数,"年检剩"&amp;($AA355-TODAY())&amp;"天 ","")))&amp;IF($AB355="","",IF($AB355&lt;TODAY(),"限速器已过期"&amp;(TODAY()-$AB355)&amp;"天 ",IF($AB355-TODAY()&lt;=提醒天数,"限速器剩"&amp;($AB355-TODAY())&amp;"天 ","")))&amp;IF($AC355="","",IF($AC355&lt;TODAY(),"载重试验已过期"&amp;(TODAY()-$AC355)&amp;"天 ",IF($AC355-TODAY()&lt;=提醒天数,"载重试验剩"&amp;($AC355-TODAY())&amp;"天 ","")))))</f>
        <v/>
      </c>
      <c r="AA355" s="77" t="str">
        <f aca="false">IF(TRIM($Q355&amp;"")="","",IF(ISNUMBER($Q355),IF($Q355&gt;10000,$Q355,IFERROR(DATE(INT($Q355),IF(ROUND(MOD($Q355,1)*100,0)&gt;12,ROUND(MOD($Q355,1)*10,0),ROUND(MOD($Q355,1)*100,0))+1,0),"")),IFERROR(IF(LEN($Q355)-LEN(SUBSTITUTE($Q355,".",""))&gt;=2,DATEVALUE(SUBSTITUTE(TRIM($Q355),".","-")),DATE(VALUE(LEFT(TRIM($Q355),4)),VALUE(MID(TRIM($Q355),6,2))+1,0)),"")))</f>
        <v/>
      </c>
      <c r="AB355" s="77" t="str">
        <f aca="false">IF(TRIM($S355&amp;"")="","",IF(ISNUMBER($S355),IF($S355&gt;10000,$S355,IFERROR(DATE(INT($S355),IF(ROUND(MOD($S355,1)*100,0)&gt;12,ROUND(MOD($S355,1)*10,0),ROUND(MOD($S355,1)*100,0))+1,0),"")),IFERROR(IF(LEN($S355)-LEN(SUBSTITUTE($S355,".",""))&gt;=2,DATEVALUE(SUBSTITUTE(TRIM($S355),".","-")),DATE(VALUE(LEFT(TRIM($S355),4)),VALUE(MID(TRIM($S355),6,2))+1,0)),"")))</f>
        <v/>
      </c>
      <c r="AC355" s="77" t="str">
        <f aca="false">IF(TRIM($T355&amp;"")="","",IF(ISNUMBER($T355),IF($T355&gt;10000,$T355,IFERROR(DATE(INT($T355),IF(ROUND(MOD($T355,1)*100,0)&gt;12,ROUND(MOD($T355,1)*10,0),ROUND(MOD($T355,1)*100,0))+1,0),"")),IFERROR(IF(LEN($T355)-LEN(SUBSTITUTE($T355,".",""))&gt;=2,DATEVALUE(SUBSTITUTE(TRIM($T355),".","-")),DATE(VALUE(LEFT(TRIM($T355),4)),VALUE(MID(TRIM($T355),6,2))+1,0)),"")))</f>
        <v/>
      </c>
    </row>
    <row r="356" customFormat="false" ht="14.25" hidden="false" customHeight="false" outlineLevel="0" collapsed="false">
      <c r="X356" s="77"/>
      <c r="Y356" s="78" t="str">
        <f aca="true">IF(TRIM($B356&amp;$C356)="","",IF(OR($W356="安装免保",$W356="技术免保",$W356="质保期内"),IF(NOT(ISNUMBER($X356)),"▲免保到期日没填",IF($X356&lt;TODAY(),"▲免保已到期，转收费",IF($X356-TODAY()&lt;=提醒天数,"免保剩"&amp;($X356-TODAY())&amp;"天","免保中"))),IF($W356="暂停维保","暂停中",IF($W356="已解约","已解约",""))))</f>
        <v/>
      </c>
      <c r="Z356" s="78" t="str">
        <f aca="true">IF(TRIM($B356&amp;$C356)="","",TRIM(IF($AA356="","",IF($AA356&lt;TODAY(),"年检已过期"&amp;(TODAY()-$AA356)&amp;"天 ",IF($AA356-TODAY()&lt;=提醒天数,"年检剩"&amp;($AA356-TODAY())&amp;"天 ","")))&amp;IF($AB356="","",IF($AB356&lt;TODAY(),"限速器已过期"&amp;(TODAY()-$AB356)&amp;"天 ",IF($AB356-TODAY()&lt;=提醒天数,"限速器剩"&amp;($AB356-TODAY())&amp;"天 ","")))&amp;IF($AC356="","",IF($AC356&lt;TODAY(),"载重试验已过期"&amp;(TODAY()-$AC356)&amp;"天 ",IF($AC356-TODAY()&lt;=提醒天数,"载重试验剩"&amp;($AC356-TODAY())&amp;"天 ","")))))</f>
        <v/>
      </c>
      <c r="AA356" s="77" t="str">
        <f aca="false">IF(TRIM($Q356&amp;"")="","",IF(ISNUMBER($Q356),IF($Q356&gt;10000,$Q356,IFERROR(DATE(INT($Q356),IF(ROUND(MOD($Q356,1)*100,0)&gt;12,ROUND(MOD($Q356,1)*10,0),ROUND(MOD($Q356,1)*100,0))+1,0),"")),IFERROR(IF(LEN($Q356)-LEN(SUBSTITUTE($Q356,".",""))&gt;=2,DATEVALUE(SUBSTITUTE(TRIM($Q356),".","-")),DATE(VALUE(LEFT(TRIM($Q356),4)),VALUE(MID(TRIM($Q356),6,2))+1,0)),"")))</f>
        <v/>
      </c>
      <c r="AB356" s="77" t="str">
        <f aca="false">IF(TRIM($S356&amp;"")="","",IF(ISNUMBER($S356),IF($S356&gt;10000,$S356,IFERROR(DATE(INT($S356),IF(ROUND(MOD($S356,1)*100,0)&gt;12,ROUND(MOD($S356,1)*10,0),ROUND(MOD($S356,1)*100,0))+1,0),"")),IFERROR(IF(LEN($S356)-LEN(SUBSTITUTE($S356,".",""))&gt;=2,DATEVALUE(SUBSTITUTE(TRIM($S356),".","-")),DATE(VALUE(LEFT(TRIM($S356),4)),VALUE(MID(TRIM($S356),6,2))+1,0)),"")))</f>
        <v/>
      </c>
      <c r="AC356" s="77" t="str">
        <f aca="false">IF(TRIM($T356&amp;"")="","",IF(ISNUMBER($T356),IF($T356&gt;10000,$T356,IFERROR(DATE(INT($T356),IF(ROUND(MOD($T356,1)*100,0)&gt;12,ROUND(MOD($T356,1)*10,0),ROUND(MOD($T356,1)*100,0))+1,0),"")),IFERROR(IF(LEN($T356)-LEN(SUBSTITUTE($T356,".",""))&gt;=2,DATEVALUE(SUBSTITUTE(TRIM($T356),".","-")),DATE(VALUE(LEFT(TRIM($T356),4)),VALUE(MID(TRIM($T356),6,2))+1,0)),"")))</f>
        <v/>
      </c>
    </row>
    <row r="357" customFormat="false" ht="14.25" hidden="false" customHeight="false" outlineLevel="0" collapsed="false">
      <c r="X357" s="77"/>
      <c r="Y357" s="78" t="str">
        <f aca="true">IF(TRIM($B357&amp;$C357)="","",IF(OR($W357="安装免保",$W357="技术免保",$W357="质保期内"),IF(NOT(ISNUMBER($X357)),"▲免保到期日没填",IF($X357&lt;TODAY(),"▲免保已到期，转收费",IF($X357-TODAY()&lt;=提醒天数,"免保剩"&amp;($X357-TODAY())&amp;"天","免保中"))),IF($W357="暂停维保","暂停中",IF($W357="已解约","已解约",""))))</f>
        <v/>
      </c>
      <c r="Z357" s="78" t="str">
        <f aca="true">IF(TRIM($B357&amp;$C357)="","",TRIM(IF($AA357="","",IF($AA357&lt;TODAY(),"年检已过期"&amp;(TODAY()-$AA357)&amp;"天 ",IF($AA357-TODAY()&lt;=提醒天数,"年检剩"&amp;($AA357-TODAY())&amp;"天 ","")))&amp;IF($AB357="","",IF($AB357&lt;TODAY(),"限速器已过期"&amp;(TODAY()-$AB357)&amp;"天 ",IF($AB357-TODAY()&lt;=提醒天数,"限速器剩"&amp;($AB357-TODAY())&amp;"天 ","")))&amp;IF($AC357="","",IF($AC357&lt;TODAY(),"载重试验已过期"&amp;(TODAY()-$AC357)&amp;"天 ",IF($AC357-TODAY()&lt;=提醒天数,"载重试验剩"&amp;($AC357-TODAY())&amp;"天 ","")))))</f>
        <v/>
      </c>
      <c r="AA357" s="77" t="str">
        <f aca="false">IF(TRIM($Q357&amp;"")="","",IF(ISNUMBER($Q357),IF($Q357&gt;10000,$Q357,IFERROR(DATE(INT($Q357),IF(ROUND(MOD($Q357,1)*100,0)&gt;12,ROUND(MOD($Q357,1)*10,0),ROUND(MOD($Q357,1)*100,0))+1,0),"")),IFERROR(IF(LEN($Q357)-LEN(SUBSTITUTE($Q357,".",""))&gt;=2,DATEVALUE(SUBSTITUTE(TRIM($Q357),".","-")),DATE(VALUE(LEFT(TRIM($Q357),4)),VALUE(MID(TRIM($Q357),6,2))+1,0)),"")))</f>
        <v/>
      </c>
      <c r="AB357" s="77" t="str">
        <f aca="false">IF(TRIM($S357&amp;"")="","",IF(ISNUMBER($S357),IF($S357&gt;10000,$S357,IFERROR(DATE(INT($S357),IF(ROUND(MOD($S357,1)*100,0)&gt;12,ROUND(MOD($S357,1)*10,0),ROUND(MOD($S357,1)*100,0))+1,0),"")),IFERROR(IF(LEN($S357)-LEN(SUBSTITUTE($S357,".",""))&gt;=2,DATEVALUE(SUBSTITUTE(TRIM($S357),".","-")),DATE(VALUE(LEFT(TRIM($S357),4)),VALUE(MID(TRIM($S357),6,2))+1,0)),"")))</f>
        <v/>
      </c>
      <c r="AC357" s="77" t="str">
        <f aca="false">IF(TRIM($T357&amp;"")="","",IF(ISNUMBER($T357),IF($T357&gt;10000,$T357,IFERROR(DATE(INT($T357),IF(ROUND(MOD($T357,1)*100,0)&gt;12,ROUND(MOD($T357,1)*10,0),ROUND(MOD($T357,1)*100,0))+1,0),"")),IFERROR(IF(LEN($T357)-LEN(SUBSTITUTE($T357,".",""))&gt;=2,DATEVALUE(SUBSTITUTE(TRIM($T357),".","-")),DATE(VALUE(LEFT(TRIM($T357),4)),VALUE(MID(TRIM($T357),6,2))+1,0)),"")))</f>
        <v/>
      </c>
    </row>
    <row r="358" customFormat="false" ht="14.25" hidden="false" customHeight="false" outlineLevel="0" collapsed="false">
      <c r="X358" s="77"/>
      <c r="Y358" s="78" t="str">
        <f aca="true">IF(TRIM($B358&amp;$C358)="","",IF(OR($W358="安装免保",$W358="技术免保",$W358="质保期内"),IF(NOT(ISNUMBER($X358)),"▲免保到期日没填",IF($X358&lt;TODAY(),"▲免保已到期，转收费",IF($X358-TODAY()&lt;=提醒天数,"免保剩"&amp;($X358-TODAY())&amp;"天","免保中"))),IF($W358="暂停维保","暂停中",IF($W358="已解约","已解约",""))))</f>
        <v/>
      </c>
      <c r="Z358" s="78" t="str">
        <f aca="true">IF(TRIM($B358&amp;$C358)="","",TRIM(IF($AA358="","",IF($AA358&lt;TODAY(),"年检已过期"&amp;(TODAY()-$AA358)&amp;"天 ",IF($AA358-TODAY()&lt;=提醒天数,"年检剩"&amp;($AA358-TODAY())&amp;"天 ","")))&amp;IF($AB358="","",IF($AB358&lt;TODAY(),"限速器已过期"&amp;(TODAY()-$AB358)&amp;"天 ",IF($AB358-TODAY()&lt;=提醒天数,"限速器剩"&amp;($AB358-TODAY())&amp;"天 ","")))&amp;IF($AC358="","",IF($AC358&lt;TODAY(),"载重试验已过期"&amp;(TODAY()-$AC358)&amp;"天 ",IF($AC358-TODAY()&lt;=提醒天数,"载重试验剩"&amp;($AC358-TODAY())&amp;"天 ","")))))</f>
        <v/>
      </c>
      <c r="AA358" s="77" t="str">
        <f aca="false">IF(TRIM($Q358&amp;"")="","",IF(ISNUMBER($Q358),IF($Q358&gt;10000,$Q358,IFERROR(DATE(INT($Q358),IF(ROUND(MOD($Q358,1)*100,0)&gt;12,ROUND(MOD($Q358,1)*10,0),ROUND(MOD($Q358,1)*100,0))+1,0),"")),IFERROR(IF(LEN($Q358)-LEN(SUBSTITUTE($Q358,".",""))&gt;=2,DATEVALUE(SUBSTITUTE(TRIM($Q358),".","-")),DATE(VALUE(LEFT(TRIM($Q358),4)),VALUE(MID(TRIM($Q358),6,2))+1,0)),"")))</f>
        <v/>
      </c>
      <c r="AB358" s="77" t="str">
        <f aca="false">IF(TRIM($S358&amp;"")="","",IF(ISNUMBER($S358),IF($S358&gt;10000,$S358,IFERROR(DATE(INT($S358),IF(ROUND(MOD($S358,1)*100,0)&gt;12,ROUND(MOD($S358,1)*10,0),ROUND(MOD($S358,1)*100,0))+1,0),"")),IFERROR(IF(LEN($S358)-LEN(SUBSTITUTE($S358,".",""))&gt;=2,DATEVALUE(SUBSTITUTE(TRIM($S358),".","-")),DATE(VALUE(LEFT(TRIM($S358),4)),VALUE(MID(TRIM($S358),6,2))+1,0)),"")))</f>
        <v/>
      </c>
      <c r="AC358" s="77" t="str">
        <f aca="false">IF(TRIM($T358&amp;"")="","",IF(ISNUMBER($T358),IF($T358&gt;10000,$T358,IFERROR(DATE(INT($T358),IF(ROUND(MOD($T358,1)*100,0)&gt;12,ROUND(MOD($T358,1)*10,0),ROUND(MOD($T358,1)*100,0))+1,0),"")),IFERROR(IF(LEN($T358)-LEN(SUBSTITUTE($T358,".",""))&gt;=2,DATEVALUE(SUBSTITUTE(TRIM($T358),".","-")),DATE(VALUE(LEFT(TRIM($T358),4)),VALUE(MID(TRIM($T358),6,2))+1,0)),"")))</f>
        <v/>
      </c>
    </row>
    <row r="359" customFormat="false" ht="14.25" hidden="false" customHeight="false" outlineLevel="0" collapsed="false">
      <c r="X359" s="77"/>
      <c r="Y359" s="78" t="str">
        <f aca="true">IF(TRIM($B359&amp;$C359)="","",IF(OR($W359="安装免保",$W359="技术免保",$W359="质保期内"),IF(NOT(ISNUMBER($X359)),"▲免保到期日没填",IF($X359&lt;TODAY(),"▲免保已到期，转收费",IF($X359-TODAY()&lt;=提醒天数,"免保剩"&amp;($X359-TODAY())&amp;"天","免保中"))),IF($W359="暂停维保","暂停中",IF($W359="已解约","已解约",""))))</f>
        <v/>
      </c>
      <c r="Z359" s="78" t="str">
        <f aca="true">IF(TRIM($B359&amp;$C359)="","",TRIM(IF($AA359="","",IF($AA359&lt;TODAY(),"年检已过期"&amp;(TODAY()-$AA359)&amp;"天 ",IF($AA359-TODAY()&lt;=提醒天数,"年检剩"&amp;($AA359-TODAY())&amp;"天 ","")))&amp;IF($AB359="","",IF($AB359&lt;TODAY(),"限速器已过期"&amp;(TODAY()-$AB359)&amp;"天 ",IF($AB359-TODAY()&lt;=提醒天数,"限速器剩"&amp;($AB359-TODAY())&amp;"天 ","")))&amp;IF($AC359="","",IF($AC359&lt;TODAY(),"载重试验已过期"&amp;(TODAY()-$AC359)&amp;"天 ",IF($AC359-TODAY()&lt;=提醒天数,"载重试验剩"&amp;($AC359-TODAY())&amp;"天 ","")))))</f>
        <v/>
      </c>
      <c r="AA359" s="77" t="str">
        <f aca="false">IF(TRIM($Q359&amp;"")="","",IF(ISNUMBER($Q359),IF($Q359&gt;10000,$Q359,IFERROR(DATE(INT($Q359),IF(ROUND(MOD($Q359,1)*100,0)&gt;12,ROUND(MOD($Q359,1)*10,0),ROUND(MOD($Q359,1)*100,0))+1,0),"")),IFERROR(IF(LEN($Q359)-LEN(SUBSTITUTE($Q359,".",""))&gt;=2,DATEVALUE(SUBSTITUTE(TRIM($Q359),".","-")),DATE(VALUE(LEFT(TRIM($Q359),4)),VALUE(MID(TRIM($Q359),6,2))+1,0)),"")))</f>
        <v/>
      </c>
      <c r="AB359" s="77" t="str">
        <f aca="false">IF(TRIM($S359&amp;"")="","",IF(ISNUMBER($S359),IF($S359&gt;10000,$S359,IFERROR(DATE(INT($S359),IF(ROUND(MOD($S359,1)*100,0)&gt;12,ROUND(MOD($S359,1)*10,0),ROUND(MOD($S359,1)*100,0))+1,0),"")),IFERROR(IF(LEN($S359)-LEN(SUBSTITUTE($S359,".",""))&gt;=2,DATEVALUE(SUBSTITUTE(TRIM($S359),".","-")),DATE(VALUE(LEFT(TRIM($S359),4)),VALUE(MID(TRIM($S359),6,2))+1,0)),"")))</f>
        <v/>
      </c>
      <c r="AC359" s="77" t="str">
        <f aca="false">IF(TRIM($T359&amp;"")="","",IF(ISNUMBER($T359),IF($T359&gt;10000,$T359,IFERROR(DATE(INT($T359),IF(ROUND(MOD($T359,1)*100,0)&gt;12,ROUND(MOD($T359,1)*10,0),ROUND(MOD($T359,1)*100,0))+1,0),"")),IFERROR(IF(LEN($T359)-LEN(SUBSTITUTE($T359,".",""))&gt;=2,DATEVALUE(SUBSTITUTE(TRIM($T359),".","-")),DATE(VALUE(LEFT(TRIM($T359),4)),VALUE(MID(TRIM($T359),6,2))+1,0)),"")))</f>
        <v/>
      </c>
    </row>
    <row r="360" customFormat="false" ht="14.25" hidden="false" customHeight="false" outlineLevel="0" collapsed="false">
      <c r="X360" s="77"/>
      <c r="Y360" s="78" t="str">
        <f aca="true">IF(TRIM($B360&amp;$C360)="","",IF(OR($W360="安装免保",$W360="技术免保",$W360="质保期内"),IF(NOT(ISNUMBER($X360)),"▲免保到期日没填",IF($X360&lt;TODAY(),"▲免保已到期，转收费",IF($X360-TODAY()&lt;=提醒天数,"免保剩"&amp;($X360-TODAY())&amp;"天","免保中"))),IF($W360="暂停维保","暂停中",IF($W360="已解约","已解约",""))))</f>
        <v/>
      </c>
      <c r="Z360" s="78" t="str">
        <f aca="true">IF(TRIM($B360&amp;$C360)="","",TRIM(IF($AA360="","",IF($AA360&lt;TODAY(),"年检已过期"&amp;(TODAY()-$AA360)&amp;"天 ",IF($AA360-TODAY()&lt;=提醒天数,"年检剩"&amp;($AA360-TODAY())&amp;"天 ","")))&amp;IF($AB360="","",IF($AB360&lt;TODAY(),"限速器已过期"&amp;(TODAY()-$AB360)&amp;"天 ",IF($AB360-TODAY()&lt;=提醒天数,"限速器剩"&amp;($AB360-TODAY())&amp;"天 ","")))&amp;IF($AC360="","",IF($AC360&lt;TODAY(),"载重试验已过期"&amp;(TODAY()-$AC360)&amp;"天 ",IF($AC360-TODAY()&lt;=提醒天数,"载重试验剩"&amp;($AC360-TODAY())&amp;"天 ","")))))</f>
        <v/>
      </c>
      <c r="AA360" s="77" t="str">
        <f aca="false">IF(TRIM($Q360&amp;"")="","",IF(ISNUMBER($Q360),IF($Q360&gt;10000,$Q360,IFERROR(DATE(INT($Q360),IF(ROUND(MOD($Q360,1)*100,0)&gt;12,ROUND(MOD($Q360,1)*10,0),ROUND(MOD($Q360,1)*100,0))+1,0),"")),IFERROR(IF(LEN($Q360)-LEN(SUBSTITUTE($Q360,".",""))&gt;=2,DATEVALUE(SUBSTITUTE(TRIM($Q360),".","-")),DATE(VALUE(LEFT(TRIM($Q360),4)),VALUE(MID(TRIM($Q360),6,2))+1,0)),"")))</f>
        <v/>
      </c>
      <c r="AB360" s="77" t="str">
        <f aca="false">IF(TRIM($S360&amp;"")="","",IF(ISNUMBER($S360),IF($S360&gt;10000,$S360,IFERROR(DATE(INT($S360),IF(ROUND(MOD($S360,1)*100,0)&gt;12,ROUND(MOD($S360,1)*10,0),ROUND(MOD($S360,1)*100,0))+1,0),"")),IFERROR(IF(LEN($S360)-LEN(SUBSTITUTE($S360,".",""))&gt;=2,DATEVALUE(SUBSTITUTE(TRIM($S360),".","-")),DATE(VALUE(LEFT(TRIM($S360),4)),VALUE(MID(TRIM($S360),6,2))+1,0)),"")))</f>
        <v/>
      </c>
      <c r="AC360" s="77" t="str">
        <f aca="false">IF(TRIM($T360&amp;"")="","",IF(ISNUMBER($T360),IF($T360&gt;10000,$T360,IFERROR(DATE(INT($T360),IF(ROUND(MOD($T360,1)*100,0)&gt;12,ROUND(MOD($T360,1)*10,0),ROUND(MOD($T360,1)*100,0))+1,0),"")),IFERROR(IF(LEN($T360)-LEN(SUBSTITUTE($T360,".",""))&gt;=2,DATEVALUE(SUBSTITUTE(TRIM($T360),".","-")),DATE(VALUE(LEFT(TRIM($T360),4)),VALUE(MID(TRIM($T360),6,2))+1,0)),"")))</f>
        <v/>
      </c>
    </row>
    <row r="361" customFormat="false" ht="14.25" hidden="false" customHeight="false" outlineLevel="0" collapsed="false">
      <c r="X361" s="77"/>
      <c r="Y361" s="78" t="str">
        <f aca="true">IF(TRIM($B361&amp;$C361)="","",IF(OR($W361="安装免保",$W361="技术免保",$W361="质保期内"),IF(NOT(ISNUMBER($X361)),"▲免保到期日没填",IF($X361&lt;TODAY(),"▲免保已到期，转收费",IF($X361-TODAY()&lt;=提醒天数,"免保剩"&amp;($X361-TODAY())&amp;"天","免保中"))),IF($W361="暂停维保","暂停中",IF($W361="已解约","已解约",""))))</f>
        <v/>
      </c>
      <c r="Z361" s="78" t="str">
        <f aca="true">IF(TRIM($B361&amp;$C361)="","",TRIM(IF($AA361="","",IF($AA361&lt;TODAY(),"年检已过期"&amp;(TODAY()-$AA361)&amp;"天 ",IF($AA361-TODAY()&lt;=提醒天数,"年检剩"&amp;($AA361-TODAY())&amp;"天 ","")))&amp;IF($AB361="","",IF($AB361&lt;TODAY(),"限速器已过期"&amp;(TODAY()-$AB361)&amp;"天 ",IF($AB361-TODAY()&lt;=提醒天数,"限速器剩"&amp;($AB361-TODAY())&amp;"天 ","")))&amp;IF($AC361="","",IF($AC361&lt;TODAY(),"载重试验已过期"&amp;(TODAY()-$AC361)&amp;"天 ",IF($AC361-TODAY()&lt;=提醒天数,"载重试验剩"&amp;($AC361-TODAY())&amp;"天 ","")))))</f>
        <v/>
      </c>
      <c r="AA361" s="77" t="str">
        <f aca="false">IF(TRIM($Q361&amp;"")="","",IF(ISNUMBER($Q361),IF($Q361&gt;10000,$Q361,IFERROR(DATE(INT($Q361),IF(ROUND(MOD($Q361,1)*100,0)&gt;12,ROUND(MOD($Q361,1)*10,0),ROUND(MOD($Q361,1)*100,0))+1,0),"")),IFERROR(IF(LEN($Q361)-LEN(SUBSTITUTE($Q361,".",""))&gt;=2,DATEVALUE(SUBSTITUTE(TRIM($Q361),".","-")),DATE(VALUE(LEFT(TRIM($Q361),4)),VALUE(MID(TRIM($Q361),6,2))+1,0)),"")))</f>
        <v/>
      </c>
      <c r="AB361" s="77" t="str">
        <f aca="false">IF(TRIM($S361&amp;"")="","",IF(ISNUMBER($S361),IF($S361&gt;10000,$S361,IFERROR(DATE(INT($S361),IF(ROUND(MOD($S361,1)*100,0)&gt;12,ROUND(MOD($S361,1)*10,0),ROUND(MOD($S361,1)*100,0))+1,0),"")),IFERROR(IF(LEN($S361)-LEN(SUBSTITUTE($S361,".",""))&gt;=2,DATEVALUE(SUBSTITUTE(TRIM($S361),".","-")),DATE(VALUE(LEFT(TRIM($S361),4)),VALUE(MID(TRIM($S361),6,2))+1,0)),"")))</f>
        <v/>
      </c>
      <c r="AC361" s="77" t="str">
        <f aca="false">IF(TRIM($T361&amp;"")="","",IF(ISNUMBER($T361),IF($T361&gt;10000,$T361,IFERROR(DATE(INT($T361),IF(ROUND(MOD($T361,1)*100,0)&gt;12,ROUND(MOD($T361,1)*10,0),ROUND(MOD($T361,1)*100,0))+1,0),"")),IFERROR(IF(LEN($T361)-LEN(SUBSTITUTE($T361,".",""))&gt;=2,DATEVALUE(SUBSTITUTE(TRIM($T361),".","-")),DATE(VALUE(LEFT(TRIM($T361),4)),VALUE(MID(TRIM($T361),6,2))+1,0)),"")))</f>
        <v/>
      </c>
    </row>
    <row r="362" customFormat="false" ht="14.25" hidden="false" customHeight="false" outlineLevel="0" collapsed="false">
      <c r="X362" s="77"/>
      <c r="Y362" s="78" t="str">
        <f aca="true">IF(TRIM($B362&amp;$C362)="","",IF(OR($W362="安装免保",$W362="技术免保",$W362="质保期内"),IF(NOT(ISNUMBER($X362)),"▲免保到期日没填",IF($X362&lt;TODAY(),"▲免保已到期，转收费",IF($X362-TODAY()&lt;=提醒天数,"免保剩"&amp;($X362-TODAY())&amp;"天","免保中"))),IF($W362="暂停维保","暂停中",IF($W362="已解约","已解约",""))))</f>
        <v/>
      </c>
      <c r="Z362" s="78" t="str">
        <f aca="true">IF(TRIM($B362&amp;$C362)="","",TRIM(IF($AA362="","",IF($AA362&lt;TODAY(),"年检已过期"&amp;(TODAY()-$AA362)&amp;"天 ",IF($AA362-TODAY()&lt;=提醒天数,"年检剩"&amp;($AA362-TODAY())&amp;"天 ","")))&amp;IF($AB362="","",IF($AB362&lt;TODAY(),"限速器已过期"&amp;(TODAY()-$AB362)&amp;"天 ",IF($AB362-TODAY()&lt;=提醒天数,"限速器剩"&amp;($AB362-TODAY())&amp;"天 ","")))&amp;IF($AC362="","",IF($AC362&lt;TODAY(),"载重试验已过期"&amp;(TODAY()-$AC362)&amp;"天 ",IF($AC362-TODAY()&lt;=提醒天数,"载重试验剩"&amp;($AC362-TODAY())&amp;"天 ","")))))</f>
        <v/>
      </c>
      <c r="AA362" s="77" t="str">
        <f aca="false">IF(TRIM($Q362&amp;"")="","",IF(ISNUMBER($Q362),IF($Q362&gt;10000,$Q362,IFERROR(DATE(INT($Q362),IF(ROUND(MOD($Q362,1)*100,0)&gt;12,ROUND(MOD($Q362,1)*10,0),ROUND(MOD($Q362,1)*100,0))+1,0),"")),IFERROR(IF(LEN($Q362)-LEN(SUBSTITUTE($Q362,".",""))&gt;=2,DATEVALUE(SUBSTITUTE(TRIM($Q362),".","-")),DATE(VALUE(LEFT(TRIM($Q362),4)),VALUE(MID(TRIM($Q362),6,2))+1,0)),"")))</f>
        <v/>
      </c>
      <c r="AB362" s="77" t="str">
        <f aca="false">IF(TRIM($S362&amp;"")="","",IF(ISNUMBER($S362),IF($S362&gt;10000,$S362,IFERROR(DATE(INT($S362),IF(ROUND(MOD($S362,1)*100,0)&gt;12,ROUND(MOD($S362,1)*10,0),ROUND(MOD($S362,1)*100,0))+1,0),"")),IFERROR(IF(LEN($S362)-LEN(SUBSTITUTE($S362,".",""))&gt;=2,DATEVALUE(SUBSTITUTE(TRIM($S362),".","-")),DATE(VALUE(LEFT(TRIM($S362),4)),VALUE(MID(TRIM($S362),6,2))+1,0)),"")))</f>
        <v/>
      </c>
      <c r="AC362" s="77" t="str">
        <f aca="false">IF(TRIM($T362&amp;"")="","",IF(ISNUMBER($T362),IF($T362&gt;10000,$T362,IFERROR(DATE(INT($T362),IF(ROUND(MOD($T362,1)*100,0)&gt;12,ROUND(MOD($T362,1)*10,0),ROUND(MOD($T362,1)*100,0))+1,0),"")),IFERROR(IF(LEN($T362)-LEN(SUBSTITUTE($T362,".",""))&gt;=2,DATEVALUE(SUBSTITUTE(TRIM($T362),".","-")),DATE(VALUE(LEFT(TRIM($T362),4)),VALUE(MID(TRIM($T362),6,2))+1,0)),"")))</f>
        <v/>
      </c>
    </row>
    <row r="363" customFormat="false" ht="14.25" hidden="false" customHeight="false" outlineLevel="0" collapsed="false">
      <c r="X363" s="77"/>
      <c r="Y363" s="78" t="str">
        <f aca="true">IF(TRIM($B363&amp;$C363)="","",IF(OR($W363="安装免保",$W363="技术免保",$W363="质保期内"),IF(NOT(ISNUMBER($X363)),"▲免保到期日没填",IF($X363&lt;TODAY(),"▲免保已到期，转收费",IF($X363-TODAY()&lt;=提醒天数,"免保剩"&amp;($X363-TODAY())&amp;"天","免保中"))),IF($W363="暂停维保","暂停中",IF($W363="已解约","已解约",""))))</f>
        <v/>
      </c>
      <c r="Z363" s="78" t="str">
        <f aca="true">IF(TRIM($B363&amp;$C363)="","",TRIM(IF($AA363="","",IF($AA363&lt;TODAY(),"年检已过期"&amp;(TODAY()-$AA363)&amp;"天 ",IF($AA363-TODAY()&lt;=提醒天数,"年检剩"&amp;($AA363-TODAY())&amp;"天 ","")))&amp;IF($AB363="","",IF($AB363&lt;TODAY(),"限速器已过期"&amp;(TODAY()-$AB363)&amp;"天 ",IF($AB363-TODAY()&lt;=提醒天数,"限速器剩"&amp;($AB363-TODAY())&amp;"天 ","")))&amp;IF($AC363="","",IF($AC363&lt;TODAY(),"载重试验已过期"&amp;(TODAY()-$AC363)&amp;"天 ",IF($AC363-TODAY()&lt;=提醒天数,"载重试验剩"&amp;($AC363-TODAY())&amp;"天 ","")))))</f>
        <v/>
      </c>
      <c r="AA363" s="77" t="str">
        <f aca="false">IF(TRIM($Q363&amp;"")="","",IF(ISNUMBER($Q363),IF($Q363&gt;10000,$Q363,IFERROR(DATE(INT($Q363),IF(ROUND(MOD($Q363,1)*100,0)&gt;12,ROUND(MOD($Q363,1)*10,0),ROUND(MOD($Q363,1)*100,0))+1,0),"")),IFERROR(IF(LEN($Q363)-LEN(SUBSTITUTE($Q363,".",""))&gt;=2,DATEVALUE(SUBSTITUTE(TRIM($Q363),".","-")),DATE(VALUE(LEFT(TRIM($Q363),4)),VALUE(MID(TRIM($Q363),6,2))+1,0)),"")))</f>
        <v/>
      </c>
      <c r="AB363" s="77" t="str">
        <f aca="false">IF(TRIM($S363&amp;"")="","",IF(ISNUMBER($S363),IF($S363&gt;10000,$S363,IFERROR(DATE(INT($S363),IF(ROUND(MOD($S363,1)*100,0)&gt;12,ROUND(MOD($S363,1)*10,0),ROUND(MOD($S363,1)*100,0))+1,0),"")),IFERROR(IF(LEN($S363)-LEN(SUBSTITUTE($S363,".",""))&gt;=2,DATEVALUE(SUBSTITUTE(TRIM($S363),".","-")),DATE(VALUE(LEFT(TRIM($S363),4)),VALUE(MID(TRIM($S363),6,2))+1,0)),"")))</f>
        <v/>
      </c>
      <c r="AC363" s="77" t="str">
        <f aca="false">IF(TRIM($T363&amp;"")="","",IF(ISNUMBER($T363),IF($T363&gt;10000,$T363,IFERROR(DATE(INT($T363),IF(ROUND(MOD($T363,1)*100,0)&gt;12,ROUND(MOD($T363,1)*10,0),ROUND(MOD($T363,1)*100,0))+1,0),"")),IFERROR(IF(LEN($T363)-LEN(SUBSTITUTE($T363,".",""))&gt;=2,DATEVALUE(SUBSTITUTE(TRIM($T363),".","-")),DATE(VALUE(LEFT(TRIM($T363),4)),VALUE(MID(TRIM($T363),6,2))+1,0)),"")))</f>
        <v/>
      </c>
    </row>
    <row r="364" customFormat="false" ht="14.25" hidden="false" customHeight="false" outlineLevel="0" collapsed="false">
      <c r="X364" s="77"/>
      <c r="Y364" s="78" t="str">
        <f aca="true">IF(TRIM($B364&amp;$C364)="","",IF(OR($W364="安装免保",$W364="技术免保",$W364="质保期内"),IF(NOT(ISNUMBER($X364)),"▲免保到期日没填",IF($X364&lt;TODAY(),"▲免保已到期，转收费",IF($X364-TODAY()&lt;=提醒天数,"免保剩"&amp;($X364-TODAY())&amp;"天","免保中"))),IF($W364="暂停维保","暂停中",IF($W364="已解约","已解约",""))))</f>
        <v/>
      </c>
      <c r="Z364" s="78" t="str">
        <f aca="true">IF(TRIM($B364&amp;$C364)="","",TRIM(IF($AA364="","",IF($AA364&lt;TODAY(),"年检已过期"&amp;(TODAY()-$AA364)&amp;"天 ",IF($AA364-TODAY()&lt;=提醒天数,"年检剩"&amp;($AA364-TODAY())&amp;"天 ","")))&amp;IF($AB364="","",IF($AB364&lt;TODAY(),"限速器已过期"&amp;(TODAY()-$AB364)&amp;"天 ",IF($AB364-TODAY()&lt;=提醒天数,"限速器剩"&amp;($AB364-TODAY())&amp;"天 ","")))&amp;IF($AC364="","",IF($AC364&lt;TODAY(),"载重试验已过期"&amp;(TODAY()-$AC364)&amp;"天 ",IF($AC364-TODAY()&lt;=提醒天数,"载重试验剩"&amp;($AC364-TODAY())&amp;"天 ","")))))</f>
        <v/>
      </c>
      <c r="AA364" s="77" t="str">
        <f aca="false">IF(TRIM($Q364&amp;"")="","",IF(ISNUMBER($Q364),IF($Q364&gt;10000,$Q364,IFERROR(DATE(INT($Q364),IF(ROUND(MOD($Q364,1)*100,0)&gt;12,ROUND(MOD($Q364,1)*10,0),ROUND(MOD($Q364,1)*100,0))+1,0),"")),IFERROR(IF(LEN($Q364)-LEN(SUBSTITUTE($Q364,".",""))&gt;=2,DATEVALUE(SUBSTITUTE(TRIM($Q364),".","-")),DATE(VALUE(LEFT(TRIM($Q364),4)),VALUE(MID(TRIM($Q364),6,2))+1,0)),"")))</f>
        <v/>
      </c>
      <c r="AB364" s="77" t="str">
        <f aca="false">IF(TRIM($S364&amp;"")="","",IF(ISNUMBER($S364),IF($S364&gt;10000,$S364,IFERROR(DATE(INT($S364),IF(ROUND(MOD($S364,1)*100,0)&gt;12,ROUND(MOD($S364,1)*10,0),ROUND(MOD($S364,1)*100,0))+1,0),"")),IFERROR(IF(LEN($S364)-LEN(SUBSTITUTE($S364,".",""))&gt;=2,DATEVALUE(SUBSTITUTE(TRIM($S364),".","-")),DATE(VALUE(LEFT(TRIM($S364),4)),VALUE(MID(TRIM($S364),6,2))+1,0)),"")))</f>
        <v/>
      </c>
      <c r="AC364" s="77" t="str">
        <f aca="false">IF(TRIM($T364&amp;"")="","",IF(ISNUMBER($T364),IF($T364&gt;10000,$T364,IFERROR(DATE(INT($T364),IF(ROUND(MOD($T364,1)*100,0)&gt;12,ROUND(MOD($T364,1)*10,0),ROUND(MOD($T364,1)*100,0))+1,0),"")),IFERROR(IF(LEN($T364)-LEN(SUBSTITUTE($T364,".",""))&gt;=2,DATEVALUE(SUBSTITUTE(TRIM($T364),".","-")),DATE(VALUE(LEFT(TRIM($T364),4)),VALUE(MID(TRIM($T364),6,2))+1,0)),"")))</f>
        <v/>
      </c>
    </row>
    <row r="365" customFormat="false" ht="14.25" hidden="false" customHeight="false" outlineLevel="0" collapsed="false">
      <c r="X365" s="77"/>
      <c r="Y365" s="78" t="str">
        <f aca="true">IF(TRIM($B365&amp;$C365)="","",IF(OR($W365="安装免保",$W365="技术免保",$W365="质保期内"),IF(NOT(ISNUMBER($X365)),"▲免保到期日没填",IF($X365&lt;TODAY(),"▲免保已到期，转收费",IF($X365-TODAY()&lt;=提醒天数,"免保剩"&amp;($X365-TODAY())&amp;"天","免保中"))),IF($W365="暂停维保","暂停中",IF($W365="已解约","已解约",""))))</f>
        <v/>
      </c>
      <c r="Z365" s="78" t="str">
        <f aca="true">IF(TRIM($B365&amp;$C365)="","",TRIM(IF($AA365="","",IF($AA365&lt;TODAY(),"年检已过期"&amp;(TODAY()-$AA365)&amp;"天 ",IF($AA365-TODAY()&lt;=提醒天数,"年检剩"&amp;($AA365-TODAY())&amp;"天 ","")))&amp;IF($AB365="","",IF($AB365&lt;TODAY(),"限速器已过期"&amp;(TODAY()-$AB365)&amp;"天 ",IF($AB365-TODAY()&lt;=提醒天数,"限速器剩"&amp;($AB365-TODAY())&amp;"天 ","")))&amp;IF($AC365="","",IF($AC365&lt;TODAY(),"载重试验已过期"&amp;(TODAY()-$AC365)&amp;"天 ",IF($AC365-TODAY()&lt;=提醒天数,"载重试验剩"&amp;($AC365-TODAY())&amp;"天 ","")))))</f>
        <v/>
      </c>
      <c r="AA365" s="77" t="str">
        <f aca="false">IF(TRIM($Q365&amp;"")="","",IF(ISNUMBER($Q365),IF($Q365&gt;10000,$Q365,IFERROR(DATE(INT($Q365),IF(ROUND(MOD($Q365,1)*100,0)&gt;12,ROUND(MOD($Q365,1)*10,0),ROUND(MOD($Q365,1)*100,0))+1,0),"")),IFERROR(IF(LEN($Q365)-LEN(SUBSTITUTE($Q365,".",""))&gt;=2,DATEVALUE(SUBSTITUTE(TRIM($Q365),".","-")),DATE(VALUE(LEFT(TRIM($Q365),4)),VALUE(MID(TRIM($Q365),6,2))+1,0)),"")))</f>
        <v/>
      </c>
      <c r="AB365" s="77" t="str">
        <f aca="false">IF(TRIM($S365&amp;"")="","",IF(ISNUMBER($S365),IF($S365&gt;10000,$S365,IFERROR(DATE(INT($S365),IF(ROUND(MOD($S365,1)*100,0)&gt;12,ROUND(MOD($S365,1)*10,0),ROUND(MOD($S365,1)*100,0))+1,0),"")),IFERROR(IF(LEN($S365)-LEN(SUBSTITUTE($S365,".",""))&gt;=2,DATEVALUE(SUBSTITUTE(TRIM($S365),".","-")),DATE(VALUE(LEFT(TRIM($S365),4)),VALUE(MID(TRIM($S365),6,2))+1,0)),"")))</f>
        <v/>
      </c>
      <c r="AC365" s="77" t="str">
        <f aca="false">IF(TRIM($T365&amp;"")="","",IF(ISNUMBER($T365),IF($T365&gt;10000,$T365,IFERROR(DATE(INT($T365),IF(ROUND(MOD($T365,1)*100,0)&gt;12,ROUND(MOD($T365,1)*10,0),ROUND(MOD($T365,1)*100,0))+1,0),"")),IFERROR(IF(LEN($T365)-LEN(SUBSTITUTE($T365,".",""))&gt;=2,DATEVALUE(SUBSTITUTE(TRIM($T365),".","-")),DATE(VALUE(LEFT(TRIM($T365),4)),VALUE(MID(TRIM($T365),6,2))+1,0)),"")))</f>
        <v/>
      </c>
    </row>
    <row r="366" customFormat="false" ht="14.25" hidden="false" customHeight="false" outlineLevel="0" collapsed="false">
      <c r="X366" s="77"/>
      <c r="Y366" s="78" t="str">
        <f aca="true">IF(TRIM($B366&amp;$C366)="","",IF(OR($W366="安装免保",$W366="技术免保",$W366="质保期内"),IF(NOT(ISNUMBER($X366)),"▲免保到期日没填",IF($X366&lt;TODAY(),"▲免保已到期，转收费",IF($X366-TODAY()&lt;=提醒天数,"免保剩"&amp;($X366-TODAY())&amp;"天","免保中"))),IF($W366="暂停维保","暂停中",IF($W366="已解约","已解约",""))))</f>
        <v/>
      </c>
      <c r="Z366" s="78" t="str">
        <f aca="true">IF(TRIM($B366&amp;$C366)="","",TRIM(IF($AA366="","",IF($AA366&lt;TODAY(),"年检已过期"&amp;(TODAY()-$AA366)&amp;"天 ",IF($AA366-TODAY()&lt;=提醒天数,"年检剩"&amp;($AA366-TODAY())&amp;"天 ","")))&amp;IF($AB366="","",IF($AB366&lt;TODAY(),"限速器已过期"&amp;(TODAY()-$AB366)&amp;"天 ",IF($AB366-TODAY()&lt;=提醒天数,"限速器剩"&amp;($AB366-TODAY())&amp;"天 ","")))&amp;IF($AC366="","",IF($AC366&lt;TODAY(),"载重试验已过期"&amp;(TODAY()-$AC366)&amp;"天 ",IF($AC366-TODAY()&lt;=提醒天数,"载重试验剩"&amp;($AC366-TODAY())&amp;"天 ","")))))</f>
        <v/>
      </c>
      <c r="AA366" s="77" t="str">
        <f aca="false">IF(TRIM($Q366&amp;"")="","",IF(ISNUMBER($Q366),IF($Q366&gt;10000,$Q366,IFERROR(DATE(INT($Q366),IF(ROUND(MOD($Q366,1)*100,0)&gt;12,ROUND(MOD($Q366,1)*10,0),ROUND(MOD($Q366,1)*100,0))+1,0),"")),IFERROR(IF(LEN($Q366)-LEN(SUBSTITUTE($Q366,".",""))&gt;=2,DATEVALUE(SUBSTITUTE(TRIM($Q366),".","-")),DATE(VALUE(LEFT(TRIM($Q366),4)),VALUE(MID(TRIM($Q366),6,2))+1,0)),"")))</f>
        <v/>
      </c>
      <c r="AB366" s="77" t="str">
        <f aca="false">IF(TRIM($S366&amp;"")="","",IF(ISNUMBER($S366),IF($S366&gt;10000,$S366,IFERROR(DATE(INT($S366),IF(ROUND(MOD($S366,1)*100,0)&gt;12,ROUND(MOD($S366,1)*10,0),ROUND(MOD($S366,1)*100,0))+1,0),"")),IFERROR(IF(LEN($S366)-LEN(SUBSTITUTE($S366,".",""))&gt;=2,DATEVALUE(SUBSTITUTE(TRIM($S366),".","-")),DATE(VALUE(LEFT(TRIM($S366),4)),VALUE(MID(TRIM($S366),6,2))+1,0)),"")))</f>
        <v/>
      </c>
      <c r="AC366" s="77" t="str">
        <f aca="false">IF(TRIM($T366&amp;"")="","",IF(ISNUMBER($T366),IF($T366&gt;10000,$T366,IFERROR(DATE(INT($T366),IF(ROUND(MOD($T366,1)*100,0)&gt;12,ROUND(MOD($T366,1)*10,0),ROUND(MOD($T366,1)*100,0))+1,0),"")),IFERROR(IF(LEN($T366)-LEN(SUBSTITUTE($T366,".",""))&gt;=2,DATEVALUE(SUBSTITUTE(TRIM($T366),".","-")),DATE(VALUE(LEFT(TRIM($T366),4)),VALUE(MID(TRIM($T366),6,2))+1,0)),"")))</f>
        <v/>
      </c>
    </row>
    <row r="367" customFormat="false" ht="14.25" hidden="false" customHeight="false" outlineLevel="0" collapsed="false">
      <c r="X367" s="77"/>
      <c r="Y367" s="78" t="str">
        <f aca="true">IF(TRIM($B367&amp;$C367)="","",IF(OR($W367="安装免保",$W367="技术免保",$W367="质保期内"),IF(NOT(ISNUMBER($X367)),"▲免保到期日没填",IF($X367&lt;TODAY(),"▲免保已到期，转收费",IF($X367-TODAY()&lt;=提醒天数,"免保剩"&amp;($X367-TODAY())&amp;"天","免保中"))),IF($W367="暂停维保","暂停中",IF($W367="已解约","已解约",""))))</f>
        <v/>
      </c>
      <c r="Z367" s="78" t="str">
        <f aca="true">IF(TRIM($B367&amp;$C367)="","",TRIM(IF($AA367="","",IF($AA367&lt;TODAY(),"年检已过期"&amp;(TODAY()-$AA367)&amp;"天 ",IF($AA367-TODAY()&lt;=提醒天数,"年检剩"&amp;($AA367-TODAY())&amp;"天 ","")))&amp;IF($AB367="","",IF($AB367&lt;TODAY(),"限速器已过期"&amp;(TODAY()-$AB367)&amp;"天 ",IF($AB367-TODAY()&lt;=提醒天数,"限速器剩"&amp;($AB367-TODAY())&amp;"天 ","")))&amp;IF($AC367="","",IF($AC367&lt;TODAY(),"载重试验已过期"&amp;(TODAY()-$AC367)&amp;"天 ",IF($AC367-TODAY()&lt;=提醒天数,"载重试验剩"&amp;($AC367-TODAY())&amp;"天 ","")))))</f>
        <v/>
      </c>
      <c r="AA367" s="77" t="str">
        <f aca="false">IF(TRIM($Q367&amp;"")="","",IF(ISNUMBER($Q367),IF($Q367&gt;10000,$Q367,IFERROR(DATE(INT($Q367),IF(ROUND(MOD($Q367,1)*100,0)&gt;12,ROUND(MOD($Q367,1)*10,0),ROUND(MOD($Q367,1)*100,0))+1,0),"")),IFERROR(IF(LEN($Q367)-LEN(SUBSTITUTE($Q367,".",""))&gt;=2,DATEVALUE(SUBSTITUTE(TRIM($Q367),".","-")),DATE(VALUE(LEFT(TRIM($Q367),4)),VALUE(MID(TRIM($Q367),6,2))+1,0)),"")))</f>
        <v/>
      </c>
      <c r="AB367" s="77" t="str">
        <f aca="false">IF(TRIM($S367&amp;"")="","",IF(ISNUMBER($S367),IF($S367&gt;10000,$S367,IFERROR(DATE(INT($S367),IF(ROUND(MOD($S367,1)*100,0)&gt;12,ROUND(MOD($S367,1)*10,0),ROUND(MOD($S367,1)*100,0))+1,0),"")),IFERROR(IF(LEN($S367)-LEN(SUBSTITUTE($S367,".",""))&gt;=2,DATEVALUE(SUBSTITUTE(TRIM($S367),".","-")),DATE(VALUE(LEFT(TRIM($S367),4)),VALUE(MID(TRIM($S367),6,2))+1,0)),"")))</f>
        <v/>
      </c>
      <c r="AC367" s="77" t="str">
        <f aca="false">IF(TRIM($T367&amp;"")="","",IF(ISNUMBER($T367),IF($T367&gt;10000,$T367,IFERROR(DATE(INT($T367),IF(ROUND(MOD($T367,1)*100,0)&gt;12,ROUND(MOD($T367,1)*10,0),ROUND(MOD($T367,1)*100,0))+1,0),"")),IFERROR(IF(LEN($T367)-LEN(SUBSTITUTE($T367,".",""))&gt;=2,DATEVALUE(SUBSTITUTE(TRIM($T367),".","-")),DATE(VALUE(LEFT(TRIM($T367),4)),VALUE(MID(TRIM($T367),6,2))+1,0)),"")))</f>
        <v/>
      </c>
    </row>
    <row r="368" customFormat="false" ht="14.25" hidden="false" customHeight="false" outlineLevel="0" collapsed="false">
      <c r="X368" s="77"/>
      <c r="Y368" s="78" t="str">
        <f aca="true">IF(TRIM($B368&amp;$C368)="","",IF(OR($W368="安装免保",$W368="技术免保",$W368="质保期内"),IF(NOT(ISNUMBER($X368)),"▲免保到期日没填",IF($X368&lt;TODAY(),"▲免保已到期，转收费",IF($X368-TODAY()&lt;=提醒天数,"免保剩"&amp;($X368-TODAY())&amp;"天","免保中"))),IF($W368="暂停维保","暂停中",IF($W368="已解约","已解约",""))))</f>
        <v/>
      </c>
      <c r="Z368" s="78" t="str">
        <f aca="true">IF(TRIM($B368&amp;$C368)="","",TRIM(IF($AA368="","",IF($AA368&lt;TODAY(),"年检已过期"&amp;(TODAY()-$AA368)&amp;"天 ",IF($AA368-TODAY()&lt;=提醒天数,"年检剩"&amp;($AA368-TODAY())&amp;"天 ","")))&amp;IF($AB368="","",IF($AB368&lt;TODAY(),"限速器已过期"&amp;(TODAY()-$AB368)&amp;"天 ",IF($AB368-TODAY()&lt;=提醒天数,"限速器剩"&amp;($AB368-TODAY())&amp;"天 ","")))&amp;IF($AC368="","",IF($AC368&lt;TODAY(),"载重试验已过期"&amp;(TODAY()-$AC368)&amp;"天 ",IF($AC368-TODAY()&lt;=提醒天数,"载重试验剩"&amp;($AC368-TODAY())&amp;"天 ","")))))</f>
        <v/>
      </c>
      <c r="AA368" s="77" t="str">
        <f aca="false">IF(TRIM($Q368&amp;"")="","",IF(ISNUMBER($Q368),IF($Q368&gt;10000,$Q368,IFERROR(DATE(INT($Q368),IF(ROUND(MOD($Q368,1)*100,0)&gt;12,ROUND(MOD($Q368,1)*10,0),ROUND(MOD($Q368,1)*100,0))+1,0),"")),IFERROR(IF(LEN($Q368)-LEN(SUBSTITUTE($Q368,".",""))&gt;=2,DATEVALUE(SUBSTITUTE(TRIM($Q368),".","-")),DATE(VALUE(LEFT(TRIM($Q368),4)),VALUE(MID(TRIM($Q368),6,2))+1,0)),"")))</f>
        <v/>
      </c>
      <c r="AB368" s="77" t="str">
        <f aca="false">IF(TRIM($S368&amp;"")="","",IF(ISNUMBER($S368),IF($S368&gt;10000,$S368,IFERROR(DATE(INT($S368),IF(ROUND(MOD($S368,1)*100,0)&gt;12,ROUND(MOD($S368,1)*10,0),ROUND(MOD($S368,1)*100,0))+1,0),"")),IFERROR(IF(LEN($S368)-LEN(SUBSTITUTE($S368,".",""))&gt;=2,DATEVALUE(SUBSTITUTE(TRIM($S368),".","-")),DATE(VALUE(LEFT(TRIM($S368),4)),VALUE(MID(TRIM($S368),6,2))+1,0)),"")))</f>
        <v/>
      </c>
      <c r="AC368" s="77" t="str">
        <f aca="false">IF(TRIM($T368&amp;"")="","",IF(ISNUMBER($T368),IF($T368&gt;10000,$T368,IFERROR(DATE(INT($T368),IF(ROUND(MOD($T368,1)*100,0)&gt;12,ROUND(MOD($T368,1)*10,0),ROUND(MOD($T368,1)*100,0))+1,0),"")),IFERROR(IF(LEN($T368)-LEN(SUBSTITUTE($T368,".",""))&gt;=2,DATEVALUE(SUBSTITUTE(TRIM($T368),".","-")),DATE(VALUE(LEFT(TRIM($T368),4)),VALUE(MID(TRIM($T368),6,2))+1,0)),"")))</f>
        <v/>
      </c>
    </row>
    <row r="369" customFormat="false" ht="14.25" hidden="false" customHeight="false" outlineLevel="0" collapsed="false">
      <c r="X369" s="77"/>
      <c r="Y369" s="78" t="str">
        <f aca="true">IF(TRIM($B369&amp;$C369)="","",IF(OR($W369="安装免保",$W369="技术免保",$W369="质保期内"),IF(NOT(ISNUMBER($X369)),"▲免保到期日没填",IF($X369&lt;TODAY(),"▲免保已到期，转收费",IF($X369-TODAY()&lt;=提醒天数,"免保剩"&amp;($X369-TODAY())&amp;"天","免保中"))),IF($W369="暂停维保","暂停中",IF($W369="已解约","已解约",""))))</f>
        <v/>
      </c>
      <c r="Z369" s="78" t="str">
        <f aca="true">IF(TRIM($B369&amp;$C369)="","",TRIM(IF($AA369="","",IF($AA369&lt;TODAY(),"年检已过期"&amp;(TODAY()-$AA369)&amp;"天 ",IF($AA369-TODAY()&lt;=提醒天数,"年检剩"&amp;($AA369-TODAY())&amp;"天 ","")))&amp;IF($AB369="","",IF($AB369&lt;TODAY(),"限速器已过期"&amp;(TODAY()-$AB369)&amp;"天 ",IF($AB369-TODAY()&lt;=提醒天数,"限速器剩"&amp;($AB369-TODAY())&amp;"天 ","")))&amp;IF($AC369="","",IF($AC369&lt;TODAY(),"载重试验已过期"&amp;(TODAY()-$AC369)&amp;"天 ",IF($AC369-TODAY()&lt;=提醒天数,"载重试验剩"&amp;($AC369-TODAY())&amp;"天 ","")))))</f>
        <v/>
      </c>
      <c r="AA369" s="77" t="str">
        <f aca="false">IF(TRIM($Q369&amp;"")="","",IF(ISNUMBER($Q369),IF($Q369&gt;10000,$Q369,IFERROR(DATE(INT($Q369),IF(ROUND(MOD($Q369,1)*100,0)&gt;12,ROUND(MOD($Q369,1)*10,0),ROUND(MOD($Q369,1)*100,0))+1,0),"")),IFERROR(IF(LEN($Q369)-LEN(SUBSTITUTE($Q369,".",""))&gt;=2,DATEVALUE(SUBSTITUTE(TRIM($Q369),".","-")),DATE(VALUE(LEFT(TRIM($Q369),4)),VALUE(MID(TRIM($Q369),6,2))+1,0)),"")))</f>
        <v/>
      </c>
      <c r="AB369" s="77" t="str">
        <f aca="false">IF(TRIM($S369&amp;"")="","",IF(ISNUMBER($S369),IF($S369&gt;10000,$S369,IFERROR(DATE(INT($S369),IF(ROUND(MOD($S369,1)*100,0)&gt;12,ROUND(MOD($S369,1)*10,0),ROUND(MOD($S369,1)*100,0))+1,0),"")),IFERROR(IF(LEN($S369)-LEN(SUBSTITUTE($S369,".",""))&gt;=2,DATEVALUE(SUBSTITUTE(TRIM($S369),".","-")),DATE(VALUE(LEFT(TRIM($S369),4)),VALUE(MID(TRIM($S369),6,2))+1,0)),"")))</f>
        <v/>
      </c>
      <c r="AC369" s="77" t="str">
        <f aca="false">IF(TRIM($T369&amp;"")="","",IF(ISNUMBER($T369),IF($T369&gt;10000,$T369,IFERROR(DATE(INT($T369),IF(ROUND(MOD($T369,1)*100,0)&gt;12,ROUND(MOD($T369,1)*10,0),ROUND(MOD($T369,1)*100,0))+1,0),"")),IFERROR(IF(LEN($T369)-LEN(SUBSTITUTE($T369,".",""))&gt;=2,DATEVALUE(SUBSTITUTE(TRIM($T369),".","-")),DATE(VALUE(LEFT(TRIM($T369),4)),VALUE(MID(TRIM($T369),6,2))+1,0)),"")))</f>
        <v/>
      </c>
    </row>
    <row r="370" customFormat="false" ht="14.25" hidden="false" customHeight="false" outlineLevel="0" collapsed="false">
      <c r="X370" s="77"/>
      <c r="Y370" s="78" t="str">
        <f aca="true">IF(TRIM($B370&amp;$C370)="","",IF(OR($W370="安装免保",$W370="技术免保",$W370="质保期内"),IF(NOT(ISNUMBER($X370)),"▲免保到期日没填",IF($X370&lt;TODAY(),"▲免保已到期，转收费",IF($X370-TODAY()&lt;=提醒天数,"免保剩"&amp;($X370-TODAY())&amp;"天","免保中"))),IF($W370="暂停维保","暂停中",IF($W370="已解约","已解约",""))))</f>
        <v/>
      </c>
      <c r="Z370" s="78" t="str">
        <f aca="true">IF(TRIM($B370&amp;$C370)="","",TRIM(IF($AA370="","",IF($AA370&lt;TODAY(),"年检已过期"&amp;(TODAY()-$AA370)&amp;"天 ",IF($AA370-TODAY()&lt;=提醒天数,"年检剩"&amp;($AA370-TODAY())&amp;"天 ","")))&amp;IF($AB370="","",IF($AB370&lt;TODAY(),"限速器已过期"&amp;(TODAY()-$AB370)&amp;"天 ",IF($AB370-TODAY()&lt;=提醒天数,"限速器剩"&amp;($AB370-TODAY())&amp;"天 ","")))&amp;IF($AC370="","",IF($AC370&lt;TODAY(),"载重试验已过期"&amp;(TODAY()-$AC370)&amp;"天 ",IF($AC370-TODAY()&lt;=提醒天数,"载重试验剩"&amp;($AC370-TODAY())&amp;"天 ","")))))</f>
        <v/>
      </c>
      <c r="AA370" s="77" t="str">
        <f aca="false">IF(TRIM($Q370&amp;"")="","",IF(ISNUMBER($Q370),IF($Q370&gt;10000,$Q370,IFERROR(DATE(INT($Q370),IF(ROUND(MOD($Q370,1)*100,0)&gt;12,ROUND(MOD($Q370,1)*10,0),ROUND(MOD($Q370,1)*100,0))+1,0),"")),IFERROR(IF(LEN($Q370)-LEN(SUBSTITUTE($Q370,".",""))&gt;=2,DATEVALUE(SUBSTITUTE(TRIM($Q370),".","-")),DATE(VALUE(LEFT(TRIM($Q370),4)),VALUE(MID(TRIM($Q370),6,2))+1,0)),"")))</f>
        <v/>
      </c>
      <c r="AB370" s="77" t="str">
        <f aca="false">IF(TRIM($S370&amp;"")="","",IF(ISNUMBER($S370),IF($S370&gt;10000,$S370,IFERROR(DATE(INT($S370),IF(ROUND(MOD($S370,1)*100,0)&gt;12,ROUND(MOD($S370,1)*10,0),ROUND(MOD($S370,1)*100,0))+1,0),"")),IFERROR(IF(LEN($S370)-LEN(SUBSTITUTE($S370,".",""))&gt;=2,DATEVALUE(SUBSTITUTE(TRIM($S370),".","-")),DATE(VALUE(LEFT(TRIM($S370),4)),VALUE(MID(TRIM($S370),6,2))+1,0)),"")))</f>
        <v/>
      </c>
      <c r="AC370" s="77" t="str">
        <f aca="false">IF(TRIM($T370&amp;"")="","",IF(ISNUMBER($T370),IF($T370&gt;10000,$T370,IFERROR(DATE(INT($T370),IF(ROUND(MOD($T370,1)*100,0)&gt;12,ROUND(MOD($T370,1)*10,0),ROUND(MOD($T370,1)*100,0))+1,0),"")),IFERROR(IF(LEN($T370)-LEN(SUBSTITUTE($T370,".",""))&gt;=2,DATEVALUE(SUBSTITUTE(TRIM($T370),".","-")),DATE(VALUE(LEFT(TRIM($T370),4)),VALUE(MID(TRIM($T370),6,2))+1,0)),"")))</f>
        <v/>
      </c>
    </row>
    <row r="371" customFormat="false" ht="14.25" hidden="false" customHeight="false" outlineLevel="0" collapsed="false">
      <c r="X371" s="77"/>
      <c r="Y371" s="78" t="str">
        <f aca="true">IF(TRIM($B371&amp;$C371)="","",IF(OR($W371="安装免保",$W371="技术免保",$W371="质保期内"),IF(NOT(ISNUMBER($X371)),"▲免保到期日没填",IF($X371&lt;TODAY(),"▲免保已到期，转收费",IF($X371-TODAY()&lt;=提醒天数,"免保剩"&amp;($X371-TODAY())&amp;"天","免保中"))),IF($W371="暂停维保","暂停中",IF($W371="已解约","已解约",""))))</f>
        <v/>
      </c>
      <c r="Z371" s="78" t="str">
        <f aca="true">IF(TRIM($B371&amp;$C371)="","",TRIM(IF($AA371="","",IF($AA371&lt;TODAY(),"年检已过期"&amp;(TODAY()-$AA371)&amp;"天 ",IF($AA371-TODAY()&lt;=提醒天数,"年检剩"&amp;($AA371-TODAY())&amp;"天 ","")))&amp;IF($AB371="","",IF($AB371&lt;TODAY(),"限速器已过期"&amp;(TODAY()-$AB371)&amp;"天 ",IF($AB371-TODAY()&lt;=提醒天数,"限速器剩"&amp;($AB371-TODAY())&amp;"天 ","")))&amp;IF($AC371="","",IF($AC371&lt;TODAY(),"载重试验已过期"&amp;(TODAY()-$AC371)&amp;"天 ",IF($AC371-TODAY()&lt;=提醒天数,"载重试验剩"&amp;($AC371-TODAY())&amp;"天 ","")))))</f>
        <v/>
      </c>
      <c r="AA371" s="77" t="str">
        <f aca="false">IF(TRIM($Q371&amp;"")="","",IF(ISNUMBER($Q371),IF($Q371&gt;10000,$Q371,IFERROR(DATE(INT($Q371),IF(ROUND(MOD($Q371,1)*100,0)&gt;12,ROUND(MOD($Q371,1)*10,0),ROUND(MOD($Q371,1)*100,0))+1,0),"")),IFERROR(IF(LEN($Q371)-LEN(SUBSTITUTE($Q371,".",""))&gt;=2,DATEVALUE(SUBSTITUTE(TRIM($Q371),".","-")),DATE(VALUE(LEFT(TRIM($Q371),4)),VALUE(MID(TRIM($Q371),6,2))+1,0)),"")))</f>
        <v/>
      </c>
      <c r="AB371" s="77" t="str">
        <f aca="false">IF(TRIM($S371&amp;"")="","",IF(ISNUMBER($S371),IF($S371&gt;10000,$S371,IFERROR(DATE(INT($S371),IF(ROUND(MOD($S371,1)*100,0)&gt;12,ROUND(MOD($S371,1)*10,0),ROUND(MOD($S371,1)*100,0))+1,0),"")),IFERROR(IF(LEN($S371)-LEN(SUBSTITUTE($S371,".",""))&gt;=2,DATEVALUE(SUBSTITUTE(TRIM($S371),".","-")),DATE(VALUE(LEFT(TRIM($S371),4)),VALUE(MID(TRIM($S371),6,2))+1,0)),"")))</f>
        <v/>
      </c>
      <c r="AC371" s="77" t="str">
        <f aca="false">IF(TRIM($T371&amp;"")="","",IF(ISNUMBER($T371),IF($T371&gt;10000,$T371,IFERROR(DATE(INT($T371),IF(ROUND(MOD($T371,1)*100,0)&gt;12,ROUND(MOD($T371,1)*10,0),ROUND(MOD($T371,1)*100,0))+1,0),"")),IFERROR(IF(LEN($T371)-LEN(SUBSTITUTE($T371,".",""))&gt;=2,DATEVALUE(SUBSTITUTE(TRIM($T371),".","-")),DATE(VALUE(LEFT(TRIM($T371),4)),VALUE(MID(TRIM($T371),6,2))+1,0)),"")))</f>
        <v/>
      </c>
    </row>
    <row r="372" customFormat="false" ht="14.25" hidden="false" customHeight="false" outlineLevel="0" collapsed="false">
      <c r="X372" s="77"/>
      <c r="Y372" s="78" t="str">
        <f aca="true">IF(TRIM($B372&amp;$C372)="","",IF(OR($W372="安装免保",$W372="技术免保",$W372="质保期内"),IF(NOT(ISNUMBER($X372)),"▲免保到期日没填",IF($X372&lt;TODAY(),"▲免保已到期，转收费",IF($X372-TODAY()&lt;=提醒天数,"免保剩"&amp;($X372-TODAY())&amp;"天","免保中"))),IF($W372="暂停维保","暂停中",IF($W372="已解约","已解约",""))))</f>
        <v/>
      </c>
      <c r="Z372" s="78" t="str">
        <f aca="true">IF(TRIM($B372&amp;$C372)="","",TRIM(IF($AA372="","",IF($AA372&lt;TODAY(),"年检已过期"&amp;(TODAY()-$AA372)&amp;"天 ",IF($AA372-TODAY()&lt;=提醒天数,"年检剩"&amp;($AA372-TODAY())&amp;"天 ","")))&amp;IF($AB372="","",IF($AB372&lt;TODAY(),"限速器已过期"&amp;(TODAY()-$AB372)&amp;"天 ",IF($AB372-TODAY()&lt;=提醒天数,"限速器剩"&amp;($AB372-TODAY())&amp;"天 ","")))&amp;IF($AC372="","",IF($AC372&lt;TODAY(),"载重试验已过期"&amp;(TODAY()-$AC372)&amp;"天 ",IF($AC372-TODAY()&lt;=提醒天数,"载重试验剩"&amp;($AC372-TODAY())&amp;"天 ","")))))</f>
        <v/>
      </c>
      <c r="AA372" s="77" t="str">
        <f aca="false">IF(TRIM($Q372&amp;"")="","",IF(ISNUMBER($Q372),IF($Q372&gt;10000,$Q372,IFERROR(DATE(INT($Q372),IF(ROUND(MOD($Q372,1)*100,0)&gt;12,ROUND(MOD($Q372,1)*10,0),ROUND(MOD($Q372,1)*100,0))+1,0),"")),IFERROR(IF(LEN($Q372)-LEN(SUBSTITUTE($Q372,".",""))&gt;=2,DATEVALUE(SUBSTITUTE(TRIM($Q372),".","-")),DATE(VALUE(LEFT(TRIM($Q372),4)),VALUE(MID(TRIM($Q372),6,2))+1,0)),"")))</f>
        <v/>
      </c>
      <c r="AB372" s="77" t="str">
        <f aca="false">IF(TRIM($S372&amp;"")="","",IF(ISNUMBER($S372),IF($S372&gt;10000,$S372,IFERROR(DATE(INT($S372),IF(ROUND(MOD($S372,1)*100,0)&gt;12,ROUND(MOD($S372,1)*10,0),ROUND(MOD($S372,1)*100,0))+1,0),"")),IFERROR(IF(LEN($S372)-LEN(SUBSTITUTE($S372,".",""))&gt;=2,DATEVALUE(SUBSTITUTE(TRIM($S372),".","-")),DATE(VALUE(LEFT(TRIM($S372),4)),VALUE(MID(TRIM($S372),6,2))+1,0)),"")))</f>
        <v/>
      </c>
      <c r="AC372" s="77" t="str">
        <f aca="false">IF(TRIM($T372&amp;"")="","",IF(ISNUMBER($T372),IF($T372&gt;10000,$T372,IFERROR(DATE(INT($T372),IF(ROUND(MOD($T372,1)*100,0)&gt;12,ROUND(MOD($T372,1)*10,0),ROUND(MOD($T372,1)*100,0))+1,0),"")),IFERROR(IF(LEN($T372)-LEN(SUBSTITUTE($T372,".",""))&gt;=2,DATEVALUE(SUBSTITUTE(TRIM($T372),".","-")),DATE(VALUE(LEFT(TRIM($T372),4)),VALUE(MID(TRIM($T372),6,2))+1,0)),"")))</f>
        <v/>
      </c>
    </row>
    <row r="373" customFormat="false" ht="14.25" hidden="false" customHeight="false" outlineLevel="0" collapsed="false">
      <c r="X373" s="77"/>
      <c r="Y373" s="78" t="str">
        <f aca="true">IF(TRIM($B373&amp;$C373)="","",IF(OR($W373="安装免保",$W373="技术免保",$W373="质保期内"),IF(NOT(ISNUMBER($X373)),"▲免保到期日没填",IF($X373&lt;TODAY(),"▲免保已到期，转收费",IF($X373-TODAY()&lt;=提醒天数,"免保剩"&amp;($X373-TODAY())&amp;"天","免保中"))),IF($W373="暂停维保","暂停中",IF($W373="已解约","已解约",""))))</f>
        <v/>
      </c>
      <c r="Z373" s="78" t="str">
        <f aca="true">IF(TRIM($B373&amp;$C373)="","",TRIM(IF($AA373="","",IF($AA373&lt;TODAY(),"年检已过期"&amp;(TODAY()-$AA373)&amp;"天 ",IF($AA373-TODAY()&lt;=提醒天数,"年检剩"&amp;($AA373-TODAY())&amp;"天 ","")))&amp;IF($AB373="","",IF($AB373&lt;TODAY(),"限速器已过期"&amp;(TODAY()-$AB373)&amp;"天 ",IF($AB373-TODAY()&lt;=提醒天数,"限速器剩"&amp;($AB373-TODAY())&amp;"天 ","")))&amp;IF($AC373="","",IF($AC373&lt;TODAY(),"载重试验已过期"&amp;(TODAY()-$AC373)&amp;"天 ",IF($AC373-TODAY()&lt;=提醒天数,"载重试验剩"&amp;($AC373-TODAY())&amp;"天 ","")))))</f>
        <v/>
      </c>
      <c r="AA373" s="77" t="str">
        <f aca="false">IF(TRIM($Q373&amp;"")="","",IF(ISNUMBER($Q373),IF($Q373&gt;10000,$Q373,IFERROR(DATE(INT($Q373),IF(ROUND(MOD($Q373,1)*100,0)&gt;12,ROUND(MOD($Q373,1)*10,0),ROUND(MOD($Q373,1)*100,0))+1,0),"")),IFERROR(IF(LEN($Q373)-LEN(SUBSTITUTE($Q373,".",""))&gt;=2,DATEVALUE(SUBSTITUTE(TRIM($Q373),".","-")),DATE(VALUE(LEFT(TRIM($Q373),4)),VALUE(MID(TRIM($Q373),6,2))+1,0)),"")))</f>
        <v/>
      </c>
      <c r="AB373" s="77" t="str">
        <f aca="false">IF(TRIM($S373&amp;"")="","",IF(ISNUMBER($S373),IF($S373&gt;10000,$S373,IFERROR(DATE(INT($S373),IF(ROUND(MOD($S373,1)*100,0)&gt;12,ROUND(MOD($S373,1)*10,0),ROUND(MOD($S373,1)*100,0))+1,0),"")),IFERROR(IF(LEN($S373)-LEN(SUBSTITUTE($S373,".",""))&gt;=2,DATEVALUE(SUBSTITUTE(TRIM($S373),".","-")),DATE(VALUE(LEFT(TRIM($S373),4)),VALUE(MID(TRIM($S373),6,2))+1,0)),"")))</f>
        <v/>
      </c>
      <c r="AC373" s="77" t="str">
        <f aca="false">IF(TRIM($T373&amp;"")="","",IF(ISNUMBER($T373),IF($T373&gt;10000,$T373,IFERROR(DATE(INT($T373),IF(ROUND(MOD($T373,1)*100,0)&gt;12,ROUND(MOD($T373,1)*10,0),ROUND(MOD($T373,1)*100,0))+1,0),"")),IFERROR(IF(LEN($T373)-LEN(SUBSTITUTE($T373,".",""))&gt;=2,DATEVALUE(SUBSTITUTE(TRIM($T373),".","-")),DATE(VALUE(LEFT(TRIM($T373),4)),VALUE(MID(TRIM($T373),6,2))+1,0)),"")))</f>
        <v/>
      </c>
    </row>
    <row r="374" customFormat="false" ht="14.25" hidden="false" customHeight="false" outlineLevel="0" collapsed="false">
      <c r="X374" s="77"/>
      <c r="Y374" s="78" t="str">
        <f aca="true">IF(TRIM($B374&amp;$C374)="","",IF(OR($W374="安装免保",$W374="技术免保",$W374="质保期内"),IF(NOT(ISNUMBER($X374)),"▲免保到期日没填",IF($X374&lt;TODAY(),"▲免保已到期，转收费",IF($X374-TODAY()&lt;=提醒天数,"免保剩"&amp;($X374-TODAY())&amp;"天","免保中"))),IF($W374="暂停维保","暂停中",IF($W374="已解约","已解约",""))))</f>
        <v/>
      </c>
      <c r="Z374" s="78" t="str">
        <f aca="true">IF(TRIM($B374&amp;$C374)="","",TRIM(IF($AA374="","",IF($AA374&lt;TODAY(),"年检已过期"&amp;(TODAY()-$AA374)&amp;"天 ",IF($AA374-TODAY()&lt;=提醒天数,"年检剩"&amp;($AA374-TODAY())&amp;"天 ","")))&amp;IF($AB374="","",IF($AB374&lt;TODAY(),"限速器已过期"&amp;(TODAY()-$AB374)&amp;"天 ",IF($AB374-TODAY()&lt;=提醒天数,"限速器剩"&amp;($AB374-TODAY())&amp;"天 ","")))&amp;IF($AC374="","",IF($AC374&lt;TODAY(),"载重试验已过期"&amp;(TODAY()-$AC374)&amp;"天 ",IF($AC374-TODAY()&lt;=提醒天数,"载重试验剩"&amp;($AC374-TODAY())&amp;"天 ","")))))</f>
        <v/>
      </c>
      <c r="AA374" s="77" t="str">
        <f aca="false">IF(TRIM($Q374&amp;"")="","",IF(ISNUMBER($Q374),IF($Q374&gt;10000,$Q374,IFERROR(DATE(INT($Q374),IF(ROUND(MOD($Q374,1)*100,0)&gt;12,ROUND(MOD($Q374,1)*10,0),ROUND(MOD($Q374,1)*100,0))+1,0),"")),IFERROR(IF(LEN($Q374)-LEN(SUBSTITUTE($Q374,".",""))&gt;=2,DATEVALUE(SUBSTITUTE(TRIM($Q374),".","-")),DATE(VALUE(LEFT(TRIM($Q374),4)),VALUE(MID(TRIM($Q374),6,2))+1,0)),"")))</f>
        <v/>
      </c>
      <c r="AB374" s="77" t="str">
        <f aca="false">IF(TRIM($S374&amp;"")="","",IF(ISNUMBER($S374),IF($S374&gt;10000,$S374,IFERROR(DATE(INT($S374),IF(ROUND(MOD($S374,1)*100,0)&gt;12,ROUND(MOD($S374,1)*10,0),ROUND(MOD($S374,1)*100,0))+1,0),"")),IFERROR(IF(LEN($S374)-LEN(SUBSTITUTE($S374,".",""))&gt;=2,DATEVALUE(SUBSTITUTE(TRIM($S374),".","-")),DATE(VALUE(LEFT(TRIM($S374),4)),VALUE(MID(TRIM($S374),6,2))+1,0)),"")))</f>
        <v/>
      </c>
      <c r="AC374" s="77" t="str">
        <f aca="false">IF(TRIM($T374&amp;"")="","",IF(ISNUMBER($T374),IF($T374&gt;10000,$T374,IFERROR(DATE(INT($T374),IF(ROUND(MOD($T374,1)*100,0)&gt;12,ROUND(MOD($T374,1)*10,0),ROUND(MOD($T374,1)*100,0))+1,0),"")),IFERROR(IF(LEN($T374)-LEN(SUBSTITUTE($T374,".",""))&gt;=2,DATEVALUE(SUBSTITUTE(TRIM($T374),".","-")),DATE(VALUE(LEFT(TRIM($T374),4)),VALUE(MID(TRIM($T374),6,2))+1,0)),"")))</f>
        <v/>
      </c>
    </row>
    <row r="375" customFormat="false" ht="14.25" hidden="false" customHeight="false" outlineLevel="0" collapsed="false">
      <c r="X375" s="77"/>
      <c r="Y375" s="78" t="str">
        <f aca="true">IF(TRIM($B375&amp;$C375)="","",IF(OR($W375="安装免保",$W375="技术免保",$W375="质保期内"),IF(NOT(ISNUMBER($X375)),"▲免保到期日没填",IF($X375&lt;TODAY(),"▲免保已到期，转收费",IF($X375-TODAY()&lt;=提醒天数,"免保剩"&amp;($X375-TODAY())&amp;"天","免保中"))),IF($W375="暂停维保","暂停中",IF($W375="已解约","已解约",""))))</f>
        <v/>
      </c>
      <c r="Z375" s="78" t="str">
        <f aca="true">IF(TRIM($B375&amp;$C375)="","",TRIM(IF($AA375="","",IF($AA375&lt;TODAY(),"年检已过期"&amp;(TODAY()-$AA375)&amp;"天 ",IF($AA375-TODAY()&lt;=提醒天数,"年检剩"&amp;($AA375-TODAY())&amp;"天 ","")))&amp;IF($AB375="","",IF($AB375&lt;TODAY(),"限速器已过期"&amp;(TODAY()-$AB375)&amp;"天 ",IF($AB375-TODAY()&lt;=提醒天数,"限速器剩"&amp;($AB375-TODAY())&amp;"天 ","")))&amp;IF($AC375="","",IF($AC375&lt;TODAY(),"载重试验已过期"&amp;(TODAY()-$AC375)&amp;"天 ",IF($AC375-TODAY()&lt;=提醒天数,"载重试验剩"&amp;($AC375-TODAY())&amp;"天 ","")))))</f>
        <v/>
      </c>
      <c r="AA375" s="77" t="str">
        <f aca="false">IF(TRIM($Q375&amp;"")="","",IF(ISNUMBER($Q375),IF($Q375&gt;10000,$Q375,IFERROR(DATE(INT($Q375),IF(ROUND(MOD($Q375,1)*100,0)&gt;12,ROUND(MOD($Q375,1)*10,0),ROUND(MOD($Q375,1)*100,0))+1,0),"")),IFERROR(IF(LEN($Q375)-LEN(SUBSTITUTE($Q375,".",""))&gt;=2,DATEVALUE(SUBSTITUTE(TRIM($Q375),".","-")),DATE(VALUE(LEFT(TRIM($Q375),4)),VALUE(MID(TRIM($Q375),6,2))+1,0)),"")))</f>
        <v/>
      </c>
      <c r="AB375" s="77" t="str">
        <f aca="false">IF(TRIM($S375&amp;"")="","",IF(ISNUMBER($S375),IF($S375&gt;10000,$S375,IFERROR(DATE(INT($S375),IF(ROUND(MOD($S375,1)*100,0)&gt;12,ROUND(MOD($S375,1)*10,0),ROUND(MOD($S375,1)*100,0))+1,0),"")),IFERROR(IF(LEN($S375)-LEN(SUBSTITUTE($S375,".",""))&gt;=2,DATEVALUE(SUBSTITUTE(TRIM($S375),".","-")),DATE(VALUE(LEFT(TRIM($S375),4)),VALUE(MID(TRIM($S375),6,2))+1,0)),"")))</f>
        <v/>
      </c>
      <c r="AC375" s="77" t="str">
        <f aca="false">IF(TRIM($T375&amp;"")="","",IF(ISNUMBER($T375),IF($T375&gt;10000,$T375,IFERROR(DATE(INT($T375),IF(ROUND(MOD($T375,1)*100,0)&gt;12,ROUND(MOD($T375,1)*10,0),ROUND(MOD($T375,1)*100,0))+1,0),"")),IFERROR(IF(LEN($T375)-LEN(SUBSTITUTE($T375,".",""))&gt;=2,DATEVALUE(SUBSTITUTE(TRIM($T375),".","-")),DATE(VALUE(LEFT(TRIM($T375),4)),VALUE(MID(TRIM($T375),6,2))+1,0)),"")))</f>
        <v/>
      </c>
    </row>
    <row r="376" customFormat="false" ht="14.25" hidden="false" customHeight="false" outlineLevel="0" collapsed="false">
      <c r="X376" s="77"/>
      <c r="Y376" s="78" t="str">
        <f aca="true">IF(TRIM($B376&amp;$C376)="","",IF(OR($W376="安装免保",$W376="技术免保",$W376="质保期内"),IF(NOT(ISNUMBER($X376)),"▲免保到期日没填",IF($X376&lt;TODAY(),"▲免保已到期，转收费",IF($X376-TODAY()&lt;=提醒天数,"免保剩"&amp;($X376-TODAY())&amp;"天","免保中"))),IF($W376="暂停维保","暂停中",IF($W376="已解约","已解约",""))))</f>
        <v/>
      </c>
      <c r="Z376" s="78" t="str">
        <f aca="true">IF(TRIM($B376&amp;$C376)="","",TRIM(IF($AA376="","",IF($AA376&lt;TODAY(),"年检已过期"&amp;(TODAY()-$AA376)&amp;"天 ",IF($AA376-TODAY()&lt;=提醒天数,"年检剩"&amp;($AA376-TODAY())&amp;"天 ","")))&amp;IF($AB376="","",IF($AB376&lt;TODAY(),"限速器已过期"&amp;(TODAY()-$AB376)&amp;"天 ",IF($AB376-TODAY()&lt;=提醒天数,"限速器剩"&amp;($AB376-TODAY())&amp;"天 ","")))&amp;IF($AC376="","",IF($AC376&lt;TODAY(),"载重试验已过期"&amp;(TODAY()-$AC376)&amp;"天 ",IF($AC376-TODAY()&lt;=提醒天数,"载重试验剩"&amp;($AC376-TODAY())&amp;"天 ","")))))</f>
        <v/>
      </c>
      <c r="AA376" s="77" t="str">
        <f aca="false">IF(TRIM($Q376&amp;"")="","",IF(ISNUMBER($Q376),IF($Q376&gt;10000,$Q376,IFERROR(DATE(INT($Q376),IF(ROUND(MOD($Q376,1)*100,0)&gt;12,ROUND(MOD($Q376,1)*10,0),ROUND(MOD($Q376,1)*100,0))+1,0),"")),IFERROR(IF(LEN($Q376)-LEN(SUBSTITUTE($Q376,".",""))&gt;=2,DATEVALUE(SUBSTITUTE(TRIM($Q376),".","-")),DATE(VALUE(LEFT(TRIM($Q376),4)),VALUE(MID(TRIM($Q376),6,2))+1,0)),"")))</f>
        <v/>
      </c>
      <c r="AB376" s="77" t="str">
        <f aca="false">IF(TRIM($S376&amp;"")="","",IF(ISNUMBER($S376),IF($S376&gt;10000,$S376,IFERROR(DATE(INT($S376),IF(ROUND(MOD($S376,1)*100,0)&gt;12,ROUND(MOD($S376,1)*10,0),ROUND(MOD($S376,1)*100,0))+1,0),"")),IFERROR(IF(LEN($S376)-LEN(SUBSTITUTE($S376,".",""))&gt;=2,DATEVALUE(SUBSTITUTE(TRIM($S376),".","-")),DATE(VALUE(LEFT(TRIM($S376),4)),VALUE(MID(TRIM($S376),6,2))+1,0)),"")))</f>
        <v/>
      </c>
      <c r="AC376" s="77" t="str">
        <f aca="false">IF(TRIM($T376&amp;"")="","",IF(ISNUMBER($T376),IF($T376&gt;10000,$T376,IFERROR(DATE(INT($T376),IF(ROUND(MOD($T376,1)*100,0)&gt;12,ROUND(MOD($T376,1)*10,0),ROUND(MOD($T376,1)*100,0))+1,0),"")),IFERROR(IF(LEN($T376)-LEN(SUBSTITUTE($T376,".",""))&gt;=2,DATEVALUE(SUBSTITUTE(TRIM($T376),".","-")),DATE(VALUE(LEFT(TRIM($T376),4)),VALUE(MID(TRIM($T376),6,2))+1,0)),"")))</f>
        <v/>
      </c>
    </row>
    <row r="377" customFormat="false" ht="14.25" hidden="false" customHeight="false" outlineLevel="0" collapsed="false">
      <c r="X377" s="77"/>
      <c r="Y377" s="78" t="str">
        <f aca="true">IF(TRIM($B377&amp;$C377)="","",IF(OR($W377="安装免保",$W377="技术免保",$W377="质保期内"),IF(NOT(ISNUMBER($X377)),"▲免保到期日没填",IF($X377&lt;TODAY(),"▲免保已到期，转收费",IF($X377-TODAY()&lt;=提醒天数,"免保剩"&amp;($X377-TODAY())&amp;"天","免保中"))),IF($W377="暂停维保","暂停中",IF($W377="已解约","已解约",""))))</f>
        <v/>
      </c>
      <c r="Z377" s="78" t="str">
        <f aca="true">IF(TRIM($B377&amp;$C377)="","",TRIM(IF($AA377="","",IF($AA377&lt;TODAY(),"年检已过期"&amp;(TODAY()-$AA377)&amp;"天 ",IF($AA377-TODAY()&lt;=提醒天数,"年检剩"&amp;($AA377-TODAY())&amp;"天 ","")))&amp;IF($AB377="","",IF($AB377&lt;TODAY(),"限速器已过期"&amp;(TODAY()-$AB377)&amp;"天 ",IF($AB377-TODAY()&lt;=提醒天数,"限速器剩"&amp;($AB377-TODAY())&amp;"天 ","")))&amp;IF($AC377="","",IF($AC377&lt;TODAY(),"载重试验已过期"&amp;(TODAY()-$AC377)&amp;"天 ",IF($AC377-TODAY()&lt;=提醒天数,"载重试验剩"&amp;($AC377-TODAY())&amp;"天 ","")))))</f>
        <v/>
      </c>
      <c r="AA377" s="77" t="str">
        <f aca="false">IF(TRIM($Q377&amp;"")="","",IF(ISNUMBER($Q377),IF($Q377&gt;10000,$Q377,IFERROR(DATE(INT($Q377),IF(ROUND(MOD($Q377,1)*100,0)&gt;12,ROUND(MOD($Q377,1)*10,0),ROUND(MOD($Q377,1)*100,0))+1,0),"")),IFERROR(IF(LEN($Q377)-LEN(SUBSTITUTE($Q377,".",""))&gt;=2,DATEVALUE(SUBSTITUTE(TRIM($Q377),".","-")),DATE(VALUE(LEFT(TRIM($Q377),4)),VALUE(MID(TRIM($Q377),6,2))+1,0)),"")))</f>
        <v/>
      </c>
      <c r="AB377" s="77" t="str">
        <f aca="false">IF(TRIM($S377&amp;"")="","",IF(ISNUMBER($S377),IF($S377&gt;10000,$S377,IFERROR(DATE(INT($S377),IF(ROUND(MOD($S377,1)*100,0)&gt;12,ROUND(MOD($S377,1)*10,0),ROUND(MOD($S377,1)*100,0))+1,0),"")),IFERROR(IF(LEN($S377)-LEN(SUBSTITUTE($S377,".",""))&gt;=2,DATEVALUE(SUBSTITUTE(TRIM($S377),".","-")),DATE(VALUE(LEFT(TRIM($S377),4)),VALUE(MID(TRIM($S377),6,2))+1,0)),"")))</f>
        <v/>
      </c>
      <c r="AC377" s="77" t="str">
        <f aca="false">IF(TRIM($T377&amp;"")="","",IF(ISNUMBER($T377),IF($T377&gt;10000,$T377,IFERROR(DATE(INT($T377),IF(ROUND(MOD($T377,1)*100,0)&gt;12,ROUND(MOD($T377,1)*10,0),ROUND(MOD($T377,1)*100,0))+1,0),"")),IFERROR(IF(LEN($T377)-LEN(SUBSTITUTE($T377,".",""))&gt;=2,DATEVALUE(SUBSTITUTE(TRIM($T377),".","-")),DATE(VALUE(LEFT(TRIM($T377),4)),VALUE(MID(TRIM($T377),6,2))+1,0)),"")))</f>
        <v/>
      </c>
    </row>
    <row r="378" customFormat="false" ht="14.25" hidden="false" customHeight="false" outlineLevel="0" collapsed="false">
      <c r="X378" s="77"/>
      <c r="Y378" s="78" t="str">
        <f aca="true">IF(TRIM($B378&amp;$C378)="","",IF(OR($W378="安装免保",$W378="技术免保",$W378="质保期内"),IF(NOT(ISNUMBER($X378)),"▲免保到期日没填",IF($X378&lt;TODAY(),"▲免保已到期，转收费",IF($X378-TODAY()&lt;=提醒天数,"免保剩"&amp;($X378-TODAY())&amp;"天","免保中"))),IF($W378="暂停维保","暂停中",IF($W378="已解约","已解约",""))))</f>
        <v/>
      </c>
      <c r="Z378" s="78" t="str">
        <f aca="true">IF(TRIM($B378&amp;$C378)="","",TRIM(IF($AA378="","",IF($AA378&lt;TODAY(),"年检已过期"&amp;(TODAY()-$AA378)&amp;"天 ",IF($AA378-TODAY()&lt;=提醒天数,"年检剩"&amp;($AA378-TODAY())&amp;"天 ","")))&amp;IF($AB378="","",IF($AB378&lt;TODAY(),"限速器已过期"&amp;(TODAY()-$AB378)&amp;"天 ",IF($AB378-TODAY()&lt;=提醒天数,"限速器剩"&amp;($AB378-TODAY())&amp;"天 ","")))&amp;IF($AC378="","",IF($AC378&lt;TODAY(),"载重试验已过期"&amp;(TODAY()-$AC378)&amp;"天 ",IF($AC378-TODAY()&lt;=提醒天数,"载重试验剩"&amp;($AC378-TODAY())&amp;"天 ","")))))</f>
        <v/>
      </c>
      <c r="AA378" s="77" t="str">
        <f aca="false">IF(TRIM($Q378&amp;"")="","",IF(ISNUMBER($Q378),IF($Q378&gt;10000,$Q378,IFERROR(DATE(INT($Q378),IF(ROUND(MOD($Q378,1)*100,0)&gt;12,ROUND(MOD($Q378,1)*10,0),ROUND(MOD($Q378,1)*100,0))+1,0),"")),IFERROR(IF(LEN($Q378)-LEN(SUBSTITUTE($Q378,".",""))&gt;=2,DATEVALUE(SUBSTITUTE(TRIM($Q378),".","-")),DATE(VALUE(LEFT(TRIM($Q378),4)),VALUE(MID(TRIM($Q378),6,2))+1,0)),"")))</f>
        <v/>
      </c>
      <c r="AB378" s="77" t="str">
        <f aca="false">IF(TRIM($S378&amp;"")="","",IF(ISNUMBER($S378),IF($S378&gt;10000,$S378,IFERROR(DATE(INT($S378),IF(ROUND(MOD($S378,1)*100,0)&gt;12,ROUND(MOD($S378,1)*10,0),ROUND(MOD($S378,1)*100,0))+1,0),"")),IFERROR(IF(LEN($S378)-LEN(SUBSTITUTE($S378,".",""))&gt;=2,DATEVALUE(SUBSTITUTE(TRIM($S378),".","-")),DATE(VALUE(LEFT(TRIM($S378),4)),VALUE(MID(TRIM($S378),6,2))+1,0)),"")))</f>
        <v/>
      </c>
      <c r="AC378" s="77" t="str">
        <f aca="false">IF(TRIM($T378&amp;"")="","",IF(ISNUMBER($T378),IF($T378&gt;10000,$T378,IFERROR(DATE(INT($T378),IF(ROUND(MOD($T378,1)*100,0)&gt;12,ROUND(MOD($T378,1)*10,0),ROUND(MOD($T378,1)*100,0))+1,0),"")),IFERROR(IF(LEN($T378)-LEN(SUBSTITUTE($T378,".",""))&gt;=2,DATEVALUE(SUBSTITUTE(TRIM($T378),".","-")),DATE(VALUE(LEFT(TRIM($T378),4)),VALUE(MID(TRIM($T378),6,2))+1,0)),"")))</f>
        <v/>
      </c>
    </row>
    <row r="379" customFormat="false" ht="14.25" hidden="false" customHeight="false" outlineLevel="0" collapsed="false">
      <c r="X379" s="77"/>
      <c r="Y379" s="78" t="str">
        <f aca="true">IF(TRIM($B379&amp;$C379)="","",IF(OR($W379="安装免保",$W379="技术免保",$W379="质保期内"),IF(NOT(ISNUMBER($X379)),"▲免保到期日没填",IF($X379&lt;TODAY(),"▲免保已到期，转收费",IF($X379-TODAY()&lt;=提醒天数,"免保剩"&amp;($X379-TODAY())&amp;"天","免保中"))),IF($W379="暂停维保","暂停中",IF($W379="已解约","已解约",""))))</f>
        <v/>
      </c>
      <c r="Z379" s="78" t="str">
        <f aca="true">IF(TRIM($B379&amp;$C379)="","",TRIM(IF($AA379="","",IF($AA379&lt;TODAY(),"年检已过期"&amp;(TODAY()-$AA379)&amp;"天 ",IF($AA379-TODAY()&lt;=提醒天数,"年检剩"&amp;($AA379-TODAY())&amp;"天 ","")))&amp;IF($AB379="","",IF($AB379&lt;TODAY(),"限速器已过期"&amp;(TODAY()-$AB379)&amp;"天 ",IF($AB379-TODAY()&lt;=提醒天数,"限速器剩"&amp;($AB379-TODAY())&amp;"天 ","")))&amp;IF($AC379="","",IF($AC379&lt;TODAY(),"载重试验已过期"&amp;(TODAY()-$AC379)&amp;"天 ",IF($AC379-TODAY()&lt;=提醒天数,"载重试验剩"&amp;($AC379-TODAY())&amp;"天 ","")))))</f>
        <v/>
      </c>
      <c r="AA379" s="77" t="str">
        <f aca="false">IF(TRIM($Q379&amp;"")="","",IF(ISNUMBER($Q379),IF($Q379&gt;10000,$Q379,IFERROR(DATE(INT($Q379),IF(ROUND(MOD($Q379,1)*100,0)&gt;12,ROUND(MOD($Q379,1)*10,0),ROUND(MOD($Q379,1)*100,0))+1,0),"")),IFERROR(IF(LEN($Q379)-LEN(SUBSTITUTE($Q379,".",""))&gt;=2,DATEVALUE(SUBSTITUTE(TRIM($Q379),".","-")),DATE(VALUE(LEFT(TRIM($Q379),4)),VALUE(MID(TRIM($Q379),6,2))+1,0)),"")))</f>
        <v/>
      </c>
      <c r="AB379" s="77" t="str">
        <f aca="false">IF(TRIM($S379&amp;"")="","",IF(ISNUMBER($S379),IF($S379&gt;10000,$S379,IFERROR(DATE(INT($S379),IF(ROUND(MOD($S379,1)*100,0)&gt;12,ROUND(MOD($S379,1)*10,0),ROUND(MOD($S379,1)*100,0))+1,0),"")),IFERROR(IF(LEN($S379)-LEN(SUBSTITUTE($S379,".",""))&gt;=2,DATEVALUE(SUBSTITUTE(TRIM($S379),".","-")),DATE(VALUE(LEFT(TRIM($S379),4)),VALUE(MID(TRIM($S379),6,2))+1,0)),"")))</f>
        <v/>
      </c>
      <c r="AC379" s="77" t="str">
        <f aca="false">IF(TRIM($T379&amp;"")="","",IF(ISNUMBER($T379),IF($T379&gt;10000,$T379,IFERROR(DATE(INT($T379),IF(ROUND(MOD($T379,1)*100,0)&gt;12,ROUND(MOD($T379,1)*10,0),ROUND(MOD($T379,1)*100,0))+1,0),"")),IFERROR(IF(LEN($T379)-LEN(SUBSTITUTE($T379,".",""))&gt;=2,DATEVALUE(SUBSTITUTE(TRIM($T379),".","-")),DATE(VALUE(LEFT(TRIM($T379),4)),VALUE(MID(TRIM($T379),6,2))+1,0)),"")))</f>
        <v/>
      </c>
    </row>
    <row r="380" customFormat="false" ht="14.25" hidden="false" customHeight="false" outlineLevel="0" collapsed="false">
      <c r="X380" s="77"/>
      <c r="Y380" s="78" t="str">
        <f aca="true">IF(TRIM($B380&amp;$C380)="","",IF(OR($W380="安装免保",$W380="技术免保",$W380="质保期内"),IF(NOT(ISNUMBER($X380)),"▲免保到期日没填",IF($X380&lt;TODAY(),"▲免保已到期，转收费",IF($X380-TODAY()&lt;=提醒天数,"免保剩"&amp;($X380-TODAY())&amp;"天","免保中"))),IF($W380="暂停维保","暂停中",IF($W380="已解约","已解约",""))))</f>
        <v/>
      </c>
      <c r="Z380" s="78" t="str">
        <f aca="true">IF(TRIM($B380&amp;$C380)="","",TRIM(IF($AA380="","",IF($AA380&lt;TODAY(),"年检已过期"&amp;(TODAY()-$AA380)&amp;"天 ",IF($AA380-TODAY()&lt;=提醒天数,"年检剩"&amp;($AA380-TODAY())&amp;"天 ","")))&amp;IF($AB380="","",IF($AB380&lt;TODAY(),"限速器已过期"&amp;(TODAY()-$AB380)&amp;"天 ",IF($AB380-TODAY()&lt;=提醒天数,"限速器剩"&amp;($AB380-TODAY())&amp;"天 ","")))&amp;IF($AC380="","",IF($AC380&lt;TODAY(),"载重试验已过期"&amp;(TODAY()-$AC380)&amp;"天 ",IF($AC380-TODAY()&lt;=提醒天数,"载重试验剩"&amp;($AC380-TODAY())&amp;"天 ","")))))</f>
        <v/>
      </c>
      <c r="AA380" s="77" t="str">
        <f aca="false">IF(TRIM($Q380&amp;"")="","",IF(ISNUMBER($Q380),IF($Q380&gt;10000,$Q380,IFERROR(DATE(INT($Q380),IF(ROUND(MOD($Q380,1)*100,0)&gt;12,ROUND(MOD($Q380,1)*10,0),ROUND(MOD($Q380,1)*100,0))+1,0),"")),IFERROR(IF(LEN($Q380)-LEN(SUBSTITUTE($Q380,".",""))&gt;=2,DATEVALUE(SUBSTITUTE(TRIM($Q380),".","-")),DATE(VALUE(LEFT(TRIM($Q380),4)),VALUE(MID(TRIM($Q380),6,2))+1,0)),"")))</f>
        <v/>
      </c>
      <c r="AB380" s="77" t="str">
        <f aca="false">IF(TRIM($S380&amp;"")="","",IF(ISNUMBER($S380),IF($S380&gt;10000,$S380,IFERROR(DATE(INT($S380),IF(ROUND(MOD($S380,1)*100,0)&gt;12,ROUND(MOD($S380,1)*10,0),ROUND(MOD($S380,1)*100,0))+1,0),"")),IFERROR(IF(LEN($S380)-LEN(SUBSTITUTE($S380,".",""))&gt;=2,DATEVALUE(SUBSTITUTE(TRIM($S380),".","-")),DATE(VALUE(LEFT(TRIM($S380),4)),VALUE(MID(TRIM($S380),6,2))+1,0)),"")))</f>
        <v/>
      </c>
      <c r="AC380" s="77" t="str">
        <f aca="false">IF(TRIM($T380&amp;"")="","",IF(ISNUMBER($T380),IF($T380&gt;10000,$T380,IFERROR(DATE(INT($T380),IF(ROUND(MOD($T380,1)*100,0)&gt;12,ROUND(MOD($T380,1)*10,0),ROUND(MOD($T380,1)*100,0))+1,0),"")),IFERROR(IF(LEN($T380)-LEN(SUBSTITUTE($T380,".",""))&gt;=2,DATEVALUE(SUBSTITUTE(TRIM($T380),".","-")),DATE(VALUE(LEFT(TRIM($T380),4)),VALUE(MID(TRIM($T380),6,2))+1,0)),"")))</f>
        <v/>
      </c>
    </row>
    <row r="381" customFormat="false" ht="14.25" hidden="false" customHeight="false" outlineLevel="0" collapsed="false">
      <c r="X381" s="77"/>
      <c r="Y381" s="78" t="str">
        <f aca="true">IF(TRIM($B381&amp;$C381)="","",IF(OR($W381="安装免保",$W381="技术免保",$W381="质保期内"),IF(NOT(ISNUMBER($X381)),"▲免保到期日没填",IF($X381&lt;TODAY(),"▲免保已到期，转收费",IF($X381-TODAY()&lt;=提醒天数,"免保剩"&amp;($X381-TODAY())&amp;"天","免保中"))),IF($W381="暂停维保","暂停中",IF($W381="已解约","已解约",""))))</f>
        <v/>
      </c>
      <c r="Z381" s="78" t="str">
        <f aca="true">IF(TRIM($B381&amp;$C381)="","",TRIM(IF($AA381="","",IF($AA381&lt;TODAY(),"年检已过期"&amp;(TODAY()-$AA381)&amp;"天 ",IF($AA381-TODAY()&lt;=提醒天数,"年检剩"&amp;($AA381-TODAY())&amp;"天 ","")))&amp;IF($AB381="","",IF($AB381&lt;TODAY(),"限速器已过期"&amp;(TODAY()-$AB381)&amp;"天 ",IF($AB381-TODAY()&lt;=提醒天数,"限速器剩"&amp;($AB381-TODAY())&amp;"天 ","")))&amp;IF($AC381="","",IF($AC381&lt;TODAY(),"载重试验已过期"&amp;(TODAY()-$AC381)&amp;"天 ",IF($AC381-TODAY()&lt;=提醒天数,"载重试验剩"&amp;($AC381-TODAY())&amp;"天 ","")))))</f>
        <v/>
      </c>
      <c r="AA381" s="77" t="str">
        <f aca="false">IF(TRIM($Q381&amp;"")="","",IF(ISNUMBER($Q381),IF($Q381&gt;10000,$Q381,IFERROR(DATE(INT($Q381),IF(ROUND(MOD($Q381,1)*100,0)&gt;12,ROUND(MOD($Q381,1)*10,0),ROUND(MOD($Q381,1)*100,0))+1,0),"")),IFERROR(IF(LEN($Q381)-LEN(SUBSTITUTE($Q381,".",""))&gt;=2,DATEVALUE(SUBSTITUTE(TRIM($Q381),".","-")),DATE(VALUE(LEFT(TRIM($Q381),4)),VALUE(MID(TRIM($Q381),6,2))+1,0)),"")))</f>
        <v/>
      </c>
      <c r="AB381" s="77" t="str">
        <f aca="false">IF(TRIM($S381&amp;"")="","",IF(ISNUMBER($S381),IF($S381&gt;10000,$S381,IFERROR(DATE(INT($S381),IF(ROUND(MOD($S381,1)*100,0)&gt;12,ROUND(MOD($S381,1)*10,0),ROUND(MOD($S381,1)*100,0))+1,0),"")),IFERROR(IF(LEN($S381)-LEN(SUBSTITUTE($S381,".",""))&gt;=2,DATEVALUE(SUBSTITUTE(TRIM($S381),".","-")),DATE(VALUE(LEFT(TRIM($S381),4)),VALUE(MID(TRIM($S381),6,2))+1,0)),"")))</f>
        <v/>
      </c>
      <c r="AC381" s="77" t="str">
        <f aca="false">IF(TRIM($T381&amp;"")="","",IF(ISNUMBER($T381),IF($T381&gt;10000,$T381,IFERROR(DATE(INT($T381),IF(ROUND(MOD($T381,1)*100,0)&gt;12,ROUND(MOD($T381,1)*10,0),ROUND(MOD($T381,1)*100,0))+1,0),"")),IFERROR(IF(LEN($T381)-LEN(SUBSTITUTE($T381,".",""))&gt;=2,DATEVALUE(SUBSTITUTE(TRIM($T381),".","-")),DATE(VALUE(LEFT(TRIM($T381),4)),VALUE(MID(TRIM($T381),6,2))+1,0)),"")))</f>
        <v/>
      </c>
    </row>
    <row r="382" customFormat="false" ht="14.25" hidden="false" customHeight="false" outlineLevel="0" collapsed="false">
      <c r="X382" s="77"/>
      <c r="Y382" s="78" t="str">
        <f aca="true">IF(TRIM($B382&amp;$C382)="","",IF(OR($W382="安装免保",$W382="技术免保",$W382="质保期内"),IF(NOT(ISNUMBER($X382)),"▲免保到期日没填",IF($X382&lt;TODAY(),"▲免保已到期，转收费",IF($X382-TODAY()&lt;=提醒天数,"免保剩"&amp;($X382-TODAY())&amp;"天","免保中"))),IF($W382="暂停维保","暂停中",IF($W382="已解约","已解约",""))))</f>
        <v/>
      </c>
      <c r="Z382" s="78" t="str">
        <f aca="true">IF(TRIM($B382&amp;$C382)="","",TRIM(IF($AA382="","",IF($AA382&lt;TODAY(),"年检已过期"&amp;(TODAY()-$AA382)&amp;"天 ",IF($AA382-TODAY()&lt;=提醒天数,"年检剩"&amp;($AA382-TODAY())&amp;"天 ","")))&amp;IF($AB382="","",IF($AB382&lt;TODAY(),"限速器已过期"&amp;(TODAY()-$AB382)&amp;"天 ",IF($AB382-TODAY()&lt;=提醒天数,"限速器剩"&amp;($AB382-TODAY())&amp;"天 ","")))&amp;IF($AC382="","",IF($AC382&lt;TODAY(),"载重试验已过期"&amp;(TODAY()-$AC382)&amp;"天 ",IF($AC382-TODAY()&lt;=提醒天数,"载重试验剩"&amp;($AC382-TODAY())&amp;"天 ","")))))</f>
        <v/>
      </c>
      <c r="AA382" s="77" t="str">
        <f aca="false">IF(TRIM($Q382&amp;"")="","",IF(ISNUMBER($Q382),IF($Q382&gt;10000,$Q382,IFERROR(DATE(INT($Q382),IF(ROUND(MOD($Q382,1)*100,0)&gt;12,ROUND(MOD($Q382,1)*10,0),ROUND(MOD($Q382,1)*100,0))+1,0),"")),IFERROR(IF(LEN($Q382)-LEN(SUBSTITUTE($Q382,".",""))&gt;=2,DATEVALUE(SUBSTITUTE(TRIM($Q382),".","-")),DATE(VALUE(LEFT(TRIM($Q382),4)),VALUE(MID(TRIM($Q382),6,2))+1,0)),"")))</f>
        <v/>
      </c>
      <c r="AB382" s="77" t="str">
        <f aca="false">IF(TRIM($S382&amp;"")="","",IF(ISNUMBER($S382),IF($S382&gt;10000,$S382,IFERROR(DATE(INT($S382),IF(ROUND(MOD($S382,1)*100,0)&gt;12,ROUND(MOD($S382,1)*10,0),ROUND(MOD($S382,1)*100,0))+1,0),"")),IFERROR(IF(LEN($S382)-LEN(SUBSTITUTE($S382,".",""))&gt;=2,DATEVALUE(SUBSTITUTE(TRIM($S382),".","-")),DATE(VALUE(LEFT(TRIM($S382),4)),VALUE(MID(TRIM($S382),6,2))+1,0)),"")))</f>
        <v/>
      </c>
      <c r="AC382" s="77" t="str">
        <f aca="false">IF(TRIM($T382&amp;"")="","",IF(ISNUMBER($T382),IF($T382&gt;10000,$T382,IFERROR(DATE(INT($T382),IF(ROUND(MOD($T382,1)*100,0)&gt;12,ROUND(MOD($T382,1)*10,0),ROUND(MOD($T382,1)*100,0))+1,0),"")),IFERROR(IF(LEN($T382)-LEN(SUBSTITUTE($T382,".",""))&gt;=2,DATEVALUE(SUBSTITUTE(TRIM($T382),".","-")),DATE(VALUE(LEFT(TRIM($T382),4)),VALUE(MID(TRIM($T382),6,2))+1,0)),"")))</f>
        <v/>
      </c>
    </row>
    <row r="383" customFormat="false" ht="14.25" hidden="false" customHeight="false" outlineLevel="0" collapsed="false">
      <c r="X383" s="77"/>
      <c r="Y383" s="78" t="str">
        <f aca="true">IF(TRIM($B383&amp;$C383)="","",IF(OR($W383="安装免保",$W383="技术免保",$W383="质保期内"),IF(NOT(ISNUMBER($X383)),"▲免保到期日没填",IF($X383&lt;TODAY(),"▲免保已到期，转收费",IF($X383-TODAY()&lt;=提醒天数,"免保剩"&amp;($X383-TODAY())&amp;"天","免保中"))),IF($W383="暂停维保","暂停中",IF($W383="已解约","已解约",""))))</f>
        <v/>
      </c>
      <c r="Z383" s="78" t="str">
        <f aca="true">IF(TRIM($B383&amp;$C383)="","",TRIM(IF($AA383="","",IF($AA383&lt;TODAY(),"年检已过期"&amp;(TODAY()-$AA383)&amp;"天 ",IF($AA383-TODAY()&lt;=提醒天数,"年检剩"&amp;($AA383-TODAY())&amp;"天 ","")))&amp;IF($AB383="","",IF($AB383&lt;TODAY(),"限速器已过期"&amp;(TODAY()-$AB383)&amp;"天 ",IF($AB383-TODAY()&lt;=提醒天数,"限速器剩"&amp;($AB383-TODAY())&amp;"天 ","")))&amp;IF($AC383="","",IF($AC383&lt;TODAY(),"载重试验已过期"&amp;(TODAY()-$AC383)&amp;"天 ",IF($AC383-TODAY()&lt;=提醒天数,"载重试验剩"&amp;($AC383-TODAY())&amp;"天 ","")))))</f>
        <v/>
      </c>
      <c r="AA383" s="77" t="str">
        <f aca="false">IF(TRIM($Q383&amp;"")="","",IF(ISNUMBER($Q383),IF($Q383&gt;10000,$Q383,IFERROR(DATE(INT($Q383),IF(ROUND(MOD($Q383,1)*100,0)&gt;12,ROUND(MOD($Q383,1)*10,0),ROUND(MOD($Q383,1)*100,0))+1,0),"")),IFERROR(IF(LEN($Q383)-LEN(SUBSTITUTE($Q383,".",""))&gt;=2,DATEVALUE(SUBSTITUTE(TRIM($Q383),".","-")),DATE(VALUE(LEFT(TRIM($Q383),4)),VALUE(MID(TRIM($Q383),6,2))+1,0)),"")))</f>
        <v/>
      </c>
      <c r="AB383" s="77" t="str">
        <f aca="false">IF(TRIM($S383&amp;"")="","",IF(ISNUMBER($S383),IF($S383&gt;10000,$S383,IFERROR(DATE(INT($S383),IF(ROUND(MOD($S383,1)*100,0)&gt;12,ROUND(MOD($S383,1)*10,0),ROUND(MOD($S383,1)*100,0))+1,0),"")),IFERROR(IF(LEN($S383)-LEN(SUBSTITUTE($S383,".",""))&gt;=2,DATEVALUE(SUBSTITUTE(TRIM($S383),".","-")),DATE(VALUE(LEFT(TRIM($S383),4)),VALUE(MID(TRIM($S383),6,2))+1,0)),"")))</f>
        <v/>
      </c>
      <c r="AC383" s="77" t="str">
        <f aca="false">IF(TRIM($T383&amp;"")="","",IF(ISNUMBER($T383),IF($T383&gt;10000,$T383,IFERROR(DATE(INT($T383),IF(ROUND(MOD($T383,1)*100,0)&gt;12,ROUND(MOD($T383,1)*10,0),ROUND(MOD($T383,1)*100,0))+1,0),"")),IFERROR(IF(LEN($T383)-LEN(SUBSTITUTE($T383,".",""))&gt;=2,DATEVALUE(SUBSTITUTE(TRIM($T383),".","-")),DATE(VALUE(LEFT(TRIM($T383),4)),VALUE(MID(TRIM($T383),6,2))+1,0)),"")))</f>
        <v/>
      </c>
    </row>
    <row r="384" customFormat="false" ht="14.25" hidden="false" customHeight="false" outlineLevel="0" collapsed="false">
      <c r="X384" s="77"/>
      <c r="Y384" s="78" t="str">
        <f aca="true">IF(TRIM($B384&amp;$C384)="","",IF(OR($W384="安装免保",$W384="技术免保",$W384="质保期内"),IF(NOT(ISNUMBER($X384)),"▲免保到期日没填",IF($X384&lt;TODAY(),"▲免保已到期，转收费",IF($X384-TODAY()&lt;=提醒天数,"免保剩"&amp;($X384-TODAY())&amp;"天","免保中"))),IF($W384="暂停维保","暂停中",IF($W384="已解约","已解约",""))))</f>
        <v/>
      </c>
      <c r="Z384" s="78" t="str">
        <f aca="true">IF(TRIM($B384&amp;$C384)="","",TRIM(IF($AA384="","",IF($AA384&lt;TODAY(),"年检已过期"&amp;(TODAY()-$AA384)&amp;"天 ",IF($AA384-TODAY()&lt;=提醒天数,"年检剩"&amp;($AA384-TODAY())&amp;"天 ","")))&amp;IF($AB384="","",IF($AB384&lt;TODAY(),"限速器已过期"&amp;(TODAY()-$AB384)&amp;"天 ",IF($AB384-TODAY()&lt;=提醒天数,"限速器剩"&amp;($AB384-TODAY())&amp;"天 ","")))&amp;IF($AC384="","",IF($AC384&lt;TODAY(),"载重试验已过期"&amp;(TODAY()-$AC384)&amp;"天 ",IF($AC384-TODAY()&lt;=提醒天数,"载重试验剩"&amp;($AC384-TODAY())&amp;"天 ","")))))</f>
        <v/>
      </c>
      <c r="AA384" s="77" t="str">
        <f aca="false">IF(TRIM($Q384&amp;"")="","",IF(ISNUMBER($Q384),IF($Q384&gt;10000,$Q384,IFERROR(DATE(INT($Q384),IF(ROUND(MOD($Q384,1)*100,0)&gt;12,ROUND(MOD($Q384,1)*10,0),ROUND(MOD($Q384,1)*100,0))+1,0),"")),IFERROR(IF(LEN($Q384)-LEN(SUBSTITUTE($Q384,".",""))&gt;=2,DATEVALUE(SUBSTITUTE(TRIM($Q384),".","-")),DATE(VALUE(LEFT(TRIM($Q384),4)),VALUE(MID(TRIM($Q384),6,2))+1,0)),"")))</f>
        <v/>
      </c>
      <c r="AB384" s="77" t="str">
        <f aca="false">IF(TRIM($S384&amp;"")="","",IF(ISNUMBER($S384),IF($S384&gt;10000,$S384,IFERROR(DATE(INT($S384),IF(ROUND(MOD($S384,1)*100,0)&gt;12,ROUND(MOD($S384,1)*10,0),ROUND(MOD($S384,1)*100,0))+1,0),"")),IFERROR(IF(LEN($S384)-LEN(SUBSTITUTE($S384,".",""))&gt;=2,DATEVALUE(SUBSTITUTE(TRIM($S384),".","-")),DATE(VALUE(LEFT(TRIM($S384),4)),VALUE(MID(TRIM($S384),6,2))+1,0)),"")))</f>
        <v/>
      </c>
      <c r="AC384" s="77" t="str">
        <f aca="false">IF(TRIM($T384&amp;"")="","",IF(ISNUMBER($T384),IF($T384&gt;10000,$T384,IFERROR(DATE(INT($T384),IF(ROUND(MOD($T384,1)*100,0)&gt;12,ROUND(MOD($T384,1)*10,0),ROUND(MOD($T384,1)*100,0))+1,0),"")),IFERROR(IF(LEN($T384)-LEN(SUBSTITUTE($T384,".",""))&gt;=2,DATEVALUE(SUBSTITUTE(TRIM($T384),".","-")),DATE(VALUE(LEFT(TRIM($T384),4)),VALUE(MID(TRIM($T384),6,2))+1,0)),"")))</f>
        <v/>
      </c>
    </row>
    <row r="385" customFormat="false" ht="14.25" hidden="false" customHeight="false" outlineLevel="0" collapsed="false">
      <c r="X385" s="77"/>
      <c r="Y385" s="78" t="str">
        <f aca="true">IF(TRIM($B385&amp;$C385)="","",IF(OR($W385="安装免保",$W385="技术免保",$W385="质保期内"),IF(NOT(ISNUMBER($X385)),"▲免保到期日没填",IF($X385&lt;TODAY(),"▲免保已到期，转收费",IF($X385-TODAY()&lt;=提醒天数,"免保剩"&amp;($X385-TODAY())&amp;"天","免保中"))),IF($W385="暂停维保","暂停中",IF($W385="已解约","已解约",""))))</f>
        <v/>
      </c>
      <c r="Z385" s="78" t="str">
        <f aca="true">IF(TRIM($B385&amp;$C385)="","",TRIM(IF($AA385="","",IF($AA385&lt;TODAY(),"年检已过期"&amp;(TODAY()-$AA385)&amp;"天 ",IF($AA385-TODAY()&lt;=提醒天数,"年检剩"&amp;($AA385-TODAY())&amp;"天 ","")))&amp;IF($AB385="","",IF($AB385&lt;TODAY(),"限速器已过期"&amp;(TODAY()-$AB385)&amp;"天 ",IF($AB385-TODAY()&lt;=提醒天数,"限速器剩"&amp;($AB385-TODAY())&amp;"天 ","")))&amp;IF($AC385="","",IF($AC385&lt;TODAY(),"载重试验已过期"&amp;(TODAY()-$AC385)&amp;"天 ",IF($AC385-TODAY()&lt;=提醒天数,"载重试验剩"&amp;($AC385-TODAY())&amp;"天 ","")))))</f>
        <v/>
      </c>
      <c r="AA385" s="77" t="str">
        <f aca="false">IF(TRIM($Q385&amp;"")="","",IF(ISNUMBER($Q385),IF($Q385&gt;10000,$Q385,IFERROR(DATE(INT($Q385),IF(ROUND(MOD($Q385,1)*100,0)&gt;12,ROUND(MOD($Q385,1)*10,0),ROUND(MOD($Q385,1)*100,0))+1,0),"")),IFERROR(IF(LEN($Q385)-LEN(SUBSTITUTE($Q385,".",""))&gt;=2,DATEVALUE(SUBSTITUTE(TRIM($Q385),".","-")),DATE(VALUE(LEFT(TRIM($Q385),4)),VALUE(MID(TRIM($Q385),6,2))+1,0)),"")))</f>
        <v/>
      </c>
      <c r="AB385" s="77" t="str">
        <f aca="false">IF(TRIM($S385&amp;"")="","",IF(ISNUMBER($S385),IF($S385&gt;10000,$S385,IFERROR(DATE(INT($S385),IF(ROUND(MOD($S385,1)*100,0)&gt;12,ROUND(MOD($S385,1)*10,0),ROUND(MOD($S385,1)*100,0))+1,0),"")),IFERROR(IF(LEN($S385)-LEN(SUBSTITUTE($S385,".",""))&gt;=2,DATEVALUE(SUBSTITUTE(TRIM($S385),".","-")),DATE(VALUE(LEFT(TRIM($S385),4)),VALUE(MID(TRIM($S385),6,2))+1,0)),"")))</f>
        <v/>
      </c>
      <c r="AC385" s="77" t="str">
        <f aca="false">IF(TRIM($T385&amp;"")="","",IF(ISNUMBER($T385),IF($T385&gt;10000,$T385,IFERROR(DATE(INT($T385),IF(ROUND(MOD($T385,1)*100,0)&gt;12,ROUND(MOD($T385,1)*10,0),ROUND(MOD($T385,1)*100,0))+1,0),"")),IFERROR(IF(LEN($T385)-LEN(SUBSTITUTE($T385,".",""))&gt;=2,DATEVALUE(SUBSTITUTE(TRIM($T385),".","-")),DATE(VALUE(LEFT(TRIM($T385),4)),VALUE(MID(TRIM($T385),6,2))+1,0)),"")))</f>
        <v/>
      </c>
    </row>
    <row r="386" customFormat="false" ht="14.25" hidden="false" customHeight="false" outlineLevel="0" collapsed="false">
      <c r="X386" s="77"/>
      <c r="Y386" s="78" t="str">
        <f aca="true">IF(TRIM($B386&amp;$C386)="","",IF(OR($W386="安装免保",$W386="技术免保",$W386="质保期内"),IF(NOT(ISNUMBER($X386)),"▲免保到期日没填",IF($X386&lt;TODAY(),"▲免保已到期，转收费",IF($X386-TODAY()&lt;=提醒天数,"免保剩"&amp;($X386-TODAY())&amp;"天","免保中"))),IF($W386="暂停维保","暂停中",IF($W386="已解约","已解约",""))))</f>
        <v/>
      </c>
      <c r="Z386" s="78" t="str">
        <f aca="true">IF(TRIM($B386&amp;$C386)="","",TRIM(IF($AA386="","",IF($AA386&lt;TODAY(),"年检已过期"&amp;(TODAY()-$AA386)&amp;"天 ",IF($AA386-TODAY()&lt;=提醒天数,"年检剩"&amp;($AA386-TODAY())&amp;"天 ","")))&amp;IF($AB386="","",IF($AB386&lt;TODAY(),"限速器已过期"&amp;(TODAY()-$AB386)&amp;"天 ",IF($AB386-TODAY()&lt;=提醒天数,"限速器剩"&amp;($AB386-TODAY())&amp;"天 ","")))&amp;IF($AC386="","",IF($AC386&lt;TODAY(),"载重试验已过期"&amp;(TODAY()-$AC386)&amp;"天 ",IF($AC386-TODAY()&lt;=提醒天数,"载重试验剩"&amp;($AC386-TODAY())&amp;"天 ","")))))</f>
        <v/>
      </c>
      <c r="AA386" s="77" t="str">
        <f aca="false">IF(TRIM($Q386&amp;"")="","",IF(ISNUMBER($Q386),IF($Q386&gt;10000,$Q386,IFERROR(DATE(INT($Q386),IF(ROUND(MOD($Q386,1)*100,0)&gt;12,ROUND(MOD($Q386,1)*10,0),ROUND(MOD($Q386,1)*100,0))+1,0),"")),IFERROR(IF(LEN($Q386)-LEN(SUBSTITUTE($Q386,".",""))&gt;=2,DATEVALUE(SUBSTITUTE(TRIM($Q386),".","-")),DATE(VALUE(LEFT(TRIM($Q386),4)),VALUE(MID(TRIM($Q386),6,2))+1,0)),"")))</f>
        <v/>
      </c>
      <c r="AB386" s="77" t="str">
        <f aca="false">IF(TRIM($S386&amp;"")="","",IF(ISNUMBER($S386),IF($S386&gt;10000,$S386,IFERROR(DATE(INT($S386),IF(ROUND(MOD($S386,1)*100,0)&gt;12,ROUND(MOD($S386,1)*10,0),ROUND(MOD($S386,1)*100,0))+1,0),"")),IFERROR(IF(LEN($S386)-LEN(SUBSTITUTE($S386,".",""))&gt;=2,DATEVALUE(SUBSTITUTE(TRIM($S386),".","-")),DATE(VALUE(LEFT(TRIM($S386),4)),VALUE(MID(TRIM($S386),6,2))+1,0)),"")))</f>
        <v/>
      </c>
      <c r="AC386" s="77" t="str">
        <f aca="false">IF(TRIM($T386&amp;"")="","",IF(ISNUMBER($T386),IF($T386&gt;10000,$T386,IFERROR(DATE(INT($T386),IF(ROUND(MOD($T386,1)*100,0)&gt;12,ROUND(MOD($T386,1)*10,0),ROUND(MOD($T386,1)*100,0))+1,0),"")),IFERROR(IF(LEN($T386)-LEN(SUBSTITUTE($T386,".",""))&gt;=2,DATEVALUE(SUBSTITUTE(TRIM($T386),".","-")),DATE(VALUE(LEFT(TRIM($T386),4)),VALUE(MID(TRIM($T386),6,2))+1,0)),"")))</f>
        <v/>
      </c>
    </row>
    <row r="387" customFormat="false" ht="14.25" hidden="false" customHeight="false" outlineLevel="0" collapsed="false">
      <c r="X387" s="77"/>
      <c r="Y387" s="78" t="str">
        <f aca="true">IF(TRIM($B387&amp;$C387)="","",IF(OR($W387="安装免保",$W387="技术免保",$W387="质保期内"),IF(NOT(ISNUMBER($X387)),"▲免保到期日没填",IF($X387&lt;TODAY(),"▲免保已到期，转收费",IF($X387-TODAY()&lt;=提醒天数,"免保剩"&amp;($X387-TODAY())&amp;"天","免保中"))),IF($W387="暂停维保","暂停中",IF($W387="已解约","已解约",""))))</f>
        <v/>
      </c>
      <c r="Z387" s="78" t="str">
        <f aca="true">IF(TRIM($B387&amp;$C387)="","",TRIM(IF($AA387="","",IF($AA387&lt;TODAY(),"年检已过期"&amp;(TODAY()-$AA387)&amp;"天 ",IF($AA387-TODAY()&lt;=提醒天数,"年检剩"&amp;($AA387-TODAY())&amp;"天 ","")))&amp;IF($AB387="","",IF($AB387&lt;TODAY(),"限速器已过期"&amp;(TODAY()-$AB387)&amp;"天 ",IF($AB387-TODAY()&lt;=提醒天数,"限速器剩"&amp;($AB387-TODAY())&amp;"天 ","")))&amp;IF($AC387="","",IF($AC387&lt;TODAY(),"载重试验已过期"&amp;(TODAY()-$AC387)&amp;"天 ",IF($AC387-TODAY()&lt;=提醒天数,"载重试验剩"&amp;($AC387-TODAY())&amp;"天 ","")))))</f>
        <v/>
      </c>
      <c r="AA387" s="77" t="str">
        <f aca="false">IF(TRIM($Q387&amp;"")="","",IF(ISNUMBER($Q387),IF($Q387&gt;10000,$Q387,IFERROR(DATE(INT($Q387),IF(ROUND(MOD($Q387,1)*100,0)&gt;12,ROUND(MOD($Q387,1)*10,0),ROUND(MOD($Q387,1)*100,0))+1,0),"")),IFERROR(IF(LEN($Q387)-LEN(SUBSTITUTE($Q387,".",""))&gt;=2,DATEVALUE(SUBSTITUTE(TRIM($Q387),".","-")),DATE(VALUE(LEFT(TRIM($Q387),4)),VALUE(MID(TRIM($Q387),6,2))+1,0)),"")))</f>
        <v/>
      </c>
      <c r="AB387" s="77" t="str">
        <f aca="false">IF(TRIM($S387&amp;"")="","",IF(ISNUMBER($S387),IF($S387&gt;10000,$S387,IFERROR(DATE(INT($S387),IF(ROUND(MOD($S387,1)*100,0)&gt;12,ROUND(MOD($S387,1)*10,0),ROUND(MOD($S387,1)*100,0))+1,0),"")),IFERROR(IF(LEN($S387)-LEN(SUBSTITUTE($S387,".",""))&gt;=2,DATEVALUE(SUBSTITUTE(TRIM($S387),".","-")),DATE(VALUE(LEFT(TRIM($S387),4)),VALUE(MID(TRIM($S387),6,2))+1,0)),"")))</f>
        <v/>
      </c>
      <c r="AC387" s="77" t="str">
        <f aca="false">IF(TRIM($T387&amp;"")="","",IF(ISNUMBER($T387),IF($T387&gt;10000,$T387,IFERROR(DATE(INT($T387),IF(ROUND(MOD($T387,1)*100,0)&gt;12,ROUND(MOD($T387,1)*10,0),ROUND(MOD($T387,1)*100,0))+1,0),"")),IFERROR(IF(LEN($T387)-LEN(SUBSTITUTE($T387,".",""))&gt;=2,DATEVALUE(SUBSTITUTE(TRIM($T387),".","-")),DATE(VALUE(LEFT(TRIM($T387),4)),VALUE(MID(TRIM($T387),6,2))+1,0)),"")))</f>
        <v/>
      </c>
    </row>
    <row r="388" customFormat="false" ht="14.25" hidden="false" customHeight="false" outlineLevel="0" collapsed="false">
      <c r="X388" s="77"/>
      <c r="Y388" s="78" t="str">
        <f aca="true">IF(TRIM($B388&amp;$C388)="","",IF(OR($W388="安装免保",$W388="技术免保",$W388="质保期内"),IF(NOT(ISNUMBER($X388)),"▲免保到期日没填",IF($X388&lt;TODAY(),"▲免保已到期，转收费",IF($X388-TODAY()&lt;=提醒天数,"免保剩"&amp;($X388-TODAY())&amp;"天","免保中"))),IF($W388="暂停维保","暂停中",IF($W388="已解约","已解约",""))))</f>
        <v/>
      </c>
      <c r="Z388" s="78" t="str">
        <f aca="true">IF(TRIM($B388&amp;$C388)="","",TRIM(IF($AA388="","",IF($AA388&lt;TODAY(),"年检已过期"&amp;(TODAY()-$AA388)&amp;"天 ",IF($AA388-TODAY()&lt;=提醒天数,"年检剩"&amp;($AA388-TODAY())&amp;"天 ","")))&amp;IF($AB388="","",IF($AB388&lt;TODAY(),"限速器已过期"&amp;(TODAY()-$AB388)&amp;"天 ",IF($AB388-TODAY()&lt;=提醒天数,"限速器剩"&amp;($AB388-TODAY())&amp;"天 ","")))&amp;IF($AC388="","",IF($AC388&lt;TODAY(),"载重试验已过期"&amp;(TODAY()-$AC388)&amp;"天 ",IF($AC388-TODAY()&lt;=提醒天数,"载重试验剩"&amp;($AC388-TODAY())&amp;"天 ","")))))</f>
        <v/>
      </c>
      <c r="AA388" s="77" t="str">
        <f aca="false">IF(TRIM($Q388&amp;"")="","",IF(ISNUMBER($Q388),IF($Q388&gt;10000,$Q388,IFERROR(DATE(INT($Q388),IF(ROUND(MOD($Q388,1)*100,0)&gt;12,ROUND(MOD($Q388,1)*10,0),ROUND(MOD($Q388,1)*100,0))+1,0),"")),IFERROR(IF(LEN($Q388)-LEN(SUBSTITUTE($Q388,".",""))&gt;=2,DATEVALUE(SUBSTITUTE(TRIM($Q388),".","-")),DATE(VALUE(LEFT(TRIM($Q388),4)),VALUE(MID(TRIM($Q388),6,2))+1,0)),"")))</f>
        <v/>
      </c>
      <c r="AB388" s="77" t="str">
        <f aca="false">IF(TRIM($S388&amp;"")="","",IF(ISNUMBER($S388),IF($S388&gt;10000,$S388,IFERROR(DATE(INT($S388),IF(ROUND(MOD($S388,1)*100,0)&gt;12,ROUND(MOD($S388,1)*10,0),ROUND(MOD($S388,1)*100,0))+1,0),"")),IFERROR(IF(LEN($S388)-LEN(SUBSTITUTE($S388,".",""))&gt;=2,DATEVALUE(SUBSTITUTE(TRIM($S388),".","-")),DATE(VALUE(LEFT(TRIM($S388),4)),VALUE(MID(TRIM($S388),6,2))+1,0)),"")))</f>
        <v/>
      </c>
      <c r="AC388" s="77" t="str">
        <f aca="false">IF(TRIM($T388&amp;"")="","",IF(ISNUMBER($T388),IF($T388&gt;10000,$T388,IFERROR(DATE(INT($T388),IF(ROUND(MOD($T388,1)*100,0)&gt;12,ROUND(MOD($T388,1)*10,0),ROUND(MOD($T388,1)*100,0))+1,0),"")),IFERROR(IF(LEN($T388)-LEN(SUBSTITUTE($T388,".",""))&gt;=2,DATEVALUE(SUBSTITUTE(TRIM($T388),".","-")),DATE(VALUE(LEFT(TRIM($T388),4)),VALUE(MID(TRIM($T388),6,2))+1,0)),"")))</f>
        <v/>
      </c>
    </row>
    <row r="389" customFormat="false" ht="14.25" hidden="false" customHeight="false" outlineLevel="0" collapsed="false">
      <c r="X389" s="77"/>
      <c r="Y389" s="78" t="str">
        <f aca="true">IF(TRIM($B389&amp;$C389)="","",IF(OR($W389="安装免保",$W389="技术免保",$W389="质保期内"),IF(NOT(ISNUMBER($X389)),"▲免保到期日没填",IF($X389&lt;TODAY(),"▲免保已到期，转收费",IF($X389-TODAY()&lt;=提醒天数,"免保剩"&amp;($X389-TODAY())&amp;"天","免保中"))),IF($W389="暂停维保","暂停中",IF($W389="已解约","已解约",""))))</f>
        <v/>
      </c>
      <c r="Z389" s="78" t="str">
        <f aca="true">IF(TRIM($B389&amp;$C389)="","",TRIM(IF($AA389="","",IF($AA389&lt;TODAY(),"年检已过期"&amp;(TODAY()-$AA389)&amp;"天 ",IF($AA389-TODAY()&lt;=提醒天数,"年检剩"&amp;($AA389-TODAY())&amp;"天 ","")))&amp;IF($AB389="","",IF($AB389&lt;TODAY(),"限速器已过期"&amp;(TODAY()-$AB389)&amp;"天 ",IF($AB389-TODAY()&lt;=提醒天数,"限速器剩"&amp;($AB389-TODAY())&amp;"天 ","")))&amp;IF($AC389="","",IF($AC389&lt;TODAY(),"载重试验已过期"&amp;(TODAY()-$AC389)&amp;"天 ",IF($AC389-TODAY()&lt;=提醒天数,"载重试验剩"&amp;($AC389-TODAY())&amp;"天 ","")))))</f>
        <v/>
      </c>
      <c r="AA389" s="77" t="str">
        <f aca="false">IF(TRIM($Q389&amp;"")="","",IF(ISNUMBER($Q389),IF($Q389&gt;10000,$Q389,IFERROR(DATE(INT($Q389),IF(ROUND(MOD($Q389,1)*100,0)&gt;12,ROUND(MOD($Q389,1)*10,0),ROUND(MOD($Q389,1)*100,0))+1,0),"")),IFERROR(IF(LEN($Q389)-LEN(SUBSTITUTE($Q389,".",""))&gt;=2,DATEVALUE(SUBSTITUTE(TRIM($Q389),".","-")),DATE(VALUE(LEFT(TRIM($Q389),4)),VALUE(MID(TRIM($Q389),6,2))+1,0)),"")))</f>
        <v/>
      </c>
      <c r="AB389" s="77" t="str">
        <f aca="false">IF(TRIM($S389&amp;"")="","",IF(ISNUMBER($S389),IF($S389&gt;10000,$S389,IFERROR(DATE(INT($S389),IF(ROUND(MOD($S389,1)*100,0)&gt;12,ROUND(MOD($S389,1)*10,0),ROUND(MOD($S389,1)*100,0))+1,0),"")),IFERROR(IF(LEN($S389)-LEN(SUBSTITUTE($S389,".",""))&gt;=2,DATEVALUE(SUBSTITUTE(TRIM($S389),".","-")),DATE(VALUE(LEFT(TRIM($S389),4)),VALUE(MID(TRIM($S389),6,2))+1,0)),"")))</f>
        <v/>
      </c>
      <c r="AC389" s="77" t="str">
        <f aca="false">IF(TRIM($T389&amp;"")="","",IF(ISNUMBER($T389),IF($T389&gt;10000,$T389,IFERROR(DATE(INT($T389),IF(ROUND(MOD($T389,1)*100,0)&gt;12,ROUND(MOD($T389,1)*10,0),ROUND(MOD($T389,1)*100,0))+1,0),"")),IFERROR(IF(LEN($T389)-LEN(SUBSTITUTE($T389,".",""))&gt;=2,DATEVALUE(SUBSTITUTE(TRIM($T389),".","-")),DATE(VALUE(LEFT(TRIM($T389),4)),VALUE(MID(TRIM($T389),6,2))+1,0)),"")))</f>
        <v/>
      </c>
    </row>
    <row r="390" customFormat="false" ht="14.25" hidden="false" customHeight="false" outlineLevel="0" collapsed="false">
      <c r="X390" s="77"/>
      <c r="Y390" s="78" t="str">
        <f aca="true">IF(TRIM($B390&amp;$C390)="","",IF(OR($W390="安装免保",$W390="技术免保",$W390="质保期内"),IF(NOT(ISNUMBER($X390)),"▲免保到期日没填",IF($X390&lt;TODAY(),"▲免保已到期，转收费",IF($X390-TODAY()&lt;=提醒天数,"免保剩"&amp;($X390-TODAY())&amp;"天","免保中"))),IF($W390="暂停维保","暂停中",IF($W390="已解约","已解约",""))))</f>
        <v/>
      </c>
      <c r="Z390" s="78" t="str">
        <f aca="true">IF(TRIM($B390&amp;$C390)="","",TRIM(IF($AA390="","",IF($AA390&lt;TODAY(),"年检已过期"&amp;(TODAY()-$AA390)&amp;"天 ",IF($AA390-TODAY()&lt;=提醒天数,"年检剩"&amp;($AA390-TODAY())&amp;"天 ","")))&amp;IF($AB390="","",IF($AB390&lt;TODAY(),"限速器已过期"&amp;(TODAY()-$AB390)&amp;"天 ",IF($AB390-TODAY()&lt;=提醒天数,"限速器剩"&amp;($AB390-TODAY())&amp;"天 ","")))&amp;IF($AC390="","",IF($AC390&lt;TODAY(),"载重试验已过期"&amp;(TODAY()-$AC390)&amp;"天 ",IF($AC390-TODAY()&lt;=提醒天数,"载重试验剩"&amp;($AC390-TODAY())&amp;"天 ","")))))</f>
        <v/>
      </c>
      <c r="AA390" s="77" t="str">
        <f aca="false">IF(TRIM($Q390&amp;"")="","",IF(ISNUMBER($Q390),IF($Q390&gt;10000,$Q390,IFERROR(DATE(INT($Q390),IF(ROUND(MOD($Q390,1)*100,0)&gt;12,ROUND(MOD($Q390,1)*10,0),ROUND(MOD($Q390,1)*100,0))+1,0),"")),IFERROR(IF(LEN($Q390)-LEN(SUBSTITUTE($Q390,".",""))&gt;=2,DATEVALUE(SUBSTITUTE(TRIM($Q390),".","-")),DATE(VALUE(LEFT(TRIM($Q390),4)),VALUE(MID(TRIM($Q390),6,2))+1,0)),"")))</f>
        <v/>
      </c>
      <c r="AB390" s="77" t="str">
        <f aca="false">IF(TRIM($S390&amp;"")="","",IF(ISNUMBER($S390),IF($S390&gt;10000,$S390,IFERROR(DATE(INT($S390),IF(ROUND(MOD($S390,1)*100,0)&gt;12,ROUND(MOD($S390,1)*10,0),ROUND(MOD($S390,1)*100,0))+1,0),"")),IFERROR(IF(LEN($S390)-LEN(SUBSTITUTE($S390,".",""))&gt;=2,DATEVALUE(SUBSTITUTE(TRIM($S390),".","-")),DATE(VALUE(LEFT(TRIM($S390),4)),VALUE(MID(TRIM($S390),6,2))+1,0)),"")))</f>
        <v/>
      </c>
      <c r="AC390" s="77" t="str">
        <f aca="false">IF(TRIM($T390&amp;"")="","",IF(ISNUMBER($T390),IF($T390&gt;10000,$T390,IFERROR(DATE(INT($T390),IF(ROUND(MOD($T390,1)*100,0)&gt;12,ROUND(MOD($T390,1)*10,0),ROUND(MOD($T390,1)*100,0))+1,0),"")),IFERROR(IF(LEN($T390)-LEN(SUBSTITUTE($T390,".",""))&gt;=2,DATEVALUE(SUBSTITUTE(TRIM($T390),".","-")),DATE(VALUE(LEFT(TRIM($T390),4)),VALUE(MID(TRIM($T390),6,2))+1,0)),"")))</f>
        <v/>
      </c>
    </row>
    <row r="391" customFormat="false" ht="14.25" hidden="false" customHeight="false" outlineLevel="0" collapsed="false">
      <c r="X391" s="77"/>
      <c r="Y391" s="78" t="str">
        <f aca="true">IF(TRIM($B391&amp;$C391)="","",IF(OR($W391="安装免保",$W391="技术免保",$W391="质保期内"),IF(NOT(ISNUMBER($X391)),"▲免保到期日没填",IF($X391&lt;TODAY(),"▲免保已到期，转收费",IF($X391-TODAY()&lt;=提醒天数,"免保剩"&amp;($X391-TODAY())&amp;"天","免保中"))),IF($W391="暂停维保","暂停中",IF($W391="已解约","已解约",""))))</f>
        <v/>
      </c>
      <c r="Z391" s="78" t="str">
        <f aca="true">IF(TRIM($B391&amp;$C391)="","",TRIM(IF($AA391="","",IF($AA391&lt;TODAY(),"年检已过期"&amp;(TODAY()-$AA391)&amp;"天 ",IF($AA391-TODAY()&lt;=提醒天数,"年检剩"&amp;($AA391-TODAY())&amp;"天 ","")))&amp;IF($AB391="","",IF($AB391&lt;TODAY(),"限速器已过期"&amp;(TODAY()-$AB391)&amp;"天 ",IF($AB391-TODAY()&lt;=提醒天数,"限速器剩"&amp;($AB391-TODAY())&amp;"天 ","")))&amp;IF($AC391="","",IF($AC391&lt;TODAY(),"载重试验已过期"&amp;(TODAY()-$AC391)&amp;"天 ",IF($AC391-TODAY()&lt;=提醒天数,"载重试验剩"&amp;($AC391-TODAY())&amp;"天 ","")))))</f>
        <v/>
      </c>
      <c r="AA391" s="77" t="str">
        <f aca="false">IF(TRIM($Q391&amp;"")="","",IF(ISNUMBER($Q391),IF($Q391&gt;10000,$Q391,IFERROR(DATE(INT($Q391),IF(ROUND(MOD($Q391,1)*100,0)&gt;12,ROUND(MOD($Q391,1)*10,0),ROUND(MOD($Q391,1)*100,0))+1,0),"")),IFERROR(IF(LEN($Q391)-LEN(SUBSTITUTE($Q391,".",""))&gt;=2,DATEVALUE(SUBSTITUTE(TRIM($Q391),".","-")),DATE(VALUE(LEFT(TRIM($Q391),4)),VALUE(MID(TRIM($Q391),6,2))+1,0)),"")))</f>
        <v/>
      </c>
      <c r="AB391" s="77" t="str">
        <f aca="false">IF(TRIM($S391&amp;"")="","",IF(ISNUMBER($S391),IF($S391&gt;10000,$S391,IFERROR(DATE(INT($S391),IF(ROUND(MOD($S391,1)*100,0)&gt;12,ROUND(MOD($S391,1)*10,0),ROUND(MOD($S391,1)*100,0))+1,0),"")),IFERROR(IF(LEN($S391)-LEN(SUBSTITUTE($S391,".",""))&gt;=2,DATEVALUE(SUBSTITUTE(TRIM($S391),".","-")),DATE(VALUE(LEFT(TRIM($S391),4)),VALUE(MID(TRIM($S391),6,2))+1,0)),"")))</f>
        <v/>
      </c>
      <c r="AC391" s="77" t="str">
        <f aca="false">IF(TRIM($T391&amp;"")="","",IF(ISNUMBER($T391),IF($T391&gt;10000,$T391,IFERROR(DATE(INT($T391),IF(ROUND(MOD($T391,1)*100,0)&gt;12,ROUND(MOD($T391,1)*10,0),ROUND(MOD($T391,1)*100,0))+1,0),"")),IFERROR(IF(LEN($T391)-LEN(SUBSTITUTE($T391,".",""))&gt;=2,DATEVALUE(SUBSTITUTE(TRIM($T391),".","-")),DATE(VALUE(LEFT(TRIM($T391),4)),VALUE(MID(TRIM($T391),6,2))+1,0)),"")))</f>
        <v/>
      </c>
    </row>
    <row r="392" customFormat="false" ht="14.25" hidden="false" customHeight="false" outlineLevel="0" collapsed="false">
      <c r="X392" s="77"/>
      <c r="Y392" s="78" t="str">
        <f aca="true">IF(TRIM($B392&amp;$C392)="","",IF(OR($W392="安装免保",$W392="技术免保",$W392="质保期内"),IF(NOT(ISNUMBER($X392)),"▲免保到期日没填",IF($X392&lt;TODAY(),"▲免保已到期，转收费",IF($X392-TODAY()&lt;=提醒天数,"免保剩"&amp;($X392-TODAY())&amp;"天","免保中"))),IF($W392="暂停维保","暂停中",IF($W392="已解约","已解约",""))))</f>
        <v/>
      </c>
      <c r="Z392" s="78" t="str">
        <f aca="true">IF(TRIM($B392&amp;$C392)="","",TRIM(IF($AA392="","",IF($AA392&lt;TODAY(),"年检已过期"&amp;(TODAY()-$AA392)&amp;"天 ",IF($AA392-TODAY()&lt;=提醒天数,"年检剩"&amp;($AA392-TODAY())&amp;"天 ","")))&amp;IF($AB392="","",IF($AB392&lt;TODAY(),"限速器已过期"&amp;(TODAY()-$AB392)&amp;"天 ",IF($AB392-TODAY()&lt;=提醒天数,"限速器剩"&amp;($AB392-TODAY())&amp;"天 ","")))&amp;IF($AC392="","",IF($AC392&lt;TODAY(),"载重试验已过期"&amp;(TODAY()-$AC392)&amp;"天 ",IF($AC392-TODAY()&lt;=提醒天数,"载重试验剩"&amp;($AC392-TODAY())&amp;"天 ","")))))</f>
        <v/>
      </c>
      <c r="AA392" s="77" t="str">
        <f aca="false">IF(TRIM($Q392&amp;"")="","",IF(ISNUMBER($Q392),IF($Q392&gt;10000,$Q392,IFERROR(DATE(INT($Q392),IF(ROUND(MOD($Q392,1)*100,0)&gt;12,ROUND(MOD($Q392,1)*10,0),ROUND(MOD($Q392,1)*100,0))+1,0),"")),IFERROR(IF(LEN($Q392)-LEN(SUBSTITUTE($Q392,".",""))&gt;=2,DATEVALUE(SUBSTITUTE(TRIM($Q392),".","-")),DATE(VALUE(LEFT(TRIM($Q392),4)),VALUE(MID(TRIM($Q392),6,2))+1,0)),"")))</f>
        <v/>
      </c>
      <c r="AB392" s="77" t="str">
        <f aca="false">IF(TRIM($S392&amp;"")="","",IF(ISNUMBER($S392),IF($S392&gt;10000,$S392,IFERROR(DATE(INT($S392),IF(ROUND(MOD($S392,1)*100,0)&gt;12,ROUND(MOD($S392,1)*10,0),ROUND(MOD($S392,1)*100,0))+1,0),"")),IFERROR(IF(LEN($S392)-LEN(SUBSTITUTE($S392,".",""))&gt;=2,DATEVALUE(SUBSTITUTE(TRIM($S392),".","-")),DATE(VALUE(LEFT(TRIM($S392),4)),VALUE(MID(TRIM($S392),6,2))+1,0)),"")))</f>
        <v/>
      </c>
      <c r="AC392" s="77" t="str">
        <f aca="false">IF(TRIM($T392&amp;"")="","",IF(ISNUMBER($T392),IF($T392&gt;10000,$T392,IFERROR(DATE(INT($T392),IF(ROUND(MOD($T392,1)*100,0)&gt;12,ROUND(MOD($T392,1)*10,0),ROUND(MOD($T392,1)*100,0))+1,0),"")),IFERROR(IF(LEN($T392)-LEN(SUBSTITUTE($T392,".",""))&gt;=2,DATEVALUE(SUBSTITUTE(TRIM($T392),".","-")),DATE(VALUE(LEFT(TRIM($T392),4)),VALUE(MID(TRIM($T392),6,2))+1,0)),"")))</f>
        <v/>
      </c>
    </row>
    <row r="393" customFormat="false" ht="14.25" hidden="false" customHeight="false" outlineLevel="0" collapsed="false">
      <c r="X393" s="77"/>
      <c r="Y393" s="78" t="str">
        <f aca="true">IF(TRIM($B393&amp;$C393)="","",IF(OR($W393="安装免保",$W393="技术免保",$W393="质保期内"),IF(NOT(ISNUMBER($X393)),"▲免保到期日没填",IF($X393&lt;TODAY(),"▲免保已到期，转收费",IF($X393-TODAY()&lt;=提醒天数,"免保剩"&amp;($X393-TODAY())&amp;"天","免保中"))),IF($W393="暂停维保","暂停中",IF($W393="已解约","已解约",""))))</f>
        <v/>
      </c>
      <c r="Z393" s="78" t="str">
        <f aca="true">IF(TRIM($B393&amp;$C393)="","",TRIM(IF($AA393="","",IF($AA393&lt;TODAY(),"年检已过期"&amp;(TODAY()-$AA393)&amp;"天 ",IF($AA393-TODAY()&lt;=提醒天数,"年检剩"&amp;($AA393-TODAY())&amp;"天 ","")))&amp;IF($AB393="","",IF($AB393&lt;TODAY(),"限速器已过期"&amp;(TODAY()-$AB393)&amp;"天 ",IF($AB393-TODAY()&lt;=提醒天数,"限速器剩"&amp;($AB393-TODAY())&amp;"天 ","")))&amp;IF($AC393="","",IF($AC393&lt;TODAY(),"载重试验已过期"&amp;(TODAY()-$AC393)&amp;"天 ",IF($AC393-TODAY()&lt;=提醒天数,"载重试验剩"&amp;($AC393-TODAY())&amp;"天 ","")))))</f>
        <v/>
      </c>
      <c r="AA393" s="77" t="str">
        <f aca="false">IF(TRIM($Q393&amp;"")="","",IF(ISNUMBER($Q393),IF($Q393&gt;10000,$Q393,IFERROR(DATE(INT($Q393),IF(ROUND(MOD($Q393,1)*100,0)&gt;12,ROUND(MOD($Q393,1)*10,0),ROUND(MOD($Q393,1)*100,0))+1,0),"")),IFERROR(IF(LEN($Q393)-LEN(SUBSTITUTE($Q393,".",""))&gt;=2,DATEVALUE(SUBSTITUTE(TRIM($Q393),".","-")),DATE(VALUE(LEFT(TRIM($Q393),4)),VALUE(MID(TRIM($Q393),6,2))+1,0)),"")))</f>
        <v/>
      </c>
      <c r="AB393" s="77" t="str">
        <f aca="false">IF(TRIM($S393&amp;"")="","",IF(ISNUMBER($S393),IF($S393&gt;10000,$S393,IFERROR(DATE(INT($S393),IF(ROUND(MOD($S393,1)*100,0)&gt;12,ROUND(MOD($S393,1)*10,0),ROUND(MOD($S393,1)*100,0))+1,0),"")),IFERROR(IF(LEN($S393)-LEN(SUBSTITUTE($S393,".",""))&gt;=2,DATEVALUE(SUBSTITUTE(TRIM($S393),".","-")),DATE(VALUE(LEFT(TRIM($S393),4)),VALUE(MID(TRIM($S393),6,2))+1,0)),"")))</f>
        <v/>
      </c>
      <c r="AC393" s="77" t="str">
        <f aca="false">IF(TRIM($T393&amp;"")="","",IF(ISNUMBER($T393),IF($T393&gt;10000,$T393,IFERROR(DATE(INT($T393),IF(ROUND(MOD($T393,1)*100,0)&gt;12,ROUND(MOD($T393,1)*10,0),ROUND(MOD($T393,1)*100,0))+1,0),"")),IFERROR(IF(LEN($T393)-LEN(SUBSTITUTE($T393,".",""))&gt;=2,DATEVALUE(SUBSTITUTE(TRIM($T393),".","-")),DATE(VALUE(LEFT(TRIM($T393),4)),VALUE(MID(TRIM($T393),6,2))+1,0)),"")))</f>
        <v/>
      </c>
    </row>
    <row r="394" customFormat="false" ht="14.25" hidden="false" customHeight="false" outlineLevel="0" collapsed="false">
      <c r="X394" s="77"/>
      <c r="Y394" s="78" t="str">
        <f aca="true">IF(TRIM($B394&amp;$C394)="","",IF(OR($W394="安装免保",$W394="技术免保",$W394="质保期内"),IF(NOT(ISNUMBER($X394)),"▲免保到期日没填",IF($X394&lt;TODAY(),"▲免保已到期，转收费",IF($X394-TODAY()&lt;=提醒天数,"免保剩"&amp;($X394-TODAY())&amp;"天","免保中"))),IF($W394="暂停维保","暂停中",IF($W394="已解约","已解约",""))))</f>
        <v/>
      </c>
      <c r="Z394" s="78" t="str">
        <f aca="true">IF(TRIM($B394&amp;$C394)="","",TRIM(IF($AA394="","",IF($AA394&lt;TODAY(),"年检已过期"&amp;(TODAY()-$AA394)&amp;"天 ",IF($AA394-TODAY()&lt;=提醒天数,"年检剩"&amp;($AA394-TODAY())&amp;"天 ","")))&amp;IF($AB394="","",IF($AB394&lt;TODAY(),"限速器已过期"&amp;(TODAY()-$AB394)&amp;"天 ",IF($AB394-TODAY()&lt;=提醒天数,"限速器剩"&amp;($AB394-TODAY())&amp;"天 ","")))&amp;IF($AC394="","",IF($AC394&lt;TODAY(),"载重试验已过期"&amp;(TODAY()-$AC394)&amp;"天 ",IF($AC394-TODAY()&lt;=提醒天数,"载重试验剩"&amp;($AC394-TODAY())&amp;"天 ","")))))</f>
        <v/>
      </c>
      <c r="AA394" s="77" t="str">
        <f aca="false">IF(TRIM($Q394&amp;"")="","",IF(ISNUMBER($Q394),IF($Q394&gt;10000,$Q394,IFERROR(DATE(INT($Q394),IF(ROUND(MOD($Q394,1)*100,0)&gt;12,ROUND(MOD($Q394,1)*10,0),ROUND(MOD($Q394,1)*100,0))+1,0),"")),IFERROR(IF(LEN($Q394)-LEN(SUBSTITUTE($Q394,".",""))&gt;=2,DATEVALUE(SUBSTITUTE(TRIM($Q394),".","-")),DATE(VALUE(LEFT(TRIM($Q394),4)),VALUE(MID(TRIM($Q394),6,2))+1,0)),"")))</f>
        <v/>
      </c>
      <c r="AB394" s="77" t="str">
        <f aca="false">IF(TRIM($S394&amp;"")="","",IF(ISNUMBER($S394),IF($S394&gt;10000,$S394,IFERROR(DATE(INT($S394),IF(ROUND(MOD($S394,1)*100,0)&gt;12,ROUND(MOD($S394,1)*10,0),ROUND(MOD($S394,1)*100,0))+1,0),"")),IFERROR(IF(LEN($S394)-LEN(SUBSTITUTE($S394,".",""))&gt;=2,DATEVALUE(SUBSTITUTE(TRIM($S394),".","-")),DATE(VALUE(LEFT(TRIM($S394),4)),VALUE(MID(TRIM($S394),6,2))+1,0)),"")))</f>
        <v/>
      </c>
      <c r="AC394" s="77" t="str">
        <f aca="false">IF(TRIM($T394&amp;"")="","",IF(ISNUMBER($T394),IF($T394&gt;10000,$T394,IFERROR(DATE(INT($T394),IF(ROUND(MOD($T394,1)*100,0)&gt;12,ROUND(MOD($T394,1)*10,0),ROUND(MOD($T394,1)*100,0))+1,0),"")),IFERROR(IF(LEN($T394)-LEN(SUBSTITUTE($T394,".",""))&gt;=2,DATEVALUE(SUBSTITUTE(TRIM($T394),".","-")),DATE(VALUE(LEFT(TRIM($T394),4)),VALUE(MID(TRIM($T394),6,2))+1,0)),"")))</f>
        <v/>
      </c>
    </row>
    <row r="395" customFormat="false" ht="14.25" hidden="false" customHeight="false" outlineLevel="0" collapsed="false">
      <c r="X395" s="77"/>
      <c r="Y395" s="78" t="str">
        <f aca="true">IF(TRIM($B395&amp;$C395)="","",IF(OR($W395="安装免保",$W395="技术免保",$W395="质保期内"),IF(NOT(ISNUMBER($X395)),"▲免保到期日没填",IF($X395&lt;TODAY(),"▲免保已到期，转收费",IF($X395-TODAY()&lt;=提醒天数,"免保剩"&amp;($X395-TODAY())&amp;"天","免保中"))),IF($W395="暂停维保","暂停中",IF($W395="已解约","已解约",""))))</f>
        <v/>
      </c>
      <c r="Z395" s="78" t="str">
        <f aca="true">IF(TRIM($B395&amp;$C395)="","",TRIM(IF($AA395="","",IF($AA395&lt;TODAY(),"年检已过期"&amp;(TODAY()-$AA395)&amp;"天 ",IF($AA395-TODAY()&lt;=提醒天数,"年检剩"&amp;($AA395-TODAY())&amp;"天 ","")))&amp;IF($AB395="","",IF($AB395&lt;TODAY(),"限速器已过期"&amp;(TODAY()-$AB395)&amp;"天 ",IF($AB395-TODAY()&lt;=提醒天数,"限速器剩"&amp;($AB395-TODAY())&amp;"天 ","")))&amp;IF($AC395="","",IF($AC395&lt;TODAY(),"载重试验已过期"&amp;(TODAY()-$AC395)&amp;"天 ",IF($AC395-TODAY()&lt;=提醒天数,"载重试验剩"&amp;($AC395-TODAY())&amp;"天 ","")))))</f>
        <v/>
      </c>
      <c r="AA395" s="77" t="str">
        <f aca="false">IF(TRIM($Q395&amp;"")="","",IF(ISNUMBER($Q395),IF($Q395&gt;10000,$Q395,IFERROR(DATE(INT($Q395),IF(ROUND(MOD($Q395,1)*100,0)&gt;12,ROUND(MOD($Q395,1)*10,0),ROUND(MOD($Q395,1)*100,0))+1,0),"")),IFERROR(IF(LEN($Q395)-LEN(SUBSTITUTE($Q395,".",""))&gt;=2,DATEVALUE(SUBSTITUTE(TRIM($Q395),".","-")),DATE(VALUE(LEFT(TRIM($Q395),4)),VALUE(MID(TRIM($Q395),6,2))+1,0)),"")))</f>
        <v/>
      </c>
      <c r="AB395" s="77" t="str">
        <f aca="false">IF(TRIM($S395&amp;"")="","",IF(ISNUMBER($S395),IF($S395&gt;10000,$S395,IFERROR(DATE(INT($S395),IF(ROUND(MOD($S395,1)*100,0)&gt;12,ROUND(MOD($S395,1)*10,0),ROUND(MOD($S395,1)*100,0))+1,0),"")),IFERROR(IF(LEN($S395)-LEN(SUBSTITUTE($S395,".",""))&gt;=2,DATEVALUE(SUBSTITUTE(TRIM($S395),".","-")),DATE(VALUE(LEFT(TRIM($S395),4)),VALUE(MID(TRIM($S395),6,2))+1,0)),"")))</f>
        <v/>
      </c>
      <c r="AC395" s="77" t="str">
        <f aca="false">IF(TRIM($T395&amp;"")="","",IF(ISNUMBER($T395),IF($T395&gt;10000,$T395,IFERROR(DATE(INT($T395),IF(ROUND(MOD($T395,1)*100,0)&gt;12,ROUND(MOD($T395,1)*10,0),ROUND(MOD($T395,1)*100,0))+1,0),"")),IFERROR(IF(LEN($T395)-LEN(SUBSTITUTE($T395,".",""))&gt;=2,DATEVALUE(SUBSTITUTE(TRIM($T395),".","-")),DATE(VALUE(LEFT(TRIM($T395),4)),VALUE(MID(TRIM($T395),6,2))+1,0)),"")))</f>
        <v/>
      </c>
    </row>
    <row r="396" customFormat="false" ht="14.25" hidden="false" customHeight="false" outlineLevel="0" collapsed="false">
      <c r="X396" s="77"/>
      <c r="Y396" s="78" t="str">
        <f aca="true">IF(TRIM($B396&amp;$C396)="","",IF(OR($W396="安装免保",$W396="技术免保",$W396="质保期内"),IF(NOT(ISNUMBER($X396)),"▲免保到期日没填",IF($X396&lt;TODAY(),"▲免保已到期，转收费",IF($X396-TODAY()&lt;=提醒天数,"免保剩"&amp;($X396-TODAY())&amp;"天","免保中"))),IF($W396="暂停维保","暂停中",IF($W396="已解约","已解约",""))))</f>
        <v/>
      </c>
      <c r="Z396" s="78" t="str">
        <f aca="true">IF(TRIM($B396&amp;$C396)="","",TRIM(IF($AA396="","",IF($AA396&lt;TODAY(),"年检已过期"&amp;(TODAY()-$AA396)&amp;"天 ",IF($AA396-TODAY()&lt;=提醒天数,"年检剩"&amp;($AA396-TODAY())&amp;"天 ","")))&amp;IF($AB396="","",IF($AB396&lt;TODAY(),"限速器已过期"&amp;(TODAY()-$AB396)&amp;"天 ",IF($AB396-TODAY()&lt;=提醒天数,"限速器剩"&amp;($AB396-TODAY())&amp;"天 ","")))&amp;IF($AC396="","",IF($AC396&lt;TODAY(),"载重试验已过期"&amp;(TODAY()-$AC396)&amp;"天 ",IF($AC396-TODAY()&lt;=提醒天数,"载重试验剩"&amp;($AC396-TODAY())&amp;"天 ","")))))</f>
        <v/>
      </c>
      <c r="AA396" s="77" t="str">
        <f aca="false">IF(TRIM($Q396&amp;"")="","",IF(ISNUMBER($Q396),IF($Q396&gt;10000,$Q396,IFERROR(DATE(INT($Q396),IF(ROUND(MOD($Q396,1)*100,0)&gt;12,ROUND(MOD($Q396,1)*10,0),ROUND(MOD($Q396,1)*100,0))+1,0),"")),IFERROR(IF(LEN($Q396)-LEN(SUBSTITUTE($Q396,".",""))&gt;=2,DATEVALUE(SUBSTITUTE(TRIM($Q396),".","-")),DATE(VALUE(LEFT(TRIM($Q396),4)),VALUE(MID(TRIM($Q396),6,2))+1,0)),"")))</f>
        <v/>
      </c>
      <c r="AB396" s="77" t="str">
        <f aca="false">IF(TRIM($S396&amp;"")="","",IF(ISNUMBER($S396),IF($S396&gt;10000,$S396,IFERROR(DATE(INT($S396),IF(ROUND(MOD($S396,1)*100,0)&gt;12,ROUND(MOD($S396,1)*10,0),ROUND(MOD($S396,1)*100,0))+1,0),"")),IFERROR(IF(LEN($S396)-LEN(SUBSTITUTE($S396,".",""))&gt;=2,DATEVALUE(SUBSTITUTE(TRIM($S396),".","-")),DATE(VALUE(LEFT(TRIM($S396),4)),VALUE(MID(TRIM($S396),6,2))+1,0)),"")))</f>
        <v/>
      </c>
      <c r="AC396" s="77" t="str">
        <f aca="false">IF(TRIM($T396&amp;"")="","",IF(ISNUMBER($T396),IF($T396&gt;10000,$T396,IFERROR(DATE(INT($T396),IF(ROUND(MOD($T396,1)*100,0)&gt;12,ROUND(MOD($T396,1)*10,0),ROUND(MOD($T396,1)*100,0))+1,0),"")),IFERROR(IF(LEN($T396)-LEN(SUBSTITUTE($T396,".",""))&gt;=2,DATEVALUE(SUBSTITUTE(TRIM($T396),".","-")),DATE(VALUE(LEFT(TRIM($T396),4)),VALUE(MID(TRIM($T396),6,2))+1,0)),"")))</f>
        <v/>
      </c>
    </row>
    <row r="397" customFormat="false" ht="14.25" hidden="false" customHeight="false" outlineLevel="0" collapsed="false">
      <c r="X397" s="77"/>
      <c r="Y397" s="78" t="str">
        <f aca="true">IF(TRIM($B397&amp;$C397)="","",IF(OR($W397="安装免保",$W397="技术免保",$W397="质保期内"),IF(NOT(ISNUMBER($X397)),"▲免保到期日没填",IF($X397&lt;TODAY(),"▲免保已到期，转收费",IF($X397-TODAY()&lt;=提醒天数,"免保剩"&amp;($X397-TODAY())&amp;"天","免保中"))),IF($W397="暂停维保","暂停中",IF($W397="已解约","已解约",""))))</f>
        <v/>
      </c>
      <c r="Z397" s="78" t="str">
        <f aca="true">IF(TRIM($B397&amp;$C397)="","",TRIM(IF($AA397="","",IF($AA397&lt;TODAY(),"年检已过期"&amp;(TODAY()-$AA397)&amp;"天 ",IF($AA397-TODAY()&lt;=提醒天数,"年检剩"&amp;($AA397-TODAY())&amp;"天 ","")))&amp;IF($AB397="","",IF($AB397&lt;TODAY(),"限速器已过期"&amp;(TODAY()-$AB397)&amp;"天 ",IF($AB397-TODAY()&lt;=提醒天数,"限速器剩"&amp;($AB397-TODAY())&amp;"天 ","")))&amp;IF($AC397="","",IF($AC397&lt;TODAY(),"载重试验已过期"&amp;(TODAY()-$AC397)&amp;"天 ",IF($AC397-TODAY()&lt;=提醒天数,"载重试验剩"&amp;($AC397-TODAY())&amp;"天 ","")))))</f>
        <v/>
      </c>
      <c r="AA397" s="77" t="str">
        <f aca="false">IF(TRIM($Q397&amp;"")="","",IF(ISNUMBER($Q397),IF($Q397&gt;10000,$Q397,IFERROR(DATE(INT($Q397),IF(ROUND(MOD($Q397,1)*100,0)&gt;12,ROUND(MOD($Q397,1)*10,0),ROUND(MOD($Q397,1)*100,0))+1,0),"")),IFERROR(IF(LEN($Q397)-LEN(SUBSTITUTE($Q397,".",""))&gt;=2,DATEVALUE(SUBSTITUTE(TRIM($Q397),".","-")),DATE(VALUE(LEFT(TRIM($Q397),4)),VALUE(MID(TRIM($Q397),6,2))+1,0)),"")))</f>
        <v/>
      </c>
      <c r="AB397" s="77" t="str">
        <f aca="false">IF(TRIM($S397&amp;"")="","",IF(ISNUMBER($S397),IF($S397&gt;10000,$S397,IFERROR(DATE(INT($S397),IF(ROUND(MOD($S397,1)*100,0)&gt;12,ROUND(MOD($S397,1)*10,0),ROUND(MOD($S397,1)*100,0))+1,0),"")),IFERROR(IF(LEN($S397)-LEN(SUBSTITUTE($S397,".",""))&gt;=2,DATEVALUE(SUBSTITUTE(TRIM($S397),".","-")),DATE(VALUE(LEFT(TRIM($S397),4)),VALUE(MID(TRIM($S397),6,2))+1,0)),"")))</f>
        <v/>
      </c>
      <c r="AC397" s="77" t="str">
        <f aca="false">IF(TRIM($T397&amp;"")="","",IF(ISNUMBER($T397),IF($T397&gt;10000,$T397,IFERROR(DATE(INT($T397),IF(ROUND(MOD($T397,1)*100,0)&gt;12,ROUND(MOD($T397,1)*10,0),ROUND(MOD($T397,1)*100,0))+1,0),"")),IFERROR(IF(LEN($T397)-LEN(SUBSTITUTE($T397,".",""))&gt;=2,DATEVALUE(SUBSTITUTE(TRIM($T397),".","-")),DATE(VALUE(LEFT(TRIM($T397),4)),VALUE(MID(TRIM($T397),6,2))+1,0)),"")))</f>
        <v/>
      </c>
    </row>
    <row r="398" customFormat="false" ht="14.25" hidden="false" customHeight="false" outlineLevel="0" collapsed="false">
      <c r="X398" s="77"/>
      <c r="Y398" s="78" t="str">
        <f aca="true">IF(TRIM($B398&amp;$C398)="","",IF(OR($W398="安装免保",$W398="技术免保",$W398="质保期内"),IF(NOT(ISNUMBER($X398)),"▲免保到期日没填",IF($X398&lt;TODAY(),"▲免保已到期，转收费",IF($X398-TODAY()&lt;=提醒天数,"免保剩"&amp;($X398-TODAY())&amp;"天","免保中"))),IF($W398="暂停维保","暂停中",IF($W398="已解约","已解约",""))))</f>
        <v/>
      </c>
      <c r="Z398" s="78" t="str">
        <f aca="true">IF(TRIM($B398&amp;$C398)="","",TRIM(IF($AA398="","",IF($AA398&lt;TODAY(),"年检已过期"&amp;(TODAY()-$AA398)&amp;"天 ",IF($AA398-TODAY()&lt;=提醒天数,"年检剩"&amp;($AA398-TODAY())&amp;"天 ","")))&amp;IF($AB398="","",IF($AB398&lt;TODAY(),"限速器已过期"&amp;(TODAY()-$AB398)&amp;"天 ",IF($AB398-TODAY()&lt;=提醒天数,"限速器剩"&amp;($AB398-TODAY())&amp;"天 ","")))&amp;IF($AC398="","",IF($AC398&lt;TODAY(),"载重试验已过期"&amp;(TODAY()-$AC398)&amp;"天 ",IF($AC398-TODAY()&lt;=提醒天数,"载重试验剩"&amp;($AC398-TODAY())&amp;"天 ","")))))</f>
        <v/>
      </c>
      <c r="AA398" s="77" t="str">
        <f aca="false">IF(TRIM($Q398&amp;"")="","",IF(ISNUMBER($Q398),IF($Q398&gt;10000,$Q398,IFERROR(DATE(INT($Q398),IF(ROUND(MOD($Q398,1)*100,0)&gt;12,ROUND(MOD($Q398,1)*10,0),ROUND(MOD($Q398,1)*100,0))+1,0),"")),IFERROR(IF(LEN($Q398)-LEN(SUBSTITUTE($Q398,".",""))&gt;=2,DATEVALUE(SUBSTITUTE(TRIM($Q398),".","-")),DATE(VALUE(LEFT(TRIM($Q398),4)),VALUE(MID(TRIM($Q398),6,2))+1,0)),"")))</f>
        <v/>
      </c>
      <c r="AB398" s="77" t="str">
        <f aca="false">IF(TRIM($S398&amp;"")="","",IF(ISNUMBER($S398),IF($S398&gt;10000,$S398,IFERROR(DATE(INT($S398),IF(ROUND(MOD($S398,1)*100,0)&gt;12,ROUND(MOD($S398,1)*10,0),ROUND(MOD($S398,1)*100,0))+1,0),"")),IFERROR(IF(LEN($S398)-LEN(SUBSTITUTE($S398,".",""))&gt;=2,DATEVALUE(SUBSTITUTE(TRIM($S398),".","-")),DATE(VALUE(LEFT(TRIM($S398),4)),VALUE(MID(TRIM($S398),6,2))+1,0)),"")))</f>
        <v/>
      </c>
      <c r="AC398" s="77" t="str">
        <f aca="false">IF(TRIM($T398&amp;"")="","",IF(ISNUMBER($T398),IF($T398&gt;10000,$T398,IFERROR(DATE(INT($T398),IF(ROUND(MOD($T398,1)*100,0)&gt;12,ROUND(MOD($T398,1)*10,0),ROUND(MOD($T398,1)*100,0))+1,0),"")),IFERROR(IF(LEN($T398)-LEN(SUBSTITUTE($T398,".",""))&gt;=2,DATEVALUE(SUBSTITUTE(TRIM($T398),".","-")),DATE(VALUE(LEFT(TRIM($T398),4)),VALUE(MID(TRIM($T398),6,2))+1,0)),"")))</f>
        <v/>
      </c>
    </row>
    <row r="399" customFormat="false" ht="14.25" hidden="false" customHeight="false" outlineLevel="0" collapsed="false">
      <c r="X399" s="77"/>
      <c r="Y399" s="78" t="str">
        <f aca="true">IF(TRIM($B399&amp;$C399)="","",IF(OR($W399="安装免保",$W399="技术免保",$W399="质保期内"),IF(NOT(ISNUMBER($X399)),"▲免保到期日没填",IF($X399&lt;TODAY(),"▲免保已到期，转收费",IF($X399-TODAY()&lt;=提醒天数,"免保剩"&amp;($X399-TODAY())&amp;"天","免保中"))),IF($W399="暂停维保","暂停中",IF($W399="已解约","已解约",""))))</f>
        <v/>
      </c>
      <c r="Z399" s="78" t="str">
        <f aca="true">IF(TRIM($B399&amp;$C399)="","",TRIM(IF($AA399="","",IF($AA399&lt;TODAY(),"年检已过期"&amp;(TODAY()-$AA399)&amp;"天 ",IF($AA399-TODAY()&lt;=提醒天数,"年检剩"&amp;($AA399-TODAY())&amp;"天 ","")))&amp;IF($AB399="","",IF($AB399&lt;TODAY(),"限速器已过期"&amp;(TODAY()-$AB399)&amp;"天 ",IF($AB399-TODAY()&lt;=提醒天数,"限速器剩"&amp;($AB399-TODAY())&amp;"天 ","")))&amp;IF($AC399="","",IF($AC399&lt;TODAY(),"载重试验已过期"&amp;(TODAY()-$AC399)&amp;"天 ",IF($AC399-TODAY()&lt;=提醒天数,"载重试验剩"&amp;($AC399-TODAY())&amp;"天 ","")))))</f>
        <v/>
      </c>
      <c r="AA399" s="77" t="str">
        <f aca="false">IF(TRIM($Q399&amp;"")="","",IF(ISNUMBER($Q399),IF($Q399&gt;10000,$Q399,IFERROR(DATE(INT($Q399),IF(ROUND(MOD($Q399,1)*100,0)&gt;12,ROUND(MOD($Q399,1)*10,0),ROUND(MOD($Q399,1)*100,0))+1,0),"")),IFERROR(IF(LEN($Q399)-LEN(SUBSTITUTE($Q399,".",""))&gt;=2,DATEVALUE(SUBSTITUTE(TRIM($Q399),".","-")),DATE(VALUE(LEFT(TRIM($Q399),4)),VALUE(MID(TRIM($Q399),6,2))+1,0)),"")))</f>
        <v/>
      </c>
      <c r="AB399" s="77" t="str">
        <f aca="false">IF(TRIM($S399&amp;"")="","",IF(ISNUMBER($S399),IF($S399&gt;10000,$S399,IFERROR(DATE(INT($S399),IF(ROUND(MOD($S399,1)*100,0)&gt;12,ROUND(MOD($S399,1)*10,0),ROUND(MOD($S399,1)*100,0))+1,0),"")),IFERROR(IF(LEN($S399)-LEN(SUBSTITUTE($S399,".",""))&gt;=2,DATEVALUE(SUBSTITUTE(TRIM($S399),".","-")),DATE(VALUE(LEFT(TRIM($S399),4)),VALUE(MID(TRIM($S399),6,2))+1,0)),"")))</f>
        <v/>
      </c>
      <c r="AC399" s="77" t="str">
        <f aca="false">IF(TRIM($T399&amp;"")="","",IF(ISNUMBER($T399),IF($T399&gt;10000,$T399,IFERROR(DATE(INT($T399),IF(ROUND(MOD($T399,1)*100,0)&gt;12,ROUND(MOD($T399,1)*10,0),ROUND(MOD($T399,1)*100,0))+1,0),"")),IFERROR(IF(LEN($T399)-LEN(SUBSTITUTE($T399,".",""))&gt;=2,DATEVALUE(SUBSTITUTE(TRIM($T399),".","-")),DATE(VALUE(LEFT(TRIM($T399),4)),VALUE(MID(TRIM($T399),6,2))+1,0)),"")))</f>
        <v/>
      </c>
    </row>
    <row r="400" customFormat="false" ht="14.25" hidden="false" customHeight="false" outlineLevel="0" collapsed="false">
      <c r="X400" s="77"/>
      <c r="Y400" s="78" t="str">
        <f aca="true">IF(TRIM($B400&amp;$C400)="","",IF(OR($W400="安装免保",$W400="技术免保",$W400="质保期内"),IF(NOT(ISNUMBER($X400)),"▲免保到期日没填",IF($X400&lt;TODAY(),"▲免保已到期，转收费",IF($X400-TODAY()&lt;=提醒天数,"免保剩"&amp;($X400-TODAY())&amp;"天","免保中"))),IF($W400="暂停维保","暂停中",IF($W400="已解约","已解约",""))))</f>
        <v/>
      </c>
      <c r="Z400" s="78" t="str">
        <f aca="true">IF(TRIM($B400&amp;$C400)="","",TRIM(IF($AA400="","",IF($AA400&lt;TODAY(),"年检已过期"&amp;(TODAY()-$AA400)&amp;"天 ",IF($AA400-TODAY()&lt;=提醒天数,"年检剩"&amp;($AA400-TODAY())&amp;"天 ","")))&amp;IF($AB400="","",IF($AB400&lt;TODAY(),"限速器已过期"&amp;(TODAY()-$AB400)&amp;"天 ",IF($AB400-TODAY()&lt;=提醒天数,"限速器剩"&amp;($AB400-TODAY())&amp;"天 ","")))&amp;IF($AC400="","",IF($AC400&lt;TODAY(),"载重试验已过期"&amp;(TODAY()-$AC400)&amp;"天 ",IF($AC400-TODAY()&lt;=提醒天数,"载重试验剩"&amp;($AC400-TODAY())&amp;"天 ","")))))</f>
        <v/>
      </c>
      <c r="AA400" s="77" t="str">
        <f aca="false">IF(TRIM($Q400&amp;"")="","",IF(ISNUMBER($Q400),IF($Q400&gt;10000,$Q400,IFERROR(DATE(INT($Q400),IF(ROUND(MOD($Q400,1)*100,0)&gt;12,ROUND(MOD($Q400,1)*10,0),ROUND(MOD($Q400,1)*100,0))+1,0),"")),IFERROR(IF(LEN($Q400)-LEN(SUBSTITUTE($Q400,".",""))&gt;=2,DATEVALUE(SUBSTITUTE(TRIM($Q400),".","-")),DATE(VALUE(LEFT(TRIM($Q400),4)),VALUE(MID(TRIM($Q400),6,2))+1,0)),"")))</f>
        <v/>
      </c>
      <c r="AB400" s="77" t="str">
        <f aca="false">IF(TRIM($S400&amp;"")="","",IF(ISNUMBER($S400),IF($S400&gt;10000,$S400,IFERROR(DATE(INT($S400),IF(ROUND(MOD($S400,1)*100,0)&gt;12,ROUND(MOD($S400,1)*10,0),ROUND(MOD($S400,1)*100,0))+1,0),"")),IFERROR(IF(LEN($S400)-LEN(SUBSTITUTE($S400,".",""))&gt;=2,DATEVALUE(SUBSTITUTE(TRIM($S400),".","-")),DATE(VALUE(LEFT(TRIM($S400),4)),VALUE(MID(TRIM($S400),6,2))+1,0)),"")))</f>
        <v/>
      </c>
      <c r="AC400" s="77" t="str">
        <f aca="false">IF(TRIM($T400&amp;"")="","",IF(ISNUMBER($T400),IF($T400&gt;10000,$T400,IFERROR(DATE(INT($T400),IF(ROUND(MOD($T400,1)*100,0)&gt;12,ROUND(MOD($T400,1)*10,0),ROUND(MOD($T400,1)*100,0))+1,0),"")),IFERROR(IF(LEN($T400)-LEN(SUBSTITUTE($T400,".",""))&gt;=2,DATEVALUE(SUBSTITUTE(TRIM($T400),".","-")),DATE(VALUE(LEFT(TRIM($T400),4)),VALUE(MID(TRIM($T400),6,2))+1,0)),"")))</f>
        <v/>
      </c>
    </row>
    <row r="401" customFormat="false" ht="14.25" hidden="false" customHeight="false" outlineLevel="0" collapsed="false">
      <c r="X401" s="77"/>
      <c r="Y401" s="78" t="str">
        <f aca="true">IF(TRIM($B401&amp;$C401)="","",IF(OR($W401="安装免保",$W401="技术免保",$W401="质保期内"),IF(NOT(ISNUMBER($X401)),"▲免保到期日没填",IF($X401&lt;TODAY(),"▲免保已到期，转收费",IF($X401-TODAY()&lt;=提醒天数,"免保剩"&amp;($X401-TODAY())&amp;"天","免保中"))),IF($W401="暂停维保","暂停中",IF($W401="已解约","已解约",""))))</f>
        <v/>
      </c>
      <c r="Z401" s="78" t="str">
        <f aca="true">IF(TRIM($B401&amp;$C401)="","",TRIM(IF($AA401="","",IF($AA401&lt;TODAY(),"年检已过期"&amp;(TODAY()-$AA401)&amp;"天 ",IF($AA401-TODAY()&lt;=提醒天数,"年检剩"&amp;($AA401-TODAY())&amp;"天 ","")))&amp;IF($AB401="","",IF($AB401&lt;TODAY(),"限速器已过期"&amp;(TODAY()-$AB401)&amp;"天 ",IF($AB401-TODAY()&lt;=提醒天数,"限速器剩"&amp;($AB401-TODAY())&amp;"天 ","")))&amp;IF($AC401="","",IF($AC401&lt;TODAY(),"载重试验已过期"&amp;(TODAY()-$AC401)&amp;"天 ",IF($AC401-TODAY()&lt;=提醒天数,"载重试验剩"&amp;($AC401-TODAY())&amp;"天 ","")))))</f>
        <v/>
      </c>
      <c r="AA401" s="77" t="str">
        <f aca="false">IF(TRIM($Q401&amp;"")="","",IF(ISNUMBER($Q401),IF($Q401&gt;10000,$Q401,IFERROR(DATE(INT($Q401),IF(ROUND(MOD($Q401,1)*100,0)&gt;12,ROUND(MOD($Q401,1)*10,0),ROUND(MOD($Q401,1)*100,0))+1,0),"")),IFERROR(IF(LEN($Q401)-LEN(SUBSTITUTE($Q401,".",""))&gt;=2,DATEVALUE(SUBSTITUTE(TRIM($Q401),".","-")),DATE(VALUE(LEFT(TRIM($Q401),4)),VALUE(MID(TRIM($Q401),6,2))+1,0)),"")))</f>
        <v/>
      </c>
      <c r="AB401" s="77" t="str">
        <f aca="false">IF(TRIM($S401&amp;"")="","",IF(ISNUMBER($S401),IF($S401&gt;10000,$S401,IFERROR(DATE(INT($S401),IF(ROUND(MOD($S401,1)*100,0)&gt;12,ROUND(MOD($S401,1)*10,0),ROUND(MOD($S401,1)*100,0))+1,0),"")),IFERROR(IF(LEN($S401)-LEN(SUBSTITUTE($S401,".",""))&gt;=2,DATEVALUE(SUBSTITUTE(TRIM($S401),".","-")),DATE(VALUE(LEFT(TRIM($S401),4)),VALUE(MID(TRIM($S401),6,2))+1,0)),"")))</f>
        <v/>
      </c>
      <c r="AC401" s="77" t="str">
        <f aca="false">IF(TRIM($T401&amp;"")="","",IF(ISNUMBER($T401),IF($T401&gt;10000,$T401,IFERROR(DATE(INT($T401),IF(ROUND(MOD($T401,1)*100,0)&gt;12,ROUND(MOD($T401,1)*10,0),ROUND(MOD($T401,1)*100,0))+1,0),"")),IFERROR(IF(LEN($T401)-LEN(SUBSTITUTE($T401,".",""))&gt;=2,DATEVALUE(SUBSTITUTE(TRIM($T401),".","-")),DATE(VALUE(LEFT(TRIM($T401),4)),VALUE(MID(TRIM($T401),6,2))+1,0)),"")))</f>
        <v/>
      </c>
    </row>
    <row r="402" customFormat="false" ht="14.25" hidden="false" customHeight="false" outlineLevel="0" collapsed="false">
      <c r="X402" s="77"/>
      <c r="Y402" s="78" t="str">
        <f aca="true">IF(TRIM($B402&amp;$C402)="","",IF(OR($W402="安装免保",$W402="技术免保",$W402="质保期内"),IF(NOT(ISNUMBER($X402)),"▲免保到期日没填",IF($X402&lt;TODAY(),"▲免保已到期，转收费",IF($X402-TODAY()&lt;=提醒天数,"免保剩"&amp;($X402-TODAY())&amp;"天","免保中"))),IF($W402="暂停维保","暂停中",IF($W402="已解约","已解约",""))))</f>
        <v/>
      </c>
      <c r="Z402" s="78" t="str">
        <f aca="true">IF(TRIM($B402&amp;$C402)="","",TRIM(IF($AA402="","",IF($AA402&lt;TODAY(),"年检已过期"&amp;(TODAY()-$AA402)&amp;"天 ",IF($AA402-TODAY()&lt;=提醒天数,"年检剩"&amp;($AA402-TODAY())&amp;"天 ","")))&amp;IF($AB402="","",IF($AB402&lt;TODAY(),"限速器已过期"&amp;(TODAY()-$AB402)&amp;"天 ",IF($AB402-TODAY()&lt;=提醒天数,"限速器剩"&amp;($AB402-TODAY())&amp;"天 ","")))&amp;IF($AC402="","",IF($AC402&lt;TODAY(),"载重试验已过期"&amp;(TODAY()-$AC402)&amp;"天 ",IF($AC402-TODAY()&lt;=提醒天数,"载重试验剩"&amp;($AC402-TODAY())&amp;"天 ","")))))</f>
        <v/>
      </c>
      <c r="AA402" s="77" t="str">
        <f aca="false">IF(TRIM($Q402&amp;"")="","",IF(ISNUMBER($Q402),IF($Q402&gt;10000,$Q402,IFERROR(DATE(INT($Q402),IF(ROUND(MOD($Q402,1)*100,0)&gt;12,ROUND(MOD($Q402,1)*10,0),ROUND(MOD($Q402,1)*100,0))+1,0),"")),IFERROR(IF(LEN($Q402)-LEN(SUBSTITUTE($Q402,".",""))&gt;=2,DATEVALUE(SUBSTITUTE(TRIM($Q402),".","-")),DATE(VALUE(LEFT(TRIM($Q402),4)),VALUE(MID(TRIM($Q402),6,2))+1,0)),"")))</f>
        <v/>
      </c>
      <c r="AB402" s="77" t="str">
        <f aca="false">IF(TRIM($S402&amp;"")="","",IF(ISNUMBER($S402),IF($S402&gt;10000,$S402,IFERROR(DATE(INT($S402),IF(ROUND(MOD($S402,1)*100,0)&gt;12,ROUND(MOD($S402,1)*10,0),ROUND(MOD($S402,1)*100,0))+1,0),"")),IFERROR(IF(LEN($S402)-LEN(SUBSTITUTE($S402,".",""))&gt;=2,DATEVALUE(SUBSTITUTE(TRIM($S402),".","-")),DATE(VALUE(LEFT(TRIM($S402),4)),VALUE(MID(TRIM($S402),6,2))+1,0)),"")))</f>
        <v/>
      </c>
      <c r="AC402" s="77" t="str">
        <f aca="false">IF(TRIM($T402&amp;"")="","",IF(ISNUMBER($T402),IF($T402&gt;10000,$T402,IFERROR(DATE(INT($T402),IF(ROUND(MOD($T402,1)*100,0)&gt;12,ROUND(MOD($T402,1)*10,0),ROUND(MOD($T402,1)*100,0))+1,0),"")),IFERROR(IF(LEN($T402)-LEN(SUBSTITUTE($T402,".",""))&gt;=2,DATEVALUE(SUBSTITUTE(TRIM($T402),".","-")),DATE(VALUE(LEFT(TRIM($T402),4)),VALUE(MID(TRIM($T402),6,2))+1,0)),"")))</f>
        <v/>
      </c>
    </row>
    <row r="403" customFormat="false" ht="14.25" hidden="false" customHeight="false" outlineLevel="0" collapsed="false">
      <c r="X403" s="77"/>
      <c r="Y403" s="78" t="str">
        <f aca="true">IF(TRIM($B403&amp;$C403)="","",IF(OR($W403="安装免保",$W403="技术免保",$W403="质保期内"),IF(NOT(ISNUMBER($X403)),"▲免保到期日没填",IF($X403&lt;TODAY(),"▲免保已到期，转收费",IF($X403-TODAY()&lt;=提醒天数,"免保剩"&amp;($X403-TODAY())&amp;"天","免保中"))),IF($W403="暂停维保","暂停中",IF($W403="已解约","已解约",""))))</f>
        <v/>
      </c>
      <c r="Z403" s="78" t="str">
        <f aca="true">IF(TRIM($B403&amp;$C403)="","",TRIM(IF($AA403="","",IF($AA403&lt;TODAY(),"年检已过期"&amp;(TODAY()-$AA403)&amp;"天 ",IF($AA403-TODAY()&lt;=提醒天数,"年检剩"&amp;($AA403-TODAY())&amp;"天 ","")))&amp;IF($AB403="","",IF($AB403&lt;TODAY(),"限速器已过期"&amp;(TODAY()-$AB403)&amp;"天 ",IF($AB403-TODAY()&lt;=提醒天数,"限速器剩"&amp;($AB403-TODAY())&amp;"天 ","")))&amp;IF($AC403="","",IF($AC403&lt;TODAY(),"载重试验已过期"&amp;(TODAY()-$AC403)&amp;"天 ",IF($AC403-TODAY()&lt;=提醒天数,"载重试验剩"&amp;($AC403-TODAY())&amp;"天 ","")))))</f>
        <v/>
      </c>
      <c r="AA403" s="77" t="str">
        <f aca="false">IF(TRIM($Q403&amp;"")="","",IF(ISNUMBER($Q403),IF($Q403&gt;10000,$Q403,IFERROR(DATE(INT($Q403),IF(ROUND(MOD($Q403,1)*100,0)&gt;12,ROUND(MOD($Q403,1)*10,0),ROUND(MOD($Q403,1)*100,0))+1,0),"")),IFERROR(IF(LEN($Q403)-LEN(SUBSTITUTE($Q403,".",""))&gt;=2,DATEVALUE(SUBSTITUTE(TRIM($Q403),".","-")),DATE(VALUE(LEFT(TRIM($Q403),4)),VALUE(MID(TRIM($Q403),6,2))+1,0)),"")))</f>
        <v/>
      </c>
      <c r="AB403" s="77" t="str">
        <f aca="false">IF(TRIM($S403&amp;"")="","",IF(ISNUMBER($S403),IF($S403&gt;10000,$S403,IFERROR(DATE(INT($S403),IF(ROUND(MOD($S403,1)*100,0)&gt;12,ROUND(MOD($S403,1)*10,0),ROUND(MOD($S403,1)*100,0))+1,0),"")),IFERROR(IF(LEN($S403)-LEN(SUBSTITUTE($S403,".",""))&gt;=2,DATEVALUE(SUBSTITUTE(TRIM($S403),".","-")),DATE(VALUE(LEFT(TRIM($S403),4)),VALUE(MID(TRIM($S403),6,2))+1,0)),"")))</f>
        <v/>
      </c>
      <c r="AC403" s="77" t="str">
        <f aca="false">IF(TRIM($T403&amp;"")="","",IF(ISNUMBER($T403),IF($T403&gt;10000,$T403,IFERROR(DATE(INT($T403),IF(ROUND(MOD($T403,1)*100,0)&gt;12,ROUND(MOD($T403,1)*10,0),ROUND(MOD($T403,1)*100,0))+1,0),"")),IFERROR(IF(LEN($T403)-LEN(SUBSTITUTE($T403,".",""))&gt;=2,DATEVALUE(SUBSTITUTE(TRIM($T403),".","-")),DATE(VALUE(LEFT(TRIM($T403),4)),VALUE(MID(TRIM($T403),6,2))+1,0)),"")))</f>
        <v/>
      </c>
    </row>
    <row r="404" customFormat="false" ht="14.25" hidden="false" customHeight="false" outlineLevel="0" collapsed="false">
      <c r="X404" s="77"/>
      <c r="Y404" s="78" t="str">
        <f aca="true">IF(TRIM($B404&amp;$C404)="","",IF(OR($W404="安装免保",$W404="技术免保",$W404="质保期内"),IF(NOT(ISNUMBER($X404)),"▲免保到期日没填",IF($X404&lt;TODAY(),"▲免保已到期，转收费",IF($X404-TODAY()&lt;=提醒天数,"免保剩"&amp;($X404-TODAY())&amp;"天","免保中"))),IF($W404="暂停维保","暂停中",IF($W404="已解约","已解约",""))))</f>
        <v/>
      </c>
      <c r="Z404" s="78" t="str">
        <f aca="true">IF(TRIM($B404&amp;$C404)="","",TRIM(IF($AA404="","",IF($AA404&lt;TODAY(),"年检已过期"&amp;(TODAY()-$AA404)&amp;"天 ",IF($AA404-TODAY()&lt;=提醒天数,"年检剩"&amp;($AA404-TODAY())&amp;"天 ","")))&amp;IF($AB404="","",IF($AB404&lt;TODAY(),"限速器已过期"&amp;(TODAY()-$AB404)&amp;"天 ",IF($AB404-TODAY()&lt;=提醒天数,"限速器剩"&amp;($AB404-TODAY())&amp;"天 ","")))&amp;IF($AC404="","",IF($AC404&lt;TODAY(),"载重试验已过期"&amp;(TODAY()-$AC404)&amp;"天 ",IF($AC404-TODAY()&lt;=提醒天数,"载重试验剩"&amp;($AC404-TODAY())&amp;"天 ","")))))</f>
        <v/>
      </c>
      <c r="AA404" s="77" t="str">
        <f aca="false">IF(TRIM($Q404&amp;"")="","",IF(ISNUMBER($Q404),IF($Q404&gt;10000,$Q404,IFERROR(DATE(INT($Q404),IF(ROUND(MOD($Q404,1)*100,0)&gt;12,ROUND(MOD($Q404,1)*10,0),ROUND(MOD($Q404,1)*100,0))+1,0),"")),IFERROR(IF(LEN($Q404)-LEN(SUBSTITUTE($Q404,".",""))&gt;=2,DATEVALUE(SUBSTITUTE(TRIM($Q404),".","-")),DATE(VALUE(LEFT(TRIM($Q404),4)),VALUE(MID(TRIM($Q404),6,2))+1,0)),"")))</f>
        <v/>
      </c>
      <c r="AB404" s="77" t="str">
        <f aca="false">IF(TRIM($S404&amp;"")="","",IF(ISNUMBER($S404),IF($S404&gt;10000,$S404,IFERROR(DATE(INT($S404),IF(ROUND(MOD($S404,1)*100,0)&gt;12,ROUND(MOD($S404,1)*10,0),ROUND(MOD($S404,1)*100,0))+1,0),"")),IFERROR(IF(LEN($S404)-LEN(SUBSTITUTE($S404,".",""))&gt;=2,DATEVALUE(SUBSTITUTE(TRIM($S404),".","-")),DATE(VALUE(LEFT(TRIM($S404),4)),VALUE(MID(TRIM($S404),6,2))+1,0)),"")))</f>
        <v/>
      </c>
      <c r="AC404" s="77" t="str">
        <f aca="false">IF(TRIM($T404&amp;"")="","",IF(ISNUMBER($T404),IF($T404&gt;10000,$T404,IFERROR(DATE(INT($T404),IF(ROUND(MOD($T404,1)*100,0)&gt;12,ROUND(MOD($T404,1)*10,0),ROUND(MOD($T404,1)*100,0))+1,0),"")),IFERROR(IF(LEN($T404)-LEN(SUBSTITUTE($T404,".",""))&gt;=2,DATEVALUE(SUBSTITUTE(TRIM($T404),".","-")),DATE(VALUE(LEFT(TRIM($T404),4)),VALUE(MID(TRIM($T404),6,2))+1,0)),"")))</f>
        <v/>
      </c>
    </row>
    <row r="405" customFormat="false" ht="14.25" hidden="false" customHeight="false" outlineLevel="0" collapsed="false">
      <c r="X405" s="77"/>
      <c r="Y405" s="78" t="str">
        <f aca="true">IF(TRIM($B405&amp;$C405)="","",IF(OR($W405="安装免保",$W405="技术免保",$W405="质保期内"),IF(NOT(ISNUMBER($X405)),"▲免保到期日没填",IF($X405&lt;TODAY(),"▲免保已到期，转收费",IF($X405-TODAY()&lt;=提醒天数,"免保剩"&amp;($X405-TODAY())&amp;"天","免保中"))),IF($W405="暂停维保","暂停中",IF($W405="已解约","已解约",""))))</f>
        <v/>
      </c>
      <c r="Z405" s="78" t="str">
        <f aca="true">IF(TRIM($B405&amp;$C405)="","",TRIM(IF($AA405="","",IF($AA405&lt;TODAY(),"年检已过期"&amp;(TODAY()-$AA405)&amp;"天 ",IF($AA405-TODAY()&lt;=提醒天数,"年检剩"&amp;($AA405-TODAY())&amp;"天 ","")))&amp;IF($AB405="","",IF($AB405&lt;TODAY(),"限速器已过期"&amp;(TODAY()-$AB405)&amp;"天 ",IF($AB405-TODAY()&lt;=提醒天数,"限速器剩"&amp;($AB405-TODAY())&amp;"天 ","")))&amp;IF($AC405="","",IF($AC405&lt;TODAY(),"载重试验已过期"&amp;(TODAY()-$AC405)&amp;"天 ",IF($AC405-TODAY()&lt;=提醒天数,"载重试验剩"&amp;($AC405-TODAY())&amp;"天 ","")))))</f>
        <v/>
      </c>
      <c r="AA405" s="77" t="str">
        <f aca="false">IF(TRIM($Q405&amp;"")="","",IF(ISNUMBER($Q405),IF($Q405&gt;10000,$Q405,IFERROR(DATE(INT($Q405),IF(ROUND(MOD($Q405,1)*100,0)&gt;12,ROUND(MOD($Q405,1)*10,0),ROUND(MOD($Q405,1)*100,0))+1,0),"")),IFERROR(IF(LEN($Q405)-LEN(SUBSTITUTE($Q405,".",""))&gt;=2,DATEVALUE(SUBSTITUTE(TRIM($Q405),".","-")),DATE(VALUE(LEFT(TRIM($Q405),4)),VALUE(MID(TRIM($Q405),6,2))+1,0)),"")))</f>
        <v/>
      </c>
      <c r="AB405" s="77" t="str">
        <f aca="false">IF(TRIM($S405&amp;"")="","",IF(ISNUMBER($S405),IF($S405&gt;10000,$S405,IFERROR(DATE(INT($S405),IF(ROUND(MOD($S405,1)*100,0)&gt;12,ROUND(MOD($S405,1)*10,0),ROUND(MOD($S405,1)*100,0))+1,0),"")),IFERROR(IF(LEN($S405)-LEN(SUBSTITUTE($S405,".",""))&gt;=2,DATEVALUE(SUBSTITUTE(TRIM($S405),".","-")),DATE(VALUE(LEFT(TRIM($S405),4)),VALUE(MID(TRIM($S405),6,2))+1,0)),"")))</f>
        <v/>
      </c>
      <c r="AC405" s="77" t="str">
        <f aca="false">IF(TRIM($T405&amp;"")="","",IF(ISNUMBER($T405),IF($T405&gt;10000,$T405,IFERROR(DATE(INT($T405),IF(ROUND(MOD($T405,1)*100,0)&gt;12,ROUND(MOD($T405,1)*10,0),ROUND(MOD($T405,1)*100,0))+1,0),"")),IFERROR(IF(LEN($T405)-LEN(SUBSTITUTE($T405,".",""))&gt;=2,DATEVALUE(SUBSTITUTE(TRIM($T405),".","-")),DATE(VALUE(LEFT(TRIM($T405),4)),VALUE(MID(TRIM($T405),6,2))+1,0)),"")))</f>
        <v/>
      </c>
    </row>
    <row r="406" customFormat="false" ht="14.25" hidden="false" customHeight="false" outlineLevel="0" collapsed="false">
      <c r="X406" s="77"/>
      <c r="Y406" s="78" t="str">
        <f aca="true">IF(TRIM($B406&amp;$C406)="","",IF(OR($W406="安装免保",$W406="技术免保",$W406="质保期内"),IF(NOT(ISNUMBER($X406)),"▲免保到期日没填",IF($X406&lt;TODAY(),"▲免保已到期，转收费",IF($X406-TODAY()&lt;=提醒天数,"免保剩"&amp;($X406-TODAY())&amp;"天","免保中"))),IF($W406="暂停维保","暂停中",IF($W406="已解约","已解约",""))))</f>
        <v/>
      </c>
      <c r="Z406" s="78" t="str">
        <f aca="true">IF(TRIM($B406&amp;$C406)="","",TRIM(IF($AA406="","",IF($AA406&lt;TODAY(),"年检已过期"&amp;(TODAY()-$AA406)&amp;"天 ",IF($AA406-TODAY()&lt;=提醒天数,"年检剩"&amp;($AA406-TODAY())&amp;"天 ","")))&amp;IF($AB406="","",IF($AB406&lt;TODAY(),"限速器已过期"&amp;(TODAY()-$AB406)&amp;"天 ",IF($AB406-TODAY()&lt;=提醒天数,"限速器剩"&amp;($AB406-TODAY())&amp;"天 ","")))&amp;IF($AC406="","",IF($AC406&lt;TODAY(),"载重试验已过期"&amp;(TODAY()-$AC406)&amp;"天 ",IF($AC406-TODAY()&lt;=提醒天数,"载重试验剩"&amp;($AC406-TODAY())&amp;"天 ","")))))</f>
        <v/>
      </c>
      <c r="AA406" s="77" t="str">
        <f aca="false">IF(TRIM($Q406&amp;"")="","",IF(ISNUMBER($Q406),IF($Q406&gt;10000,$Q406,IFERROR(DATE(INT($Q406),IF(ROUND(MOD($Q406,1)*100,0)&gt;12,ROUND(MOD($Q406,1)*10,0),ROUND(MOD($Q406,1)*100,0))+1,0),"")),IFERROR(IF(LEN($Q406)-LEN(SUBSTITUTE($Q406,".",""))&gt;=2,DATEVALUE(SUBSTITUTE(TRIM($Q406),".","-")),DATE(VALUE(LEFT(TRIM($Q406),4)),VALUE(MID(TRIM($Q406),6,2))+1,0)),"")))</f>
        <v/>
      </c>
      <c r="AB406" s="77" t="str">
        <f aca="false">IF(TRIM($S406&amp;"")="","",IF(ISNUMBER($S406),IF($S406&gt;10000,$S406,IFERROR(DATE(INT($S406),IF(ROUND(MOD($S406,1)*100,0)&gt;12,ROUND(MOD($S406,1)*10,0),ROUND(MOD($S406,1)*100,0))+1,0),"")),IFERROR(IF(LEN($S406)-LEN(SUBSTITUTE($S406,".",""))&gt;=2,DATEVALUE(SUBSTITUTE(TRIM($S406),".","-")),DATE(VALUE(LEFT(TRIM($S406),4)),VALUE(MID(TRIM($S406),6,2))+1,0)),"")))</f>
        <v/>
      </c>
      <c r="AC406" s="77" t="str">
        <f aca="false">IF(TRIM($T406&amp;"")="","",IF(ISNUMBER($T406),IF($T406&gt;10000,$T406,IFERROR(DATE(INT($T406),IF(ROUND(MOD($T406,1)*100,0)&gt;12,ROUND(MOD($T406,1)*10,0),ROUND(MOD($T406,1)*100,0))+1,0),"")),IFERROR(IF(LEN($T406)-LEN(SUBSTITUTE($T406,".",""))&gt;=2,DATEVALUE(SUBSTITUTE(TRIM($T406),".","-")),DATE(VALUE(LEFT(TRIM($T406),4)),VALUE(MID(TRIM($T406),6,2))+1,0)),"")))</f>
        <v/>
      </c>
    </row>
    <row r="407" customFormat="false" ht="14.25" hidden="false" customHeight="false" outlineLevel="0" collapsed="false">
      <c r="X407" s="77"/>
      <c r="Y407" s="78" t="str">
        <f aca="true">IF(TRIM($B407&amp;$C407)="","",IF(OR($W407="安装免保",$W407="技术免保",$W407="质保期内"),IF(NOT(ISNUMBER($X407)),"▲免保到期日没填",IF($X407&lt;TODAY(),"▲免保已到期，转收费",IF($X407-TODAY()&lt;=提醒天数,"免保剩"&amp;($X407-TODAY())&amp;"天","免保中"))),IF($W407="暂停维保","暂停中",IF($W407="已解约","已解约",""))))</f>
        <v/>
      </c>
      <c r="Z407" s="78" t="str">
        <f aca="true">IF(TRIM($B407&amp;$C407)="","",TRIM(IF($AA407="","",IF($AA407&lt;TODAY(),"年检已过期"&amp;(TODAY()-$AA407)&amp;"天 ",IF($AA407-TODAY()&lt;=提醒天数,"年检剩"&amp;($AA407-TODAY())&amp;"天 ","")))&amp;IF($AB407="","",IF($AB407&lt;TODAY(),"限速器已过期"&amp;(TODAY()-$AB407)&amp;"天 ",IF($AB407-TODAY()&lt;=提醒天数,"限速器剩"&amp;($AB407-TODAY())&amp;"天 ","")))&amp;IF($AC407="","",IF($AC407&lt;TODAY(),"载重试验已过期"&amp;(TODAY()-$AC407)&amp;"天 ",IF($AC407-TODAY()&lt;=提醒天数,"载重试验剩"&amp;($AC407-TODAY())&amp;"天 ","")))))</f>
        <v/>
      </c>
      <c r="AA407" s="77" t="str">
        <f aca="false">IF(TRIM($Q407&amp;"")="","",IF(ISNUMBER($Q407),IF($Q407&gt;10000,$Q407,IFERROR(DATE(INT($Q407),IF(ROUND(MOD($Q407,1)*100,0)&gt;12,ROUND(MOD($Q407,1)*10,0),ROUND(MOD($Q407,1)*100,0))+1,0),"")),IFERROR(IF(LEN($Q407)-LEN(SUBSTITUTE($Q407,".",""))&gt;=2,DATEVALUE(SUBSTITUTE(TRIM($Q407),".","-")),DATE(VALUE(LEFT(TRIM($Q407),4)),VALUE(MID(TRIM($Q407),6,2))+1,0)),"")))</f>
        <v/>
      </c>
      <c r="AB407" s="77" t="str">
        <f aca="false">IF(TRIM($S407&amp;"")="","",IF(ISNUMBER($S407),IF($S407&gt;10000,$S407,IFERROR(DATE(INT($S407),IF(ROUND(MOD($S407,1)*100,0)&gt;12,ROUND(MOD($S407,1)*10,0),ROUND(MOD($S407,1)*100,0))+1,0),"")),IFERROR(IF(LEN($S407)-LEN(SUBSTITUTE($S407,".",""))&gt;=2,DATEVALUE(SUBSTITUTE(TRIM($S407),".","-")),DATE(VALUE(LEFT(TRIM($S407),4)),VALUE(MID(TRIM($S407),6,2))+1,0)),"")))</f>
        <v/>
      </c>
      <c r="AC407" s="77" t="str">
        <f aca="false">IF(TRIM($T407&amp;"")="","",IF(ISNUMBER($T407),IF($T407&gt;10000,$T407,IFERROR(DATE(INT($T407),IF(ROUND(MOD($T407,1)*100,0)&gt;12,ROUND(MOD($T407,1)*10,0),ROUND(MOD($T407,1)*100,0))+1,0),"")),IFERROR(IF(LEN($T407)-LEN(SUBSTITUTE($T407,".",""))&gt;=2,DATEVALUE(SUBSTITUTE(TRIM($T407),".","-")),DATE(VALUE(LEFT(TRIM($T407),4)),VALUE(MID(TRIM($T407),6,2))+1,0)),"")))</f>
        <v/>
      </c>
    </row>
    <row r="408" customFormat="false" ht="14.25" hidden="false" customHeight="false" outlineLevel="0" collapsed="false">
      <c r="X408" s="77"/>
      <c r="Y408" s="78" t="str">
        <f aca="true">IF(TRIM($B408&amp;$C408)="","",IF(OR($W408="安装免保",$W408="技术免保",$W408="质保期内"),IF(NOT(ISNUMBER($X408)),"▲免保到期日没填",IF($X408&lt;TODAY(),"▲免保已到期，转收费",IF($X408-TODAY()&lt;=提醒天数,"免保剩"&amp;($X408-TODAY())&amp;"天","免保中"))),IF($W408="暂停维保","暂停中",IF($W408="已解约","已解约",""))))</f>
        <v/>
      </c>
      <c r="Z408" s="78" t="str">
        <f aca="true">IF(TRIM($B408&amp;$C408)="","",TRIM(IF($AA408="","",IF($AA408&lt;TODAY(),"年检已过期"&amp;(TODAY()-$AA408)&amp;"天 ",IF($AA408-TODAY()&lt;=提醒天数,"年检剩"&amp;($AA408-TODAY())&amp;"天 ","")))&amp;IF($AB408="","",IF($AB408&lt;TODAY(),"限速器已过期"&amp;(TODAY()-$AB408)&amp;"天 ",IF($AB408-TODAY()&lt;=提醒天数,"限速器剩"&amp;($AB408-TODAY())&amp;"天 ","")))&amp;IF($AC408="","",IF($AC408&lt;TODAY(),"载重试验已过期"&amp;(TODAY()-$AC408)&amp;"天 ",IF($AC408-TODAY()&lt;=提醒天数,"载重试验剩"&amp;($AC408-TODAY())&amp;"天 ","")))))</f>
        <v/>
      </c>
      <c r="AA408" s="77" t="str">
        <f aca="false">IF(TRIM($Q408&amp;"")="","",IF(ISNUMBER($Q408),IF($Q408&gt;10000,$Q408,IFERROR(DATE(INT($Q408),IF(ROUND(MOD($Q408,1)*100,0)&gt;12,ROUND(MOD($Q408,1)*10,0),ROUND(MOD($Q408,1)*100,0))+1,0),"")),IFERROR(IF(LEN($Q408)-LEN(SUBSTITUTE($Q408,".",""))&gt;=2,DATEVALUE(SUBSTITUTE(TRIM($Q408),".","-")),DATE(VALUE(LEFT(TRIM($Q408),4)),VALUE(MID(TRIM($Q408),6,2))+1,0)),"")))</f>
        <v/>
      </c>
      <c r="AB408" s="77" t="str">
        <f aca="false">IF(TRIM($S408&amp;"")="","",IF(ISNUMBER($S408),IF($S408&gt;10000,$S408,IFERROR(DATE(INT($S408),IF(ROUND(MOD($S408,1)*100,0)&gt;12,ROUND(MOD($S408,1)*10,0),ROUND(MOD($S408,1)*100,0))+1,0),"")),IFERROR(IF(LEN($S408)-LEN(SUBSTITUTE($S408,".",""))&gt;=2,DATEVALUE(SUBSTITUTE(TRIM($S408),".","-")),DATE(VALUE(LEFT(TRIM($S408),4)),VALUE(MID(TRIM($S408),6,2))+1,0)),"")))</f>
        <v/>
      </c>
      <c r="AC408" s="77" t="str">
        <f aca="false">IF(TRIM($T408&amp;"")="","",IF(ISNUMBER($T408),IF($T408&gt;10000,$T408,IFERROR(DATE(INT($T408),IF(ROUND(MOD($T408,1)*100,0)&gt;12,ROUND(MOD($T408,1)*10,0),ROUND(MOD($T408,1)*100,0))+1,0),"")),IFERROR(IF(LEN($T408)-LEN(SUBSTITUTE($T408,".",""))&gt;=2,DATEVALUE(SUBSTITUTE(TRIM($T408),".","-")),DATE(VALUE(LEFT(TRIM($T408),4)),VALUE(MID(TRIM($T408),6,2))+1,0)),"")))</f>
        <v/>
      </c>
    </row>
    <row r="409" customFormat="false" ht="14.25" hidden="false" customHeight="false" outlineLevel="0" collapsed="false">
      <c r="X409" s="77"/>
      <c r="Y409" s="78" t="str">
        <f aca="true">IF(TRIM($B409&amp;$C409)="","",IF(OR($W409="安装免保",$W409="技术免保",$W409="质保期内"),IF(NOT(ISNUMBER($X409)),"▲免保到期日没填",IF($X409&lt;TODAY(),"▲免保已到期，转收费",IF($X409-TODAY()&lt;=提醒天数,"免保剩"&amp;($X409-TODAY())&amp;"天","免保中"))),IF($W409="暂停维保","暂停中",IF($W409="已解约","已解约",""))))</f>
        <v/>
      </c>
      <c r="Z409" s="78" t="str">
        <f aca="true">IF(TRIM($B409&amp;$C409)="","",TRIM(IF($AA409="","",IF($AA409&lt;TODAY(),"年检已过期"&amp;(TODAY()-$AA409)&amp;"天 ",IF($AA409-TODAY()&lt;=提醒天数,"年检剩"&amp;($AA409-TODAY())&amp;"天 ","")))&amp;IF($AB409="","",IF($AB409&lt;TODAY(),"限速器已过期"&amp;(TODAY()-$AB409)&amp;"天 ",IF($AB409-TODAY()&lt;=提醒天数,"限速器剩"&amp;($AB409-TODAY())&amp;"天 ","")))&amp;IF($AC409="","",IF($AC409&lt;TODAY(),"载重试验已过期"&amp;(TODAY()-$AC409)&amp;"天 ",IF($AC409-TODAY()&lt;=提醒天数,"载重试验剩"&amp;($AC409-TODAY())&amp;"天 ","")))))</f>
        <v/>
      </c>
      <c r="AA409" s="77" t="str">
        <f aca="false">IF(TRIM($Q409&amp;"")="","",IF(ISNUMBER($Q409),IF($Q409&gt;10000,$Q409,IFERROR(DATE(INT($Q409),IF(ROUND(MOD($Q409,1)*100,0)&gt;12,ROUND(MOD($Q409,1)*10,0),ROUND(MOD($Q409,1)*100,0))+1,0),"")),IFERROR(IF(LEN($Q409)-LEN(SUBSTITUTE($Q409,".",""))&gt;=2,DATEVALUE(SUBSTITUTE(TRIM($Q409),".","-")),DATE(VALUE(LEFT(TRIM($Q409),4)),VALUE(MID(TRIM($Q409),6,2))+1,0)),"")))</f>
        <v/>
      </c>
      <c r="AB409" s="77" t="str">
        <f aca="false">IF(TRIM($S409&amp;"")="","",IF(ISNUMBER($S409),IF($S409&gt;10000,$S409,IFERROR(DATE(INT($S409),IF(ROUND(MOD($S409,1)*100,0)&gt;12,ROUND(MOD($S409,1)*10,0),ROUND(MOD($S409,1)*100,0))+1,0),"")),IFERROR(IF(LEN($S409)-LEN(SUBSTITUTE($S409,".",""))&gt;=2,DATEVALUE(SUBSTITUTE(TRIM($S409),".","-")),DATE(VALUE(LEFT(TRIM($S409),4)),VALUE(MID(TRIM($S409),6,2))+1,0)),"")))</f>
        <v/>
      </c>
      <c r="AC409" s="77" t="str">
        <f aca="false">IF(TRIM($T409&amp;"")="","",IF(ISNUMBER($T409),IF($T409&gt;10000,$T409,IFERROR(DATE(INT($T409),IF(ROUND(MOD($T409,1)*100,0)&gt;12,ROUND(MOD($T409,1)*10,0),ROUND(MOD($T409,1)*100,0))+1,0),"")),IFERROR(IF(LEN($T409)-LEN(SUBSTITUTE($T409,".",""))&gt;=2,DATEVALUE(SUBSTITUTE(TRIM($T409),".","-")),DATE(VALUE(LEFT(TRIM($T409),4)),VALUE(MID(TRIM($T409),6,2))+1,0)),"")))</f>
        <v/>
      </c>
    </row>
    <row r="410" customFormat="false" ht="14.25" hidden="false" customHeight="false" outlineLevel="0" collapsed="false">
      <c r="X410" s="77"/>
      <c r="Y410" s="78" t="str">
        <f aca="true">IF(TRIM($B410&amp;$C410)="","",IF(OR($W410="安装免保",$W410="技术免保",$W410="质保期内"),IF(NOT(ISNUMBER($X410)),"▲免保到期日没填",IF($X410&lt;TODAY(),"▲免保已到期，转收费",IF($X410-TODAY()&lt;=提醒天数,"免保剩"&amp;($X410-TODAY())&amp;"天","免保中"))),IF($W410="暂停维保","暂停中",IF($W410="已解约","已解约",""))))</f>
        <v/>
      </c>
      <c r="Z410" s="78" t="str">
        <f aca="true">IF(TRIM($B410&amp;$C410)="","",TRIM(IF($AA410="","",IF($AA410&lt;TODAY(),"年检已过期"&amp;(TODAY()-$AA410)&amp;"天 ",IF($AA410-TODAY()&lt;=提醒天数,"年检剩"&amp;($AA410-TODAY())&amp;"天 ","")))&amp;IF($AB410="","",IF($AB410&lt;TODAY(),"限速器已过期"&amp;(TODAY()-$AB410)&amp;"天 ",IF($AB410-TODAY()&lt;=提醒天数,"限速器剩"&amp;($AB410-TODAY())&amp;"天 ","")))&amp;IF($AC410="","",IF($AC410&lt;TODAY(),"载重试验已过期"&amp;(TODAY()-$AC410)&amp;"天 ",IF($AC410-TODAY()&lt;=提醒天数,"载重试验剩"&amp;($AC410-TODAY())&amp;"天 ","")))))</f>
        <v/>
      </c>
      <c r="AA410" s="77" t="str">
        <f aca="false">IF(TRIM($Q410&amp;"")="","",IF(ISNUMBER($Q410),IF($Q410&gt;10000,$Q410,IFERROR(DATE(INT($Q410),IF(ROUND(MOD($Q410,1)*100,0)&gt;12,ROUND(MOD($Q410,1)*10,0),ROUND(MOD($Q410,1)*100,0))+1,0),"")),IFERROR(IF(LEN($Q410)-LEN(SUBSTITUTE($Q410,".",""))&gt;=2,DATEVALUE(SUBSTITUTE(TRIM($Q410),".","-")),DATE(VALUE(LEFT(TRIM($Q410),4)),VALUE(MID(TRIM($Q410),6,2))+1,0)),"")))</f>
        <v/>
      </c>
      <c r="AB410" s="77" t="str">
        <f aca="false">IF(TRIM($S410&amp;"")="","",IF(ISNUMBER($S410),IF($S410&gt;10000,$S410,IFERROR(DATE(INT($S410),IF(ROUND(MOD($S410,1)*100,0)&gt;12,ROUND(MOD($S410,1)*10,0),ROUND(MOD($S410,1)*100,0))+1,0),"")),IFERROR(IF(LEN($S410)-LEN(SUBSTITUTE($S410,".",""))&gt;=2,DATEVALUE(SUBSTITUTE(TRIM($S410),".","-")),DATE(VALUE(LEFT(TRIM($S410),4)),VALUE(MID(TRIM($S410),6,2))+1,0)),"")))</f>
        <v/>
      </c>
      <c r="AC410" s="77" t="str">
        <f aca="false">IF(TRIM($T410&amp;"")="","",IF(ISNUMBER($T410),IF($T410&gt;10000,$T410,IFERROR(DATE(INT($T410),IF(ROUND(MOD($T410,1)*100,0)&gt;12,ROUND(MOD($T410,1)*10,0),ROUND(MOD($T410,1)*100,0))+1,0),"")),IFERROR(IF(LEN($T410)-LEN(SUBSTITUTE($T410,".",""))&gt;=2,DATEVALUE(SUBSTITUTE(TRIM($T410),".","-")),DATE(VALUE(LEFT(TRIM($T410),4)),VALUE(MID(TRIM($T410),6,2))+1,0)),"")))</f>
        <v/>
      </c>
    </row>
    <row r="411" customFormat="false" ht="14.25" hidden="false" customHeight="false" outlineLevel="0" collapsed="false">
      <c r="X411" s="77"/>
      <c r="Y411" s="78" t="str">
        <f aca="true">IF(TRIM($B411&amp;$C411)="","",IF(OR($W411="安装免保",$W411="技术免保",$W411="质保期内"),IF(NOT(ISNUMBER($X411)),"▲免保到期日没填",IF($X411&lt;TODAY(),"▲免保已到期，转收费",IF($X411-TODAY()&lt;=提醒天数,"免保剩"&amp;($X411-TODAY())&amp;"天","免保中"))),IF($W411="暂停维保","暂停中",IF($W411="已解约","已解约",""))))</f>
        <v/>
      </c>
      <c r="Z411" s="78" t="str">
        <f aca="true">IF(TRIM($B411&amp;$C411)="","",TRIM(IF($AA411="","",IF($AA411&lt;TODAY(),"年检已过期"&amp;(TODAY()-$AA411)&amp;"天 ",IF($AA411-TODAY()&lt;=提醒天数,"年检剩"&amp;($AA411-TODAY())&amp;"天 ","")))&amp;IF($AB411="","",IF($AB411&lt;TODAY(),"限速器已过期"&amp;(TODAY()-$AB411)&amp;"天 ",IF($AB411-TODAY()&lt;=提醒天数,"限速器剩"&amp;($AB411-TODAY())&amp;"天 ","")))&amp;IF($AC411="","",IF($AC411&lt;TODAY(),"载重试验已过期"&amp;(TODAY()-$AC411)&amp;"天 ",IF($AC411-TODAY()&lt;=提醒天数,"载重试验剩"&amp;($AC411-TODAY())&amp;"天 ","")))))</f>
        <v/>
      </c>
      <c r="AA411" s="77" t="str">
        <f aca="false">IF(TRIM($Q411&amp;"")="","",IF(ISNUMBER($Q411),IF($Q411&gt;10000,$Q411,IFERROR(DATE(INT($Q411),IF(ROUND(MOD($Q411,1)*100,0)&gt;12,ROUND(MOD($Q411,1)*10,0),ROUND(MOD($Q411,1)*100,0))+1,0),"")),IFERROR(IF(LEN($Q411)-LEN(SUBSTITUTE($Q411,".",""))&gt;=2,DATEVALUE(SUBSTITUTE(TRIM($Q411),".","-")),DATE(VALUE(LEFT(TRIM($Q411),4)),VALUE(MID(TRIM($Q411),6,2))+1,0)),"")))</f>
        <v/>
      </c>
      <c r="AB411" s="77" t="str">
        <f aca="false">IF(TRIM($S411&amp;"")="","",IF(ISNUMBER($S411),IF($S411&gt;10000,$S411,IFERROR(DATE(INT($S411),IF(ROUND(MOD($S411,1)*100,0)&gt;12,ROUND(MOD($S411,1)*10,0),ROUND(MOD($S411,1)*100,0))+1,0),"")),IFERROR(IF(LEN($S411)-LEN(SUBSTITUTE($S411,".",""))&gt;=2,DATEVALUE(SUBSTITUTE(TRIM($S411),".","-")),DATE(VALUE(LEFT(TRIM($S411),4)),VALUE(MID(TRIM($S411),6,2))+1,0)),"")))</f>
        <v/>
      </c>
      <c r="AC411" s="77" t="str">
        <f aca="false">IF(TRIM($T411&amp;"")="","",IF(ISNUMBER($T411),IF($T411&gt;10000,$T411,IFERROR(DATE(INT($T411),IF(ROUND(MOD($T411,1)*100,0)&gt;12,ROUND(MOD($T411,1)*10,0),ROUND(MOD($T411,1)*100,0))+1,0),"")),IFERROR(IF(LEN($T411)-LEN(SUBSTITUTE($T411,".",""))&gt;=2,DATEVALUE(SUBSTITUTE(TRIM($T411),".","-")),DATE(VALUE(LEFT(TRIM($T411),4)),VALUE(MID(TRIM($T411),6,2))+1,0)),"")))</f>
        <v/>
      </c>
    </row>
    <row r="412" customFormat="false" ht="14.25" hidden="false" customHeight="false" outlineLevel="0" collapsed="false">
      <c r="X412" s="77"/>
      <c r="Y412" s="78" t="str">
        <f aca="true">IF(TRIM($B412&amp;$C412)="","",IF(OR($W412="安装免保",$W412="技术免保",$W412="质保期内"),IF(NOT(ISNUMBER($X412)),"▲免保到期日没填",IF($X412&lt;TODAY(),"▲免保已到期，转收费",IF($X412-TODAY()&lt;=提醒天数,"免保剩"&amp;($X412-TODAY())&amp;"天","免保中"))),IF($W412="暂停维保","暂停中",IF($W412="已解约","已解约",""))))</f>
        <v/>
      </c>
      <c r="Z412" s="78" t="str">
        <f aca="true">IF(TRIM($B412&amp;$C412)="","",TRIM(IF($AA412="","",IF($AA412&lt;TODAY(),"年检已过期"&amp;(TODAY()-$AA412)&amp;"天 ",IF($AA412-TODAY()&lt;=提醒天数,"年检剩"&amp;($AA412-TODAY())&amp;"天 ","")))&amp;IF($AB412="","",IF($AB412&lt;TODAY(),"限速器已过期"&amp;(TODAY()-$AB412)&amp;"天 ",IF($AB412-TODAY()&lt;=提醒天数,"限速器剩"&amp;($AB412-TODAY())&amp;"天 ","")))&amp;IF($AC412="","",IF($AC412&lt;TODAY(),"载重试验已过期"&amp;(TODAY()-$AC412)&amp;"天 ",IF($AC412-TODAY()&lt;=提醒天数,"载重试验剩"&amp;($AC412-TODAY())&amp;"天 ","")))))</f>
        <v/>
      </c>
      <c r="AA412" s="77" t="str">
        <f aca="false">IF(TRIM($Q412&amp;"")="","",IF(ISNUMBER($Q412),IF($Q412&gt;10000,$Q412,IFERROR(DATE(INT($Q412),IF(ROUND(MOD($Q412,1)*100,0)&gt;12,ROUND(MOD($Q412,1)*10,0),ROUND(MOD($Q412,1)*100,0))+1,0),"")),IFERROR(IF(LEN($Q412)-LEN(SUBSTITUTE($Q412,".",""))&gt;=2,DATEVALUE(SUBSTITUTE(TRIM($Q412),".","-")),DATE(VALUE(LEFT(TRIM($Q412),4)),VALUE(MID(TRIM($Q412),6,2))+1,0)),"")))</f>
        <v/>
      </c>
      <c r="AB412" s="77" t="str">
        <f aca="false">IF(TRIM($S412&amp;"")="","",IF(ISNUMBER($S412),IF($S412&gt;10000,$S412,IFERROR(DATE(INT($S412),IF(ROUND(MOD($S412,1)*100,0)&gt;12,ROUND(MOD($S412,1)*10,0),ROUND(MOD($S412,1)*100,0))+1,0),"")),IFERROR(IF(LEN($S412)-LEN(SUBSTITUTE($S412,".",""))&gt;=2,DATEVALUE(SUBSTITUTE(TRIM($S412),".","-")),DATE(VALUE(LEFT(TRIM($S412),4)),VALUE(MID(TRIM($S412),6,2))+1,0)),"")))</f>
        <v/>
      </c>
      <c r="AC412" s="77" t="str">
        <f aca="false">IF(TRIM($T412&amp;"")="","",IF(ISNUMBER($T412),IF($T412&gt;10000,$T412,IFERROR(DATE(INT($T412),IF(ROUND(MOD($T412,1)*100,0)&gt;12,ROUND(MOD($T412,1)*10,0),ROUND(MOD($T412,1)*100,0))+1,0),"")),IFERROR(IF(LEN($T412)-LEN(SUBSTITUTE($T412,".",""))&gt;=2,DATEVALUE(SUBSTITUTE(TRIM($T412),".","-")),DATE(VALUE(LEFT(TRIM($T412),4)),VALUE(MID(TRIM($T412),6,2))+1,0)),"")))</f>
        <v/>
      </c>
    </row>
    <row r="413" customFormat="false" ht="14.25" hidden="false" customHeight="false" outlineLevel="0" collapsed="false">
      <c r="X413" s="77"/>
      <c r="Y413" s="78" t="str">
        <f aca="true">IF(TRIM($B413&amp;$C413)="","",IF(OR($W413="安装免保",$W413="技术免保",$W413="质保期内"),IF(NOT(ISNUMBER($X413)),"▲免保到期日没填",IF($X413&lt;TODAY(),"▲免保已到期，转收费",IF($X413-TODAY()&lt;=提醒天数,"免保剩"&amp;($X413-TODAY())&amp;"天","免保中"))),IF($W413="暂停维保","暂停中",IF($W413="已解约","已解约",""))))</f>
        <v/>
      </c>
      <c r="Z413" s="78" t="str">
        <f aca="true">IF(TRIM($B413&amp;$C413)="","",TRIM(IF($AA413="","",IF($AA413&lt;TODAY(),"年检已过期"&amp;(TODAY()-$AA413)&amp;"天 ",IF($AA413-TODAY()&lt;=提醒天数,"年检剩"&amp;($AA413-TODAY())&amp;"天 ","")))&amp;IF($AB413="","",IF($AB413&lt;TODAY(),"限速器已过期"&amp;(TODAY()-$AB413)&amp;"天 ",IF($AB413-TODAY()&lt;=提醒天数,"限速器剩"&amp;($AB413-TODAY())&amp;"天 ","")))&amp;IF($AC413="","",IF($AC413&lt;TODAY(),"载重试验已过期"&amp;(TODAY()-$AC413)&amp;"天 ",IF($AC413-TODAY()&lt;=提醒天数,"载重试验剩"&amp;($AC413-TODAY())&amp;"天 ","")))))</f>
        <v/>
      </c>
      <c r="AA413" s="77" t="str">
        <f aca="false">IF(TRIM($Q413&amp;"")="","",IF(ISNUMBER($Q413),IF($Q413&gt;10000,$Q413,IFERROR(DATE(INT($Q413),IF(ROUND(MOD($Q413,1)*100,0)&gt;12,ROUND(MOD($Q413,1)*10,0),ROUND(MOD($Q413,1)*100,0))+1,0),"")),IFERROR(IF(LEN($Q413)-LEN(SUBSTITUTE($Q413,".",""))&gt;=2,DATEVALUE(SUBSTITUTE(TRIM($Q413),".","-")),DATE(VALUE(LEFT(TRIM($Q413),4)),VALUE(MID(TRIM($Q413),6,2))+1,0)),"")))</f>
        <v/>
      </c>
      <c r="AB413" s="77" t="str">
        <f aca="false">IF(TRIM($S413&amp;"")="","",IF(ISNUMBER($S413),IF($S413&gt;10000,$S413,IFERROR(DATE(INT($S413),IF(ROUND(MOD($S413,1)*100,0)&gt;12,ROUND(MOD($S413,1)*10,0),ROUND(MOD($S413,1)*100,0))+1,0),"")),IFERROR(IF(LEN($S413)-LEN(SUBSTITUTE($S413,".",""))&gt;=2,DATEVALUE(SUBSTITUTE(TRIM($S413),".","-")),DATE(VALUE(LEFT(TRIM($S413),4)),VALUE(MID(TRIM($S413),6,2))+1,0)),"")))</f>
        <v/>
      </c>
      <c r="AC413" s="77" t="str">
        <f aca="false">IF(TRIM($T413&amp;"")="","",IF(ISNUMBER($T413),IF($T413&gt;10000,$T413,IFERROR(DATE(INT($T413),IF(ROUND(MOD($T413,1)*100,0)&gt;12,ROUND(MOD($T413,1)*10,0),ROUND(MOD($T413,1)*100,0))+1,0),"")),IFERROR(IF(LEN($T413)-LEN(SUBSTITUTE($T413,".",""))&gt;=2,DATEVALUE(SUBSTITUTE(TRIM($T413),".","-")),DATE(VALUE(LEFT(TRIM($T413),4)),VALUE(MID(TRIM($T413),6,2))+1,0)),"")))</f>
        <v/>
      </c>
    </row>
    <row r="414" customFormat="false" ht="14.25" hidden="false" customHeight="false" outlineLevel="0" collapsed="false">
      <c r="X414" s="77"/>
      <c r="Y414" s="78" t="str">
        <f aca="true">IF(TRIM($B414&amp;$C414)="","",IF(OR($W414="安装免保",$W414="技术免保",$W414="质保期内"),IF(NOT(ISNUMBER($X414)),"▲免保到期日没填",IF($X414&lt;TODAY(),"▲免保已到期，转收费",IF($X414-TODAY()&lt;=提醒天数,"免保剩"&amp;($X414-TODAY())&amp;"天","免保中"))),IF($W414="暂停维保","暂停中",IF($W414="已解约","已解约",""))))</f>
        <v/>
      </c>
      <c r="Z414" s="78" t="str">
        <f aca="true">IF(TRIM($B414&amp;$C414)="","",TRIM(IF($AA414="","",IF($AA414&lt;TODAY(),"年检已过期"&amp;(TODAY()-$AA414)&amp;"天 ",IF($AA414-TODAY()&lt;=提醒天数,"年检剩"&amp;($AA414-TODAY())&amp;"天 ","")))&amp;IF($AB414="","",IF($AB414&lt;TODAY(),"限速器已过期"&amp;(TODAY()-$AB414)&amp;"天 ",IF($AB414-TODAY()&lt;=提醒天数,"限速器剩"&amp;($AB414-TODAY())&amp;"天 ","")))&amp;IF($AC414="","",IF($AC414&lt;TODAY(),"载重试验已过期"&amp;(TODAY()-$AC414)&amp;"天 ",IF($AC414-TODAY()&lt;=提醒天数,"载重试验剩"&amp;($AC414-TODAY())&amp;"天 ","")))))</f>
        <v/>
      </c>
      <c r="AA414" s="77" t="str">
        <f aca="false">IF(TRIM($Q414&amp;"")="","",IF(ISNUMBER($Q414),IF($Q414&gt;10000,$Q414,IFERROR(DATE(INT($Q414),IF(ROUND(MOD($Q414,1)*100,0)&gt;12,ROUND(MOD($Q414,1)*10,0),ROUND(MOD($Q414,1)*100,0))+1,0),"")),IFERROR(IF(LEN($Q414)-LEN(SUBSTITUTE($Q414,".",""))&gt;=2,DATEVALUE(SUBSTITUTE(TRIM($Q414),".","-")),DATE(VALUE(LEFT(TRIM($Q414),4)),VALUE(MID(TRIM($Q414),6,2))+1,0)),"")))</f>
        <v/>
      </c>
      <c r="AB414" s="77" t="str">
        <f aca="false">IF(TRIM($S414&amp;"")="","",IF(ISNUMBER($S414),IF($S414&gt;10000,$S414,IFERROR(DATE(INT($S414),IF(ROUND(MOD($S414,1)*100,0)&gt;12,ROUND(MOD($S414,1)*10,0),ROUND(MOD($S414,1)*100,0))+1,0),"")),IFERROR(IF(LEN($S414)-LEN(SUBSTITUTE($S414,".",""))&gt;=2,DATEVALUE(SUBSTITUTE(TRIM($S414),".","-")),DATE(VALUE(LEFT(TRIM($S414),4)),VALUE(MID(TRIM($S414),6,2))+1,0)),"")))</f>
        <v/>
      </c>
      <c r="AC414" s="77" t="str">
        <f aca="false">IF(TRIM($T414&amp;"")="","",IF(ISNUMBER($T414),IF($T414&gt;10000,$T414,IFERROR(DATE(INT($T414),IF(ROUND(MOD($T414,1)*100,0)&gt;12,ROUND(MOD($T414,1)*10,0),ROUND(MOD($T414,1)*100,0))+1,0),"")),IFERROR(IF(LEN($T414)-LEN(SUBSTITUTE($T414,".",""))&gt;=2,DATEVALUE(SUBSTITUTE(TRIM($T414),".","-")),DATE(VALUE(LEFT(TRIM($T414),4)),VALUE(MID(TRIM($T414),6,2))+1,0)),"")))</f>
        <v/>
      </c>
    </row>
    <row r="415" customFormat="false" ht="14.25" hidden="false" customHeight="false" outlineLevel="0" collapsed="false">
      <c r="X415" s="77"/>
      <c r="Y415" s="78" t="str">
        <f aca="true">IF(TRIM($B415&amp;$C415)="","",IF(OR($W415="安装免保",$W415="技术免保",$W415="质保期内"),IF(NOT(ISNUMBER($X415)),"▲免保到期日没填",IF($X415&lt;TODAY(),"▲免保已到期，转收费",IF($X415-TODAY()&lt;=提醒天数,"免保剩"&amp;($X415-TODAY())&amp;"天","免保中"))),IF($W415="暂停维保","暂停中",IF($W415="已解约","已解约",""))))</f>
        <v/>
      </c>
      <c r="Z415" s="78" t="str">
        <f aca="true">IF(TRIM($B415&amp;$C415)="","",TRIM(IF($AA415="","",IF($AA415&lt;TODAY(),"年检已过期"&amp;(TODAY()-$AA415)&amp;"天 ",IF($AA415-TODAY()&lt;=提醒天数,"年检剩"&amp;($AA415-TODAY())&amp;"天 ","")))&amp;IF($AB415="","",IF($AB415&lt;TODAY(),"限速器已过期"&amp;(TODAY()-$AB415)&amp;"天 ",IF($AB415-TODAY()&lt;=提醒天数,"限速器剩"&amp;($AB415-TODAY())&amp;"天 ","")))&amp;IF($AC415="","",IF($AC415&lt;TODAY(),"载重试验已过期"&amp;(TODAY()-$AC415)&amp;"天 ",IF($AC415-TODAY()&lt;=提醒天数,"载重试验剩"&amp;($AC415-TODAY())&amp;"天 ","")))))</f>
        <v/>
      </c>
      <c r="AA415" s="77" t="str">
        <f aca="false">IF(TRIM($Q415&amp;"")="","",IF(ISNUMBER($Q415),IF($Q415&gt;10000,$Q415,IFERROR(DATE(INT($Q415),IF(ROUND(MOD($Q415,1)*100,0)&gt;12,ROUND(MOD($Q415,1)*10,0),ROUND(MOD($Q415,1)*100,0))+1,0),"")),IFERROR(IF(LEN($Q415)-LEN(SUBSTITUTE($Q415,".",""))&gt;=2,DATEVALUE(SUBSTITUTE(TRIM($Q415),".","-")),DATE(VALUE(LEFT(TRIM($Q415),4)),VALUE(MID(TRIM($Q415),6,2))+1,0)),"")))</f>
        <v/>
      </c>
      <c r="AB415" s="77" t="str">
        <f aca="false">IF(TRIM($S415&amp;"")="","",IF(ISNUMBER($S415),IF($S415&gt;10000,$S415,IFERROR(DATE(INT($S415),IF(ROUND(MOD($S415,1)*100,0)&gt;12,ROUND(MOD($S415,1)*10,0),ROUND(MOD($S415,1)*100,0))+1,0),"")),IFERROR(IF(LEN($S415)-LEN(SUBSTITUTE($S415,".",""))&gt;=2,DATEVALUE(SUBSTITUTE(TRIM($S415),".","-")),DATE(VALUE(LEFT(TRIM($S415),4)),VALUE(MID(TRIM($S415),6,2))+1,0)),"")))</f>
        <v/>
      </c>
      <c r="AC415" s="77" t="str">
        <f aca="false">IF(TRIM($T415&amp;"")="","",IF(ISNUMBER($T415),IF($T415&gt;10000,$T415,IFERROR(DATE(INT($T415),IF(ROUND(MOD($T415,1)*100,0)&gt;12,ROUND(MOD($T415,1)*10,0),ROUND(MOD($T415,1)*100,0))+1,0),"")),IFERROR(IF(LEN($T415)-LEN(SUBSTITUTE($T415,".",""))&gt;=2,DATEVALUE(SUBSTITUTE(TRIM($T415),".","-")),DATE(VALUE(LEFT(TRIM($T415),4)),VALUE(MID(TRIM($T415),6,2))+1,0)),"")))</f>
        <v/>
      </c>
    </row>
    <row r="416" customFormat="false" ht="14.25" hidden="false" customHeight="false" outlineLevel="0" collapsed="false">
      <c r="X416" s="77"/>
      <c r="Y416" s="78" t="str">
        <f aca="true">IF(TRIM($B416&amp;$C416)="","",IF(OR($W416="安装免保",$W416="技术免保",$W416="质保期内"),IF(NOT(ISNUMBER($X416)),"▲免保到期日没填",IF($X416&lt;TODAY(),"▲免保已到期，转收费",IF($X416-TODAY()&lt;=提醒天数,"免保剩"&amp;($X416-TODAY())&amp;"天","免保中"))),IF($W416="暂停维保","暂停中",IF($W416="已解约","已解约",""))))</f>
        <v/>
      </c>
      <c r="Z416" s="78" t="str">
        <f aca="true">IF(TRIM($B416&amp;$C416)="","",TRIM(IF($AA416="","",IF($AA416&lt;TODAY(),"年检已过期"&amp;(TODAY()-$AA416)&amp;"天 ",IF($AA416-TODAY()&lt;=提醒天数,"年检剩"&amp;($AA416-TODAY())&amp;"天 ","")))&amp;IF($AB416="","",IF($AB416&lt;TODAY(),"限速器已过期"&amp;(TODAY()-$AB416)&amp;"天 ",IF($AB416-TODAY()&lt;=提醒天数,"限速器剩"&amp;($AB416-TODAY())&amp;"天 ","")))&amp;IF($AC416="","",IF($AC416&lt;TODAY(),"载重试验已过期"&amp;(TODAY()-$AC416)&amp;"天 ",IF($AC416-TODAY()&lt;=提醒天数,"载重试验剩"&amp;($AC416-TODAY())&amp;"天 ","")))))</f>
        <v/>
      </c>
      <c r="AA416" s="77" t="str">
        <f aca="false">IF(TRIM($Q416&amp;"")="","",IF(ISNUMBER($Q416),IF($Q416&gt;10000,$Q416,IFERROR(DATE(INT($Q416),IF(ROUND(MOD($Q416,1)*100,0)&gt;12,ROUND(MOD($Q416,1)*10,0),ROUND(MOD($Q416,1)*100,0))+1,0),"")),IFERROR(IF(LEN($Q416)-LEN(SUBSTITUTE($Q416,".",""))&gt;=2,DATEVALUE(SUBSTITUTE(TRIM($Q416),".","-")),DATE(VALUE(LEFT(TRIM($Q416),4)),VALUE(MID(TRIM($Q416),6,2))+1,0)),"")))</f>
        <v/>
      </c>
      <c r="AB416" s="77" t="str">
        <f aca="false">IF(TRIM($S416&amp;"")="","",IF(ISNUMBER($S416),IF($S416&gt;10000,$S416,IFERROR(DATE(INT($S416),IF(ROUND(MOD($S416,1)*100,0)&gt;12,ROUND(MOD($S416,1)*10,0),ROUND(MOD($S416,1)*100,0))+1,0),"")),IFERROR(IF(LEN($S416)-LEN(SUBSTITUTE($S416,".",""))&gt;=2,DATEVALUE(SUBSTITUTE(TRIM($S416),".","-")),DATE(VALUE(LEFT(TRIM($S416),4)),VALUE(MID(TRIM($S416),6,2))+1,0)),"")))</f>
        <v/>
      </c>
      <c r="AC416" s="77" t="str">
        <f aca="false">IF(TRIM($T416&amp;"")="","",IF(ISNUMBER($T416),IF($T416&gt;10000,$T416,IFERROR(DATE(INT($T416),IF(ROUND(MOD($T416,1)*100,0)&gt;12,ROUND(MOD($T416,1)*10,0),ROUND(MOD($T416,1)*100,0))+1,0),"")),IFERROR(IF(LEN($T416)-LEN(SUBSTITUTE($T416,".",""))&gt;=2,DATEVALUE(SUBSTITUTE(TRIM($T416),".","-")),DATE(VALUE(LEFT(TRIM($T416),4)),VALUE(MID(TRIM($T416),6,2))+1,0)),"")))</f>
        <v/>
      </c>
    </row>
    <row r="417" customFormat="false" ht="14.25" hidden="false" customHeight="false" outlineLevel="0" collapsed="false">
      <c r="X417" s="77"/>
      <c r="Y417" s="78" t="str">
        <f aca="true">IF(TRIM($B417&amp;$C417)="","",IF(OR($W417="安装免保",$W417="技术免保",$W417="质保期内"),IF(NOT(ISNUMBER($X417)),"▲免保到期日没填",IF($X417&lt;TODAY(),"▲免保已到期，转收费",IF($X417-TODAY()&lt;=提醒天数,"免保剩"&amp;($X417-TODAY())&amp;"天","免保中"))),IF($W417="暂停维保","暂停中",IF($W417="已解约","已解约",""))))</f>
        <v/>
      </c>
      <c r="Z417" s="78" t="str">
        <f aca="true">IF(TRIM($B417&amp;$C417)="","",TRIM(IF($AA417="","",IF($AA417&lt;TODAY(),"年检已过期"&amp;(TODAY()-$AA417)&amp;"天 ",IF($AA417-TODAY()&lt;=提醒天数,"年检剩"&amp;($AA417-TODAY())&amp;"天 ","")))&amp;IF($AB417="","",IF($AB417&lt;TODAY(),"限速器已过期"&amp;(TODAY()-$AB417)&amp;"天 ",IF($AB417-TODAY()&lt;=提醒天数,"限速器剩"&amp;($AB417-TODAY())&amp;"天 ","")))&amp;IF($AC417="","",IF($AC417&lt;TODAY(),"载重试验已过期"&amp;(TODAY()-$AC417)&amp;"天 ",IF($AC417-TODAY()&lt;=提醒天数,"载重试验剩"&amp;($AC417-TODAY())&amp;"天 ","")))))</f>
        <v/>
      </c>
      <c r="AA417" s="77" t="str">
        <f aca="false">IF(TRIM($Q417&amp;"")="","",IF(ISNUMBER($Q417),IF($Q417&gt;10000,$Q417,IFERROR(DATE(INT($Q417),IF(ROUND(MOD($Q417,1)*100,0)&gt;12,ROUND(MOD($Q417,1)*10,0),ROUND(MOD($Q417,1)*100,0))+1,0),"")),IFERROR(IF(LEN($Q417)-LEN(SUBSTITUTE($Q417,".",""))&gt;=2,DATEVALUE(SUBSTITUTE(TRIM($Q417),".","-")),DATE(VALUE(LEFT(TRIM($Q417),4)),VALUE(MID(TRIM($Q417),6,2))+1,0)),"")))</f>
        <v/>
      </c>
      <c r="AB417" s="77" t="str">
        <f aca="false">IF(TRIM($S417&amp;"")="","",IF(ISNUMBER($S417),IF($S417&gt;10000,$S417,IFERROR(DATE(INT($S417),IF(ROUND(MOD($S417,1)*100,0)&gt;12,ROUND(MOD($S417,1)*10,0),ROUND(MOD($S417,1)*100,0))+1,0),"")),IFERROR(IF(LEN($S417)-LEN(SUBSTITUTE($S417,".",""))&gt;=2,DATEVALUE(SUBSTITUTE(TRIM($S417),".","-")),DATE(VALUE(LEFT(TRIM($S417),4)),VALUE(MID(TRIM($S417),6,2))+1,0)),"")))</f>
        <v/>
      </c>
      <c r="AC417" s="77" t="str">
        <f aca="false">IF(TRIM($T417&amp;"")="","",IF(ISNUMBER($T417),IF($T417&gt;10000,$T417,IFERROR(DATE(INT($T417),IF(ROUND(MOD($T417,1)*100,0)&gt;12,ROUND(MOD($T417,1)*10,0),ROUND(MOD($T417,1)*100,0))+1,0),"")),IFERROR(IF(LEN($T417)-LEN(SUBSTITUTE($T417,".",""))&gt;=2,DATEVALUE(SUBSTITUTE(TRIM($T417),".","-")),DATE(VALUE(LEFT(TRIM($T417),4)),VALUE(MID(TRIM($T417),6,2))+1,0)),"")))</f>
        <v/>
      </c>
    </row>
    <row r="418" customFormat="false" ht="14.25" hidden="false" customHeight="false" outlineLevel="0" collapsed="false">
      <c r="X418" s="77"/>
      <c r="Y418" s="78" t="str">
        <f aca="true">IF(TRIM($B418&amp;$C418)="","",IF(OR($W418="安装免保",$W418="技术免保",$W418="质保期内"),IF(NOT(ISNUMBER($X418)),"▲免保到期日没填",IF($X418&lt;TODAY(),"▲免保已到期，转收费",IF($X418-TODAY()&lt;=提醒天数,"免保剩"&amp;($X418-TODAY())&amp;"天","免保中"))),IF($W418="暂停维保","暂停中",IF($W418="已解约","已解约",""))))</f>
        <v/>
      </c>
      <c r="Z418" s="78" t="str">
        <f aca="true">IF(TRIM($B418&amp;$C418)="","",TRIM(IF($AA418="","",IF($AA418&lt;TODAY(),"年检已过期"&amp;(TODAY()-$AA418)&amp;"天 ",IF($AA418-TODAY()&lt;=提醒天数,"年检剩"&amp;($AA418-TODAY())&amp;"天 ","")))&amp;IF($AB418="","",IF($AB418&lt;TODAY(),"限速器已过期"&amp;(TODAY()-$AB418)&amp;"天 ",IF($AB418-TODAY()&lt;=提醒天数,"限速器剩"&amp;($AB418-TODAY())&amp;"天 ","")))&amp;IF($AC418="","",IF($AC418&lt;TODAY(),"载重试验已过期"&amp;(TODAY()-$AC418)&amp;"天 ",IF($AC418-TODAY()&lt;=提醒天数,"载重试验剩"&amp;($AC418-TODAY())&amp;"天 ","")))))</f>
        <v/>
      </c>
      <c r="AA418" s="77" t="str">
        <f aca="false">IF(TRIM($Q418&amp;"")="","",IF(ISNUMBER($Q418),IF($Q418&gt;10000,$Q418,IFERROR(DATE(INT($Q418),IF(ROUND(MOD($Q418,1)*100,0)&gt;12,ROUND(MOD($Q418,1)*10,0),ROUND(MOD($Q418,1)*100,0))+1,0),"")),IFERROR(IF(LEN($Q418)-LEN(SUBSTITUTE($Q418,".",""))&gt;=2,DATEVALUE(SUBSTITUTE(TRIM($Q418),".","-")),DATE(VALUE(LEFT(TRIM($Q418),4)),VALUE(MID(TRIM($Q418),6,2))+1,0)),"")))</f>
        <v/>
      </c>
      <c r="AB418" s="77" t="str">
        <f aca="false">IF(TRIM($S418&amp;"")="","",IF(ISNUMBER($S418),IF($S418&gt;10000,$S418,IFERROR(DATE(INT($S418),IF(ROUND(MOD($S418,1)*100,0)&gt;12,ROUND(MOD($S418,1)*10,0),ROUND(MOD($S418,1)*100,0))+1,0),"")),IFERROR(IF(LEN($S418)-LEN(SUBSTITUTE($S418,".",""))&gt;=2,DATEVALUE(SUBSTITUTE(TRIM($S418),".","-")),DATE(VALUE(LEFT(TRIM($S418),4)),VALUE(MID(TRIM($S418),6,2))+1,0)),"")))</f>
        <v/>
      </c>
      <c r="AC418" s="77" t="str">
        <f aca="false">IF(TRIM($T418&amp;"")="","",IF(ISNUMBER($T418),IF($T418&gt;10000,$T418,IFERROR(DATE(INT($T418),IF(ROUND(MOD($T418,1)*100,0)&gt;12,ROUND(MOD($T418,1)*10,0),ROUND(MOD($T418,1)*100,0))+1,0),"")),IFERROR(IF(LEN($T418)-LEN(SUBSTITUTE($T418,".",""))&gt;=2,DATEVALUE(SUBSTITUTE(TRIM($T418),".","-")),DATE(VALUE(LEFT(TRIM($T418),4)),VALUE(MID(TRIM($T418),6,2))+1,0)),"")))</f>
        <v/>
      </c>
    </row>
    <row r="419" customFormat="false" ht="14.25" hidden="false" customHeight="false" outlineLevel="0" collapsed="false">
      <c r="X419" s="77"/>
      <c r="Y419" s="78" t="str">
        <f aca="true">IF(TRIM($B419&amp;$C419)="","",IF(OR($W419="安装免保",$W419="技术免保",$W419="质保期内"),IF(NOT(ISNUMBER($X419)),"▲免保到期日没填",IF($X419&lt;TODAY(),"▲免保已到期，转收费",IF($X419-TODAY()&lt;=提醒天数,"免保剩"&amp;($X419-TODAY())&amp;"天","免保中"))),IF($W419="暂停维保","暂停中",IF($W419="已解约","已解约",""))))</f>
        <v/>
      </c>
      <c r="Z419" s="78" t="str">
        <f aca="true">IF(TRIM($B419&amp;$C419)="","",TRIM(IF($AA419="","",IF($AA419&lt;TODAY(),"年检已过期"&amp;(TODAY()-$AA419)&amp;"天 ",IF($AA419-TODAY()&lt;=提醒天数,"年检剩"&amp;($AA419-TODAY())&amp;"天 ","")))&amp;IF($AB419="","",IF($AB419&lt;TODAY(),"限速器已过期"&amp;(TODAY()-$AB419)&amp;"天 ",IF($AB419-TODAY()&lt;=提醒天数,"限速器剩"&amp;($AB419-TODAY())&amp;"天 ","")))&amp;IF($AC419="","",IF($AC419&lt;TODAY(),"载重试验已过期"&amp;(TODAY()-$AC419)&amp;"天 ",IF($AC419-TODAY()&lt;=提醒天数,"载重试验剩"&amp;($AC419-TODAY())&amp;"天 ","")))))</f>
        <v/>
      </c>
      <c r="AA419" s="77" t="str">
        <f aca="false">IF(TRIM($Q419&amp;"")="","",IF(ISNUMBER($Q419),IF($Q419&gt;10000,$Q419,IFERROR(DATE(INT($Q419),IF(ROUND(MOD($Q419,1)*100,0)&gt;12,ROUND(MOD($Q419,1)*10,0),ROUND(MOD($Q419,1)*100,0))+1,0),"")),IFERROR(IF(LEN($Q419)-LEN(SUBSTITUTE($Q419,".",""))&gt;=2,DATEVALUE(SUBSTITUTE(TRIM($Q419),".","-")),DATE(VALUE(LEFT(TRIM($Q419),4)),VALUE(MID(TRIM($Q419),6,2))+1,0)),"")))</f>
        <v/>
      </c>
      <c r="AB419" s="77" t="str">
        <f aca="false">IF(TRIM($S419&amp;"")="","",IF(ISNUMBER($S419),IF($S419&gt;10000,$S419,IFERROR(DATE(INT($S419),IF(ROUND(MOD($S419,1)*100,0)&gt;12,ROUND(MOD($S419,1)*10,0),ROUND(MOD($S419,1)*100,0))+1,0),"")),IFERROR(IF(LEN($S419)-LEN(SUBSTITUTE($S419,".",""))&gt;=2,DATEVALUE(SUBSTITUTE(TRIM($S419),".","-")),DATE(VALUE(LEFT(TRIM($S419),4)),VALUE(MID(TRIM($S419),6,2))+1,0)),"")))</f>
        <v/>
      </c>
      <c r="AC419" s="77" t="str">
        <f aca="false">IF(TRIM($T419&amp;"")="","",IF(ISNUMBER($T419),IF($T419&gt;10000,$T419,IFERROR(DATE(INT($T419),IF(ROUND(MOD($T419,1)*100,0)&gt;12,ROUND(MOD($T419,1)*10,0),ROUND(MOD($T419,1)*100,0))+1,0),"")),IFERROR(IF(LEN($T419)-LEN(SUBSTITUTE($T419,".",""))&gt;=2,DATEVALUE(SUBSTITUTE(TRIM($T419),".","-")),DATE(VALUE(LEFT(TRIM($T419),4)),VALUE(MID(TRIM($T419),6,2))+1,0)),"")))</f>
        <v/>
      </c>
    </row>
    <row r="420" customFormat="false" ht="14.25" hidden="false" customHeight="false" outlineLevel="0" collapsed="false">
      <c r="X420" s="77"/>
      <c r="Y420" s="78" t="str">
        <f aca="true">IF(TRIM($B420&amp;$C420)="","",IF(OR($W420="安装免保",$W420="技术免保",$W420="质保期内"),IF(NOT(ISNUMBER($X420)),"▲免保到期日没填",IF($X420&lt;TODAY(),"▲免保已到期，转收费",IF($X420-TODAY()&lt;=提醒天数,"免保剩"&amp;($X420-TODAY())&amp;"天","免保中"))),IF($W420="暂停维保","暂停中",IF($W420="已解约","已解约",""))))</f>
        <v/>
      </c>
      <c r="Z420" s="78" t="str">
        <f aca="true">IF(TRIM($B420&amp;$C420)="","",TRIM(IF($AA420="","",IF($AA420&lt;TODAY(),"年检已过期"&amp;(TODAY()-$AA420)&amp;"天 ",IF($AA420-TODAY()&lt;=提醒天数,"年检剩"&amp;($AA420-TODAY())&amp;"天 ","")))&amp;IF($AB420="","",IF($AB420&lt;TODAY(),"限速器已过期"&amp;(TODAY()-$AB420)&amp;"天 ",IF($AB420-TODAY()&lt;=提醒天数,"限速器剩"&amp;($AB420-TODAY())&amp;"天 ","")))&amp;IF($AC420="","",IF($AC420&lt;TODAY(),"载重试验已过期"&amp;(TODAY()-$AC420)&amp;"天 ",IF($AC420-TODAY()&lt;=提醒天数,"载重试验剩"&amp;($AC420-TODAY())&amp;"天 ","")))))</f>
        <v/>
      </c>
      <c r="AA420" s="77" t="str">
        <f aca="false">IF(TRIM($Q420&amp;"")="","",IF(ISNUMBER($Q420),IF($Q420&gt;10000,$Q420,IFERROR(DATE(INT($Q420),IF(ROUND(MOD($Q420,1)*100,0)&gt;12,ROUND(MOD($Q420,1)*10,0),ROUND(MOD($Q420,1)*100,0))+1,0),"")),IFERROR(IF(LEN($Q420)-LEN(SUBSTITUTE($Q420,".",""))&gt;=2,DATEVALUE(SUBSTITUTE(TRIM($Q420),".","-")),DATE(VALUE(LEFT(TRIM($Q420),4)),VALUE(MID(TRIM($Q420),6,2))+1,0)),"")))</f>
        <v/>
      </c>
      <c r="AB420" s="77" t="str">
        <f aca="false">IF(TRIM($S420&amp;"")="","",IF(ISNUMBER($S420),IF($S420&gt;10000,$S420,IFERROR(DATE(INT($S420),IF(ROUND(MOD($S420,1)*100,0)&gt;12,ROUND(MOD($S420,1)*10,0),ROUND(MOD($S420,1)*100,0))+1,0),"")),IFERROR(IF(LEN($S420)-LEN(SUBSTITUTE($S420,".",""))&gt;=2,DATEVALUE(SUBSTITUTE(TRIM($S420),".","-")),DATE(VALUE(LEFT(TRIM($S420),4)),VALUE(MID(TRIM($S420),6,2))+1,0)),"")))</f>
        <v/>
      </c>
      <c r="AC420" s="77" t="str">
        <f aca="false">IF(TRIM($T420&amp;"")="","",IF(ISNUMBER($T420),IF($T420&gt;10000,$T420,IFERROR(DATE(INT($T420),IF(ROUND(MOD($T420,1)*100,0)&gt;12,ROUND(MOD($T420,1)*10,0),ROUND(MOD($T420,1)*100,0))+1,0),"")),IFERROR(IF(LEN($T420)-LEN(SUBSTITUTE($T420,".",""))&gt;=2,DATEVALUE(SUBSTITUTE(TRIM($T420),".","-")),DATE(VALUE(LEFT(TRIM($T420),4)),VALUE(MID(TRIM($T420),6,2))+1,0)),"")))</f>
        <v/>
      </c>
    </row>
    <row r="421" customFormat="false" ht="14.25" hidden="false" customHeight="false" outlineLevel="0" collapsed="false">
      <c r="X421" s="77"/>
      <c r="Y421" s="78" t="str">
        <f aca="true">IF(TRIM($B421&amp;$C421)="","",IF(OR($W421="安装免保",$W421="技术免保",$W421="质保期内"),IF(NOT(ISNUMBER($X421)),"▲免保到期日没填",IF($X421&lt;TODAY(),"▲免保已到期，转收费",IF($X421-TODAY()&lt;=提醒天数,"免保剩"&amp;($X421-TODAY())&amp;"天","免保中"))),IF($W421="暂停维保","暂停中",IF($W421="已解约","已解约",""))))</f>
        <v/>
      </c>
      <c r="Z421" s="78" t="str">
        <f aca="true">IF(TRIM($B421&amp;$C421)="","",TRIM(IF($AA421="","",IF($AA421&lt;TODAY(),"年检已过期"&amp;(TODAY()-$AA421)&amp;"天 ",IF($AA421-TODAY()&lt;=提醒天数,"年检剩"&amp;($AA421-TODAY())&amp;"天 ","")))&amp;IF($AB421="","",IF($AB421&lt;TODAY(),"限速器已过期"&amp;(TODAY()-$AB421)&amp;"天 ",IF($AB421-TODAY()&lt;=提醒天数,"限速器剩"&amp;($AB421-TODAY())&amp;"天 ","")))&amp;IF($AC421="","",IF($AC421&lt;TODAY(),"载重试验已过期"&amp;(TODAY()-$AC421)&amp;"天 ",IF($AC421-TODAY()&lt;=提醒天数,"载重试验剩"&amp;($AC421-TODAY())&amp;"天 ","")))))</f>
        <v/>
      </c>
      <c r="AA421" s="77" t="str">
        <f aca="false">IF(TRIM($Q421&amp;"")="","",IF(ISNUMBER($Q421),IF($Q421&gt;10000,$Q421,IFERROR(DATE(INT($Q421),IF(ROUND(MOD($Q421,1)*100,0)&gt;12,ROUND(MOD($Q421,1)*10,0),ROUND(MOD($Q421,1)*100,0))+1,0),"")),IFERROR(IF(LEN($Q421)-LEN(SUBSTITUTE($Q421,".",""))&gt;=2,DATEVALUE(SUBSTITUTE(TRIM($Q421),".","-")),DATE(VALUE(LEFT(TRIM($Q421),4)),VALUE(MID(TRIM($Q421),6,2))+1,0)),"")))</f>
        <v/>
      </c>
      <c r="AB421" s="77" t="str">
        <f aca="false">IF(TRIM($S421&amp;"")="","",IF(ISNUMBER($S421),IF($S421&gt;10000,$S421,IFERROR(DATE(INT($S421),IF(ROUND(MOD($S421,1)*100,0)&gt;12,ROUND(MOD($S421,1)*10,0),ROUND(MOD($S421,1)*100,0))+1,0),"")),IFERROR(IF(LEN($S421)-LEN(SUBSTITUTE($S421,".",""))&gt;=2,DATEVALUE(SUBSTITUTE(TRIM($S421),".","-")),DATE(VALUE(LEFT(TRIM($S421),4)),VALUE(MID(TRIM($S421),6,2))+1,0)),"")))</f>
        <v/>
      </c>
      <c r="AC421" s="77" t="str">
        <f aca="false">IF(TRIM($T421&amp;"")="","",IF(ISNUMBER($T421),IF($T421&gt;10000,$T421,IFERROR(DATE(INT($T421),IF(ROUND(MOD($T421,1)*100,0)&gt;12,ROUND(MOD($T421,1)*10,0),ROUND(MOD($T421,1)*100,0))+1,0),"")),IFERROR(IF(LEN($T421)-LEN(SUBSTITUTE($T421,".",""))&gt;=2,DATEVALUE(SUBSTITUTE(TRIM($T421),".","-")),DATE(VALUE(LEFT(TRIM($T421),4)),VALUE(MID(TRIM($T421),6,2))+1,0)),"")))</f>
        <v/>
      </c>
    </row>
    <row r="422" customFormat="false" ht="14.25" hidden="false" customHeight="false" outlineLevel="0" collapsed="false">
      <c r="X422" s="77"/>
      <c r="Y422" s="78" t="str">
        <f aca="true">IF(TRIM($B422&amp;$C422)="","",IF(OR($W422="安装免保",$W422="技术免保",$W422="质保期内"),IF(NOT(ISNUMBER($X422)),"▲免保到期日没填",IF($X422&lt;TODAY(),"▲免保已到期，转收费",IF($X422-TODAY()&lt;=提醒天数,"免保剩"&amp;($X422-TODAY())&amp;"天","免保中"))),IF($W422="暂停维保","暂停中",IF($W422="已解约","已解约",""))))</f>
        <v/>
      </c>
      <c r="Z422" s="78" t="str">
        <f aca="true">IF(TRIM($B422&amp;$C422)="","",TRIM(IF($AA422="","",IF($AA422&lt;TODAY(),"年检已过期"&amp;(TODAY()-$AA422)&amp;"天 ",IF($AA422-TODAY()&lt;=提醒天数,"年检剩"&amp;($AA422-TODAY())&amp;"天 ","")))&amp;IF($AB422="","",IF($AB422&lt;TODAY(),"限速器已过期"&amp;(TODAY()-$AB422)&amp;"天 ",IF($AB422-TODAY()&lt;=提醒天数,"限速器剩"&amp;($AB422-TODAY())&amp;"天 ","")))&amp;IF($AC422="","",IF($AC422&lt;TODAY(),"载重试验已过期"&amp;(TODAY()-$AC422)&amp;"天 ",IF($AC422-TODAY()&lt;=提醒天数,"载重试验剩"&amp;($AC422-TODAY())&amp;"天 ","")))))</f>
        <v/>
      </c>
      <c r="AA422" s="77" t="str">
        <f aca="false">IF(TRIM($Q422&amp;"")="","",IF(ISNUMBER($Q422),IF($Q422&gt;10000,$Q422,IFERROR(DATE(INT($Q422),IF(ROUND(MOD($Q422,1)*100,0)&gt;12,ROUND(MOD($Q422,1)*10,0),ROUND(MOD($Q422,1)*100,0))+1,0),"")),IFERROR(IF(LEN($Q422)-LEN(SUBSTITUTE($Q422,".",""))&gt;=2,DATEVALUE(SUBSTITUTE(TRIM($Q422),".","-")),DATE(VALUE(LEFT(TRIM($Q422),4)),VALUE(MID(TRIM($Q422),6,2))+1,0)),"")))</f>
        <v/>
      </c>
      <c r="AB422" s="77" t="str">
        <f aca="false">IF(TRIM($S422&amp;"")="","",IF(ISNUMBER($S422),IF($S422&gt;10000,$S422,IFERROR(DATE(INT($S422),IF(ROUND(MOD($S422,1)*100,0)&gt;12,ROUND(MOD($S422,1)*10,0),ROUND(MOD($S422,1)*100,0))+1,0),"")),IFERROR(IF(LEN($S422)-LEN(SUBSTITUTE($S422,".",""))&gt;=2,DATEVALUE(SUBSTITUTE(TRIM($S422),".","-")),DATE(VALUE(LEFT(TRIM($S422),4)),VALUE(MID(TRIM($S422),6,2))+1,0)),"")))</f>
        <v/>
      </c>
      <c r="AC422" s="77" t="str">
        <f aca="false">IF(TRIM($T422&amp;"")="","",IF(ISNUMBER($T422),IF($T422&gt;10000,$T422,IFERROR(DATE(INT($T422),IF(ROUND(MOD($T422,1)*100,0)&gt;12,ROUND(MOD($T422,1)*10,0),ROUND(MOD($T422,1)*100,0))+1,0),"")),IFERROR(IF(LEN($T422)-LEN(SUBSTITUTE($T422,".",""))&gt;=2,DATEVALUE(SUBSTITUTE(TRIM($T422),".","-")),DATE(VALUE(LEFT(TRIM($T422),4)),VALUE(MID(TRIM($T422),6,2))+1,0)),"")))</f>
        <v/>
      </c>
    </row>
    <row r="423" customFormat="false" ht="14.25" hidden="false" customHeight="false" outlineLevel="0" collapsed="false">
      <c r="X423" s="77"/>
      <c r="Y423" s="78" t="str">
        <f aca="true">IF(TRIM($B423&amp;$C423)="","",IF(OR($W423="安装免保",$W423="技术免保",$W423="质保期内"),IF(NOT(ISNUMBER($X423)),"▲免保到期日没填",IF($X423&lt;TODAY(),"▲免保已到期，转收费",IF($X423-TODAY()&lt;=提醒天数,"免保剩"&amp;($X423-TODAY())&amp;"天","免保中"))),IF($W423="暂停维保","暂停中",IF($W423="已解约","已解约",""))))</f>
        <v/>
      </c>
      <c r="Z423" s="78" t="str">
        <f aca="true">IF(TRIM($B423&amp;$C423)="","",TRIM(IF($AA423="","",IF($AA423&lt;TODAY(),"年检已过期"&amp;(TODAY()-$AA423)&amp;"天 ",IF($AA423-TODAY()&lt;=提醒天数,"年检剩"&amp;($AA423-TODAY())&amp;"天 ","")))&amp;IF($AB423="","",IF($AB423&lt;TODAY(),"限速器已过期"&amp;(TODAY()-$AB423)&amp;"天 ",IF($AB423-TODAY()&lt;=提醒天数,"限速器剩"&amp;($AB423-TODAY())&amp;"天 ","")))&amp;IF($AC423="","",IF($AC423&lt;TODAY(),"载重试验已过期"&amp;(TODAY()-$AC423)&amp;"天 ",IF($AC423-TODAY()&lt;=提醒天数,"载重试验剩"&amp;($AC423-TODAY())&amp;"天 ","")))))</f>
        <v/>
      </c>
      <c r="AA423" s="77" t="str">
        <f aca="false">IF(TRIM($Q423&amp;"")="","",IF(ISNUMBER($Q423),IF($Q423&gt;10000,$Q423,IFERROR(DATE(INT($Q423),IF(ROUND(MOD($Q423,1)*100,0)&gt;12,ROUND(MOD($Q423,1)*10,0),ROUND(MOD($Q423,1)*100,0))+1,0),"")),IFERROR(IF(LEN($Q423)-LEN(SUBSTITUTE($Q423,".",""))&gt;=2,DATEVALUE(SUBSTITUTE(TRIM($Q423),".","-")),DATE(VALUE(LEFT(TRIM($Q423),4)),VALUE(MID(TRIM($Q423),6,2))+1,0)),"")))</f>
        <v/>
      </c>
      <c r="AB423" s="77" t="str">
        <f aca="false">IF(TRIM($S423&amp;"")="","",IF(ISNUMBER($S423),IF($S423&gt;10000,$S423,IFERROR(DATE(INT($S423),IF(ROUND(MOD($S423,1)*100,0)&gt;12,ROUND(MOD($S423,1)*10,0),ROUND(MOD($S423,1)*100,0))+1,0),"")),IFERROR(IF(LEN($S423)-LEN(SUBSTITUTE($S423,".",""))&gt;=2,DATEVALUE(SUBSTITUTE(TRIM($S423),".","-")),DATE(VALUE(LEFT(TRIM($S423),4)),VALUE(MID(TRIM($S423),6,2))+1,0)),"")))</f>
        <v/>
      </c>
      <c r="AC423" s="77" t="str">
        <f aca="false">IF(TRIM($T423&amp;"")="","",IF(ISNUMBER($T423),IF($T423&gt;10000,$T423,IFERROR(DATE(INT($T423),IF(ROUND(MOD($T423,1)*100,0)&gt;12,ROUND(MOD($T423,1)*10,0),ROUND(MOD($T423,1)*100,0))+1,0),"")),IFERROR(IF(LEN($T423)-LEN(SUBSTITUTE($T423,".",""))&gt;=2,DATEVALUE(SUBSTITUTE(TRIM($T423),".","-")),DATE(VALUE(LEFT(TRIM($T423),4)),VALUE(MID(TRIM($T423),6,2))+1,0)),"")))</f>
        <v/>
      </c>
    </row>
    <row r="424" customFormat="false" ht="14.25" hidden="false" customHeight="false" outlineLevel="0" collapsed="false">
      <c r="X424" s="77"/>
      <c r="Y424" s="78" t="str">
        <f aca="true">IF(TRIM($B424&amp;$C424)="","",IF(OR($W424="安装免保",$W424="技术免保",$W424="质保期内"),IF(NOT(ISNUMBER($X424)),"▲免保到期日没填",IF($X424&lt;TODAY(),"▲免保已到期，转收费",IF($X424-TODAY()&lt;=提醒天数,"免保剩"&amp;($X424-TODAY())&amp;"天","免保中"))),IF($W424="暂停维保","暂停中",IF($W424="已解约","已解约",""))))</f>
        <v/>
      </c>
      <c r="Z424" s="78" t="str">
        <f aca="true">IF(TRIM($B424&amp;$C424)="","",TRIM(IF($AA424="","",IF($AA424&lt;TODAY(),"年检已过期"&amp;(TODAY()-$AA424)&amp;"天 ",IF($AA424-TODAY()&lt;=提醒天数,"年检剩"&amp;($AA424-TODAY())&amp;"天 ","")))&amp;IF($AB424="","",IF($AB424&lt;TODAY(),"限速器已过期"&amp;(TODAY()-$AB424)&amp;"天 ",IF($AB424-TODAY()&lt;=提醒天数,"限速器剩"&amp;($AB424-TODAY())&amp;"天 ","")))&amp;IF($AC424="","",IF($AC424&lt;TODAY(),"载重试验已过期"&amp;(TODAY()-$AC424)&amp;"天 ",IF($AC424-TODAY()&lt;=提醒天数,"载重试验剩"&amp;($AC424-TODAY())&amp;"天 ","")))))</f>
        <v/>
      </c>
      <c r="AA424" s="77" t="str">
        <f aca="false">IF(TRIM($Q424&amp;"")="","",IF(ISNUMBER($Q424),IF($Q424&gt;10000,$Q424,IFERROR(DATE(INT($Q424),IF(ROUND(MOD($Q424,1)*100,0)&gt;12,ROUND(MOD($Q424,1)*10,0),ROUND(MOD($Q424,1)*100,0))+1,0),"")),IFERROR(IF(LEN($Q424)-LEN(SUBSTITUTE($Q424,".",""))&gt;=2,DATEVALUE(SUBSTITUTE(TRIM($Q424),".","-")),DATE(VALUE(LEFT(TRIM($Q424),4)),VALUE(MID(TRIM($Q424),6,2))+1,0)),"")))</f>
        <v/>
      </c>
      <c r="AB424" s="77" t="str">
        <f aca="false">IF(TRIM($S424&amp;"")="","",IF(ISNUMBER($S424),IF($S424&gt;10000,$S424,IFERROR(DATE(INT($S424),IF(ROUND(MOD($S424,1)*100,0)&gt;12,ROUND(MOD($S424,1)*10,0),ROUND(MOD($S424,1)*100,0))+1,0),"")),IFERROR(IF(LEN($S424)-LEN(SUBSTITUTE($S424,".",""))&gt;=2,DATEVALUE(SUBSTITUTE(TRIM($S424),".","-")),DATE(VALUE(LEFT(TRIM($S424),4)),VALUE(MID(TRIM($S424),6,2))+1,0)),"")))</f>
        <v/>
      </c>
      <c r="AC424" s="77" t="str">
        <f aca="false">IF(TRIM($T424&amp;"")="","",IF(ISNUMBER($T424),IF($T424&gt;10000,$T424,IFERROR(DATE(INT($T424),IF(ROUND(MOD($T424,1)*100,0)&gt;12,ROUND(MOD($T424,1)*10,0),ROUND(MOD($T424,1)*100,0))+1,0),"")),IFERROR(IF(LEN($T424)-LEN(SUBSTITUTE($T424,".",""))&gt;=2,DATEVALUE(SUBSTITUTE(TRIM($T424),".","-")),DATE(VALUE(LEFT(TRIM($T424),4)),VALUE(MID(TRIM($T424),6,2))+1,0)),"")))</f>
        <v/>
      </c>
    </row>
    <row r="425" customFormat="false" ht="14.25" hidden="false" customHeight="false" outlineLevel="0" collapsed="false">
      <c r="X425" s="77"/>
      <c r="Y425" s="78" t="str">
        <f aca="true">IF(TRIM($B425&amp;$C425)="","",IF(OR($W425="安装免保",$W425="技术免保",$W425="质保期内"),IF(NOT(ISNUMBER($X425)),"▲免保到期日没填",IF($X425&lt;TODAY(),"▲免保已到期，转收费",IF($X425-TODAY()&lt;=提醒天数,"免保剩"&amp;($X425-TODAY())&amp;"天","免保中"))),IF($W425="暂停维保","暂停中",IF($W425="已解约","已解约",""))))</f>
        <v/>
      </c>
      <c r="Z425" s="78" t="str">
        <f aca="true">IF(TRIM($B425&amp;$C425)="","",TRIM(IF($AA425="","",IF($AA425&lt;TODAY(),"年检已过期"&amp;(TODAY()-$AA425)&amp;"天 ",IF($AA425-TODAY()&lt;=提醒天数,"年检剩"&amp;($AA425-TODAY())&amp;"天 ","")))&amp;IF($AB425="","",IF($AB425&lt;TODAY(),"限速器已过期"&amp;(TODAY()-$AB425)&amp;"天 ",IF($AB425-TODAY()&lt;=提醒天数,"限速器剩"&amp;($AB425-TODAY())&amp;"天 ","")))&amp;IF($AC425="","",IF($AC425&lt;TODAY(),"载重试验已过期"&amp;(TODAY()-$AC425)&amp;"天 ",IF($AC425-TODAY()&lt;=提醒天数,"载重试验剩"&amp;($AC425-TODAY())&amp;"天 ","")))))</f>
        <v/>
      </c>
      <c r="AA425" s="77" t="str">
        <f aca="false">IF(TRIM($Q425&amp;"")="","",IF(ISNUMBER($Q425),IF($Q425&gt;10000,$Q425,IFERROR(DATE(INT($Q425),IF(ROUND(MOD($Q425,1)*100,0)&gt;12,ROUND(MOD($Q425,1)*10,0),ROUND(MOD($Q425,1)*100,0))+1,0),"")),IFERROR(IF(LEN($Q425)-LEN(SUBSTITUTE($Q425,".",""))&gt;=2,DATEVALUE(SUBSTITUTE(TRIM($Q425),".","-")),DATE(VALUE(LEFT(TRIM($Q425),4)),VALUE(MID(TRIM($Q425),6,2))+1,0)),"")))</f>
        <v/>
      </c>
      <c r="AB425" s="77" t="str">
        <f aca="false">IF(TRIM($S425&amp;"")="","",IF(ISNUMBER($S425),IF($S425&gt;10000,$S425,IFERROR(DATE(INT($S425),IF(ROUND(MOD($S425,1)*100,0)&gt;12,ROUND(MOD($S425,1)*10,0),ROUND(MOD($S425,1)*100,0))+1,0),"")),IFERROR(IF(LEN($S425)-LEN(SUBSTITUTE($S425,".",""))&gt;=2,DATEVALUE(SUBSTITUTE(TRIM($S425),".","-")),DATE(VALUE(LEFT(TRIM($S425),4)),VALUE(MID(TRIM($S425),6,2))+1,0)),"")))</f>
        <v/>
      </c>
      <c r="AC425" s="77" t="str">
        <f aca="false">IF(TRIM($T425&amp;"")="","",IF(ISNUMBER($T425),IF($T425&gt;10000,$T425,IFERROR(DATE(INT($T425),IF(ROUND(MOD($T425,1)*100,0)&gt;12,ROUND(MOD($T425,1)*10,0),ROUND(MOD($T425,1)*100,0))+1,0),"")),IFERROR(IF(LEN($T425)-LEN(SUBSTITUTE($T425,".",""))&gt;=2,DATEVALUE(SUBSTITUTE(TRIM($T425),".","-")),DATE(VALUE(LEFT(TRIM($T425),4)),VALUE(MID(TRIM($T425),6,2))+1,0)),"")))</f>
        <v/>
      </c>
    </row>
    <row r="426" customFormat="false" ht="14.25" hidden="false" customHeight="false" outlineLevel="0" collapsed="false">
      <c r="X426" s="77"/>
      <c r="Y426" s="78" t="str">
        <f aca="true">IF(TRIM($B426&amp;$C426)="","",IF(OR($W426="安装免保",$W426="技术免保",$W426="质保期内"),IF(NOT(ISNUMBER($X426)),"▲免保到期日没填",IF($X426&lt;TODAY(),"▲免保已到期，转收费",IF($X426-TODAY()&lt;=提醒天数,"免保剩"&amp;($X426-TODAY())&amp;"天","免保中"))),IF($W426="暂停维保","暂停中",IF($W426="已解约","已解约",""))))</f>
        <v/>
      </c>
      <c r="Z426" s="78" t="str">
        <f aca="true">IF(TRIM($B426&amp;$C426)="","",TRIM(IF($AA426="","",IF($AA426&lt;TODAY(),"年检已过期"&amp;(TODAY()-$AA426)&amp;"天 ",IF($AA426-TODAY()&lt;=提醒天数,"年检剩"&amp;($AA426-TODAY())&amp;"天 ","")))&amp;IF($AB426="","",IF($AB426&lt;TODAY(),"限速器已过期"&amp;(TODAY()-$AB426)&amp;"天 ",IF($AB426-TODAY()&lt;=提醒天数,"限速器剩"&amp;($AB426-TODAY())&amp;"天 ","")))&amp;IF($AC426="","",IF($AC426&lt;TODAY(),"载重试验已过期"&amp;(TODAY()-$AC426)&amp;"天 ",IF($AC426-TODAY()&lt;=提醒天数,"载重试验剩"&amp;($AC426-TODAY())&amp;"天 ","")))))</f>
        <v/>
      </c>
      <c r="AA426" s="77" t="str">
        <f aca="false">IF(TRIM($Q426&amp;"")="","",IF(ISNUMBER($Q426),IF($Q426&gt;10000,$Q426,IFERROR(DATE(INT($Q426),IF(ROUND(MOD($Q426,1)*100,0)&gt;12,ROUND(MOD($Q426,1)*10,0),ROUND(MOD($Q426,1)*100,0))+1,0),"")),IFERROR(IF(LEN($Q426)-LEN(SUBSTITUTE($Q426,".",""))&gt;=2,DATEVALUE(SUBSTITUTE(TRIM($Q426),".","-")),DATE(VALUE(LEFT(TRIM($Q426),4)),VALUE(MID(TRIM($Q426),6,2))+1,0)),"")))</f>
        <v/>
      </c>
      <c r="AB426" s="77" t="str">
        <f aca="false">IF(TRIM($S426&amp;"")="","",IF(ISNUMBER($S426),IF($S426&gt;10000,$S426,IFERROR(DATE(INT($S426),IF(ROUND(MOD($S426,1)*100,0)&gt;12,ROUND(MOD($S426,1)*10,0),ROUND(MOD($S426,1)*100,0))+1,0),"")),IFERROR(IF(LEN($S426)-LEN(SUBSTITUTE($S426,".",""))&gt;=2,DATEVALUE(SUBSTITUTE(TRIM($S426),".","-")),DATE(VALUE(LEFT(TRIM($S426),4)),VALUE(MID(TRIM($S426),6,2))+1,0)),"")))</f>
        <v/>
      </c>
      <c r="AC426" s="77" t="str">
        <f aca="false">IF(TRIM($T426&amp;"")="","",IF(ISNUMBER($T426),IF($T426&gt;10000,$T426,IFERROR(DATE(INT($T426),IF(ROUND(MOD($T426,1)*100,0)&gt;12,ROUND(MOD($T426,1)*10,0),ROUND(MOD($T426,1)*100,0))+1,0),"")),IFERROR(IF(LEN($T426)-LEN(SUBSTITUTE($T426,".",""))&gt;=2,DATEVALUE(SUBSTITUTE(TRIM($T426),".","-")),DATE(VALUE(LEFT(TRIM($T426),4)),VALUE(MID(TRIM($T426),6,2))+1,0)),"")))</f>
        <v/>
      </c>
    </row>
    <row r="427" customFormat="false" ht="14.25" hidden="false" customHeight="false" outlineLevel="0" collapsed="false">
      <c r="X427" s="77"/>
      <c r="Y427" s="78" t="str">
        <f aca="true">IF(TRIM($B427&amp;$C427)="","",IF(OR($W427="安装免保",$W427="技术免保",$W427="质保期内"),IF(NOT(ISNUMBER($X427)),"▲免保到期日没填",IF($X427&lt;TODAY(),"▲免保已到期，转收费",IF($X427-TODAY()&lt;=提醒天数,"免保剩"&amp;($X427-TODAY())&amp;"天","免保中"))),IF($W427="暂停维保","暂停中",IF($W427="已解约","已解约",""))))</f>
        <v/>
      </c>
      <c r="Z427" s="78" t="str">
        <f aca="true">IF(TRIM($B427&amp;$C427)="","",TRIM(IF($AA427="","",IF($AA427&lt;TODAY(),"年检已过期"&amp;(TODAY()-$AA427)&amp;"天 ",IF($AA427-TODAY()&lt;=提醒天数,"年检剩"&amp;($AA427-TODAY())&amp;"天 ","")))&amp;IF($AB427="","",IF($AB427&lt;TODAY(),"限速器已过期"&amp;(TODAY()-$AB427)&amp;"天 ",IF($AB427-TODAY()&lt;=提醒天数,"限速器剩"&amp;($AB427-TODAY())&amp;"天 ","")))&amp;IF($AC427="","",IF($AC427&lt;TODAY(),"载重试验已过期"&amp;(TODAY()-$AC427)&amp;"天 ",IF($AC427-TODAY()&lt;=提醒天数,"载重试验剩"&amp;($AC427-TODAY())&amp;"天 ","")))))</f>
        <v/>
      </c>
      <c r="AA427" s="77" t="str">
        <f aca="false">IF(TRIM($Q427&amp;"")="","",IF(ISNUMBER($Q427),IF($Q427&gt;10000,$Q427,IFERROR(DATE(INT($Q427),IF(ROUND(MOD($Q427,1)*100,0)&gt;12,ROUND(MOD($Q427,1)*10,0),ROUND(MOD($Q427,1)*100,0))+1,0),"")),IFERROR(IF(LEN($Q427)-LEN(SUBSTITUTE($Q427,".",""))&gt;=2,DATEVALUE(SUBSTITUTE(TRIM($Q427),".","-")),DATE(VALUE(LEFT(TRIM($Q427),4)),VALUE(MID(TRIM($Q427),6,2))+1,0)),"")))</f>
        <v/>
      </c>
      <c r="AB427" s="77" t="str">
        <f aca="false">IF(TRIM($S427&amp;"")="","",IF(ISNUMBER($S427),IF($S427&gt;10000,$S427,IFERROR(DATE(INT($S427),IF(ROUND(MOD($S427,1)*100,0)&gt;12,ROUND(MOD($S427,1)*10,0),ROUND(MOD($S427,1)*100,0))+1,0),"")),IFERROR(IF(LEN($S427)-LEN(SUBSTITUTE($S427,".",""))&gt;=2,DATEVALUE(SUBSTITUTE(TRIM($S427),".","-")),DATE(VALUE(LEFT(TRIM($S427),4)),VALUE(MID(TRIM($S427),6,2))+1,0)),"")))</f>
        <v/>
      </c>
      <c r="AC427" s="77" t="str">
        <f aca="false">IF(TRIM($T427&amp;"")="","",IF(ISNUMBER($T427),IF($T427&gt;10000,$T427,IFERROR(DATE(INT($T427),IF(ROUND(MOD($T427,1)*100,0)&gt;12,ROUND(MOD($T427,1)*10,0),ROUND(MOD($T427,1)*100,0))+1,0),"")),IFERROR(IF(LEN($T427)-LEN(SUBSTITUTE($T427,".",""))&gt;=2,DATEVALUE(SUBSTITUTE(TRIM($T427),".","-")),DATE(VALUE(LEFT(TRIM($T427),4)),VALUE(MID(TRIM($T427),6,2))+1,0)),"")))</f>
        <v/>
      </c>
    </row>
    <row r="428" customFormat="false" ht="14.25" hidden="false" customHeight="false" outlineLevel="0" collapsed="false">
      <c r="X428" s="77"/>
      <c r="Y428" s="78" t="str">
        <f aca="true">IF(TRIM($B428&amp;$C428)="","",IF(OR($W428="安装免保",$W428="技术免保",$W428="质保期内"),IF(NOT(ISNUMBER($X428)),"▲免保到期日没填",IF($X428&lt;TODAY(),"▲免保已到期，转收费",IF($X428-TODAY()&lt;=提醒天数,"免保剩"&amp;($X428-TODAY())&amp;"天","免保中"))),IF($W428="暂停维保","暂停中",IF($W428="已解约","已解约",""))))</f>
        <v/>
      </c>
      <c r="Z428" s="78" t="str">
        <f aca="true">IF(TRIM($B428&amp;$C428)="","",TRIM(IF($AA428="","",IF($AA428&lt;TODAY(),"年检已过期"&amp;(TODAY()-$AA428)&amp;"天 ",IF($AA428-TODAY()&lt;=提醒天数,"年检剩"&amp;($AA428-TODAY())&amp;"天 ","")))&amp;IF($AB428="","",IF($AB428&lt;TODAY(),"限速器已过期"&amp;(TODAY()-$AB428)&amp;"天 ",IF($AB428-TODAY()&lt;=提醒天数,"限速器剩"&amp;($AB428-TODAY())&amp;"天 ","")))&amp;IF($AC428="","",IF($AC428&lt;TODAY(),"载重试验已过期"&amp;(TODAY()-$AC428)&amp;"天 ",IF($AC428-TODAY()&lt;=提醒天数,"载重试验剩"&amp;($AC428-TODAY())&amp;"天 ","")))))</f>
        <v/>
      </c>
      <c r="AA428" s="77" t="str">
        <f aca="false">IF(TRIM($Q428&amp;"")="","",IF(ISNUMBER($Q428),IF($Q428&gt;10000,$Q428,IFERROR(DATE(INT($Q428),IF(ROUND(MOD($Q428,1)*100,0)&gt;12,ROUND(MOD($Q428,1)*10,0),ROUND(MOD($Q428,1)*100,0))+1,0),"")),IFERROR(IF(LEN($Q428)-LEN(SUBSTITUTE($Q428,".",""))&gt;=2,DATEVALUE(SUBSTITUTE(TRIM($Q428),".","-")),DATE(VALUE(LEFT(TRIM($Q428),4)),VALUE(MID(TRIM($Q428),6,2))+1,0)),"")))</f>
        <v/>
      </c>
      <c r="AB428" s="77" t="str">
        <f aca="false">IF(TRIM($S428&amp;"")="","",IF(ISNUMBER($S428),IF($S428&gt;10000,$S428,IFERROR(DATE(INT($S428),IF(ROUND(MOD($S428,1)*100,0)&gt;12,ROUND(MOD($S428,1)*10,0),ROUND(MOD($S428,1)*100,0))+1,0),"")),IFERROR(IF(LEN($S428)-LEN(SUBSTITUTE($S428,".",""))&gt;=2,DATEVALUE(SUBSTITUTE(TRIM($S428),".","-")),DATE(VALUE(LEFT(TRIM($S428),4)),VALUE(MID(TRIM($S428),6,2))+1,0)),"")))</f>
        <v/>
      </c>
      <c r="AC428" s="77" t="str">
        <f aca="false">IF(TRIM($T428&amp;"")="","",IF(ISNUMBER($T428),IF($T428&gt;10000,$T428,IFERROR(DATE(INT($T428),IF(ROUND(MOD($T428,1)*100,0)&gt;12,ROUND(MOD($T428,1)*10,0),ROUND(MOD($T428,1)*100,0))+1,0),"")),IFERROR(IF(LEN($T428)-LEN(SUBSTITUTE($T428,".",""))&gt;=2,DATEVALUE(SUBSTITUTE(TRIM($T428),".","-")),DATE(VALUE(LEFT(TRIM($T428),4)),VALUE(MID(TRIM($T428),6,2))+1,0)),"")))</f>
        <v/>
      </c>
    </row>
    <row r="429" customFormat="false" ht="14.25" hidden="false" customHeight="false" outlineLevel="0" collapsed="false">
      <c r="X429" s="77"/>
      <c r="Y429" s="78" t="str">
        <f aca="true">IF(TRIM($B429&amp;$C429)="","",IF(OR($W429="安装免保",$W429="技术免保",$W429="质保期内"),IF(NOT(ISNUMBER($X429)),"▲免保到期日没填",IF($X429&lt;TODAY(),"▲免保已到期，转收费",IF($X429-TODAY()&lt;=提醒天数,"免保剩"&amp;($X429-TODAY())&amp;"天","免保中"))),IF($W429="暂停维保","暂停中",IF($W429="已解约","已解约",""))))</f>
        <v/>
      </c>
      <c r="Z429" s="78" t="str">
        <f aca="true">IF(TRIM($B429&amp;$C429)="","",TRIM(IF($AA429="","",IF($AA429&lt;TODAY(),"年检已过期"&amp;(TODAY()-$AA429)&amp;"天 ",IF($AA429-TODAY()&lt;=提醒天数,"年检剩"&amp;($AA429-TODAY())&amp;"天 ","")))&amp;IF($AB429="","",IF($AB429&lt;TODAY(),"限速器已过期"&amp;(TODAY()-$AB429)&amp;"天 ",IF($AB429-TODAY()&lt;=提醒天数,"限速器剩"&amp;($AB429-TODAY())&amp;"天 ","")))&amp;IF($AC429="","",IF($AC429&lt;TODAY(),"载重试验已过期"&amp;(TODAY()-$AC429)&amp;"天 ",IF($AC429-TODAY()&lt;=提醒天数,"载重试验剩"&amp;($AC429-TODAY())&amp;"天 ","")))))</f>
        <v/>
      </c>
      <c r="AA429" s="77" t="str">
        <f aca="false">IF(TRIM($Q429&amp;"")="","",IF(ISNUMBER($Q429),IF($Q429&gt;10000,$Q429,IFERROR(DATE(INT($Q429),IF(ROUND(MOD($Q429,1)*100,0)&gt;12,ROUND(MOD($Q429,1)*10,0),ROUND(MOD($Q429,1)*100,0))+1,0),"")),IFERROR(IF(LEN($Q429)-LEN(SUBSTITUTE($Q429,".",""))&gt;=2,DATEVALUE(SUBSTITUTE(TRIM($Q429),".","-")),DATE(VALUE(LEFT(TRIM($Q429),4)),VALUE(MID(TRIM($Q429),6,2))+1,0)),"")))</f>
        <v/>
      </c>
      <c r="AB429" s="77" t="str">
        <f aca="false">IF(TRIM($S429&amp;"")="","",IF(ISNUMBER($S429),IF($S429&gt;10000,$S429,IFERROR(DATE(INT($S429),IF(ROUND(MOD($S429,1)*100,0)&gt;12,ROUND(MOD($S429,1)*10,0),ROUND(MOD($S429,1)*100,0))+1,0),"")),IFERROR(IF(LEN($S429)-LEN(SUBSTITUTE($S429,".",""))&gt;=2,DATEVALUE(SUBSTITUTE(TRIM($S429),".","-")),DATE(VALUE(LEFT(TRIM($S429),4)),VALUE(MID(TRIM($S429),6,2))+1,0)),"")))</f>
        <v/>
      </c>
      <c r="AC429" s="77" t="str">
        <f aca="false">IF(TRIM($T429&amp;"")="","",IF(ISNUMBER($T429),IF($T429&gt;10000,$T429,IFERROR(DATE(INT($T429),IF(ROUND(MOD($T429,1)*100,0)&gt;12,ROUND(MOD($T429,1)*10,0),ROUND(MOD($T429,1)*100,0))+1,0),"")),IFERROR(IF(LEN($T429)-LEN(SUBSTITUTE($T429,".",""))&gt;=2,DATEVALUE(SUBSTITUTE(TRIM($T429),".","-")),DATE(VALUE(LEFT(TRIM($T429),4)),VALUE(MID(TRIM($T429),6,2))+1,0)),"")))</f>
        <v/>
      </c>
    </row>
    <row r="430" customFormat="false" ht="14.25" hidden="false" customHeight="false" outlineLevel="0" collapsed="false">
      <c r="X430" s="77"/>
      <c r="Y430" s="78" t="str">
        <f aca="true">IF(TRIM($B430&amp;$C430)="","",IF(OR($W430="安装免保",$W430="技术免保",$W430="质保期内"),IF(NOT(ISNUMBER($X430)),"▲免保到期日没填",IF($X430&lt;TODAY(),"▲免保已到期，转收费",IF($X430-TODAY()&lt;=提醒天数,"免保剩"&amp;($X430-TODAY())&amp;"天","免保中"))),IF($W430="暂停维保","暂停中",IF($W430="已解约","已解约",""))))</f>
        <v/>
      </c>
      <c r="Z430" s="78" t="str">
        <f aca="true">IF(TRIM($B430&amp;$C430)="","",TRIM(IF($AA430="","",IF($AA430&lt;TODAY(),"年检已过期"&amp;(TODAY()-$AA430)&amp;"天 ",IF($AA430-TODAY()&lt;=提醒天数,"年检剩"&amp;($AA430-TODAY())&amp;"天 ","")))&amp;IF($AB430="","",IF($AB430&lt;TODAY(),"限速器已过期"&amp;(TODAY()-$AB430)&amp;"天 ",IF($AB430-TODAY()&lt;=提醒天数,"限速器剩"&amp;($AB430-TODAY())&amp;"天 ","")))&amp;IF($AC430="","",IF($AC430&lt;TODAY(),"载重试验已过期"&amp;(TODAY()-$AC430)&amp;"天 ",IF($AC430-TODAY()&lt;=提醒天数,"载重试验剩"&amp;($AC430-TODAY())&amp;"天 ","")))))</f>
        <v/>
      </c>
      <c r="AA430" s="77" t="str">
        <f aca="false">IF(TRIM($Q430&amp;"")="","",IF(ISNUMBER($Q430),IF($Q430&gt;10000,$Q430,IFERROR(DATE(INT($Q430),IF(ROUND(MOD($Q430,1)*100,0)&gt;12,ROUND(MOD($Q430,1)*10,0),ROUND(MOD($Q430,1)*100,0))+1,0),"")),IFERROR(IF(LEN($Q430)-LEN(SUBSTITUTE($Q430,".",""))&gt;=2,DATEVALUE(SUBSTITUTE(TRIM($Q430),".","-")),DATE(VALUE(LEFT(TRIM($Q430),4)),VALUE(MID(TRIM($Q430),6,2))+1,0)),"")))</f>
        <v/>
      </c>
      <c r="AB430" s="77" t="str">
        <f aca="false">IF(TRIM($S430&amp;"")="","",IF(ISNUMBER($S430),IF($S430&gt;10000,$S430,IFERROR(DATE(INT($S430),IF(ROUND(MOD($S430,1)*100,0)&gt;12,ROUND(MOD($S430,1)*10,0),ROUND(MOD($S430,1)*100,0))+1,0),"")),IFERROR(IF(LEN($S430)-LEN(SUBSTITUTE($S430,".",""))&gt;=2,DATEVALUE(SUBSTITUTE(TRIM($S430),".","-")),DATE(VALUE(LEFT(TRIM($S430),4)),VALUE(MID(TRIM($S430),6,2))+1,0)),"")))</f>
        <v/>
      </c>
      <c r="AC430" s="77" t="str">
        <f aca="false">IF(TRIM($T430&amp;"")="","",IF(ISNUMBER($T430),IF($T430&gt;10000,$T430,IFERROR(DATE(INT($T430),IF(ROUND(MOD($T430,1)*100,0)&gt;12,ROUND(MOD($T430,1)*10,0),ROUND(MOD($T430,1)*100,0))+1,0),"")),IFERROR(IF(LEN($T430)-LEN(SUBSTITUTE($T430,".",""))&gt;=2,DATEVALUE(SUBSTITUTE(TRIM($T430),".","-")),DATE(VALUE(LEFT(TRIM($T430),4)),VALUE(MID(TRIM($T430),6,2))+1,0)),"")))</f>
        <v/>
      </c>
    </row>
    <row r="431" customFormat="false" ht="14.25" hidden="false" customHeight="false" outlineLevel="0" collapsed="false">
      <c r="X431" s="77"/>
      <c r="Y431" s="78" t="str">
        <f aca="true">IF(TRIM($B431&amp;$C431)="","",IF(OR($W431="安装免保",$W431="技术免保",$W431="质保期内"),IF(NOT(ISNUMBER($X431)),"▲免保到期日没填",IF($X431&lt;TODAY(),"▲免保已到期，转收费",IF($X431-TODAY()&lt;=提醒天数,"免保剩"&amp;($X431-TODAY())&amp;"天","免保中"))),IF($W431="暂停维保","暂停中",IF($W431="已解约","已解约",""))))</f>
        <v/>
      </c>
      <c r="Z431" s="78" t="str">
        <f aca="true">IF(TRIM($B431&amp;$C431)="","",TRIM(IF($AA431="","",IF($AA431&lt;TODAY(),"年检已过期"&amp;(TODAY()-$AA431)&amp;"天 ",IF($AA431-TODAY()&lt;=提醒天数,"年检剩"&amp;($AA431-TODAY())&amp;"天 ","")))&amp;IF($AB431="","",IF($AB431&lt;TODAY(),"限速器已过期"&amp;(TODAY()-$AB431)&amp;"天 ",IF($AB431-TODAY()&lt;=提醒天数,"限速器剩"&amp;($AB431-TODAY())&amp;"天 ","")))&amp;IF($AC431="","",IF($AC431&lt;TODAY(),"载重试验已过期"&amp;(TODAY()-$AC431)&amp;"天 ",IF($AC431-TODAY()&lt;=提醒天数,"载重试验剩"&amp;($AC431-TODAY())&amp;"天 ","")))))</f>
        <v/>
      </c>
      <c r="AA431" s="77" t="str">
        <f aca="false">IF(TRIM($Q431&amp;"")="","",IF(ISNUMBER($Q431),IF($Q431&gt;10000,$Q431,IFERROR(DATE(INT($Q431),IF(ROUND(MOD($Q431,1)*100,0)&gt;12,ROUND(MOD($Q431,1)*10,0),ROUND(MOD($Q431,1)*100,0))+1,0),"")),IFERROR(IF(LEN($Q431)-LEN(SUBSTITUTE($Q431,".",""))&gt;=2,DATEVALUE(SUBSTITUTE(TRIM($Q431),".","-")),DATE(VALUE(LEFT(TRIM($Q431),4)),VALUE(MID(TRIM($Q431),6,2))+1,0)),"")))</f>
        <v/>
      </c>
      <c r="AB431" s="77" t="str">
        <f aca="false">IF(TRIM($S431&amp;"")="","",IF(ISNUMBER($S431),IF($S431&gt;10000,$S431,IFERROR(DATE(INT($S431),IF(ROUND(MOD($S431,1)*100,0)&gt;12,ROUND(MOD($S431,1)*10,0),ROUND(MOD($S431,1)*100,0))+1,0),"")),IFERROR(IF(LEN($S431)-LEN(SUBSTITUTE($S431,".",""))&gt;=2,DATEVALUE(SUBSTITUTE(TRIM($S431),".","-")),DATE(VALUE(LEFT(TRIM($S431),4)),VALUE(MID(TRIM($S431),6,2))+1,0)),"")))</f>
        <v/>
      </c>
      <c r="AC431" s="77" t="str">
        <f aca="false">IF(TRIM($T431&amp;"")="","",IF(ISNUMBER($T431),IF($T431&gt;10000,$T431,IFERROR(DATE(INT($T431),IF(ROUND(MOD($T431,1)*100,0)&gt;12,ROUND(MOD($T431,1)*10,0),ROUND(MOD($T431,1)*100,0))+1,0),"")),IFERROR(IF(LEN($T431)-LEN(SUBSTITUTE($T431,".",""))&gt;=2,DATEVALUE(SUBSTITUTE(TRIM($T431),".","-")),DATE(VALUE(LEFT(TRIM($T431),4)),VALUE(MID(TRIM($T431),6,2))+1,0)),"")))</f>
        <v/>
      </c>
    </row>
    <row r="432" customFormat="false" ht="14.25" hidden="false" customHeight="false" outlineLevel="0" collapsed="false">
      <c r="X432" s="77"/>
      <c r="Y432" s="78" t="str">
        <f aca="true">IF(TRIM($B432&amp;$C432)="","",IF(OR($W432="安装免保",$W432="技术免保",$W432="质保期内"),IF(NOT(ISNUMBER($X432)),"▲免保到期日没填",IF($X432&lt;TODAY(),"▲免保已到期，转收费",IF($X432-TODAY()&lt;=提醒天数,"免保剩"&amp;($X432-TODAY())&amp;"天","免保中"))),IF($W432="暂停维保","暂停中",IF($W432="已解约","已解约",""))))</f>
        <v/>
      </c>
      <c r="Z432" s="78" t="str">
        <f aca="true">IF(TRIM($B432&amp;$C432)="","",TRIM(IF($AA432="","",IF($AA432&lt;TODAY(),"年检已过期"&amp;(TODAY()-$AA432)&amp;"天 ",IF($AA432-TODAY()&lt;=提醒天数,"年检剩"&amp;($AA432-TODAY())&amp;"天 ","")))&amp;IF($AB432="","",IF($AB432&lt;TODAY(),"限速器已过期"&amp;(TODAY()-$AB432)&amp;"天 ",IF($AB432-TODAY()&lt;=提醒天数,"限速器剩"&amp;($AB432-TODAY())&amp;"天 ","")))&amp;IF($AC432="","",IF($AC432&lt;TODAY(),"载重试验已过期"&amp;(TODAY()-$AC432)&amp;"天 ",IF($AC432-TODAY()&lt;=提醒天数,"载重试验剩"&amp;($AC432-TODAY())&amp;"天 ","")))))</f>
        <v/>
      </c>
      <c r="AA432" s="77" t="str">
        <f aca="false">IF(TRIM($Q432&amp;"")="","",IF(ISNUMBER($Q432),IF($Q432&gt;10000,$Q432,IFERROR(DATE(INT($Q432),IF(ROUND(MOD($Q432,1)*100,0)&gt;12,ROUND(MOD($Q432,1)*10,0),ROUND(MOD($Q432,1)*100,0))+1,0),"")),IFERROR(IF(LEN($Q432)-LEN(SUBSTITUTE($Q432,".",""))&gt;=2,DATEVALUE(SUBSTITUTE(TRIM($Q432),".","-")),DATE(VALUE(LEFT(TRIM($Q432),4)),VALUE(MID(TRIM($Q432),6,2))+1,0)),"")))</f>
        <v/>
      </c>
      <c r="AB432" s="77" t="str">
        <f aca="false">IF(TRIM($S432&amp;"")="","",IF(ISNUMBER($S432),IF($S432&gt;10000,$S432,IFERROR(DATE(INT($S432),IF(ROUND(MOD($S432,1)*100,0)&gt;12,ROUND(MOD($S432,1)*10,0),ROUND(MOD($S432,1)*100,0))+1,0),"")),IFERROR(IF(LEN($S432)-LEN(SUBSTITUTE($S432,".",""))&gt;=2,DATEVALUE(SUBSTITUTE(TRIM($S432),".","-")),DATE(VALUE(LEFT(TRIM($S432),4)),VALUE(MID(TRIM($S432),6,2))+1,0)),"")))</f>
        <v/>
      </c>
      <c r="AC432" s="77" t="str">
        <f aca="false">IF(TRIM($T432&amp;"")="","",IF(ISNUMBER($T432),IF($T432&gt;10000,$T432,IFERROR(DATE(INT($T432),IF(ROUND(MOD($T432,1)*100,0)&gt;12,ROUND(MOD($T432,1)*10,0),ROUND(MOD($T432,1)*100,0))+1,0),"")),IFERROR(IF(LEN($T432)-LEN(SUBSTITUTE($T432,".",""))&gt;=2,DATEVALUE(SUBSTITUTE(TRIM($T432),".","-")),DATE(VALUE(LEFT(TRIM($T432),4)),VALUE(MID(TRIM($T432),6,2))+1,0)),"")))</f>
        <v/>
      </c>
    </row>
    <row r="433" customFormat="false" ht="14.25" hidden="false" customHeight="false" outlineLevel="0" collapsed="false">
      <c r="X433" s="77"/>
      <c r="Y433" s="78" t="str">
        <f aca="true">IF(TRIM($B433&amp;$C433)="","",IF(OR($W433="安装免保",$W433="技术免保",$W433="质保期内"),IF(NOT(ISNUMBER($X433)),"▲免保到期日没填",IF($X433&lt;TODAY(),"▲免保已到期，转收费",IF($X433-TODAY()&lt;=提醒天数,"免保剩"&amp;($X433-TODAY())&amp;"天","免保中"))),IF($W433="暂停维保","暂停中",IF($W433="已解约","已解约",""))))</f>
        <v/>
      </c>
      <c r="Z433" s="78" t="str">
        <f aca="true">IF(TRIM($B433&amp;$C433)="","",TRIM(IF($AA433="","",IF($AA433&lt;TODAY(),"年检已过期"&amp;(TODAY()-$AA433)&amp;"天 ",IF($AA433-TODAY()&lt;=提醒天数,"年检剩"&amp;($AA433-TODAY())&amp;"天 ","")))&amp;IF($AB433="","",IF($AB433&lt;TODAY(),"限速器已过期"&amp;(TODAY()-$AB433)&amp;"天 ",IF($AB433-TODAY()&lt;=提醒天数,"限速器剩"&amp;($AB433-TODAY())&amp;"天 ","")))&amp;IF($AC433="","",IF($AC433&lt;TODAY(),"载重试验已过期"&amp;(TODAY()-$AC433)&amp;"天 ",IF($AC433-TODAY()&lt;=提醒天数,"载重试验剩"&amp;($AC433-TODAY())&amp;"天 ","")))))</f>
        <v/>
      </c>
      <c r="AA433" s="77" t="str">
        <f aca="false">IF(TRIM($Q433&amp;"")="","",IF(ISNUMBER($Q433),IF($Q433&gt;10000,$Q433,IFERROR(DATE(INT($Q433),IF(ROUND(MOD($Q433,1)*100,0)&gt;12,ROUND(MOD($Q433,1)*10,0),ROUND(MOD($Q433,1)*100,0))+1,0),"")),IFERROR(IF(LEN($Q433)-LEN(SUBSTITUTE($Q433,".",""))&gt;=2,DATEVALUE(SUBSTITUTE(TRIM($Q433),".","-")),DATE(VALUE(LEFT(TRIM($Q433),4)),VALUE(MID(TRIM($Q433),6,2))+1,0)),"")))</f>
        <v/>
      </c>
      <c r="AB433" s="77" t="str">
        <f aca="false">IF(TRIM($S433&amp;"")="","",IF(ISNUMBER($S433),IF($S433&gt;10000,$S433,IFERROR(DATE(INT($S433),IF(ROUND(MOD($S433,1)*100,0)&gt;12,ROUND(MOD($S433,1)*10,0),ROUND(MOD($S433,1)*100,0))+1,0),"")),IFERROR(IF(LEN($S433)-LEN(SUBSTITUTE($S433,".",""))&gt;=2,DATEVALUE(SUBSTITUTE(TRIM($S433),".","-")),DATE(VALUE(LEFT(TRIM($S433),4)),VALUE(MID(TRIM($S433),6,2))+1,0)),"")))</f>
        <v/>
      </c>
      <c r="AC433" s="77" t="str">
        <f aca="false">IF(TRIM($T433&amp;"")="","",IF(ISNUMBER($T433),IF($T433&gt;10000,$T433,IFERROR(DATE(INT($T433),IF(ROUND(MOD($T433,1)*100,0)&gt;12,ROUND(MOD($T433,1)*10,0),ROUND(MOD($T433,1)*100,0))+1,0),"")),IFERROR(IF(LEN($T433)-LEN(SUBSTITUTE($T433,".",""))&gt;=2,DATEVALUE(SUBSTITUTE(TRIM($T433),".","-")),DATE(VALUE(LEFT(TRIM($T433),4)),VALUE(MID(TRIM($T433),6,2))+1,0)),"")))</f>
        <v/>
      </c>
    </row>
    <row r="434" customFormat="false" ht="14.25" hidden="false" customHeight="false" outlineLevel="0" collapsed="false">
      <c r="X434" s="77"/>
      <c r="Y434" s="78" t="str">
        <f aca="true">IF(TRIM($B434&amp;$C434)="","",IF(OR($W434="安装免保",$W434="技术免保",$W434="质保期内"),IF(NOT(ISNUMBER($X434)),"▲免保到期日没填",IF($X434&lt;TODAY(),"▲免保已到期，转收费",IF($X434-TODAY()&lt;=提醒天数,"免保剩"&amp;($X434-TODAY())&amp;"天","免保中"))),IF($W434="暂停维保","暂停中",IF($W434="已解约","已解约",""))))</f>
        <v/>
      </c>
      <c r="Z434" s="78" t="str">
        <f aca="true">IF(TRIM($B434&amp;$C434)="","",TRIM(IF($AA434="","",IF($AA434&lt;TODAY(),"年检已过期"&amp;(TODAY()-$AA434)&amp;"天 ",IF($AA434-TODAY()&lt;=提醒天数,"年检剩"&amp;($AA434-TODAY())&amp;"天 ","")))&amp;IF($AB434="","",IF($AB434&lt;TODAY(),"限速器已过期"&amp;(TODAY()-$AB434)&amp;"天 ",IF($AB434-TODAY()&lt;=提醒天数,"限速器剩"&amp;($AB434-TODAY())&amp;"天 ","")))&amp;IF($AC434="","",IF($AC434&lt;TODAY(),"载重试验已过期"&amp;(TODAY()-$AC434)&amp;"天 ",IF($AC434-TODAY()&lt;=提醒天数,"载重试验剩"&amp;($AC434-TODAY())&amp;"天 ","")))))</f>
        <v/>
      </c>
      <c r="AA434" s="77" t="str">
        <f aca="false">IF(TRIM($Q434&amp;"")="","",IF(ISNUMBER($Q434),IF($Q434&gt;10000,$Q434,IFERROR(DATE(INT($Q434),IF(ROUND(MOD($Q434,1)*100,0)&gt;12,ROUND(MOD($Q434,1)*10,0),ROUND(MOD($Q434,1)*100,0))+1,0),"")),IFERROR(IF(LEN($Q434)-LEN(SUBSTITUTE($Q434,".",""))&gt;=2,DATEVALUE(SUBSTITUTE(TRIM($Q434),".","-")),DATE(VALUE(LEFT(TRIM($Q434),4)),VALUE(MID(TRIM($Q434),6,2))+1,0)),"")))</f>
        <v/>
      </c>
      <c r="AB434" s="77" t="str">
        <f aca="false">IF(TRIM($S434&amp;"")="","",IF(ISNUMBER($S434),IF($S434&gt;10000,$S434,IFERROR(DATE(INT($S434),IF(ROUND(MOD($S434,1)*100,0)&gt;12,ROUND(MOD($S434,1)*10,0),ROUND(MOD($S434,1)*100,0))+1,0),"")),IFERROR(IF(LEN($S434)-LEN(SUBSTITUTE($S434,".",""))&gt;=2,DATEVALUE(SUBSTITUTE(TRIM($S434),".","-")),DATE(VALUE(LEFT(TRIM($S434),4)),VALUE(MID(TRIM($S434),6,2))+1,0)),"")))</f>
        <v/>
      </c>
      <c r="AC434" s="77" t="str">
        <f aca="false">IF(TRIM($T434&amp;"")="","",IF(ISNUMBER($T434),IF($T434&gt;10000,$T434,IFERROR(DATE(INT($T434),IF(ROUND(MOD($T434,1)*100,0)&gt;12,ROUND(MOD($T434,1)*10,0),ROUND(MOD($T434,1)*100,0))+1,0),"")),IFERROR(IF(LEN($T434)-LEN(SUBSTITUTE($T434,".",""))&gt;=2,DATEVALUE(SUBSTITUTE(TRIM($T434),".","-")),DATE(VALUE(LEFT(TRIM($T434),4)),VALUE(MID(TRIM($T434),6,2))+1,0)),"")))</f>
        <v/>
      </c>
    </row>
    <row r="435" customFormat="false" ht="14.25" hidden="false" customHeight="false" outlineLevel="0" collapsed="false">
      <c r="X435" s="77"/>
      <c r="Y435" s="78" t="str">
        <f aca="true">IF(TRIM($B435&amp;$C435)="","",IF(OR($W435="安装免保",$W435="技术免保",$W435="质保期内"),IF(NOT(ISNUMBER($X435)),"▲免保到期日没填",IF($X435&lt;TODAY(),"▲免保已到期，转收费",IF($X435-TODAY()&lt;=提醒天数,"免保剩"&amp;($X435-TODAY())&amp;"天","免保中"))),IF($W435="暂停维保","暂停中",IF($W435="已解约","已解约",""))))</f>
        <v/>
      </c>
      <c r="Z435" s="78" t="str">
        <f aca="true">IF(TRIM($B435&amp;$C435)="","",TRIM(IF($AA435="","",IF($AA435&lt;TODAY(),"年检已过期"&amp;(TODAY()-$AA435)&amp;"天 ",IF($AA435-TODAY()&lt;=提醒天数,"年检剩"&amp;($AA435-TODAY())&amp;"天 ","")))&amp;IF($AB435="","",IF($AB435&lt;TODAY(),"限速器已过期"&amp;(TODAY()-$AB435)&amp;"天 ",IF($AB435-TODAY()&lt;=提醒天数,"限速器剩"&amp;($AB435-TODAY())&amp;"天 ","")))&amp;IF($AC435="","",IF($AC435&lt;TODAY(),"载重试验已过期"&amp;(TODAY()-$AC435)&amp;"天 ",IF($AC435-TODAY()&lt;=提醒天数,"载重试验剩"&amp;($AC435-TODAY())&amp;"天 ","")))))</f>
        <v/>
      </c>
      <c r="AA435" s="77" t="str">
        <f aca="false">IF(TRIM($Q435&amp;"")="","",IF(ISNUMBER($Q435),IF($Q435&gt;10000,$Q435,IFERROR(DATE(INT($Q435),IF(ROUND(MOD($Q435,1)*100,0)&gt;12,ROUND(MOD($Q435,1)*10,0),ROUND(MOD($Q435,1)*100,0))+1,0),"")),IFERROR(IF(LEN($Q435)-LEN(SUBSTITUTE($Q435,".",""))&gt;=2,DATEVALUE(SUBSTITUTE(TRIM($Q435),".","-")),DATE(VALUE(LEFT(TRIM($Q435),4)),VALUE(MID(TRIM($Q435),6,2))+1,0)),"")))</f>
        <v/>
      </c>
      <c r="AB435" s="77" t="str">
        <f aca="false">IF(TRIM($S435&amp;"")="","",IF(ISNUMBER($S435),IF($S435&gt;10000,$S435,IFERROR(DATE(INT($S435),IF(ROUND(MOD($S435,1)*100,0)&gt;12,ROUND(MOD($S435,1)*10,0),ROUND(MOD($S435,1)*100,0))+1,0),"")),IFERROR(IF(LEN($S435)-LEN(SUBSTITUTE($S435,".",""))&gt;=2,DATEVALUE(SUBSTITUTE(TRIM($S435),".","-")),DATE(VALUE(LEFT(TRIM($S435),4)),VALUE(MID(TRIM($S435),6,2))+1,0)),"")))</f>
        <v/>
      </c>
      <c r="AC435" s="77" t="str">
        <f aca="false">IF(TRIM($T435&amp;"")="","",IF(ISNUMBER($T435),IF($T435&gt;10000,$T435,IFERROR(DATE(INT($T435),IF(ROUND(MOD($T435,1)*100,0)&gt;12,ROUND(MOD($T435,1)*10,0),ROUND(MOD($T435,1)*100,0))+1,0),"")),IFERROR(IF(LEN($T435)-LEN(SUBSTITUTE($T435,".",""))&gt;=2,DATEVALUE(SUBSTITUTE(TRIM($T435),".","-")),DATE(VALUE(LEFT(TRIM($T435),4)),VALUE(MID(TRIM($T435),6,2))+1,0)),"")))</f>
        <v/>
      </c>
    </row>
    <row r="436" customFormat="false" ht="14.25" hidden="false" customHeight="false" outlineLevel="0" collapsed="false">
      <c r="X436" s="77"/>
      <c r="Y436" s="78" t="str">
        <f aca="true">IF(TRIM($B436&amp;$C436)="","",IF(OR($W436="安装免保",$W436="技术免保",$W436="质保期内"),IF(NOT(ISNUMBER($X436)),"▲免保到期日没填",IF($X436&lt;TODAY(),"▲免保已到期，转收费",IF($X436-TODAY()&lt;=提醒天数,"免保剩"&amp;($X436-TODAY())&amp;"天","免保中"))),IF($W436="暂停维保","暂停中",IF($W436="已解约","已解约",""))))</f>
        <v/>
      </c>
      <c r="Z436" s="78" t="str">
        <f aca="true">IF(TRIM($B436&amp;$C436)="","",TRIM(IF($AA436="","",IF($AA436&lt;TODAY(),"年检已过期"&amp;(TODAY()-$AA436)&amp;"天 ",IF($AA436-TODAY()&lt;=提醒天数,"年检剩"&amp;($AA436-TODAY())&amp;"天 ","")))&amp;IF($AB436="","",IF($AB436&lt;TODAY(),"限速器已过期"&amp;(TODAY()-$AB436)&amp;"天 ",IF($AB436-TODAY()&lt;=提醒天数,"限速器剩"&amp;($AB436-TODAY())&amp;"天 ","")))&amp;IF($AC436="","",IF($AC436&lt;TODAY(),"载重试验已过期"&amp;(TODAY()-$AC436)&amp;"天 ",IF($AC436-TODAY()&lt;=提醒天数,"载重试验剩"&amp;($AC436-TODAY())&amp;"天 ","")))))</f>
        <v/>
      </c>
      <c r="AA436" s="77" t="str">
        <f aca="false">IF(TRIM($Q436&amp;"")="","",IF(ISNUMBER($Q436),IF($Q436&gt;10000,$Q436,IFERROR(DATE(INT($Q436),IF(ROUND(MOD($Q436,1)*100,0)&gt;12,ROUND(MOD($Q436,1)*10,0),ROUND(MOD($Q436,1)*100,0))+1,0),"")),IFERROR(IF(LEN($Q436)-LEN(SUBSTITUTE($Q436,".",""))&gt;=2,DATEVALUE(SUBSTITUTE(TRIM($Q436),".","-")),DATE(VALUE(LEFT(TRIM($Q436),4)),VALUE(MID(TRIM($Q436),6,2))+1,0)),"")))</f>
        <v/>
      </c>
      <c r="AB436" s="77" t="str">
        <f aca="false">IF(TRIM($S436&amp;"")="","",IF(ISNUMBER($S436),IF($S436&gt;10000,$S436,IFERROR(DATE(INT($S436),IF(ROUND(MOD($S436,1)*100,0)&gt;12,ROUND(MOD($S436,1)*10,0),ROUND(MOD($S436,1)*100,0))+1,0),"")),IFERROR(IF(LEN($S436)-LEN(SUBSTITUTE($S436,".",""))&gt;=2,DATEVALUE(SUBSTITUTE(TRIM($S436),".","-")),DATE(VALUE(LEFT(TRIM($S436),4)),VALUE(MID(TRIM($S436),6,2))+1,0)),"")))</f>
        <v/>
      </c>
      <c r="AC436" s="77" t="str">
        <f aca="false">IF(TRIM($T436&amp;"")="","",IF(ISNUMBER($T436),IF($T436&gt;10000,$T436,IFERROR(DATE(INT($T436),IF(ROUND(MOD($T436,1)*100,0)&gt;12,ROUND(MOD($T436,1)*10,0),ROUND(MOD($T436,1)*100,0))+1,0),"")),IFERROR(IF(LEN($T436)-LEN(SUBSTITUTE($T436,".",""))&gt;=2,DATEVALUE(SUBSTITUTE(TRIM($T436),".","-")),DATE(VALUE(LEFT(TRIM($T436),4)),VALUE(MID(TRIM($T436),6,2))+1,0)),"")))</f>
        <v/>
      </c>
    </row>
    <row r="437" customFormat="false" ht="14.25" hidden="false" customHeight="false" outlineLevel="0" collapsed="false">
      <c r="X437" s="77"/>
      <c r="Y437" s="78" t="str">
        <f aca="true">IF(TRIM($B437&amp;$C437)="","",IF(OR($W437="安装免保",$W437="技术免保",$W437="质保期内"),IF(NOT(ISNUMBER($X437)),"▲免保到期日没填",IF($X437&lt;TODAY(),"▲免保已到期，转收费",IF($X437-TODAY()&lt;=提醒天数,"免保剩"&amp;($X437-TODAY())&amp;"天","免保中"))),IF($W437="暂停维保","暂停中",IF($W437="已解约","已解约",""))))</f>
        <v/>
      </c>
      <c r="Z437" s="78" t="str">
        <f aca="true">IF(TRIM($B437&amp;$C437)="","",TRIM(IF($AA437="","",IF($AA437&lt;TODAY(),"年检已过期"&amp;(TODAY()-$AA437)&amp;"天 ",IF($AA437-TODAY()&lt;=提醒天数,"年检剩"&amp;($AA437-TODAY())&amp;"天 ","")))&amp;IF($AB437="","",IF($AB437&lt;TODAY(),"限速器已过期"&amp;(TODAY()-$AB437)&amp;"天 ",IF($AB437-TODAY()&lt;=提醒天数,"限速器剩"&amp;($AB437-TODAY())&amp;"天 ","")))&amp;IF($AC437="","",IF($AC437&lt;TODAY(),"载重试验已过期"&amp;(TODAY()-$AC437)&amp;"天 ",IF($AC437-TODAY()&lt;=提醒天数,"载重试验剩"&amp;($AC437-TODAY())&amp;"天 ","")))))</f>
        <v/>
      </c>
      <c r="AA437" s="77" t="str">
        <f aca="false">IF(TRIM($Q437&amp;"")="","",IF(ISNUMBER($Q437),IF($Q437&gt;10000,$Q437,IFERROR(DATE(INT($Q437),IF(ROUND(MOD($Q437,1)*100,0)&gt;12,ROUND(MOD($Q437,1)*10,0),ROUND(MOD($Q437,1)*100,0))+1,0),"")),IFERROR(IF(LEN($Q437)-LEN(SUBSTITUTE($Q437,".",""))&gt;=2,DATEVALUE(SUBSTITUTE(TRIM($Q437),".","-")),DATE(VALUE(LEFT(TRIM($Q437),4)),VALUE(MID(TRIM($Q437),6,2))+1,0)),"")))</f>
        <v/>
      </c>
      <c r="AB437" s="77" t="str">
        <f aca="false">IF(TRIM($S437&amp;"")="","",IF(ISNUMBER($S437),IF($S437&gt;10000,$S437,IFERROR(DATE(INT($S437),IF(ROUND(MOD($S437,1)*100,0)&gt;12,ROUND(MOD($S437,1)*10,0),ROUND(MOD($S437,1)*100,0))+1,0),"")),IFERROR(IF(LEN($S437)-LEN(SUBSTITUTE($S437,".",""))&gt;=2,DATEVALUE(SUBSTITUTE(TRIM($S437),".","-")),DATE(VALUE(LEFT(TRIM($S437),4)),VALUE(MID(TRIM($S437),6,2))+1,0)),"")))</f>
        <v/>
      </c>
      <c r="AC437" s="77" t="str">
        <f aca="false">IF(TRIM($T437&amp;"")="","",IF(ISNUMBER($T437),IF($T437&gt;10000,$T437,IFERROR(DATE(INT($T437),IF(ROUND(MOD($T437,1)*100,0)&gt;12,ROUND(MOD($T437,1)*10,0),ROUND(MOD($T437,1)*100,0))+1,0),"")),IFERROR(IF(LEN($T437)-LEN(SUBSTITUTE($T437,".",""))&gt;=2,DATEVALUE(SUBSTITUTE(TRIM($T437),".","-")),DATE(VALUE(LEFT(TRIM($T437),4)),VALUE(MID(TRIM($T437),6,2))+1,0)),"")))</f>
        <v/>
      </c>
    </row>
    <row r="438" customFormat="false" ht="14.25" hidden="false" customHeight="false" outlineLevel="0" collapsed="false">
      <c r="X438" s="77"/>
      <c r="Y438" s="78" t="str">
        <f aca="true">IF(TRIM($B438&amp;$C438)="","",IF(OR($W438="安装免保",$W438="技术免保",$W438="质保期内"),IF(NOT(ISNUMBER($X438)),"▲免保到期日没填",IF($X438&lt;TODAY(),"▲免保已到期，转收费",IF($X438-TODAY()&lt;=提醒天数,"免保剩"&amp;($X438-TODAY())&amp;"天","免保中"))),IF($W438="暂停维保","暂停中",IF($W438="已解约","已解约",""))))</f>
        <v/>
      </c>
      <c r="Z438" s="78" t="str">
        <f aca="true">IF(TRIM($B438&amp;$C438)="","",TRIM(IF($AA438="","",IF($AA438&lt;TODAY(),"年检已过期"&amp;(TODAY()-$AA438)&amp;"天 ",IF($AA438-TODAY()&lt;=提醒天数,"年检剩"&amp;($AA438-TODAY())&amp;"天 ","")))&amp;IF($AB438="","",IF($AB438&lt;TODAY(),"限速器已过期"&amp;(TODAY()-$AB438)&amp;"天 ",IF($AB438-TODAY()&lt;=提醒天数,"限速器剩"&amp;($AB438-TODAY())&amp;"天 ","")))&amp;IF($AC438="","",IF($AC438&lt;TODAY(),"载重试验已过期"&amp;(TODAY()-$AC438)&amp;"天 ",IF($AC438-TODAY()&lt;=提醒天数,"载重试验剩"&amp;($AC438-TODAY())&amp;"天 ","")))))</f>
        <v/>
      </c>
      <c r="AA438" s="77" t="str">
        <f aca="false">IF(TRIM($Q438&amp;"")="","",IF(ISNUMBER($Q438),IF($Q438&gt;10000,$Q438,IFERROR(DATE(INT($Q438),IF(ROUND(MOD($Q438,1)*100,0)&gt;12,ROUND(MOD($Q438,1)*10,0),ROUND(MOD($Q438,1)*100,0))+1,0),"")),IFERROR(IF(LEN($Q438)-LEN(SUBSTITUTE($Q438,".",""))&gt;=2,DATEVALUE(SUBSTITUTE(TRIM($Q438),".","-")),DATE(VALUE(LEFT(TRIM($Q438),4)),VALUE(MID(TRIM($Q438),6,2))+1,0)),"")))</f>
        <v/>
      </c>
      <c r="AB438" s="77" t="str">
        <f aca="false">IF(TRIM($S438&amp;"")="","",IF(ISNUMBER($S438),IF($S438&gt;10000,$S438,IFERROR(DATE(INT($S438),IF(ROUND(MOD($S438,1)*100,0)&gt;12,ROUND(MOD($S438,1)*10,0),ROUND(MOD($S438,1)*100,0))+1,0),"")),IFERROR(IF(LEN($S438)-LEN(SUBSTITUTE($S438,".",""))&gt;=2,DATEVALUE(SUBSTITUTE(TRIM($S438),".","-")),DATE(VALUE(LEFT(TRIM($S438),4)),VALUE(MID(TRIM($S438),6,2))+1,0)),"")))</f>
        <v/>
      </c>
      <c r="AC438" s="77" t="str">
        <f aca="false">IF(TRIM($T438&amp;"")="","",IF(ISNUMBER($T438),IF($T438&gt;10000,$T438,IFERROR(DATE(INT($T438),IF(ROUND(MOD($T438,1)*100,0)&gt;12,ROUND(MOD($T438,1)*10,0),ROUND(MOD($T438,1)*100,0))+1,0),"")),IFERROR(IF(LEN($T438)-LEN(SUBSTITUTE($T438,".",""))&gt;=2,DATEVALUE(SUBSTITUTE(TRIM($T438),".","-")),DATE(VALUE(LEFT(TRIM($T438),4)),VALUE(MID(TRIM($T438),6,2))+1,0)),"")))</f>
        <v/>
      </c>
    </row>
    <row r="439" customFormat="false" ht="14.25" hidden="false" customHeight="false" outlineLevel="0" collapsed="false">
      <c r="X439" s="77"/>
      <c r="Y439" s="78" t="str">
        <f aca="true">IF(TRIM($B439&amp;$C439)="","",IF(OR($W439="安装免保",$W439="技术免保",$W439="质保期内"),IF(NOT(ISNUMBER($X439)),"▲免保到期日没填",IF($X439&lt;TODAY(),"▲免保已到期，转收费",IF($X439-TODAY()&lt;=提醒天数,"免保剩"&amp;($X439-TODAY())&amp;"天","免保中"))),IF($W439="暂停维保","暂停中",IF($W439="已解约","已解约",""))))</f>
        <v/>
      </c>
      <c r="Z439" s="78" t="str">
        <f aca="true">IF(TRIM($B439&amp;$C439)="","",TRIM(IF($AA439="","",IF($AA439&lt;TODAY(),"年检已过期"&amp;(TODAY()-$AA439)&amp;"天 ",IF($AA439-TODAY()&lt;=提醒天数,"年检剩"&amp;($AA439-TODAY())&amp;"天 ","")))&amp;IF($AB439="","",IF($AB439&lt;TODAY(),"限速器已过期"&amp;(TODAY()-$AB439)&amp;"天 ",IF($AB439-TODAY()&lt;=提醒天数,"限速器剩"&amp;($AB439-TODAY())&amp;"天 ","")))&amp;IF($AC439="","",IF($AC439&lt;TODAY(),"载重试验已过期"&amp;(TODAY()-$AC439)&amp;"天 ",IF($AC439-TODAY()&lt;=提醒天数,"载重试验剩"&amp;($AC439-TODAY())&amp;"天 ","")))))</f>
        <v/>
      </c>
      <c r="AA439" s="77" t="str">
        <f aca="false">IF(TRIM($Q439&amp;"")="","",IF(ISNUMBER($Q439),IF($Q439&gt;10000,$Q439,IFERROR(DATE(INT($Q439),IF(ROUND(MOD($Q439,1)*100,0)&gt;12,ROUND(MOD($Q439,1)*10,0),ROUND(MOD($Q439,1)*100,0))+1,0),"")),IFERROR(IF(LEN($Q439)-LEN(SUBSTITUTE($Q439,".",""))&gt;=2,DATEVALUE(SUBSTITUTE(TRIM($Q439),".","-")),DATE(VALUE(LEFT(TRIM($Q439),4)),VALUE(MID(TRIM($Q439),6,2))+1,0)),"")))</f>
        <v/>
      </c>
      <c r="AB439" s="77" t="str">
        <f aca="false">IF(TRIM($S439&amp;"")="","",IF(ISNUMBER($S439),IF($S439&gt;10000,$S439,IFERROR(DATE(INT($S439),IF(ROUND(MOD($S439,1)*100,0)&gt;12,ROUND(MOD($S439,1)*10,0),ROUND(MOD($S439,1)*100,0))+1,0),"")),IFERROR(IF(LEN($S439)-LEN(SUBSTITUTE($S439,".",""))&gt;=2,DATEVALUE(SUBSTITUTE(TRIM($S439),".","-")),DATE(VALUE(LEFT(TRIM($S439),4)),VALUE(MID(TRIM($S439),6,2))+1,0)),"")))</f>
        <v/>
      </c>
      <c r="AC439" s="77" t="str">
        <f aca="false">IF(TRIM($T439&amp;"")="","",IF(ISNUMBER($T439),IF($T439&gt;10000,$T439,IFERROR(DATE(INT($T439),IF(ROUND(MOD($T439,1)*100,0)&gt;12,ROUND(MOD($T439,1)*10,0),ROUND(MOD($T439,1)*100,0))+1,0),"")),IFERROR(IF(LEN($T439)-LEN(SUBSTITUTE($T439,".",""))&gt;=2,DATEVALUE(SUBSTITUTE(TRIM($T439),".","-")),DATE(VALUE(LEFT(TRIM($T439),4)),VALUE(MID(TRIM($T439),6,2))+1,0)),"")))</f>
        <v/>
      </c>
    </row>
    <row r="440" customFormat="false" ht="14.25" hidden="false" customHeight="false" outlineLevel="0" collapsed="false">
      <c r="X440" s="77"/>
      <c r="Y440" s="78" t="str">
        <f aca="true">IF(TRIM($B440&amp;$C440)="","",IF(OR($W440="安装免保",$W440="技术免保",$W440="质保期内"),IF(NOT(ISNUMBER($X440)),"▲免保到期日没填",IF($X440&lt;TODAY(),"▲免保已到期，转收费",IF($X440-TODAY()&lt;=提醒天数,"免保剩"&amp;($X440-TODAY())&amp;"天","免保中"))),IF($W440="暂停维保","暂停中",IF($W440="已解约","已解约",""))))</f>
        <v/>
      </c>
      <c r="Z440" s="78" t="str">
        <f aca="true">IF(TRIM($B440&amp;$C440)="","",TRIM(IF($AA440="","",IF($AA440&lt;TODAY(),"年检已过期"&amp;(TODAY()-$AA440)&amp;"天 ",IF($AA440-TODAY()&lt;=提醒天数,"年检剩"&amp;($AA440-TODAY())&amp;"天 ","")))&amp;IF($AB440="","",IF($AB440&lt;TODAY(),"限速器已过期"&amp;(TODAY()-$AB440)&amp;"天 ",IF($AB440-TODAY()&lt;=提醒天数,"限速器剩"&amp;($AB440-TODAY())&amp;"天 ","")))&amp;IF($AC440="","",IF($AC440&lt;TODAY(),"载重试验已过期"&amp;(TODAY()-$AC440)&amp;"天 ",IF($AC440-TODAY()&lt;=提醒天数,"载重试验剩"&amp;($AC440-TODAY())&amp;"天 ","")))))</f>
        <v/>
      </c>
      <c r="AA440" s="77" t="str">
        <f aca="false">IF(TRIM($Q440&amp;"")="","",IF(ISNUMBER($Q440),IF($Q440&gt;10000,$Q440,IFERROR(DATE(INT($Q440),IF(ROUND(MOD($Q440,1)*100,0)&gt;12,ROUND(MOD($Q440,1)*10,0),ROUND(MOD($Q440,1)*100,0))+1,0),"")),IFERROR(IF(LEN($Q440)-LEN(SUBSTITUTE($Q440,".",""))&gt;=2,DATEVALUE(SUBSTITUTE(TRIM($Q440),".","-")),DATE(VALUE(LEFT(TRIM($Q440),4)),VALUE(MID(TRIM($Q440),6,2))+1,0)),"")))</f>
        <v/>
      </c>
      <c r="AB440" s="77" t="str">
        <f aca="false">IF(TRIM($S440&amp;"")="","",IF(ISNUMBER($S440),IF($S440&gt;10000,$S440,IFERROR(DATE(INT($S440),IF(ROUND(MOD($S440,1)*100,0)&gt;12,ROUND(MOD($S440,1)*10,0),ROUND(MOD($S440,1)*100,0))+1,0),"")),IFERROR(IF(LEN($S440)-LEN(SUBSTITUTE($S440,".",""))&gt;=2,DATEVALUE(SUBSTITUTE(TRIM($S440),".","-")),DATE(VALUE(LEFT(TRIM($S440),4)),VALUE(MID(TRIM($S440),6,2))+1,0)),"")))</f>
        <v/>
      </c>
      <c r="AC440" s="77" t="str">
        <f aca="false">IF(TRIM($T440&amp;"")="","",IF(ISNUMBER($T440),IF($T440&gt;10000,$T440,IFERROR(DATE(INT($T440),IF(ROUND(MOD($T440,1)*100,0)&gt;12,ROUND(MOD($T440,1)*10,0),ROUND(MOD($T440,1)*100,0))+1,0),"")),IFERROR(IF(LEN($T440)-LEN(SUBSTITUTE($T440,".",""))&gt;=2,DATEVALUE(SUBSTITUTE(TRIM($T440),".","-")),DATE(VALUE(LEFT(TRIM($T440),4)),VALUE(MID(TRIM($T440),6,2))+1,0)),"")))</f>
        <v/>
      </c>
    </row>
    <row r="441" customFormat="false" ht="14.25" hidden="false" customHeight="false" outlineLevel="0" collapsed="false">
      <c r="X441" s="77"/>
      <c r="Y441" s="78" t="str">
        <f aca="true">IF(TRIM($B441&amp;$C441)="","",IF(OR($W441="安装免保",$W441="技术免保",$W441="质保期内"),IF(NOT(ISNUMBER($X441)),"▲免保到期日没填",IF($X441&lt;TODAY(),"▲免保已到期，转收费",IF($X441-TODAY()&lt;=提醒天数,"免保剩"&amp;($X441-TODAY())&amp;"天","免保中"))),IF($W441="暂停维保","暂停中",IF($W441="已解约","已解约",""))))</f>
        <v/>
      </c>
      <c r="Z441" s="78" t="str">
        <f aca="true">IF(TRIM($B441&amp;$C441)="","",TRIM(IF($AA441="","",IF($AA441&lt;TODAY(),"年检已过期"&amp;(TODAY()-$AA441)&amp;"天 ",IF($AA441-TODAY()&lt;=提醒天数,"年检剩"&amp;($AA441-TODAY())&amp;"天 ","")))&amp;IF($AB441="","",IF($AB441&lt;TODAY(),"限速器已过期"&amp;(TODAY()-$AB441)&amp;"天 ",IF($AB441-TODAY()&lt;=提醒天数,"限速器剩"&amp;($AB441-TODAY())&amp;"天 ","")))&amp;IF($AC441="","",IF($AC441&lt;TODAY(),"载重试验已过期"&amp;(TODAY()-$AC441)&amp;"天 ",IF($AC441-TODAY()&lt;=提醒天数,"载重试验剩"&amp;($AC441-TODAY())&amp;"天 ","")))))</f>
        <v/>
      </c>
      <c r="AA441" s="77" t="str">
        <f aca="false">IF(TRIM($Q441&amp;"")="","",IF(ISNUMBER($Q441),IF($Q441&gt;10000,$Q441,IFERROR(DATE(INT($Q441),IF(ROUND(MOD($Q441,1)*100,0)&gt;12,ROUND(MOD($Q441,1)*10,0),ROUND(MOD($Q441,1)*100,0))+1,0),"")),IFERROR(IF(LEN($Q441)-LEN(SUBSTITUTE($Q441,".",""))&gt;=2,DATEVALUE(SUBSTITUTE(TRIM($Q441),".","-")),DATE(VALUE(LEFT(TRIM($Q441),4)),VALUE(MID(TRIM($Q441),6,2))+1,0)),"")))</f>
        <v/>
      </c>
      <c r="AB441" s="77" t="str">
        <f aca="false">IF(TRIM($S441&amp;"")="","",IF(ISNUMBER($S441),IF($S441&gt;10000,$S441,IFERROR(DATE(INT($S441),IF(ROUND(MOD($S441,1)*100,0)&gt;12,ROUND(MOD($S441,1)*10,0),ROUND(MOD($S441,1)*100,0))+1,0),"")),IFERROR(IF(LEN($S441)-LEN(SUBSTITUTE($S441,".",""))&gt;=2,DATEVALUE(SUBSTITUTE(TRIM($S441),".","-")),DATE(VALUE(LEFT(TRIM($S441),4)),VALUE(MID(TRIM($S441),6,2))+1,0)),"")))</f>
        <v/>
      </c>
      <c r="AC441" s="77" t="str">
        <f aca="false">IF(TRIM($T441&amp;"")="","",IF(ISNUMBER($T441),IF($T441&gt;10000,$T441,IFERROR(DATE(INT($T441),IF(ROUND(MOD($T441,1)*100,0)&gt;12,ROUND(MOD($T441,1)*10,0),ROUND(MOD($T441,1)*100,0))+1,0),"")),IFERROR(IF(LEN($T441)-LEN(SUBSTITUTE($T441,".",""))&gt;=2,DATEVALUE(SUBSTITUTE(TRIM($T441),".","-")),DATE(VALUE(LEFT(TRIM($T441),4)),VALUE(MID(TRIM($T441),6,2))+1,0)),"")))</f>
        <v/>
      </c>
    </row>
    <row r="442" customFormat="false" ht="14.25" hidden="false" customHeight="false" outlineLevel="0" collapsed="false">
      <c r="X442" s="77"/>
      <c r="Y442" s="78" t="str">
        <f aca="true">IF(TRIM($B442&amp;$C442)="","",IF(OR($W442="安装免保",$W442="技术免保",$W442="质保期内"),IF(NOT(ISNUMBER($X442)),"▲免保到期日没填",IF($X442&lt;TODAY(),"▲免保已到期，转收费",IF($X442-TODAY()&lt;=提醒天数,"免保剩"&amp;($X442-TODAY())&amp;"天","免保中"))),IF($W442="暂停维保","暂停中",IF($W442="已解约","已解约",""))))</f>
        <v/>
      </c>
      <c r="Z442" s="78" t="str">
        <f aca="true">IF(TRIM($B442&amp;$C442)="","",TRIM(IF($AA442="","",IF($AA442&lt;TODAY(),"年检已过期"&amp;(TODAY()-$AA442)&amp;"天 ",IF($AA442-TODAY()&lt;=提醒天数,"年检剩"&amp;($AA442-TODAY())&amp;"天 ","")))&amp;IF($AB442="","",IF($AB442&lt;TODAY(),"限速器已过期"&amp;(TODAY()-$AB442)&amp;"天 ",IF($AB442-TODAY()&lt;=提醒天数,"限速器剩"&amp;($AB442-TODAY())&amp;"天 ","")))&amp;IF($AC442="","",IF($AC442&lt;TODAY(),"载重试验已过期"&amp;(TODAY()-$AC442)&amp;"天 ",IF($AC442-TODAY()&lt;=提醒天数,"载重试验剩"&amp;($AC442-TODAY())&amp;"天 ","")))))</f>
        <v/>
      </c>
      <c r="AA442" s="77" t="str">
        <f aca="false">IF(TRIM($Q442&amp;"")="","",IF(ISNUMBER($Q442),IF($Q442&gt;10000,$Q442,IFERROR(DATE(INT($Q442),IF(ROUND(MOD($Q442,1)*100,0)&gt;12,ROUND(MOD($Q442,1)*10,0),ROUND(MOD($Q442,1)*100,0))+1,0),"")),IFERROR(IF(LEN($Q442)-LEN(SUBSTITUTE($Q442,".",""))&gt;=2,DATEVALUE(SUBSTITUTE(TRIM($Q442),".","-")),DATE(VALUE(LEFT(TRIM($Q442),4)),VALUE(MID(TRIM($Q442),6,2))+1,0)),"")))</f>
        <v/>
      </c>
      <c r="AB442" s="77" t="str">
        <f aca="false">IF(TRIM($S442&amp;"")="","",IF(ISNUMBER($S442),IF($S442&gt;10000,$S442,IFERROR(DATE(INT($S442),IF(ROUND(MOD($S442,1)*100,0)&gt;12,ROUND(MOD($S442,1)*10,0),ROUND(MOD($S442,1)*100,0))+1,0),"")),IFERROR(IF(LEN($S442)-LEN(SUBSTITUTE($S442,".",""))&gt;=2,DATEVALUE(SUBSTITUTE(TRIM($S442),".","-")),DATE(VALUE(LEFT(TRIM($S442),4)),VALUE(MID(TRIM($S442),6,2))+1,0)),"")))</f>
        <v/>
      </c>
      <c r="AC442" s="77" t="str">
        <f aca="false">IF(TRIM($T442&amp;"")="","",IF(ISNUMBER($T442),IF($T442&gt;10000,$T442,IFERROR(DATE(INT($T442),IF(ROUND(MOD($T442,1)*100,0)&gt;12,ROUND(MOD($T442,1)*10,0),ROUND(MOD($T442,1)*100,0))+1,0),"")),IFERROR(IF(LEN($T442)-LEN(SUBSTITUTE($T442,".",""))&gt;=2,DATEVALUE(SUBSTITUTE(TRIM($T442),".","-")),DATE(VALUE(LEFT(TRIM($T442),4)),VALUE(MID(TRIM($T442),6,2))+1,0)),"")))</f>
        <v/>
      </c>
    </row>
    <row r="443" customFormat="false" ht="14.25" hidden="false" customHeight="false" outlineLevel="0" collapsed="false">
      <c r="X443" s="77"/>
      <c r="Y443" s="78" t="str">
        <f aca="true">IF(TRIM($B443&amp;$C443)="","",IF(OR($W443="安装免保",$W443="技术免保",$W443="质保期内"),IF(NOT(ISNUMBER($X443)),"▲免保到期日没填",IF($X443&lt;TODAY(),"▲免保已到期，转收费",IF($X443-TODAY()&lt;=提醒天数,"免保剩"&amp;($X443-TODAY())&amp;"天","免保中"))),IF($W443="暂停维保","暂停中",IF($W443="已解约","已解约",""))))</f>
        <v/>
      </c>
      <c r="Z443" s="78" t="str">
        <f aca="true">IF(TRIM($B443&amp;$C443)="","",TRIM(IF($AA443="","",IF($AA443&lt;TODAY(),"年检已过期"&amp;(TODAY()-$AA443)&amp;"天 ",IF($AA443-TODAY()&lt;=提醒天数,"年检剩"&amp;($AA443-TODAY())&amp;"天 ","")))&amp;IF($AB443="","",IF($AB443&lt;TODAY(),"限速器已过期"&amp;(TODAY()-$AB443)&amp;"天 ",IF($AB443-TODAY()&lt;=提醒天数,"限速器剩"&amp;($AB443-TODAY())&amp;"天 ","")))&amp;IF($AC443="","",IF($AC443&lt;TODAY(),"载重试验已过期"&amp;(TODAY()-$AC443)&amp;"天 ",IF($AC443-TODAY()&lt;=提醒天数,"载重试验剩"&amp;($AC443-TODAY())&amp;"天 ","")))))</f>
        <v/>
      </c>
      <c r="AA443" s="77" t="str">
        <f aca="false">IF(TRIM($Q443&amp;"")="","",IF(ISNUMBER($Q443),IF($Q443&gt;10000,$Q443,IFERROR(DATE(INT($Q443),IF(ROUND(MOD($Q443,1)*100,0)&gt;12,ROUND(MOD($Q443,1)*10,0),ROUND(MOD($Q443,1)*100,0))+1,0),"")),IFERROR(IF(LEN($Q443)-LEN(SUBSTITUTE($Q443,".",""))&gt;=2,DATEVALUE(SUBSTITUTE(TRIM($Q443),".","-")),DATE(VALUE(LEFT(TRIM($Q443),4)),VALUE(MID(TRIM($Q443),6,2))+1,0)),"")))</f>
        <v/>
      </c>
      <c r="AB443" s="77" t="str">
        <f aca="false">IF(TRIM($S443&amp;"")="","",IF(ISNUMBER($S443),IF($S443&gt;10000,$S443,IFERROR(DATE(INT($S443),IF(ROUND(MOD($S443,1)*100,0)&gt;12,ROUND(MOD($S443,1)*10,0),ROUND(MOD($S443,1)*100,0))+1,0),"")),IFERROR(IF(LEN($S443)-LEN(SUBSTITUTE($S443,".",""))&gt;=2,DATEVALUE(SUBSTITUTE(TRIM($S443),".","-")),DATE(VALUE(LEFT(TRIM($S443),4)),VALUE(MID(TRIM($S443),6,2))+1,0)),"")))</f>
        <v/>
      </c>
      <c r="AC443" s="77" t="str">
        <f aca="false">IF(TRIM($T443&amp;"")="","",IF(ISNUMBER($T443),IF($T443&gt;10000,$T443,IFERROR(DATE(INT($T443),IF(ROUND(MOD($T443,1)*100,0)&gt;12,ROUND(MOD($T443,1)*10,0),ROUND(MOD($T443,1)*100,0))+1,0),"")),IFERROR(IF(LEN($T443)-LEN(SUBSTITUTE($T443,".",""))&gt;=2,DATEVALUE(SUBSTITUTE(TRIM($T443),".","-")),DATE(VALUE(LEFT(TRIM($T443),4)),VALUE(MID(TRIM($T443),6,2))+1,0)),"")))</f>
        <v/>
      </c>
    </row>
    <row r="444" customFormat="false" ht="14.25" hidden="false" customHeight="false" outlineLevel="0" collapsed="false">
      <c r="X444" s="77"/>
      <c r="Y444" s="78" t="str">
        <f aca="true">IF(TRIM($B444&amp;$C444)="","",IF(OR($W444="安装免保",$W444="技术免保",$W444="质保期内"),IF(NOT(ISNUMBER($X444)),"▲免保到期日没填",IF($X444&lt;TODAY(),"▲免保已到期，转收费",IF($X444-TODAY()&lt;=提醒天数,"免保剩"&amp;($X444-TODAY())&amp;"天","免保中"))),IF($W444="暂停维保","暂停中",IF($W444="已解约","已解约",""))))</f>
        <v/>
      </c>
      <c r="Z444" s="78" t="str">
        <f aca="true">IF(TRIM($B444&amp;$C444)="","",TRIM(IF($AA444="","",IF($AA444&lt;TODAY(),"年检已过期"&amp;(TODAY()-$AA444)&amp;"天 ",IF($AA444-TODAY()&lt;=提醒天数,"年检剩"&amp;($AA444-TODAY())&amp;"天 ","")))&amp;IF($AB444="","",IF($AB444&lt;TODAY(),"限速器已过期"&amp;(TODAY()-$AB444)&amp;"天 ",IF($AB444-TODAY()&lt;=提醒天数,"限速器剩"&amp;($AB444-TODAY())&amp;"天 ","")))&amp;IF($AC444="","",IF($AC444&lt;TODAY(),"载重试验已过期"&amp;(TODAY()-$AC444)&amp;"天 ",IF($AC444-TODAY()&lt;=提醒天数,"载重试验剩"&amp;($AC444-TODAY())&amp;"天 ","")))))</f>
        <v/>
      </c>
      <c r="AA444" s="77" t="str">
        <f aca="false">IF(TRIM($Q444&amp;"")="","",IF(ISNUMBER($Q444),IF($Q444&gt;10000,$Q444,IFERROR(DATE(INT($Q444),IF(ROUND(MOD($Q444,1)*100,0)&gt;12,ROUND(MOD($Q444,1)*10,0),ROUND(MOD($Q444,1)*100,0))+1,0),"")),IFERROR(IF(LEN($Q444)-LEN(SUBSTITUTE($Q444,".",""))&gt;=2,DATEVALUE(SUBSTITUTE(TRIM($Q444),".","-")),DATE(VALUE(LEFT(TRIM($Q444),4)),VALUE(MID(TRIM($Q444),6,2))+1,0)),"")))</f>
        <v/>
      </c>
      <c r="AB444" s="77" t="str">
        <f aca="false">IF(TRIM($S444&amp;"")="","",IF(ISNUMBER($S444),IF($S444&gt;10000,$S444,IFERROR(DATE(INT($S444),IF(ROUND(MOD($S444,1)*100,0)&gt;12,ROUND(MOD($S444,1)*10,0),ROUND(MOD($S444,1)*100,0))+1,0),"")),IFERROR(IF(LEN($S444)-LEN(SUBSTITUTE($S444,".",""))&gt;=2,DATEVALUE(SUBSTITUTE(TRIM($S444),".","-")),DATE(VALUE(LEFT(TRIM($S444),4)),VALUE(MID(TRIM($S444),6,2))+1,0)),"")))</f>
        <v/>
      </c>
      <c r="AC444" s="77" t="str">
        <f aca="false">IF(TRIM($T444&amp;"")="","",IF(ISNUMBER($T444),IF($T444&gt;10000,$T444,IFERROR(DATE(INT($T444),IF(ROUND(MOD($T444,1)*100,0)&gt;12,ROUND(MOD($T444,1)*10,0),ROUND(MOD($T444,1)*100,0))+1,0),"")),IFERROR(IF(LEN($T444)-LEN(SUBSTITUTE($T444,".",""))&gt;=2,DATEVALUE(SUBSTITUTE(TRIM($T444),".","-")),DATE(VALUE(LEFT(TRIM($T444),4)),VALUE(MID(TRIM($T444),6,2))+1,0)),"")))</f>
        <v/>
      </c>
    </row>
    <row r="445" customFormat="false" ht="14.25" hidden="false" customHeight="false" outlineLevel="0" collapsed="false">
      <c r="X445" s="77"/>
      <c r="Y445" s="78" t="str">
        <f aca="true">IF(TRIM($B445&amp;$C445)="","",IF(OR($W445="安装免保",$W445="技术免保",$W445="质保期内"),IF(NOT(ISNUMBER($X445)),"▲免保到期日没填",IF($X445&lt;TODAY(),"▲免保已到期，转收费",IF($X445-TODAY()&lt;=提醒天数,"免保剩"&amp;($X445-TODAY())&amp;"天","免保中"))),IF($W445="暂停维保","暂停中",IF($W445="已解约","已解约",""))))</f>
        <v/>
      </c>
      <c r="Z445" s="78" t="str">
        <f aca="true">IF(TRIM($B445&amp;$C445)="","",TRIM(IF($AA445="","",IF($AA445&lt;TODAY(),"年检已过期"&amp;(TODAY()-$AA445)&amp;"天 ",IF($AA445-TODAY()&lt;=提醒天数,"年检剩"&amp;($AA445-TODAY())&amp;"天 ","")))&amp;IF($AB445="","",IF($AB445&lt;TODAY(),"限速器已过期"&amp;(TODAY()-$AB445)&amp;"天 ",IF($AB445-TODAY()&lt;=提醒天数,"限速器剩"&amp;($AB445-TODAY())&amp;"天 ","")))&amp;IF($AC445="","",IF($AC445&lt;TODAY(),"载重试验已过期"&amp;(TODAY()-$AC445)&amp;"天 ",IF($AC445-TODAY()&lt;=提醒天数,"载重试验剩"&amp;($AC445-TODAY())&amp;"天 ","")))))</f>
        <v/>
      </c>
      <c r="AA445" s="77" t="str">
        <f aca="false">IF(TRIM($Q445&amp;"")="","",IF(ISNUMBER($Q445),IF($Q445&gt;10000,$Q445,IFERROR(DATE(INT($Q445),IF(ROUND(MOD($Q445,1)*100,0)&gt;12,ROUND(MOD($Q445,1)*10,0),ROUND(MOD($Q445,1)*100,0))+1,0),"")),IFERROR(IF(LEN($Q445)-LEN(SUBSTITUTE($Q445,".",""))&gt;=2,DATEVALUE(SUBSTITUTE(TRIM($Q445),".","-")),DATE(VALUE(LEFT(TRIM($Q445),4)),VALUE(MID(TRIM($Q445),6,2))+1,0)),"")))</f>
        <v/>
      </c>
      <c r="AB445" s="77" t="str">
        <f aca="false">IF(TRIM($S445&amp;"")="","",IF(ISNUMBER($S445),IF($S445&gt;10000,$S445,IFERROR(DATE(INT($S445),IF(ROUND(MOD($S445,1)*100,0)&gt;12,ROUND(MOD($S445,1)*10,0),ROUND(MOD($S445,1)*100,0))+1,0),"")),IFERROR(IF(LEN($S445)-LEN(SUBSTITUTE($S445,".",""))&gt;=2,DATEVALUE(SUBSTITUTE(TRIM($S445),".","-")),DATE(VALUE(LEFT(TRIM($S445),4)),VALUE(MID(TRIM($S445),6,2))+1,0)),"")))</f>
        <v/>
      </c>
      <c r="AC445" s="77" t="str">
        <f aca="false">IF(TRIM($T445&amp;"")="","",IF(ISNUMBER($T445),IF($T445&gt;10000,$T445,IFERROR(DATE(INT($T445),IF(ROUND(MOD($T445,1)*100,0)&gt;12,ROUND(MOD($T445,1)*10,0),ROUND(MOD($T445,1)*100,0))+1,0),"")),IFERROR(IF(LEN($T445)-LEN(SUBSTITUTE($T445,".",""))&gt;=2,DATEVALUE(SUBSTITUTE(TRIM($T445),".","-")),DATE(VALUE(LEFT(TRIM($T445),4)),VALUE(MID(TRIM($T445),6,2))+1,0)),"")))</f>
        <v/>
      </c>
    </row>
    <row r="446" customFormat="false" ht="14.25" hidden="false" customHeight="false" outlineLevel="0" collapsed="false">
      <c r="X446" s="77"/>
      <c r="Y446" s="78" t="str">
        <f aca="true">IF(TRIM($B446&amp;$C446)="","",IF(OR($W446="安装免保",$W446="技术免保",$W446="质保期内"),IF(NOT(ISNUMBER($X446)),"▲免保到期日没填",IF($X446&lt;TODAY(),"▲免保已到期，转收费",IF($X446-TODAY()&lt;=提醒天数,"免保剩"&amp;($X446-TODAY())&amp;"天","免保中"))),IF($W446="暂停维保","暂停中",IF($W446="已解约","已解约",""))))</f>
        <v/>
      </c>
      <c r="Z446" s="78" t="str">
        <f aca="true">IF(TRIM($B446&amp;$C446)="","",TRIM(IF($AA446="","",IF($AA446&lt;TODAY(),"年检已过期"&amp;(TODAY()-$AA446)&amp;"天 ",IF($AA446-TODAY()&lt;=提醒天数,"年检剩"&amp;($AA446-TODAY())&amp;"天 ","")))&amp;IF($AB446="","",IF($AB446&lt;TODAY(),"限速器已过期"&amp;(TODAY()-$AB446)&amp;"天 ",IF($AB446-TODAY()&lt;=提醒天数,"限速器剩"&amp;($AB446-TODAY())&amp;"天 ","")))&amp;IF($AC446="","",IF($AC446&lt;TODAY(),"载重试验已过期"&amp;(TODAY()-$AC446)&amp;"天 ",IF($AC446-TODAY()&lt;=提醒天数,"载重试验剩"&amp;($AC446-TODAY())&amp;"天 ","")))))</f>
        <v/>
      </c>
      <c r="AA446" s="77" t="str">
        <f aca="false">IF(TRIM($Q446&amp;"")="","",IF(ISNUMBER($Q446),IF($Q446&gt;10000,$Q446,IFERROR(DATE(INT($Q446),IF(ROUND(MOD($Q446,1)*100,0)&gt;12,ROUND(MOD($Q446,1)*10,0),ROUND(MOD($Q446,1)*100,0))+1,0),"")),IFERROR(IF(LEN($Q446)-LEN(SUBSTITUTE($Q446,".",""))&gt;=2,DATEVALUE(SUBSTITUTE(TRIM($Q446),".","-")),DATE(VALUE(LEFT(TRIM($Q446),4)),VALUE(MID(TRIM($Q446),6,2))+1,0)),"")))</f>
        <v/>
      </c>
      <c r="AB446" s="77" t="str">
        <f aca="false">IF(TRIM($S446&amp;"")="","",IF(ISNUMBER($S446),IF($S446&gt;10000,$S446,IFERROR(DATE(INT($S446),IF(ROUND(MOD($S446,1)*100,0)&gt;12,ROUND(MOD($S446,1)*10,0),ROUND(MOD($S446,1)*100,0))+1,0),"")),IFERROR(IF(LEN($S446)-LEN(SUBSTITUTE($S446,".",""))&gt;=2,DATEVALUE(SUBSTITUTE(TRIM($S446),".","-")),DATE(VALUE(LEFT(TRIM($S446),4)),VALUE(MID(TRIM($S446),6,2))+1,0)),"")))</f>
        <v/>
      </c>
      <c r="AC446" s="77" t="str">
        <f aca="false">IF(TRIM($T446&amp;"")="","",IF(ISNUMBER($T446),IF($T446&gt;10000,$T446,IFERROR(DATE(INT($T446),IF(ROUND(MOD($T446,1)*100,0)&gt;12,ROUND(MOD($T446,1)*10,0),ROUND(MOD($T446,1)*100,0))+1,0),"")),IFERROR(IF(LEN($T446)-LEN(SUBSTITUTE($T446,".",""))&gt;=2,DATEVALUE(SUBSTITUTE(TRIM($T446),".","-")),DATE(VALUE(LEFT(TRIM($T446),4)),VALUE(MID(TRIM($T446),6,2))+1,0)),"")))</f>
        <v/>
      </c>
    </row>
    <row r="447" customFormat="false" ht="14.25" hidden="false" customHeight="false" outlineLevel="0" collapsed="false">
      <c r="X447" s="77"/>
      <c r="Y447" s="78" t="str">
        <f aca="true">IF(TRIM($B447&amp;$C447)="","",IF(OR($W447="安装免保",$W447="技术免保",$W447="质保期内"),IF(NOT(ISNUMBER($X447)),"▲免保到期日没填",IF($X447&lt;TODAY(),"▲免保已到期，转收费",IF($X447-TODAY()&lt;=提醒天数,"免保剩"&amp;($X447-TODAY())&amp;"天","免保中"))),IF($W447="暂停维保","暂停中",IF($W447="已解约","已解约",""))))</f>
        <v/>
      </c>
      <c r="Z447" s="78" t="str">
        <f aca="true">IF(TRIM($B447&amp;$C447)="","",TRIM(IF($AA447="","",IF($AA447&lt;TODAY(),"年检已过期"&amp;(TODAY()-$AA447)&amp;"天 ",IF($AA447-TODAY()&lt;=提醒天数,"年检剩"&amp;($AA447-TODAY())&amp;"天 ","")))&amp;IF($AB447="","",IF($AB447&lt;TODAY(),"限速器已过期"&amp;(TODAY()-$AB447)&amp;"天 ",IF($AB447-TODAY()&lt;=提醒天数,"限速器剩"&amp;($AB447-TODAY())&amp;"天 ","")))&amp;IF($AC447="","",IF($AC447&lt;TODAY(),"载重试验已过期"&amp;(TODAY()-$AC447)&amp;"天 ",IF($AC447-TODAY()&lt;=提醒天数,"载重试验剩"&amp;($AC447-TODAY())&amp;"天 ","")))))</f>
        <v/>
      </c>
      <c r="AA447" s="77" t="str">
        <f aca="false">IF(TRIM($Q447&amp;"")="","",IF(ISNUMBER($Q447),IF($Q447&gt;10000,$Q447,IFERROR(DATE(INT($Q447),IF(ROUND(MOD($Q447,1)*100,0)&gt;12,ROUND(MOD($Q447,1)*10,0),ROUND(MOD($Q447,1)*100,0))+1,0),"")),IFERROR(IF(LEN($Q447)-LEN(SUBSTITUTE($Q447,".",""))&gt;=2,DATEVALUE(SUBSTITUTE(TRIM($Q447),".","-")),DATE(VALUE(LEFT(TRIM($Q447),4)),VALUE(MID(TRIM($Q447),6,2))+1,0)),"")))</f>
        <v/>
      </c>
      <c r="AB447" s="77" t="str">
        <f aca="false">IF(TRIM($S447&amp;"")="","",IF(ISNUMBER($S447),IF($S447&gt;10000,$S447,IFERROR(DATE(INT($S447),IF(ROUND(MOD($S447,1)*100,0)&gt;12,ROUND(MOD($S447,1)*10,0),ROUND(MOD($S447,1)*100,0))+1,0),"")),IFERROR(IF(LEN($S447)-LEN(SUBSTITUTE($S447,".",""))&gt;=2,DATEVALUE(SUBSTITUTE(TRIM($S447),".","-")),DATE(VALUE(LEFT(TRIM($S447),4)),VALUE(MID(TRIM($S447),6,2))+1,0)),"")))</f>
        <v/>
      </c>
      <c r="AC447" s="77" t="str">
        <f aca="false">IF(TRIM($T447&amp;"")="","",IF(ISNUMBER($T447),IF($T447&gt;10000,$T447,IFERROR(DATE(INT($T447),IF(ROUND(MOD($T447,1)*100,0)&gt;12,ROUND(MOD($T447,1)*10,0),ROUND(MOD($T447,1)*100,0))+1,0),"")),IFERROR(IF(LEN($T447)-LEN(SUBSTITUTE($T447,".",""))&gt;=2,DATEVALUE(SUBSTITUTE(TRIM($T447),".","-")),DATE(VALUE(LEFT(TRIM($T447),4)),VALUE(MID(TRIM($T447),6,2))+1,0)),"")))</f>
        <v/>
      </c>
    </row>
    <row r="448" customFormat="false" ht="14.25" hidden="false" customHeight="false" outlineLevel="0" collapsed="false">
      <c r="X448" s="77"/>
      <c r="Y448" s="78" t="str">
        <f aca="true">IF(TRIM($B448&amp;$C448)="","",IF(OR($W448="安装免保",$W448="技术免保",$W448="质保期内"),IF(NOT(ISNUMBER($X448)),"▲免保到期日没填",IF($X448&lt;TODAY(),"▲免保已到期，转收费",IF($X448-TODAY()&lt;=提醒天数,"免保剩"&amp;($X448-TODAY())&amp;"天","免保中"))),IF($W448="暂停维保","暂停中",IF($W448="已解约","已解约",""))))</f>
        <v/>
      </c>
      <c r="Z448" s="78" t="str">
        <f aca="true">IF(TRIM($B448&amp;$C448)="","",TRIM(IF($AA448="","",IF($AA448&lt;TODAY(),"年检已过期"&amp;(TODAY()-$AA448)&amp;"天 ",IF($AA448-TODAY()&lt;=提醒天数,"年检剩"&amp;($AA448-TODAY())&amp;"天 ","")))&amp;IF($AB448="","",IF($AB448&lt;TODAY(),"限速器已过期"&amp;(TODAY()-$AB448)&amp;"天 ",IF($AB448-TODAY()&lt;=提醒天数,"限速器剩"&amp;($AB448-TODAY())&amp;"天 ","")))&amp;IF($AC448="","",IF($AC448&lt;TODAY(),"载重试验已过期"&amp;(TODAY()-$AC448)&amp;"天 ",IF($AC448-TODAY()&lt;=提醒天数,"载重试验剩"&amp;($AC448-TODAY())&amp;"天 ","")))))</f>
        <v/>
      </c>
      <c r="AA448" s="77" t="str">
        <f aca="false">IF(TRIM($Q448&amp;"")="","",IF(ISNUMBER($Q448),IF($Q448&gt;10000,$Q448,IFERROR(DATE(INT($Q448),IF(ROUND(MOD($Q448,1)*100,0)&gt;12,ROUND(MOD($Q448,1)*10,0),ROUND(MOD($Q448,1)*100,0))+1,0),"")),IFERROR(IF(LEN($Q448)-LEN(SUBSTITUTE($Q448,".",""))&gt;=2,DATEVALUE(SUBSTITUTE(TRIM($Q448),".","-")),DATE(VALUE(LEFT(TRIM($Q448),4)),VALUE(MID(TRIM($Q448),6,2))+1,0)),"")))</f>
        <v/>
      </c>
      <c r="AB448" s="77" t="str">
        <f aca="false">IF(TRIM($S448&amp;"")="","",IF(ISNUMBER($S448),IF($S448&gt;10000,$S448,IFERROR(DATE(INT($S448),IF(ROUND(MOD($S448,1)*100,0)&gt;12,ROUND(MOD($S448,1)*10,0),ROUND(MOD($S448,1)*100,0))+1,0),"")),IFERROR(IF(LEN($S448)-LEN(SUBSTITUTE($S448,".",""))&gt;=2,DATEVALUE(SUBSTITUTE(TRIM($S448),".","-")),DATE(VALUE(LEFT(TRIM($S448),4)),VALUE(MID(TRIM($S448),6,2))+1,0)),"")))</f>
        <v/>
      </c>
      <c r="AC448" s="77" t="str">
        <f aca="false">IF(TRIM($T448&amp;"")="","",IF(ISNUMBER($T448),IF($T448&gt;10000,$T448,IFERROR(DATE(INT($T448),IF(ROUND(MOD($T448,1)*100,0)&gt;12,ROUND(MOD($T448,1)*10,0),ROUND(MOD($T448,1)*100,0))+1,0),"")),IFERROR(IF(LEN($T448)-LEN(SUBSTITUTE($T448,".",""))&gt;=2,DATEVALUE(SUBSTITUTE(TRIM($T448),".","-")),DATE(VALUE(LEFT(TRIM($T448),4)),VALUE(MID(TRIM($T448),6,2))+1,0)),"")))</f>
        <v/>
      </c>
    </row>
    <row r="449" customFormat="false" ht="14.25" hidden="false" customHeight="false" outlineLevel="0" collapsed="false">
      <c r="X449" s="77"/>
      <c r="Y449" s="78" t="str">
        <f aca="true">IF(TRIM($B449&amp;$C449)="","",IF(OR($W449="安装免保",$W449="技术免保",$W449="质保期内"),IF(NOT(ISNUMBER($X449)),"▲免保到期日没填",IF($X449&lt;TODAY(),"▲免保已到期，转收费",IF($X449-TODAY()&lt;=提醒天数,"免保剩"&amp;($X449-TODAY())&amp;"天","免保中"))),IF($W449="暂停维保","暂停中",IF($W449="已解约","已解约",""))))</f>
        <v/>
      </c>
      <c r="Z449" s="78" t="str">
        <f aca="true">IF(TRIM($B449&amp;$C449)="","",TRIM(IF($AA449="","",IF($AA449&lt;TODAY(),"年检已过期"&amp;(TODAY()-$AA449)&amp;"天 ",IF($AA449-TODAY()&lt;=提醒天数,"年检剩"&amp;($AA449-TODAY())&amp;"天 ","")))&amp;IF($AB449="","",IF($AB449&lt;TODAY(),"限速器已过期"&amp;(TODAY()-$AB449)&amp;"天 ",IF($AB449-TODAY()&lt;=提醒天数,"限速器剩"&amp;($AB449-TODAY())&amp;"天 ","")))&amp;IF($AC449="","",IF($AC449&lt;TODAY(),"载重试验已过期"&amp;(TODAY()-$AC449)&amp;"天 ",IF($AC449-TODAY()&lt;=提醒天数,"载重试验剩"&amp;($AC449-TODAY())&amp;"天 ","")))))</f>
        <v/>
      </c>
      <c r="AA449" s="77" t="str">
        <f aca="false">IF(TRIM($Q449&amp;"")="","",IF(ISNUMBER($Q449),IF($Q449&gt;10000,$Q449,IFERROR(DATE(INT($Q449),IF(ROUND(MOD($Q449,1)*100,0)&gt;12,ROUND(MOD($Q449,1)*10,0),ROUND(MOD($Q449,1)*100,0))+1,0),"")),IFERROR(IF(LEN($Q449)-LEN(SUBSTITUTE($Q449,".",""))&gt;=2,DATEVALUE(SUBSTITUTE(TRIM($Q449),".","-")),DATE(VALUE(LEFT(TRIM($Q449),4)),VALUE(MID(TRIM($Q449),6,2))+1,0)),"")))</f>
        <v/>
      </c>
      <c r="AB449" s="77" t="str">
        <f aca="false">IF(TRIM($S449&amp;"")="","",IF(ISNUMBER($S449),IF($S449&gt;10000,$S449,IFERROR(DATE(INT($S449),IF(ROUND(MOD($S449,1)*100,0)&gt;12,ROUND(MOD($S449,1)*10,0),ROUND(MOD($S449,1)*100,0))+1,0),"")),IFERROR(IF(LEN($S449)-LEN(SUBSTITUTE($S449,".",""))&gt;=2,DATEVALUE(SUBSTITUTE(TRIM($S449),".","-")),DATE(VALUE(LEFT(TRIM($S449),4)),VALUE(MID(TRIM($S449),6,2))+1,0)),"")))</f>
        <v/>
      </c>
      <c r="AC449" s="77" t="str">
        <f aca="false">IF(TRIM($T449&amp;"")="","",IF(ISNUMBER($T449),IF($T449&gt;10000,$T449,IFERROR(DATE(INT($T449),IF(ROUND(MOD($T449,1)*100,0)&gt;12,ROUND(MOD($T449,1)*10,0),ROUND(MOD($T449,1)*100,0))+1,0),"")),IFERROR(IF(LEN($T449)-LEN(SUBSTITUTE($T449,".",""))&gt;=2,DATEVALUE(SUBSTITUTE(TRIM($T449),".","-")),DATE(VALUE(LEFT(TRIM($T449),4)),VALUE(MID(TRIM($T449),6,2))+1,0)),"")))</f>
        <v/>
      </c>
    </row>
    <row r="450" customFormat="false" ht="14.25" hidden="false" customHeight="false" outlineLevel="0" collapsed="false">
      <c r="X450" s="77"/>
      <c r="Y450" s="78" t="str">
        <f aca="true">IF(TRIM($B450&amp;$C450)="","",IF(OR($W450="安装免保",$W450="技术免保",$W450="质保期内"),IF(NOT(ISNUMBER($X450)),"▲免保到期日没填",IF($X450&lt;TODAY(),"▲免保已到期，转收费",IF($X450-TODAY()&lt;=提醒天数,"免保剩"&amp;($X450-TODAY())&amp;"天","免保中"))),IF($W450="暂停维保","暂停中",IF($W450="已解约","已解约",""))))</f>
        <v/>
      </c>
      <c r="Z450" s="78" t="str">
        <f aca="true">IF(TRIM($B450&amp;$C450)="","",TRIM(IF($AA450="","",IF($AA450&lt;TODAY(),"年检已过期"&amp;(TODAY()-$AA450)&amp;"天 ",IF($AA450-TODAY()&lt;=提醒天数,"年检剩"&amp;($AA450-TODAY())&amp;"天 ","")))&amp;IF($AB450="","",IF($AB450&lt;TODAY(),"限速器已过期"&amp;(TODAY()-$AB450)&amp;"天 ",IF($AB450-TODAY()&lt;=提醒天数,"限速器剩"&amp;($AB450-TODAY())&amp;"天 ","")))&amp;IF($AC450="","",IF($AC450&lt;TODAY(),"载重试验已过期"&amp;(TODAY()-$AC450)&amp;"天 ",IF($AC450-TODAY()&lt;=提醒天数,"载重试验剩"&amp;($AC450-TODAY())&amp;"天 ","")))))</f>
        <v/>
      </c>
      <c r="AA450" s="77" t="str">
        <f aca="false">IF(TRIM($Q450&amp;"")="","",IF(ISNUMBER($Q450),IF($Q450&gt;10000,$Q450,IFERROR(DATE(INT($Q450),IF(ROUND(MOD($Q450,1)*100,0)&gt;12,ROUND(MOD($Q450,1)*10,0),ROUND(MOD($Q450,1)*100,0))+1,0),"")),IFERROR(IF(LEN($Q450)-LEN(SUBSTITUTE($Q450,".",""))&gt;=2,DATEVALUE(SUBSTITUTE(TRIM($Q450),".","-")),DATE(VALUE(LEFT(TRIM($Q450),4)),VALUE(MID(TRIM($Q450),6,2))+1,0)),"")))</f>
        <v/>
      </c>
      <c r="AB450" s="77" t="str">
        <f aca="false">IF(TRIM($S450&amp;"")="","",IF(ISNUMBER($S450),IF($S450&gt;10000,$S450,IFERROR(DATE(INT($S450),IF(ROUND(MOD($S450,1)*100,0)&gt;12,ROUND(MOD($S450,1)*10,0),ROUND(MOD($S450,1)*100,0))+1,0),"")),IFERROR(IF(LEN($S450)-LEN(SUBSTITUTE($S450,".",""))&gt;=2,DATEVALUE(SUBSTITUTE(TRIM($S450),".","-")),DATE(VALUE(LEFT(TRIM($S450),4)),VALUE(MID(TRIM($S450),6,2))+1,0)),"")))</f>
        <v/>
      </c>
      <c r="AC450" s="77" t="str">
        <f aca="false">IF(TRIM($T450&amp;"")="","",IF(ISNUMBER($T450),IF($T450&gt;10000,$T450,IFERROR(DATE(INT($T450),IF(ROUND(MOD($T450,1)*100,0)&gt;12,ROUND(MOD($T450,1)*10,0),ROUND(MOD($T450,1)*100,0))+1,0),"")),IFERROR(IF(LEN($T450)-LEN(SUBSTITUTE($T450,".",""))&gt;=2,DATEVALUE(SUBSTITUTE(TRIM($T450),".","-")),DATE(VALUE(LEFT(TRIM($T450),4)),VALUE(MID(TRIM($T450),6,2))+1,0)),"")))</f>
        <v/>
      </c>
    </row>
    <row r="451" customFormat="false" ht="14.25" hidden="false" customHeight="false" outlineLevel="0" collapsed="false">
      <c r="X451" s="77"/>
      <c r="Y451" s="78" t="str">
        <f aca="true">IF(TRIM($B451&amp;$C451)="","",IF(OR($W451="安装免保",$W451="技术免保",$W451="质保期内"),IF(NOT(ISNUMBER($X451)),"▲免保到期日没填",IF($X451&lt;TODAY(),"▲免保已到期，转收费",IF($X451-TODAY()&lt;=提醒天数,"免保剩"&amp;($X451-TODAY())&amp;"天","免保中"))),IF($W451="暂停维保","暂停中",IF($W451="已解约","已解约",""))))</f>
        <v/>
      </c>
      <c r="Z451" s="78" t="str">
        <f aca="true">IF(TRIM($B451&amp;$C451)="","",TRIM(IF($AA451="","",IF($AA451&lt;TODAY(),"年检已过期"&amp;(TODAY()-$AA451)&amp;"天 ",IF($AA451-TODAY()&lt;=提醒天数,"年检剩"&amp;($AA451-TODAY())&amp;"天 ","")))&amp;IF($AB451="","",IF($AB451&lt;TODAY(),"限速器已过期"&amp;(TODAY()-$AB451)&amp;"天 ",IF($AB451-TODAY()&lt;=提醒天数,"限速器剩"&amp;($AB451-TODAY())&amp;"天 ","")))&amp;IF($AC451="","",IF($AC451&lt;TODAY(),"载重试验已过期"&amp;(TODAY()-$AC451)&amp;"天 ",IF($AC451-TODAY()&lt;=提醒天数,"载重试验剩"&amp;($AC451-TODAY())&amp;"天 ","")))))</f>
        <v/>
      </c>
      <c r="AA451" s="77" t="str">
        <f aca="false">IF(TRIM($Q451&amp;"")="","",IF(ISNUMBER($Q451),IF($Q451&gt;10000,$Q451,IFERROR(DATE(INT($Q451),IF(ROUND(MOD($Q451,1)*100,0)&gt;12,ROUND(MOD($Q451,1)*10,0),ROUND(MOD($Q451,1)*100,0))+1,0),"")),IFERROR(IF(LEN($Q451)-LEN(SUBSTITUTE($Q451,".",""))&gt;=2,DATEVALUE(SUBSTITUTE(TRIM($Q451),".","-")),DATE(VALUE(LEFT(TRIM($Q451),4)),VALUE(MID(TRIM($Q451),6,2))+1,0)),"")))</f>
        <v/>
      </c>
      <c r="AB451" s="77" t="str">
        <f aca="false">IF(TRIM($S451&amp;"")="","",IF(ISNUMBER($S451),IF($S451&gt;10000,$S451,IFERROR(DATE(INT($S451),IF(ROUND(MOD($S451,1)*100,0)&gt;12,ROUND(MOD($S451,1)*10,0),ROUND(MOD($S451,1)*100,0))+1,0),"")),IFERROR(IF(LEN($S451)-LEN(SUBSTITUTE($S451,".",""))&gt;=2,DATEVALUE(SUBSTITUTE(TRIM($S451),".","-")),DATE(VALUE(LEFT(TRIM($S451),4)),VALUE(MID(TRIM($S451),6,2))+1,0)),"")))</f>
        <v/>
      </c>
      <c r="AC451" s="77" t="str">
        <f aca="false">IF(TRIM($T451&amp;"")="","",IF(ISNUMBER($T451),IF($T451&gt;10000,$T451,IFERROR(DATE(INT($T451),IF(ROUND(MOD($T451,1)*100,0)&gt;12,ROUND(MOD($T451,1)*10,0),ROUND(MOD($T451,1)*100,0))+1,0),"")),IFERROR(IF(LEN($T451)-LEN(SUBSTITUTE($T451,".",""))&gt;=2,DATEVALUE(SUBSTITUTE(TRIM($T451),".","-")),DATE(VALUE(LEFT(TRIM($T451),4)),VALUE(MID(TRIM($T451),6,2))+1,0)),"")))</f>
        <v/>
      </c>
    </row>
    <row r="452" customFormat="false" ht="14.25" hidden="false" customHeight="false" outlineLevel="0" collapsed="false">
      <c r="X452" s="77"/>
      <c r="Y452" s="78" t="str">
        <f aca="true">IF(TRIM($B452&amp;$C452)="","",IF(OR($W452="安装免保",$W452="技术免保",$W452="质保期内"),IF(NOT(ISNUMBER($X452)),"▲免保到期日没填",IF($X452&lt;TODAY(),"▲免保已到期，转收费",IF($X452-TODAY()&lt;=提醒天数,"免保剩"&amp;($X452-TODAY())&amp;"天","免保中"))),IF($W452="暂停维保","暂停中",IF($W452="已解约","已解约",""))))</f>
        <v/>
      </c>
      <c r="Z452" s="78" t="str">
        <f aca="true">IF(TRIM($B452&amp;$C452)="","",TRIM(IF($AA452="","",IF($AA452&lt;TODAY(),"年检已过期"&amp;(TODAY()-$AA452)&amp;"天 ",IF($AA452-TODAY()&lt;=提醒天数,"年检剩"&amp;($AA452-TODAY())&amp;"天 ","")))&amp;IF($AB452="","",IF($AB452&lt;TODAY(),"限速器已过期"&amp;(TODAY()-$AB452)&amp;"天 ",IF($AB452-TODAY()&lt;=提醒天数,"限速器剩"&amp;($AB452-TODAY())&amp;"天 ","")))&amp;IF($AC452="","",IF($AC452&lt;TODAY(),"载重试验已过期"&amp;(TODAY()-$AC452)&amp;"天 ",IF($AC452-TODAY()&lt;=提醒天数,"载重试验剩"&amp;($AC452-TODAY())&amp;"天 ","")))))</f>
        <v/>
      </c>
      <c r="AA452" s="77" t="str">
        <f aca="false">IF(TRIM($Q452&amp;"")="","",IF(ISNUMBER($Q452),IF($Q452&gt;10000,$Q452,IFERROR(DATE(INT($Q452),IF(ROUND(MOD($Q452,1)*100,0)&gt;12,ROUND(MOD($Q452,1)*10,0),ROUND(MOD($Q452,1)*100,0))+1,0),"")),IFERROR(IF(LEN($Q452)-LEN(SUBSTITUTE($Q452,".",""))&gt;=2,DATEVALUE(SUBSTITUTE(TRIM($Q452),".","-")),DATE(VALUE(LEFT(TRIM($Q452),4)),VALUE(MID(TRIM($Q452),6,2))+1,0)),"")))</f>
        <v/>
      </c>
      <c r="AB452" s="77" t="str">
        <f aca="false">IF(TRIM($S452&amp;"")="","",IF(ISNUMBER($S452),IF($S452&gt;10000,$S452,IFERROR(DATE(INT($S452),IF(ROUND(MOD($S452,1)*100,0)&gt;12,ROUND(MOD($S452,1)*10,0),ROUND(MOD($S452,1)*100,0))+1,0),"")),IFERROR(IF(LEN($S452)-LEN(SUBSTITUTE($S452,".",""))&gt;=2,DATEVALUE(SUBSTITUTE(TRIM($S452),".","-")),DATE(VALUE(LEFT(TRIM($S452),4)),VALUE(MID(TRIM($S452),6,2))+1,0)),"")))</f>
        <v/>
      </c>
      <c r="AC452" s="77" t="str">
        <f aca="false">IF(TRIM($T452&amp;"")="","",IF(ISNUMBER($T452),IF($T452&gt;10000,$T452,IFERROR(DATE(INT($T452),IF(ROUND(MOD($T452,1)*100,0)&gt;12,ROUND(MOD($T452,1)*10,0),ROUND(MOD($T452,1)*100,0))+1,0),"")),IFERROR(IF(LEN($T452)-LEN(SUBSTITUTE($T452,".",""))&gt;=2,DATEVALUE(SUBSTITUTE(TRIM($T452),".","-")),DATE(VALUE(LEFT(TRIM($T452),4)),VALUE(MID(TRIM($T452),6,2))+1,0)),"")))</f>
        <v/>
      </c>
    </row>
    <row r="453" customFormat="false" ht="14.25" hidden="false" customHeight="false" outlineLevel="0" collapsed="false">
      <c r="X453" s="77"/>
      <c r="Y453" s="78" t="str">
        <f aca="true">IF(TRIM($B453&amp;$C453)="","",IF(OR($W453="安装免保",$W453="技术免保",$W453="质保期内"),IF(NOT(ISNUMBER($X453)),"▲免保到期日没填",IF($X453&lt;TODAY(),"▲免保已到期，转收费",IF($X453-TODAY()&lt;=提醒天数,"免保剩"&amp;($X453-TODAY())&amp;"天","免保中"))),IF($W453="暂停维保","暂停中",IF($W453="已解约","已解约",""))))</f>
        <v/>
      </c>
      <c r="Z453" s="78" t="str">
        <f aca="true">IF(TRIM($B453&amp;$C453)="","",TRIM(IF($AA453="","",IF($AA453&lt;TODAY(),"年检已过期"&amp;(TODAY()-$AA453)&amp;"天 ",IF($AA453-TODAY()&lt;=提醒天数,"年检剩"&amp;($AA453-TODAY())&amp;"天 ","")))&amp;IF($AB453="","",IF($AB453&lt;TODAY(),"限速器已过期"&amp;(TODAY()-$AB453)&amp;"天 ",IF($AB453-TODAY()&lt;=提醒天数,"限速器剩"&amp;($AB453-TODAY())&amp;"天 ","")))&amp;IF($AC453="","",IF($AC453&lt;TODAY(),"载重试验已过期"&amp;(TODAY()-$AC453)&amp;"天 ",IF($AC453-TODAY()&lt;=提醒天数,"载重试验剩"&amp;($AC453-TODAY())&amp;"天 ","")))))</f>
        <v/>
      </c>
      <c r="AA453" s="77" t="str">
        <f aca="false">IF(TRIM($Q453&amp;"")="","",IF(ISNUMBER($Q453),IF($Q453&gt;10000,$Q453,IFERROR(DATE(INT($Q453),IF(ROUND(MOD($Q453,1)*100,0)&gt;12,ROUND(MOD($Q453,1)*10,0),ROUND(MOD($Q453,1)*100,0))+1,0),"")),IFERROR(IF(LEN($Q453)-LEN(SUBSTITUTE($Q453,".",""))&gt;=2,DATEVALUE(SUBSTITUTE(TRIM($Q453),".","-")),DATE(VALUE(LEFT(TRIM($Q453),4)),VALUE(MID(TRIM($Q453),6,2))+1,0)),"")))</f>
        <v/>
      </c>
      <c r="AB453" s="77" t="str">
        <f aca="false">IF(TRIM($S453&amp;"")="","",IF(ISNUMBER($S453),IF($S453&gt;10000,$S453,IFERROR(DATE(INT($S453),IF(ROUND(MOD($S453,1)*100,0)&gt;12,ROUND(MOD($S453,1)*10,0),ROUND(MOD($S453,1)*100,0))+1,0),"")),IFERROR(IF(LEN($S453)-LEN(SUBSTITUTE($S453,".",""))&gt;=2,DATEVALUE(SUBSTITUTE(TRIM($S453),".","-")),DATE(VALUE(LEFT(TRIM($S453),4)),VALUE(MID(TRIM($S453),6,2))+1,0)),"")))</f>
        <v/>
      </c>
      <c r="AC453" s="77" t="str">
        <f aca="false">IF(TRIM($T453&amp;"")="","",IF(ISNUMBER($T453),IF($T453&gt;10000,$T453,IFERROR(DATE(INT($T453),IF(ROUND(MOD($T453,1)*100,0)&gt;12,ROUND(MOD($T453,1)*10,0),ROUND(MOD($T453,1)*100,0))+1,0),"")),IFERROR(IF(LEN($T453)-LEN(SUBSTITUTE($T453,".",""))&gt;=2,DATEVALUE(SUBSTITUTE(TRIM($T453),".","-")),DATE(VALUE(LEFT(TRIM($T453),4)),VALUE(MID(TRIM($T453),6,2))+1,0)),"")))</f>
        <v/>
      </c>
    </row>
    <row r="454" customFormat="false" ht="14.25" hidden="false" customHeight="false" outlineLevel="0" collapsed="false">
      <c r="X454" s="77"/>
      <c r="Y454" s="78" t="str">
        <f aca="true">IF(TRIM($B454&amp;$C454)="","",IF(OR($W454="安装免保",$W454="技术免保",$W454="质保期内"),IF(NOT(ISNUMBER($X454)),"▲免保到期日没填",IF($X454&lt;TODAY(),"▲免保已到期，转收费",IF($X454-TODAY()&lt;=提醒天数,"免保剩"&amp;($X454-TODAY())&amp;"天","免保中"))),IF($W454="暂停维保","暂停中",IF($W454="已解约","已解约",""))))</f>
        <v/>
      </c>
      <c r="Z454" s="78" t="str">
        <f aca="true">IF(TRIM($B454&amp;$C454)="","",TRIM(IF($AA454="","",IF($AA454&lt;TODAY(),"年检已过期"&amp;(TODAY()-$AA454)&amp;"天 ",IF($AA454-TODAY()&lt;=提醒天数,"年检剩"&amp;($AA454-TODAY())&amp;"天 ","")))&amp;IF($AB454="","",IF($AB454&lt;TODAY(),"限速器已过期"&amp;(TODAY()-$AB454)&amp;"天 ",IF($AB454-TODAY()&lt;=提醒天数,"限速器剩"&amp;($AB454-TODAY())&amp;"天 ","")))&amp;IF($AC454="","",IF($AC454&lt;TODAY(),"载重试验已过期"&amp;(TODAY()-$AC454)&amp;"天 ",IF($AC454-TODAY()&lt;=提醒天数,"载重试验剩"&amp;($AC454-TODAY())&amp;"天 ","")))))</f>
        <v/>
      </c>
      <c r="AA454" s="77" t="str">
        <f aca="false">IF(TRIM($Q454&amp;"")="","",IF(ISNUMBER($Q454),IF($Q454&gt;10000,$Q454,IFERROR(DATE(INT($Q454),IF(ROUND(MOD($Q454,1)*100,0)&gt;12,ROUND(MOD($Q454,1)*10,0),ROUND(MOD($Q454,1)*100,0))+1,0),"")),IFERROR(IF(LEN($Q454)-LEN(SUBSTITUTE($Q454,".",""))&gt;=2,DATEVALUE(SUBSTITUTE(TRIM($Q454),".","-")),DATE(VALUE(LEFT(TRIM($Q454),4)),VALUE(MID(TRIM($Q454),6,2))+1,0)),"")))</f>
        <v/>
      </c>
      <c r="AB454" s="77" t="str">
        <f aca="false">IF(TRIM($S454&amp;"")="","",IF(ISNUMBER($S454),IF($S454&gt;10000,$S454,IFERROR(DATE(INT($S454),IF(ROUND(MOD($S454,1)*100,0)&gt;12,ROUND(MOD($S454,1)*10,0),ROUND(MOD($S454,1)*100,0))+1,0),"")),IFERROR(IF(LEN($S454)-LEN(SUBSTITUTE($S454,".",""))&gt;=2,DATEVALUE(SUBSTITUTE(TRIM($S454),".","-")),DATE(VALUE(LEFT(TRIM($S454),4)),VALUE(MID(TRIM($S454),6,2))+1,0)),"")))</f>
        <v/>
      </c>
      <c r="AC454" s="77" t="str">
        <f aca="false">IF(TRIM($T454&amp;"")="","",IF(ISNUMBER($T454),IF($T454&gt;10000,$T454,IFERROR(DATE(INT($T454),IF(ROUND(MOD($T454,1)*100,0)&gt;12,ROUND(MOD($T454,1)*10,0),ROUND(MOD($T454,1)*100,0))+1,0),"")),IFERROR(IF(LEN($T454)-LEN(SUBSTITUTE($T454,".",""))&gt;=2,DATEVALUE(SUBSTITUTE(TRIM($T454),".","-")),DATE(VALUE(LEFT(TRIM($T454),4)),VALUE(MID(TRIM($T454),6,2))+1,0)),"")))</f>
        <v/>
      </c>
    </row>
    <row r="455" customFormat="false" ht="14.25" hidden="false" customHeight="false" outlineLevel="0" collapsed="false">
      <c r="X455" s="77"/>
      <c r="Y455" s="78" t="str">
        <f aca="true">IF(TRIM($B455&amp;$C455)="","",IF(OR($W455="安装免保",$W455="技术免保",$W455="质保期内"),IF(NOT(ISNUMBER($X455)),"▲免保到期日没填",IF($X455&lt;TODAY(),"▲免保已到期，转收费",IF($X455-TODAY()&lt;=提醒天数,"免保剩"&amp;($X455-TODAY())&amp;"天","免保中"))),IF($W455="暂停维保","暂停中",IF($W455="已解约","已解约",""))))</f>
        <v/>
      </c>
      <c r="Z455" s="78" t="str">
        <f aca="true">IF(TRIM($B455&amp;$C455)="","",TRIM(IF($AA455="","",IF($AA455&lt;TODAY(),"年检已过期"&amp;(TODAY()-$AA455)&amp;"天 ",IF($AA455-TODAY()&lt;=提醒天数,"年检剩"&amp;($AA455-TODAY())&amp;"天 ","")))&amp;IF($AB455="","",IF($AB455&lt;TODAY(),"限速器已过期"&amp;(TODAY()-$AB455)&amp;"天 ",IF($AB455-TODAY()&lt;=提醒天数,"限速器剩"&amp;($AB455-TODAY())&amp;"天 ","")))&amp;IF($AC455="","",IF($AC455&lt;TODAY(),"载重试验已过期"&amp;(TODAY()-$AC455)&amp;"天 ",IF($AC455-TODAY()&lt;=提醒天数,"载重试验剩"&amp;($AC455-TODAY())&amp;"天 ","")))))</f>
        <v/>
      </c>
      <c r="AA455" s="77" t="str">
        <f aca="false">IF(TRIM($Q455&amp;"")="","",IF(ISNUMBER($Q455),IF($Q455&gt;10000,$Q455,IFERROR(DATE(INT($Q455),IF(ROUND(MOD($Q455,1)*100,0)&gt;12,ROUND(MOD($Q455,1)*10,0),ROUND(MOD($Q455,1)*100,0))+1,0),"")),IFERROR(IF(LEN($Q455)-LEN(SUBSTITUTE($Q455,".",""))&gt;=2,DATEVALUE(SUBSTITUTE(TRIM($Q455),".","-")),DATE(VALUE(LEFT(TRIM($Q455),4)),VALUE(MID(TRIM($Q455),6,2))+1,0)),"")))</f>
        <v/>
      </c>
      <c r="AB455" s="77" t="str">
        <f aca="false">IF(TRIM($S455&amp;"")="","",IF(ISNUMBER($S455),IF($S455&gt;10000,$S455,IFERROR(DATE(INT($S455),IF(ROUND(MOD($S455,1)*100,0)&gt;12,ROUND(MOD($S455,1)*10,0),ROUND(MOD($S455,1)*100,0))+1,0),"")),IFERROR(IF(LEN($S455)-LEN(SUBSTITUTE($S455,".",""))&gt;=2,DATEVALUE(SUBSTITUTE(TRIM($S455),".","-")),DATE(VALUE(LEFT(TRIM($S455),4)),VALUE(MID(TRIM($S455),6,2))+1,0)),"")))</f>
        <v/>
      </c>
      <c r="AC455" s="77" t="str">
        <f aca="false">IF(TRIM($T455&amp;"")="","",IF(ISNUMBER($T455),IF($T455&gt;10000,$T455,IFERROR(DATE(INT($T455),IF(ROUND(MOD($T455,1)*100,0)&gt;12,ROUND(MOD($T455,1)*10,0),ROUND(MOD($T455,1)*100,0))+1,0),"")),IFERROR(IF(LEN($T455)-LEN(SUBSTITUTE($T455,".",""))&gt;=2,DATEVALUE(SUBSTITUTE(TRIM($T455),".","-")),DATE(VALUE(LEFT(TRIM($T455),4)),VALUE(MID(TRIM($T455),6,2))+1,0)),"")))</f>
        <v/>
      </c>
    </row>
    <row r="456" customFormat="false" ht="14.25" hidden="false" customHeight="false" outlineLevel="0" collapsed="false">
      <c r="X456" s="77"/>
      <c r="Y456" s="78" t="str">
        <f aca="true">IF(TRIM($B456&amp;$C456)="","",IF(OR($W456="安装免保",$W456="技术免保",$W456="质保期内"),IF(NOT(ISNUMBER($X456)),"▲免保到期日没填",IF($X456&lt;TODAY(),"▲免保已到期，转收费",IF($X456-TODAY()&lt;=提醒天数,"免保剩"&amp;($X456-TODAY())&amp;"天","免保中"))),IF($W456="暂停维保","暂停中",IF($W456="已解约","已解约",""))))</f>
        <v/>
      </c>
      <c r="Z456" s="78" t="str">
        <f aca="true">IF(TRIM($B456&amp;$C456)="","",TRIM(IF($AA456="","",IF($AA456&lt;TODAY(),"年检已过期"&amp;(TODAY()-$AA456)&amp;"天 ",IF($AA456-TODAY()&lt;=提醒天数,"年检剩"&amp;($AA456-TODAY())&amp;"天 ","")))&amp;IF($AB456="","",IF($AB456&lt;TODAY(),"限速器已过期"&amp;(TODAY()-$AB456)&amp;"天 ",IF($AB456-TODAY()&lt;=提醒天数,"限速器剩"&amp;($AB456-TODAY())&amp;"天 ","")))&amp;IF($AC456="","",IF($AC456&lt;TODAY(),"载重试验已过期"&amp;(TODAY()-$AC456)&amp;"天 ",IF($AC456-TODAY()&lt;=提醒天数,"载重试验剩"&amp;($AC456-TODAY())&amp;"天 ","")))))</f>
        <v/>
      </c>
      <c r="AA456" s="77" t="str">
        <f aca="false">IF(TRIM($Q456&amp;"")="","",IF(ISNUMBER($Q456),IF($Q456&gt;10000,$Q456,IFERROR(DATE(INT($Q456),IF(ROUND(MOD($Q456,1)*100,0)&gt;12,ROUND(MOD($Q456,1)*10,0),ROUND(MOD($Q456,1)*100,0))+1,0),"")),IFERROR(IF(LEN($Q456)-LEN(SUBSTITUTE($Q456,".",""))&gt;=2,DATEVALUE(SUBSTITUTE(TRIM($Q456),".","-")),DATE(VALUE(LEFT(TRIM($Q456),4)),VALUE(MID(TRIM($Q456),6,2))+1,0)),"")))</f>
        <v/>
      </c>
      <c r="AB456" s="77" t="str">
        <f aca="false">IF(TRIM($S456&amp;"")="","",IF(ISNUMBER($S456),IF($S456&gt;10000,$S456,IFERROR(DATE(INT($S456),IF(ROUND(MOD($S456,1)*100,0)&gt;12,ROUND(MOD($S456,1)*10,0),ROUND(MOD($S456,1)*100,0))+1,0),"")),IFERROR(IF(LEN($S456)-LEN(SUBSTITUTE($S456,".",""))&gt;=2,DATEVALUE(SUBSTITUTE(TRIM($S456),".","-")),DATE(VALUE(LEFT(TRIM($S456),4)),VALUE(MID(TRIM($S456),6,2))+1,0)),"")))</f>
        <v/>
      </c>
      <c r="AC456" s="77" t="str">
        <f aca="false">IF(TRIM($T456&amp;"")="","",IF(ISNUMBER($T456),IF($T456&gt;10000,$T456,IFERROR(DATE(INT($T456),IF(ROUND(MOD($T456,1)*100,0)&gt;12,ROUND(MOD($T456,1)*10,0),ROUND(MOD($T456,1)*100,0))+1,0),"")),IFERROR(IF(LEN($T456)-LEN(SUBSTITUTE($T456,".",""))&gt;=2,DATEVALUE(SUBSTITUTE(TRIM($T456),".","-")),DATE(VALUE(LEFT(TRIM($T456),4)),VALUE(MID(TRIM($T456),6,2))+1,0)),"")))</f>
        <v/>
      </c>
    </row>
    <row r="457" customFormat="false" ht="14.25" hidden="false" customHeight="false" outlineLevel="0" collapsed="false">
      <c r="X457" s="77"/>
      <c r="Y457" s="78" t="str">
        <f aca="true">IF(TRIM($B457&amp;$C457)="","",IF(OR($W457="安装免保",$W457="技术免保",$W457="质保期内"),IF(NOT(ISNUMBER($X457)),"▲免保到期日没填",IF($X457&lt;TODAY(),"▲免保已到期，转收费",IF($X457-TODAY()&lt;=提醒天数,"免保剩"&amp;($X457-TODAY())&amp;"天","免保中"))),IF($W457="暂停维保","暂停中",IF($W457="已解约","已解约",""))))</f>
        <v/>
      </c>
      <c r="Z457" s="78" t="str">
        <f aca="true">IF(TRIM($B457&amp;$C457)="","",TRIM(IF($AA457="","",IF($AA457&lt;TODAY(),"年检已过期"&amp;(TODAY()-$AA457)&amp;"天 ",IF($AA457-TODAY()&lt;=提醒天数,"年检剩"&amp;($AA457-TODAY())&amp;"天 ","")))&amp;IF($AB457="","",IF($AB457&lt;TODAY(),"限速器已过期"&amp;(TODAY()-$AB457)&amp;"天 ",IF($AB457-TODAY()&lt;=提醒天数,"限速器剩"&amp;($AB457-TODAY())&amp;"天 ","")))&amp;IF($AC457="","",IF($AC457&lt;TODAY(),"载重试验已过期"&amp;(TODAY()-$AC457)&amp;"天 ",IF($AC457-TODAY()&lt;=提醒天数,"载重试验剩"&amp;($AC457-TODAY())&amp;"天 ","")))))</f>
        <v/>
      </c>
      <c r="AA457" s="77" t="str">
        <f aca="false">IF(TRIM($Q457&amp;"")="","",IF(ISNUMBER($Q457),IF($Q457&gt;10000,$Q457,IFERROR(DATE(INT($Q457),IF(ROUND(MOD($Q457,1)*100,0)&gt;12,ROUND(MOD($Q457,1)*10,0),ROUND(MOD($Q457,1)*100,0))+1,0),"")),IFERROR(IF(LEN($Q457)-LEN(SUBSTITUTE($Q457,".",""))&gt;=2,DATEVALUE(SUBSTITUTE(TRIM($Q457),".","-")),DATE(VALUE(LEFT(TRIM($Q457),4)),VALUE(MID(TRIM($Q457),6,2))+1,0)),"")))</f>
        <v/>
      </c>
      <c r="AB457" s="77" t="str">
        <f aca="false">IF(TRIM($S457&amp;"")="","",IF(ISNUMBER($S457),IF($S457&gt;10000,$S457,IFERROR(DATE(INT($S457),IF(ROUND(MOD($S457,1)*100,0)&gt;12,ROUND(MOD($S457,1)*10,0),ROUND(MOD($S457,1)*100,0))+1,0),"")),IFERROR(IF(LEN($S457)-LEN(SUBSTITUTE($S457,".",""))&gt;=2,DATEVALUE(SUBSTITUTE(TRIM($S457),".","-")),DATE(VALUE(LEFT(TRIM($S457),4)),VALUE(MID(TRIM($S457),6,2))+1,0)),"")))</f>
        <v/>
      </c>
      <c r="AC457" s="77" t="str">
        <f aca="false">IF(TRIM($T457&amp;"")="","",IF(ISNUMBER($T457),IF($T457&gt;10000,$T457,IFERROR(DATE(INT($T457),IF(ROUND(MOD($T457,1)*100,0)&gt;12,ROUND(MOD($T457,1)*10,0),ROUND(MOD($T457,1)*100,0))+1,0),"")),IFERROR(IF(LEN($T457)-LEN(SUBSTITUTE($T457,".",""))&gt;=2,DATEVALUE(SUBSTITUTE(TRIM($T457),".","-")),DATE(VALUE(LEFT(TRIM($T457),4)),VALUE(MID(TRIM($T457),6,2))+1,0)),"")))</f>
        <v/>
      </c>
    </row>
    <row r="458" customFormat="false" ht="14.25" hidden="false" customHeight="false" outlineLevel="0" collapsed="false">
      <c r="X458" s="77"/>
      <c r="Y458" s="78" t="str">
        <f aca="true">IF(TRIM($B458&amp;$C458)="","",IF(OR($W458="安装免保",$W458="技术免保",$W458="质保期内"),IF(NOT(ISNUMBER($X458)),"▲免保到期日没填",IF($X458&lt;TODAY(),"▲免保已到期，转收费",IF($X458-TODAY()&lt;=提醒天数,"免保剩"&amp;($X458-TODAY())&amp;"天","免保中"))),IF($W458="暂停维保","暂停中",IF($W458="已解约","已解约",""))))</f>
        <v/>
      </c>
      <c r="Z458" s="78" t="str">
        <f aca="true">IF(TRIM($B458&amp;$C458)="","",TRIM(IF($AA458="","",IF($AA458&lt;TODAY(),"年检已过期"&amp;(TODAY()-$AA458)&amp;"天 ",IF($AA458-TODAY()&lt;=提醒天数,"年检剩"&amp;($AA458-TODAY())&amp;"天 ","")))&amp;IF($AB458="","",IF($AB458&lt;TODAY(),"限速器已过期"&amp;(TODAY()-$AB458)&amp;"天 ",IF($AB458-TODAY()&lt;=提醒天数,"限速器剩"&amp;($AB458-TODAY())&amp;"天 ","")))&amp;IF($AC458="","",IF($AC458&lt;TODAY(),"载重试验已过期"&amp;(TODAY()-$AC458)&amp;"天 ",IF($AC458-TODAY()&lt;=提醒天数,"载重试验剩"&amp;($AC458-TODAY())&amp;"天 ","")))))</f>
        <v/>
      </c>
      <c r="AA458" s="77" t="str">
        <f aca="false">IF(TRIM($Q458&amp;"")="","",IF(ISNUMBER($Q458),IF($Q458&gt;10000,$Q458,IFERROR(DATE(INT($Q458),IF(ROUND(MOD($Q458,1)*100,0)&gt;12,ROUND(MOD($Q458,1)*10,0),ROUND(MOD($Q458,1)*100,0))+1,0),"")),IFERROR(IF(LEN($Q458)-LEN(SUBSTITUTE($Q458,".",""))&gt;=2,DATEVALUE(SUBSTITUTE(TRIM($Q458),".","-")),DATE(VALUE(LEFT(TRIM($Q458),4)),VALUE(MID(TRIM($Q458),6,2))+1,0)),"")))</f>
        <v/>
      </c>
      <c r="AB458" s="77" t="str">
        <f aca="false">IF(TRIM($S458&amp;"")="","",IF(ISNUMBER($S458),IF($S458&gt;10000,$S458,IFERROR(DATE(INT($S458),IF(ROUND(MOD($S458,1)*100,0)&gt;12,ROUND(MOD($S458,1)*10,0),ROUND(MOD($S458,1)*100,0))+1,0),"")),IFERROR(IF(LEN($S458)-LEN(SUBSTITUTE($S458,".",""))&gt;=2,DATEVALUE(SUBSTITUTE(TRIM($S458),".","-")),DATE(VALUE(LEFT(TRIM($S458),4)),VALUE(MID(TRIM($S458),6,2))+1,0)),"")))</f>
        <v/>
      </c>
      <c r="AC458" s="77" t="str">
        <f aca="false">IF(TRIM($T458&amp;"")="","",IF(ISNUMBER($T458),IF($T458&gt;10000,$T458,IFERROR(DATE(INT($T458),IF(ROUND(MOD($T458,1)*100,0)&gt;12,ROUND(MOD($T458,1)*10,0),ROUND(MOD($T458,1)*100,0))+1,0),"")),IFERROR(IF(LEN($T458)-LEN(SUBSTITUTE($T458,".",""))&gt;=2,DATEVALUE(SUBSTITUTE(TRIM($T458),".","-")),DATE(VALUE(LEFT(TRIM($T458),4)),VALUE(MID(TRIM($T458),6,2))+1,0)),"")))</f>
        <v/>
      </c>
    </row>
    <row r="459" customFormat="false" ht="14.25" hidden="false" customHeight="false" outlineLevel="0" collapsed="false">
      <c r="X459" s="77"/>
      <c r="Y459" s="78" t="str">
        <f aca="true">IF(TRIM($B459&amp;$C459)="","",IF(OR($W459="安装免保",$W459="技术免保",$W459="质保期内"),IF(NOT(ISNUMBER($X459)),"▲免保到期日没填",IF($X459&lt;TODAY(),"▲免保已到期，转收费",IF($X459-TODAY()&lt;=提醒天数,"免保剩"&amp;($X459-TODAY())&amp;"天","免保中"))),IF($W459="暂停维保","暂停中",IF($W459="已解约","已解约",""))))</f>
        <v/>
      </c>
      <c r="Z459" s="78" t="str">
        <f aca="true">IF(TRIM($B459&amp;$C459)="","",TRIM(IF($AA459="","",IF($AA459&lt;TODAY(),"年检已过期"&amp;(TODAY()-$AA459)&amp;"天 ",IF($AA459-TODAY()&lt;=提醒天数,"年检剩"&amp;($AA459-TODAY())&amp;"天 ","")))&amp;IF($AB459="","",IF($AB459&lt;TODAY(),"限速器已过期"&amp;(TODAY()-$AB459)&amp;"天 ",IF($AB459-TODAY()&lt;=提醒天数,"限速器剩"&amp;($AB459-TODAY())&amp;"天 ","")))&amp;IF($AC459="","",IF($AC459&lt;TODAY(),"载重试验已过期"&amp;(TODAY()-$AC459)&amp;"天 ",IF($AC459-TODAY()&lt;=提醒天数,"载重试验剩"&amp;($AC459-TODAY())&amp;"天 ","")))))</f>
        <v/>
      </c>
      <c r="AA459" s="77" t="str">
        <f aca="false">IF(TRIM($Q459&amp;"")="","",IF(ISNUMBER($Q459),IF($Q459&gt;10000,$Q459,IFERROR(DATE(INT($Q459),IF(ROUND(MOD($Q459,1)*100,0)&gt;12,ROUND(MOD($Q459,1)*10,0),ROUND(MOD($Q459,1)*100,0))+1,0),"")),IFERROR(IF(LEN($Q459)-LEN(SUBSTITUTE($Q459,".",""))&gt;=2,DATEVALUE(SUBSTITUTE(TRIM($Q459),".","-")),DATE(VALUE(LEFT(TRIM($Q459),4)),VALUE(MID(TRIM($Q459),6,2))+1,0)),"")))</f>
        <v/>
      </c>
      <c r="AB459" s="77" t="str">
        <f aca="false">IF(TRIM($S459&amp;"")="","",IF(ISNUMBER($S459),IF($S459&gt;10000,$S459,IFERROR(DATE(INT($S459),IF(ROUND(MOD($S459,1)*100,0)&gt;12,ROUND(MOD($S459,1)*10,0),ROUND(MOD($S459,1)*100,0))+1,0),"")),IFERROR(IF(LEN($S459)-LEN(SUBSTITUTE($S459,".",""))&gt;=2,DATEVALUE(SUBSTITUTE(TRIM($S459),".","-")),DATE(VALUE(LEFT(TRIM($S459),4)),VALUE(MID(TRIM($S459),6,2))+1,0)),"")))</f>
        <v/>
      </c>
      <c r="AC459" s="77" t="str">
        <f aca="false">IF(TRIM($T459&amp;"")="","",IF(ISNUMBER($T459),IF($T459&gt;10000,$T459,IFERROR(DATE(INT($T459),IF(ROUND(MOD($T459,1)*100,0)&gt;12,ROUND(MOD($T459,1)*10,0),ROUND(MOD($T459,1)*100,0))+1,0),"")),IFERROR(IF(LEN($T459)-LEN(SUBSTITUTE($T459,".",""))&gt;=2,DATEVALUE(SUBSTITUTE(TRIM($T459),".","-")),DATE(VALUE(LEFT(TRIM($T459),4)),VALUE(MID(TRIM($T459),6,2))+1,0)),"")))</f>
        <v/>
      </c>
    </row>
    <row r="460" customFormat="false" ht="14.25" hidden="false" customHeight="false" outlineLevel="0" collapsed="false">
      <c r="X460" s="77"/>
      <c r="Y460" s="78" t="str">
        <f aca="true">IF(TRIM($B460&amp;$C460)="","",IF(OR($W460="安装免保",$W460="技术免保",$W460="质保期内"),IF(NOT(ISNUMBER($X460)),"▲免保到期日没填",IF($X460&lt;TODAY(),"▲免保已到期，转收费",IF($X460-TODAY()&lt;=提醒天数,"免保剩"&amp;($X460-TODAY())&amp;"天","免保中"))),IF($W460="暂停维保","暂停中",IF($W460="已解约","已解约",""))))</f>
        <v/>
      </c>
      <c r="Z460" s="78" t="str">
        <f aca="true">IF(TRIM($B460&amp;$C460)="","",TRIM(IF($AA460="","",IF($AA460&lt;TODAY(),"年检已过期"&amp;(TODAY()-$AA460)&amp;"天 ",IF($AA460-TODAY()&lt;=提醒天数,"年检剩"&amp;($AA460-TODAY())&amp;"天 ","")))&amp;IF($AB460="","",IF($AB460&lt;TODAY(),"限速器已过期"&amp;(TODAY()-$AB460)&amp;"天 ",IF($AB460-TODAY()&lt;=提醒天数,"限速器剩"&amp;($AB460-TODAY())&amp;"天 ","")))&amp;IF($AC460="","",IF($AC460&lt;TODAY(),"载重试验已过期"&amp;(TODAY()-$AC460)&amp;"天 ",IF($AC460-TODAY()&lt;=提醒天数,"载重试验剩"&amp;($AC460-TODAY())&amp;"天 ","")))))</f>
        <v/>
      </c>
      <c r="AA460" s="77" t="str">
        <f aca="false">IF(TRIM($Q460&amp;"")="","",IF(ISNUMBER($Q460),IF($Q460&gt;10000,$Q460,IFERROR(DATE(INT($Q460),IF(ROUND(MOD($Q460,1)*100,0)&gt;12,ROUND(MOD($Q460,1)*10,0),ROUND(MOD($Q460,1)*100,0))+1,0),"")),IFERROR(IF(LEN($Q460)-LEN(SUBSTITUTE($Q460,".",""))&gt;=2,DATEVALUE(SUBSTITUTE(TRIM($Q460),".","-")),DATE(VALUE(LEFT(TRIM($Q460),4)),VALUE(MID(TRIM($Q460),6,2))+1,0)),"")))</f>
        <v/>
      </c>
      <c r="AB460" s="77" t="str">
        <f aca="false">IF(TRIM($S460&amp;"")="","",IF(ISNUMBER($S460),IF($S460&gt;10000,$S460,IFERROR(DATE(INT($S460),IF(ROUND(MOD($S460,1)*100,0)&gt;12,ROUND(MOD($S460,1)*10,0),ROUND(MOD($S460,1)*100,0))+1,0),"")),IFERROR(IF(LEN($S460)-LEN(SUBSTITUTE($S460,".",""))&gt;=2,DATEVALUE(SUBSTITUTE(TRIM($S460),".","-")),DATE(VALUE(LEFT(TRIM($S460),4)),VALUE(MID(TRIM($S460),6,2))+1,0)),"")))</f>
        <v/>
      </c>
      <c r="AC460" s="77" t="str">
        <f aca="false">IF(TRIM($T460&amp;"")="","",IF(ISNUMBER($T460),IF($T460&gt;10000,$T460,IFERROR(DATE(INT($T460),IF(ROUND(MOD($T460,1)*100,0)&gt;12,ROUND(MOD($T460,1)*10,0),ROUND(MOD($T460,1)*100,0))+1,0),"")),IFERROR(IF(LEN($T460)-LEN(SUBSTITUTE($T460,".",""))&gt;=2,DATEVALUE(SUBSTITUTE(TRIM($T460),".","-")),DATE(VALUE(LEFT(TRIM($T460),4)),VALUE(MID(TRIM($T460),6,2))+1,0)),"")))</f>
        <v/>
      </c>
    </row>
    <row r="461" customFormat="false" ht="14.25" hidden="false" customHeight="false" outlineLevel="0" collapsed="false">
      <c r="X461" s="77"/>
      <c r="Y461" s="78" t="str">
        <f aca="true">IF(TRIM($B461&amp;$C461)="","",IF(OR($W461="安装免保",$W461="技术免保",$W461="质保期内"),IF(NOT(ISNUMBER($X461)),"▲免保到期日没填",IF($X461&lt;TODAY(),"▲免保已到期，转收费",IF($X461-TODAY()&lt;=提醒天数,"免保剩"&amp;($X461-TODAY())&amp;"天","免保中"))),IF($W461="暂停维保","暂停中",IF($W461="已解约","已解约",""))))</f>
        <v/>
      </c>
      <c r="Z461" s="78" t="str">
        <f aca="true">IF(TRIM($B461&amp;$C461)="","",TRIM(IF($AA461="","",IF($AA461&lt;TODAY(),"年检已过期"&amp;(TODAY()-$AA461)&amp;"天 ",IF($AA461-TODAY()&lt;=提醒天数,"年检剩"&amp;($AA461-TODAY())&amp;"天 ","")))&amp;IF($AB461="","",IF($AB461&lt;TODAY(),"限速器已过期"&amp;(TODAY()-$AB461)&amp;"天 ",IF($AB461-TODAY()&lt;=提醒天数,"限速器剩"&amp;($AB461-TODAY())&amp;"天 ","")))&amp;IF($AC461="","",IF($AC461&lt;TODAY(),"载重试验已过期"&amp;(TODAY()-$AC461)&amp;"天 ",IF($AC461-TODAY()&lt;=提醒天数,"载重试验剩"&amp;($AC461-TODAY())&amp;"天 ","")))))</f>
        <v/>
      </c>
      <c r="AA461" s="77" t="str">
        <f aca="false">IF(TRIM($Q461&amp;"")="","",IF(ISNUMBER($Q461),IF($Q461&gt;10000,$Q461,IFERROR(DATE(INT($Q461),IF(ROUND(MOD($Q461,1)*100,0)&gt;12,ROUND(MOD($Q461,1)*10,0),ROUND(MOD($Q461,1)*100,0))+1,0),"")),IFERROR(IF(LEN($Q461)-LEN(SUBSTITUTE($Q461,".",""))&gt;=2,DATEVALUE(SUBSTITUTE(TRIM($Q461),".","-")),DATE(VALUE(LEFT(TRIM($Q461),4)),VALUE(MID(TRIM($Q461),6,2))+1,0)),"")))</f>
        <v/>
      </c>
      <c r="AB461" s="77" t="str">
        <f aca="false">IF(TRIM($S461&amp;"")="","",IF(ISNUMBER($S461),IF($S461&gt;10000,$S461,IFERROR(DATE(INT($S461),IF(ROUND(MOD($S461,1)*100,0)&gt;12,ROUND(MOD($S461,1)*10,0),ROUND(MOD($S461,1)*100,0))+1,0),"")),IFERROR(IF(LEN($S461)-LEN(SUBSTITUTE($S461,".",""))&gt;=2,DATEVALUE(SUBSTITUTE(TRIM($S461),".","-")),DATE(VALUE(LEFT(TRIM($S461),4)),VALUE(MID(TRIM($S461),6,2))+1,0)),"")))</f>
        <v/>
      </c>
      <c r="AC461" s="77" t="str">
        <f aca="false">IF(TRIM($T461&amp;"")="","",IF(ISNUMBER($T461),IF($T461&gt;10000,$T461,IFERROR(DATE(INT($T461),IF(ROUND(MOD($T461,1)*100,0)&gt;12,ROUND(MOD($T461,1)*10,0),ROUND(MOD($T461,1)*100,0))+1,0),"")),IFERROR(IF(LEN($T461)-LEN(SUBSTITUTE($T461,".",""))&gt;=2,DATEVALUE(SUBSTITUTE(TRIM($T461),".","-")),DATE(VALUE(LEFT(TRIM($T461),4)),VALUE(MID(TRIM($T461),6,2))+1,0)),"")))</f>
        <v/>
      </c>
    </row>
    <row r="462" customFormat="false" ht="14.25" hidden="false" customHeight="false" outlineLevel="0" collapsed="false">
      <c r="X462" s="77"/>
      <c r="Y462" s="78" t="str">
        <f aca="true">IF(TRIM($B462&amp;$C462)="","",IF(OR($W462="安装免保",$W462="技术免保",$W462="质保期内"),IF(NOT(ISNUMBER($X462)),"▲免保到期日没填",IF($X462&lt;TODAY(),"▲免保已到期，转收费",IF($X462-TODAY()&lt;=提醒天数,"免保剩"&amp;($X462-TODAY())&amp;"天","免保中"))),IF($W462="暂停维保","暂停中",IF($W462="已解约","已解约",""))))</f>
        <v/>
      </c>
      <c r="Z462" s="78" t="str">
        <f aca="true">IF(TRIM($B462&amp;$C462)="","",TRIM(IF($AA462="","",IF($AA462&lt;TODAY(),"年检已过期"&amp;(TODAY()-$AA462)&amp;"天 ",IF($AA462-TODAY()&lt;=提醒天数,"年检剩"&amp;($AA462-TODAY())&amp;"天 ","")))&amp;IF($AB462="","",IF($AB462&lt;TODAY(),"限速器已过期"&amp;(TODAY()-$AB462)&amp;"天 ",IF($AB462-TODAY()&lt;=提醒天数,"限速器剩"&amp;($AB462-TODAY())&amp;"天 ","")))&amp;IF($AC462="","",IF($AC462&lt;TODAY(),"载重试验已过期"&amp;(TODAY()-$AC462)&amp;"天 ",IF($AC462-TODAY()&lt;=提醒天数,"载重试验剩"&amp;($AC462-TODAY())&amp;"天 ","")))))</f>
        <v/>
      </c>
      <c r="AA462" s="77" t="str">
        <f aca="false">IF(TRIM($Q462&amp;"")="","",IF(ISNUMBER($Q462),IF($Q462&gt;10000,$Q462,IFERROR(DATE(INT($Q462),IF(ROUND(MOD($Q462,1)*100,0)&gt;12,ROUND(MOD($Q462,1)*10,0),ROUND(MOD($Q462,1)*100,0))+1,0),"")),IFERROR(IF(LEN($Q462)-LEN(SUBSTITUTE($Q462,".",""))&gt;=2,DATEVALUE(SUBSTITUTE(TRIM($Q462),".","-")),DATE(VALUE(LEFT(TRIM($Q462),4)),VALUE(MID(TRIM($Q462),6,2))+1,0)),"")))</f>
        <v/>
      </c>
      <c r="AB462" s="77" t="str">
        <f aca="false">IF(TRIM($S462&amp;"")="","",IF(ISNUMBER($S462),IF($S462&gt;10000,$S462,IFERROR(DATE(INT($S462),IF(ROUND(MOD($S462,1)*100,0)&gt;12,ROUND(MOD($S462,1)*10,0),ROUND(MOD($S462,1)*100,0))+1,0),"")),IFERROR(IF(LEN($S462)-LEN(SUBSTITUTE($S462,".",""))&gt;=2,DATEVALUE(SUBSTITUTE(TRIM($S462),".","-")),DATE(VALUE(LEFT(TRIM($S462),4)),VALUE(MID(TRIM($S462),6,2))+1,0)),"")))</f>
        <v/>
      </c>
      <c r="AC462" s="77" t="str">
        <f aca="false">IF(TRIM($T462&amp;"")="","",IF(ISNUMBER($T462),IF($T462&gt;10000,$T462,IFERROR(DATE(INT($T462),IF(ROUND(MOD($T462,1)*100,0)&gt;12,ROUND(MOD($T462,1)*10,0),ROUND(MOD($T462,1)*100,0))+1,0),"")),IFERROR(IF(LEN($T462)-LEN(SUBSTITUTE($T462,".",""))&gt;=2,DATEVALUE(SUBSTITUTE(TRIM($T462),".","-")),DATE(VALUE(LEFT(TRIM($T462),4)),VALUE(MID(TRIM($T462),6,2))+1,0)),"")))</f>
        <v/>
      </c>
    </row>
    <row r="463" customFormat="false" ht="14.25" hidden="false" customHeight="false" outlineLevel="0" collapsed="false">
      <c r="X463" s="77"/>
      <c r="Y463" s="78" t="str">
        <f aca="true">IF(TRIM($B463&amp;$C463)="","",IF(OR($W463="安装免保",$W463="技术免保",$W463="质保期内"),IF(NOT(ISNUMBER($X463)),"▲免保到期日没填",IF($X463&lt;TODAY(),"▲免保已到期，转收费",IF($X463-TODAY()&lt;=提醒天数,"免保剩"&amp;($X463-TODAY())&amp;"天","免保中"))),IF($W463="暂停维保","暂停中",IF($W463="已解约","已解约",""))))</f>
        <v/>
      </c>
      <c r="Z463" s="78" t="str">
        <f aca="true">IF(TRIM($B463&amp;$C463)="","",TRIM(IF($AA463="","",IF($AA463&lt;TODAY(),"年检已过期"&amp;(TODAY()-$AA463)&amp;"天 ",IF($AA463-TODAY()&lt;=提醒天数,"年检剩"&amp;($AA463-TODAY())&amp;"天 ","")))&amp;IF($AB463="","",IF($AB463&lt;TODAY(),"限速器已过期"&amp;(TODAY()-$AB463)&amp;"天 ",IF($AB463-TODAY()&lt;=提醒天数,"限速器剩"&amp;($AB463-TODAY())&amp;"天 ","")))&amp;IF($AC463="","",IF($AC463&lt;TODAY(),"载重试验已过期"&amp;(TODAY()-$AC463)&amp;"天 ",IF($AC463-TODAY()&lt;=提醒天数,"载重试验剩"&amp;($AC463-TODAY())&amp;"天 ","")))))</f>
        <v/>
      </c>
      <c r="AA463" s="77" t="str">
        <f aca="false">IF(TRIM($Q463&amp;"")="","",IF(ISNUMBER($Q463),IF($Q463&gt;10000,$Q463,IFERROR(DATE(INT($Q463),IF(ROUND(MOD($Q463,1)*100,0)&gt;12,ROUND(MOD($Q463,1)*10,0),ROUND(MOD($Q463,1)*100,0))+1,0),"")),IFERROR(IF(LEN($Q463)-LEN(SUBSTITUTE($Q463,".",""))&gt;=2,DATEVALUE(SUBSTITUTE(TRIM($Q463),".","-")),DATE(VALUE(LEFT(TRIM($Q463),4)),VALUE(MID(TRIM($Q463),6,2))+1,0)),"")))</f>
        <v/>
      </c>
      <c r="AB463" s="77" t="str">
        <f aca="false">IF(TRIM($S463&amp;"")="","",IF(ISNUMBER($S463),IF($S463&gt;10000,$S463,IFERROR(DATE(INT($S463),IF(ROUND(MOD($S463,1)*100,0)&gt;12,ROUND(MOD($S463,1)*10,0),ROUND(MOD($S463,1)*100,0))+1,0),"")),IFERROR(IF(LEN($S463)-LEN(SUBSTITUTE($S463,".",""))&gt;=2,DATEVALUE(SUBSTITUTE(TRIM($S463),".","-")),DATE(VALUE(LEFT(TRIM($S463),4)),VALUE(MID(TRIM($S463),6,2))+1,0)),"")))</f>
        <v/>
      </c>
      <c r="AC463" s="77" t="str">
        <f aca="false">IF(TRIM($T463&amp;"")="","",IF(ISNUMBER($T463),IF($T463&gt;10000,$T463,IFERROR(DATE(INT($T463),IF(ROUND(MOD($T463,1)*100,0)&gt;12,ROUND(MOD($T463,1)*10,0),ROUND(MOD($T463,1)*100,0))+1,0),"")),IFERROR(IF(LEN($T463)-LEN(SUBSTITUTE($T463,".",""))&gt;=2,DATEVALUE(SUBSTITUTE(TRIM($T463),".","-")),DATE(VALUE(LEFT(TRIM($T463),4)),VALUE(MID(TRIM($T463),6,2))+1,0)),"")))</f>
        <v/>
      </c>
    </row>
    <row r="464" customFormat="false" ht="14.25" hidden="false" customHeight="false" outlineLevel="0" collapsed="false">
      <c r="X464" s="77"/>
      <c r="Y464" s="78" t="str">
        <f aca="true">IF(TRIM($B464&amp;$C464)="","",IF(OR($W464="安装免保",$W464="技术免保",$W464="质保期内"),IF(NOT(ISNUMBER($X464)),"▲免保到期日没填",IF($X464&lt;TODAY(),"▲免保已到期，转收费",IF($X464-TODAY()&lt;=提醒天数,"免保剩"&amp;($X464-TODAY())&amp;"天","免保中"))),IF($W464="暂停维保","暂停中",IF($W464="已解约","已解约",""))))</f>
        <v/>
      </c>
      <c r="Z464" s="78" t="str">
        <f aca="true">IF(TRIM($B464&amp;$C464)="","",TRIM(IF($AA464="","",IF($AA464&lt;TODAY(),"年检已过期"&amp;(TODAY()-$AA464)&amp;"天 ",IF($AA464-TODAY()&lt;=提醒天数,"年检剩"&amp;($AA464-TODAY())&amp;"天 ","")))&amp;IF($AB464="","",IF($AB464&lt;TODAY(),"限速器已过期"&amp;(TODAY()-$AB464)&amp;"天 ",IF($AB464-TODAY()&lt;=提醒天数,"限速器剩"&amp;($AB464-TODAY())&amp;"天 ","")))&amp;IF($AC464="","",IF($AC464&lt;TODAY(),"载重试验已过期"&amp;(TODAY()-$AC464)&amp;"天 ",IF($AC464-TODAY()&lt;=提醒天数,"载重试验剩"&amp;($AC464-TODAY())&amp;"天 ","")))))</f>
        <v/>
      </c>
      <c r="AA464" s="77" t="str">
        <f aca="false">IF(TRIM($Q464&amp;"")="","",IF(ISNUMBER($Q464),IF($Q464&gt;10000,$Q464,IFERROR(DATE(INT($Q464),IF(ROUND(MOD($Q464,1)*100,0)&gt;12,ROUND(MOD($Q464,1)*10,0),ROUND(MOD($Q464,1)*100,0))+1,0),"")),IFERROR(IF(LEN($Q464)-LEN(SUBSTITUTE($Q464,".",""))&gt;=2,DATEVALUE(SUBSTITUTE(TRIM($Q464),".","-")),DATE(VALUE(LEFT(TRIM($Q464),4)),VALUE(MID(TRIM($Q464),6,2))+1,0)),"")))</f>
        <v/>
      </c>
      <c r="AB464" s="77" t="str">
        <f aca="false">IF(TRIM($S464&amp;"")="","",IF(ISNUMBER($S464),IF($S464&gt;10000,$S464,IFERROR(DATE(INT($S464),IF(ROUND(MOD($S464,1)*100,0)&gt;12,ROUND(MOD($S464,1)*10,0),ROUND(MOD($S464,1)*100,0))+1,0),"")),IFERROR(IF(LEN($S464)-LEN(SUBSTITUTE($S464,".",""))&gt;=2,DATEVALUE(SUBSTITUTE(TRIM($S464),".","-")),DATE(VALUE(LEFT(TRIM($S464),4)),VALUE(MID(TRIM($S464),6,2))+1,0)),"")))</f>
        <v/>
      </c>
      <c r="AC464" s="77" t="str">
        <f aca="false">IF(TRIM($T464&amp;"")="","",IF(ISNUMBER($T464),IF($T464&gt;10000,$T464,IFERROR(DATE(INT($T464),IF(ROUND(MOD($T464,1)*100,0)&gt;12,ROUND(MOD($T464,1)*10,0),ROUND(MOD($T464,1)*100,0))+1,0),"")),IFERROR(IF(LEN($T464)-LEN(SUBSTITUTE($T464,".",""))&gt;=2,DATEVALUE(SUBSTITUTE(TRIM($T464),".","-")),DATE(VALUE(LEFT(TRIM($T464),4)),VALUE(MID(TRIM($T464),6,2))+1,0)),"")))</f>
        <v/>
      </c>
    </row>
    <row r="465" customFormat="false" ht="14.25" hidden="false" customHeight="false" outlineLevel="0" collapsed="false">
      <c r="X465" s="77"/>
      <c r="Y465" s="78" t="str">
        <f aca="true">IF(TRIM($B465&amp;$C465)="","",IF(OR($W465="安装免保",$W465="技术免保",$W465="质保期内"),IF(NOT(ISNUMBER($X465)),"▲免保到期日没填",IF($X465&lt;TODAY(),"▲免保已到期，转收费",IF($X465-TODAY()&lt;=提醒天数,"免保剩"&amp;($X465-TODAY())&amp;"天","免保中"))),IF($W465="暂停维保","暂停中",IF($W465="已解约","已解约",""))))</f>
        <v/>
      </c>
      <c r="Z465" s="78" t="str">
        <f aca="true">IF(TRIM($B465&amp;$C465)="","",TRIM(IF($AA465="","",IF($AA465&lt;TODAY(),"年检已过期"&amp;(TODAY()-$AA465)&amp;"天 ",IF($AA465-TODAY()&lt;=提醒天数,"年检剩"&amp;($AA465-TODAY())&amp;"天 ","")))&amp;IF($AB465="","",IF($AB465&lt;TODAY(),"限速器已过期"&amp;(TODAY()-$AB465)&amp;"天 ",IF($AB465-TODAY()&lt;=提醒天数,"限速器剩"&amp;($AB465-TODAY())&amp;"天 ","")))&amp;IF($AC465="","",IF($AC465&lt;TODAY(),"载重试验已过期"&amp;(TODAY()-$AC465)&amp;"天 ",IF($AC465-TODAY()&lt;=提醒天数,"载重试验剩"&amp;($AC465-TODAY())&amp;"天 ","")))))</f>
        <v/>
      </c>
      <c r="AA465" s="77" t="str">
        <f aca="false">IF(TRIM($Q465&amp;"")="","",IF(ISNUMBER($Q465),IF($Q465&gt;10000,$Q465,IFERROR(DATE(INT($Q465),IF(ROUND(MOD($Q465,1)*100,0)&gt;12,ROUND(MOD($Q465,1)*10,0),ROUND(MOD($Q465,1)*100,0))+1,0),"")),IFERROR(IF(LEN($Q465)-LEN(SUBSTITUTE($Q465,".",""))&gt;=2,DATEVALUE(SUBSTITUTE(TRIM($Q465),".","-")),DATE(VALUE(LEFT(TRIM($Q465),4)),VALUE(MID(TRIM($Q465),6,2))+1,0)),"")))</f>
        <v/>
      </c>
      <c r="AB465" s="77" t="str">
        <f aca="false">IF(TRIM($S465&amp;"")="","",IF(ISNUMBER($S465),IF($S465&gt;10000,$S465,IFERROR(DATE(INT($S465),IF(ROUND(MOD($S465,1)*100,0)&gt;12,ROUND(MOD($S465,1)*10,0),ROUND(MOD($S465,1)*100,0))+1,0),"")),IFERROR(IF(LEN($S465)-LEN(SUBSTITUTE($S465,".",""))&gt;=2,DATEVALUE(SUBSTITUTE(TRIM($S465),".","-")),DATE(VALUE(LEFT(TRIM($S465),4)),VALUE(MID(TRIM($S465),6,2))+1,0)),"")))</f>
        <v/>
      </c>
      <c r="AC465" s="77" t="str">
        <f aca="false">IF(TRIM($T465&amp;"")="","",IF(ISNUMBER($T465),IF($T465&gt;10000,$T465,IFERROR(DATE(INT($T465),IF(ROUND(MOD($T465,1)*100,0)&gt;12,ROUND(MOD($T465,1)*10,0),ROUND(MOD($T465,1)*100,0))+1,0),"")),IFERROR(IF(LEN($T465)-LEN(SUBSTITUTE($T465,".",""))&gt;=2,DATEVALUE(SUBSTITUTE(TRIM($T465),".","-")),DATE(VALUE(LEFT(TRIM($T465),4)),VALUE(MID(TRIM($T465),6,2))+1,0)),"")))</f>
        <v/>
      </c>
    </row>
    <row r="466" customFormat="false" ht="14.25" hidden="false" customHeight="false" outlineLevel="0" collapsed="false">
      <c r="X466" s="77"/>
      <c r="Y466" s="78" t="str">
        <f aca="true">IF(TRIM($B466&amp;$C466)="","",IF(OR($W466="安装免保",$W466="技术免保",$W466="质保期内"),IF(NOT(ISNUMBER($X466)),"▲免保到期日没填",IF($X466&lt;TODAY(),"▲免保已到期，转收费",IF($X466-TODAY()&lt;=提醒天数,"免保剩"&amp;($X466-TODAY())&amp;"天","免保中"))),IF($W466="暂停维保","暂停中",IF($W466="已解约","已解约",""))))</f>
        <v/>
      </c>
      <c r="Z466" s="78" t="str">
        <f aca="true">IF(TRIM($B466&amp;$C466)="","",TRIM(IF($AA466="","",IF($AA466&lt;TODAY(),"年检已过期"&amp;(TODAY()-$AA466)&amp;"天 ",IF($AA466-TODAY()&lt;=提醒天数,"年检剩"&amp;($AA466-TODAY())&amp;"天 ","")))&amp;IF($AB466="","",IF($AB466&lt;TODAY(),"限速器已过期"&amp;(TODAY()-$AB466)&amp;"天 ",IF($AB466-TODAY()&lt;=提醒天数,"限速器剩"&amp;($AB466-TODAY())&amp;"天 ","")))&amp;IF($AC466="","",IF($AC466&lt;TODAY(),"载重试验已过期"&amp;(TODAY()-$AC466)&amp;"天 ",IF($AC466-TODAY()&lt;=提醒天数,"载重试验剩"&amp;($AC466-TODAY())&amp;"天 ","")))))</f>
        <v/>
      </c>
      <c r="AA466" s="77" t="str">
        <f aca="false">IF(TRIM($Q466&amp;"")="","",IF(ISNUMBER($Q466),IF($Q466&gt;10000,$Q466,IFERROR(DATE(INT($Q466),IF(ROUND(MOD($Q466,1)*100,0)&gt;12,ROUND(MOD($Q466,1)*10,0),ROUND(MOD($Q466,1)*100,0))+1,0),"")),IFERROR(IF(LEN($Q466)-LEN(SUBSTITUTE($Q466,".",""))&gt;=2,DATEVALUE(SUBSTITUTE(TRIM($Q466),".","-")),DATE(VALUE(LEFT(TRIM($Q466),4)),VALUE(MID(TRIM($Q466),6,2))+1,0)),"")))</f>
        <v/>
      </c>
      <c r="AB466" s="77" t="str">
        <f aca="false">IF(TRIM($S466&amp;"")="","",IF(ISNUMBER($S466),IF($S466&gt;10000,$S466,IFERROR(DATE(INT($S466),IF(ROUND(MOD($S466,1)*100,0)&gt;12,ROUND(MOD($S466,1)*10,0),ROUND(MOD($S466,1)*100,0))+1,0),"")),IFERROR(IF(LEN($S466)-LEN(SUBSTITUTE($S466,".",""))&gt;=2,DATEVALUE(SUBSTITUTE(TRIM($S466),".","-")),DATE(VALUE(LEFT(TRIM($S466),4)),VALUE(MID(TRIM($S466),6,2))+1,0)),"")))</f>
        <v/>
      </c>
      <c r="AC466" s="77" t="str">
        <f aca="false">IF(TRIM($T466&amp;"")="","",IF(ISNUMBER($T466),IF($T466&gt;10000,$T466,IFERROR(DATE(INT($T466),IF(ROUND(MOD($T466,1)*100,0)&gt;12,ROUND(MOD($T466,1)*10,0),ROUND(MOD($T466,1)*100,0))+1,0),"")),IFERROR(IF(LEN($T466)-LEN(SUBSTITUTE($T466,".",""))&gt;=2,DATEVALUE(SUBSTITUTE(TRIM($T466),".","-")),DATE(VALUE(LEFT(TRIM($T466),4)),VALUE(MID(TRIM($T466),6,2))+1,0)),"")))</f>
        <v/>
      </c>
    </row>
    <row r="467" customFormat="false" ht="14.25" hidden="false" customHeight="false" outlineLevel="0" collapsed="false">
      <c r="X467" s="77"/>
      <c r="Y467" s="78" t="str">
        <f aca="true">IF(TRIM($B467&amp;$C467)="","",IF(OR($W467="安装免保",$W467="技术免保",$W467="质保期内"),IF(NOT(ISNUMBER($X467)),"▲免保到期日没填",IF($X467&lt;TODAY(),"▲免保已到期，转收费",IF($X467-TODAY()&lt;=提醒天数,"免保剩"&amp;($X467-TODAY())&amp;"天","免保中"))),IF($W467="暂停维保","暂停中",IF($W467="已解约","已解约",""))))</f>
        <v/>
      </c>
      <c r="Z467" s="78" t="str">
        <f aca="true">IF(TRIM($B467&amp;$C467)="","",TRIM(IF($AA467="","",IF($AA467&lt;TODAY(),"年检已过期"&amp;(TODAY()-$AA467)&amp;"天 ",IF($AA467-TODAY()&lt;=提醒天数,"年检剩"&amp;($AA467-TODAY())&amp;"天 ","")))&amp;IF($AB467="","",IF($AB467&lt;TODAY(),"限速器已过期"&amp;(TODAY()-$AB467)&amp;"天 ",IF($AB467-TODAY()&lt;=提醒天数,"限速器剩"&amp;($AB467-TODAY())&amp;"天 ","")))&amp;IF($AC467="","",IF($AC467&lt;TODAY(),"载重试验已过期"&amp;(TODAY()-$AC467)&amp;"天 ",IF($AC467-TODAY()&lt;=提醒天数,"载重试验剩"&amp;($AC467-TODAY())&amp;"天 ","")))))</f>
        <v/>
      </c>
      <c r="AA467" s="77" t="str">
        <f aca="false">IF(TRIM($Q467&amp;"")="","",IF(ISNUMBER($Q467),IF($Q467&gt;10000,$Q467,IFERROR(DATE(INT($Q467),IF(ROUND(MOD($Q467,1)*100,0)&gt;12,ROUND(MOD($Q467,1)*10,0),ROUND(MOD($Q467,1)*100,0))+1,0),"")),IFERROR(IF(LEN($Q467)-LEN(SUBSTITUTE($Q467,".",""))&gt;=2,DATEVALUE(SUBSTITUTE(TRIM($Q467),".","-")),DATE(VALUE(LEFT(TRIM($Q467),4)),VALUE(MID(TRIM($Q467),6,2))+1,0)),"")))</f>
        <v/>
      </c>
      <c r="AB467" s="77" t="str">
        <f aca="false">IF(TRIM($S467&amp;"")="","",IF(ISNUMBER($S467),IF($S467&gt;10000,$S467,IFERROR(DATE(INT($S467),IF(ROUND(MOD($S467,1)*100,0)&gt;12,ROUND(MOD($S467,1)*10,0),ROUND(MOD($S467,1)*100,0))+1,0),"")),IFERROR(IF(LEN($S467)-LEN(SUBSTITUTE($S467,".",""))&gt;=2,DATEVALUE(SUBSTITUTE(TRIM($S467),".","-")),DATE(VALUE(LEFT(TRIM($S467),4)),VALUE(MID(TRIM($S467),6,2))+1,0)),"")))</f>
        <v/>
      </c>
      <c r="AC467" s="77" t="str">
        <f aca="false">IF(TRIM($T467&amp;"")="","",IF(ISNUMBER($T467),IF($T467&gt;10000,$T467,IFERROR(DATE(INT($T467),IF(ROUND(MOD($T467,1)*100,0)&gt;12,ROUND(MOD($T467,1)*10,0),ROUND(MOD($T467,1)*100,0))+1,0),"")),IFERROR(IF(LEN($T467)-LEN(SUBSTITUTE($T467,".",""))&gt;=2,DATEVALUE(SUBSTITUTE(TRIM($T467),".","-")),DATE(VALUE(LEFT(TRIM($T467),4)),VALUE(MID(TRIM($T467),6,2))+1,0)),"")))</f>
        <v/>
      </c>
    </row>
    <row r="468" customFormat="false" ht="14.25" hidden="false" customHeight="false" outlineLevel="0" collapsed="false">
      <c r="X468" s="77"/>
      <c r="Y468" s="78" t="str">
        <f aca="true">IF(TRIM($B468&amp;$C468)="","",IF(OR($W468="安装免保",$W468="技术免保",$W468="质保期内"),IF(NOT(ISNUMBER($X468)),"▲免保到期日没填",IF($X468&lt;TODAY(),"▲免保已到期，转收费",IF($X468-TODAY()&lt;=提醒天数,"免保剩"&amp;($X468-TODAY())&amp;"天","免保中"))),IF($W468="暂停维保","暂停中",IF($W468="已解约","已解约",""))))</f>
        <v/>
      </c>
      <c r="Z468" s="78" t="str">
        <f aca="true">IF(TRIM($B468&amp;$C468)="","",TRIM(IF($AA468="","",IF($AA468&lt;TODAY(),"年检已过期"&amp;(TODAY()-$AA468)&amp;"天 ",IF($AA468-TODAY()&lt;=提醒天数,"年检剩"&amp;($AA468-TODAY())&amp;"天 ","")))&amp;IF($AB468="","",IF($AB468&lt;TODAY(),"限速器已过期"&amp;(TODAY()-$AB468)&amp;"天 ",IF($AB468-TODAY()&lt;=提醒天数,"限速器剩"&amp;($AB468-TODAY())&amp;"天 ","")))&amp;IF($AC468="","",IF($AC468&lt;TODAY(),"载重试验已过期"&amp;(TODAY()-$AC468)&amp;"天 ",IF($AC468-TODAY()&lt;=提醒天数,"载重试验剩"&amp;($AC468-TODAY())&amp;"天 ","")))))</f>
        <v/>
      </c>
      <c r="AA468" s="77" t="str">
        <f aca="false">IF(TRIM($Q468&amp;"")="","",IF(ISNUMBER($Q468),IF($Q468&gt;10000,$Q468,IFERROR(DATE(INT($Q468),IF(ROUND(MOD($Q468,1)*100,0)&gt;12,ROUND(MOD($Q468,1)*10,0),ROUND(MOD($Q468,1)*100,0))+1,0),"")),IFERROR(IF(LEN($Q468)-LEN(SUBSTITUTE($Q468,".",""))&gt;=2,DATEVALUE(SUBSTITUTE(TRIM($Q468),".","-")),DATE(VALUE(LEFT(TRIM($Q468),4)),VALUE(MID(TRIM($Q468),6,2))+1,0)),"")))</f>
        <v/>
      </c>
      <c r="AB468" s="77" t="str">
        <f aca="false">IF(TRIM($S468&amp;"")="","",IF(ISNUMBER($S468),IF($S468&gt;10000,$S468,IFERROR(DATE(INT($S468),IF(ROUND(MOD($S468,1)*100,0)&gt;12,ROUND(MOD($S468,1)*10,0),ROUND(MOD($S468,1)*100,0))+1,0),"")),IFERROR(IF(LEN($S468)-LEN(SUBSTITUTE($S468,".",""))&gt;=2,DATEVALUE(SUBSTITUTE(TRIM($S468),".","-")),DATE(VALUE(LEFT(TRIM($S468),4)),VALUE(MID(TRIM($S468),6,2))+1,0)),"")))</f>
        <v/>
      </c>
      <c r="AC468" s="77" t="str">
        <f aca="false">IF(TRIM($T468&amp;"")="","",IF(ISNUMBER($T468),IF($T468&gt;10000,$T468,IFERROR(DATE(INT($T468),IF(ROUND(MOD($T468,1)*100,0)&gt;12,ROUND(MOD($T468,1)*10,0),ROUND(MOD($T468,1)*100,0))+1,0),"")),IFERROR(IF(LEN($T468)-LEN(SUBSTITUTE($T468,".",""))&gt;=2,DATEVALUE(SUBSTITUTE(TRIM($T468),".","-")),DATE(VALUE(LEFT(TRIM($T468),4)),VALUE(MID(TRIM($T468),6,2))+1,0)),"")))</f>
        <v/>
      </c>
    </row>
    <row r="469" customFormat="false" ht="14.25" hidden="false" customHeight="false" outlineLevel="0" collapsed="false">
      <c r="X469" s="77"/>
      <c r="Y469" s="78" t="str">
        <f aca="true">IF(TRIM($B469&amp;$C469)="","",IF(OR($W469="安装免保",$W469="技术免保",$W469="质保期内"),IF(NOT(ISNUMBER($X469)),"▲免保到期日没填",IF($X469&lt;TODAY(),"▲免保已到期，转收费",IF($X469-TODAY()&lt;=提醒天数,"免保剩"&amp;($X469-TODAY())&amp;"天","免保中"))),IF($W469="暂停维保","暂停中",IF($W469="已解约","已解约",""))))</f>
        <v/>
      </c>
      <c r="Z469" s="78" t="str">
        <f aca="true">IF(TRIM($B469&amp;$C469)="","",TRIM(IF($AA469="","",IF($AA469&lt;TODAY(),"年检已过期"&amp;(TODAY()-$AA469)&amp;"天 ",IF($AA469-TODAY()&lt;=提醒天数,"年检剩"&amp;($AA469-TODAY())&amp;"天 ","")))&amp;IF($AB469="","",IF($AB469&lt;TODAY(),"限速器已过期"&amp;(TODAY()-$AB469)&amp;"天 ",IF($AB469-TODAY()&lt;=提醒天数,"限速器剩"&amp;($AB469-TODAY())&amp;"天 ","")))&amp;IF($AC469="","",IF($AC469&lt;TODAY(),"载重试验已过期"&amp;(TODAY()-$AC469)&amp;"天 ",IF($AC469-TODAY()&lt;=提醒天数,"载重试验剩"&amp;($AC469-TODAY())&amp;"天 ","")))))</f>
        <v/>
      </c>
      <c r="AA469" s="77" t="str">
        <f aca="false">IF(TRIM($Q469&amp;"")="","",IF(ISNUMBER($Q469),IF($Q469&gt;10000,$Q469,IFERROR(DATE(INT($Q469),IF(ROUND(MOD($Q469,1)*100,0)&gt;12,ROUND(MOD($Q469,1)*10,0),ROUND(MOD($Q469,1)*100,0))+1,0),"")),IFERROR(IF(LEN($Q469)-LEN(SUBSTITUTE($Q469,".",""))&gt;=2,DATEVALUE(SUBSTITUTE(TRIM($Q469),".","-")),DATE(VALUE(LEFT(TRIM($Q469),4)),VALUE(MID(TRIM($Q469),6,2))+1,0)),"")))</f>
        <v/>
      </c>
      <c r="AB469" s="77" t="str">
        <f aca="false">IF(TRIM($S469&amp;"")="","",IF(ISNUMBER($S469),IF($S469&gt;10000,$S469,IFERROR(DATE(INT($S469),IF(ROUND(MOD($S469,1)*100,0)&gt;12,ROUND(MOD($S469,1)*10,0),ROUND(MOD($S469,1)*100,0))+1,0),"")),IFERROR(IF(LEN($S469)-LEN(SUBSTITUTE($S469,".",""))&gt;=2,DATEVALUE(SUBSTITUTE(TRIM($S469),".","-")),DATE(VALUE(LEFT(TRIM($S469),4)),VALUE(MID(TRIM($S469),6,2))+1,0)),"")))</f>
        <v/>
      </c>
      <c r="AC469" s="77" t="str">
        <f aca="false">IF(TRIM($T469&amp;"")="","",IF(ISNUMBER($T469),IF($T469&gt;10000,$T469,IFERROR(DATE(INT($T469),IF(ROUND(MOD($T469,1)*100,0)&gt;12,ROUND(MOD($T469,1)*10,0),ROUND(MOD($T469,1)*100,0))+1,0),"")),IFERROR(IF(LEN($T469)-LEN(SUBSTITUTE($T469,".",""))&gt;=2,DATEVALUE(SUBSTITUTE(TRIM($T469),".","-")),DATE(VALUE(LEFT(TRIM($T469),4)),VALUE(MID(TRIM($T469),6,2))+1,0)),"")))</f>
        <v/>
      </c>
    </row>
    <row r="470" customFormat="false" ht="14.25" hidden="false" customHeight="false" outlineLevel="0" collapsed="false">
      <c r="X470" s="77"/>
      <c r="Y470" s="78" t="str">
        <f aca="true">IF(TRIM($B470&amp;$C470)="","",IF(OR($W470="安装免保",$W470="技术免保",$W470="质保期内"),IF(NOT(ISNUMBER($X470)),"▲免保到期日没填",IF($X470&lt;TODAY(),"▲免保已到期，转收费",IF($X470-TODAY()&lt;=提醒天数,"免保剩"&amp;($X470-TODAY())&amp;"天","免保中"))),IF($W470="暂停维保","暂停中",IF($W470="已解约","已解约",""))))</f>
        <v/>
      </c>
      <c r="Z470" s="78" t="str">
        <f aca="true">IF(TRIM($B470&amp;$C470)="","",TRIM(IF($AA470="","",IF($AA470&lt;TODAY(),"年检已过期"&amp;(TODAY()-$AA470)&amp;"天 ",IF($AA470-TODAY()&lt;=提醒天数,"年检剩"&amp;($AA470-TODAY())&amp;"天 ","")))&amp;IF($AB470="","",IF($AB470&lt;TODAY(),"限速器已过期"&amp;(TODAY()-$AB470)&amp;"天 ",IF($AB470-TODAY()&lt;=提醒天数,"限速器剩"&amp;($AB470-TODAY())&amp;"天 ","")))&amp;IF($AC470="","",IF($AC470&lt;TODAY(),"载重试验已过期"&amp;(TODAY()-$AC470)&amp;"天 ",IF($AC470-TODAY()&lt;=提醒天数,"载重试验剩"&amp;($AC470-TODAY())&amp;"天 ","")))))</f>
        <v/>
      </c>
      <c r="AA470" s="77" t="str">
        <f aca="false">IF(TRIM($Q470&amp;"")="","",IF(ISNUMBER($Q470),IF($Q470&gt;10000,$Q470,IFERROR(DATE(INT($Q470),IF(ROUND(MOD($Q470,1)*100,0)&gt;12,ROUND(MOD($Q470,1)*10,0),ROUND(MOD($Q470,1)*100,0))+1,0),"")),IFERROR(IF(LEN($Q470)-LEN(SUBSTITUTE($Q470,".",""))&gt;=2,DATEVALUE(SUBSTITUTE(TRIM($Q470),".","-")),DATE(VALUE(LEFT(TRIM($Q470),4)),VALUE(MID(TRIM($Q470),6,2))+1,0)),"")))</f>
        <v/>
      </c>
      <c r="AB470" s="77" t="str">
        <f aca="false">IF(TRIM($S470&amp;"")="","",IF(ISNUMBER($S470),IF($S470&gt;10000,$S470,IFERROR(DATE(INT($S470),IF(ROUND(MOD($S470,1)*100,0)&gt;12,ROUND(MOD($S470,1)*10,0),ROUND(MOD($S470,1)*100,0))+1,0),"")),IFERROR(IF(LEN($S470)-LEN(SUBSTITUTE($S470,".",""))&gt;=2,DATEVALUE(SUBSTITUTE(TRIM($S470),".","-")),DATE(VALUE(LEFT(TRIM($S470),4)),VALUE(MID(TRIM($S470),6,2))+1,0)),"")))</f>
        <v/>
      </c>
      <c r="AC470" s="77" t="str">
        <f aca="false">IF(TRIM($T470&amp;"")="","",IF(ISNUMBER($T470),IF($T470&gt;10000,$T470,IFERROR(DATE(INT($T470),IF(ROUND(MOD($T470,1)*100,0)&gt;12,ROUND(MOD($T470,1)*10,0),ROUND(MOD($T470,1)*100,0))+1,0),"")),IFERROR(IF(LEN($T470)-LEN(SUBSTITUTE($T470,".",""))&gt;=2,DATEVALUE(SUBSTITUTE(TRIM($T470),".","-")),DATE(VALUE(LEFT(TRIM($T470),4)),VALUE(MID(TRIM($T470),6,2))+1,0)),"")))</f>
        <v/>
      </c>
    </row>
    <row r="471" customFormat="false" ht="14.25" hidden="false" customHeight="false" outlineLevel="0" collapsed="false">
      <c r="X471" s="77"/>
      <c r="Y471" s="78" t="str">
        <f aca="true">IF(TRIM($B471&amp;$C471)="","",IF(OR($W471="安装免保",$W471="技术免保",$W471="质保期内"),IF(NOT(ISNUMBER($X471)),"▲免保到期日没填",IF($X471&lt;TODAY(),"▲免保已到期，转收费",IF($X471-TODAY()&lt;=提醒天数,"免保剩"&amp;($X471-TODAY())&amp;"天","免保中"))),IF($W471="暂停维保","暂停中",IF($W471="已解约","已解约",""))))</f>
        <v/>
      </c>
      <c r="Z471" s="78" t="str">
        <f aca="true">IF(TRIM($B471&amp;$C471)="","",TRIM(IF($AA471="","",IF($AA471&lt;TODAY(),"年检已过期"&amp;(TODAY()-$AA471)&amp;"天 ",IF($AA471-TODAY()&lt;=提醒天数,"年检剩"&amp;($AA471-TODAY())&amp;"天 ","")))&amp;IF($AB471="","",IF($AB471&lt;TODAY(),"限速器已过期"&amp;(TODAY()-$AB471)&amp;"天 ",IF($AB471-TODAY()&lt;=提醒天数,"限速器剩"&amp;($AB471-TODAY())&amp;"天 ","")))&amp;IF($AC471="","",IF($AC471&lt;TODAY(),"载重试验已过期"&amp;(TODAY()-$AC471)&amp;"天 ",IF($AC471-TODAY()&lt;=提醒天数,"载重试验剩"&amp;($AC471-TODAY())&amp;"天 ","")))))</f>
        <v/>
      </c>
      <c r="AA471" s="77" t="str">
        <f aca="false">IF(TRIM($Q471&amp;"")="","",IF(ISNUMBER($Q471),IF($Q471&gt;10000,$Q471,IFERROR(DATE(INT($Q471),IF(ROUND(MOD($Q471,1)*100,0)&gt;12,ROUND(MOD($Q471,1)*10,0),ROUND(MOD($Q471,1)*100,0))+1,0),"")),IFERROR(IF(LEN($Q471)-LEN(SUBSTITUTE($Q471,".",""))&gt;=2,DATEVALUE(SUBSTITUTE(TRIM($Q471),".","-")),DATE(VALUE(LEFT(TRIM($Q471),4)),VALUE(MID(TRIM($Q471),6,2))+1,0)),"")))</f>
        <v/>
      </c>
      <c r="AB471" s="77" t="str">
        <f aca="false">IF(TRIM($S471&amp;"")="","",IF(ISNUMBER($S471),IF($S471&gt;10000,$S471,IFERROR(DATE(INT($S471),IF(ROUND(MOD($S471,1)*100,0)&gt;12,ROUND(MOD($S471,1)*10,0),ROUND(MOD($S471,1)*100,0))+1,0),"")),IFERROR(IF(LEN($S471)-LEN(SUBSTITUTE($S471,".",""))&gt;=2,DATEVALUE(SUBSTITUTE(TRIM($S471),".","-")),DATE(VALUE(LEFT(TRIM($S471),4)),VALUE(MID(TRIM($S471),6,2))+1,0)),"")))</f>
        <v/>
      </c>
      <c r="AC471" s="77" t="str">
        <f aca="false">IF(TRIM($T471&amp;"")="","",IF(ISNUMBER($T471),IF($T471&gt;10000,$T471,IFERROR(DATE(INT($T471),IF(ROUND(MOD($T471,1)*100,0)&gt;12,ROUND(MOD($T471,1)*10,0),ROUND(MOD($T471,1)*100,0))+1,0),"")),IFERROR(IF(LEN($T471)-LEN(SUBSTITUTE($T471,".",""))&gt;=2,DATEVALUE(SUBSTITUTE(TRIM($T471),".","-")),DATE(VALUE(LEFT(TRIM($T471),4)),VALUE(MID(TRIM($T471),6,2))+1,0)),"")))</f>
        <v/>
      </c>
    </row>
    <row r="472" customFormat="false" ht="14.25" hidden="false" customHeight="false" outlineLevel="0" collapsed="false">
      <c r="X472" s="77"/>
      <c r="Y472" s="78" t="str">
        <f aca="true">IF(TRIM($B472&amp;$C472)="","",IF(OR($W472="安装免保",$W472="技术免保",$W472="质保期内"),IF(NOT(ISNUMBER($X472)),"▲免保到期日没填",IF($X472&lt;TODAY(),"▲免保已到期，转收费",IF($X472-TODAY()&lt;=提醒天数,"免保剩"&amp;($X472-TODAY())&amp;"天","免保中"))),IF($W472="暂停维保","暂停中",IF($W472="已解约","已解约",""))))</f>
        <v/>
      </c>
      <c r="Z472" s="78" t="str">
        <f aca="true">IF(TRIM($B472&amp;$C472)="","",TRIM(IF($AA472="","",IF($AA472&lt;TODAY(),"年检已过期"&amp;(TODAY()-$AA472)&amp;"天 ",IF($AA472-TODAY()&lt;=提醒天数,"年检剩"&amp;($AA472-TODAY())&amp;"天 ","")))&amp;IF($AB472="","",IF($AB472&lt;TODAY(),"限速器已过期"&amp;(TODAY()-$AB472)&amp;"天 ",IF($AB472-TODAY()&lt;=提醒天数,"限速器剩"&amp;($AB472-TODAY())&amp;"天 ","")))&amp;IF($AC472="","",IF($AC472&lt;TODAY(),"载重试验已过期"&amp;(TODAY()-$AC472)&amp;"天 ",IF($AC472-TODAY()&lt;=提醒天数,"载重试验剩"&amp;($AC472-TODAY())&amp;"天 ","")))))</f>
        <v/>
      </c>
      <c r="AA472" s="77" t="str">
        <f aca="false">IF(TRIM($Q472&amp;"")="","",IF(ISNUMBER($Q472),IF($Q472&gt;10000,$Q472,IFERROR(DATE(INT($Q472),IF(ROUND(MOD($Q472,1)*100,0)&gt;12,ROUND(MOD($Q472,1)*10,0),ROUND(MOD($Q472,1)*100,0))+1,0),"")),IFERROR(IF(LEN($Q472)-LEN(SUBSTITUTE($Q472,".",""))&gt;=2,DATEVALUE(SUBSTITUTE(TRIM($Q472),".","-")),DATE(VALUE(LEFT(TRIM($Q472),4)),VALUE(MID(TRIM($Q472),6,2))+1,0)),"")))</f>
        <v/>
      </c>
      <c r="AB472" s="77" t="str">
        <f aca="false">IF(TRIM($S472&amp;"")="","",IF(ISNUMBER($S472),IF($S472&gt;10000,$S472,IFERROR(DATE(INT($S472),IF(ROUND(MOD($S472,1)*100,0)&gt;12,ROUND(MOD($S472,1)*10,0),ROUND(MOD($S472,1)*100,0))+1,0),"")),IFERROR(IF(LEN($S472)-LEN(SUBSTITUTE($S472,".",""))&gt;=2,DATEVALUE(SUBSTITUTE(TRIM($S472),".","-")),DATE(VALUE(LEFT(TRIM($S472),4)),VALUE(MID(TRIM($S472),6,2))+1,0)),"")))</f>
        <v/>
      </c>
      <c r="AC472" s="77" t="str">
        <f aca="false">IF(TRIM($T472&amp;"")="","",IF(ISNUMBER($T472),IF($T472&gt;10000,$T472,IFERROR(DATE(INT($T472),IF(ROUND(MOD($T472,1)*100,0)&gt;12,ROUND(MOD($T472,1)*10,0),ROUND(MOD($T472,1)*100,0))+1,0),"")),IFERROR(IF(LEN($T472)-LEN(SUBSTITUTE($T472,".",""))&gt;=2,DATEVALUE(SUBSTITUTE(TRIM($T472),".","-")),DATE(VALUE(LEFT(TRIM($T472),4)),VALUE(MID(TRIM($T472),6,2))+1,0)),"")))</f>
        <v/>
      </c>
    </row>
    <row r="473" customFormat="false" ht="14.25" hidden="false" customHeight="false" outlineLevel="0" collapsed="false">
      <c r="X473" s="77"/>
      <c r="Y473" s="78" t="str">
        <f aca="true">IF(TRIM($B473&amp;$C473)="","",IF(OR($W473="安装免保",$W473="技术免保",$W473="质保期内"),IF(NOT(ISNUMBER($X473)),"▲免保到期日没填",IF($X473&lt;TODAY(),"▲免保已到期，转收费",IF($X473-TODAY()&lt;=提醒天数,"免保剩"&amp;($X473-TODAY())&amp;"天","免保中"))),IF($W473="暂停维保","暂停中",IF($W473="已解约","已解约",""))))</f>
        <v/>
      </c>
      <c r="Z473" s="78" t="str">
        <f aca="true">IF(TRIM($B473&amp;$C473)="","",TRIM(IF($AA473="","",IF($AA473&lt;TODAY(),"年检已过期"&amp;(TODAY()-$AA473)&amp;"天 ",IF($AA473-TODAY()&lt;=提醒天数,"年检剩"&amp;($AA473-TODAY())&amp;"天 ","")))&amp;IF($AB473="","",IF($AB473&lt;TODAY(),"限速器已过期"&amp;(TODAY()-$AB473)&amp;"天 ",IF($AB473-TODAY()&lt;=提醒天数,"限速器剩"&amp;($AB473-TODAY())&amp;"天 ","")))&amp;IF($AC473="","",IF($AC473&lt;TODAY(),"载重试验已过期"&amp;(TODAY()-$AC473)&amp;"天 ",IF($AC473-TODAY()&lt;=提醒天数,"载重试验剩"&amp;($AC473-TODAY())&amp;"天 ","")))))</f>
        <v/>
      </c>
      <c r="AA473" s="77" t="str">
        <f aca="false">IF(TRIM($Q473&amp;"")="","",IF(ISNUMBER($Q473),IF($Q473&gt;10000,$Q473,IFERROR(DATE(INT($Q473),IF(ROUND(MOD($Q473,1)*100,0)&gt;12,ROUND(MOD($Q473,1)*10,0),ROUND(MOD($Q473,1)*100,0))+1,0),"")),IFERROR(IF(LEN($Q473)-LEN(SUBSTITUTE($Q473,".",""))&gt;=2,DATEVALUE(SUBSTITUTE(TRIM($Q473),".","-")),DATE(VALUE(LEFT(TRIM($Q473),4)),VALUE(MID(TRIM($Q473),6,2))+1,0)),"")))</f>
        <v/>
      </c>
      <c r="AB473" s="77" t="str">
        <f aca="false">IF(TRIM($S473&amp;"")="","",IF(ISNUMBER($S473),IF($S473&gt;10000,$S473,IFERROR(DATE(INT($S473),IF(ROUND(MOD($S473,1)*100,0)&gt;12,ROUND(MOD($S473,1)*10,0),ROUND(MOD($S473,1)*100,0))+1,0),"")),IFERROR(IF(LEN($S473)-LEN(SUBSTITUTE($S473,".",""))&gt;=2,DATEVALUE(SUBSTITUTE(TRIM($S473),".","-")),DATE(VALUE(LEFT(TRIM($S473),4)),VALUE(MID(TRIM($S473),6,2))+1,0)),"")))</f>
        <v/>
      </c>
      <c r="AC473" s="77" t="str">
        <f aca="false">IF(TRIM($T473&amp;"")="","",IF(ISNUMBER($T473),IF($T473&gt;10000,$T473,IFERROR(DATE(INT($T473),IF(ROUND(MOD($T473,1)*100,0)&gt;12,ROUND(MOD($T473,1)*10,0),ROUND(MOD($T473,1)*100,0))+1,0),"")),IFERROR(IF(LEN($T473)-LEN(SUBSTITUTE($T473,".",""))&gt;=2,DATEVALUE(SUBSTITUTE(TRIM($T473),".","-")),DATE(VALUE(LEFT(TRIM($T473),4)),VALUE(MID(TRIM($T473),6,2))+1,0)),"")))</f>
        <v/>
      </c>
    </row>
    <row r="474" customFormat="false" ht="14.25" hidden="false" customHeight="false" outlineLevel="0" collapsed="false">
      <c r="X474" s="77"/>
      <c r="Y474" s="78" t="str">
        <f aca="true">IF(TRIM($B474&amp;$C474)="","",IF(OR($W474="安装免保",$W474="技术免保",$W474="质保期内"),IF(NOT(ISNUMBER($X474)),"▲免保到期日没填",IF($X474&lt;TODAY(),"▲免保已到期，转收费",IF($X474-TODAY()&lt;=提醒天数,"免保剩"&amp;($X474-TODAY())&amp;"天","免保中"))),IF($W474="暂停维保","暂停中",IF($W474="已解约","已解约",""))))</f>
        <v/>
      </c>
      <c r="Z474" s="78" t="str">
        <f aca="true">IF(TRIM($B474&amp;$C474)="","",TRIM(IF($AA474="","",IF($AA474&lt;TODAY(),"年检已过期"&amp;(TODAY()-$AA474)&amp;"天 ",IF($AA474-TODAY()&lt;=提醒天数,"年检剩"&amp;($AA474-TODAY())&amp;"天 ","")))&amp;IF($AB474="","",IF($AB474&lt;TODAY(),"限速器已过期"&amp;(TODAY()-$AB474)&amp;"天 ",IF($AB474-TODAY()&lt;=提醒天数,"限速器剩"&amp;($AB474-TODAY())&amp;"天 ","")))&amp;IF($AC474="","",IF($AC474&lt;TODAY(),"载重试验已过期"&amp;(TODAY()-$AC474)&amp;"天 ",IF($AC474-TODAY()&lt;=提醒天数,"载重试验剩"&amp;($AC474-TODAY())&amp;"天 ","")))))</f>
        <v/>
      </c>
      <c r="AA474" s="77" t="str">
        <f aca="false">IF(TRIM($Q474&amp;"")="","",IF(ISNUMBER($Q474),IF($Q474&gt;10000,$Q474,IFERROR(DATE(INT($Q474),IF(ROUND(MOD($Q474,1)*100,0)&gt;12,ROUND(MOD($Q474,1)*10,0),ROUND(MOD($Q474,1)*100,0))+1,0),"")),IFERROR(IF(LEN($Q474)-LEN(SUBSTITUTE($Q474,".",""))&gt;=2,DATEVALUE(SUBSTITUTE(TRIM($Q474),".","-")),DATE(VALUE(LEFT(TRIM($Q474),4)),VALUE(MID(TRIM($Q474),6,2))+1,0)),"")))</f>
        <v/>
      </c>
      <c r="AB474" s="77" t="str">
        <f aca="false">IF(TRIM($S474&amp;"")="","",IF(ISNUMBER($S474),IF($S474&gt;10000,$S474,IFERROR(DATE(INT($S474),IF(ROUND(MOD($S474,1)*100,0)&gt;12,ROUND(MOD($S474,1)*10,0),ROUND(MOD($S474,1)*100,0))+1,0),"")),IFERROR(IF(LEN($S474)-LEN(SUBSTITUTE($S474,".",""))&gt;=2,DATEVALUE(SUBSTITUTE(TRIM($S474),".","-")),DATE(VALUE(LEFT(TRIM($S474),4)),VALUE(MID(TRIM($S474),6,2))+1,0)),"")))</f>
        <v/>
      </c>
      <c r="AC474" s="77" t="str">
        <f aca="false">IF(TRIM($T474&amp;"")="","",IF(ISNUMBER($T474),IF($T474&gt;10000,$T474,IFERROR(DATE(INT($T474),IF(ROUND(MOD($T474,1)*100,0)&gt;12,ROUND(MOD($T474,1)*10,0),ROUND(MOD($T474,1)*100,0))+1,0),"")),IFERROR(IF(LEN($T474)-LEN(SUBSTITUTE($T474,".",""))&gt;=2,DATEVALUE(SUBSTITUTE(TRIM($T474),".","-")),DATE(VALUE(LEFT(TRIM($T474),4)),VALUE(MID(TRIM($T474),6,2))+1,0)),"")))</f>
        <v/>
      </c>
    </row>
    <row r="475" customFormat="false" ht="14.25" hidden="false" customHeight="false" outlineLevel="0" collapsed="false">
      <c r="X475" s="77"/>
      <c r="Y475" s="78" t="str">
        <f aca="true">IF(TRIM($B475&amp;$C475)="","",IF(OR($W475="安装免保",$W475="技术免保",$W475="质保期内"),IF(NOT(ISNUMBER($X475)),"▲免保到期日没填",IF($X475&lt;TODAY(),"▲免保已到期，转收费",IF($X475-TODAY()&lt;=提醒天数,"免保剩"&amp;($X475-TODAY())&amp;"天","免保中"))),IF($W475="暂停维保","暂停中",IF($W475="已解约","已解约",""))))</f>
        <v/>
      </c>
      <c r="Z475" s="78" t="str">
        <f aca="true">IF(TRIM($B475&amp;$C475)="","",TRIM(IF($AA475="","",IF($AA475&lt;TODAY(),"年检已过期"&amp;(TODAY()-$AA475)&amp;"天 ",IF($AA475-TODAY()&lt;=提醒天数,"年检剩"&amp;($AA475-TODAY())&amp;"天 ","")))&amp;IF($AB475="","",IF($AB475&lt;TODAY(),"限速器已过期"&amp;(TODAY()-$AB475)&amp;"天 ",IF($AB475-TODAY()&lt;=提醒天数,"限速器剩"&amp;($AB475-TODAY())&amp;"天 ","")))&amp;IF($AC475="","",IF($AC475&lt;TODAY(),"载重试验已过期"&amp;(TODAY()-$AC475)&amp;"天 ",IF($AC475-TODAY()&lt;=提醒天数,"载重试验剩"&amp;($AC475-TODAY())&amp;"天 ","")))))</f>
        <v/>
      </c>
      <c r="AA475" s="77" t="str">
        <f aca="false">IF(TRIM($Q475&amp;"")="","",IF(ISNUMBER($Q475),IF($Q475&gt;10000,$Q475,IFERROR(DATE(INT($Q475),IF(ROUND(MOD($Q475,1)*100,0)&gt;12,ROUND(MOD($Q475,1)*10,0),ROUND(MOD($Q475,1)*100,0))+1,0),"")),IFERROR(IF(LEN($Q475)-LEN(SUBSTITUTE($Q475,".",""))&gt;=2,DATEVALUE(SUBSTITUTE(TRIM($Q475),".","-")),DATE(VALUE(LEFT(TRIM($Q475),4)),VALUE(MID(TRIM($Q475),6,2))+1,0)),"")))</f>
        <v/>
      </c>
      <c r="AB475" s="77" t="str">
        <f aca="false">IF(TRIM($S475&amp;"")="","",IF(ISNUMBER($S475),IF($S475&gt;10000,$S475,IFERROR(DATE(INT($S475),IF(ROUND(MOD($S475,1)*100,0)&gt;12,ROUND(MOD($S475,1)*10,0),ROUND(MOD($S475,1)*100,0))+1,0),"")),IFERROR(IF(LEN($S475)-LEN(SUBSTITUTE($S475,".",""))&gt;=2,DATEVALUE(SUBSTITUTE(TRIM($S475),".","-")),DATE(VALUE(LEFT(TRIM($S475),4)),VALUE(MID(TRIM($S475),6,2))+1,0)),"")))</f>
        <v/>
      </c>
      <c r="AC475" s="77" t="str">
        <f aca="false">IF(TRIM($T475&amp;"")="","",IF(ISNUMBER($T475),IF($T475&gt;10000,$T475,IFERROR(DATE(INT($T475),IF(ROUND(MOD($T475,1)*100,0)&gt;12,ROUND(MOD($T475,1)*10,0),ROUND(MOD($T475,1)*100,0))+1,0),"")),IFERROR(IF(LEN($T475)-LEN(SUBSTITUTE($T475,".",""))&gt;=2,DATEVALUE(SUBSTITUTE(TRIM($T475),".","-")),DATE(VALUE(LEFT(TRIM($T475),4)),VALUE(MID(TRIM($T475),6,2))+1,0)),"")))</f>
        <v/>
      </c>
    </row>
    <row r="476" customFormat="false" ht="14.25" hidden="false" customHeight="false" outlineLevel="0" collapsed="false">
      <c r="X476" s="77"/>
      <c r="Y476" s="78" t="str">
        <f aca="true">IF(TRIM($B476&amp;$C476)="","",IF(OR($W476="安装免保",$W476="技术免保",$W476="质保期内"),IF(NOT(ISNUMBER($X476)),"▲免保到期日没填",IF($X476&lt;TODAY(),"▲免保已到期，转收费",IF($X476-TODAY()&lt;=提醒天数,"免保剩"&amp;($X476-TODAY())&amp;"天","免保中"))),IF($W476="暂停维保","暂停中",IF($W476="已解约","已解约",""))))</f>
        <v/>
      </c>
      <c r="Z476" s="78" t="str">
        <f aca="true">IF(TRIM($B476&amp;$C476)="","",TRIM(IF($AA476="","",IF($AA476&lt;TODAY(),"年检已过期"&amp;(TODAY()-$AA476)&amp;"天 ",IF($AA476-TODAY()&lt;=提醒天数,"年检剩"&amp;($AA476-TODAY())&amp;"天 ","")))&amp;IF($AB476="","",IF($AB476&lt;TODAY(),"限速器已过期"&amp;(TODAY()-$AB476)&amp;"天 ",IF($AB476-TODAY()&lt;=提醒天数,"限速器剩"&amp;($AB476-TODAY())&amp;"天 ","")))&amp;IF($AC476="","",IF($AC476&lt;TODAY(),"载重试验已过期"&amp;(TODAY()-$AC476)&amp;"天 ",IF($AC476-TODAY()&lt;=提醒天数,"载重试验剩"&amp;($AC476-TODAY())&amp;"天 ","")))))</f>
        <v/>
      </c>
      <c r="AA476" s="77" t="str">
        <f aca="false">IF(TRIM($Q476&amp;"")="","",IF(ISNUMBER($Q476),IF($Q476&gt;10000,$Q476,IFERROR(DATE(INT($Q476),IF(ROUND(MOD($Q476,1)*100,0)&gt;12,ROUND(MOD($Q476,1)*10,0),ROUND(MOD($Q476,1)*100,0))+1,0),"")),IFERROR(IF(LEN($Q476)-LEN(SUBSTITUTE($Q476,".",""))&gt;=2,DATEVALUE(SUBSTITUTE(TRIM($Q476),".","-")),DATE(VALUE(LEFT(TRIM($Q476),4)),VALUE(MID(TRIM($Q476),6,2))+1,0)),"")))</f>
        <v/>
      </c>
      <c r="AB476" s="77" t="str">
        <f aca="false">IF(TRIM($S476&amp;"")="","",IF(ISNUMBER($S476),IF($S476&gt;10000,$S476,IFERROR(DATE(INT($S476),IF(ROUND(MOD($S476,1)*100,0)&gt;12,ROUND(MOD($S476,1)*10,0),ROUND(MOD($S476,1)*100,0))+1,0),"")),IFERROR(IF(LEN($S476)-LEN(SUBSTITUTE($S476,".",""))&gt;=2,DATEVALUE(SUBSTITUTE(TRIM($S476),".","-")),DATE(VALUE(LEFT(TRIM($S476),4)),VALUE(MID(TRIM($S476),6,2))+1,0)),"")))</f>
        <v/>
      </c>
      <c r="AC476" s="77" t="str">
        <f aca="false">IF(TRIM($T476&amp;"")="","",IF(ISNUMBER($T476),IF($T476&gt;10000,$T476,IFERROR(DATE(INT($T476),IF(ROUND(MOD($T476,1)*100,0)&gt;12,ROUND(MOD($T476,1)*10,0),ROUND(MOD($T476,1)*100,0))+1,0),"")),IFERROR(IF(LEN($T476)-LEN(SUBSTITUTE($T476,".",""))&gt;=2,DATEVALUE(SUBSTITUTE(TRIM($T476),".","-")),DATE(VALUE(LEFT(TRIM($T476),4)),VALUE(MID(TRIM($T476),6,2))+1,0)),"")))</f>
        <v/>
      </c>
    </row>
    <row r="477" customFormat="false" ht="14.25" hidden="false" customHeight="false" outlineLevel="0" collapsed="false">
      <c r="X477" s="77"/>
      <c r="Y477" s="78" t="str">
        <f aca="true">IF(TRIM($B477&amp;$C477)="","",IF(OR($W477="安装免保",$W477="技术免保",$W477="质保期内"),IF(NOT(ISNUMBER($X477)),"▲免保到期日没填",IF($X477&lt;TODAY(),"▲免保已到期，转收费",IF($X477-TODAY()&lt;=提醒天数,"免保剩"&amp;($X477-TODAY())&amp;"天","免保中"))),IF($W477="暂停维保","暂停中",IF($W477="已解约","已解约",""))))</f>
        <v/>
      </c>
      <c r="Z477" s="78" t="str">
        <f aca="true">IF(TRIM($B477&amp;$C477)="","",TRIM(IF($AA477="","",IF($AA477&lt;TODAY(),"年检已过期"&amp;(TODAY()-$AA477)&amp;"天 ",IF($AA477-TODAY()&lt;=提醒天数,"年检剩"&amp;($AA477-TODAY())&amp;"天 ","")))&amp;IF($AB477="","",IF($AB477&lt;TODAY(),"限速器已过期"&amp;(TODAY()-$AB477)&amp;"天 ",IF($AB477-TODAY()&lt;=提醒天数,"限速器剩"&amp;($AB477-TODAY())&amp;"天 ","")))&amp;IF($AC477="","",IF($AC477&lt;TODAY(),"载重试验已过期"&amp;(TODAY()-$AC477)&amp;"天 ",IF($AC477-TODAY()&lt;=提醒天数,"载重试验剩"&amp;($AC477-TODAY())&amp;"天 ","")))))</f>
        <v/>
      </c>
      <c r="AA477" s="77" t="str">
        <f aca="false">IF(TRIM($Q477&amp;"")="","",IF(ISNUMBER($Q477),IF($Q477&gt;10000,$Q477,IFERROR(DATE(INT($Q477),IF(ROUND(MOD($Q477,1)*100,0)&gt;12,ROUND(MOD($Q477,1)*10,0),ROUND(MOD($Q477,1)*100,0))+1,0),"")),IFERROR(IF(LEN($Q477)-LEN(SUBSTITUTE($Q477,".",""))&gt;=2,DATEVALUE(SUBSTITUTE(TRIM($Q477),".","-")),DATE(VALUE(LEFT(TRIM($Q477),4)),VALUE(MID(TRIM($Q477),6,2))+1,0)),"")))</f>
        <v/>
      </c>
      <c r="AB477" s="77" t="str">
        <f aca="false">IF(TRIM($S477&amp;"")="","",IF(ISNUMBER($S477),IF($S477&gt;10000,$S477,IFERROR(DATE(INT($S477),IF(ROUND(MOD($S477,1)*100,0)&gt;12,ROUND(MOD($S477,1)*10,0),ROUND(MOD($S477,1)*100,0))+1,0),"")),IFERROR(IF(LEN($S477)-LEN(SUBSTITUTE($S477,".",""))&gt;=2,DATEVALUE(SUBSTITUTE(TRIM($S477),".","-")),DATE(VALUE(LEFT(TRIM($S477),4)),VALUE(MID(TRIM($S477),6,2))+1,0)),"")))</f>
        <v/>
      </c>
      <c r="AC477" s="77" t="str">
        <f aca="false">IF(TRIM($T477&amp;"")="","",IF(ISNUMBER($T477),IF($T477&gt;10000,$T477,IFERROR(DATE(INT($T477),IF(ROUND(MOD($T477,1)*100,0)&gt;12,ROUND(MOD($T477,1)*10,0),ROUND(MOD($T477,1)*100,0))+1,0),"")),IFERROR(IF(LEN($T477)-LEN(SUBSTITUTE($T477,".",""))&gt;=2,DATEVALUE(SUBSTITUTE(TRIM($T477),".","-")),DATE(VALUE(LEFT(TRIM($T477),4)),VALUE(MID(TRIM($T477),6,2))+1,0)),"")))</f>
        <v/>
      </c>
    </row>
    <row r="478" customFormat="false" ht="14.25" hidden="false" customHeight="false" outlineLevel="0" collapsed="false">
      <c r="X478" s="77"/>
      <c r="Y478" s="78" t="str">
        <f aca="true">IF(TRIM($B478&amp;$C478)="","",IF(OR($W478="安装免保",$W478="技术免保",$W478="质保期内"),IF(NOT(ISNUMBER($X478)),"▲免保到期日没填",IF($X478&lt;TODAY(),"▲免保已到期，转收费",IF($X478-TODAY()&lt;=提醒天数,"免保剩"&amp;($X478-TODAY())&amp;"天","免保中"))),IF($W478="暂停维保","暂停中",IF($W478="已解约","已解约",""))))</f>
        <v/>
      </c>
      <c r="Z478" s="78" t="str">
        <f aca="true">IF(TRIM($B478&amp;$C478)="","",TRIM(IF($AA478="","",IF($AA478&lt;TODAY(),"年检已过期"&amp;(TODAY()-$AA478)&amp;"天 ",IF($AA478-TODAY()&lt;=提醒天数,"年检剩"&amp;($AA478-TODAY())&amp;"天 ","")))&amp;IF($AB478="","",IF($AB478&lt;TODAY(),"限速器已过期"&amp;(TODAY()-$AB478)&amp;"天 ",IF($AB478-TODAY()&lt;=提醒天数,"限速器剩"&amp;($AB478-TODAY())&amp;"天 ","")))&amp;IF($AC478="","",IF($AC478&lt;TODAY(),"载重试验已过期"&amp;(TODAY()-$AC478)&amp;"天 ",IF($AC478-TODAY()&lt;=提醒天数,"载重试验剩"&amp;($AC478-TODAY())&amp;"天 ","")))))</f>
        <v/>
      </c>
      <c r="AA478" s="77" t="str">
        <f aca="false">IF(TRIM($Q478&amp;"")="","",IF(ISNUMBER($Q478),IF($Q478&gt;10000,$Q478,IFERROR(DATE(INT($Q478),IF(ROUND(MOD($Q478,1)*100,0)&gt;12,ROUND(MOD($Q478,1)*10,0),ROUND(MOD($Q478,1)*100,0))+1,0),"")),IFERROR(IF(LEN($Q478)-LEN(SUBSTITUTE($Q478,".",""))&gt;=2,DATEVALUE(SUBSTITUTE(TRIM($Q478),".","-")),DATE(VALUE(LEFT(TRIM($Q478),4)),VALUE(MID(TRIM($Q478),6,2))+1,0)),"")))</f>
        <v/>
      </c>
      <c r="AB478" s="77" t="str">
        <f aca="false">IF(TRIM($S478&amp;"")="","",IF(ISNUMBER($S478),IF($S478&gt;10000,$S478,IFERROR(DATE(INT($S478),IF(ROUND(MOD($S478,1)*100,0)&gt;12,ROUND(MOD($S478,1)*10,0),ROUND(MOD($S478,1)*100,0))+1,0),"")),IFERROR(IF(LEN($S478)-LEN(SUBSTITUTE($S478,".",""))&gt;=2,DATEVALUE(SUBSTITUTE(TRIM($S478),".","-")),DATE(VALUE(LEFT(TRIM($S478),4)),VALUE(MID(TRIM($S478),6,2))+1,0)),"")))</f>
        <v/>
      </c>
      <c r="AC478" s="77" t="str">
        <f aca="false">IF(TRIM($T478&amp;"")="","",IF(ISNUMBER($T478),IF($T478&gt;10000,$T478,IFERROR(DATE(INT($T478),IF(ROUND(MOD($T478,1)*100,0)&gt;12,ROUND(MOD($T478,1)*10,0),ROUND(MOD($T478,1)*100,0))+1,0),"")),IFERROR(IF(LEN($T478)-LEN(SUBSTITUTE($T478,".",""))&gt;=2,DATEVALUE(SUBSTITUTE(TRIM($T478),".","-")),DATE(VALUE(LEFT(TRIM($T478),4)),VALUE(MID(TRIM($T478),6,2))+1,0)),"")))</f>
        <v/>
      </c>
    </row>
    <row r="479" customFormat="false" ht="14.25" hidden="false" customHeight="false" outlineLevel="0" collapsed="false">
      <c r="X479" s="77"/>
      <c r="Y479" s="78" t="str">
        <f aca="true">IF(TRIM($B479&amp;$C479)="","",IF(OR($W479="安装免保",$W479="技术免保",$W479="质保期内"),IF(NOT(ISNUMBER($X479)),"▲免保到期日没填",IF($X479&lt;TODAY(),"▲免保已到期，转收费",IF($X479-TODAY()&lt;=提醒天数,"免保剩"&amp;($X479-TODAY())&amp;"天","免保中"))),IF($W479="暂停维保","暂停中",IF($W479="已解约","已解约",""))))</f>
        <v/>
      </c>
      <c r="Z479" s="78" t="str">
        <f aca="true">IF(TRIM($B479&amp;$C479)="","",TRIM(IF($AA479="","",IF($AA479&lt;TODAY(),"年检已过期"&amp;(TODAY()-$AA479)&amp;"天 ",IF($AA479-TODAY()&lt;=提醒天数,"年检剩"&amp;($AA479-TODAY())&amp;"天 ","")))&amp;IF($AB479="","",IF($AB479&lt;TODAY(),"限速器已过期"&amp;(TODAY()-$AB479)&amp;"天 ",IF($AB479-TODAY()&lt;=提醒天数,"限速器剩"&amp;($AB479-TODAY())&amp;"天 ","")))&amp;IF($AC479="","",IF($AC479&lt;TODAY(),"载重试验已过期"&amp;(TODAY()-$AC479)&amp;"天 ",IF($AC479-TODAY()&lt;=提醒天数,"载重试验剩"&amp;($AC479-TODAY())&amp;"天 ","")))))</f>
        <v/>
      </c>
      <c r="AA479" s="77" t="str">
        <f aca="false">IF(TRIM($Q479&amp;"")="","",IF(ISNUMBER($Q479),IF($Q479&gt;10000,$Q479,IFERROR(DATE(INT($Q479),IF(ROUND(MOD($Q479,1)*100,0)&gt;12,ROUND(MOD($Q479,1)*10,0),ROUND(MOD($Q479,1)*100,0))+1,0),"")),IFERROR(IF(LEN($Q479)-LEN(SUBSTITUTE($Q479,".",""))&gt;=2,DATEVALUE(SUBSTITUTE(TRIM($Q479),".","-")),DATE(VALUE(LEFT(TRIM($Q479),4)),VALUE(MID(TRIM($Q479),6,2))+1,0)),"")))</f>
        <v/>
      </c>
      <c r="AB479" s="77" t="str">
        <f aca="false">IF(TRIM($S479&amp;"")="","",IF(ISNUMBER($S479),IF($S479&gt;10000,$S479,IFERROR(DATE(INT($S479),IF(ROUND(MOD($S479,1)*100,0)&gt;12,ROUND(MOD($S479,1)*10,0),ROUND(MOD($S479,1)*100,0))+1,0),"")),IFERROR(IF(LEN($S479)-LEN(SUBSTITUTE($S479,".",""))&gt;=2,DATEVALUE(SUBSTITUTE(TRIM($S479),".","-")),DATE(VALUE(LEFT(TRIM($S479),4)),VALUE(MID(TRIM($S479),6,2))+1,0)),"")))</f>
        <v/>
      </c>
      <c r="AC479" s="77" t="str">
        <f aca="false">IF(TRIM($T479&amp;"")="","",IF(ISNUMBER($T479),IF($T479&gt;10000,$T479,IFERROR(DATE(INT($T479),IF(ROUND(MOD($T479,1)*100,0)&gt;12,ROUND(MOD($T479,1)*10,0),ROUND(MOD($T479,1)*100,0))+1,0),"")),IFERROR(IF(LEN($T479)-LEN(SUBSTITUTE($T479,".",""))&gt;=2,DATEVALUE(SUBSTITUTE(TRIM($T479),".","-")),DATE(VALUE(LEFT(TRIM($T479),4)),VALUE(MID(TRIM($T479),6,2))+1,0)),"")))</f>
        <v/>
      </c>
    </row>
    <row r="480" customFormat="false" ht="14.25" hidden="false" customHeight="false" outlineLevel="0" collapsed="false">
      <c r="X480" s="77"/>
      <c r="Y480" s="78" t="str">
        <f aca="true">IF(TRIM($B480&amp;$C480)="","",IF(OR($W480="安装免保",$W480="技术免保",$W480="质保期内"),IF(NOT(ISNUMBER($X480)),"▲免保到期日没填",IF($X480&lt;TODAY(),"▲免保已到期，转收费",IF($X480-TODAY()&lt;=提醒天数,"免保剩"&amp;($X480-TODAY())&amp;"天","免保中"))),IF($W480="暂停维保","暂停中",IF($W480="已解约","已解约",""))))</f>
        <v/>
      </c>
      <c r="Z480" s="78" t="str">
        <f aca="true">IF(TRIM($B480&amp;$C480)="","",TRIM(IF($AA480="","",IF($AA480&lt;TODAY(),"年检已过期"&amp;(TODAY()-$AA480)&amp;"天 ",IF($AA480-TODAY()&lt;=提醒天数,"年检剩"&amp;($AA480-TODAY())&amp;"天 ","")))&amp;IF($AB480="","",IF($AB480&lt;TODAY(),"限速器已过期"&amp;(TODAY()-$AB480)&amp;"天 ",IF($AB480-TODAY()&lt;=提醒天数,"限速器剩"&amp;($AB480-TODAY())&amp;"天 ","")))&amp;IF($AC480="","",IF($AC480&lt;TODAY(),"载重试验已过期"&amp;(TODAY()-$AC480)&amp;"天 ",IF($AC480-TODAY()&lt;=提醒天数,"载重试验剩"&amp;($AC480-TODAY())&amp;"天 ","")))))</f>
        <v/>
      </c>
      <c r="AA480" s="77" t="str">
        <f aca="false">IF(TRIM($Q480&amp;"")="","",IF(ISNUMBER($Q480),IF($Q480&gt;10000,$Q480,IFERROR(DATE(INT($Q480),IF(ROUND(MOD($Q480,1)*100,0)&gt;12,ROUND(MOD($Q480,1)*10,0),ROUND(MOD($Q480,1)*100,0))+1,0),"")),IFERROR(IF(LEN($Q480)-LEN(SUBSTITUTE($Q480,".",""))&gt;=2,DATEVALUE(SUBSTITUTE(TRIM($Q480),".","-")),DATE(VALUE(LEFT(TRIM($Q480),4)),VALUE(MID(TRIM($Q480),6,2))+1,0)),"")))</f>
        <v/>
      </c>
      <c r="AB480" s="77" t="str">
        <f aca="false">IF(TRIM($S480&amp;"")="","",IF(ISNUMBER($S480),IF($S480&gt;10000,$S480,IFERROR(DATE(INT($S480),IF(ROUND(MOD($S480,1)*100,0)&gt;12,ROUND(MOD($S480,1)*10,0),ROUND(MOD($S480,1)*100,0))+1,0),"")),IFERROR(IF(LEN($S480)-LEN(SUBSTITUTE($S480,".",""))&gt;=2,DATEVALUE(SUBSTITUTE(TRIM($S480),".","-")),DATE(VALUE(LEFT(TRIM($S480),4)),VALUE(MID(TRIM($S480),6,2))+1,0)),"")))</f>
        <v/>
      </c>
      <c r="AC480" s="77" t="str">
        <f aca="false">IF(TRIM($T480&amp;"")="","",IF(ISNUMBER($T480),IF($T480&gt;10000,$T480,IFERROR(DATE(INT($T480),IF(ROUND(MOD($T480,1)*100,0)&gt;12,ROUND(MOD($T480,1)*10,0),ROUND(MOD($T480,1)*100,0))+1,0),"")),IFERROR(IF(LEN($T480)-LEN(SUBSTITUTE($T480,".",""))&gt;=2,DATEVALUE(SUBSTITUTE(TRIM($T480),".","-")),DATE(VALUE(LEFT(TRIM($T480),4)),VALUE(MID(TRIM($T480),6,2))+1,0)),"")))</f>
        <v/>
      </c>
    </row>
    <row r="481" customFormat="false" ht="14.25" hidden="false" customHeight="false" outlineLevel="0" collapsed="false">
      <c r="X481" s="77"/>
      <c r="Y481" s="78" t="str">
        <f aca="true">IF(TRIM($B481&amp;$C481)="","",IF(OR($W481="安装免保",$W481="技术免保",$W481="质保期内"),IF(NOT(ISNUMBER($X481)),"▲免保到期日没填",IF($X481&lt;TODAY(),"▲免保已到期，转收费",IF($X481-TODAY()&lt;=提醒天数,"免保剩"&amp;($X481-TODAY())&amp;"天","免保中"))),IF($W481="暂停维保","暂停中",IF($W481="已解约","已解约",""))))</f>
        <v/>
      </c>
      <c r="Z481" s="78" t="str">
        <f aca="true">IF(TRIM($B481&amp;$C481)="","",TRIM(IF($AA481="","",IF($AA481&lt;TODAY(),"年检已过期"&amp;(TODAY()-$AA481)&amp;"天 ",IF($AA481-TODAY()&lt;=提醒天数,"年检剩"&amp;($AA481-TODAY())&amp;"天 ","")))&amp;IF($AB481="","",IF($AB481&lt;TODAY(),"限速器已过期"&amp;(TODAY()-$AB481)&amp;"天 ",IF($AB481-TODAY()&lt;=提醒天数,"限速器剩"&amp;($AB481-TODAY())&amp;"天 ","")))&amp;IF($AC481="","",IF($AC481&lt;TODAY(),"载重试验已过期"&amp;(TODAY()-$AC481)&amp;"天 ",IF($AC481-TODAY()&lt;=提醒天数,"载重试验剩"&amp;($AC481-TODAY())&amp;"天 ","")))))</f>
        <v/>
      </c>
      <c r="AA481" s="77" t="str">
        <f aca="false">IF(TRIM($Q481&amp;"")="","",IF(ISNUMBER($Q481),IF($Q481&gt;10000,$Q481,IFERROR(DATE(INT($Q481),IF(ROUND(MOD($Q481,1)*100,0)&gt;12,ROUND(MOD($Q481,1)*10,0),ROUND(MOD($Q481,1)*100,0))+1,0),"")),IFERROR(IF(LEN($Q481)-LEN(SUBSTITUTE($Q481,".",""))&gt;=2,DATEVALUE(SUBSTITUTE(TRIM($Q481),".","-")),DATE(VALUE(LEFT(TRIM($Q481),4)),VALUE(MID(TRIM($Q481),6,2))+1,0)),"")))</f>
        <v/>
      </c>
      <c r="AB481" s="77" t="str">
        <f aca="false">IF(TRIM($S481&amp;"")="","",IF(ISNUMBER($S481),IF($S481&gt;10000,$S481,IFERROR(DATE(INT($S481),IF(ROUND(MOD($S481,1)*100,0)&gt;12,ROUND(MOD($S481,1)*10,0),ROUND(MOD($S481,1)*100,0))+1,0),"")),IFERROR(IF(LEN($S481)-LEN(SUBSTITUTE($S481,".",""))&gt;=2,DATEVALUE(SUBSTITUTE(TRIM($S481),".","-")),DATE(VALUE(LEFT(TRIM($S481),4)),VALUE(MID(TRIM($S481),6,2))+1,0)),"")))</f>
        <v/>
      </c>
      <c r="AC481" s="77" t="str">
        <f aca="false">IF(TRIM($T481&amp;"")="","",IF(ISNUMBER($T481),IF($T481&gt;10000,$T481,IFERROR(DATE(INT($T481),IF(ROUND(MOD($T481,1)*100,0)&gt;12,ROUND(MOD($T481,1)*10,0),ROUND(MOD($T481,1)*100,0))+1,0),"")),IFERROR(IF(LEN($T481)-LEN(SUBSTITUTE($T481,".",""))&gt;=2,DATEVALUE(SUBSTITUTE(TRIM($T481),".","-")),DATE(VALUE(LEFT(TRIM($T481),4)),VALUE(MID(TRIM($T481),6,2))+1,0)),"")))</f>
        <v/>
      </c>
    </row>
    <row r="482" customFormat="false" ht="14.25" hidden="false" customHeight="false" outlineLevel="0" collapsed="false">
      <c r="X482" s="77"/>
      <c r="Y482" s="78" t="str">
        <f aca="true">IF(TRIM($B482&amp;$C482)="","",IF(OR($W482="安装免保",$W482="技术免保",$W482="质保期内"),IF(NOT(ISNUMBER($X482)),"▲免保到期日没填",IF($X482&lt;TODAY(),"▲免保已到期，转收费",IF($X482-TODAY()&lt;=提醒天数,"免保剩"&amp;($X482-TODAY())&amp;"天","免保中"))),IF($W482="暂停维保","暂停中",IF($W482="已解约","已解约",""))))</f>
        <v/>
      </c>
      <c r="Z482" s="78" t="str">
        <f aca="true">IF(TRIM($B482&amp;$C482)="","",TRIM(IF($AA482="","",IF($AA482&lt;TODAY(),"年检已过期"&amp;(TODAY()-$AA482)&amp;"天 ",IF($AA482-TODAY()&lt;=提醒天数,"年检剩"&amp;($AA482-TODAY())&amp;"天 ","")))&amp;IF($AB482="","",IF($AB482&lt;TODAY(),"限速器已过期"&amp;(TODAY()-$AB482)&amp;"天 ",IF($AB482-TODAY()&lt;=提醒天数,"限速器剩"&amp;($AB482-TODAY())&amp;"天 ","")))&amp;IF($AC482="","",IF($AC482&lt;TODAY(),"载重试验已过期"&amp;(TODAY()-$AC482)&amp;"天 ",IF($AC482-TODAY()&lt;=提醒天数,"载重试验剩"&amp;($AC482-TODAY())&amp;"天 ","")))))</f>
        <v/>
      </c>
      <c r="AA482" s="77" t="str">
        <f aca="false">IF(TRIM($Q482&amp;"")="","",IF(ISNUMBER($Q482),IF($Q482&gt;10000,$Q482,IFERROR(DATE(INT($Q482),IF(ROUND(MOD($Q482,1)*100,0)&gt;12,ROUND(MOD($Q482,1)*10,0),ROUND(MOD($Q482,1)*100,0))+1,0),"")),IFERROR(IF(LEN($Q482)-LEN(SUBSTITUTE($Q482,".",""))&gt;=2,DATEVALUE(SUBSTITUTE(TRIM($Q482),".","-")),DATE(VALUE(LEFT(TRIM($Q482),4)),VALUE(MID(TRIM($Q482),6,2))+1,0)),"")))</f>
        <v/>
      </c>
      <c r="AB482" s="77" t="str">
        <f aca="false">IF(TRIM($S482&amp;"")="","",IF(ISNUMBER($S482),IF($S482&gt;10000,$S482,IFERROR(DATE(INT($S482),IF(ROUND(MOD($S482,1)*100,0)&gt;12,ROUND(MOD($S482,1)*10,0),ROUND(MOD($S482,1)*100,0))+1,0),"")),IFERROR(IF(LEN($S482)-LEN(SUBSTITUTE($S482,".",""))&gt;=2,DATEVALUE(SUBSTITUTE(TRIM($S482),".","-")),DATE(VALUE(LEFT(TRIM($S482),4)),VALUE(MID(TRIM($S482),6,2))+1,0)),"")))</f>
        <v/>
      </c>
      <c r="AC482" s="77" t="str">
        <f aca="false">IF(TRIM($T482&amp;"")="","",IF(ISNUMBER($T482),IF($T482&gt;10000,$T482,IFERROR(DATE(INT($T482),IF(ROUND(MOD($T482,1)*100,0)&gt;12,ROUND(MOD($T482,1)*10,0),ROUND(MOD($T482,1)*100,0))+1,0),"")),IFERROR(IF(LEN($T482)-LEN(SUBSTITUTE($T482,".",""))&gt;=2,DATEVALUE(SUBSTITUTE(TRIM($T482),".","-")),DATE(VALUE(LEFT(TRIM($T482),4)),VALUE(MID(TRIM($T482),6,2))+1,0)),"")))</f>
        <v/>
      </c>
    </row>
    <row r="483" customFormat="false" ht="14.25" hidden="false" customHeight="false" outlineLevel="0" collapsed="false">
      <c r="X483" s="77"/>
      <c r="Y483" s="78" t="str">
        <f aca="true">IF(TRIM($B483&amp;$C483)="","",IF(OR($W483="安装免保",$W483="技术免保",$W483="质保期内"),IF(NOT(ISNUMBER($X483)),"▲免保到期日没填",IF($X483&lt;TODAY(),"▲免保已到期，转收费",IF($X483-TODAY()&lt;=提醒天数,"免保剩"&amp;($X483-TODAY())&amp;"天","免保中"))),IF($W483="暂停维保","暂停中",IF($W483="已解约","已解约",""))))</f>
        <v/>
      </c>
      <c r="Z483" s="78" t="str">
        <f aca="true">IF(TRIM($B483&amp;$C483)="","",TRIM(IF($AA483="","",IF($AA483&lt;TODAY(),"年检已过期"&amp;(TODAY()-$AA483)&amp;"天 ",IF($AA483-TODAY()&lt;=提醒天数,"年检剩"&amp;($AA483-TODAY())&amp;"天 ","")))&amp;IF($AB483="","",IF($AB483&lt;TODAY(),"限速器已过期"&amp;(TODAY()-$AB483)&amp;"天 ",IF($AB483-TODAY()&lt;=提醒天数,"限速器剩"&amp;($AB483-TODAY())&amp;"天 ","")))&amp;IF($AC483="","",IF($AC483&lt;TODAY(),"载重试验已过期"&amp;(TODAY()-$AC483)&amp;"天 ",IF($AC483-TODAY()&lt;=提醒天数,"载重试验剩"&amp;($AC483-TODAY())&amp;"天 ","")))))</f>
        <v/>
      </c>
      <c r="AA483" s="77" t="str">
        <f aca="false">IF(TRIM($Q483&amp;"")="","",IF(ISNUMBER($Q483),IF($Q483&gt;10000,$Q483,IFERROR(DATE(INT($Q483),IF(ROUND(MOD($Q483,1)*100,0)&gt;12,ROUND(MOD($Q483,1)*10,0),ROUND(MOD($Q483,1)*100,0))+1,0),"")),IFERROR(IF(LEN($Q483)-LEN(SUBSTITUTE($Q483,".",""))&gt;=2,DATEVALUE(SUBSTITUTE(TRIM($Q483),".","-")),DATE(VALUE(LEFT(TRIM($Q483),4)),VALUE(MID(TRIM($Q483),6,2))+1,0)),"")))</f>
        <v/>
      </c>
      <c r="AB483" s="77" t="str">
        <f aca="false">IF(TRIM($S483&amp;"")="","",IF(ISNUMBER($S483),IF($S483&gt;10000,$S483,IFERROR(DATE(INT($S483),IF(ROUND(MOD($S483,1)*100,0)&gt;12,ROUND(MOD($S483,1)*10,0),ROUND(MOD($S483,1)*100,0))+1,0),"")),IFERROR(IF(LEN($S483)-LEN(SUBSTITUTE($S483,".",""))&gt;=2,DATEVALUE(SUBSTITUTE(TRIM($S483),".","-")),DATE(VALUE(LEFT(TRIM($S483),4)),VALUE(MID(TRIM($S483),6,2))+1,0)),"")))</f>
        <v/>
      </c>
      <c r="AC483" s="77" t="str">
        <f aca="false">IF(TRIM($T483&amp;"")="","",IF(ISNUMBER($T483),IF($T483&gt;10000,$T483,IFERROR(DATE(INT($T483),IF(ROUND(MOD($T483,1)*100,0)&gt;12,ROUND(MOD($T483,1)*10,0),ROUND(MOD($T483,1)*100,0))+1,0),"")),IFERROR(IF(LEN($T483)-LEN(SUBSTITUTE($T483,".",""))&gt;=2,DATEVALUE(SUBSTITUTE(TRIM($T483),".","-")),DATE(VALUE(LEFT(TRIM($T483),4)),VALUE(MID(TRIM($T483),6,2))+1,0)),"")))</f>
        <v/>
      </c>
    </row>
    <row r="484" customFormat="false" ht="14.25" hidden="false" customHeight="false" outlineLevel="0" collapsed="false">
      <c r="X484" s="77"/>
      <c r="Y484" s="78" t="str">
        <f aca="true">IF(TRIM($B484&amp;$C484)="","",IF(OR($W484="安装免保",$W484="技术免保",$W484="质保期内"),IF(NOT(ISNUMBER($X484)),"▲免保到期日没填",IF($X484&lt;TODAY(),"▲免保已到期，转收费",IF($X484-TODAY()&lt;=提醒天数,"免保剩"&amp;($X484-TODAY())&amp;"天","免保中"))),IF($W484="暂停维保","暂停中",IF($W484="已解约","已解约",""))))</f>
        <v/>
      </c>
      <c r="Z484" s="78" t="str">
        <f aca="true">IF(TRIM($B484&amp;$C484)="","",TRIM(IF($AA484="","",IF($AA484&lt;TODAY(),"年检已过期"&amp;(TODAY()-$AA484)&amp;"天 ",IF($AA484-TODAY()&lt;=提醒天数,"年检剩"&amp;($AA484-TODAY())&amp;"天 ","")))&amp;IF($AB484="","",IF($AB484&lt;TODAY(),"限速器已过期"&amp;(TODAY()-$AB484)&amp;"天 ",IF($AB484-TODAY()&lt;=提醒天数,"限速器剩"&amp;($AB484-TODAY())&amp;"天 ","")))&amp;IF($AC484="","",IF($AC484&lt;TODAY(),"载重试验已过期"&amp;(TODAY()-$AC484)&amp;"天 ",IF($AC484-TODAY()&lt;=提醒天数,"载重试验剩"&amp;($AC484-TODAY())&amp;"天 ","")))))</f>
        <v/>
      </c>
      <c r="AA484" s="77" t="str">
        <f aca="false">IF(TRIM($Q484&amp;"")="","",IF(ISNUMBER($Q484),IF($Q484&gt;10000,$Q484,IFERROR(DATE(INT($Q484),IF(ROUND(MOD($Q484,1)*100,0)&gt;12,ROUND(MOD($Q484,1)*10,0),ROUND(MOD($Q484,1)*100,0))+1,0),"")),IFERROR(IF(LEN($Q484)-LEN(SUBSTITUTE($Q484,".",""))&gt;=2,DATEVALUE(SUBSTITUTE(TRIM($Q484),".","-")),DATE(VALUE(LEFT(TRIM($Q484),4)),VALUE(MID(TRIM($Q484),6,2))+1,0)),"")))</f>
        <v/>
      </c>
      <c r="AB484" s="77" t="str">
        <f aca="false">IF(TRIM($S484&amp;"")="","",IF(ISNUMBER($S484),IF($S484&gt;10000,$S484,IFERROR(DATE(INT($S484),IF(ROUND(MOD($S484,1)*100,0)&gt;12,ROUND(MOD($S484,1)*10,0),ROUND(MOD($S484,1)*100,0))+1,0),"")),IFERROR(IF(LEN($S484)-LEN(SUBSTITUTE($S484,".",""))&gt;=2,DATEVALUE(SUBSTITUTE(TRIM($S484),".","-")),DATE(VALUE(LEFT(TRIM($S484),4)),VALUE(MID(TRIM($S484),6,2))+1,0)),"")))</f>
        <v/>
      </c>
      <c r="AC484" s="77" t="str">
        <f aca="false">IF(TRIM($T484&amp;"")="","",IF(ISNUMBER($T484),IF($T484&gt;10000,$T484,IFERROR(DATE(INT($T484),IF(ROUND(MOD($T484,1)*100,0)&gt;12,ROUND(MOD($T484,1)*10,0),ROUND(MOD($T484,1)*100,0))+1,0),"")),IFERROR(IF(LEN($T484)-LEN(SUBSTITUTE($T484,".",""))&gt;=2,DATEVALUE(SUBSTITUTE(TRIM($T484),".","-")),DATE(VALUE(LEFT(TRIM($T484),4)),VALUE(MID(TRIM($T484),6,2))+1,0)),"")))</f>
        <v/>
      </c>
    </row>
    <row r="485" customFormat="false" ht="14.25" hidden="false" customHeight="false" outlineLevel="0" collapsed="false">
      <c r="X485" s="77"/>
      <c r="Y485" s="78" t="str">
        <f aca="true">IF(TRIM($B485&amp;$C485)="","",IF(OR($W485="安装免保",$W485="技术免保",$W485="质保期内"),IF(NOT(ISNUMBER($X485)),"▲免保到期日没填",IF($X485&lt;TODAY(),"▲免保已到期，转收费",IF($X485-TODAY()&lt;=提醒天数,"免保剩"&amp;($X485-TODAY())&amp;"天","免保中"))),IF($W485="暂停维保","暂停中",IF($W485="已解约","已解约",""))))</f>
        <v/>
      </c>
      <c r="Z485" s="78" t="str">
        <f aca="true">IF(TRIM($B485&amp;$C485)="","",TRIM(IF($AA485="","",IF($AA485&lt;TODAY(),"年检已过期"&amp;(TODAY()-$AA485)&amp;"天 ",IF($AA485-TODAY()&lt;=提醒天数,"年检剩"&amp;($AA485-TODAY())&amp;"天 ","")))&amp;IF($AB485="","",IF($AB485&lt;TODAY(),"限速器已过期"&amp;(TODAY()-$AB485)&amp;"天 ",IF($AB485-TODAY()&lt;=提醒天数,"限速器剩"&amp;($AB485-TODAY())&amp;"天 ","")))&amp;IF($AC485="","",IF($AC485&lt;TODAY(),"载重试验已过期"&amp;(TODAY()-$AC485)&amp;"天 ",IF($AC485-TODAY()&lt;=提醒天数,"载重试验剩"&amp;($AC485-TODAY())&amp;"天 ","")))))</f>
        <v/>
      </c>
      <c r="AA485" s="77" t="str">
        <f aca="false">IF(TRIM($Q485&amp;"")="","",IF(ISNUMBER($Q485),IF($Q485&gt;10000,$Q485,IFERROR(DATE(INT($Q485),IF(ROUND(MOD($Q485,1)*100,0)&gt;12,ROUND(MOD($Q485,1)*10,0),ROUND(MOD($Q485,1)*100,0))+1,0),"")),IFERROR(IF(LEN($Q485)-LEN(SUBSTITUTE($Q485,".",""))&gt;=2,DATEVALUE(SUBSTITUTE(TRIM($Q485),".","-")),DATE(VALUE(LEFT(TRIM($Q485),4)),VALUE(MID(TRIM($Q485),6,2))+1,0)),"")))</f>
        <v/>
      </c>
      <c r="AB485" s="77" t="str">
        <f aca="false">IF(TRIM($S485&amp;"")="","",IF(ISNUMBER($S485),IF($S485&gt;10000,$S485,IFERROR(DATE(INT($S485),IF(ROUND(MOD($S485,1)*100,0)&gt;12,ROUND(MOD($S485,1)*10,0),ROUND(MOD($S485,1)*100,0))+1,0),"")),IFERROR(IF(LEN($S485)-LEN(SUBSTITUTE($S485,".",""))&gt;=2,DATEVALUE(SUBSTITUTE(TRIM($S485),".","-")),DATE(VALUE(LEFT(TRIM($S485),4)),VALUE(MID(TRIM($S485),6,2))+1,0)),"")))</f>
        <v/>
      </c>
      <c r="AC485" s="77" t="str">
        <f aca="false">IF(TRIM($T485&amp;"")="","",IF(ISNUMBER($T485),IF($T485&gt;10000,$T485,IFERROR(DATE(INT($T485),IF(ROUND(MOD($T485,1)*100,0)&gt;12,ROUND(MOD($T485,1)*10,0),ROUND(MOD($T485,1)*100,0))+1,0),"")),IFERROR(IF(LEN($T485)-LEN(SUBSTITUTE($T485,".",""))&gt;=2,DATEVALUE(SUBSTITUTE(TRIM($T485),".","-")),DATE(VALUE(LEFT(TRIM($T485),4)),VALUE(MID(TRIM($T485),6,2))+1,0)),"")))</f>
        <v/>
      </c>
    </row>
    <row r="486" customFormat="false" ht="14.25" hidden="false" customHeight="false" outlineLevel="0" collapsed="false">
      <c r="X486" s="77"/>
      <c r="Y486" s="78" t="str">
        <f aca="true">IF(TRIM($B486&amp;$C486)="","",IF(OR($W486="安装免保",$W486="技术免保",$W486="质保期内"),IF(NOT(ISNUMBER($X486)),"▲免保到期日没填",IF($X486&lt;TODAY(),"▲免保已到期，转收费",IF($X486-TODAY()&lt;=提醒天数,"免保剩"&amp;($X486-TODAY())&amp;"天","免保中"))),IF($W486="暂停维保","暂停中",IF($W486="已解约","已解约",""))))</f>
        <v/>
      </c>
      <c r="Z486" s="78" t="str">
        <f aca="true">IF(TRIM($B486&amp;$C486)="","",TRIM(IF($AA486="","",IF($AA486&lt;TODAY(),"年检已过期"&amp;(TODAY()-$AA486)&amp;"天 ",IF($AA486-TODAY()&lt;=提醒天数,"年检剩"&amp;($AA486-TODAY())&amp;"天 ","")))&amp;IF($AB486="","",IF($AB486&lt;TODAY(),"限速器已过期"&amp;(TODAY()-$AB486)&amp;"天 ",IF($AB486-TODAY()&lt;=提醒天数,"限速器剩"&amp;($AB486-TODAY())&amp;"天 ","")))&amp;IF($AC486="","",IF($AC486&lt;TODAY(),"载重试验已过期"&amp;(TODAY()-$AC486)&amp;"天 ",IF($AC486-TODAY()&lt;=提醒天数,"载重试验剩"&amp;($AC486-TODAY())&amp;"天 ","")))))</f>
        <v/>
      </c>
      <c r="AA486" s="77" t="str">
        <f aca="false">IF(TRIM($Q486&amp;"")="","",IF(ISNUMBER($Q486),IF($Q486&gt;10000,$Q486,IFERROR(DATE(INT($Q486),IF(ROUND(MOD($Q486,1)*100,0)&gt;12,ROUND(MOD($Q486,1)*10,0),ROUND(MOD($Q486,1)*100,0))+1,0),"")),IFERROR(IF(LEN($Q486)-LEN(SUBSTITUTE($Q486,".",""))&gt;=2,DATEVALUE(SUBSTITUTE(TRIM($Q486),".","-")),DATE(VALUE(LEFT(TRIM($Q486),4)),VALUE(MID(TRIM($Q486),6,2))+1,0)),"")))</f>
        <v/>
      </c>
      <c r="AB486" s="77" t="str">
        <f aca="false">IF(TRIM($S486&amp;"")="","",IF(ISNUMBER($S486),IF($S486&gt;10000,$S486,IFERROR(DATE(INT($S486),IF(ROUND(MOD($S486,1)*100,0)&gt;12,ROUND(MOD($S486,1)*10,0),ROUND(MOD($S486,1)*100,0))+1,0),"")),IFERROR(IF(LEN($S486)-LEN(SUBSTITUTE($S486,".",""))&gt;=2,DATEVALUE(SUBSTITUTE(TRIM($S486),".","-")),DATE(VALUE(LEFT(TRIM($S486),4)),VALUE(MID(TRIM($S486),6,2))+1,0)),"")))</f>
        <v/>
      </c>
      <c r="AC486" s="77" t="str">
        <f aca="false">IF(TRIM($T486&amp;"")="","",IF(ISNUMBER($T486),IF($T486&gt;10000,$T486,IFERROR(DATE(INT($T486),IF(ROUND(MOD($T486,1)*100,0)&gt;12,ROUND(MOD($T486,1)*10,0),ROUND(MOD($T486,1)*100,0))+1,0),"")),IFERROR(IF(LEN($T486)-LEN(SUBSTITUTE($T486,".",""))&gt;=2,DATEVALUE(SUBSTITUTE(TRIM($T486),".","-")),DATE(VALUE(LEFT(TRIM($T486),4)),VALUE(MID(TRIM($T486),6,2))+1,0)),"")))</f>
        <v/>
      </c>
    </row>
    <row r="487" customFormat="false" ht="14.25" hidden="false" customHeight="false" outlineLevel="0" collapsed="false">
      <c r="X487" s="77"/>
      <c r="Y487" s="78" t="str">
        <f aca="true">IF(TRIM($B487&amp;$C487)="","",IF(OR($W487="安装免保",$W487="技术免保",$W487="质保期内"),IF(NOT(ISNUMBER($X487)),"▲免保到期日没填",IF($X487&lt;TODAY(),"▲免保已到期，转收费",IF($X487-TODAY()&lt;=提醒天数,"免保剩"&amp;($X487-TODAY())&amp;"天","免保中"))),IF($W487="暂停维保","暂停中",IF($W487="已解约","已解约",""))))</f>
        <v/>
      </c>
      <c r="Z487" s="78" t="str">
        <f aca="true">IF(TRIM($B487&amp;$C487)="","",TRIM(IF($AA487="","",IF($AA487&lt;TODAY(),"年检已过期"&amp;(TODAY()-$AA487)&amp;"天 ",IF($AA487-TODAY()&lt;=提醒天数,"年检剩"&amp;($AA487-TODAY())&amp;"天 ","")))&amp;IF($AB487="","",IF($AB487&lt;TODAY(),"限速器已过期"&amp;(TODAY()-$AB487)&amp;"天 ",IF($AB487-TODAY()&lt;=提醒天数,"限速器剩"&amp;($AB487-TODAY())&amp;"天 ","")))&amp;IF($AC487="","",IF($AC487&lt;TODAY(),"载重试验已过期"&amp;(TODAY()-$AC487)&amp;"天 ",IF($AC487-TODAY()&lt;=提醒天数,"载重试验剩"&amp;($AC487-TODAY())&amp;"天 ","")))))</f>
        <v/>
      </c>
      <c r="AA487" s="77" t="str">
        <f aca="false">IF(TRIM($Q487&amp;"")="","",IF(ISNUMBER($Q487),IF($Q487&gt;10000,$Q487,IFERROR(DATE(INT($Q487),IF(ROUND(MOD($Q487,1)*100,0)&gt;12,ROUND(MOD($Q487,1)*10,0),ROUND(MOD($Q487,1)*100,0))+1,0),"")),IFERROR(IF(LEN($Q487)-LEN(SUBSTITUTE($Q487,".",""))&gt;=2,DATEVALUE(SUBSTITUTE(TRIM($Q487),".","-")),DATE(VALUE(LEFT(TRIM($Q487),4)),VALUE(MID(TRIM($Q487),6,2))+1,0)),"")))</f>
        <v/>
      </c>
      <c r="AB487" s="77" t="str">
        <f aca="false">IF(TRIM($S487&amp;"")="","",IF(ISNUMBER($S487),IF($S487&gt;10000,$S487,IFERROR(DATE(INT($S487),IF(ROUND(MOD($S487,1)*100,0)&gt;12,ROUND(MOD($S487,1)*10,0),ROUND(MOD($S487,1)*100,0))+1,0),"")),IFERROR(IF(LEN($S487)-LEN(SUBSTITUTE($S487,".",""))&gt;=2,DATEVALUE(SUBSTITUTE(TRIM($S487),".","-")),DATE(VALUE(LEFT(TRIM($S487),4)),VALUE(MID(TRIM($S487),6,2))+1,0)),"")))</f>
        <v/>
      </c>
      <c r="AC487" s="77" t="str">
        <f aca="false">IF(TRIM($T487&amp;"")="","",IF(ISNUMBER($T487),IF($T487&gt;10000,$T487,IFERROR(DATE(INT($T487),IF(ROUND(MOD($T487,1)*100,0)&gt;12,ROUND(MOD($T487,1)*10,0),ROUND(MOD($T487,1)*100,0))+1,0),"")),IFERROR(IF(LEN($T487)-LEN(SUBSTITUTE($T487,".",""))&gt;=2,DATEVALUE(SUBSTITUTE(TRIM($T487),".","-")),DATE(VALUE(LEFT(TRIM($T487),4)),VALUE(MID(TRIM($T487),6,2))+1,0)),"")))</f>
        <v/>
      </c>
    </row>
    <row r="488" customFormat="false" ht="14.25" hidden="false" customHeight="false" outlineLevel="0" collapsed="false">
      <c r="X488" s="77"/>
      <c r="Y488" s="78" t="str">
        <f aca="true">IF(TRIM($B488&amp;$C488)="","",IF(OR($W488="安装免保",$W488="技术免保",$W488="质保期内"),IF(NOT(ISNUMBER($X488)),"▲免保到期日没填",IF($X488&lt;TODAY(),"▲免保已到期，转收费",IF($X488-TODAY()&lt;=提醒天数,"免保剩"&amp;($X488-TODAY())&amp;"天","免保中"))),IF($W488="暂停维保","暂停中",IF($W488="已解约","已解约",""))))</f>
        <v/>
      </c>
      <c r="Z488" s="78" t="str">
        <f aca="true">IF(TRIM($B488&amp;$C488)="","",TRIM(IF($AA488="","",IF($AA488&lt;TODAY(),"年检已过期"&amp;(TODAY()-$AA488)&amp;"天 ",IF($AA488-TODAY()&lt;=提醒天数,"年检剩"&amp;($AA488-TODAY())&amp;"天 ","")))&amp;IF($AB488="","",IF($AB488&lt;TODAY(),"限速器已过期"&amp;(TODAY()-$AB488)&amp;"天 ",IF($AB488-TODAY()&lt;=提醒天数,"限速器剩"&amp;($AB488-TODAY())&amp;"天 ","")))&amp;IF($AC488="","",IF($AC488&lt;TODAY(),"载重试验已过期"&amp;(TODAY()-$AC488)&amp;"天 ",IF($AC488-TODAY()&lt;=提醒天数,"载重试验剩"&amp;($AC488-TODAY())&amp;"天 ","")))))</f>
        <v/>
      </c>
      <c r="AA488" s="77" t="str">
        <f aca="false">IF(TRIM($Q488&amp;"")="","",IF(ISNUMBER($Q488),IF($Q488&gt;10000,$Q488,IFERROR(DATE(INT($Q488),IF(ROUND(MOD($Q488,1)*100,0)&gt;12,ROUND(MOD($Q488,1)*10,0),ROUND(MOD($Q488,1)*100,0))+1,0),"")),IFERROR(IF(LEN($Q488)-LEN(SUBSTITUTE($Q488,".",""))&gt;=2,DATEVALUE(SUBSTITUTE(TRIM($Q488),".","-")),DATE(VALUE(LEFT(TRIM($Q488),4)),VALUE(MID(TRIM($Q488),6,2))+1,0)),"")))</f>
        <v/>
      </c>
      <c r="AB488" s="77" t="str">
        <f aca="false">IF(TRIM($S488&amp;"")="","",IF(ISNUMBER($S488),IF($S488&gt;10000,$S488,IFERROR(DATE(INT($S488),IF(ROUND(MOD($S488,1)*100,0)&gt;12,ROUND(MOD($S488,1)*10,0),ROUND(MOD($S488,1)*100,0))+1,0),"")),IFERROR(IF(LEN($S488)-LEN(SUBSTITUTE($S488,".",""))&gt;=2,DATEVALUE(SUBSTITUTE(TRIM($S488),".","-")),DATE(VALUE(LEFT(TRIM($S488),4)),VALUE(MID(TRIM($S488),6,2))+1,0)),"")))</f>
        <v/>
      </c>
      <c r="AC488" s="77" t="str">
        <f aca="false">IF(TRIM($T488&amp;"")="","",IF(ISNUMBER($T488),IF($T488&gt;10000,$T488,IFERROR(DATE(INT($T488),IF(ROUND(MOD($T488,1)*100,0)&gt;12,ROUND(MOD($T488,1)*10,0),ROUND(MOD($T488,1)*100,0))+1,0),"")),IFERROR(IF(LEN($T488)-LEN(SUBSTITUTE($T488,".",""))&gt;=2,DATEVALUE(SUBSTITUTE(TRIM($T488),".","-")),DATE(VALUE(LEFT(TRIM($T488),4)),VALUE(MID(TRIM($T488),6,2))+1,0)),"")))</f>
        <v/>
      </c>
    </row>
    <row r="489" customFormat="false" ht="14.25" hidden="false" customHeight="false" outlineLevel="0" collapsed="false">
      <c r="X489" s="77"/>
      <c r="Y489" s="78" t="str">
        <f aca="true">IF(TRIM($B489&amp;$C489)="","",IF(OR($W489="安装免保",$W489="技术免保",$W489="质保期内"),IF(NOT(ISNUMBER($X489)),"▲免保到期日没填",IF($X489&lt;TODAY(),"▲免保已到期，转收费",IF($X489-TODAY()&lt;=提醒天数,"免保剩"&amp;($X489-TODAY())&amp;"天","免保中"))),IF($W489="暂停维保","暂停中",IF($W489="已解约","已解约",""))))</f>
        <v/>
      </c>
      <c r="Z489" s="78" t="str">
        <f aca="true">IF(TRIM($B489&amp;$C489)="","",TRIM(IF($AA489="","",IF($AA489&lt;TODAY(),"年检已过期"&amp;(TODAY()-$AA489)&amp;"天 ",IF($AA489-TODAY()&lt;=提醒天数,"年检剩"&amp;($AA489-TODAY())&amp;"天 ","")))&amp;IF($AB489="","",IF($AB489&lt;TODAY(),"限速器已过期"&amp;(TODAY()-$AB489)&amp;"天 ",IF($AB489-TODAY()&lt;=提醒天数,"限速器剩"&amp;($AB489-TODAY())&amp;"天 ","")))&amp;IF($AC489="","",IF($AC489&lt;TODAY(),"载重试验已过期"&amp;(TODAY()-$AC489)&amp;"天 ",IF($AC489-TODAY()&lt;=提醒天数,"载重试验剩"&amp;($AC489-TODAY())&amp;"天 ","")))))</f>
        <v/>
      </c>
      <c r="AA489" s="77" t="str">
        <f aca="false">IF(TRIM($Q489&amp;"")="","",IF(ISNUMBER($Q489),IF($Q489&gt;10000,$Q489,IFERROR(DATE(INT($Q489),IF(ROUND(MOD($Q489,1)*100,0)&gt;12,ROUND(MOD($Q489,1)*10,0),ROUND(MOD($Q489,1)*100,0))+1,0),"")),IFERROR(IF(LEN($Q489)-LEN(SUBSTITUTE($Q489,".",""))&gt;=2,DATEVALUE(SUBSTITUTE(TRIM($Q489),".","-")),DATE(VALUE(LEFT(TRIM($Q489),4)),VALUE(MID(TRIM($Q489),6,2))+1,0)),"")))</f>
        <v/>
      </c>
      <c r="AB489" s="77" t="str">
        <f aca="false">IF(TRIM($S489&amp;"")="","",IF(ISNUMBER($S489),IF($S489&gt;10000,$S489,IFERROR(DATE(INT($S489),IF(ROUND(MOD($S489,1)*100,0)&gt;12,ROUND(MOD($S489,1)*10,0),ROUND(MOD($S489,1)*100,0))+1,0),"")),IFERROR(IF(LEN($S489)-LEN(SUBSTITUTE($S489,".",""))&gt;=2,DATEVALUE(SUBSTITUTE(TRIM($S489),".","-")),DATE(VALUE(LEFT(TRIM($S489),4)),VALUE(MID(TRIM($S489),6,2))+1,0)),"")))</f>
        <v/>
      </c>
      <c r="AC489" s="77" t="str">
        <f aca="false">IF(TRIM($T489&amp;"")="","",IF(ISNUMBER($T489),IF($T489&gt;10000,$T489,IFERROR(DATE(INT($T489),IF(ROUND(MOD($T489,1)*100,0)&gt;12,ROUND(MOD($T489,1)*10,0),ROUND(MOD($T489,1)*100,0))+1,0),"")),IFERROR(IF(LEN($T489)-LEN(SUBSTITUTE($T489,".",""))&gt;=2,DATEVALUE(SUBSTITUTE(TRIM($T489),".","-")),DATE(VALUE(LEFT(TRIM($T489),4)),VALUE(MID(TRIM($T489),6,2))+1,0)),"")))</f>
        <v/>
      </c>
    </row>
    <row r="490" customFormat="false" ht="14.25" hidden="false" customHeight="false" outlineLevel="0" collapsed="false">
      <c r="X490" s="77"/>
      <c r="Y490" s="78" t="str">
        <f aca="true">IF(TRIM($B490&amp;$C490)="","",IF(OR($W490="安装免保",$W490="技术免保",$W490="质保期内"),IF(NOT(ISNUMBER($X490)),"▲免保到期日没填",IF($X490&lt;TODAY(),"▲免保已到期，转收费",IF($X490-TODAY()&lt;=提醒天数,"免保剩"&amp;($X490-TODAY())&amp;"天","免保中"))),IF($W490="暂停维保","暂停中",IF($W490="已解约","已解约",""))))</f>
        <v/>
      </c>
      <c r="Z490" s="78" t="str">
        <f aca="true">IF(TRIM($B490&amp;$C490)="","",TRIM(IF($AA490="","",IF($AA490&lt;TODAY(),"年检已过期"&amp;(TODAY()-$AA490)&amp;"天 ",IF($AA490-TODAY()&lt;=提醒天数,"年检剩"&amp;($AA490-TODAY())&amp;"天 ","")))&amp;IF($AB490="","",IF($AB490&lt;TODAY(),"限速器已过期"&amp;(TODAY()-$AB490)&amp;"天 ",IF($AB490-TODAY()&lt;=提醒天数,"限速器剩"&amp;($AB490-TODAY())&amp;"天 ","")))&amp;IF($AC490="","",IF($AC490&lt;TODAY(),"载重试验已过期"&amp;(TODAY()-$AC490)&amp;"天 ",IF($AC490-TODAY()&lt;=提醒天数,"载重试验剩"&amp;($AC490-TODAY())&amp;"天 ","")))))</f>
        <v/>
      </c>
      <c r="AA490" s="77" t="str">
        <f aca="false">IF(TRIM($Q490&amp;"")="","",IF(ISNUMBER($Q490),IF($Q490&gt;10000,$Q490,IFERROR(DATE(INT($Q490),IF(ROUND(MOD($Q490,1)*100,0)&gt;12,ROUND(MOD($Q490,1)*10,0),ROUND(MOD($Q490,1)*100,0))+1,0),"")),IFERROR(IF(LEN($Q490)-LEN(SUBSTITUTE($Q490,".",""))&gt;=2,DATEVALUE(SUBSTITUTE(TRIM($Q490),".","-")),DATE(VALUE(LEFT(TRIM($Q490),4)),VALUE(MID(TRIM($Q490),6,2))+1,0)),"")))</f>
        <v/>
      </c>
      <c r="AB490" s="77" t="str">
        <f aca="false">IF(TRIM($S490&amp;"")="","",IF(ISNUMBER($S490),IF($S490&gt;10000,$S490,IFERROR(DATE(INT($S490),IF(ROUND(MOD($S490,1)*100,0)&gt;12,ROUND(MOD($S490,1)*10,0),ROUND(MOD($S490,1)*100,0))+1,0),"")),IFERROR(IF(LEN($S490)-LEN(SUBSTITUTE($S490,".",""))&gt;=2,DATEVALUE(SUBSTITUTE(TRIM($S490),".","-")),DATE(VALUE(LEFT(TRIM($S490),4)),VALUE(MID(TRIM($S490),6,2))+1,0)),"")))</f>
        <v/>
      </c>
      <c r="AC490" s="77" t="str">
        <f aca="false">IF(TRIM($T490&amp;"")="","",IF(ISNUMBER($T490),IF($T490&gt;10000,$T490,IFERROR(DATE(INT($T490),IF(ROUND(MOD($T490,1)*100,0)&gt;12,ROUND(MOD($T490,1)*10,0),ROUND(MOD($T490,1)*100,0))+1,0),"")),IFERROR(IF(LEN($T490)-LEN(SUBSTITUTE($T490,".",""))&gt;=2,DATEVALUE(SUBSTITUTE(TRIM($T490),".","-")),DATE(VALUE(LEFT(TRIM($T490),4)),VALUE(MID(TRIM($T490),6,2))+1,0)),"")))</f>
        <v/>
      </c>
    </row>
    <row r="491" customFormat="false" ht="14.25" hidden="false" customHeight="false" outlineLevel="0" collapsed="false">
      <c r="X491" s="77"/>
      <c r="Y491" s="78" t="str">
        <f aca="true">IF(TRIM($B491&amp;$C491)="","",IF(OR($W491="安装免保",$W491="技术免保",$W491="质保期内"),IF(NOT(ISNUMBER($X491)),"▲免保到期日没填",IF($X491&lt;TODAY(),"▲免保已到期，转收费",IF($X491-TODAY()&lt;=提醒天数,"免保剩"&amp;($X491-TODAY())&amp;"天","免保中"))),IF($W491="暂停维保","暂停中",IF($W491="已解约","已解约",""))))</f>
        <v/>
      </c>
      <c r="Z491" s="78" t="str">
        <f aca="true">IF(TRIM($B491&amp;$C491)="","",TRIM(IF($AA491="","",IF($AA491&lt;TODAY(),"年检已过期"&amp;(TODAY()-$AA491)&amp;"天 ",IF($AA491-TODAY()&lt;=提醒天数,"年检剩"&amp;($AA491-TODAY())&amp;"天 ","")))&amp;IF($AB491="","",IF($AB491&lt;TODAY(),"限速器已过期"&amp;(TODAY()-$AB491)&amp;"天 ",IF($AB491-TODAY()&lt;=提醒天数,"限速器剩"&amp;($AB491-TODAY())&amp;"天 ","")))&amp;IF($AC491="","",IF($AC491&lt;TODAY(),"载重试验已过期"&amp;(TODAY()-$AC491)&amp;"天 ",IF($AC491-TODAY()&lt;=提醒天数,"载重试验剩"&amp;($AC491-TODAY())&amp;"天 ","")))))</f>
        <v/>
      </c>
      <c r="AA491" s="77" t="str">
        <f aca="false">IF(TRIM($Q491&amp;"")="","",IF(ISNUMBER($Q491),IF($Q491&gt;10000,$Q491,IFERROR(DATE(INT($Q491),IF(ROUND(MOD($Q491,1)*100,0)&gt;12,ROUND(MOD($Q491,1)*10,0),ROUND(MOD($Q491,1)*100,0))+1,0),"")),IFERROR(IF(LEN($Q491)-LEN(SUBSTITUTE($Q491,".",""))&gt;=2,DATEVALUE(SUBSTITUTE(TRIM($Q491),".","-")),DATE(VALUE(LEFT(TRIM($Q491),4)),VALUE(MID(TRIM($Q491),6,2))+1,0)),"")))</f>
        <v/>
      </c>
      <c r="AB491" s="77" t="str">
        <f aca="false">IF(TRIM($S491&amp;"")="","",IF(ISNUMBER($S491),IF($S491&gt;10000,$S491,IFERROR(DATE(INT($S491),IF(ROUND(MOD($S491,1)*100,0)&gt;12,ROUND(MOD($S491,1)*10,0),ROUND(MOD($S491,1)*100,0))+1,0),"")),IFERROR(IF(LEN($S491)-LEN(SUBSTITUTE($S491,".",""))&gt;=2,DATEVALUE(SUBSTITUTE(TRIM($S491),".","-")),DATE(VALUE(LEFT(TRIM($S491),4)),VALUE(MID(TRIM($S491),6,2))+1,0)),"")))</f>
        <v/>
      </c>
      <c r="AC491" s="77" t="str">
        <f aca="false">IF(TRIM($T491&amp;"")="","",IF(ISNUMBER($T491),IF($T491&gt;10000,$T491,IFERROR(DATE(INT($T491),IF(ROUND(MOD($T491,1)*100,0)&gt;12,ROUND(MOD($T491,1)*10,0),ROUND(MOD($T491,1)*100,0))+1,0),"")),IFERROR(IF(LEN($T491)-LEN(SUBSTITUTE($T491,".",""))&gt;=2,DATEVALUE(SUBSTITUTE(TRIM($T491),".","-")),DATE(VALUE(LEFT(TRIM($T491),4)),VALUE(MID(TRIM($T491),6,2))+1,0)),"")))</f>
        <v/>
      </c>
    </row>
    <row r="492" customFormat="false" ht="14.25" hidden="false" customHeight="false" outlineLevel="0" collapsed="false">
      <c r="X492" s="77"/>
      <c r="Y492" s="78" t="str">
        <f aca="true">IF(TRIM($B492&amp;$C492)="","",IF(OR($W492="安装免保",$W492="技术免保",$W492="质保期内"),IF(NOT(ISNUMBER($X492)),"▲免保到期日没填",IF($X492&lt;TODAY(),"▲免保已到期，转收费",IF($X492-TODAY()&lt;=提醒天数,"免保剩"&amp;($X492-TODAY())&amp;"天","免保中"))),IF($W492="暂停维保","暂停中",IF($W492="已解约","已解约",""))))</f>
        <v/>
      </c>
      <c r="Z492" s="78" t="str">
        <f aca="true">IF(TRIM($B492&amp;$C492)="","",TRIM(IF($AA492="","",IF($AA492&lt;TODAY(),"年检已过期"&amp;(TODAY()-$AA492)&amp;"天 ",IF($AA492-TODAY()&lt;=提醒天数,"年检剩"&amp;($AA492-TODAY())&amp;"天 ","")))&amp;IF($AB492="","",IF($AB492&lt;TODAY(),"限速器已过期"&amp;(TODAY()-$AB492)&amp;"天 ",IF($AB492-TODAY()&lt;=提醒天数,"限速器剩"&amp;($AB492-TODAY())&amp;"天 ","")))&amp;IF($AC492="","",IF($AC492&lt;TODAY(),"载重试验已过期"&amp;(TODAY()-$AC492)&amp;"天 ",IF($AC492-TODAY()&lt;=提醒天数,"载重试验剩"&amp;($AC492-TODAY())&amp;"天 ","")))))</f>
        <v/>
      </c>
      <c r="AA492" s="77" t="str">
        <f aca="false">IF(TRIM($Q492&amp;"")="","",IF(ISNUMBER($Q492),IF($Q492&gt;10000,$Q492,IFERROR(DATE(INT($Q492),IF(ROUND(MOD($Q492,1)*100,0)&gt;12,ROUND(MOD($Q492,1)*10,0),ROUND(MOD($Q492,1)*100,0))+1,0),"")),IFERROR(IF(LEN($Q492)-LEN(SUBSTITUTE($Q492,".",""))&gt;=2,DATEVALUE(SUBSTITUTE(TRIM($Q492),".","-")),DATE(VALUE(LEFT(TRIM($Q492),4)),VALUE(MID(TRIM($Q492),6,2))+1,0)),"")))</f>
        <v/>
      </c>
      <c r="AB492" s="77" t="str">
        <f aca="false">IF(TRIM($S492&amp;"")="","",IF(ISNUMBER($S492),IF($S492&gt;10000,$S492,IFERROR(DATE(INT($S492),IF(ROUND(MOD($S492,1)*100,0)&gt;12,ROUND(MOD($S492,1)*10,0),ROUND(MOD($S492,1)*100,0))+1,0),"")),IFERROR(IF(LEN($S492)-LEN(SUBSTITUTE($S492,".",""))&gt;=2,DATEVALUE(SUBSTITUTE(TRIM($S492),".","-")),DATE(VALUE(LEFT(TRIM($S492),4)),VALUE(MID(TRIM($S492),6,2))+1,0)),"")))</f>
        <v/>
      </c>
      <c r="AC492" s="77" t="str">
        <f aca="false">IF(TRIM($T492&amp;"")="","",IF(ISNUMBER($T492),IF($T492&gt;10000,$T492,IFERROR(DATE(INT($T492),IF(ROUND(MOD($T492,1)*100,0)&gt;12,ROUND(MOD($T492,1)*10,0),ROUND(MOD($T492,1)*100,0))+1,0),"")),IFERROR(IF(LEN($T492)-LEN(SUBSTITUTE($T492,".",""))&gt;=2,DATEVALUE(SUBSTITUTE(TRIM($T492),".","-")),DATE(VALUE(LEFT(TRIM($T492),4)),VALUE(MID(TRIM($T492),6,2))+1,0)),"")))</f>
        <v/>
      </c>
    </row>
    <row r="493" customFormat="false" ht="14.25" hidden="false" customHeight="false" outlineLevel="0" collapsed="false">
      <c r="X493" s="77"/>
      <c r="Y493" s="78" t="str">
        <f aca="true">IF(TRIM($B493&amp;$C493)="","",IF(OR($W493="安装免保",$W493="技术免保",$W493="质保期内"),IF(NOT(ISNUMBER($X493)),"▲免保到期日没填",IF($X493&lt;TODAY(),"▲免保已到期，转收费",IF($X493-TODAY()&lt;=提醒天数,"免保剩"&amp;($X493-TODAY())&amp;"天","免保中"))),IF($W493="暂停维保","暂停中",IF($W493="已解约","已解约",""))))</f>
        <v/>
      </c>
      <c r="Z493" s="78" t="str">
        <f aca="true">IF(TRIM($B493&amp;$C493)="","",TRIM(IF($AA493="","",IF($AA493&lt;TODAY(),"年检已过期"&amp;(TODAY()-$AA493)&amp;"天 ",IF($AA493-TODAY()&lt;=提醒天数,"年检剩"&amp;($AA493-TODAY())&amp;"天 ","")))&amp;IF($AB493="","",IF($AB493&lt;TODAY(),"限速器已过期"&amp;(TODAY()-$AB493)&amp;"天 ",IF($AB493-TODAY()&lt;=提醒天数,"限速器剩"&amp;($AB493-TODAY())&amp;"天 ","")))&amp;IF($AC493="","",IF($AC493&lt;TODAY(),"载重试验已过期"&amp;(TODAY()-$AC493)&amp;"天 ",IF($AC493-TODAY()&lt;=提醒天数,"载重试验剩"&amp;($AC493-TODAY())&amp;"天 ","")))))</f>
        <v/>
      </c>
      <c r="AA493" s="77" t="str">
        <f aca="false">IF(TRIM($Q493&amp;"")="","",IF(ISNUMBER($Q493),IF($Q493&gt;10000,$Q493,IFERROR(DATE(INT($Q493),IF(ROUND(MOD($Q493,1)*100,0)&gt;12,ROUND(MOD($Q493,1)*10,0),ROUND(MOD($Q493,1)*100,0))+1,0),"")),IFERROR(IF(LEN($Q493)-LEN(SUBSTITUTE($Q493,".",""))&gt;=2,DATEVALUE(SUBSTITUTE(TRIM($Q493),".","-")),DATE(VALUE(LEFT(TRIM($Q493),4)),VALUE(MID(TRIM($Q493),6,2))+1,0)),"")))</f>
        <v/>
      </c>
      <c r="AB493" s="77" t="str">
        <f aca="false">IF(TRIM($S493&amp;"")="","",IF(ISNUMBER($S493),IF($S493&gt;10000,$S493,IFERROR(DATE(INT($S493),IF(ROUND(MOD($S493,1)*100,0)&gt;12,ROUND(MOD($S493,1)*10,0),ROUND(MOD($S493,1)*100,0))+1,0),"")),IFERROR(IF(LEN($S493)-LEN(SUBSTITUTE($S493,".",""))&gt;=2,DATEVALUE(SUBSTITUTE(TRIM($S493),".","-")),DATE(VALUE(LEFT(TRIM($S493),4)),VALUE(MID(TRIM($S493),6,2))+1,0)),"")))</f>
        <v/>
      </c>
      <c r="AC493" s="77" t="str">
        <f aca="false">IF(TRIM($T493&amp;"")="","",IF(ISNUMBER($T493),IF($T493&gt;10000,$T493,IFERROR(DATE(INT($T493),IF(ROUND(MOD($T493,1)*100,0)&gt;12,ROUND(MOD($T493,1)*10,0),ROUND(MOD($T493,1)*100,0))+1,0),"")),IFERROR(IF(LEN($T493)-LEN(SUBSTITUTE($T493,".",""))&gt;=2,DATEVALUE(SUBSTITUTE(TRIM($T493),".","-")),DATE(VALUE(LEFT(TRIM($T493),4)),VALUE(MID(TRIM($T493),6,2))+1,0)),"")))</f>
        <v/>
      </c>
    </row>
    <row r="494" customFormat="false" ht="14.25" hidden="false" customHeight="false" outlineLevel="0" collapsed="false">
      <c r="X494" s="77"/>
      <c r="Y494" s="78" t="str">
        <f aca="true">IF(TRIM($B494&amp;$C494)="","",IF(OR($W494="安装免保",$W494="技术免保",$W494="质保期内"),IF(NOT(ISNUMBER($X494)),"▲免保到期日没填",IF($X494&lt;TODAY(),"▲免保已到期，转收费",IF($X494-TODAY()&lt;=提醒天数,"免保剩"&amp;($X494-TODAY())&amp;"天","免保中"))),IF($W494="暂停维保","暂停中",IF($W494="已解约","已解约",""))))</f>
        <v/>
      </c>
      <c r="Z494" s="78" t="str">
        <f aca="true">IF(TRIM($B494&amp;$C494)="","",TRIM(IF($AA494="","",IF($AA494&lt;TODAY(),"年检已过期"&amp;(TODAY()-$AA494)&amp;"天 ",IF($AA494-TODAY()&lt;=提醒天数,"年检剩"&amp;($AA494-TODAY())&amp;"天 ","")))&amp;IF($AB494="","",IF($AB494&lt;TODAY(),"限速器已过期"&amp;(TODAY()-$AB494)&amp;"天 ",IF($AB494-TODAY()&lt;=提醒天数,"限速器剩"&amp;($AB494-TODAY())&amp;"天 ","")))&amp;IF($AC494="","",IF($AC494&lt;TODAY(),"载重试验已过期"&amp;(TODAY()-$AC494)&amp;"天 ",IF($AC494-TODAY()&lt;=提醒天数,"载重试验剩"&amp;($AC494-TODAY())&amp;"天 ","")))))</f>
        <v/>
      </c>
      <c r="AA494" s="77" t="str">
        <f aca="false">IF(TRIM($Q494&amp;"")="","",IF(ISNUMBER($Q494),IF($Q494&gt;10000,$Q494,IFERROR(DATE(INT($Q494),IF(ROUND(MOD($Q494,1)*100,0)&gt;12,ROUND(MOD($Q494,1)*10,0),ROUND(MOD($Q494,1)*100,0))+1,0),"")),IFERROR(IF(LEN($Q494)-LEN(SUBSTITUTE($Q494,".",""))&gt;=2,DATEVALUE(SUBSTITUTE(TRIM($Q494),".","-")),DATE(VALUE(LEFT(TRIM($Q494),4)),VALUE(MID(TRIM($Q494),6,2))+1,0)),"")))</f>
        <v/>
      </c>
      <c r="AB494" s="77" t="str">
        <f aca="false">IF(TRIM($S494&amp;"")="","",IF(ISNUMBER($S494),IF($S494&gt;10000,$S494,IFERROR(DATE(INT($S494),IF(ROUND(MOD($S494,1)*100,0)&gt;12,ROUND(MOD($S494,1)*10,0),ROUND(MOD($S494,1)*100,0))+1,0),"")),IFERROR(IF(LEN($S494)-LEN(SUBSTITUTE($S494,".",""))&gt;=2,DATEVALUE(SUBSTITUTE(TRIM($S494),".","-")),DATE(VALUE(LEFT(TRIM($S494),4)),VALUE(MID(TRIM($S494),6,2))+1,0)),"")))</f>
        <v/>
      </c>
      <c r="AC494" s="77" t="str">
        <f aca="false">IF(TRIM($T494&amp;"")="","",IF(ISNUMBER($T494),IF($T494&gt;10000,$T494,IFERROR(DATE(INT($T494),IF(ROUND(MOD($T494,1)*100,0)&gt;12,ROUND(MOD($T494,1)*10,0),ROUND(MOD($T494,1)*100,0))+1,0),"")),IFERROR(IF(LEN($T494)-LEN(SUBSTITUTE($T494,".",""))&gt;=2,DATEVALUE(SUBSTITUTE(TRIM($T494),".","-")),DATE(VALUE(LEFT(TRIM($T494),4)),VALUE(MID(TRIM($T494),6,2))+1,0)),"")))</f>
        <v/>
      </c>
    </row>
    <row r="495" customFormat="false" ht="14.25" hidden="false" customHeight="false" outlineLevel="0" collapsed="false">
      <c r="X495" s="77"/>
      <c r="Y495" s="78" t="str">
        <f aca="true">IF(TRIM($B495&amp;$C495)="","",IF(OR($W495="安装免保",$W495="技术免保",$W495="质保期内"),IF(NOT(ISNUMBER($X495)),"▲免保到期日没填",IF($X495&lt;TODAY(),"▲免保已到期，转收费",IF($X495-TODAY()&lt;=提醒天数,"免保剩"&amp;($X495-TODAY())&amp;"天","免保中"))),IF($W495="暂停维保","暂停中",IF($W495="已解约","已解约",""))))</f>
        <v/>
      </c>
      <c r="Z495" s="78" t="str">
        <f aca="true">IF(TRIM($B495&amp;$C495)="","",TRIM(IF($AA495="","",IF($AA495&lt;TODAY(),"年检已过期"&amp;(TODAY()-$AA495)&amp;"天 ",IF($AA495-TODAY()&lt;=提醒天数,"年检剩"&amp;($AA495-TODAY())&amp;"天 ","")))&amp;IF($AB495="","",IF($AB495&lt;TODAY(),"限速器已过期"&amp;(TODAY()-$AB495)&amp;"天 ",IF($AB495-TODAY()&lt;=提醒天数,"限速器剩"&amp;($AB495-TODAY())&amp;"天 ","")))&amp;IF($AC495="","",IF($AC495&lt;TODAY(),"载重试验已过期"&amp;(TODAY()-$AC495)&amp;"天 ",IF($AC495-TODAY()&lt;=提醒天数,"载重试验剩"&amp;($AC495-TODAY())&amp;"天 ","")))))</f>
        <v/>
      </c>
      <c r="AA495" s="77" t="str">
        <f aca="false">IF(TRIM($Q495&amp;"")="","",IF(ISNUMBER($Q495),IF($Q495&gt;10000,$Q495,IFERROR(DATE(INT($Q495),IF(ROUND(MOD($Q495,1)*100,0)&gt;12,ROUND(MOD($Q495,1)*10,0),ROUND(MOD($Q495,1)*100,0))+1,0),"")),IFERROR(IF(LEN($Q495)-LEN(SUBSTITUTE($Q495,".",""))&gt;=2,DATEVALUE(SUBSTITUTE(TRIM($Q495),".","-")),DATE(VALUE(LEFT(TRIM($Q495),4)),VALUE(MID(TRIM($Q495),6,2))+1,0)),"")))</f>
        <v/>
      </c>
      <c r="AB495" s="77" t="str">
        <f aca="false">IF(TRIM($S495&amp;"")="","",IF(ISNUMBER($S495),IF($S495&gt;10000,$S495,IFERROR(DATE(INT($S495),IF(ROUND(MOD($S495,1)*100,0)&gt;12,ROUND(MOD($S495,1)*10,0),ROUND(MOD($S495,1)*100,0))+1,0),"")),IFERROR(IF(LEN($S495)-LEN(SUBSTITUTE($S495,".",""))&gt;=2,DATEVALUE(SUBSTITUTE(TRIM($S495),".","-")),DATE(VALUE(LEFT(TRIM($S495),4)),VALUE(MID(TRIM($S495),6,2))+1,0)),"")))</f>
        <v/>
      </c>
      <c r="AC495" s="77" t="str">
        <f aca="false">IF(TRIM($T495&amp;"")="","",IF(ISNUMBER($T495),IF($T495&gt;10000,$T495,IFERROR(DATE(INT($T495),IF(ROUND(MOD($T495,1)*100,0)&gt;12,ROUND(MOD($T495,1)*10,0),ROUND(MOD($T495,1)*100,0))+1,0),"")),IFERROR(IF(LEN($T495)-LEN(SUBSTITUTE($T495,".",""))&gt;=2,DATEVALUE(SUBSTITUTE(TRIM($T495),".","-")),DATE(VALUE(LEFT(TRIM($T495),4)),VALUE(MID(TRIM($T495),6,2))+1,0)),"")))</f>
        <v/>
      </c>
    </row>
    <row r="496" customFormat="false" ht="14.25" hidden="false" customHeight="false" outlineLevel="0" collapsed="false">
      <c r="X496" s="77"/>
      <c r="Y496" s="78" t="str">
        <f aca="true">IF(TRIM($B496&amp;$C496)="","",IF(OR($W496="安装免保",$W496="技术免保",$W496="质保期内"),IF(NOT(ISNUMBER($X496)),"▲免保到期日没填",IF($X496&lt;TODAY(),"▲免保已到期，转收费",IF($X496-TODAY()&lt;=提醒天数,"免保剩"&amp;($X496-TODAY())&amp;"天","免保中"))),IF($W496="暂停维保","暂停中",IF($W496="已解约","已解约",""))))</f>
        <v/>
      </c>
      <c r="Z496" s="78" t="str">
        <f aca="true">IF(TRIM($B496&amp;$C496)="","",TRIM(IF($AA496="","",IF($AA496&lt;TODAY(),"年检已过期"&amp;(TODAY()-$AA496)&amp;"天 ",IF($AA496-TODAY()&lt;=提醒天数,"年检剩"&amp;($AA496-TODAY())&amp;"天 ","")))&amp;IF($AB496="","",IF($AB496&lt;TODAY(),"限速器已过期"&amp;(TODAY()-$AB496)&amp;"天 ",IF($AB496-TODAY()&lt;=提醒天数,"限速器剩"&amp;($AB496-TODAY())&amp;"天 ","")))&amp;IF($AC496="","",IF($AC496&lt;TODAY(),"载重试验已过期"&amp;(TODAY()-$AC496)&amp;"天 ",IF($AC496-TODAY()&lt;=提醒天数,"载重试验剩"&amp;($AC496-TODAY())&amp;"天 ","")))))</f>
        <v/>
      </c>
      <c r="AA496" s="77" t="str">
        <f aca="false">IF(TRIM($Q496&amp;"")="","",IF(ISNUMBER($Q496),IF($Q496&gt;10000,$Q496,IFERROR(DATE(INT($Q496),IF(ROUND(MOD($Q496,1)*100,0)&gt;12,ROUND(MOD($Q496,1)*10,0),ROUND(MOD($Q496,1)*100,0))+1,0),"")),IFERROR(IF(LEN($Q496)-LEN(SUBSTITUTE($Q496,".",""))&gt;=2,DATEVALUE(SUBSTITUTE(TRIM($Q496),".","-")),DATE(VALUE(LEFT(TRIM($Q496),4)),VALUE(MID(TRIM($Q496),6,2))+1,0)),"")))</f>
        <v/>
      </c>
      <c r="AB496" s="77" t="str">
        <f aca="false">IF(TRIM($S496&amp;"")="","",IF(ISNUMBER($S496),IF($S496&gt;10000,$S496,IFERROR(DATE(INT($S496),IF(ROUND(MOD($S496,1)*100,0)&gt;12,ROUND(MOD($S496,1)*10,0),ROUND(MOD($S496,1)*100,0))+1,0),"")),IFERROR(IF(LEN($S496)-LEN(SUBSTITUTE($S496,".",""))&gt;=2,DATEVALUE(SUBSTITUTE(TRIM($S496),".","-")),DATE(VALUE(LEFT(TRIM($S496),4)),VALUE(MID(TRIM($S496),6,2))+1,0)),"")))</f>
        <v/>
      </c>
      <c r="AC496" s="77" t="str">
        <f aca="false">IF(TRIM($T496&amp;"")="","",IF(ISNUMBER($T496),IF($T496&gt;10000,$T496,IFERROR(DATE(INT($T496),IF(ROUND(MOD($T496,1)*100,0)&gt;12,ROUND(MOD($T496,1)*10,0),ROUND(MOD($T496,1)*100,0))+1,0),"")),IFERROR(IF(LEN($T496)-LEN(SUBSTITUTE($T496,".",""))&gt;=2,DATEVALUE(SUBSTITUTE(TRIM($T496),".","-")),DATE(VALUE(LEFT(TRIM($T496),4)),VALUE(MID(TRIM($T496),6,2))+1,0)),"")))</f>
        <v/>
      </c>
    </row>
    <row r="497" customFormat="false" ht="14.25" hidden="false" customHeight="false" outlineLevel="0" collapsed="false">
      <c r="X497" s="77"/>
      <c r="Y497" s="78" t="str">
        <f aca="true">IF(TRIM($B497&amp;$C497)="","",IF(OR($W497="安装免保",$W497="技术免保",$W497="质保期内"),IF(NOT(ISNUMBER($X497)),"▲免保到期日没填",IF($X497&lt;TODAY(),"▲免保已到期，转收费",IF($X497-TODAY()&lt;=提醒天数,"免保剩"&amp;($X497-TODAY())&amp;"天","免保中"))),IF($W497="暂停维保","暂停中",IF($W497="已解约","已解约",""))))</f>
        <v/>
      </c>
      <c r="Z497" s="78" t="str">
        <f aca="true">IF(TRIM($B497&amp;$C497)="","",TRIM(IF($AA497="","",IF($AA497&lt;TODAY(),"年检已过期"&amp;(TODAY()-$AA497)&amp;"天 ",IF($AA497-TODAY()&lt;=提醒天数,"年检剩"&amp;($AA497-TODAY())&amp;"天 ","")))&amp;IF($AB497="","",IF($AB497&lt;TODAY(),"限速器已过期"&amp;(TODAY()-$AB497)&amp;"天 ",IF($AB497-TODAY()&lt;=提醒天数,"限速器剩"&amp;($AB497-TODAY())&amp;"天 ","")))&amp;IF($AC497="","",IF($AC497&lt;TODAY(),"载重试验已过期"&amp;(TODAY()-$AC497)&amp;"天 ",IF($AC497-TODAY()&lt;=提醒天数,"载重试验剩"&amp;($AC497-TODAY())&amp;"天 ","")))))</f>
        <v/>
      </c>
      <c r="AA497" s="77" t="str">
        <f aca="false">IF(TRIM($Q497&amp;"")="","",IF(ISNUMBER($Q497),IF($Q497&gt;10000,$Q497,IFERROR(DATE(INT($Q497),IF(ROUND(MOD($Q497,1)*100,0)&gt;12,ROUND(MOD($Q497,1)*10,0),ROUND(MOD($Q497,1)*100,0))+1,0),"")),IFERROR(IF(LEN($Q497)-LEN(SUBSTITUTE($Q497,".",""))&gt;=2,DATEVALUE(SUBSTITUTE(TRIM($Q497),".","-")),DATE(VALUE(LEFT(TRIM($Q497),4)),VALUE(MID(TRIM($Q497),6,2))+1,0)),"")))</f>
        <v/>
      </c>
      <c r="AB497" s="77" t="str">
        <f aca="false">IF(TRIM($S497&amp;"")="","",IF(ISNUMBER($S497),IF($S497&gt;10000,$S497,IFERROR(DATE(INT($S497),IF(ROUND(MOD($S497,1)*100,0)&gt;12,ROUND(MOD($S497,1)*10,0),ROUND(MOD($S497,1)*100,0))+1,0),"")),IFERROR(IF(LEN($S497)-LEN(SUBSTITUTE($S497,".",""))&gt;=2,DATEVALUE(SUBSTITUTE(TRIM($S497),".","-")),DATE(VALUE(LEFT(TRIM($S497),4)),VALUE(MID(TRIM($S497),6,2))+1,0)),"")))</f>
        <v/>
      </c>
      <c r="AC497" s="77" t="str">
        <f aca="false">IF(TRIM($T497&amp;"")="","",IF(ISNUMBER($T497),IF($T497&gt;10000,$T497,IFERROR(DATE(INT($T497),IF(ROUND(MOD($T497,1)*100,0)&gt;12,ROUND(MOD($T497,1)*10,0),ROUND(MOD($T497,1)*100,0))+1,0),"")),IFERROR(IF(LEN($T497)-LEN(SUBSTITUTE($T497,".",""))&gt;=2,DATEVALUE(SUBSTITUTE(TRIM($T497),".","-")),DATE(VALUE(LEFT(TRIM($T497),4)),VALUE(MID(TRIM($T497),6,2))+1,0)),"")))</f>
        <v/>
      </c>
    </row>
    <row r="498" customFormat="false" ht="14.25" hidden="false" customHeight="false" outlineLevel="0" collapsed="false">
      <c r="X498" s="77"/>
      <c r="Y498" s="78" t="str">
        <f aca="true">IF(TRIM($B498&amp;$C498)="","",IF(OR($W498="安装免保",$W498="技术免保",$W498="质保期内"),IF(NOT(ISNUMBER($X498)),"▲免保到期日没填",IF($X498&lt;TODAY(),"▲免保已到期，转收费",IF($X498-TODAY()&lt;=提醒天数,"免保剩"&amp;($X498-TODAY())&amp;"天","免保中"))),IF($W498="暂停维保","暂停中",IF($W498="已解约","已解约",""))))</f>
        <v/>
      </c>
      <c r="Z498" s="78" t="str">
        <f aca="true">IF(TRIM($B498&amp;$C498)="","",TRIM(IF($AA498="","",IF($AA498&lt;TODAY(),"年检已过期"&amp;(TODAY()-$AA498)&amp;"天 ",IF($AA498-TODAY()&lt;=提醒天数,"年检剩"&amp;($AA498-TODAY())&amp;"天 ","")))&amp;IF($AB498="","",IF($AB498&lt;TODAY(),"限速器已过期"&amp;(TODAY()-$AB498)&amp;"天 ",IF($AB498-TODAY()&lt;=提醒天数,"限速器剩"&amp;($AB498-TODAY())&amp;"天 ","")))&amp;IF($AC498="","",IF($AC498&lt;TODAY(),"载重试验已过期"&amp;(TODAY()-$AC498)&amp;"天 ",IF($AC498-TODAY()&lt;=提醒天数,"载重试验剩"&amp;($AC498-TODAY())&amp;"天 ","")))))</f>
        <v/>
      </c>
      <c r="AA498" s="77" t="str">
        <f aca="false">IF(TRIM($Q498&amp;"")="","",IF(ISNUMBER($Q498),IF($Q498&gt;10000,$Q498,IFERROR(DATE(INT($Q498),IF(ROUND(MOD($Q498,1)*100,0)&gt;12,ROUND(MOD($Q498,1)*10,0),ROUND(MOD($Q498,1)*100,0))+1,0),"")),IFERROR(IF(LEN($Q498)-LEN(SUBSTITUTE($Q498,".",""))&gt;=2,DATEVALUE(SUBSTITUTE(TRIM($Q498),".","-")),DATE(VALUE(LEFT(TRIM($Q498),4)),VALUE(MID(TRIM($Q498),6,2))+1,0)),"")))</f>
        <v/>
      </c>
      <c r="AB498" s="77" t="str">
        <f aca="false">IF(TRIM($S498&amp;"")="","",IF(ISNUMBER($S498),IF($S498&gt;10000,$S498,IFERROR(DATE(INT($S498),IF(ROUND(MOD($S498,1)*100,0)&gt;12,ROUND(MOD($S498,1)*10,0),ROUND(MOD($S498,1)*100,0))+1,0),"")),IFERROR(IF(LEN($S498)-LEN(SUBSTITUTE($S498,".",""))&gt;=2,DATEVALUE(SUBSTITUTE(TRIM($S498),".","-")),DATE(VALUE(LEFT(TRIM($S498),4)),VALUE(MID(TRIM($S498),6,2))+1,0)),"")))</f>
        <v/>
      </c>
      <c r="AC498" s="77" t="str">
        <f aca="false">IF(TRIM($T498&amp;"")="","",IF(ISNUMBER($T498),IF($T498&gt;10000,$T498,IFERROR(DATE(INT($T498),IF(ROUND(MOD($T498,1)*100,0)&gt;12,ROUND(MOD($T498,1)*10,0),ROUND(MOD($T498,1)*100,0))+1,0),"")),IFERROR(IF(LEN($T498)-LEN(SUBSTITUTE($T498,".",""))&gt;=2,DATEVALUE(SUBSTITUTE(TRIM($T498),".","-")),DATE(VALUE(LEFT(TRIM($T498),4)),VALUE(MID(TRIM($T498),6,2))+1,0)),"")))</f>
        <v/>
      </c>
    </row>
    <row r="499" customFormat="false" ht="14.25" hidden="false" customHeight="false" outlineLevel="0" collapsed="false">
      <c r="X499" s="77"/>
      <c r="Y499" s="78" t="str">
        <f aca="true">IF(TRIM($B499&amp;$C499)="","",IF(OR($W499="安装免保",$W499="技术免保",$W499="质保期内"),IF(NOT(ISNUMBER($X499)),"▲免保到期日没填",IF($X499&lt;TODAY(),"▲免保已到期，转收费",IF($X499-TODAY()&lt;=提醒天数,"免保剩"&amp;($X499-TODAY())&amp;"天","免保中"))),IF($W499="暂停维保","暂停中",IF($W499="已解约","已解约",""))))</f>
        <v/>
      </c>
      <c r="Z499" s="78" t="str">
        <f aca="true">IF(TRIM($B499&amp;$C499)="","",TRIM(IF($AA499="","",IF($AA499&lt;TODAY(),"年检已过期"&amp;(TODAY()-$AA499)&amp;"天 ",IF($AA499-TODAY()&lt;=提醒天数,"年检剩"&amp;($AA499-TODAY())&amp;"天 ","")))&amp;IF($AB499="","",IF($AB499&lt;TODAY(),"限速器已过期"&amp;(TODAY()-$AB499)&amp;"天 ",IF($AB499-TODAY()&lt;=提醒天数,"限速器剩"&amp;($AB499-TODAY())&amp;"天 ","")))&amp;IF($AC499="","",IF($AC499&lt;TODAY(),"载重试验已过期"&amp;(TODAY()-$AC499)&amp;"天 ",IF($AC499-TODAY()&lt;=提醒天数,"载重试验剩"&amp;($AC499-TODAY())&amp;"天 ","")))))</f>
        <v/>
      </c>
      <c r="AA499" s="77" t="str">
        <f aca="false">IF(TRIM($Q499&amp;"")="","",IF(ISNUMBER($Q499),IF($Q499&gt;10000,$Q499,IFERROR(DATE(INT($Q499),IF(ROUND(MOD($Q499,1)*100,0)&gt;12,ROUND(MOD($Q499,1)*10,0),ROUND(MOD($Q499,1)*100,0))+1,0),"")),IFERROR(IF(LEN($Q499)-LEN(SUBSTITUTE($Q499,".",""))&gt;=2,DATEVALUE(SUBSTITUTE(TRIM($Q499),".","-")),DATE(VALUE(LEFT(TRIM($Q499),4)),VALUE(MID(TRIM($Q499),6,2))+1,0)),"")))</f>
        <v/>
      </c>
      <c r="AB499" s="77" t="str">
        <f aca="false">IF(TRIM($S499&amp;"")="","",IF(ISNUMBER($S499),IF($S499&gt;10000,$S499,IFERROR(DATE(INT($S499),IF(ROUND(MOD($S499,1)*100,0)&gt;12,ROUND(MOD($S499,1)*10,0),ROUND(MOD($S499,1)*100,0))+1,0),"")),IFERROR(IF(LEN($S499)-LEN(SUBSTITUTE($S499,".",""))&gt;=2,DATEVALUE(SUBSTITUTE(TRIM($S499),".","-")),DATE(VALUE(LEFT(TRIM($S499),4)),VALUE(MID(TRIM($S499),6,2))+1,0)),"")))</f>
        <v/>
      </c>
      <c r="AC499" s="77" t="str">
        <f aca="false">IF(TRIM($T499&amp;"")="","",IF(ISNUMBER($T499),IF($T499&gt;10000,$T499,IFERROR(DATE(INT($T499),IF(ROUND(MOD($T499,1)*100,0)&gt;12,ROUND(MOD($T499,1)*10,0),ROUND(MOD($T499,1)*100,0))+1,0),"")),IFERROR(IF(LEN($T499)-LEN(SUBSTITUTE($T499,".",""))&gt;=2,DATEVALUE(SUBSTITUTE(TRIM($T499),".","-")),DATE(VALUE(LEFT(TRIM($T499),4)),VALUE(MID(TRIM($T499),6,2))+1,0)),"")))</f>
        <v/>
      </c>
    </row>
    <row r="500" customFormat="false" ht="14.25" hidden="false" customHeight="false" outlineLevel="0" collapsed="false">
      <c r="X500" s="77"/>
      <c r="Y500" s="78" t="str">
        <f aca="true">IF(TRIM($B500&amp;$C500)="","",IF(OR($W500="安装免保",$W500="技术免保",$W500="质保期内"),IF(NOT(ISNUMBER($X500)),"▲免保到期日没填",IF($X500&lt;TODAY(),"▲免保已到期，转收费",IF($X500-TODAY()&lt;=提醒天数,"免保剩"&amp;($X500-TODAY())&amp;"天","免保中"))),IF($W500="暂停维保","暂停中",IF($W500="已解约","已解约",""))))</f>
        <v/>
      </c>
      <c r="Z500" s="78" t="str">
        <f aca="true">IF(TRIM($B500&amp;$C500)="","",TRIM(IF($AA500="","",IF($AA500&lt;TODAY(),"年检已过期"&amp;(TODAY()-$AA500)&amp;"天 ",IF($AA500-TODAY()&lt;=提醒天数,"年检剩"&amp;($AA500-TODAY())&amp;"天 ","")))&amp;IF($AB500="","",IF($AB500&lt;TODAY(),"限速器已过期"&amp;(TODAY()-$AB500)&amp;"天 ",IF($AB500-TODAY()&lt;=提醒天数,"限速器剩"&amp;($AB500-TODAY())&amp;"天 ","")))&amp;IF($AC500="","",IF($AC500&lt;TODAY(),"载重试验已过期"&amp;(TODAY()-$AC500)&amp;"天 ",IF($AC500-TODAY()&lt;=提醒天数,"载重试验剩"&amp;($AC500-TODAY())&amp;"天 ","")))))</f>
        <v/>
      </c>
      <c r="AA500" s="77" t="str">
        <f aca="false">IF(TRIM($Q500&amp;"")="","",IF(ISNUMBER($Q500),IF($Q500&gt;10000,$Q500,IFERROR(DATE(INT($Q500),IF(ROUND(MOD($Q500,1)*100,0)&gt;12,ROUND(MOD($Q500,1)*10,0),ROUND(MOD($Q500,1)*100,0))+1,0),"")),IFERROR(IF(LEN($Q500)-LEN(SUBSTITUTE($Q500,".",""))&gt;=2,DATEVALUE(SUBSTITUTE(TRIM($Q500),".","-")),DATE(VALUE(LEFT(TRIM($Q500),4)),VALUE(MID(TRIM($Q500),6,2))+1,0)),"")))</f>
        <v/>
      </c>
      <c r="AB500" s="77" t="str">
        <f aca="false">IF(TRIM($S500&amp;"")="","",IF(ISNUMBER($S500),IF($S500&gt;10000,$S500,IFERROR(DATE(INT($S500),IF(ROUND(MOD($S500,1)*100,0)&gt;12,ROUND(MOD($S500,1)*10,0),ROUND(MOD($S500,1)*100,0))+1,0),"")),IFERROR(IF(LEN($S500)-LEN(SUBSTITUTE($S500,".",""))&gt;=2,DATEVALUE(SUBSTITUTE(TRIM($S500),".","-")),DATE(VALUE(LEFT(TRIM($S500),4)),VALUE(MID(TRIM($S500),6,2))+1,0)),"")))</f>
        <v/>
      </c>
      <c r="AC500" s="77" t="str">
        <f aca="false">IF(TRIM($T500&amp;"")="","",IF(ISNUMBER($T500),IF($T500&gt;10000,$T500,IFERROR(DATE(INT($T500),IF(ROUND(MOD($T500,1)*100,0)&gt;12,ROUND(MOD($T500,1)*10,0),ROUND(MOD($T500,1)*100,0))+1,0),"")),IFERROR(IF(LEN($T500)-LEN(SUBSTITUTE($T500,".",""))&gt;=2,DATEVALUE(SUBSTITUTE(TRIM($T500),".","-")),DATE(VALUE(LEFT(TRIM($T500),4)),VALUE(MID(TRIM($T500),6,2))+1,0)),"")))</f>
        <v/>
      </c>
    </row>
    <row r="501" customFormat="false" ht="14.25" hidden="false" customHeight="false" outlineLevel="0" collapsed="false">
      <c r="X501" s="77"/>
      <c r="Y501" s="78" t="str">
        <f aca="true">IF(TRIM($B501&amp;$C501)="","",IF(OR($W501="安装免保",$W501="技术免保",$W501="质保期内"),IF(NOT(ISNUMBER($X501)),"▲免保到期日没填",IF($X501&lt;TODAY(),"▲免保已到期，转收费",IF($X501-TODAY()&lt;=提醒天数,"免保剩"&amp;($X501-TODAY())&amp;"天","免保中"))),IF($W501="暂停维保","暂停中",IF($W501="已解约","已解约",""))))</f>
        <v/>
      </c>
      <c r="Z501" s="78" t="str">
        <f aca="true">IF(TRIM($B501&amp;$C501)="","",TRIM(IF($AA501="","",IF($AA501&lt;TODAY(),"年检已过期"&amp;(TODAY()-$AA501)&amp;"天 ",IF($AA501-TODAY()&lt;=提醒天数,"年检剩"&amp;($AA501-TODAY())&amp;"天 ","")))&amp;IF($AB501="","",IF($AB501&lt;TODAY(),"限速器已过期"&amp;(TODAY()-$AB501)&amp;"天 ",IF($AB501-TODAY()&lt;=提醒天数,"限速器剩"&amp;($AB501-TODAY())&amp;"天 ","")))&amp;IF($AC501="","",IF($AC501&lt;TODAY(),"载重试验已过期"&amp;(TODAY()-$AC501)&amp;"天 ",IF($AC501-TODAY()&lt;=提醒天数,"载重试验剩"&amp;($AC501-TODAY())&amp;"天 ","")))))</f>
        <v/>
      </c>
      <c r="AA501" s="77" t="str">
        <f aca="false">IF(TRIM($Q501&amp;"")="","",IF(ISNUMBER($Q501),IF($Q501&gt;10000,$Q501,IFERROR(DATE(INT($Q501),IF(ROUND(MOD($Q501,1)*100,0)&gt;12,ROUND(MOD($Q501,1)*10,0),ROUND(MOD($Q501,1)*100,0))+1,0),"")),IFERROR(IF(LEN($Q501)-LEN(SUBSTITUTE($Q501,".",""))&gt;=2,DATEVALUE(SUBSTITUTE(TRIM($Q501),".","-")),DATE(VALUE(LEFT(TRIM($Q501),4)),VALUE(MID(TRIM($Q501),6,2))+1,0)),"")))</f>
        <v/>
      </c>
      <c r="AB501" s="77" t="str">
        <f aca="false">IF(TRIM($S501&amp;"")="","",IF(ISNUMBER($S501),IF($S501&gt;10000,$S501,IFERROR(DATE(INT($S501),IF(ROUND(MOD($S501,1)*100,0)&gt;12,ROUND(MOD($S501,1)*10,0),ROUND(MOD($S501,1)*100,0))+1,0),"")),IFERROR(IF(LEN($S501)-LEN(SUBSTITUTE($S501,".",""))&gt;=2,DATEVALUE(SUBSTITUTE(TRIM($S501),".","-")),DATE(VALUE(LEFT(TRIM($S501),4)),VALUE(MID(TRIM($S501),6,2))+1,0)),"")))</f>
        <v/>
      </c>
      <c r="AC501" s="77" t="str">
        <f aca="false">IF(TRIM($T501&amp;"")="","",IF(ISNUMBER($T501),IF($T501&gt;10000,$T501,IFERROR(DATE(INT($T501),IF(ROUND(MOD($T501,1)*100,0)&gt;12,ROUND(MOD($T501,1)*10,0),ROUND(MOD($T501,1)*100,0))+1,0),"")),IFERROR(IF(LEN($T501)-LEN(SUBSTITUTE($T501,".",""))&gt;=2,DATEVALUE(SUBSTITUTE(TRIM($T501),".","-")),DATE(VALUE(LEFT(TRIM($T501),4)),VALUE(MID(TRIM($T501),6,2))+1,0)),"")))</f>
        <v/>
      </c>
    </row>
    <row r="502" customFormat="false" ht="14.25" hidden="false" customHeight="false" outlineLevel="0" collapsed="false">
      <c r="X502" s="77"/>
      <c r="Y502" s="78" t="str">
        <f aca="true">IF(TRIM($B502&amp;$C502)="","",IF(OR($W502="安装免保",$W502="技术免保",$W502="质保期内"),IF(NOT(ISNUMBER($X502)),"▲免保到期日没填",IF($X502&lt;TODAY(),"▲免保已到期，转收费",IF($X502-TODAY()&lt;=提醒天数,"免保剩"&amp;($X502-TODAY())&amp;"天","免保中"))),IF($W502="暂停维保","暂停中",IF($W502="已解约","已解约",""))))</f>
        <v/>
      </c>
      <c r="Z502" s="78" t="str">
        <f aca="true">IF(TRIM($B502&amp;$C502)="","",TRIM(IF($AA502="","",IF($AA502&lt;TODAY(),"年检已过期"&amp;(TODAY()-$AA502)&amp;"天 ",IF($AA502-TODAY()&lt;=提醒天数,"年检剩"&amp;($AA502-TODAY())&amp;"天 ","")))&amp;IF($AB502="","",IF($AB502&lt;TODAY(),"限速器已过期"&amp;(TODAY()-$AB502)&amp;"天 ",IF($AB502-TODAY()&lt;=提醒天数,"限速器剩"&amp;($AB502-TODAY())&amp;"天 ","")))&amp;IF($AC502="","",IF($AC502&lt;TODAY(),"载重试验已过期"&amp;(TODAY()-$AC502)&amp;"天 ",IF($AC502-TODAY()&lt;=提醒天数,"载重试验剩"&amp;($AC502-TODAY())&amp;"天 ","")))))</f>
        <v/>
      </c>
      <c r="AA502" s="77" t="str">
        <f aca="false">IF(TRIM($Q502&amp;"")="","",IF(ISNUMBER($Q502),IF($Q502&gt;10000,$Q502,IFERROR(DATE(INT($Q502),IF(ROUND(MOD($Q502,1)*100,0)&gt;12,ROUND(MOD($Q502,1)*10,0),ROUND(MOD($Q502,1)*100,0))+1,0),"")),IFERROR(IF(LEN($Q502)-LEN(SUBSTITUTE($Q502,".",""))&gt;=2,DATEVALUE(SUBSTITUTE(TRIM($Q502),".","-")),DATE(VALUE(LEFT(TRIM($Q502),4)),VALUE(MID(TRIM($Q502),6,2))+1,0)),"")))</f>
        <v/>
      </c>
      <c r="AB502" s="77" t="str">
        <f aca="false">IF(TRIM($S502&amp;"")="","",IF(ISNUMBER($S502),IF($S502&gt;10000,$S502,IFERROR(DATE(INT($S502),IF(ROUND(MOD($S502,1)*100,0)&gt;12,ROUND(MOD($S502,1)*10,0),ROUND(MOD($S502,1)*100,0))+1,0),"")),IFERROR(IF(LEN($S502)-LEN(SUBSTITUTE($S502,".",""))&gt;=2,DATEVALUE(SUBSTITUTE(TRIM($S502),".","-")),DATE(VALUE(LEFT(TRIM($S502),4)),VALUE(MID(TRIM($S502),6,2))+1,0)),"")))</f>
        <v/>
      </c>
      <c r="AC502" s="77" t="str">
        <f aca="false">IF(TRIM($T502&amp;"")="","",IF(ISNUMBER($T502),IF($T502&gt;10000,$T502,IFERROR(DATE(INT($T502),IF(ROUND(MOD($T502,1)*100,0)&gt;12,ROUND(MOD($T502,1)*10,0),ROUND(MOD($T502,1)*100,0))+1,0),"")),IFERROR(IF(LEN($T502)-LEN(SUBSTITUTE($T502,".",""))&gt;=2,DATEVALUE(SUBSTITUTE(TRIM($T502),".","-")),DATE(VALUE(LEFT(TRIM($T502),4)),VALUE(MID(TRIM($T502),6,2))+1,0)),"")))</f>
        <v/>
      </c>
    </row>
    <row r="503" customFormat="false" ht="14.25" hidden="false" customHeight="false" outlineLevel="0" collapsed="false">
      <c r="X503" s="77"/>
      <c r="Y503" s="78" t="str">
        <f aca="true">IF(TRIM($B503&amp;$C503)="","",IF(OR($W503="安装免保",$W503="技术免保",$W503="质保期内"),IF(NOT(ISNUMBER($X503)),"▲免保到期日没填",IF($X503&lt;TODAY(),"▲免保已到期，转收费",IF($X503-TODAY()&lt;=提醒天数,"免保剩"&amp;($X503-TODAY())&amp;"天","免保中"))),IF($W503="暂停维保","暂停中",IF($W503="已解约","已解约",""))))</f>
        <v/>
      </c>
      <c r="Z503" s="78" t="str">
        <f aca="true">IF(TRIM($B503&amp;$C503)="","",TRIM(IF($AA503="","",IF($AA503&lt;TODAY(),"年检已过期"&amp;(TODAY()-$AA503)&amp;"天 ",IF($AA503-TODAY()&lt;=提醒天数,"年检剩"&amp;($AA503-TODAY())&amp;"天 ","")))&amp;IF($AB503="","",IF($AB503&lt;TODAY(),"限速器已过期"&amp;(TODAY()-$AB503)&amp;"天 ",IF($AB503-TODAY()&lt;=提醒天数,"限速器剩"&amp;($AB503-TODAY())&amp;"天 ","")))&amp;IF($AC503="","",IF($AC503&lt;TODAY(),"载重试验已过期"&amp;(TODAY()-$AC503)&amp;"天 ",IF($AC503-TODAY()&lt;=提醒天数,"载重试验剩"&amp;($AC503-TODAY())&amp;"天 ","")))))</f>
        <v/>
      </c>
      <c r="AA503" s="77" t="str">
        <f aca="false">IF(TRIM($Q503&amp;"")="","",IF(ISNUMBER($Q503),IF($Q503&gt;10000,$Q503,IFERROR(DATE(INT($Q503),IF(ROUND(MOD($Q503,1)*100,0)&gt;12,ROUND(MOD($Q503,1)*10,0),ROUND(MOD($Q503,1)*100,0))+1,0),"")),IFERROR(IF(LEN($Q503)-LEN(SUBSTITUTE($Q503,".",""))&gt;=2,DATEVALUE(SUBSTITUTE(TRIM($Q503),".","-")),DATE(VALUE(LEFT(TRIM($Q503),4)),VALUE(MID(TRIM($Q503),6,2))+1,0)),"")))</f>
        <v/>
      </c>
      <c r="AB503" s="77" t="str">
        <f aca="false">IF(TRIM($S503&amp;"")="","",IF(ISNUMBER($S503),IF($S503&gt;10000,$S503,IFERROR(DATE(INT($S503),IF(ROUND(MOD($S503,1)*100,0)&gt;12,ROUND(MOD($S503,1)*10,0),ROUND(MOD($S503,1)*100,0))+1,0),"")),IFERROR(IF(LEN($S503)-LEN(SUBSTITUTE($S503,".",""))&gt;=2,DATEVALUE(SUBSTITUTE(TRIM($S503),".","-")),DATE(VALUE(LEFT(TRIM($S503),4)),VALUE(MID(TRIM($S503),6,2))+1,0)),"")))</f>
        <v/>
      </c>
      <c r="AC503" s="77" t="str">
        <f aca="false">IF(TRIM($T503&amp;"")="","",IF(ISNUMBER($T503),IF($T503&gt;10000,$T503,IFERROR(DATE(INT($T503),IF(ROUND(MOD($T503,1)*100,0)&gt;12,ROUND(MOD($T503,1)*10,0),ROUND(MOD($T503,1)*100,0))+1,0),"")),IFERROR(IF(LEN($T503)-LEN(SUBSTITUTE($T503,".",""))&gt;=2,DATEVALUE(SUBSTITUTE(TRIM($T503),".","-")),DATE(VALUE(LEFT(TRIM($T503),4)),VALUE(MID(TRIM($T503),6,2))+1,0)),"")))</f>
        <v/>
      </c>
    </row>
    <row r="504" customFormat="false" ht="14.25" hidden="false" customHeight="false" outlineLevel="0" collapsed="false">
      <c r="X504" s="77"/>
      <c r="Y504" s="78" t="str">
        <f aca="true">IF(TRIM($B504&amp;$C504)="","",IF(OR($W504="安装免保",$W504="技术免保",$W504="质保期内"),IF(NOT(ISNUMBER($X504)),"▲免保到期日没填",IF($X504&lt;TODAY(),"▲免保已到期，转收费",IF($X504-TODAY()&lt;=提醒天数,"免保剩"&amp;($X504-TODAY())&amp;"天","免保中"))),IF($W504="暂停维保","暂停中",IF($W504="已解约","已解约",""))))</f>
        <v/>
      </c>
      <c r="Z504" s="78" t="str">
        <f aca="true">IF(TRIM($B504&amp;$C504)="","",TRIM(IF($AA504="","",IF($AA504&lt;TODAY(),"年检已过期"&amp;(TODAY()-$AA504)&amp;"天 ",IF($AA504-TODAY()&lt;=提醒天数,"年检剩"&amp;($AA504-TODAY())&amp;"天 ","")))&amp;IF($AB504="","",IF($AB504&lt;TODAY(),"限速器已过期"&amp;(TODAY()-$AB504)&amp;"天 ",IF($AB504-TODAY()&lt;=提醒天数,"限速器剩"&amp;($AB504-TODAY())&amp;"天 ","")))&amp;IF($AC504="","",IF($AC504&lt;TODAY(),"载重试验已过期"&amp;(TODAY()-$AC504)&amp;"天 ",IF($AC504-TODAY()&lt;=提醒天数,"载重试验剩"&amp;($AC504-TODAY())&amp;"天 ","")))))</f>
        <v/>
      </c>
      <c r="AA504" s="77" t="str">
        <f aca="false">IF(TRIM($Q504&amp;"")="","",IF(ISNUMBER($Q504),IF($Q504&gt;10000,$Q504,IFERROR(DATE(INT($Q504),IF(ROUND(MOD($Q504,1)*100,0)&gt;12,ROUND(MOD($Q504,1)*10,0),ROUND(MOD($Q504,1)*100,0))+1,0),"")),IFERROR(IF(LEN($Q504)-LEN(SUBSTITUTE($Q504,".",""))&gt;=2,DATEVALUE(SUBSTITUTE(TRIM($Q504),".","-")),DATE(VALUE(LEFT(TRIM($Q504),4)),VALUE(MID(TRIM($Q504),6,2))+1,0)),"")))</f>
        <v/>
      </c>
      <c r="AB504" s="77" t="str">
        <f aca="false">IF(TRIM($S504&amp;"")="","",IF(ISNUMBER($S504),IF($S504&gt;10000,$S504,IFERROR(DATE(INT($S504),IF(ROUND(MOD($S504,1)*100,0)&gt;12,ROUND(MOD($S504,1)*10,0),ROUND(MOD($S504,1)*100,0))+1,0),"")),IFERROR(IF(LEN($S504)-LEN(SUBSTITUTE($S504,".",""))&gt;=2,DATEVALUE(SUBSTITUTE(TRIM($S504),".","-")),DATE(VALUE(LEFT(TRIM($S504),4)),VALUE(MID(TRIM($S504),6,2))+1,0)),"")))</f>
        <v/>
      </c>
      <c r="AC504" s="77" t="str">
        <f aca="false">IF(TRIM($T504&amp;"")="","",IF(ISNUMBER($T504),IF($T504&gt;10000,$T504,IFERROR(DATE(INT($T504),IF(ROUND(MOD($T504,1)*100,0)&gt;12,ROUND(MOD($T504,1)*10,0),ROUND(MOD($T504,1)*100,0))+1,0),"")),IFERROR(IF(LEN($T504)-LEN(SUBSTITUTE($T504,".",""))&gt;=2,DATEVALUE(SUBSTITUTE(TRIM($T504),".","-")),DATE(VALUE(LEFT(TRIM($T504),4)),VALUE(MID(TRIM($T504),6,2))+1,0)),"")))</f>
        <v/>
      </c>
    </row>
    <row r="505" customFormat="false" ht="14.25" hidden="false" customHeight="false" outlineLevel="0" collapsed="false">
      <c r="X505" s="77"/>
      <c r="Y505" s="78" t="str">
        <f aca="true">IF(TRIM($B505&amp;$C505)="","",IF(OR($W505="安装免保",$W505="技术免保",$W505="质保期内"),IF(NOT(ISNUMBER($X505)),"▲免保到期日没填",IF($X505&lt;TODAY(),"▲免保已到期，转收费",IF($X505-TODAY()&lt;=提醒天数,"免保剩"&amp;($X505-TODAY())&amp;"天","免保中"))),IF($W505="暂停维保","暂停中",IF($W505="已解约","已解约",""))))</f>
        <v/>
      </c>
      <c r="Z505" s="78" t="str">
        <f aca="true">IF(TRIM($B505&amp;$C505)="","",TRIM(IF($AA505="","",IF($AA505&lt;TODAY(),"年检已过期"&amp;(TODAY()-$AA505)&amp;"天 ",IF($AA505-TODAY()&lt;=提醒天数,"年检剩"&amp;($AA505-TODAY())&amp;"天 ","")))&amp;IF($AB505="","",IF($AB505&lt;TODAY(),"限速器已过期"&amp;(TODAY()-$AB505)&amp;"天 ",IF($AB505-TODAY()&lt;=提醒天数,"限速器剩"&amp;($AB505-TODAY())&amp;"天 ","")))&amp;IF($AC505="","",IF($AC505&lt;TODAY(),"载重试验已过期"&amp;(TODAY()-$AC505)&amp;"天 ",IF($AC505-TODAY()&lt;=提醒天数,"载重试验剩"&amp;($AC505-TODAY())&amp;"天 ","")))))</f>
        <v/>
      </c>
      <c r="AA505" s="77" t="str">
        <f aca="false">IF(TRIM($Q505&amp;"")="","",IF(ISNUMBER($Q505),IF($Q505&gt;10000,$Q505,IFERROR(DATE(INT($Q505),IF(ROUND(MOD($Q505,1)*100,0)&gt;12,ROUND(MOD($Q505,1)*10,0),ROUND(MOD($Q505,1)*100,0))+1,0),"")),IFERROR(IF(LEN($Q505)-LEN(SUBSTITUTE($Q505,".",""))&gt;=2,DATEVALUE(SUBSTITUTE(TRIM($Q505),".","-")),DATE(VALUE(LEFT(TRIM($Q505),4)),VALUE(MID(TRIM($Q505),6,2))+1,0)),"")))</f>
        <v/>
      </c>
      <c r="AB505" s="77" t="str">
        <f aca="false">IF(TRIM($S505&amp;"")="","",IF(ISNUMBER($S505),IF($S505&gt;10000,$S505,IFERROR(DATE(INT($S505),IF(ROUND(MOD($S505,1)*100,0)&gt;12,ROUND(MOD($S505,1)*10,0),ROUND(MOD($S505,1)*100,0))+1,0),"")),IFERROR(IF(LEN($S505)-LEN(SUBSTITUTE($S505,".",""))&gt;=2,DATEVALUE(SUBSTITUTE(TRIM($S505),".","-")),DATE(VALUE(LEFT(TRIM($S505),4)),VALUE(MID(TRIM($S505),6,2))+1,0)),"")))</f>
        <v/>
      </c>
      <c r="AC505" s="77" t="str">
        <f aca="false">IF(TRIM($T505&amp;"")="","",IF(ISNUMBER($T505),IF($T505&gt;10000,$T505,IFERROR(DATE(INT($T505),IF(ROUND(MOD($T505,1)*100,0)&gt;12,ROUND(MOD($T505,1)*10,0),ROUND(MOD($T505,1)*100,0))+1,0),"")),IFERROR(IF(LEN($T505)-LEN(SUBSTITUTE($T505,".",""))&gt;=2,DATEVALUE(SUBSTITUTE(TRIM($T505),".","-")),DATE(VALUE(LEFT(TRIM($T505),4)),VALUE(MID(TRIM($T505),6,2))+1,0)),"")))</f>
        <v/>
      </c>
    </row>
    <row r="506" customFormat="false" ht="14.25" hidden="false" customHeight="false" outlineLevel="0" collapsed="false">
      <c r="X506" s="77"/>
      <c r="Y506" s="78" t="str">
        <f aca="true">IF(TRIM($B506&amp;$C506)="","",IF(OR($W506="安装免保",$W506="技术免保",$W506="质保期内"),IF(NOT(ISNUMBER($X506)),"▲免保到期日没填",IF($X506&lt;TODAY(),"▲免保已到期，转收费",IF($X506-TODAY()&lt;=提醒天数,"免保剩"&amp;($X506-TODAY())&amp;"天","免保中"))),IF($W506="暂停维保","暂停中",IF($W506="已解约","已解约",""))))</f>
        <v/>
      </c>
      <c r="Z506" s="78" t="str">
        <f aca="true">IF(TRIM($B506&amp;$C506)="","",TRIM(IF($AA506="","",IF($AA506&lt;TODAY(),"年检已过期"&amp;(TODAY()-$AA506)&amp;"天 ",IF($AA506-TODAY()&lt;=提醒天数,"年检剩"&amp;($AA506-TODAY())&amp;"天 ","")))&amp;IF($AB506="","",IF($AB506&lt;TODAY(),"限速器已过期"&amp;(TODAY()-$AB506)&amp;"天 ",IF($AB506-TODAY()&lt;=提醒天数,"限速器剩"&amp;($AB506-TODAY())&amp;"天 ","")))&amp;IF($AC506="","",IF($AC506&lt;TODAY(),"载重试验已过期"&amp;(TODAY()-$AC506)&amp;"天 ",IF($AC506-TODAY()&lt;=提醒天数,"载重试验剩"&amp;($AC506-TODAY())&amp;"天 ","")))))</f>
        <v/>
      </c>
      <c r="AA506" s="77" t="str">
        <f aca="false">IF(TRIM($Q506&amp;"")="","",IF(ISNUMBER($Q506),IF($Q506&gt;10000,$Q506,IFERROR(DATE(INT($Q506),IF(ROUND(MOD($Q506,1)*100,0)&gt;12,ROUND(MOD($Q506,1)*10,0),ROUND(MOD($Q506,1)*100,0))+1,0),"")),IFERROR(IF(LEN($Q506)-LEN(SUBSTITUTE($Q506,".",""))&gt;=2,DATEVALUE(SUBSTITUTE(TRIM($Q506),".","-")),DATE(VALUE(LEFT(TRIM($Q506),4)),VALUE(MID(TRIM($Q506),6,2))+1,0)),"")))</f>
        <v/>
      </c>
      <c r="AB506" s="77" t="str">
        <f aca="false">IF(TRIM($S506&amp;"")="","",IF(ISNUMBER($S506),IF($S506&gt;10000,$S506,IFERROR(DATE(INT($S506),IF(ROUND(MOD($S506,1)*100,0)&gt;12,ROUND(MOD($S506,1)*10,0),ROUND(MOD($S506,1)*100,0))+1,0),"")),IFERROR(IF(LEN($S506)-LEN(SUBSTITUTE($S506,".",""))&gt;=2,DATEVALUE(SUBSTITUTE(TRIM($S506),".","-")),DATE(VALUE(LEFT(TRIM($S506),4)),VALUE(MID(TRIM($S506),6,2))+1,0)),"")))</f>
        <v/>
      </c>
      <c r="AC506" s="77" t="str">
        <f aca="false">IF(TRIM($T506&amp;"")="","",IF(ISNUMBER($T506),IF($T506&gt;10000,$T506,IFERROR(DATE(INT($T506),IF(ROUND(MOD($T506,1)*100,0)&gt;12,ROUND(MOD($T506,1)*10,0),ROUND(MOD($T506,1)*100,0))+1,0),"")),IFERROR(IF(LEN($T506)-LEN(SUBSTITUTE($T506,".",""))&gt;=2,DATEVALUE(SUBSTITUTE(TRIM($T506),".","-")),DATE(VALUE(LEFT(TRIM($T506),4)),VALUE(MID(TRIM($T506),6,2))+1,0)),"")))</f>
        <v/>
      </c>
    </row>
    <row r="507" customFormat="false" ht="14.25" hidden="false" customHeight="false" outlineLevel="0" collapsed="false">
      <c r="X507" s="77"/>
      <c r="Y507" s="78" t="str">
        <f aca="true">IF(TRIM($B507&amp;$C507)="","",IF(OR($W507="安装免保",$W507="技术免保",$W507="质保期内"),IF(NOT(ISNUMBER($X507)),"▲免保到期日没填",IF($X507&lt;TODAY(),"▲免保已到期，转收费",IF($X507-TODAY()&lt;=提醒天数,"免保剩"&amp;($X507-TODAY())&amp;"天","免保中"))),IF($W507="暂停维保","暂停中",IF($W507="已解约","已解约",""))))</f>
        <v/>
      </c>
      <c r="Z507" s="78" t="str">
        <f aca="true">IF(TRIM($B507&amp;$C507)="","",TRIM(IF($AA507="","",IF($AA507&lt;TODAY(),"年检已过期"&amp;(TODAY()-$AA507)&amp;"天 ",IF($AA507-TODAY()&lt;=提醒天数,"年检剩"&amp;($AA507-TODAY())&amp;"天 ","")))&amp;IF($AB507="","",IF($AB507&lt;TODAY(),"限速器已过期"&amp;(TODAY()-$AB507)&amp;"天 ",IF($AB507-TODAY()&lt;=提醒天数,"限速器剩"&amp;($AB507-TODAY())&amp;"天 ","")))&amp;IF($AC507="","",IF($AC507&lt;TODAY(),"载重试验已过期"&amp;(TODAY()-$AC507)&amp;"天 ",IF($AC507-TODAY()&lt;=提醒天数,"载重试验剩"&amp;($AC507-TODAY())&amp;"天 ","")))))</f>
        <v/>
      </c>
      <c r="AA507" s="77" t="str">
        <f aca="false">IF(TRIM($Q507&amp;"")="","",IF(ISNUMBER($Q507),IF($Q507&gt;10000,$Q507,IFERROR(DATE(INT($Q507),IF(ROUND(MOD($Q507,1)*100,0)&gt;12,ROUND(MOD($Q507,1)*10,0),ROUND(MOD($Q507,1)*100,0))+1,0),"")),IFERROR(IF(LEN($Q507)-LEN(SUBSTITUTE($Q507,".",""))&gt;=2,DATEVALUE(SUBSTITUTE(TRIM($Q507),".","-")),DATE(VALUE(LEFT(TRIM($Q507),4)),VALUE(MID(TRIM($Q507),6,2))+1,0)),"")))</f>
        <v/>
      </c>
      <c r="AB507" s="77" t="str">
        <f aca="false">IF(TRIM($S507&amp;"")="","",IF(ISNUMBER($S507),IF($S507&gt;10000,$S507,IFERROR(DATE(INT($S507),IF(ROUND(MOD($S507,1)*100,0)&gt;12,ROUND(MOD($S507,1)*10,0),ROUND(MOD($S507,1)*100,0))+1,0),"")),IFERROR(IF(LEN($S507)-LEN(SUBSTITUTE($S507,".",""))&gt;=2,DATEVALUE(SUBSTITUTE(TRIM($S507),".","-")),DATE(VALUE(LEFT(TRIM($S507),4)),VALUE(MID(TRIM($S507),6,2))+1,0)),"")))</f>
        <v/>
      </c>
      <c r="AC507" s="77" t="str">
        <f aca="false">IF(TRIM($T507&amp;"")="","",IF(ISNUMBER($T507),IF($T507&gt;10000,$T507,IFERROR(DATE(INT($T507),IF(ROUND(MOD($T507,1)*100,0)&gt;12,ROUND(MOD($T507,1)*10,0),ROUND(MOD($T507,1)*100,0))+1,0),"")),IFERROR(IF(LEN($T507)-LEN(SUBSTITUTE($T507,".",""))&gt;=2,DATEVALUE(SUBSTITUTE(TRIM($T507),".","-")),DATE(VALUE(LEFT(TRIM($T507),4)),VALUE(MID(TRIM($T507),6,2))+1,0)),"")))</f>
        <v/>
      </c>
    </row>
    <row r="508" customFormat="false" ht="14.25" hidden="false" customHeight="false" outlineLevel="0" collapsed="false">
      <c r="X508" s="77"/>
      <c r="Y508" s="78" t="str">
        <f aca="true">IF(TRIM($B508&amp;$C508)="","",IF(OR($W508="安装免保",$W508="技术免保",$W508="质保期内"),IF(NOT(ISNUMBER($X508)),"▲免保到期日没填",IF($X508&lt;TODAY(),"▲免保已到期，转收费",IF($X508-TODAY()&lt;=提醒天数,"免保剩"&amp;($X508-TODAY())&amp;"天","免保中"))),IF($W508="暂停维保","暂停中",IF($W508="已解约","已解约",""))))</f>
        <v/>
      </c>
      <c r="Z508" s="78" t="str">
        <f aca="true">IF(TRIM($B508&amp;$C508)="","",TRIM(IF($AA508="","",IF($AA508&lt;TODAY(),"年检已过期"&amp;(TODAY()-$AA508)&amp;"天 ",IF($AA508-TODAY()&lt;=提醒天数,"年检剩"&amp;($AA508-TODAY())&amp;"天 ","")))&amp;IF($AB508="","",IF($AB508&lt;TODAY(),"限速器已过期"&amp;(TODAY()-$AB508)&amp;"天 ",IF($AB508-TODAY()&lt;=提醒天数,"限速器剩"&amp;($AB508-TODAY())&amp;"天 ","")))&amp;IF($AC508="","",IF($AC508&lt;TODAY(),"载重试验已过期"&amp;(TODAY()-$AC508)&amp;"天 ",IF($AC508-TODAY()&lt;=提醒天数,"载重试验剩"&amp;($AC508-TODAY())&amp;"天 ","")))))</f>
        <v/>
      </c>
      <c r="AA508" s="77" t="str">
        <f aca="false">IF(TRIM($Q508&amp;"")="","",IF(ISNUMBER($Q508),IF($Q508&gt;10000,$Q508,IFERROR(DATE(INT($Q508),IF(ROUND(MOD($Q508,1)*100,0)&gt;12,ROUND(MOD($Q508,1)*10,0),ROUND(MOD($Q508,1)*100,0))+1,0),"")),IFERROR(IF(LEN($Q508)-LEN(SUBSTITUTE($Q508,".",""))&gt;=2,DATEVALUE(SUBSTITUTE(TRIM($Q508),".","-")),DATE(VALUE(LEFT(TRIM($Q508),4)),VALUE(MID(TRIM($Q508),6,2))+1,0)),"")))</f>
        <v/>
      </c>
      <c r="AB508" s="77" t="str">
        <f aca="false">IF(TRIM($S508&amp;"")="","",IF(ISNUMBER($S508),IF($S508&gt;10000,$S508,IFERROR(DATE(INT($S508),IF(ROUND(MOD($S508,1)*100,0)&gt;12,ROUND(MOD($S508,1)*10,0),ROUND(MOD($S508,1)*100,0))+1,0),"")),IFERROR(IF(LEN($S508)-LEN(SUBSTITUTE($S508,".",""))&gt;=2,DATEVALUE(SUBSTITUTE(TRIM($S508),".","-")),DATE(VALUE(LEFT(TRIM($S508),4)),VALUE(MID(TRIM($S508),6,2))+1,0)),"")))</f>
        <v/>
      </c>
      <c r="AC508" s="77" t="str">
        <f aca="false">IF(TRIM($T508&amp;"")="","",IF(ISNUMBER($T508),IF($T508&gt;10000,$T508,IFERROR(DATE(INT($T508),IF(ROUND(MOD($T508,1)*100,0)&gt;12,ROUND(MOD($T508,1)*10,0),ROUND(MOD($T508,1)*100,0))+1,0),"")),IFERROR(IF(LEN($T508)-LEN(SUBSTITUTE($T508,".",""))&gt;=2,DATEVALUE(SUBSTITUTE(TRIM($T508),".","-")),DATE(VALUE(LEFT(TRIM($T508),4)),VALUE(MID(TRIM($T508),6,2))+1,0)),"")))</f>
        <v/>
      </c>
    </row>
    <row r="509" customFormat="false" ht="14.25" hidden="false" customHeight="false" outlineLevel="0" collapsed="false">
      <c r="X509" s="77"/>
      <c r="Y509" s="78" t="str">
        <f aca="true">IF(TRIM($B509&amp;$C509)="","",IF(OR($W509="安装免保",$W509="技术免保",$W509="质保期内"),IF(NOT(ISNUMBER($X509)),"▲免保到期日没填",IF($X509&lt;TODAY(),"▲免保已到期，转收费",IF($X509-TODAY()&lt;=提醒天数,"免保剩"&amp;($X509-TODAY())&amp;"天","免保中"))),IF($W509="暂停维保","暂停中",IF($W509="已解约","已解约",""))))</f>
        <v/>
      </c>
      <c r="Z509" s="78" t="str">
        <f aca="true">IF(TRIM($B509&amp;$C509)="","",TRIM(IF($AA509="","",IF($AA509&lt;TODAY(),"年检已过期"&amp;(TODAY()-$AA509)&amp;"天 ",IF($AA509-TODAY()&lt;=提醒天数,"年检剩"&amp;($AA509-TODAY())&amp;"天 ","")))&amp;IF($AB509="","",IF($AB509&lt;TODAY(),"限速器已过期"&amp;(TODAY()-$AB509)&amp;"天 ",IF($AB509-TODAY()&lt;=提醒天数,"限速器剩"&amp;($AB509-TODAY())&amp;"天 ","")))&amp;IF($AC509="","",IF($AC509&lt;TODAY(),"载重试验已过期"&amp;(TODAY()-$AC509)&amp;"天 ",IF($AC509-TODAY()&lt;=提醒天数,"载重试验剩"&amp;($AC509-TODAY())&amp;"天 ","")))))</f>
        <v/>
      </c>
      <c r="AA509" s="77" t="str">
        <f aca="false">IF(TRIM($Q509&amp;"")="","",IF(ISNUMBER($Q509),IF($Q509&gt;10000,$Q509,IFERROR(DATE(INT($Q509),IF(ROUND(MOD($Q509,1)*100,0)&gt;12,ROUND(MOD($Q509,1)*10,0),ROUND(MOD($Q509,1)*100,0))+1,0),"")),IFERROR(IF(LEN($Q509)-LEN(SUBSTITUTE($Q509,".",""))&gt;=2,DATEVALUE(SUBSTITUTE(TRIM($Q509),".","-")),DATE(VALUE(LEFT(TRIM($Q509),4)),VALUE(MID(TRIM($Q509),6,2))+1,0)),"")))</f>
        <v/>
      </c>
      <c r="AB509" s="77" t="str">
        <f aca="false">IF(TRIM($S509&amp;"")="","",IF(ISNUMBER($S509),IF($S509&gt;10000,$S509,IFERROR(DATE(INT($S509),IF(ROUND(MOD($S509,1)*100,0)&gt;12,ROUND(MOD($S509,1)*10,0),ROUND(MOD($S509,1)*100,0))+1,0),"")),IFERROR(IF(LEN($S509)-LEN(SUBSTITUTE($S509,".",""))&gt;=2,DATEVALUE(SUBSTITUTE(TRIM($S509),".","-")),DATE(VALUE(LEFT(TRIM($S509),4)),VALUE(MID(TRIM($S509),6,2))+1,0)),"")))</f>
        <v/>
      </c>
      <c r="AC509" s="77" t="str">
        <f aca="false">IF(TRIM($T509&amp;"")="","",IF(ISNUMBER($T509),IF($T509&gt;10000,$T509,IFERROR(DATE(INT($T509),IF(ROUND(MOD($T509,1)*100,0)&gt;12,ROUND(MOD($T509,1)*10,0),ROUND(MOD($T509,1)*100,0))+1,0),"")),IFERROR(IF(LEN($T509)-LEN(SUBSTITUTE($T509,".",""))&gt;=2,DATEVALUE(SUBSTITUTE(TRIM($T509),".","-")),DATE(VALUE(LEFT(TRIM($T509),4)),VALUE(MID(TRIM($T509),6,2))+1,0)),"")))</f>
        <v/>
      </c>
    </row>
    <row r="510" customFormat="false" ht="14.25" hidden="false" customHeight="false" outlineLevel="0" collapsed="false">
      <c r="X510" s="77"/>
      <c r="Y510" s="78" t="str">
        <f aca="true">IF(TRIM($B510&amp;$C510)="","",IF(OR($W510="安装免保",$W510="技术免保",$W510="质保期内"),IF(NOT(ISNUMBER($X510)),"▲免保到期日没填",IF($X510&lt;TODAY(),"▲免保已到期，转收费",IF($X510-TODAY()&lt;=提醒天数,"免保剩"&amp;($X510-TODAY())&amp;"天","免保中"))),IF($W510="暂停维保","暂停中",IF($W510="已解约","已解约",""))))</f>
        <v/>
      </c>
      <c r="Z510" s="78" t="str">
        <f aca="true">IF(TRIM($B510&amp;$C510)="","",TRIM(IF($AA510="","",IF($AA510&lt;TODAY(),"年检已过期"&amp;(TODAY()-$AA510)&amp;"天 ",IF($AA510-TODAY()&lt;=提醒天数,"年检剩"&amp;($AA510-TODAY())&amp;"天 ","")))&amp;IF($AB510="","",IF($AB510&lt;TODAY(),"限速器已过期"&amp;(TODAY()-$AB510)&amp;"天 ",IF($AB510-TODAY()&lt;=提醒天数,"限速器剩"&amp;($AB510-TODAY())&amp;"天 ","")))&amp;IF($AC510="","",IF($AC510&lt;TODAY(),"载重试验已过期"&amp;(TODAY()-$AC510)&amp;"天 ",IF($AC510-TODAY()&lt;=提醒天数,"载重试验剩"&amp;($AC510-TODAY())&amp;"天 ","")))))</f>
        <v/>
      </c>
      <c r="AA510" s="77" t="str">
        <f aca="false">IF(TRIM($Q510&amp;"")="","",IF(ISNUMBER($Q510),IF($Q510&gt;10000,$Q510,IFERROR(DATE(INT($Q510),IF(ROUND(MOD($Q510,1)*100,0)&gt;12,ROUND(MOD($Q510,1)*10,0),ROUND(MOD($Q510,1)*100,0))+1,0),"")),IFERROR(IF(LEN($Q510)-LEN(SUBSTITUTE($Q510,".",""))&gt;=2,DATEVALUE(SUBSTITUTE(TRIM($Q510),".","-")),DATE(VALUE(LEFT(TRIM($Q510),4)),VALUE(MID(TRIM($Q510),6,2))+1,0)),"")))</f>
        <v/>
      </c>
      <c r="AB510" s="77" t="str">
        <f aca="false">IF(TRIM($S510&amp;"")="","",IF(ISNUMBER($S510),IF($S510&gt;10000,$S510,IFERROR(DATE(INT($S510),IF(ROUND(MOD($S510,1)*100,0)&gt;12,ROUND(MOD($S510,1)*10,0),ROUND(MOD($S510,1)*100,0))+1,0),"")),IFERROR(IF(LEN($S510)-LEN(SUBSTITUTE($S510,".",""))&gt;=2,DATEVALUE(SUBSTITUTE(TRIM($S510),".","-")),DATE(VALUE(LEFT(TRIM($S510),4)),VALUE(MID(TRIM($S510),6,2))+1,0)),"")))</f>
        <v/>
      </c>
      <c r="AC510" s="77" t="str">
        <f aca="false">IF(TRIM($T510&amp;"")="","",IF(ISNUMBER($T510),IF($T510&gt;10000,$T510,IFERROR(DATE(INT($T510),IF(ROUND(MOD($T510,1)*100,0)&gt;12,ROUND(MOD($T510,1)*10,0),ROUND(MOD($T510,1)*100,0))+1,0),"")),IFERROR(IF(LEN($T510)-LEN(SUBSTITUTE($T510,".",""))&gt;=2,DATEVALUE(SUBSTITUTE(TRIM($T510),".","-")),DATE(VALUE(LEFT(TRIM($T510),4)),VALUE(MID(TRIM($T510),6,2))+1,0)),"")))</f>
        <v/>
      </c>
    </row>
    <row r="511" customFormat="false" ht="14.25" hidden="false" customHeight="false" outlineLevel="0" collapsed="false">
      <c r="X511" s="77"/>
      <c r="Y511" s="78" t="str">
        <f aca="true">IF(TRIM($B511&amp;$C511)="","",IF(OR($W511="安装免保",$W511="技术免保",$W511="质保期内"),IF(NOT(ISNUMBER($X511)),"▲免保到期日没填",IF($X511&lt;TODAY(),"▲免保已到期，转收费",IF($X511-TODAY()&lt;=提醒天数,"免保剩"&amp;($X511-TODAY())&amp;"天","免保中"))),IF($W511="暂停维保","暂停中",IF($W511="已解约","已解约",""))))</f>
        <v/>
      </c>
      <c r="Z511" s="78" t="str">
        <f aca="true">IF(TRIM($B511&amp;$C511)="","",TRIM(IF($AA511="","",IF($AA511&lt;TODAY(),"年检已过期"&amp;(TODAY()-$AA511)&amp;"天 ",IF($AA511-TODAY()&lt;=提醒天数,"年检剩"&amp;($AA511-TODAY())&amp;"天 ","")))&amp;IF($AB511="","",IF($AB511&lt;TODAY(),"限速器已过期"&amp;(TODAY()-$AB511)&amp;"天 ",IF($AB511-TODAY()&lt;=提醒天数,"限速器剩"&amp;($AB511-TODAY())&amp;"天 ","")))&amp;IF($AC511="","",IF($AC511&lt;TODAY(),"载重试验已过期"&amp;(TODAY()-$AC511)&amp;"天 ",IF($AC511-TODAY()&lt;=提醒天数,"载重试验剩"&amp;($AC511-TODAY())&amp;"天 ","")))))</f>
        <v/>
      </c>
      <c r="AA511" s="77" t="str">
        <f aca="false">IF(TRIM($Q511&amp;"")="","",IF(ISNUMBER($Q511),IF($Q511&gt;10000,$Q511,IFERROR(DATE(INT($Q511),IF(ROUND(MOD($Q511,1)*100,0)&gt;12,ROUND(MOD($Q511,1)*10,0),ROUND(MOD($Q511,1)*100,0))+1,0),"")),IFERROR(IF(LEN($Q511)-LEN(SUBSTITUTE($Q511,".",""))&gt;=2,DATEVALUE(SUBSTITUTE(TRIM($Q511),".","-")),DATE(VALUE(LEFT(TRIM($Q511),4)),VALUE(MID(TRIM($Q511),6,2))+1,0)),"")))</f>
        <v/>
      </c>
      <c r="AB511" s="77" t="str">
        <f aca="false">IF(TRIM($S511&amp;"")="","",IF(ISNUMBER($S511),IF($S511&gt;10000,$S511,IFERROR(DATE(INT($S511),IF(ROUND(MOD($S511,1)*100,0)&gt;12,ROUND(MOD($S511,1)*10,0),ROUND(MOD($S511,1)*100,0))+1,0),"")),IFERROR(IF(LEN($S511)-LEN(SUBSTITUTE($S511,".",""))&gt;=2,DATEVALUE(SUBSTITUTE(TRIM($S511),".","-")),DATE(VALUE(LEFT(TRIM($S511),4)),VALUE(MID(TRIM($S511),6,2))+1,0)),"")))</f>
        <v/>
      </c>
      <c r="AC511" s="77" t="str">
        <f aca="false">IF(TRIM($T511&amp;"")="","",IF(ISNUMBER($T511),IF($T511&gt;10000,$T511,IFERROR(DATE(INT($T511),IF(ROUND(MOD($T511,1)*100,0)&gt;12,ROUND(MOD($T511,1)*10,0),ROUND(MOD($T511,1)*100,0))+1,0),"")),IFERROR(IF(LEN($T511)-LEN(SUBSTITUTE($T511,".",""))&gt;=2,DATEVALUE(SUBSTITUTE(TRIM($T511),".","-")),DATE(VALUE(LEFT(TRIM($T511),4)),VALUE(MID(TRIM($T511),6,2))+1,0)),"")))</f>
        <v/>
      </c>
    </row>
    <row r="512" customFormat="false" ht="14.25" hidden="false" customHeight="false" outlineLevel="0" collapsed="false">
      <c r="X512" s="77"/>
      <c r="Y512" s="78" t="str">
        <f aca="true">IF(TRIM($B512&amp;$C512)="","",IF(OR($W512="安装免保",$W512="技术免保",$W512="质保期内"),IF(NOT(ISNUMBER($X512)),"▲免保到期日没填",IF($X512&lt;TODAY(),"▲免保已到期，转收费",IF($X512-TODAY()&lt;=提醒天数,"免保剩"&amp;($X512-TODAY())&amp;"天","免保中"))),IF($W512="暂停维保","暂停中",IF($W512="已解约","已解约",""))))</f>
        <v/>
      </c>
      <c r="Z512" s="78" t="str">
        <f aca="true">IF(TRIM($B512&amp;$C512)="","",TRIM(IF($AA512="","",IF($AA512&lt;TODAY(),"年检已过期"&amp;(TODAY()-$AA512)&amp;"天 ",IF($AA512-TODAY()&lt;=提醒天数,"年检剩"&amp;($AA512-TODAY())&amp;"天 ","")))&amp;IF($AB512="","",IF($AB512&lt;TODAY(),"限速器已过期"&amp;(TODAY()-$AB512)&amp;"天 ",IF($AB512-TODAY()&lt;=提醒天数,"限速器剩"&amp;($AB512-TODAY())&amp;"天 ","")))&amp;IF($AC512="","",IF($AC512&lt;TODAY(),"载重试验已过期"&amp;(TODAY()-$AC512)&amp;"天 ",IF($AC512-TODAY()&lt;=提醒天数,"载重试验剩"&amp;($AC512-TODAY())&amp;"天 ","")))))</f>
        <v/>
      </c>
      <c r="AA512" s="77" t="str">
        <f aca="false">IF(TRIM($Q512&amp;"")="","",IF(ISNUMBER($Q512),IF($Q512&gt;10000,$Q512,IFERROR(DATE(INT($Q512),IF(ROUND(MOD($Q512,1)*100,0)&gt;12,ROUND(MOD($Q512,1)*10,0),ROUND(MOD($Q512,1)*100,0))+1,0),"")),IFERROR(IF(LEN($Q512)-LEN(SUBSTITUTE($Q512,".",""))&gt;=2,DATEVALUE(SUBSTITUTE(TRIM($Q512),".","-")),DATE(VALUE(LEFT(TRIM($Q512),4)),VALUE(MID(TRIM($Q512),6,2))+1,0)),"")))</f>
        <v/>
      </c>
      <c r="AB512" s="77" t="str">
        <f aca="false">IF(TRIM($S512&amp;"")="","",IF(ISNUMBER($S512),IF($S512&gt;10000,$S512,IFERROR(DATE(INT($S512),IF(ROUND(MOD($S512,1)*100,0)&gt;12,ROUND(MOD($S512,1)*10,0),ROUND(MOD($S512,1)*100,0))+1,0),"")),IFERROR(IF(LEN($S512)-LEN(SUBSTITUTE($S512,".",""))&gt;=2,DATEVALUE(SUBSTITUTE(TRIM($S512),".","-")),DATE(VALUE(LEFT(TRIM($S512),4)),VALUE(MID(TRIM($S512),6,2))+1,0)),"")))</f>
        <v/>
      </c>
      <c r="AC512" s="77" t="str">
        <f aca="false">IF(TRIM($T512&amp;"")="","",IF(ISNUMBER($T512),IF($T512&gt;10000,$T512,IFERROR(DATE(INT($T512),IF(ROUND(MOD($T512,1)*100,0)&gt;12,ROUND(MOD($T512,1)*10,0),ROUND(MOD($T512,1)*100,0))+1,0),"")),IFERROR(IF(LEN($T512)-LEN(SUBSTITUTE($T512,".",""))&gt;=2,DATEVALUE(SUBSTITUTE(TRIM($T512),".","-")),DATE(VALUE(LEFT(TRIM($T512),4)),VALUE(MID(TRIM($T512),6,2))+1,0)),"")))</f>
        <v/>
      </c>
    </row>
    <row r="513" customFormat="false" ht="14.25" hidden="false" customHeight="false" outlineLevel="0" collapsed="false">
      <c r="X513" s="77"/>
      <c r="Y513" s="78" t="str">
        <f aca="true">IF(TRIM($B513&amp;$C513)="","",IF(OR($W513="安装免保",$W513="技术免保",$W513="质保期内"),IF(NOT(ISNUMBER($X513)),"▲免保到期日没填",IF($X513&lt;TODAY(),"▲免保已到期，转收费",IF($X513-TODAY()&lt;=提醒天数,"免保剩"&amp;($X513-TODAY())&amp;"天","免保中"))),IF($W513="暂停维保","暂停中",IF($W513="已解约","已解约",""))))</f>
        <v/>
      </c>
      <c r="Z513" s="78" t="str">
        <f aca="true">IF(TRIM($B513&amp;$C513)="","",TRIM(IF($AA513="","",IF($AA513&lt;TODAY(),"年检已过期"&amp;(TODAY()-$AA513)&amp;"天 ",IF($AA513-TODAY()&lt;=提醒天数,"年检剩"&amp;($AA513-TODAY())&amp;"天 ","")))&amp;IF($AB513="","",IF($AB513&lt;TODAY(),"限速器已过期"&amp;(TODAY()-$AB513)&amp;"天 ",IF($AB513-TODAY()&lt;=提醒天数,"限速器剩"&amp;($AB513-TODAY())&amp;"天 ","")))&amp;IF($AC513="","",IF($AC513&lt;TODAY(),"载重试验已过期"&amp;(TODAY()-$AC513)&amp;"天 ",IF($AC513-TODAY()&lt;=提醒天数,"载重试验剩"&amp;($AC513-TODAY())&amp;"天 ","")))))</f>
        <v/>
      </c>
      <c r="AA513" s="77" t="str">
        <f aca="false">IF(TRIM($Q513&amp;"")="","",IF(ISNUMBER($Q513),IF($Q513&gt;10000,$Q513,IFERROR(DATE(INT($Q513),IF(ROUND(MOD($Q513,1)*100,0)&gt;12,ROUND(MOD($Q513,1)*10,0),ROUND(MOD($Q513,1)*100,0))+1,0),"")),IFERROR(IF(LEN($Q513)-LEN(SUBSTITUTE($Q513,".",""))&gt;=2,DATEVALUE(SUBSTITUTE(TRIM($Q513),".","-")),DATE(VALUE(LEFT(TRIM($Q513),4)),VALUE(MID(TRIM($Q513),6,2))+1,0)),"")))</f>
        <v/>
      </c>
      <c r="AB513" s="77" t="str">
        <f aca="false">IF(TRIM($S513&amp;"")="","",IF(ISNUMBER($S513),IF($S513&gt;10000,$S513,IFERROR(DATE(INT($S513),IF(ROUND(MOD($S513,1)*100,0)&gt;12,ROUND(MOD($S513,1)*10,0),ROUND(MOD($S513,1)*100,0))+1,0),"")),IFERROR(IF(LEN($S513)-LEN(SUBSTITUTE($S513,".",""))&gt;=2,DATEVALUE(SUBSTITUTE(TRIM($S513),".","-")),DATE(VALUE(LEFT(TRIM($S513),4)),VALUE(MID(TRIM($S513),6,2))+1,0)),"")))</f>
        <v/>
      </c>
      <c r="AC513" s="77" t="str">
        <f aca="false">IF(TRIM($T513&amp;"")="","",IF(ISNUMBER($T513),IF($T513&gt;10000,$T513,IFERROR(DATE(INT($T513),IF(ROUND(MOD($T513,1)*100,0)&gt;12,ROUND(MOD($T513,1)*10,0),ROUND(MOD($T513,1)*100,0))+1,0),"")),IFERROR(IF(LEN($T513)-LEN(SUBSTITUTE($T513,".",""))&gt;=2,DATEVALUE(SUBSTITUTE(TRIM($T513),".","-")),DATE(VALUE(LEFT(TRIM($T513),4)),VALUE(MID(TRIM($T513),6,2))+1,0)),"")))</f>
        <v/>
      </c>
    </row>
    <row r="514" customFormat="false" ht="14.25" hidden="false" customHeight="false" outlineLevel="0" collapsed="false">
      <c r="X514" s="77"/>
      <c r="Y514" s="78" t="str">
        <f aca="true">IF(TRIM($B514&amp;$C514)="","",IF(OR($W514="安装免保",$W514="技术免保",$W514="质保期内"),IF(NOT(ISNUMBER($X514)),"▲免保到期日没填",IF($X514&lt;TODAY(),"▲免保已到期，转收费",IF($X514-TODAY()&lt;=提醒天数,"免保剩"&amp;($X514-TODAY())&amp;"天","免保中"))),IF($W514="暂停维保","暂停中",IF($W514="已解约","已解约",""))))</f>
        <v/>
      </c>
      <c r="Z514" s="78" t="str">
        <f aca="true">IF(TRIM($B514&amp;$C514)="","",TRIM(IF($AA514="","",IF($AA514&lt;TODAY(),"年检已过期"&amp;(TODAY()-$AA514)&amp;"天 ",IF($AA514-TODAY()&lt;=提醒天数,"年检剩"&amp;($AA514-TODAY())&amp;"天 ","")))&amp;IF($AB514="","",IF($AB514&lt;TODAY(),"限速器已过期"&amp;(TODAY()-$AB514)&amp;"天 ",IF($AB514-TODAY()&lt;=提醒天数,"限速器剩"&amp;($AB514-TODAY())&amp;"天 ","")))&amp;IF($AC514="","",IF($AC514&lt;TODAY(),"载重试验已过期"&amp;(TODAY()-$AC514)&amp;"天 ",IF($AC514-TODAY()&lt;=提醒天数,"载重试验剩"&amp;($AC514-TODAY())&amp;"天 ","")))))</f>
        <v/>
      </c>
      <c r="AA514" s="77" t="str">
        <f aca="false">IF(TRIM($Q514&amp;"")="","",IF(ISNUMBER($Q514),IF($Q514&gt;10000,$Q514,IFERROR(DATE(INT($Q514),IF(ROUND(MOD($Q514,1)*100,0)&gt;12,ROUND(MOD($Q514,1)*10,0),ROUND(MOD($Q514,1)*100,0))+1,0),"")),IFERROR(IF(LEN($Q514)-LEN(SUBSTITUTE($Q514,".",""))&gt;=2,DATEVALUE(SUBSTITUTE(TRIM($Q514),".","-")),DATE(VALUE(LEFT(TRIM($Q514),4)),VALUE(MID(TRIM($Q514),6,2))+1,0)),"")))</f>
        <v/>
      </c>
      <c r="AB514" s="77" t="str">
        <f aca="false">IF(TRIM($S514&amp;"")="","",IF(ISNUMBER($S514),IF($S514&gt;10000,$S514,IFERROR(DATE(INT($S514),IF(ROUND(MOD($S514,1)*100,0)&gt;12,ROUND(MOD($S514,1)*10,0),ROUND(MOD($S514,1)*100,0))+1,0),"")),IFERROR(IF(LEN($S514)-LEN(SUBSTITUTE($S514,".",""))&gt;=2,DATEVALUE(SUBSTITUTE(TRIM($S514),".","-")),DATE(VALUE(LEFT(TRIM($S514),4)),VALUE(MID(TRIM($S514),6,2))+1,0)),"")))</f>
        <v/>
      </c>
      <c r="AC514" s="77" t="str">
        <f aca="false">IF(TRIM($T514&amp;"")="","",IF(ISNUMBER($T514),IF($T514&gt;10000,$T514,IFERROR(DATE(INT($T514),IF(ROUND(MOD($T514,1)*100,0)&gt;12,ROUND(MOD($T514,1)*10,0),ROUND(MOD($T514,1)*100,0))+1,0),"")),IFERROR(IF(LEN($T514)-LEN(SUBSTITUTE($T514,".",""))&gt;=2,DATEVALUE(SUBSTITUTE(TRIM($T514),".","-")),DATE(VALUE(LEFT(TRIM($T514),4)),VALUE(MID(TRIM($T514),6,2))+1,0)),"")))</f>
        <v/>
      </c>
    </row>
    <row r="515" customFormat="false" ht="14.25" hidden="false" customHeight="false" outlineLevel="0" collapsed="false">
      <c r="X515" s="77"/>
      <c r="Y515" s="78" t="str">
        <f aca="true">IF(TRIM($B515&amp;$C515)="","",IF(OR($W515="安装免保",$W515="技术免保",$W515="质保期内"),IF(NOT(ISNUMBER($X515)),"▲免保到期日没填",IF($X515&lt;TODAY(),"▲免保已到期，转收费",IF($X515-TODAY()&lt;=提醒天数,"免保剩"&amp;($X515-TODAY())&amp;"天","免保中"))),IF($W515="暂停维保","暂停中",IF($W515="已解约","已解约",""))))</f>
        <v/>
      </c>
      <c r="Z515" s="78" t="str">
        <f aca="true">IF(TRIM($B515&amp;$C515)="","",TRIM(IF($AA515="","",IF($AA515&lt;TODAY(),"年检已过期"&amp;(TODAY()-$AA515)&amp;"天 ",IF($AA515-TODAY()&lt;=提醒天数,"年检剩"&amp;($AA515-TODAY())&amp;"天 ","")))&amp;IF($AB515="","",IF($AB515&lt;TODAY(),"限速器已过期"&amp;(TODAY()-$AB515)&amp;"天 ",IF($AB515-TODAY()&lt;=提醒天数,"限速器剩"&amp;($AB515-TODAY())&amp;"天 ","")))&amp;IF($AC515="","",IF($AC515&lt;TODAY(),"载重试验已过期"&amp;(TODAY()-$AC515)&amp;"天 ",IF($AC515-TODAY()&lt;=提醒天数,"载重试验剩"&amp;($AC515-TODAY())&amp;"天 ","")))))</f>
        <v/>
      </c>
      <c r="AA515" s="77" t="str">
        <f aca="false">IF(TRIM($Q515&amp;"")="","",IF(ISNUMBER($Q515),IF($Q515&gt;10000,$Q515,IFERROR(DATE(INT($Q515),IF(ROUND(MOD($Q515,1)*100,0)&gt;12,ROUND(MOD($Q515,1)*10,0),ROUND(MOD($Q515,1)*100,0))+1,0),"")),IFERROR(IF(LEN($Q515)-LEN(SUBSTITUTE($Q515,".",""))&gt;=2,DATEVALUE(SUBSTITUTE(TRIM($Q515),".","-")),DATE(VALUE(LEFT(TRIM($Q515),4)),VALUE(MID(TRIM($Q515),6,2))+1,0)),"")))</f>
        <v/>
      </c>
      <c r="AB515" s="77" t="str">
        <f aca="false">IF(TRIM($S515&amp;"")="","",IF(ISNUMBER($S515),IF($S515&gt;10000,$S515,IFERROR(DATE(INT($S515),IF(ROUND(MOD($S515,1)*100,0)&gt;12,ROUND(MOD($S515,1)*10,0),ROUND(MOD($S515,1)*100,0))+1,0),"")),IFERROR(IF(LEN($S515)-LEN(SUBSTITUTE($S515,".",""))&gt;=2,DATEVALUE(SUBSTITUTE(TRIM($S515),".","-")),DATE(VALUE(LEFT(TRIM($S515),4)),VALUE(MID(TRIM($S515),6,2))+1,0)),"")))</f>
        <v/>
      </c>
      <c r="AC515" s="77" t="str">
        <f aca="false">IF(TRIM($T515&amp;"")="","",IF(ISNUMBER($T515),IF($T515&gt;10000,$T515,IFERROR(DATE(INT($T515),IF(ROUND(MOD($T515,1)*100,0)&gt;12,ROUND(MOD($T515,1)*10,0),ROUND(MOD($T515,1)*100,0))+1,0),"")),IFERROR(IF(LEN($T515)-LEN(SUBSTITUTE($T515,".",""))&gt;=2,DATEVALUE(SUBSTITUTE(TRIM($T515),".","-")),DATE(VALUE(LEFT(TRIM($T515),4)),VALUE(MID(TRIM($T515),6,2))+1,0)),"")))</f>
        <v/>
      </c>
    </row>
    <row r="516" customFormat="false" ht="14.25" hidden="false" customHeight="false" outlineLevel="0" collapsed="false">
      <c r="X516" s="77"/>
      <c r="Y516" s="78" t="str">
        <f aca="true">IF(TRIM($B516&amp;$C516)="","",IF(OR($W516="安装免保",$W516="技术免保",$W516="质保期内"),IF(NOT(ISNUMBER($X516)),"▲免保到期日没填",IF($X516&lt;TODAY(),"▲免保已到期，转收费",IF($X516-TODAY()&lt;=提醒天数,"免保剩"&amp;($X516-TODAY())&amp;"天","免保中"))),IF($W516="暂停维保","暂停中",IF($W516="已解约","已解约",""))))</f>
        <v/>
      </c>
      <c r="Z516" s="78" t="str">
        <f aca="true">IF(TRIM($B516&amp;$C516)="","",TRIM(IF($AA516="","",IF($AA516&lt;TODAY(),"年检已过期"&amp;(TODAY()-$AA516)&amp;"天 ",IF($AA516-TODAY()&lt;=提醒天数,"年检剩"&amp;($AA516-TODAY())&amp;"天 ","")))&amp;IF($AB516="","",IF($AB516&lt;TODAY(),"限速器已过期"&amp;(TODAY()-$AB516)&amp;"天 ",IF($AB516-TODAY()&lt;=提醒天数,"限速器剩"&amp;($AB516-TODAY())&amp;"天 ","")))&amp;IF($AC516="","",IF($AC516&lt;TODAY(),"载重试验已过期"&amp;(TODAY()-$AC516)&amp;"天 ",IF($AC516-TODAY()&lt;=提醒天数,"载重试验剩"&amp;($AC516-TODAY())&amp;"天 ","")))))</f>
        <v/>
      </c>
      <c r="AA516" s="77" t="str">
        <f aca="false">IF(TRIM($Q516&amp;"")="","",IF(ISNUMBER($Q516),IF($Q516&gt;10000,$Q516,IFERROR(DATE(INT($Q516),IF(ROUND(MOD($Q516,1)*100,0)&gt;12,ROUND(MOD($Q516,1)*10,0),ROUND(MOD($Q516,1)*100,0))+1,0),"")),IFERROR(IF(LEN($Q516)-LEN(SUBSTITUTE($Q516,".",""))&gt;=2,DATEVALUE(SUBSTITUTE(TRIM($Q516),".","-")),DATE(VALUE(LEFT(TRIM($Q516),4)),VALUE(MID(TRIM($Q516),6,2))+1,0)),"")))</f>
        <v/>
      </c>
      <c r="AB516" s="77" t="str">
        <f aca="false">IF(TRIM($S516&amp;"")="","",IF(ISNUMBER($S516),IF($S516&gt;10000,$S516,IFERROR(DATE(INT($S516),IF(ROUND(MOD($S516,1)*100,0)&gt;12,ROUND(MOD($S516,1)*10,0),ROUND(MOD($S516,1)*100,0))+1,0),"")),IFERROR(IF(LEN($S516)-LEN(SUBSTITUTE($S516,".",""))&gt;=2,DATEVALUE(SUBSTITUTE(TRIM($S516),".","-")),DATE(VALUE(LEFT(TRIM($S516),4)),VALUE(MID(TRIM($S516),6,2))+1,0)),"")))</f>
        <v/>
      </c>
      <c r="AC516" s="77" t="str">
        <f aca="false">IF(TRIM($T516&amp;"")="","",IF(ISNUMBER($T516),IF($T516&gt;10000,$T516,IFERROR(DATE(INT($T516),IF(ROUND(MOD($T516,1)*100,0)&gt;12,ROUND(MOD($T516,1)*10,0),ROUND(MOD($T516,1)*100,0))+1,0),"")),IFERROR(IF(LEN($T516)-LEN(SUBSTITUTE($T516,".",""))&gt;=2,DATEVALUE(SUBSTITUTE(TRIM($T516),".","-")),DATE(VALUE(LEFT(TRIM($T516),4)),VALUE(MID(TRIM($T516),6,2))+1,0)),"")))</f>
        <v/>
      </c>
    </row>
    <row r="517" customFormat="false" ht="14.25" hidden="false" customHeight="false" outlineLevel="0" collapsed="false">
      <c r="X517" s="77"/>
      <c r="Y517" s="78" t="str">
        <f aca="true">IF(TRIM($B517&amp;$C517)="","",IF(OR($W517="安装免保",$W517="技术免保",$W517="质保期内"),IF(NOT(ISNUMBER($X517)),"▲免保到期日没填",IF($X517&lt;TODAY(),"▲免保已到期，转收费",IF($X517-TODAY()&lt;=提醒天数,"免保剩"&amp;($X517-TODAY())&amp;"天","免保中"))),IF($W517="暂停维保","暂停中",IF($W517="已解约","已解约",""))))</f>
        <v/>
      </c>
      <c r="Z517" s="78" t="str">
        <f aca="true">IF(TRIM($B517&amp;$C517)="","",TRIM(IF($AA517="","",IF($AA517&lt;TODAY(),"年检已过期"&amp;(TODAY()-$AA517)&amp;"天 ",IF($AA517-TODAY()&lt;=提醒天数,"年检剩"&amp;($AA517-TODAY())&amp;"天 ","")))&amp;IF($AB517="","",IF($AB517&lt;TODAY(),"限速器已过期"&amp;(TODAY()-$AB517)&amp;"天 ",IF($AB517-TODAY()&lt;=提醒天数,"限速器剩"&amp;($AB517-TODAY())&amp;"天 ","")))&amp;IF($AC517="","",IF($AC517&lt;TODAY(),"载重试验已过期"&amp;(TODAY()-$AC517)&amp;"天 ",IF($AC517-TODAY()&lt;=提醒天数,"载重试验剩"&amp;($AC517-TODAY())&amp;"天 ","")))))</f>
        <v/>
      </c>
      <c r="AA517" s="77" t="str">
        <f aca="false">IF(TRIM($Q517&amp;"")="","",IF(ISNUMBER($Q517),IF($Q517&gt;10000,$Q517,IFERROR(DATE(INT($Q517),IF(ROUND(MOD($Q517,1)*100,0)&gt;12,ROUND(MOD($Q517,1)*10,0),ROUND(MOD($Q517,1)*100,0))+1,0),"")),IFERROR(IF(LEN($Q517)-LEN(SUBSTITUTE($Q517,".",""))&gt;=2,DATEVALUE(SUBSTITUTE(TRIM($Q517),".","-")),DATE(VALUE(LEFT(TRIM($Q517),4)),VALUE(MID(TRIM($Q517),6,2))+1,0)),"")))</f>
        <v/>
      </c>
      <c r="AB517" s="77" t="str">
        <f aca="false">IF(TRIM($S517&amp;"")="","",IF(ISNUMBER($S517),IF($S517&gt;10000,$S517,IFERROR(DATE(INT($S517),IF(ROUND(MOD($S517,1)*100,0)&gt;12,ROUND(MOD($S517,1)*10,0),ROUND(MOD($S517,1)*100,0))+1,0),"")),IFERROR(IF(LEN($S517)-LEN(SUBSTITUTE($S517,".",""))&gt;=2,DATEVALUE(SUBSTITUTE(TRIM($S517),".","-")),DATE(VALUE(LEFT(TRIM($S517),4)),VALUE(MID(TRIM($S517),6,2))+1,0)),"")))</f>
        <v/>
      </c>
      <c r="AC517" s="77" t="str">
        <f aca="false">IF(TRIM($T517&amp;"")="","",IF(ISNUMBER($T517),IF($T517&gt;10000,$T517,IFERROR(DATE(INT($T517),IF(ROUND(MOD($T517,1)*100,0)&gt;12,ROUND(MOD($T517,1)*10,0),ROUND(MOD($T517,1)*100,0))+1,0),"")),IFERROR(IF(LEN($T517)-LEN(SUBSTITUTE($T517,".",""))&gt;=2,DATEVALUE(SUBSTITUTE(TRIM($T517),".","-")),DATE(VALUE(LEFT(TRIM($T517),4)),VALUE(MID(TRIM($T517),6,2))+1,0)),"")))</f>
        <v/>
      </c>
    </row>
    <row r="518" customFormat="false" ht="14.25" hidden="false" customHeight="false" outlineLevel="0" collapsed="false">
      <c r="X518" s="77"/>
      <c r="Y518" s="78" t="str">
        <f aca="true">IF(TRIM($B518&amp;$C518)="","",IF(OR($W518="安装免保",$W518="技术免保",$W518="质保期内"),IF(NOT(ISNUMBER($X518)),"▲免保到期日没填",IF($X518&lt;TODAY(),"▲免保已到期，转收费",IF($X518-TODAY()&lt;=提醒天数,"免保剩"&amp;($X518-TODAY())&amp;"天","免保中"))),IF($W518="暂停维保","暂停中",IF($W518="已解约","已解约",""))))</f>
        <v/>
      </c>
      <c r="Z518" s="78" t="str">
        <f aca="true">IF(TRIM($B518&amp;$C518)="","",TRIM(IF($AA518="","",IF($AA518&lt;TODAY(),"年检已过期"&amp;(TODAY()-$AA518)&amp;"天 ",IF($AA518-TODAY()&lt;=提醒天数,"年检剩"&amp;($AA518-TODAY())&amp;"天 ","")))&amp;IF($AB518="","",IF($AB518&lt;TODAY(),"限速器已过期"&amp;(TODAY()-$AB518)&amp;"天 ",IF($AB518-TODAY()&lt;=提醒天数,"限速器剩"&amp;($AB518-TODAY())&amp;"天 ","")))&amp;IF($AC518="","",IF($AC518&lt;TODAY(),"载重试验已过期"&amp;(TODAY()-$AC518)&amp;"天 ",IF($AC518-TODAY()&lt;=提醒天数,"载重试验剩"&amp;($AC518-TODAY())&amp;"天 ","")))))</f>
        <v/>
      </c>
      <c r="AA518" s="77" t="str">
        <f aca="false">IF(TRIM($Q518&amp;"")="","",IF(ISNUMBER($Q518),IF($Q518&gt;10000,$Q518,IFERROR(DATE(INT($Q518),IF(ROUND(MOD($Q518,1)*100,0)&gt;12,ROUND(MOD($Q518,1)*10,0),ROUND(MOD($Q518,1)*100,0))+1,0),"")),IFERROR(IF(LEN($Q518)-LEN(SUBSTITUTE($Q518,".",""))&gt;=2,DATEVALUE(SUBSTITUTE(TRIM($Q518),".","-")),DATE(VALUE(LEFT(TRIM($Q518),4)),VALUE(MID(TRIM($Q518),6,2))+1,0)),"")))</f>
        <v/>
      </c>
      <c r="AB518" s="77" t="str">
        <f aca="false">IF(TRIM($S518&amp;"")="","",IF(ISNUMBER($S518),IF($S518&gt;10000,$S518,IFERROR(DATE(INT($S518),IF(ROUND(MOD($S518,1)*100,0)&gt;12,ROUND(MOD($S518,1)*10,0),ROUND(MOD($S518,1)*100,0))+1,0),"")),IFERROR(IF(LEN($S518)-LEN(SUBSTITUTE($S518,".",""))&gt;=2,DATEVALUE(SUBSTITUTE(TRIM($S518),".","-")),DATE(VALUE(LEFT(TRIM($S518),4)),VALUE(MID(TRIM($S518),6,2))+1,0)),"")))</f>
        <v/>
      </c>
      <c r="AC518" s="77" t="str">
        <f aca="false">IF(TRIM($T518&amp;"")="","",IF(ISNUMBER($T518),IF($T518&gt;10000,$T518,IFERROR(DATE(INT($T518),IF(ROUND(MOD($T518,1)*100,0)&gt;12,ROUND(MOD($T518,1)*10,0),ROUND(MOD($T518,1)*100,0))+1,0),"")),IFERROR(IF(LEN($T518)-LEN(SUBSTITUTE($T518,".",""))&gt;=2,DATEVALUE(SUBSTITUTE(TRIM($T518),".","-")),DATE(VALUE(LEFT(TRIM($T518),4)),VALUE(MID(TRIM($T518),6,2))+1,0)),"")))</f>
        <v/>
      </c>
    </row>
    <row r="519" customFormat="false" ht="14.25" hidden="false" customHeight="false" outlineLevel="0" collapsed="false">
      <c r="X519" s="77"/>
      <c r="Y519" s="78" t="str">
        <f aca="true">IF(TRIM($B519&amp;$C519)="","",IF(OR($W519="安装免保",$W519="技术免保",$W519="质保期内"),IF(NOT(ISNUMBER($X519)),"▲免保到期日没填",IF($X519&lt;TODAY(),"▲免保已到期，转收费",IF($X519-TODAY()&lt;=提醒天数,"免保剩"&amp;($X519-TODAY())&amp;"天","免保中"))),IF($W519="暂停维保","暂停中",IF($W519="已解约","已解约",""))))</f>
        <v/>
      </c>
      <c r="Z519" s="78" t="str">
        <f aca="true">IF(TRIM($B519&amp;$C519)="","",TRIM(IF($AA519="","",IF($AA519&lt;TODAY(),"年检已过期"&amp;(TODAY()-$AA519)&amp;"天 ",IF($AA519-TODAY()&lt;=提醒天数,"年检剩"&amp;($AA519-TODAY())&amp;"天 ","")))&amp;IF($AB519="","",IF($AB519&lt;TODAY(),"限速器已过期"&amp;(TODAY()-$AB519)&amp;"天 ",IF($AB519-TODAY()&lt;=提醒天数,"限速器剩"&amp;($AB519-TODAY())&amp;"天 ","")))&amp;IF($AC519="","",IF($AC519&lt;TODAY(),"载重试验已过期"&amp;(TODAY()-$AC519)&amp;"天 ",IF($AC519-TODAY()&lt;=提醒天数,"载重试验剩"&amp;($AC519-TODAY())&amp;"天 ","")))))</f>
        <v/>
      </c>
      <c r="AA519" s="77" t="str">
        <f aca="false">IF(TRIM($Q519&amp;"")="","",IF(ISNUMBER($Q519),IF($Q519&gt;10000,$Q519,IFERROR(DATE(INT($Q519),IF(ROUND(MOD($Q519,1)*100,0)&gt;12,ROUND(MOD($Q519,1)*10,0),ROUND(MOD($Q519,1)*100,0))+1,0),"")),IFERROR(IF(LEN($Q519)-LEN(SUBSTITUTE($Q519,".",""))&gt;=2,DATEVALUE(SUBSTITUTE(TRIM($Q519),".","-")),DATE(VALUE(LEFT(TRIM($Q519),4)),VALUE(MID(TRIM($Q519),6,2))+1,0)),"")))</f>
        <v/>
      </c>
      <c r="AB519" s="77" t="str">
        <f aca="false">IF(TRIM($S519&amp;"")="","",IF(ISNUMBER($S519),IF($S519&gt;10000,$S519,IFERROR(DATE(INT($S519),IF(ROUND(MOD($S519,1)*100,0)&gt;12,ROUND(MOD($S519,1)*10,0),ROUND(MOD($S519,1)*100,0))+1,0),"")),IFERROR(IF(LEN($S519)-LEN(SUBSTITUTE($S519,".",""))&gt;=2,DATEVALUE(SUBSTITUTE(TRIM($S519),".","-")),DATE(VALUE(LEFT(TRIM($S519),4)),VALUE(MID(TRIM($S519),6,2))+1,0)),"")))</f>
        <v/>
      </c>
      <c r="AC519" s="77" t="str">
        <f aca="false">IF(TRIM($T519&amp;"")="","",IF(ISNUMBER($T519),IF($T519&gt;10000,$T519,IFERROR(DATE(INT($T519),IF(ROUND(MOD($T519,1)*100,0)&gt;12,ROUND(MOD($T519,1)*10,0),ROUND(MOD($T519,1)*100,0))+1,0),"")),IFERROR(IF(LEN($T519)-LEN(SUBSTITUTE($T519,".",""))&gt;=2,DATEVALUE(SUBSTITUTE(TRIM($T519),".","-")),DATE(VALUE(LEFT(TRIM($T519),4)),VALUE(MID(TRIM($T519),6,2))+1,0)),"")))</f>
        <v/>
      </c>
    </row>
    <row r="520" customFormat="false" ht="14.25" hidden="false" customHeight="false" outlineLevel="0" collapsed="false">
      <c r="X520" s="77"/>
      <c r="Y520" s="78" t="str">
        <f aca="true">IF(TRIM($B520&amp;$C520)="","",IF(OR($W520="安装免保",$W520="技术免保",$W520="质保期内"),IF(NOT(ISNUMBER($X520)),"▲免保到期日没填",IF($X520&lt;TODAY(),"▲免保已到期，转收费",IF($X520-TODAY()&lt;=提醒天数,"免保剩"&amp;($X520-TODAY())&amp;"天","免保中"))),IF($W520="暂停维保","暂停中",IF($W520="已解约","已解约",""))))</f>
        <v/>
      </c>
      <c r="Z520" s="78" t="str">
        <f aca="true">IF(TRIM($B520&amp;$C520)="","",TRIM(IF($AA520="","",IF($AA520&lt;TODAY(),"年检已过期"&amp;(TODAY()-$AA520)&amp;"天 ",IF($AA520-TODAY()&lt;=提醒天数,"年检剩"&amp;($AA520-TODAY())&amp;"天 ","")))&amp;IF($AB520="","",IF($AB520&lt;TODAY(),"限速器已过期"&amp;(TODAY()-$AB520)&amp;"天 ",IF($AB520-TODAY()&lt;=提醒天数,"限速器剩"&amp;($AB520-TODAY())&amp;"天 ","")))&amp;IF($AC520="","",IF($AC520&lt;TODAY(),"载重试验已过期"&amp;(TODAY()-$AC520)&amp;"天 ",IF($AC520-TODAY()&lt;=提醒天数,"载重试验剩"&amp;($AC520-TODAY())&amp;"天 ","")))))</f>
        <v/>
      </c>
      <c r="AA520" s="77" t="str">
        <f aca="false">IF(TRIM($Q520&amp;"")="","",IF(ISNUMBER($Q520),IF($Q520&gt;10000,$Q520,IFERROR(DATE(INT($Q520),IF(ROUND(MOD($Q520,1)*100,0)&gt;12,ROUND(MOD($Q520,1)*10,0),ROUND(MOD($Q520,1)*100,0))+1,0),"")),IFERROR(IF(LEN($Q520)-LEN(SUBSTITUTE($Q520,".",""))&gt;=2,DATEVALUE(SUBSTITUTE(TRIM($Q520),".","-")),DATE(VALUE(LEFT(TRIM($Q520),4)),VALUE(MID(TRIM($Q520),6,2))+1,0)),"")))</f>
        <v/>
      </c>
      <c r="AB520" s="77" t="str">
        <f aca="false">IF(TRIM($S520&amp;"")="","",IF(ISNUMBER($S520),IF($S520&gt;10000,$S520,IFERROR(DATE(INT($S520),IF(ROUND(MOD($S520,1)*100,0)&gt;12,ROUND(MOD($S520,1)*10,0),ROUND(MOD($S520,1)*100,0))+1,0),"")),IFERROR(IF(LEN($S520)-LEN(SUBSTITUTE($S520,".",""))&gt;=2,DATEVALUE(SUBSTITUTE(TRIM($S520),".","-")),DATE(VALUE(LEFT(TRIM($S520),4)),VALUE(MID(TRIM($S520),6,2))+1,0)),"")))</f>
        <v/>
      </c>
      <c r="AC520" s="77" t="str">
        <f aca="false">IF(TRIM($T520&amp;"")="","",IF(ISNUMBER($T520),IF($T520&gt;10000,$T520,IFERROR(DATE(INT($T520),IF(ROUND(MOD($T520,1)*100,0)&gt;12,ROUND(MOD($T520,1)*10,0),ROUND(MOD($T520,1)*100,0))+1,0),"")),IFERROR(IF(LEN($T520)-LEN(SUBSTITUTE($T520,".",""))&gt;=2,DATEVALUE(SUBSTITUTE(TRIM($T520),".","-")),DATE(VALUE(LEFT(TRIM($T520),4)),VALUE(MID(TRIM($T520),6,2))+1,0)),"")))</f>
        <v/>
      </c>
    </row>
    <row r="521" customFormat="false" ht="14.25" hidden="false" customHeight="false" outlineLevel="0" collapsed="false">
      <c r="X521" s="77"/>
      <c r="Y521" s="78" t="str">
        <f aca="true">IF(TRIM($B521&amp;$C521)="","",IF(OR($W521="安装免保",$W521="技术免保",$W521="质保期内"),IF(NOT(ISNUMBER($X521)),"▲免保到期日没填",IF($X521&lt;TODAY(),"▲免保已到期，转收费",IF($X521-TODAY()&lt;=提醒天数,"免保剩"&amp;($X521-TODAY())&amp;"天","免保中"))),IF($W521="暂停维保","暂停中",IF($W521="已解约","已解约",""))))</f>
        <v/>
      </c>
      <c r="Z521" s="78" t="str">
        <f aca="true">IF(TRIM($B521&amp;$C521)="","",TRIM(IF($AA521="","",IF($AA521&lt;TODAY(),"年检已过期"&amp;(TODAY()-$AA521)&amp;"天 ",IF($AA521-TODAY()&lt;=提醒天数,"年检剩"&amp;($AA521-TODAY())&amp;"天 ","")))&amp;IF($AB521="","",IF($AB521&lt;TODAY(),"限速器已过期"&amp;(TODAY()-$AB521)&amp;"天 ",IF($AB521-TODAY()&lt;=提醒天数,"限速器剩"&amp;($AB521-TODAY())&amp;"天 ","")))&amp;IF($AC521="","",IF($AC521&lt;TODAY(),"载重试验已过期"&amp;(TODAY()-$AC521)&amp;"天 ",IF($AC521-TODAY()&lt;=提醒天数,"载重试验剩"&amp;($AC521-TODAY())&amp;"天 ","")))))</f>
        <v/>
      </c>
      <c r="AA521" s="77" t="str">
        <f aca="false">IF(TRIM($Q521&amp;"")="","",IF(ISNUMBER($Q521),IF($Q521&gt;10000,$Q521,IFERROR(DATE(INT($Q521),IF(ROUND(MOD($Q521,1)*100,0)&gt;12,ROUND(MOD($Q521,1)*10,0),ROUND(MOD($Q521,1)*100,0))+1,0),"")),IFERROR(IF(LEN($Q521)-LEN(SUBSTITUTE($Q521,".",""))&gt;=2,DATEVALUE(SUBSTITUTE(TRIM($Q521),".","-")),DATE(VALUE(LEFT(TRIM($Q521),4)),VALUE(MID(TRIM($Q521),6,2))+1,0)),"")))</f>
        <v/>
      </c>
      <c r="AB521" s="77" t="str">
        <f aca="false">IF(TRIM($S521&amp;"")="","",IF(ISNUMBER($S521),IF($S521&gt;10000,$S521,IFERROR(DATE(INT($S521),IF(ROUND(MOD($S521,1)*100,0)&gt;12,ROUND(MOD($S521,1)*10,0),ROUND(MOD($S521,1)*100,0))+1,0),"")),IFERROR(IF(LEN($S521)-LEN(SUBSTITUTE($S521,".",""))&gt;=2,DATEVALUE(SUBSTITUTE(TRIM($S521),".","-")),DATE(VALUE(LEFT(TRIM($S521),4)),VALUE(MID(TRIM($S521),6,2))+1,0)),"")))</f>
        <v/>
      </c>
      <c r="AC521" s="77" t="str">
        <f aca="false">IF(TRIM($T521&amp;"")="","",IF(ISNUMBER($T521),IF($T521&gt;10000,$T521,IFERROR(DATE(INT($T521),IF(ROUND(MOD($T521,1)*100,0)&gt;12,ROUND(MOD($T521,1)*10,0),ROUND(MOD($T521,1)*100,0))+1,0),"")),IFERROR(IF(LEN($T521)-LEN(SUBSTITUTE($T521,".",""))&gt;=2,DATEVALUE(SUBSTITUTE(TRIM($T521),".","-")),DATE(VALUE(LEFT(TRIM($T521),4)),VALUE(MID(TRIM($T521),6,2))+1,0)),"")))</f>
        <v/>
      </c>
    </row>
    <row r="522" customFormat="false" ht="14.25" hidden="false" customHeight="false" outlineLevel="0" collapsed="false">
      <c r="X522" s="77"/>
      <c r="Y522" s="78" t="str">
        <f aca="true">IF(TRIM($B522&amp;$C522)="","",IF(OR($W522="安装免保",$W522="技术免保",$W522="质保期内"),IF(NOT(ISNUMBER($X522)),"▲免保到期日没填",IF($X522&lt;TODAY(),"▲免保已到期，转收费",IF($X522-TODAY()&lt;=提醒天数,"免保剩"&amp;($X522-TODAY())&amp;"天","免保中"))),IF($W522="暂停维保","暂停中",IF($W522="已解约","已解约",""))))</f>
        <v/>
      </c>
      <c r="Z522" s="78" t="str">
        <f aca="true">IF(TRIM($B522&amp;$C522)="","",TRIM(IF($AA522="","",IF($AA522&lt;TODAY(),"年检已过期"&amp;(TODAY()-$AA522)&amp;"天 ",IF($AA522-TODAY()&lt;=提醒天数,"年检剩"&amp;($AA522-TODAY())&amp;"天 ","")))&amp;IF($AB522="","",IF($AB522&lt;TODAY(),"限速器已过期"&amp;(TODAY()-$AB522)&amp;"天 ",IF($AB522-TODAY()&lt;=提醒天数,"限速器剩"&amp;($AB522-TODAY())&amp;"天 ","")))&amp;IF($AC522="","",IF($AC522&lt;TODAY(),"载重试验已过期"&amp;(TODAY()-$AC522)&amp;"天 ",IF($AC522-TODAY()&lt;=提醒天数,"载重试验剩"&amp;($AC522-TODAY())&amp;"天 ","")))))</f>
        <v/>
      </c>
      <c r="AA522" s="77" t="str">
        <f aca="false">IF(TRIM($Q522&amp;"")="","",IF(ISNUMBER($Q522),IF($Q522&gt;10000,$Q522,IFERROR(DATE(INT($Q522),IF(ROUND(MOD($Q522,1)*100,0)&gt;12,ROUND(MOD($Q522,1)*10,0),ROUND(MOD($Q522,1)*100,0))+1,0),"")),IFERROR(IF(LEN($Q522)-LEN(SUBSTITUTE($Q522,".",""))&gt;=2,DATEVALUE(SUBSTITUTE(TRIM($Q522),".","-")),DATE(VALUE(LEFT(TRIM($Q522),4)),VALUE(MID(TRIM($Q522),6,2))+1,0)),"")))</f>
        <v/>
      </c>
      <c r="AB522" s="77" t="str">
        <f aca="false">IF(TRIM($S522&amp;"")="","",IF(ISNUMBER($S522),IF($S522&gt;10000,$S522,IFERROR(DATE(INT($S522),IF(ROUND(MOD($S522,1)*100,0)&gt;12,ROUND(MOD($S522,1)*10,0),ROUND(MOD($S522,1)*100,0))+1,0),"")),IFERROR(IF(LEN($S522)-LEN(SUBSTITUTE($S522,".",""))&gt;=2,DATEVALUE(SUBSTITUTE(TRIM($S522),".","-")),DATE(VALUE(LEFT(TRIM($S522),4)),VALUE(MID(TRIM($S522),6,2))+1,0)),"")))</f>
        <v/>
      </c>
      <c r="AC522" s="77" t="str">
        <f aca="false">IF(TRIM($T522&amp;"")="","",IF(ISNUMBER($T522),IF($T522&gt;10000,$T522,IFERROR(DATE(INT($T522),IF(ROUND(MOD($T522,1)*100,0)&gt;12,ROUND(MOD($T522,1)*10,0),ROUND(MOD($T522,1)*100,0))+1,0),"")),IFERROR(IF(LEN($T522)-LEN(SUBSTITUTE($T522,".",""))&gt;=2,DATEVALUE(SUBSTITUTE(TRIM($T522),".","-")),DATE(VALUE(LEFT(TRIM($T522),4)),VALUE(MID(TRIM($T522),6,2))+1,0)),"")))</f>
        <v/>
      </c>
    </row>
    <row r="523" customFormat="false" ht="14.25" hidden="false" customHeight="false" outlineLevel="0" collapsed="false">
      <c r="X523" s="77"/>
      <c r="Y523" s="78" t="str">
        <f aca="true">IF(TRIM($B523&amp;$C523)="","",IF(OR($W523="安装免保",$W523="技术免保",$W523="质保期内"),IF(NOT(ISNUMBER($X523)),"▲免保到期日没填",IF($X523&lt;TODAY(),"▲免保已到期，转收费",IF($X523-TODAY()&lt;=提醒天数,"免保剩"&amp;($X523-TODAY())&amp;"天","免保中"))),IF($W523="暂停维保","暂停中",IF($W523="已解约","已解约",""))))</f>
        <v/>
      </c>
      <c r="Z523" s="78" t="str">
        <f aca="true">IF(TRIM($B523&amp;$C523)="","",TRIM(IF($AA523="","",IF($AA523&lt;TODAY(),"年检已过期"&amp;(TODAY()-$AA523)&amp;"天 ",IF($AA523-TODAY()&lt;=提醒天数,"年检剩"&amp;($AA523-TODAY())&amp;"天 ","")))&amp;IF($AB523="","",IF($AB523&lt;TODAY(),"限速器已过期"&amp;(TODAY()-$AB523)&amp;"天 ",IF($AB523-TODAY()&lt;=提醒天数,"限速器剩"&amp;($AB523-TODAY())&amp;"天 ","")))&amp;IF($AC523="","",IF($AC523&lt;TODAY(),"载重试验已过期"&amp;(TODAY()-$AC523)&amp;"天 ",IF($AC523-TODAY()&lt;=提醒天数,"载重试验剩"&amp;($AC523-TODAY())&amp;"天 ","")))))</f>
        <v/>
      </c>
      <c r="AA523" s="77" t="str">
        <f aca="false">IF(TRIM($Q523&amp;"")="","",IF(ISNUMBER($Q523),IF($Q523&gt;10000,$Q523,IFERROR(DATE(INT($Q523),IF(ROUND(MOD($Q523,1)*100,0)&gt;12,ROUND(MOD($Q523,1)*10,0),ROUND(MOD($Q523,1)*100,0))+1,0),"")),IFERROR(IF(LEN($Q523)-LEN(SUBSTITUTE($Q523,".",""))&gt;=2,DATEVALUE(SUBSTITUTE(TRIM($Q523),".","-")),DATE(VALUE(LEFT(TRIM($Q523),4)),VALUE(MID(TRIM($Q523),6,2))+1,0)),"")))</f>
        <v/>
      </c>
      <c r="AB523" s="77" t="str">
        <f aca="false">IF(TRIM($S523&amp;"")="","",IF(ISNUMBER($S523),IF($S523&gt;10000,$S523,IFERROR(DATE(INT($S523),IF(ROUND(MOD($S523,1)*100,0)&gt;12,ROUND(MOD($S523,1)*10,0),ROUND(MOD($S523,1)*100,0))+1,0),"")),IFERROR(IF(LEN($S523)-LEN(SUBSTITUTE($S523,".",""))&gt;=2,DATEVALUE(SUBSTITUTE(TRIM($S523),".","-")),DATE(VALUE(LEFT(TRIM($S523),4)),VALUE(MID(TRIM($S523),6,2))+1,0)),"")))</f>
        <v/>
      </c>
      <c r="AC523" s="77" t="str">
        <f aca="false">IF(TRIM($T523&amp;"")="","",IF(ISNUMBER($T523),IF($T523&gt;10000,$T523,IFERROR(DATE(INT($T523),IF(ROUND(MOD($T523,1)*100,0)&gt;12,ROUND(MOD($T523,1)*10,0),ROUND(MOD($T523,1)*100,0))+1,0),"")),IFERROR(IF(LEN($T523)-LEN(SUBSTITUTE($T523,".",""))&gt;=2,DATEVALUE(SUBSTITUTE(TRIM($T523),".","-")),DATE(VALUE(LEFT(TRIM($T523),4)),VALUE(MID(TRIM($T523),6,2))+1,0)),"")))</f>
        <v/>
      </c>
    </row>
    <row r="524" customFormat="false" ht="14.25" hidden="false" customHeight="false" outlineLevel="0" collapsed="false">
      <c r="X524" s="77"/>
      <c r="Y524" s="78" t="str">
        <f aca="true">IF(TRIM($B524&amp;$C524)="","",IF(OR($W524="安装免保",$W524="技术免保",$W524="质保期内"),IF(NOT(ISNUMBER($X524)),"▲免保到期日没填",IF($X524&lt;TODAY(),"▲免保已到期，转收费",IF($X524-TODAY()&lt;=提醒天数,"免保剩"&amp;($X524-TODAY())&amp;"天","免保中"))),IF($W524="暂停维保","暂停中",IF($W524="已解约","已解约",""))))</f>
        <v/>
      </c>
      <c r="Z524" s="78" t="str">
        <f aca="true">IF(TRIM($B524&amp;$C524)="","",TRIM(IF($AA524="","",IF($AA524&lt;TODAY(),"年检已过期"&amp;(TODAY()-$AA524)&amp;"天 ",IF($AA524-TODAY()&lt;=提醒天数,"年检剩"&amp;($AA524-TODAY())&amp;"天 ","")))&amp;IF($AB524="","",IF($AB524&lt;TODAY(),"限速器已过期"&amp;(TODAY()-$AB524)&amp;"天 ",IF($AB524-TODAY()&lt;=提醒天数,"限速器剩"&amp;($AB524-TODAY())&amp;"天 ","")))&amp;IF($AC524="","",IF($AC524&lt;TODAY(),"载重试验已过期"&amp;(TODAY()-$AC524)&amp;"天 ",IF($AC524-TODAY()&lt;=提醒天数,"载重试验剩"&amp;($AC524-TODAY())&amp;"天 ","")))))</f>
        <v/>
      </c>
      <c r="AA524" s="77" t="str">
        <f aca="false">IF(TRIM($Q524&amp;"")="","",IF(ISNUMBER($Q524),IF($Q524&gt;10000,$Q524,IFERROR(DATE(INT($Q524),IF(ROUND(MOD($Q524,1)*100,0)&gt;12,ROUND(MOD($Q524,1)*10,0),ROUND(MOD($Q524,1)*100,0))+1,0),"")),IFERROR(IF(LEN($Q524)-LEN(SUBSTITUTE($Q524,".",""))&gt;=2,DATEVALUE(SUBSTITUTE(TRIM($Q524),".","-")),DATE(VALUE(LEFT(TRIM($Q524),4)),VALUE(MID(TRIM($Q524),6,2))+1,0)),"")))</f>
        <v/>
      </c>
      <c r="AB524" s="77" t="str">
        <f aca="false">IF(TRIM($S524&amp;"")="","",IF(ISNUMBER($S524),IF($S524&gt;10000,$S524,IFERROR(DATE(INT($S524),IF(ROUND(MOD($S524,1)*100,0)&gt;12,ROUND(MOD($S524,1)*10,0),ROUND(MOD($S524,1)*100,0))+1,0),"")),IFERROR(IF(LEN($S524)-LEN(SUBSTITUTE($S524,".",""))&gt;=2,DATEVALUE(SUBSTITUTE(TRIM($S524),".","-")),DATE(VALUE(LEFT(TRIM($S524),4)),VALUE(MID(TRIM($S524),6,2))+1,0)),"")))</f>
        <v/>
      </c>
      <c r="AC524" s="77" t="str">
        <f aca="false">IF(TRIM($T524&amp;"")="","",IF(ISNUMBER($T524),IF($T524&gt;10000,$T524,IFERROR(DATE(INT($T524),IF(ROUND(MOD($T524,1)*100,0)&gt;12,ROUND(MOD($T524,1)*10,0),ROUND(MOD($T524,1)*100,0))+1,0),"")),IFERROR(IF(LEN($T524)-LEN(SUBSTITUTE($T524,".",""))&gt;=2,DATEVALUE(SUBSTITUTE(TRIM($T524),".","-")),DATE(VALUE(LEFT(TRIM($T524),4)),VALUE(MID(TRIM($T524),6,2))+1,0)),"")))</f>
        <v/>
      </c>
    </row>
    <row r="525" customFormat="false" ht="14.25" hidden="false" customHeight="false" outlineLevel="0" collapsed="false">
      <c r="X525" s="77"/>
      <c r="Y525" s="78" t="str">
        <f aca="true">IF(TRIM($B525&amp;$C525)="","",IF(OR($W525="安装免保",$W525="技术免保",$W525="质保期内"),IF(NOT(ISNUMBER($X525)),"▲免保到期日没填",IF($X525&lt;TODAY(),"▲免保已到期，转收费",IF($X525-TODAY()&lt;=提醒天数,"免保剩"&amp;($X525-TODAY())&amp;"天","免保中"))),IF($W525="暂停维保","暂停中",IF($W525="已解约","已解约",""))))</f>
        <v/>
      </c>
      <c r="Z525" s="78" t="str">
        <f aca="true">IF(TRIM($B525&amp;$C525)="","",TRIM(IF($AA525="","",IF($AA525&lt;TODAY(),"年检已过期"&amp;(TODAY()-$AA525)&amp;"天 ",IF($AA525-TODAY()&lt;=提醒天数,"年检剩"&amp;($AA525-TODAY())&amp;"天 ","")))&amp;IF($AB525="","",IF($AB525&lt;TODAY(),"限速器已过期"&amp;(TODAY()-$AB525)&amp;"天 ",IF($AB525-TODAY()&lt;=提醒天数,"限速器剩"&amp;($AB525-TODAY())&amp;"天 ","")))&amp;IF($AC525="","",IF($AC525&lt;TODAY(),"载重试验已过期"&amp;(TODAY()-$AC525)&amp;"天 ",IF($AC525-TODAY()&lt;=提醒天数,"载重试验剩"&amp;($AC525-TODAY())&amp;"天 ","")))))</f>
        <v/>
      </c>
      <c r="AA525" s="77" t="str">
        <f aca="false">IF(TRIM($Q525&amp;"")="","",IF(ISNUMBER($Q525),IF($Q525&gt;10000,$Q525,IFERROR(DATE(INT($Q525),IF(ROUND(MOD($Q525,1)*100,0)&gt;12,ROUND(MOD($Q525,1)*10,0),ROUND(MOD($Q525,1)*100,0))+1,0),"")),IFERROR(IF(LEN($Q525)-LEN(SUBSTITUTE($Q525,".",""))&gt;=2,DATEVALUE(SUBSTITUTE(TRIM($Q525),".","-")),DATE(VALUE(LEFT(TRIM($Q525),4)),VALUE(MID(TRIM($Q525),6,2))+1,0)),"")))</f>
        <v/>
      </c>
      <c r="AB525" s="77" t="str">
        <f aca="false">IF(TRIM($S525&amp;"")="","",IF(ISNUMBER($S525),IF($S525&gt;10000,$S525,IFERROR(DATE(INT($S525),IF(ROUND(MOD($S525,1)*100,0)&gt;12,ROUND(MOD($S525,1)*10,0),ROUND(MOD($S525,1)*100,0))+1,0),"")),IFERROR(IF(LEN($S525)-LEN(SUBSTITUTE($S525,".",""))&gt;=2,DATEVALUE(SUBSTITUTE(TRIM($S525),".","-")),DATE(VALUE(LEFT(TRIM($S525),4)),VALUE(MID(TRIM($S525),6,2))+1,0)),"")))</f>
        <v/>
      </c>
      <c r="AC525" s="77" t="str">
        <f aca="false">IF(TRIM($T525&amp;"")="","",IF(ISNUMBER($T525),IF($T525&gt;10000,$T525,IFERROR(DATE(INT($T525),IF(ROUND(MOD($T525,1)*100,0)&gt;12,ROUND(MOD($T525,1)*10,0),ROUND(MOD($T525,1)*100,0))+1,0),"")),IFERROR(IF(LEN($T525)-LEN(SUBSTITUTE($T525,".",""))&gt;=2,DATEVALUE(SUBSTITUTE(TRIM($T525),".","-")),DATE(VALUE(LEFT(TRIM($T525),4)),VALUE(MID(TRIM($T525),6,2))+1,0)),"")))</f>
        <v/>
      </c>
    </row>
    <row r="526" customFormat="false" ht="14.25" hidden="false" customHeight="false" outlineLevel="0" collapsed="false">
      <c r="X526" s="77"/>
      <c r="Y526" s="78" t="str">
        <f aca="true">IF(TRIM($B526&amp;$C526)="","",IF(OR($W526="安装免保",$W526="技术免保",$W526="质保期内"),IF(NOT(ISNUMBER($X526)),"▲免保到期日没填",IF($X526&lt;TODAY(),"▲免保已到期，转收费",IF($X526-TODAY()&lt;=提醒天数,"免保剩"&amp;($X526-TODAY())&amp;"天","免保中"))),IF($W526="暂停维保","暂停中",IF($W526="已解约","已解约",""))))</f>
        <v/>
      </c>
      <c r="Z526" s="78" t="str">
        <f aca="true">IF(TRIM($B526&amp;$C526)="","",TRIM(IF($AA526="","",IF($AA526&lt;TODAY(),"年检已过期"&amp;(TODAY()-$AA526)&amp;"天 ",IF($AA526-TODAY()&lt;=提醒天数,"年检剩"&amp;($AA526-TODAY())&amp;"天 ","")))&amp;IF($AB526="","",IF($AB526&lt;TODAY(),"限速器已过期"&amp;(TODAY()-$AB526)&amp;"天 ",IF($AB526-TODAY()&lt;=提醒天数,"限速器剩"&amp;($AB526-TODAY())&amp;"天 ","")))&amp;IF($AC526="","",IF($AC526&lt;TODAY(),"载重试验已过期"&amp;(TODAY()-$AC526)&amp;"天 ",IF($AC526-TODAY()&lt;=提醒天数,"载重试验剩"&amp;($AC526-TODAY())&amp;"天 ","")))))</f>
        <v/>
      </c>
      <c r="AA526" s="77" t="str">
        <f aca="false">IF(TRIM($Q526&amp;"")="","",IF(ISNUMBER($Q526),IF($Q526&gt;10000,$Q526,IFERROR(DATE(INT($Q526),IF(ROUND(MOD($Q526,1)*100,0)&gt;12,ROUND(MOD($Q526,1)*10,0),ROUND(MOD($Q526,1)*100,0))+1,0),"")),IFERROR(IF(LEN($Q526)-LEN(SUBSTITUTE($Q526,".",""))&gt;=2,DATEVALUE(SUBSTITUTE(TRIM($Q526),".","-")),DATE(VALUE(LEFT(TRIM($Q526),4)),VALUE(MID(TRIM($Q526),6,2))+1,0)),"")))</f>
        <v/>
      </c>
      <c r="AB526" s="77" t="str">
        <f aca="false">IF(TRIM($S526&amp;"")="","",IF(ISNUMBER($S526),IF($S526&gt;10000,$S526,IFERROR(DATE(INT($S526),IF(ROUND(MOD($S526,1)*100,0)&gt;12,ROUND(MOD($S526,1)*10,0),ROUND(MOD($S526,1)*100,0))+1,0),"")),IFERROR(IF(LEN($S526)-LEN(SUBSTITUTE($S526,".",""))&gt;=2,DATEVALUE(SUBSTITUTE(TRIM($S526),".","-")),DATE(VALUE(LEFT(TRIM($S526),4)),VALUE(MID(TRIM($S526),6,2))+1,0)),"")))</f>
        <v/>
      </c>
      <c r="AC526" s="77" t="str">
        <f aca="false">IF(TRIM($T526&amp;"")="","",IF(ISNUMBER($T526),IF($T526&gt;10000,$T526,IFERROR(DATE(INT($T526),IF(ROUND(MOD($T526,1)*100,0)&gt;12,ROUND(MOD($T526,1)*10,0),ROUND(MOD($T526,1)*100,0))+1,0),"")),IFERROR(IF(LEN($T526)-LEN(SUBSTITUTE($T526,".",""))&gt;=2,DATEVALUE(SUBSTITUTE(TRIM($T526),".","-")),DATE(VALUE(LEFT(TRIM($T526),4)),VALUE(MID(TRIM($T526),6,2))+1,0)),"")))</f>
        <v/>
      </c>
    </row>
    <row r="527" customFormat="false" ht="14.25" hidden="false" customHeight="false" outlineLevel="0" collapsed="false">
      <c r="X527" s="77"/>
      <c r="Y527" s="78" t="str">
        <f aca="true">IF(TRIM($B527&amp;$C527)="","",IF(OR($W527="安装免保",$W527="技术免保",$W527="质保期内"),IF(NOT(ISNUMBER($X527)),"▲免保到期日没填",IF($X527&lt;TODAY(),"▲免保已到期，转收费",IF($X527-TODAY()&lt;=提醒天数,"免保剩"&amp;($X527-TODAY())&amp;"天","免保中"))),IF($W527="暂停维保","暂停中",IF($W527="已解约","已解约",""))))</f>
        <v/>
      </c>
      <c r="Z527" s="78" t="str">
        <f aca="true">IF(TRIM($B527&amp;$C527)="","",TRIM(IF($AA527="","",IF($AA527&lt;TODAY(),"年检已过期"&amp;(TODAY()-$AA527)&amp;"天 ",IF($AA527-TODAY()&lt;=提醒天数,"年检剩"&amp;($AA527-TODAY())&amp;"天 ","")))&amp;IF($AB527="","",IF($AB527&lt;TODAY(),"限速器已过期"&amp;(TODAY()-$AB527)&amp;"天 ",IF($AB527-TODAY()&lt;=提醒天数,"限速器剩"&amp;($AB527-TODAY())&amp;"天 ","")))&amp;IF($AC527="","",IF($AC527&lt;TODAY(),"载重试验已过期"&amp;(TODAY()-$AC527)&amp;"天 ",IF($AC527-TODAY()&lt;=提醒天数,"载重试验剩"&amp;($AC527-TODAY())&amp;"天 ","")))))</f>
        <v/>
      </c>
      <c r="AA527" s="77" t="str">
        <f aca="false">IF(TRIM($Q527&amp;"")="","",IF(ISNUMBER($Q527),IF($Q527&gt;10000,$Q527,IFERROR(DATE(INT($Q527),IF(ROUND(MOD($Q527,1)*100,0)&gt;12,ROUND(MOD($Q527,1)*10,0),ROUND(MOD($Q527,1)*100,0))+1,0),"")),IFERROR(IF(LEN($Q527)-LEN(SUBSTITUTE($Q527,".",""))&gt;=2,DATEVALUE(SUBSTITUTE(TRIM($Q527),".","-")),DATE(VALUE(LEFT(TRIM($Q527),4)),VALUE(MID(TRIM($Q527),6,2))+1,0)),"")))</f>
        <v/>
      </c>
      <c r="AB527" s="77" t="str">
        <f aca="false">IF(TRIM($S527&amp;"")="","",IF(ISNUMBER($S527),IF($S527&gt;10000,$S527,IFERROR(DATE(INT($S527),IF(ROUND(MOD($S527,1)*100,0)&gt;12,ROUND(MOD($S527,1)*10,0),ROUND(MOD($S527,1)*100,0))+1,0),"")),IFERROR(IF(LEN($S527)-LEN(SUBSTITUTE($S527,".",""))&gt;=2,DATEVALUE(SUBSTITUTE(TRIM($S527),".","-")),DATE(VALUE(LEFT(TRIM($S527),4)),VALUE(MID(TRIM($S527),6,2))+1,0)),"")))</f>
        <v/>
      </c>
      <c r="AC527" s="77" t="str">
        <f aca="false">IF(TRIM($T527&amp;"")="","",IF(ISNUMBER($T527),IF($T527&gt;10000,$T527,IFERROR(DATE(INT($T527),IF(ROUND(MOD($T527,1)*100,0)&gt;12,ROUND(MOD($T527,1)*10,0),ROUND(MOD($T527,1)*100,0))+1,0),"")),IFERROR(IF(LEN($T527)-LEN(SUBSTITUTE($T527,".",""))&gt;=2,DATEVALUE(SUBSTITUTE(TRIM($T527),".","-")),DATE(VALUE(LEFT(TRIM($T527),4)),VALUE(MID(TRIM($T527),6,2))+1,0)),"")))</f>
        <v/>
      </c>
    </row>
    <row r="528" customFormat="false" ht="14.25" hidden="false" customHeight="false" outlineLevel="0" collapsed="false">
      <c r="X528" s="77"/>
      <c r="Y528" s="78" t="str">
        <f aca="true">IF(TRIM($B528&amp;$C528)="","",IF(OR($W528="安装免保",$W528="技术免保",$W528="质保期内"),IF(NOT(ISNUMBER($X528)),"▲免保到期日没填",IF($X528&lt;TODAY(),"▲免保已到期，转收费",IF($X528-TODAY()&lt;=提醒天数,"免保剩"&amp;($X528-TODAY())&amp;"天","免保中"))),IF($W528="暂停维保","暂停中",IF($W528="已解约","已解约",""))))</f>
        <v/>
      </c>
      <c r="Z528" s="78" t="str">
        <f aca="true">IF(TRIM($B528&amp;$C528)="","",TRIM(IF($AA528="","",IF($AA528&lt;TODAY(),"年检已过期"&amp;(TODAY()-$AA528)&amp;"天 ",IF($AA528-TODAY()&lt;=提醒天数,"年检剩"&amp;($AA528-TODAY())&amp;"天 ","")))&amp;IF($AB528="","",IF($AB528&lt;TODAY(),"限速器已过期"&amp;(TODAY()-$AB528)&amp;"天 ",IF($AB528-TODAY()&lt;=提醒天数,"限速器剩"&amp;($AB528-TODAY())&amp;"天 ","")))&amp;IF($AC528="","",IF($AC528&lt;TODAY(),"载重试验已过期"&amp;(TODAY()-$AC528)&amp;"天 ",IF($AC528-TODAY()&lt;=提醒天数,"载重试验剩"&amp;($AC528-TODAY())&amp;"天 ","")))))</f>
        <v/>
      </c>
      <c r="AA528" s="77" t="str">
        <f aca="false">IF(TRIM($Q528&amp;"")="","",IF(ISNUMBER($Q528),IF($Q528&gt;10000,$Q528,IFERROR(DATE(INT($Q528),IF(ROUND(MOD($Q528,1)*100,0)&gt;12,ROUND(MOD($Q528,1)*10,0),ROUND(MOD($Q528,1)*100,0))+1,0),"")),IFERROR(IF(LEN($Q528)-LEN(SUBSTITUTE($Q528,".",""))&gt;=2,DATEVALUE(SUBSTITUTE(TRIM($Q528),".","-")),DATE(VALUE(LEFT(TRIM($Q528),4)),VALUE(MID(TRIM($Q528),6,2))+1,0)),"")))</f>
        <v/>
      </c>
      <c r="AB528" s="77" t="str">
        <f aca="false">IF(TRIM($S528&amp;"")="","",IF(ISNUMBER($S528),IF($S528&gt;10000,$S528,IFERROR(DATE(INT($S528),IF(ROUND(MOD($S528,1)*100,0)&gt;12,ROUND(MOD($S528,1)*10,0),ROUND(MOD($S528,1)*100,0))+1,0),"")),IFERROR(IF(LEN($S528)-LEN(SUBSTITUTE($S528,".",""))&gt;=2,DATEVALUE(SUBSTITUTE(TRIM($S528),".","-")),DATE(VALUE(LEFT(TRIM($S528),4)),VALUE(MID(TRIM($S528),6,2))+1,0)),"")))</f>
        <v/>
      </c>
      <c r="AC528" s="77" t="str">
        <f aca="false">IF(TRIM($T528&amp;"")="","",IF(ISNUMBER($T528),IF($T528&gt;10000,$T528,IFERROR(DATE(INT($T528),IF(ROUND(MOD($T528,1)*100,0)&gt;12,ROUND(MOD($T528,1)*10,0),ROUND(MOD($T528,1)*100,0))+1,0),"")),IFERROR(IF(LEN($T528)-LEN(SUBSTITUTE($T528,".",""))&gt;=2,DATEVALUE(SUBSTITUTE(TRIM($T528),".","-")),DATE(VALUE(LEFT(TRIM($T528),4)),VALUE(MID(TRIM($T528),6,2))+1,0)),"")))</f>
        <v/>
      </c>
    </row>
    <row r="529" customFormat="false" ht="14.25" hidden="false" customHeight="false" outlineLevel="0" collapsed="false">
      <c r="X529" s="77"/>
      <c r="Y529" s="78" t="str">
        <f aca="true">IF(TRIM($B529&amp;$C529)="","",IF(OR($W529="安装免保",$W529="技术免保",$W529="质保期内"),IF(NOT(ISNUMBER($X529)),"▲免保到期日没填",IF($X529&lt;TODAY(),"▲免保已到期，转收费",IF($X529-TODAY()&lt;=提醒天数,"免保剩"&amp;($X529-TODAY())&amp;"天","免保中"))),IF($W529="暂停维保","暂停中",IF($W529="已解约","已解约",""))))</f>
        <v/>
      </c>
      <c r="Z529" s="78" t="str">
        <f aca="true">IF(TRIM($B529&amp;$C529)="","",TRIM(IF($AA529="","",IF($AA529&lt;TODAY(),"年检已过期"&amp;(TODAY()-$AA529)&amp;"天 ",IF($AA529-TODAY()&lt;=提醒天数,"年检剩"&amp;($AA529-TODAY())&amp;"天 ","")))&amp;IF($AB529="","",IF($AB529&lt;TODAY(),"限速器已过期"&amp;(TODAY()-$AB529)&amp;"天 ",IF($AB529-TODAY()&lt;=提醒天数,"限速器剩"&amp;($AB529-TODAY())&amp;"天 ","")))&amp;IF($AC529="","",IF($AC529&lt;TODAY(),"载重试验已过期"&amp;(TODAY()-$AC529)&amp;"天 ",IF($AC529-TODAY()&lt;=提醒天数,"载重试验剩"&amp;($AC529-TODAY())&amp;"天 ","")))))</f>
        <v/>
      </c>
      <c r="AA529" s="77" t="str">
        <f aca="false">IF(TRIM($Q529&amp;"")="","",IF(ISNUMBER($Q529),IF($Q529&gt;10000,$Q529,IFERROR(DATE(INT($Q529),IF(ROUND(MOD($Q529,1)*100,0)&gt;12,ROUND(MOD($Q529,1)*10,0),ROUND(MOD($Q529,1)*100,0))+1,0),"")),IFERROR(IF(LEN($Q529)-LEN(SUBSTITUTE($Q529,".",""))&gt;=2,DATEVALUE(SUBSTITUTE(TRIM($Q529),".","-")),DATE(VALUE(LEFT(TRIM($Q529),4)),VALUE(MID(TRIM($Q529),6,2))+1,0)),"")))</f>
        <v/>
      </c>
      <c r="AB529" s="77" t="str">
        <f aca="false">IF(TRIM($S529&amp;"")="","",IF(ISNUMBER($S529),IF($S529&gt;10000,$S529,IFERROR(DATE(INT($S529),IF(ROUND(MOD($S529,1)*100,0)&gt;12,ROUND(MOD($S529,1)*10,0),ROUND(MOD($S529,1)*100,0))+1,0),"")),IFERROR(IF(LEN($S529)-LEN(SUBSTITUTE($S529,".",""))&gt;=2,DATEVALUE(SUBSTITUTE(TRIM($S529),".","-")),DATE(VALUE(LEFT(TRIM($S529),4)),VALUE(MID(TRIM($S529),6,2))+1,0)),"")))</f>
        <v/>
      </c>
      <c r="AC529" s="77" t="str">
        <f aca="false">IF(TRIM($T529&amp;"")="","",IF(ISNUMBER($T529),IF($T529&gt;10000,$T529,IFERROR(DATE(INT($T529),IF(ROUND(MOD($T529,1)*100,0)&gt;12,ROUND(MOD($T529,1)*10,0),ROUND(MOD($T529,1)*100,0))+1,0),"")),IFERROR(IF(LEN($T529)-LEN(SUBSTITUTE($T529,".",""))&gt;=2,DATEVALUE(SUBSTITUTE(TRIM($T529),".","-")),DATE(VALUE(LEFT(TRIM($T529),4)),VALUE(MID(TRIM($T529),6,2))+1,0)),"")))</f>
        <v/>
      </c>
    </row>
    <row r="530" customFormat="false" ht="14.25" hidden="false" customHeight="false" outlineLevel="0" collapsed="false">
      <c r="X530" s="77"/>
      <c r="Y530" s="78" t="str">
        <f aca="true">IF(TRIM($B530&amp;$C530)="","",IF(OR($W530="安装免保",$W530="技术免保",$W530="质保期内"),IF(NOT(ISNUMBER($X530)),"▲免保到期日没填",IF($X530&lt;TODAY(),"▲免保已到期，转收费",IF($X530-TODAY()&lt;=提醒天数,"免保剩"&amp;($X530-TODAY())&amp;"天","免保中"))),IF($W530="暂停维保","暂停中",IF($W530="已解约","已解约",""))))</f>
        <v/>
      </c>
      <c r="Z530" s="78" t="str">
        <f aca="true">IF(TRIM($B530&amp;$C530)="","",TRIM(IF($AA530="","",IF($AA530&lt;TODAY(),"年检已过期"&amp;(TODAY()-$AA530)&amp;"天 ",IF($AA530-TODAY()&lt;=提醒天数,"年检剩"&amp;($AA530-TODAY())&amp;"天 ","")))&amp;IF($AB530="","",IF($AB530&lt;TODAY(),"限速器已过期"&amp;(TODAY()-$AB530)&amp;"天 ",IF($AB530-TODAY()&lt;=提醒天数,"限速器剩"&amp;($AB530-TODAY())&amp;"天 ","")))&amp;IF($AC530="","",IF($AC530&lt;TODAY(),"载重试验已过期"&amp;(TODAY()-$AC530)&amp;"天 ",IF($AC530-TODAY()&lt;=提醒天数,"载重试验剩"&amp;($AC530-TODAY())&amp;"天 ","")))))</f>
        <v/>
      </c>
      <c r="AA530" s="77" t="str">
        <f aca="false">IF(TRIM($Q530&amp;"")="","",IF(ISNUMBER($Q530),IF($Q530&gt;10000,$Q530,IFERROR(DATE(INT($Q530),IF(ROUND(MOD($Q530,1)*100,0)&gt;12,ROUND(MOD($Q530,1)*10,0),ROUND(MOD($Q530,1)*100,0))+1,0),"")),IFERROR(IF(LEN($Q530)-LEN(SUBSTITUTE($Q530,".",""))&gt;=2,DATEVALUE(SUBSTITUTE(TRIM($Q530),".","-")),DATE(VALUE(LEFT(TRIM($Q530),4)),VALUE(MID(TRIM($Q530),6,2))+1,0)),"")))</f>
        <v/>
      </c>
      <c r="AB530" s="77" t="str">
        <f aca="false">IF(TRIM($S530&amp;"")="","",IF(ISNUMBER($S530),IF($S530&gt;10000,$S530,IFERROR(DATE(INT($S530),IF(ROUND(MOD($S530,1)*100,0)&gt;12,ROUND(MOD($S530,1)*10,0),ROUND(MOD($S530,1)*100,0))+1,0),"")),IFERROR(IF(LEN($S530)-LEN(SUBSTITUTE($S530,".",""))&gt;=2,DATEVALUE(SUBSTITUTE(TRIM($S530),".","-")),DATE(VALUE(LEFT(TRIM($S530),4)),VALUE(MID(TRIM($S530),6,2))+1,0)),"")))</f>
        <v/>
      </c>
      <c r="AC530" s="77" t="str">
        <f aca="false">IF(TRIM($T530&amp;"")="","",IF(ISNUMBER($T530),IF($T530&gt;10000,$T530,IFERROR(DATE(INT($T530),IF(ROUND(MOD($T530,1)*100,0)&gt;12,ROUND(MOD($T530,1)*10,0),ROUND(MOD($T530,1)*100,0))+1,0),"")),IFERROR(IF(LEN($T530)-LEN(SUBSTITUTE($T530,".",""))&gt;=2,DATEVALUE(SUBSTITUTE(TRIM($T530),".","-")),DATE(VALUE(LEFT(TRIM($T530),4)),VALUE(MID(TRIM($T530),6,2))+1,0)),"")))</f>
        <v/>
      </c>
    </row>
    <row r="531" customFormat="false" ht="14.25" hidden="false" customHeight="false" outlineLevel="0" collapsed="false">
      <c r="X531" s="77"/>
      <c r="Y531" s="78" t="str">
        <f aca="true">IF(TRIM($B531&amp;$C531)="","",IF(OR($W531="安装免保",$W531="技术免保",$W531="质保期内"),IF(NOT(ISNUMBER($X531)),"▲免保到期日没填",IF($X531&lt;TODAY(),"▲免保已到期，转收费",IF($X531-TODAY()&lt;=提醒天数,"免保剩"&amp;($X531-TODAY())&amp;"天","免保中"))),IF($W531="暂停维保","暂停中",IF($W531="已解约","已解约",""))))</f>
        <v/>
      </c>
      <c r="Z531" s="78" t="str">
        <f aca="true">IF(TRIM($B531&amp;$C531)="","",TRIM(IF($AA531="","",IF($AA531&lt;TODAY(),"年检已过期"&amp;(TODAY()-$AA531)&amp;"天 ",IF($AA531-TODAY()&lt;=提醒天数,"年检剩"&amp;($AA531-TODAY())&amp;"天 ","")))&amp;IF($AB531="","",IF($AB531&lt;TODAY(),"限速器已过期"&amp;(TODAY()-$AB531)&amp;"天 ",IF($AB531-TODAY()&lt;=提醒天数,"限速器剩"&amp;($AB531-TODAY())&amp;"天 ","")))&amp;IF($AC531="","",IF($AC531&lt;TODAY(),"载重试验已过期"&amp;(TODAY()-$AC531)&amp;"天 ",IF($AC531-TODAY()&lt;=提醒天数,"载重试验剩"&amp;($AC531-TODAY())&amp;"天 ","")))))</f>
        <v/>
      </c>
      <c r="AA531" s="77" t="str">
        <f aca="false">IF(TRIM($Q531&amp;"")="","",IF(ISNUMBER($Q531),IF($Q531&gt;10000,$Q531,IFERROR(DATE(INT($Q531),IF(ROUND(MOD($Q531,1)*100,0)&gt;12,ROUND(MOD($Q531,1)*10,0),ROUND(MOD($Q531,1)*100,0))+1,0),"")),IFERROR(IF(LEN($Q531)-LEN(SUBSTITUTE($Q531,".",""))&gt;=2,DATEVALUE(SUBSTITUTE(TRIM($Q531),".","-")),DATE(VALUE(LEFT(TRIM($Q531),4)),VALUE(MID(TRIM($Q531),6,2))+1,0)),"")))</f>
        <v/>
      </c>
      <c r="AB531" s="77" t="str">
        <f aca="false">IF(TRIM($S531&amp;"")="","",IF(ISNUMBER($S531),IF($S531&gt;10000,$S531,IFERROR(DATE(INT($S531),IF(ROUND(MOD($S531,1)*100,0)&gt;12,ROUND(MOD($S531,1)*10,0),ROUND(MOD($S531,1)*100,0))+1,0),"")),IFERROR(IF(LEN($S531)-LEN(SUBSTITUTE($S531,".",""))&gt;=2,DATEVALUE(SUBSTITUTE(TRIM($S531),".","-")),DATE(VALUE(LEFT(TRIM($S531),4)),VALUE(MID(TRIM($S531),6,2))+1,0)),"")))</f>
        <v/>
      </c>
      <c r="AC531" s="77" t="str">
        <f aca="false">IF(TRIM($T531&amp;"")="","",IF(ISNUMBER($T531),IF($T531&gt;10000,$T531,IFERROR(DATE(INT($T531),IF(ROUND(MOD($T531,1)*100,0)&gt;12,ROUND(MOD($T531,1)*10,0),ROUND(MOD($T531,1)*100,0))+1,0),"")),IFERROR(IF(LEN($T531)-LEN(SUBSTITUTE($T531,".",""))&gt;=2,DATEVALUE(SUBSTITUTE(TRIM($T531),".","-")),DATE(VALUE(LEFT(TRIM($T531),4)),VALUE(MID(TRIM($T531),6,2))+1,0)),"")))</f>
        <v/>
      </c>
    </row>
    <row r="532" customFormat="false" ht="14.25" hidden="false" customHeight="false" outlineLevel="0" collapsed="false">
      <c r="X532" s="77"/>
      <c r="Y532" s="78" t="str">
        <f aca="true">IF(TRIM($B532&amp;$C532)="","",IF(OR($W532="安装免保",$W532="技术免保",$W532="质保期内"),IF(NOT(ISNUMBER($X532)),"▲免保到期日没填",IF($X532&lt;TODAY(),"▲免保已到期，转收费",IF($X532-TODAY()&lt;=提醒天数,"免保剩"&amp;($X532-TODAY())&amp;"天","免保中"))),IF($W532="暂停维保","暂停中",IF($W532="已解约","已解约",""))))</f>
        <v/>
      </c>
      <c r="Z532" s="78" t="str">
        <f aca="true">IF(TRIM($B532&amp;$C532)="","",TRIM(IF($AA532="","",IF($AA532&lt;TODAY(),"年检已过期"&amp;(TODAY()-$AA532)&amp;"天 ",IF($AA532-TODAY()&lt;=提醒天数,"年检剩"&amp;($AA532-TODAY())&amp;"天 ","")))&amp;IF($AB532="","",IF($AB532&lt;TODAY(),"限速器已过期"&amp;(TODAY()-$AB532)&amp;"天 ",IF($AB532-TODAY()&lt;=提醒天数,"限速器剩"&amp;($AB532-TODAY())&amp;"天 ","")))&amp;IF($AC532="","",IF($AC532&lt;TODAY(),"载重试验已过期"&amp;(TODAY()-$AC532)&amp;"天 ",IF($AC532-TODAY()&lt;=提醒天数,"载重试验剩"&amp;($AC532-TODAY())&amp;"天 ","")))))</f>
        <v/>
      </c>
      <c r="AA532" s="77" t="str">
        <f aca="false">IF(TRIM($Q532&amp;"")="","",IF(ISNUMBER($Q532),IF($Q532&gt;10000,$Q532,IFERROR(DATE(INT($Q532),IF(ROUND(MOD($Q532,1)*100,0)&gt;12,ROUND(MOD($Q532,1)*10,0),ROUND(MOD($Q532,1)*100,0))+1,0),"")),IFERROR(IF(LEN($Q532)-LEN(SUBSTITUTE($Q532,".",""))&gt;=2,DATEVALUE(SUBSTITUTE(TRIM($Q532),".","-")),DATE(VALUE(LEFT(TRIM($Q532),4)),VALUE(MID(TRIM($Q532),6,2))+1,0)),"")))</f>
        <v/>
      </c>
      <c r="AB532" s="77" t="str">
        <f aca="false">IF(TRIM($S532&amp;"")="","",IF(ISNUMBER($S532),IF($S532&gt;10000,$S532,IFERROR(DATE(INT($S532),IF(ROUND(MOD($S532,1)*100,0)&gt;12,ROUND(MOD($S532,1)*10,0),ROUND(MOD($S532,1)*100,0))+1,0),"")),IFERROR(IF(LEN($S532)-LEN(SUBSTITUTE($S532,".",""))&gt;=2,DATEVALUE(SUBSTITUTE(TRIM($S532),".","-")),DATE(VALUE(LEFT(TRIM($S532),4)),VALUE(MID(TRIM($S532),6,2))+1,0)),"")))</f>
        <v/>
      </c>
      <c r="AC532" s="77" t="str">
        <f aca="false">IF(TRIM($T532&amp;"")="","",IF(ISNUMBER($T532),IF($T532&gt;10000,$T532,IFERROR(DATE(INT($T532),IF(ROUND(MOD($T532,1)*100,0)&gt;12,ROUND(MOD($T532,1)*10,0),ROUND(MOD($T532,1)*100,0))+1,0),"")),IFERROR(IF(LEN($T532)-LEN(SUBSTITUTE($T532,".",""))&gt;=2,DATEVALUE(SUBSTITUTE(TRIM($T532),".","-")),DATE(VALUE(LEFT(TRIM($T532),4)),VALUE(MID(TRIM($T532),6,2))+1,0)),"")))</f>
        <v/>
      </c>
    </row>
    <row r="533" customFormat="false" ht="14.25" hidden="false" customHeight="false" outlineLevel="0" collapsed="false">
      <c r="X533" s="77"/>
      <c r="Y533" s="78" t="str">
        <f aca="true">IF(TRIM($B533&amp;$C533)="","",IF(OR($W533="安装免保",$W533="技术免保",$W533="质保期内"),IF(NOT(ISNUMBER($X533)),"▲免保到期日没填",IF($X533&lt;TODAY(),"▲免保已到期，转收费",IF($X533-TODAY()&lt;=提醒天数,"免保剩"&amp;($X533-TODAY())&amp;"天","免保中"))),IF($W533="暂停维保","暂停中",IF($W533="已解约","已解约",""))))</f>
        <v/>
      </c>
      <c r="Z533" s="78" t="str">
        <f aca="true">IF(TRIM($B533&amp;$C533)="","",TRIM(IF($AA533="","",IF($AA533&lt;TODAY(),"年检已过期"&amp;(TODAY()-$AA533)&amp;"天 ",IF($AA533-TODAY()&lt;=提醒天数,"年检剩"&amp;($AA533-TODAY())&amp;"天 ","")))&amp;IF($AB533="","",IF($AB533&lt;TODAY(),"限速器已过期"&amp;(TODAY()-$AB533)&amp;"天 ",IF($AB533-TODAY()&lt;=提醒天数,"限速器剩"&amp;($AB533-TODAY())&amp;"天 ","")))&amp;IF($AC533="","",IF($AC533&lt;TODAY(),"载重试验已过期"&amp;(TODAY()-$AC533)&amp;"天 ",IF($AC533-TODAY()&lt;=提醒天数,"载重试验剩"&amp;($AC533-TODAY())&amp;"天 ","")))))</f>
        <v/>
      </c>
      <c r="AA533" s="77" t="str">
        <f aca="false">IF(TRIM($Q533&amp;"")="","",IF(ISNUMBER($Q533),IF($Q533&gt;10000,$Q533,IFERROR(DATE(INT($Q533),IF(ROUND(MOD($Q533,1)*100,0)&gt;12,ROUND(MOD($Q533,1)*10,0),ROUND(MOD($Q533,1)*100,0))+1,0),"")),IFERROR(IF(LEN($Q533)-LEN(SUBSTITUTE($Q533,".",""))&gt;=2,DATEVALUE(SUBSTITUTE(TRIM($Q533),".","-")),DATE(VALUE(LEFT(TRIM($Q533),4)),VALUE(MID(TRIM($Q533),6,2))+1,0)),"")))</f>
        <v/>
      </c>
      <c r="AB533" s="77" t="str">
        <f aca="false">IF(TRIM($S533&amp;"")="","",IF(ISNUMBER($S533),IF($S533&gt;10000,$S533,IFERROR(DATE(INT($S533),IF(ROUND(MOD($S533,1)*100,0)&gt;12,ROUND(MOD($S533,1)*10,0),ROUND(MOD($S533,1)*100,0))+1,0),"")),IFERROR(IF(LEN($S533)-LEN(SUBSTITUTE($S533,".",""))&gt;=2,DATEVALUE(SUBSTITUTE(TRIM($S533),".","-")),DATE(VALUE(LEFT(TRIM($S533),4)),VALUE(MID(TRIM($S533),6,2))+1,0)),"")))</f>
        <v/>
      </c>
      <c r="AC533" s="77" t="str">
        <f aca="false">IF(TRIM($T533&amp;"")="","",IF(ISNUMBER($T533),IF($T533&gt;10000,$T533,IFERROR(DATE(INT($T533),IF(ROUND(MOD($T533,1)*100,0)&gt;12,ROUND(MOD($T533,1)*10,0),ROUND(MOD($T533,1)*100,0))+1,0),"")),IFERROR(IF(LEN($T533)-LEN(SUBSTITUTE($T533,".",""))&gt;=2,DATEVALUE(SUBSTITUTE(TRIM($T533),".","-")),DATE(VALUE(LEFT(TRIM($T533),4)),VALUE(MID(TRIM($T533),6,2))+1,0)),"")))</f>
        <v/>
      </c>
    </row>
    <row r="534" customFormat="false" ht="14.25" hidden="false" customHeight="false" outlineLevel="0" collapsed="false">
      <c r="X534" s="77"/>
      <c r="Y534" s="78" t="str">
        <f aca="true">IF(TRIM($B534&amp;$C534)="","",IF(OR($W534="安装免保",$W534="技术免保",$W534="质保期内"),IF(NOT(ISNUMBER($X534)),"▲免保到期日没填",IF($X534&lt;TODAY(),"▲免保已到期，转收费",IF($X534-TODAY()&lt;=提醒天数,"免保剩"&amp;($X534-TODAY())&amp;"天","免保中"))),IF($W534="暂停维保","暂停中",IF($W534="已解约","已解约",""))))</f>
        <v/>
      </c>
      <c r="Z534" s="78" t="str">
        <f aca="true">IF(TRIM($B534&amp;$C534)="","",TRIM(IF($AA534="","",IF($AA534&lt;TODAY(),"年检已过期"&amp;(TODAY()-$AA534)&amp;"天 ",IF($AA534-TODAY()&lt;=提醒天数,"年检剩"&amp;($AA534-TODAY())&amp;"天 ","")))&amp;IF($AB534="","",IF($AB534&lt;TODAY(),"限速器已过期"&amp;(TODAY()-$AB534)&amp;"天 ",IF($AB534-TODAY()&lt;=提醒天数,"限速器剩"&amp;($AB534-TODAY())&amp;"天 ","")))&amp;IF($AC534="","",IF($AC534&lt;TODAY(),"载重试验已过期"&amp;(TODAY()-$AC534)&amp;"天 ",IF($AC534-TODAY()&lt;=提醒天数,"载重试验剩"&amp;($AC534-TODAY())&amp;"天 ","")))))</f>
        <v/>
      </c>
      <c r="AA534" s="77" t="str">
        <f aca="false">IF(TRIM($Q534&amp;"")="","",IF(ISNUMBER($Q534),IF($Q534&gt;10000,$Q534,IFERROR(DATE(INT($Q534),IF(ROUND(MOD($Q534,1)*100,0)&gt;12,ROUND(MOD($Q534,1)*10,0),ROUND(MOD($Q534,1)*100,0))+1,0),"")),IFERROR(IF(LEN($Q534)-LEN(SUBSTITUTE($Q534,".",""))&gt;=2,DATEVALUE(SUBSTITUTE(TRIM($Q534),".","-")),DATE(VALUE(LEFT(TRIM($Q534),4)),VALUE(MID(TRIM($Q534),6,2))+1,0)),"")))</f>
        <v/>
      </c>
      <c r="AB534" s="77" t="str">
        <f aca="false">IF(TRIM($S534&amp;"")="","",IF(ISNUMBER($S534),IF($S534&gt;10000,$S534,IFERROR(DATE(INT($S534),IF(ROUND(MOD($S534,1)*100,0)&gt;12,ROUND(MOD($S534,1)*10,0),ROUND(MOD($S534,1)*100,0))+1,0),"")),IFERROR(IF(LEN($S534)-LEN(SUBSTITUTE($S534,".",""))&gt;=2,DATEVALUE(SUBSTITUTE(TRIM($S534),".","-")),DATE(VALUE(LEFT(TRIM($S534),4)),VALUE(MID(TRIM($S534),6,2))+1,0)),"")))</f>
        <v/>
      </c>
      <c r="AC534" s="77" t="str">
        <f aca="false">IF(TRIM($T534&amp;"")="","",IF(ISNUMBER($T534),IF($T534&gt;10000,$T534,IFERROR(DATE(INT($T534),IF(ROUND(MOD($T534,1)*100,0)&gt;12,ROUND(MOD($T534,1)*10,0),ROUND(MOD($T534,1)*100,0))+1,0),"")),IFERROR(IF(LEN($T534)-LEN(SUBSTITUTE($T534,".",""))&gt;=2,DATEVALUE(SUBSTITUTE(TRIM($T534),".","-")),DATE(VALUE(LEFT(TRIM($T534),4)),VALUE(MID(TRIM($T534),6,2))+1,0)),"")))</f>
        <v/>
      </c>
    </row>
    <row r="535" customFormat="false" ht="14.25" hidden="false" customHeight="false" outlineLevel="0" collapsed="false">
      <c r="X535" s="77"/>
      <c r="Y535" s="78" t="str">
        <f aca="true">IF(TRIM($B535&amp;$C535)="","",IF(OR($W535="安装免保",$W535="技术免保",$W535="质保期内"),IF(NOT(ISNUMBER($X535)),"▲免保到期日没填",IF($X535&lt;TODAY(),"▲免保已到期，转收费",IF($X535-TODAY()&lt;=提醒天数,"免保剩"&amp;($X535-TODAY())&amp;"天","免保中"))),IF($W535="暂停维保","暂停中",IF($W535="已解约","已解约",""))))</f>
        <v/>
      </c>
      <c r="Z535" s="78" t="str">
        <f aca="true">IF(TRIM($B535&amp;$C535)="","",TRIM(IF($AA535="","",IF($AA535&lt;TODAY(),"年检已过期"&amp;(TODAY()-$AA535)&amp;"天 ",IF($AA535-TODAY()&lt;=提醒天数,"年检剩"&amp;($AA535-TODAY())&amp;"天 ","")))&amp;IF($AB535="","",IF($AB535&lt;TODAY(),"限速器已过期"&amp;(TODAY()-$AB535)&amp;"天 ",IF($AB535-TODAY()&lt;=提醒天数,"限速器剩"&amp;($AB535-TODAY())&amp;"天 ","")))&amp;IF($AC535="","",IF($AC535&lt;TODAY(),"载重试验已过期"&amp;(TODAY()-$AC535)&amp;"天 ",IF($AC535-TODAY()&lt;=提醒天数,"载重试验剩"&amp;($AC535-TODAY())&amp;"天 ","")))))</f>
        <v/>
      </c>
      <c r="AA535" s="77" t="str">
        <f aca="false">IF(TRIM($Q535&amp;"")="","",IF(ISNUMBER($Q535),IF($Q535&gt;10000,$Q535,IFERROR(DATE(INT($Q535),IF(ROUND(MOD($Q535,1)*100,0)&gt;12,ROUND(MOD($Q535,1)*10,0),ROUND(MOD($Q535,1)*100,0))+1,0),"")),IFERROR(IF(LEN($Q535)-LEN(SUBSTITUTE($Q535,".",""))&gt;=2,DATEVALUE(SUBSTITUTE(TRIM($Q535),".","-")),DATE(VALUE(LEFT(TRIM($Q535),4)),VALUE(MID(TRIM($Q535),6,2))+1,0)),"")))</f>
        <v/>
      </c>
      <c r="AB535" s="77" t="str">
        <f aca="false">IF(TRIM($S535&amp;"")="","",IF(ISNUMBER($S535),IF($S535&gt;10000,$S535,IFERROR(DATE(INT($S535),IF(ROUND(MOD($S535,1)*100,0)&gt;12,ROUND(MOD($S535,1)*10,0),ROUND(MOD($S535,1)*100,0))+1,0),"")),IFERROR(IF(LEN($S535)-LEN(SUBSTITUTE($S535,".",""))&gt;=2,DATEVALUE(SUBSTITUTE(TRIM($S535),".","-")),DATE(VALUE(LEFT(TRIM($S535),4)),VALUE(MID(TRIM($S535),6,2))+1,0)),"")))</f>
        <v/>
      </c>
      <c r="AC535" s="77" t="str">
        <f aca="false">IF(TRIM($T535&amp;"")="","",IF(ISNUMBER($T535),IF($T535&gt;10000,$T535,IFERROR(DATE(INT($T535),IF(ROUND(MOD($T535,1)*100,0)&gt;12,ROUND(MOD($T535,1)*10,0),ROUND(MOD($T535,1)*100,0))+1,0),"")),IFERROR(IF(LEN($T535)-LEN(SUBSTITUTE($T535,".",""))&gt;=2,DATEVALUE(SUBSTITUTE(TRIM($T535),".","-")),DATE(VALUE(LEFT(TRIM($T535),4)),VALUE(MID(TRIM($T535),6,2))+1,0)),"")))</f>
        <v/>
      </c>
    </row>
    <row r="536" customFormat="false" ht="14.25" hidden="false" customHeight="false" outlineLevel="0" collapsed="false">
      <c r="X536" s="77"/>
      <c r="Y536" s="78" t="str">
        <f aca="true">IF(TRIM($B536&amp;$C536)="","",IF(OR($W536="安装免保",$W536="技术免保",$W536="质保期内"),IF(NOT(ISNUMBER($X536)),"▲免保到期日没填",IF($X536&lt;TODAY(),"▲免保已到期，转收费",IF($X536-TODAY()&lt;=提醒天数,"免保剩"&amp;($X536-TODAY())&amp;"天","免保中"))),IF($W536="暂停维保","暂停中",IF($W536="已解约","已解约",""))))</f>
        <v/>
      </c>
      <c r="Z536" s="78" t="str">
        <f aca="true">IF(TRIM($B536&amp;$C536)="","",TRIM(IF($AA536="","",IF($AA536&lt;TODAY(),"年检已过期"&amp;(TODAY()-$AA536)&amp;"天 ",IF($AA536-TODAY()&lt;=提醒天数,"年检剩"&amp;($AA536-TODAY())&amp;"天 ","")))&amp;IF($AB536="","",IF($AB536&lt;TODAY(),"限速器已过期"&amp;(TODAY()-$AB536)&amp;"天 ",IF($AB536-TODAY()&lt;=提醒天数,"限速器剩"&amp;($AB536-TODAY())&amp;"天 ","")))&amp;IF($AC536="","",IF($AC536&lt;TODAY(),"载重试验已过期"&amp;(TODAY()-$AC536)&amp;"天 ",IF($AC536-TODAY()&lt;=提醒天数,"载重试验剩"&amp;($AC536-TODAY())&amp;"天 ","")))))</f>
        <v/>
      </c>
      <c r="AA536" s="77" t="str">
        <f aca="false">IF(TRIM($Q536&amp;"")="","",IF(ISNUMBER($Q536),IF($Q536&gt;10000,$Q536,IFERROR(DATE(INT($Q536),IF(ROUND(MOD($Q536,1)*100,0)&gt;12,ROUND(MOD($Q536,1)*10,0),ROUND(MOD($Q536,1)*100,0))+1,0),"")),IFERROR(IF(LEN($Q536)-LEN(SUBSTITUTE($Q536,".",""))&gt;=2,DATEVALUE(SUBSTITUTE(TRIM($Q536),".","-")),DATE(VALUE(LEFT(TRIM($Q536),4)),VALUE(MID(TRIM($Q536),6,2))+1,0)),"")))</f>
        <v/>
      </c>
      <c r="AB536" s="77" t="str">
        <f aca="false">IF(TRIM($S536&amp;"")="","",IF(ISNUMBER($S536),IF($S536&gt;10000,$S536,IFERROR(DATE(INT($S536),IF(ROUND(MOD($S536,1)*100,0)&gt;12,ROUND(MOD($S536,1)*10,0),ROUND(MOD($S536,1)*100,0))+1,0),"")),IFERROR(IF(LEN($S536)-LEN(SUBSTITUTE($S536,".",""))&gt;=2,DATEVALUE(SUBSTITUTE(TRIM($S536),".","-")),DATE(VALUE(LEFT(TRIM($S536),4)),VALUE(MID(TRIM($S536),6,2))+1,0)),"")))</f>
        <v/>
      </c>
      <c r="AC536" s="77" t="str">
        <f aca="false">IF(TRIM($T536&amp;"")="","",IF(ISNUMBER($T536),IF($T536&gt;10000,$T536,IFERROR(DATE(INT($T536),IF(ROUND(MOD($T536,1)*100,0)&gt;12,ROUND(MOD($T536,1)*10,0),ROUND(MOD($T536,1)*100,0))+1,0),"")),IFERROR(IF(LEN($T536)-LEN(SUBSTITUTE($T536,".",""))&gt;=2,DATEVALUE(SUBSTITUTE(TRIM($T536),".","-")),DATE(VALUE(LEFT(TRIM($T536),4)),VALUE(MID(TRIM($T536),6,2))+1,0)),"")))</f>
        <v/>
      </c>
    </row>
    <row r="537" customFormat="false" ht="14.25" hidden="false" customHeight="false" outlineLevel="0" collapsed="false">
      <c r="X537" s="77"/>
      <c r="Y537" s="78" t="str">
        <f aca="true">IF(TRIM($B537&amp;$C537)="","",IF(OR($W537="安装免保",$W537="技术免保",$W537="质保期内"),IF(NOT(ISNUMBER($X537)),"▲免保到期日没填",IF($X537&lt;TODAY(),"▲免保已到期，转收费",IF($X537-TODAY()&lt;=提醒天数,"免保剩"&amp;($X537-TODAY())&amp;"天","免保中"))),IF($W537="暂停维保","暂停中",IF($W537="已解约","已解约",""))))</f>
        <v/>
      </c>
      <c r="Z537" s="78" t="str">
        <f aca="true">IF(TRIM($B537&amp;$C537)="","",TRIM(IF($AA537="","",IF($AA537&lt;TODAY(),"年检已过期"&amp;(TODAY()-$AA537)&amp;"天 ",IF($AA537-TODAY()&lt;=提醒天数,"年检剩"&amp;($AA537-TODAY())&amp;"天 ","")))&amp;IF($AB537="","",IF($AB537&lt;TODAY(),"限速器已过期"&amp;(TODAY()-$AB537)&amp;"天 ",IF($AB537-TODAY()&lt;=提醒天数,"限速器剩"&amp;($AB537-TODAY())&amp;"天 ","")))&amp;IF($AC537="","",IF($AC537&lt;TODAY(),"载重试验已过期"&amp;(TODAY()-$AC537)&amp;"天 ",IF($AC537-TODAY()&lt;=提醒天数,"载重试验剩"&amp;($AC537-TODAY())&amp;"天 ","")))))</f>
        <v/>
      </c>
      <c r="AA537" s="77" t="str">
        <f aca="false">IF(TRIM($Q537&amp;"")="","",IF(ISNUMBER($Q537),IF($Q537&gt;10000,$Q537,IFERROR(DATE(INT($Q537),IF(ROUND(MOD($Q537,1)*100,0)&gt;12,ROUND(MOD($Q537,1)*10,0),ROUND(MOD($Q537,1)*100,0))+1,0),"")),IFERROR(IF(LEN($Q537)-LEN(SUBSTITUTE($Q537,".",""))&gt;=2,DATEVALUE(SUBSTITUTE(TRIM($Q537),".","-")),DATE(VALUE(LEFT(TRIM($Q537),4)),VALUE(MID(TRIM($Q537),6,2))+1,0)),"")))</f>
        <v/>
      </c>
      <c r="AB537" s="77" t="str">
        <f aca="false">IF(TRIM($S537&amp;"")="","",IF(ISNUMBER($S537),IF($S537&gt;10000,$S537,IFERROR(DATE(INT($S537),IF(ROUND(MOD($S537,1)*100,0)&gt;12,ROUND(MOD($S537,1)*10,0),ROUND(MOD($S537,1)*100,0))+1,0),"")),IFERROR(IF(LEN($S537)-LEN(SUBSTITUTE($S537,".",""))&gt;=2,DATEVALUE(SUBSTITUTE(TRIM($S537),".","-")),DATE(VALUE(LEFT(TRIM($S537),4)),VALUE(MID(TRIM($S537),6,2))+1,0)),"")))</f>
        <v/>
      </c>
      <c r="AC537" s="77" t="str">
        <f aca="false">IF(TRIM($T537&amp;"")="","",IF(ISNUMBER($T537),IF($T537&gt;10000,$T537,IFERROR(DATE(INT($T537),IF(ROUND(MOD($T537,1)*100,0)&gt;12,ROUND(MOD($T537,1)*10,0),ROUND(MOD($T537,1)*100,0))+1,0),"")),IFERROR(IF(LEN($T537)-LEN(SUBSTITUTE($T537,".",""))&gt;=2,DATEVALUE(SUBSTITUTE(TRIM($T537),".","-")),DATE(VALUE(LEFT(TRIM($T537),4)),VALUE(MID(TRIM($T537),6,2))+1,0)),"")))</f>
        <v/>
      </c>
    </row>
    <row r="538" customFormat="false" ht="14.25" hidden="false" customHeight="false" outlineLevel="0" collapsed="false">
      <c r="X538" s="77"/>
      <c r="Y538" s="78" t="str">
        <f aca="true">IF(TRIM($B538&amp;$C538)="","",IF(OR($W538="安装免保",$W538="技术免保",$W538="质保期内"),IF(NOT(ISNUMBER($X538)),"▲免保到期日没填",IF($X538&lt;TODAY(),"▲免保已到期，转收费",IF($X538-TODAY()&lt;=提醒天数,"免保剩"&amp;($X538-TODAY())&amp;"天","免保中"))),IF($W538="暂停维保","暂停中",IF($W538="已解约","已解约",""))))</f>
        <v/>
      </c>
      <c r="Z538" s="78" t="str">
        <f aca="true">IF(TRIM($B538&amp;$C538)="","",TRIM(IF($AA538="","",IF($AA538&lt;TODAY(),"年检已过期"&amp;(TODAY()-$AA538)&amp;"天 ",IF($AA538-TODAY()&lt;=提醒天数,"年检剩"&amp;($AA538-TODAY())&amp;"天 ","")))&amp;IF($AB538="","",IF($AB538&lt;TODAY(),"限速器已过期"&amp;(TODAY()-$AB538)&amp;"天 ",IF($AB538-TODAY()&lt;=提醒天数,"限速器剩"&amp;($AB538-TODAY())&amp;"天 ","")))&amp;IF($AC538="","",IF($AC538&lt;TODAY(),"载重试验已过期"&amp;(TODAY()-$AC538)&amp;"天 ",IF($AC538-TODAY()&lt;=提醒天数,"载重试验剩"&amp;($AC538-TODAY())&amp;"天 ","")))))</f>
        <v/>
      </c>
      <c r="AA538" s="77" t="str">
        <f aca="false">IF(TRIM($Q538&amp;"")="","",IF(ISNUMBER($Q538),IF($Q538&gt;10000,$Q538,IFERROR(DATE(INT($Q538),IF(ROUND(MOD($Q538,1)*100,0)&gt;12,ROUND(MOD($Q538,1)*10,0),ROUND(MOD($Q538,1)*100,0))+1,0),"")),IFERROR(IF(LEN($Q538)-LEN(SUBSTITUTE($Q538,".",""))&gt;=2,DATEVALUE(SUBSTITUTE(TRIM($Q538),".","-")),DATE(VALUE(LEFT(TRIM($Q538),4)),VALUE(MID(TRIM($Q538),6,2))+1,0)),"")))</f>
        <v/>
      </c>
      <c r="AB538" s="77" t="str">
        <f aca="false">IF(TRIM($S538&amp;"")="","",IF(ISNUMBER($S538),IF($S538&gt;10000,$S538,IFERROR(DATE(INT($S538),IF(ROUND(MOD($S538,1)*100,0)&gt;12,ROUND(MOD($S538,1)*10,0),ROUND(MOD($S538,1)*100,0))+1,0),"")),IFERROR(IF(LEN($S538)-LEN(SUBSTITUTE($S538,".",""))&gt;=2,DATEVALUE(SUBSTITUTE(TRIM($S538),".","-")),DATE(VALUE(LEFT(TRIM($S538),4)),VALUE(MID(TRIM($S538),6,2))+1,0)),"")))</f>
        <v/>
      </c>
      <c r="AC538" s="77" t="str">
        <f aca="false">IF(TRIM($T538&amp;"")="","",IF(ISNUMBER($T538),IF($T538&gt;10000,$T538,IFERROR(DATE(INT($T538),IF(ROUND(MOD($T538,1)*100,0)&gt;12,ROUND(MOD($T538,1)*10,0),ROUND(MOD($T538,1)*100,0))+1,0),"")),IFERROR(IF(LEN($T538)-LEN(SUBSTITUTE($T538,".",""))&gt;=2,DATEVALUE(SUBSTITUTE(TRIM($T538),".","-")),DATE(VALUE(LEFT(TRIM($T538),4)),VALUE(MID(TRIM($T538),6,2))+1,0)),"")))</f>
        <v/>
      </c>
    </row>
    <row r="539" customFormat="false" ht="14.25" hidden="false" customHeight="false" outlineLevel="0" collapsed="false">
      <c r="X539" s="77"/>
      <c r="Y539" s="78" t="str">
        <f aca="true">IF(TRIM($B539&amp;$C539)="","",IF(OR($W539="安装免保",$W539="技术免保",$W539="质保期内"),IF(NOT(ISNUMBER($X539)),"▲免保到期日没填",IF($X539&lt;TODAY(),"▲免保已到期，转收费",IF($X539-TODAY()&lt;=提醒天数,"免保剩"&amp;($X539-TODAY())&amp;"天","免保中"))),IF($W539="暂停维保","暂停中",IF($W539="已解约","已解约",""))))</f>
        <v/>
      </c>
      <c r="Z539" s="78" t="str">
        <f aca="true">IF(TRIM($B539&amp;$C539)="","",TRIM(IF($AA539="","",IF($AA539&lt;TODAY(),"年检已过期"&amp;(TODAY()-$AA539)&amp;"天 ",IF($AA539-TODAY()&lt;=提醒天数,"年检剩"&amp;($AA539-TODAY())&amp;"天 ","")))&amp;IF($AB539="","",IF($AB539&lt;TODAY(),"限速器已过期"&amp;(TODAY()-$AB539)&amp;"天 ",IF($AB539-TODAY()&lt;=提醒天数,"限速器剩"&amp;($AB539-TODAY())&amp;"天 ","")))&amp;IF($AC539="","",IF($AC539&lt;TODAY(),"载重试验已过期"&amp;(TODAY()-$AC539)&amp;"天 ",IF($AC539-TODAY()&lt;=提醒天数,"载重试验剩"&amp;($AC539-TODAY())&amp;"天 ","")))))</f>
        <v/>
      </c>
      <c r="AA539" s="77" t="str">
        <f aca="false">IF(TRIM($Q539&amp;"")="","",IF(ISNUMBER($Q539),IF($Q539&gt;10000,$Q539,IFERROR(DATE(INT($Q539),IF(ROUND(MOD($Q539,1)*100,0)&gt;12,ROUND(MOD($Q539,1)*10,0),ROUND(MOD($Q539,1)*100,0))+1,0),"")),IFERROR(IF(LEN($Q539)-LEN(SUBSTITUTE($Q539,".",""))&gt;=2,DATEVALUE(SUBSTITUTE(TRIM($Q539),".","-")),DATE(VALUE(LEFT(TRIM($Q539),4)),VALUE(MID(TRIM($Q539),6,2))+1,0)),"")))</f>
        <v/>
      </c>
      <c r="AB539" s="77" t="str">
        <f aca="false">IF(TRIM($S539&amp;"")="","",IF(ISNUMBER($S539),IF($S539&gt;10000,$S539,IFERROR(DATE(INT($S539),IF(ROUND(MOD($S539,1)*100,0)&gt;12,ROUND(MOD($S539,1)*10,0),ROUND(MOD($S539,1)*100,0))+1,0),"")),IFERROR(IF(LEN($S539)-LEN(SUBSTITUTE($S539,".",""))&gt;=2,DATEVALUE(SUBSTITUTE(TRIM($S539),".","-")),DATE(VALUE(LEFT(TRIM($S539),4)),VALUE(MID(TRIM($S539),6,2))+1,0)),"")))</f>
        <v/>
      </c>
      <c r="AC539" s="77" t="str">
        <f aca="false">IF(TRIM($T539&amp;"")="","",IF(ISNUMBER($T539),IF($T539&gt;10000,$T539,IFERROR(DATE(INT($T539),IF(ROUND(MOD($T539,1)*100,0)&gt;12,ROUND(MOD($T539,1)*10,0),ROUND(MOD($T539,1)*100,0))+1,0),"")),IFERROR(IF(LEN($T539)-LEN(SUBSTITUTE($T539,".",""))&gt;=2,DATEVALUE(SUBSTITUTE(TRIM($T539),".","-")),DATE(VALUE(LEFT(TRIM($T539),4)),VALUE(MID(TRIM($T539),6,2))+1,0)),"")))</f>
        <v/>
      </c>
    </row>
    <row r="540" customFormat="false" ht="14.25" hidden="false" customHeight="false" outlineLevel="0" collapsed="false">
      <c r="X540" s="77"/>
      <c r="Y540" s="78" t="str">
        <f aca="true">IF(TRIM($B540&amp;$C540)="","",IF(OR($W540="安装免保",$W540="技术免保",$W540="质保期内"),IF(NOT(ISNUMBER($X540)),"▲免保到期日没填",IF($X540&lt;TODAY(),"▲免保已到期，转收费",IF($X540-TODAY()&lt;=提醒天数,"免保剩"&amp;($X540-TODAY())&amp;"天","免保中"))),IF($W540="暂停维保","暂停中",IF($W540="已解约","已解约",""))))</f>
        <v/>
      </c>
      <c r="Z540" s="78" t="str">
        <f aca="true">IF(TRIM($B540&amp;$C540)="","",TRIM(IF($AA540="","",IF($AA540&lt;TODAY(),"年检已过期"&amp;(TODAY()-$AA540)&amp;"天 ",IF($AA540-TODAY()&lt;=提醒天数,"年检剩"&amp;($AA540-TODAY())&amp;"天 ","")))&amp;IF($AB540="","",IF($AB540&lt;TODAY(),"限速器已过期"&amp;(TODAY()-$AB540)&amp;"天 ",IF($AB540-TODAY()&lt;=提醒天数,"限速器剩"&amp;($AB540-TODAY())&amp;"天 ","")))&amp;IF($AC540="","",IF($AC540&lt;TODAY(),"载重试验已过期"&amp;(TODAY()-$AC540)&amp;"天 ",IF($AC540-TODAY()&lt;=提醒天数,"载重试验剩"&amp;($AC540-TODAY())&amp;"天 ","")))))</f>
        <v/>
      </c>
      <c r="AA540" s="77" t="str">
        <f aca="false">IF(TRIM($Q540&amp;"")="","",IF(ISNUMBER($Q540),IF($Q540&gt;10000,$Q540,IFERROR(DATE(INT($Q540),IF(ROUND(MOD($Q540,1)*100,0)&gt;12,ROUND(MOD($Q540,1)*10,0),ROUND(MOD($Q540,1)*100,0))+1,0),"")),IFERROR(IF(LEN($Q540)-LEN(SUBSTITUTE($Q540,".",""))&gt;=2,DATEVALUE(SUBSTITUTE(TRIM($Q540),".","-")),DATE(VALUE(LEFT(TRIM($Q540),4)),VALUE(MID(TRIM($Q540),6,2))+1,0)),"")))</f>
        <v/>
      </c>
      <c r="AB540" s="77" t="str">
        <f aca="false">IF(TRIM($S540&amp;"")="","",IF(ISNUMBER($S540),IF($S540&gt;10000,$S540,IFERROR(DATE(INT($S540),IF(ROUND(MOD($S540,1)*100,0)&gt;12,ROUND(MOD($S540,1)*10,0),ROUND(MOD($S540,1)*100,0))+1,0),"")),IFERROR(IF(LEN($S540)-LEN(SUBSTITUTE($S540,".",""))&gt;=2,DATEVALUE(SUBSTITUTE(TRIM($S540),".","-")),DATE(VALUE(LEFT(TRIM($S540),4)),VALUE(MID(TRIM($S540),6,2))+1,0)),"")))</f>
        <v/>
      </c>
      <c r="AC540" s="77" t="str">
        <f aca="false">IF(TRIM($T540&amp;"")="","",IF(ISNUMBER($T540),IF($T540&gt;10000,$T540,IFERROR(DATE(INT($T540),IF(ROUND(MOD($T540,1)*100,0)&gt;12,ROUND(MOD($T540,1)*10,0),ROUND(MOD($T540,1)*100,0))+1,0),"")),IFERROR(IF(LEN($T540)-LEN(SUBSTITUTE($T540,".",""))&gt;=2,DATEVALUE(SUBSTITUTE(TRIM($T540),".","-")),DATE(VALUE(LEFT(TRIM($T540),4)),VALUE(MID(TRIM($T540),6,2))+1,0)),"")))</f>
        <v/>
      </c>
    </row>
    <row r="541" customFormat="false" ht="14.25" hidden="false" customHeight="false" outlineLevel="0" collapsed="false">
      <c r="X541" s="77"/>
      <c r="Y541" s="78" t="str">
        <f aca="true">IF(TRIM($B541&amp;$C541)="","",IF(OR($W541="安装免保",$W541="技术免保",$W541="质保期内"),IF(NOT(ISNUMBER($X541)),"▲免保到期日没填",IF($X541&lt;TODAY(),"▲免保已到期，转收费",IF($X541-TODAY()&lt;=提醒天数,"免保剩"&amp;($X541-TODAY())&amp;"天","免保中"))),IF($W541="暂停维保","暂停中",IF($W541="已解约","已解约",""))))</f>
        <v/>
      </c>
      <c r="Z541" s="78" t="str">
        <f aca="true">IF(TRIM($B541&amp;$C541)="","",TRIM(IF($AA541="","",IF($AA541&lt;TODAY(),"年检已过期"&amp;(TODAY()-$AA541)&amp;"天 ",IF($AA541-TODAY()&lt;=提醒天数,"年检剩"&amp;($AA541-TODAY())&amp;"天 ","")))&amp;IF($AB541="","",IF($AB541&lt;TODAY(),"限速器已过期"&amp;(TODAY()-$AB541)&amp;"天 ",IF($AB541-TODAY()&lt;=提醒天数,"限速器剩"&amp;($AB541-TODAY())&amp;"天 ","")))&amp;IF($AC541="","",IF($AC541&lt;TODAY(),"载重试验已过期"&amp;(TODAY()-$AC541)&amp;"天 ",IF($AC541-TODAY()&lt;=提醒天数,"载重试验剩"&amp;($AC541-TODAY())&amp;"天 ","")))))</f>
        <v/>
      </c>
      <c r="AA541" s="77" t="str">
        <f aca="false">IF(TRIM($Q541&amp;"")="","",IF(ISNUMBER($Q541),IF($Q541&gt;10000,$Q541,IFERROR(DATE(INT($Q541),IF(ROUND(MOD($Q541,1)*100,0)&gt;12,ROUND(MOD($Q541,1)*10,0),ROUND(MOD($Q541,1)*100,0))+1,0),"")),IFERROR(IF(LEN($Q541)-LEN(SUBSTITUTE($Q541,".",""))&gt;=2,DATEVALUE(SUBSTITUTE(TRIM($Q541),".","-")),DATE(VALUE(LEFT(TRIM($Q541),4)),VALUE(MID(TRIM($Q541),6,2))+1,0)),"")))</f>
        <v/>
      </c>
      <c r="AB541" s="77" t="str">
        <f aca="false">IF(TRIM($S541&amp;"")="","",IF(ISNUMBER($S541),IF($S541&gt;10000,$S541,IFERROR(DATE(INT($S541),IF(ROUND(MOD($S541,1)*100,0)&gt;12,ROUND(MOD($S541,1)*10,0),ROUND(MOD($S541,1)*100,0))+1,0),"")),IFERROR(IF(LEN($S541)-LEN(SUBSTITUTE($S541,".",""))&gt;=2,DATEVALUE(SUBSTITUTE(TRIM($S541),".","-")),DATE(VALUE(LEFT(TRIM($S541),4)),VALUE(MID(TRIM($S541),6,2))+1,0)),"")))</f>
        <v/>
      </c>
      <c r="AC541" s="77" t="str">
        <f aca="false">IF(TRIM($T541&amp;"")="","",IF(ISNUMBER($T541),IF($T541&gt;10000,$T541,IFERROR(DATE(INT($T541),IF(ROUND(MOD($T541,1)*100,0)&gt;12,ROUND(MOD($T541,1)*10,0),ROUND(MOD($T541,1)*100,0))+1,0),"")),IFERROR(IF(LEN($T541)-LEN(SUBSTITUTE($T541,".",""))&gt;=2,DATEVALUE(SUBSTITUTE(TRIM($T541),".","-")),DATE(VALUE(LEFT(TRIM($T541),4)),VALUE(MID(TRIM($T541),6,2))+1,0)),"")))</f>
        <v/>
      </c>
    </row>
    <row r="542" customFormat="false" ht="14.25" hidden="false" customHeight="false" outlineLevel="0" collapsed="false">
      <c r="X542" s="77"/>
      <c r="Y542" s="78" t="str">
        <f aca="true">IF(TRIM($B542&amp;$C542)="","",IF(OR($W542="安装免保",$W542="技术免保",$W542="质保期内"),IF(NOT(ISNUMBER($X542)),"▲免保到期日没填",IF($X542&lt;TODAY(),"▲免保已到期，转收费",IF($X542-TODAY()&lt;=提醒天数,"免保剩"&amp;($X542-TODAY())&amp;"天","免保中"))),IF($W542="暂停维保","暂停中",IF($W542="已解约","已解约",""))))</f>
        <v/>
      </c>
      <c r="Z542" s="78" t="str">
        <f aca="true">IF(TRIM($B542&amp;$C542)="","",TRIM(IF($AA542="","",IF($AA542&lt;TODAY(),"年检已过期"&amp;(TODAY()-$AA542)&amp;"天 ",IF($AA542-TODAY()&lt;=提醒天数,"年检剩"&amp;($AA542-TODAY())&amp;"天 ","")))&amp;IF($AB542="","",IF($AB542&lt;TODAY(),"限速器已过期"&amp;(TODAY()-$AB542)&amp;"天 ",IF($AB542-TODAY()&lt;=提醒天数,"限速器剩"&amp;($AB542-TODAY())&amp;"天 ","")))&amp;IF($AC542="","",IF($AC542&lt;TODAY(),"载重试验已过期"&amp;(TODAY()-$AC542)&amp;"天 ",IF($AC542-TODAY()&lt;=提醒天数,"载重试验剩"&amp;($AC542-TODAY())&amp;"天 ","")))))</f>
        <v/>
      </c>
      <c r="AA542" s="77" t="str">
        <f aca="false">IF(TRIM($Q542&amp;"")="","",IF(ISNUMBER($Q542),IF($Q542&gt;10000,$Q542,IFERROR(DATE(INT($Q542),IF(ROUND(MOD($Q542,1)*100,0)&gt;12,ROUND(MOD($Q542,1)*10,0),ROUND(MOD($Q542,1)*100,0))+1,0),"")),IFERROR(IF(LEN($Q542)-LEN(SUBSTITUTE($Q542,".",""))&gt;=2,DATEVALUE(SUBSTITUTE(TRIM($Q542),".","-")),DATE(VALUE(LEFT(TRIM($Q542),4)),VALUE(MID(TRIM($Q542),6,2))+1,0)),"")))</f>
        <v/>
      </c>
      <c r="AB542" s="77" t="str">
        <f aca="false">IF(TRIM($S542&amp;"")="","",IF(ISNUMBER($S542),IF($S542&gt;10000,$S542,IFERROR(DATE(INT($S542),IF(ROUND(MOD($S542,1)*100,0)&gt;12,ROUND(MOD($S542,1)*10,0),ROUND(MOD($S542,1)*100,0))+1,0),"")),IFERROR(IF(LEN($S542)-LEN(SUBSTITUTE($S542,".",""))&gt;=2,DATEVALUE(SUBSTITUTE(TRIM($S542),".","-")),DATE(VALUE(LEFT(TRIM($S542),4)),VALUE(MID(TRIM($S542),6,2))+1,0)),"")))</f>
        <v/>
      </c>
      <c r="AC542" s="77" t="str">
        <f aca="false">IF(TRIM($T542&amp;"")="","",IF(ISNUMBER($T542),IF($T542&gt;10000,$T542,IFERROR(DATE(INT($T542),IF(ROUND(MOD($T542,1)*100,0)&gt;12,ROUND(MOD($T542,1)*10,0),ROUND(MOD($T542,1)*100,0))+1,0),"")),IFERROR(IF(LEN($T542)-LEN(SUBSTITUTE($T542,".",""))&gt;=2,DATEVALUE(SUBSTITUTE(TRIM($T542),".","-")),DATE(VALUE(LEFT(TRIM($T542),4)),VALUE(MID(TRIM($T542),6,2))+1,0)),"")))</f>
        <v/>
      </c>
    </row>
    <row r="543" customFormat="false" ht="14.25" hidden="false" customHeight="false" outlineLevel="0" collapsed="false">
      <c r="X543" s="77"/>
      <c r="Y543" s="78" t="str">
        <f aca="true">IF(TRIM($B543&amp;$C543)="","",IF(OR($W543="安装免保",$W543="技术免保",$W543="质保期内"),IF(NOT(ISNUMBER($X543)),"▲免保到期日没填",IF($X543&lt;TODAY(),"▲免保已到期，转收费",IF($X543-TODAY()&lt;=提醒天数,"免保剩"&amp;($X543-TODAY())&amp;"天","免保中"))),IF($W543="暂停维保","暂停中",IF($W543="已解约","已解约",""))))</f>
        <v/>
      </c>
      <c r="Z543" s="78" t="str">
        <f aca="true">IF(TRIM($B543&amp;$C543)="","",TRIM(IF($AA543="","",IF($AA543&lt;TODAY(),"年检已过期"&amp;(TODAY()-$AA543)&amp;"天 ",IF($AA543-TODAY()&lt;=提醒天数,"年检剩"&amp;($AA543-TODAY())&amp;"天 ","")))&amp;IF($AB543="","",IF($AB543&lt;TODAY(),"限速器已过期"&amp;(TODAY()-$AB543)&amp;"天 ",IF($AB543-TODAY()&lt;=提醒天数,"限速器剩"&amp;($AB543-TODAY())&amp;"天 ","")))&amp;IF($AC543="","",IF($AC543&lt;TODAY(),"载重试验已过期"&amp;(TODAY()-$AC543)&amp;"天 ",IF($AC543-TODAY()&lt;=提醒天数,"载重试验剩"&amp;($AC543-TODAY())&amp;"天 ","")))))</f>
        <v/>
      </c>
      <c r="AA543" s="77" t="str">
        <f aca="false">IF(TRIM($Q543&amp;"")="","",IF(ISNUMBER($Q543),IF($Q543&gt;10000,$Q543,IFERROR(DATE(INT($Q543),IF(ROUND(MOD($Q543,1)*100,0)&gt;12,ROUND(MOD($Q543,1)*10,0),ROUND(MOD($Q543,1)*100,0))+1,0),"")),IFERROR(IF(LEN($Q543)-LEN(SUBSTITUTE($Q543,".",""))&gt;=2,DATEVALUE(SUBSTITUTE(TRIM($Q543),".","-")),DATE(VALUE(LEFT(TRIM($Q543),4)),VALUE(MID(TRIM($Q543),6,2))+1,0)),"")))</f>
        <v/>
      </c>
      <c r="AB543" s="77" t="str">
        <f aca="false">IF(TRIM($S543&amp;"")="","",IF(ISNUMBER($S543),IF($S543&gt;10000,$S543,IFERROR(DATE(INT($S543),IF(ROUND(MOD($S543,1)*100,0)&gt;12,ROUND(MOD($S543,1)*10,0),ROUND(MOD($S543,1)*100,0))+1,0),"")),IFERROR(IF(LEN($S543)-LEN(SUBSTITUTE($S543,".",""))&gt;=2,DATEVALUE(SUBSTITUTE(TRIM($S543),".","-")),DATE(VALUE(LEFT(TRIM($S543),4)),VALUE(MID(TRIM($S543),6,2))+1,0)),"")))</f>
        <v/>
      </c>
      <c r="AC543" s="77" t="str">
        <f aca="false">IF(TRIM($T543&amp;"")="","",IF(ISNUMBER($T543),IF($T543&gt;10000,$T543,IFERROR(DATE(INT($T543),IF(ROUND(MOD($T543,1)*100,0)&gt;12,ROUND(MOD($T543,1)*10,0),ROUND(MOD($T543,1)*100,0))+1,0),"")),IFERROR(IF(LEN($T543)-LEN(SUBSTITUTE($T543,".",""))&gt;=2,DATEVALUE(SUBSTITUTE(TRIM($T543),".","-")),DATE(VALUE(LEFT(TRIM($T543),4)),VALUE(MID(TRIM($T543),6,2))+1,0)),"")))</f>
        <v/>
      </c>
    </row>
    <row r="544" customFormat="false" ht="14.25" hidden="false" customHeight="false" outlineLevel="0" collapsed="false">
      <c r="X544" s="77"/>
      <c r="Y544" s="78" t="str">
        <f aca="true">IF(TRIM($B544&amp;$C544)="","",IF(OR($W544="安装免保",$W544="技术免保",$W544="质保期内"),IF(NOT(ISNUMBER($X544)),"▲免保到期日没填",IF($X544&lt;TODAY(),"▲免保已到期，转收费",IF($X544-TODAY()&lt;=提醒天数,"免保剩"&amp;($X544-TODAY())&amp;"天","免保中"))),IF($W544="暂停维保","暂停中",IF($W544="已解约","已解约",""))))</f>
        <v/>
      </c>
      <c r="Z544" s="78" t="str">
        <f aca="true">IF(TRIM($B544&amp;$C544)="","",TRIM(IF($AA544="","",IF($AA544&lt;TODAY(),"年检已过期"&amp;(TODAY()-$AA544)&amp;"天 ",IF($AA544-TODAY()&lt;=提醒天数,"年检剩"&amp;($AA544-TODAY())&amp;"天 ","")))&amp;IF($AB544="","",IF($AB544&lt;TODAY(),"限速器已过期"&amp;(TODAY()-$AB544)&amp;"天 ",IF($AB544-TODAY()&lt;=提醒天数,"限速器剩"&amp;($AB544-TODAY())&amp;"天 ","")))&amp;IF($AC544="","",IF($AC544&lt;TODAY(),"载重试验已过期"&amp;(TODAY()-$AC544)&amp;"天 ",IF($AC544-TODAY()&lt;=提醒天数,"载重试验剩"&amp;($AC544-TODAY())&amp;"天 ","")))))</f>
        <v/>
      </c>
      <c r="AA544" s="77" t="str">
        <f aca="false">IF(TRIM($Q544&amp;"")="","",IF(ISNUMBER($Q544),IF($Q544&gt;10000,$Q544,IFERROR(DATE(INT($Q544),IF(ROUND(MOD($Q544,1)*100,0)&gt;12,ROUND(MOD($Q544,1)*10,0),ROUND(MOD($Q544,1)*100,0))+1,0),"")),IFERROR(IF(LEN($Q544)-LEN(SUBSTITUTE($Q544,".",""))&gt;=2,DATEVALUE(SUBSTITUTE(TRIM($Q544),".","-")),DATE(VALUE(LEFT(TRIM($Q544),4)),VALUE(MID(TRIM($Q544),6,2))+1,0)),"")))</f>
        <v/>
      </c>
      <c r="AB544" s="77" t="str">
        <f aca="false">IF(TRIM($S544&amp;"")="","",IF(ISNUMBER($S544),IF($S544&gt;10000,$S544,IFERROR(DATE(INT($S544),IF(ROUND(MOD($S544,1)*100,0)&gt;12,ROUND(MOD($S544,1)*10,0),ROUND(MOD($S544,1)*100,0))+1,0),"")),IFERROR(IF(LEN($S544)-LEN(SUBSTITUTE($S544,".",""))&gt;=2,DATEVALUE(SUBSTITUTE(TRIM($S544),".","-")),DATE(VALUE(LEFT(TRIM($S544),4)),VALUE(MID(TRIM($S544),6,2))+1,0)),"")))</f>
        <v/>
      </c>
      <c r="AC544" s="77" t="str">
        <f aca="false">IF(TRIM($T544&amp;"")="","",IF(ISNUMBER($T544),IF($T544&gt;10000,$T544,IFERROR(DATE(INT($T544),IF(ROUND(MOD($T544,1)*100,0)&gt;12,ROUND(MOD($T544,1)*10,0),ROUND(MOD($T544,1)*100,0))+1,0),"")),IFERROR(IF(LEN($T544)-LEN(SUBSTITUTE($T544,".",""))&gt;=2,DATEVALUE(SUBSTITUTE(TRIM($T544),".","-")),DATE(VALUE(LEFT(TRIM($T544),4)),VALUE(MID(TRIM($T544),6,2))+1,0)),"")))</f>
        <v/>
      </c>
    </row>
    <row r="545" customFormat="false" ht="14.25" hidden="false" customHeight="false" outlineLevel="0" collapsed="false">
      <c r="X545" s="77"/>
      <c r="Y545" s="78" t="str">
        <f aca="true">IF(TRIM($B545&amp;$C545)="","",IF(OR($W545="安装免保",$W545="技术免保",$W545="质保期内"),IF(NOT(ISNUMBER($X545)),"▲免保到期日没填",IF($X545&lt;TODAY(),"▲免保已到期，转收费",IF($X545-TODAY()&lt;=提醒天数,"免保剩"&amp;($X545-TODAY())&amp;"天","免保中"))),IF($W545="暂停维保","暂停中",IF($W545="已解约","已解约",""))))</f>
        <v/>
      </c>
      <c r="Z545" s="78" t="str">
        <f aca="true">IF(TRIM($B545&amp;$C545)="","",TRIM(IF($AA545="","",IF($AA545&lt;TODAY(),"年检已过期"&amp;(TODAY()-$AA545)&amp;"天 ",IF($AA545-TODAY()&lt;=提醒天数,"年检剩"&amp;($AA545-TODAY())&amp;"天 ","")))&amp;IF($AB545="","",IF($AB545&lt;TODAY(),"限速器已过期"&amp;(TODAY()-$AB545)&amp;"天 ",IF($AB545-TODAY()&lt;=提醒天数,"限速器剩"&amp;($AB545-TODAY())&amp;"天 ","")))&amp;IF($AC545="","",IF($AC545&lt;TODAY(),"载重试验已过期"&amp;(TODAY()-$AC545)&amp;"天 ",IF($AC545-TODAY()&lt;=提醒天数,"载重试验剩"&amp;($AC545-TODAY())&amp;"天 ","")))))</f>
        <v/>
      </c>
      <c r="AA545" s="77" t="str">
        <f aca="false">IF(TRIM($Q545&amp;"")="","",IF(ISNUMBER($Q545),IF($Q545&gt;10000,$Q545,IFERROR(DATE(INT($Q545),IF(ROUND(MOD($Q545,1)*100,0)&gt;12,ROUND(MOD($Q545,1)*10,0),ROUND(MOD($Q545,1)*100,0))+1,0),"")),IFERROR(IF(LEN($Q545)-LEN(SUBSTITUTE($Q545,".",""))&gt;=2,DATEVALUE(SUBSTITUTE(TRIM($Q545),".","-")),DATE(VALUE(LEFT(TRIM($Q545),4)),VALUE(MID(TRIM($Q545),6,2))+1,0)),"")))</f>
        <v/>
      </c>
      <c r="AB545" s="77" t="str">
        <f aca="false">IF(TRIM($S545&amp;"")="","",IF(ISNUMBER($S545),IF($S545&gt;10000,$S545,IFERROR(DATE(INT($S545),IF(ROUND(MOD($S545,1)*100,0)&gt;12,ROUND(MOD($S545,1)*10,0),ROUND(MOD($S545,1)*100,0))+1,0),"")),IFERROR(IF(LEN($S545)-LEN(SUBSTITUTE($S545,".",""))&gt;=2,DATEVALUE(SUBSTITUTE(TRIM($S545),".","-")),DATE(VALUE(LEFT(TRIM($S545),4)),VALUE(MID(TRIM($S545),6,2))+1,0)),"")))</f>
        <v/>
      </c>
      <c r="AC545" s="77" t="str">
        <f aca="false">IF(TRIM($T545&amp;"")="","",IF(ISNUMBER($T545),IF($T545&gt;10000,$T545,IFERROR(DATE(INT($T545),IF(ROUND(MOD($T545,1)*100,0)&gt;12,ROUND(MOD($T545,1)*10,0),ROUND(MOD($T545,1)*100,0))+1,0),"")),IFERROR(IF(LEN($T545)-LEN(SUBSTITUTE($T545,".",""))&gt;=2,DATEVALUE(SUBSTITUTE(TRIM($T545),".","-")),DATE(VALUE(LEFT(TRIM($T545),4)),VALUE(MID(TRIM($T545),6,2))+1,0)),"")))</f>
        <v/>
      </c>
    </row>
    <row r="546" customFormat="false" ht="14.25" hidden="false" customHeight="false" outlineLevel="0" collapsed="false">
      <c r="X546" s="77"/>
      <c r="Y546" s="78" t="str">
        <f aca="true">IF(TRIM($B546&amp;$C546)="","",IF(OR($W546="安装免保",$W546="技术免保",$W546="质保期内"),IF(NOT(ISNUMBER($X546)),"▲免保到期日没填",IF($X546&lt;TODAY(),"▲免保已到期，转收费",IF($X546-TODAY()&lt;=提醒天数,"免保剩"&amp;($X546-TODAY())&amp;"天","免保中"))),IF($W546="暂停维保","暂停中",IF($W546="已解约","已解约",""))))</f>
        <v/>
      </c>
      <c r="Z546" s="78" t="str">
        <f aca="true">IF(TRIM($B546&amp;$C546)="","",TRIM(IF($AA546="","",IF($AA546&lt;TODAY(),"年检已过期"&amp;(TODAY()-$AA546)&amp;"天 ",IF($AA546-TODAY()&lt;=提醒天数,"年检剩"&amp;($AA546-TODAY())&amp;"天 ","")))&amp;IF($AB546="","",IF($AB546&lt;TODAY(),"限速器已过期"&amp;(TODAY()-$AB546)&amp;"天 ",IF($AB546-TODAY()&lt;=提醒天数,"限速器剩"&amp;($AB546-TODAY())&amp;"天 ","")))&amp;IF($AC546="","",IF($AC546&lt;TODAY(),"载重试验已过期"&amp;(TODAY()-$AC546)&amp;"天 ",IF($AC546-TODAY()&lt;=提醒天数,"载重试验剩"&amp;($AC546-TODAY())&amp;"天 ","")))))</f>
        <v/>
      </c>
      <c r="AA546" s="77" t="str">
        <f aca="false">IF(TRIM($Q546&amp;"")="","",IF(ISNUMBER($Q546),IF($Q546&gt;10000,$Q546,IFERROR(DATE(INT($Q546),IF(ROUND(MOD($Q546,1)*100,0)&gt;12,ROUND(MOD($Q546,1)*10,0),ROUND(MOD($Q546,1)*100,0))+1,0),"")),IFERROR(IF(LEN($Q546)-LEN(SUBSTITUTE($Q546,".",""))&gt;=2,DATEVALUE(SUBSTITUTE(TRIM($Q546),".","-")),DATE(VALUE(LEFT(TRIM($Q546),4)),VALUE(MID(TRIM($Q546),6,2))+1,0)),"")))</f>
        <v/>
      </c>
      <c r="AB546" s="77" t="str">
        <f aca="false">IF(TRIM($S546&amp;"")="","",IF(ISNUMBER($S546),IF($S546&gt;10000,$S546,IFERROR(DATE(INT($S546),IF(ROUND(MOD($S546,1)*100,0)&gt;12,ROUND(MOD($S546,1)*10,0),ROUND(MOD($S546,1)*100,0))+1,0),"")),IFERROR(IF(LEN($S546)-LEN(SUBSTITUTE($S546,".",""))&gt;=2,DATEVALUE(SUBSTITUTE(TRIM($S546),".","-")),DATE(VALUE(LEFT(TRIM($S546),4)),VALUE(MID(TRIM($S546),6,2))+1,0)),"")))</f>
        <v/>
      </c>
      <c r="AC546" s="77" t="str">
        <f aca="false">IF(TRIM($T546&amp;"")="","",IF(ISNUMBER($T546),IF($T546&gt;10000,$T546,IFERROR(DATE(INT($T546),IF(ROUND(MOD($T546,1)*100,0)&gt;12,ROUND(MOD($T546,1)*10,0),ROUND(MOD($T546,1)*100,0))+1,0),"")),IFERROR(IF(LEN($T546)-LEN(SUBSTITUTE($T546,".",""))&gt;=2,DATEVALUE(SUBSTITUTE(TRIM($T546),".","-")),DATE(VALUE(LEFT(TRIM($T546),4)),VALUE(MID(TRIM($T546),6,2))+1,0)),"")))</f>
        <v/>
      </c>
    </row>
    <row r="547" customFormat="false" ht="14.25" hidden="false" customHeight="false" outlineLevel="0" collapsed="false">
      <c r="X547" s="77"/>
      <c r="Y547" s="78" t="str">
        <f aca="true">IF(TRIM($B547&amp;$C547)="","",IF(OR($W547="安装免保",$W547="技术免保",$W547="质保期内"),IF(NOT(ISNUMBER($X547)),"▲免保到期日没填",IF($X547&lt;TODAY(),"▲免保已到期，转收费",IF($X547-TODAY()&lt;=提醒天数,"免保剩"&amp;($X547-TODAY())&amp;"天","免保中"))),IF($W547="暂停维保","暂停中",IF($W547="已解约","已解约",""))))</f>
        <v/>
      </c>
      <c r="Z547" s="78" t="str">
        <f aca="true">IF(TRIM($B547&amp;$C547)="","",TRIM(IF($AA547="","",IF($AA547&lt;TODAY(),"年检已过期"&amp;(TODAY()-$AA547)&amp;"天 ",IF($AA547-TODAY()&lt;=提醒天数,"年检剩"&amp;($AA547-TODAY())&amp;"天 ","")))&amp;IF($AB547="","",IF($AB547&lt;TODAY(),"限速器已过期"&amp;(TODAY()-$AB547)&amp;"天 ",IF($AB547-TODAY()&lt;=提醒天数,"限速器剩"&amp;($AB547-TODAY())&amp;"天 ","")))&amp;IF($AC547="","",IF($AC547&lt;TODAY(),"载重试验已过期"&amp;(TODAY()-$AC547)&amp;"天 ",IF($AC547-TODAY()&lt;=提醒天数,"载重试验剩"&amp;($AC547-TODAY())&amp;"天 ","")))))</f>
        <v/>
      </c>
      <c r="AA547" s="77" t="str">
        <f aca="false">IF(TRIM($Q547&amp;"")="","",IF(ISNUMBER($Q547),IF($Q547&gt;10000,$Q547,IFERROR(DATE(INT($Q547),IF(ROUND(MOD($Q547,1)*100,0)&gt;12,ROUND(MOD($Q547,1)*10,0),ROUND(MOD($Q547,1)*100,0))+1,0),"")),IFERROR(IF(LEN($Q547)-LEN(SUBSTITUTE($Q547,".",""))&gt;=2,DATEVALUE(SUBSTITUTE(TRIM($Q547),".","-")),DATE(VALUE(LEFT(TRIM($Q547),4)),VALUE(MID(TRIM($Q547),6,2))+1,0)),"")))</f>
        <v/>
      </c>
      <c r="AB547" s="77" t="str">
        <f aca="false">IF(TRIM($S547&amp;"")="","",IF(ISNUMBER($S547),IF($S547&gt;10000,$S547,IFERROR(DATE(INT($S547),IF(ROUND(MOD($S547,1)*100,0)&gt;12,ROUND(MOD($S547,1)*10,0),ROUND(MOD($S547,1)*100,0))+1,0),"")),IFERROR(IF(LEN($S547)-LEN(SUBSTITUTE($S547,".",""))&gt;=2,DATEVALUE(SUBSTITUTE(TRIM($S547),".","-")),DATE(VALUE(LEFT(TRIM($S547),4)),VALUE(MID(TRIM($S547),6,2))+1,0)),"")))</f>
        <v/>
      </c>
      <c r="AC547" s="77" t="str">
        <f aca="false">IF(TRIM($T547&amp;"")="","",IF(ISNUMBER($T547),IF($T547&gt;10000,$T547,IFERROR(DATE(INT($T547),IF(ROUND(MOD($T547,1)*100,0)&gt;12,ROUND(MOD($T547,1)*10,0),ROUND(MOD($T547,1)*100,0))+1,0),"")),IFERROR(IF(LEN($T547)-LEN(SUBSTITUTE($T547,".",""))&gt;=2,DATEVALUE(SUBSTITUTE(TRIM($T547),".","-")),DATE(VALUE(LEFT(TRIM($T547),4)),VALUE(MID(TRIM($T547),6,2))+1,0)),"")))</f>
        <v/>
      </c>
    </row>
    <row r="548" customFormat="false" ht="14.25" hidden="false" customHeight="false" outlineLevel="0" collapsed="false">
      <c r="X548" s="77"/>
      <c r="Y548" s="78" t="str">
        <f aca="true">IF(TRIM($B548&amp;$C548)="","",IF(OR($W548="安装免保",$W548="技术免保",$W548="质保期内"),IF(NOT(ISNUMBER($X548)),"▲免保到期日没填",IF($X548&lt;TODAY(),"▲免保已到期，转收费",IF($X548-TODAY()&lt;=提醒天数,"免保剩"&amp;($X548-TODAY())&amp;"天","免保中"))),IF($W548="暂停维保","暂停中",IF($W548="已解约","已解约",""))))</f>
        <v/>
      </c>
      <c r="Z548" s="78" t="str">
        <f aca="true">IF(TRIM($B548&amp;$C548)="","",TRIM(IF($AA548="","",IF($AA548&lt;TODAY(),"年检已过期"&amp;(TODAY()-$AA548)&amp;"天 ",IF($AA548-TODAY()&lt;=提醒天数,"年检剩"&amp;($AA548-TODAY())&amp;"天 ","")))&amp;IF($AB548="","",IF($AB548&lt;TODAY(),"限速器已过期"&amp;(TODAY()-$AB548)&amp;"天 ",IF($AB548-TODAY()&lt;=提醒天数,"限速器剩"&amp;($AB548-TODAY())&amp;"天 ","")))&amp;IF($AC548="","",IF($AC548&lt;TODAY(),"载重试验已过期"&amp;(TODAY()-$AC548)&amp;"天 ",IF($AC548-TODAY()&lt;=提醒天数,"载重试验剩"&amp;($AC548-TODAY())&amp;"天 ","")))))</f>
        <v/>
      </c>
      <c r="AA548" s="77" t="str">
        <f aca="false">IF(TRIM($Q548&amp;"")="","",IF(ISNUMBER($Q548),IF($Q548&gt;10000,$Q548,IFERROR(DATE(INT($Q548),IF(ROUND(MOD($Q548,1)*100,0)&gt;12,ROUND(MOD($Q548,1)*10,0),ROUND(MOD($Q548,1)*100,0))+1,0),"")),IFERROR(IF(LEN($Q548)-LEN(SUBSTITUTE($Q548,".",""))&gt;=2,DATEVALUE(SUBSTITUTE(TRIM($Q548),".","-")),DATE(VALUE(LEFT(TRIM($Q548),4)),VALUE(MID(TRIM($Q548),6,2))+1,0)),"")))</f>
        <v/>
      </c>
      <c r="AB548" s="77" t="str">
        <f aca="false">IF(TRIM($S548&amp;"")="","",IF(ISNUMBER($S548),IF($S548&gt;10000,$S548,IFERROR(DATE(INT($S548),IF(ROUND(MOD($S548,1)*100,0)&gt;12,ROUND(MOD($S548,1)*10,0),ROUND(MOD($S548,1)*100,0))+1,0),"")),IFERROR(IF(LEN($S548)-LEN(SUBSTITUTE($S548,".",""))&gt;=2,DATEVALUE(SUBSTITUTE(TRIM($S548),".","-")),DATE(VALUE(LEFT(TRIM($S548),4)),VALUE(MID(TRIM($S548),6,2))+1,0)),"")))</f>
        <v/>
      </c>
      <c r="AC548" s="77" t="str">
        <f aca="false">IF(TRIM($T548&amp;"")="","",IF(ISNUMBER($T548),IF($T548&gt;10000,$T548,IFERROR(DATE(INT($T548),IF(ROUND(MOD($T548,1)*100,0)&gt;12,ROUND(MOD($T548,1)*10,0),ROUND(MOD($T548,1)*100,0))+1,0),"")),IFERROR(IF(LEN($T548)-LEN(SUBSTITUTE($T548,".",""))&gt;=2,DATEVALUE(SUBSTITUTE(TRIM($T548),".","-")),DATE(VALUE(LEFT(TRIM($T548),4)),VALUE(MID(TRIM($T548),6,2))+1,0)),"")))</f>
        <v/>
      </c>
    </row>
    <row r="549" customFormat="false" ht="14.25" hidden="false" customHeight="false" outlineLevel="0" collapsed="false">
      <c r="X549" s="77"/>
      <c r="Y549" s="78" t="str">
        <f aca="true">IF(TRIM($B549&amp;$C549)="","",IF(OR($W549="安装免保",$W549="技术免保",$W549="质保期内"),IF(NOT(ISNUMBER($X549)),"▲免保到期日没填",IF($X549&lt;TODAY(),"▲免保已到期，转收费",IF($X549-TODAY()&lt;=提醒天数,"免保剩"&amp;($X549-TODAY())&amp;"天","免保中"))),IF($W549="暂停维保","暂停中",IF($W549="已解约","已解约",""))))</f>
        <v/>
      </c>
      <c r="Z549" s="78" t="str">
        <f aca="true">IF(TRIM($B549&amp;$C549)="","",TRIM(IF($AA549="","",IF($AA549&lt;TODAY(),"年检已过期"&amp;(TODAY()-$AA549)&amp;"天 ",IF($AA549-TODAY()&lt;=提醒天数,"年检剩"&amp;($AA549-TODAY())&amp;"天 ","")))&amp;IF($AB549="","",IF($AB549&lt;TODAY(),"限速器已过期"&amp;(TODAY()-$AB549)&amp;"天 ",IF($AB549-TODAY()&lt;=提醒天数,"限速器剩"&amp;($AB549-TODAY())&amp;"天 ","")))&amp;IF($AC549="","",IF($AC549&lt;TODAY(),"载重试验已过期"&amp;(TODAY()-$AC549)&amp;"天 ",IF($AC549-TODAY()&lt;=提醒天数,"载重试验剩"&amp;($AC549-TODAY())&amp;"天 ","")))))</f>
        <v/>
      </c>
      <c r="AA549" s="77" t="str">
        <f aca="false">IF(TRIM($Q549&amp;"")="","",IF(ISNUMBER($Q549),IF($Q549&gt;10000,$Q549,IFERROR(DATE(INT($Q549),IF(ROUND(MOD($Q549,1)*100,0)&gt;12,ROUND(MOD($Q549,1)*10,0),ROUND(MOD($Q549,1)*100,0))+1,0),"")),IFERROR(IF(LEN($Q549)-LEN(SUBSTITUTE($Q549,".",""))&gt;=2,DATEVALUE(SUBSTITUTE(TRIM($Q549),".","-")),DATE(VALUE(LEFT(TRIM($Q549),4)),VALUE(MID(TRIM($Q549),6,2))+1,0)),"")))</f>
        <v/>
      </c>
      <c r="AB549" s="77" t="str">
        <f aca="false">IF(TRIM($S549&amp;"")="","",IF(ISNUMBER($S549),IF($S549&gt;10000,$S549,IFERROR(DATE(INT($S549),IF(ROUND(MOD($S549,1)*100,0)&gt;12,ROUND(MOD($S549,1)*10,0),ROUND(MOD($S549,1)*100,0))+1,0),"")),IFERROR(IF(LEN($S549)-LEN(SUBSTITUTE($S549,".",""))&gt;=2,DATEVALUE(SUBSTITUTE(TRIM($S549),".","-")),DATE(VALUE(LEFT(TRIM($S549),4)),VALUE(MID(TRIM($S549),6,2))+1,0)),"")))</f>
        <v/>
      </c>
      <c r="AC549" s="77" t="str">
        <f aca="false">IF(TRIM($T549&amp;"")="","",IF(ISNUMBER($T549),IF($T549&gt;10000,$T549,IFERROR(DATE(INT($T549),IF(ROUND(MOD($T549,1)*100,0)&gt;12,ROUND(MOD($T549,1)*10,0),ROUND(MOD($T549,1)*100,0))+1,0),"")),IFERROR(IF(LEN($T549)-LEN(SUBSTITUTE($T549,".",""))&gt;=2,DATEVALUE(SUBSTITUTE(TRIM($T549),".","-")),DATE(VALUE(LEFT(TRIM($T549),4)),VALUE(MID(TRIM($T549),6,2))+1,0)),"")))</f>
        <v/>
      </c>
    </row>
    <row r="550" customFormat="false" ht="14.25" hidden="false" customHeight="false" outlineLevel="0" collapsed="false">
      <c r="X550" s="77"/>
      <c r="Y550" s="78" t="str">
        <f aca="true">IF(TRIM($B550&amp;$C550)="","",IF(OR($W550="安装免保",$W550="技术免保",$W550="质保期内"),IF(NOT(ISNUMBER($X550)),"▲免保到期日没填",IF($X550&lt;TODAY(),"▲免保已到期，转收费",IF($X550-TODAY()&lt;=提醒天数,"免保剩"&amp;($X550-TODAY())&amp;"天","免保中"))),IF($W550="暂停维保","暂停中",IF($W550="已解约","已解约",""))))</f>
        <v/>
      </c>
      <c r="Z550" s="78" t="str">
        <f aca="true">IF(TRIM($B550&amp;$C550)="","",TRIM(IF($AA550="","",IF($AA550&lt;TODAY(),"年检已过期"&amp;(TODAY()-$AA550)&amp;"天 ",IF($AA550-TODAY()&lt;=提醒天数,"年检剩"&amp;($AA550-TODAY())&amp;"天 ","")))&amp;IF($AB550="","",IF($AB550&lt;TODAY(),"限速器已过期"&amp;(TODAY()-$AB550)&amp;"天 ",IF($AB550-TODAY()&lt;=提醒天数,"限速器剩"&amp;($AB550-TODAY())&amp;"天 ","")))&amp;IF($AC550="","",IF($AC550&lt;TODAY(),"载重试验已过期"&amp;(TODAY()-$AC550)&amp;"天 ",IF($AC550-TODAY()&lt;=提醒天数,"载重试验剩"&amp;($AC550-TODAY())&amp;"天 ","")))))</f>
        <v/>
      </c>
      <c r="AA550" s="77" t="str">
        <f aca="false">IF(TRIM($Q550&amp;"")="","",IF(ISNUMBER($Q550),IF($Q550&gt;10000,$Q550,IFERROR(DATE(INT($Q550),IF(ROUND(MOD($Q550,1)*100,0)&gt;12,ROUND(MOD($Q550,1)*10,0),ROUND(MOD($Q550,1)*100,0))+1,0),"")),IFERROR(IF(LEN($Q550)-LEN(SUBSTITUTE($Q550,".",""))&gt;=2,DATEVALUE(SUBSTITUTE(TRIM($Q550),".","-")),DATE(VALUE(LEFT(TRIM($Q550),4)),VALUE(MID(TRIM($Q550),6,2))+1,0)),"")))</f>
        <v/>
      </c>
      <c r="AB550" s="77" t="str">
        <f aca="false">IF(TRIM($S550&amp;"")="","",IF(ISNUMBER($S550),IF($S550&gt;10000,$S550,IFERROR(DATE(INT($S550),IF(ROUND(MOD($S550,1)*100,0)&gt;12,ROUND(MOD($S550,1)*10,0),ROUND(MOD($S550,1)*100,0))+1,0),"")),IFERROR(IF(LEN($S550)-LEN(SUBSTITUTE($S550,".",""))&gt;=2,DATEVALUE(SUBSTITUTE(TRIM($S550),".","-")),DATE(VALUE(LEFT(TRIM($S550),4)),VALUE(MID(TRIM($S550),6,2))+1,0)),"")))</f>
        <v/>
      </c>
      <c r="AC550" s="77" t="str">
        <f aca="false">IF(TRIM($T550&amp;"")="","",IF(ISNUMBER($T550),IF($T550&gt;10000,$T550,IFERROR(DATE(INT($T550),IF(ROUND(MOD($T550,1)*100,0)&gt;12,ROUND(MOD($T550,1)*10,0),ROUND(MOD($T550,1)*100,0))+1,0),"")),IFERROR(IF(LEN($T550)-LEN(SUBSTITUTE($T550,".",""))&gt;=2,DATEVALUE(SUBSTITUTE(TRIM($T550),".","-")),DATE(VALUE(LEFT(TRIM($T550),4)),VALUE(MID(TRIM($T550),6,2))+1,0)),"")))</f>
        <v/>
      </c>
    </row>
    <row r="551" customFormat="false" ht="14.25" hidden="false" customHeight="false" outlineLevel="0" collapsed="false">
      <c r="X551" s="77"/>
      <c r="Y551" s="78" t="str">
        <f aca="true">IF(TRIM($B551&amp;$C551)="","",IF(OR($W551="安装免保",$W551="技术免保",$W551="质保期内"),IF(NOT(ISNUMBER($X551)),"▲免保到期日没填",IF($X551&lt;TODAY(),"▲免保已到期，转收费",IF($X551-TODAY()&lt;=提醒天数,"免保剩"&amp;($X551-TODAY())&amp;"天","免保中"))),IF($W551="暂停维保","暂停中",IF($W551="已解约","已解约",""))))</f>
        <v/>
      </c>
      <c r="Z551" s="78" t="str">
        <f aca="true">IF(TRIM($B551&amp;$C551)="","",TRIM(IF($AA551="","",IF($AA551&lt;TODAY(),"年检已过期"&amp;(TODAY()-$AA551)&amp;"天 ",IF($AA551-TODAY()&lt;=提醒天数,"年检剩"&amp;($AA551-TODAY())&amp;"天 ","")))&amp;IF($AB551="","",IF($AB551&lt;TODAY(),"限速器已过期"&amp;(TODAY()-$AB551)&amp;"天 ",IF($AB551-TODAY()&lt;=提醒天数,"限速器剩"&amp;($AB551-TODAY())&amp;"天 ","")))&amp;IF($AC551="","",IF($AC551&lt;TODAY(),"载重试验已过期"&amp;(TODAY()-$AC551)&amp;"天 ",IF($AC551-TODAY()&lt;=提醒天数,"载重试验剩"&amp;($AC551-TODAY())&amp;"天 ","")))))</f>
        <v/>
      </c>
      <c r="AA551" s="77" t="str">
        <f aca="false">IF(TRIM($Q551&amp;"")="","",IF(ISNUMBER($Q551),IF($Q551&gt;10000,$Q551,IFERROR(DATE(INT($Q551),IF(ROUND(MOD($Q551,1)*100,0)&gt;12,ROUND(MOD($Q551,1)*10,0),ROUND(MOD($Q551,1)*100,0))+1,0),"")),IFERROR(IF(LEN($Q551)-LEN(SUBSTITUTE($Q551,".",""))&gt;=2,DATEVALUE(SUBSTITUTE(TRIM($Q551),".","-")),DATE(VALUE(LEFT(TRIM($Q551),4)),VALUE(MID(TRIM($Q551),6,2))+1,0)),"")))</f>
        <v/>
      </c>
      <c r="AB551" s="77" t="str">
        <f aca="false">IF(TRIM($S551&amp;"")="","",IF(ISNUMBER($S551),IF($S551&gt;10000,$S551,IFERROR(DATE(INT($S551),IF(ROUND(MOD($S551,1)*100,0)&gt;12,ROUND(MOD($S551,1)*10,0),ROUND(MOD($S551,1)*100,0))+1,0),"")),IFERROR(IF(LEN($S551)-LEN(SUBSTITUTE($S551,".",""))&gt;=2,DATEVALUE(SUBSTITUTE(TRIM($S551),".","-")),DATE(VALUE(LEFT(TRIM($S551),4)),VALUE(MID(TRIM($S551),6,2))+1,0)),"")))</f>
        <v/>
      </c>
      <c r="AC551" s="77" t="str">
        <f aca="false">IF(TRIM($T551&amp;"")="","",IF(ISNUMBER($T551),IF($T551&gt;10000,$T551,IFERROR(DATE(INT($T551),IF(ROUND(MOD($T551,1)*100,0)&gt;12,ROUND(MOD($T551,1)*10,0),ROUND(MOD($T551,1)*100,0))+1,0),"")),IFERROR(IF(LEN($T551)-LEN(SUBSTITUTE($T551,".",""))&gt;=2,DATEVALUE(SUBSTITUTE(TRIM($T551),".","-")),DATE(VALUE(LEFT(TRIM($T551),4)),VALUE(MID(TRIM($T551),6,2))+1,0)),"")))</f>
        <v/>
      </c>
    </row>
    <row r="552" customFormat="false" ht="14.25" hidden="false" customHeight="false" outlineLevel="0" collapsed="false">
      <c r="X552" s="77"/>
      <c r="Y552" s="78" t="str">
        <f aca="true">IF(TRIM($B552&amp;$C552)="","",IF(OR($W552="安装免保",$W552="技术免保",$W552="质保期内"),IF(NOT(ISNUMBER($X552)),"▲免保到期日没填",IF($X552&lt;TODAY(),"▲免保已到期，转收费",IF($X552-TODAY()&lt;=提醒天数,"免保剩"&amp;($X552-TODAY())&amp;"天","免保中"))),IF($W552="暂停维保","暂停中",IF($W552="已解约","已解约",""))))</f>
        <v/>
      </c>
      <c r="Z552" s="78" t="str">
        <f aca="true">IF(TRIM($B552&amp;$C552)="","",TRIM(IF($AA552="","",IF($AA552&lt;TODAY(),"年检已过期"&amp;(TODAY()-$AA552)&amp;"天 ",IF($AA552-TODAY()&lt;=提醒天数,"年检剩"&amp;($AA552-TODAY())&amp;"天 ","")))&amp;IF($AB552="","",IF($AB552&lt;TODAY(),"限速器已过期"&amp;(TODAY()-$AB552)&amp;"天 ",IF($AB552-TODAY()&lt;=提醒天数,"限速器剩"&amp;($AB552-TODAY())&amp;"天 ","")))&amp;IF($AC552="","",IF($AC552&lt;TODAY(),"载重试验已过期"&amp;(TODAY()-$AC552)&amp;"天 ",IF($AC552-TODAY()&lt;=提醒天数,"载重试验剩"&amp;($AC552-TODAY())&amp;"天 ","")))))</f>
        <v/>
      </c>
      <c r="AA552" s="77" t="str">
        <f aca="false">IF(TRIM($Q552&amp;"")="","",IF(ISNUMBER($Q552),IF($Q552&gt;10000,$Q552,IFERROR(DATE(INT($Q552),IF(ROUND(MOD($Q552,1)*100,0)&gt;12,ROUND(MOD($Q552,1)*10,0),ROUND(MOD($Q552,1)*100,0))+1,0),"")),IFERROR(IF(LEN($Q552)-LEN(SUBSTITUTE($Q552,".",""))&gt;=2,DATEVALUE(SUBSTITUTE(TRIM($Q552),".","-")),DATE(VALUE(LEFT(TRIM($Q552),4)),VALUE(MID(TRIM($Q552),6,2))+1,0)),"")))</f>
        <v/>
      </c>
      <c r="AB552" s="77" t="str">
        <f aca="false">IF(TRIM($S552&amp;"")="","",IF(ISNUMBER($S552),IF($S552&gt;10000,$S552,IFERROR(DATE(INT($S552),IF(ROUND(MOD($S552,1)*100,0)&gt;12,ROUND(MOD($S552,1)*10,0),ROUND(MOD($S552,1)*100,0))+1,0),"")),IFERROR(IF(LEN($S552)-LEN(SUBSTITUTE($S552,".",""))&gt;=2,DATEVALUE(SUBSTITUTE(TRIM($S552),".","-")),DATE(VALUE(LEFT(TRIM($S552),4)),VALUE(MID(TRIM($S552),6,2))+1,0)),"")))</f>
        <v/>
      </c>
      <c r="AC552" s="77" t="str">
        <f aca="false">IF(TRIM($T552&amp;"")="","",IF(ISNUMBER($T552),IF($T552&gt;10000,$T552,IFERROR(DATE(INT($T552),IF(ROUND(MOD($T552,1)*100,0)&gt;12,ROUND(MOD($T552,1)*10,0),ROUND(MOD($T552,1)*100,0))+1,0),"")),IFERROR(IF(LEN($T552)-LEN(SUBSTITUTE($T552,".",""))&gt;=2,DATEVALUE(SUBSTITUTE(TRIM($T552),".","-")),DATE(VALUE(LEFT(TRIM($T552),4)),VALUE(MID(TRIM($T552),6,2))+1,0)),"")))</f>
        <v/>
      </c>
    </row>
    <row r="553" customFormat="false" ht="14.25" hidden="false" customHeight="false" outlineLevel="0" collapsed="false">
      <c r="X553" s="77"/>
      <c r="Y553" s="78" t="str">
        <f aca="true">IF(TRIM($B553&amp;$C553)="","",IF(OR($W553="安装免保",$W553="技术免保",$W553="质保期内"),IF(NOT(ISNUMBER($X553)),"▲免保到期日没填",IF($X553&lt;TODAY(),"▲免保已到期，转收费",IF($X553-TODAY()&lt;=提醒天数,"免保剩"&amp;($X553-TODAY())&amp;"天","免保中"))),IF($W553="暂停维保","暂停中",IF($W553="已解约","已解约",""))))</f>
        <v/>
      </c>
      <c r="Z553" s="78" t="str">
        <f aca="true">IF(TRIM($B553&amp;$C553)="","",TRIM(IF($AA553="","",IF($AA553&lt;TODAY(),"年检已过期"&amp;(TODAY()-$AA553)&amp;"天 ",IF($AA553-TODAY()&lt;=提醒天数,"年检剩"&amp;($AA553-TODAY())&amp;"天 ","")))&amp;IF($AB553="","",IF($AB553&lt;TODAY(),"限速器已过期"&amp;(TODAY()-$AB553)&amp;"天 ",IF($AB553-TODAY()&lt;=提醒天数,"限速器剩"&amp;($AB553-TODAY())&amp;"天 ","")))&amp;IF($AC553="","",IF($AC553&lt;TODAY(),"载重试验已过期"&amp;(TODAY()-$AC553)&amp;"天 ",IF($AC553-TODAY()&lt;=提醒天数,"载重试验剩"&amp;($AC553-TODAY())&amp;"天 ","")))))</f>
        <v/>
      </c>
      <c r="AA553" s="77" t="str">
        <f aca="false">IF(TRIM($Q553&amp;"")="","",IF(ISNUMBER($Q553),IF($Q553&gt;10000,$Q553,IFERROR(DATE(INT($Q553),IF(ROUND(MOD($Q553,1)*100,0)&gt;12,ROUND(MOD($Q553,1)*10,0),ROUND(MOD($Q553,1)*100,0))+1,0),"")),IFERROR(IF(LEN($Q553)-LEN(SUBSTITUTE($Q553,".",""))&gt;=2,DATEVALUE(SUBSTITUTE(TRIM($Q553),".","-")),DATE(VALUE(LEFT(TRIM($Q553),4)),VALUE(MID(TRIM($Q553),6,2))+1,0)),"")))</f>
        <v/>
      </c>
      <c r="AB553" s="77" t="str">
        <f aca="false">IF(TRIM($S553&amp;"")="","",IF(ISNUMBER($S553),IF($S553&gt;10000,$S553,IFERROR(DATE(INT($S553),IF(ROUND(MOD($S553,1)*100,0)&gt;12,ROUND(MOD($S553,1)*10,0),ROUND(MOD($S553,1)*100,0))+1,0),"")),IFERROR(IF(LEN($S553)-LEN(SUBSTITUTE($S553,".",""))&gt;=2,DATEVALUE(SUBSTITUTE(TRIM($S553),".","-")),DATE(VALUE(LEFT(TRIM($S553),4)),VALUE(MID(TRIM($S553),6,2))+1,0)),"")))</f>
        <v/>
      </c>
      <c r="AC553" s="77" t="str">
        <f aca="false">IF(TRIM($T553&amp;"")="","",IF(ISNUMBER($T553),IF($T553&gt;10000,$T553,IFERROR(DATE(INT($T553),IF(ROUND(MOD($T553,1)*100,0)&gt;12,ROUND(MOD($T553,1)*10,0),ROUND(MOD($T553,1)*100,0))+1,0),"")),IFERROR(IF(LEN($T553)-LEN(SUBSTITUTE($T553,".",""))&gt;=2,DATEVALUE(SUBSTITUTE(TRIM($T553),".","-")),DATE(VALUE(LEFT(TRIM($T553),4)),VALUE(MID(TRIM($T553),6,2))+1,0)),"")))</f>
        <v/>
      </c>
    </row>
    <row r="554" customFormat="false" ht="14.25" hidden="false" customHeight="false" outlineLevel="0" collapsed="false">
      <c r="X554" s="77"/>
      <c r="Y554" s="78" t="str">
        <f aca="true">IF(TRIM($B554&amp;$C554)="","",IF(OR($W554="安装免保",$W554="技术免保",$W554="质保期内"),IF(NOT(ISNUMBER($X554)),"▲免保到期日没填",IF($X554&lt;TODAY(),"▲免保已到期，转收费",IF($X554-TODAY()&lt;=提醒天数,"免保剩"&amp;($X554-TODAY())&amp;"天","免保中"))),IF($W554="暂停维保","暂停中",IF($W554="已解约","已解约",""))))</f>
        <v/>
      </c>
      <c r="Z554" s="78" t="str">
        <f aca="true">IF(TRIM($B554&amp;$C554)="","",TRIM(IF($AA554="","",IF($AA554&lt;TODAY(),"年检已过期"&amp;(TODAY()-$AA554)&amp;"天 ",IF($AA554-TODAY()&lt;=提醒天数,"年检剩"&amp;($AA554-TODAY())&amp;"天 ","")))&amp;IF($AB554="","",IF($AB554&lt;TODAY(),"限速器已过期"&amp;(TODAY()-$AB554)&amp;"天 ",IF($AB554-TODAY()&lt;=提醒天数,"限速器剩"&amp;($AB554-TODAY())&amp;"天 ","")))&amp;IF($AC554="","",IF($AC554&lt;TODAY(),"载重试验已过期"&amp;(TODAY()-$AC554)&amp;"天 ",IF($AC554-TODAY()&lt;=提醒天数,"载重试验剩"&amp;($AC554-TODAY())&amp;"天 ","")))))</f>
        <v/>
      </c>
      <c r="AA554" s="77" t="str">
        <f aca="false">IF(TRIM($Q554&amp;"")="","",IF(ISNUMBER($Q554),IF($Q554&gt;10000,$Q554,IFERROR(DATE(INT($Q554),IF(ROUND(MOD($Q554,1)*100,0)&gt;12,ROUND(MOD($Q554,1)*10,0),ROUND(MOD($Q554,1)*100,0))+1,0),"")),IFERROR(IF(LEN($Q554)-LEN(SUBSTITUTE($Q554,".",""))&gt;=2,DATEVALUE(SUBSTITUTE(TRIM($Q554),".","-")),DATE(VALUE(LEFT(TRIM($Q554),4)),VALUE(MID(TRIM($Q554),6,2))+1,0)),"")))</f>
        <v/>
      </c>
      <c r="AB554" s="77" t="str">
        <f aca="false">IF(TRIM($S554&amp;"")="","",IF(ISNUMBER($S554),IF($S554&gt;10000,$S554,IFERROR(DATE(INT($S554),IF(ROUND(MOD($S554,1)*100,0)&gt;12,ROUND(MOD($S554,1)*10,0),ROUND(MOD($S554,1)*100,0))+1,0),"")),IFERROR(IF(LEN($S554)-LEN(SUBSTITUTE($S554,".",""))&gt;=2,DATEVALUE(SUBSTITUTE(TRIM($S554),".","-")),DATE(VALUE(LEFT(TRIM($S554),4)),VALUE(MID(TRIM($S554),6,2))+1,0)),"")))</f>
        <v/>
      </c>
      <c r="AC554" s="77" t="str">
        <f aca="false">IF(TRIM($T554&amp;"")="","",IF(ISNUMBER($T554),IF($T554&gt;10000,$T554,IFERROR(DATE(INT($T554),IF(ROUND(MOD($T554,1)*100,0)&gt;12,ROUND(MOD($T554,1)*10,0),ROUND(MOD($T554,1)*100,0))+1,0),"")),IFERROR(IF(LEN($T554)-LEN(SUBSTITUTE($T554,".",""))&gt;=2,DATEVALUE(SUBSTITUTE(TRIM($T554),".","-")),DATE(VALUE(LEFT(TRIM($T554),4)),VALUE(MID(TRIM($T554),6,2))+1,0)),"")))</f>
        <v/>
      </c>
    </row>
    <row r="555" customFormat="false" ht="14.25" hidden="false" customHeight="false" outlineLevel="0" collapsed="false">
      <c r="X555" s="77"/>
      <c r="Y555" s="78" t="str">
        <f aca="true">IF(TRIM($B555&amp;$C555)="","",IF(OR($W555="安装免保",$W555="技术免保",$W555="质保期内"),IF(NOT(ISNUMBER($X555)),"▲免保到期日没填",IF($X555&lt;TODAY(),"▲免保已到期，转收费",IF($X555-TODAY()&lt;=提醒天数,"免保剩"&amp;($X555-TODAY())&amp;"天","免保中"))),IF($W555="暂停维保","暂停中",IF($W555="已解约","已解约",""))))</f>
        <v/>
      </c>
      <c r="Z555" s="78" t="str">
        <f aca="true">IF(TRIM($B555&amp;$C555)="","",TRIM(IF($AA555="","",IF($AA555&lt;TODAY(),"年检已过期"&amp;(TODAY()-$AA555)&amp;"天 ",IF($AA555-TODAY()&lt;=提醒天数,"年检剩"&amp;($AA555-TODAY())&amp;"天 ","")))&amp;IF($AB555="","",IF($AB555&lt;TODAY(),"限速器已过期"&amp;(TODAY()-$AB555)&amp;"天 ",IF($AB555-TODAY()&lt;=提醒天数,"限速器剩"&amp;($AB555-TODAY())&amp;"天 ","")))&amp;IF($AC555="","",IF($AC555&lt;TODAY(),"载重试验已过期"&amp;(TODAY()-$AC555)&amp;"天 ",IF($AC555-TODAY()&lt;=提醒天数,"载重试验剩"&amp;($AC555-TODAY())&amp;"天 ","")))))</f>
        <v/>
      </c>
      <c r="AA555" s="77" t="str">
        <f aca="false">IF(TRIM($Q555&amp;"")="","",IF(ISNUMBER($Q555),IF($Q555&gt;10000,$Q555,IFERROR(DATE(INT($Q555),IF(ROUND(MOD($Q555,1)*100,0)&gt;12,ROUND(MOD($Q555,1)*10,0),ROUND(MOD($Q555,1)*100,0))+1,0),"")),IFERROR(IF(LEN($Q555)-LEN(SUBSTITUTE($Q555,".",""))&gt;=2,DATEVALUE(SUBSTITUTE(TRIM($Q555),".","-")),DATE(VALUE(LEFT(TRIM($Q555),4)),VALUE(MID(TRIM($Q555),6,2))+1,0)),"")))</f>
        <v/>
      </c>
      <c r="AB555" s="77" t="str">
        <f aca="false">IF(TRIM($S555&amp;"")="","",IF(ISNUMBER($S555),IF($S555&gt;10000,$S555,IFERROR(DATE(INT($S555),IF(ROUND(MOD($S555,1)*100,0)&gt;12,ROUND(MOD($S555,1)*10,0),ROUND(MOD($S555,1)*100,0))+1,0),"")),IFERROR(IF(LEN($S555)-LEN(SUBSTITUTE($S555,".",""))&gt;=2,DATEVALUE(SUBSTITUTE(TRIM($S555),".","-")),DATE(VALUE(LEFT(TRIM($S555),4)),VALUE(MID(TRIM($S555),6,2))+1,0)),"")))</f>
        <v/>
      </c>
      <c r="AC555" s="77" t="str">
        <f aca="false">IF(TRIM($T555&amp;"")="","",IF(ISNUMBER($T555),IF($T555&gt;10000,$T555,IFERROR(DATE(INT($T555),IF(ROUND(MOD($T555,1)*100,0)&gt;12,ROUND(MOD($T555,1)*10,0),ROUND(MOD($T555,1)*100,0))+1,0),"")),IFERROR(IF(LEN($T555)-LEN(SUBSTITUTE($T555,".",""))&gt;=2,DATEVALUE(SUBSTITUTE(TRIM($T555),".","-")),DATE(VALUE(LEFT(TRIM($T555),4)),VALUE(MID(TRIM($T555),6,2))+1,0)),"")))</f>
        <v/>
      </c>
    </row>
    <row r="556" customFormat="false" ht="14.25" hidden="false" customHeight="false" outlineLevel="0" collapsed="false">
      <c r="X556" s="77"/>
      <c r="Y556" s="78" t="str">
        <f aca="true">IF(TRIM($B556&amp;$C556)="","",IF(OR($W556="安装免保",$W556="技术免保",$W556="质保期内"),IF(NOT(ISNUMBER($X556)),"▲免保到期日没填",IF($X556&lt;TODAY(),"▲免保已到期，转收费",IF($X556-TODAY()&lt;=提醒天数,"免保剩"&amp;($X556-TODAY())&amp;"天","免保中"))),IF($W556="暂停维保","暂停中",IF($W556="已解约","已解约",""))))</f>
        <v/>
      </c>
      <c r="Z556" s="78" t="str">
        <f aca="true">IF(TRIM($B556&amp;$C556)="","",TRIM(IF($AA556="","",IF($AA556&lt;TODAY(),"年检已过期"&amp;(TODAY()-$AA556)&amp;"天 ",IF($AA556-TODAY()&lt;=提醒天数,"年检剩"&amp;($AA556-TODAY())&amp;"天 ","")))&amp;IF($AB556="","",IF($AB556&lt;TODAY(),"限速器已过期"&amp;(TODAY()-$AB556)&amp;"天 ",IF($AB556-TODAY()&lt;=提醒天数,"限速器剩"&amp;($AB556-TODAY())&amp;"天 ","")))&amp;IF($AC556="","",IF($AC556&lt;TODAY(),"载重试验已过期"&amp;(TODAY()-$AC556)&amp;"天 ",IF($AC556-TODAY()&lt;=提醒天数,"载重试验剩"&amp;($AC556-TODAY())&amp;"天 ","")))))</f>
        <v/>
      </c>
      <c r="AA556" s="77" t="str">
        <f aca="false">IF(TRIM($Q556&amp;"")="","",IF(ISNUMBER($Q556),IF($Q556&gt;10000,$Q556,IFERROR(DATE(INT($Q556),IF(ROUND(MOD($Q556,1)*100,0)&gt;12,ROUND(MOD($Q556,1)*10,0),ROUND(MOD($Q556,1)*100,0))+1,0),"")),IFERROR(IF(LEN($Q556)-LEN(SUBSTITUTE($Q556,".",""))&gt;=2,DATEVALUE(SUBSTITUTE(TRIM($Q556),".","-")),DATE(VALUE(LEFT(TRIM($Q556),4)),VALUE(MID(TRIM($Q556),6,2))+1,0)),"")))</f>
        <v/>
      </c>
      <c r="AB556" s="77" t="str">
        <f aca="false">IF(TRIM($S556&amp;"")="","",IF(ISNUMBER($S556),IF($S556&gt;10000,$S556,IFERROR(DATE(INT($S556),IF(ROUND(MOD($S556,1)*100,0)&gt;12,ROUND(MOD($S556,1)*10,0),ROUND(MOD($S556,1)*100,0))+1,0),"")),IFERROR(IF(LEN($S556)-LEN(SUBSTITUTE($S556,".",""))&gt;=2,DATEVALUE(SUBSTITUTE(TRIM($S556),".","-")),DATE(VALUE(LEFT(TRIM($S556),4)),VALUE(MID(TRIM($S556),6,2))+1,0)),"")))</f>
        <v/>
      </c>
      <c r="AC556" s="77" t="str">
        <f aca="false">IF(TRIM($T556&amp;"")="","",IF(ISNUMBER($T556),IF($T556&gt;10000,$T556,IFERROR(DATE(INT($T556),IF(ROUND(MOD($T556,1)*100,0)&gt;12,ROUND(MOD($T556,1)*10,0),ROUND(MOD($T556,1)*100,0))+1,0),"")),IFERROR(IF(LEN($T556)-LEN(SUBSTITUTE($T556,".",""))&gt;=2,DATEVALUE(SUBSTITUTE(TRIM($T556),".","-")),DATE(VALUE(LEFT(TRIM($T556),4)),VALUE(MID(TRIM($T556),6,2))+1,0)),"")))</f>
        <v/>
      </c>
    </row>
    <row r="557" customFormat="false" ht="14.25" hidden="false" customHeight="false" outlineLevel="0" collapsed="false">
      <c r="X557" s="77"/>
      <c r="Y557" s="78" t="str">
        <f aca="true">IF(TRIM($B557&amp;$C557)="","",IF(OR($W557="安装免保",$W557="技术免保",$W557="质保期内"),IF(NOT(ISNUMBER($X557)),"▲免保到期日没填",IF($X557&lt;TODAY(),"▲免保已到期，转收费",IF($X557-TODAY()&lt;=提醒天数,"免保剩"&amp;($X557-TODAY())&amp;"天","免保中"))),IF($W557="暂停维保","暂停中",IF($W557="已解约","已解约",""))))</f>
        <v/>
      </c>
      <c r="Z557" s="78" t="str">
        <f aca="true">IF(TRIM($B557&amp;$C557)="","",TRIM(IF($AA557="","",IF($AA557&lt;TODAY(),"年检已过期"&amp;(TODAY()-$AA557)&amp;"天 ",IF($AA557-TODAY()&lt;=提醒天数,"年检剩"&amp;($AA557-TODAY())&amp;"天 ","")))&amp;IF($AB557="","",IF($AB557&lt;TODAY(),"限速器已过期"&amp;(TODAY()-$AB557)&amp;"天 ",IF($AB557-TODAY()&lt;=提醒天数,"限速器剩"&amp;($AB557-TODAY())&amp;"天 ","")))&amp;IF($AC557="","",IF($AC557&lt;TODAY(),"载重试验已过期"&amp;(TODAY()-$AC557)&amp;"天 ",IF($AC557-TODAY()&lt;=提醒天数,"载重试验剩"&amp;($AC557-TODAY())&amp;"天 ","")))))</f>
        <v/>
      </c>
      <c r="AA557" s="77" t="str">
        <f aca="false">IF(TRIM($Q557&amp;"")="","",IF(ISNUMBER($Q557),IF($Q557&gt;10000,$Q557,IFERROR(DATE(INT($Q557),IF(ROUND(MOD($Q557,1)*100,0)&gt;12,ROUND(MOD($Q557,1)*10,0),ROUND(MOD($Q557,1)*100,0))+1,0),"")),IFERROR(IF(LEN($Q557)-LEN(SUBSTITUTE($Q557,".",""))&gt;=2,DATEVALUE(SUBSTITUTE(TRIM($Q557),".","-")),DATE(VALUE(LEFT(TRIM($Q557),4)),VALUE(MID(TRIM($Q557),6,2))+1,0)),"")))</f>
        <v/>
      </c>
      <c r="AB557" s="77" t="str">
        <f aca="false">IF(TRIM($S557&amp;"")="","",IF(ISNUMBER($S557),IF($S557&gt;10000,$S557,IFERROR(DATE(INT($S557),IF(ROUND(MOD($S557,1)*100,0)&gt;12,ROUND(MOD($S557,1)*10,0),ROUND(MOD($S557,1)*100,0))+1,0),"")),IFERROR(IF(LEN($S557)-LEN(SUBSTITUTE($S557,".",""))&gt;=2,DATEVALUE(SUBSTITUTE(TRIM($S557),".","-")),DATE(VALUE(LEFT(TRIM($S557),4)),VALUE(MID(TRIM($S557),6,2))+1,0)),"")))</f>
        <v/>
      </c>
      <c r="AC557" s="77" t="str">
        <f aca="false">IF(TRIM($T557&amp;"")="","",IF(ISNUMBER($T557),IF($T557&gt;10000,$T557,IFERROR(DATE(INT($T557),IF(ROUND(MOD($T557,1)*100,0)&gt;12,ROUND(MOD($T557,1)*10,0),ROUND(MOD($T557,1)*100,0))+1,0),"")),IFERROR(IF(LEN($T557)-LEN(SUBSTITUTE($T557,".",""))&gt;=2,DATEVALUE(SUBSTITUTE(TRIM($T557),".","-")),DATE(VALUE(LEFT(TRIM($T557),4)),VALUE(MID(TRIM($T557),6,2))+1,0)),"")))</f>
        <v/>
      </c>
    </row>
    <row r="558" customFormat="false" ht="14.25" hidden="false" customHeight="false" outlineLevel="0" collapsed="false">
      <c r="X558" s="77"/>
      <c r="Y558" s="78" t="str">
        <f aca="true">IF(TRIM($B558&amp;$C558)="","",IF(OR($W558="安装免保",$W558="技术免保",$W558="质保期内"),IF(NOT(ISNUMBER($X558)),"▲免保到期日没填",IF($X558&lt;TODAY(),"▲免保已到期，转收费",IF($X558-TODAY()&lt;=提醒天数,"免保剩"&amp;($X558-TODAY())&amp;"天","免保中"))),IF($W558="暂停维保","暂停中",IF($W558="已解约","已解约",""))))</f>
        <v/>
      </c>
      <c r="Z558" s="78" t="str">
        <f aca="true">IF(TRIM($B558&amp;$C558)="","",TRIM(IF($AA558="","",IF($AA558&lt;TODAY(),"年检已过期"&amp;(TODAY()-$AA558)&amp;"天 ",IF($AA558-TODAY()&lt;=提醒天数,"年检剩"&amp;($AA558-TODAY())&amp;"天 ","")))&amp;IF($AB558="","",IF($AB558&lt;TODAY(),"限速器已过期"&amp;(TODAY()-$AB558)&amp;"天 ",IF($AB558-TODAY()&lt;=提醒天数,"限速器剩"&amp;($AB558-TODAY())&amp;"天 ","")))&amp;IF($AC558="","",IF($AC558&lt;TODAY(),"载重试验已过期"&amp;(TODAY()-$AC558)&amp;"天 ",IF($AC558-TODAY()&lt;=提醒天数,"载重试验剩"&amp;($AC558-TODAY())&amp;"天 ","")))))</f>
        <v/>
      </c>
      <c r="AA558" s="77" t="str">
        <f aca="false">IF(TRIM($Q558&amp;"")="","",IF(ISNUMBER($Q558),IF($Q558&gt;10000,$Q558,IFERROR(DATE(INT($Q558),IF(ROUND(MOD($Q558,1)*100,0)&gt;12,ROUND(MOD($Q558,1)*10,0),ROUND(MOD($Q558,1)*100,0))+1,0),"")),IFERROR(IF(LEN($Q558)-LEN(SUBSTITUTE($Q558,".",""))&gt;=2,DATEVALUE(SUBSTITUTE(TRIM($Q558),".","-")),DATE(VALUE(LEFT(TRIM($Q558),4)),VALUE(MID(TRIM($Q558),6,2))+1,0)),"")))</f>
        <v/>
      </c>
      <c r="AB558" s="77" t="str">
        <f aca="false">IF(TRIM($S558&amp;"")="","",IF(ISNUMBER($S558),IF($S558&gt;10000,$S558,IFERROR(DATE(INT($S558),IF(ROUND(MOD($S558,1)*100,0)&gt;12,ROUND(MOD($S558,1)*10,0),ROUND(MOD($S558,1)*100,0))+1,0),"")),IFERROR(IF(LEN($S558)-LEN(SUBSTITUTE($S558,".",""))&gt;=2,DATEVALUE(SUBSTITUTE(TRIM($S558),".","-")),DATE(VALUE(LEFT(TRIM($S558),4)),VALUE(MID(TRIM($S558),6,2))+1,0)),"")))</f>
        <v/>
      </c>
      <c r="AC558" s="77" t="str">
        <f aca="false">IF(TRIM($T558&amp;"")="","",IF(ISNUMBER($T558),IF($T558&gt;10000,$T558,IFERROR(DATE(INT($T558),IF(ROUND(MOD($T558,1)*100,0)&gt;12,ROUND(MOD($T558,1)*10,0),ROUND(MOD($T558,1)*100,0))+1,0),"")),IFERROR(IF(LEN($T558)-LEN(SUBSTITUTE($T558,".",""))&gt;=2,DATEVALUE(SUBSTITUTE(TRIM($T558),".","-")),DATE(VALUE(LEFT(TRIM($T558),4)),VALUE(MID(TRIM($T558),6,2))+1,0)),"")))</f>
        <v/>
      </c>
    </row>
    <row r="559" customFormat="false" ht="14.25" hidden="false" customHeight="false" outlineLevel="0" collapsed="false">
      <c r="X559" s="77"/>
      <c r="Y559" s="78" t="str">
        <f aca="true">IF(TRIM($B559&amp;$C559)="","",IF(OR($W559="安装免保",$W559="技术免保",$W559="质保期内"),IF(NOT(ISNUMBER($X559)),"▲免保到期日没填",IF($X559&lt;TODAY(),"▲免保已到期，转收费",IF($X559-TODAY()&lt;=提醒天数,"免保剩"&amp;($X559-TODAY())&amp;"天","免保中"))),IF($W559="暂停维保","暂停中",IF($W559="已解约","已解约",""))))</f>
        <v/>
      </c>
      <c r="Z559" s="78" t="str">
        <f aca="true">IF(TRIM($B559&amp;$C559)="","",TRIM(IF($AA559="","",IF($AA559&lt;TODAY(),"年检已过期"&amp;(TODAY()-$AA559)&amp;"天 ",IF($AA559-TODAY()&lt;=提醒天数,"年检剩"&amp;($AA559-TODAY())&amp;"天 ","")))&amp;IF($AB559="","",IF($AB559&lt;TODAY(),"限速器已过期"&amp;(TODAY()-$AB559)&amp;"天 ",IF($AB559-TODAY()&lt;=提醒天数,"限速器剩"&amp;($AB559-TODAY())&amp;"天 ","")))&amp;IF($AC559="","",IF($AC559&lt;TODAY(),"载重试验已过期"&amp;(TODAY()-$AC559)&amp;"天 ",IF($AC559-TODAY()&lt;=提醒天数,"载重试验剩"&amp;($AC559-TODAY())&amp;"天 ","")))))</f>
        <v/>
      </c>
      <c r="AA559" s="77" t="str">
        <f aca="false">IF(TRIM($Q559&amp;"")="","",IF(ISNUMBER($Q559),IF($Q559&gt;10000,$Q559,IFERROR(DATE(INT($Q559),IF(ROUND(MOD($Q559,1)*100,0)&gt;12,ROUND(MOD($Q559,1)*10,0),ROUND(MOD($Q559,1)*100,0))+1,0),"")),IFERROR(IF(LEN($Q559)-LEN(SUBSTITUTE($Q559,".",""))&gt;=2,DATEVALUE(SUBSTITUTE(TRIM($Q559),".","-")),DATE(VALUE(LEFT(TRIM($Q559),4)),VALUE(MID(TRIM($Q559),6,2))+1,0)),"")))</f>
        <v/>
      </c>
      <c r="AB559" s="77" t="str">
        <f aca="false">IF(TRIM($S559&amp;"")="","",IF(ISNUMBER($S559),IF($S559&gt;10000,$S559,IFERROR(DATE(INT($S559),IF(ROUND(MOD($S559,1)*100,0)&gt;12,ROUND(MOD($S559,1)*10,0),ROUND(MOD($S559,1)*100,0))+1,0),"")),IFERROR(IF(LEN($S559)-LEN(SUBSTITUTE($S559,".",""))&gt;=2,DATEVALUE(SUBSTITUTE(TRIM($S559),".","-")),DATE(VALUE(LEFT(TRIM($S559),4)),VALUE(MID(TRIM($S559),6,2))+1,0)),"")))</f>
        <v/>
      </c>
      <c r="AC559" s="77" t="str">
        <f aca="false">IF(TRIM($T559&amp;"")="","",IF(ISNUMBER($T559),IF($T559&gt;10000,$T559,IFERROR(DATE(INT($T559),IF(ROUND(MOD($T559,1)*100,0)&gt;12,ROUND(MOD($T559,1)*10,0),ROUND(MOD($T559,1)*100,0))+1,0),"")),IFERROR(IF(LEN($T559)-LEN(SUBSTITUTE($T559,".",""))&gt;=2,DATEVALUE(SUBSTITUTE(TRIM($T559),".","-")),DATE(VALUE(LEFT(TRIM($T559),4)),VALUE(MID(TRIM($T559),6,2))+1,0)),"")))</f>
        <v/>
      </c>
    </row>
    <row r="560" customFormat="false" ht="14.25" hidden="false" customHeight="false" outlineLevel="0" collapsed="false">
      <c r="X560" s="77"/>
      <c r="Y560" s="78" t="str">
        <f aca="true">IF(TRIM($B560&amp;$C560)="","",IF(OR($W560="安装免保",$W560="技术免保",$W560="质保期内"),IF(NOT(ISNUMBER($X560)),"▲免保到期日没填",IF($X560&lt;TODAY(),"▲免保已到期，转收费",IF($X560-TODAY()&lt;=提醒天数,"免保剩"&amp;($X560-TODAY())&amp;"天","免保中"))),IF($W560="暂停维保","暂停中",IF($W560="已解约","已解约",""))))</f>
        <v/>
      </c>
      <c r="Z560" s="78" t="str">
        <f aca="true">IF(TRIM($B560&amp;$C560)="","",TRIM(IF($AA560="","",IF($AA560&lt;TODAY(),"年检已过期"&amp;(TODAY()-$AA560)&amp;"天 ",IF($AA560-TODAY()&lt;=提醒天数,"年检剩"&amp;($AA560-TODAY())&amp;"天 ","")))&amp;IF($AB560="","",IF($AB560&lt;TODAY(),"限速器已过期"&amp;(TODAY()-$AB560)&amp;"天 ",IF($AB560-TODAY()&lt;=提醒天数,"限速器剩"&amp;($AB560-TODAY())&amp;"天 ","")))&amp;IF($AC560="","",IF($AC560&lt;TODAY(),"载重试验已过期"&amp;(TODAY()-$AC560)&amp;"天 ",IF($AC560-TODAY()&lt;=提醒天数,"载重试验剩"&amp;($AC560-TODAY())&amp;"天 ","")))))</f>
        <v/>
      </c>
      <c r="AA560" s="77" t="str">
        <f aca="false">IF(TRIM($Q560&amp;"")="","",IF(ISNUMBER($Q560),IF($Q560&gt;10000,$Q560,IFERROR(DATE(INT($Q560),IF(ROUND(MOD($Q560,1)*100,0)&gt;12,ROUND(MOD($Q560,1)*10,0),ROUND(MOD($Q560,1)*100,0))+1,0),"")),IFERROR(IF(LEN($Q560)-LEN(SUBSTITUTE($Q560,".",""))&gt;=2,DATEVALUE(SUBSTITUTE(TRIM($Q560),".","-")),DATE(VALUE(LEFT(TRIM($Q560),4)),VALUE(MID(TRIM($Q560),6,2))+1,0)),"")))</f>
        <v/>
      </c>
      <c r="AB560" s="77" t="str">
        <f aca="false">IF(TRIM($S560&amp;"")="","",IF(ISNUMBER($S560),IF($S560&gt;10000,$S560,IFERROR(DATE(INT($S560),IF(ROUND(MOD($S560,1)*100,0)&gt;12,ROUND(MOD($S560,1)*10,0),ROUND(MOD($S560,1)*100,0))+1,0),"")),IFERROR(IF(LEN($S560)-LEN(SUBSTITUTE($S560,".",""))&gt;=2,DATEVALUE(SUBSTITUTE(TRIM($S560),".","-")),DATE(VALUE(LEFT(TRIM($S560),4)),VALUE(MID(TRIM($S560),6,2))+1,0)),"")))</f>
        <v/>
      </c>
      <c r="AC560" s="77" t="str">
        <f aca="false">IF(TRIM($T560&amp;"")="","",IF(ISNUMBER($T560),IF($T560&gt;10000,$T560,IFERROR(DATE(INT($T560),IF(ROUND(MOD($T560,1)*100,0)&gt;12,ROUND(MOD($T560,1)*10,0),ROUND(MOD($T560,1)*100,0))+1,0),"")),IFERROR(IF(LEN($T560)-LEN(SUBSTITUTE($T560,".",""))&gt;=2,DATEVALUE(SUBSTITUTE(TRIM($T560),".","-")),DATE(VALUE(LEFT(TRIM($T560),4)),VALUE(MID(TRIM($T560),6,2))+1,0)),"")))</f>
        <v/>
      </c>
    </row>
    <row r="561" customFormat="false" ht="14.25" hidden="false" customHeight="false" outlineLevel="0" collapsed="false">
      <c r="X561" s="77"/>
      <c r="Y561" s="78" t="str">
        <f aca="true">IF(TRIM($B561&amp;$C561)="","",IF(OR($W561="安装免保",$W561="技术免保",$W561="质保期内"),IF(NOT(ISNUMBER($X561)),"▲免保到期日没填",IF($X561&lt;TODAY(),"▲免保已到期，转收费",IF($X561-TODAY()&lt;=提醒天数,"免保剩"&amp;($X561-TODAY())&amp;"天","免保中"))),IF($W561="暂停维保","暂停中",IF($W561="已解约","已解约",""))))</f>
        <v/>
      </c>
      <c r="Z561" s="78" t="str">
        <f aca="true">IF(TRIM($B561&amp;$C561)="","",TRIM(IF($AA561="","",IF($AA561&lt;TODAY(),"年检已过期"&amp;(TODAY()-$AA561)&amp;"天 ",IF($AA561-TODAY()&lt;=提醒天数,"年检剩"&amp;($AA561-TODAY())&amp;"天 ","")))&amp;IF($AB561="","",IF($AB561&lt;TODAY(),"限速器已过期"&amp;(TODAY()-$AB561)&amp;"天 ",IF($AB561-TODAY()&lt;=提醒天数,"限速器剩"&amp;($AB561-TODAY())&amp;"天 ","")))&amp;IF($AC561="","",IF($AC561&lt;TODAY(),"载重试验已过期"&amp;(TODAY()-$AC561)&amp;"天 ",IF($AC561-TODAY()&lt;=提醒天数,"载重试验剩"&amp;($AC561-TODAY())&amp;"天 ","")))))</f>
        <v/>
      </c>
      <c r="AA561" s="77" t="str">
        <f aca="false">IF(TRIM($Q561&amp;"")="","",IF(ISNUMBER($Q561),IF($Q561&gt;10000,$Q561,IFERROR(DATE(INT($Q561),IF(ROUND(MOD($Q561,1)*100,0)&gt;12,ROUND(MOD($Q561,1)*10,0),ROUND(MOD($Q561,1)*100,0))+1,0),"")),IFERROR(IF(LEN($Q561)-LEN(SUBSTITUTE($Q561,".",""))&gt;=2,DATEVALUE(SUBSTITUTE(TRIM($Q561),".","-")),DATE(VALUE(LEFT(TRIM($Q561),4)),VALUE(MID(TRIM($Q561),6,2))+1,0)),"")))</f>
        <v/>
      </c>
      <c r="AB561" s="77" t="str">
        <f aca="false">IF(TRIM($S561&amp;"")="","",IF(ISNUMBER($S561),IF($S561&gt;10000,$S561,IFERROR(DATE(INT($S561),IF(ROUND(MOD($S561,1)*100,0)&gt;12,ROUND(MOD($S561,1)*10,0),ROUND(MOD($S561,1)*100,0))+1,0),"")),IFERROR(IF(LEN($S561)-LEN(SUBSTITUTE($S561,".",""))&gt;=2,DATEVALUE(SUBSTITUTE(TRIM($S561),".","-")),DATE(VALUE(LEFT(TRIM($S561),4)),VALUE(MID(TRIM($S561),6,2))+1,0)),"")))</f>
        <v/>
      </c>
      <c r="AC561" s="77" t="str">
        <f aca="false">IF(TRIM($T561&amp;"")="","",IF(ISNUMBER($T561),IF($T561&gt;10000,$T561,IFERROR(DATE(INT($T561),IF(ROUND(MOD($T561,1)*100,0)&gt;12,ROUND(MOD($T561,1)*10,0),ROUND(MOD($T561,1)*100,0))+1,0),"")),IFERROR(IF(LEN($T561)-LEN(SUBSTITUTE($T561,".",""))&gt;=2,DATEVALUE(SUBSTITUTE(TRIM($T561),".","-")),DATE(VALUE(LEFT(TRIM($T561),4)),VALUE(MID(TRIM($T561),6,2))+1,0)),"")))</f>
        <v/>
      </c>
    </row>
    <row r="562" customFormat="false" ht="14.25" hidden="false" customHeight="false" outlineLevel="0" collapsed="false">
      <c r="X562" s="77"/>
      <c r="Y562" s="78" t="str">
        <f aca="true">IF(TRIM($B562&amp;$C562)="","",IF(OR($W562="安装免保",$W562="技术免保",$W562="质保期内"),IF(NOT(ISNUMBER($X562)),"▲免保到期日没填",IF($X562&lt;TODAY(),"▲免保已到期，转收费",IF($X562-TODAY()&lt;=提醒天数,"免保剩"&amp;($X562-TODAY())&amp;"天","免保中"))),IF($W562="暂停维保","暂停中",IF($W562="已解约","已解约",""))))</f>
        <v/>
      </c>
      <c r="Z562" s="78" t="str">
        <f aca="true">IF(TRIM($B562&amp;$C562)="","",TRIM(IF($AA562="","",IF($AA562&lt;TODAY(),"年检已过期"&amp;(TODAY()-$AA562)&amp;"天 ",IF($AA562-TODAY()&lt;=提醒天数,"年检剩"&amp;($AA562-TODAY())&amp;"天 ","")))&amp;IF($AB562="","",IF($AB562&lt;TODAY(),"限速器已过期"&amp;(TODAY()-$AB562)&amp;"天 ",IF($AB562-TODAY()&lt;=提醒天数,"限速器剩"&amp;($AB562-TODAY())&amp;"天 ","")))&amp;IF($AC562="","",IF($AC562&lt;TODAY(),"载重试验已过期"&amp;(TODAY()-$AC562)&amp;"天 ",IF($AC562-TODAY()&lt;=提醒天数,"载重试验剩"&amp;($AC562-TODAY())&amp;"天 ","")))))</f>
        <v/>
      </c>
      <c r="AA562" s="77" t="str">
        <f aca="false">IF(TRIM($Q562&amp;"")="","",IF(ISNUMBER($Q562),IF($Q562&gt;10000,$Q562,IFERROR(DATE(INT($Q562),IF(ROUND(MOD($Q562,1)*100,0)&gt;12,ROUND(MOD($Q562,1)*10,0),ROUND(MOD($Q562,1)*100,0))+1,0),"")),IFERROR(IF(LEN($Q562)-LEN(SUBSTITUTE($Q562,".",""))&gt;=2,DATEVALUE(SUBSTITUTE(TRIM($Q562),".","-")),DATE(VALUE(LEFT(TRIM($Q562),4)),VALUE(MID(TRIM($Q562),6,2))+1,0)),"")))</f>
        <v/>
      </c>
      <c r="AB562" s="77" t="str">
        <f aca="false">IF(TRIM($S562&amp;"")="","",IF(ISNUMBER($S562),IF($S562&gt;10000,$S562,IFERROR(DATE(INT($S562),IF(ROUND(MOD($S562,1)*100,0)&gt;12,ROUND(MOD($S562,1)*10,0),ROUND(MOD($S562,1)*100,0))+1,0),"")),IFERROR(IF(LEN($S562)-LEN(SUBSTITUTE($S562,".",""))&gt;=2,DATEVALUE(SUBSTITUTE(TRIM($S562),".","-")),DATE(VALUE(LEFT(TRIM($S562),4)),VALUE(MID(TRIM($S562),6,2))+1,0)),"")))</f>
        <v/>
      </c>
      <c r="AC562" s="77" t="str">
        <f aca="false">IF(TRIM($T562&amp;"")="","",IF(ISNUMBER($T562),IF($T562&gt;10000,$T562,IFERROR(DATE(INT($T562),IF(ROUND(MOD($T562,1)*100,0)&gt;12,ROUND(MOD($T562,1)*10,0),ROUND(MOD($T562,1)*100,0))+1,0),"")),IFERROR(IF(LEN($T562)-LEN(SUBSTITUTE($T562,".",""))&gt;=2,DATEVALUE(SUBSTITUTE(TRIM($T562),".","-")),DATE(VALUE(LEFT(TRIM($T562),4)),VALUE(MID(TRIM($T562),6,2))+1,0)),"")))</f>
        <v/>
      </c>
    </row>
    <row r="563" customFormat="false" ht="14.25" hidden="false" customHeight="false" outlineLevel="0" collapsed="false">
      <c r="X563" s="77"/>
      <c r="Y563" s="78" t="str">
        <f aca="true">IF(TRIM($B563&amp;$C563)="","",IF(OR($W563="安装免保",$W563="技术免保",$W563="质保期内"),IF(NOT(ISNUMBER($X563)),"▲免保到期日没填",IF($X563&lt;TODAY(),"▲免保已到期，转收费",IF($X563-TODAY()&lt;=提醒天数,"免保剩"&amp;($X563-TODAY())&amp;"天","免保中"))),IF($W563="暂停维保","暂停中",IF($W563="已解约","已解约",""))))</f>
        <v/>
      </c>
      <c r="Z563" s="78" t="str">
        <f aca="true">IF(TRIM($B563&amp;$C563)="","",TRIM(IF($AA563="","",IF($AA563&lt;TODAY(),"年检已过期"&amp;(TODAY()-$AA563)&amp;"天 ",IF($AA563-TODAY()&lt;=提醒天数,"年检剩"&amp;($AA563-TODAY())&amp;"天 ","")))&amp;IF($AB563="","",IF($AB563&lt;TODAY(),"限速器已过期"&amp;(TODAY()-$AB563)&amp;"天 ",IF($AB563-TODAY()&lt;=提醒天数,"限速器剩"&amp;($AB563-TODAY())&amp;"天 ","")))&amp;IF($AC563="","",IF($AC563&lt;TODAY(),"载重试验已过期"&amp;(TODAY()-$AC563)&amp;"天 ",IF($AC563-TODAY()&lt;=提醒天数,"载重试验剩"&amp;($AC563-TODAY())&amp;"天 ","")))))</f>
        <v/>
      </c>
      <c r="AA563" s="77" t="str">
        <f aca="false">IF(TRIM($Q563&amp;"")="","",IF(ISNUMBER($Q563),IF($Q563&gt;10000,$Q563,IFERROR(DATE(INT($Q563),IF(ROUND(MOD($Q563,1)*100,0)&gt;12,ROUND(MOD($Q563,1)*10,0),ROUND(MOD($Q563,1)*100,0))+1,0),"")),IFERROR(IF(LEN($Q563)-LEN(SUBSTITUTE($Q563,".",""))&gt;=2,DATEVALUE(SUBSTITUTE(TRIM($Q563),".","-")),DATE(VALUE(LEFT(TRIM($Q563),4)),VALUE(MID(TRIM($Q563),6,2))+1,0)),"")))</f>
        <v/>
      </c>
      <c r="AB563" s="77" t="str">
        <f aca="false">IF(TRIM($S563&amp;"")="","",IF(ISNUMBER($S563),IF($S563&gt;10000,$S563,IFERROR(DATE(INT($S563),IF(ROUND(MOD($S563,1)*100,0)&gt;12,ROUND(MOD($S563,1)*10,0),ROUND(MOD($S563,1)*100,0))+1,0),"")),IFERROR(IF(LEN($S563)-LEN(SUBSTITUTE($S563,".",""))&gt;=2,DATEVALUE(SUBSTITUTE(TRIM($S563),".","-")),DATE(VALUE(LEFT(TRIM($S563),4)),VALUE(MID(TRIM($S563),6,2))+1,0)),"")))</f>
        <v/>
      </c>
      <c r="AC563" s="77" t="str">
        <f aca="false">IF(TRIM($T563&amp;"")="","",IF(ISNUMBER($T563),IF($T563&gt;10000,$T563,IFERROR(DATE(INT($T563),IF(ROUND(MOD($T563,1)*100,0)&gt;12,ROUND(MOD($T563,1)*10,0),ROUND(MOD($T563,1)*100,0))+1,0),"")),IFERROR(IF(LEN($T563)-LEN(SUBSTITUTE($T563,".",""))&gt;=2,DATEVALUE(SUBSTITUTE(TRIM($T563),".","-")),DATE(VALUE(LEFT(TRIM($T563),4)),VALUE(MID(TRIM($T563),6,2))+1,0)),"")))</f>
        <v/>
      </c>
    </row>
    <row r="564" customFormat="false" ht="14.25" hidden="false" customHeight="false" outlineLevel="0" collapsed="false">
      <c r="X564" s="77"/>
      <c r="Y564" s="78" t="str">
        <f aca="true">IF(TRIM($B564&amp;$C564)="","",IF(OR($W564="安装免保",$W564="技术免保",$W564="质保期内"),IF(NOT(ISNUMBER($X564)),"▲免保到期日没填",IF($X564&lt;TODAY(),"▲免保已到期，转收费",IF($X564-TODAY()&lt;=提醒天数,"免保剩"&amp;($X564-TODAY())&amp;"天","免保中"))),IF($W564="暂停维保","暂停中",IF($W564="已解约","已解约",""))))</f>
        <v/>
      </c>
      <c r="Z564" s="78" t="str">
        <f aca="true">IF(TRIM($B564&amp;$C564)="","",TRIM(IF($AA564="","",IF($AA564&lt;TODAY(),"年检已过期"&amp;(TODAY()-$AA564)&amp;"天 ",IF($AA564-TODAY()&lt;=提醒天数,"年检剩"&amp;($AA564-TODAY())&amp;"天 ","")))&amp;IF($AB564="","",IF($AB564&lt;TODAY(),"限速器已过期"&amp;(TODAY()-$AB564)&amp;"天 ",IF($AB564-TODAY()&lt;=提醒天数,"限速器剩"&amp;($AB564-TODAY())&amp;"天 ","")))&amp;IF($AC564="","",IF($AC564&lt;TODAY(),"载重试验已过期"&amp;(TODAY()-$AC564)&amp;"天 ",IF($AC564-TODAY()&lt;=提醒天数,"载重试验剩"&amp;($AC564-TODAY())&amp;"天 ","")))))</f>
        <v/>
      </c>
      <c r="AA564" s="77" t="str">
        <f aca="false">IF(TRIM($Q564&amp;"")="","",IF(ISNUMBER($Q564),IF($Q564&gt;10000,$Q564,IFERROR(DATE(INT($Q564),IF(ROUND(MOD($Q564,1)*100,0)&gt;12,ROUND(MOD($Q564,1)*10,0),ROUND(MOD($Q564,1)*100,0))+1,0),"")),IFERROR(IF(LEN($Q564)-LEN(SUBSTITUTE($Q564,".",""))&gt;=2,DATEVALUE(SUBSTITUTE(TRIM($Q564),".","-")),DATE(VALUE(LEFT(TRIM($Q564),4)),VALUE(MID(TRIM($Q564),6,2))+1,0)),"")))</f>
        <v/>
      </c>
      <c r="AB564" s="77" t="str">
        <f aca="false">IF(TRIM($S564&amp;"")="","",IF(ISNUMBER($S564),IF($S564&gt;10000,$S564,IFERROR(DATE(INT($S564),IF(ROUND(MOD($S564,1)*100,0)&gt;12,ROUND(MOD($S564,1)*10,0),ROUND(MOD($S564,1)*100,0))+1,0),"")),IFERROR(IF(LEN($S564)-LEN(SUBSTITUTE($S564,".",""))&gt;=2,DATEVALUE(SUBSTITUTE(TRIM($S564),".","-")),DATE(VALUE(LEFT(TRIM($S564),4)),VALUE(MID(TRIM($S564),6,2))+1,0)),"")))</f>
        <v/>
      </c>
      <c r="AC564" s="77" t="str">
        <f aca="false">IF(TRIM($T564&amp;"")="","",IF(ISNUMBER($T564),IF($T564&gt;10000,$T564,IFERROR(DATE(INT($T564),IF(ROUND(MOD($T564,1)*100,0)&gt;12,ROUND(MOD($T564,1)*10,0),ROUND(MOD($T564,1)*100,0))+1,0),"")),IFERROR(IF(LEN($T564)-LEN(SUBSTITUTE($T564,".",""))&gt;=2,DATEVALUE(SUBSTITUTE(TRIM($T564),".","-")),DATE(VALUE(LEFT(TRIM($T564),4)),VALUE(MID(TRIM($T564),6,2))+1,0)),"")))</f>
        <v/>
      </c>
    </row>
    <row r="565" customFormat="false" ht="14.25" hidden="false" customHeight="false" outlineLevel="0" collapsed="false">
      <c r="X565" s="77"/>
      <c r="Y565" s="78" t="str">
        <f aca="true">IF(TRIM($B565&amp;$C565)="","",IF(OR($W565="安装免保",$W565="技术免保",$W565="质保期内"),IF(NOT(ISNUMBER($X565)),"▲免保到期日没填",IF($X565&lt;TODAY(),"▲免保已到期，转收费",IF($X565-TODAY()&lt;=提醒天数,"免保剩"&amp;($X565-TODAY())&amp;"天","免保中"))),IF($W565="暂停维保","暂停中",IF($W565="已解约","已解约",""))))</f>
        <v/>
      </c>
      <c r="Z565" s="78" t="str">
        <f aca="true">IF(TRIM($B565&amp;$C565)="","",TRIM(IF($AA565="","",IF($AA565&lt;TODAY(),"年检已过期"&amp;(TODAY()-$AA565)&amp;"天 ",IF($AA565-TODAY()&lt;=提醒天数,"年检剩"&amp;($AA565-TODAY())&amp;"天 ","")))&amp;IF($AB565="","",IF($AB565&lt;TODAY(),"限速器已过期"&amp;(TODAY()-$AB565)&amp;"天 ",IF($AB565-TODAY()&lt;=提醒天数,"限速器剩"&amp;($AB565-TODAY())&amp;"天 ","")))&amp;IF($AC565="","",IF($AC565&lt;TODAY(),"载重试验已过期"&amp;(TODAY()-$AC565)&amp;"天 ",IF($AC565-TODAY()&lt;=提醒天数,"载重试验剩"&amp;($AC565-TODAY())&amp;"天 ","")))))</f>
        <v/>
      </c>
      <c r="AA565" s="77" t="str">
        <f aca="false">IF(TRIM($Q565&amp;"")="","",IF(ISNUMBER($Q565),IF($Q565&gt;10000,$Q565,IFERROR(DATE(INT($Q565),IF(ROUND(MOD($Q565,1)*100,0)&gt;12,ROUND(MOD($Q565,1)*10,0),ROUND(MOD($Q565,1)*100,0))+1,0),"")),IFERROR(IF(LEN($Q565)-LEN(SUBSTITUTE($Q565,".",""))&gt;=2,DATEVALUE(SUBSTITUTE(TRIM($Q565),".","-")),DATE(VALUE(LEFT(TRIM($Q565),4)),VALUE(MID(TRIM($Q565),6,2))+1,0)),"")))</f>
        <v/>
      </c>
      <c r="AB565" s="77" t="str">
        <f aca="false">IF(TRIM($S565&amp;"")="","",IF(ISNUMBER($S565),IF($S565&gt;10000,$S565,IFERROR(DATE(INT($S565),IF(ROUND(MOD($S565,1)*100,0)&gt;12,ROUND(MOD($S565,1)*10,0),ROUND(MOD($S565,1)*100,0))+1,0),"")),IFERROR(IF(LEN($S565)-LEN(SUBSTITUTE($S565,".",""))&gt;=2,DATEVALUE(SUBSTITUTE(TRIM($S565),".","-")),DATE(VALUE(LEFT(TRIM($S565),4)),VALUE(MID(TRIM($S565),6,2))+1,0)),"")))</f>
        <v/>
      </c>
      <c r="AC565" s="77" t="str">
        <f aca="false">IF(TRIM($T565&amp;"")="","",IF(ISNUMBER($T565),IF($T565&gt;10000,$T565,IFERROR(DATE(INT($T565),IF(ROUND(MOD($T565,1)*100,0)&gt;12,ROUND(MOD($T565,1)*10,0),ROUND(MOD($T565,1)*100,0))+1,0),"")),IFERROR(IF(LEN($T565)-LEN(SUBSTITUTE($T565,".",""))&gt;=2,DATEVALUE(SUBSTITUTE(TRIM($T565),".","-")),DATE(VALUE(LEFT(TRIM($T565),4)),VALUE(MID(TRIM($T565),6,2))+1,0)),"")))</f>
        <v/>
      </c>
    </row>
    <row r="566" customFormat="false" ht="14.25" hidden="false" customHeight="false" outlineLevel="0" collapsed="false">
      <c r="X566" s="77"/>
      <c r="Y566" s="78" t="str">
        <f aca="true">IF(TRIM($B566&amp;$C566)="","",IF(OR($W566="安装免保",$W566="技术免保",$W566="质保期内"),IF(NOT(ISNUMBER($X566)),"▲免保到期日没填",IF($X566&lt;TODAY(),"▲免保已到期，转收费",IF($X566-TODAY()&lt;=提醒天数,"免保剩"&amp;($X566-TODAY())&amp;"天","免保中"))),IF($W566="暂停维保","暂停中",IF($W566="已解约","已解约",""))))</f>
        <v/>
      </c>
      <c r="Z566" s="78" t="str">
        <f aca="true">IF(TRIM($B566&amp;$C566)="","",TRIM(IF($AA566="","",IF($AA566&lt;TODAY(),"年检已过期"&amp;(TODAY()-$AA566)&amp;"天 ",IF($AA566-TODAY()&lt;=提醒天数,"年检剩"&amp;($AA566-TODAY())&amp;"天 ","")))&amp;IF($AB566="","",IF($AB566&lt;TODAY(),"限速器已过期"&amp;(TODAY()-$AB566)&amp;"天 ",IF($AB566-TODAY()&lt;=提醒天数,"限速器剩"&amp;($AB566-TODAY())&amp;"天 ","")))&amp;IF($AC566="","",IF($AC566&lt;TODAY(),"载重试验已过期"&amp;(TODAY()-$AC566)&amp;"天 ",IF($AC566-TODAY()&lt;=提醒天数,"载重试验剩"&amp;($AC566-TODAY())&amp;"天 ","")))))</f>
        <v/>
      </c>
      <c r="AA566" s="77" t="str">
        <f aca="false">IF(TRIM($Q566&amp;"")="","",IF(ISNUMBER($Q566),IF($Q566&gt;10000,$Q566,IFERROR(DATE(INT($Q566),IF(ROUND(MOD($Q566,1)*100,0)&gt;12,ROUND(MOD($Q566,1)*10,0),ROUND(MOD($Q566,1)*100,0))+1,0),"")),IFERROR(IF(LEN($Q566)-LEN(SUBSTITUTE($Q566,".",""))&gt;=2,DATEVALUE(SUBSTITUTE(TRIM($Q566),".","-")),DATE(VALUE(LEFT(TRIM($Q566),4)),VALUE(MID(TRIM($Q566),6,2))+1,0)),"")))</f>
        <v/>
      </c>
      <c r="AB566" s="77" t="str">
        <f aca="false">IF(TRIM($S566&amp;"")="","",IF(ISNUMBER($S566),IF($S566&gt;10000,$S566,IFERROR(DATE(INT($S566),IF(ROUND(MOD($S566,1)*100,0)&gt;12,ROUND(MOD($S566,1)*10,0),ROUND(MOD($S566,1)*100,0))+1,0),"")),IFERROR(IF(LEN($S566)-LEN(SUBSTITUTE($S566,".",""))&gt;=2,DATEVALUE(SUBSTITUTE(TRIM($S566),".","-")),DATE(VALUE(LEFT(TRIM($S566),4)),VALUE(MID(TRIM($S566),6,2))+1,0)),"")))</f>
        <v/>
      </c>
      <c r="AC566" s="77" t="str">
        <f aca="false">IF(TRIM($T566&amp;"")="","",IF(ISNUMBER($T566),IF($T566&gt;10000,$T566,IFERROR(DATE(INT($T566),IF(ROUND(MOD($T566,1)*100,0)&gt;12,ROUND(MOD($T566,1)*10,0),ROUND(MOD($T566,1)*100,0))+1,0),"")),IFERROR(IF(LEN($T566)-LEN(SUBSTITUTE($T566,".",""))&gt;=2,DATEVALUE(SUBSTITUTE(TRIM($T566),".","-")),DATE(VALUE(LEFT(TRIM($T566),4)),VALUE(MID(TRIM($T566),6,2))+1,0)),"")))</f>
        <v/>
      </c>
    </row>
    <row r="567" customFormat="false" ht="14.25" hidden="false" customHeight="false" outlineLevel="0" collapsed="false">
      <c r="X567" s="77"/>
      <c r="Y567" s="78" t="str">
        <f aca="true">IF(TRIM($B567&amp;$C567)="","",IF(OR($W567="安装免保",$W567="技术免保",$W567="质保期内"),IF(NOT(ISNUMBER($X567)),"▲免保到期日没填",IF($X567&lt;TODAY(),"▲免保已到期，转收费",IF($X567-TODAY()&lt;=提醒天数,"免保剩"&amp;($X567-TODAY())&amp;"天","免保中"))),IF($W567="暂停维保","暂停中",IF($W567="已解约","已解约",""))))</f>
        <v/>
      </c>
      <c r="Z567" s="78" t="str">
        <f aca="true">IF(TRIM($B567&amp;$C567)="","",TRIM(IF($AA567="","",IF($AA567&lt;TODAY(),"年检已过期"&amp;(TODAY()-$AA567)&amp;"天 ",IF($AA567-TODAY()&lt;=提醒天数,"年检剩"&amp;($AA567-TODAY())&amp;"天 ","")))&amp;IF($AB567="","",IF($AB567&lt;TODAY(),"限速器已过期"&amp;(TODAY()-$AB567)&amp;"天 ",IF($AB567-TODAY()&lt;=提醒天数,"限速器剩"&amp;($AB567-TODAY())&amp;"天 ","")))&amp;IF($AC567="","",IF($AC567&lt;TODAY(),"载重试验已过期"&amp;(TODAY()-$AC567)&amp;"天 ",IF($AC567-TODAY()&lt;=提醒天数,"载重试验剩"&amp;($AC567-TODAY())&amp;"天 ","")))))</f>
        <v/>
      </c>
      <c r="AA567" s="77" t="str">
        <f aca="false">IF(TRIM($Q567&amp;"")="","",IF(ISNUMBER($Q567),IF($Q567&gt;10000,$Q567,IFERROR(DATE(INT($Q567),IF(ROUND(MOD($Q567,1)*100,0)&gt;12,ROUND(MOD($Q567,1)*10,0),ROUND(MOD($Q567,1)*100,0))+1,0),"")),IFERROR(IF(LEN($Q567)-LEN(SUBSTITUTE($Q567,".",""))&gt;=2,DATEVALUE(SUBSTITUTE(TRIM($Q567),".","-")),DATE(VALUE(LEFT(TRIM($Q567),4)),VALUE(MID(TRIM($Q567),6,2))+1,0)),"")))</f>
        <v/>
      </c>
      <c r="AB567" s="77" t="str">
        <f aca="false">IF(TRIM($S567&amp;"")="","",IF(ISNUMBER($S567),IF($S567&gt;10000,$S567,IFERROR(DATE(INT($S567),IF(ROUND(MOD($S567,1)*100,0)&gt;12,ROUND(MOD($S567,1)*10,0),ROUND(MOD($S567,1)*100,0))+1,0),"")),IFERROR(IF(LEN($S567)-LEN(SUBSTITUTE($S567,".",""))&gt;=2,DATEVALUE(SUBSTITUTE(TRIM($S567),".","-")),DATE(VALUE(LEFT(TRIM($S567),4)),VALUE(MID(TRIM($S567),6,2))+1,0)),"")))</f>
        <v/>
      </c>
      <c r="AC567" s="77" t="str">
        <f aca="false">IF(TRIM($T567&amp;"")="","",IF(ISNUMBER($T567),IF($T567&gt;10000,$T567,IFERROR(DATE(INT($T567),IF(ROUND(MOD($T567,1)*100,0)&gt;12,ROUND(MOD($T567,1)*10,0),ROUND(MOD($T567,1)*100,0))+1,0),"")),IFERROR(IF(LEN($T567)-LEN(SUBSTITUTE($T567,".",""))&gt;=2,DATEVALUE(SUBSTITUTE(TRIM($T567),".","-")),DATE(VALUE(LEFT(TRIM($T567),4)),VALUE(MID(TRIM($T567),6,2))+1,0)),"")))</f>
        <v/>
      </c>
    </row>
    <row r="568" customFormat="false" ht="14.25" hidden="false" customHeight="false" outlineLevel="0" collapsed="false">
      <c r="X568" s="77"/>
      <c r="Y568" s="78" t="str">
        <f aca="true">IF(TRIM($B568&amp;$C568)="","",IF(OR($W568="安装免保",$W568="技术免保",$W568="质保期内"),IF(NOT(ISNUMBER($X568)),"▲免保到期日没填",IF($X568&lt;TODAY(),"▲免保已到期，转收费",IF($X568-TODAY()&lt;=提醒天数,"免保剩"&amp;($X568-TODAY())&amp;"天","免保中"))),IF($W568="暂停维保","暂停中",IF($W568="已解约","已解约",""))))</f>
        <v/>
      </c>
      <c r="Z568" s="78" t="str">
        <f aca="true">IF(TRIM($B568&amp;$C568)="","",TRIM(IF($AA568="","",IF($AA568&lt;TODAY(),"年检已过期"&amp;(TODAY()-$AA568)&amp;"天 ",IF($AA568-TODAY()&lt;=提醒天数,"年检剩"&amp;($AA568-TODAY())&amp;"天 ","")))&amp;IF($AB568="","",IF($AB568&lt;TODAY(),"限速器已过期"&amp;(TODAY()-$AB568)&amp;"天 ",IF($AB568-TODAY()&lt;=提醒天数,"限速器剩"&amp;($AB568-TODAY())&amp;"天 ","")))&amp;IF($AC568="","",IF($AC568&lt;TODAY(),"载重试验已过期"&amp;(TODAY()-$AC568)&amp;"天 ",IF($AC568-TODAY()&lt;=提醒天数,"载重试验剩"&amp;($AC568-TODAY())&amp;"天 ","")))))</f>
        <v/>
      </c>
      <c r="AA568" s="77" t="str">
        <f aca="false">IF(TRIM($Q568&amp;"")="","",IF(ISNUMBER($Q568),IF($Q568&gt;10000,$Q568,IFERROR(DATE(INT($Q568),IF(ROUND(MOD($Q568,1)*100,0)&gt;12,ROUND(MOD($Q568,1)*10,0),ROUND(MOD($Q568,1)*100,0))+1,0),"")),IFERROR(IF(LEN($Q568)-LEN(SUBSTITUTE($Q568,".",""))&gt;=2,DATEVALUE(SUBSTITUTE(TRIM($Q568),".","-")),DATE(VALUE(LEFT(TRIM($Q568),4)),VALUE(MID(TRIM($Q568),6,2))+1,0)),"")))</f>
        <v/>
      </c>
      <c r="AB568" s="77" t="str">
        <f aca="false">IF(TRIM($S568&amp;"")="","",IF(ISNUMBER($S568),IF($S568&gt;10000,$S568,IFERROR(DATE(INT($S568),IF(ROUND(MOD($S568,1)*100,0)&gt;12,ROUND(MOD($S568,1)*10,0),ROUND(MOD($S568,1)*100,0))+1,0),"")),IFERROR(IF(LEN($S568)-LEN(SUBSTITUTE($S568,".",""))&gt;=2,DATEVALUE(SUBSTITUTE(TRIM($S568),".","-")),DATE(VALUE(LEFT(TRIM($S568),4)),VALUE(MID(TRIM($S568),6,2))+1,0)),"")))</f>
        <v/>
      </c>
      <c r="AC568" s="77" t="str">
        <f aca="false">IF(TRIM($T568&amp;"")="","",IF(ISNUMBER($T568),IF($T568&gt;10000,$T568,IFERROR(DATE(INT($T568),IF(ROUND(MOD($T568,1)*100,0)&gt;12,ROUND(MOD($T568,1)*10,0),ROUND(MOD($T568,1)*100,0))+1,0),"")),IFERROR(IF(LEN($T568)-LEN(SUBSTITUTE($T568,".",""))&gt;=2,DATEVALUE(SUBSTITUTE(TRIM($T568),".","-")),DATE(VALUE(LEFT(TRIM($T568),4)),VALUE(MID(TRIM($T568),6,2))+1,0)),"")))</f>
        <v/>
      </c>
    </row>
    <row r="569" customFormat="false" ht="14.25" hidden="false" customHeight="false" outlineLevel="0" collapsed="false">
      <c r="X569" s="77"/>
      <c r="Y569" s="78" t="str">
        <f aca="true">IF(TRIM($B569&amp;$C569)="","",IF(OR($W569="安装免保",$W569="技术免保",$W569="质保期内"),IF(NOT(ISNUMBER($X569)),"▲免保到期日没填",IF($X569&lt;TODAY(),"▲免保已到期，转收费",IF($X569-TODAY()&lt;=提醒天数,"免保剩"&amp;($X569-TODAY())&amp;"天","免保中"))),IF($W569="暂停维保","暂停中",IF($W569="已解约","已解约",""))))</f>
        <v/>
      </c>
      <c r="Z569" s="78" t="str">
        <f aca="true">IF(TRIM($B569&amp;$C569)="","",TRIM(IF($AA569="","",IF($AA569&lt;TODAY(),"年检已过期"&amp;(TODAY()-$AA569)&amp;"天 ",IF($AA569-TODAY()&lt;=提醒天数,"年检剩"&amp;($AA569-TODAY())&amp;"天 ","")))&amp;IF($AB569="","",IF($AB569&lt;TODAY(),"限速器已过期"&amp;(TODAY()-$AB569)&amp;"天 ",IF($AB569-TODAY()&lt;=提醒天数,"限速器剩"&amp;($AB569-TODAY())&amp;"天 ","")))&amp;IF($AC569="","",IF($AC569&lt;TODAY(),"载重试验已过期"&amp;(TODAY()-$AC569)&amp;"天 ",IF($AC569-TODAY()&lt;=提醒天数,"载重试验剩"&amp;($AC569-TODAY())&amp;"天 ","")))))</f>
        <v/>
      </c>
      <c r="AA569" s="77" t="str">
        <f aca="false">IF(TRIM($Q569&amp;"")="","",IF(ISNUMBER($Q569),IF($Q569&gt;10000,$Q569,IFERROR(DATE(INT($Q569),IF(ROUND(MOD($Q569,1)*100,0)&gt;12,ROUND(MOD($Q569,1)*10,0),ROUND(MOD($Q569,1)*100,0))+1,0),"")),IFERROR(IF(LEN($Q569)-LEN(SUBSTITUTE($Q569,".",""))&gt;=2,DATEVALUE(SUBSTITUTE(TRIM($Q569),".","-")),DATE(VALUE(LEFT(TRIM($Q569),4)),VALUE(MID(TRIM($Q569),6,2))+1,0)),"")))</f>
        <v/>
      </c>
      <c r="AB569" s="77" t="str">
        <f aca="false">IF(TRIM($S569&amp;"")="","",IF(ISNUMBER($S569),IF($S569&gt;10000,$S569,IFERROR(DATE(INT($S569),IF(ROUND(MOD($S569,1)*100,0)&gt;12,ROUND(MOD($S569,1)*10,0),ROUND(MOD($S569,1)*100,0))+1,0),"")),IFERROR(IF(LEN($S569)-LEN(SUBSTITUTE($S569,".",""))&gt;=2,DATEVALUE(SUBSTITUTE(TRIM($S569),".","-")),DATE(VALUE(LEFT(TRIM($S569),4)),VALUE(MID(TRIM($S569),6,2))+1,0)),"")))</f>
        <v/>
      </c>
      <c r="AC569" s="77" t="str">
        <f aca="false">IF(TRIM($T569&amp;"")="","",IF(ISNUMBER($T569),IF($T569&gt;10000,$T569,IFERROR(DATE(INT($T569),IF(ROUND(MOD($T569,1)*100,0)&gt;12,ROUND(MOD($T569,1)*10,0),ROUND(MOD($T569,1)*100,0))+1,0),"")),IFERROR(IF(LEN($T569)-LEN(SUBSTITUTE($T569,".",""))&gt;=2,DATEVALUE(SUBSTITUTE(TRIM($T569),".","-")),DATE(VALUE(LEFT(TRIM($T569),4)),VALUE(MID(TRIM($T569),6,2))+1,0)),"")))</f>
        <v/>
      </c>
    </row>
    <row r="570" customFormat="false" ht="14.25" hidden="false" customHeight="false" outlineLevel="0" collapsed="false">
      <c r="X570" s="77"/>
      <c r="Y570" s="78" t="str">
        <f aca="true">IF(TRIM($B570&amp;$C570)="","",IF(OR($W570="安装免保",$W570="技术免保",$W570="质保期内"),IF(NOT(ISNUMBER($X570)),"▲免保到期日没填",IF($X570&lt;TODAY(),"▲免保已到期，转收费",IF($X570-TODAY()&lt;=提醒天数,"免保剩"&amp;($X570-TODAY())&amp;"天","免保中"))),IF($W570="暂停维保","暂停中",IF($W570="已解约","已解约",""))))</f>
        <v/>
      </c>
      <c r="Z570" s="78" t="str">
        <f aca="true">IF(TRIM($B570&amp;$C570)="","",TRIM(IF($AA570="","",IF($AA570&lt;TODAY(),"年检已过期"&amp;(TODAY()-$AA570)&amp;"天 ",IF($AA570-TODAY()&lt;=提醒天数,"年检剩"&amp;($AA570-TODAY())&amp;"天 ","")))&amp;IF($AB570="","",IF($AB570&lt;TODAY(),"限速器已过期"&amp;(TODAY()-$AB570)&amp;"天 ",IF($AB570-TODAY()&lt;=提醒天数,"限速器剩"&amp;($AB570-TODAY())&amp;"天 ","")))&amp;IF($AC570="","",IF($AC570&lt;TODAY(),"载重试验已过期"&amp;(TODAY()-$AC570)&amp;"天 ",IF($AC570-TODAY()&lt;=提醒天数,"载重试验剩"&amp;($AC570-TODAY())&amp;"天 ","")))))</f>
        <v/>
      </c>
      <c r="AA570" s="77" t="str">
        <f aca="false">IF(TRIM($Q570&amp;"")="","",IF(ISNUMBER($Q570),IF($Q570&gt;10000,$Q570,IFERROR(DATE(INT($Q570),IF(ROUND(MOD($Q570,1)*100,0)&gt;12,ROUND(MOD($Q570,1)*10,0),ROUND(MOD($Q570,1)*100,0))+1,0),"")),IFERROR(IF(LEN($Q570)-LEN(SUBSTITUTE($Q570,".",""))&gt;=2,DATEVALUE(SUBSTITUTE(TRIM($Q570),".","-")),DATE(VALUE(LEFT(TRIM($Q570),4)),VALUE(MID(TRIM($Q570),6,2))+1,0)),"")))</f>
        <v/>
      </c>
      <c r="AB570" s="77" t="str">
        <f aca="false">IF(TRIM($S570&amp;"")="","",IF(ISNUMBER($S570),IF($S570&gt;10000,$S570,IFERROR(DATE(INT($S570),IF(ROUND(MOD($S570,1)*100,0)&gt;12,ROUND(MOD($S570,1)*10,0),ROUND(MOD($S570,1)*100,0))+1,0),"")),IFERROR(IF(LEN($S570)-LEN(SUBSTITUTE($S570,".",""))&gt;=2,DATEVALUE(SUBSTITUTE(TRIM($S570),".","-")),DATE(VALUE(LEFT(TRIM($S570),4)),VALUE(MID(TRIM($S570),6,2))+1,0)),"")))</f>
        <v/>
      </c>
      <c r="AC570" s="77" t="str">
        <f aca="false">IF(TRIM($T570&amp;"")="","",IF(ISNUMBER($T570),IF($T570&gt;10000,$T570,IFERROR(DATE(INT($T570),IF(ROUND(MOD($T570,1)*100,0)&gt;12,ROUND(MOD($T570,1)*10,0),ROUND(MOD($T570,1)*100,0))+1,0),"")),IFERROR(IF(LEN($T570)-LEN(SUBSTITUTE($T570,".",""))&gt;=2,DATEVALUE(SUBSTITUTE(TRIM($T570),".","-")),DATE(VALUE(LEFT(TRIM($T570),4)),VALUE(MID(TRIM($T570),6,2))+1,0)),"")))</f>
        <v/>
      </c>
    </row>
    <row r="571" customFormat="false" ht="14.25" hidden="false" customHeight="false" outlineLevel="0" collapsed="false">
      <c r="X571" s="77"/>
      <c r="Y571" s="78" t="str">
        <f aca="true">IF(TRIM($B571&amp;$C571)="","",IF(OR($W571="安装免保",$W571="技术免保",$W571="质保期内"),IF(NOT(ISNUMBER($X571)),"▲免保到期日没填",IF($X571&lt;TODAY(),"▲免保已到期，转收费",IF($X571-TODAY()&lt;=提醒天数,"免保剩"&amp;($X571-TODAY())&amp;"天","免保中"))),IF($W571="暂停维保","暂停中",IF($W571="已解约","已解约",""))))</f>
        <v/>
      </c>
      <c r="Z571" s="78" t="str">
        <f aca="true">IF(TRIM($B571&amp;$C571)="","",TRIM(IF($AA571="","",IF($AA571&lt;TODAY(),"年检已过期"&amp;(TODAY()-$AA571)&amp;"天 ",IF($AA571-TODAY()&lt;=提醒天数,"年检剩"&amp;($AA571-TODAY())&amp;"天 ","")))&amp;IF($AB571="","",IF($AB571&lt;TODAY(),"限速器已过期"&amp;(TODAY()-$AB571)&amp;"天 ",IF($AB571-TODAY()&lt;=提醒天数,"限速器剩"&amp;($AB571-TODAY())&amp;"天 ","")))&amp;IF($AC571="","",IF($AC571&lt;TODAY(),"载重试验已过期"&amp;(TODAY()-$AC571)&amp;"天 ",IF($AC571-TODAY()&lt;=提醒天数,"载重试验剩"&amp;($AC571-TODAY())&amp;"天 ","")))))</f>
        <v/>
      </c>
      <c r="AA571" s="77" t="str">
        <f aca="false">IF(TRIM($Q571&amp;"")="","",IF(ISNUMBER($Q571),IF($Q571&gt;10000,$Q571,IFERROR(DATE(INT($Q571),IF(ROUND(MOD($Q571,1)*100,0)&gt;12,ROUND(MOD($Q571,1)*10,0),ROUND(MOD($Q571,1)*100,0))+1,0),"")),IFERROR(IF(LEN($Q571)-LEN(SUBSTITUTE($Q571,".",""))&gt;=2,DATEVALUE(SUBSTITUTE(TRIM($Q571),".","-")),DATE(VALUE(LEFT(TRIM($Q571),4)),VALUE(MID(TRIM($Q571),6,2))+1,0)),"")))</f>
        <v/>
      </c>
      <c r="AB571" s="77" t="str">
        <f aca="false">IF(TRIM($S571&amp;"")="","",IF(ISNUMBER($S571),IF($S571&gt;10000,$S571,IFERROR(DATE(INT($S571),IF(ROUND(MOD($S571,1)*100,0)&gt;12,ROUND(MOD($S571,1)*10,0),ROUND(MOD($S571,1)*100,0))+1,0),"")),IFERROR(IF(LEN($S571)-LEN(SUBSTITUTE($S571,".",""))&gt;=2,DATEVALUE(SUBSTITUTE(TRIM($S571),".","-")),DATE(VALUE(LEFT(TRIM($S571),4)),VALUE(MID(TRIM($S571),6,2))+1,0)),"")))</f>
        <v/>
      </c>
      <c r="AC571" s="77" t="str">
        <f aca="false">IF(TRIM($T571&amp;"")="","",IF(ISNUMBER($T571),IF($T571&gt;10000,$T571,IFERROR(DATE(INT($T571),IF(ROUND(MOD($T571,1)*100,0)&gt;12,ROUND(MOD($T571,1)*10,0),ROUND(MOD($T571,1)*100,0))+1,0),"")),IFERROR(IF(LEN($T571)-LEN(SUBSTITUTE($T571,".",""))&gt;=2,DATEVALUE(SUBSTITUTE(TRIM($T571),".","-")),DATE(VALUE(LEFT(TRIM($T571),4)),VALUE(MID(TRIM($T571),6,2))+1,0)),"")))</f>
        <v/>
      </c>
    </row>
    <row r="572" customFormat="false" ht="14.25" hidden="false" customHeight="false" outlineLevel="0" collapsed="false">
      <c r="X572" s="77"/>
      <c r="Y572" s="78" t="str">
        <f aca="true">IF(TRIM($B572&amp;$C572)="","",IF(OR($W572="安装免保",$W572="技术免保",$W572="质保期内"),IF(NOT(ISNUMBER($X572)),"▲免保到期日没填",IF($X572&lt;TODAY(),"▲免保已到期，转收费",IF($X572-TODAY()&lt;=提醒天数,"免保剩"&amp;($X572-TODAY())&amp;"天","免保中"))),IF($W572="暂停维保","暂停中",IF($W572="已解约","已解约",""))))</f>
        <v/>
      </c>
      <c r="Z572" s="78" t="str">
        <f aca="true">IF(TRIM($B572&amp;$C572)="","",TRIM(IF($AA572="","",IF($AA572&lt;TODAY(),"年检已过期"&amp;(TODAY()-$AA572)&amp;"天 ",IF($AA572-TODAY()&lt;=提醒天数,"年检剩"&amp;($AA572-TODAY())&amp;"天 ","")))&amp;IF($AB572="","",IF($AB572&lt;TODAY(),"限速器已过期"&amp;(TODAY()-$AB572)&amp;"天 ",IF($AB572-TODAY()&lt;=提醒天数,"限速器剩"&amp;($AB572-TODAY())&amp;"天 ","")))&amp;IF($AC572="","",IF($AC572&lt;TODAY(),"载重试验已过期"&amp;(TODAY()-$AC572)&amp;"天 ",IF($AC572-TODAY()&lt;=提醒天数,"载重试验剩"&amp;($AC572-TODAY())&amp;"天 ","")))))</f>
        <v/>
      </c>
      <c r="AA572" s="77" t="str">
        <f aca="false">IF(TRIM($Q572&amp;"")="","",IF(ISNUMBER($Q572),IF($Q572&gt;10000,$Q572,IFERROR(DATE(INT($Q572),IF(ROUND(MOD($Q572,1)*100,0)&gt;12,ROUND(MOD($Q572,1)*10,0),ROUND(MOD($Q572,1)*100,0))+1,0),"")),IFERROR(IF(LEN($Q572)-LEN(SUBSTITUTE($Q572,".",""))&gt;=2,DATEVALUE(SUBSTITUTE(TRIM($Q572),".","-")),DATE(VALUE(LEFT(TRIM($Q572),4)),VALUE(MID(TRIM($Q572),6,2))+1,0)),"")))</f>
        <v/>
      </c>
      <c r="AB572" s="77" t="str">
        <f aca="false">IF(TRIM($S572&amp;"")="","",IF(ISNUMBER($S572),IF($S572&gt;10000,$S572,IFERROR(DATE(INT($S572),IF(ROUND(MOD($S572,1)*100,0)&gt;12,ROUND(MOD($S572,1)*10,0),ROUND(MOD($S572,1)*100,0))+1,0),"")),IFERROR(IF(LEN($S572)-LEN(SUBSTITUTE($S572,".",""))&gt;=2,DATEVALUE(SUBSTITUTE(TRIM($S572),".","-")),DATE(VALUE(LEFT(TRIM($S572),4)),VALUE(MID(TRIM($S572),6,2))+1,0)),"")))</f>
        <v/>
      </c>
      <c r="AC572" s="77" t="str">
        <f aca="false">IF(TRIM($T572&amp;"")="","",IF(ISNUMBER($T572),IF($T572&gt;10000,$T572,IFERROR(DATE(INT($T572),IF(ROUND(MOD($T572,1)*100,0)&gt;12,ROUND(MOD($T572,1)*10,0),ROUND(MOD($T572,1)*100,0))+1,0),"")),IFERROR(IF(LEN($T572)-LEN(SUBSTITUTE($T572,".",""))&gt;=2,DATEVALUE(SUBSTITUTE(TRIM($T572),".","-")),DATE(VALUE(LEFT(TRIM($T572),4)),VALUE(MID(TRIM($T572),6,2))+1,0)),"")))</f>
        <v/>
      </c>
    </row>
    <row r="573" customFormat="false" ht="14.25" hidden="false" customHeight="false" outlineLevel="0" collapsed="false">
      <c r="X573" s="77"/>
      <c r="Y573" s="78" t="str">
        <f aca="true">IF(TRIM($B573&amp;$C573)="","",IF(OR($W573="安装免保",$W573="技术免保",$W573="质保期内"),IF(NOT(ISNUMBER($X573)),"▲免保到期日没填",IF($X573&lt;TODAY(),"▲免保已到期，转收费",IF($X573-TODAY()&lt;=提醒天数,"免保剩"&amp;($X573-TODAY())&amp;"天","免保中"))),IF($W573="暂停维保","暂停中",IF($W573="已解约","已解约",""))))</f>
        <v/>
      </c>
      <c r="Z573" s="78" t="str">
        <f aca="true">IF(TRIM($B573&amp;$C573)="","",TRIM(IF($AA573="","",IF($AA573&lt;TODAY(),"年检已过期"&amp;(TODAY()-$AA573)&amp;"天 ",IF($AA573-TODAY()&lt;=提醒天数,"年检剩"&amp;($AA573-TODAY())&amp;"天 ","")))&amp;IF($AB573="","",IF($AB573&lt;TODAY(),"限速器已过期"&amp;(TODAY()-$AB573)&amp;"天 ",IF($AB573-TODAY()&lt;=提醒天数,"限速器剩"&amp;($AB573-TODAY())&amp;"天 ","")))&amp;IF($AC573="","",IF($AC573&lt;TODAY(),"载重试验已过期"&amp;(TODAY()-$AC573)&amp;"天 ",IF($AC573-TODAY()&lt;=提醒天数,"载重试验剩"&amp;($AC573-TODAY())&amp;"天 ","")))))</f>
        <v/>
      </c>
      <c r="AA573" s="77" t="str">
        <f aca="false">IF(TRIM($Q573&amp;"")="","",IF(ISNUMBER($Q573),IF($Q573&gt;10000,$Q573,IFERROR(DATE(INT($Q573),IF(ROUND(MOD($Q573,1)*100,0)&gt;12,ROUND(MOD($Q573,1)*10,0),ROUND(MOD($Q573,1)*100,0))+1,0),"")),IFERROR(IF(LEN($Q573)-LEN(SUBSTITUTE($Q573,".",""))&gt;=2,DATEVALUE(SUBSTITUTE(TRIM($Q573),".","-")),DATE(VALUE(LEFT(TRIM($Q573),4)),VALUE(MID(TRIM($Q573),6,2))+1,0)),"")))</f>
        <v/>
      </c>
      <c r="AB573" s="77" t="str">
        <f aca="false">IF(TRIM($S573&amp;"")="","",IF(ISNUMBER($S573),IF($S573&gt;10000,$S573,IFERROR(DATE(INT($S573),IF(ROUND(MOD($S573,1)*100,0)&gt;12,ROUND(MOD($S573,1)*10,0),ROUND(MOD($S573,1)*100,0))+1,0),"")),IFERROR(IF(LEN($S573)-LEN(SUBSTITUTE($S573,".",""))&gt;=2,DATEVALUE(SUBSTITUTE(TRIM($S573),".","-")),DATE(VALUE(LEFT(TRIM($S573),4)),VALUE(MID(TRIM($S573),6,2))+1,0)),"")))</f>
        <v/>
      </c>
      <c r="AC573" s="77" t="str">
        <f aca="false">IF(TRIM($T573&amp;"")="","",IF(ISNUMBER($T573),IF($T573&gt;10000,$T573,IFERROR(DATE(INT($T573),IF(ROUND(MOD($T573,1)*100,0)&gt;12,ROUND(MOD($T573,1)*10,0),ROUND(MOD($T573,1)*100,0))+1,0),"")),IFERROR(IF(LEN($T573)-LEN(SUBSTITUTE($T573,".",""))&gt;=2,DATEVALUE(SUBSTITUTE(TRIM($T573),".","-")),DATE(VALUE(LEFT(TRIM($T573),4)),VALUE(MID(TRIM($T573),6,2))+1,0)),"")))</f>
        <v/>
      </c>
    </row>
    <row r="574" customFormat="false" ht="14.25" hidden="false" customHeight="false" outlineLevel="0" collapsed="false">
      <c r="X574" s="77"/>
      <c r="Y574" s="78" t="str">
        <f aca="true">IF(TRIM($B574&amp;$C574)="","",IF(OR($W574="安装免保",$W574="技术免保",$W574="质保期内"),IF(NOT(ISNUMBER($X574)),"▲免保到期日没填",IF($X574&lt;TODAY(),"▲免保已到期，转收费",IF($X574-TODAY()&lt;=提醒天数,"免保剩"&amp;($X574-TODAY())&amp;"天","免保中"))),IF($W574="暂停维保","暂停中",IF($W574="已解约","已解约",""))))</f>
        <v/>
      </c>
      <c r="Z574" s="78" t="str">
        <f aca="true">IF(TRIM($B574&amp;$C574)="","",TRIM(IF($AA574="","",IF($AA574&lt;TODAY(),"年检已过期"&amp;(TODAY()-$AA574)&amp;"天 ",IF($AA574-TODAY()&lt;=提醒天数,"年检剩"&amp;($AA574-TODAY())&amp;"天 ","")))&amp;IF($AB574="","",IF($AB574&lt;TODAY(),"限速器已过期"&amp;(TODAY()-$AB574)&amp;"天 ",IF($AB574-TODAY()&lt;=提醒天数,"限速器剩"&amp;($AB574-TODAY())&amp;"天 ","")))&amp;IF($AC574="","",IF($AC574&lt;TODAY(),"载重试验已过期"&amp;(TODAY()-$AC574)&amp;"天 ",IF($AC574-TODAY()&lt;=提醒天数,"载重试验剩"&amp;($AC574-TODAY())&amp;"天 ","")))))</f>
        <v/>
      </c>
      <c r="AA574" s="77" t="str">
        <f aca="false">IF(TRIM($Q574&amp;"")="","",IF(ISNUMBER($Q574),IF($Q574&gt;10000,$Q574,IFERROR(DATE(INT($Q574),IF(ROUND(MOD($Q574,1)*100,0)&gt;12,ROUND(MOD($Q574,1)*10,0),ROUND(MOD($Q574,1)*100,0))+1,0),"")),IFERROR(IF(LEN($Q574)-LEN(SUBSTITUTE($Q574,".",""))&gt;=2,DATEVALUE(SUBSTITUTE(TRIM($Q574),".","-")),DATE(VALUE(LEFT(TRIM($Q574),4)),VALUE(MID(TRIM($Q574),6,2))+1,0)),"")))</f>
        <v/>
      </c>
      <c r="AB574" s="77" t="str">
        <f aca="false">IF(TRIM($S574&amp;"")="","",IF(ISNUMBER($S574),IF($S574&gt;10000,$S574,IFERROR(DATE(INT($S574),IF(ROUND(MOD($S574,1)*100,0)&gt;12,ROUND(MOD($S574,1)*10,0),ROUND(MOD($S574,1)*100,0))+1,0),"")),IFERROR(IF(LEN($S574)-LEN(SUBSTITUTE($S574,".",""))&gt;=2,DATEVALUE(SUBSTITUTE(TRIM($S574),".","-")),DATE(VALUE(LEFT(TRIM($S574),4)),VALUE(MID(TRIM($S574),6,2))+1,0)),"")))</f>
        <v/>
      </c>
      <c r="AC574" s="77" t="str">
        <f aca="false">IF(TRIM($T574&amp;"")="","",IF(ISNUMBER($T574),IF($T574&gt;10000,$T574,IFERROR(DATE(INT($T574),IF(ROUND(MOD($T574,1)*100,0)&gt;12,ROUND(MOD($T574,1)*10,0),ROUND(MOD($T574,1)*100,0))+1,0),"")),IFERROR(IF(LEN($T574)-LEN(SUBSTITUTE($T574,".",""))&gt;=2,DATEVALUE(SUBSTITUTE(TRIM($T574),".","-")),DATE(VALUE(LEFT(TRIM($T574),4)),VALUE(MID(TRIM($T574),6,2))+1,0)),"")))</f>
        <v/>
      </c>
    </row>
    <row r="575" customFormat="false" ht="14.25" hidden="false" customHeight="false" outlineLevel="0" collapsed="false">
      <c r="X575" s="77"/>
      <c r="Y575" s="78" t="str">
        <f aca="true">IF(TRIM($B575&amp;$C575)="","",IF(OR($W575="安装免保",$W575="技术免保",$W575="质保期内"),IF(NOT(ISNUMBER($X575)),"▲免保到期日没填",IF($X575&lt;TODAY(),"▲免保已到期，转收费",IF($X575-TODAY()&lt;=提醒天数,"免保剩"&amp;($X575-TODAY())&amp;"天","免保中"))),IF($W575="暂停维保","暂停中",IF($W575="已解约","已解约",""))))</f>
        <v/>
      </c>
      <c r="Z575" s="78" t="str">
        <f aca="true">IF(TRIM($B575&amp;$C575)="","",TRIM(IF($AA575="","",IF($AA575&lt;TODAY(),"年检已过期"&amp;(TODAY()-$AA575)&amp;"天 ",IF($AA575-TODAY()&lt;=提醒天数,"年检剩"&amp;($AA575-TODAY())&amp;"天 ","")))&amp;IF($AB575="","",IF($AB575&lt;TODAY(),"限速器已过期"&amp;(TODAY()-$AB575)&amp;"天 ",IF($AB575-TODAY()&lt;=提醒天数,"限速器剩"&amp;($AB575-TODAY())&amp;"天 ","")))&amp;IF($AC575="","",IF($AC575&lt;TODAY(),"载重试验已过期"&amp;(TODAY()-$AC575)&amp;"天 ",IF($AC575-TODAY()&lt;=提醒天数,"载重试验剩"&amp;($AC575-TODAY())&amp;"天 ","")))))</f>
        <v/>
      </c>
      <c r="AA575" s="77" t="str">
        <f aca="false">IF(TRIM($Q575&amp;"")="","",IF(ISNUMBER($Q575),IF($Q575&gt;10000,$Q575,IFERROR(DATE(INT($Q575),IF(ROUND(MOD($Q575,1)*100,0)&gt;12,ROUND(MOD($Q575,1)*10,0),ROUND(MOD($Q575,1)*100,0))+1,0),"")),IFERROR(IF(LEN($Q575)-LEN(SUBSTITUTE($Q575,".",""))&gt;=2,DATEVALUE(SUBSTITUTE(TRIM($Q575),".","-")),DATE(VALUE(LEFT(TRIM($Q575),4)),VALUE(MID(TRIM($Q575),6,2))+1,0)),"")))</f>
        <v/>
      </c>
      <c r="AB575" s="77" t="str">
        <f aca="false">IF(TRIM($S575&amp;"")="","",IF(ISNUMBER($S575),IF($S575&gt;10000,$S575,IFERROR(DATE(INT($S575),IF(ROUND(MOD($S575,1)*100,0)&gt;12,ROUND(MOD($S575,1)*10,0),ROUND(MOD($S575,1)*100,0))+1,0),"")),IFERROR(IF(LEN($S575)-LEN(SUBSTITUTE($S575,".",""))&gt;=2,DATEVALUE(SUBSTITUTE(TRIM($S575),".","-")),DATE(VALUE(LEFT(TRIM($S575),4)),VALUE(MID(TRIM($S575),6,2))+1,0)),"")))</f>
        <v/>
      </c>
      <c r="AC575" s="77" t="str">
        <f aca="false">IF(TRIM($T575&amp;"")="","",IF(ISNUMBER($T575),IF($T575&gt;10000,$T575,IFERROR(DATE(INT($T575),IF(ROUND(MOD($T575,1)*100,0)&gt;12,ROUND(MOD($T575,1)*10,0),ROUND(MOD($T575,1)*100,0))+1,0),"")),IFERROR(IF(LEN($T575)-LEN(SUBSTITUTE($T575,".",""))&gt;=2,DATEVALUE(SUBSTITUTE(TRIM($T575),".","-")),DATE(VALUE(LEFT(TRIM($T575),4)),VALUE(MID(TRIM($T575),6,2))+1,0)),"")))</f>
        <v/>
      </c>
    </row>
    <row r="576" customFormat="false" ht="14.25" hidden="false" customHeight="false" outlineLevel="0" collapsed="false">
      <c r="X576" s="77"/>
      <c r="Y576" s="78" t="str">
        <f aca="true">IF(TRIM($B576&amp;$C576)="","",IF(OR($W576="安装免保",$W576="技术免保",$W576="质保期内"),IF(NOT(ISNUMBER($X576)),"▲免保到期日没填",IF($X576&lt;TODAY(),"▲免保已到期，转收费",IF($X576-TODAY()&lt;=提醒天数,"免保剩"&amp;($X576-TODAY())&amp;"天","免保中"))),IF($W576="暂停维保","暂停中",IF($W576="已解约","已解约",""))))</f>
        <v/>
      </c>
      <c r="Z576" s="78" t="str">
        <f aca="true">IF(TRIM($B576&amp;$C576)="","",TRIM(IF($AA576="","",IF($AA576&lt;TODAY(),"年检已过期"&amp;(TODAY()-$AA576)&amp;"天 ",IF($AA576-TODAY()&lt;=提醒天数,"年检剩"&amp;($AA576-TODAY())&amp;"天 ","")))&amp;IF($AB576="","",IF($AB576&lt;TODAY(),"限速器已过期"&amp;(TODAY()-$AB576)&amp;"天 ",IF($AB576-TODAY()&lt;=提醒天数,"限速器剩"&amp;($AB576-TODAY())&amp;"天 ","")))&amp;IF($AC576="","",IF($AC576&lt;TODAY(),"载重试验已过期"&amp;(TODAY()-$AC576)&amp;"天 ",IF($AC576-TODAY()&lt;=提醒天数,"载重试验剩"&amp;($AC576-TODAY())&amp;"天 ","")))))</f>
        <v/>
      </c>
      <c r="AA576" s="77" t="str">
        <f aca="false">IF(TRIM($Q576&amp;"")="","",IF(ISNUMBER($Q576),IF($Q576&gt;10000,$Q576,IFERROR(DATE(INT($Q576),IF(ROUND(MOD($Q576,1)*100,0)&gt;12,ROUND(MOD($Q576,1)*10,0),ROUND(MOD($Q576,1)*100,0))+1,0),"")),IFERROR(IF(LEN($Q576)-LEN(SUBSTITUTE($Q576,".",""))&gt;=2,DATEVALUE(SUBSTITUTE(TRIM($Q576),".","-")),DATE(VALUE(LEFT(TRIM($Q576),4)),VALUE(MID(TRIM($Q576),6,2))+1,0)),"")))</f>
        <v/>
      </c>
      <c r="AB576" s="77" t="str">
        <f aca="false">IF(TRIM($S576&amp;"")="","",IF(ISNUMBER($S576),IF($S576&gt;10000,$S576,IFERROR(DATE(INT($S576),IF(ROUND(MOD($S576,1)*100,0)&gt;12,ROUND(MOD($S576,1)*10,0),ROUND(MOD($S576,1)*100,0))+1,0),"")),IFERROR(IF(LEN($S576)-LEN(SUBSTITUTE($S576,".",""))&gt;=2,DATEVALUE(SUBSTITUTE(TRIM($S576),".","-")),DATE(VALUE(LEFT(TRIM($S576),4)),VALUE(MID(TRIM($S576),6,2))+1,0)),"")))</f>
        <v/>
      </c>
      <c r="AC576" s="77" t="str">
        <f aca="false">IF(TRIM($T576&amp;"")="","",IF(ISNUMBER($T576),IF($T576&gt;10000,$T576,IFERROR(DATE(INT($T576),IF(ROUND(MOD($T576,1)*100,0)&gt;12,ROUND(MOD($T576,1)*10,0),ROUND(MOD($T576,1)*100,0))+1,0),"")),IFERROR(IF(LEN($T576)-LEN(SUBSTITUTE($T576,".",""))&gt;=2,DATEVALUE(SUBSTITUTE(TRIM($T576),".","-")),DATE(VALUE(LEFT(TRIM($T576),4)),VALUE(MID(TRIM($T576),6,2))+1,0)),"")))</f>
        <v/>
      </c>
    </row>
    <row r="577" customFormat="false" ht="14.25" hidden="false" customHeight="false" outlineLevel="0" collapsed="false">
      <c r="X577" s="77"/>
      <c r="Y577" s="78" t="str">
        <f aca="true">IF(TRIM($B577&amp;$C577)="","",IF(OR($W577="安装免保",$W577="技术免保",$W577="质保期内"),IF(NOT(ISNUMBER($X577)),"▲免保到期日没填",IF($X577&lt;TODAY(),"▲免保已到期，转收费",IF($X577-TODAY()&lt;=提醒天数,"免保剩"&amp;($X577-TODAY())&amp;"天","免保中"))),IF($W577="暂停维保","暂停中",IF($W577="已解约","已解约",""))))</f>
        <v/>
      </c>
      <c r="Z577" s="78" t="str">
        <f aca="true">IF(TRIM($B577&amp;$C577)="","",TRIM(IF($AA577="","",IF($AA577&lt;TODAY(),"年检已过期"&amp;(TODAY()-$AA577)&amp;"天 ",IF($AA577-TODAY()&lt;=提醒天数,"年检剩"&amp;($AA577-TODAY())&amp;"天 ","")))&amp;IF($AB577="","",IF($AB577&lt;TODAY(),"限速器已过期"&amp;(TODAY()-$AB577)&amp;"天 ",IF($AB577-TODAY()&lt;=提醒天数,"限速器剩"&amp;($AB577-TODAY())&amp;"天 ","")))&amp;IF($AC577="","",IF($AC577&lt;TODAY(),"载重试验已过期"&amp;(TODAY()-$AC577)&amp;"天 ",IF($AC577-TODAY()&lt;=提醒天数,"载重试验剩"&amp;($AC577-TODAY())&amp;"天 ","")))))</f>
        <v/>
      </c>
      <c r="AA577" s="77" t="str">
        <f aca="false">IF(TRIM($Q577&amp;"")="","",IF(ISNUMBER($Q577),IF($Q577&gt;10000,$Q577,IFERROR(DATE(INT($Q577),IF(ROUND(MOD($Q577,1)*100,0)&gt;12,ROUND(MOD($Q577,1)*10,0),ROUND(MOD($Q577,1)*100,0))+1,0),"")),IFERROR(IF(LEN($Q577)-LEN(SUBSTITUTE($Q577,".",""))&gt;=2,DATEVALUE(SUBSTITUTE(TRIM($Q577),".","-")),DATE(VALUE(LEFT(TRIM($Q577),4)),VALUE(MID(TRIM($Q577),6,2))+1,0)),"")))</f>
        <v/>
      </c>
      <c r="AB577" s="77" t="str">
        <f aca="false">IF(TRIM($S577&amp;"")="","",IF(ISNUMBER($S577),IF($S577&gt;10000,$S577,IFERROR(DATE(INT($S577),IF(ROUND(MOD($S577,1)*100,0)&gt;12,ROUND(MOD($S577,1)*10,0),ROUND(MOD($S577,1)*100,0))+1,0),"")),IFERROR(IF(LEN($S577)-LEN(SUBSTITUTE($S577,".",""))&gt;=2,DATEVALUE(SUBSTITUTE(TRIM($S577),".","-")),DATE(VALUE(LEFT(TRIM($S577),4)),VALUE(MID(TRIM($S577),6,2))+1,0)),"")))</f>
        <v/>
      </c>
      <c r="AC577" s="77" t="str">
        <f aca="false">IF(TRIM($T577&amp;"")="","",IF(ISNUMBER($T577),IF($T577&gt;10000,$T577,IFERROR(DATE(INT($T577),IF(ROUND(MOD($T577,1)*100,0)&gt;12,ROUND(MOD($T577,1)*10,0),ROUND(MOD($T577,1)*100,0))+1,0),"")),IFERROR(IF(LEN($T577)-LEN(SUBSTITUTE($T577,".",""))&gt;=2,DATEVALUE(SUBSTITUTE(TRIM($T577),".","-")),DATE(VALUE(LEFT(TRIM($T577),4)),VALUE(MID(TRIM($T577),6,2))+1,0)),"")))</f>
        <v/>
      </c>
    </row>
    <row r="578" customFormat="false" ht="14.25" hidden="false" customHeight="false" outlineLevel="0" collapsed="false">
      <c r="X578" s="77"/>
      <c r="Y578" s="78" t="str">
        <f aca="true">IF(TRIM($B578&amp;$C578)="","",IF(OR($W578="安装免保",$W578="技术免保",$W578="质保期内"),IF(NOT(ISNUMBER($X578)),"▲免保到期日没填",IF($X578&lt;TODAY(),"▲免保已到期，转收费",IF($X578-TODAY()&lt;=提醒天数,"免保剩"&amp;($X578-TODAY())&amp;"天","免保中"))),IF($W578="暂停维保","暂停中",IF($W578="已解约","已解约",""))))</f>
        <v/>
      </c>
      <c r="Z578" s="78" t="str">
        <f aca="true">IF(TRIM($B578&amp;$C578)="","",TRIM(IF($AA578="","",IF($AA578&lt;TODAY(),"年检已过期"&amp;(TODAY()-$AA578)&amp;"天 ",IF($AA578-TODAY()&lt;=提醒天数,"年检剩"&amp;($AA578-TODAY())&amp;"天 ","")))&amp;IF($AB578="","",IF($AB578&lt;TODAY(),"限速器已过期"&amp;(TODAY()-$AB578)&amp;"天 ",IF($AB578-TODAY()&lt;=提醒天数,"限速器剩"&amp;($AB578-TODAY())&amp;"天 ","")))&amp;IF($AC578="","",IF($AC578&lt;TODAY(),"载重试验已过期"&amp;(TODAY()-$AC578)&amp;"天 ",IF($AC578-TODAY()&lt;=提醒天数,"载重试验剩"&amp;($AC578-TODAY())&amp;"天 ","")))))</f>
        <v/>
      </c>
      <c r="AA578" s="77" t="str">
        <f aca="false">IF(TRIM($Q578&amp;"")="","",IF(ISNUMBER($Q578),IF($Q578&gt;10000,$Q578,IFERROR(DATE(INT($Q578),IF(ROUND(MOD($Q578,1)*100,0)&gt;12,ROUND(MOD($Q578,1)*10,0),ROUND(MOD($Q578,1)*100,0))+1,0),"")),IFERROR(IF(LEN($Q578)-LEN(SUBSTITUTE($Q578,".",""))&gt;=2,DATEVALUE(SUBSTITUTE(TRIM($Q578),".","-")),DATE(VALUE(LEFT(TRIM($Q578),4)),VALUE(MID(TRIM($Q578),6,2))+1,0)),"")))</f>
        <v/>
      </c>
      <c r="AB578" s="77" t="str">
        <f aca="false">IF(TRIM($S578&amp;"")="","",IF(ISNUMBER($S578),IF($S578&gt;10000,$S578,IFERROR(DATE(INT($S578),IF(ROUND(MOD($S578,1)*100,0)&gt;12,ROUND(MOD($S578,1)*10,0),ROUND(MOD($S578,1)*100,0))+1,0),"")),IFERROR(IF(LEN($S578)-LEN(SUBSTITUTE($S578,".",""))&gt;=2,DATEVALUE(SUBSTITUTE(TRIM($S578),".","-")),DATE(VALUE(LEFT(TRIM($S578),4)),VALUE(MID(TRIM($S578),6,2))+1,0)),"")))</f>
        <v/>
      </c>
      <c r="AC578" s="77" t="str">
        <f aca="false">IF(TRIM($T578&amp;"")="","",IF(ISNUMBER($T578),IF($T578&gt;10000,$T578,IFERROR(DATE(INT($T578),IF(ROUND(MOD($T578,1)*100,0)&gt;12,ROUND(MOD($T578,1)*10,0),ROUND(MOD($T578,1)*100,0))+1,0),"")),IFERROR(IF(LEN($T578)-LEN(SUBSTITUTE($T578,".",""))&gt;=2,DATEVALUE(SUBSTITUTE(TRIM($T578),".","-")),DATE(VALUE(LEFT(TRIM($T578),4)),VALUE(MID(TRIM($T578),6,2))+1,0)),"")))</f>
        <v/>
      </c>
    </row>
    <row r="579" customFormat="false" ht="14.25" hidden="false" customHeight="false" outlineLevel="0" collapsed="false">
      <c r="X579" s="77"/>
      <c r="Y579" s="78" t="str">
        <f aca="true">IF(TRIM($B579&amp;$C579)="","",IF(OR($W579="安装免保",$W579="技术免保",$W579="质保期内"),IF(NOT(ISNUMBER($X579)),"▲免保到期日没填",IF($X579&lt;TODAY(),"▲免保已到期，转收费",IF($X579-TODAY()&lt;=提醒天数,"免保剩"&amp;($X579-TODAY())&amp;"天","免保中"))),IF($W579="暂停维保","暂停中",IF($W579="已解约","已解约",""))))</f>
        <v/>
      </c>
      <c r="Z579" s="78" t="str">
        <f aca="true">IF(TRIM($B579&amp;$C579)="","",TRIM(IF($AA579="","",IF($AA579&lt;TODAY(),"年检已过期"&amp;(TODAY()-$AA579)&amp;"天 ",IF($AA579-TODAY()&lt;=提醒天数,"年检剩"&amp;($AA579-TODAY())&amp;"天 ","")))&amp;IF($AB579="","",IF($AB579&lt;TODAY(),"限速器已过期"&amp;(TODAY()-$AB579)&amp;"天 ",IF($AB579-TODAY()&lt;=提醒天数,"限速器剩"&amp;($AB579-TODAY())&amp;"天 ","")))&amp;IF($AC579="","",IF($AC579&lt;TODAY(),"载重试验已过期"&amp;(TODAY()-$AC579)&amp;"天 ",IF($AC579-TODAY()&lt;=提醒天数,"载重试验剩"&amp;($AC579-TODAY())&amp;"天 ","")))))</f>
        <v/>
      </c>
      <c r="AA579" s="77" t="str">
        <f aca="false">IF(TRIM($Q579&amp;"")="","",IF(ISNUMBER($Q579),IF($Q579&gt;10000,$Q579,IFERROR(DATE(INT($Q579),IF(ROUND(MOD($Q579,1)*100,0)&gt;12,ROUND(MOD($Q579,1)*10,0),ROUND(MOD($Q579,1)*100,0))+1,0),"")),IFERROR(IF(LEN($Q579)-LEN(SUBSTITUTE($Q579,".",""))&gt;=2,DATEVALUE(SUBSTITUTE(TRIM($Q579),".","-")),DATE(VALUE(LEFT(TRIM($Q579),4)),VALUE(MID(TRIM($Q579),6,2))+1,0)),"")))</f>
        <v/>
      </c>
      <c r="AB579" s="77" t="str">
        <f aca="false">IF(TRIM($S579&amp;"")="","",IF(ISNUMBER($S579),IF($S579&gt;10000,$S579,IFERROR(DATE(INT($S579),IF(ROUND(MOD($S579,1)*100,0)&gt;12,ROUND(MOD($S579,1)*10,0),ROUND(MOD($S579,1)*100,0))+1,0),"")),IFERROR(IF(LEN($S579)-LEN(SUBSTITUTE($S579,".",""))&gt;=2,DATEVALUE(SUBSTITUTE(TRIM($S579),".","-")),DATE(VALUE(LEFT(TRIM($S579),4)),VALUE(MID(TRIM($S579),6,2))+1,0)),"")))</f>
        <v/>
      </c>
      <c r="AC579" s="77" t="str">
        <f aca="false">IF(TRIM($T579&amp;"")="","",IF(ISNUMBER($T579),IF($T579&gt;10000,$T579,IFERROR(DATE(INT($T579),IF(ROUND(MOD($T579,1)*100,0)&gt;12,ROUND(MOD($T579,1)*10,0),ROUND(MOD($T579,1)*100,0))+1,0),"")),IFERROR(IF(LEN($T579)-LEN(SUBSTITUTE($T579,".",""))&gt;=2,DATEVALUE(SUBSTITUTE(TRIM($T579),".","-")),DATE(VALUE(LEFT(TRIM($T579),4)),VALUE(MID(TRIM($T579),6,2))+1,0)),"")))</f>
        <v/>
      </c>
    </row>
    <row r="580" customFormat="false" ht="14.25" hidden="false" customHeight="false" outlineLevel="0" collapsed="false">
      <c r="X580" s="77"/>
      <c r="Y580" s="78" t="str">
        <f aca="true">IF(TRIM($B580&amp;$C580)="","",IF(OR($W580="安装免保",$W580="技术免保",$W580="质保期内"),IF(NOT(ISNUMBER($X580)),"▲免保到期日没填",IF($X580&lt;TODAY(),"▲免保已到期，转收费",IF($X580-TODAY()&lt;=提醒天数,"免保剩"&amp;($X580-TODAY())&amp;"天","免保中"))),IF($W580="暂停维保","暂停中",IF($W580="已解约","已解约",""))))</f>
        <v/>
      </c>
      <c r="Z580" s="78" t="str">
        <f aca="true">IF(TRIM($B580&amp;$C580)="","",TRIM(IF($AA580="","",IF($AA580&lt;TODAY(),"年检已过期"&amp;(TODAY()-$AA580)&amp;"天 ",IF($AA580-TODAY()&lt;=提醒天数,"年检剩"&amp;($AA580-TODAY())&amp;"天 ","")))&amp;IF($AB580="","",IF($AB580&lt;TODAY(),"限速器已过期"&amp;(TODAY()-$AB580)&amp;"天 ",IF($AB580-TODAY()&lt;=提醒天数,"限速器剩"&amp;($AB580-TODAY())&amp;"天 ","")))&amp;IF($AC580="","",IF($AC580&lt;TODAY(),"载重试验已过期"&amp;(TODAY()-$AC580)&amp;"天 ",IF($AC580-TODAY()&lt;=提醒天数,"载重试验剩"&amp;($AC580-TODAY())&amp;"天 ","")))))</f>
        <v/>
      </c>
      <c r="AA580" s="77" t="str">
        <f aca="false">IF(TRIM($Q580&amp;"")="","",IF(ISNUMBER($Q580),IF($Q580&gt;10000,$Q580,IFERROR(DATE(INT($Q580),IF(ROUND(MOD($Q580,1)*100,0)&gt;12,ROUND(MOD($Q580,1)*10,0),ROUND(MOD($Q580,1)*100,0))+1,0),"")),IFERROR(IF(LEN($Q580)-LEN(SUBSTITUTE($Q580,".",""))&gt;=2,DATEVALUE(SUBSTITUTE(TRIM($Q580),".","-")),DATE(VALUE(LEFT(TRIM($Q580),4)),VALUE(MID(TRIM($Q580),6,2))+1,0)),"")))</f>
        <v/>
      </c>
      <c r="AB580" s="77" t="str">
        <f aca="false">IF(TRIM($S580&amp;"")="","",IF(ISNUMBER($S580),IF($S580&gt;10000,$S580,IFERROR(DATE(INT($S580),IF(ROUND(MOD($S580,1)*100,0)&gt;12,ROUND(MOD($S580,1)*10,0),ROUND(MOD($S580,1)*100,0))+1,0),"")),IFERROR(IF(LEN($S580)-LEN(SUBSTITUTE($S580,".",""))&gt;=2,DATEVALUE(SUBSTITUTE(TRIM($S580),".","-")),DATE(VALUE(LEFT(TRIM($S580),4)),VALUE(MID(TRIM($S580),6,2))+1,0)),"")))</f>
        <v/>
      </c>
      <c r="AC580" s="77" t="str">
        <f aca="false">IF(TRIM($T580&amp;"")="","",IF(ISNUMBER($T580),IF($T580&gt;10000,$T580,IFERROR(DATE(INT($T580),IF(ROUND(MOD($T580,1)*100,0)&gt;12,ROUND(MOD($T580,1)*10,0),ROUND(MOD($T580,1)*100,0))+1,0),"")),IFERROR(IF(LEN($T580)-LEN(SUBSTITUTE($T580,".",""))&gt;=2,DATEVALUE(SUBSTITUTE(TRIM($T580),".","-")),DATE(VALUE(LEFT(TRIM($T580),4)),VALUE(MID(TRIM($T580),6,2))+1,0)),"")))</f>
        <v/>
      </c>
    </row>
    <row r="581" customFormat="false" ht="14.25" hidden="false" customHeight="false" outlineLevel="0" collapsed="false">
      <c r="X581" s="77"/>
      <c r="Y581" s="78" t="str">
        <f aca="true">IF(TRIM($B581&amp;$C581)="","",IF(OR($W581="安装免保",$W581="技术免保",$W581="质保期内"),IF(NOT(ISNUMBER($X581)),"▲免保到期日没填",IF($X581&lt;TODAY(),"▲免保已到期，转收费",IF($X581-TODAY()&lt;=提醒天数,"免保剩"&amp;($X581-TODAY())&amp;"天","免保中"))),IF($W581="暂停维保","暂停中",IF($W581="已解约","已解约",""))))</f>
        <v/>
      </c>
      <c r="Z581" s="78" t="str">
        <f aca="true">IF(TRIM($B581&amp;$C581)="","",TRIM(IF($AA581="","",IF($AA581&lt;TODAY(),"年检已过期"&amp;(TODAY()-$AA581)&amp;"天 ",IF($AA581-TODAY()&lt;=提醒天数,"年检剩"&amp;($AA581-TODAY())&amp;"天 ","")))&amp;IF($AB581="","",IF($AB581&lt;TODAY(),"限速器已过期"&amp;(TODAY()-$AB581)&amp;"天 ",IF($AB581-TODAY()&lt;=提醒天数,"限速器剩"&amp;($AB581-TODAY())&amp;"天 ","")))&amp;IF($AC581="","",IF($AC581&lt;TODAY(),"载重试验已过期"&amp;(TODAY()-$AC581)&amp;"天 ",IF($AC581-TODAY()&lt;=提醒天数,"载重试验剩"&amp;($AC581-TODAY())&amp;"天 ","")))))</f>
        <v/>
      </c>
      <c r="AA581" s="77" t="str">
        <f aca="false">IF(TRIM($Q581&amp;"")="","",IF(ISNUMBER($Q581),IF($Q581&gt;10000,$Q581,IFERROR(DATE(INT($Q581),IF(ROUND(MOD($Q581,1)*100,0)&gt;12,ROUND(MOD($Q581,1)*10,0),ROUND(MOD($Q581,1)*100,0))+1,0),"")),IFERROR(IF(LEN($Q581)-LEN(SUBSTITUTE($Q581,".",""))&gt;=2,DATEVALUE(SUBSTITUTE(TRIM($Q581),".","-")),DATE(VALUE(LEFT(TRIM($Q581),4)),VALUE(MID(TRIM($Q581),6,2))+1,0)),"")))</f>
        <v/>
      </c>
      <c r="AB581" s="77" t="str">
        <f aca="false">IF(TRIM($S581&amp;"")="","",IF(ISNUMBER($S581),IF($S581&gt;10000,$S581,IFERROR(DATE(INT($S581),IF(ROUND(MOD($S581,1)*100,0)&gt;12,ROUND(MOD($S581,1)*10,0),ROUND(MOD($S581,1)*100,0))+1,0),"")),IFERROR(IF(LEN($S581)-LEN(SUBSTITUTE($S581,".",""))&gt;=2,DATEVALUE(SUBSTITUTE(TRIM($S581),".","-")),DATE(VALUE(LEFT(TRIM($S581),4)),VALUE(MID(TRIM($S581),6,2))+1,0)),"")))</f>
        <v/>
      </c>
      <c r="AC581" s="77" t="str">
        <f aca="false">IF(TRIM($T581&amp;"")="","",IF(ISNUMBER($T581),IF($T581&gt;10000,$T581,IFERROR(DATE(INT($T581),IF(ROUND(MOD($T581,1)*100,0)&gt;12,ROUND(MOD($T581,1)*10,0),ROUND(MOD($T581,1)*100,0))+1,0),"")),IFERROR(IF(LEN($T581)-LEN(SUBSTITUTE($T581,".",""))&gt;=2,DATEVALUE(SUBSTITUTE(TRIM($T581),".","-")),DATE(VALUE(LEFT(TRIM($T581),4)),VALUE(MID(TRIM($T581),6,2))+1,0)),"")))</f>
        <v/>
      </c>
    </row>
    <row r="582" customFormat="false" ht="14.25" hidden="false" customHeight="false" outlineLevel="0" collapsed="false">
      <c r="X582" s="77"/>
      <c r="Y582" s="78" t="str">
        <f aca="true">IF(TRIM($B582&amp;$C582)="","",IF(OR($W582="安装免保",$W582="技术免保",$W582="质保期内"),IF(NOT(ISNUMBER($X582)),"▲免保到期日没填",IF($X582&lt;TODAY(),"▲免保已到期，转收费",IF($X582-TODAY()&lt;=提醒天数,"免保剩"&amp;($X582-TODAY())&amp;"天","免保中"))),IF($W582="暂停维保","暂停中",IF($W582="已解约","已解约",""))))</f>
        <v/>
      </c>
      <c r="Z582" s="78" t="str">
        <f aca="true">IF(TRIM($B582&amp;$C582)="","",TRIM(IF($AA582="","",IF($AA582&lt;TODAY(),"年检已过期"&amp;(TODAY()-$AA582)&amp;"天 ",IF($AA582-TODAY()&lt;=提醒天数,"年检剩"&amp;($AA582-TODAY())&amp;"天 ","")))&amp;IF($AB582="","",IF($AB582&lt;TODAY(),"限速器已过期"&amp;(TODAY()-$AB582)&amp;"天 ",IF($AB582-TODAY()&lt;=提醒天数,"限速器剩"&amp;($AB582-TODAY())&amp;"天 ","")))&amp;IF($AC582="","",IF($AC582&lt;TODAY(),"载重试验已过期"&amp;(TODAY()-$AC582)&amp;"天 ",IF($AC582-TODAY()&lt;=提醒天数,"载重试验剩"&amp;($AC582-TODAY())&amp;"天 ","")))))</f>
        <v/>
      </c>
      <c r="AA582" s="77" t="str">
        <f aca="false">IF(TRIM($Q582&amp;"")="","",IF(ISNUMBER($Q582),IF($Q582&gt;10000,$Q582,IFERROR(DATE(INT($Q582),IF(ROUND(MOD($Q582,1)*100,0)&gt;12,ROUND(MOD($Q582,1)*10,0),ROUND(MOD($Q582,1)*100,0))+1,0),"")),IFERROR(IF(LEN($Q582)-LEN(SUBSTITUTE($Q582,".",""))&gt;=2,DATEVALUE(SUBSTITUTE(TRIM($Q582),".","-")),DATE(VALUE(LEFT(TRIM($Q582),4)),VALUE(MID(TRIM($Q582),6,2))+1,0)),"")))</f>
        <v/>
      </c>
      <c r="AB582" s="77" t="str">
        <f aca="false">IF(TRIM($S582&amp;"")="","",IF(ISNUMBER($S582),IF($S582&gt;10000,$S582,IFERROR(DATE(INT($S582),IF(ROUND(MOD($S582,1)*100,0)&gt;12,ROUND(MOD($S582,1)*10,0),ROUND(MOD($S582,1)*100,0))+1,0),"")),IFERROR(IF(LEN($S582)-LEN(SUBSTITUTE($S582,".",""))&gt;=2,DATEVALUE(SUBSTITUTE(TRIM($S582),".","-")),DATE(VALUE(LEFT(TRIM($S582),4)),VALUE(MID(TRIM($S582),6,2))+1,0)),"")))</f>
        <v/>
      </c>
      <c r="AC582" s="77" t="str">
        <f aca="false">IF(TRIM($T582&amp;"")="","",IF(ISNUMBER($T582),IF($T582&gt;10000,$T582,IFERROR(DATE(INT($T582),IF(ROUND(MOD($T582,1)*100,0)&gt;12,ROUND(MOD($T582,1)*10,0),ROUND(MOD($T582,1)*100,0))+1,0),"")),IFERROR(IF(LEN($T582)-LEN(SUBSTITUTE($T582,".",""))&gt;=2,DATEVALUE(SUBSTITUTE(TRIM($T582),".","-")),DATE(VALUE(LEFT(TRIM($T582),4)),VALUE(MID(TRIM($T582),6,2))+1,0)),"")))</f>
        <v/>
      </c>
    </row>
    <row r="583" customFormat="false" ht="14.25" hidden="false" customHeight="false" outlineLevel="0" collapsed="false">
      <c r="X583" s="77"/>
      <c r="Y583" s="78" t="str">
        <f aca="true">IF(TRIM($B583&amp;$C583)="","",IF(OR($W583="安装免保",$W583="技术免保",$W583="质保期内"),IF(NOT(ISNUMBER($X583)),"▲免保到期日没填",IF($X583&lt;TODAY(),"▲免保已到期，转收费",IF($X583-TODAY()&lt;=提醒天数,"免保剩"&amp;($X583-TODAY())&amp;"天","免保中"))),IF($W583="暂停维保","暂停中",IF($W583="已解约","已解约",""))))</f>
        <v/>
      </c>
      <c r="Z583" s="78" t="str">
        <f aca="true">IF(TRIM($B583&amp;$C583)="","",TRIM(IF($AA583="","",IF($AA583&lt;TODAY(),"年检已过期"&amp;(TODAY()-$AA583)&amp;"天 ",IF($AA583-TODAY()&lt;=提醒天数,"年检剩"&amp;($AA583-TODAY())&amp;"天 ","")))&amp;IF($AB583="","",IF($AB583&lt;TODAY(),"限速器已过期"&amp;(TODAY()-$AB583)&amp;"天 ",IF($AB583-TODAY()&lt;=提醒天数,"限速器剩"&amp;($AB583-TODAY())&amp;"天 ","")))&amp;IF($AC583="","",IF($AC583&lt;TODAY(),"载重试验已过期"&amp;(TODAY()-$AC583)&amp;"天 ",IF($AC583-TODAY()&lt;=提醒天数,"载重试验剩"&amp;($AC583-TODAY())&amp;"天 ","")))))</f>
        <v/>
      </c>
      <c r="AA583" s="77" t="str">
        <f aca="false">IF(TRIM($Q583&amp;"")="","",IF(ISNUMBER($Q583),IF($Q583&gt;10000,$Q583,IFERROR(DATE(INT($Q583),IF(ROUND(MOD($Q583,1)*100,0)&gt;12,ROUND(MOD($Q583,1)*10,0),ROUND(MOD($Q583,1)*100,0))+1,0),"")),IFERROR(IF(LEN($Q583)-LEN(SUBSTITUTE($Q583,".",""))&gt;=2,DATEVALUE(SUBSTITUTE(TRIM($Q583),".","-")),DATE(VALUE(LEFT(TRIM($Q583),4)),VALUE(MID(TRIM($Q583),6,2))+1,0)),"")))</f>
        <v/>
      </c>
      <c r="AB583" s="77" t="str">
        <f aca="false">IF(TRIM($S583&amp;"")="","",IF(ISNUMBER($S583),IF($S583&gt;10000,$S583,IFERROR(DATE(INT($S583),IF(ROUND(MOD($S583,1)*100,0)&gt;12,ROUND(MOD($S583,1)*10,0),ROUND(MOD($S583,1)*100,0))+1,0),"")),IFERROR(IF(LEN($S583)-LEN(SUBSTITUTE($S583,".",""))&gt;=2,DATEVALUE(SUBSTITUTE(TRIM($S583),".","-")),DATE(VALUE(LEFT(TRIM($S583),4)),VALUE(MID(TRIM($S583),6,2))+1,0)),"")))</f>
        <v/>
      </c>
      <c r="AC583" s="77" t="str">
        <f aca="false">IF(TRIM($T583&amp;"")="","",IF(ISNUMBER($T583),IF($T583&gt;10000,$T583,IFERROR(DATE(INT($T583),IF(ROUND(MOD($T583,1)*100,0)&gt;12,ROUND(MOD($T583,1)*10,0),ROUND(MOD($T583,1)*100,0))+1,0),"")),IFERROR(IF(LEN($T583)-LEN(SUBSTITUTE($T583,".",""))&gt;=2,DATEVALUE(SUBSTITUTE(TRIM($T583),".","-")),DATE(VALUE(LEFT(TRIM($T583),4)),VALUE(MID(TRIM($T583),6,2))+1,0)),"")))</f>
        <v/>
      </c>
    </row>
    <row r="584" customFormat="false" ht="14.25" hidden="false" customHeight="false" outlineLevel="0" collapsed="false">
      <c r="X584" s="77"/>
      <c r="Y584" s="78" t="str">
        <f aca="true">IF(TRIM($B584&amp;$C584)="","",IF(OR($W584="安装免保",$W584="技术免保",$W584="质保期内"),IF(NOT(ISNUMBER($X584)),"▲免保到期日没填",IF($X584&lt;TODAY(),"▲免保已到期，转收费",IF($X584-TODAY()&lt;=提醒天数,"免保剩"&amp;($X584-TODAY())&amp;"天","免保中"))),IF($W584="暂停维保","暂停中",IF($W584="已解约","已解约",""))))</f>
        <v/>
      </c>
      <c r="Z584" s="78" t="str">
        <f aca="true">IF(TRIM($B584&amp;$C584)="","",TRIM(IF($AA584="","",IF($AA584&lt;TODAY(),"年检已过期"&amp;(TODAY()-$AA584)&amp;"天 ",IF($AA584-TODAY()&lt;=提醒天数,"年检剩"&amp;($AA584-TODAY())&amp;"天 ","")))&amp;IF($AB584="","",IF($AB584&lt;TODAY(),"限速器已过期"&amp;(TODAY()-$AB584)&amp;"天 ",IF($AB584-TODAY()&lt;=提醒天数,"限速器剩"&amp;($AB584-TODAY())&amp;"天 ","")))&amp;IF($AC584="","",IF($AC584&lt;TODAY(),"载重试验已过期"&amp;(TODAY()-$AC584)&amp;"天 ",IF($AC584-TODAY()&lt;=提醒天数,"载重试验剩"&amp;($AC584-TODAY())&amp;"天 ","")))))</f>
        <v/>
      </c>
      <c r="AA584" s="77" t="str">
        <f aca="false">IF(TRIM($Q584&amp;"")="","",IF(ISNUMBER($Q584),IF($Q584&gt;10000,$Q584,IFERROR(DATE(INT($Q584),IF(ROUND(MOD($Q584,1)*100,0)&gt;12,ROUND(MOD($Q584,1)*10,0),ROUND(MOD($Q584,1)*100,0))+1,0),"")),IFERROR(IF(LEN($Q584)-LEN(SUBSTITUTE($Q584,".",""))&gt;=2,DATEVALUE(SUBSTITUTE(TRIM($Q584),".","-")),DATE(VALUE(LEFT(TRIM($Q584),4)),VALUE(MID(TRIM($Q584),6,2))+1,0)),"")))</f>
        <v/>
      </c>
      <c r="AB584" s="77" t="str">
        <f aca="false">IF(TRIM($S584&amp;"")="","",IF(ISNUMBER($S584),IF($S584&gt;10000,$S584,IFERROR(DATE(INT($S584),IF(ROUND(MOD($S584,1)*100,0)&gt;12,ROUND(MOD($S584,1)*10,0),ROUND(MOD($S584,1)*100,0))+1,0),"")),IFERROR(IF(LEN($S584)-LEN(SUBSTITUTE($S584,".",""))&gt;=2,DATEVALUE(SUBSTITUTE(TRIM($S584),".","-")),DATE(VALUE(LEFT(TRIM($S584),4)),VALUE(MID(TRIM($S584),6,2))+1,0)),"")))</f>
        <v/>
      </c>
      <c r="AC584" s="77" t="str">
        <f aca="false">IF(TRIM($T584&amp;"")="","",IF(ISNUMBER($T584),IF($T584&gt;10000,$T584,IFERROR(DATE(INT($T584),IF(ROUND(MOD($T584,1)*100,0)&gt;12,ROUND(MOD($T584,1)*10,0),ROUND(MOD($T584,1)*100,0))+1,0),"")),IFERROR(IF(LEN($T584)-LEN(SUBSTITUTE($T584,".",""))&gt;=2,DATEVALUE(SUBSTITUTE(TRIM($T584),".","-")),DATE(VALUE(LEFT(TRIM($T584),4)),VALUE(MID(TRIM($T584),6,2))+1,0)),"")))</f>
        <v/>
      </c>
    </row>
    <row r="585" customFormat="false" ht="14.25" hidden="false" customHeight="false" outlineLevel="0" collapsed="false">
      <c r="X585" s="77"/>
      <c r="Y585" s="78" t="str">
        <f aca="true">IF(TRIM($B585&amp;$C585)="","",IF(OR($W585="安装免保",$W585="技术免保",$W585="质保期内"),IF(NOT(ISNUMBER($X585)),"▲免保到期日没填",IF($X585&lt;TODAY(),"▲免保已到期，转收费",IF($X585-TODAY()&lt;=提醒天数,"免保剩"&amp;($X585-TODAY())&amp;"天","免保中"))),IF($W585="暂停维保","暂停中",IF($W585="已解约","已解约",""))))</f>
        <v/>
      </c>
      <c r="Z585" s="78" t="str">
        <f aca="true">IF(TRIM($B585&amp;$C585)="","",TRIM(IF($AA585="","",IF($AA585&lt;TODAY(),"年检已过期"&amp;(TODAY()-$AA585)&amp;"天 ",IF($AA585-TODAY()&lt;=提醒天数,"年检剩"&amp;($AA585-TODAY())&amp;"天 ","")))&amp;IF($AB585="","",IF($AB585&lt;TODAY(),"限速器已过期"&amp;(TODAY()-$AB585)&amp;"天 ",IF($AB585-TODAY()&lt;=提醒天数,"限速器剩"&amp;($AB585-TODAY())&amp;"天 ","")))&amp;IF($AC585="","",IF($AC585&lt;TODAY(),"载重试验已过期"&amp;(TODAY()-$AC585)&amp;"天 ",IF($AC585-TODAY()&lt;=提醒天数,"载重试验剩"&amp;($AC585-TODAY())&amp;"天 ","")))))</f>
        <v/>
      </c>
      <c r="AA585" s="77" t="str">
        <f aca="false">IF(TRIM($Q585&amp;"")="","",IF(ISNUMBER($Q585),IF($Q585&gt;10000,$Q585,IFERROR(DATE(INT($Q585),IF(ROUND(MOD($Q585,1)*100,0)&gt;12,ROUND(MOD($Q585,1)*10,0),ROUND(MOD($Q585,1)*100,0))+1,0),"")),IFERROR(IF(LEN($Q585)-LEN(SUBSTITUTE($Q585,".",""))&gt;=2,DATEVALUE(SUBSTITUTE(TRIM($Q585),".","-")),DATE(VALUE(LEFT(TRIM($Q585),4)),VALUE(MID(TRIM($Q585),6,2))+1,0)),"")))</f>
        <v/>
      </c>
      <c r="AB585" s="77" t="str">
        <f aca="false">IF(TRIM($S585&amp;"")="","",IF(ISNUMBER($S585),IF($S585&gt;10000,$S585,IFERROR(DATE(INT($S585),IF(ROUND(MOD($S585,1)*100,0)&gt;12,ROUND(MOD($S585,1)*10,0),ROUND(MOD($S585,1)*100,0))+1,0),"")),IFERROR(IF(LEN($S585)-LEN(SUBSTITUTE($S585,".",""))&gt;=2,DATEVALUE(SUBSTITUTE(TRIM($S585),".","-")),DATE(VALUE(LEFT(TRIM($S585),4)),VALUE(MID(TRIM($S585),6,2))+1,0)),"")))</f>
        <v/>
      </c>
      <c r="AC585" s="77" t="str">
        <f aca="false">IF(TRIM($T585&amp;"")="","",IF(ISNUMBER($T585),IF($T585&gt;10000,$T585,IFERROR(DATE(INT($T585),IF(ROUND(MOD($T585,1)*100,0)&gt;12,ROUND(MOD($T585,1)*10,0),ROUND(MOD($T585,1)*100,0))+1,0),"")),IFERROR(IF(LEN($T585)-LEN(SUBSTITUTE($T585,".",""))&gt;=2,DATEVALUE(SUBSTITUTE(TRIM($T585),".","-")),DATE(VALUE(LEFT(TRIM($T585),4)),VALUE(MID(TRIM($T585),6,2))+1,0)),"")))</f>
        <v/>
      </c>
    </row>
    <row r="586" customFormat="false" ht="14.25" hidden="false" customHeight="false" outlineLevel="0" collapsed="false">
      <c r="X586" s="77"/>
      <c r="Y586" s="78" t="str">
        <f aca="true">IF(TRIM($B586&amp;$C586)="","",IF(OR($W586="安装免保",$W586="技术免保",$W586="质保期内"),IF(NOT(ISNUMBER($X586)),"▲免保到期日没填",IF($X586&lt;TODAY(),"▲免保已到期，转收费",IF($X586-TODAY()&lt;=提醒天数,"免保剩"&amp;($X586-TODAY())&amp;"天","免保中"))),IF($W586="暂停维保","暂停中",IF($W586="已解约","已解约",""))))</f>
        <v/>
      </c>
      <c r="Z586" s="78" t="str">
        <f aca="true">IF(TRIM($B586&amp;$C586)="","",TRIM(IF($AA586="","",IF($AA586&lt;TODAY(),"年检已过期"&amp;(TODAY()-$AA586)&amp;"天 ",IF($AA586-TODAY()&lt;=提醒天数,"年检剩"&amp;($AA586-TODAY())&amp;"天 ","")))&amp;IF($AB586="","",IF($AB586&lt;TODAY(),"限速器已过期"&amp;(TODAY()-$AB586)&amp;"天 ",IF($AB586-TODAY()&lt;=提醒天数,"限速器剩"&amp;($AB586-TODAY())&amp;"天 ","")))&amp;IF($AC586="","",IF($AC586&lt;TODAY(),"载重试验已过期"&amp;(TODAY()-$AC586)&amp;"天 ",IF($AC586-TODAY()&lt;=提醒天数,"载重试验剩"&amp;($AC586-TODAY())&amp;"天 ","")))))</f>
        <v/>
      </c>
      <c r="AA586" s="77" t="str">
        <f aca="false">IF(TRIM($Q586&amp;"")="","",IF(ISNUMBER($Q586),IF($Q586&gt;10000,$Q586,IFERROR(DATE(INT($Q586),IF(ROUND(MOD($Q586,1)*100,0)&gt;12,ROUND(MOD($Q586,1)*10,0),ROUND(MOD($Q586,1)*100,0))+1,0),"")),IFERROR(IF(LEN($Q586)-LEN(SUBSTITUTE($Q586,".",""))&gt;=2,DATEVALUE(SUBSTITUTE(TRIM($Q586),".","-")),DATE(VALUE(LEFT(TRIM($Q586),4)),VALUE(MID(TRIM($Q586),6,2))+1,0)),"")))</f>
        <v/>
      </c>
      <c r="AB586" s="77" t="str">
        <f aca="false">IF(TRIM($S586&amp;"")="","",IF(ISNUMBER($S586),IF($S586&gt;10000,$S586,IFERROR(DATE(INT($S586),IF(ROUND(MOD($S586,1)*100,0)&gt;12,ROUND(MOD($S586,1)*10,0),ROUND(MOD($S586,1)*100,0))+1,0),"")),IFERROR(IF(LEN($S586)-LEN(SUBSTITUTE($S586,".",""))&gt;=2,DATEVALUE(SUBSTITUTE(TRIM($S586),".","-")),DATE(VALUE(LEFT(TRIM($S586),4)),VALUE(MID(TRIM($S586),6,2))+1,0)),"")))</f>
        <v/>
      </c>
      <c r="AC586" s="77" t="str">
        <f aca="false">IF(TRIM($T586&amp;"")="","",IF(ISNUMBER($T586),IF($T586&gt;10000,$T586,IFERROR(DATE(INT($T586),IF(ROUND(MOD($T586,1)*100,0)&gt;12,ROUND(MOD($T586,1)*10,0),ROUND(MOD($T586,1)*100,0))+1,0),"")),IFERROR(IF(LEN($T586)-LEN(SUBSTITUTE($T586,".",""))&gt;=2,DATEVALUE(SUBSTITUTE(TRIM($T586),".","-")),DATE(VALUE(LEFT(TRIM($T586),4)),VALUE(MID(TRIM($T586),6,2))+1,0)),"")))</f>
        <v/>
      </c>
    </row>
    <row r="587" customFormat="false" ht="14.25" hidden="false" customHeight="false" outlineLevel="0" collapsed="false">
      <c r="X587" s="77"/>
      <c r="Y587" s="78" t="str">
        <f aca="true">IF(TRIM($B587&amp;$C587)="","",IF(OR($W587="安装免保",$W587="技术免保",$W587="质保期内"),IF(NOT(ISNUMBER($X587)),"▲免保到期日没填",IF($X587&lt;TODAY(),"▲免保已到期，转收费",IF($X587-TODAY()&lt;=提醒天数,"免保剩"&amp;($X587-TODAY())&amp;"天","免保中"))),IF($W587="暂停维保","暂停中",IF($W587="已解约","已解约",""))))</f>
        <v/>
      </c>
      <c r="Z587" s="78" t="str">
        <f aca="true">IF(TRIM($B587&amp;$C587)="","",TRIM(IF($AA587="","",IF($AA587&lt;TODAY(),"年检已过期"&amp;(TODAY()-$AA587)&amp;"天 ",IF($AA587-TODAY()&lt;=提醒天数,"年检剩"&amp;($AA587-TODAY())&amp;"天 ","")))&amp;IF($AB587="","",IF($AB587&lt;TODAY(),"限速器已过期"&amp;(TODAY()-$AB587)&amp;"天 ",IF($AB587-TODAY()&lt;=提醒天数,"限速器剩"&amp;($AB587-TODAY())&amp;"天 ","")))&amp;IF($AC587="","",IF($AC587&lt;TODAY(),"载重试验已过期"&amp;(TODAY()-$AC587)&amp;"天 ",IF($AC587-TODAY()&lt;=提醒天数,"载重试验剩"&amp;($AC587-TODAY())&amp;"天 ","")))))</f>
        <v/>
      </c>
      <c r="AA587" s="77" t="str">
        <f aca="false">IF(TRIM($Q587&amp;"")="","",IF(ISNUMBER($Q587),IF($Q587&gt;10000,$Q587,IFERROR(DATE(INT($Q587),IF(ROUND(MOD($Q587,1)*100,0)&gt;12,ROUND(MOD($Q587,1)*10,0),ROUND(MOD($Q587,1)*100,0))+1,0),"")),IFERROR(IF(LEN($Q587)-LEN(SUBSTITUTE($Q587,".",""))&gt;=2,DATEVALUE(SUBSTITUTE(TRIM($Q587),".","-")),DATE(VALUE(LEFT(TRIM($Q587),4)),VALUE(MID(TRIM($Q587),6,2))+1,0)),"")))</f>
        <v/>
      </c>
      <c r="AB587" s="77" t="str">
        <f aca="false">IF(TRIM($S587&amp;"")="","",IF(ISNUMBER($S587),IF($S587&gt;10000,$S587,IFERROR(DATE(INT($S587),IF(ROUND(MOD($S587,1)*100,0)&gt;12,ROUND(MOD($S587,1)*10,0),ROUND(MOD($S587,1)*100,0))+1,0),"")),IFERROR(IF(LEN($S587)-LEN(SUBSTITUTE($S587,".",""))&gt;=2,DATEVALUE(SUBSTITUTE(TRIM($S587),".","-")),DATE(VALUE(LEFT(TRIM($S587),4)),VALUE(MID(TRIM($S587),6,2))+1,0)),"")))</f>
        <v/>
      </c>
      <c r="AC587" s="77" t="str">
        <f aca="false">IF(TRIM($T587&amp;"")="","",IF(ISNUMBER($T587),IF($T587&gt;10000,$T587,IFERROR(DATE(INT($T587),IF(ROUND(MOD($T587,1)*100,0)&gt;12,ROUND(MOD($T587,1)*10,0),ROUND(MOD($T587,1)*100,0))+1,0),"")),IFERROR(IF(LEN($T587)-LEN(SUBSTITUTE($T587,".",""))&gt;=2,DATEVALUE(SUBSTITUTE(TRIM($T587),".","-")),DATE(VALUE(LEFT(TRIM($T587),4)),VALUE(MID(TRIM($T587),6,2))+1,0)),"")))</f>
        <v/>
      </c>
    </row>
    <row r="588" customFormat="false" ht="14.25" hidden="false" customHeight="false" outlineLevel="0" collapsed="false">
      <c r="X588" s="77"/>
      <c r="Y588" s="78" t="str">
        <f aca="true">IF(TRIM($B588&amp;$C588)="","",IF(OR($W588="安装免保",$W588="技术免保",$W588="质保期内"),IF(NOT(ISNUMBER($X588)),"▲免保到期日没填",IF($X588&lt;TODAY(),"▲免保已到期，转收费",IF($X588-TODAY()&lt;=提醒天数,"免保剩"&amp;($X588-TODAY())&amp;"天","免保中"))),IF($W588="暂停维保","暂停中",IF($W588="已解约","已解约",""))))</f>
        <v/>
      </c>
      <c r="Z588" s="78" t="str">
        <f aca="true">IF(TRIM($B588&amp;$C588)="","",TRIM(IF($AA588="","",IF($AA588&lt;TODAY(),"年检已过期"&amp;(TODAY()-$AA588)&amp;"天 ",IF($AA588-TODAY()&lt;=提醒天数,"年检剩"&amp;($AA588-TODAY())&amp;"天 ","")))&amp;IF($AB588="","",IF($AB588&lt;TODAY(),"限速器已过期"&amp;(TODAY()-$AB588)&amp;"天 ",IF($AB588-TODAY()&lt;=提醒天数,"限速器剩"&amp;($AB588-TODAY())&amp;"天 ","")))&amp;IF($AC588="","",IF($AC588&lt;TODAY(),"载重试验已过期"&amp;(TODAY()-$AC588)&amp;"天 ",IF($AC588-TODAY()&lt;=提醒天数,"载重试验剩"&amp;($AC588-TODAY())&amp;"天 ","")))))</f>
        <v/>
      </c>
      <c r="AA588" s="77" t="str">
        <f aca="false">IF(TRIM($Q588&amp;"")="","",IF(ISNUMBER($Q588),IF($Q588&gt;10000,$Q588,IFERROR(DATE(INT($Q588),IF(ROUND(MOD($Q588,1)*100,0)&gt;12,ROUND(MOD($Q588,1)*10,0),ROUND(MOD($Q588,1)*100,0))+1,0),"")),IFERROR(IF(LEN($Q588)-LEN(SUBSTITUTE($Q588,".",""))&gt;=2,DATEVALUE(SUBSTITUTE(TRIM($Q588),".","-")),DATE(VALUE(LEFT(TRIM($Q588),4)),VALUE(MID(TRIM($Q588),6,2))+1,0)),"")))</f>
        <v/>
      </c>
      <c r="AB588" s="77" t="str">
        <f aca="false">IF(TRIM($S588&amp;"")="","",IF(ISNUMBER($S588),IF($S588&gt;10000,$S588,IFERROR(DATE(INT($S588),IF(ROUND(MOD($S588,1)*100,0)&gt;12,ROUND(MOD($S588,1)*10,0),ROUND(MOD($S588,1)*100,0))+1,0),"")),IFERROR(IF(LEN($S588)-LEN(SUBSTITUTE($S588,".",""))&gt;=2,DATEVALUE(SUBSTITUTE(TRIM($S588),".","-")),DATE(VALUE(LEFT(TRIM($S588),4)),VALUE(MID(TRIM($S588),6,2))+1,0)),"")))</f>
        <v/>
      </c>
      <c r="AC588" s="77" t="str">
        <f aca="false">IF(TRIM($T588&amp;"")="","",IF(ISNUMBER($T588),IF($T588&gt;10000,$T588,IFERROR(DATE(INT($T588),IF(ROUND(MOD($T588,1)*100,0)&gt;12,ROUND(MOD($T588,1)*10,0),ROUND(MOD($T588,1)*100,0))+1,0),"")),IFERROR(IF(LEN($T588)-LEN(SUBSTITUTE($T588,".",""))&gt;=2,DATEVALUE(SUBSTITUTE(TRIM($T588),".","-")),DATE(VALUE(LEFT(TRIM($T588),4)),VALUE(MID(TRIM($T588),6,2))+1,0)),"")))</f>
        <v/>
      </c>
    </row>
    <row r="589" customFormat="false" ht="14.25" hidden="false" customHeight="false" outlineLevel="0" collapsed="false">
      <c r="X589" s="77"/>
      <c r="Y589" s="78" t="str">
        <f aca="true">IF(TRIM($B589&amp;$C589)="","",IF(OR($W589="安装免保",$W589="技术免保",$W589="质保期内"),IF(NOT(ISNUMBER($X589)),"▲免保到期日没填",IF($X589&lt;TODAY(),"▲免保已到期，转收费",IF($X589-TODAY()&lt;=提醒天数,"免保剩"&amp;($X589-TODAY())&amp;"天","免保中"))),IF($W589="暂停维保","暂停中",IF($W589="已解约","已解约",""))))</f>
        <v/>
      </c>
      <c r="Z589" s="78" t="str">
        <f aca="true">IF(TRIM($B589&amp;$C589)="","",TRIM(IF($AA589="","",IF($AA589&lt;TODAY(),"年检已过期"&amp;(TODAY()-$AA589)&amp;"天 ",IF($AA589-TODAY()&lt;=提醒天数,"年检剩"&amp;($AA589-TODAY())&amp;"天 ","")))&amp;IF($AB589="","",IF($AB589&lt;TODAY(),"限速器已过期"&amp;(TODAY()-$AB589)&amp;"天 ",IF($AB589-TODAY()&lt;=提醒天数,"限速器剩"&amp;($AB589-TODAY())&amp;"天 ","")))&amp;IF($AC589="","",IF($AC589&lt;TODAY(),"载重试验已过期"&amp;(TODAY()-$AC589)&amp;"天 ",IF($AC589-TODAY()&lt;=提醒天数,"载重试验剩"&amp;($AC589-TODAY())&amp;"天 ","")))))</f>
        <v/>
      </c>
      <c r="AA589" s="77" t="str">
        <f aca="false">IF(TRIM($Q589&amp;"")="","",IF(ISNUMBER($Q589),IF($Q589&gt;10000,$Q589,IFERROR(DATE(INT($Q589),IF(ROUND(MOD($Q589,1)*100,0)&gt;12,ROUND(MOD($Q589,1)*10,0),ROUND(MOD($Q589,1)*100,0))+1,0),"")),IFERROR(IF(LEN($Q589)-LEN(SUBSTITUTE($Q589,".",""))&gt;=2,DATEVALUE(SUBSTITUTE(TRIM($Q589),".","-")),DATE(VALUE(LEFT(TRIM($Q589),4)),VALUE(MID(TRIM($Q589),6,2))+1,0)),"")))</f>
        <v/>
      </c>
      <c r="AB589" s="77" t="str">
        <f aca="false">IF(TRIM($S589&amp;"")="","",IF(ISNUMBER($S589),IF($S589&gt;10000,$S589,IFERROR(DATE(INT($S589),IF(ROUND(MOD($S589,1)*100,0)&gt;12,ROUND(MOD($S589,1)*10,0),ROUND(MOD($S589,1)*100,0))+1,0),"")),IFERROR(IF(LEN($S589)-LEN(SUBSTITUTE($S589,".",""))&gt;=2,DATEVALUE(SUBSTITUTE(TRIM($S589),".","-")),DATE(VALUE(LEFT(TRIM($S589),4)),VALUE(MID(TRIM($S589),6,2))+1,0)),"")))</f>
        <v/>
      </c>
      <c r="AC589" s="77" t="str">
        <f aca="false">IF(TRIM($T589&amp;"")="","",IF(ISNUMBER($T589),IF($T589&gt;10000,$T589,IFERROR(DATE(INT($T589),IF(ROUND(MOD($T589,1)*100,0)&gt;12,ROUND(MOD($T589,1)*10,0),ROUND(MOD($T589,1)*100,0))+1,0),"")),IFERROR(IF(LEN($T589)-LEN(SUBSTITUTE($T589,".",""))&gt;=2,DATEVALUE(SUBSTITUTE(TRIM($T589),".","-")),DATE(VALUE(LEFT(TRIM($T589),4)),VALUE(MID(TRIM($T589),6,2))+1,0)),"")))</f>
        <v/>
      </c>
    </row>
    <row r="590" customFormat="false" ht="14.25" hidden="false" customHeight="false" outlineLevel="0" collapsed="false">
      <c r="X590" s="77"/>
      <c r="Y590" s="78" t="str">
        <f aca="true">IF(TRIM($B590&amp;$C590)="","",IF(OR($W590="安装免保",$W590="技术免保",$W590="质保期内"),IF(NOT(ISNUMBER($X590)),"▲免保到期日没填",IF($X590&lt;TODAY(),"▲免保已到期，转收费",IF($X590-TODAY()&lt;=提醒天数,"免保剩"&amp;($X590-TODAY())&amp;"天","免保中"))),IF($W590="暂停维保","暂停中",IF($W590="已解约","已解约",""))))</f>
        <v/>
      </c>
      <c r="Z590" s="78" t="str">
        <f aca="true">IF(TRIM($B590&amp;$C590)="","",TRIM(IF($AA590="","",IF($AA590&lt;TODAY(),"年检已过期"&amp;(TODAY()-$AA590)&amp;"天 ",IF($AA590-TODAY()&lt;=提醒天数,"年检剩"&amp;($AA590-TODAY())&amp;"天 ","")))&amp;IF($AB590="","",IF($AB590&lt;TODAY(),"限速器已过期"&amp;(TODAY()-$AB590)&amp;"天 ",IF($AB590-TODAY()&lt;=提醒天数,"限速器剩"&amp;($AB590-TODAY())&amp;"天 ","")))&amp;IF($AC590="","",IF($AC590&lt;TODAY(),"载重试验已过期"&amp;(TODAY()-$AC590)&amp;"天 ",IF($AC590-TODAY()&lt;=提醒天数,"载重试验剩"&amp;($AC590-TODAY())&amp;"天 ","")))))</f>
        <v/>
      </c>
      <c r="AA590" s="77" t="str">
        <f aca="false">IF(TRIM($Q590&amp;"")="","",IF(ISNUMBER($Q590),IF($Q590&gt;10000,$Q590,IFERROR(DATE(INT($Q590),IF(ROUND(MOD($Q590,1)*100,0)&gt;12,ROUND(MOD($Q590,1)*10,0),ROUND(MOD($Q590,1)*100,0))+1,0),"")),IFERROR(IF(LEN($Q590)-LEN(SUBSTITUTE($Q590,".",""))&gt;=2,DATEVALUE(SUBSTITUTE(TRIM($Q590),".","-")),DATE(VALUE(LEFT(TRIM($Q590),4)),VALUE(MID(TRIM($Q590),6,2))+1,0)),"")))</f>
        <v/>
      </c>
      <c r="AB590" s="77" t="str">
        <f aca="false">IF(TRIM($S590&amp;"")="","",IF(ISNUMBER($S590),IF($S590&gt;10000,$S590,IFERROR(DATE(INT($S590),IF(ROUND(MOD($S590,1)*100,0)&gt;12,ROUND(MOD($S590,1)*10,0),ROUND(MOD($S590,1)*100,0))+1,0),"")),IFERROR(IF(LEN($S590)-LEN(SUBSTITUTE($S590,".",""))&gt;=2,DATEVALUE(SUBSTITUTE(TRIM($S590),".","-")),DATE(VALUE(LEFT(TRIM($S590),4)),VALUE(MID(TRIM($S590),6,2))+1,0)),"")))</f>
        <v/>
      </c>
      <c r="AC590" s="77" t="str">
        <f aca="false">IF(TRIM($T590&amp;"")="","",IF(ISNUMBER($T590),IF($T590&gt;10000,$T590,IFERROR(DATE(INT($T590),IF(ROUND(MOD($T590,1)*100,0)&gt;12,ROUND(MOD($T590,1)*10,0),ROUND(MOD($T590,1)*100,0))+1,0),"")),IFERROR(IF(LEN($T590)-LEN(SUBSTITUTE($T590,".",""))&gt;=2,DATEVALUE(SUBSTITUTE(TRIM($T590),".","-")),DATE(VALUE(LEFT(TRIM($T590),4)),VALUE(MID(TRIM($T590),6,2))+1,0)),"")))</f>
        <v/>
      </c>
    </row>
    <row r="591" customFormat="false" ht="14.25" hidden="false" customHeight="false" outlineLevel="0" collapsed="false">
      <c r="X591" s="77"/>
      <c r="Y591" s="78" t="str">
        <f aca="true">IF(TRIM($B591&amp;$C591)="","",IF(OR($W591="安装免保",$W591="技术免保",$W591="质保期内"),IF(NOT(ISNUMBER($X591)),"▲免保到期日没填",IF($X591&lt;TODAY(),"▲免保已到期，转收费",IF($X591-TODAY()&lt;=提醒天数,"免保剩"&amp;($X591-TODAY())&amp;"天","免保中"))),IF($W591="暂停维保","暂停中",IF($W591="已解约","已解约",""))))</f>
        <v/>
      </c>
      <c r="Z591" s="78" t="str">
        <f aca="true">IF(TRIM($B591&amp;$C591)="","",TRIM(IF($AA591="","",IF($AA591&lt;TODAY(),"年检已过期"&amp;(TODAY()-$AA591)&amp;"天 ",IF($AA591-TODAY()&lt;=提醒天数,"年检剩"&amp;($AA591-TODAY())&amp;"天 ","")))&amp;IF($AB591="","",IF($AB591&lt;TODAY(),"限速器已过期"&amp;(TODAY()-$AB591)&amp;"天 ",IF($AB591-TODAY()&lt;=提醒天数,"限速器剩"&amp;($AB591-TODAY())&amp;"天 ","")))&amp;IF($AC591="","",IF($AC591&lt;TODAY(),"载重试验已过期"&amp;(TODAY()-$AC591)&amp;"天 ",IF($AC591-TODAY()&lt;=提醒天数,"载重试验剩"&amp;($AC591-TODAY())&amp;"天 ","")))))</f>
        <v/>
      </c>
      <c r="AA591" s="77" t="str">
        <f aca="false">IF(TRIM($Q591&amp;"")="","",IF(ISNUMBER($Q591),IF($Q591&gt;10000,$Q591,IFERROR(DATE(INT($Q591),IF(ROUND(MOD($Q591,1)*100,0)&gt;12,ROUND(MOD($Q591,1)*10,0),ROUND(MOD($Q591,1)*100,0))+1,0),"")),IFERROR(IF(LEN($Q591)-LEN(SUBSTITUTE($Q591,".",""))&gt;=2,DATEVALUE(SUBSTITUTE(TRIM($Q591),".","-")),DATE(VALUE(LEFT(TRIM($Q591),4)),VALUE(MID(TRIM($Q591),6,2))+1,0)),"")))</f>
        <v/>
      </c>
      <c r="AB591" s="77" t="str">
        <f aca="false">IF(TRIM($S591&amp;"")="","",IF(ISNUMBER($S591),IF($S591&gt;10000,$S591,IFERROR(DATE(INT($S591),IF(ROUND(MOD($S591,1)*100,0)&gt;12,ROUND(MOD($S591,1)*10,0),ROUND(MOD($S591,1)*100,0))+1,0),"")),IFERROR(IF(LEN($S591)-LEN(SUBSTITUTE($S591,".",""))&gt;=2,DATEVALUE(SUBSTITUTE(TRIM($S591),".","-")),DATE(VALUE(LEFT(TRIM($S591),4)),VALUE(MID(TRIM($S591),6,2))+1,0)),"")))</f>
        <v/>
      </c>
      <c r="AC591" s="77" t="str">
        <f aca="false">IF(TRIM($T591&amp;"")="","",IF(ISNUMBER($T591),IF($T591&gt;10000,$T591,IFERROR(DATE(INT($T591),IF(ROUND(MOD($T591,1)*100,0)&gt;12,ROUND(MOD($T591,1)*10,0),ROUND(MOD($T591,1)*100,0))+1,0),"")),IFERROR(IF(LEN($T591)-LEN(SUBSTITUTE($T591,".",""))&gt;=2,DATEVALUE(SUBSTITUTE(TRIM($T591),".","-")),DATE(VALUE(LEFT(TRIM($T591),4)),VALUE(MID(TRIM($T591),6,2))+1,0)),"")))</f>
        <v/>
      </c>
    </row>
    <row r="592" customFormat="false" ht="14.25" hidden="false" customHeight="false" outlineLevel="0" collapsed="false">
      <c r="X592" s="77"/>
      <c r="Y592" s="78" t="str">
        <f aca="true">IF(TRIM($B592&amp;$C592)="","",IF(OR($W592="安装免保",$W592="技术免保",$W592="质保期内"),IF(NOT(ISNUMBER($X592)),"▲免保到期日没填",IF($X592&lt;TODAY(),"▲免保已到期，转收费",IF($X592-TODAY()&lt;=提醒天数,"免保剩"&amp;($X592-TODAY())&amp;"天","免保中"))),IF($W592="暂停维保","暂停中",IF($W592="已解约","已解约",""))))</f>
        <v/>
      </c>
      <c r="Z592" s="78" t="str">
        <f aca="true">IF(TRIM($B592&amp;$C592)="","",TRIM(IF($AA592="","",IF($AA592&lt;TODAY(),"年检已过期"&amp;(TODAY()-$AA592)&amp;"天 ",IF($AA592-TODAY()&lt;=提醒天数,"年检剩"&amp;($AA592-TODAY())&amp;"天 ","")))&amp;IF($AB592="","",IF($AB592&lt;TODAY(),"限速器已过期"&amp;(TODAY()-$AB592)&amp;"天 ",IF($AB592-TODAY()&lt;=提醒天数,"限速器剩"&amp;($AB592-TODAY())&amp;"天 ","")))&amp;IF($AC592="","",IF($AC592&lt;TODAY(),"载重试验已过期"&amp;(TODAY()-$AC592)&amp;"天 ",IF($AC592-TODAY()&lt;=提醒天数,"载重试验剩"&amp;($AC592-TODAY())&amp;"天 ","")))))</f>
        <v/>
      </c>
      <c r="AA592" s="77" t="str">
        <f aca="false">IF(TRIM($Q592&amp;"")="","",IF(ISNUMBER($Q592),IF($Q592&gt;10000,$Q592,IFERROR(DATE(INT($Q592),IF(ROUND(MOD($Q592,1)*100,0)&gt;12,ROUND(MOD($Q592,1)*10,0),ROUND(MOD($Q592,1)*100,0))+1,0),"")),IFERROR(IF(LEN($Q592)-LEN(SUBSTITUTE($Q592,".",""))&gt;=2,DATEVALUE(SUBSTITUTE(TRIM($Q592),".","-")),DATE(VALUE(LEFT(TRIM($Q592),4)),VALUE(MID(TRIM($Q592),6,2))+1,0)),"")))</f>
        <v/>
      </c>
      <c r="AB592" s="77" t="str">
        <f aca="false">IF(TRIM($S592&amp;"")="","",IF(ISNUMBER($S592),IF($S592&gt;10000,$S592,IFERROR(DATE(INT($S592),IF(ROUND(MOD($S592,1)*100,0)&gt;12,ROUND(MOD($S592,1)*10,0),ROUND(MOD($S592,1)*100,0))+1,0),"")),IFERROR(IF(LEN($S592)-LEN(SUBSTITUTE($S592,".",""))&gt;=2,DATEVALUE(SUBSTITUTE(TRIM($S592),".","-")),DATE(VALUE(LEFT(TRIM($S592),4)),VALUE(MID(TRIM($S592),6,2))+1,0)),"")))</f>
        <v/>
      </c>
      <c r="AC592" s="77" t="str">
        <f aca="false">IF(TRIM($T592&amp;"")="","",IF(ISNUMBER($T592),IF($T592&gt;10000,$T592,IFERROR(DATE(INT($T592),IF(ROUND(MOD($T592,1)*100,0)&gt;12,ROUND(MOD($T592,1)*10,0),ROUND(MOD($T592,1)*100,0))+1,0),"")),IFERROR(IF(LEN($T592)-LEN(SUBSTITUTE($T592,".",""))&gt;=2,DATEVALUE(SUBSTITUTE(TRIM($T592),".","-")),DATE(VALUE(LEFT(TRIM($T592),4)),VALUE(MID(TRIM($T592),6,2))+1,0)),"")))</f>
        <v/>
      </c>
    </row>
    <row r="593" customFormat="false" ht="14.25" hidden="false" customHeight="false" outlineLevel="0" collapsed="false">
      <c r="X593" s="77"/>
      <c r="Y593" s="78" t="str">
        <f aca="true">IF(TRIM($B593&amp;$C593)="","",IF(OR($W593="安装免保",$W593="技术免保",$W593="质保期内"),IF(NOT(ISNUMBER($X593)),"▲免保到期日没填",IF($X593&lt;TODAY(),"▲免保已到期，转收费",IF($X593-TODAY()&lt;=提醒天数,"免保剩"&amp;($X593-TODAY())&amp;"天","免保中"))),IF($W593="暂停维保","暂停中",IF($W593="已解约","已解约",""))))</f>
        <v/>
      </c>
      <c r="Z593" s="78" t="str">
        <f aca="true">IF(TRIM($B593&amp;$C593)="","",TRIM(IF($AA593="","",IF($AA593&lt;TODAY(),"年检已过期"&amp;(TODAY()-$AA593)&amp;"天 ",IF($AA593-TODAY()&lt;=提醒天数,"年检剩"&amp;($AA593-TODAY())&amp;"天 ","")))&amp;IF($AB593="","",IF($AB593&lt;TODAY(),"限速器已过期"&amp;(TODAY()-$AB593)&amp;"天 ",IF($AB593-TODAY()&lt;=提醒天数,"限速器剩"&amp;($AB593-TODAY())&amp;"天 ","")))&amp;IF($AC593="","",IF($AC593&lt;TODAY(),"载重试验已过期"&amp;(TODAY()-$AC593)&amp;"天 ",IF($AC593-TODAY()&lt;=提醒天数,"载重试验剩"&amp;($AC593-TODAY())&amp;"天 ","")))))</f>
        <v/>
      </c>
      <c r="AA593" s="77" t="str">
        <f aca="false">IF(TRIM($Q593&amp;"")="","",IF(ISNUMBER($Q593),IF($Q593&gt;10000,$Q593,IFERROR(DATE(INT($Q593),IF(ROUND(MOD($Q593,1)*100,0)&gt;12,ROUND(MOD($Q593,1)*10,0),ROUND(MOD($Q593,1)*100,0))+1,0),"")),IFERROR(IF(LEN($Q593)-LEN(SUBSTITUTE($Q593,".",""))&gt;=2,DATEVALUE(SUBSTITUTE(TRIM($Q593),".","-")),DATE(VALUE(LEFT(TRIM($Q593),4)),VALUE(MID(TRIM($Q593),6,2))+1,0)),"")))</f>
        <v/>
      </c>
      <c r="AB593" s="77" t="str">
        <f aca="false">IF(TRIM($S593&amp;"")="","",IF(ISNUMBER($S593),IF($S593&gt;10000,$S593,IFERROR(DATE(INT($S593),IF(ROUND(MOD($S593,1)*100,0)&gt;12,ROUND(MOD($S593,1)*10,0),ROUND(MOD($S593,1)*100,0))+1,0),"")),IFERROR(IF(LEN($S593)-LEN(SUBSTITUTE($S593,".",""))&gt;=2,DATEVALUE(SUBSTITUTE(TRIM($S593),".","-")),DATE(VALUE(LEFT(TRIM($S593),4)),VALUE(MID(TRIM($S593),6,2))+1,0)),"")))</f>
        <v/>
      </c>
      <c r="AC593" s="77" t="str">
        <f aca="false">IF(TRIM($T593&amp;"")="","",IF(ISNUMBER($T593),IF($T593&gt;10000,$T593,IFERROR(DATE(INT($T593),IF(ROUND(MOD($T593,1)*100,0)&gt;12,ROUND(MOD($T593,1)*10,0),ROUND(MOD($T593,1)*100,0))+1,0),"")),IFERROR(IF(LEN($T593)-LEN(SUBSTITUTE($T593,".",""))&gt;=2,DATEVALUE(SUBSTITUTE(TRIM($T593),".","-")),DATE(VALUE(LEFT(TRIM($T593),4)),VALUE(MID(TRIM($T593),6,2))+1,0)),"")))</f>
        <v/>
      </c>
    </row>
    <row r="594" customFormat="false" ht="14.25" hidden="false" customHeight="false" outlineLevel="0" collapsed="false">
      <c r="X594" s="77"/>
      <c r="Y594" s="78" t="str">
        <f aca="true">IF(TRIM($B594&amp;$C594)="","",IF(OR($W594="安装免保",$W594="技术免保",$W594="质保期内"),IF(NOT(ISNUMBER($X594)),"▲免保到期日没填",IF($X594&lt;TODAY(),"▲免保已到期，转收费",IF($X594-TODAY()&lt;=提醒天数,"免保剩"&amp;($X594-TODAY())&amp;"天","免保中"))),IF($W594="暂停维保","暂停中",IF($W594="已解约","已解约",""))))</f>
        <v/>
      </c>
      <c r="Z594" s="78" t="str">
        <f aca="true">IF(TRIM($B594&amp;$C594)="","",TRIM(IF($AA594="","",IF($AA594&lt;TODAY(),"年检已过期"&amp;(TODAY()-$AA594)&amp;"天 ",IF($AA594-TODAY()&lt;=提醒天数,"年检剩"&amp;($AA594-TODAY())&amp;"天 ","")))&amp;IF($AB594="","",IF($AB594&lt;TODAY(),"限速器已过期"&amp;(TODAY()-$AB594)&amp;"天 ",IF($AB594-TODAY()&lt;=提醒天数,"限速器剩"&amp;($AB594-TODAY())&amp;"天 ","")))&amp;IF($AC594="","",IF($AC594&lt;TODAY(),"载重试验已过期"&amp;(TODAY()-$AC594)&amp;"天 ",IF($AC594-TODAY()&lt;=提醒天数,"载重试验剩"&amp;($AC594-TODAY())&amp;"天 ","")))))</f>
        <v/>
      </c>
      <c r="AA594" s="77" t="str">
        <f aca="false">IF(TRIM($Q594&amp;"")="","",IF(ISNUMBER($Q594),IF($Q594&gt;10000,$Q594,IFERROR(DATE(INT($Q594),IF(ROUND(MOD($Q594,1)*100,0)&gt;12,ROUND(MOD($Q594,1)*10,0),ROUND(MOD($Q594,1)*100,0))+1,0),"")),IFERROR(IF(LEN($Q594)-LEN(SUBSTITUTE($Q594,".",""))&gt;=2,DATEVALUE(SUBSTITUTE(TRIM($Q594),".","-")),DATE(VALUE(LEFT(TRIM($Q594),4)),VALUE(MID(TRIM($Q594),6,2))+1,0)),"")))</f>
        <v/>
      </c>
      <c r="AB594" s="77" t="str">
        <f aca="false">IF(TRIM($S594&amp;"")="","",IF(ISNUMBER($S594),IF($S594&gt;10000,$S594,IFERROR(DATE(INT($S594),IF(ROUND(MOD($S594,1)*100,0)&gt;12,ROUND(MOD($S594,1)*10,0),ROUND(MOD($S594,1)*100,0))+1,0),"")),IFERROR(IF(LEN($S594)-LEN(SUBSTITUTE($S594,".",""))&gt;=2,DATEVALUE(SUBSTITUTE(TRIM($S594),".","-")),DATE(VALUE(LEFT(TRIM($S594),4)),VALUE(MID(TRIM($S594),6,2))+1,0)),"")))</f>
        <v/>
      </c>
      <c r="AC594" s="77" t="str">
        <f aca="false">IF(TRIM($T594&amp;"")="","",IF(ISNUMBER($T594),IF($T594&gt;10000,$T594,IFERROR(DATE(INT($T594),IF(ROUND(MOD($T594,1)*100,0)&gt;12,ROUND(MOD($T594,1)*10,0),ROUND(MOD($T594,1)*100,0))+1,0),"")),IFERROR(IF(LEN($T594)-LEN(SUBSTITUTE($T594,".",""))&gt;=2,DATEVALUE(SUBSTITUTE(TRIM($T594),".","-")),DATE(VALUE(LEFT(TRIM($T594),4)),VALUE(MID(TRIM($T594),6,2))+1,0)),"")))</f>
        <v/>
      </c>
    </row>
    <row r="595" customFormat="false" ht="14.25" hidden="false" customHeight="false" outlineLevel="0" collapsed="false">
      <c r="X595" s="77"/>
      <c r="Y595" s="78" t="str">
        <f aca="true">IF(TRIM($B595&amp;$C595)="","",IF(OR($W595="安装免保",$W595="技术免保",$W595="质保期内"),IF(NOT(ISNUMBER($X595)),"▲免保到期日没填",IF($X595&lt;TODAY(),"▲免保已到期，转收费",IF($X595-TODAY()&lt;=提醒天数,"免保剩"&amp;($X595-TODAY())&amp;"天","免保中"))),IF($W595="暂停维保","暂停中",IF($W595="已解约","已解约",""))))</f>
        <v/>
      </c>
      <c r="Z595" s="78" t="str">
        <f aca="true">IF(TRIM($B595&amp;$C595)="","",TRIM(IF($AA595="","",IF($AA595&lt;TODAY(),"年检已过期"&amp;(TODAY()-$AA595)&amp;"天 ",IF($AA595-TODAY()&lt;=提醒天数,"年检剩"&amp;($AA595-TODAY())&amp;"天 ","")))&amp;IF($AB595="","",IF($AB595&lt;TODAY(),"限速器已过期"&amp;(TODAY()-$AB595)&amp;"天 ",IF($AB595-TODAY()&lt;=提醒天数,"限速器剩"&amp;($AB595-TODAY())&amp;"天 ","")))&amp;IF($AC595="","",IF($AC595&lt;TODAY(),"载重试验已过期"&amp;(TODAY()-$AC595)&amp;"天 ",IF($AC595-TODAY()&lt;=提醒天数,"载重试验剩"&amp;($AC595-TODAY())&amp;"天 ","")))))</f>
        <v/>
      </c>
      <c r="AA595" s="77" t="str">
        <f aca="false">IF(TRIM($Q595&amp;"")="","",IF(ISNUMBER($Q595),IF($Q595&gt;10000,$Q595,IFERROR(DATE(INT($Q595),IF(ROUND(MOD($Q595,1)*100,0)&gt;12,ROUND(MOD($Q595,1)*10,0),ROUND(MOD($Q595,1)*100,0))+1,0),"")),IFERROR(IF(LEN($Q595)-LEN(SUBSTITUTE($Q595,".",""))&gt;=2,DATEVALUE(SUBSTITUTE(TRIM($Q595),".","-")),DATE(VALUE(LEFT(TRIM($Q595),4)),VALUE(MID(TRIM($Q595),6,2))+1,0)),"")))</f>
        <v/>
      </c>
      <c r="AB595" s="77" t="str">
        <f aca="false">IF(TRIM($S595&amp;"")="","",IF(ISNUMBER($S595),IF($S595&gt;10000,$S595,IFERROR(DATE(INT($S595),IF(ROUND(MOD($S595,1)*100,0)&gt;12,ROUND(MOD($S595,1)*10,0),ROUND(MOD($S595,1)*100,0))+1,0),"")),IFERROR(IF(LEN($S595)-LEN(SUBSTITUTE($S595,".",""))&gt;=2,DATEVALUE(SUBSTITUTE(TRIM($S595),".","-")),DATE(VALUE(LEFT(TRIM($S595),4)),VALUE(MID(TRIM($S595),6,2))+1,0)),"")))</f>
        <v/>
      </c>
      <c r="AC595" s="77" t="str">
        <f aca="false">IF(TRIM($T595&amp;"")="","",IF(ISNUMBER($T595),IF($T595&gt;10000,$T595,IFERROR(DATE(INT($T595),IF(ROUND(MOD($T595,1)*100,0)&gt;12,ROUND(MOD($T595,1)*10,0),ROUND(MOD($T595,1)*100,0))+1,0),"")),IFERROR(IF(LEN($T595)-LEN(SUBSTITUTE($T595,".",""))&gt;=2,DATEVALUE(SUBSTITUTE(TRIM($T595),".","-")),DATE(VALUE(LEFT(TRIM($T595),4)),VALUE(MID(TRIM($T595),6,2))+1,0)),"")))</f>
        <v/>
      </c>
    </row>
    <row r="596" customFormat="false" ht="14.25" hidden="false" customHeight="false" outlineLevel="0" collapsed="false">
      <c r="X596" s="77"/>
      <c r="Y596" s="78" t="str">
        <f aca="true">IF(TRIM($B596&amp;$C596)="","",IF(OR($W596="安装免保",$W596="技术免保",$W596="质保期内"),IF(NOT(ISNUMBER($X596)),"▲免保到期日没填",IF($X596&lt;TODAY(),"▲免保已到期，转收费",IF($X596-TODAY()&lt;=提醒天数,"免保剩"&amp;($X596-TODAY())&amp;"天","免保中"))),IF($W596="暂停维保","暂停中",IF($W596="已解约","已解约",""))))</f>
        <v/>
      </c>
      <c r="Z596" s="78" t="str">
        <f aca="true">IF(TRIM($B596&amp;$C596)="","",TRIM(IF($AA596="","",IF($AA596&lt;TODAY(),"年检已过期"&amp;(TODAY()-$AA596)&amp;"天 ",IF($AA596-TODAY()&lt;=提醒天数,"年检剩"&amp;($AA596-TODAY())&amp;"天 ","")))&amp;IF($AB596="","",IF($AB596&lt;TODAY(),"限速器已过期"&amp;(TODAY()-$AB596)&amp;"天 ",IF($AB596-TODAY()&lt;=提醒天数,"限速器剩"&amp;($AB596-TODAY())&amp;"天 ","")))&amp;IF($AC596="","",IF($AC596&lt;TODAY(),"载重试验已过期"&amp;(TODAY()-$AC596)&amp;"天 ",IF($AC596-TODAY()&lt;=提醒天数,"载重试验剩"&amp;($AC596-TODAY())&amp;"天 ","")))))</f>
        <v/>
      </c>
      <c r="AA596" s="77" t="str">
        <f aca="false">IF(TRIM($Q596&amp;"")="","",IF(ISNUMBER($Q596),IF($Q596&gt;10000,$Q596,IFERROR(DATE(INT($Q596),IF(ROUND(MOD($Q596,1)*100,0)&gt;12,ROUND(MOD($Q596,1)*10,0),ROUND(MOD($Q596,1)*100,0))+1,0),"")),IFERROR(IF(LEN($Q596)-LEN(SUBSTITUTE($Q596,".",""))&gt;=2,DATEVALUE(SUBSTITUTE(TRIM($Q596),".","-")),DATE(VALUE(LEFT(TRIM($Q596),4)),VALUE(MID(TRIM($Q596),6,2))+1,0)),"")))</f>
        <v/>
      </c>
      <c r="AB596" s="77" t="str">
        <f aca="false">IF(TRIM($S596&amp;"")="","",IF(ISNUMBER($S596),IF($S596&gt;10000,$S596,IFERROR(DATE(INT($S596),IF(ROUND(MOD($S596,1)*100,0)&gt;12,ROUND(MOD($S596,1)*10,0),ROUND(MOD($S596,1)*100,0))+1,0),"")),IFERROR(IF(LEN($S596)-LEN(SUBSTITUTE($S596,".",""))&gt;=2,DATEVALUE(SUBSTITUTE(TRIM($S596),".","-")),DATE(VALUE(LEFT(TRIM($S596),4)),VALUE(MID(TRIM($S596),6,2))+1,0)),"")))</f>
        <v/>
      </c>
      <c r="AC596" s="77" t="str">
        <f aca="false">IF(TRIM($T596&amp;"")="","",IF(ISNUMBER($T596),IF($T596&gt;10000,$T596,IFERROR(DATE(INT($T596),IF(ROUND(MOD($T596,1)*100,0)&gt;12,ROUND(MOD($T596,1)*10,0),ROUND(MOD($T596,1)*100,0))+1,0),"")),IFERROR(IF(LEN($T596)-LEN(SUBSTITUTE($T596,".",""))&gt;=2,DATEVALUE(SUBSTITUTE(TRIM($T596),".","-")),DATE(VALUE(LEFT(TRIM($T596),4)),VALUE(MID(TRIM($T596),6,2))+1,0)),"")))</f>
        <v/>
      </c>
    </row>
    <row r="597" customFormat="false" ht="14.25" hidden="false" customHeight="false" outlineLevel="0" collapsed="false">
      <c r="X597" s="77"/>
      <c r="Y597" s="78" t="str">
        <f aca="true">IF(TRIM($B597&amp;$C597)="","",IF(OR($W597="安装免保",$W597="技术免保",$W597="质保期内"),IF(NOT(ISNUMBER($X597)),"▲免保到期日没填",IF($X597&lt;TODAY(),"▲免保已到期，转收费",IF($X597-TODAY()&lt;=提醒天数,"免保剩"&amp;($X597-TODAY())&amp;"天","免保中"))),IF($W597="暂停维保","暂停中",IF($W597="已解约","已解约",""))))</f>
        <v/>
      </c>
      <c r="Z597" s="78" t="str">
        <f aca="true">IF(TRIM($B597&amp;$C597)="","",TRIM(IF($AA597="","",IF($AA597&lt;TODAY(),"年检已过期"&amp;(TODAY()-$AA597)&amp;"天 ",IF($AA597-TODAY()&lt;=提醒天数,"年检剩"&amp;($AA597-TODAY())&amp;"天 ","")))&amp;IF($AB597="","",IF($AB597&lt;TODAY(),"限速器已过期"&amp;(TODAY()-$AB597)&amp;"天 ",IF($AB597-TODAY()&lt;=提醒天数,"限速器剩"&amp;($AB597-TODAY())&amp;"天 ","")))&amp;IF($AC597="","",IF($AC597&lt;TODAY(),"载重试验已过期"&amp;(TODAY()-$AC597)&amp;"天 ",IF($AC597-TODAY()&lt;=提醒天数,"载重试验剩"&amp;($AC597-TODAY())&amp;"天 ","")))))</f>
        <v/>
      </c>
      <c r="AA597" s="77" t="str">
        <f aca="false">IF(TRIM($Q597&amp;"")="","",IF(ISNUMBER($Q597),IF($Q597&gt;10000,$Q597,IFERROR(DATE(INT($Q597),IF(ROUND(MOD($Q597,1)*100,0)&gt;12,ROUND(MOD($Q597,1)*10,0),ROUND(MOD($Q597,1)*100,0))+1,0),"")),IFERROR(IF(LEN($Q597)-LEN(SUBSTITUTE($Q597,".",""))&gt;=2,DATEVALUE(SUBSTITUTE(TRIM($Q597),".","-")),DATE(VALUE(LEFT(TRIM($Q597),4)),VALUE(MID(TRIM($Q597),6,2))+1,0)),"")))</f>
        <v/>
      </c>
      <c r="AB597" s="77" t="str">
        <f aca="false">IF(TRIM($S597&amp;"")="","",IF(ISNUMBER($S597),IF($S597&gt;10000,$S597,IFERROR(DATE(INT($S597),IF(ROUND(MOD($S597,1)*100,0)&gt;12,ROUND(MOD($S597,1)*10,0),ROUND(MOD($S597,1)*100,0))+1,0),"")),IFERROR(IF(LEN($S597)-LEN(SUBSTITUTE($S597,".",""))&gt;=2,DATEVALUE(SUBSTITUTE(TRIM($S597),".","-")),DATE(VALUE(LEFT(TRIM($S597),4)),VALUE(MID(TRIM($S597),6,2))+1,0)),"")))</f>
        <v/>
      </c>
      <c r="AC597" s="77" t="str">
        <f aca="false">IF(TRIM($T597&amp;"")="","",IF(ISNUMBER($T597),IF($T597&gt;10000,$T597,IFERROR(DATE(INT($T597),IF(ROUND(MOD($T597,1)*100,0)&gt;12,ROUND(MOD($T597,1)*10,0),ROUND(MOD($T597,1)*100,0))+1,0),"")),IFERROR(IF(LEN($T597)-LEN(SUBSTITUTE($T597,".",""))&gt;=2,DATEVALUE(SUBSTITUTE(TRIM($T597),".","-")),DATE(VALUE(LEFT(TRIM($T597),4)),VALUE(MID(TRIM($T597),6,2))+1,0)),"")))</f>
        <v/>
      </c>
    </row>
    <row r="598" customFormat="false" ht="14.25" hidden="false" customHeight="false" outlineLevel="0" collapsed="false">
      <c r="X598" s="77"/>
      <c r="Y598" s="78" t="str">
        <f aca="true">IF(TRIM($B598&amp;$C598)="","",IF(OR($W598="安装免保",$W598="技术免保",$W598="质保期内"),IF(NOT(ISNUMBER($X598)),"▲免保到期日没填",IF($X598&lt;TODAY(),"▲免保已到期，转收费",IF($X598-TODAY()&lt;=提醒天数,"免保剩"&amp;($X598-TODAY())&amp;"天","免保中"))),IF($W598="暂停维保","暂停中",IF($W598="已解约","已解约",""))))</f>
        <v/>
      </c>
      <c r="Z598" s="78" t="str">
        <f aca="true">IF(TRIM($B598&amp;$C598)="","",TRIM(IF($AA598="","",IF($AA598&lt;TODAY(),"年检已过期"&amp;(TODAY()-$AA598)&amp;"天 ",IF($AA598-TODAY()&lt;=提醒天数,"年检剩"&amp;($AA598-TODAY())&amp;"天 ","")))&amp;IF($AB598="","",IF($AB598&lt;TODAY(),"限速器已过期"&amp;(TODAY()-$AB598)&amp;"天 ",IF($AB598-TODAY()&lt;=提醒天数,"限速器剩"&amp;($AB598-TODAY())&amp;"天 ","")))&amp;IF($AC598="","",IF($AC598&lt;TODAY(),"载重试验已过期"&amp;(TODAY()-$AC598)&amp;"天 ",IF($AC598-TODAY()&lt;=提醒天数,"载重试验剩"&amp;($AC598-TODAY())&amp;"天 ","")))))</f>
        <v/>
      </c>
      <c r="AA598" s="77" t="str">
        <f aca="false">IF(TRIM($Q598&amp;"")="","",IF(ISNUMBER($Q598),IF($Q598&gt;10000,$Q598,IFERROR(DATE(INT($Q598),IF(ROUND(MOD($Q598,1)*100,0)&gt;12,ROUND(MOD($Q598,1)*10,0),ROUND(MOD($Q598,1)*100,0))+1,0),"")),IFERROR(IF(LEN($Q598)-LEN(SUBSTITUTE($Q598,".",""))&gt;=2,DATEVALUE(SUBSTITUTE(TRIM($Q598),".","-")),DATE(VALUE(LEFT(TRIM($Q598),4)),VALUE(MID(TRIM($Q598),6,2))+1,0)),"")))</f>
        <v/>
      </c>
      <c r="AB598" s="77" t="str">
        <f aca="false">IF(TRIM($S598&amp;"")="","",IF(ISNUMBER($S598),IF($S598&gt;10000,$S598,IFERROR(DATE(INT($S598),IF(ROUND(MOD($S598,1)*100,0)&gt;12,ROUND(MOD($S598,1)*10,0),ROUND(MOD($S598,1)*100,0))+1,0),"")),IFERROR(IF(LEN($S598)-LEN(SUBSTITUTE($S598,".",""))&gt;=2,DATEVALUE(SUBSTITUTE(TRIM($S598),".","-")),DATE(VALUE(LEFT(TRIM($S598),4)),VALUE(MID(TRIM($S598),6,2))+1,0)),"")))</f>
        <v/>
      </c>
      <c r="AC598" s="77" t="str">
        <f aca="false">IF(TRIM($T598&amp;"")="","",IF(ISNUMBER($T598),IF($T598&gt;10000,$T598,IFERROR(DATE(INT($T598),IF(ROUND(MOD($T598,1)*100,0)&gt;12,ROUND(MOD($T598,1)*10,0),ROUND(MOD($T598,1)*100,0))+1,0),"")),IFERROR(IF(LEN($T598)-LEN(SUBSTITUTE($T598,".",""))&gt;=2,DATEVALUE(SUBSTITUTE(TRIM($T598),".","-")),DATE(VALUE(LEFT(TRIM($T598),4)),VALUE(MID(TRIM($T598),6,2))+1,0)),"")))</f>
        <v/>
      </c>
    </row>
    <row r="599" customFormat="false" ht="14.25" hidden="false" customHeight="false" outlineLevel="0" collapsed="false">
      <c r="X599" s="77"/>
      <c r="Y599" s="78" t="str">
        <f aca="true">IF(TRIM($B599&amp;$C599)="","",IF(OR($W599="安装免保",$W599="技术免保",$W599="质保期内"),IF(NOT(ISNUMBER($X599)),"▲免保到期日没填",IF($X599&lt;TODAY(),"▲免保已到期，转收费",IF($X599-TODAY()&lt;=提醒天数,"免保剩"&amp;($X599-TODAY())&amp;"天","免保中"))),IF($W599="暂停维保","暂停中",IF($W599="已解约","已解约",""))))</f>
        <v/>
      </c>
      <c r="Z599" s="78" t="str">
        <f aca="true">IF(TRIM($B599&amp;$C599)="","",TRIM(IF($AA599="","",IF($AA599&lt;TODAY(),"年检已过期"&amp;(TODAY()-$AA599)&amp;"天 ",IF($AA599-TODAY()&lt;=提醒天数,"年检剩"&amp;($AA599-TODAY())&amp;"天 ","")))&amp;IF($AB599="","",IF($AB599&lt;TODAY(),"限速器已过期"&amp;(TODAY()-$AB599)&amp;"天 ",IF($AB599-TODAY()&lt;=提醒天数,"限速器剩"&amp;($AB599-TODAY())&amp;"天 ","")))&amp;IF($AC599="","",IF($AC599&lt;TODAY(),"载重试验已过期"&amp;(TODAY()-$AC599)&amp;"天 ",IF($AC599-TODAY()&lt;=提醒天数,"载重试验剩"&amp;($AC599-TODAY())&amp;"天 ","")))))</f>
        <v/>
      </c>
      <c r="AA599" s="77" t="str">
        <f aca="false">IF(TRIM($Q599&amp;"")="","",IF(ISNUMBER($Q599),IF($Q599&gt;10000,$Q599,IFERROR(DATE(INT($Q599),IF(ROUND(MOD($Q599,1)*100,0)&gt;12,ROUND(MOD($Q599,1)*10,0),ROUND(MOD($Q599,1)*100,0))+1,0),"")),IFERROR(IF(LEN($Q599)-LEN(SUBSTITUTE($Q599,".",""))&gt;=2,DATEVALUE(SUBSTITUTE(TRIM($Q599),".","-")),DATE(VALUE(LEFT(TRIM($Q599),4)),VALUE(MID(TRIM($Q599),6,2))+1,0)),"")))</f>
        <v/>
      </c>
      <c r="AB599" s="77" t="str">
        <f aca="false">IF(TRIM($S599&amp;"")="","",IF(ISNUMBER($S599),IF($S599&gt;10000,$S599,IFERROR(DATE(INT($S599),IF(ROUND(MOD($S599,1)*100,0)&gt;12,ROUND(MOD($S599,1)*10,0),ROUND(MOD($S599,1)*100,0))+1,0),"")),IFERROR(IF(LEN($S599)-LEN(SUBSTITUTE($S599,".",""))&gt;=2,DATEVALUE(SUBSTITUTE(TRIM($S599),".","-")),DATE(VALUE(LEFT(TRIM($S599),4)),VALUE(MID(TRIM($S599),6,2))+1,0)),"")))</f>
        <v/>
      </c>
      <c r="AC599" s="77" t="str">
        <f aca="false">IF(TRIM($T599&amp;"")="","",IF(ISNUMBER($T599),IF($T599&gt;10000,$T599,IFERROR(DATE(INT($T599),IF(ROUND(MOD($T599,1)*100,0)&gt;12,ROUND(MOD($T599,1)*10,0),ROUND(MOD($T599,1)*100,0))+1,0),"")),IFERROR(IF(LEN($T599)-LEN(SUBSTITUTE($T599,".",""))&gt;=2,DATEVALUE(SUBSTITUTE(TRIM($T599),".","-")),DATE(VALUE(LEFT(TRIM($T599),4)),VALUE(MID(TRIM($T599),6,2))+1,0)),"")))</f>
        <v/>
      </c>
    </row>
    <row r="600" customFormat="false" ht="14.25" hidden="false" customHeight="false" outlineLevel="0" collapsed="false">
      <c r="X600" s="77"/>
      <c r="Y600" s="78" t="str">
        <f aca="true">IF(TRIM($B600&amp;$C600)="","",IF(OR($W600="安装免保",$W600="技术免保",$W600="质保期内"),IF(NOT(ISNUMBER($X600)),"▲免保到期日没填",IF($X600&lt;TODAY(),"▲免保已到期，转收费",IF($X600-TODAY()&lt;=提醒天数,"免保剩"&amp;($X600-TODAY())&amp;"天","免保中"))),IF($W600="暂停维保","暂停中",IF($W600="已解约","已解约",""))))</f>
        <v/>
      </c>
      <c r="Z600" s="78" t="str">
        <f aca="true">IF(TRIM($B600&amp;$C600)="","",TRIM(IF($AA600="","",IF($AA600&lt;TODAY(),"年检已过期"&amp;(TODAY()-$AA600)&amp;"天 ",IF($AA600-TODAY()&lt;=提醒天数,"年检剩"&amp;($AA600-TODAY())&amp;"天 ","")))&amp;IF($AB600="","",IF($AB600&lt;TODAY(),"限速器已过期"&amp;(TODAY()-$AB600)&amp;"天 ",IF($AB600-TODAY()&lt;=提醒天数,"限速器剩"&amp;($AB600-TODAY())&amp;"天 ","")))&amp;IF($AC600="","",IF($AC600&lt;TODAY(),"载重试验已过期"&amp;(TODAY()-$AC600)&amp;"天 ",IF($AC600-TODAY()&lt;=提醒天数,"载重试验剩"&amp;($AC600-TODAY())&amp;"天 ","")))))</f>
        <v/>
      </c>
      <c r="AA600" s="77" t="str">
        <f aca="false">IF(TRIM($Q600&amp;"")="","",IF(ISNUMBER($Q600),IF($Q600&gt;10000,$Q600,IFERROR(DATE(INT($Q600),IF(ROUND(MOD($Q600,1)*100,0)&gt;12,ROUND(MOD($Q600,1)*10,0),ROUND(MOD($Q600,1)*100,0))+1,0),"")),IFERROR(IF(LEN($Q600)-LEN(SUBSTITUTE($Q600,".",""))&gt;=2,DATEVALUE(SUBSTITUTE(TRIM($Q600),".","-")),DATE(VALUE(LEFT(TRIM($Q600),4)),VALUE(MID(TRIM($Q600),6,2))+1,0)),"")))</f>
        <v/>
      </c>
      <c r="AB600" s="77" t="str">
        <f aca="false">IF(TRIM($S600&amp;"")="","",IF(ISNUMBER($S600),IF($S600&gt;10000,$S600,IFERROR(DATE(INT($S600),IF(ROUND(MOD($S600,1)*100,0)&gt;12,ROUND(MOD($S600,1)*10,0),ROUND(MOD($S600,1)*100,0))+1,0),"")),IFERROR(IF(LEN($S600)-LEN(SUBSTITUTE($S600,".",""))&gt;=2,DATEVALUE(SUBSTITUTE(TRIM($S600),".","-")),DATE(VALUE(LEFT(TRIM($S600),4)),VALUE(MID(TRIM($S600),6,2))+1,0)),"")))</f>
        <v/>
      </c>
      <c r="AC600" s="77" t="str">
        <f aca="false">IF(TRIM($T600&amp;"")="","",IF(ISNUMBER($T600),IF($T600&gt;10000,$T600,IFERROR(DATE(INT($T600),IF(ROUND(MOD($T600,1)*100,0)&gt;12,ROUND(MOD($T600,1)*10,0),ROUND(MOD($T600,1)*100,0))+1,0),"")),IFERROR(IF(LEN($T600)-LEN(SUBSTITUTE($T600,".",""))&gt;=2,DATEVALUE(SUBSTITUTE(TRIM($T600),".","-")),DATE(VALUE(LEFT(TRIM($T600),4)),VALUE(MID(TRIM($T600),6,2))+1,0)),"")))</f>
        <v/>
      </c>
    </row>
    <row r="601" customFormat="false" ht="14.25" hidden="false" customHeight="false" outlineLevel="0" collapsed="false">
      <c r="X601" s="77"/>
      <c r="Y601" s="78" t="str">
        <f aca="true">IF(TRIM($B601&amp;$C601)="","",IF(OR($W601="安装免保",$W601="技术免保",$W601="质保期内"),IF(NOT(ISNUMBER($X601)),"▲免保到期日没填",IF($X601&lt;TODAY(),"▲免保已到期，转收费",IF($X601-TODAY()&lt;=提醒天数,"免保剩"&amp;($X601-TODAY())&amp;"天","免保中"))),IF($W601="暂停维保","暂停中",IF($W601="已解约","已解约",""))))</f>
        <v/>
      </c>
      <c r="Z601" s="78" t="str">
        <f aca="true">IF(TRIM($B601&amp;$C601)="","",TRIM(IF($AA601="","",IF($AA601&lt;TODAY(),"年检已过期"&amp;(TODAY()-$AA601)&amp;"天 ",IF($AA601-TODAY()&lt;=提醒天数,"年检剩"&amp;($AA601-TODAY())&amp;"天 ","")))&amp;IF($AB601="","",IF($AB601&lt;TODAY(),"限速器已过期"&amp;(TODAY()-$AB601)&amp;"天 ",IF($AB601-TODAY()&lt;=提醒天数,"限速器剩"&amp;($AB601-TODAY())&amp;"天 ","")))&amp;IF($AC601="","",IF($AC601&lt;TODAY(),"载重试验已过期"&amp;(TODAY()-$AC601)&amp;"天 ",IF($AC601-TODAY()&lt;=提醒天数,"载重试验剩"&amp;($AC601-TODAY())&amp;"天 ","")))))</f>
        <v/>
      </c>
      <c r="AA601" s="77" t="str">
        <f aca="false">IF(TRIM($Q601&amp;"")="","",IF(ISNUMBER($Q601),IF($Q601&gt;10000,$Q601,IFERROR(DATE(INT($Q601),IF(ROUND(MOD($Q601,1)*100,0)&gt;12,ROUND(MOD($Q601,1)*10,0),ROUND(MOD($Q601,1)*100,0))+1,0),"")),IFERROR(IF(LEN($Q601)-LEN(SUBSTITUTE($Q601,".",""))&gt;=2,DATEVALUE(SUBSTITUTE(TRIM($Q601),".","-")),DATE(VALUE(LEFT(TRIM($Q601),4)),VALUE(MID(TRIM($Q601),6,2))+1,0)),"")))</f>
        <v/>
      </c>
      <c r="AB601" s="77" t="str">
        <f aca="false">IF(TRIM($S601&amp;"")="","",IF(ISNUMBER($S601),IF($S601&gt;10000,$S601,IFERROR(DATE(INT($S601),IF(ROUND(MOD($S601,1)*100,0)&gt;12,ROUND(MOD($S601,1)*10,0),ROUND(MOD($S601,1)*100,0))+1,0),"")),IFERROR(IF(LEN($S601)-LEN(SUBSTITUTE($S601,".",""))&gt;=2,DATEVALUE(SUBSTITUTE(TRIM($S601),".","-")),DATE(VALUE(LEFT(TRIM($S601),4)),VALUE(MID(TRIM($S601),6,2))+1,0)),"")))</f>
        <v/>
      </c>
      <c r="AC601" s="77" t="str">
        <f aca="false">IF(TRIM($T601&amp;"")="","",IF(ISNUMBER($T601),IF($T601&gt;10000,$T601,IFERROR(DATE(INT($T601),IF(ROUND(MOD($T601,1)*100,0)&gt;12,ROUND(MOD($T601,1)*10,0),ROUND(MOD($T601,1)*100,0))+1,0),"")),IFERROR(IF(LEN($T601)-LEN(SUBSTITUTE($T601,".",""))&gt;=2,DATEVALUE(SUBSTITUTE(TRIM($T601),".","-")),DATE(VALUE(LEFT(TRIM($T601),4)),VALUE(MID(TRIM($T601),6,2))+1,0)),"")))</f>
        <v/>
      </c>
    </row>
    <row r="602" customFormat="false" ht="14.25" hidden="false" customHeight="false" outlineLevel="0" collapsed="false">
      <c r="X602" s="77"/>
      <c r="Y602" s="78" t="str">
        <f aca="true">IF(TRIM($B602&amp;$C602)="","",IF(OR($W602="安装免保",$W602="技术免保",$W602="质保期内"),IF(NOT(ISNUMBER($X602)),"▲免保到期日没填",IF($X602&lt;TODAY(),"▲免保已到期，转收费",IF($X602-TODAY()&lt;=提醒天数,"免保剩"&amp;($X602-TODAY())&amp;"天","免保中"))),IF($W602="暂停维保","暂停中",IF($W602="已解约","已解约",""))))</f>
        <v/>
      </c>
      <c r="Z602" s="78" t="str">
        <f aca="true">IF(TRIM($B602&amp;$C602)="","",TRIM(IF($AA602="","",IF($AA602&lt;TODAY(),"年检已过期"&amp;(TODAY()-$AA602)&amp;"天 ",IF($AA602-TODAY()&lt;=提醒天数,"年检剩"&amp;($AA602-TODAY())&amp;"天 ","")))&amp;IF($AB602="","",IF($AB602&lt;TODAY(),"限速器已过期"&amp;(TODAY()-$AB602)&amp;"天 ",IF($AB602-TODAY()&lt;=提醒天数,"限速器剩"&amp;($AB602-TODAY())&amp;"天 ","")))&amp;IF($AC602="","",IF($AC602&lt;TODAY(),"载重试验已过期"&amp;(TODAY()-$AC602)&amp;"天 ",IF($AC602-TODAY()&lt;=提醒天数,"载重试验剩"&amp;($AC602-TODAY())&amp;"天 ","")))))</f>
        <v/>
      </c>
      <c r="AA602" s="77" t="str">
        <f aca="false">IF(TRIM($Q602&amp;"")="","",IF(ISNUMBER($Q602),IF($Q602&gt;10000,$Q602,IFERROR(DATE(INT($Q602),IF(ROUND(MOD($Q602,1)*100,0)&gt;12,ROUND(MOD($Q602,1)*10,0),ROUND(MOD($Q602,1)*100,0))+1,0),"")),IFERROR(IF(LEN($Q602)-LEN(SUBSTITUTE($Q602,".",""))&gt;=2,DATEVALUE(SUBSTITUTE(TRIM($Q602),".","-")),DATE(VALUE(LEFT(TRIM($Q602),4)),VALUE(MID(TRIM($Q602),6,2))+1,0)),"")))</f>
        <v/>
      </c>
      <c r="AB602" s="77" t="str">
        <f aca="false">IF(TRIM($S602&amp;"")="","",IF(ISNUMBER($S602),IF($S602&gt;10000,$S602,IFERROR(DATE(INT($S602),IF(ROUND(MOD($S602,1)*100,0)&gt;12,ROUND(MOD($S602,1)*10,0),ROUND(MOD($S602,1)*100,0))+1,0),"")),IFERROR(IF(LEN($S602)-LEN(SUBSTITUTE($S602,".",""))&gt;=2,DATEVALUE(SUBSTITUTE(TRIM($S602),".","-")),DATE(VALUE(LEFT(TRIM($S602),4)),VALUE(MID(TRIM($S602),6,2))+1,0)),"")))</f>
        <v/>
      </c>
      <c r="AC602" s="77" t="str">
        <f aca="false">IF(TRIM($T602&amp;"")="","",IF(ISNUMBER($T602),IF($T602&gt;10000,$T602,IFERROR(DATE(INT($T602),IF(ROUND(MOD($T602,1)*100,0)&gt;12,ROUND(MOD($T602,1)*10,0),ROUND(MOD($T602,1)*100,0))+1,0),"")),IFERROR(IF(LEN($T602)-LEN(SUBSTITUTE($T602,".",""))&gt;=2,DATEVALUE(SUBSTITUTE(TRIM($T602),".","-")),DATE(VALUE(LEFT(TRIM($T602),4)),VALUE(MID(TRIM($T602),6,2))+1,0)),"")))</f>
        <v/>
      </c>
    </row>
    <row r="603" customFormat="false" ht="14.25" hidden="false" customHeight="false" outlineLevel="0" collapsed="false">
      <c r="X603" s="77"/>
      <c r="Y603" s="78" t="str">
        <f aca="true">IF(TRIM($B603&amp;$C603)="","",IF(OR($W603="安装免保",$W603="技术免保",$W603="质保期内"),IF(NOT(ISNUMBER($X603)),"▲免保到期日没填",IF($X603&lt;TODAY(),"▲免保已到期，转收费",IF($X603-TODAY()&lt;=提醒天数,"免保剩"&amp;($X603-TODAY())&amp;"天","免保中"))),IF($W603="暂停维保","暂停中",IF($W603="已解约","已解约",""))))</f>
        <v/>
      </c>
      <c r="Z603" s="78" t="str">
        <f aca="true">IF(TRIM($B603&amp;$C603)="","",TRIM(IF($AA603="","",IF($AA603&lt;TODAY(),"年检已过期"&amp;(TODAY()-$AA603)&amp;"天 ",IF($AA603-TODAY()&lt;=提醒天数,"年检剩"&amp;($AA603-TODAY())&amp;"天 ","")))&amp;IF($AB603="","",IF($AB603&lt;TODAY(),"限速器已过期"&amp;(TODAY()-$AB603)&amp;"天 ",IF($AB603-TODAY()&lt;=提醒天数,"限速器剩"&amp;($AB603-TODAY())&amp;"天 ","")))&amp;IF($AC603="","",IF($AC603&lt;TODAY(),"载重试验已过期"&amp;(TODAY()-$AC603)&amp;"天 ",IF($AC603-TODAY()&lt;=提醒天数,"载重试验剩"&amp;($AC603-TODAY())&amp;"天 ","")))))</f>
        <v/>
      </c>
      <c r="AA603" s="77" t="str">
        <f aca="false">IF(TRIM($Q603&amp;"")="","",IF(ISNUMBER($Q603),IF($Q603&gt;10000,$Q603,IFERROR(DATE(INT($Q603),IF(ROUND(MOD($Q603,1)*100,0)&gt;12,ROUND(MOD($Q603,1)*10,0),ROUND(MOD($Q603,1)*100,0))+1,0),"")),IFERROR(IF(LEN($Q603)-LEN(SUBSTITUTE($Q603,".",""))&gt;=2,DATEVALUE(SUBSTITUTE(TRIM($Q603),".","-")),DATE(VALUE(LEFT(TRIM($Q603),4)),VALUE(MID(TRIM($Q603),6,2))+1,0)),"")))</f>
        <v/>
      </c>
      <c r="AB603" s="77" t="str">
        <f aca="false">IF(TRIM($S603&amp;"")="","",IF(ISNUMBER($S603),IF($S603&gt;10000,$S603,IFERROR(DATE(INT($S603),IF(ROUND(MOD($S603,1)*100,0)&gt;12,ROUND(MOD($S603,1)*10,0),ROUND(MOD($S603,1)*100,0))+1,0),"")),IFERROR(IF(LEN($S603)-LEN(SUBSTITUTE($S603,".",""))&gt;=2,DATEVALUE(SUBSTITUTE(TRIM($S603),".","-")),DATE(VALUE(LEFT(TRIM($S603),4)),VALUE(MID(TRIM($S603),6,2))+1,0)),"")))</f>
        <v/>
      </c>
      <c r="AC603" s="77" t="str">
        <f aca="false">IF(TRIM($T603&amp;"")="","",IF(ISNUMBER($T603),IF($T603&gt;10000,$T603,IFERROR(DATE(INT($T603),IF(ROUND(MOD($T603,1)*100,0)&gt;12,ROUND(MOD($T603,1)*10,0),ROUND(MOD($T603,1)*100,0))+1,0),"")),IFERROR(IF(LEN($T603)-LEN(SUBSTITUTE($T603,".",""))&gt;=2,DATEVALUE(SUBSTITUTE(TRIM($T603),".","-")),DATE(VALUE(LEFT(TRIM($T603),4)),VALUE(MID(TRIM($T603),6,2))+1,0)),"")))</f>
        <v/>
      </c>
    </row>
    <row r="604" customFormat="false" ht="14.25" hidden="false" customHeight="false" outlineLevel="0" collapsed="false">
      <c r="X604" s="77"/>
      <c r="Y604" s="78" t="str">
        <f aca="true">IF(TRIM($B604&amp;$C604)="","",IF(OR($W604="安装免保",$W604="技术免保",$W604="质保期内"),IF(NOT(ISNUMBER($X604)),"▲免保到期日没填",IF($X604&lt;TODAY(),"▲免保已到期，转收费",IF($X604-TODAY()&lt;=提醒天数,"免保剩"&amp;($X604-TODAY())&amp;"天","免保中"))),IF($W604="暂停维保","暂停中",IF($W604="已解约","已解约",""))))</f>
        <v/>
      </c>
      <c r="Z604" s="78" t="str">
        <f aca="true">IF(TRIM($B604&amp;$C604)="","",TRIM(IF($AA604="","",IF($AA604&lt;TODAY(),"年检已过期"&amp;(TODAY()-$AA604)&amp;"天 ",IF($AA604-TODAY()&lt;=提醒天数,"年检剩"&amp;($AA604-TODAY())&amp;"天 ","")))&amp;IF($AB604="","",IF($AB604&lt;TODAY(),"限速器已过期"&amp;(TODAY()-$AB604)&amp;"天 ",IF($AB604-TODAY()&lt;=提醒天数,"限速器剩"&amp;($AB604-TODAY())&amp;"天 ","")))&amp;IF($AC604="","",IF($AC604&lt;TODAY(),"载重试验已过期"&amp;(TODAY()-$AC604)&amp;"天 ",IF($AC604-TODAY()&lt;=提醒天数,"载重试验剩"&amp;($AC604-TODAY())&amp;"天 ","")))))</f>
        <v/>
      </c>
      <c r="AA604" s="77" t="str">
        <f aca="false">IF(TRIM($Q604&amp;"")="","",IF(ISNUMBER($Q604),IF($Q604&gt;10000,$Q604,IFERROR(DATE(INT($Q604),IF(ROUND(MOD($Q604,1)*100,0)&gt;12,ROUND(MOD($Q604,1)*10,0),ROUND(MOD($Q604,1)*100,0))+1,0),"")),IFERROR(IF(LEN($Q604)-LEN(SUBSTITUTE($Q604,".",""))&gt;=2,DATEVALUE(SUBSTITUTE(TRIM($Q604),".","-")),DATE(VALUE(LEFT(TRIM($Q604),4)),VALUE(MID(TRIM($Q604),6,2))+1,0)),"")))</f>
        <v/>
      </c>
      <c r="AB604" s="77" t="str">
        <f aca="false">IF(TRIM($S604&amp;"")="","",IF(ISNUMBER($S604),IF($S604&gt;10000,$S604,IFERROR(DATE(INT($S604),IF(ROUND(MOD($S604,1)*100,0)&gt;12,ROUND(MOD($S604,1)*10,0),ROUND(MOD($S604,1)*100,0))+1,0),"")),IFERROR(IF(LEN($S604)-LEN(SUBSTITUTE($S604,".",""))&gt;=2,DATEVALUE(SUBSTITUTE(TRIM($S604),".","-")),DATE(VALUE(LEFT(TRIM($S604),4)),VALUE(MID(TRIM($S604),6,2))+1,0)),"")))</f>
        <v/>
      </c>
      <c r="AC604" s="77" t="str">
        <f aca="false">IF(TRIM($T604&amp;"")="","",IF(ISNUMBER($T604),IF($T604&gt;10000,$T604,IFERROR(DATE(INT($T604),IF(ROUND(MOD($T604,1)*100,0)&gt;12,ROUND(MOD($T604,1)*10,0),ROUND(MOD($T604,1)*100,0))+1,0),"")),IFERROR(IF(LEN($T604)-LEN(SUBSTITUTE($T604,".",""))&gt;=2,DATEVALUE(SUBSTITUTE(TRIM($T604),".","-")),DATE(VALUE(LEFT(TRIM($T604),4)),VALUE(MID(TRIM($T604),6,2))+1,0)),"")))</f>
        <v/>
      </c>
    </row>
    <row r="605" customFormat="false" ht="14.25" hidden="false" customHeight="false" outlineLevel="0" collapsed="false">
      <c r="X605" s="77"/>
      <c r="Y605" s="78" t="str">
        <f aca="true">IF(TRIM($B605&amp;$C605)="","",IF(OR($W605="安装免保",$W605="技术免保",$W605="质保期内"),IF(NOT(ISNUMBER($X605)),"▲免保到期日没填",IF($X605&lt;TODAY(),"▲免保已到期，转收费",IF($X605-TODAY()&lt;=提醒天数,"免保剩"&amp;($X605-TODAY())&amp;"天","免保中"))),IF($W605="暂停维保","暂停中",IF($W605="已解约","已解约",""))))</f>
        <v/>
      </c>
      <c r="Z605" s="78" t="str">
        <f aca="true">IF(TRIM($B605&amp;$C605)="","",TRIM(IF($AA605="","",IF($AA605&lt;TODAY(),"年检已过期"&amp;(TODAY()-$AA605)&amp;"天 ",IF($AA605-TODAY()&lt;=提醒天数,"年检剩"&amp;($AA605-TODAY())&amp;"天 ","")))&amp;IF($AB605="","",IF($AB605&lt;TODAY(),"限速器已过期"&amp;(TODAY()-$AB605)&amp;"天 ",IF($AB605-TODAY()&lt;=提醒天数,"限速器剩"&amp;($AB605-TODAY())&amp;"天 ","")))&amp;IF($AC605="","",IF($AC605&lt;TODAY(),"载重试验已过期"&amp;(TODAY()-$AC605)&amp;"天 ",IF($AC605-TODAY()&lt;=提醒天数,"载重试验剩"&amp;($AC605-TODAY())&amp;"天 ","")))))</f>
        <v/>
      </c>
      <c r="AA605" s="77" t="str">
        <f aca="false">IF(TRIM($Q605&amp;"")="","",IF(ISNUMBER($Q605),IF($Q605&gt;10000,$Q605,IFERROR(DATE(INT($Q605),IF(ROUND(MOD($Q605,1)*100,0)&gt;12,ROUND(MOD($Q605,1)*10,0),ROUND(MOD($Q605,1)*100,0))+1,0),"")),IFERROR(IF(LEN($Q605)-LEN(SUBSTITUTE($Q605,".",""))&gt;=2,DATEVALUE(SUBSTITUTE(TRIM($Q605),".","-")),DATE(VALUE(LEFT(TRIM($Q605),4)),VALUE(MID(TRIM($Q605),6,2))+1,0)),"")))</f>
        <v/>
      </c>
      <c r="AB605" s="77" t="str">
        <f aca="false">IF(TRIM($S605&amp;"")="","",IF(ISNUMBER($S605),IF($S605&gt;10000,$S605,IFERROR(DATE(INT($S605),IF(ROUND(MOD($S605,1)*100,0)&gt;12,ROUND(MOD($S605,1)*10,0),ROUND(MOD($S605,1)*100,0))+1,0),"")),IFERROR(IF(LEN($S605)-LEN(SUBSTITUTE($S605,".",""))&gt;=2,DATEVALUE(SUBSTITUTE(TRIM($S605),".","-")),DATE(VALUE(LEFT(TRIM($S605),4)),VALUE(MID(TRIM($S605),6,2))+1,0)),"")))</f>
        <v/>
      </c>
      <c r="AC605" s="77" t="str">
        <f aca="false">IF(TRIM($T605&amp;"")="","",IF(ISNUMBER($T605),IF($T605&gt;10000,$T605,IFERROR(DATE(INT($T605),IF(ROUND(MOD($T605,1)*100,0)&gt;12,ROUND(MOD($T605,1)*10,0),ROUND(MOD($T605,1)*100,0))+1,0),"")),IFERROR(IF(LEN($T605)-LEN(SUBSTITUTE($T605,".",""))&gt;=2,DATEVALUE(SUBSTITUTE(TRIM($T605),".","-")),DATE(VALUE(LEFT(TRIM($T605),4)),VALUE(MID(TRIM($T605),6,2))+1,0)),"")))</f>
        <v/>
      </c>
    </row>
    <row r="606" customFormat="false" ht="14.25" hidden="false" customHeight="false" outlineLevel="0" collapsed="false">
      <c r="X606" s="77"/>
      <c r="Y606" s="78" t="str">
        <f aca="true">IF(TRIM($B606&amp;$C606)="","",IF(OR($W606="安装免保",$W606="技术免保",$W606="质保期内"),IF(NOT(ISNUMBER($X606)),"▲免保到期日没填",IF($X606&lt;TODAY(),"▲免保已到期，转收费",IF($X606-TODAY()&lt;=提醒天数,"免保剩"&amp;($X606-TODAY())&amp;"天","免保中"))),IF($W606="暂停维保","暂停中",IF($W606="已解约","已解约",""))))</f>
        <v/>
      </c>
      <c r="Z606" s="78" t="str">
        <f aca="true">IF(TRIM($B606&amp;$C606)="","",TRIM(IF($AA606="","",IF($AA606&lt;TODAY(),"年检已过期"&amp;(TODAY()-$AA606)&amp;"天 ",IF($AA606-TODAY()&lt;=提醒天数,"年检剩"&amp;($AA606-TODAY())&amp;"天 ","")))&amp;IF($AB606="","",IF($AB606&lt;TODAY(),"限速器已过期"&amp;(TODAY()-$AB606)&amp;"天 ",IF($AB606-TODAY()&lt;=提醒天数,"限速器剩"&amp;($AB606-TODAY())&amp;"天 ","")))&amp;IF($AC606="","",IF($AC606&lt;TODAY(),"载重试验已过期"&amp;(TODAY()-$AC606)&amp;"天 ",IF($AC606-TODAY()&lt;=提醒天数,"载重试验剩"&amp;($AC606-TODAY())&amp;"天 ","")))))</f>
        <v/>
      </c>
      <c r="AA606" s="77" t="str">
        <f aca="false">IF(TRIM($Q606&amp;"")="","",IF(ISNUMBER($Q606),IF($Q606&gt;10000,$Q606,IFERROR(DATE(INT($Q606),IF(ROUND(MOD($Q606,1)*100,0)&gt;12,ROUND(MOD($Q606,1)*10,0),ROUND(MOD($Q606,1)*100,0))+1,0),"")),IFERROR(IF(LEN($Q606)-LEN(SUBSTITUTE($Q606,".",""))&gt;=2,DATEVALUE(SUBSTITUTE(TRIM($Q606),".","-")),DATE(VALUE(LEFT(TRIM($Q606),4)),VALUE(MID(TRIM($Q606),6,2))+1,0)),"")))</f>
        <v/>
      </c>
      <c r="AB606" s="77" t="str">
        <f aca="false">IF(TRIM($S606&amp;"")="","",IF(ISNUMBER($S606),IF($S606&gt;10000,$S606,IFERROR(DATE(INT($S606),IF(ROUND(MOD($S606,1)*100,0)&gt;12,ROUND(MOD($S606,1)*10,0),ROUND(MOD($S606,1)*100,0))+1,0),"")),IFERROR(IF(LEN($S606)-LEN(SUBSTITUTE($S606,".",""))&gt;=2,DATEVALUE(SUBSTITUTE(TRIM($S606),".","-")),DATE(VALUE(LEFT(TRIM($S606),4)),VALUE(MID(TRIM($S606),6,2))+1,0)),"")))</f>
        <v/>
      </c>
      <c r="AC606" s="77" t="str">
        <f aca="false">IF(TRIM($T606&amp;"")="","",IF(ISNUMBER($T606),IF($T606&gt;10000,$T606,IFERROR(DATE(INT($T606),IF(ROUND(MOD($T606,1)*100,0)&gt;12,ROUND(MOD($T606,1)*10,0),ROUND(MOD($T606,1)*100,0))+1,0),"")),IFERROR(IF(LEN($T606)-LEN(SUBSTITUTE($T606,".",""))&gt;=2,DATEVALUE(SUBSTITUTE(TRIM($T606),".","-")),DATE(VALUE(LEFT(TRIM($T606),4)),VALUE(MID(TRIM($T606),6,2))+1,0)),"")))</f>
        <v/>
      </c>
    </row>
    <row r="607" customFormat="false" ht="14.25" hidden="false" customHeight="false" outlineLevel="0" collapsed="false">
      <c r="X607" s="77"/>
      <c r="Y607" s="78" t="str">
        <f aca="true">IF(TRIM($B607&amp;$C607)="","",IF(OR($W607="安装免保",$W607="技术免保",$W607="质保期内"),IF(NOT(ISNUMBER($X607)),"▲免保到期日没填",IF($X607&lt;TODAY(),"▲免保已到期，转收费",IF($X607-TODAY()&lt;=提醒天数,"免保剩"&amp;($X607-TODAY())&amp;"天","免保中"))),IF($W607="暂停维保","暂停中",IF($W607="已解约","已解约",""))))</f>
        <v/>
      </c>
      <c r="Z607" s="78" t="str">
        <f aca="true">IF(TRIM($B607&amp;$C607)="","",TRIM(IF($AA607="","",IF($AA607&lt;TODAY(),"年检已过期"&amp;(TODAY()-$AA607)&amp;"天 ",IF($AA607-TODAY()&lt;=提醒天数,"年检剩"&amp;($AA607-TODAY())&amp;"天 ","")))&amp;IF($AB607="","",IF($AB607&lt;TODAY(),"限速器已过期"&amp;(TODAY()-$AB607)&amp;"天 ",IF($AB607-TODAY()&lt;=提醒天数,"限速器剩"&amp;($AB607-TODAY())&amp;"天 ","")))&amp;IF($AC607="","",IF($AC607&lt;TODAY(),"载重试验已过期"&amp;(TODAY()-$AC607)&amp;"天 ",IF($AC607-TODAY()&lt;=提醒天数,"载重试验剩"&amp;($AC607-TODAY())&amp;"天 ","")))))</f>
        <v/>
      </c>
      <c r="AA607" s="77" t="str">
        <f aca="false">IF(TRIM($Q607&amp;"")="","",IF(ISNUMBER($Q607),IF($Q607&gt;10000,$Q607,IFERROR(DATE(INT($Q607),IF(ROUND(MOD($Q607,1)*100,0)&gt;12,ROUND(MOD($Q607,1)*10,0),ROUND(MOD($Q607,1)*100,0))+1,0),"")),IFERROR(IF(LEN($Q607)-LEN(SUBSTITUTE($Q607,".",""))&gt;=2,DATEVALUE(SUBSTITUTE(TRIM($Q607),".","-")),DATE(VALUE(LEFT(TRIM($Q607),4)),VALUE(MID(TRIM($Q607),6,2))+1,0)),"")))</f>
        <v/>
      </c>
      <c r="AB607" s="77" t="str">
        <f aca="false">IF(TRIM($S607&amp;"")="","",IF(ISNUMBER($S607),IF($S607&gt;10000,$S607,IFERROR(DATE(INT($S607),IF(ROUND(MOD($S607,1)*100,0)&gt;12,ROUND(MOD($S607,1)*10,0),ROUND(MOD($S607,1)*100,0))+1,0),"")),IFERROR(IF(LEN($S607)-LEN(SUBSTITUTE($S607,".",""))&gt;=2,DATEVALUE(SUBSTITUTE(TRIM($S607),".","-")),DATE(VALUE(LEFT(TRIM($S607),4)),VALUE(MID(TRIM($S607),6,2))+1,0)),"")))</f>
        <v/>
      </c>
      <c r="AC607" s="77" t="str">
        <f aca="false">IF(TRIM($T607&amp;"")="","",IF(ISNUMBER($T607),IF($T607&gt;10000,$T607,IFERROR(DATE(INT($T607),IF(ROUND(MOD($T607,1)*100,0)&gt;12,ROUND(MOD($T607,1)*10,0),ROUND(MOD($T607,1)*100,0))+1,0),"")),IFERROR(IF(LEN($T607)-LEN(SUBSTITUTE($T607,".",""))&gt;=2,DATEVALUE(SUBSTITUTE(TRIM($T607),".","-")),DATE(VALUE(LEFT(TRIM($T607),4)),VALUE(MID(TRIM($T607),6,2))+1,0)),"")))</f>
        <v/>
      </c>
    </row>
    <row r="608" customFormat="false" ht="14.25" hidden="false" customHeight="false" outlineLevel="0" collapsed="false">
      <c r="X608" s="77"/>
      <c r="Y608" s="78" t="str">
        <f aca="true">IF(TRIM($B608&amp;$C608)="","",IF(OR($W608="安装免保",$W608="技术免保",$W608="质保期内"),IF(NOT(ISNUMBER($X608)),"▲免保到期日没填",IF($X608&lt;TODAY(),"▲免保已到期，转收费",IF($X608-TODAY()&lt;=提醒天数,"免保剩"&amp;($X608-TODAY())&amp;"天","免保中"))),IF($W608="暂停维保","暂停中",IF($W608="已解约","已解约",""))))</f>
        <v/>
      </c>
      <c r="Z608" s="78" t="str">
        <f aca="true">IF(TRIM($B608&amp;$C608)="","",TRIM(IF($AA608="","",IF($AA608&lt;TODAY(),"年检已过期"&amp;(TODAY()-$AA608)&amp;"天 ",IF($AA608-TODAY()&lt;=提醒天数,"年检剩"&amp;($AA608-TODAY())&amp;"天 ","")))&amp;IF($AB608="","",IF($AB608&lt;TODAY(),"限速器已过期"&amp;(TODAY()-$AB608)&amp;"天 ",IF($AB608-TODAY()&lt;=提醒天数,"限速器剩"&amp;($AB608-TODAY())&amp;"天 ","")))&amp;IF($AC608="","",IF($AC608&lt;TODAY(),"载重试验已过期"&amp;(TODAY()-$AC608)&amp;"天 ",IF($AC608-TODAY()&lt;=提醒天数,"载重试验剩"&amp;($AC608-TODAY())&amp;"天 ","")))))</f>
        <v/>
      </c>
      <c r="AA608" s="77" t="str">
        <f aca="false">IF(TRIM($Q608&amp;"")="","",IF(ISNUMBER($Q608),IF($Q608&gt;10000,$Q608,IFERROR(DATE(INT($Q608),IF(ROUND(MOD($Q608,1)*100,0)&gt;12,ROUND(MOD($Q608,1)*10,0),ROUND(MOD($Q608,1)*100,0))+1,0),"")),IFERROR(IF(LEN($Q608)-LEN(SUBSTITUTE($Q608,".",""))&gt;=2,DATEVALUE(SUBSTITUTE(TRIM($Q608),".","-")),DATE(VALUE(LEFT(TRIM($Q608),4)),VALUE(MID(TRIM($Q608),6,2))+1,0)),"")))</f>
        <v/>
      </c>
      <c r="AB608" s="77" t="str">
        <f aca="false">IF(TRIM($S608&amp;"")="","",IF(ISNUMBER($S608),IF($S608&gt;10000,$S608,IFERROR(DATE(INT($S608),IF(ROUND(MOD($S608,1)*100,0)&gt;12,ROUND(MOD($S608,1)*10,0),ROUND(MOD($S608,1)*100,0))+1,0),"")),IFERROR(IF(LEN($S608)-LEN(SUBSTITUTE($S608,".",""))&gt;=2,DATEVALUE(SUBSTITUTE(TRIM($S608),".","-")),DATE(VALUE(LEFT(TRIM($S608),4)),VALUE(MID(TRIM($S608),6,2))+1,0)),"")))</f>
        <v/>
      </c>
      <c r="AC608" s="77" t="str">
        <f aca="false">IF(TRIM($T608&amp;"")="","",IF(ISNUMBER($T608),IF($T608&gt;10000,$T608,IFERROR(DATE(INT($T608),IF(ROUND(MOD($T608,1)*100,0)&gt;12,ROUND(MOD($T608,1)*10,0),ROUND(MOD($T608,1)*100,0))+1,0),"")),IFERROR(IF(LEN($T608)-LEN(SUBSTITUTE($T608,".",""))&gt;=2,DATEVALUE(SUBSTITUTE(TRIM($T608),".","-")),DATE(VALUE(LEFT(TRIM($T608),4)),VALUE(MID(TRIM($T608),6,2))+1,0)),"")))</f>
        <v/>
      </c>
    </row>
    <row r="609" customFormat="false" ht="14.25" hidden="false" customHeight="false" outlineLevel="0" collapsed="false">
      <c r="X609" s="77"/>
      <c r="Y609" s="78" t="str">
        <f aca="true">IF(TRIM($B609&amp;$C609)="","",IF(OR($W609="安装免保",$W609="技术免保",$W609="质保期内"),IF(NOT(ISNUMBER($X609)),"▲免保到期日没填",IF($X609&lt;TODAY(),"▲免保已到期，转收费",IF($X609-TODAY()&lt;=提醒天数,"免保剩"&amp;($X609-TODAY())&amp;"天","免保中"))),IF($W609="暂停维保","暂停中",IF($W609="已解约","已解约",""))))</f>
        <v/>
      </c>
      <c r="Z609" s="78" t="str">
        <f aca="true">IF(TRIM($B609&amp;$C609)="","",TRIM(IF($AA609="","",IF($AA609&lt;TODAY(),"年检已过期"&amp;(TODAY()-$AA609)&amp;"天 ",IF($AA609-TODAY()&lt;=提醒天数,"年检剩"&amp;($AA609-TODAY())&amp;"天 ","")))&amp;IF($AB609="","",IF($AB609&lt;TODAY(),"限速器已过期"&amp;(TODAY()-$AB609)&amp;"天 ",IF($AB609-TODAY()&lt;=提醒天数,"限速器剩"&amp;($AB609-TODAY())&amp;"天 ","")))&amp;IF($AC609="","",IF($AC609&lt;TODAY(),"载重试验已过期"&amp;(TODAY()-$AC609)&amp;"天 ",IF($AC609-TODAY()&lt;=提醒天数,"载重试验剩"&amp;($AC609-TODAY())&amp;"天 ","")))))</f>
        <v/>
      </c>
      <c r="AA609" s="77" t="str">
        <f aca="false">IF(TRIM($Q609&amp;"")="","",IF(ISNUMBER($Q609),IF($Q609&gt;10000,$Q609,IFERROR(DATE(INT($Q609),IF(ROUND(MOD($Q609,1)*100,0)&gt;12,ROUND(MOD($Q609,1)*10,0),ROUND(MOD($Q609,1)*100,0))+1,0),"")),IFERROR(IF(LEN($Q609)-LEN(SUBSTITUTE($Q609,".",""))&gt;=2,DATEVALUE(SUBSTITUTE(TRIM($Q609),".","-")),DATE(VALUE(LEFT(TRIM($Q609),4)),VALUE(MID(TRIM($Q609),6,2))+1,0)),"")))</f>
        <v/>
      </c>
      <c r="AB609" s="77" t="str">
        <f aca="false">IF(TRIM($S609&amp;"")="","",IF(ISNUMBER($S609),IF($S609&gt;10000,$S609,IFERROR(DATE(INT($S609),IF(ROUND(MOD($S609,1)*100,0)&gt;12,ROUND(MOD($S609,1)*10,0),ROUND(MOD($S609,1)*100,0))+1,0),"")),IFERROR(IF(LEN($S609)-LEN(SUBSTITUTE($S609,".",""))&gt;=2,DATEVALUE(SUBSTITUTE(TRIM($S609),".","-")),DATE(VALUE(LEFT(TRIM($S609),4)),VALUE(MID(TRIM($S609),6,2))+1,0)),"")))</f>
        <v/>
      </c>
      <c r="AC609" s="77" t="str">
        <f aca="false">IF(TRIM($T609&amp;"")="","",IF(ISNUMBER($T609),IF($T609&gt;10000,$T609,IFERROR(DATE(INT($T609),IF(ROUND(MOD($T609,1)*100,0)&gt;12,ROUND(MOD($T609,1)*10,0),ROUND(MOD($T609,1)*100,0))+1,0),"")),IFERROR(IF(LEN($T609)-LEN(SUBSTITUTE($T609,".",""))&gt;=2,DATEVALUE(SUBSTITUTE(TRIM($T609),".","-")),DATE(VALUE(LEFT(TRIM($T609),4)),VALUE(MID(TRIM($T609),6,2))+1,0)),"")))</f>
        <v/>
      </c>
    </row>
    <row r="610" customFormat="false" ht="14.25" hidden="false" customHeight="false" outlineLevel="0" collapsed="false">
      <c r="X610" s="77"/>
      <c r="Y610" s="78" t="str">
        <f aca="true">IF(TRIM($B610&amp;$C610)="","",IF(OR($W610="安装免保",$W610="技术免保",$W610="质保期内"),IF(NOT(ISNUMBER($X610)),"▲免保到期日没填",IF($X610&lt;TODAY(),"▲免保已到期，转收费",IF($X610-TODAY()&lt;=提醒天数,"免保剩"&amp;($X610-TODAY())&amp;"天","免保中"))),IF($W610="暂停维保","暂停中",IF($W610="已解约","已解约",""))))</f>
        <v/>
      </c>
      <c r="Z610" s="78" t="str">
        <f aca="true">IF(TRIM($B610&amp;$C610)="","",TRIM(IF($AA610="","",IF($AA610&lt;TODAY(),"年检已过期"&amp;(TODAY()-$AA610)&amp;"天 ",IF($AA610-TODAY()&lt;=提醒天数,"年检剩"&amp;($AA610-TODAY())&amp;"天 ","")))&amp;IF($AB610="","",IF($AB610&lt;TODAY(),"限速器已过期"&amp;(TODAY()-$AB610)&amp;"天 ",IF($AB610-TODAY()&lt;=提醒天数,"限速器剩"&amp;($AB610-TODAY())&amp;"天 ","")))&amp;IF($AC610="","",IF($AC610&lt;TODAY(),"载重试验已过期"&amp;(TODAY()-$AC610)&amp;"天 ",IF($AC610-TODAY()&lt;=提醒天数,"载重试验剩"&amp;($AC610-TODAY())&amp;"天 ","")))))</f>
        <v/>
      </c>
      <c r="AA610" s="77" t="str">
        <f aca="false">IF(TRIM($Q610&amp;"")="","",IF(ISNUMBER($Q610),IF($Q610&gt;10000,$Q610,IFERROR(DATE(INT($Q610),IF(ROUND(MOD($Q610,1)*100,0)&gt;12,ROUND(MOD($Q610,1)*10,0),ROUND(MOD($Q610,1)*100,0))+1,0),"")),IFERROR(IF(LEN($Q610)-LEN(SUBSTITUTE($Q610,".",""))&gt;=2,DATEVALUE(SUBSTITUTE(TRIM($Q610),".","-")),DATE(VALUE(LEFT(TRIM($Q610),4)),VALUE(MID(TRIM($Q610),6,2))+1,0)),"")))</f>
        <v/>
      </c>
      <c r="AB610" s="77" t="str">
        <f aca="false">IF(TRIM($S610&amp;"")="","",IF(ISNUMBER($S610),IF($S610&gt;10000,$S610,IFERROR(DATE(INT($S610),IF(ROUND(MOD($S610,1)*100,0)&gt;12,ROUND(MOD($S610,1)*10,0),ROUND(MOD($S610,1)*100,0))+1,0),"")),IFERROR(IF(LEN($S610)-LEN(SUBSTITUTE($S610,".",""))&gt;=2,DATEVALUE(SUBSTITUTE(TRIM($S610),".","-")),DATE(VALUE(LEFT(TRIM($S610),4)),VALUE(MID(TRIM($S610),6,2))+1,0)),"")))</f>
        <v/>
      </c>
      <c r="AC610" s="77" t="str">
        <f aca="false">IF(TRIM($T610&amp;"")="","",IF(ISNUMBER($T610),IF($T610&gt;10000,$T610,IFERROR(DATE(INT($T610),IF(ROUND(MOD($T610,1)*100,0)&gt;12,ROUND(MOD($T610,1)*10,0),ROUND(MOD($T610,1)*100,0))+1,0),"")),IFERROR(IF(LEN($T610)-LEN(SUBSTITUTE($T610,".",""))&gt;=2,DATEVALUE(SUBSTITUTE(TRIM($T610),".","-")),DATE(VALUE(LEFT(TRIM($T610),4)),VALUE(MID(TRIM($T610),6,2))+1,0)),"")))</f>
        <v/>
      </c>
    </row>
    <row r="611" customFormat="false" ht="14.25" hidden="false" customHeight="false" outlineLevel="0" collapsed="false">
      <c r="X611" s="77"/>
      <c r="Y611" s="78" t="str">
        <f aca="true">IF(TRIM($B611&amp;$C611)="","",IF(OR($W611="安装免保",$W611="技术免保",$W611="质保期内"),IF(NOT(ISNUMBER($X611)),"▲免保到期日没填",IF($X611&lt;TODAY(),"▲免保已到期，转收费",IF($X611-TODAY()&lt;=提醒天数,"免保剩"&amp;($X611-TODAY())&amp;"天","免保中"))),IF($W611="暂停维保","暂停中",IF($W611="已解约","已解约",""))))</f>
        <v/>
      </c>
      <c r="Z611" s="78" t="str">
        <f aca="true">IF(TRIM($B611&amp;$C611)="","",TRIM(IF($AA611="","",IF($AA611&lt;TODAY(),"年检已过期"&amp;(TODAY()-$AA611)&amp;"天 ",IF($AA611-TODAY()&lt;=提醒天数,"年检剩"&amp;($AA611-TODAY())&amp;"天 ","")))&amp;IF($AB611="","",IF($AB611&lt;TODAY(),"限速器已过期"&amp;(TODAY()-$AB611)&amp;"天 ",IF($AB611-TODAY()&lt;=提醒天数,"限速器剩"&amp;($AB611-TODAY())&amp;"天 ","")))&amp;IF($AC611="","",IF($AC611&lt;TODAY(),"载重试验已过期"&amp;(TODAY()-$AC611)&amp;"天 ",IF($AC611-TODAY()&lt;=提醒天数,"载重试验剩"&amp;($AC611-TODAY())&amp;"天 ","")))))</f>
        <v/>
      </c>
      <c r="AA611" s="77" t="str">
        <f aca="false">IF(TRIM($Q611&amp;"")="","",IF(ISNUMBER($Q611),IF($Q611&gt;10000,$Q611,IFERROR(DATE(INT($Q611),IF(ROUND(MOD($Q611,1)*100,0)&gt;12,ROUND(MOD($Q611,1)*10,0),ROUND(MOD($Q611,1)*100,0))+1,0),"")),IFERROR(IF(LEN($Q611)-LEN(SUBSTITUTE($Q611,".",""))&gt;=2,DATEVALUE(SUBSTITUTE(TRIM($Q611),".","-")),DATE(VALUE(LEFT(TRIM($Q611),4)),VALUE(MID(TRIM($Q611),6,2))+1,0)),"")))</f>
        <v/>
      </c>
      <c r="AB611" s="77" t="str">
        <f aca="false">IF(TRIM($S611&amp;"")="","",IF(ISNUMBER($S611),IF($S611&gt;10000,$S611,IFERROR(DATE(INT($S611),IF(ROUND(MOD($S611,1)*100,0)&gt;12,ROUND(MOD($S611,1)*10,0),ROUND(MOD($S611,1)*100,0))+1,0),"")),IFERROR(IF(LEN($S611)-LEN(SUBSTITUTE($S611,".",""))&gt;=2,DATEVALUE(SUBSTITUTE(TRIM($S611),".","-")),DATE(VALUE(LEFT(TRIM($S611),4)),VALUE(MID(TRIM($S611),6,2))+1,0)),"")))</f>
        <v/>
      </c>
      <c r="AC611" s="77" t="str">
        <f aca="false">IF(TRIM($T611&amp;"")="","",IF(ISNUMBER($T611),IF($T611&gt;10000,$T611,IFERROR(DATE(INT($T611),IF(ROUND(MOD($T611,1)*100,0)&gt;12,ROUND(MOD($T611,1)*10,0),ROUND(MOD($T611,1)*100,0))+1,0),"")),IFERROR(IF(LEN($T611)-LEN(SUBSTITUTE($T611,".",""))&gt;=2,DATEVALUE(SUBSTITUTE(TRIM($T611),".","-")),DATE(VALUE(LEFT(TRIM($T611),4)),VALUE(MID(TRIM($T611),6,2))+1,0)),"")))</f>
        <v/>
      </c>
    </row>
    <row r="612" customFormat="false" ht="14.25" hidden="false" customHeight="false" outlineLevel="0" collapsed="false">
      <c r="X612" s="77"/>
      <c r="Y612" s="78" t="str">
        <f aca="true">IF(TRIM($B612&amp;$C612)="","",IF(OR($W612="安装免保",$W612="技术免保",$W612="质保期内"),IF(NOT(ISNUMBER($X612)),"▲免保到期日没填",IF($X612&lt;TODAY(),"▲免保已到期，转收费",IF($X612-TODAY()&lt;=提醒天数,"免保剩"&amp;($X612-TODAY())&amp;"天","免保中"))),IF($W612="暂停维保","暂停中",IF($W612="已解约","已解约",""))))</f>
        <v/>
      </c>
      <c r="Z612" s="78" t="str">
        <f aca="true">IF(TRIM($B612&amp;$C612)="","",TRIM(IF($AA612="","",IF($AA612&lt;TODAY(),"年检已过期"&amp;(TODAY()-$AA612)&amp;"天 ",IF($AA612-TODAY()&lt;=提醒天数,"年检剩"&amp;($AA612-TODAY())&amp;"天 ","")))&amp;IF($AB612="","",IF($AB612&lt;TODAY(),"限速器已过期"&amp;(TODAY()-$AB612)&amp;"天 ",IF($AB612-TODAY()&lt;=提醒天数,"限速器剩"&amp;($AB612-TODAY())&amp;"天 ","")))&amp;IF($AC612="","",IF($AC612&lt;TODAY(),"载重试验已过期"&amp;(TODAY()-$AC612)&amp;"天 ",IF($AC612-TODAY()&lt;=提醒天数,"载重试验剩"&amp;($AC612-TODAY())&amp;"天 ","")))))</f>
        <v/>
      </c>
      <c r="AA612" s="77" t="str">
        <f aca="false">IF(TRIM($Q612&amp;"")="","",IF(ISNUMBER($Q612),IF($Q612&gt;10000,$Q612,IFERROR(DATE(INT($Q612),IF(ROUND(MOD($Q612,1)*100,0)&gt;12,ROUND(MOD($Q612,1)*10,0),ROUND(MOD($Q612,1)*100,0))+1,0),"")),IFERROR(IF(LEN($Q612)-LEN(SUBSTITUTE($Q612,".",""))&gt;=2,DATEVALUE(SUBSTITUTE(TRIM($Q612),".","-")),DATE(VALUE(LEFT(TRIM($Q612),4)),VALUE(MID(TRIM($Q612),6,2))+1,0)),"")))</f>
        <v/>
      </c>
      <c r="AB612" s="77" t="str">
        <f aca="false">IF(TRIM($S612&amp;"")="","",IF(ISNUMBER($S612),IF($S612&gt;10000,$S612,IFERROR(DATE(INT($S612),IF(ROUND(MOD($S612,1)*100,0)&gt;12,ROUND(MOD($S612,1)*10,0),ROUND(MOD($S612,1)*100,0))+1,0),"")),IFERROR(IF(LEN($S612)-LEN(SUBSTITUTE($S612,".",""))&gt;=2,DATEVALUE(SUBSTITUTE(TRIM($S612),".","-")),DATE(VALUE(LEFT(TRIM($S612),4)),VALUE(MID(TRIM($S612),6,2))+1,0)),"")))</f>
        <v/>
      </c>
      <c r="AC612" s="77" t="str">
        <f aca="false">IF(TRIM($T612&amp;"")="","",IF(ISNUMBER($T612),IF($T612&gt;10000,$T612,IFERROR(DATE(INT($T612),IF(ROUND(MOD($T612,1)*100,0)&gt;12,ROUND(MOD($T612,1)*10,0),ROUND(MOD($T612,1)*100,0))+1,0),"")),IFERROR(IF(LEN($T612)-LEN(SUBSTITUTE($T612,".",""))&gt;=2,DATEVALUE(SUBSTITUTE(TRIM($T612),".","-")),DATE(VALUE(LEFT(TRIM($T612),4)),VALUE(MID(TRIM($T612),6,2))+1,0)),"")))</f>
        <v/>
      </c>
    </row>
    <row r="613" customFormat="false" ht="14.25" hidden="false" customHeight="false" outlineLevel="0" collapsed="false">
      <c r="X613" s="77"/>
      <c r="Y613" s="78" t="str">
        <f aca="true">IF(TRIM($B613&amp;$C613)="","",IF(OR($W613="安装免保",$W613="技术免保",$W613="质保期内"),IF(NOT(ISNUMBER($X613)),"▲免保到期日没填",IF($X613&lt;TODAY(),"▲免保已到期，转收费",IF($X613-TODAY()&lt;=提醒天数,"免保剩"&amp;($X613-TODAY())&amp;"天","免保中"))),IF($W613="暂停维保","暂停中",IF($W613="已解约","已解约",""))))</f>
        <v/>
      </c>
      <c r="Z613" s="78" t="str">
        <f aca="true">IF(TRIM($B613&amp;$C613)="","",TRIM(IF($AA613="","",IF($AA613&lt;TODAY(),"年检已过期"&amp;(TODAY()-$AA613)&amp;"天 ",IF($AA613-TODAY()&lt;=提醒天数,"年检剩"&amp;($AA613-TODAY())&amp;"天 ","")))&amp;IF($AB613="","",IF($AB613&lt;TODAY(),"限速器已过期"&amp;(TODAY()-$AB613)&amp;"天 ",IF($AB613-TODAY()&lt;=提醒天数,"限速器剩"&amp;($AB613-TODAY())&amp;"天 ","")))&amp;IF($AC613="","",IF($AC613&lt;TODAY(),"载重试验已过期"&amp;(TODAY()-$AC613)&amp;"天 ",IF($AC613-TODAY()&lt;=提醒天数,"载重试验剩"&amp;($AC613-TODAY())&amp;"天 ","")))))</f>
        <v/>
      </c>
      <c r="AA613" s="77" t="str">
        <f aca="false">IF(TRIM($Q613&amp;"")="","",IF(ISNUMBER($Q613),IF($Q613&gt;10000,$Q613,IFERROR(DATE(INT($Q613),IF(ROUND(MOD($Q613,1)*100,0)&gt;12,ROUND(MOD($Q613,1)*10,0),ROUND(MOD($Q613,1)*100,0))+1,0),"")),IFERROR(IF(LEN($Q613)-LEN(SUBSTITUTE($Q613,".",""))&gt;=2,DATEVALUE(SUBSTITUTE(TRIM($Q613),".","-")),DATE(VALUE(LEFT(TRIM($Q613),4)),VALUE(MID(TRIM($Q613),6,2))+1,0)),"")))</f>
        <v/>
      </c>
      <c r="AB613" s="77" t="str">
        <f aca="false">IF(TRIM($S613&amp;"")="","",IF(ISNUMBER($S613),IF($S613&gt;10000,$S613,IFERROR(DATE(INT($S613),IF(ROUND(MOD($S613,1)*100,0)&gt;12,ROUND(MOD($S613,1)*10,0),ROUND(MOD($S613,1)*100,0))+1,0),"")),IFERROR(IF(LEN($S613)-LEN(SUBSTITUTE($S613,".",""))&gt;=2,DATEVALUE(SUBSTITUTE(TRIM($S613),".","-")),DATE(VALUE(LEFT(TRIM($S613),4)),VALUE(MID(TRIM($S613),6,2))+1,0)),"")))</f>
        <v/>
      </c>
      <c r="AC613" s="77" t="str">
        <f aca="false">IF(TRIM($T613&amp;"")="","",IF(ISNUMBER($T613),IF($T613&gt;10000,$T613,IFERROR(DATE(INT($T613),IF(ROUND(MOD($T613,1)*100,0)&gt;12,ROUND(MOD($T613,1)*10,0),ROUND(MOD($T613,1)*100,0))+1,0),"")),IFERROR(IF(LEN($T613)-LEN(SUBSTITUTE($T613,".",""))&gt;=2,DATEVALUE(SUBSTITUTE(TRIM($T613),".","-")),DATE(VALUE(LEFT(TRIM($T613),4)),VALUE(MID(TRIM($T613),6,2))+1,0)),"")))</f>
        <v/>
      </c>
    </row>
    <row r="614" customFormat="false" ht="14.25" hidden="false" customHeight="false" outlineLevel="0" collapsed="false">
      <c r="X614" s="77"/>
      <c r="Y614" s="78" t="str">
        <f aca="true">IF(TRIM($B614&amp;$C614)="","",IF(OR($W614="安装免保",$W614="技术免保",$W614="质保期内"),IF(NOT(ISNUMBER($X614)),"▲免保到期日没填",IF($X614&lt;TODAY(),"▲免保已到期，转收费",IF($X614-TODAY()&lt;=提醒天数,"免保剩"&amp;($X614-TODAY())&amp;"天","免保中"))),IF($W614="暂停维保","暂停中",IF($W614="已解约","已解约",""))))</f>
        <v/>
      </c>
      <c r="Z614" s="78" t="str">
        <f aca="true">IF(TRIM($B614&amp;$C614)="","",TRIM(IF($AA614="","",IF($AA614&lt;TODAY(),"年检已过期"&amp;(TODAY()-$AA614)&amp;"天 ",IF($AA614-TODAY()&lt;=提醒天数,"年检剩"&amp;($AA614-TODAY())&amp;"天 ","")))&amp;IF($AB614="","",IF($AB614&lt;TODAY(),"限速器已过期"&amp;(TODAY()-$AB614)&amp;"天 ",IF($AB614-TODAY()&lt;=提醒天数,"限速器剩"&amp;($AB614-TODAY())&amp;"天 ","")))&amp;IF($AC614="","",IF($AC614&lt;TODAY(),"载重试验已过期"&amp;(TODAY()-$AC614)&amp;"天 ",IF($AC614-TODAY()&lt;=提醒天数,"载重试验剩"&amp;($AC614-TODAY())&amp;"天 ","")))))</f>
        <v/>
      </c>
      <c r="AA614" s="77" t="str">
        <f aca="false">IF(TRIM($Q614&amp;"")="","",IF(ISNUMBER($Q614),IF($Q614&gt;10000,$Q614,IFERROR(DATE(INT($Q614),IF(ROUND(MOD($Q614,1)*100,0)&gt;12,ROUND(MOD($Q614,1)*10,0),ROUND(MOD($Q614,1)*100,0))+1,0),"")),IFERROR(IF(LEN($Q614)-LEN(SUBSTITUTE($Q614,".",""))&gt;=2,DATEVALUE(SUBSTITUTE(TRIM($Q614),".","-")),DATE(VALUE(LEFT(TRIM($Q614),4)),VALUE(MID(TRIM($Q614),6,2))+1,0)),"")))</f>
        <v/>
      </c>
      <c r="AB614" s="77" t="str">
        <f aca="false">IF(TRIM($S614&amp;"")="","",IF(ISNUMBER($S614),IF($S614&gt;10000,$S614,IFERROR(DATE(INT($S614),IF(ROUND(MOD($S614,1)*100,0)&gt;12,ROUND(MOD($S614,1)*10,0),ROUND(MOD($S614,1)*100,0))+1,0),"")),IFERROR(IF(LEN($S614)-LEN(SUBSTITUTE($S614,".",""))&gt;=2,DATEVALUE(SUBSTITUTE(TRIM($S614),".","-")),DATE(VALUE(LEFT(TRIM($S614),4)),VALUE(MID(TRIM($S614),6,2))+1,0)),"")))</f>
        <v/>
      </c>
      <c r="AC614" s="77" t="str">
        <f aca="false">IF(TRIM($T614&amp;"")="","",IF(ISNUMBER($T614),IF($T614&gt;10000,$T614,IFERROR(DATE(INT($T614),IF(ROUND(MOD($T614,1)*100,0)&gt;12,ROUND(MOD($T614,1)*10,0),ROUND(MOD($T614,1)*100,0))+1,0),"")),IFERROR(IF(LEN($T614)-LEN(SUBSTITUTE($T614,".",""))&gt;=2,DATEVALUE(SUBSTITUTE(TRIM($T614),".","-")),DATE(VALUE(LEFT(TRIM($T614),4)),VALUE(MID(TRIM($T614),6,2))+1,0)),"")))</f>
        <v/>
      </c>
    </row>
    <row r="615" customFormat="false" ht="14.25" hidden="false" customHeight="false" outlineLevel="0" collapsed="false">
      <c r="X615" s="77"/>
      <c r="Y615" s="78" t="str">
        <f aca="true">IF(TRIM($B615&amp;$C615)="","",IF(OR($W615="安装免保",$W615="技术免保",$W615="质保期内"),IF(NOT(ISNUMBER($X615)),"▲免保到期日没填",IF($X615&lt;TODAY(),"▲免保已到期，转收费",IF($X615-TODAY()&lt;=提醒天数,"免保剩"&amp;($X615-TODAY())&amp;"天","免保中"))),IF($W615="暂停维保","暂停中",IF($W615="已解约","已解约",""))))</f>
        <v/>
      </c>
      <c r="Z615" s="78" t="str">
        <f aca="true">IF(TRIM($B615&amp;$C615)="","",TRIM(IF($AA615="","",IF($AA615&lt;TODAY(),"年检已过期"&amp;(TODAY()-$AA615)&amp;"天 ",IF($AA615-TODAY()&lt;=提醒天数,"年检剩"&amp;($AA615-TODAY())&amp;"天 ","")))&amp;IF($AB615="","",IF($AB615&lt;TODAY(),"限速器已过期"&amp;(TODAY()-$AB615)&amp;"天 ",IF($AB615-TODAY()&lt;=提醒天数,"限速器剩"&amp;($AB615-TODAY())&amp;"天 ","")))&amp;IF($AC615="","",IF($AC615&lt;TODAY(),"载重试验已过期"&amp;(TODAY()-$AC615)&amp;"天 ",IF($AC615-TODAY()&lt;=提醒天数,"载重试验剩"&amp;($AC615-TODAY())&amp;"天 ","")))))</f>
        <v/>
      </c>
      <c r="AA615" s="77" t="str">
        <f aca="false">IF(TRIM($Q615&amp;"")="","",IF(ISNUMBER($Q615),IF($Q615&gt;10000,$Q615,IFERROR(DATE(INT($Q615),IF(ROUND(MOD($Q615,1)*100,0)&gt;12,ROUND(MOD($Q615,1)*10,0),ROUND(MOD($Q615,1)*100,0))+1,0),"")),IFERROR(IF(LEN($Q615)-LEN(SUBSTITUTE($Q615,".",""))&gt;=2,DATEVALUE(SUBSTITUTE(TRIM($Q615),".","-")),DATE(VALUE(LEFT(TRIM($Q615),4)),VALUE(MID(TRIM($Q615),6,2))+1,0)),"")))</f>
        <v/>
      </c>
      <c r="AB615" s="77" t="str">
        <f aca="false">IF(TRIM($S615&amp;"")="","",IF(ISNUMBER($S615),IF($S615&gt;10000,$S615,IFERROR(DATE(INT($S615),IF(ROUND(MOD($S615,1)*100,0)&gt;12,ROUND(MOD($S615,1)*10,0),ROUND(MOD($S615,1)*100,0))+1,0),"")),IFERROR(IF(LEN($S615)-LEN(SUBSTITUTE($S615,".",""))&gt;=2,DATEVALUE(SUBSTITUTE(TRIM($S615),".","-")),DATE(VALUE(LEFT(TRIM($S615),4)),VALUE(MID(TRIM($S615),6,2))+1,0)),"")))</f>
        <v/>
      </c>
      <c r="AC615" s="77" t="str">
        <f aca="false">IF(TRIM($T615&amp;"")="","",IF(ISNUMBER($T615),IF($T615&gt;10000,$T615,IFERROR(DATE(INT($T615),IF(ROUND(MOD($T615,1)*100,0)&gt;12,ROUND(MOD($T615,1)*10,0),ROUND(MOD($T615,1)*100,0))+1,0),"")),IFERROR(IF(LEN($T615)-LEN(SUBSTITUTE($T615,".",""))&gt;=2,DATEVALUE(SUBSTITUTE(TRIM($T615),".","-")),DATE(VALUE(LEFT(TRIM($T615),4)),VALUE(MID(TRIM($T615),6,2))+1,0)),"")))</f>
        <v/>
      </c>
    </row>
    <row r="616" customFormat="false" ht="14.25" hidden="false" customHeight="false" outlineLevel="0" collapsed="false">
      <c r="X616" s="77"/>
      <c r="Y616" s="78" t="str">
        <f aca="true">IF(TRIM($B616&amp;$C616)="","",IF(OR($W616="安装免保",$W616="技术免保",$W616="质保期内"),IF(NOT(ISNUMBER($X616)),"▲免保到期日没填",IF($X616&lt;TODAY(),"▲免保已到期，转收费",IF($X616-TODAY()&lt;=提醒天数,"免保剩"&amp;($X616-TODAY())&amp;"天","免保中"))),IF($W616="暂停维保","暂停中",IF($W616="已解约","已解约",""))))</f>
        <v/>
      </c>
      <c r="Z616" s="78" t="str">
        <f aca="true">IF(TRIM($B616&amp;$C616)="","",TRIM(IF($AA616="","",IF($AA616&lt;TODAY(),"年检已过期"&amp;(TODAY()-$AA616)&amp;"天 ",IF($AA616-TODAY()&lt;=提醒天数,"年检剩"&amp;($AA616-TODAY())&amp;"天 ","")))&amp;IF($AB616="","",IF($AB616&lt;TODAY(),"限速器已过期"&amp;(TODAY()-$AB616)&amp;"天 ",IF($AB616-TODAY()&lt;=提醒天数,"限速器剩"&amp;($AB616-TODAY())&amp;"天 ","")))&amp;IF($AC616="","",IF($AC616&lt;TODAY(),"载重试验已过期"&amp;(TODAY()-$AC616)&amp;"天 ",IF($AC616-TODAY()&lt;=提醒天数,"载重试验剩"&amp;($AC616-TODAY())&amp;"天 ","")))))</f>
        <v/>
      </c>
      <c r="AA616" s="77" t="str">
        <f aca="false">IF(TRIM($Q616&amp;"")="","",IF(ISNUMBER($Q616),IF($Q616&gt;10000,$Q616,IFERROR(DATE(INT($Q616),IF(ROUND(MOD($Q616,1)*100,0)&gt;12,ROUND(MOD($Q616,1)*10,0),ROUND(MOD($Q616,1)*100,0))+1,0),"")),IFERROR(IF(LEN($Q616)-LEN(SUBSTITUTE($Q616,".",""))&gt;=2,DATEVALUE(SUBSTITUTE(TRIM($Q616),".","-")),DATE(VALUE(LEFT(TRIM($Q616),4)),VALUE(MID(TRIM($Q616),6,2))+1,0)),"")))</f>
        <v/>
      </c>
      <c r="AB616" s="77" t="str">
        <f aca="false">IF(TRIM($S616&amp;"")="","",IF(ISNUMBER($S616),IF($S616&gt;10000,$S616,IFERROR(DATE(INT($S616),IF(ROUND(MOD($S616,1)*100,0)&gt;12,ROUND(MOD($S616,1)*10,0),ROUND(MOD($S616,1)*100,0))+1,0),"")),IFERROR(IF(LEN($S616)-LEN(SUBSTITUTE($S616,".",""))&gt;=2,DATEVALUE(SUBSTITUTE(TRIM($S616),".","-")),DATE(VALUE(LEFT(TRIM($S616),4)),VALUE(MID(TRIM($S616),6,2))+1,0)),"")))</f>
        <v/>
      </c>
      <c r="AC616" s="77" t="str">
        <f aca="false">IF(TRIM($T616&amp;"")="","",IF(ISNUMBER($T616),IF($T616&gt;10000,$T616,IFERROR(DATE(INT($T616),IF(ROUND(MOD($T616,1)*100,0)&gt;12,ROUND(MOD($T616,1)*10,0),ROUND(MOD($T616,1)*100,0))+1,0),"")),IFERROR(IF(LEN($T616)-LEN(SUBSTITUTE($T616,".",""))&gt;=2,DATEVALUE(SUBSTITUTE(TRIM($T616),".","-")),DATE(VALUE(LEFT(TRIM($T616),4)),VALUE(MID(TRIM($T616),6,2))+1,0)),"")))</f>
        <v/>
      </c>
    </row>
    <row r="617" customFormat="false" ht="14.25" hidden="false" customHeight="false" outlineLevel="0" collapsed="false">
      <c r="X617" s="77"/>
      <c r="Y617" s="78" t="str">
        <f aca="true">IF(TRIM($B617&amp;$C617)="","",IF(OR($W617="安装免保",$W617="技术免保",$W617="质保期内"),IF(NOT(ISNUMBER($X617)),"▲免保到期日没填",IF($X617&lt;TODAY(),"▲免保已到期，转收费",IF($X617-TODAY()&lt;=提醒天数,"免保剩"&amp;($X617-TODAY())&amp;"天","免保中"))),IF($W617="暂停维保","暂停中",IF($W617="已解约","已解约",""))))</f>
        <v/>
      </c>
      <c r="Z617" s="78" t="str">
        <f aca="true">IF(TRIM($B617&amp;$C617)="","",TRIM(IF($AA617="","",IF($AA617&lt;TODAY(),"年检已过期"&amp;(TODAY()-$AA617)&amp;"天 ",IF($AA617-TODAY()&lt;=提醒天数,"年检剩"&amp;($AA617-TODAY())&amp;"天 ","")))&amp;IF($AB617="","",IF($AB617&lt;TODAY(),"限速器已过期"&amp;(TODAY()-$AB617)&amp;"天 ",IF($AB617-TODAY()&lt;=提醒天数,"限速器剩"&amp;($AB617-TODAY())&amp;"天 ","")))&amp;IF($AC617="","",IF($AC617&lt;TODAY(),"载重试验已过期"&amp;(TODAY()-$AC617)&amp;"天 ",IF($AC617-TODAY()&lt;=提醒天数,"载重试验剩"&amp;($AC617-TODAY())&amp;"天 ","")))))</f>
        <v/>
      </c>
      <c r="AA617" s="77" t="str">
        <f aca="false">IF(TRIM($Q617&amp;"")="","",IF(ISNUMBER($Q617),IF($Q617&gt;10000,$Q617,IFERROR(DATE(INT($Q617),IF(ROUND(MOD($Q617,1)*100,0)&gt;12,ROUND(MOD($Q617,1)*10,0),ROUND(MOD($Q617,1)*100,0))+1,0),"")),IFERROR(IF(LEN($Q617)-LEN(SUBSTITUTE($Q617,".",""))&gt;=2,DATEVALUE(SUBSTITUTE(TRIM($Q617),".","-")),DATE(VALUE(LEFT(TRIM($Q617),4)),VALUE(MID(TRIM($Q617),6,2))+1,0)),"")))</f>
        <v/>
      </c>
      <c r="AB617" s="77" t="str">
        <f aca="false">IF(TRIM($S617&amp;"")="","",IF(ISNUMBER($S617),IF($S617&gt;10000,$S617,IFERROR(DATE(INT($S617),IF(ROUND(MOD($S617,1)*100,0)&gt;12,ROUND(MOD($S617,1)*10,0),ROUND(MOD($S617,1)*100,0))+1,0),"")),IFERROR(IF(LEN($S617)-LEN(SUBSTITUTE($S617,".",""))&gt;=2,DATEVALUE(SUBSTITUTE(TRIM($S617),".","-")),DATE(VALUE(LEFT(TRIM($S617),4)),VALUE(MID(TRIM($S617),6,2))+1,0)),"")))</f>
        <v/>
      </c>
      <c r="AC617" s="77" t="str">
        <f aca="false">IF(TRIM($T617&amp;"")="","",IF(ISNUMBER($T617),IF($T617&gt;10000,$T617,IFERROR(DATE(INT($T617),IF(ROUND(MOD($T617,1)*100,0)&gt;12,ROUND(MOD($T617,1)*10,0),ROUND(MOD($T617,1)*100,0))+1,0),"")),IFERROR(IF(LEN($T617)-LEN(SUBSTITUTE($T617,".",""))&gt;=2,DATEVALUE(SUBSTITUTE(TRIM($T617),".","-")),DATE(VALUE(LEFT(TRIM($T617),4)),VALUE(MID(TRIM($T617),6,2))+1,0)),"")))</f>
        <v/>
      </c>
    </row>
    <row r="618" customFormat="false" ht="14.25" hidden="false" customHeight="false" outlineLevel="0" collapsed="false">
      <c r="X618" s="77"/>
      <c r="Y618" s="78" t="str">
        <f aca="true">IF(TRIM($B618&amp;$C618)="","",IF(OR($W618="安装免保",$W618="技术免保",$W618="质保期内"),IF(NOT(ISNUMBER($X618)),"▲免保到期日没填",IF($X618&lt;TODAY(),"▲免保已到期，转收费",IF($X618-TODAY()&lt;=提醒天数,"免保剩"&amp;($X618-TODAY())&amp;"天","免保中"))),IF($W618="暂停维保","暂停中",IF($W618="已解约","已解约",""))))</f>
        <v/>
      </c>
      <c r="Z618" s="78" t="str">
        <f aca="true">IF(TRIM($B618&amp;$C618)="","",TRIM(IF($AA618="","",IF($AA618&lt;TODAY(),"年检已过期"&amp;(TODAY()-$AA618)&amp;"天 ",IF($AA618-TODAY()&lt;=提醒天数,"年检剩"&amp;($AA618-TODAY())&amp;"天 ","")))&amp;IF($AB618="","",IF($AB618&lt;TODAY(),"限速器已过期"&amp;(TODAY()-$AB618)&amp;"天 ",IF($AB618-TODAY()&lt;=提醒天数,"限速器剩"&amp;($AB618-TODAY())&amp;"天 ","")))&amp;IF($AC618="","",IF($AC618&lt;TODAY(),"载重试验已过期"&amp;(TODAY()-$AC618)&amp;"天 ",IF($AC618-TODAY()&lt;=提醒天数,"载重试验剩"&amp;($AC618-TODAY())&amp;"天 ","")))))</f>
        <v/>
      </c>
      <c r="AA618" s="77" t="str">
        <f aca="false">IF(TRIM($Q618&amp;"")="","",IF(ISNUMBER($Q618),IF($Q618&gt;10000,$Q618,IFERROR(DATE(INT($Q618),IF(ROUND(MOD($Q618,1)*100,0)&gt;12,ROUND(MOD($Q618,1)*10,0),ROUND(MOD($Q618,1)*100,0))+1,0),"")),IFERROR(IF(LEN($Q618)-LEN(SUBSTITUTE($Q618,".",""))&gt;=2,DATEVALUE(SUBSTITUTE(TRIM($Q618),".","-")),DATE(VALUE(LEFT(TRIM($Q618),4)),VALUE(MID(TRIM($Q618),6,2))+1,0)),"")))</f>
        <v/>
      </c>
      <c r="AB618" s="77" t="str">
        <f aca="false">IF(TRIM($S618&amp;"")="","",IF(ISNUMBER($S618),IF($S618&gt;10000,$S618,IFERROR(DATE(INT($S618),IF(ROUND(MOD($S618,1)*100,0)&gt;12,ROUND(MOD($S618,1)*10,0),ROUND(MOD($S618,1)*100,0))+1,0),"")),IFERROR(IF(LEN($S618)-LEN(SUBSTITUTE($S618,".",""))&gt;=2,DATEVALUE(SUBSTITUTE(TRIM($S618),".","-")),DATE(VALUE(LEFT(TRIM($S618),4)),VALUE(MID(TRIM($S618),6,2))+1,0)),"")))</f>
        <v/>
      </c>
      <c r="AC618" s="77" t="str">
        <f aca="false">IF(TRIM($T618&amp;"")="","",IF(ISNUMBER($T618),IF($T618&gt;10000,$T618,IFERROR(DATE(INT($T618),IF(ROUND(MOD($T618,1)*100,0)&gt;12,ROUND(MOD($T618,1)*10,0),ROUND(MOD($T618,1)*100,0))+1,0),"")),IFERROR(IF(LEN($T618)-LEN(SUBSTITUTE($T618,".",""))&gt;=2,DATEVALUE(SUBSTITUTE(TRIM($T618),".","-")),DATE(VALUE(LEFT(TRIM($T618),4)),VALUE(MID(TRIM($T618),6,2))+1,0)),"")))</f>
        <v/>
      </c>
    </row>
    <row r="619" customFormat="false" ht="14.25" hidden="false" customHeight="false" outlineLevel="0" collapsed="false">
      <c r="X619" s="77"/>
      <c r="Y619" s="78" t="str">
        <f aca="true">IF(TRIM($B619&amp;$C619)="","",IF(OR($W619="安装免保",$W619="技术免保",$W619="质保期内"),IF(NOT(ISNUMBER($X619)),"▲免保到期日没填",IF($X619&lt;TODAY(),"▲免保已到期，转收费",IF($X619-TODAY()&lt;=提醒天数,"免保剩"&amp;($X619-TODAY())&amp;"天","免保中"))),IF($W619="暂停维保","暂停中",IF($W619="已解约","已解约",""))))</f>
        <v/>
      </c>
      <c r="Z619" s="78" t="str">
        <f aca="true">IF(TRIM($B619&amp;$C619)="","",TRIM(IF($AA619="","",IF($AA619&lt;TODAY(),"年检已过期"&amp;(TODAY()-$AA619)&amp;"天 ",IF($AA619-TODAY()&lt;=提醒天数,"年检剩"&amp;($AA619-TODAY())&amp;"天 ","")))&amp;IF($AB619="","",IF($AB619&lt;TODAY(),"限速器已过期"&amp;(TODAY()-$AB619)&amp;"天 ",IF($AB619-TODAY()&lt;=提醒天数,"限速器剩"&amp;($AB619-TODAY())&amp;"天 ","")))&amp;IF($AC619="","",IF($AC619&lt;TODAY(),"载重试验已过期"&amp;(TODAY()-$AC619)&amp;"天 ",IF($AC619-TODAY()&lt;=提醒天数,"载重试验剩"&amp;($AC619-TODAY())&amp;"天 ","")))))</f>
        <v/>
      </c>
      <c r="AA619" s="77" t="str">
        <f aca="false">IF(TRIM($Q619&amp;"")="","",IF(ISNUMBER($Q619),IF($Q619&gt;10000,$Q619,IFERROR(DATE(INT($Q619),IF(ROUND(MOD($Q619,1)*100,0)&gt;12,ROUND(MOD($Q619,1)*10,0),ROUND(MOD($Q619,1)*100,0))+1,0),"")),IFERROR(IF(LEN($Q619)-LEN(SUBSTITUTE($Q619,".",""))&gt;=2,DATEVALUE(SUBSTITUTE(TRIM($Q619),".","-")),DATE(VALUE(LEFT(TRIM($Q619),4)),VALUE(MID(TRIM($Q619),6,2))+1,0)),"")))</f>
        <v/>
      </c>
      <c r="AB619" s="77" t="str">
        <f aca="false">IF(TRIM($S619&amp;"")="","",IF(ISNUMBER($S619),IF($S619&gt;10000,$S619,IFERROR(DATE(INT($S619),IF(ROUND(MOD($S619,1)*100,0)&gt;12,ROUND(MOD($S619,1)*10,0),ROUND(MOD($S619,1)*100,0))+1,0),"")),IFERROR(IF(LEN($S619)-LEN(SUBSTITUTE($S619,".",""))&gt;=2,DATEVALUE(SUBSTITUTE(TRIM($S619),".","-")),DATE(VALUE(LEFT(TRIM($S619),4)),VALUE(MID(TRIM($S619),6,2))+1,0)),"")))</f>
        <v/>
      </c>
      <c r="AC619" s="77" t="str">
        <f aca="false">IF(TRIM($T619&amp;"")="","",IF(ISNUMBER($T619),IF($T619&gt;10000,$T619,IFERROR(DATE(INT($T619),IF(ROUND(MOD($T619,1)*100,0)&gt;12,ROUND(MOD($T619,1)*10,0),ROUND(MOD($T619,1)*100,0))+1,0),"")),IFERROR(IF(LEN($T619)-LEN(SUBSTITUTE($T619,".",""))&gt;=2,DATEVALUE(SUBSTITUTE(TRIM($T619),".","-")),DATE(VALUE(LEFT(TRIM($T619),4)),VALUE(MID(TRIM($T619),6,2))+1,0)),"")))</f>
        <v/>
      </c>
    </row>
    <row r="620" customFormat="false" ht="14.25" hidden="false" customHeight="false" outlineLevel="0" collapsed="false">
      <c r="X620" s="77"/>
      <c r="Y620" s="78" t="str">
        <f aca="true">IF(TRIM($B620&amp;$C620)="","",IF(OR($W620="安装免保",$W620="技术免保",$W620="质保期内"),IF(NOT(ISNUMBER($X620)),"▲免保到期日没填",IF($X620&lt;TODAY(),"▲免保已到期，转收费",IF($X620-TODAY()&lt;=提醒天数,"免保剩"&amp;($X620-TODAY())&amp;"天","免保中"))),IF($W620="暂停维保","暂停中",IF($W620="已解约","已解约",""))))</f>
        <v/>
      </c>
      <c r="Z620" s="78" t="str">
        <f aca="true">IF(TRIM($B620&amp;$C620)="","",TRIM(IF($AA620="","",IF($AA620&lt;TODAY(),"年检已过期"&amp;(TODAY()-$AA620)&amp;"天 ",IF($AA620-TODAY()&lt;=提醒天数,"年检剩"&amp;($AA620-TODAY())&amp;"天 ","")))&amp;IF($AB620="","",IF($AB620&lt;TODAY(),"限速器已过期"&amp;(TODAY()-$AB620)&amp;"天 ",IF($AB620-TODAY()&lt;=提醒天数,"限速器剩"&amp;($AB620-TODAY())&amp;"天 ","")))&amp;IF($AC620="","",IF($AC620&lt;TODAY(),"载重试验已过期"&amp;(TODAY()-$AC620)&amp;"天 ",IF($AC620-TODAY()&lt;=提醒天数,"载重试验剩"&amp;($AC620-TODAY())&amp;"天 ","")))))</f>
        <v/>
      </c>
      <c r="AA620" s="77" t="str">
        <f aca="false">IF(TRIM($Q620&amp;"")="","",IF(ISNUMBER($Q620),IF($Q620&gt;10000,$Q620,IFERROR(DATE(INT($Q620),IF(ROUND(MOD($Q620,1)*100,0)&gt;12,ROUND(MOD($Q620,1)*10,0),ROUND(MOD($Q620,1)*100,0))+1,0),"")),IFERROR(IF(LEN($Q620)-LEN(SUBSTITUTE($Q620,".",""))&gt;=2,DATEVALUE(SUBSTITUTE(TRIM($Q620),".","-")),DATE(VALUE(LEFT(TRIM($Q620),4)),VALUE(MID(TRIM($Q620),6,2))+1,0)),"")))</f>
        <v/>
      </c>
      <c r="AB620" s="77" t="str">
        <f aca="false">IF(TRIM($S620&amp;"")="","",IF(ISNUMBER($S620),IF($S620&gt;10000,$S620,IFERROR(DATE(INT($S620),IF(ROUND(MOD($S620,1)*100,0)&gt;12,ROUND(MOD($S620,1)*10,0),ROUND(MOD($S620,1)*100,0))+1,0),"")),IFERROR(IF(LEN($S620)-LEN(SUBSTITUTE($S620,".",""))&gt;=2,DATEVALUE(SUBSTITUTE(TRIM($S620),".","-")),DATE(VALUE(LEFT(TRIM($S620),4)),VALUE(MID(TRIM($S620),6,2))+1,0)),"")))</f>
        <v/>
      </c>
      <c r="AC620" s="77" t="str">
        <f aca="false">IF(TRIM($T620&amp;"")="","",IF(ISNUMBER($T620),IF($T620&gt;10000,$T620,IFERROR(DATE(INT($T620),IF(ROUND(MOD($T620,1)*100,0)&gt;12,ROUND(MOD($T620,1)*10,0),ROUND(MOD($T620,1)*100,0))+1,0),"")),IFERROR(IF(LEN($T620)-LEN(SUBSTITUTE($T620,".",""))&gt;=2,DATEVALUE(SUBSTITUTE(TRIM($T620),".","-")),DATE(VALUE(LEFT(TRIM($T620),4)),VALUE(MID(TRIM($T620),6,2))+1,0)),"")))</f>
        <v/>
      </c>
    </row>
    <row r="621" customFormat="false" ht="14.25" hidden="false" customHeight="false" outlineLevel="0" collapsed="false">
      <c r="X621" s="77"/>
      <c r="Y621" s="78" t="str">
        <f aca="true">IF(TRIM($B621&amp;$C621)="","",IF(OR($W621="安装免保",$W621="技术免保",$W621="质保期内"),IF(NOT(ISNUMBER($X621)),"▲免保到期日没填",IF($X621&lt;TODAY(),"▲免保已到期，转收费",IF($X621-TODAY()&lt;=提醒天数,"免保剩"&amp;($X621-TODAY())&amp;"天","免保中"))),IF($W621="暂停维保","暂停中",IF($W621="已解约","已解约",""))))</f>
        <v/>
      </c>
      <c r="Z621" s="78" t="str">
        <f aca="true">IF(TRIM($B621&amp;$C621)="","",TRIM(IF($AA621="","",IF($AA621&lt;TODAY(),"年检已过期"&amp;(TODAY()-$AA621)&amp;"天 ",IF($AA621-TODAY()&lt;=提醒天数,"年检剩"&amp;($AA621-TODAY())&amp;"天 ","")))&amp;IF($AB621="","",IF($AB621&lt;TODAY(),"限速器已过期"&amp;(TODAY()-$AB621)&amp;"天 ",IF($AB621-TODAY()&lt;=提醒天数,"限速器剩"&amp;($AB621-TODAY())&amp;"天 ","")))&amp;IF($AC621="","",IF($AC621&lt;TODAY(),"载重试验已过期"&amp;(TODAY()-$AC621)&amp;"天 ",IF($AC621-TODAY()&lt;=提醒天数,"载重试验剩"&amp;($AC621-TODAY())&amp;"天 ","")))))</f>
        <v/>
      </c>
      <c r="AA621" s="77" t="str">
        <f aca="false">IF(TRIM($Q621&amp;"")="","",IF(ISNUMBER($Q621),IF($Q621&gt;10000,$Q621,IFERROR(DATE(INT($Q621),IF(ROUND(MOD($Q621,1)*100,0)&gt;12,ROUND(MOD($Q621,1)*10,0),ROUND(MOD($Q621,1)*100,0))+1,0),"")),IFERROR(IF(LEN($Q621)-LEN(SUBSTITUTE($Q621,".",""))&gt;=2,DATEVALUE(SUBSTITUTE(TRIM($Q621),".","-")),DATE(VALUE(LEFT(TRIM($Q621),4)),VALUE(MID(TRIM($Q621),6,2))+1,0)),"")))</f>
        <v/>
      </c>
      <c r="AB621" s="77" t="str">
        <f aca="false">IF(TRIM($S621&amp;"")="","",IF(ISNUMBER($S621),IF($S621&gt;10000,$S621,IFERROR(DATE(INT($S621),IF(ROUND(MOD($S621,1)*100,0)&gt;12,ROUND(MOD($S621,1)*10,0),ROUND(MOD($S621,1)*100,0))+1,0),"")),IFERROR(IF(LEN($S621)-LEN(SUBSTITUTE($S621,".",""))&gt;=2,DATEVALUE(SUBSTITUTE(TRIM($S621),".","-")),DATE(VALUE(LEFT(TRIM($S621),4)),VALUE(MID(TRIM($S621),6,2))+1,0)),"")))</f>
        <v/>
      </c>
      <c r="AC621" s="77" t="str">
        <f aca="false">IF(TRIM($T621&amp;"")="","",IF(ISNUMBER($T621),IF($T621&gt;10000,$T621,IFERROR(DATE(INT($T621),IF(ROUND(MOD($T621,1)*100,0)&gt;12,ROUND(MOD($T621,1)*10,0),ROUND(MOD($T621,1)*100,0))+1,0),"")),IFERROR(IF(LEN($T621)-LEN(SUBSTITUTE($T621,".",""))&gt;=2,DATEVALUE(SUBSTITUTE(TRIM($T621),".","-")),DATE(VALUE(LEFT(TRIM($T621),4)),VALUE(MID(TRIM($T621),6,2))+1,0)),"")))</f>
        <v/>
      </c>
    </row>
    <row r="622" customFormat="false" ht="14.25" hidden="false" customHeight="false" outlineLevel="0" collapsed="false">
      <c r="X622" s="77"/>
      <c r="Y622" s="78" t="str">
        <f aca="true">IF(TRIM($B622&amp;$C622)="","",IF(OR($W622="安装免保",$W622="技术免保",$W622="质保期内"),IF(NOT(ISNUMBER($X622)),"▲免保到期日没填",IF($X622&lt;TODAY(),"▲免保已到期，转收费",IF($X622-TODAY()&lt;=提醒天数,"免保剩"&amp;($X622-TODAY())&amp;"天","免保中"))),IF($W622="暂停维保","暂停中",IF($W622="已解约","已解约",""))))</f>
        <v/>
      </c>
      <c r="Z622" s="78" t="str">
        <f aca="true">IF(TRIM($B622&amp;$C622)="","",TRIM(IF($AA622="","",IF($AA622&lt;TODAY(),"年检已过期"&amp;(TODAY()-$AA622)&amp;"天 ",IF($AA622-TODAY()&lt;=提醒天数,"年检剩"&amp;($AA622-TODAY())&amp;"天 ","")))&amp;IF($AB622="","",IF($AB622&lt;TODAY(),"限速器已过期"&amp;(TODAY()-$AB622)&amp;"天 ",IF($AB622-TODAY()&lt;=提醒天数,"限速器剩"&amp;($AB622-TODAY())&amp;"天 ","")))&amp;IF($AC622="","",IF($AC622&lt;TODAY(),"载重试验已过期"&amp;(TODAY()-$AC622)&amp;"天 ",IF($AC622-TODAY()&lt;=提醒天数,"载重试验剩"&amp;($AC622-TODAY())&amp;"天 ","")))))</f>
        <v/>
      </c>
      <c r="AA622" s="77" t="str">
        <f aca="false">IF(TRIM($Q622&amp;"")="","",IF(ISNUMBER($Q622),IF($Q622&gt;10000,$Q622,IFERROR(DATE(INT($Q622),IF(ROUND(MOD($Q622,1)*100,0)&gt;12,ROUND(MOD($Q622,1)*10,0),ROUND(MOD($Q622,1)*100,0))+1,0),"")),IFERROR(IF(LEN($Q622)-LEN(SUBSTITUTE($Q622,".",""))&gt;=2,DATEVALUE(SUBSTITUTE(TRIM($Q622),".","-")),DATE(VALUE(LEFT(TRIM($Q622),4)),VALUE(MID(TRIM($Q622),6,2))+1,0)),"")))</f>
        <v/>
      </c>
      <c r="AB622" s="77" t="str">
        <f aca="false">IF(TRIM($S622&amp;"")="","",IF(ISNUMBER($S622),IF($S622&gt;10000,$S622,IFERROR(DATE(INT($S622),IF(ROUND(MOD($S622,1)*100,0)&gt;12,ROUND(MOD($S622,1)*10,0),ROUND(MOD($S622,1)*100,0))+1,0),"")),IFERROR(IF(LEN($S622)-LEN(SUBSTITUTE($S622,".",""))&gt;=2,DATEVALUE(SUBSTITUTE(TRIM($S622),".","-")),DATE(VALUE(LEFT(TRIM($S622),4)),VALUE(MID(TRIM($S622),6,2))+1,0)),"")))</f>
        <v/>
      </c>
      <c r="AC622" s="77" t="str">
        <f aca="false">IF(TRIM($T622&amp;"")="","",IF(ISNUMBER($T622),IF($T622&gt;10000,$T622,IFERROR(DATE(INT($T622),IF(ROUND(MOD($T622,1)*100,0)&gt;12,ROUND(MOD($T622,1)*10,0),ROUND(MOD($T622,1)*100,0))+1,0),"")),IFERROR(IF(LEN($T622)-LEN(SUBSTITUTE($T622,".",""))&gt;=2,DATEVALUE(SUBSTITUTE(TRIM($T622),".","-")),DATE(VALUE(LEFT(TRIM($T622),4)),VALUE(MID(TRIM($T622),6,2))+1,0)),"")))</f>
        <v/>
      </c>
    </row>
    <row r="623" customFormat="false" ht="14.25" hidden="false" customHeight="false" outlineLevel="0" collapsed="false">
      <c r="X623" s="77"/>
      <c r="Y623" s="78" t="str">
        <f aca="true">IF(TRIM($B623&amp;$C623)="","",IF(OR($W623="安装免保",$W623="技术免保",$W623="质保期内"),IF(NOT(ISNUMBER($X623)),"▲免保到期日没填",IF($X623&lt;TODAY(),"▲免保已到期，转收费",IF($X623-TODAY()&lt;=提醒天数,"免保剩"&amp;($X623-TODAY())&amp;"天","免保中"))),IF($W623="暂停维保","暂停中",IF($W623="已解约","已解约",""))))</f>
        <v/>
      </c>
      <c r="Z623" s="78" t="str">
        <f aca="true">IF(TRIM($B623&amp;$C623)="","",TRIM(IF($AA623="","",IF($AA623&lt;TODAY(),"年检已过期"&amp;(TODAY()-$AA623)&amp;"天 ",IF($AA623-TODAY()&lt;=提醒天数,"年检剩"&amp;($AA623-TODAY())&amp;"天 ","")))&amp;IF($AB623="","",IF($AB623&lt;TODAY(),"限速器已过期"&amp;(TODAY()-$AB623)&amp;"天 ",IF($AB623-TODAY()&lt;=提醒天数,"限速器剩"&amp;($AB623-TODAY())&amp;"天 ","")))&amp;IF($AC623="","",IF($AC623&lt;TODAY(),"载重试验已过期"&amp;(TODAY()-$AC623)&amp;"天 ",IF($AC623-TODAY()&lt;=提醒天数,"载重试验剩"&amp;($AC623-TODAY())&amp;"天 ","")))))</f>
        <v/>
      </c>
      <c r="AA623" s="77" t="str">
        <f aca="false">IF(TRIM($Q623&amp;"")="","",IF(ISNUMBER($Q623),IF($Q623&gt;10000,$Q623,IFERROR(DATE(INT($Q623),IF(ROUND(MOD($Q623,1)*100,0)&gt;12,ROUND(MOD($Q623,1)*10,0),ROUND(MOD($Q623,1)*100,0))+1,0),"")),IFERROR(IF(LEN($Q623)-LEN(SUBSTITUTE($Q623,".",""))&gt;=2,DATEVALUE(SUBSTITUTE(TRIM($Q623),".","-")),DATE(VALUE(LEFT(TRIM($Q623),4)),VALUE(MID(TRIM($Q623),6,2))+1,0)),"")))</f>
        <v/>
      </c>
      <c r="AB623" s="77" t="str">
        <f aca="false">IF(TRIM($S623&amp;"")="","",IF(ISNUMBER($S623),IF($S623&gt;10000,$S623,IFERROR(DATE(INT($S623),IF(ROUND(MOD($S623,1)*100,0)&gt;12,ROUND(MOD($S623,1)*10,0),ROUND(MOD($S623,1)*100,0))+1,0),"")),IFERROR(IF(LEN($S623)-LEN(SUBSTITUTE($S623,".",""))&gt;=2,DATEVALUE(SUBSTITUTE(TRIM($S623),".","-")),DATE(VALUE(LEFT(TRIM($S623),4)),VALUE(MID(TRIM($S623),6,2))+1,0)),"")))</f>
        <v/>
      </c>
      <c r="AC623" s="77" t="str">
        <f aca="false">IF(TRIM($T623&amp;"")="","",IF(ISNUMBER($T623),IF($T623&gt;10000,$T623,IFERROR(DATE(INT($T623),IF(ROUND(MOD($T623,1)*100,0)&gt;12,ROUND(MOD($T623,1)*10,0),ROUND(MOD($T623,1)*100,0))+1,0),"")),IFERROR(IF(LEN($T623)-LEN(SUBSTITUTE($T623,".",""))&gt;=2,DATEVALUE(SUBSTITUTE(TRIM($T623),".","-")),DATE(VALUE(LEFT(TRIM($T623),4)),VALUE(MID(TRIM($T623),6,2))+1,0)),"")))</f>
        <v/>
      </c>
    </row>
    <row r="624" customFormat="false" ht="14.25" hidden="false" customHeight="false" outlineLevel="0" collapsed="false">
      <c r="X624" s="77"/>
      <c r="Y624" s="78" t="str">
        <f aca="true">IF(TRIM($B624&amp;$C624)="","",IF(OR($W624="安装免保",$W624="技术免保",$W624="质保期内"),IF(NOT(ISNUMBER($X624)),"▲免保到期日没填",IF($X624&lt;TODAY(),"▲免保已到期，转收费",IF($X624-TODAY()&lt;=提醒天数,"免保剩"&amp;($X624-TODAY())&amp;"天","免保中"))),IF($W624="暂停维保","暂停中",IF($W624="已解约","已解约",""))))</f>
        <v/>
      </c>
      <c r="Z624" s="78" t="str">
        <f aca="true">IF(TRIM($B624&amp;$C624)="","",TRIM(IF($AA624="","",IF($AA624&lt;TODAY(),"年检已过期"&amp;(TODAY()-$AA624)&amp;"天 ",IF($AA624-TODAY()&lt;=提醒天数,"年检剩"&amp;($AA624-TODAY())&amp;"天 ","")))&amp;IF($AB624="","",IF($AB624&lt;TODAY(),"限速器已过期"&amp;(TODAY()-$AB624)&amp;"天 ",IF($AB624-TODAY()&lt;=提醒天数,"限速器剩"&amp;($AB624-TODAY())&amp;"天 ","")))&amp;IF($AC624="","",IF($AC624&lt;TODAY(),"载重试验已过期"&amp;(TODAY()-$AC624)&amp;"天 ",IF($AC624-TODAY()&lt;=提醒天数,"载重试验剩"&amp;($AC624-TODAY())&amp;"天 ","")))))</f>
        <v/>
      </c>
      <c r="AA624" s="77" t="str">
        <f aca="false">IF(TRIM($Q624&amp;"")="","",IF(ISNUMBER($Q624),IF($Q624&gt;10000,$Q624,IFERROR(DATE(INT($Q624),IF(ROUND(MOD($Q624,1)*100,0)&gt;12,ROUND(MOD($Q624,1)*10,0),ROUND(MOD($Q624,1)*100,0))+1,0),"")),IFERROR(IF(LEN($Q624)-LEN(SUBSTITUTE($Q624,".",""))&gt;=2,DATEVALUE(SUBSTITUTE(TRIM($Q624),".","-")),DATE(VALUE(LEFT(TRIM($Q624),4)),VALUE(MID(TRIM($Q624),6,2))+1,0)),"")))</f>
        <v/>
      </c>
      <c r="AB624" s="77" t="str">
        <f aca="false">IF(TRIM($S624&amp;"")="","",IF(ISNUMBER($S624),IF($S624&gt;10000,$S624,IFERROR(DATE(INT($S624),IF(ROUND(MOD($S624,1)*100,0)&gt;12,ROUND(MOD($S624,1)*10,0),ROUND(MOD($S624,1)*100,0))+1,0),"")),IFERROR(IF(LEN($S624)-LEN(SUBSTITUTE($S624,".",""))&gt;=2,DATEVALUE(SUBSTITUTE(TRIM($S624),".","-")),DATE(VALUE(LEFT(TRIM($S624),4)),VALUE(MID(TRIM($S624),6,2))+1,0)),"")))</f>
        <v/>
      </c>
      <c r="AC624" s="77" t="str">
        <f aca="false">IF(TRIM($T624&amp;"")="","",IF(ISNUMBER($T624),IF($T624&gt;10000,$T624,IFERROR(DATE(INT($T624),IF(ROUND(MOD($T624,1)*100,0)&gt;12,ROUND(MOD($T624,1)*10,0),ROUND(MOD($T624,1)*100,0))+1,0),"")),IFERROR(IF(LEN($T624)-LEN(SUBSTITUTE($T624,".",""))&gt;=2,DATEVALUE(SUBSTITUTE(TRIM($T624),".","-")),DATE(VALUE(LEFT(TRIM($T624),4)),VALUE(MID(TRIM($T624),6,2))+1,0)),"")))</f>
        <v/>
      </c>
    </row>
    <row r="625" customFormat="false" ht="14.25" hidden="false" customHeight="false" outlineLevel="0" collapsed="false">
      <c r="X625" s="77"/>
      <c r="Y625" s="78" t="str">
        <f aca="true">IF(TRIM($B625&amp;$C625)="","",IF(OR($W625="安装免保",$W625="技术免保",$W625="质保期内"),IF(NOT(ISNUMBER($X625)),"▲免保到期日没填",IF($X625&lt;TODAY(),"▲免保已到期，转收费",IF($X625-TODAY()&lt;=提醒天数,"免保剩"&amp;($X625-TODAY())&amp;"天","免保中"))),IF($W625="暂停维保","暂停中",IF($W625="已解约","已解约",""))))</f>
        <v/>
      </c>
      <c r="Z625" s="78" t="str">
        <f aca="true">IF(TRIM($B625&amp;$C625)="","",TRIM(IF($AA625="","",IF($AA625&lt;TODAY(),"年检已过期"&amp;(TODAY()-$AA625)&amp;"天 ",IF($AA625-TODAY()&lt;=提醒天数,"年检剩"&amp;($AA625-TODAY())&amp;"天 ","")))&amp;IF($AB625="","",IF($AB625&lt;TODAY(),"限速器已过期"&amp;(TODAY()-$AB625)&amp;"天 ",IF($AB625-TODAY()&lt;=提醒天数,"限速器剩"&amp;($AB625-TODAY())&amp;"天 ","")))&amp;IF($AC625="","",IF($AC625&lt;TODAY(),"载重试验已过期"&amp;(TODAY()-$AC625)&amp;"天 ",IF($AC625-TODAY()&lt;=提醒天数,"载重试验剩"&amp;($AC625-TODAY())&amp;"天 ","")))))</f>
        <v/>
      </c>
      <c r="AA625" s="77" t="str">
        <f aca="false">IF(TRIM($Q625&amp;"")="","",IF(ISNUMBER($Q625),IF($Q625&gt;10000,$Q625,IFERROR(DATE(INT($Q625),IF(ROUND(MOD($Q625,1)*100,0)&gt;12,ROUND(MOD($Q625,1)*10,0),ROUND(MOD($Q625,1)*100,0))+1,0),"")),IFERROR(IF(LEN($Q625)-LEN(SUBSTITUTE($Q625,".",""))&gt;=2,DATEVALUE(SUBSTITUTE(TRIM($Q625),".","-")),DATE(VALUE(LEFT(TRIM($Q625),4)),VALUE(MID(TRIM($Q625),6,2))+1,0)),"")))</f>
        <v/>
      </c>
      <c r="AB625" s="77" t="str">
        <f aca="false">IF(TRIM($S625&amp;"")="","",IF(ISNUMBER($S625),IF($S625&gt;10000,$S625,IFERROR(DATE(INT($S625),IF(ROUND(MOD($S625,1)*100,0)&gt;12,ROUND(MOD($S625,1)*10,0),ROUND(MOD($S625,1)*100,0))+1,0),"")),IFERROR(IF(LEN($S625)-LEN(SUBSTITUTE($S625,".",""))&gt;=2,DATEVALUE(SUBSTITUTE(TRIM($S625),".","-")),DATE(VALUE(LEFT(TRIM($S625),4)),VALUE(MID(TRIM($S625),6,2))+1,0)),"")))</f>
        <v/>
      </c>
      <c r="AC625" s="77" t="str">
        <f aca="false">IF(TRIM($T625&amp;"")="","",IF(ISNUMBER($T625),IF($T625&gt;10000,$T625,IFERROR(DATE(INT($T625),IF(ROUND(MOD($T625,1)*100,0)&gt;12,ROUND(MOD($T625,1)*10,0),ROUND(MOD($T625,1)*100,0))+1,0),"")),IFERROR(IF(LEN($T625)-LEN(SUBSTITUTE($T625,".",""))&gt;=2,DATEVALUE(SUBSTITUTE(TRIM($T625),".","-")),DATE(VALUE(LEFT(TRIM($T625),4)),VALUE(MID(TRIM($T625),6,2))+1,0)),"")))</f>
        <v/>
      </c>
    </row>
    <row r="626" customFormat="false" ht="14.25" hidden="false" customHeight="false" outlineLevel="0" collapsed="false">
      <c r="X626" s="77"/>
      <c r="Y626" s="78" t="str">
        <f aca="true">IF(TRIM($B626&amp;$C626)="","",IF(OR($W626="安装免保",$W626="技术免保",$W626="质保期内"),IF(NOT(ISNUMBER($X626)),"▲免保到期日没填",IF($X626&lt;TODAY(),"▲免保已到期，转收费",IF($X626-TODAY()&lt;=提醒天数,"免保剩"&amp;($X626-TODAY())&amp;"天","免保中"))),IF($W626="暂停维保","暂停中",IF($W626="已解约","已解约",""))))</f>
        <v/>
      </c>
      <c r="Z626" s="78" t="str">
        <f aca="true">IF(TRIM($B626&amp;$C626)="","",TRIM(IF($AA626="","",IF($AA626&lt;TODAY(),"年检已过期"&amp;(TODAY()-$AA626)&amp;"天 ",IF($AA626-TODAY()&lt;=提醒天数,"年检剩"&amp;($AA626-TODAY())&amp;"天 ","")))&amp;IF($AB626="","",IF($AB626&lt;TODAY(),"限速器已过期"&amp;(TODAY()-$AB626)&amp;"天 ",IF($AB626-TODAY()&lt;=提醒天数,"限速器剩"&amp;($AB626-TODAY())&amp;"天 ","")))&amp;IF($AC626="","",IF($AC626&lt;TODAY(),"载重试验已过期"&amp;(TODAY()-$AC626)&amp;"天 ",IF($AC626-TODAY()&lt;=提醒天数,"载重试验剩"&amp;($AC626-TODAY())&amp;"天 ","")))))</f>
        <v/>
      </c>
      <c r="AA626" s="77" t="str">
        <f aca="false">IF(TRIM($Q626&amp;"")="","",IF(ISNUMBER($Q626),IF($Q626&gt;10000,$Q626,IFERROR(DATE(INT($Q626),IF(ROUND(MOD($Q626,1)*100,0)&gt;12,ROUND(MOD($Q626,1)*10,0),ROUND(MOD($Q626,1)*100,0))+1,0),"")),IFERROR(IF(LEN($Q626)-LEN(SUBSTITUTE($Q626,".",""))&gt;=2,DATEVALUE(SUBSTITUTE(TRIM($Q626),".","-")),DATE(VALUE(LEFT(TRIM($Q626),4)),VALUE(MID(TRIM($Q626),6,2))+1,0)),"")))</f>
        <v/>
      </c>
      <c r="AB626" s="77" t="str">
        <f aca="false">IF(TRIM($S626&amp;"")="","",IF(ISNUMBER($S626),IF($S626&gt;10000,$S626,IFERROR(DATE(INT($S626),IF(ROUND(MOD($S626,1)*100,0)&gt;12,ROUND(MOD($S626,1)*10,0),ROUND(MOD($S626,1)*100,0))+1,0),"")),IFERROR(IF(LEN($S626)-LEN(SUBSTITUTE($S626,".",""))&gt;=2,DATEVALUE(SUBSTITUTE(TRIM($S626),".","-")),DATE(VALUE(LEFT(TRIM($S626),4)),VALUE(MID(TRIM($S626),6,2))+1,0)),"")))</f>
        <v/>
      </c>
      <c r="AC626" s="77" t="str">
        <f aca="false">IF(TRIM($T626&amp;"")="","",IF(ISNUMBER($T626),IF($T626&gt;10000,$T626,IFERROR(DATE(INT($T626),IF(ROUND(MOD($T626,1)*100,0)&gt;12,ROUND(MOD($T626,1)*10,0),ROUND(MOD($T626,1)*100,0))+1,0),"")),IFERROR(IF(LEN($T626)-LEN(SUBSTITUTE($T626,".",""))&gt;=2,DATEVALUE(SUBSTITUTE(TRIM($T626),".","-")),DATE(VALUE(LEFT(TRIM($T626),4)),VALUE(MID(TRIM($T626),6,2))+1,0)),"")))</f>
        <v/>
      </c>
    </row>
    <row r="627" customFormat="false" ht="14.25" hidden="false" customHeight="false" outlineLevel="0" collapsed="false">
      <c r="X627" s="77"/>
      <c r="Y627" s="78" t="str">
        <f aca="true">IF(TRIM($B627&amp;$C627)="","",IF(OR($W627="安装免保",$W627="技术免保",$W627="质保期内"),IF(NOT(ISNUMBER($X627)),"▲免保到期日没填",IF($X627&lt;TODAY(),"▲免保已到期，转收费",IF($X627-TODAY()&lt;=提醒天数,"免保剩"&amp;($X627-TODAY())&amp;"天","免保中"))),IF($W627="暂停维保","暂停中",IF($W627="已解约","已解约",""))))</f>
        <v/>
      </c>
      <c r="Z627" s="78" t="str">
        <f aca="true">IF(TRIM($B627&amp;$C627)="","",TRIM(IF($AA627="","",IF($AA627&lt;TODAY(),"年检已过期"&amp;(TODAY()-$AA627)&amp;"天 ",IF($AA627-TODAY()&lt;=提醒天数,"年检剩"&amp;($AA627-TODAY())&amp;"天 ","")))&amp;IF($AB627="","",IF($AB627&lt;TODAY(),"限速器已过期"&amp;(TODAY()-$AB627)&amp;"天 ",IF($AB627-TODAY()&lt;=提醒天数,"限速器剩"&amp;($AB627-TODAY())&amp;"天 ","")))&amp;IF($AC627="","",IF($AC627&lt;TODAY(),"载重试验已过期"&amp;(TODAY()-$AC627)&amp;"天 ",IF($AC627-TODAY()&lt;=提醒天数,"载重试验剩"&amp;($AC627-TODAY())&amp;"天 ","")))))</f>
        <v/>
      </c>
      <c r="AA627" s="77" t="str">
        <f aca="false">IF(TRIM($Q627&amp;"")="","",IF(ISNUMBER($Q627),IF($Q627&gt;10000,$Q627,IFERROR(DATE(INT($Q627),IF(ROUND(MOD($Q627,1)*100,0)&gt;12,ROUND(MOD($Q627,1)*10,0),ROUND(MOD($Q627,1)*100,0))+1,0),"")),IFERROR(IF(LEN($Q627)-LEN(SUBSTITUTE($Q627,".",""))&gt;=2,DATEVALUE(SUBSTITUTE(TRIM($Q627),".","-")),DATE(VALUE(LEFT(TRIM($Q627),4)),VALUE(MID(TRIM($Q627),6,2))+1,0)),"")))</f>
        <v/>
      </c>
      <c r="AB627" s="77" t="str">
        <f aca="false">IF(TRIM($S627&amp;"")="","",IF(ISNUMBER($S627),IF($S627&gt;10000,$S627,IFERROR(DATE(INT($S627),IF(ROUND(MOD($S627,1)*100,0)&gt;12,ROUND(MOD($S627,1)*10,0),ROUND(MOD($S627,1)*100,0))+1,0),"")),IFERROR(IF(LEN($S627)-LEN(SUBSTITUTE($S627,".",""))&gt;=2,DATEVALUE(SUBSTITUTE(TRIM($S627),".","-")),DATE(VALUE(LEFT(TRIM($S627),4)),VALUE(MID(TRIM($S627),6,2))+1,0)),"")))</f>
        <v/>
      </c>
      <c r="AC627" s="77" t="str">
        <f aca="false">IF(TRIM($T627&amp;"")="","",IF(ISNUMBER($T627),IF($T627&gt;10000,$T627,IFERROR(DATE(INT($T627),IF(ROUND(MOD($T627,1)*100,0)&gt;12,ROUND(MOD($T627,1)*10,0),ROUND(MOD($T627,1)*100,0))+1,0),"")),IFERROR(IF(LEN($T627)-LEN(SUBSTITUTE($T627,".",""))&gt;=2,DATEVALUE(SUBSTITUTE(TRIM($T627),".","-")),DATE(VALUE(LEFT(TRIM($T627),4)),VALUE(MID(TRIM($T627),6,2))+1,0)),"")))</f>
        <v/>
      </c>
    </row>
    <row r="628" customFormat="false" ht="14.25" hidden="false" customHeight="false" outlineLevel="0" collapsed="false">
      <c r="X628" s="77"/>
      <c r="Y628" s="78" t="str">
        <f aca="true">IF(TRIM($B628&amp;$C628)="","",IF(OR($W628="安装免保",$W628="技术免保",$W628="质保期内"),IF(NOT(ISNUMBER($X628)),"▲免保到期日没填",IF($X628&lt;TODAY(),"▲免保已到期，转收费",IF($X628-TODAY()&lt;=提醒天数,"免保剩"&amp;($X628-TODAY())&amp;"天","免保中"))),IF($W628="暂停维保","暂停中",IF($W628="已解约","已解约",""))))</f>
        <v/>
      </c>
      <c r="Z628" s="78" t="str">
        <f aca="true">IF(TRIM($B628&amp;$C628)="","",TRIM(IF($AA628="","",IF($AA628&lt;TODAY(),"年检已过期"&amp;(TODAY()-$AA628)&amp;"天 ",IF($AA628-TODAY()&lt;=提醒天数,"年检剩"&amp;($AA628-TODAY())&amp;"天 ","")))&amp;IF($AB628="","",IF($AB628&lt;TODAY(),"限速器已过期"&amp;(TODAY()-$AB628)&amp;"天 ",IF($AB628-TODAY()&lt;=提醒天数,"限速器剩"&amp;($AB628-TODAY())&amp;"天 ","")))&amp;IF($AC628="","",IF($AC628&lt;TODAY(),"载重试验已过期"&amp;(TODAY()-$AC628)&amp;"天 ",IF($AC628-TODAY()&lt;=提醒天数,"载重试验剩"&amp;($AC628-TODAY())&amp;"天 ","")))))</f>
        <v/>
      </c>
      <c r="AA628" s="77" t="str">
        <f aca="false">IF(TRIM($Q628&amp;"")="","",IF(ISNUMBER($Q628),IF($Q628&gt;10000,$Q628,IFERROR(DATE(INT($Q628),IF(ROUND(MOD($Q628,1)*100,0)&gt;12,ROUND(MOD($Q628,1)*10,0),ROUND(MOD($Q628,1)*100,0))+1,0),"")),IFERROR(IF(LEN($Q628)-LEN(SUBSTITUTE($Q628,".",""))&gt;=2,DATEVALUE(SUBSTITUTE(TRIM($Q628),".","-")),DATE(VALUE(LEFT(TRIM($Q628),4)),VALUE(MID(TRIM($Q628),6,2))+1,0)),"")))</f>
        <v/>
      </c>
      <c r="AB628" s="77" t="str">
        <f aca="false">IF(TRIM($S628&amp;"")="","",IF(ISNUMBER($S628),IF($S628&gt;10000,$S628,IFERROR(DATE(INT($S628),IF(ROUND(MOD($S628,1)*100,0)&gt;12,ROUND(MOD($S628,1)*10,0),ROUND(MOD($S628,1)*100,0))+1,0),"")),IFERROR(IF(LEN($S628)-LEN(SUBSTITUTE($S628,".",""))&gt;=2,DATEVALUE(SUBSTITUTE(TRIM($S628),".","-")),DATE(VALUE(LEFT(TRIM($S628),4)),VALUE(MID(TRIM($S628),6,2))+1,0)),"")))</f>
        <v/>
      </c>
      <c r="AC628" s="77" t="str">
        <f aca="false">IF(TRIM($T628&amp;"")="","",IF(ISNUMBER($T628),IF($T628&gt;10000,$T628,IFERROR(DATE(INT($T628),IF(ROUND(MOD($T628,1)*100,0)&gt;12,ROUND(MOD($T628,1)*10,0),ROUND(MOD($T628,1)*100,0))+1,0),"")),IFERROR(IF(LEN($T628)-LEN(SUBSTITUTE($T628,".",""))&gt;=2,DATEVALUE(SUBSTITUTE(TRIM($T628),".","-")),DATE(VALUE(LEFT(TRIM($T628),4)),VALUE(MID(TRIM($T628),6,2))+1,0)),"")))</f>
        <v/>
      </c>
    </row>
    <row r="629" customFormat="false" ht="14.25" hidden="false" customHeight="false" outlineLevel="0" collapsed="false">
      <c r="X629" s="77"/>
      <c r="Y629" s="78" t="str">
        <f aca="true">IF(TRIM($B629&amp;$C629)="","",IF(OR($W629="安装免保",$W629="技术免保",$W629="质保期内"),IF(NOT(ISNUMBER($X629)),"▲免保到期日没填",IF($X629&lt;TODAY(),"▲免保已到期，转收费",IF($X629-TODAY()&lt;=提醒天数,"免保剩"&amp;($X629-TODAY())&amp;"天","免保中"))),IF($W629="暂停维保","暂停中",IF($W629="已解约","已解约",""))))</f>
        <v/>
      </c>
      <c r="Z629" s="78" t="str">
        <f aca="true">IF(TRIM($B629&amp;$C629)="","",TRIM(IF($AA629="","",IF($AA629&lt;TODAY(),"年检已过期"&amp;(TODAY()-$AA629)&amp;"天 ",IF($AA629-TODAY()&lt;=提醒天数,"年检剩"&amp;($AA629-TODAY())&amp;"天 ","")))&amp;IF($AB629="","",IF($AB629&lt;TODAY(),"限速器已过期"&amp;(TODAY()-$AB629)&amp;"天 ",IF($AB629-TODAY()&lt;=提醒天数,"限速器剩"&amp;($AB629-TODAY())&amp;"天 ","")))&amp;IF($AC629="","",IF($AC629&lt;TODAY(),"载重试验已过期"&amp;(TODAY()-$AC629)&amp;"天 ",IF($AC629-TODAY()&lt;=提醒天数,"载重试验剩"&amp;($AC629-TODAY())&amp;"天 ","")))))</f>
        <v/>
      </c>
      <c r="AA629" s="77" t="str">
        <f aca="false">IF(TRIM($Q629&amp;"")="","",IF(ISNUMBER($Q629),IF($Q629&gt;10000,$Q629,IFERROR(DATE(INT($Q629),IF(ROUND(MOD($Q629,1)*100,0)&gt;12,ROUND(MOD($Q629,1)*10,0),ROUND(MOD($Q629,1)*100,0))+1,0),"")),IFERROR(IF(LEN($Q629)-LEN(SUBSTITUTE($Q629,".",""))&gt;=2,DATEVALUE(SUBSTITUTE(TRIM($Q629),".","-")),DATE(VALUE(LEFT(TRIM($Q629),4)),VALUE(MID(TRIM($Q629),6,2))+1,0)),"")))</f>
        <v/>
      </c>
      <c r="AB629" s="77" t="str">
        <f aca="false">IF(TRIM($S629&amp;"")="","",IF(ISNUMBER($S629),IF($S629&gt;10000,$S629,IFERROR(DATE(INT($S629),IF(ROUND(MOD($S629,1)*100,0)&gt;12,ROUND(MOD($S629,1)*10,0),ROUND(MOD($S629,1)*100,0))+1,0),"")),IFERROR(IF(LEN($S629)-LEN(SUBSTITUTE($S629,".",""))&gt;=2,DATEVALUE(SUBSTITUTE(TRIM($S629),".","-")),DATE(VALUE(LEFT(TRIM($S629),4)),VALUE(MID(TRIM($S629),6,2))+1,0)),"")))</f>
        <v/>
      </c>
      <c r="AC629" s="77" t="str">
        <f aca="false">IF(TRIM($T629&amp;"")="","",IF(ISNUMBER($T629),IF($T629&gt;10000,$T629,IFERROR(DATE(INT($T629),IF(ROUND(MOD($T629,1)*100,0)&gt;12,ROUND(MOD($T629,1)*10,0),ROUND(MOD($T629,1)*100,0))+1,0),"")),IFERROR(IF(LEN($T629)-LEN(SUBSTITUTE($T629,".",""))&gt;=2,DATEVALUE(SUBSTITUTE(TRIM($T629),".","-")),DATE(VALUE(LEFT(TRIM($T629),4)),VALUE(MID(TRIM($T629),6,2))+1,0)),"")))</f>
        <v/>
      </c>
    </row>
    <row r="630" customFormat="false" ht="14.25" hidden="false" customHeight="false" outlineLevel="0" collapsed="false">
      <c r="X630" s="77"/>
      <c r="Y630" s="78" t="str">
        <f aca="true">IF(TRIM($B630&amp;$C630)="","",IF(OR($W630="安装免保",$W630="技术免保",$W630="质保期内"),IF(NOT(ISNUMBER($X630)),"▲免保到期日没填",IF($X630&lt;TODAY(),"▲免保已到期，转收费",IF($X630-TODAY()&lt;=提醒天数,"免保剩"&amp;($X630-TODAY())&amp;"天","免保中"))),IF($W630="暂停维保","暂停中",IF($W630="已解约","已解约",""))))</f>
        <v/>
      </c>
      <c r="Z630" s="78" t="str">
        <f aca="true">IF(TRIM($B630&amp;$C630)="","",TRIM(IF($AA630="","",IF($AA630&lt;TODAY(),"年检已过期"&amp;(TODAY()-$AA630)&amp;"天 ",IF($AA630-TODAY()&lt;=提醒天数,"年检剩"&amp;($AA630-TODAY())&amp;"天 ","")))&amp;IF($AB630="","",IF($AB630&lt;TODAY(),"限速器已过期"&amp;(TODAY()-$AB630)&amp;"天 ",IF($AB630-TODAY()&lt;=提醒天数,"限速器剩"&amp;($AB630-TODAY())&amp;"天 ","")))&amp;IF($AC630="","",IF($AC630&lt;TODAY(),"载重试验已过期"&amp;(TODAY()-$AC630)&amp;"天 ",IF($AC630-TODAY()&lt;=提醒天数,"载重试验剩"&amp;($AC630-TODAY())&amp;"天 ","")))))</f>
        <v/>
      </c>
      <c r="AA630" s="77" t="str">
        <f aca="false">IF(TRIM($Q630&amp;"")="","",IF(ISNUMBER($Q630),IF($Q630&gt;10000,$Q630,IFERROR(DATE(INT($Q630),IF(ROUND(MOD($Q630,1)*100,0)&gt;12,ROUND(MOD($Q630,1)*10,0),ROUND(MOD($Q630,1)*100,0))+1,0),"")),IFERROR(IF(LEN($Q630)-LEN(SUBSTITUTE($Q630,".",""))&gt;=2,DATEVALUE(SUBSTITUTE(TRIM($Q630),".","-")),DATE(VALUE(LEFT(TRIM($Q630),4)),VALUE(MID(TRIM($Q630),6,2))+1,0)),"")))</f>
        <v/>
      </c>
      <c r="AB630" s="77" t="str">
        <f aca="false">IF(TRIM($S630&amp;"")="","",IF(ISNUMBER($S630),IF($S630&gt;10000,$S630,IFERROR(DATE(INT($S630),IF(ROUND(MOD($S630,1)*100,0)&gt;12,ROUND(MOD($S630,1)*10,0),ROUND(MOD($S630,1)*100,0))+1,0),"")),IFERROR(IF(LEN($S630)-LEN(SUBSTITUTE($S630,".",""))&gt;=2,DATEVALUE(SUBSTITUTE(TRIM($S630),".","-")),DATE(VALUE(LEFT(TRIM($S630),4)),VALUE(MID(TRIM($S630),6,2))+1,0)),"")))</f>
        <v/>
      </c>
      <c r="AC630" s="77" t="str">
        <f aca="false">IF(TRIM($T630&amp;"")="","",IF(ISNUMBER($T630),IF($T630&gt;10000,$T630,IFERROR(DATE(INT($T630),IF(ROUND(MOD($T630,1)*100,0)&gt;12,ROUND(MOD($T630,1)*10,0),ROUND(MOD($T630,1)*100,0))+1,0),"")),IFERROR(IF(LEN($T630)-LEN(SUBSTITUTE($T630,".",""))&gt;=2,DATEVALUE(SUBSTITUTE(TRIM($T630),".","-")),DATE(VALUE(LEFT(TRIM($T630),4)),VALUE(MID(TRIM($T630),6,2))+1,0)),"")))</f>
        <v/>
      </c>
    </row>
    <row r="631" customFormat="false" ht="14.25" hidden="false" customHeight="false" outlineLevel="0" collapsed="false">
      <c r="X631" s="77"/>
      <c r="Y631" s="78" t="str">
        <f aca="true">IF(TRIM($B631&amp;$C631)="","",IF(OR($W631="安装免保",$W631="技术免保",$W631="质保期内"),IF(NOT(ISNUMBER($X631)),"▲免保到期日没填",IF($X631&lt;TODAY(),"▲免保已到期，转收费",IF($X631-TODAY()&lt;=提醒天数,"免保剩"&amp;($X631-TODAY())&amp;"天","免保中"))),IF($W631="暂停维保","暂停中",IF($W631="已解约","已解约",""))))</f>
        <v/>
      </c>
      <c r="Z631" s="78" t="str">
        <f aca="true">IF(TRIM($B631&amp;$C631)="","",TRIM(IF($AA631="","",IF($AA631&lt;TODAY(),"年检已过期"&amp;(TODAY()-$AA631)&amp;"天 ",IF($AA631-TODAY()&lt;=提醒天数,"年检剩"&amp;($AA631-TODAY())&amp;"天 ","")))&amp;IF($AB631="","",IF($AB631&lt;TODAY(),"限速器已过期"&amp;(TODAY()-$AB631)&amp;"天 ",IF($AB631-TODAY()&lt;=提醒天数,"限速器剩"&amp;($AB631-TODAY())&amp;"天 ","")))&amp;IF($AC631="","",IF($AC631&lt;TODAY(),"载重试验已过期"&amp;(TODAY()-$AC631)&amp;"天 ",IF($AC631-TODAY()&lt;=提醒天数,"载重试验剩"&amp;($AC631-TODAY())&amp;"天 ","")))))</f>
        <v/>
      </c>
      <c r="AA631" s="77" t="str">
        <f aca="false">IF(TRIM($Q631&amp;"")="","",IF(ISNUMBER($Q631),IF($Q631&gt;10000,$Q631,IFERROR(DATE(INT($Q631),IF(ROUND(MOD($Q631,1)*100,0)&gt;12,ROUND(MOD($Q631,1)*10,0),ROUND(MOD($Q631,1)*100,0))+1,0),"")),IFERROR(IF(LEN($Q631)-LEN(SUBSTITUTE($Q631,".",""))&gt;=2,DATEVALUE(SUBSTITUTE(TRIM($Q631),".","-")),DATE(VALUE(LEFT(TRIM($Q631),4)),VALUE(MID(TRIM($Q631),6,2))+1,0)),"")))</f>
        <v/>
      </c>
      <c r="AB631" s="77" t="str">
        <f aca="false">IF(TRIM($S631&amp;"")="","",IF(ISNUMBER($S631),IF($S631&gt;10000,$S631,IFERROR(DATE(INT($S631),IF(ROUND(MOD($S631,1)*100,0)&gt;12,ROUND(MOD($S631,1)*10,0),ROUND(MOD($S631,1)*100,0))+1,0),"")),IFERROR(IF(LEN($S631)-LEN(SUBSTITUTE($S631,".",""))&gt;=2,DATEVALUE(SUBSTITUTE(TRIM($S631),".","-")),DATE(VALUE(LEFT(TRIM($S631),4)),VALUE(MID(TRIM($S631),6,2))+1,0)),"")))</f>
        <v/>
      </c>
      <c r="AC631" s="77" t="str">
        <f aca="false">IF(TRIM($T631&amp;"")="","",IF(ISNUMBER($T631),IF($T631&gt;10000,$T631,IFERROR(DATE(INT($T631),IF(ROUND(MOD($T631,1)*100,0)&gt;12,ROUND(MOD($T631,1)*10,0),ROUND(MOD($T631,1)*100,0))+1,0),"")),IFERROR(IF(LEN($T631)-LEN(SUBSTITUTE($T631,".",""))&gt;=2,DATEVALUE(SUBSTITUTE(TRIM($T631),".","-")),DATE(VALUE(LEFT(TRIM($T631),4)),VALUE(MID(TRIM($T631),6,2))+1,0)),"")))</f>
        <v/>
      </c>
    </row>
    <row r="632" customFormat="false" ht="14.25" hidden="false" customHeight="false" outlineLevel="0" collapsed="false">
      <c r="X632" s="77"/>
      <c r="Y632" s="78" t="str">
        <f aca="true">IF(TRIM($B632&amp;$C632)="","",IF(OR($W632="安装免保",$W632="技术免保",$W632="质保期内"),IF(NOT(ISNUMBER($X632)),"▲免保到期日没填",IF($X632&lt;TODAY(),"▲免保已到期，转收费",IF($X632-TODAY()&lt;=提醒天数,"免保剩"&amp;($X632-TODAY())&amp;"天","免保中"))),IF($W632="暂停维保","暂停中",IF($W632="已解约","已解约",""))))</f>
        <v/>
      </c>
      <c r="Z632" s="78" t="str">
        <f aca="true">IF(TRIM($B632&amp;$C632)="","",TRIM(IF($AA632="","",IF($AA632&lt;TODAY(),"年检已过期"&amp;(TODAY()-$AA632)&amp;"天 ",IF($AA632-TODAY()&lt;=提醒天数,"年检剩"&amp;($AA632-TODAY())&amp;"天 ","")))&amp;IF($AB632="","",IF($AB632&lt;TODAY(),"限速器已过期"&amp;(TODAY()-$AB632)&amp;"天 ",IF($AB632-TODAY()&lt;=提醒天数,"限速器剩"&amp;($AB632-TODAY())&amp;"天 ","")))&amp;IF($AC632="","",IF($AC632&lt;TODAY(),"载重试验已过期"&amp;(TODAY()-$AC632)&amp;"天 ",IF($AC632-TODAY()&lt;=提醒天数,"载重试验剩"&amp;($AC632-TODAY())&amp;"天 ","")))))</f>
        <v/>
      </c>
      <c r="AA632" s="77" t="str">
        <f aca="false">IF(TRIM($Q632&amp;"")="","",IF(ISNUMBER($Q632),IF($Q632&gt;10000,$Q632,IFERROR(DATE(INT($Q632),IF(ROUND(MOD($Q632,1)*100,0)&gt;12,ROUND(MOD($Q632,1)*10,0),ROUND(MOD($Q632,1)*100,0))+1,0),"")),IFERROR(IF(LEN($Q632)-LEN(SUBSTITUTE($Q632,".",""))&gt;=2,DATEVALUE(SUBSTITUTE(TRIM($Q632),".","-")),DATE(VALUE(LEFT(TRIM($Q632),4)),VALUE(MID(TRIM($Q632),6,2))+1,0)),"")))</f>
        <v/>
      </c>
      <c r="AB632" s="77" t="str">
        <f aca="false">IF(TRIM($S632&amp;"")="","",IF(ISNUMBER($S632),IF($S632&gt;10000,$S632,IFERROR(DATE(INT($S632),IF(ROUND(MOD($S632,1)*100,0)&gt;12,ROUND(MOD($S632,1)*10,0),ROUND(MOD($S632,1)*100,0))+1,0),"")),IFERROR(IF(LEN($S632)-LEN(SUBSTITUTE($S632,".",""))&gt;=2,DATEVALUE(SUBSTITUTE(TRIM($S632),".","-")),DATE(VALUE(LEFT(TRIM($S632),4)),VALUE(MID(TRIM($S632),6,2))+1,0)),"")))</f>
        <v/>
      </c>
      <c r="AC632" s="77" t="str">
        <f aca="false">IF(TRIM($T632&amp;"")="","",IF(ISNUMBER($T632),IF($T632&gt;10000,$T632,IFERROR(DATE(INT($T632),IF(ROUND(MOD($T632,1)*100,0)&gt;12,ROUND(MOD($T632,1)*10,0),ROUND(MOD($T632,1)*100,0))+1,0),"")),IFERROR(IF(LEN($T632)-LEN(SUBSTITUTE($T632,".",""))&gt;=2,DATEVALUE(SUBSTITUTE(TRIM($T632),".","-")),DATE(VALUE(LEFT(TRIM($T632),4)),VALUE(MID(TRIM($T632),6,2))+1,0)),"")))</f>
        <v/>
      </c>
    </row>
    <row r="633" customFormat="false" ht="14.25" hidden="false" customHeight="false" outlineLevel="0" collapsed="false">
      <c r="X633" s="77"/>
      <c r="Y633" s="78" t="str">
        <f aca="true">IF(TRIM($B633&amp;$C633)="","",IF(OR($W633="安装免保",$W633="技术免保",$W633="质保期内"),IF(NOT(ISNUMBER($X633)),"▲免保到期日没填",IF($X633&lt;TODAY(),"▲免保已到期，转收费",IF($X633-TODAY()&lt;=提醒天数,"免保剩"&amp;($X633-TODAY())&amp;"天","免保中"))),IF($W633="暂停维保","暂停中",IF($W633="已解约","已解约",""))))</f>
        <v/>
      </c>
      <c r="Z633" s="78" t="str">
        <f aca="true">IF(TRIM($B633&amp;$C633)="","",TRIM(IF($AA633="","",IF($AA633&lt;TODAY(),"年检已过期"&amp;(TODAY()-$AA633)&amp;"天 ",IF($AA633-TODAY()&lt;=提醒天数,"年检剩"&amp;($AA633-TODAY())&amp;"天 ","")))&amp;IF($AB633="","",IF($AB633&lt;TODAY(),"限速器已过期"&amp;(TODAY()-$AB633)&amp;"天 ",IF($AB633-TODAY()&lt;=提醒天数,"限速器剩"&amp;($AB633-TODAY())&amp;"天 ","")))&amp;IF($AC633="","",IF($AC633&lt;TODAY(),"载重试验已过期"&amp;(TODAY()-$AC633)&amp;"天 ",IF($AC633-TODAY()&lt;=提醒天数,"载重试验剩"&amp;($AC633-TODAY())&amp;"天 ","")))))</f>
        <v/>
      </c>
      <c r="AA633" s="77" t="str">
        <f aca="false">IF(TRIM($Q633&amp;"")="","",IF(ISNUMBER($Q633),IF($Q633&gt;10000,$Q633,IFERROR(DATE(INT($Q633),IF(ROUND(MOD($Q633,1)*100,0)&gt;12,ROUND(MOD($Q633,1)*10,0),ROUND(MOD($Q633,1)*100,0))+1,0),"")),IFERROR(IF(LEN($Q633)-LEN(SUBSTITUTE($Q633,".",""))&gt;=2,DATEVALUE(SUBSTITUTE(TRIM($Q633),".","-")),DATE(VALUE(LEFT(TRIM($Q633),4)),VALUE(MID(TRIM($Q633),6,2))+1,0)),"")))</f>
        <v/>
      </c>
      <c r="AB633" s="77" t="str">
        <f aca="false">IF(TRIM($S633&amp;"")="","",IF(ISNUMBER($S633),IF($S633&gt;10000,$S633,IFERROR(DATE(INT($S633),IF(ROUND(MOD($S633,1)*100,0)&gt;12,ROUND(MOD($S633,1)*10,0),ROUND(MOD($S633,1)*100,0))+1,0),"")),IFERROR(IF(LEN($S633)-LEN(SUBSTITUTE($S633,".",""))&gt;=2,DATEVALUE(SUBSTITUTE(TRIM($S633),".","-")),DATE(VALUE(LEFT(TRIM($S633),4)),VALUE(MID(TRIM($S633),6,2))+1,0)),"")))</f>
        <v/>
      </c>
      <c r="AC633" s="77" t="str">
        <f aca="false">IF(TRIM($T633&amp;"")="","",IF(ISNUMBER($T633),IF($T633&gt;10000,$T633,IFERROR(DATE(INT($T633),IF(ROUND(MOD($T633,1)*100,0)&gt;12,ROUND(MOD($T633,1)*10,0),ROUND(MOD($T633,1)*100,0))+1,0),"")),IFERROR(IF(LEN($T633)-LEN(SUBSTITUTE($T633,".",""))&gt;=2,DATEVALUE(SUBSTITUTE(TRIM($T633),".","-")),DATE(VALUE(LEFT(TRIM($T633),4)),VALUE(MID(TRIM($T633),6,2))+1,0)),"")))</f>
        <v/>
      </c>
    </row>
    <row r="634" customFormat="false" ht="14.25" hidden="false" customHeight="false" outlineLevel="0" collapsed="false">
      <c r="X634" s="77"/>
      <c r="Y634" s="78" t="str">
        <f aca="true">IF(TRIM($B634&amp;$C634)="","",IF(OR($W634="安装免保",$W634="技术免保",$W634="质保期内"),IF(NOT(ISNUMBER($X634)),"▲免保到期日没填",IF($X634&lt;TODAY(),"▲免保已到期，转收费",IF($X634-TODAY()&lt;=提醒天数,"免保剩"&amp;($X634-TODAY())&amp;"天","免保中"))),IF($W634="暂停维保","暂停中",IF($W634="已解约","已解约",""))))</f>
        <v/>
      </c>
      <c r="Z634" s="78" t="str">
        <f aca="true">IF(TRIM($B634&amp;$C634)="","",TRIM(IF($AA634="","",IF($AA634&lt;TODAY(),"年检已过期"&amp;(TODAY()-$AA634)&amp;"天 ",IF($AA634-TODAY()&lt;=提醒天数,"年检剩"&amp;($AA634-TODAY())&amp;"天 ","")))&amp;IF($AB634="","",IF($AB634&lt;TODAY(),"限速器已过期"&amp;(TODAY()-$AB634)&amp;"天 ",IF($AB634-TODAY()&lt;=提醒天数,"限速器剩"&amp;($AB634-TODAY())&amp;"天 ","")))&amp;IF($AC634="","",IF($AC634&lt;TODAY(),"载重试验已过期"&amp;(TODAY()-$AC634)&amp;"天 ",IF($AC634-TODAY()&lt;=提醒天数,"载重试验剩"&amp;($AC634-TODAY())&amp;"天 ","")))))</f>
        <v/>
      </c>
      <c r="AA634" s="77" t="str">
        <f aca="false">IF(TRIM($Q634&amp;"")="","",IF(ISNUMBER($Q634),IF($Q634&gt;10000,$Q634,IFERROR(DATE(INT($Q634),IF(ROUND(MOD($Q634,1)*100,0)&gt;12,ROUND(MOD($Q634,1)*10,0),ROUND(MOD($Q634,1)*100,0))+1,0),"")),IFERROR(IF(LEN($Q634)-LEN(SUBSTITUTE($Q634,".",""))&gt;=2,DATEVALUE(SUBSTITUTE(TRIM($Q634),".","-")),DATE(VALUE(LEFT(TRIM($Q634),4)),VALUE(MID(TRIM($Q634),6,2))+1,0)),"")))</f>
        <v/>
      </c>
      <c r="AB634" s="77" t="str">
        <f aca="false">IF(TRIM($S634&amp;"")="","",IF(ISNUMBER($S634),IF($S634&gt;10000,$S634,IFERROR(DATE(INT($S634),IF(ROUND(MOD($S634,1)*100,0)&gt;12,ROUND(MOD($S634,1)*10,0),ROUND(MOD($S634,1)*100,0))+1,0),"")),IFERROR(IF(LEN($S634)-LEN(SUBSTITUTE($S634,".",""))&gt;=2,DATEVALUE(SUBSTITUTE(TRIM($S634),".","-")),DATE(VALUE(LEFT(TRIM($S634),4)),VALUE(MID(TRIM($S634),6,2))+1,0)),"")))</f>
        <v/>
      </c>
      <c r="AC634" s="77" t="str">
        <f aca="false">IF(TRIM($T634&amp;"")="","",IF(ISNUMBER($T634),IF($T634&gt;10000,$T634,IFERROR(DATE(INT($T634),IF(ROUND(MOD($T634,1)*100,0)&gt;12,ROUND(MOD($T634,1)*10,0),ROUND(MOD($T634,1)*100,0))+1,0),"")),IFERROR(IF(LEN($T634)-LEN(SUBSTITUTE($T634,".",""))&gt;=2,DATEVALUE(SUBSTITUTE(TRIM($T634),".","-")),DATE(VALUE(LEFT(TRIM($T634),4)),VALUE(MID(TRIM($T634),6,2))+1,0)),"")))</f>
        <v/>
      </c>
    </row>
    <row r="635" customFormat="false" ht="14.25" hidden="false" customHeight="false" outlineLevel="0" collapsed="false">
      <c r="X635" s="77"/>
      <c r="Y635" s="78" t="str">
        <f aca="true">IF(TRIM($B635&amp;$C635)="","",IF(OR($W635="安装免保",$W635="技术免保",$W635="质保期内"),IF(NOT(ISNUMBER($X635)),"▲免保到期日没填",IF($X635&lt;TODAY(),"▲免保已到期，转收费",IF($X635-TODAY()&lt;=提醒天数,"免保剩"&amp;($X635-TODAY())&amp;"天","免保中"))),IF($W635="暂停维保","暂停中",IF($W635="已解约","已解约",""))))</f>
        <v/>
      </c>
      <c r="Z635" s="78" t="str">
        <f aca="true">IF(TRIM($B635&amp;$C635)="","",TRIM(IF($AA635="","",IF($AA635&lt;TODAY(),"年检已过期"&amp;(TODAY()-$AA635)&amp;"天 ",IF($AA635-TODAY()&lt;=提醒天数,"年检剩"&amp;($AA635-TODAY())&amp;"天 ","")))&amp;IF($AB635="","",IF($AB635&lt;TODAY(),"限速器已过期"&amp;(TODAY()-$AB635)&amp;"天 ",IF($AB635-TODAY()&lt;=提醒天数,"限速器剩"&amp;($AB635-TODAY())&amp;"天 ","")))&amp;IF($AC635="","",IF($AC635&lt;TODAY(),"载重试验已过期"&amp;(TODAY()-$AC635)&amp;"天 ",IF($AC635-TODAY()&lt;=提醒天数,"载重试验剩"&amp;($AC635-TODAY())&amp;"天 ","")))))</f>
        <v/>
      </c>
      <c r="AA635" s="77" t="str">
        <f aca="false">IF(TRIM($Q635&amp;"")="","",IF(ISNUMBER($Q635),IF($Q635&gt;10000,$Q635,IFERROR(DATE(INT($Q635),IF(ROUND(MOD($Q635,1)*100,0)&gt;12,ROUND(MOD($Q635,1)*10,0),ROUND(MOD($Q635,1)*100,0))+1,0),"")),IFERROR(IF(LEN($Q635)-LEN(SUBSTITUTE($Q635,".",""))&gt;=2,DATEVALUE(SUBSTITUTE(TRIM($Q635),".","-")),DATE(VALUE(LEFT(TRIM($Q635),4)),VALUE(MID(TRIM($Q635),6,2))+1,0)),"")))</f>
        <v/>
      </c>
      <c r="AB635" s="77" t="str">
        <f aca="false">IF(TRIM($S635&amp;"")="","",IF(ISNUMBER($S635),IF($S635&gt;10000,$S635,IFERROR(DATE(INT($S635),IF(ROUND(MOD($S635,1)*100,0)&gt;12,ROUND(MOD($S635,1)*10,0),ROUND(MOD($S635,1)*100,0))+1,0),"")),IFERROR(IF(LEN($S635)-LEN(SUBSTITUTE($S635,".",""))&gt;=2,DATEVALUE(SUBSTITUTE(TRIM($S635),".","-")),DATE(VALUE(LEFT(TRIM($S635),4)),VALUE(MID(TRIM($S635),6,2))+1,0)),"")))</f>
        <v/>
      </c>
      <c r="AC635" s="77" t="str">
        <f aca="false">IF(TRIM($T635&amp;"")="","",IF(ISNUMBER($T635),IF($T635&gt;10000,$T635,IFERROR(DATE(INT($T635),IF(ROUND(MOD($T635,1)*100,0)&gt;12,ROUND(MOD($T635,1)*10,0),ROUND(MOD($T635,1)*100,0))+1,0),"")),IFERROR(IF(LEN($T635)-LEN(SUBSTITUTE($T635,".",""))&gt;=2,DATEVALUE(SUBSTITUTE(TRIM($T635),".","-")),DATE(VALUE(LEFT(TRIM($T635),4)),VALUE(MID(TRIM($T635),6,2))+1,0)),"")))</f>
        <v/>
      </c>
    </row>
    <row r="636" customFormat="false" ht="14.25" hidden="false" customHeight="false" outlineLevel="0" collapsed="false">
      <c r="X636" s="77"/>
      <c r="Y636" s="78" t="str">
        <f aca="true">IF(TRIM($B636&amp;$C636)="","",IF(OR($W636="安装免保",$W636="技术免保",$W636="质保期内"),IF(NOT(ISNUMBER($X636)),"▲免保到期日没填",IF($X636&lt;TODAY(),"▲免保已到期，转收费",IF($X636-TODAY()&lt;=提醒天数,"免保剩"&amp;($X636-TODAY())&amp;"天","免保中"))),IF($W636="暂停维保","暂停中",IF($W636="已解约","已解约",""))))</f>
        <v/>
      </c>
      <c r="Z636" s="78" t="str">
        <f aca="true">IF(TRIM($B636&amp;$C636)="","",TRIM(IF($AA636="","",IF($AA636&lt;TODAY(),"年检已过期"&amp;(TODAY()-$AA636)&amp;"天 ",IF($AA636-TODAY()&lt;=提醒天数,"年检剩"&amp;($AA636-TODAY())&amp;"天 ","")))&amp;IF($AB636="","",IF($AB636&lt;TODAY(),"限速器已过期"&amp;(TODAY()-$AB636)&amp;"天 ",IF($AB636-TODAY()&lt;=提醒天数,"限速器剩"&amp;($AB636-TODAY())&amp;"天 ","")))&amp;IF($AC636="","",IF($AC636&lt;TODAY(),"载重试验已过期"&amp;(TODAY()-$AC636)&amp;"天 ",IF($AC636-TODAY()&lt;=提醒天数,"载重试验剩"&amp;($AC636-TODAY())&amp;"天 ","")))))</f>
        <v/>
      </c>
      <c r="AA636" s="77" t="str">
        <f aca="false">IF(TRIM($Q636&amp;"")="","",IF(ISNUMBER($Q636),IF($Q636&gt;10000,$Q636,IFERROR(DATE(INT($Q636),IF(ROUND(MOD($Q636,1)*100,0)&gt;12,ROUND(MOD($Q636,1)*10,0),ROUND(MOD($Q636,1)*100,0))+1,0),"")),IFERROR(IF(LEN($Q636)-LEN(SUBSTITUTE($Q636,".",""))&gt;=2,DATEVALUE(SUBSTITUTE(TRIM($Q636),".","-")),DATE(VALUE(LEFT(TRIM($Q636),4)),VALUE(MID(TRIM($Q636),6,2))+1,0)),"")))</f>
        <v/>
      </c>
      <c r="AB636" s="77" t="str">
        <f aca="false">IF(TRIM($S636&amp;"")="","",IF(ISNUMBER($S636),IF($S636&gt;10000,$S636,IFERROR(DATE(INT($S636),IF(ROUND(MOD($S636,1)*100,0)&gt;12,ROUND(MOD($S636,1)*10,0),ROUND(MOD($S636,1)*100,0))+1,0),"")),IFERROR(IF(LEN($S636)-LEN(SUBSTITUTE($S636,".",""))&gt;=2,DATEVALUE(SUBSTITUTE(TRIM($S636),".","-")),DATE(VALUE(LEFT(TRIM($S636),4)),VALUE(MID(TRIM($S636),6,2))+1,0)),"")))</f>
        <v/>
      </c>
      <c r="AC636" s="77" t="str">
        <f aca="false">IF(TRIM($T636&amp;"")="","",IF(ISNUMBER($T636),IF($T636&gt;10000,$T636,IFERROR(DATE(INT($T636),IF(ROUND(MOD($T636,1)*100,0)&gt;12,ROUND(MOD($T636,1)*10,0),ROUND(MOD($T636,1)*100,0))+1,0),"")),IFERROR(IF(LEN($T636)-LEN(SUBSTITUTE($T636,".",""))&gt;=2,DATEVALUE(SUBSTITUTE(TRIM($T636),".","-")),DATE(VALUE(LEFT(TRIM($T636),4)),VALUE(MID(TRIM($T636),6,2))+1,0)),"")))</f>
        <v/>
      </c>
    </row>
    <row r="637" customFormat="false" ht="14.25" hidden="false" customHeight="false" outlineLevel="0" collapsed="false">
      <c r="X637" s="77"/>
      <c r="Y637" s="78" t="str">
        <f aca="true">IF(TRIM($B637&amp;$C637)="","",IF(OR($W637="安装免保",$W637="技术免保",$W637="质保期内"),IF(NOT(ISNUMBER($X637)),"▲免保到期日没填",IF($X637&lt;TODAY(),"▲免保已到期，转收费",IF($X637-TODAY()&lt;=提醒天数,"免保剩"&amp;($X637-TODAY())&amp;"天","免保中"))),IF($W637="暂停维保","暂停中",IF($W637="已解约","已解约",""))))</f>
        <v/>
      </c>
      <c r="Z637" s="78" t="str">
        <f aca="true">IF(TRIM($B637&amp;$C637)="","",TRIM(IF($AA637="","",IF($AA637&lt;TODAY(),"年检已过期"&amp;(TODAY()-$AA637)&amp;"天 ",IF($AA637-TODAY()&lt;=提醒天数,"年检剩"&amp;($AA637-TODAY())&amp;"天 ","")))&amp;IF($AB637="","",IF($AB637&lt;TODAY(),"限速器已过期"&amp;(TODAY()-$AB637)&amp;"天 ",IF($AB637-TODAY()&lt;=提醒天数,"限速器剩"&amp;($AB637-TODAY())&amp;"天 ","")))&amp;IF($AC637="","",IF($AC637&lt;TODAY(),"载重试验已过期"&amp;(TODAY()-$AC637)&amp;"天 ",IF($AC637-TODAY()&lt;=提醒天数,"载重试验剩"&amp;($AC637-TODAY())&amp;"天 ","")))))</f>
        <v/>
      </c>
      <c r="AA637" s="77" t="str">
        <f aca="false">IF(TRIM($Q637&amp;"")="","",IF(ISNUMBER($Q637),IF($Q637&gt;10000,$Q637,IFERROR(DATE(INT($Q637),IF(ROUND(MOD($Q637,1)*100,0)&gt;12,ROUND(MOD($Q637,1)*10,0),ROUND(MOD($Q637,1)*100,0))+1,0),"")),IFERROR(IF(LEN($Q637)-LEN(SUBSTITUTE($Q637,".",""))&gt;=2,DATEVALUE(SUBSTITUTE(TRIM($Q637),".","-")),DATE(VALUE(LEFT(TRIM($Q637),4)),VALUE(MID(TRIM($Q637),6,2))+1,0)),"")))</f>
        <v/>
      </c>
      <c r="AB637" s="77" t="str">
        <f aca="false">IF(TRIM($S637&amp;"")="","",IF(ISNUMBER($S637),IF($S637&gt;10000,$S637,IFERROR(DATE(INT($S637),IF(ROUND(MOD($S637,1)*100,0)&gt;12,ROUND(MOD($S637,1)*10,0),ROUND(MOD($S637,1)*100,0))+1,0),"")),IFERROR(IF(LEN($S637)-LEN(SUBSTITUTE($S637,".",""))&gt;=2,DATEVALUE(SUBSTITUTE(TRIM($S637),".","-")),DATE(VALUE(LEFT(TRIM($S637),4)),VALUE(MID(TRIM($S637),6,2))+1,0)),"")))</f>
        <v/>
      </c>
      <c r="AC637" s="77" t="str">
        <f aca="false">IF(TRIM($T637&amp;"")="","",IF(ISNUMBER($T637),IF($T637&gt;10000,$T637,IFERROR(DATE(INT($T637),IF(ROUND(MOD($T637,1)*100,0)&gt;12,ROUND(MOD($T637,1)*10,0),ROUND(MOD($T637,1)*100,0))+1,0),"")),IFERROR(IF(LEN($T637)-LEN(SUBSTITUTE($T637,".",""))&gt;=2,DATEVALUE(SUBSTITUTE(TRIM($T637),".","-")),DATE(VALUE(LEFT(TRIM($T637),4)),VALUE(MID(TRIM($T637),6,2))+1,0)),"")))</f>
        <v/>
      </c>
    </row>
    <row r="638" customFormat="false" ht="14.25" hidden="false" customHeight="false" outlineLevel="0" collapsed="false">
      <c r="X638" s="77"/>
      <c r="Y638" s="78" t="str">
        <f aca="true">IF(TRIM($B638&amp;$C638)="","",IF(OR($W638="安装免保",$W638="技术免保",$W638="质保期内"),IF(NOT(ISNUMBER($X638)),"▲免保到期日没填",IF($X638&lt;TODAY(),"▲免保已到期，转收费",IF($X638-TODAY()&lt;=提醒天数,"免保剩"&amp;($X638-TODAY())&amp;"天","免保中"))),IF($W638="暂停维保","暂停中",IF($W638="已解约","已解约",""))))</f>
        <v/>
      </c>
      <c r="Z638" s="78" t="str">
        <f aca="true">IF(TRIM($B638&amp;$C638)="","",TRIM(IF($AA638="","",IF($AA638&lt;TODAY(),"年检已过期"&amp;(TODAY()-$AA638)&amp;"天 ",IF($AA638-TODAY()&lt;=提醒天数,"年检剩"&amp;($AA638-TODAY())&amp;"天 ","")))&amp;IF($AB638="","",IF($AB638&lt;TODAY(),"限速器已过期"&amp;(TODAY()-$AB638)&amp;"天 ",IF($AB638-TODAY()&lt;=提醒天数,"限速器剩"&amp;($AB638-TODAY())&amp;"天 ","")))&amp;IF($AC638="","",IF($AC638&lt;TODAY(),"载重试验已过期"&amp;(TODAY()-$AC638)&amp;"天 ",IF($AC638-TODAY()&lt;=提醒天数,"载重试验剩"&amp;($AC638-TODAY())&amp;"天 ","")))))</f>
        <v/>
      </c>
      <c r="AA638" s="77" t="str">
        <f aca="false">IF(TRIM($Q638&amp;"")="","",IF(ISNUMBER($Q638),IF($Q638&gt;10000,$Q638,IFERROR(DATE(INT($Q638),IF(ROUND(MOD($Q638,1)*100,0)&gt;12,ROUND(MOD($Q638,1)*10,0),ROUND(MOD($Q638,1)*100,0))+1,0),"")),IFERROR(IF(LEN($Q638)-LEN(SUBSTITUTE($Q638,".",""))&gt;=2,DATEVALUE(SUBSTITUTE(TRIM($Q638),".","-")),DATE(VALUE(LEFT(TRIM($Q638),4)),VALUE(MID(TRIM($Q638),6,2))+1,0)),"")))</f>
        <v/>
      </c>
      <c r="AB638" s="77" t="str">
        <f aca="false">IF(TRIM($S638&amp;"")="","",IF(ISNUMBER($S638),IF($S638&gt;10000,$S638,IFERROR(DATE(INT($S638),IF(ROUND(MOD($S638,1)*100,0)&gt;12,ROUND(MOD($S638,1)*10,0),ROUND(MOD($S638,1)*100,0))+1,0),"")),IFERROR(IF(LEN($S638)-LEN(SUBSTITUTE($S638,".",""))&gt;=2,DATEVALUE(SUBSTITUTE(TRIM($S638),".","-")),DATE(VALUE(LEFT(TRIM($S638),4)),VALUE(MID(TRIM($S638),6,2))+1,0)),"")))</f>
        <v/>
      </c>
      <c r="AC638" s="77" t="str">
        <f aca="false">IF(TRIM($T638&amp;"")="","",IF(ISNUMBER($T638),IF($T638&gt;10000,$T638,IFERROR(DATE(INT($T638),IF(ROUND(MOD($T638,1)*100,0)&gt;12,ROUND(MOD($T638,1)*10,0),ROUND(MOD($T638,1)*100,0))+1,0),"")),IFERROR(IF(LEN($T638)-LEN(SUBSTITUTE($T638,".",""))&gt;=2,DATEVALUE(SUBSTITUTE(TRIM($T638),".","-")),DATE(VALUE(LEFT(TRIM($T638),4)),VALUE(MID(TRIM($T638),6,2))+1,0)),"")))</f>
        <v/>
      </c>
    </row>
    <row r="639" customFormat="false" ht="14.25" hidden="false" customHeight="false" outlineLevel="0" collapsed="false">
      <c r="X639" s="77"/>
      <c r="Y639" s="78" t="str">
        <f aca="true">IF(TRIM($B639&amp;$C639)="","",IF(OR($W639="安装免保",$W639="技术免保",$W639="质保期内"),IF(NOT(ISNUMBER($X639)),"▲免保到期日没填",IF($X639&lt;TODAY(),"▲免保已到期，转收费",IF($X639-TODAY()&lt;=提醒天数,"免保剩"&amp;($X639-TODAY())&amp;"天","免保中"))),IF($W639="暂停维保","暂停中",IF($W639="已解约","已解约",""))))</f>
        <v/>
      </c>
      <c r="Z639" s="78" t="str">
        <f aca="true">IF(TRIM($B639&amp;$C639)="","",TRIM(IF($AA639="","",IF($AA639&lt;TODAY(),"年检已过期"&amp;(TODAY()-$AA639)&amp;"天 ",IF($AA639-TODAY()&lt;=提醒天数,"年检剩"&amp;($AA639-TODAY())&amp;"天 ","")))&amp;IF($AB639="","",IF($AB639&lt;TODAY(),"限速器已过期"&amp;(TODAY()-$AB639)&amp;"天 ",IF($AB639-TODAY()&lt;=提醒天数,"限速器剩"&amp;($AB639-TODAY())&amp;"天 ","")))&amp;IF($AC639="","",IF($AC639&lt;TODAY(),"载重试验已过期"&amp;(TODAY()-$AC639)&amp;"天 ",IF($AC639-TODAY()&lt;=提醒天数,"载重试验剩"&amp;($AC639-TODAY())&amp;"天 ","")))))</f>
        <v/>
      </c>
      <c r="AA639" s="77" t="str">
        <f aca="false">IF(TRIM($Q639&amp;"")="","",IF(ISNUMBER($Q639),IF($Q639&gt;10000,$Q639,IFERROR(DATE(INT($Q639),IF(ROUND(MOD($Q639,1)*100,0)&gt;12,ROUND(MOD($Q639,1)*10,0),ROUND(MOD($Q639,1)*100,0))+1,0),"")),IFERROR(IF(LEN($Q639)-LEN(SUBSTITUTE($Q639,".",""))&gt;=2,DATEVALUE(SUBSTITUTE(TRIM($Q639),".","-")),DATE(VALUE(LEFT(TRIM($Q639),4)),VALUE(MID(TRIM($Q639),6,2))+1,0)),"")))</f>
        <v/>
      </c>
      <c r="AB639" s="77" t="str">
        <f aca="false">IF(TRIM($S639&amp;"")="","",IF(ISNUMBER($S639),IF($S639&gt;10000,$S639,IFERROR(DATE(INT($S639),IF(ROUND(MOD($S639,1)*100,0)&gt;12,ROUND(MOD($S639,1)*10,0),ROUND(MOD($S639,1)*100,0))+1,0),"")),IFERROR(IF(LEN($S639)-LEN(SUBSTITUTE($S639,".",""))&gt;=2,DATEVALUE(SUBSTITUTE(TRIM($S639),".","-")),DATE(VALUE(LEFT(TRIM($S639),4)),VALUE(MID(TRIM($S639),6,2))+1,0)),"")))</f>
        <v/>
      </c>
      <c r="AC639" s="77" t="str">
        <f aca="false">IF(TRIM($T639&amp;"")="","",IF(ISNUMBER($T639),IF($T639&gt;10000,$T639,IFERROR(DATE(INT($T639),IF(ROUND(MOD($T639,1)*100,0)&gt;12,ROUND(MOD($T639,1)*10,0),ROUND(MOD($T639,1)*100,0))+1,0),"")),IFERROR(IF(LEN($T639)-LEN(SUBSTITUTE($T639,".",""))&gt;=2,DATEVALUE(SUBSTITUTE(TRIM($T639),".","-")),DATE(VALUE(LEFT(TRIM($T639),4)),VALUE(MID(TRIM($T639),6,2))+1,0)),"")))</f>
        <v/>
      </c>
    </row>
    <row r="640" customFormat="false" ht="14.25" hidden="false" customHeight="false" outlineLevel="0" collapsed="false">
      <c r="X640" s="77"/>
      <c r="Y640" s="78" t="str">
        <f aca="true">IF(TRIM($B640&amp;$C640)="","",IF(OR($W640="安装免保",$W640="技术免保",$W640="质保期内"),IF(NOT(ISNUMBER($X640)),"▲免保到期日没填",IF($X640&lt;TODAY(),"▲免保已到期，转收费",IF($X640-TODAY()&lt;=提醒天数,"免保剩"&amp;($X640-TODAY())&amp;"天","免保中"))),IF($W640="暂停维保","暂停中",IF($W640="已解约","已解约",""))))</f>
        <v/>
      </c>
      <c r="Z640" s="78" t="str">
        <f aca="true">IF(TRIM($B640&amp;$C640)="","",TRIM(IF($AA640="","",IF($AA640&lt;TODAY(),"年检已过期"&amp;(TODAY()-$AA640)&amp;"天 ",IF($AA640-TODAY()&lt;=提醒天数,"年检剩"&amp;($AA640-TODAY())&amp;"天 ","")))&amp;IF($AB640="","",IF($AB640&lt;TODAY(),"限速器已过期"&amp;(TODAY()-$AB640)&amp;"天 ",IF($AB640-TODAY()&lt;=提醒天数,"限速器剩"&amp;($AB640-TODAY())&amp;"天 ","")))&amp;IF($AC640="","",IF($AC640&lt;TODAY(),"载重试验已过期"&amp;(TODAY()-$AC640)&amp;"天 ",IF($AC640-TODAY()&lt;=提醒天数,"载重试验剩"&amp;($AC640-TODAY())&amp;"天 ","")))))</f>
        <v/>
      </c>
      <c r="AA640" s="77" t="str">
        <f aca="false">IF(TRIM($Q640&amp;"")="","",IF(ISNUMBER($Q640),IF($Q640&gt;10000,$Q640,IFERROR(DATE(INT($Q640),IF(ROUND(MOD($Q640,1)*100,0)&gt;12,ROUND(MOD($Q640,1)*10,0),ROUND(MOD($Q640,1)*100,0))+1,0),"")),IFERROR(IF(LEN($Q640)-LEN(SUBSTITUTE($Q640,".",""))&gt;=2,DATEVALUE(SUBSTITUTE(TRIM($Q640),".","-")),DATE(VALUE(LEFT(TRIM($Q640),4)),VALUE(MID(TRIM($Q640),6,2))+1,0)),"")))</f>
        <v/>
      </c>
      <c r="AB640" s="77" t="str">
        <f aca="false">IF(TRIM($S640&amp;"")="","",IF(ISNUMBER($S640),IF($S640&gt;10000,$S640,IFERROR(DATE(INT($S640),IF(ROUND(MOD($S640,1)*100,0)&gt;12,ROUND(MOD($S640,1)*10,0),ROUND(MOD($S640,1)*100,0))+1,0),"")),IFERROR(IF(LEN($S640)-LEN(SUBSTITUTE($S640,".",""))&gt;=2,DATEVALUE(SUBSTITUTE(TRIM($S640),".","-")),DATE(VALUE(LEFT(TRIM($S640),4)),VALUE(MID(TRIM($S640),6,2))+1,0)),"")))</f>
        <v/>
      </c>
      <c r="AC640" s="77" t="str">
        <f aca="false">IF(TRIM($T640&amp;"")="","",IF(ISNUMBER($T640),IF($T640&gt;10000,$T640,IFERROR(DATE(INT($T640),IF(ROUND(MOD($T640,1)*100,0)&gt;12,ROUND(MOD($T640,1)*10,0),ROUND(MOD($T640,1)*100,0))+1,0),"")),IFERROR(IF(LEN($T640)-LEN(SUBSTITUTE($T640,".",""))&gt;=2,DATEVALUE(SUBSTITUTE(TRIM($T640),".","-")),DATE(VALUE(LEFT(TRIM($T640),4)),VALUE(MID(TRIM($T640),6,2))+1,0)),"")))</f>
        <v/>
      </c>
    </row>
    <row r="641" customFormat="false" ht="14.25" hidden="false" customHeight="false" outlineLevel="0" collapsed="false">
      <c r="X641" s="77"/>
      <c r="Y641" s="78" t="str">
        <f aca="true">IF(TRIM($B641&amp;$C641)="","",IF(OR($W641="安装免保",$W641="技术免保",$W641="质保期内"),IF(NOT(ISNUMBER($X641)),"▲免保到期日没填",IF($X641&lt;TODAY(),"▲免保已到期，转收费",IF($X641-TODAY()&lt;=提醒天数,"免保剩"&amp;($X641-TODAY())&amp;"天","免保中"))),IF($W641="暂停维保","暂停中",IF($W641="已解约","已解约",""))))</f>
        <v/>
      </c>
      <c r="Z641" s="78" t="str">
        <f aca="true">IF(TRIM($B641&amp;$C641)="","",TRIM(IF($AA641="","",IF($AA641&lt;TODAY(),"年检已过期"&amp;(TODAY()-$AA641)&amp;"天 ",IF($AA641-TODAY()&lt;=提醒天数,"年检剩"&amp;($AA641-TODAY())&amp;"天 ","")))&amp;IF($AB641="","",IF($AB641&lt;TODAY(),"限速器已过期"&amp;(TODAY()-$AB641)&amp;"天 ",IF($AB641-TODAY()&lt;=提醒天数,"限速器剩"&amp;($AB641-TODAY())&amp;"天 ","")))&amp;IF($AC641="","",IF($AC641&lt;TODAY(),"载重试验已过期"&amp;(TODAY()-$AC641)&amp;"天 ",IF($AC641-TODAY()&lt;=提醒天数,"载重试验剩"&amp;($AC641-TODAY())&amp;"天 ","")))))</f>
        <v/>
      </c>
      <c r="AA641" s="77" t="str">
        <f aca="false">IF(TRIM($Q641&amp;"")="","",IF(ISNUMBER($Q641),IF($Q641&gt;10000,$Q641,IFERROR(DATE(INT($Q641),IF(ROUND(MOD($Q641,1)*100,0)&gt;12,ROUND(MOD($Q641,1)*10,0),ROUND(MOD($Q641,1)*100,0))+1,0),"")),IFERROR(IF(LEN($Q641)-LEN(SUBSTITUTE($Q641,".",""))&gt;=2,DATEVALUE(SUBSTITUTE(TRIM($Q641),".","-")),DATE(VALUE(LEFT(TRIM($Q641),4)),VALUE(MID(TRIM($Q641),6,2))+1,0)),"")))</f>
        <v/>
      </c>
      <c r="AB641" s="77" t="str">
        <f aca="false">IF(TRIM($S641&amp;"")="","",IF(ISNUMBER($S641),IF($S641&gt;10000,$S641,IFERROR(DATE(INT($S641),IF(ROUND(MOD($S641,1)*100,0)&gt;12,ROUND(MOD($S641,1)*10,0),ROUND(MOD($S641,1)*100,0))+1,0),"")),IFERROR(IF(LEN($S641)-LEN(SUBSTITUTE($S641,".",""))&gt;=2,DATEVALUE(SUBSTITUTE(TRIM($S641),".","-")),DATE(VALUE(LEFT(TRIM($S641),4)),VALUE(MID(TRIM($S641),6,2))+1,0)),"")))</f>
        <v/>
      </c>
      <c r="AC641" s="77" t="str">
        <f aca="false">IF(TRIM($T641&amp;"")="","",IF(ISNUMBER($T641),IF($T641&gt;10000,$T641,IFERROR(DATE(INT($T641),IF(ROUND(MOD($T641,1)*100,0)&gt;12,ROUND(MOD($T641,1)*10,0),ROUND(MOD($T641,1)*100,0))+1,0),"")),IFERROR(IF(LEN($T641)-LEN(SUBSTITUTE($T641,".",""))&gt;=2,DATEVALUE(SUBSTITUTE(TRIM($T641),".","-")),DATE(VALUE(LEFT(TRIM($T641),4)),VALUE(MID(TRIM($T641),6,2))+1,0)),"")))</f>
        <v/>
      </c>
    </row>
    <row r="642" customFormat="false" ht="14.25" hidden="false" customHeight="false" outlineLevel="0" collapsed="false">
      <c r="X642" s="77"/>
      <c r="Y642" s="78" t="str">
        <f aca="true">IF(TRIM($B642&amp;$C642)="","",IF(OR($W642="安装免保",$W642="技术免保",$W642="质保期内"),IF(NOT(ISNUMBER($X642)),"▲免保到期日没填",IF($X642&lt;TODAY(),"▲免保已到期，转收费",IF($X642-TODAY()&lt;=提醒天数,"免保剩"&amp;($X642-TODAY())&amp;"天","免保中"))),IF($W642="暂停维保","暂停中",IF($W642="已解约","已解约",""))))</f>
        <v/>
      </c>
      <c r="Z642" s="78" t="str">
        <f aca="true">IF(TRIM($B642&amp;$C642)="","",TRIM(IF($AA642="","",IF($AA642&lt;TODAY(),"年检已过期"&amp;(TODAY()-$AA642)&amp;"天 ",IF($AA642-TODAY()&lt;=提醒天数,"年检剩"&amp;($AA642-TODAY())&amp;"天 ","")))&amp;IF($AB642="","",IF($AB642&lt;TODAY(),"限速器已过期"&amp;(TODAY()-$AB642)&amp;"天 ",IF($AB642-TODAY()&lt;=提醒天数,"限速器剩"&amp;($AB642-TODAY())&amp;"天 ","")))&amp;IF($AC642="","",IF($AC642&lt;TODAY(),"载重试验已过期"&amp;(TODAY()-$AC642)&amp;"天 ",IF($AC642-TODAY()&lt;=提醒天数,"载重试验剩"&amp;($AC642-TODAY())&amp;"天 ","")))))</f>
        <v/>
      </c>
      <c r="AA642" s="77" t="str">
        <f aca="false">IF(TRIM($Q642&amp;"")="","",IF(ISNUMBER($Q642),IF($Q642&gt;10000,$Q642,IFERROR(DATE(INT($Q642),IF(ROUND(MOD($Q642,1)*100,0)&gt;12,ROUND(MOD($Q642,1)*10,0),ROUND(MOD($Q642,1)*100,0))+1,0),"")),IFERROR(IF(LEN($Q642)-LEN(SUBSTITUTE($Q642,".",""))&gt;=2,DATEVALUE(SUBSTITUTE(TRIM($Q642),".","-")),DATE(VALUE(LEFT(TRIM($Q642),4)),VALUE(MID(TRIM($Q642),6,2))+1,0)),"")))</f>
        <v/>
      </c>
      <c r="AB642" s="77" t="str">
        <f aca="false">IF(TRIM($S642&amp;"")="","",IF(ISNUMBER($S642),IF($S642&gt;10000,$S642,IFERROR(DATE(INT($S642),IF(ROUND(MOD($S642,1)*100,0)&gt;12,ROUND(MOD($S642,1)*10,0),ROUND(MOD($S642,1)*100,0))+1,0),"")),IFERROR(IF(LEN($S642)-LEN(SUBSTITUTE($S642,".",""))&gt;=2,DATEVALUE(SUBSTITUTE(TRIM($S642),".","-")),DATE(VALUE(LEFT(TRIM($S642),4)),VALUE(MID(TRIM($S642),6,2))+1,0)),"")))</f>
        <v/>
      </c>
      <c r="AC642" s="77" t="str">
        <f aca="false">IF(TRIM($T642&amp;"")="","",IF(ISNUMBER($T642),IF($T642&gt;10000,$T642,IFERROR(DATE(INT($T642),IF(ROUND(MOD($T642,1)*100,0)&gt;12,ROUND(MOD($T642,1)*10,0),ROUND(MOD($T642,1)*100,0))+1,0),"")),IFERROR(IF(LEN($T642)-LEN(SUBSTITUTE($T642,".",""))&gt;=2,DATEVALUE(SUBSTITUTE(TRIM($T642),".","-")),DATE(VALUE(LEFT(TRIM($T642),4)),VALUE(MID(TRIM($T642),6,2))+1,0)),"")))</f>
        <v/>
      </c>
    </row>
    <row r="643" customFormat="false" ht="14.25" hidden="false" customHeight="false" outlineLevel="0" collapsed="false">
      <c r="X643" s="77"/>
      <c r="Y643" s="78" t="str">
        <f aca="true">IF(TRIM($B643&amp;$C643)="","",IF(OR($W643="安装免保",$W643="技术免保",$W643="质保期内"),IF(NOT(ISNUMBER($X643)),"▲免保到期日没填",IF($X643&lt;TODAY(),"▲免保已到期，转收费",IF($X643-TODAY()&lt;=提醒天数,"免保剩"&amp;($X643-TODAY())&amp;"天","免保中"))),IF($W643="暂停维保","暂停中",IF($W643="已解约","已解约",""))))</f>
        <v/>
      </c>
      <c r="Z643" s="78" t="str">
        <f aca="true">IF(TRIM($B643&amp;$C643)="","",TRIM(IF($AA643="","",IF($AA643&lt;TODAY(),"年检已过期"&amp;(TODAY()-$AA643)&amp;"天 ",IF($AA643-TODAY()&lt;=提醒天数,"年检剩"&amp;($AA643-TODAY())&amp;"天 ","")))&amp;IF($AB643="","",IF($AB643&lt;TODAY(),"限速器已过期"&amp;(TODAY()-$AB643)&amp;"天 ",IF($AB643-TODAY()&lt;=提醒天数,"限速器剩"&amp;($AB643-TODAY())&amp;"天 ","")))&amp;IF($AC643="","",IF($AC643&lt;TODAY(),"载重试验已过期"&amp;(TODAY()-$AC643)&amp;"天 ",IF($AC643-TODAY()&lt;=提醒天数,"载重试验剩"&amp;($AC643-TODAY())&amp;"天 ","")))))</f>
        <v/>
      </c>
      <c r="AA643" s="77" t="str">
        <f aca="false">IF(TRIM($Q643&amp;"")="","",IF(ISNUMBER($Q643),IF($Q643&gt;10000,$Q643,IFERROR(DATE(INT($Q643),IF(ROUND(MOD($Q643,1)*100,0)&gt;12,ROUND(MOD($Q643,1)*10,0),ROUND(MOD($Q643,1)*100,0))+1,0),"")),IFERROR(IF(LEN($Q643)-LEN(SUBSTITUTE($Q643,".",""))&gt;=2,DATEVALUE(SUBSTITUTE(TRIM($Q643),".","-")),DATE(VALUE(LEFT(TRIM($Q643),4)),VALUE(MID(TRIM($Q643),6,2))+1,0)),"")))</f>
        <v/>
      </c>
      <c r="AB643" s="77" t="str">
        <f aca="false">IF(TRIM($S643&amp;"")="","",IF(ISNUMBER($S643),IF($S643&gt;10000,$S643,IFERROR(DATE(INT($S643),IF(ROUND(MOD($S643,1)*100,0)&gt;12,ROUND(MOD($S643,1)*10,0),ROUND(MOD($S643,1)*100,0))+1,0),"")),IFERROR(IF(LEN($S643)-LEN(SUBSTITUTE($S643,".",""))&gt;=2,DATEVALUE(SUBSTITUTE(TRIM($S643),".","-")),DATE(VALUE(LEFT(TRIM($S643),4)),VALUE(MID(TRIM($S643),6,2))+1,0)),"")))</f>
        <v/>
      </c>
      <c r="AC643" s="77" t="str">
        <f aca="false">IF(TRIM($T643&amp;"")="","",IF(ISNUMBER($T643),IF($T643&gt;10000,$T643,IFERROR(DATE(INT($T643),IF(ROUND(MOD($T643,1)*100,0)&gt;12,ROUND(MOD($T643,1)*10,0),ROUND(MOD($T643,1)*100,0))+1,0),"")),IFERROR(IF(LEN($T643)-LEN(SUBSTITUTE($T643,".",""))&gt;=2,DATEVALUE(SUBSTITUTE(TRIM($T643),".","-")),DATE(VALUE(LEFT(TRIM($T643),4)),VALUE(MID(TRIM($T643),6,2))+1,0)),"")))</f>
        <v/>
      </c>
    </row>
    <row r="644" customFormat="false" ht="14.25" hidden="false" customHeight="false" outlineLevel="0" collapsed="false">
      <c r="X644" s="77"/>
      <c r="Y644" s="78" t="str">
        <f aca="true">IF(TRIM($B644&amp;$C644)="","",IF(OR($W644="安装免保",$W644="技术免保",$W644="质保期内"),IF(NOT(ISNUMBER($X644)),"▲免保到期日没填",IF($X644&lt;TODAY(),"▲免保已到期，转收费",IF($X644-TODAY()&lt;=提醒天数,"免保剩"&amp;($X644-TODAY())&amp;"天","免保中"))),IF($W644="暂停维保","暂停中",IF($W644="已解约","已解约",""))))</f>
        <v/>
      </c>
      <c r="Z644" s="78" t="str">
        <f aca="true">IF(TRIM($B644&amp;$C644)="","",TRIM(IF($AA644="","",IF($AA644&lt;TODAY(),"年检已过期"&amp;(TODAY()-$AA644)&amp;"天 ",IF($AA644-TODAY()&lt;=提醒天数,"年检剩"&amp;($AA644-TODAY())&amp;"天 ","")))&amp;IF($AB644="","",IF($AB644&lt;TODAY(),"限速器已过期"&amp;(TODAY()-$AB644)&amp;"天 ",IF($AB644-TODAY()&lt;=提醒天数,"限速器剩"&amp;($AB644-TODAY())&amp;"天 ","")))&amp;IF($AC644="","",IF($AC644&lt;TODAY(),"载重试验已过期"&amp;(TODAY()-$AC644)&amp;"天 ",IF($AC644-TODAY()&lt;=提醒天数,"载重试验剩"&amp;($AC644-TODAY())&amp;"天 ","")))))</f>
        <v/>
      </c>
      <c r="AA644" s="77" t="str">
        <f aca="false">IF(TRIM($Q644&amp;"")="","",IF(ISNUMBER($Q644),IF($Q644&gt;10000,$Q644,IFERROR(DATE(INT($Q644),IF(ROUND(MOD($Q644,1)*100,0)&gt;12,ROUND(MOD($Q644,1)*10,0),ROUND(MOD($Q644,1)*100,0))+1,0),"")),IFERROR(IF(LEN($Q644)-LEN(SUBSTITUTE($Q644,".",""))&gt;=2,DATEVALUE(SUBSTITUTE(TRIM($Q644),".","-")),DATE(VALUE(LEFT(TRIM($Q644),4)),VALUE(MID(TRIM($Q644),6,2))+1,0)),"")))</f>
        <v/>
      </c>
      <c r="AB644" s="77" t="str">
        <f aca="false">IF(TRIM($S644&amp;"")="","",IF(ISNUMBER($S644),IF($S644&gt;10000,$S644,IFERROR(DATE(INT($S644),IF(ROUND(MOD($S644,1)*100,0)&gt;12,ROUND(MOD($S644,1)*10,0),ROUND(MOD($S644,1)*100,0))+1,0),"")),IFERROR(IF(LEN($S644)-LEN(SUBSTITUTE($S644,".",""))&gt;=2,DATEVALUE(SUBSTITUTE(TRIM($S644),".","-")),DATE(VALUE(LEFT(TRIM($S644),4)),VALUE(MID(TRIM($S644),6,2))+1,0)),"")))</f>
        <v/>
      </c>
      <c r="AC644" s="77" t="str">
        <f aca="false">IF(TRIM($T644&amp;"")="","",IF(ISNUMBER($T644),IF($T644&gt;10000,$T644,IFERROR(DATE(INT($T644),IF(ROUND(MOD($T644,1)*100,0)&gt;12,ROUND(MOD($T644,1)*10,0),ROUND(MOD($T644,1)*100,0))+1,0),"")),IFERROR(IF(LEN($T644)-LEN(SUBSTITUTE($T644,".",""))&gt;=2,DATEVALUE(SUBSTITUTE(TRIM($T644),".","-")),DATE(VALUE(LEFT(TRIM($T644),4)),VALUE(MID(TRIM($T644),6,2))+1,0)),"")))</f>
        <v/>
      </c>
    </row>
    <row r="645" customFormat="false" ht="14.25" hidden="false" customHeight="false" outlineLevel="0" collapsed="false">
      <c r="X645" s="77"/>
      <c r="Y645" s="78" t="str">
        <f aca="true">IF(TRIM($B645&amp;$C645)="","",IF(OR($W645="安装免保",$W645="技术免保",$W645="质保期内"),IF(NOT(ISNUMBER($X645)),"▲免保到期日没填",IF($X645&lt;TODAY(),"▲免保已到期，转收费",IF($X645-TODAY()&lt;=提醒天数,"免保剩"&amp;($X645-TODAY())&amp;"天","免保中"))),IF($W645="暂停维保","暂停中",IF($W645="已解约","已解约",""))))</f>
        <v/>
      </c>
      <c r="Z645" s="78" t="str">
        <f aca="true">IF(TRIM($B645&amp;$C645)="","",TRIM(IF($AA645="","",IF($AA645&lt;TODAY(),"年检已过期"&amp;(TODAY()-$AA645)&amp;"天 ",IF($AA645-TODAY()&lt;=提醒天数,"年检剩"&amp;($AA645-TODAY())&amp;"天 ","")))&amp;IF($AB645="","",IF($AB645&lt;TODAY(),"限速器已过期"&amp;(TODAY()-$AB645)&amp;"天 ",IF($AB645-TODAY()&lt;=提醒天数,"限速器剩"&amp;($AB645-TODAY())&amp;"天 ","")))&amp;IF($AC645="","",IF($AC645&lt;TODAY(),"载重试验已过期"&amp;(TODAY()-$AC645)&amp;"天 ",IF($AC645-TODAY()&lt;=提醒天数,"载重试验剩"&amp;($AC645-TODAY())&amp;"天 ","")))))</f>
        <v/>
      </c>
      <c r="AA645" s="77" t="str">
        <f aca="false">IF(TRIM($Q645&amp;"")="","",IF(ISNUMBER($Q645),IF($Q645&gt;10000,$Q645,IFERROR(DATE(INT($Q645),IF(ROUND(MOD($Q645,1)*100,0)&gt;12,ROUND(MOD($Q645,1)*10,0),ROUND(MOD($Q645,1)*100,0))+1,0),"")),IFERROR(IF(LEN($Q645)-LEN(SUBSTITUTE($Q645,".",""))&gt;=2,DATEVALUE(SUBSTITUTE(TRIM($Q645),".","-")),DATE(VALUE(LEFT(TRIM($Q645),4)),VALUE(MID(TRIM($Q645),6,2))+1,0)),"")))</f>
        <v/>
      </c>
      <c r="AB645" s="77" t="str">
        <f aca="false">IF(TRIM($S645&amp;"")="","",IF(ISNUMBER($S645),IF($S645&gt;10000,$S645,IFERROR(DATE(INT($S645),IF(ROUND(MOD($S645,1)*100,0)&gt;12,ROUND(MOD($S645,1)*10,0),ROUND(MOD($S645,1)*100,0))+1,0),"")),IFERROR(IF(LEN($S645)-LEN(SUBSTITUTE($S645,".",""))&gt;=2,DATEVALUE(SUBSTITUTE(TRIM($S645),".","-")),DATE(VALUE(LEFT(TRIM($S645),4)),VALUE(MID(TRIM($S645),6,2))+1,0)),"")))</f>
        <v/>
      </c>
      <c r="AC645" s="77" t="str">
        <f aca="false">IF(TRIM($T645&amp;"")="","",IF(ISNUMBER($T645),IF($T645&gt;10000,$T645,IFERROR(DATE(INT($T645),IF(ROUND(MOD($T645,1)*100,0)&gt;12,ROUND(MOD($T645,1)*10,0),ROUND(MOD($T645,1)*100,0))+1,0),"")),IFERROR(IF(LEN($T645)-LEN(SUBSTITUTE($T645,".",""))&gt;=2,DATEVALUE(SUBSTITUTE(TRIM($T645),".","-")),DATE(VALUE(LEFT(TRIM($T645),4)),VALUE(MID(TRIM($T645),6,2))+1,0)),"")))</f>
        <v/>
      </c>
    </row>
    <row r="646" customFormat="false" ht="14.25" hidden="false" customHeight="false" outlineLevel="0" collapsed="false">
      <c r="X646" s="77"/>
      <c r="Y646" s="78" t="str">
        <f aca="true">IF(TRIM($B646&amp;$C646)="","",IF(OR($W646="安装免保",$W646="技术免保",$W646="质保期内"),IF(NOT(ISNUMBER($X646)),"▲免保到期日没填",IF($X646&lt;TODAY(),"▲免保已到期，转收费",IF($X646-TODAY()&lt;=提醒天数,"免保剩"&amp;($X646-TODAY())&amp;"天","免保中"))),IF($W646="暂停维保","暂停中",IF($W646="已解约","已解约",""))))</f>
        <v/>
      </c>
      <c r="Z646" s="78" t="str">
        <f aca="true">IF(TRIM($B646&amp;$C646)="","",TRIM(IF($AA646="","",IF($AA646&lt;TODAY(),"年检已过期"&amp;(TODAY()-$AA646)&amp;"天 ",IF($AA646-TODAY()&lt;=提醒天数,"年检剩"&amp;($AA646-TODAY())&amp;"天 ","")))&amp;IF($AB646="","",IF($AB646&lt;TODAY(),"限速器已过期"&amp;(TODAY()-$AB646)&amp;"天 ",IF($AB646-TODAY()&lt;=提醒天数,"限速器剩"&amp;($AB646-TODAY())&amp;"天 ","")))&amp;IF($AC646="","",IF($AC646&lt;TODAY(),"载重试验已过期"&amp;(TODAY()-$AC646)&amp;"天 ",IF($AC646-TODAY()&lt;=提醒天数,"载重试验剩"&amp;($AC646-TODAY())&amp;"天 ","")))))</f>
        <v/>
      </c>
      <c r="AA646" s="77" t="str">
        <f aca="false">IF(TRIM($Q646&amp;"")="","",IF(ISNUMBER($Q646),IF($Q646&gt;10000,$Q646,IFERROR(DATE(INT($Q646),IF(ROUND(MOD($Q646,1)*100,0)&gt;12,ROUND(MOD($Q646,1)*10,0),ROUND(MOD($Q646,1)*100,0))+1,0),"")),IFERROR(IF(LEN($Q646)-LEN(SUBSTITUTE($Q646,".",""))&gt;=2,DATEVALUE(SUBSTITUTE(TRIM($Q646),".","-")),DATE(VALUE(LEFT(TRIM($Q646),4)),VALUE(MID(TRIM($Q646),6,2))+1,0)),"")))</f>
        <v/>
      </c>
      <c r="AB646" s="77" t="str">
        <f aca="false">IF(TRIM($S646&amp;"")="","",IF(ISNUMBER($S646),IF($S646&gt;10000,$S646,IFERROR(DATE(INT($S646),IF(ROUND(MOD($S646,1)*100,0)&gt;12,ROUND(MOD($S646,1)*10,0),ROUND(MOD($S646,1)*100,0))+1,0),"")),IFERROR(IF(LEN($S646)-LEN(SUBSTITUTE($S646,".",""))&gt;=2,DATEVALUE(SUBSTITUTE(TRIM($S646),".","-")),DATE(VALUE(LEFT(TRIM($S646),4)),VALUE(MID(TRIM($S646),6,2))+1,0)),"")))</f>
        <v/>
      </c>
      <c r="AC646" s="77" t="str">
        <f aca="false">IF(TRIM($T646&amp;"")="","",IF(ISNUMBER($T646),IF($T646&gt;10000,$T646,IFERROR(DATE(INT($T646),IF(ROUND(MOD($T646,1)*100,0)&gt;12,ROUND(MOD($T646,1)*10,0),ROUND(MOD($T646,1)*100,0))+1,0),"")),IFERROR(IF(LEN($T646)-LEN(SUBSTITUTE($T646,".",""))&gt;=2,DATEVALUE(SUBSTITUTE(TRIM($T646),".","-")),DATE(VALUE(LEFT(TRIM($T646),4)),VALUE(MID(TRIM($T646),6,2))+1,0)),"")))</f>
        <v/>
      </c>
    </row>
    <row r="647" customFormat="false" ht="14.25" hidden="false" customHeight="false" outlineLevel="0" collapsed="false">
      <c r="X647" s="77"/>
      <c r="Y647" s="78" t="str">
        <f aca="true">IF(TRIM($B647&amp;$C647)="","",IF(OR($W647="安装免保",$W647="技术免保",$W647="质保期内"),IF(NOT(ISNUMBER($X647)),"▲免保到期日没填",IF($X647&lt;TODAY(),"▲免保已到期，转收费",IF($X647-TODAY()&lt;=提醒天数,"免保剩"&amp;($X647-TODAY())&amp;"天","免保中"))),IF($W647="暂停维保","暂停中",IF($W647="已解约","已解约",""))))</f>
        <v/>
      </c>
      <c r="Z647" s="78" t="str">
        <f aca="true">IF(TRIM($B647&amp;$C647)="","",TRIM(IF($AA647="","",IF($AA647&lt;TODAY(),"年检已过期"&amp;(TODAY()-$AA647)&amp;"天 ",IF($AA647-TODAY()&lt;=提醒天数,"年检剩"&amp;($AA647-TODAY())&amp;"天 ","")))&amp;IF($AB647="","",IF($AB647&lt;TODAY(),"限速器已过期"&amp;(TODAY()-$AB647)&amp;"天 ",IF($AB647-TODAY()&lt;=提醒天数,"限速器剩"&amp;($AB647-TODAY())&amp;"天 ","")))&amp;IF($AC647="","",IF($AC647&lt;TODAY(),"载重试验已过期"&amp;(TODAY()-$AC647)&amp;"天 ",IF($AC647-TODAY()&lt;=提醒天数,"载重试验剩"&amp;($AC647-TODAY())&amp;"天 ","")))))</f>
        <v/>
      </c>
      <c r="AA647" s="77" t="str">
        <f aca="false">IF(TRIM($Q647&amp;"")="","",IF(ISNUMBER($Q647),IF($Q647&gt;10000,$Q647,IFERROR(DATE(INT($Q647),IF(ROUND(MOD($Q647,1)*100,0)&gt;12,ROUND(MOD($Q647,1)*10,0),ROUND(MOD($Q647,1)*100,0))+1,0),"")),IFERROR(IF(LEN($Q647)-LEN(SUBSTITUTE($Q647,".",""))&gt;=2,DATEVALUE(SUBSTITUTE(TRIM($Q647),".","-")),DATE(VALUE(LEFT(TRIM($Q647),4)),VALUE(MID(TRIM($Q647),6,2))+1,0)),"")))</f>
        <v/>
      </c>
      <c r="AB647" s="77" t="str">
        <f aca="false">IF(TRIM($S647&amp;"")="","",IF(ISNUMBER($S647),IF($S647&gt;10000,$S647,IFERROR(DATE(INT($S647),IF(ROUND(MOD($S647,1)*100,0)&gt;12,ROUND(MOD($S647,1)*10,0),ROUND(MOD($S647,1)*100,0))+1,0),"")),IFERROR(IF(LEN($S647)-LEN(SUBSTITUTE($S647,".",""))&gt;=2,DATEVALUE(SUBSTITUTE(TRIM($S647),".","-")),DATE(VALUE(LEFT(TRIM($S647),4)),VALUE(MID(TRIM($S647),6,2))+1,0)),"")))</f>
        <v/>
      </c>
      <c r="AC647" s="77" t="str">
        <f aca="false">IF(TRIM($T647&amp;"")="","",IF(ISNUMBER($T647),IF($T647&gt;10000,$T647,IFERROR(DATE(INT($T647),IF(ROUND(MOD($T647,1)*100,0)&gt;12,ROUND(MOD($T647,1)*10,0),ROUND(MOD($T647,1)*100,0))+1,0),"")),IFERROR(IF(LEN($T647)-LEN(SUBSTITUTE($T647,".",""))&gt;=2,DATEVALUE(SUBSTITUTE(TRIM($T647),".","-")),DATE(VALUE(LEFT(TRIM($T647),4)),VALUE(MID(TRIM($T647),6,2))+1,0)),"")))</f>
        <v/>
      </c>
    </row>
    <row r="648" customFormat="false" ht="14.25" hidden="false" customHeight="false" outlineLevel="0" collapsed="false">
      <c r="X648" s="77"/>
      <c r="Y648" s="78" t="str">
        <f aca="true">IF(TRIM($B648&amp;$C648)="","",IF(OR($W648="安装免保",$W648="技术免保",$W648="质保期内"),IF(NOT(ISNUMBER($X648)),"▲免保到期日没填",IF($X648&lt;TODAY(),"▲免保已到期，转收费",IF($X648-TODAY()&lt;=提醒天数,"免保剩"&amp;($X648-TODAY())&amp;"天","免保中"))),IF($W648="暂停维保","暂停中",IF($W648="已解约","已解约",""))))</f>
        <v/>
      </c>
      <c r="Z648" s="78" t="str">
        <f aca="true">IF(TRIM($B648&amp;$C648)="","",TRIM(IF($AA648="","",IF($AA648&lt;TODAY(),"年检已过期"&amp;(TODAY()-$AA648)&amp;"天 ",IF($AA648-TODAY()&lt;=提醒天数,"年检剩"&amp;($AA648-TODAY())&amp;"天 ","")))&amp;IF($AB648="","",IF($AB648&lt;TODAY(),"限速器已过期"&amp;(TODAY()-$AB648)&amp;"天 ",IF($AB648-TODAY()&lt;=提醒天数,"限速器剩"&amp;($AB648-TODAY())&amp;"天 ","")))&amp;IF($AC648="","",IF($AC648&lt;TODAY(),"载重试验已过期"&amp;(TODAY()-$AC648)&amp;"天 ",IF($AC648-TODAY()&lt;=提醒天数,"载重试验剩"&amp;($AC648-TODAY())&amp;"天 ","")))))</f>
        <v/>
      </c>
      <c r="AA648" s="77" t="str">
        <f aca="false">IF(TRIM($Q648&amp;"")="","",IF(ISNUMBER($Q648),IF($Q648&gt;10000,$Q648,IFERROR(DATE(INT($Q648),IF(ROUND(MOD($Q648,1)*100,0)&gt;12,ROUND(MOD($Q648,1)*10,0),ROUND(MOD($Q648,1)*100,0))+1,0),"")),IFERROR(IF(LEN($Q648)-LEN(SUBSTITUTE($Q648,".",""))&gt;=2,DATEVALUE(SUBSTITUTE(TRIM($Q648),".","-")),DATE(VALUE(LEFT(TRIM($Q648),4)),VALUE(MID(TRIM($Q648),6,2))+1,0)),"")))</f>
        <v/>
      </c>
      <c r="AB648" s="77" t="str">
        <f aca="false">IF(TRIM($S648&amp;"")="","",IF(ISNUMBER($S648),IF($S648&gt;10000,$S648,IFERROR(DATE(INT($S648),IF(ROUND(MOD($S648,1)*100,0)&gt;12,ROUND(MOD($S648,1)*10,0),ROUND(MOD($S648,1)*100,0))+1,0),"")),IFERROR(IF(LEN($S648)-LEN(SUBSTITUTE($S648,".",""))&gt;=2,DATEVALUE(SUBSTITUTE(TRIM($S648),".","-")),DATE(VALUE(LEFT(TRIM($S648),4)),VALUE(MID(TRIM($S648),6,2))+1,0)),"")))</f>
        <v/>
      </c>
      <c r="AC648" s="77" t="str">
        <f aca="false">IF(TRIM($T648&amp;"")="","",IF(ISNUMBER($T648),IF($T648&gt;10000,$T648,IFERROR(DATE(INT($T648),IF(ROUND(MOD($T648,1)*100,0)&gt;12,ROUND(MOD($T648,1)*10,0),ROUND(MOD($T648,1)*100,0))+1,0),"")),IFERROR(IF(LEN($T648)-LEN(SUBSTITUTE($T648,".",""))&gt;=2,DATEVALUE(SUBSTITUTE(TRIM($T648),".","-")),DATE(VALUE(LEFT(TRIM($T648),4)),VALUE(MID(TRIM($T648),6,2))+1,0)),"")))</f>
        <v/>
      </c>
    </row>
    <row r="649" customFormat="false" ht="14.25" hidden="false" customHeight="false" outlineLevel="0" collapsed="false">
      <c r="X649" s="77"/>
      <c r="Y649" s="78" t="str">
        <f aca="true">IF(TRIM($B649&amp;$C649)="","",IF(OR($W649="安装免保",$W649="技术免保",$W649="质保期内"),IF(NOT(ISNUMBER($X649)),"▲免保到期日没填",IF($X649&lt;TODAY(),"▲免保已到期，转收费",IF($X649-TODAY()&lt;=提醒天数,"免保剩"&amp;($X649-TODAY())&amp;"天","免保中"))),IF($W649="暂停维保","暂停中",IF($W649="已解约","已解约",""))))</f>
        <v/>
      </c>
      <c r="Z649" s="78" t="str">
        <f aca="true">IF(TRIM($B649&amp;$C649)="","",TRIM(IF($AA649="","",IF($AA649&lt;TODAY(),"年检已过期"&amp;(TODAY()-$AA649)&amp;"天 ",IF($AA649-TODAY()&lt;=提醒天数,"年检剩"&amp;($AA649-TODAY())&amp;"天 ","")))&amp;IF($AB649="","",IF($AB649&lt;TODAY(),"限速器已过期"&amp;(TODAY()-$AB649)&amp;"天 ",IF($AB649-TODAY()&lt;=提醒天数,"限速器剩"&amp;($AB649-TODAY())&amp;"天 ","")))&amp;IF($AC649="","",IF($AC649&lt;TODAY(),"载重试验已过期"&amp;(TODAY()-$AC649)&amp;"天 ",IF($AC649-TODAY()&lt;=提醒天数,"载重试验剩"&amp;($AC649-TODAY())&amp;"天 ","")))))</f>
        <v/>
      </c>
      <c r="AA649" s="77" t="str">
        <f aca="false">IF(TRIM($Q649&amp;"")="","",IF(ISNUMBER($Q649),IF($Q649&gt;10000,$Q649,IFERROR(DATE(INT($Q649),IF(ROUND(MOD($Q649,1)*100,0)&gt;12,ROUND(MOD($Q649,1)*10,0),ROUND(MOD($Q649,1)*100,0))+1,0),"")),IFERROR(IF(LEN($Q649)-LEN(SUBSTITUTE($Q649,".",""))&gt;=2,DATEVALUE(SUBSTITUTE(TRIM($Q649),".","-")),DATE(VALUE(LEFT(TRIM($Q649),4)),VALUE(MID(TRIM($Q649),6,2))+1,0)),"")))</f>
        <v/>
      </c>
      <c r="AB649" s="77" t="str">
        <f aca="false">IF(TRIM($S649&amp;"")="","",IF(ISNUMBER($S649),IF($S649&gt;10000,$S649,IFERROR(DATE(INT($S649),IF(ROUND(MOD($S649,1)*100,0)&gt;12,ROUND(MOD($S649,1)*10,0),ROUND(MOD($S649,1)*100,0))+1,0),"")),IFERROR(IF(LEN($S649)-LEN(SUBSTITUTE($S649,".",""))&gt;=2,DATEVALUE(SUBSTITUTE(TRIM($S649),".","-")),DATE(VALUE(LEFT(TRIM($S649),4)),VALUE(MID(TRIM($S649),6,2))+1,0)),"")))</f>
        <v/>
      </c>
      <c r="AC649" s="77" t="str">
        <f aca="false">IF(TRIM($T649&amp;"")="","",IF(ISNUMBER($T649),IF($T649&gt;10000,$T649,IFERROR(DATE(INT($T649),IF(ROUND(MOD($T649,1)*100,0)&gt;12,ROUND(MOD($T649,1)*10,0),ROUND(MOD($T649,1)*100,0))+1,0),"")),IFERROR(IF(LEN($T649)-LEN(SUBSTITUTE($T649,".",""))&gt;=2,DATEVALUE(SUBSTITUTE(TRIM($T649),".","-")),DATE(VALUE(LEFT(TRIM($T649),4)),VALUE(MID(TRIM($T649),6,2))+1,0)),"")))</f>
        <v/>
      </c>
    </row>
    <row r="650" customFormat="false" ht="14.25" hidden="false" customHeight="false" outlineLevel="0" collapsed="false">
      <c r="X650" s="77"/>
      <c r="Y650" s="78" t="str">
        <f aca="true">IF(TRIM($B650&amp;$C650)="","",IF(OR($W650="安装免保",$W650="技术免保",$W650="质保期内"),IF(NOT(ISNUMBER($X650)),"▲免保到期日没填",IF($X650&lt;TODAY(),"▲免保已到期，转收费",IF($X650-TODAY()&lt;=提醒天数,"免保剩"&amp;($X650-TODAY())&amp;"天","免保中"))),IF($W650="暂停维保","暂停中",IF($W650="已解约","已解约",""))))</f>
        <v/>
      </c>
      <c r="Z650" s="78" t="str">
        <f aca="true">IF(TRIM($B650&amp;$C650)="","",TRIM(IF($AA650="","",IF($AA650&lt;TODAY(),"年检已过期"&amp;(TODAY()-$AA650)&amp;"天 ",IF($AA650-TODAY()&lt;=提醒天数,"年检剩"&amp;($AA650-TODAY())&amp;"天 ","")))&amp;IF($AB650="","",IF($AB650&lt;TODAY(),"限速器已过期"&amp;(TODAY()-$AB650)&amp;"天 ",IF($AB650-TODAY()&lt;=提醒天数,"限速器剩"&amp;($AB650-TODAY())&amp;"天 ","")))&amp;IF($AC650="","",IF($AC650&lt;TODAY(),"载重试验已过期"&amp;(TODAY()-$AC650)&amp;"天 ",IF($AC650-TODAY()&lt;=提醒天数,"载重试验剩"&amp;($AC650-TODAY())&amp;"天 ","")))))</f>
        <v/>
      </c>
      <c r="AA650" s="77" t="str">
        <f aca="false">IF(TRIM($Q650&amp;"")="","",IF(ISNUMBER($Q650),IF($Q650&gt;10000,$Q650,IFERROR(DATE(INT($Q650),IF(ROUND(MOD($Q650,1)*100,0)&gt;12,ROUND(MOD($Q650,1)*10,0),ROUND(MOD($Q650,1)*100,0))+1,0),"")),IFERROR(IF(LEN($Q650)-LEN(SUBSTITUTE($Q650,".",""))&gt;=2,DATEVALUE(SUBSTITUTE(TRIM($Q650),".","-")),DATE(VALUE(LEFT(TRIM($Q650),4)),VALUE(MID(TRIM($Q650),6,2))+1,0)),"")))</f>
        <v/>
      </c>
      <c r="AB650" s="77" t="str">
        <f aca="false">IF(TRIM($S650&amp;"")="","",IF(ISNUMBER($S650),IF($S650&gt;10000,$S650,IFERROR(DATE(INT($S650),IF(ROUND(MOD($S650,1)*100,0)&gt;12,ROUND(MOD($S650,1)*10,0),ROUND(MOD($S650,1)*100,0))+1,0),"")),IFERROR(IF(LEN($S650)-LEN(SUBSTITUTE($S650,".",""))&gt;=2,DATEVALUE(SUBSTITUTE(TRIM($S650),".","-")),DATE(VALUE(LEFT(TRIM($S650),4)),VALUE(MID(TRIM($S650),6,2))+1,0)),"")))</f>
        <v/>
      </c>
      <c r="AC650" s="77" t="str">
        <f aca="false">IF(TRIM($T650&amp;"")="","",IF(ISNUMBER($T650),IF($T650&gt;10000,$T650,IFERROR(DATE(INT($T650),IF(ROUND(MOD($T650,1)*100,0)&gt;12,ROUND(MOD($T650,1)*10,0),ROUND(MOD($T650,1)*100,0))+1,0),"")),IFERROR(IF(LEN($T650)-LEN(SUBSTITUTE($T650,".",""))&gt;=2,DATEVALUE(SUBSTITUTE(TRIM($T650),".","-")),DATE(VALUE(LEFT(TRIM($T650),4)),VALUE(MID(TRIM($T650),6,2))+1,0)),"")))</f>
        <v/>
      </c>
    </row>
    <row r="651" customFormat="false" ht="14.25" hidden="false" customHeight="false" outlineLevel="0" collapsed="false">
      <c r="X651" s="77"/>
      <c r="Y651" s="78" t="str">
        <f aca="true">IF(TRIM($B651&amp;$C651)="","",IF(OR($W651="安装免保",$W651="技术免保",$W651="质保期内"),IF(NOT(ISNUMBER($X651)),"▲免保到期日没填",IF($X651&lt;TODAY(),"▲免保已到期，转收费",IF($X651-TODAY()&lt;=提醒天数,"免保剩"&amp;($X651-TODAY())&amp;"天","免保中"))),IF($W651="暂停维保","暂停中",IF($W651="已解约","已解约",""))))</f>
        <v/>
      </c>
      <c r="Z651" s="78" t="str">
        <f aca="true">IF(TRIM($B651&amp;$C651)="","",TRIM(IF($AA651="","",IF($AA651&lt;TODAY(),"年检已过期"&amp;(TODAY()-$AA651)&amp;"天 ",IF($AA651-TODAY()&lt;=提醒天数,"年检剩"&amp;($AA651-TODAY())&amp;"天 ","")))&amp;IF($AB651="","",IF($AB651&lt;TODAY(),"限速器已过期"&amp;(TODAY()-$AB651)&amp;"天 ",IF($AB651-TODAY()&lt;=提醒天数,"限速器剩"&amp;($AB651-TODAY())&amp;"天 ","")))&amp;IF($AC651="","",IF($AC651&lt;TODAY(),"载重试验已过期"&amp;(TODAY()-$AC651)&amp;"天 ",IF($AC651-TODAY()&lt;=提醒天数,"载重试验剩"&amp;($AC651-TODAY())&amp;"天 ","")))))</f>
        <v/>
      </c>
      <c r="AA651" s="77" t="str">
        <f aca="false">IF(TRIM($Q651&amp;"")="","",IF(ISNUMBER($Q651),IF($Q651&gt;10000,$Q651,IFERROR(DATE(INT($Q651),IF(ROUND(MOD($Q651,1)*100,0)&gt;12,ROUND(MOD($Q651,1)*10,0),ROUND(MOD($Q651,1)*100,0))+1,0),"")),IFERROR(IF(LEN($Q651)-LEN(SUBSTITUTE($Q651,".",""))&gt;=2,DATEVALUE(SUBSTITUTE(TRIM($Q651),".","-")),DATE(VALUE(LEFT(TRIM($Q651),4)),VALUE(MID(TRIM($Q651),6,2))+1,0)),"")))</f>
        <v/>
      </c>
      <c r="AB651" s="77" t="str">
        <f aca="false">IF(TRIM($S651&amp;"")="","",IF(ISNUMBER($S651),IF($S651&gt;10000,$S651,IFERROR(DATE(INT($S651),IF(ROUND(MOD($S651,1)*100,0)&gt;12,ROUND(MOD($S651,1)*10,0),ROUND(MOD($S651,1)*100,0))+1,0),"")),IFERROR(IF(LEN($S651)-LEN(SUBSTITUTE($S651,".",""))&gt;=2,DATEVALUE(SUBSTITUTE(TRIM($S651),".","-")),DATE(VALUE(LEFT(TRIM($S651),4)),VALUE(MID(TRIM($S651),6,2))+1,0)),"")))</f>
        <v/>
      </c>
      <c r="AC651" s="77" t="str">
        <f aca="false">IF(TRIM($T651&amp;"")="","",IF(ISNUMBER($T651),IF($T651&gt;10000,$T651,IFERROR(DATE(INT($T651),IF(ROUND(MOD($T651,1)*100,0)&gt;12,ROUND(MOD($T651,1)*10,0),ROUND(MOD($T651,1)*100,0))+1,0),"")),IFERROR(IF(LEN($T651)-LEN(SUBSTITUTE($T651,".",""))&gt;=2,DATEVALUE(SUBSTITUTE(TRIM($T651),".","-")),DATE(VALUE(LEFT(TRIM($T651),4)),VALUE(MID(TRIM($T651),6,2))+1,0)),"")))</f>
        <v/>
      </c>
    </row>
    <row r="652" customFormat="false" ht="14.25" hidden="false" customHeight="false" outlineLevel="0" collapsed="false">
      <c r="X652" s="77"/>
      <c r="Y652" s="78" t="str">
        <f aca="true">IF(TRIM($B652&amp;$C652)="","",IF(OR($W652="安装免保",$W652="技术免保",$W652="质保期内"),IF(NOT(ISNUMBER($X652)),"▲免保到期日没填",IF($X652&lt;TODAY(),"▲免保已到期，转收费",IF($X652-TODAY()&lt;=提醒天数,"免保剩"&amp;($X652-TODAY())&amp;"天","免保中"))),IF($W652="暂停维保","暂停中",IF($W652="已解约","已解约",""))))</f>
        <v/>
      </c>
      <c r="Z652" s="78" t="str">
        <f aca="true">IF(TRIM($B652&amp;$C652)="","",TRIM(IF($AA652="","",IF($AA652&lt;TODAY(),"年检已过期"&amp;(TODAY()-$AA652)&amp;"天 ",IF($AA652-TODAY()&lt;=提醒天数,"年检剩"&amp;($AA652-TODAY())&amp;"天 ","")))&amp;IF($AB652="","",IF($AB652&lt;TODAY(),"限速器已过期"&amp;(TODAY()-$AB652)&amp;"天 ",IF($AB652-TODAY()&lt;=提醒天数,"限速器剩"&amp;($AB652-TODAY())&amp;"天 ","")))&amp;IF($AC652="","",IF($AC652&lt;TODAY(),"载重试验已过期"&amp;(TODAY()-$AC652)&amp;"天 ",IF($AC652-TODAY()&lt;=提醒天数,"载重试验剩"&amp;($AC652-TODAY())&amp;"天 ","")))))</f>
        <v/>
      </c>
      <c r="AA652" s="77" t="str">
        <f aca="false">IF(TRIM($Q652&amp;"")="","",IF(ISNUMBER($Q652),IF($Q652&gt;10000,$Q652,IFERROR(DATE(INT($Q652),IF(ROUND(MOD($Q652,1)*100,0)&gt;12,ROUND(MOD($Q652,1)*10,0),ROUND(MOD($Q652,1)*100,0))+1,0),"")),IFERROR(IF(LEN($Q652)-LEN(SUBSTITUTE($Q652,".",""))&gt;=2,DATEVALUE(SUBSTITUTE(TRIM($Q652),".","-")),DATE(VALUE(LEFT(TRIM($Q652),4)),VALUE(MID(TRIM($Q652),6,2))+1,0)),"")))</f>
        <v/>
      </c>
      <c r="AB652" s="77" t="str">
        <f aca="false">IF(TRIM($S652&amp;"")="","",IF(ISNUMBER($S652),IF($S652&gt;10000,$S652,IFERROR(DATE(INT($S652),IF(ROUND(MOD($S652,1)*100,0)&gt;12,ROUND(MOD($S652,1)*10,0),ROUND(MOD($S652,1)*100,0))+1,0),"")),IFERROR(IF(LEN($S652)-LEN(SUBSTITUTE($S652,".",""))&gt;=2,DATEVALUE(SUBSTITUTE(TRIM($S652),".","-")),DATE(VALUE(LEFT(TRIM($S652),4)),VALUE(MID(TRIM($S652),6,2))+1,0)),"")))</f>
        <v/>
      </c>
      <c r="AC652" s="77" t="str">
        <f aca="false">IF(TRIM($T652&amp;"")="","",IF(ISNUMBER($T652),IF($T652&gt;10000,$T652,IFERROR(DATE(INT($T652),IF(ROUND(MOD($T652,1)*100,0)&gt;12,ROUND(MOD($T652,1)*10,0),ROUND(MOD($T652,1)*100,0))+1,0),"")),IFERROR(IF(LEN($T652)-LEN(SUBSTITUTE($T652,".",""))&gt;=2,DATEVALUE(SUBSTITUTE(TRIM($T652),".","-")),DATE(VALUE(LEFT(TRIM($T652),4)),VALUE(MID(TRIM($T652),6,2))+1,0)),"")))</f>
        <v/>
      </c>
    </row>
    <row r="653" customFormat="false" ht="14.25" hidden="false" customHeight="false" outlineLevel="0" collapsed="false">
      <c r="X653" s="77"/>
      <c r="Y653" s="78" t="str">
        <f aca="true">IF(TRIM($B653&amp;$C653)="","",IF(OR($W653="安装免保",$W653="技术免保",$W653="质保期内"),IF(NOT(ISNUMBER($X653)),"▲免保到期日没填",IF($X653&lt;TODAY(),"▲免保已到期，转收费",IF($X653-TODAY()&lt;=提醒天数,"免保剩"&amp;($X653-TODAY())&amp;"天","免保中"))),IF($W653="暂停维保","暂停中",IF($W653="已解约","已解约",""))))</f>
        <v/>
      </c>
      <c r="Z653" s="78" t="str">
        <f aca="true">IF(TRIM($B653&amp;$C653)="","",TRIM(IF($AA653="","",IF($AA653&lt;TODAY(),"年检已过期"&amp;(TODAY()-$AA653)&amp;"天 ",IF($AA653-TODAY()&lt;=提醒天数,"年检剩"&amp;($AA653-TODAY())&amp;"天 ","")))&amp;IF($AB653="","",IF($AB653&lt;TODAY(),"限速器已过期"&amp;(TODAY()-$AB653)&amp;"天 ",IF($AB653-TODAY()&lt;=提醒天数,"限速器剩"&amp;($AB653-TODAY())&amp;"天 ","")))&amp;IF($AC653="","",IF($AC653&lt;TODAY(),"载重试验已过期"&amp;(TODAY()-$AC653)&amp;"天 ",IF($AC653-TODAY()&lt;=提醒天数,"载重试验剩"&amp;($AC653-TODAY())&amp;"天 ","")))))</f>
        <v/>
      </c>
      <c r="AA653" s="77" t="str">
        <f aca="false">IF(TRIM($Q653&amp;"")="","",IF(ISNUMBER($Q653),IF($Q653&gt;10000,$Q653,IFERROR(DATE(INT($Q653),IF(ROUND(MOD($Q653,1)*100,0)&gt;12,ROUND(MOD($Q653,1)*10,0),ROUND(MOD($Q653,1)*100,0))+1,0),"")),IFERROR(IF(LEN($Q653)-LEN(SUBSTITUTE($Q653,".",""))&gt;=2,DATEVALUE(SUBSTITUTE(TRIM($Q653),".","-")),DATE(VALUE(LEFT(TRIM($Q653),4)),VALUE(MID(TRIM($Q653),6,2))+1,0)),"")))</f>
        <v/>
      </c>
      <c r="AB653" s="77" t="str">
        <f aca="false">IF(TRIM($S653&amp;"")="","",IF(ISNUMBER($S653),IF($S653&gt;10000,$S653,IFERROR(DATE(INT($S653),IF(ROUND(MOD($S653,1)*100,0)&gt;12,ROUND(MOD($S653,1)*10,0),ROUND(MOD($S653,1)*100,0))+1,0),"")),IFERROR(IF(LEN($S653)-LEN(SUBSTITUTE($S653,".",""))&gt;=2,DATEVALUE(SUBSTITUTE(TRIM($S653),".","-")),DATE(VALUE(LEFT(TRIM($S653),4)),VALUE(MID(TRIM($S653),6,2))+1,0)),"")))</f>
        <v/>
      </c>
      <c r="AC653" s="77" t="str">
        <f aca="false">IF(TRIM($T653&amp;"")="","",IF(ISNUMBER($T653),IF($T653&gt;10000,$T653,IFERROR(DATE(INT($T653),IF(ROUND(MOD($T653,1)*100,0)&gt;12,ROUND(MOD($T653,1)*10,0),ROUND(MOD($T653,1)*100,0))+1,0),"")),IFERROR(IF(LEN($T653)-LEN(SUBSTITUTE($T653,".",""))&gt;=2,DATEVALUE(SUBSTITUTE(TRIM($T653),".","-")),DATE(VALUE(LEFT(TRIM($T653),4)),VALUE(MID(TRIM($T653),6,2))+1,0)),"")))</f>
        <v/>
      </c>
    </row>
    <row r="654" customFormat="false" ht="14.25" hidden="false" customHeight="false" outlineLevel="0" collapsed="false">
      <c r="X654" s="77"/>
      <c r="Y654" s="78" t="str">
        <f aca="true">IF(TRIM($B654&amp;$C654)="","",IF(OR($W654="安装免保",$W654="技术免保",$W654="质保期内"),IF(NOT(ISNUMBER($X654)),"▲免保到期日没填",IF($X654&lt;TODAY(),"▲免保已到期，转收费",IF($X654-TODAY()&lt;=提醒天数,"免保剩"&amp;($X654-TODAY())&amp;"天","免保中"))),IF($W654="暂停维保","暂停中",IF($W654="已解约","已解约",""))))</f>
        <v/>
      </c>
      <c r="Z654" s="78" t="str">
        <f aca="true">IF(TRIM($B654&amp;$C654)="","",TRIM(IF($AA654="","",IF($AA654&lt;TODAY(),"年检已过期"&amp;(TODAY()-$AA654)&amp;"天 ",IF($AA654-TODAY()&lt;=提醒天数,"年检剩"&amp;($AA654-TODAY())&amp;"天 ","")))&amp;IF($AB654="","",IF($AB654&lt;TODAY(),"限速器已过期"&amp;(TODAY()-$AB654)&amp;"天 ",IF($AB654-TODAY()&lt;=提醒天数,"限速器剩"&amp;($AB654-TODAY())&amp;"天 ","")))&amp;IF($AC654="","",IF($AC654&lt;TODAY(),"载重试验已过期"&amp;(TODAY()-$AC654)&amp;"天 ",IF($AC654-TODAY()&lt;=提醒天数,"载重试验剩"&amp;($AC654-TODAY())&amp;"天 ","")))))</f>
        <v/>
      </c>
      <c r="AA654" s="77" t="str">
        <f aca="false">IF(TRIM($Q654&amp;"")="","",IF(ISNUMBER($Q654),IF($Q654&gt;10000,$Q654,IFERROR(DATE(INT($Q654),IF(ROUND(MOD($Q654,1)*100,0)&gt;12,ROUND(MOD($Q654,1)*10,0),ROUND(MOD($Q654,1)*100,0))+1,0),"")),IFERROR(IF(LEN($Q654)-LEN(SUBSTITUTE($Q654,".",""))&gt;=2,DATEVALUE(SUBSTITUTE(TRIM($Q654),".","-")),DATE(VALUE(LEFT(TRIM($Q654),4)),VALUE(MID(TRIM($Q654),6,2))+1,0)),"")))</f>
        <v/>
      </c>
      <c r="AB654" s="77" t="str">
        <f aca="false">IF(TRIM($S654&amp;"")="","",IF(ISNUMBER($S654),IF($S654&gt;10000,$S654,IFERROR(DATE(INT($S654),IF(ROUND(MOD($S654,1)*100,0)&gt;12,ROUND(MOD($S654,1)*10,0),ROUND(MOD($S654,1)*100,0))+1,0),"")),IFERROR(IF(LEN($S654)-LEN(SUBSTITUTE($S654,".",""))&gt;=2,DATEVALUE(SUBSTITUTE(TRIM($S654),".","-")),DATE(VALUE(LEFT(TRIM($S654),4)),VALUE(MID(TRIM($S654),6,2))+1,0)),"")))</f>
        <v/>
      </c>
      <c r="AC654" s="77" t="str">
        <f aca="false">IF(TRIM($T654&amp;"")="","",IF(ISNUMBER($T654),IF($T654&gt;10000,$T654,IFERROR(DATE(INT($T654),IF(ROUND(MOD($T654,1)*100,0)&gt;12,ROUND(MOD($T654,1)*10,0),ROUND(MOD($T654,1)*100,0))+1,0),"")),IFERROR(IF(LEN($T654)-LEN(SUBSTITUTE($T654,".",""))&gt;=2,DATEVALUE(SUBSTITUTE(TRIM($T654),".","-")),DATE(VALUE(LEFT(TRIM($T654),4)),VALUE(MID(TRIM($T654),6,2))+1,0)),"")))</f>
        <v/>
      </c>
    </row>
    <row r="655" customFormat="false" ht="14.25" hidden="false" customHeight="false" outlineLevel="0" collapsed="false">
      <c r="X655" s="77"/>
      <c r="Y655" s="78" t="str">
        <f aca="true">IF(TRIM($B655&amp;$C655)="","",IF(OR($W655="安装免保",$W655="技术免保",$W655="质保期内"),IF(NOT(ISNUMBER($X655)),"▲免保到期日没填",IF($X655&lt;TODAY(),"▲免保已到期，转收费",IF($X655-TODAY()&lt;=提醒天数,"免保剩"&amp;($X655-TODAY())&amp;"天","免保中"))),IF($W655="暂停维保","暂停中",IF($W655="已解约","已解约",""))))</f>
        <v/>
      </c>
      <c r="Z655" s="78" t="str">
        <f aca="true">IF(TRIM($B655&amp;$C655)="","",TRIM(IF($AA655="","",IF($AA655&lt;TODAY(),"年检已过期"&amp;(TODAY()-$AA655)&amp;"天 ",IF($AA655-TODAY()&lt;=提醒天数,"年检剩"&amp;($AA655-TODAY())&amp;"天 ","")))&amp;IF($AB655="","",IF($AB655&lt;TODAY(),"限速器已过期"&amp;(TODAY()-$AB655)&amp;"天 ",IF($AB655-TODAY()&lt;=提醒天数,"限速器剩"&amp;($AB655-TODAY())&amp;"天 ","")))&amp;IF($AC655="","",IF($AC655&lt;TODAY(),"载重试验已过期"&amp;(TODAY()-$AC655)&amp;"天 ",IF($AC655-TODAY()&lt;=提醒天数,"载重试验剩"&amp;($AC655-TODAY())&amp;"天 ","")))))</f>
        <v/>
      </c>
      <c r="AA655" s="77" t="str">
        <f aca="false">IF(TRIM($Q655&amp;"")="","",IF(ISNUMBER($Q655),IF($Q655&gt;10000,$Q655,IFERROR(DATE(INT($Q655),IF(ROUND(MOD($Q655,1)*100,0)&gt;12,ROUND(MOD($Q655,1)*10,0),ROUND(MOD($Q655,1)*100,0))+1,0),"")),IFERROR(IF(LEN($Q655)-LEN(SUBSTITUTE($Q655,".",""))&gt;=2,DATEVALUE(SUBSTITUTE(TRIM($Q655),".","-")),DATE(VALUE(LEFT(TRIM($Q655),4)),VALUE(MID(TRIM($Q655),6,2))+1,0)),"")))</f>
        <v/>
      </c>
      <c r="AB655" s="77" t="str">
        <f aca="false">IF(TRIM($S655&amp;"")="","",IF(ISNUMBER($S655),IF($S655&gt;10000,$S655,IFERROR(DATE(INT($S655),IF(ROUND(MOD($S655,1)*100,0)&gt;12,ROUND(MOD($S655,1)*10,0),ROUND(MOD($S655,1)*100,0))+1,0),"")),IFERROR(IF(LEN($S655)-LEN(SUBSTITUTE($S655,".",""))&gt;=2,DATEVALUE(SUBSTITUTE(TRIM($S655),".","-")),DATE(VALUE(LEFT(TRIM($S655),4)),VALUE(MID(TRIM($S655),6,2))+1,0)),"")))</f>
        <v/>
      </c>
      <c r="AC655" s="77" t="str">
        <f aca="false">IF(TRIM($T655&amp;"")="","",IF(ISNUMBER($T655),IF($T655&gt;10000,$T655,IFERROR(DATE(INT($T655),IF(ROUND(MOD($T655,1)*100,0)&gt;12,ROUND(MOD($T655,1)*10,0),ROUND(MOD($T655,1)*100,0))+1,0),"")),IFERROR(IF(LEN($T655)-LEN(SUBSTITUTE($T655,".",""))&gt;=2,DATEVALUE(SUBSTITUTE(TRIM($T655),".","-")),DATE(VALUE(LEFT(TRIM($T655),4)),VALUE(MID(TRIM($T655),6,2))+1,0)),"")))</f>
        <v/>
      </c>
    </row>
    <row r="656" customFormat="false" ht="14.25" hidden="false" customHeight="false" outlineLevel="0" collapsed="false">
      <c r="X656" s="77"/>
      <c r="Y656" s="78" t="str">
        <f aca="true">IF(TRIM($B656&amp;$C656)="","",IF(OR($W656="安装免保",$W656="技术免保",$W656="质保期内"),IF(NOT(ISNUMBER($X656)),"▲免保到期日没填",IF($X656&lt;TODAY(),"▲免保已到期，转收费",IF($X656-TODAY()&lt;=提醒天数,"免保剩"&amp;($X656-TODAY())&amp;"天","免保中"))),IF($W656="暂停维保","暂停中",IF($W656="已解约","已解约",""))))</f>
        <v/>
      </c>
      <c r="Z656" s="78" t="str">
        <f aca="true">IF(TRIM($B656&amp;$C656)="","",TRIM(IF($AA656="","",IF($AA656&lt;TODAY(),"年检已过期"&amp;(TODAY()-$AA656)&amp;"天 ",IF($AA656-TODAY()&lt;=提醒天数,"年检剩"&amp;($AA656-TODAY())&amp;"天 ","")))&amp;IF($AB656="","",IF($AB656&lt;TODAY(),"限速器已过期"&amp;(TODAY()-$AB656)&amp;"天 ",IF($AB656-TODAY()&lt;=提醒天数,"限速器剩"&amp;($AB656-TODAY())&amp;"天 ","")))&amp;IF($AC656="","",IF($AC656&lt;TODAY(),"载重试验已过期"&amp;(TODAY()-$AC656)&amp;"天 ",IF($AC656-TODAY()&lt;=提醒天数,"载重试验剩"&amp;($AC656-TODAY())&amp;"天 ","")))))</f>
        <v/>
      </c>
      <c r="AA656" s="77" t="str">
        <f aca="false">IF(TRIM($Q656&amp;"")="","",IF(ISNUMBER($Q656),IF($Q656&gt;10000,$Q656,IFERROR(DATE(INT($Q656),IF(ROUND(MOD($Q656,1)*100,0)&gt;12,ROUND(MOD($Q656,1)*10,0),ROUND(MOD($Q656,1)*100,0))+1,0),"")),IFERROR(IF(LEN($Q656)-LEN(SUBSTITUTE($Q656,".",""))&gt;=2,DATEVALUE(SUBSTITUTE(TRIM($Q656),".","-")),DATE(VALUE(LEFT(TRIM($Q656),4)),VALUE(MID(TRIM($Q656),6,2))+1,0)),"")))</f>
        <v/>
      </c>
      <c r="AB656" s="77" t="str">
        <f aca="false">IF(TRIM($S656&amp;"")="","",IF(ISNUMBER($S656),IF($S656&gt;10000,$S656,IFERROR(DATE(INT($S656),IF(ROUND(MOD($S656,1)*100,0)&gt;12,ROUND(MOD($S656,1)*10,0),ROUND(MOD($S656,1)*100,0))+1,0),"")),IFERROR(IF(LEN($S656)-LEN(SUBSTITUTE($S656,".",""))&gt;=2,DATEVALUE(SUBSTITUTE(TRIM($S656),".","-")),DATE(VALUE(LEFT(TRIM($S656),4)),VALUE(MID(TRIM($S656),6,2))+1,0)),"")))</f>
        <v/>
      </c>
      <c r="AC656" s="77" t="str">
        <f aca="false">IF(TRIM($T656&amp;"")="","",IF(ISNUMBER($T656),IF($T656&gt;10000,$T656,IFERROR(DATE(INT($T656),IF(ROUND(MOD($T656,1)*100,0)&gt;12,ROUND(MOD($T656,1)*10,0),ROUND(MOD($T656,1)*100,0))+1,0),"")),IFERROR(IF(LEN($T656)-LEN(SUBSTITUTE($T656,".",""))&gt;=2,DATEVALUE(SUBSTITUTE(TRIM($T656),".","-")),DATE(VALUE(LEFT(TRIM($T656),4)),VALUE(MID(TRIM($T656),6,2))+1,0)),"")))</f>
        <v/>
      </c>
    </row>
    <row r="657" customFormat="false" ht="14.25" hidden="false" customHeight="false" outlineLevel="0" collapsed="false">
      <c r="X657" s="77"/>
      <c r="Y657" s="78" t="str">
        <f aca="true">IF(TRIM($B657&amp;$C657)="","",IF(OR($W657="安装免保",$W657="技术免保",$W657="质保期内"),IF(NOT(ISNUMBER($X657)),"▲免保到期日没填",IF($X657&lt;TODAY(),"▲免保已到期，转收费",IF($X657-TODAY()&lt;=提醒天数,"免保剩"&amp;($X657-TODAY())&amp;"天","免保中"))),IF($W657="暂停维保","暂停中",IF($W657="已解约","已解约",""))))</f>
        <v/>
      </c>
      <c r="Z657" s="78" t="str">
        <f aca="true">IF(TRIM($B657&amp;$C657)="","",TRIM(IF($AA657="","",IF($AA657&lt;TODAY(),"年检已过期"&amp;(TODAY()-$AA657)&amp;"天 ",IF($AA657-TODAY()&lt;=提醒天数,"年检剩"&amp;($AA657-TODAY())&amp;"天 ","")))&amp;IF($AB657="","",IF($AB657&lt;TODAY(),"限速器已过期"&amp;(TODAY()-$AB657)&amp;"天 ",IF($AB657-TODAY()&lt;=提醒天数,"限速器剩"&amp;($AB657-TODAY())&amp;"天 ","")))&amp;IF($AC657="","",IF($AC657&lt;TODAY(),"载重试验已过期"&amp;(TODAY()-$AC657)&amp;"天 ",IF($AC657-TODAY()&lt;=提醒天数,"载重试验剩"&amp;($AC657-TODAY())&amp;"天 ","")))))</f>
        <v/>
      </c>
      <c r="AA657" s="77" t="str">
        <f aca="false">IF(TRIM($Q657&amp;"")="","",IF(ISNUMBER($Q657),IF($Q657&gt;10000,$Q657,IFERROR(DATE(INT($Q657),IF(ROUND(MOD($Q657,1)*100,0)&gt;12,ROUND(MOD($Q657,1)*10,0),ROUND(MOD($Q657,1)*100,0))+1,0),"")),IFERROR(IF(LEN($Q657)-LEN(SUBSTITUTE($Q657,".",""))&gt;=2,DATEVALUE(SUBSTITUTE(TRIM($Q657),".","-")),DATE(VALUE(LEFT(TRIM($Q657),4)),VALUE(MID(TRIM($Q657),6,2))+1,0)),"")))</f>
        <v/>
      </c>
      <c r="AB657" s="77" t="str">
        <f aca="false">IF(TRIM($S657&amp;"")="","",IF(ISNUMBER($S657),IF($S657&gt;10000,$S657,IFERROR(DATE(INT($S657),IF(ROUND(MOD($S657,1)*100,0)&gt;12,ROUND(MOD($S657,1)*10,0),ROUND(MOD($S657,1)*100,0))+1,0),"")),IFERROR(IF(LEN($S657)-LEN(SUBSTITUTE($S657,".",""))&gt;=2,DATEVALUE(SUBSTITUTE(TRIM($S657),".","-")),DATE(VALUE(LEFT(TRIM($S657),4)),VALUE(MID(TRIM($S657),6,2))+1,0)),"")))</f>
        <v/>
      </c>
      <c r="AC657" s="77" t="str">
        <f aca="false">IF(TRIM($T657&amp;"")="","",IF(ISNUMBER($T657),IF($T657&gt;10000,$T657,IFERROR(DATE(INT($T657),IF(ROUND(MOD($T657,1)*100,0)&gt;12,ROUND(MOD($T657,1)*10,0),ROUND(MOD($T657,1)*100,0))+1,0),"")),IFERROR(IF(LEN($T657)-LEN(SUBSTITUTE($T657,".",""))&gt;=2,DATEVALUE(SUBSTITUTE(TRIM($T657),".","-")),DATE(VALUE(LEFT(TRIM($T657),4)),VALUE(MID(TRIM($T657),6,2))+1,0)),"")))</f>
        <v/>
      </c>
    </row>
    <row r="658" customFormat="false" ht="14.25" hidden="false" customHeight="false" outlineLevel="0" collapsed="false">
      <c r="X658" s="77"/>
      <c r="Y658" s="78" t="str">
        <f aca="true">IF(TRIM($B658&amp;$C658)="","",IF(OR($W658="安装免保",$W658="技术免保",$W658="质保期内"),IF(NOT(ISNUMBER($X658)),"▲免保到期日没填",IF($X658&lt;TODAY(),"▲免保已到期，转收费",IF($X658-TODAY()&lt;=提醒天数,"免保剩"&amp;($X658-TODAY())&amp;"天","免保中"))),IF($W658="暂停维保","暂停中",IF($W658="已解约","已解约",""))))</f>
        <v/>
      </c>
      <c r="Z658" s="78" t="str">
        <f aca="true">IF(TRIM($B658&amp;$C658)="","",TRIM(IF($AA658="","",IF($AA658&lt;TODAY(),"年检已过期"&amp;(TODAY()-$AA658)&amp;"天 ",IF($AA658-TODAY()&lt;=提醒天数,"年检剩"&amp;($AA658-TODAY())&amp;"天 ","")))&amp;IF($AB658="","",IF($AB658&lt;TODAY(),"限速器已过期"&amp;(TODAY()-$AB658)&amp;"天 ",IF($AB658-TODAY()&lt;=提醒天数,"限速器剩"&amp;($AB658-TODAY())&amp;"天 ","")))&amp;IF($AC658="","",IF($AC658&lt;TODAY(),"载重试验已过期"&amp;(TODAY()-$AC658)&amp;"天 ",IF($AC658-TODAY()&lt;=提醒天数,"载重试验剩"&amp;($AC658-TODAY())&amp;"天 ","")))))</f>
        <v/>
      </c>
      <c r="AA658" s="77" t="str">
        <f aca="false">IF(TRIM($Q658&amp;"")="","",IF(ISNUMBER($Q658),IF($Q658&gt;10000,$Q658,IFERROR(DATE(INT($Q658),IF(ROUND(MOD($Q658,1)*100,0)&gt;12,ROUND(MOD($Q658,1)*10,0),ROUND(MOD($Q658,1)*100,0))+1,0),"")),IFERROR(IF(LEN($Q658)-LEN(SUBSTITUTE($Q658,".",""))&gt;=2,DATEVALUE(SUBSTITUTE(TRIM($Q658),".","-")),DATE(VALUE(LEFT(TRIM($Q658),4)),VALUE(MID(TRIM($Q658),6,2))+1,0)),"")))</f>
        <v/>
      </c>
      <c r="AB658" s="77" t="str">
        <f aca="false">IF(TRIM($S658&amp;"")="","",IF(ISNUMBER($S658),IF($S658&gt;10000,$S658,IFERROR(DATE(INT($S658),IF(ROUND(MOD($S658,1)*100,0)&gt;12,ROUND(MOD($S658,1)*10,0),ROUND(MOD($S658,1)*100,0))+1,0),"")),IFERROR(IF(LEN($S658)-LEN(SUBSTITUTE($S658,".",""))&gt;=2,DATEVALUE(SUBSTITUTE(TRIM($S658),".","-")),DATE(VALUE(LEFT(TRIM($S658),4)),VALUE(MID(TRIM($S658),6,2))+1,0)),"")))</f>
        <v/>
      </c>
      <c r="AC658" s="77" t="str">
        <f aca="false">IF(TRIM($T658&amp;"")="","",IF(ISNUMBER($T658),IF($T658&gt;10000,$T658,IFERROR(DATE(INT($T658),IF(ROUND(MOD($T658,1)*100,0)&gt;12,ROUND(MOD($T658,1)*10,0),ROUND(MOD($T658,1)*100,0))+1,0),"")),IFERROR(IF(LEN($T658)-LEN(SUBSTITUTE($T658,".",""))&gt;=2,DATEVALUE(SUBSTITUTE(TRIM($T658),".","-")),DATE(VALUE(LEFT(TRIM($T658),4)),VALUE(MID(TRIM($T658),6,2))+1,0)),"")))</f>
        <v/>
      </c>
    </row>
    <row r="659" customFormat="false" ht="14.25" hidden="false" customHeight="false" outlineLevel="0" collapsed="false">
      <c r="X659" s="77"/>
      <c r="Y659" s="78" t="str">
        <f aca="true">IF(TRIM($B659&amp;$C659)="","",IF(OR($W659="安装免保",$W659="技术免保",$W659="质保期内"),IF(NOT(ISNUMBER($X659)),"▲免保到期日没填",IF($X659&lt;TODAY(),"▲免保已到期，转收费",IF($X659-TODAY()&lt;=提醒天数,"免保剩"&amp;($X659-TODAY())&amp;"天","免保中"))),IF($W659="暂停维保","暂停中",IF($W659="已解约","已解约",""))))</f>
        <v/>
      </c>
      <c r="Z659" s="78" t="str">
        <f aca="true">IF(TRIM($B659&amp;$C659)="","",TRIM(IF($AA659="","",IF($AA659&lt;TODAY(),"年检已过期"&amp;(TODAY()-$AA659)&amp;"天 ",IF($AA659-TODAY()&lt;=提醒天数,"年检剩"&amp;($AA659-TODAY())&amp;"天 ","")))&amp;IF($AB659="","",IF($AB659&lt;TODAY(),"限速器已过期"&amp;(TODAY()-$AB659)&amp;"天 ",IF($AB659-TODAY()&lt;=提醒天数,"限速器剩"&amp;($AB659-TODAY())&amp;"天 ","")))&amp;IF($AC659="","",IF($AC659&lt;TODAY(),"载重试验已过期"&amp;(TODAY()-$AC659)&amp;"天 ",IF($AC659-TODAY()&lt;=提醒天数,"载重试验剩"&amp;($AC659-TODAY())&amp;"天 ","")))))</f>
        <v/>
      </c>
      <c r="AA659" s="77" t="str">
        <f aca="false">IF(TRIM($Q659&amp;"")="","",IF(ISNUMBER($Q659),IF($Q659&gt;10000,$Q659,IFERROR(DATE(INT($Q659),IF(ROUND(MOD($Q659,1)*100,0)&gt;12,ROUND(MOD($Q659,1)*10,0),ROUND(MOD($Q659,1)*100,0))+1,0),"")),IFERROR(IF(LEN($Q659)-LEN(SUBSTITUTE($Q659,".",""))&gt;=2,DATEVALUE(SUBSTITUTE(TRIM($Q659),".","-")),DATE(VALUE(LEFT(TRIM($Q659),4)),VALUE(MID(TRIM($Q659),6,2))+1,0)),"")))</f>
        <v/>
      </c>
      <c r="AB659" s="77" t="str">
        <f aca="false">IF(TRIM($S659&amp;"")="","",IF(ISNUMBER($S659),IF($S659&gt;10000,$S659,IFERROR(DATE(INT($S659),IF(ROUND(MOD($S659,1)*100,0)&gt;12,ROUND(MOD($S659,1)*10,0),ROUND(MOD($S659,1)*100,0))+1,0),"")),IFERROR(IF(LEN($S659)-LEN(SUBSTITUTE($S659,".",""))&gt;=2,DATEVALUE(SUBSTITUTE(TRIM($S659),".","-")),DATE(VALUE(LEFT(TRIM($S659),4)),VALUE(MID(TRIM($S659),6,2))+1,0)),"")))</f>
        <v/>
      </c>
      <c r="AC659" s="77" t="str">
        <f aca="false">IF(TRIM($T659&amp;"")="","",IF(ISNUMBER($T659),IF($T659&gt;10000,$T659,IFERROR(DATE(INT($T659),IF(ROUND(MOD($T659,1)*100,0)&gt;12,ROUND(MOD($T659,1)*10,0),ROUND(MOD($T659,1)*100,0))+1,0),"")),IFERROR(IF(LEN($T659)-LEN(SUBSTITUTE($T659,".",""))&gt;=2,DATEVALUE(SUBSTITUTE(TRIM($T659),".","-")),DATE(VALUE(LEFT(TRIM($T659),4)),VALUE(MID(TRIM($T659),6,2))+1,0)),"")))</f>
        <v/>
      </c>
    </row>
    <row r="660" customFormat="false" ht="14.25" hidden="false" customHeight="false" outlineLevel="0" collapsed="false">
      <c r="X660" s="77"/>
      <c r="Y660" s="78" t="str">
        <f aca="true">IF(TRIM($B660&amp;$C660)="","",IF(OR($W660="安装免保",$W660="技术免保",$W660="质保期内"),IF(NOT(ISNUMBER($X660)),"▲免保到期日没填",IF($X660&lt;TODAY(),"▲免保已到期，转收费",IF($X660-TODAY()&lt;=提醒天数,"免保剩"&amp;($X660-TODAY())&amp;"天","免保中"))),IF($W660="暂停维保","暂停中",IF($W660="已解约","已解约",""))))</f>
        <v/>
      </c>
      <c r="Z660" s="78" t="str">
        <f aca="true">IF(TRIM($B660&amp;$C660)="","",TRIM(IF($AA660="","",IF($AA660&lt;TODAY(),"年检已过期"&amp;(TODAY()-$AA660)&amp;"天 ",IF($AA660-TODAY()&lt;=提醒天数,"年检剩"&amp;($AA660-TODAY())&amp;"天 ","")))&amp;IF($AB660="","",IF($AB660&lt;TODAY(),"限速器已过期"&amp;(TODAY()-$AB660)&amp;"天 ",IF($AB660-TODAY()&lt;=提醒天数,"限速器剩"&amp;($AB660-TODAY())&amp;"天 ","")))&amp;IF($AC660="","",IF($AC660&lt;TODAY(),"载重试验已过期"&amp;(TODAY()-$AC660)&amp;"天 ",IF($AC660-TODAY()&lt;=提醒天数,"载重试验剩"&amp;($AC660-TODAY())&amp;"天 ","")))))</f>
        <v/>
      </c>
      <c r="AA660" s="77" t="str">
        <f aca="false">IF(TRIM($Q660&amp;"")="","",IF(ISNUMBER($Q660),IF($Q660&gt;10000,$Q660,IFERROR(DATE(INT($Q660),IF(ROUND(MOD($Q660,1)*100,0)&gt;12,ROUND(MOD($Q660,1)*10,0),ROUND(MOD($Q660,1)*100,0))+1,0),"")),IFERROR(IF(LEN($Q660)-LEN(SUBSTITUTE($Q660,".",""))&gt;=2,DATEVALUE(SUBSTITUTE(TRIM($Q660),".","-")),DATE(VALUE(LEFT(TRIM($Q660),4)),VALUE(MID(TRIM($Q660),6,2))+1,0)),"")))</f>
        <v/>
      </c>
      <c r="AB660" s="77" t="str">
        <f aca="false">IF(TRIM($S660&amp;"")="","",IF(ISNUMBER($S660),IF($S660&gt;10000,$S660,IFERROR(DATE(INT($S660),IF(ROUND(MOD($S660,1)*100,0)&gt;12,ROUND(MOD($S660,1)*10,0),ROUND(MOD($S660,1)*100,0))+1,0),"")),IFERROR(IF(LEN($S660)-LEN(SUBSTITUTE($S660,".",""))&gt;=2,DATEVALUE(SUBSTITUTE(TRIM($S660),".","-")),DATE(VALUE(LEFT(TRIM($S660),4)),VALUE(MID(TRIM($S660),6,2))+1,0)),"")))</f>
        <v/>
      </c>
      <c r="AC660" s="77" t="str">
        <f aca="false">IF(TRIM($T660&amp;"")="","",IF(ISNUMBER($T660),IF($T660&gt;10000,$T660,IFERROR(DATE(INT($T660),IF(ROUND(MOD($T660,1)*100,0)&gt;12,ROUND(MOD($T660,1)*10,0),ROUND(MOD($T660,1)*100,0))+1,0),"")),IFERROR(IF(LEN($T660)-LEN(SUBSTITUTE($T660,".",""))&gt;=2,DATEVALUE(SUBSTITUTE(TRIM($T660),".","-")),DATE(VALUE(LEFT(TRIM($T660),4)),VALUE(MID(TRIM($T660),6,2))+1,0)),"")))</f>
        <v/>
      </c>
    </row>
    <row r="661" customFormat="false" ht="14.25" hidden="false" customHeight="false" outlineLevel="0" collapsed="false">
      <c r="X661" s="77"/>
      <c r="Y661" s="78" t="str">
        <f aca="true">IF(TRIM($B661&amp;$C661)="","",IF(OR($W661="安装免保",$W661="技术免保",$W661="质保期内"),IF(NOT(ISNUMBER($X661)),"▲免保到期日没填",IF($X661&lt;TODAY(),"▲免保已到期，转收费",IF($X661-TODAY()&lt;=提醒天数,"免保剩"&amp;($X661-TODAY())&amp;"天","免保中"))),IF($W661="暂停维保","暂停中",IF($W661="已解约","已解约",""))))</f>
        <v/>
      </c>
      <c r="Z661" s="78" t="str">
        <f aca="true">IF(TRIM($B661&amp;$C661)="","",TRIM(IF($AA661="","",IF($AA661&lt;TODAY(),"年检已过期"&amp;(TODAY()-$AA661)&amp;"天 ",IF($AA661-TODAY()&lt;=提醒天数,"年检剩"&amp;($AA661-TODAY())&amp;"天 ","")))&amp;IF($AB661="","",IF($AB661&lt;TODAY(),"限速器已过期"&amp;(TODAY()-$AB661)&amp;"天 ",IF($AB661-TODAY()&lt;=提醒天数,"限速器剩"&amp;($AB661-TODAY())&amp;"天 ","")))&amp;IF($AC661="","",IF($AC661&lt;TODAY(),"载重试验已过期"&amp;(TODAY()-$AC661)&amp;"天 ",IF($AC661-TODAY()&lt;=提醒天数,"载重试验剩"&amp;($AC661-TODAY())&amp;"天 ","")))))</f>
        <v/>
      </c>
      <c r="AA661" s="77" t="str">
        <f aca="false">IF(TRIM($Q661&amp;"")="","",IF(ISNUMBER($Q661),IF($Q661&gt;10000,$Q661,IFERROR(DATE(INT($Q661),IF(ROUND(MOD($Q661,1)*100,0)&gt;12,ROUND(MOD($Q661,1)*10,0),ROUND(MOD($Q661,1)*100,0))+1,0),"")),IFERROR(IF(LEN($Q661)-LEN(SUBSTITUTE($Q661,".",""))&gt;=2,DATEVALUE(SUBSTITUTE(TRIM($Q661),".","-")),DATE(VALUE(LEFT(TRIM($Q661),4)),VALUE(MID(TRIM($Q661),6,2))+1,0)),"")))</f>
        <v/>
      </c>
      <c r="AB661" s="77" t="str">
        <f aca="false">IF(TRIM($S661&amp;"")="","",IF(ISNUMBER($S661),IF($S661&gt;10000,$S661,IFERROR(DATE(INT($S661),IF(ROUND(MOD($S661,1)*100,0)&gt;12,ROUND(MOD($S661,1)*10,0),ROUND(MOD($S661,1)*100,0))+1,0),"")),IFERROR(IF(LEN($S661)-LEN(SUBSTITUTE($S661,".",""))&gt;=2,DATEVALUE(SUBSTITUTE(TRIM($S661),".","-")),DATE(VALUE(LEFT(TRIM($S661),4)),VALUE(MID(TRIM($S661),6,2))+1,0)),"")))</f>
        <v/>
      </c>
      <c r="AC661" s="77" t="str">
        <f aca="false">IF(TRIM($T661&amp;"")="","",IF(ISNUMBER($T661),IF($T661&gt;10000,$T661,IFERROR(DATE(INT($T661),IF(ROUND(MOD($T661,1)*100,0)&gt;12,ROUND(MOD($T661,1)*10,0),ROUND(MOD($T661,1)*100,0))+1,0),"")),IFERROR(IF(LEN($T661)-LEN(SUBSTITUTE($T661,".",""))&gt;=2,DATEVALUE(SUBSTITUTE(TRIM($T661),".","-")),DATE(VALUE(LEFT(TRIM($T661),4)),VALUE(MID(TRIM($T661),6,2))+1,0)),"")))</f>
        <v/>
      </c>
    </row>
    <row r="662" customFormat="false" ht="14.25" hidden="false" customHeight="false" outlineLevel="0" collapsed="false">
      <c r="X662" s="77"/>
      <c r="Y662" s="78" t="str">
        <f aca="true">IF(TRIM($B662&amp;$C662)="","",IF(OR($W662="安装免保",$W662="技术免保",$W662="质保期内"),IF(NOT(ISNUMBER($X662)),"▲免保到期日没填",IF($X662&lt;TODAY(),"▲免保已到期，转收费",IF($X662-TODAY()&lt;=提醒天数,"免保剩"&amp;($X662-TODAY())&amp;"天","免保中"))),IF($W662="暂停维保","暂停中",IF($W662="已解约","已解约",""))))</f>
        <v/>
      </c>
      <c r="Z662" s="78" t="str">
        <f aca="true">IF(TRIM($B662&amp;$C662)="","",TRIM(IF($AA662="","",IF($AA662&lt;TODAY(),"年检已过期"&amp;(TODAY()-$AA662)&amp;"天 ",IF($AA662-TODAY()&lt;=提醒天数,"年检剩"&amp;($AA662-TODAY())&amp;"天 ","")))&amp;IF($AB662="","",IF($AB662&lt;TODAY(),"限速器已过期"&amp;(TODAY()-$AB662)&amp;"天 ",IF($AB662-TODAY()&lt;=提醒天数,"限速器剩"&amp;($AB662-TODAY())&amp;"天 ","")))&amp;IF($AC662="","",IF($AC662&lt;TODAY(),"载重试验已过期"&amp;(TODAY()-$AC662)&amp;"天 ",IF($AC662-TODAY()&lt;=提醒天数,"载重试验剩"&amp;($AC662-TODAY())&amp;"天 ","")))))</f>
        <v/>
      </c>
      <c r="AA662" s="77" t="str">
        <f aca="false">IF(TRIM($Q662&amp;"")="","",IF(ISNUMBER($Q662),IF($Q662&gt;10000,$Q662,IFERROR(DATE(INT($Q662),IF(ROUND(MOD($Q662,1)*100,0)&gt;12,ROUND(MOD($Q662,1)*10,0),ROUND(MOD($Q662,1)*100,0))+1,0),"")),IFERROR(IF(LEN($Q662)-LEN(SUBSTITUTE($Q662,".",""))&gt;=2,DATEVALUE(SUBSTITUTE(TRIM($Q662),".","-")),DATE(VALUE(LEFT(TRIM($Q662),4)),VALUE(MID(TRIM($Q662),6,2))+1,0)),"")))</f>
        <v/>
      </c>
      <c r="AB662" s="77" t="str">
        <f aca="false">IF(TRIM($S662&amp;"")="","",IF(ISNUMBER($S662),IF($S662&gt;10000,$S662,IFERROR(DATE(INT($S662),IF(ROUND(MOD($S662,1)*100,0)&gt;12,ROUND(MOD($S662,1)*10,0),ROUND(MOD($S662,1)*100,0))+1,0),"")),IFERROR(IF(LEN($S662)-LEN(SUBSTITUTE($S662,".",""))&gt;=2,DATEVALUE(SUBSTITUTE(TRIM($S662),".","-")),DATE(VALUE(LEFT(TRIM($S662),4)),VALUE(MID(TRIM($S662),6,2))+1,0)),"")))</f>
        <v/>
      </c>
      <c r="AC662" s="77" t="str">
        <f aca="false">IF(TRIM($T662&amp;"")="","",IF(ISNUMBER($T662),IF($T662&gt;10000,$T662,IFERROR(DATE(INT($T662),IF(ROUND(MOD($T662,1)*100,0)&gt;12,ROUND(MOD($T662,1)*10,0),ROUND(MOD($T662,1)*100,0))+1,0),"")),IFERROR(IF(LEN($T662)-LEN(SUBSTITUTE($T662,".",""))&gt;=2,DATEVALUE(SUBSTITUTE(TRIM($T662),".","-")),DATE(VALUE(LEFT(TRIM($T662),4)),VALUE(MID(TRIM($T662),6,2))+1,0)),"")))</f>
        <v/>
      </c>
    </row>
    <row r="663" customFormat="false" ht="14.25" hidden="false" customHeight="false" outlineLevel="0" collapsed="false">
      <c r="X663" s="77"/>
      <c r="Y663" s="78" t="str">
        <f aca="true">IF(TRIM($B663&amp;$C663)="","",IF(OR($W663="安装免保",$W663="技术免保",$W663="质保期内"),IF(NOT(ISNUMBER($X663)),"▲免保到期日没填",IF($X663&lt;TODAY(),"▲免保已到期，转收费",IF($X663-TODAY()&lt;=提醒天数,"免保剩"&amp;($X663-TODAY())&amp;"天","免保中"))),IF($W663="暂停维保","暂停中",IF($W663="已解约","已解约",""))))</f>
        <v/>
      </c>
      <c r="Z663" s="78" t="str">
        <f aca="true">IF(TRIM($B663&amp;$C663)="","",TRIM(IF($AA663="","",IF($AA663&lt;TODAY(),"年检已过期"&amp;(TODAY()-$AA663)&amp;"天 ",IF($AA663-TODAY()&lt;=提醒天数,"年检剩"&amp;($AA663-TODAY())&amp;"天 ","")))&amp;IF($AB663="","",IF($AB663&lt;TODAY(),"限速器已过期"&amp;(TODAY()-$AB663)&amp;"天 ",IF($AB663-TODAY()&lt;=提醒天数,"限速器剩"&amp;($AB663-TODAY())&amp;"天 ","")))&amp;IF($AC663="","",IF($AC663&lt;TODAY(),"载重试验已过期"&amp;(TODAY()-$AC663)&amp;"天 ",IF($AC663-TODAY()&lt;=提醒天数,"载重试验剩"&amp;($AC663-TODAY())&amp;"天 ","")))))</f>
        <v/>
      </c>
      <c r="AA663" s="77" t="str">
        <f aca="false">IF(TRIM($Q663&amp;"")="","",IF(ISNUMBER($Q663),IF($Q663&gt;10000,$Q663,IFERROR(DATE(INT($Q663),IF(ROUND(MOD($Q663,1)*100,0)&gt;12,ROUND(MOD($Q663,1)*10,0),ROUND(MOD($Q663,1)*100,0))+1,0),"")),IFERROR(IF(LEN($Q663)-LEN(SUBSTITUTE($Q663,".",""))&gt;=2,DATEVALUE(SUBSTITUTE(TRIM($Q663),".","-")),DATE(VALUE(LEFT(TRIM($Q663),4)),VALUE(MID(TRIM($Q663),6,2))+1,0)),"")))</f>
        <v/>
      </c>
      <c r="AB663" s="77" t="str">
        <f aca="false">IF(TRIM($S663&amp;"")="","",IF(ISNUMBER($S663),IF($S663&gt;10000,$S663,IFERROR(DATE(INT($S663),IF(ROUND(MOD($S663,1)*100,0)&gt;12,ROUND(MOD($S663,1)*10,0),ROUND(MOD($S663,1)*100,0))+1,0),"")),IFERROR(IF(LEN($S663)-LEN(SUBSTITUTE($S663,".",""))&gt;=2,DATEVALUE(SUBSTITUTE(TRIM($S663),".","-")),DATE(VALUE(LEFT(TRIM($S663),4)),VALUE(MID(TRIM($S663),6,2))+1,0)),"")))</f>
        <v/>
      </c>
      <c r="AC663" s="77" t="str">
        <f aca="false">IF(TRIM($T663&amp;"")="","",IF(ISNUMBER($T663),IF($T663&gt;10000,$T663,IFERROR(DATE(INT($T663),IF(ROUND(MOD($T663,1)*100,0)&gt;12,ROUND(MOD($T663,1)*10,0),ROUND(MOD($T663,1)*100,0))+1,0),"")),IFERROR(IF(LEN($T663)-LEN(SUBSTITUTE($T663,".",""))&gt;=2,DATEVALUE(SUBSTITUTE(TRIM($T663),".","-")),DATE(VALUE(LEFT(TRIM($T663),4)),VALUE(MID(TRIM($T663),6,2))+1,0)),"")))</f>
        <v/>
      </c>
    </row>
    <row r="664" customFormat="false" ht="14.25" hidden="false" customHeight="false" outlineLevel="0" collapsed="false">
      <c r="X664" s="77"/>
      <c r="Y664" s="78" t="str">
        <f aca="true">IF(TRIM($B664&amp;$C664)="","",IF(OR($W664="安装免保",$W664="技术免保",$W664="质保期内"),IF(NOT(ISNUMBER($X664)),"▲免保到期日没填",IF($X664&lt;TODAY(),"▲免保已到期，转收费",IF($X664-TODAY()&lt;=提醒天数,"免保剩"&amp;($X664-TODAY())&amp;"天","免保中"))),IF($W664="暂停维保","暂停中",IF($W664="已解约","已解约",""))))</f>
        <v/>
      </c>
      <c r="Z664" s="78" t="str">
        <f aca="true">IF(TRIM($B664&amp;$C664)="","",TRIM(IF($AA664="","",IF($AA664&lt;TODAY(),"年检已过期"&amp;(TODAY()-$AA664)&amp;"天 ",IF($AA664-TODAY()&lt;=提醒天数,"年检剩"&amp;($AA664-TODAY())&amp;"天 ","")))&amp;IF($AB664="","",IF($AB664&lt;TODAY(),"限速器已过期"&amp;(TODAY()-$AB664)&amp;"天 ",IF($AB664-TODAY()&lt;=提醒天数,"限速器剩"&amp;($AB664-TODAY())&amp;"天 ","")))&amp;IF($AC664="","",IF($AC664&lt;TODAY(),"载重试验已过期"&amp;(TODAY()-$AC664)&amp;"天 ",IF($AC664-TODAY()&lt;=提醒天数,"载重试验剩"&amp;($AC664-TODAY())&amp;"天 ","")))))</f>
        <v/>
      </c>
      <c r="AA664" s="77" t="str">
        <f aca="false">IF(TRIM($Q664&amp;"")="","",IF(ISNUMBER($Q664),IF($Q664&gt;10000,$Q664,IFERROR(DATE(INT($Q664),IF(ROUND(MOD($Q664,1)*100,0)&gt;12,ROUND(MOD($Q664,1)*10,0),ROUND(MOD($Q664,1)*100,0))+1,0),"")),IFERROR(IF(LEN($Q664)-LEN(SUBSTITUTE($Q664,".",""))&gt;=2,DATEVALUE(SUBSTITUTE(TRIM($Q664),".","-")),DATE(VALUE(LEFT(TRIM($Q664),4)),VALUE(MID(TRIM($Q664),6,2))+1,0)),"")))</f>
        <v/>
      </c>
      <c r="AB664" s="77" t="str">
        <f aca="false">IF(TRIM($S664&amp;"")="","",IF(ISNUMBER($S664),IF($S664&gt;10000,$S664,IFERROR(DATE(INT($S664),IF(ROUND(MOD($S664,1)*100,0)&gt;12,ROUND(MOD($S664,1)*10,0),ROUND(MOD($S664,1)*100,0))+1,0),"")),IFERROR(IF(LEN($S664)-LEN(SUBSTITUTE($S664,".",""))&gt;=2,DATEVALUE(SUBSTITUTE(TRIM($S664),".","-")),DATE(VALUE(LEFT(TRIM($S664),4)),VALUE(MID(TRIM($S664),6,2))+1,0)),"")))</f>
        <v/>
      </c>
      <c r="AC664" s="77" t="str">
        <f aca="false">IF(TRIM($T664&amp;"")="","",IF(ISNUMBER($T664),IF($T664&gt;10000,$T664,IFERROR(DATE(INT($T664),IF(ROUND(MOD($T664,1)*100,0)&gt;12,ROUND(MOD($T664,1)*10,0),ROUND(MOD($T664,1)*100,0))+1,0),"")),IFERROR(IF(LEN($T664)-LEN(SUBSTITUTE($T664,".",""))&gt;=2,DATEVALUE(SUBSTITUTE(TRIM($T664),".","-")),DATE(VALUE(LEFT(TRIM($T664),4)),VALUE(MID(TRIM($T664),6,2))+1,0)),"")))</f>
        <v/>
      </c>
    </row>
    <row r="665" customFormat="false" ht="14.25" hidden="false" customHeight="false" outlineLevel="0" collapsed="false">
      <c r="X665" s="77"/>
      <c r="Y665" s="78" t="str">
        <f aca="true">IF(TRIM($B665&amp;$C665)="","",IF(OR($W665="安装免保",$W665="技术免保",$W665="质保期内"),IF(NOT(ISNUMBER($X665)),"▲免保到期日没填",IF($X665&lt;TODAY(),"▲免保已到期，转收费",IF($X665-TODAY()&lt;=提醒天数,"免保剩"&amp;($X665-TODAY())&amp;"天","免保中"))),IF($W665="暂停维保","暂停中",IF($W665="已解约","已解约",""))))</f>
        <v/>
      </c>
      <c r="Z665" s="78" t="str">
        <f aca="true">IF(TRIM($B665&amp;$C665)="","",TRIM(IF($AA665="","",IF($AA665&lt;TODAY(),"年检已过期"&amp;(TODAY()-$AA665)&amp;"天 ",IF($AA665-TODAY()&lt;=提醒天数,"年检剩"&amp;($AA665-TODAY())&amp;"天 ","")))&amp;IF($AB665="","",IF($AB665&lt;TODAY(),"限速器已过期"&amp;(TODAY()-$AB665)&amp;"天 ",IF($AB665-TODAY()&lt;=提醒天数,"限速器剩"&amp;($AB665-TODAY())&amp;"天 ","")))&amp;IF($AC665="","",IF($AC665&lt;TODAY(),"载重试验已过期"&amp;(TODAY()-$AC665)&amp;"天 ",IF($AC665-TODAY()&lt;=提醒天数,"载重试验剩"&amp;($AC665-TODAY())&amp;"天 ","")))))</f>
        <v/>
      </c>
      <c r="AA665" s="77" t="str">
        <f aca="false">IF(TRIM($Q665&amp;"")="","",IF(ISNUMBER($Q665),IF($Q665&gt;10000,$Q665,IFERROR(DATE(INT($Q665),IF(ROUND(MOD($Q665,1)*100,0)&gt;12,ROUND(MOD($Q665,1)*10,0),ROUND(MOD($Q665,1)*100,0))+1,0),"")),IFERROR(IF(LEN($Q665)-LEN(SUBSTITUTE($Q665,".",""))&gt;=2,DATEVALUE(SUBSTITUTE(TRIM($Q665),".","-")),DATE(VALUE(LEFT(TRIM($Q665),4)),VALUE(MID(TRIM($Q665),6,2))+1,0)),"")))</f>
        <v/>
      </c>
      <c r="AB665" s="77" t="str">
        <f aca="false">IF(TRIM($S665&amp;"")="","",IF(ISNUMBER($S665),IF($S665&gt;10000,$S665,IFERROR(DATE(INT($S665),IF(ROUND(MOD($S665,1)*100,0)&gt;12,ROUND(MOD($S665,1)*10,0),ROUND(MOD($S665,1)*100,0))+1,0),"")),IFERROR(IF(LEN($S665)-LEN(SUBSTITUTE($S665,".",""))&gt;=2,DATEVALUE(SUBSTITUTE(TRIM($S665),".","-")),DATE(VALUE(LEFT(TRIM($S665),4)),VALUE(MID(TRIM($S665),6,2))+1,0)),"")))</f>
        <v/>
      </c>
      <c r="AC665" s="77" t="str">
        <f aca="false">IF(TRIM($T665&amp;"")="","",IF(ISNUMBER($T665),IF($T665&gt;10000,$T665,IFERROR(DATE(INT($T665),IF(ROUND(MOD($T665,1)*100,0)&gt;12,ROUND(MOD($T665,1)*10,0),ROUND(MOD($T665,1)*100,0))+1,0),"")),IFERROR(IF(LEN($T665)-LEN(SUBSTITUTE($T665,".",""))&gt;=2,DATEVALUE(SUBSTITUTE(TRIM($T665),".","-")),DATE(VALUE(LEFT(TRIM($T665),4)),VALUE(MID(TRIM($T665),6,2))+1,0)),"")))</f>
        <v/>
      </c>
    </row>
    <row r="666" customFormat="false" ht="14.25" hidden="false" customHeight="false" outlineLevel="0" collapsed="false">
      <c r="X666" s="77"/>
      <c r="Y666" s="78" t="str">
        <f aca="true">IF(TRIM($B666&amp;$C666)="","",IF(OR($W666="安装免保",$W666="技术免保",$W666="质保期内"),IF(NOT(ISNUMBER($X666)),"▲免保到期日没填",IF($X666&lt;TODAY(),"▲免保已到期，转收费",IF($X666-TODAY()&lt;=提醒天数,"免保剩"&amp;($X666-TODAY())&amp;"天","免保中"))),IF($W666="暂停维保","暂停中",IF($W666="已解约","已解约",""))))</f>
        <v/>
      </c>
      <c r="Z666" s="78" t="str">
        <f aca="true">IF(TRIM($B666&amp;$C666)="","",TRIM(IF($AA666="","",IF($AA666&lt;TODAY(),"年检已过期"&amp;(TODAY()-$AA666)&amp;"天 ",IF($AA666-TODAY()&lt;=提醒天数,"年检剩"&amp;($AA666-TODAY())&amp;"天 ","")))&amp;IF($AB666="","",IF($AB666&lt;TODAY(),"限速器已过期"&amp;(TODAY()-$AB666)&amp;"天 ",IF($AB666-TODAY()&lt;=提醒天数,"限速器剩"&amp;($AB666-TODAY())&amp;"天 ","")))&amp;IF($AC666="","",IF($AC666&lt;TODAY(),"载重试验已过期"&amp;(TODAY()-$AC666)&amp;"天 ",IF($AC666-TODAY()&lt;=提醒天数,"载重试验剩"&amp;($AC666-TODAY())&amp;"天 ","")))))</f>
        <v/>
      </c>
      <c r="AA666" s="77" t="str">
        <f aca="false">IF(TRIM($Q666&amp;"")="","",IF(ISNUMBER($Q666),IF($Q666&gt;10000,$Q666,IFERROR(DATE(INT($Q666),IF(ROUND(MOD($Q666,1)*100,0)&gt;12,ROUND(MOD($Q666,1)*10,0),ROUND(MOD($Q666,1)*100,0))+1,0),"")),IFERROR(IF(LEN($Q666)-LEN(SUBSTITUTE($Q666,".",""))&gt;=2,DATEVALUE(SUBSTITUTE(TRIM($Q666),".","-")),DATE(VALUE(LEFT(TRIM($Q666),4)),VALUE(MID(TRIM($Q666),6,2))+1,0)),"")))</f>
        <v/>
      </c>
      <c r="AB666" s="77" t="str">
        <f aca="false">IF(TRIM($S666&amp;"")="","",IF(ISNUMBER($S666),IF($S666&gt;10000,$S666,IFERROR(DATE(INT($S666),IF(ROUND(MOD($S666,1)*100,0)&gt;12,ROUND(MOD($S666,1)*10,0),ROUND(MOD($S666,1)*100,0))+1,0),"")),IFERROR(IF(LEN($S666)-LEN(SUBSTITUTE($S666,".",""))&gt;=2,DATEVALUE(SUBSTITUTE(TRIM($S666),".","-")),DATE(VALUE(LEFT(TRIM($S666),4)),VALUE(MID(TRIM($S666),6,2))+1,0)),"")))</f>
        <v/>
      </c>
      <c r="AC666" s="77" t="str">
        <f aca="false">IF(TRIM($T666&amp;"")="","",IF(ISNUMBER($T666),IF($T666&gt;10000,$T666,IFERROR(DATE(INT($T666),IF(ROUND(MOD($T666,1)*100,0)&gt;12,ROUND(MOD($T666,1)*10,0),ROUND(MOD($T666,1)*100,0))+1,0),"")),IFERROR(IF(LEN($T666)-LEN(SUBSTITUTE($T666,".",""))&gt;=2,DATEVALUE(SUBSTITUTE(TRIM($T666),".","-")),DATE(VALUE(LEFT(TRIM($T666),4)),VALUE(MID(TRIM($T666),6,2))+1,0)),"")))</f>
        <v/>
      </c>
    </row>
    <row r="667" customFormat="false" ht="14.25" hidden="false" customHeight="false" outlineLevel="0" collapsed="false">
      <c r="X667" s="77"/>
      <c r="Y667" s="78" t="str">
        <f aca="true">IF(TRIM($B667&amp;$C667)="","",IF(OR($W667="安装免保",$W667="技术免保",$W667="质保期内"),IF(NOT(ISNUMBER($X667)),"▲免保到期日没填",IF($X667&lt;TODAY(),"▲免保已到期，转收费",IF($X667-TODAY()&lt;=提醒天数,"免保剩"&amp;($X667-TODAY())&amp;"天","免保中"))),IF($W667="暂停维保","暂停中",IF($W667="已解约","已解约",""))))</f>
        <v/>
      </c>
      <c r="Z667" s="78" t="str">
        <f aca="true">IF(TRIM($B667&amp;$C667)="","",TRIM(IF($AA667="","",IF($AA667&lt;TODAY(),"年检已过期"&amp;(TODAY()-$AA667)&amp;"天 ",IF($AA667-TODAY()&lt;=提醒天数,"年检剩"&amp;($AA667-TODAY())&amp;"天 ","")))&amp;IF($AB667="","",IF($AB667&lt;TODAY(),"限速器已过期"&amp;(TODAY()-$AB667)&amp;"天 ",IF($AB667-TODAY()&lt;=提醒天数,"限速器剩"&amp;($AB667-TODAY())&amp;"天 ","")))&amp;IF($AC667="","",IF($AC667&lt;TODAY(),"载重试验已过期"&amp;(TODAY()-$AC667)&amp;"天 ",IF($AC667-TODAY()&lt;=提醒天数,"载重试验剩"&amp;($AC667-TODAY())&amp;"天 ","")))))</f>
        <v/>
      </c>
      <c r="AA667" s="77" t="str">
        <f aca="false">IF(TRIM($Q667&amp;"")="","",IF(ISNUMBER($Q667),IF($Q667&gt;10000,$Q667,IFERROR(DATE(INT($Q667),IF(ROUND(MOD($Q667,1)*100,0)&gt;12,ROUND(MOD($Q667,1)*10,0),ROUND(MOD($Q667,1)*100,0))+1,0),"")),IFERROR(IF(LEN($Q667)-LEN(SUBSTITUTE($Q667,".",""))&gt;=2,DATEVALUE(SUBSTITUTE(TRIM($Q667),".","-")),DATE(VALUE(LEFT(TRIM($Q667),4)),VALUE(MID(TRIM($Q667),6,2))+1,0)),"")))</f>
        <v/>
      </c>
      <c r="AB667" s="77" t="str">
        <f aca="false">IF(TRIM($S667&amp;"")="","",IF(ISNUMBER($S667),IF($S667&gt;10000,$S667,IFERROR(DATE(INT($S667),IF(ROUND(MOD($S667,1)*100,0)&gt;12,ROUND(MOD($S667,1)*10,0),ROUND(MOD($S667,1)*100,0))+1,0),"")),IFERROR(IF(LEN($S667)-LEN(SUBSTITUTE($S667,".",""))&gt;=2,DATEVALUE(SUBSTITUTE(TRIM($S667),".","-")),DATE(VALUE(LEFT(TRIM($S667),4)),VALUE(MID(TRIM($S667),6,2))+1,0)),"")))</f>
        <v/>
      </c>
      <c r="AC667" s="77" t="str">
        <f aca="false">IF(TRIM($T667&amp;"")="","",IF(ISNUMBER($T667),IF($T667&gt;10000,$T667,IFERROR(DATE(INT($T667),IF(ROUND(MOD($T667,1)*100,0)&gt;12,ROUND(MOD($T667,1)*10,0),ROUND(MOD($T667,1)*100,0))+1,0),"")),IFERROR(IF(LEN($T667)-LEN(SUBSTITUTE($T667,".",""))&gt;=2,DATEVALUE(SUBSTITUTE(TRIM($T667),".","-")),DATE(VALUE(LEFT(TRIM($T667),4)),VALUE(MID(TRIM($T667),6,2))+1,0)),"")))</f>
        <v/>
      </c>
    </row>
    <row r="668" customFormat="false" ht="14.25" hidden="false" customHeight="false" outlineLevel="0" collapsed="false">
      <c r="X668" s="77"/>
      <c r="Y668" s="78" t="str">
        <f aca="true">IF(TRIM($B668&amp;$C668)="","",IF(OR($W668="安装免保",$W668="技术免保",$W668="质保期内"),IF(NOT(ISNUMBER($X668)),"▲免保到期日没填",IF($X668&lt;TODAY(),"▲免保已到期，转收费",IF($X668-TODAY()&lt;=提醒天数,"免保剩"&amp;($X668-TODAY())&amp;"天","免保中"))),IF($W668="暂停维保","暂停中",IF($W668="已解约","已解约",""))))</f>
        <v/>
      </c>
      <c r="Z668" s="78" t="str">
        <f aca="true">IF(TRIM($B668&amp;$C668)="","",TRIM(IF($AA668="","",IF($AA668&lt;TODAY(),"年检已过期"&amp;(TODAY()-$AA668)&amp;"天 ",IF($AA668-TODAY()&lt;=提醒天数,"年检剩"&amp;($AA668-TODAY())&amp;"天 ","")))&amp;IF($AB668="","",IF($AB668&lt;TODAY(),"限速器已过期"&amp;(TODAY()-$AB668)&amp;"天 ",IF($AB668-TODAY()&lt;=提醒天数,"限速器剩"&amp;($AB668-TODAY())&amp;"天 ","")))&amp;IF($AC668="","",IF($AC668&lt;TODAY(),"载重试验已过期"&amp;(TODAY()-$AC668)&amp;"天 ",IF($AC668-TODAY()&lt;=提醒天数,"载重试验剩"&amp;($AC668-TODAY())&amp;"天 ","")))))</f>
        <v/>
      </c>
      <c r="AA668" s="77" t="str">
        <f aca="false">IF(TRIM($Q668&amp;"")="","",IF(ISNUMBER($Q668),IF($Q668&gt;10000,$Q668,IFERROR(DATE(INT($Q668),IF(ROUND(MOD($Q668,1)*100,0)&gt;12,ROUND(MOD($Q668,1)*10,0),ROUND(MOD($Q668,1)*100,0))+1,0),"")),IFERROR(IF(LEN($Q668)-LEN(SUBSTITUTE($Q668,".",""))&gt;=2,DATEVALUE(SUBSTITUTE(TRIM($Q668),".","-")),DATE(VALUE(LEFT(TRIM($Q668),4)),VALUE(MID(TRIM($Q668),6,2))+1,0)),"")))</f>
        <v/>
      </c>
      <c r="AB668" s="77" t="str">
        <f aca="false">IF(TRIM($S668&amp;"")="","",IF(ISNUMBER($S668),IF($S668&gt;10000,$S668,IFERROR(DATE(INT($S668),IF(ROUND(MOD($S668,1)*100,0)&gt;12,ROUND(MOD($S668,1)*10,0),ROUND(MOD($S668,1)*100,0))+1,0),"")),IFERROR(IF(LEN($S668)-LEN(SUBSTITUTE($S668,".",""))&gt;=2,DATEVALUE(SUBSTITUTE(TRIM($S668),".","-")),DATE(VALUE(LEFT(TRIM($S668),4)),VALUE(MID(TRIM($S668),6,2))+1,0)),"")))</f>
        <v/>
      </c>
      <c r="AC668" s="77" t="str">
        <f aca="false">IF(TRIM($T668&amp;"")="","",IF(ISNUMBER($T668),IF($T668&gt;10000,$T668,IFERROR(DATE(INT($T668),IF(ROUND(MOD($T668,1)*100,0)&gt;12,ROUND(MOD($T668,1)*10,0),ROUND(MOD($T668,1)*100,0))+1,0),"")),IFERROR(IF(LEN($T668)-LEN(SUBSTITUTE($T668,".",""))&gt;=2,DATEVALUE(SUBSTITUTE(TRIM($T668),".","-")),DATE(VALUE(LEFT(TRIM($T668),4)),VALUE(MID(TRIM($T668),6,2))+1,0)),"")))</f>
        <v/>
      </c>
    </row>
    <row r="669" customFormat="false" ht="14.25" hidden="false" customHeight="false" outlineLevel="0" collapsed="false">
      <c r="X669" s="77"/>
      <c r="Y669" s="78" t="str">
        <f aca="true">IF(TRIM($B669&amp;$C669)="","",IF(OR($W669="安装免保",$W669="技术免保",$W669="质保期内"),IF(NOT(ISNUMBER($X669)),"▲免保到期日没填",IF($X669&lt;TODAY(),"▲免保已到期，转收费",IF($X669-TODAY()&lt;=提醒天数,"免保剩"&amp;($X669-TODAY())&amp;"天","免保中"))),IF($W669="暂停维保","暂停中",IF($W669="已解约","已解约",""))))</f>
        <v/>
      </c>
      <c r="Z669" s="78" t="str">
        <f aca="true">IF(TRIM($B669&amp;$C669)="","",TRIM(IF($AA669="","",IF($AA669&lt;TODAY(),"年检已过期"&amp;(TODAY()-$AA669)&amp;"天 ",IF($AA669-TODAY()&lt;=提醒天数,"年检剩"&amp;($AA669-TODAY())&amp;"天 ","")))&amp;IF($AB669="","",IF($AB669&lt;TODAY(),"限速器已过期"&amp;(TODAY()-$AB669)&amp;"天 ",IF($AB669-TODAY()&lt;=提醒天数,"限速器剩"&amp;($AB669-TODAY())&amp;"天 ","")))&amp;IF($AC669="","",IF($AC669&lt;TODAY(),"载重试验已过期"&amp;(TODAY()-$AC669)&amp;"天 ",IF($AC669-TODAY()&lt;=提醒天数,"载重试验剩"&amp;($AC669-TODAY())&amp;"天 ","")))))</f>
        <v/>
      </c>
      <c r="AA669" s="77" t="str">
        <f aca="false">IF(TRIM($Q669&amp;"")="","",IF(ISNUMBER($Q669),IF($Q669&gt;10000,$Q669,IFERROR(DATE(INT($Q669),IF(ROUND(MOD($Q669,1)*100,0)&gt;12,ROUND(MOD($Q669,1)*10,0),ROUND(MOD($Q669,1)*100,0))+1,0),"")),IFERROR(IF(LEN($Q669)-LEN(SUBSTITUTE($Q669,".",""))&gt;=2,DATEVALUE(SUBSTITUTE(TRIM($Q669),".","-")),DATE(VALUE(LEFT(TRIM($Q669),4)),VALUE(MID(TRIM($Q669),6,2))+1,0)),"")))</f>
        <v/>
      </c>
      <c r="AB669" s="77" t="str">
        <f aca="false">IF(TRIM($S669&amp;"")="","",IF(ISNUMBER($S669),IF($S669&gt;10000,$S669,IFERROR(DATE(INT($S669),IF(ROUND(MOD($S669,1)*100,0)&gt;12,ROUND(MOD($S669,1)*10,0),ROUND(MOD($S669,1)*100,0))+1,0),"")),IFERROR(IF(LEN($S669)-LEN(SUBSTITUTE($S669,".",""))&gt;=2,DATEVALUE(SUBSTITUTE(TRIM($S669),".","-")),DATE(VALUE(LEFT(TRIM($S669),4)),VALUE(MID(TRIM($S669),6,2))+1,0)),"")))</f>
        <v/>
      </c>
      <c r="AC669" s="77" t="str">
        <f aca="false">IF(TRIM($T669&amp;"")="","",IF(ISNUMBER($T669),IF($T669&gt;10000,$T669,IFERROR(DATE(INT($T669),IF(ROUND(MOD($T669,1)*100,0)&gt;12,ROUND(MOD($T669,1)*10,0),ROUND(MOD($T669,1)*100,0))+1,0),"")),IFERROR(IF(LEN($T669)-LEN(SUBSTITUTE($T669,".",""))&gt;=2,DATEVALUE(SUBSTITUTE(TRIM($T669),".","-")),DATE(VALUE(LEFT(TRIM($T669),4)),VALUE(MID(TRIM($T669),6,2))+1,0)),"")))</f>
        <v/>
      </c>
    </row>
    <row r="670" customFormat="false" ht="14.25" hidden="false" customHeight="false" outlineLevel="0" collapsed="false">
      <c r="X670" s="77"/>
      <c r="Y670" s="78" t="str">
        <f aca="true">IF(TRIM($B670&amp;$C670)="","",IF(OR($W670="安装免保",$W670="技术免保",$W670="质保期内"),IF(NOT(ISNUMBER($X670)),"▲免保到期日没填",IF($X670&lt;TODAY(),"▲免保已到期，转收费",IF($X670-TODAY()&lt;=提醒天数,"免保剩"&amp;($X670-TODAY())&amp;"天","免保中"))),IF($W670="暂停维保","暂停中",IF($W670="已解约","已解约",""))))</f>
        <v/>
      </c>
      <c r="Z670" s="78" t="str">
        <f aca="true">IF(TRIM($B670&amp;$C670)="","",TRIM(IF($AA670="","",IF($AA670&lt;TODAY(),"年检已过期"&amp;(TODAY()-$AA670)&amp;"天 ",IF($AA670-TODAY()&lt;=提醒天数,"年检剩"&amp;($AA670-TODAY())&amp;"天 ","")))&amp;IF($AB670="","",IF($AB670&lt;TODAY(),"限速器已过期"&amp;(TODAY()-$AB670)&amp;"天 ",IF($AB670-TODAY()&lt;=提醒天数,"限速器剩"&amp;($AB670-TODAY())&amp;"天 ","")))&amp;IF($AC670="","",IF($AC670&lt;TODAY(),"载重试验已过期"&amp;(TODAY()-$AC670)&amp;"天 ",IF($AC670-TODAY()&lt;=提醒天数,"载重试验剩"&amp;($AC670-TODAY())&amp;"天 ","")))))</f>
        <v/>
      </c>
      <c r="AA670" s="77" t="str">
        <f aca="false">IF(TRIM($Q670&amp;"")="","",IF(ISNUMBER($Q670),IF($Q670&gt;10000,$Q670,IFERROR(DATE(INT($Q670),IF(ROUND(MOD($Q670,1)*100,0)&gt;12,ROUND(MOD($Q670,1)*10,0),ROUND(MOD($Q670,1)*100,0))+1,0),"")),IFERROR(IF(LEN($Q670)-LEN(SUBSTITUTE($Q670,".",""))&gt;=2,DATEVALUE(SUBSTITUTE(TRIM($Q670),".","-")),DATE(VALUE(LEFT(TRIM($Q670),4)),VALUE(MID(TRIM($Q670),6,2))+1,0)),"")))</f>
        <v/>
      </c>
      <c r="AB670" s="77" t="str">
        <f aca="false">IF(TRIM($S670&amp;"")="","",IF(ISNUMBER($S670),IF($S670&gt;10000,$S670,IFERROR(DATE(INT($S670),IF(ROUND(MOD($S670,1)*100,0)&gt;12,ROUND(MOD($S670,1)*10,0),ROUND(MOD($S670,1)*100,0))+1,0),"")),IFERROR(IF(LEN($S670)-LEN(SUBSTITUTE($S670,".",""))&gt;=2,DATEVALUE(SUBSTITUTE(TRIM($S670),".","-")),DATE(VALUE(LEFT(TRIM($S670),4)),VALUE(MID(TRIM($S670),6,2))+1,0)),"")))</f>
        <v/>
      </c>
      <c r="AC670" s="77" t="str">
        <f aca="false">IF(TRIM($T670&amp;"")="","",IF(ISNUMBER($T670),IF($T670&gt;10000,$T670,IFERROR(DATE(INT($T670),IF(ROUND(MOD($T670,1)*100,0)&gt;12,ROUND(MOD($T670,1)*10,0),ROUND(MOD($T670,1)*100,0))+1,0),"")),IFERROR(IF(LEN($T670)-LEN(SUBSTITUTE($T670,".",""))&gt;=2,DATEVALUE(SUBSTITUTE(TRIM($T670),".","-")),DATE(VALUE(LEFT(TRIM($T670),4)),VALUE(MID(TRIM($T670),6,2))+1,0)),"")))</f>
        <v/>
      </c>
    </row>
    <row r="671" customFormat="false" ht="14.25" hidden="false" customHeight="false" outlineLevel="0" collapsed="false">
      <c r="X671" s="77"/>
      <c r="Y671" s="78" t="str">
        <f aca="true">IF(TRIM($B671&amp;$C671)="","",IF(OR($W671="安装免保",$W671="技术免保",$W671="质保期内"),IF(NOT(ISNUMBER($X671)),"▲免保到期日没填",IF($X671&lt;TODAY(),"▲免保已到期，转收费",IF($X671-TODAY()&lt;=提醒天数,"免保剩"&amp;($X671-TODAY())&amp;"天","免保中"))),IF($W671="暂停维保","暂停中",IF($W671="已解约","已解约",""))))</f>
        <v/>
      </c>
      <c r="Z671" s="78" t="str">
        <f aca="true">IF(TRIM($B671&amp;$C671)="","",TRIM(IF($AA671="","",IF($AA671&lt;TODAY(),"年检已过期"&amp;(TODAY()-$AA671)&amp;"天 ",IF($AA671-TODAY()&lt;=提醒天数,"年检剩"&amp;($AA671-TODAY())&amp;"天 ","")))&amp;IF($AB671="","",IF($AB671&lt;TODAY(),"限速器已过期"&amp;(TODAY()-$AB671)&amp;"天 ",IF($AB671-TODAY()&lt;=提醒天数,"限速器剩"&amp;($AB671-TODAY())&amp;"天 ","")))&amp;IF($AC671="","",IF($AC671&lt;TODAY(),"载重试验已过期"&amp;(TODAY()-$AC671)&amp;"天 ",IF($AC671-TODAY()&lt;=提醒天数,"载重试验剩"&amp;($AC671-TODAY())&amp;"天 ","")))))</f>
        <v/>
      </c>
      <c r="AA671" s="77" t="str">
        <f aca="false">IF(TRIM($Q671&amp;"")="","",IF(ISNUMBER($Q671),IF($Q671&gt;10000,$Q671,IFERROR(DATE(INT($Q671),IF(ROUND(MOD($Q671,1)*100,0)&gt;12,ROUND(MOD($Q671,1)*10,0),ROUND(MOD($Q671,1)*100,0))+1,0),"")),IFERROR(IF(LEN($Q671)-LEN(SUBSTITUTE($Q671,".",""))&gt;=2,DATEVALUE(SUBSTITUTE(TRIM($Q671),".","-")),DATE(VALUE(LEFT(TRIM($Q671),4)),VALUE(MID(TRIM($Q671),6,2))+1,0)),"")))</f>
        <v/>
      </c>
      <c r="AB671" s="77" t="str">
        <f aca="false">IF(TRIM($S671&amp;"")="","",IF(ISNUMBER($S671),IF($S671&gt;10000,$S671,IFERROR(DATE(INT($S671),IF(ROUND(MOD($S671,1)*100,0)&gt;12,ROUND(MOD($S671,1)*10,0),ROUND(MOD($S671,1)*100,0))+1,0),"")),IFERROR(IF(LEN($S671)-LEN(SUBSTITUTE($S671,".",""))&gt;=2,DATEVALUE(SUBSTITUTE(TRIM($S671),".","-")),DATE(VALUE(LEFT(TRIM($S671),4)),VALUE(MID(TRIM($S671),6,2))+1,0)),"")))</f>
        <v/>
      </c>
      <c r="AC671" s="77" t="str">
        <f aca="false">IF(TRIM($T671&amp;"")="","",IF(ISNUMBER($T671),IF($T671&gt;10000,$T671,IFERROR(DATE(INT($T671),IF(ROUND(MOD($T671,1)*100,0)&gt;12,ROUND(MOD($T671,1)*10,0),ROUND(MOD($T671,1)*100,0))+1,0),"")),IFERROR(IF(LEN($T671)-LEN(SUBSTITUTE($T671,".",""))&gt;=2,DATEVALUE(SUBSTITUTE(TRIM($T671),".","-")),DATE(VALUE(LEFT(TRIM($T671),4)),VALUE(MID(TRIM($T671),6,2))+1,0)),"")))</f>
        <v/>
      </c>
    </row>
    <row r="672" customFormat="false" ht="14.25" hidden="false" customHeight="false" outlineLevel="0" collapsed="false">
      <c r="X672" s="77"/>
      <c r="Y672" s="78" t="str">
        <f aca="true">IF(TRIM($B672&amp;$C672)="","",IF(OR($W672="安装免保",$W672="技术免保",$W672="质保期内"),IF(NOT(ISNUMBER($X672)),"▲免保到期日没填",IF($X672&lt;TODAY(),"▲免保已到期，转收费",IF($X672-TODAY()&lt;=提醒天数,"免保剩"&amp;($X672-TODAY())&amp;"天","免保中"))),IF($W672="暂停维保","暂停中",IF($W672="已解约","已解约",""))))</f>
        <v/>
      </c>
      <c r="Z672" s="78" t="str">
        <f aca="true">IF(TRIM($B672&amp;$C672)="","",TRIM(IF($AA672="","",IF($AA672&lt;TODAY(),"年检已过期"&amp;(TODAY()-$AA672)&amp;"天 ",IF($AA672-TODAY()&lt;=提醒天数,"年检剩"&amp;($AA672-TODAY())&amp;"天 ","")))&amp;IF($AB672="","",IF($AB672&lt;TODAY(),"限速器已过期"&amp;(TODAY()-$AB672)&amp;"天 ",IF($AB672-TODAY()&lt;=提醒天数,"限速器剩"&amp;($AB672-TODAY())&amp;"天 ","")))&amp;IF($AC672="","",IF($AC672&lt;TODAY(),"载重试验已过期"&amp;(TODAY()-$AC672)&amp;"天 ",IF($AC672-TODAY()&lt;=提醒天数,"载重试验剩"&amp;($AC672-TODAY())&amp;"天 ","")))))</f>
        <v/>
      </c>
      <c r="AA672" s="77" t="str">
        <f aca="false">IF(TRIM($Q672&amp;"")="","",IF(ISNUMBER($Q672),IF($Q672&gt;10000,$Q672,IFERROR(DATE(INT($Q672),IF(ROUND(MOD($Q672,1)*100,0)&gt;12,ROUND(MOD($Q672,1)*10,0),ROUND(MOD($Q672,1)*100,0))+1,0),"")),IFERROR(IF(LEN($Q672)-LEN(SUBSTITUTE($Q672,".",""))&gt;=2,DATEVALUE(SUBSTITUTE(TRIM($Q672),".","-")),DATE(VALUE(LEFT(TRIM($Q672),4)),VALUE(MID(TRIM($Q672),6,2))+1,0)),"")))</f>
        <v/>
      </c>
      <c r="AB672" s="77" t="str">
        <f aca="false">IF(TRIM($S672&amp;"")="","",IF(ISNUMBER($S672),IF($S672&gt;10000,$S672,IFERROR(DATE(INT($S672),IF(ROUND(MOD($S672,1)*100,0)&gt;12,ROUND(MOD($S672,1)*10,0),ROUND(MOD($S672,1)*100,0))+1,0),"")),IFERROR(IF(LEN($S672)-LEN(SUBSTITUTE($S672,".",""))&gt;=2,DATEVALUE(SUBSTITUTE(TRIM($S672),".","-")),DATE(VALUE(LEFT(TRIM($S672),4)),VALUE(MID(TRIM($S672),6,2))+1,0)),"")))</f>
        <v/>
      </c>
      <c r="AC672" s="77" t="str">
        <f aca="false">IF(TRIM($T672&amp;"")="","",IF(ISNUMBER($T672),IF($T672&gt;10000,$T672,IFERROR(DATE(INT($T672),IF(ROUND(MOD($T672,1)*100,0)&gt;12,ROUND(MOD($T672,1)*10,0),ROUND(MOD($T672,1)*100,0))+1,0),"")),IFERROR(IF(LEN($T672)-LEN(SUBSTITUTE($T672,".",""))&gt;=2,DATEVALUE(SUBSTITUTE(TRIM($T672),".","-")),DATE(VALUE(LEFT(TRIM($T672),4)),VALUE(MID(TRIM($T672),6,2))+1,0)),"")))</f>
        <v/>
      </c>
    </row>
    <row r="673" customFormat="false" ht="14.25" hidden="false" customHeight="false" outlineLevel="0" collapsed="false">
      <c r="X673" s="77"/>
      <c r="Y673" s="78" t="str">
        <f aca="true">IF(TRIM($B673&amp;$C673)="","",IF(OR($W673="安装免保",$W673="技术免保",$W673="质保期内"),IF(NOT(ISNUMBER($X673)),"▲免保到期日没填",IF($X673&lt;TODAY(),"▲免保已到期，转收费",IF($X673-TODAY()&lt;=提醒天数,"免保剩"&amp;($X673-TODAY())&amp;"天","免保中"))),IF($W673="暂停维保","暂停中",IF($W673="已解约","已解约",""))))</f>
        <v/>
      </c>
      <c r="Z673" s="78" t="str">
        <f aca="true">IF(TRIM($B673&amp;$C673)="","",TRIM(IF($AA673="","",IF($AA673&lt;TODAY(),"年检已过期"&amp;(TODAY()-$AA673)&amp;"天 ",IF($AA673-TODAY()&lt;=提醒天数,"年检剩"&amp;($AA673-TODAY())&amp;"天 ","")))&amp;IF($AB673="","",IF($AB673&lt;TODAY(),"限速器已过期"&amp;(TODAY()-$AB673)&amp;"天 ",IF($AB673-TODAY()&lt;=提醒天数,"限速器剩"&amp;($AB673-TODAY())&amp;"天 ","")))&amp;IF($AC673="","",IF($AC673&lt;TODAY(),"载重试验已过期"&amp;(TODAY()-$AC673)&amp;"天 ",IF($AC673-TODAY()&lt;=提醒天数,"载重试验剩"&amp;($AC673-TODAY())&amp;"天 ","")))))</f>
        <v/>
      </c>
      <c r="AA673" s="77" t="str">
        <f aca="false">IF(TRIM($Q673&amp;"")="","",IF(ISNUMBER($Q673),IF($Q673&gt;10000,$Q673,IFERROR(DATE(INT($Q673),IF(ROUND(MOD($Q673,1)*100,0)&gt;12,ROUND(MOD($Q673,1)*10,0),ROUND(MOD($Q673,1)*100,0))+1,0),"")),IFERROR(IF(LEN($Q673)-LEN(SUBSTITUTE($Q673,".",""))&gt;=2,DATEVALUE(SUBSTITUTE(TRIM($Q673),".","-")),DATE(VALUE(LEFT(TRIM($Q673),4)),VALUE(MID(TRIM($Q673),6,2))+1,0)),"")))</f>
        <v/>
      </c>
      <c r="AB673" s="77" t="str">
        <f aca="false">IF(TRIM($S673&amp;"")="","",IF(ISNUMBER($S673),IF($S673&gt;10000,$S673,IFERROR(DATE(INT($S673),IF(ROUND(MOD($S673,1)*100,0)&gt;12,ROUND(MOD($S673,1)*10,0),ROUND(MOD($S673,1)*100,0))+1,0),"")),IFERROR(IF(LEN($S673)-LEN(SUBSTITUTE($S673,".",""))&gt;=2,DATEVALUE(SUBSTITUTE(TRIM($S673),".","-")),DATE(VALUE(LEFT(TRIM($S673),4)),VALUE(MID(TRIM($S673),6,2))+1,0)),"")))</f>
        <v/>
      </c>
      <c r="AC673" s="77" t="str">
        <f aca="false">IF(TRIM($T673&amp;"")="","",IF(ISNUMBER($T673),IF($T673&gt;10000,$T673,IFERROR(DATE(INT($T673),IF(ROUND(MOD($T673,1)*100,0)&gt;12,ROUND(MOD($T673,1)*10,0),ROUND(MOD($T673,1)*100,0))+1,0),"")),IFERROR(IF(LEN($T673)-LEN(SUBSTITUTE($T673,".",""))&gt;=2,DATEVALUE(SUBSTITUTE(TRIM($T673),".","-")),DATE(VALUE(LEFT(TRIM($T673),4)),VALUE(MID(TRIM($T673),6,2))+1,0)),"")))</f>
        <v/>
      </c>
    </row>
    <row r="674" customFormat="false" ht="14.25" hidden="false" customHeight="false" outlineLevel="0" collapsed="false">
      <c r="X674" s="77"/>
      <c r="Y674" s="78" t="str">
        <f aca="true">IF(TRIM($B674&amp;$C674)="","",IF(OR($W674="安装免保",$W674="技术免保",$W674="质保期内"),IF(NOT(ISNUMBER($X674)),"▲免保到期日没填",IF($X674&lt;TODAY(),"▲免保已到期，转收费",IF($X674-TODAY()&lt;=提醒天数,"免保剩"&amp;($X674-TODAY())&amp;"天","免保中"))),IF($W674="暂停维保","暂停中",IF($W674="已解约","已解约",""))))</f>
        <v/>
      </c>
      <c r="Z674" s="78" t="str">
        <f aca="true">IF(TRIM($B674&amp;$C674)="","",TRIM(IF($AA674="","",IF($AA674&lt;TODAY(),"年检已过期"&amp;(TODAY()-$AA674)&amp;"天 ",IF($AA674-TODAY()&lt;=提醒天数,"年检剩"&amp;($AA674-TODAY())&amp;"天 ","")))&amp;IF($AB674="","",IF($AB674&lt;TODAY(),"限速器已过期"&amp;(TODAY()-$AB674)&amp;"天 ",IF($AB674-TODAY()&lt;=提醒天数,"限速器剩"&amp;($AB674-TODAY())&amp;"天 ","")))&amp;IF($AC674="","",IF($AC674&lt;TODAY(),"载重试验已过期"&amp;(TODAY()-$AC674)&amp;"天 ",IF($AC674-TODAY()&lt;=提醒天数,"载重试验剩"&amp;($AC674-TODAY())&amp;"天 ","")))))</f>
        <v/>
      </c>
      <c r="AA674" s="77" t="str">
        <f aca="false">IF(TRIM($Q674&amp;"")="","",IF(ISNUMBER($Q674),IF($Q674&gt;10000,$Q674,IFERROR(DATE(INT($Q674),IF(ROUND(MOD($Q674,1)*100,0)&gt;12,ROUND(MOD($Q674,1)*10,0),ROUND(MOD($Q674,1)*100,0))+1,0),"")),IFERROR(IF(LEN($Q674)-LEN(SUBSTITUTE($Q674,".",""))&gt;=2,DATEVALUE(SUBSTITUTE(TRIM($Q674),".","-")),DATE(VALUE(LEFT(TRIM($Q674),4)),VALUE(MID(TRIM($Q674),6,2))+1,0)),"")))</f>
        <v/>
      </c>
      <c r="AB674" s="77" t="str">
        <f aca="false">IF(TRIM($S674&amp;"")="","",IF(ISNUMBER($S674),IF($S674&gt;10000,$S674,IFERROR(DATE(INT($S674),IF(ROUND(MOD($S674,1)*100,0)&gt;12,ROUND(MOD($S674,1)*10,0),ROUND(MOD($S674,1)*100,0))+1,0),"")),IFERROR(IF(LEN($S674)-LEN(SUBSTITUTE($S674,".",""))&gt;=2,DATEVALUE(SUBSTITUTE(TRIM($S674),".","-")),DATE(VALUE(LEFT(TRIM($S674),4)),VALUE(MID(TRIM($S674),6,2))+1,0)),"")))</f>
        <v/>
      </c>
      <c r="AC674" s="77" t="str">
        <f aca="false">IF(TRIM($T674&amp;"")="","",IF(ISNUMBER($T674),IF($T674&gt;10000,$T674,IFERROR(DATE(INT($T674),IF(ROUND(MOD($T674,1)*100,0)&gt;12,ROUND(MOD($T674,1)*10,0),ROUND(MOD($T674,1)*100,0))+1,0),"")),IFERROR(IF(LEN($T674)-LEN(SUBSTITUTE($T674,".",""))&gt;=2,DATEVALUE(SUBSTITUTE(TRIM($T674),".","-")),DATE(VALUE(LEFT(TRIM($T674),4)),VALUE(MID(TRIM($T674),6,2))+1,0)),"")))</f>
        <v/>
      </c>
    </row>
    <row r="675" customFormat="false" ht="14.25" hidden="false" customHeight="false" outlineLevel="0" collapsed="false">
      <c r="X675" s="77"/>
      <c r="Y675" s="78" t="str">
        <f aca="true">IF(TRIM($B675&amp;$C675)="","",IF(OR($W675="安装免保",$W675="技术免保",$W675="质保期内"),IF(NOT(ISNUMBER($X675)),"▲免保到期日没填",IF($X675&lt;TODAY(),"▲免保已到期，转收费",IF($X675-TODAY()&lt;=提醒天数,"免保剩"&amp;($X675-TODAY())&amp;"天","免保中"))),IF($W675="暂停维保","暂停中",IF($W675="已解约","已解约",""))))</f>
        <v/>
      </c>
      <c r="Z675" s="78" t="str">
        <f aca="true">IF(TRIM($B675&amp;$C675)="","",TRIM(IF($AA675="","",IF($AA675&lt;TODAY(),"年检已过期"&amp;(TODAY()-$AA675)&amp;"天 ",IF($AA675-TODAY()&lt;=提醒天数,"年检剩"&amp;($AA675-TODAY())&amp;"天 ","")))&amp;IF($AB675="","",IF($AB675&lt;TODAY(),"限速器已过期"&amp;(TODAY()-$AB675)&amp;"天 ",IF($AB675-TODAY()&lt;=提醒天数,"限速器剩"&amp;($AB675-TODAY())&amp;"天 ","")))&amp;IF($AC675="","",IF($AC675&lt;TODAY(),"载重试验已过期"&amp;(TODAY()-$AC675)&amp;"天 ",IF($AC675-TODAY()&lt;=提醒天数,"载重试验剩"&amp;($AC675-TODAY())&amp;"天 ","")))))</f>
        <v/>
      </c>
      <c r="AA675" s="77" t="str">
        <f aca="false">IF(TRIM($Q675&amp;"")="","",IF(ISNUMBER($Q675),IF($Q675&gt;10000,$Q675,IFERROR(DATE(INT($Q675),IF(ROUND(MOD($Q675,1)*100,0)&gt;12,ROUND(MOD($Q675,1)*10,0),ROUND(MOD($Q675,1)*100,0))+1,0),"")),IFERROR(IF(LEN($Q675)-LEN(SUBSTITUTE($Q675,".",""))&gt;=2,DATEVALUE(SUBSTITUTE(TRIM($Q675),".","-")),DATE(VALUE(LEFT(TRIM($Q675),4)),VALUE(MID(TRIM($Q675),6,2))+1,0)),"")))</f>
        <v/>
      </c>
      <c r="AB675" s="77" t="str">
        <f aca="false">IF(TRIM($S675&amp;"")="","",IF(ISNUMBER($S675),IF($S675&gt;10000,$S675,IFERROR(DATE(INT($S675),IF(ROUND(MOD($S675,1)*100,0)&gt;12,ROUND(MOD($S675,1)*10,0),ROUND(MOD($S675,1)*100,0))+1,0),"")),IFERROR(IF(LEN($S675)-LEN(SUBSTITUTE($S675,".",""))&gt;=2,DATEVALUE(SUBSTITUTE(TRIM($S675),".","-")),DATE(VALUE(LEFT(TRIM($S675),4)),VALUE(MID(TRIM($S675),6,2))+1,0)),"")))</f>
        <v/>
      </c>
      <c r="AC675" s="77" t="str">
        <f aca="false">IF(TRIM($T675&amp;"")="","",IF(ISNUMBER($T675),IF($T675&gt;10000,$T675,IFERROR(DATE(INT($T675),IF(ROUND(MOD($T675,1)*100,0)&gt;12,ROUND(MOD($T675,1)*10,0),ROUND(MOD($T675,1)*100,0))+1,0),"")),IFERROR(IF(LEN($T675)-LEN(SUBSTITUTE($T675,".",""))&gt;=2,DATEVALUE(SUBSTITUTE(TRIM($T675),".","-")),DATE(VALUE(LEFT(TRIM($T675),4)),VALUE(MID(TRIM($T675),6,2))+1,0)),"")))</f>
        <v/>
      </c>
    </row>
    <row r="676" customFormat="false" ht="14.25" hidden="false" customHeight="false" outlineLevel="0" collapsed="false">
      <c r="X676" s="77"/>
      <c r="Y676" s="78" t="str">
        <f aca="true">IF(TRIM($B676&amp;$C676)="","",IF(OR($W676="安装免保",$W676="技术免保",$W676="质保期内"),IF(NOT(ISNUMBER($X676)),"▲免保到期日没填",IF($X676&lt;TODAY(),"▲免保已到期，转收费",IF($X676-TODAY()&lt;=提醒天数,"免保剩"&amp;($X676-TODAY())&amp;"天","免保中"))),IF($W676="暂停维保","暂停中",IF($W676="已解约","已解约",""))))</f>
        <v/>
      </c>
      <c r="Z676" s="78" t="str">
        <f aca="true">IF(TRIM($B676&amp;$C676)="","",TRIM(IF($AA676="","",IF($AA676&lt;TODAY(),"年检已过期"&amp;(TODAY()-$AA676)&amp;"天 ",IF($AA676-TODAY()&lt;=提醒天数,"年检剩"&amp;($AA676-TODAY())&amp;"天 ","")))&amp;IF($AB676="","",IF($AB676&lt;TODAY(),"限速器已过期"&amp;(TODAY()-$AB676)&amp;"天 ",IF($AB676-TODAY()&lt;=提醒天数,"限速器剩"&amp;($AB676-TODAY())&amp;"天 ","")))&amp;IF($AC676="","",IF($AC676&lt;TODAY(),"载重试验已过期"&amp;(TODAY()-$AC676)&amp;"天 ",IF($AC676-TODAY()&lt;=提醒天数,"载重试验剩"&amp;($AC676-TODAY())&amp;"天 ","")))))</f>
        <v/>
      </c>
      <c r="AA676" s="77" t="str">
        <f aca="false">IF(TRIM($Q676&amp;"")="","",IF(ISNUMBER($Q676),IF($Q676&gt;10000,$Q676,IFERROR(DATE(INT($Q676),IF(ROUND(MOD($Q676,1)*100,0)&gt;12,ROUND(MOD($Q676,1)*10,0),ROUND(MOD($Q676,1)*100,0))+1,0),"")),IFERROR(IF(LEN($Q676)-LEN(SUBSTITUTE($Q676,".",""))&gt;=2,DATEVALUE(SUBSTITUTE(TRIM($Q676),".","-")),DATE(VALUE(LEFT(TRIM($Q676),4)),VALUE(MID(TRIM($Q676),6,2))+1,0)),"")))</f>
        <v/>
      </c>
      <c r="AB676" s="77" t="str">
        <f aca="false">IF(TRIM($S676&amp;"")="","",IF(ISNUMBER($S676),IF($S676&gt;10000,$S676,IFERROR(DATE(INT($S676),IF(ROUND(MOD($S676,1)*100,0)&gt;12,ROUND(MOD($S676,1)*10,0),ROUND(MOD($S676,1)*100,0))+1,0),"")),IFERROR(IF(LEN($S676)-LEN(SUBSTITUTE($S676,".",""))&gt;=2,DATEVALUE(SUBSTITUTE(TRIM($S676),".","-")),DATE(VALUE(LEFT(TRIM($S676),4)),VALUE(MID(TRIM($S676),6,2))+1,0)),"")))</f>
        <v/>
      </c>
      <c r="AC676" s="77" t="str">
        <f aca="false">IF(TRIM($T676&amp;"")="","",IF(ISNUMBER($T676),IF($T676&gt;10000,$T676,IFERROR(DATE(INT($T676),IF(ROUND(MOD($T676,1)*100,0)&gt;12,ROUND(MOD($T676,1)*10,0),ROUND(MOD($T676,1)*100,0))+1,0),"")),IFERROR(IF(LEN($T676)-LEN(SUBSTITUTE($T676,".",""))&gt;=2,DATEVALUE(SUBSTITUTE(TRIM($T676),".","-")),DATE(VALUE(LEFT(TRIM($T676),4)),VALUE(MID(TRIM($T676),6,2))+1,0)),"")))</f>
        <v/>
      </c>
    </row>
    <row r="677" customFormat="false" ht="14.25" hidden="false" customHeight="false" outlineLevel="0" collapsed="false">
      <c r="X677" s="77"/>
      <c r="Y677" s="78" t="str">
        <f aca="true">IF(TRIM($B677&amp;$C677)="","",IF(OR($W677="安装免保",$W677="技术免保",$W677="质保期内"),IF(NOT(ISNUMBER($X677)),"▲免保到期日没填",IF($X677&lt;TODAY(),"▲免保已到期，转收费",IF($X677-TODAY()&lt;=提醒天数,"免保剩"&amp;($X677-TODAY())&amp;"天","免保中"))),IF($W677="暂停维保","暂停中",IF($W677="已解约","已解约",""))))</f>
        <v/>
      </c>
      <c r="Z677" s="78" t="str">
        <f aca="true">IF(TRIM($B677&amp;$C677)="","",TRIM(IF($AA677="","",IF($AA677&lt;TODAY(),"年检已过期"&amp;(TODAY()-$AA677)&amp;"天 ",IF($AA677-TODAY()&lt;=提醒天数,"年检剩"&amp;($AA677-TODAY())&amp;"天 ","")))&amp;IF($AB677="","",IF($AB677&lt;TODAY(),"限速器已过期"&amp;(TODAY()-$AB677)&amp;"天 ",IF($AB677-TODAY()&lt;=提醒天数,"限速器剩"&amp;($AB677-TODAY())&amp;"天 ","")))&amp;IF($AC677="","",IF($AC677&lt;TODAY(),"载重试验已过期"&amp;(TODAY()-$AC677)&amp;"天 ",IF($AC677-TODAY()&lt;=提醒天数,"载重试验剩"&amp;($AC677-TODAY())&amp;"天 ","")))))</f>
        <v/>
      </c>
      <c r="AA677" s="77" t="str">
        <f aca="false">IF(TRIM($Q677&amp;"")="","",IF(ISNUMBER($Q677),IF($Q677&gt;10000,$Q677,IFERROR(DATE(INT($Q677),IF(ROUND(MOD($Q677,1)*100,0)&gt;12,ROUND(MOD($Q677,1)*10,0),ROUND(MOD($Q677,1)*100,0))+1,0),"")),IFERROR(IF(LEN($Q677)-LEN(SUBSTITUTE($Q677,".",""))&gt;=2,DATEVALUE(SUBSTITUTE(TRIM($Q677),".","-")),DATE(VALUE(LEFT(TRIM($Q677),4)),VALUE(MID(TRIM($Q677),6,2))+1,0)),"")))</f>
        <v/>
      </c>
      <c r="AB677" s="77" t="str">
        <f aca="false">IF(TRIM($S677&amp;"")="","",IF(ISNUMBER($S677),IF($S677&gt;10000,$S677,IFERROR(DATE(INT($S677),IF(ROUND(MOD($S677,1)*100,0)&gt;12,ROUND(MOD($S677,1)*10,0),ROUND(MOD($S677,1)*100,0))+1,0),"")),IFERROR(IF(LEN($S677)-LEN(SUBSTITUTE($S677,".",""))&gt;=2,DATEVALUE(SUBSTITUTE(TRIM($S677),".","-")),DATE(VALUE(LEFT(TRIM($S677),4)),VALUE(MID(TRIM($S677),6,2))+1,0)),"")))</f>
        <v/>
      </c>
      <c r="AC677" s="77" t="str">
        <f aca="false">IF(TRIM($T677&amp;"")="","",IF(ISNUMBER($T677),IF($T677&gt;10000,$T677,IFERROR(DATE(INT($T677),IF(ROUND(MOD($T677,1)*100,0)&gt;12,ROUND(MOD($T677,1)*10,0),ROUND(MOD($T677,1)*100,0))+1,0),"")),IFERROR(IF(LEN($T677)-LEN(SUBSTITUTE($T677,".",""))&gt;=2,DATEVALUE(SUBSTITUTE(TRIM($T677),".","-")),DATE(VALUE(LEFT(TRIM($T677),4)),VALUE(MID(TRIM($T677),6,2))+1,0)),"")))</f>
        <v/>
      </c>
    </row>
    <row r="678" customFormat="false" ht="14.25" hidden="false" customHeight="false" outlineLevel="0" collapsed="false">
      <c r="X678" s="77"/>
      <c r="Y678" s="78" t="str">
        <f aca="true">IF(TRIM($B678&amp;$C678)="","",IF(OR($W678="安装免保",$W678="技术免保",$W678="质保期内"),IF(NOT(ISNUMBER($X678)),"▲免保到期日没填",IF($X678&lt;TODAY(),"▲免保已到期，转收费",IF($X678-TODAY()&lt;=提醒天数,"免保剩"&amp;($X678-TODAY())&amp;"天","免保中"))),IF($W678="暂停维保","暂停中",IF($W678="已解约","已解约",""))))</f>
        <v/>
      </c>
      <c r="Z678" s="78" t="str">
        <f aca="true">IF(TRIM($B678&amp;$C678)="","",TRIM(IF($AA678="","",IF($AA678&lt;TODAY(),"年检已过期"&amp;(TODAY()-$AA678)&amp;"天 ",IF($AA678-TODAY()&lt;=提醒天数,"年检剩"&amp;($AA678-TODAY())&amp;"天 ","")))&amp;IF($AB678="","",IF($AB678&lt;TODAY(),"限速器已过期"&amp;(TODAY()-$AB678)&amp;"天 ",IF($AB678-TODAY()&lt;=提醒天数,"限速器剩"&amp;($AB678-TODAY())&amp;"天 ","")))&amp;IF($AC678="","",IF($AC678&lt;TODAY(),"载重试验已过期"&amp;(TODAY()-$AC678)&amp;"天 ",IF($AC678-TODAY()&lt;=提醒天数,"载重试验剩"&amp;($AC678-TODAY())&amp;"天 ","")))))</f>
        <v/>
      </c>
      <c r="AA678" s="77" t="str">
        <f aca="false">IF(TRIM($Q678&amp;"")="","",IF(ISNUMBER($Q678),IF($Q678&gt;10000,$Q678,IFERROR(DATE(INT($Q678),IF(ROUND(MOD($Q678,1)*100,0)&gt;12,ROUND(MOD($Q678,1)*10,0),ROUND(MOD($Q678,1)*100,0))+1,0),"")),IFERROR(IF(LEN($Q678)-LEN(SUBSTITUTE($Q678,".",""))&gt;=2,DATEVALUE(SUBSTITUTE(TRIM($Q678),".","-")),DATE(VALUE(LEFT(TRIM($Q678),4)),VALUE(MID(TRIM($Q678),6,2))+1,0)),"")))</f>
        <v/>
      </c>
      <c r="AB678" s="77" t="str">
        <f aca="false">IF(TRIM($S678&amp;"")="","",IF(ISNUMBER($S678),IF($S678&gt;10000,$S678,IFERROR(DATE(INT($S678),IF(ROUND(MOD($S678,1)*100,0)&gt;12,ROUND(MOD($S678,1)*10,0),ROUND(MOD($S678,1)*100,0))+1,0),"")),IFERROR(IF(LEN($S678)-LEN(SUBSTITUTE($S678,".",""))&gt;=2,DATEVALUE(SUBSTITUTE(TRIM($S678),".","-")),DATE(VALUE(LEFT(TRIM($S678),4)),VALUE(MID(TRIM($S678),6,2))+1,0)),"")))</f>
        <v/>
      </c>
      <c r="AC678" s="77" t="str">
        <f aca="false">IF(TRIM($T678&amp;"")="","",IF(ISNUMBER($T678),IF($T678&gt;10000,$T678,IFERROR(DATE(INT($T678),IF(ROUND(MOD($T678,1)*100,0)&gt;12,ROUND(MOD($T678,1)*10,0),ROUND(MOD($T678,1)*100,0))+1,0),"")),IFERROR(IF(LEN($T678)-LEN(SUBSTITUTE($T678,".",""))&gt;=2,DATEVALUE(SUBSTITUTE(TRIM($T678),".","-")),DATE(VALUE(LEFT(TRIM($T678),4)),VALUE(MID(TRIM($T678),6,2))+1,0)),"")))</f>
        <v/>
      </c>
    </row>
    <row r="679" customFormat="false" ht="14.25" hidden="false" customHeight="false" outlineLevel="0" collapsed="false">
      <c r="X679" s="77"/>
      <c r="Y679" s="78" t="str">
        <f aca="true">IF(TRIM($B679&amp;$C679)="","",IF(OR($W679="安装免保",$W679="技术免保",$W679="质保期内"),IF(NOT(ISNUMBER($X679)),"▲免保到期日没填",IF($X679&lt;TODAY(),"▲免保已到期，转收费",IF($X679-TODAY()&lt;=提醒天数,"免保剩"&amp;($X679-TODAY())&amp;"天","免保中"))),IF($W679="暂停维保","暂停中",IF($W679="已解约","已解约",""))))</f>
        <v/>
      </c>
      <c r="Z679" s="78" t="str">
        <f aca="true">IF(TRIM($B679&amp;$C679)="","",TRIM(IF($AA679="","",IF($AA679&lt;TODAY(),"年检已过期"&amp;(TODAY()-$AA679)&amp;"天 ",IF($AA679-TODAY()&lt;=提醒天数,"年检剩"&amp;($AA679-TODAY())&amp;"天 ","")))&amp;IF($AB679="","",IF($AB679&lt;TODAY(),"限速器已过期"&amp;(TODAY()-$AB679)&amp;"天 ",IF($AB679-TODAY()&lt;=提醒天数,"限速器剩"&amp;($AB679-TODAY())&amp;"天 ","")))&amp;IF($AC679="","",IF($AC679&lt;TODAY(),"载重试验已过期"&amp;(TODAY()-$AC679)&amp;"天 ",IF($AC679-TODAY()&lt;=提醒天数,"载重试验剩"&amp;($AC679-TODAY())&amp;"天 ","")))))</f>
        <v/>
      </c>
      <c r="AA679" s="77" t="str">
        <f aca="false">IF(TRIM($Q679&amp;"")="","",IF(ISNUMBER($Q679),IF($Q679&gt;10000,$Q679,IFERROR(DATE(INT($Q679),IF(ROUND(MOD($Q679,1)*100,0)&gt;12,ROUND(MOD($Q679,1)*10,0),ROUND(MOD($Q679,1)*100,0))+1,0),"")),IFERROR(IF(LEN($Q679)-LEN(SUBSTITUTE($Q679,".",""))&gt;=2,DATEVALUE(SUBSTITUTE(TRIM($Q679),".","-")),DATE(VALUE(LEFT(TRIM($Q679),4)),VALUE(MID(TRIM($Q679),6,2))+1,0)),"")))</f>
        <v/>
      </c>
      <c r="AB679" s="77" t="str">
        <f aca="false">IF(TRIM($S679&amp;"")="","",IF(ISNUMBER($S679),IF($S679&gt;10000,$S679,IFERROR(DATE(INT($S679),IF(ROUND(MOD($S679,1)*100,0)&gt;12,ROUND(MOD($S679,1)*10,0),ROUND(MOD($S679,1)*100,0))+1,0),"")),IFERROR(IF(LEN($S679)-LEN(SUBSTITUTE($S679,".",""))&gt;=2,DATEVALUE(SUBSTITUTE(TRIM($S679),".","-")),DATE(VALUE(LEFT(TRIM($S679),4)),VALUE(MID(TRIM($S679),6,2))+1,0)),"")))</f>
        <v/>
      </c>
      <c r="AC679" s="77" t="str">
        <f aca="false">IF(TRIM($T679&amp;"")="","",IF(ISNUMBER($T679),IF($T679&gt;10000,$T679,IFERROR(DATE(INT($T679),IF(ROUND(MOD($T679,1)*100,0)&gt;12,ROUND(MOD($T679,1)*10,0),ROUND(MOD($T679,1)*100,0))+1,0),"")),IFERROR(IF(LEN($T679)-LEN(SUBSTITUTE($T679,".",""))&gt;=2,DATEVALUE(SUBSTITUTE(TRIM($T679),".","-")),DATE(VALUE(LEFT(TRIM($T679),4)),VALUE(MID(TRIM($T679),6,2))+1,0)),"")))</f>
        <v/>
      </c>
    </row>
    <row r="680" customFormat="false" ht="14.25" hidden="false" customHeight="false" outlineLevel="0" collapsed="false">
      <c r="X680" s="77"/>
      <c r="Y680" s="78" t="str">
        <f aca="true">IF(TRIM($B680&amp;$C680)="","",IF(OR($W680="安装免保",$W680="技术免保",$W680="质保期内"),IF(NOT(ISNUMBER($X680)),"▲免保到期日没填",IF($X680&lt;TODAY(),"▲免保已到期，转收费",IF($X680-TODAY()&lt;=提醒天数,"免保剩"&amp;($X680-TODAY())&amp;"天","免保中"))),IF($W680="暂停维保","暂停中",IF($W680="已解约","已解约",""))))</f>
        <v/>
      </c>
      <c r="Z680" s="78" t="str">
        <f aca="true">IF(TRIM($B680&amp;$C680)="","",TRIM(IF($AA680="","",IF($AA680&lt;TODAY(),"年检已过期"&amp;(TODAY()-$AA680)&amp;"天 ",IF($AA680-TODAY()&lt;=提醒天数,"年检剩"&amp;($AA680-TODAY())&amp;"天 ","")))&amp;IF($AB680="","",IF($AB680&lt;TODAY(),"限速器已过期"&amp;(TODAY()-$AB680)&amp;"天 ",IF($AB680-TODAY()&lt;=提醒天数,"限速器剩"&amp;($AB680-TODAY())&amp;"天 ","")))&amp;IF($AC680="","",IF($AC680&lt;TODAY(),"载重试验已过期"&amp;(TODAY()-$AC680)&amp;"天 ",IF($AC680-TODAY()&lt;=提醒天数,"载重试验剩"&amp;($AC680-TODAY())&amp;"天 ","")))))</f>
        <v/>
      </c>
      <c r="AA680" s="77" t="str">
        <f aca="false">IF(TRIM($Q680&amp;"")="","",IF(ISNUMBER($Q680),IF($Q680&gt;10000,$Q680,IFERROR(DATE(INT($Q680),IF(ROUND(MOD($Q680,1)*100,0)&gt;12,ROUND(MOD($Q680,1)*10,0),ROUND(MOD($Q680,1)*100,0))+1,0),"")),IFERROR(IF(LEN($Q680)-LEN(SUBSTITUTE($Q680,".",""))&gt;=2,DATEVALUE(SUBSTITUTE(TRIM($Q680),".","-")),DATE(VALUE(LEFT(TRIM($Q680),4)),VALUE(MID(TRIM($Q680),6,2))+1,0)),"")))</f>
        <v/>
      </c>
      <c r="AB680" s="77" t="str">
        <f aca="false">IF(TRIM($S680&amp;"")="","",IF(ISNUMBER($S680),IF($S680&gt;10000,$S680,IFERROR(DATE(INT($S680),IF(ROUND(MOD($S680,1)*100,0)&gt;12,ROUND(MOD($S680,1)*10,0),ROUND(MOD($S680,1)*100,0))+1,0),"")),IFERROR(IF(LEN($S680)-LEN(SUBSTITUTE($S680,".",""))&gt;=2,DATEVALUE(SUBSTITUTE(TRIM($S680),".","-")),DATE(VALUE(LEFT(TRIM($S680),4)),VALUE(MID(TRIM($S680),6,2))+1,0)),"")))</f>
        <v/>
      </c>
      <c r="AC680" s="77" t="str">
        <f aca="false">IF(TRIM($T680&amp;"")="","",IF(ISNUMBER($T680),IF($T680&gt;10000,$T680,IFERROR(DATE(INT($T680),IF(ROUND(MOD($T680,1)*100,0)&gt;12,ROUND(MOD($T680,1)*10,0),ROUND(MOD($T680,1)*100,0))+1,0),"")),IFERROR(IF(LEN($T680)-LEN(SUBSTITUTE($T680,".",""))&gt;=2,DATEVALUE(SUBSTITUTE(TRIM($T680),".","-")),DATE(VALUE(LEFT(TRIM($T680),4)),VALUE(MID(TRIM($T680),6,2))+1,0)),"")))</f>
        <v/>
      </c>
    </row>
    <row r="681" customFormat="false" ht="14.25" hidden="false" customHeight="false" outlineLevel="0" collapsed="false">
      <c r="X681" s="77"/>
      <c r="Y681" s="78" t="str">
        <f aca="true">IF(TRIM($B681&amp;$C681)="","",IF(OR($W681="安装免保",$W681="技术免保",$W681="质保期内"),IF(NOT(ISNUMBER($X681)),"▲免保到期日没填",IF($X681&lt;TODAY(),"▲免保已到期，转收费",IF($X681-TODAY()&lt;=提醒天数,"免保剩"&amp;($X681-TODAY())&amp;"天","免保中"))),IF($W681="暂停维保","暂停中",IF($W681="已解约","已解约",""))))</f>
        <v/>
      </c>
      <c r="Z681" s="78" t="str">
        <f aca="true">IF(TRIM($B681&amp;$C681)="","",TRIM(IF($AA681="","",IF($AA681&lt;TODAY(),"年检已过期"&amp;(TODAY()-$AA681)&amp;"天 ",IF($AA681-TODAY()&lt;=提醒天数,"年检剩"&amp;($AA681-TODAY())&amp;"天 ","")))&amp;IF($AB681="","",IF($AB681&lt;TODAY(),"限速器已过期"&amp;(TODAY()-$AB681)&amp;"天 ",IF($AB681-TODAY()&lt;=提醒天数,"限速器剩"&amp;($AB681-TODAY())&amp;"天 ","")))&amp;IF($AC681="","",IF($AC681&lt;TODAY(),"载重试验已过期"&amp;(TODAY()-$AC681)&amp;"天 ",IF($AC681-TODAY()&lt;=提醒天数,"载重试验剩"&amp;($AC681-TODAY())&amp;"天 ","")))))</f>
        <v/>
      </c>
      <c r="AA681" s="77" t="str">
        <f aca="false">IF(TRIM($Q681&amp;"")="","",IF(ISNUMBER($Q681),IF($Q681&gt;10000,$Q681,IFERROR(DATE(INT($Q681),IF(ROUND(MOD($Q681,1)*100,0)&gt;12,ROUND(MOD($Q681,1)*10,0),ROUND(MOD($Q681,1)*100,0))+1,0),"")),IFERROR(IF(LEN($Q681)-LEN(SUBSTITUTE($Q681,".",""))&gt;=2,DATEVALUE(SUBSTITUTE(TRIM($Q681),".","-")),DATE(VALUE(LEFT(TRIM($Q681),4)),VALUE(MID(TRIM($Q681),6,2))+1,0)),"")))</f>
        <v/>
      </c>
      <c r="AB681" s="77" t="str">
        <f aca="false">IF(TRIM($S681&amp;"")="","",IF(ISNUMBER($S681),IF($S681&gt;10000,$S681,IFERROR(DATE(INT($S681),IF(ROUND(MOD($S681,1)*100,0)&gt;12,ROUND(MOD($S681,1)*10,0),ROUND(MOD($S681,1)*100,0))+1,0),"")),IFERROR(IF(LEN($S681)-LEN(SUBSTITUTE($S681,".",""))&gt;=2,DATEVALUE(SUBSTITUTE(TRIM($S681),".","-")),DATE(VALUE(LEFT(TRIM($S681),4)),VALUE(MID(TRIM($S681),6,2))+1,0)),"")))</f>
        <v/>
      </c>
      <c r="AC681" s="77" t="str">
        <f aca="false">IF(TRIM($T681&amp;"")="","",IF(ISNUMBER($T681),IF($T681&gt;10000,$T681,IFERROR(DATE(INT($T681),IF(ROUND(MOD($T681,1)*100,0)&gt;12,ROUND(MOD($T681,1)*10,0),ROUND(MOD($T681,1)*100,0))+1,0),"")),IFERROR(IF(LEN($T681)-LEN(SUBSTITUTE($T681,".",""))&gt;=2,DATEVALUE(SUBSTITUTE(TRIM($T681),".","-")),DATE(VALUE(LEFT(TRIM($T681),4)),VALUE(MID(TRIM($T681),6,2))+1,0)),"")))</f>
        <v/>
      </c>
    </row>
    <row r="682" customFormat="false" ht="14.25" hidden="false" customHeight="false" outlineLevel="0" collapsed="false">
      <c r="X682" s="77"/>
      <c r="Y682" s="78" t="str">
        <f aca="true">IF(TRIM($B682&amp;$C682)="","",IF(OR($W682="安装免保",$W682="技术免保",$W682="质保期内"),IF(NOT(ISNUMBER($X682)),"▲免保到期日没填",IF($X682&lt;TODAY(),"▲免保已到期，转收费",IF($X682-TODAY()&lt;=提醒天数,"免保剩"&amp;($X682-TODAY())&amp;"天","免保中"))),IF($W682="暂停维保","暂停中",IF($W682="已解约","已解约",""))))</f>
        <v/>
      </c>
      <c r="Z682" s="78" t="str">
        <f aca="true">IF(TRIM($B682&amp;$C682)="","",TRIM(IF($AA682="","",IF($AA682&lt;TODAY(),"年检已过期"&amp;(TODAY()-$AA682)&amp;"天 ",IF($AA682-TODAY()&lt;=提醒天数,"年检剩"&amp;($AA682-TODAY())&amp;"天 ","")))&amp;IF($AB682="","",IF($AB682&lt;TODAY(),"限速器已过期"&amp;(TODAY()-$AB682)&amp;"天 ",IF($AB682-TODAY()&lt;=提醒天数,"限速器剩"&amp;($AB682-TODAY())&amp;"天 ","")))&amp;IF($AC682="","",IF($AC682&lt;TODAY(),"载重试验已过期"&amp;(TODAY()-$AC682)&amp;"天 ",IF($AC682-TODAY()&lt;=提醒天数,"载重试验剩"&amp;($AC682-TODAY())&amp;"天 ","")))))</f>
        <v/>
      </c>
      <c r="AA682" s="77" t="str">
        <f aca="false">IF(TRIM($Q682&amp;"")="","",IF(ISNUMBER($Q682),IF($Q682&gt;10000,$Q682,IFERROR(DATE(INT($Q682),IF(ROUND(MOD($Q682,1)*100,0)&gt;12,ROUND(MOD($Q682,1)*10,0),ROUND(MOD($Q682,1)*100,0))+1,0),"")),IFERROR(IF(LEN($Q682)-LEN(SUBSTITUTE($Q682,".",""))&gt;=2,DATEVALUE(SUBSTITUTE(TRIM($Q682),".","-")),DATE(VALUE(LEFT(TRIM($Q682),4)),VALUE(MID(TRIM($Q682),6,2))+1,0)),"")))</f>
        <v/>
      </c>
      <c r="AB682" s="77" t="str">
        <f aca="false">IF(TRIM($S682&amp;"")="","",IF(ISNUMBER($S682),IF($S682&gt;10000,$S682,IFERROR(DATE(INT($S682),IF(ROUND(MOD($S682,1)*100,0)&gt;12,ROUND(MOD($S682,1)*10,0),ROUND(MOD($S682,1)*100,0))+1,0),"")),IFERROR(IF(LEN($S682)-LEN(SUBSTITUTE($S682,".",""))&gt;=2,DATEVALUE(SUBSTITUTE(TRIM($S682),".","-")),DATE(VALUE(LEFT(TRIM($S682),4)),VALUE(MID(TRIM($S682),6,2))+1,0)),"")))</f>
        <v/>
      </c>
      <c r="AC682" s="77" t="str">
        <f aca="false">IF(TRIM($T682&amp;"")="","",IF(ISNUMBER($T682),IF($T682&gt;10000,$T682,IFERROR(DATE(INT($T682),IF(ROUND(MOD($T682,1)*100,0)&gt;12,ROUND(MOD($T682,1)*10,0),ROUND(MOD($T682,1)*100,0))+1,0),"")),IFERROR(IF(LEN($T682)-LEN(SUBSTITUTE($T682,".",""))&gt;=2,DATEVALUE(SUBSTITUTE(TRIM($T682),".","-")),DATE(VALUE(LEFT(TRIM($T682),4)),VALUE(MID(TRIM($T682),6,2))+1,0)),"")))</f>
        <v/>
      </c>
    </row>
    <row r="683" customFormat="false" ht="14.25" hidden="false" customHeight="false" outlineLevel="0" collapsed="false">
      <c r="X683" s="77"/>
      <c r="Y683" s="78" t="str">
        <f aca="true">IF(TRIM($B683&amp;$C683)="","",IF(OR($W683="安装免保",$W683="技术免保",$W683="质保期内"),IF(NOT(ISNUMBER($X683)),"▲免保到期日没填",IF($X683&lt;TODAY(),"▲免保已到期，转收费",IF($X683-TODAY()&lt;=提醒天数,"免保剩"&amp;($X683-TODAY())&amp;"天","免保中"))),IF($W683="暂停维保","暂停中",IF($W683="已解约","已解约",""))))</f>
        <v/>
      </c>
      <c r="Z683" s="78" t="str">
        <f aca="true">IF(TRIM($B683&amp;$C683)="","",TRIM(IF($AA683="","",IF($AA683&lt;TODAY(),"年检已过期"&amp;(TODAY()-$AA683)&amp;"天 ",IF($AA683-TODAY()&lt;=提醒天数,"年检剩"&amp;($AA683-TODAY())&amp;"天 ","")))&amp;IF($AB683="","",IF($AB683&lt;TODAY(),"限速器已过期"&amp;(TODAY()-$AB683)&amp;"天 ",IF($AB683-TODAY()&lt;=提醒天数,"限速器剩"&amp;($AB683-TODAY())&amp;"天 ","")))&amp;IF($AC683="","",IF($AC683&lt;TODAY(),"载重试验已过期"&amp;(TODAY()-$AC683)&amp;"天 ",IF($AC683-TODAY()&lt;=提醒天数,"载重试验剩"&amp;($AC683-TODAY())&amp;"天 ","")))))</f>
        <v/>
      </c>
      <c r="AA683" s="77" t="str">
        <f aca="false">IF(TRIM($Q683&amp;"")="","",IF(ISNUMBER($Q683),IF($Q683&gt;10000,$Q683,IFERROR(DATE(INT($Q683),IF(ROUND(MOD($Q683,1)*100,0)&gt;12,ROUND(MOD($Q683,1)*10,0),ROUND(MOD($Q683,1)*100,0))+1,0),"")),IFERROR(IF(LEN($Q683)-LEN(SUBSTITUTE($Q683,".",""))&gt;=2,DATEVALUE(SUBSTITUTE(TRIM($Q683),".","-")),DATE(VALUE(LEFT(TRIM($Q683),4)),VALUE(MID(TRIM($Q683),6,2))+1,0)),"")))</f>
        <v/>
      </c>
      <c r="AB683" s="77" t="str">
        <f aca="false">IF(TRIM($S683&amp;"")="","",IF(ISNUMBER($S683),IF($S683&gt;10000,$S683,IFERROR(DATE(INT($S683),IF(ROUND(MOD($S683,1)*100,0)&gt;12,ROUND(MOD($S683,1)*10,0),ROUND(MOD($S683,1)*100,0))+1,0),"")),IFERROR(IF(LEN($S683)-LEN(SUBSTITUTE($S683,".",""))&gt;=2,DATEVALUE(SUBSTITUTE(TRIM($S683),".","-")),DATE(VALUE(LEFT(TRIM($S683),4)),VALUE(MID(TRIM($S683),6,2))+1,0)),"")))</f>
        <v/>
      </c>
      <c r="AC683" s="77" t="str">
        <f aca="false">IF(TRIM($T683&amp;"")="","",IF(ISNUMBER($T683),IF($T683&gt;10000,$T683,IFERROR(DATE(INT($T683),IF(ROUND(MOD($T683,1)*100,0)&gt;12,ROUND(MOD($T683,1)*10,0),ROUND(MOD($T683,1)*100,0))+1,0),"")),IFERROR(IF(LEN($T683)-LEN(SUBSTITUTE($T683,".",""))&gt;=2,DATEVALUE(SUBSTITUTE(TRIM($T683),".","-")),DATE(VALUE(LEFT(TRIM($T683),4)),VALUE(MID(TRIM($T683),6,2))+1,0)),"")))</f>
        <v/>
      </c>
    </row>
    <row r="684" customFormat="false" ht="14.25" hidden="false" customHeight="false" outlineLevel="0" collapsed="false">
      <c r="X684" s="77"/>
      <c r="Y684" s="78" t="str">
        <f aca="true">IF(TRIM($B684&amp;$C684)="","",IF(OR($W684="安装免保",$W684="技术免保",$W684="质保期内"),IF(NOT(ISNUMBER($X684)),"▲免保到期日没填",IF($X684&lt;TODAY(),"▲免保已到期，转收费",IF($X684-TODAY()&lt;=提醒天数,"免保剩"&amp;($X684-TODAY())&amp;"天","免保中"))),IF($W684="暂停维保","暂停中",IF($W684="已解约","已解约",""))))</f>
        <v/>
      </c>
      <c r="Z684" s="78" t="str">
        <f aca="true">IF(TRIM($B684&amp;$C684)="","",TRIM(IF($AA684="","",IF($AA684&lt;TODAY(),"年检已过期"&amp;(TODAY()-$AA684)&amp;"天 ",IF($AA684-TODAY()&lt;=提醒天数,"年检剩"&amp;($AA684-TODAY())&amp;"天 ","")))&amp;IF($AB684="","",IF($AB684&lt;TODAY(),"限速器已过期"&amp;(TODAY()-$AB684)&amp;"天 ",IF($AB684-TODAY()&lt;=提醒天数,"限速器剩"&amp;($AB684-TODAY())&amp;"天 ","")))&amp;IF($AC684="","",IF($AC684&lt;TODAY(),"载重试验已过期"&amp;(TODAY()-$AC684)&amp;"天 ",IF($AC684-TODAY()&lt;=提醒天数,"载重试验剩"&amp;($AC684-TODAY())&amp;"天 ","")))))</f>
        <v/>
      </c>
      <c r="AA684" s="77" t="str">
        <f aca="false">IF(TRIM($Q684&amp;"")="","",IF(ISNUMBER($Q684),IF($Q684&gt;10000,$Q684,IFERROR(DATE(INT($Q684),IF(ROUND(MOD($Q684,1)*100,0)&gt;12,ROUND(MOD($Q684,1)*10,0),ROUND(MOD($Q684,1)*100,0))+1,0),"")),IFERROR(IF(LEN($Q684)-LEN(SUBSTITUTE($Q684,".",""))&gt;=2,DATEVALUE(SUBSTITUTE(TRIM($Q684),".","-")),DATE(VALUE(LEFT(TRIM($Q684),4)),VALUE(MID(TRIM($Q684),6,2))+1,0)),"")))</f>
        <v/>
      </c>
      <c r="AB684" s="77" t="str">
        <f aca="false">IF(TRIM($S684&amp;"")="","",IF(ISNUMBER($S684),IF($S684&gt;10000,$S684,IFERROR(DATE(INT($S684),IF(ROUND(MOD($S684,1)*100,0)&gt;12,ROUND(MOD($S684,1)*10,0),ROUND(MOD($S684,1)*100,0))+1,0),"")),IFERROR(IF(LEN($S684)-LEN(SUBSTITUTE($S684,".",""))&gt;=2,DATEVALUE(SUBSTITUTE(TRIM($S684),".","-")),DATE(VALUE(LEFT(TRIM($S684),4)),VALUE(MID(TRIM($S684),6,2))+1,0)),"")))</f>
        <v/>
      </c>
      <c r="AC684" s="77" t="str">
        <f aca="false">IF(TRIM($T684&amp;"")="","",IF(ISNUMBER($T684),IF($T684&gt;10000,$T684,IFERROR(DATE(INT($T684),IF(ROUND(MOD($T684,1)*100,0)&gt;12,ROUND(MOD($T684,1)*10,0),ROUND(MOD($T684,1)*100,0))+1,0),"")),IFERROR(IF(LEN($T684)-LEN(SUBSTITUTE($T684,".",""))&gt;=2,DATEVALUE(SUBSTITUTE(TRIM($T684),".","-")),DATE(VALUE(LEFT(TRIM($T684),4)),VALUE(MID(TRIM($T684),6,2))+1,0)),"")))</f>
        <v/>
      </c>
    </row>
    <row r="685" customFormat="false" ht="14.25" hidden="false" customHeight="false" outlineLevel="0" collapsed="false">
      <c r="X685" s="77"/>
      <c r="Y685" s="78" t="str">
        <f aca="true">IF(TRIM($B685&amp;$C685)="","",IF(OR($W685="安装免保",$W685="技术免保",$W685="质保期内"),IF(NOT(ISNUMBER($X685)),"▲免保到期日没填",IF($X685&lt;TODAY(),"▲免保已到期，转收费",IF($X685-TODAY()&lt;=提醒天数,"免保剩"&amp;($X685-TODAY())&amp;"天","免保中"))),IF($W685="暂停维保","暂停中",IF($W685="已解约","已解约",""))))</f>
        <v/>
      </c>
      <c r="Z685" s="78" t="str">
        <f aca="true">IF(TRIM($B685&amp;$C685)="","",TRIM(IF($AA685="","",IF($AA685&lt;TODAY(),"年检已过期"&amp;(TODAY()-$AA685)&amp;"天 ",IF($AA685-TODAY()&lt;=提醒天数,"年检剩"&amp;($AA685-TODAY())&amp;"天 ","")))&amp;IF($AB685="","",IF($AB685&lt;TODAY(),"限速器已过期"&amp;(TODAY()-$AB685)&amp;"天 ",IF($AB685-TODAY()&lt;=提醒天数,"限速器剩"&amp;($AB685-TODAY())&amp;"天 ","")))&amp;IF($AC685="","",IF($AC685&lt;TODAY(),"载重试验已过期"&amp;(TODAY()-$AC685)&amp;"天 ",IF($AC685-TODAY()&lt;=提醒天数,"载重试验剩"&amp;($AC685-TODAY())&amp;"天 ","")))))</f>
        <v/>
      </c>
      <c r="AA685" s="77" t="str">
        <f aca="false">IF(TRIM($Q685&amp;"")="","",IF(ISNUMBER($Q685),IF($Q685&gt;10000,$Q685,IFERROR(DATE(INT($Q685),IF(ROUND(MOD($Q685,1)*100,0)&gt;12,ROUND(MOD($Q685,1)*10,0),ROUND(MOD($Q685,1)*100,0))+1,0),"")),IFERROR(IF(LEN($Q685)-LEN(SUBSTITUTE($Q685,".",""))&gt;=2,DATEVALUE(SUBSTITUTE(TRIM($Q685),".","-")),DATE(VALUE(LEFT(TRIM($Q685),4)),VALUE(MID(TRIM($Q685),6,2))+1,0)),"")))</f>
        <v/>
      </c>
      <c r="AB685" s="77" t="str">
        <f aca="false">IF(TRIM($S685&amp;"")="","",IF(ISNUMBER($S685),IF($S685&gt;10000,$S685,IFERROR(DATE(INT($S685),IF(ROUND(MOD($S685,1)*100,0)&gt;12,ROUND(MOD($S685,1)*10,0),ROUND(MOD($S685,1)*100,0))+1,0),"")),IFERROR(IF(LEN($S685)-LEN(SUBSTITUTE($S685,".",""))&gt;=2,DATEVALUE(SUBSTITUTE(TRIM($S685),".","-")),DATE(VALUE(LEFT(TRIM($S685),4)),VALUE(MID(TRIM($S685),6,2))+1,0)),"")))</f>
        <v/>
      </c>
      <c r="AC685" s="77" t="str">
        <f aca="false">IF(TRIM($T685&amp;"")="","",IF(ISNUMBER($T685),IF($T685&gt;10000,$T685,IFERROR(DATE(INT($T685),IF(ROUND(MOD($T685,1)*100,0)&gt;12,ROUND(MOD($T685,1)*10,0),ROUND(MOD($T685,1)*100,0))+1,0),"")),IFERROR(IF(LEN($T685)-LEN(SUBSTITUTE($T685,".",""))&gt;=2,DATEVALUE(SUBSTITUTE(TRIM($T685),".","-")),DATE(VALUE(LEFT(TRIM($T685),4)),VALUE(MID(TRIM($T685),6,2))+1,0)),"")))</f>
        <v/>
      </c>
    </row>
    <row r="686" customFormat="false" ht="14.25" hidden="false" customHeight="false" outlineLevel="0" collapsed="false">
      <c r="X686" s="77"/>
      <c r="Y686" s="78" t="str">
        <f aca="true">IF(TRIM($B686&amp;$C686)="","",IF(OR($W686="安装免保",$W686="技术免保",$W686="质保期内"),IF(NOT(ISNUMBER($X686)),"▲免保到期日没填",IF($X686&lt;TODAY(),"▲免保已到期，转收费",IF($X686-TODAY()&lt;=提醒天数,"免保剩"&amp;($X686-TODAY())&amp;"天","免保中"))),IF($W686="暂停维保","暂停中",IF($W686="已解约","已解约",""))))</f>
        <v/>
      </c>
      <c r="Z686" s="78" t="str">
        <f aca="true">IF(TRIM($B686&amp;$C686)="","",TRIM(IF($AA686="","",IF($AA686&lt;TODAY(),"年检已过期"&amp;(TODAY()-$AA686)&amp;"天 ",IF($AA686-TODAY()&lt;=提醒天数,"年检剩"&amp;($AA686-TODAY())&amp;"天 ","")))&amp;IF($AB686="","",IF($AB686&lt;TODAY(),"限速器已过期"&amp;(TODAY()-$AB686)&amp;"天 ",IF($AB686-TODAY()&lt;=提醒天数,"限速器剩"&amp;($AB686-TODAY())&amp;"天 ","")))&amp;IF($AC686="","",IF($AC686&lt;TODAY(),"载重试验已过期"&amp;(TODAY()-$AC686)&amp;"天 ",IF($AC686-TODAY()&lt;=提醒天数,"载重试验剩"&amp;($AC686-TODAY())&amp;"天 ","")))))</f>
        <v/>
      </c>
      <c r="AA686" s="77" t="str">
        <f aca="false">IF(TRIM($Q686&amp;"")="","",IF(ISNUMBER($Q686),IF($Q686&gt;10000,$Q686,IFERROR(DATE(INT($Q686),IF(ROUND(MOD($Q686,1)*100,0)&gt;12,ROUND(MOD($Q686,1)*10,0),ROUND(MOD($Q686,1)*100,0))+1,0),"")),IFERROR(IF(LEN($Q686)-LEN(SUBSTITUTE($Q686,".",""))&gt;=2,DATEVALUE(SUBSTITUTE(TRIM($Q686),".","-")),DATE(VALUE(LEFT(TRIM($Q686),4)),VALUE(MID(TRIM($Q686),6,2))+1,0)),"")))</f>
        <v/>
      </c>
      <c r="AB686" s="77" t="str">
        <f aca="false">IF(TRIM($S686&amp;"")="","",IF(ISNUMBER($S686),IF($S686&gt;10000,$S686,IFERROR(DATE(INT($S686),IF(ROUND(MOD($S686,1)*100,0)&gt;12,ROUND(MOD($S686,1)*10,0),ROUND(MOD($S686,1)*100,0))+1,0),"")),IFERROR(IF(LEN($S686)-LEN(SUBSTITUTE($S686,".",""))&gt;=2,DATEVALUE(SUBSTITUTE(TRIM($S686),".","-")),DATE(VALUE(LEFT(TRIM($S686),4)),VALUE(MID(TRIM($S686),6,2))+1,0)),"")))</f>
        <v/>
      </c>
      <c r="AC686" s="77" t="str">
        <f aca="false">IF(TRIM($T686&amp;"")="","",IF(ISNUMBER($T686),IF($T686&gt;10000,$T686,IFERROR(DATE(INT($T686),IF(ROUND(MOD($T686,1)*100,0)&gt;12,ROUND(MOD($T686,1)*10,0),ROUND(MOD($T686,1)*100,0))+1,0),"")),IFERROR(IF(LEN($T686)-LEN(SUBSTITUTE($T686,".",""))&gt;=2,DATEVALUE(SUBSTITUTE(TRIM($T686),".","-")),DATE(VALUE(LEFT(TRIM($T686),4)),VALUE(MID(TRIM($T686),6,2))+1,0)),"")))</f>
        <v/>
      </c>
    </row>
    <row r="687" customFormat="false" ht="14.25" hidden="false" customHeight="false" outlineLevel="0" collapsed="false">
      <c r="X687" s="77"/>
      <c r="Y687" s="78" t="str">
        <f aca="true">IF(TRIM($B687&amp;$C687)="","",IF(OR($W687="安装免保",$W687="技术免保",$W687="质保期内"),IF(NOT(ISNUMBER($X687)),"▲免保到期日没填",IF($X687&lt;TODAY(),"▲免保已到期，转收费",IF($X687-TODAY()&lt;=提醒天数,"免保剩"&amp;($X687-TODAY())&amp;"天","免保中"))),IF($W687="暂停维保","暂停中",IF($W687="已解约","已解约",""))))</f>
        <v/>
      </c>
      <c r="Z687" s="78" t="str">
        <f aca="true">IF(TRIM($B687&amp;$C687)="","",TRIM(IF($AA687="","",IF($AA687&lt;TODAY(),"年检已过期"&amp;(TODAY()-$AA687)&amp;"天 ",IF($AA687-TODAY()&lt;=提醒天数,"年检剩"&amp;($AA687-TODAY())&amp;"天 ","")))&amp;IF($AB687="","",IF($AB687&lt;TODAY(),"限速器已过期"&amp;(TODAY()-$AB687)&amp;"天 ",IF($AB687-TODAY()&lt;=提醒天数,"限速器剩"&amp;($AB687-TODAY())&amp;"天 ","")))&amp;IF($AC687="","",IF($AC687&lt;TODAY(),"载重试验已过期"&amp;(TODAY()-$AC687)&amp;"天 ",IF($AC687-TODAY()&lt;=提醒天数,"载重试验剩"&amp;($AC687-TODAY())&amp;"天 ","")))))</f>
        <v/>
      </c>
      <c r="AA687" s="77" t="str">
        <f aca="false">IF(TRIM($Q687&amp;"")="","",IF(ISNUMBER($Q687),IF($Q687&gt;10000,$Q687,IFERROR(DATE(INT($Q687),IF(ROUND(MOD($Q687,1)*100,0)&gt;12,ROUND(MOD($Q687,1)*10,0),ROUND(MOD($Q687,1)*100,0))+1,0),"")),IFERROR(IF(LEN($Q687)-LEN(SUBSTITUTE($Q687,".",""))&gt;=2,DATEVALUE(SUBSTITUTE(TRIM($Q687),".","-")),DATE(VALUE(LEFT(TRIM($Q687),4)),VALUE(MID(TRIM($Q687),6,2))+1,0)),"")))</f>
        <v/>
      </c>
      <c r="AB687" s="77" t="str">
        <f aca="false">IF(TRIM($S687&amp;"")="","",IF(ISNUMBER($S687),IF($S687&gt;10000,$S687,IFERROR(DATE(INT($S687),IF(ROUND(MOD($S687,1)*100,0)&gt;12,ROUND(MOD($S687,1)*10,0),ROUND(MOD($S687,1)*100,0))+1,0),"")),IFERROR(IF(LEN($S687)-LEN(SUBSTITUTE($S687,".",""))&gt;=2,DATEVALUE(SUBSTITUTE(TRIM($S687),".","-")),DATE(VALUE(LEFT(TRIM($S687),4)),VALUE(MID(TRIM($S687),6,2))+1,0)),"")))</f>
        <v/>
      </c>
      <c r="AC687" s="77" t="str">
        <f aca="false">IF(TRIM($T687&amp;"")="","",IF(ISNUMBER($T687),IF($T687&gt;10000,$T687,IFERROR(DATE(INT($T687),IF(ROUND(MOD($T687,1)*100,0)&gt;12,ROUND(MOD($T687,1)*10,0),ROUND(MOD($T687,1)*100,0))+1,0),"")),IFERROR(IF(LEN($T687)-LEN(SUBSTITUTE($T687,".",""))&gt;=2,DATEVALUE(SUBSTITUTE(TRIM($T687),".","-")),DATE(VALUE(LEFT(TRIM($T687),4)),VALUE(MID(TRIM($T687),6,2))+1,0)),"")))</f>
        <v/>
      </c>
    </row>
    <row r="688" customFormat="false" ht="14.25" hidden="false" customHeight="false" outlineLevel="0" collapsed="false">
      <c r="X688" s="77"/>
      <c r="Y688" s="78" t="str">
        <f aca="true">IF(TRIM($B688&amp;$C688)="","",IF(OR($W688="安装免保",$W688="技术免保",$W688="质保期内"),IF(NOT(ISNUMBER($X688)),"▲免保到期日没填",IF($X688&lt;TODAY(),"▲免保已到期，转收费",IF($X688-TODAY()&lt;=提醒天数,"免保剩"&amp;($X688-TODAY())&amp;"天","免保中"))),IF($W688="暂停维保","暂停中",IF($W688="已解约","已解约",""))))</f>
        <v/>
      </c>
      <c r="Z688" s="78" t="str">
        <f aca="true">IF(TRIM($B688&amp;$C688)="","",TRIM(IF($AA688="","",IF($AA688&lt;TODAY(),"年检已过期"&amp;(TODAY()-$AA688)&amp;"天 ",IF($AA688-TODAY()&lt;=提醒天数,"年检剩"&amp;($AA688-TODAY())&amp;"天 ","")))&amp;IF($AB688="","",IF($AB688&lt;TODAY(),"限速器已过期"&amp;(TODAY()-$AB688)&amp;"天 ",IF($AB688-TODAY()&lt;=提醒天数,"限速器剩"&amp;($AB688-TODAY())&amp;"天 ","")))&amp;IF($AC688="","",IF($AC688&lt;TODAY(),"载重试验已过期"&amp;(TODAY()-$AC688)&amp;"天 ",IF($AC688-TODAY()&lt;=提醒天数,"载重试验剩"&amp;($AC688-TODAY())&amp;"天 ","")))))</f>
        <v/>
      </c>
      <c r="AA688" s="77" t="str">
        <f aca="false">IF(TRIM($Q688&amp;"")="","",IF(ISNUMBER($Q688),IF($Q688&gt;10000,$Q688,IFERROR(DATE(INT($Q688),IF(ROUND(MOD($Q688,1)*100,0)&gt;12,ROUND(MOD($Q688,1)*10,0),ROUND(MOD($Q688,1)*100,0))+1,0),"")),IFERROR(IF(LEN($Q688)-LEN(SUBSTITUTE($Q688,".",""))&gt;=2,DATEVALUE(SUBSTITUTE(TRIM($Q688),".","-")),DATE(VALUE(LEFT(TRIM($Q688),4)),VALUE(MID(TRIM($Q688),6,2))+1,0)),"")))</f>
        <v/>
      </c>
      <c r="AB688" s="77" t="str">
        <f aca="false">IF(TRIM($S688&amp;"")="","",IF(ISNUMBER($S688),IF($S688&gt;10000,$S688,IFERROR(DATE(INT($S688),IF(ROUND(MOD($S688,1)*100,0)&gt;12,ROUND(MOD($S688,1)*10,0),ROUND(MOD($S688,1)*100,0))+1,0),"")),IFERROR(IF(LEN($S688)-LEN(SUBSTITUTE($S688,".",""))&gt;=2,DATEVALUE(SUBSTITUTE(TRIM($S688),".","-")),DATE(VALUE(LEFT(TRIM($S688),4)),VALUE(MID(TRIM($S688),6,2))+1,0)),"")))</f>
        <v/>
      </c>
      <c r="AC688" s="77" t="str">
        <f aca="false">IF(TRIM($T688&amp;"")="","",IF(ISNUMBER($T688),IF($T688&gt;10000,$T688,IFERROR(DATE(INT($T688),IF(ROUND(MOD($T688,1)*100,0)&gt;12,ROUND(MOD($T688,1)*10,0),ROUND(MOD($T688,1)*100,0))+1,0),"")),IFERROR(IF(LEN($T688)-LEN(SUBSTITUTE($T688,".",""))&gt;=2,DATEVALUE(SUBSTITUTE(TRIM($T688),".","-")),DATE(VALUE(LEFT(TRIM($T688),4)),VALUE(MID(TRIM($T688),6,2))+1,0)),"")))</f>
        <v/>
      </c>
    </row>
    <row r="689" customFormat="false" ht="14.25" hidden="false" customHeight="false" outlineLevel="0" collapsed="false">
      <c r="X689" s="77"/>
      <c r="Y689" s="78" t="str">
        <f aca="true">IF(TRIM($B689&amp;$C689)="","",IF(OR($W689="安装免保",$W689="技术免保",$W689="质保期内"),IF(NOT(ISNUMBER($X689)),"▲免保到期日没填",IF($X689&lt;TODAY(),"▲免保已到期，转收费",IF($X689-TODAY()&lt;=提醒天数,"免保剩"&amp;($X689-TODAY())&amp;"天","免保中"))),IF($W689="暂停维保","暂停中",IF($W689="已解约","已解约",""))))</f>
        <v/>
      </c>
      <c r="Z689" s="78" t="str">
        <f aca="true">IF(TRIM($B689&amp;$C689)="","",TRIM(IF($AA689="","",IF($AA689&lt;TODAY(),"年检已过期"&amp;(TODAY()-$AA689)&amp;"天 ",IF($AA689-TODAY()&lt;=提醒天数,"年检剩"&amp;($AA689-TODAY())&amp;"天 ","")))&amp;IF($AB689="","",IF($AB689&lt;TODAY(),"限速器已过期"&amp;(TODAY()-$AB689)&amp;"天 ",IF($AB689-TODAY()&lt;=提醒天数,"限速器剩"&amp;($AB689-TODAY())&amp;"天 ","")))&amp;IF($AC689="","",IF($AC689&lt;TODAY(),"载重试验已过期"&amp;(TODAY()-$AC689)&amp;"天 ",IF($AC689-TODAY()&lt;=提醒天数,"载重试验剩"&amp;($AC689-TODAY())&amp;"天 ","")))))</f>
        <v/>
      </c>
      <c r="AA689" s="77" t="str">
        <f aca="false">IF(TRIM($Q689&amp;"")="","",IF(ISNUMBER($Q689),IF($Q689&gt;10000,$Q689,IFERROR(DATE(INT($Q689),IF(ROUND(MOD($Q689,1)*100,0)&gt;12,ROUND(MOD($Q689,1)*10,0),ROUND(MOD($Q689,1)*100,0))+1,0),"")),IFERROR(IF(LEN($Q689)-LEN(SUBSTITUTE($Q689,".",""))&gt;=2,DATEVALUE(SUBSTITUTE(TRIM($Q689),".","-")),DATE(VALUE(LEFT(TRIM($Q689),4)),VALUE(MID(TRIM($Q689),6,2))+1,0)),"")))</f>
        <v/>
      </c>
      <c r="AB689" s="77" t="str">
        <f aca="false">IF(TRIM($S689&amp;"")="","",IF(ISNUMBER($S689),IF($S689&gt;10000,$S689,IFERROR(DATE(INT($S689),IF(ROUND(MOD($S689,1)*100,0)&gt;12,ROUND(MOD($S689,1)*10,0),ROUND(MOD($S689,1)*100,0))+1,0),"")),IFERROR(IF(LEN($S689)-LEN(SUBSTITUTE($S689,".",""))&gt;=2,DATEVALUE(SUBSTITUTE(TRIM($S689),".","-")),DATE(VALUE(LEFT(TRIM($S689),4)),VALUE(MID(TRIM($S689),6,2))+1,0)),"")))</f>
        <v/>
      </c>
      <c r="AC689" s="77" t="str">
        <f aca="false">IF(TRIM($T689&amp;"")="","",IF(ISNUMBER($T689),IF($T689&gt;10000,$T689,IFERROR(DATE(INT($T689),IF(ROUND(MOD($T689,1)*100,0)&gt;12,ROUND(MOD($T689,1)*10,0),ROUND(MOD($T689,1)*100,0))+1,0),"")),IFERROR(IF(LEN($T689)-LEN(SUBSTITUTE($T689,".",""))&gt;=2,DATEVALUE(SUBSTITUTE(TRIM($T689),".","-")),DATE(VALUE(LEFT(TRIM($T689),4)),VALUE(MID(TRIM($T689),6,2))+1,0)),"")))</f>
        <v/>
      </c>
    </row>
    <row r="690" customFormat="false" ht="14.25" hidden="false" customHeight="false" outlineLevel="0" collapsed="false">
      <c r="X690" s="77"/>
      <c r="Y690" s="78" t="str">
        <f aca="true">IF(TRIM($B690&amp;$C690)="","",IF(OR($W690="安装免保",$W690="技术免保",$W690="质保期内"),IF(NOT(ISNUMBER($X690)),"▲免保到期日没填",IF($X690&lt;TODAY(),"▲免保已到期，转收费",IF($X690-TODAY()&lt;=提醒天数,"免保剩"&amp;($X690-TODAY())&amp;"天","免保中"))),IF($W690="暂停维保","暂停中",IF($W690="已解约","已解约",""))))</f>
        <v/>
      </c>
      <c r="Z690" s="78" t="str">
        <f aca="true">IF(TRIM($B690&amp;$C690)="","",TRIM(IF($AA690="","",IF($AA690&lt;TODAY(),"年检已过期"&amp;(TODAY()-$AA690)&amp;"天 ",IF($AA690-TODAY()&lt;=提醒天数,"年检剩"&amp;($AA690-TODAY())&amp;"天 ","")))&amp;IF($AB690="","",IF($AB690&lt;TODAY(),"限速器已过期"&amp;(TODAY()-$AB690)&amp;"天 ",IF($AB690-TODAY()&lt;=提醒天数,"限速器剩"&amp;($AB690-TODAY())&amp;"天 ","")))&amp;IF($AC690="","",IF($AC690&lt;TODAY(),"载重试验已过期"&amp;(TODAY()-$AC690)&amp;"天 ",IF($AC690-TODAY()&lt;=提醒天数,"载重试验剩"&amp;($AC690-TODAY())&amp;"天 ","")))))</f>
        <v/>
      </c>
      <c r="AA690" s="77" t="str">
        <f aca="false">IF(TRIM($Q690&amp;"")="","",IF(ISNUMBER($Q690),IF($Q690&gt;10000,$Q690,IFERROR(DATE(INT($Q690),IF(ROUND(MOD($Q690,1)*100,0)&gt;12,ROUND(MOD($Q690,1)*10,0),ROUND(MOD($Q690,1)*100,0))+1,0),"")),IFERROR(IF(LEN($Q690)-LEN(SUBSTITUTE($Q690,".",""))&gt;=2,DATEVALUE(SUBSTITUTE(TRIM($Q690),".","-")),DATE(VALUE(LEFT(TRIM($Q690),4)),VALUE(MID(TRIM($Q690),6,2))+1,0)),"")))</f>
        <v/>
      </c>
      <c r="AB690" s="77" t="str">
        <f aca="false">IF(TRIM($S690&amp;"")="","",IF(ISNUMBER($S690),IF($S690&gt;10000,$S690,IFERROR(DATE(INT($S690),IF(ROUND(MOD($S690,1)*100,0)&gt;12,ROUND(MOD($S690,1)*10,0),ROUND(MOD($S690,1)*100,0))+1,0),"")),IFERROR(IF(LEN($S690)-LEN(SUBSTITUTE($S690,".",""))&gt;=2,DATEVALUE(SUBSTITUTE(TRIM($S690),".","-")),DATE(VALUE(LEFT(TRIM($S690),4)),VALUE(MID(TRIM($S690),6,2))+1,0)),"")))</f>
        <v/>
      </c>
      <c r="AC690" s="77" t="str">
        <f aca="false">IF(TRIM($T690&amp;"")="","",IF(ISNUMBER($T690),IF($T690&gt;10000,$T690,IFERROR(DATE(INT($T690),IF(ROUND(MOD($T690,1)*100,0)&gt;12,ROUND(MOD($T690,1)*10,0),ROUND(MOD($T690,1)*100,0))+1,0),"")),IFERROR(IF(LEN($T690)-LEN(SUBSTITUTE($T690,".",""))&gt;=2,DATEVALUE(SUBSTITUTE(TRIM($T690),".","-")),DATE(VALUE(LEFT(TRIM($T690),4)),VALUE(MID(TRIM($T690),6,2))+1,0)),"")))</f>
        <v/>
      </c>
    </row>
    <row r="691" customFormat="false" ht="14.25" hidden="false" customHeight="false" outlineLevel="0" collapsed="false">
      <c r="X691" s="77"/>
      <c r="Y691" s="78" t="str">
        <f aca="true">IF(TRIM($B691&amp;$C691)="","",IF(OR($W691="安装免保",$W691="技术免保",$W691="质保期内"),IF(NOT(ISNUMBER($X691)),"▲免保到期日没填",IF($X691&lt;TODAY(),"▲免保已到期，转收费",IF($X691-TODAY()&lt;=提醒天数,"免保剩"&amp;($X691-TODAY())&amp;"天","免保中"))),IF($W691="暂停维保","暂停中",IF($W691="已解约","已解约",""))))</f>
        <v/>
      </c>
      <c r="Z691" s="78" t="str">
        <f aca="true">IF(TRIM($B691&amp;$C691)="","",TRIM(IF($AA691="","",IF($AA691&lt;TODAY(),"年检已过期"&amp;(TODAY()-$AA691)&amp;"天 ",IF($AA691-TODAY()&lt;=提醒天数,"年检剩"&amp;($AA691-TODAY())&amp;"天 ","")))&amp;IF($AB691="","",IF($AB691&lt;TODAY(),"限速器已过期"&amp;(TODAY()-$AB691)&amp;"天 ",IF($AB691-TODAY()&lt;=提醒天数,"限速器剩"&amp;($AB691-TODAY())&amp;"天 ","")))&amp;IF($AC691="","",IF($AC691&lt;TODAY(),"载重试验已过期"&amp;(TODAY()-$AC691)&amp;"天 ",IF($AC691-TODAY()&lt;=提醒天数,"载重试验剩"&amp;($AC691-TODAY())&amp;"天 ","")))))</f>
        <v/>
      </c>
      <c r="AA691" s="77" t="str">
        <f aca="false">IF(TRIM($Q691&amp;"")="","",IF(ISNUMBER($Q691),IF($Q691&gt;10000,$Q691,IFERROR(DATE(INT($Q691),IF(ROUND(MOD($Q691,1)*100,0)&gt;12,ROUND(MOD($Q691,1)*10,0),ROUND(MOD($Q691,1)*100,0))+1,0),"")),IFERROR(IF(LEN($Q691)-LEN(SUBSTITUTE($Q691,".",""))&gt;=2,DATEVALUE(SUBSTITUTE(TRIM($Q691),".","-")),DATE(VALUE(LEFT(TRIM($Q691),4)),VALUE(MID(TRIM($Q691),6,2))+1,0)),"")))</f>
        <v/>
      </c>
      <c r="AB691" s="77" t="str">
        <f aca="false">IF(TRIM($S691&amp;"")="","",IF(ISNUMBER($S691),IF($S691&gt;10000,$S691,IFERROR(DATE(INT($S691),IF(ROUND(MOD($S691,1)*100,0)&gt;12,ROUND(MOD($S691,1)*10,0),ROUND(MOD($S691,1)*100,0))+1,0),"")),IFERROR(IF(LEN($S691)-LEN(SUBSTITUTE($S691,".",""))&gt;=2,DATEVALUE(SUBSTITUTE(TRIM($S691),".","-")),DATE(VALUE(LEFT(TRIM($S691),4)),VALUE(MID(TRIM($S691),6,2))+1,0)),"")))</f>
        <v/>
      </c>
      <c r="AC691" s="77" t="str">
        <f aca="false">IF(TRIM($T691&amp;"")="","",IF(ISNUMBER($T691),IF($T691&gt;10000,$T691,IFERROR(DATE(INT($T691),IF(ROUND(MOD($T691,1)*100,0)&gt;12,ROUND(MOD($T691,1)*10,0),ROUND(MOD($T691,1)*100,0))+1,0),"")),IFERROR(IF(LEN($T691)-LEN(SUBSTITUTE($T691,".",""))&gt;=2,DATEVALUE(SUBSTITUTE(TRIM($T691),".","-")),DATE(VALUE(LEFT(TRIM($T691),4)),VALUE(MID(TRIM($T691),6,2))+1,0)),"")))</f>
        <v/>
      </c>
    </row>
    <row r="692" customFormat="false" ht="14.25" hidden="false" customHeight="false" outlineLevel="0" collapsed="false">
      <c r="X692" s="77"/>
      <c r="Y692" s="78" t="str">
        <f aca="true">IF(TRIM($B692&amp;$C692)="","",IF(OR($W692="安装免保",$W692="技术免保",$W692="质保期内"),IF(NOT(ISNUMBER($X692)),"▲免保到期日没填",IF($X692&lt;TODAY(),"▲免保已到期，转收费",IF($X692-TODAY()&lt;=提醒天数,"免保剩"&amp;($X692-TODAY())&amp;"天","免保中"))),IF($W692="暂停维保","暂停中",IF($W692="已解约","已解约",""))))</f>
        <v/>
      </c>
      <c r="Z692" s="78" t="str">
        <f aca="true">IF(TRIM($B692&amp;$C692)="","",TRIM(IF($AA692="","",IF($AA692&lt;TODAY(),"年检已过期"&amp;(TODAY()-$AA692)&amp;"天 ",IF($AA692-TODAY()&lt;=提醒天数,"年检剩"&amp;($AA692-TODAY())&amp;"天 ","")))&amp;IF($AB692="","",IF($AB692&lt;TODAY(),"限速器已过期"&amp;(TODAY()-$AB692)&amp;"天 ",IF($AB692-TODAY()&lt;=提醒天数,"限速器剩"&amp;($AB692-TODAY())&amp;"天 ","")))&amp;IF($AC692="","",IF($AC692&lt;TODAY(),"载重试验已过期"&amp;(TODAY()-$AC692)&amp;"天 ",IF($AC692-TODAY()&lt;=提醒天数,"载重试验剩"&amp;($AC692-TODAY())&amp;"天 ","")))))</f>
        <v/>
      </c>
      <c r="AA692" s="77" t="str">
        <f aca="false">IF(TRIM($Q692&amp;"")="","",IF(ISNUMBER($Q692),IF($Q692&gt;10000,$Q692,IFERROR(DATE(INT($Q692),IF(ROUND(MOD($Q692,1)*100,0)&gt;12,ROUND(MOD($Q692,1)*10,0),ROUND(MOD($Q692,1)*100,0))+1,0),"")),IFERROR(IF(LEN($Q692)-LEN(SUBSTITUTE($Q692,".",""))&gt;=2,DATEVALUE(SUBSTITUTE(TRIM($Q692),".","-")),DATE(VALUE(LEFT(TRIM($Q692),4)),VALUE(MID(TRIM($Q692),6,2))+1,0)),"")))</f>
        <v/>
      </c>
      <c r="AB692" s="77" t="str">
        <f aca="false">IF(TRIM($S692&amp;"")="","",IF(ISNUMBER($S692),IF($S692&gt;10000,$S692,IFERROR(DATE(INT($S692),IF(ROUND(MOD($S692,1)*100,0)&gt;12,ROUND(MOD($S692,1)*10,0),ROUND(MOD($S692,1)*100,0))+1,0),"")),IFERROR(IF(LEN($S692)-LEN(SUBSTITUTE($S692,".",""))&gt;=2,DATEVALUE(SUBSTITUTE(TRIM($S692),".","-")),DATE(VALUE(LEFT(TRIM($S692),4)),VALUE(MID(TRIM($S692),6,2))+1,0)),"")))</f>
        <v/>
      </c>
      <c r="AC692" s="77" t="str">
        <f aca="false">IF(TRIM($T692&amp;"")="","",IF(ISNUMBER($T692),IF($T692&gt;10000,$T692,IFERROR(DATE(INT($T692),IF(ROUND(MOD($T692,1)*100,0)&gt;12,ROUND(MOD($T692,1)*10,0),ROUND(MOD($T692,1)*100,0))+1,0),"")),IFERROR(IF(LEN($T692)-LEN(SUBSTITUTE($T692,".",""))&gt;=2,DATEVALUE(SUBSTITUTE(TRIM($T692),".","-")),DATE(VALUE(LEFT(TRIM($T692),4)),VALUE(MID(TRIM($T692),6,2))+1,0)),"")))</f>
        <v/>
      </c>
    </row>
    <row r="693" customFormat="false" ht="14.25" hidden="false" customHeight="false" outlineLevel="0" collapsed="false">
      <c r="X693" s="77"/>
      <c r="Y693" s="78" t="str">
        <f aca="true">IF(TRIM($B693&amp;$C693)="","",IF(OR($W693="安装免保",$W693="技术免保",$W693="质保期内"),IF(NOT(ISNUMBER($X693)),"▲免保到期日没填",IF($X693&lt;TODAY(),"▲免保已到期，转收费",IF($X693-TODAY()&lt;=提醒天数,"免保剩"&amp;($X693-TODAY())&amp;"天","免保中"))),IF($W693="暂停维保","暂停中",IF($W693="已解约","已解约",""))))</f>
        <v/>
      </c>
      <c r="Z693" s="78" t="str">
        <f aca="true">IF(TRIM($B693&amp;$C693)="","",TRIM(IF($AA693="","",IF($AA693&lt;TODAY(),"年检已过期"&amp;(TODAY()-$AA693)&amp;"天 ",IF($AA693-TODAY()&lt;=提醒天数,"年检剩"&amp;($AA693-TODAY())&amp;"天 ","")))&amp;IF($AB693="","",IF($AB693&lt;TODAY(),"限速器已过期"&amp;(TODAY()-$AB693)&amp;"天 ",IF($AB693-TODAY()&lt;=提醒天数,"限速器剩"&amp;($AB693-TODAY())&amp;"天 ","")))&amp;IF($AC693="","",IF($AC693&lt;TODAY(),"载重试验已过期"&amp;(TODAY()-$AC693)&amp;"天 ",IF($AC693-TODAY()&lt;=提醒天数,"载重试验剩"&amp;($AC693-TODAY())&amp;"天 ","")))))</f>
        <v/>
      </c>
      <c r="AA693" s="77" t="str">
        <f aca="false">IF(TRIM($Q693&amp;"")="","",IF(ISNUMBER($Q693),IF($Q693&gt;10000,$Q693,IFERROR(DATE(INT($Q693),IF(ROUND(MOD($Q693,1)*100,0)&gt;12,ROUND(MOD($Q693,1)*10,0),ROUND(MOD($Q693,1)*100,0))+1,0),"")),IFERROR(IF(LEN($Q693)-LEN(SUBSTITUTE($Q693,".",""))&gt;=2,DATEVALUE(SUBSTITUTE(TRIM($Q693),".","-")),DATE(VALUE(LEFT(TRIM($Q693),4)),VALUE(MID(TRIM($Q693),6,2))+1,0)),"")))</f>
        <v/>
      </c>
      <c r="AB693" s="77" t="str">
        <f aca="false">IF(TRIM($S693&amp;"")="","",IF(ISNUMBER($S693),IF($S693&gt;10000,$S693,IFERROR(DATE(INT($S693),IF(ROUND(MOD($S693,1)*100,0)&gt;12,ROUND(MOD($S693,1)*10,0),ROUND(MOD($S693,1)*100,0))+1,0),"")),IFERROR(IF(LEN($S693)-LEN(SUBSTITUTE($S693,".",""))&gt;=2,DATEVALUE(SUBSTITUTE(TRIM($S693),".","-")),DATE(VALUE(LEFT(TRIM($S693),4)),VALUE(MID(TRIM($S693),6,2))+1,0)),"")))</f>
        <v/>
      </c>
      <c r="AC693" s="77" t="str">
        <f aca="false">IF(TRIM($T693&amp;"")="","",IF(ISNUMBER($T693),IF($T693&gt;10000,$T693,IFERROR(DATE(INT($T693),IF(ROUND(MOD($T693,1)*100,0)&gt;12,ROUND(MOD($T693,1)*10,0),ROUND(MOD($T693,1)*100,0))+1,0),"")),IFERROR(IF(LEN($T693)-LEN(SUBSTITUTE($T693,".",""))&gt;=2,DATEVALUE(SUBSTITUTE(TRIM($T693),".","-")),DATE(VALUE(LEFT(TRIM($T693),4)),VALUE(MID(TRIM($T693),6,2))+1,0)),"")))</f>
        <v/>
      </c>
    </row>
    <row r="694" customFormat="false" ht="14.25" hidden="false" customHeight="false" outlineLevel="0" collapsed="false">
      <c r="X694" s="77"/>
      <c r="Y694" s="78" t="str">
        <f aca="true">IF(TRIM($B694&amp;$C694)="","",IF(OR($W694="安装免保",$W694="技术免保",$W694="质保期内"),IF(NOT(ISNUMBER($X694)),"▲免保到期日没填",IF($X694&lt;TODAY(),"▲免保已到期，转收费",IF($X694-TODAY()&lt;=提醒天数,"免保剩"&amp;($X694-TODAY())&amp;"天","免保中"))),IF($W694="暂停维保","暂停中",IF($W694="已解约","已解约",""))))</f>
        <v/>
      </c>
      <c r="Z694" s="78" t="str">
        <f aca="true">IF(TRIM($B694&amp;$C694)="","",TRIM(IF($AA694="","",IF($AA694&lt;TODAY(),"年检已过期"&amp;(TODAY()-$AA694)&amp;"天 ",IF($AA694-TODAY()&lt;=提醒天数,"年检剩"&amp;($AA694-TODAY())&amp;"天 ","")))&amp;IF($AB694="","",IF($AB694&lt;TODAY(),"限速器已过期"&amp;(TODAY()-$AB694)&amp;"天 ",IF($AB694-TODAY()&lt;=提醒天数,"限速器剩"&amp;($AB694-TODAY())&amp;"天 ","")))&amp;IF($AC694="","",IF($AC694&lt;TODAY(),"载重试验已过期"&amp;(TODAY()-$AC694)&amp;"天 ",IF($AC694-TODAY()&lt;=提醒天数,"载重试验剩"&amp;($AC694-TODAY())&amp;"天 ","")))))</f>
        <v/>
      </c>
      <c r="AA694" s="77" t="str">
        <f aca="false">IF(TRIM($Q694&amp;"")="","",IF(ISNUMBER($Q694),IF($Q694&gt;10000,$Q694,IFERROR(DATE(INT($Q694),IF(ROUND(MOD($Q694,1)*100,0)&gt;12,ROUND(MOD($Q694,1)*10,0),ROUND(MOD($Q694,1)*100,0))+1,0),"")),IFERROR(IF(LEN($Q694)-LEN(SUBSTITUTE($Q694,".",""))&gt;=2,DATEVALUE(SUBSTITUTE(TRIM($Q694),".","-")),DATE(VALUE(LEFT(TRIM($Q694),4)),VALUE(MID(TRIM($Q694),6,2))+1,0)),"")))</f>
        <v/>
      </c>
      <c r="AB694" s="77" t="str">
        <f aca="false">IF(TRIM($S694&amp;"")="","",IF(ISNUMBER($S694),IF($S694&gt;10000,$S694,IFERROR(DATE(INT($S694),IF(ROUND(MOD($S694,1)*100,0)&gt;12,ROUND(MOD($S694,1)*10,0),ROUND(MOD($S694,1)*100,0))+1,0),"")),IFERROR(IF(LEN($S694)-LEN(SUBSTITUTE($S694,".",""))&gt;=2,DATEVALUE(SUBSTITUTE(TRIM($S694),".","-")),DATE(VALUE(LEFT(TRIM($S694),4)),VALUE(MID(TRIM($S694),6,2))+1,0)),"")))</f>
        <v/>
      </c>
      <c r="AC694" s="77" t="str">
        <f aca="false">IF(TRIM($T694&amp;"")="","",IF(ISNUMBER($T694),IF($T694&gt;10000,$T694,IFERROR(DATE(INT($T694),IF(ROUND(MOD($T694,1)*100,0)&gt;12,ROUND(MOD($T694,1)*10,0),ROUND(MOD($T694,1)*100,0))+1,0),"")),IFERROR(IF(LEN($T694)-LEN(SUBSTITUTE($T694,".",""))&gt;=2,DATEVALUE(SUBSTITUTE(TRIM($T694),".","-")),DATE(VALUE(LEFT(TRIM($T694),4)),VALUE(MID(TRIM($T694),6,2))+1,0)),"")))</f>
        <v/>
      </c>
    </row>
    <row r="695" customFormat="false" ht="14.25" hidden="false" customHeight="false" outlineLevel="0" collapsed="false">
      <c r="X695" s="77"/>
      <c r="Y695" s="78" t="str">
        <f aca="true">IF(TRIM($B695&amp;$C695)="","",IF(OR($W695="安装免保",$W695="技术免保",$W695="质保期内"),IF(NOT(ISNUMBER($X695)),"▲免保到期日没填",IF($X695&lt;TODAY(),"▲免保已到期，转收费",IF($X695-TODAY()&lt;=提醒天数,"免保剩"&amp;($X695-TODAY())&amp;"天","免保中"))),IF($W695="暂停维保","暂停中",IF($W695="已解约","已解约",""))))</f>
        <v/>
      </c>
      <c r="Z695" s="78" t="str">
        <f aca="true">IF(TRIM($B695&amp;$C695)="","",TRIM(IF($AA695="","",IF($AA695&lt;TODAY(),"年检已过期"&amp;(TODAY()-$AA695)&amp;"天 ",IF($AA695-TODAY()&lt;=提醒天数,"年检剩"&amp;($AA695-TODAY())&amp;"天 ","")))&amp;IF($AB695="","",IF($AB695&lt;TODAY(),"限速器已过期"&amp;(TODAY()-$AB695)&amp;"天 ",IF($AB695-TODAY()&lt;=提醒天数,"限速器剩"&amp;($AB695-TODAY())&amp;"天 ","")))&amp;IF($AC695="","",IF($AC695&lt;TODAY(),"载重试验已过期"&amp;(TODAY()-$AC695)&amp;"天 ",IF($AC695-TODAY()&lt;=提醒天数,"载重试验剩"&amp;($AC695-TODAY())&amp;"天 ","")))))</f>
        <v/>
      </c>
      <c r="AA695" s="77" t="str">
        <f aca="false">IF(TRIM($Q695&amp;"")="","",IF(ISNUMBER($Q695),IF($Q695&gt;10000,$Q695,IFERROR(DATE(INT($Q695),IF(ROUND(MOD($Q695,1)*100,0)&gt;12,ROUND(MOD($Q695,1)*10,0),ROUND(MOD($Q695,1)*100,0))+1,0),"")),IFERROR(IF(LEN($Q695)-LEN(SUBSTITUTE($Q695,".",""))&gt;=2,DATEVALUE(SUBSTITUTE(TRIM($Q695),".","-")),DATE(VALUE(LEFT(TRIM($Q695),4)),VALUE(MID(TRIM($Q695),6,2))+1,0)),"")))</f>
        <v/>
      </c>
      <c r="AB695" s="77" t="str">
        <f aca="false">IF(TRIM($S695&amp;"")="","",IF(ISNUMBER($S695),IF($S695&gt;10000,$S695,IFERROR(DATE(INT($S695),IF(ROUND(MOD($S695,1)*100,0)&gt;12,ROUND(MOD($S695,1)*10,0),ROUND(MOD($S695,1)*100,0))+1,0),"")),IFERROR(IF(LEN($S695)-LEN(SUBSTITUTE($S695,".",""))&gt;=2,DATEVALUE(SUBSTITUTE(TRIM($S695),".","-")),DATE(VALUE(LEFT(TRIM($S695),4)),VALUE(MID(TRIM($S695),6,2))+1,0)),"")))</f>
        <v/>
      </c>
      <c r="AC695" s="77" t="str">
        <f aca="false">IF(TRIM($T695&amp;"")="","",IF(ISNUMBER($T695),IF($T695&gt;10000,$T695,IFERROR(DATE(INT($T695),IF(ROUND(MOD($T695,1)*100,0)&gt;12,ROUND(MOD($T695,1)*10,0),ROUND(MOD($T695,1)*100,0))+1,0),"")),IFERROR(IF(LEN($T695)-LEN(SUBSTITUTE($T695,".",""))&gt;=2,DATEVALUE(SUBSTITUTE(TRIM($T695),".","-")),DATE(VALUE(LEFT(TRIM($T695),4)),VALUE(MID(TRIM($T695),6,2))+1,0)),"")))</f>
        <v/>
      </c>
    </row>
    <row r="696" customFormat="false" ht="14.25" hidden="false" customHeight="false" outlineLevel="0" collapsed="false">
      <c r="X696" s="77"/>
      <c r="Y696" s="78" t="str">
        <f aca="true">IF(TRIM($B696&amp;$C696)="","",IF(OR($W696="安装免保",$W696="技术免保",$W696="质保期内"),IF(NOT(ISNUMBER($X696)),"▲免保到期日没填",IF($X696&lt;TODAY(),"▲免保已到期，转收费",IF($X696-TODAY()&lt;=提醒天数,"免保剩"&amp;($X696-TODAY())&amp;"天","免保中"))),IF($W696="暂停维保","暂停中",IF($W696="已解约","已解约",""))))</f>
        <v/>
      </c>
      <c r="Z696" s="78" t="str">
        <f aca="true">IF(TRIM($B696&amp;$C696)="","",TRIM(IF($AA696="","",IF($AA696&lt;TODAY(),"年检已过期"&amp;(TODAY()-$AA696)&amp;"天 ",IF($AA696-TODAY()&lt;=提醒天数,"年检剩"&amp;($AA696-TODAY())&amp;"天 ","")))&amp;IF($AB696="","",IF($AB696&lt;TODAY(),"限速器已过期"&amp;(TODAY()-$AB696)&amp;"天 ",IF($AB696-TODAY()&lt;=提醒天数,"限速器剩"&amp;($AB696-TODAY())&amp;"天 ","")))&amp;IF($AC696="","",IF($AC696&lt;TODAY(),"载重试验已过期"&amp;(TODAY()-$AC696)&amp;"天 ",IF($AC696-TODAY()&lt;=提醒天数,"载重试验剩"&amp;($AC696-TODAY())&amp;"天 ","")))))</f>
        <v/>
      </c>
      <c r="AA696" s="77" t="str">
        <f aca="false">IF(TRIM($Q696&amp;"")="","",IF(ISNUMBER($Q696),IF($Q696&gt;10000,$Q696,IFERROR(DATE(INT($Q696),IF(ROUND(MOD($Q696,1)*100,0)&gt;12,ROUND(MOD($Q696,1)*10,0),ROUND(MOD($Q696,1)*100,0))+1,0),"")),IFERROR(IF(LEN($Q696)-LEN(SUBSTITUTE($Q696,".",""))&gt;=2,DATEVALUE(SUBSTITUTE(TRIM($Q696),".","-")),DATE(VALUE(LEFT(TRIM($Q696),4)),VALUE(MID(TRIM($Q696),6,2))+1,0)),"")))</f>
        <v/>
      </c>
      <c r="AB696" s="77" t="str">
        <f aca="false">IF(TRIM($S696&amp;"")="","",IF(ISNUMBER($S696),IF($S696&gt;10000,$S696,IFERROR(DATE(INT($S696),IF(ROUND(MOD($S696,1)*100,0)&gt;12,ROUND(MOD($S696,1)*10,0),ROUND(MOD($S696,1)*100,0))+1,0),"")),IFERROR(IF(LEN($S696)-LEN(SUBSTITUTE($S696,".",""))&gt;=2,DATEVALUE(SUBSTITUTE(TRIM($S696),".","-")),DATE(VALUE(LEFT(TRIM($S696),4)),VALUE(MID(TRIM($S696),6,2))+1,0)),"")))</f>
        <v/>
      </c>
      <c r="AC696" s="77" t="str">
        <f aca="false">IF(TRIM($T696&amp;"")="","",IF(ISNUMBER($T696),IF($T696&gt;10000,$T696,IFERROR(DATE(INT($T696),IF(ROUND(MOD($T696,1)*100,0)&gt;12,ROUND(MOD($T696,1)*10,0),ROUND(MOD($T696,1)*100,0))+1,0),"")),IFERROR(IF(LEN($T696)-LEN(SUBSTITUTE($T696,".",""))&gt;=2,DATEVALUE(SUBSTITUTE(TRIM($T696),".","-")),DATE(VALUE(LEFT(TRIM($T696),4)),VALUE(MID(TRIM($T696),6,2))+1,0)),"")))</f>
        <v/>
      </c>
    </row>
    <row r="697" customFormat="false" ht="14.25" hidden="false" customHeight="false" outlineLevel="0" collapsed="false">
      <c r="X697" s="77"/>
      <c r="Y697" s="78" t="str">
        <f aca="true">IF(TRIM($B697&amp;$C697)="","",IF(OR($W697="安装免保",$W697="技术免保",$W697="质保期内"),IF(NOT(ISNUMBER($X697)),"▲免保到期日没填",IF($X697&lt;TODAY(),"▲免保已到期，转收费",IF($X697-TODAY()&lt;=提醒天数,"免保剩"&amp;($X697-TODAY())&amp;"天","免保中"))),IF($W697="暂停维保","暂停中",IF($W697="已解约","已解约",""))))</f>
        <v/>
      </c>
      <c r="Z697" s="78" t="str">
        <f aca="true">IF(TRIM($B697&amp;$C697)="","",TRIM(IF($AA697="","",IF($AA697&lt;TODAY(),"年检已过期"&amp;(TODAY()-$AA697)&amp;"天 ",IF($AA697-TODAY()&lt;=提醒天数,"年检剩"&amp;($AA697-TODAY())&amp;"天 ","")))&amp;IF($AB697="","",IF($AB697&lt;TODAY(),"限速器已过期"&amp;(TODAY()-$AB697)&amp;"天 ",IF($AB697-TODAY()&lt;=提醒天数,"限速器剩"&amp;($AB697-TODAY())&amp;"天 ","")))&amp;IF($AC697="","",IF($AC697&lt;TODAY(),"载重试验已过期"&amp;(TODAY()-$AC697)&amp;"天 ",IF($AC697-TODAY()&lt;=提醒天数,"载重试验剩"&amp;($AC697-TODAY())&amp;"天 ","")))))</f>
        <v/>
      </c>
      <c r="AA697" s="77" t="str">
        <f aca="false">IF(TRIM($Q697&amp;"")="","",IF(ISNUMBER($Q697),IF($Q697&gt;10000,$Q697,IFERROR(DATE(INT($Q697),IF(ROUND(MOD($Q697,1)*100,0)&gt;12,ROUND(MOD($Q697,1)*10,0),ROUND(MOD($Q697,1)*100,0))+1,0),"")),IFERROR(IF(LEN($Q697)-LEN(SUBSTITUTE($Q697,".",""))&gt;=2,DATEVALUE(SUBSTITUTE(TRIM($Q697),".","-")),DATE(VALUE(LEFT(TRIM($Q697),4)),VALUE(MID(TRIM($Q697),6,2))+1,0)),"")))</f>
        <v/>
      </c>
      <c r="AB697" s="77" t="str">
        <f aca="false">IF(TRIM($S697&amp;"")="","",IF(ISNUMBER($S697),IF($S697&gt;10000,$S697,IFERROR(DATE(INT($S697),IF(ROUND(MOD($S697,1)*100,0)&gt;12,ROUND(MOD($S697,1)*10,0),ROUND(MOD($S697,1)*100,0))+1,0),"")),IFERROR(IF(LEN($S697)-LEN(SUBSTITUTE($S697,".",""))&gt;=2,DATEVALUE(SUBSTITUTE(TRIM($S697),".","-")),DATE(VALUE(LEFT(TRIM($S697),4)),VALUE(MID(TRIM($S697),6,2))+1,0)),"")))</f>
        <v/>
      </c>
      <c r="AC697" s="77" t="str">
        <f aca="false">IF(TRIM($T697&amp;"")="","",IF(ISNUMBER($T697),IF($T697&gt;10000,$T697,IFERROR(DATE(INT($T697),IF(ROUND(MOD($T697,1)*100,0)&gt;12,ROUND(MOD($T697,1)*10,0),ROUND(MOD($T697,1)*100,0))+1,0),"")),IFERROR(IF(LEN($T697)-LEN(SUBSTITUTE($T697,".",""))&gt;=2,DATEVALUE(SUBSTITUTE(TRIM($T697),".","-")),DATE(VALUE(LEFT(TRIM($T697),4)),VALUE(MID(TRIM($T697),6,2))+1,0)),"")))</f>
        <v/>
      </c>
    </row>
    <row r="698" customFormat="false" ht="14.25" hidden="false" customHeight="false" outlineLevel="0" collapsed="false">
      <c r="X698" s="77"/>
      <c r="Y698" s="78" t="str">
        <f aca="true">IF(TRIM($B698&amp;$C698)="","",IF(OR($W698="安装免保",$W698="技术免保",$W698="质保期内"),IF(NOT(ISNUMBER($X698)),"▲免保到期日没填",IF($X698&lt;TODAY(),"▲免保已到期，转收费",IF($X698-TODAY()&lt;=提醒天数,"免保剩"&amp;($X698-TODAY())&amp;"天","免保中"))),IF($W698="暂停维保","暂停中",IF($W698="已解约","已解约",""))))</f>
        <v/>
      </c>
      <c r="Z698" s="78" t="str">
        <f aca="true">IF(TRIM($B698&amp;$C698)="","",TRIM(IF($AA698="","",IF($AA698&lt;TODAY(),"年检已过期"&amp;(TODAY()-$AA698)&amp;"天 ",IF($AA698-TODAY()&lt;=提醒天数,"年检剩"&amp;($AA698-TODAY())&amp;"天 ","")))&amp;IF($AB698="","",IF($AB698&lt;TODAY(),"限速器已过期"&amp;(TODAY()-$AB698)&amp;"天 ",IF($AB698-TODAY()&lt;=提醒天数,"限速器剩"&amp;($AB698-TODAY())&amp;"天 ","")))&amp;IF($AC698="","",IF($AC698&lt;TODAY(),"载重试验已过期"&amp;(TODAY()-$AC698)&amp;"天 ",IF($AC698-TODAY()&lt;=提醒天数,"载重试验剩"&amp;($AC698-TODAY())&amp;"天 ","")))))</f>
        <v/>
      </c>
      <c r="AA698" s="77" t="str">
        <f aca="false">IF(TRIM($Q698&amp;"")="","",IF(ISNUMBER($Q698),IF($Q698&gt;10000,$Q698,IFERROR(DATE(INT($Q698),IF(ROUND(MOD($Q698,1)*100,0)&gt;12,ROUND(MOD($Q698,1)*10,0),ROUND(MOD($Q698,1)*100,0))+1,0),"")),IFERROR(IF(LEN($Q698)-LEN(SUBSTITUTE($Q698,".",""))&gt;=2,DATEVALUE(SUBSTITUTE(TRIM($Q698),".","-")),DATE(VALUE(LEFT(TRIM($Q698),4)),VALUE(MID(TRIM($Q698),6,2))+1,0)),"")))</f>
        <v/>
      </c>
      <c r="AB698" s="77" t="str">
        <f aca="false">IF(TRIM($S698&amp;"")="","",IF(ISNUMBER($S698),IF($S698&gt;10000,$S698,IFERROR(DATE(INT($S698),IF(ROUND(MOD($S698,1)*100,0)&gt;12,ROUND(MOD($S698,1)*10,0),ROUND(MOD($S698,1)*100,0))+1,0),"")),IFERROR(IF(LEN($S698)-LEN(SUBSTITUTE($S698,".",""))&gt;=2,DATEVALUE(SUBSTITUTE(TRIM($S698),".","-")),DATE(VALUE(LEFT(TRIM($S698),4)),VALUE(MID(TRIM($S698),6,2))+1,0)),"")))</f>
        <v/>
      </c>
      <c r="AC698" s="77" t="str">
        <f aca="false">IF(TRIM($T698&amp;"")="","",IF(ISNUMBER($T698),IF($T698&gt;10000,$T698,IFERROR(DATE(INT($T698),IF(ROUND(MOD($T698,1)*100,0)&gt;12,ROUND(MOD($T698,1)*10,0),ROUND(MOD($T698,1)*100,0))+1,0),"")),IFERROR(IF(LEN($T698)-LEN(SUBSTITUTE($T698,".",""))&gt;=2,DATEVALUE(SUBSTITUTE(TRIM($T698),".","-")),DATE(VALUE(LEFT(TRIM($T698),4)),VALUE(MID(TRIM($T698),6,2))+1,0)),"")))</f>
        <v/>
      </c>
    </row>
    <row r="699" customFormat="false" ht="14.25" hidden="false" customHeight="false" outlineLevel="0" collapsed="false">
      <c r="X699" s="77"/>
      <c r="Y699" s="78" t="str">
        <f aca="true">IF(TRIM($B699&amp;$C699)="","",IF(OR($W699="安装免保",$W699="技术免保",$W699="质保期内"),IF(NOT(ISNUMBER($X699)),"▲免保到期日没填",IF($X699&lt;TODAY(),"▲免保已到期，转收费",IF($X699-TODAY()&lt;=提醒天数,"免保剩"&amp;($X699-TODAY())&amp;"天","免保中"))),IF($W699="暂停维保","暂停中",IF($W699="已解约","已解约",""))))</f>
        <v/>
      </c>
      <c r="Z699" s="78" t="str">
        <f aca="true">IF(TRIM($B699&amp;$C699)="","",TRIM(IF($AA699="","",IF($AA699&lt;TODAY(),"年检已过期"&amp;(TODAY()-$AA699)&amp;"天 ",IF($AA699-TODAY()&lt;=提醒天数,"年检剩"&amp;($AA699-TODAY())&amp;"天 ","")))&amp;IF($AB699="","",IF($AB699&lt;TODAY(),"限速器已过期"&amp;(TODAY()-$AB699)&amp;"天 ",IF($AB699-TODAY()&lt;=提醒天数,"限速器剩"&amp;($AB699-TODAY())&amp;"天 ","")))&amp;IF($AC699="","",IF($AC699&lt;TODAY(),"载重试验已过期"&amp;(TODAY()-$AC699)&amp;"天 ",IF($AC699-TODAY()&lt;=提醒天数,"载重试验剩"&amp;($AC699-TODAY())&amp;"天 ","")))))</f>
        <v/>
      </c>
      <c r="AA699" s="77" t="str">
        <f aca="false">IF(TRIM($Q699&amp;"")="","",IF(ISNUMBER($Q699),IF($Q699&gt;10000,$Q699,IFERROR(DATE(INT($Q699),IF(ROUND(MOD($Q699,1)*100,0)&gt;12,ROUND(MOD($Q699,1)*10,0),ROUND(MOD($Q699,1)*100,0))+1,0),"")),IFERROR(IF(LEN($Q699)-LEN(SUBSTITUTE($Q699,".",""))&gt;=2,DATEVALUE(SUBSTITUTE(TRIM($Q699),".","-")),DATE(VALUE(LEFT(TRIM($Q699),4)),VALUE(MID(TRIM($Q699),6,2))+1,0)),"")))</f>
        <v/>
      </c>
      <c r="AB699" s="77" t="str">
        <f aca="false">IF(TRIM($S699&amp;"")="","",IF(ISNUMBER($S699),IF($S699&gt;10000,$S699,IFERROR(DATE(INT($S699),IF(ROUND(MOD($S699,1)*100,0)&gt;12,ROUND(MOD($S699,1)*10,0),ROUND(MOD($S699,1)*100,0))+1,0),"")),IFERROR(IF(LEN($S699)-LEN(SUBSTITUTE($S699,".",""))&gt;=2,DATEVALUE(SUBSTITUTE(TRIM($S699),".","-")),DATE(VALUE(LEFT(TRIM($S699),4)),VALUE(MID(TRIM($S699),6,2))+1,0)),"")))</f>
        <v/>
      </c>
      <c r="AC699" s="77" t="str">
        <f aca="false">IF(TRIM($T699&amp;"")="","",IF(ISNUMBER($T699),IF($T699&gt;10000,$T699,IFERROR(DATE(INT($T699),IF(ROUND(MOD($T699,1)*100,0)&gt;12,ROUND(MOD($T699,1)*10,0),ROUND(MOD($T699,1)*100,0))+1,0),"")),IFERROR(IF(LEN($T699)-LEN(SUBSTITUTE($T699,".",""))&gt;=2,DATEVALUE(SUBSTITUTE(TRIM($T699),".","-")),DATE(VALUE(LEFT(TRIM($T699),4)),VALUE(MID(TRIM($T699),6,2))+1,0)),"")))</f>
        <v/>
      </c>
    </row>
    <row r="700" customFormat="false" ht="14.25" hidden="false" customHeight="false" outlineLevel="0" collapsed="false">
      <c r="X700" s="77"/>
      <c r="Y700" s="78" t="str">
        <f aca="true">IF(TRIM($B700&amp;$C700)="","",IF(OR($W700="安装免保",$W700="技术免保",$W700="质保期内"),IF(NOT(ISNUMBER($X700)),"▲免保到期日没填",IF($X700&lt;TODAY(),"▲免保已到期，转收费",IF($X700-TODAY()&lt;=提醒天数,"免保剩"&amp;($X700-TODAY())&amp;"天","免保中"))),IF($W700="暂停维保","暂停中",IF($W700="已解约","已解约",""))))</f>
        <v/>
      </c>
      <c r="Z700" s="78" t="str">
        <f aca="true">IF(TRIM($B700&amp;$C700)="","",TRIM(IF($AA700="","",IF($AA700&lt;TODAY(),"年检已过期"&amp;(TODAY()-$AA700)&amp;"天 ",IF($AA700-TODAY()&lt;=提醒天数,"年检剩"&amp;($AA700-TODAY())&amp;"天 ","")))&amp;IF($AB700="","",IF($AB700&lt;TODAY(),"限速器已过期"&amp;(TODAY()-$AB700)&amp;"天 ",IF($AB700-TODAY()&lt;=提醒天数,"限速器剩"&amp;($AB700-TODAY())&amp;"天 ","")))&amp;IF($AC700="","",IF($AC700&lt;TODAY(),"载重试验已过期"&amp;(TODAY()-$AC700)&amp;"天 ",IF($AC700-TODAY()&lt;=提醒天数,"载重试验剩"&amp;($AC700-TODAY())&amp;"天 ","")))))</f>
        <v/>
      </c>
      <c r="AA700" s="77" t="str">
        <f aca="false">IF(TRIM($Q700&amp;"")="","",IF(ISNUMBER($Q700),IF($Q700&gt;10000,$Q700,IFERROR(DATE(INT($Q700),IF(ROUND(MOD($Q700,1)*100,0)&gt;12,ROUND(MOD($Q700,1)*10,0),ROUND(MOD($Q700,1)*100,0))+1,0),"")),IFERROR(IF(LEN($Q700)-LEN(SUBSTITUTE($Q700,".",""))&gt;=2,DATEVALUE(SUBSTITUTE(TRIM($Q700),".","-")),DATE(VALUE(LEFT(TRIM($Q700),4)),VALUE(MID(TRIM($Q700),6,2))+1,0)),"")))</f>
        <v/>
      </c>
      <c r="AB700" s="77" t="str">
        <f aca="false">IF(TRIM($S700&amp;"")="","",IF(ISNUMBER($S700),IF($S700&gt;10000,$S700,IFERROR(DATE(INT($S700),IF(ROUND(MOD($S700,1)*100,0)&gt;12,ROUND(MOD($S700,1)*10,0),ROUND(MOD($S700,1)*100,0))+1,0),"")),IFERROR(IF(LEN($S700)-LEN(SUBSTITUTE($S700,".",""))&gt;=2,DATEVALUE(SUBSTITUTE(TRIM($S700),".","-")),DATE(VALUE(LEFT(TRIM($S700),4)),VALUE(MID(TRIM($S700),6,2))+1,0)),"")))</f>
        <v/>
      </c>
      <c r="AC700" s="77" t="str">
        <f aca="false">IF(TRIM($T700&amp;"")="","",IF(ISNUMBER($T700),IF($T700&gt;10000,$T700,IFERROR(DATE(INT($T700),IF(ROUND(MOD($T700,1)*100,0)&gt;12,ROUND(MOD($T700,1)*10,0),ROUND(MOD($T700,1)*100,0))+1,0),"")),IFERROR(IF(LEN($T700)-LEN(SUBSTITUTE($T700,".",""))&gt;=2,DATEVALUE(SUBSTITUTE(TRIM($T700),".","-")),DATE(VALUE(LEFT(TRIM($T700),4)),VALUE(MID(TRIM($T700),6,2))+1,0)),"")))</f>
        <v/>
      </c>
    </row>
    <row r="701" customFormat="false" ht="14.25" hidden="false" customHeight="false" outlineLevel="0" collapsed="false">
      <c r="X701" s="77"/>
      <c r="Y701" s="78" t="str">
        <f aca="true">IF(TRIM($B701&amp;$C701)="","",IF(OR($W701="安装免保",$W701="技术免保",$W701="质保期内"),IF(NOT(ISNUMBER($X701)),"▲免保到期日没填",IF($X701&lt;TODAY(),"▲免保已到期，转收费",IF($X701-TODAY()&lt;=提醒天数,"免保剩"&amp;($X701-TODAY())&amp;"天","免保中"))),IF($W701="暂停维保","暂停中",IF($W701="已解约","已解约",""))))</f>
        <v/>
      </c>
      <c r="Z701" s="78" t="str">
        <f aca="true">IF(TRIM($B701&amp;$C701)="","",TRIM(IF($AA701="","",IF($AA701&lt;TODAY(),"年检已过期"&amp;(TODAY()-$AA701)&amp;"天 ",IF($AA701-TODAY()&lt;=提醒天数,"年检剩"&amp;($AA701-TODAY())&amp;"天 ","")))&amp;IF($AB701="","",IF($AB701&lt;TODAY(),"限速器已过期"&amp;(TODAY()-$AB701)&amp;"天 ",IF($AB701-TODAY()&lt;=提醒天数,"限速器剩"&amp;($AB701-TODAY())&amp;"天 ","")))&amp;IF($AC701="","",IF($AC701&lt;TODAY(),"载重试验已过期"&amp;(TODAY()-$AC701)&amp;"天 ",IF($AC701-TODAY()&lt;=提醒天数,"载重试验剩"&amp;($AC701-TODAY())&amp;"天 ","")))))</f>
        <v/>
      </c>
      <c r="AA701" s="77" t="str">
        <f aca="false">IF(TRIM($Q701&amp;"")="","",IF(ISNUMBER($Q701),IF($Q701&gt;10000,$Q701,IFERROR(DATE(INT($Q701),IF(ROUND(MOD($Q701,1)*100,0)&gt;12,ROUND(MOD($Q701,1)*10,0),ROUND(MOD($Q701,1)*100,0))+1,0),"")),IFERROR(IF(LEN($Q701)-LEN(SUBSTITUTE($Q701,".",""))&gt;=2,DATEVALUE(SUBSTITUTE(TRIM($Q701),".","-")),DATE(VALUE(LEFT(TRIM($Q701),4)),VALUE(MID(TRIM($Q701),6,2))+1,0)),"")))</f>
        <v/>
      </c>
      <c r="AB701" s="77" t="str">
        <f aca="false">IF(TRIM($S701&amp;"")="","",IF(ISNUMBER($S701),IF($S701&gt;10000,$S701,IFERROR(DATE(INT($S701),IF(ROUND(MOD($S701,1)*100,0)&gt;12,ROUND(MOD($S701,1)*10,0),ROUND(MOD($S701,1)*100,0))+1,0),"")),IFERROR(IF(LEN($S701)-LEN(SUBSTITUTE($S701,".",""))&gt;=2,DATEVALUE(SUBSTITUTE(TRIM($S701),".","-")),DATE(VALUE(LEFT(TRIM($S701),4)),VALUE(MID(TRIM($S701),6,2))+1,0)),"")))</f>
        <v/>
      </c>
      <c r="AC701" s="77" t="str">
        <f aca="false">IF(TRIM($T701&amp;"")="","",IF(ISNUMBER($T701),IF($T701&gt;10000,$T701,IFERROR(DATE(INT($T701),IF(ROUND(MOD($T701,1)*100,0)&gt;12,ROUND(MOD($T701,1)*10,0),ROUND(MOD($T701,1)*100,0))+1,0),"")),IFERROR(IF(LEN($T701)-LEN(SUBSTITUTE($T701,".",""))&gt;=2,DATEVALUE(SUBSTITUTE(TRIM($T701),".","-")),DATE(VALUE(LEFT(TRIM($T701),4)),VALUE(MID(TRIM($T701),6,2))+1,0)),"")))</f>
        <v/>
      </c>
    </row>
    <row r="702" customFormat="false" ht="14.25" hidden="false" customHeight="false" outlineLevel="0" collapsed="false">
      <c r="X702" s="77"/>
      <c r="Y702" s="78" t="str">
        <f aca="true">IF(TRIM($B702&amp;$C702)="","",IF(OR($W702="安装免保",$W702="技术免保",$W702="质保期内"),IF(NOT(ISNUMBER($X702)),"▲免保到期日没填",IF($X702&lt;TODAY(),"▲免保已到期，转收费",IF($X702-TODAY()&lt;=提醒天数,"免保剩"&amp;($X702-TODAY())&amp;"天","免保中"))),IF($W702="暂停维保","暂停中",IF($W702="已解约","已解约",""))))</f>
        <v/>
      </c>
      <c r="Z702" s="78" t="str">
        <f aca="true">IF(TRIM($B702&amp;$C702)="","",TRIM(IF($AA702="","",IF($AA702&lt;TODAY(),"年检已过期"&amp;(TODAY()-$AA702)&amp;"天 ",IF($AA702-TODAY()&lt;=提醒天数,"年检剩"&amp;($AA702-TODAY())&amp;"天 ","")))&amp;IF($AB702="","",IF($AB702&lt;TODAY(),"限速器已过期"&amp;(TODAY()-$AB702)&amp;"天 ",IF($AB702-TODAY()&lt;=提醒天数,"限速器剩"&amp;($AB702-TODAY())&amp;"天 ","")))&amp;IF($AC702="","",IF($AC702&lt;TODAY(),"载重试验已过期"&amp;(TODAY()-$AC702)&amp;"天 ",IF($AC702-TODAY()&lt;=提醒天数,"载重试验剩"&amp;($AC702-TODAY())&amp;"天 ","")))))</f>
        <v/>
      </c>
      <c r="AA702" s="77" t="str">
        <f aca="false">IF(TRIM($Q702&amp;"")="","",IF(ISNUMBER($Q702),IF($Q702&gt;10000,$Q702,IFERROR(DATE(INT($Q702),IF(ROUND(MOD($Q702,1)*100,0)&gt;12,ROUND(MOD($Q702,1)*10,0),ROUND(MOD($Q702,1)*100,0))+1,0),"")),IFERROR(IF(LEN($Q702)-LEN(SUBSTITUTE($Q702,".",""))&gt;=2,DATEVALUE(SUBSTITUTE(TRIM($Q702),".","-")),DATE(VALUE(LEFT(TRIM($Q702),4)),VALUE(MID(TRIM($Q702),6,2))+1,0)),"")))</f>
        <v/>
      </c>
      <c r="AB702" s="77" t="str">
        <f aca="false">IF(TRIM($S702&amp;"")="","",IF(ISNUMBER($S702),IF($S702&gt;10000,$S702,IFERROR(DATE(INT($S702),IF(ROUND(MOD($S702,1)*100,0)&gt;12,ROUND(MOD($S702,1)*10,0),ROUND(MOD($S702,1)*100,0))+1,0),"")),IFERROR(IF(LEN($S702)-LEN(SUBSTITUTE($S702,".",""))&gt;=2,DATEVALUE(SUBSTITUTE(TRIM($S702),".","-")),DATE(VALUE(LEFT(TRIM($S702),4)),VALUE(MID(TRIM($S702),6,2))+1,0)),"")))</f>
        <v/>
      </c>
      <c r="AC702" s="77" t="str">
        <f aca="false">IF(TRIM($T702&amp;"")="","",IF(ISNUMBER($T702),IF($T702&gt;10000,$T702,IFERROR(DATE(INT($T702),IF(ROUND(MOD($T702,1)*100,0)&gt;12,ROUND(MOD($T702,1)*10,0),ROUND(MOD($T702,1)*100,0))+1,0),"")),IFERROR(IF(LEN($T702)-LEN(SUBSTITUTE($T702,".",""))&gt;=2,DATEVALUE(SUBSTITUTE(TRIM($T702),".","-")),DATE(VALUE(LEFT(TRIM($T702),4)),VALUE(MID(TRIM($T702),6,2))+1,0)),"")))</f>
        <v/>
      </c>
    </row>
    <row r="703" customFormat="false" ht="14.25" hidden="false" customHeight="false" outlineLevel="0" collapsed="false">
      <c r="X703" s="77"/>
      <c r="Y703" s="78" t="str">
        <f aca="true">IF(TRIM($B703&amp;$C703)="","",IF(OR($W703="安装免保",$W703="技术免保",$W703="质保期内"),IF(NOT(ISNUMBER($X703)),"▲免保到期日没填",IF($X703&lt;TODAY(),"▲免保已到期，转收费",IF($X703-TODAY()&lt;=提醒天数,"免保剩"&amp;($X703-TODAY())&amp;"天","免保中"))),IF($W703="暂停维保","暂停中",IF($W703="已解约","已解约",""))))</f>
        <v/>
      </c>
      <c r="Z703" s="78" t="str">
        <f aca="true">IF(TRIM($B703&amp;$C703)="","",TRIM(IF($AA703="","",IF($AA703&lt;TODAY(),"年检已过期"&amp;(TODAY()-$AA703)&amp;"天 ",IF($AA703-TODAY()&lt;=提醒天数,"年检剩"&amp;($AA703-TODAY())&amp;"天 ","")))&amp;IF($AB703="","",IF($AB703&lt;TODAY(),"限速器已过期"&amp;(TODAY()-$AB703)&amp;"天 ",IF($AB703-TODAY()&lt;=提醒天数,"限速器剩"&amp;($AB703-TODAY())&amp;"天 ","")))&amp;IF($AC703="","",IF($AC703&lt;TODAY(),"载重试验已过期"&amp;(TODAY()-$AC703)&amp;"天 ",IF($AC703-TODAY()&lt;=提醒天数,"载重试验剩"&amp;($AC703-TODAY())&amp;"天 ","")))))</f>
        <v/>
      </c>
      <c r="AA703" s="77" t="str">
        <f aca="false">IF(TRIM($Q703&amp;"")="","",IF(ISNUMBER($Q703),IF($Q703&gt;10000,$Q703,IFERROR(DATE(INT($Q703),IF(ROUND(MOD($Q703,1)*100,0)&gt;12,ROUND(MOD($Q703,1)*10,0),ROUND(MOD($Q703,1)*100,0))+1,0),"")),IFERROR(IF(LEN($Q703)-LEN(SUBSTITUTE($Q703,".",""))&gt;=2,DATEVALUE(SUBSTITUTE(TRIM($Q703),".","-")),DATE(VALUE(LEFT(TRIM($Q703),4)),VALUE(MID(TRIM($Q703),6,2))+1,0)),"")))</f>
        <v/>
      </c>
      <c r="AB703" s="77" t="str">
        <f aca="false">IF(TRIM($S703&amp;"")="","",IF(ISNUMBER($S703),IF($S703&gt;10000,$S703,IFERROR(DATE(INT($S703),IF(ROUND(MOD($S703,1)*100,0)&gt;12,ROUND(MOD($S703,1)*10,0),ROUND(MOD($S703,1)*100,0))+1,0),"")),IFERROR(IF(LEN($S703)-LEN(SUBSTITUTE($S703,".",""))&gt;=2,DATEVALUE(SUBSTITUTE(TRIM($S703),".","-")),DATE(VALUE(LEFT(TRIM($S703),4)),VALUE(MID(TRIM($S703),6,2))+1,0)),"")))</f>
        <v/>
      </c>
      <c r="AC703" s="77" t="str">
        <f aca="false">IF(TRIM($T703&amp;"")="","",IF(ISNUMBER($T703),IF($T703&gt;10000,$T703,IFERROR(DATE(INT($T703),IF(ROUND(MOD($T703,1)*100,0)&gt;12,ROUND(MOD($T703,1)*10,0),ROUND(MOD($T703,1)*100,0))+1,0),"")),IFERROR(IF(LEN($T703)-LEN(SUBSTITUTE($T703,".",""))&gt;=2,DATEVALUE(SUBSTITUTE(TRIM($T703),".","-")),DATE(VALUE(LEFT(TRIM($T703),4)),VALUE(MID(TRIM($T703),6,2))+1,0)),"")))</f>
        <v/>
      </c>
    </row>
    <row r="704" customFormat="false" ht="14.25" hidden="false" customHeight="false" outlineLevel="0" collapsed="false">
      <c r="X704" s="77"/>
      <c r="Y704" s="78" t="str">
        <f aca="true">IF(TRIM($B704&amp;$C704)="","",IF(OR($W704="安装免保",$W704="技术免保",$W704="质保期内"),IF(NOT(ISNUMBER($X704)),"▲免保到期日没填",IF($X704&lt;TODAY(),"▲免保已到期，转收费",IF($X704-TODAY()&lt;=提醒天数,"免保剩"&amp;($X704-TODAY())&amp;"天","免保中"))),IF($W704="暂停维保","暂停中",IF($W704="已解约","已解约",""))))</f>
        <v/>
      </c>
      <c r="Z704" s="78" t="str">
        <f aca="true">IF(TRIM($B704&amp;$C704)="","",TRIM(IF($AA704="","",IF($AA704&lt;TODAY(),"年检已过期"&amp;(TODAY()-$AA704)&amp;"天 ",IF($AA704-TODAY()&lt;=提醒天数,"年检剩"&amp;($AA704-TODAY())&amp;"天 ","")))&amp;IF($AB704="","",IF($AB704&lt;TODAY(),"限速器已过期"&amp;(TODAY()-$AB704)&amp;"天 ",IF($AB704-TODAY()&lt;=提醒天数,"限速器剩"&amp;($AB704-TODAY())&amp;"天 ","")))&amp;IF($AC704="","",IF($AC704&lt;TODAY(),"载重试验已过期"&amp;(TODAY()-$AC704)&amp;"天 ",IF($AC704-TODAY()&lt;=提醒天数,"载重试验剩"&amp;($AC704-TODAY())&amp;"天 ","")))))</f>
        <v/>
      </c>
      <c r="AA704" s="77" t="str">
        <f aca="false">IF(TRIM($Q704&amp;"")="","",IF(ISNUMBER($Q704),IF($Q704&gt;10000,$Q704,IFERROR(DATE(INT($Q704),IF(ROUND(MOD($Q704,1)*100,0)&gt;12,ROUND(MOD($Q704,1)*10,0),ROUND(MOD($Q704,1)*100,0))+1,0),"")),IFERROR(IF(LEN($Q704)-LEN(SUBSTITUTE($Q704,".",""))&gt;=2,DATEVALUE(SUBSTITUTE(TRIM($Q704),".","-")),DATE(VALUE(LEFT(TRIM($Q704),4)),VALUE(MID(TRIM($Q704),6,2))+1,0)),"")))</f>
        <v/>
      </c>
      <c r="AB704" s="77" t="str">
        <f aca="false">IF(TRIM($S704&amp;"")="","",IF(ISNUMBER($S704),IF($S704&gt;10000,$S704,IFERROR(DATE(INT($S704),IF(ROUND(MOD($S704,1)*100,0)&gt;12,ROUND(MOD($S704,1)*10,0),ROUND(MOD($S704,1)*100,0))+1,0),"")),IFERROR(IF(LEN($S704)-LEN(SUBSTITUTE($S704,".",""))&gt;=2,DATEVALUE(SUBSTITUTE(TRIM($S704),".","-")),DATE(VALUE(LEFT(TRIM($S704),4)),VALUE(MID(TRIM($S704),6,2))+1,0)),"")))</f>
        <v/>
      </c>
      <c r="AC704" s="77" t="str">
        <f aca="false">IF(TRIM($T704&amp;"")="","",IF(ISNUMBER($T704),IF($T704&gt;10000,$T704,IFERROR(DATE(INT($T704),IF(ROUND(MOD($T704,1)*100,0)&gt;12,ROUND(MOD($T704,1)*10,0),ROUND(MOD($T704,1)*100,0))+1,0),"")),IFERROR(IF(LEN($T704)-LEN(SUBSTITUTE($T704,".",""))&gt;=2,DATEVALUE(SUBSTITUTE(TRIM($T704),".","-")),DATE(VALUE(LEFT(TRIM($T704),4)),VALUE(MID(TRIM($T704),6,2))+1,0)),"")))</f>
        <v/>
      </c>
    </row>
    <row r="705" customFormat="false" ht="14.25" hidden="false" customHeight="false" outlineLevel="0" collapsed="false">
      <c r="X705" s="77"/>
      <c r="Y705" s="78" t="str">
        <f aca="true">IF(TRIM($B705&amp;$C705)="","",IF(OR($W705="安装免保",$W705="技术免保",$W705="质保期内"),IF(NOT(ISNUMBER($X705)),"▲免保到期日没填",IF($X705&lt;TODAY(),"▲免保已到期，转收费",IF($X705-TODAY()&lt;=提醒天数,"免保剩"&amp;($X705-TODAY())&amp;"天","免保中"))),IF($W705="暂停维保","暂停中",IF($W705="已解约","已解约",""))))</f>
        <v/>
      </c>
      <c r="Z705" s="78" t="str">
        <f aca="true">IF(TRIM($B705&amp;$C705)="","",TRIM(IF($AA705="","",IF($AA705&lt;TODAY(),"年检已过期"&amp;(TODAY()-$AA705)&amp;"天 ",IF($AA705-TODAY()&lt;=提醒天数,"年检剩"&amp;($AA705-TODAY())&amp;"天 ","")))&amp;IF($AB705="","",IF($AB705&lt;TODAY(),"限速器已过期"&amp;(TODAY()-$AB705)&amp;"天 ",IF($AB705-TODAY()&lt;=提醒天数,"限速器剩"&amp;($AB705-TODAY())&amp;"天 ","")))&amp;IF($AC705="","",IF($AC705&lt;TODAY(),"载重试验已过期"&amp;(TODAY()-$AC705)&amp;"天 ",IF($AC705-TODAY()&lt;=提醒天数,"载重试验剩"&amp;($AC705-TODAY())&amp;"天 ","")))))</f>
        <v/>
      </c>
      <c r="AA705" s="77" t="str">
        <f aca="false">IF(TRIM($Q705&amp;"")="","",IF(ISNUMBER($Q705),IF($Q705&gt;10000,$Q705,IFERROR(DATE(INT($Q705),IF(ROUND(MOD($Q705,1)*100,0)&gt;12,ROUND(MOD($Q705,1)*10,0),ROUND(MOD($Q705,1)*100,0))+1,0),"")),IFERROR(IF(LEN($Q705)-LEN(SUBSTITUTE($Q705,".",""))&gt;=2,DATEVALUE(SUBSTITUTE(TRIM($Q705),".","-")),DATE(VALUE(LEFT(TRIM($Q705),4)),VALUE(MID(TRIM($Q705),6,2))+1,0)),"")))</f>
        <v/>
      </c>
      <c r="AB705" s="77" t="str">
        <f aca="false">IF(TRIM($S705&amp;"")="","",IF(ISNUMBER($S705),IF($S705&gt;10000,$S705,IFERROR(DATE(INT($S705),IF(ROUND(MOD($S705,1)*100,0)&gt;12,ROUND(MOD($S705,1)*10,0),ROUND(MOD($S705,1)*100,0))+1,0),"")),IFERROR(IF(LEN($S705)-LEN(SUBSTITUTE($S705,".",""))&gt;=2,DATEVALUE(SUBSTITUTE(TRIM($S705),".","-")),DATE(VALUE(LEFT(TRIM($S705),4)),VALUE(MID(TRIM($S705),6,2))+1,0)),"")))</f>
        <v/>
      </c>
      <c r="AC705" s="77" t="str">
        <f aca="false">IF(TRIM($T705&amp;"")="","",IF(ISNUMBER($T705),IF($T705&gt;10000,$T705,IFERROR(DATE(INT($T705),IF(ROUND(MOD($T705,1)*100,0)&gt;12,ROUND(MOD($T705,1)*10,0),ROUND(MOD($T705,1)*100,0))+1,0),"")),IFERROR(IF(LEN($T705)-LEN(SUBSTITUTE($T705,".",""))&gt;=2,DATEVALUE(SUBSTITUTE(TRIM($T705),".","-")),DATE(VALUE(LEFT(TRIM($T705),4)),VALUE(MID(TRIM($T705),6,2))+1,0)),"")))</f>
        <v/>
      </c>
    </row>
    <row r="706" customFormat="false" ht="14.25" hidden="false" customHeight="false" outlineLevel="0" collapsed="false">
      <c r="X706" s="77"/>
      <c r="Y706" s="78" t="str">
        <f aca="true">IF(TRIM($B706&amp;$C706)="","",IF(OR($W706="安装免保",$W706="技术免保",$W706="质保期内"),IF(NOT(ISNUMBER($X706)),"▲免保到期日没填",IF($X706&lt;TODAY(),"▲免保已到期，转收费",IF($X706-TODAY()&lt;=提醒天数,"免保剩"&amp;($X706-TODAY())&amp;"天","免保中"))),IF($W706="暂停维保","暂停中",IF($W706="已解约","已解约",""))))</f>
        <v/>
      </c>
      <c r="Z706" s="78" t="str">
        <f aca="true">IF(TRIM($B706&amp;$C706)="","",TRIM(IF($AA706="","",IF($AA706&lt;TODAY(),"年检已过期"&amp;(TODAY()-$AA706)&amp;"天 ",IF($AA706-TODAY()&lt;=提醒天数,"年检剩"&amp;($AA706-TODAY())&amp;"天 ","")))&amp;IF($AB706="","",IF($AB706&lt;TODAY(),"限速器已过期"&amp;(TODAY()-$AB706)&amp;"天 ",IF($AB706-TODAY()&lt;=提醒天数,"限速器剩"&amp;($AB706-TODAY())&amp;"天 ","")))&amp;IF($AC706="","",IF($AC706&lt;TODAY(),"载重试验已过期"&amp;(TODAY()-$AC706)&amp;"天 ",IF($AC706-TODAY()&lt;=提醒天数,"载重试验剩"&amp;($AC706-TODAY())&amp;"天 ","")))))</f>
        <v/>
      </c>
      <c r="AA706" s="77" t="str">
        <f aca="false">IF(TRIM($Q706&amp;"")="","",IF(ISNUMBER($Q706),IF($Q706&gt;10000,$Q706,IFERROR(DATE(INT($Q706),IF(ROUND(MOD($Q706,1)*100,0)&gt;12,ROUND(MOD($Q706,1)*10,0),ROUND(MOD($Q706,1)*100,0))+1,0),"")),IFERROR(IF(LEN($Q706)-LEN(SUBSTITUTE($Q706,".",""))&gt;=2,DATEVALUE(SUBSTITUTE(TRIM($Q706),".","-")),DATE(VALUE(LEFT(TRIM($Q706),4)),VALUE(MID(TRIM($Q706),6,2))+1,0)),"")))</f>
        <v/>
      </c>
      <c r="AB706" s="77" t="str">
        <f aca="false">IF(TRIM($S706&amp;"")="","",IF(ISNUMBER($S706),IF($S706&gt;10000,$S706,IFERROR(DATE(INT($S706),IF(ROUND(MOD($S706,1)*100,0)&gt;12,ROUND(MOD($S706,1)*10,0),ROUND(MOD($S706,1)*100,0))+1,0),"")),IFERROR(IF(LEN($S706)-LEN(SUBSTITUTE($S706,".",""))&gt;=2,DATEVALUE(SUBSTITUTE(TRIM($S706),".","-")),DATE(VALUE(LEFT(TRIM($S706),4)),VALUE(MID(TRIM($S706),6,2))+1,0)),"")))</f>
        <v/>
      </c>
      <c r="AC706" s="77" t="str">
        <f aca="false">IF(TRIM($T706&amp;"")="","",IF(ISNUMBER($T706),IF($T706&gt;10000,$T706,IFERROR(DATE(INT($T706),IF(ROUND(MOD($T706,1)*100,0)&gt;12,ROUND(MOD($T706,1)*10,0),ROUND(MOD($T706,1)*100,0))+1,0),"")),IFERROR(IF(LEN($T706)-LEN(SUBSTITUTE($T706,".",""))&gt;=2,DATEVALUE(SUBSTITUTE(TRIM($T706),".","-")),DATE(VALUE(LEFT(TRIM($T706),4)),VALUE(MID(TRIM($T706),6,2))+1,0)),"")))</f>
        <v/>
      </c>
    </row>
    <row r="707" customFormat="false" ht="14.25" hidden="false" customHeight="false" outlineLevel="0" collapsed="false">
      <c r="X707" s="77"/>
      <c r="Y707" s="78" t="str">
        <f aca="true">IF(TRIM($B707&amp;$C707)="","",IF(OR($W707="安装免保",$W707="技术免保",$W707="质保期内"),IF(NOT(ISNUMBER($X707)),"▲免保到期日没填",IF($X707&lt;TODAY(),"▲免保已到期，转收费",IF($X707-TODAY()&lt;=提醒天数,"免保剩"&amp;($X707-TODAY())&amp;"天","免保中"))),IF($W707="暂停维保","暂停中",IF($W707="已解约","已解约",""))))</f>
        <v/>
      </c>
      <c r="Z707" s="78" t="str">
        <f aca="true">IF(TRIM($B707&amp;$C707)="","",TRIM(IF($AA707="","",IF($AA707&lt;TODAY(),"年检已过期"&amp;(TODAY()-$AA707)&amp;"天 ",IF($AA707-TODAY()&lt;=提醒天数,"年检剩"&amp;($AA707-TODAY())&amp;"天 ","")))&amp;IF($AB707="","",IF($AB707&lt;TODAY(),"限速器已过期"&amp;(TODAY()-$AB707)&amp;"天 ",IF($AB707-TODAY()&lt;=提醒天数,"限速器剩"&amp;($AB707-TODAY())&amp;"天 ","")))&amp;IF($AC707="","",IF($AC707&lt;TODAY(),"载重试验已过期"&amp;(TODAY()-$AC707)&amp;"天 ",IF($AC707-TODAY()&lt;=提醒天数,"载重试验剩"&amp;($AC707-TODAY())&amp;"天 ","")))))</f>
        <v/>
      </c>
      <c r="AA707" s="77" t="str">
        <f aca="false">IF(TRIM($Q707&amp;"")="","",IF(ISNUMBER($Q707),IF($Q707&gt;10000,$Q707,IFERROR(DATE(INT($Q707),IF(ROUND(MOD($Q707,1)*100,0)&gt;12,ROUND(MOD($Q707,1)*10,0),ROUND(MOD($Q707,1)*100,0))+1,0),"")),IFERROR(IF(LEN($Q707)-LEN(SUBSTITUTE($Q707,".",""))&gt;=2,DATEVALUE(SUBSTITUTE(TRIM($Q707),".","-")),DATE(VALUE(LEFT(TRIM($Q707),4)),VALUE(MID(TRIM($Q707),6,2))+1,0)),"")))</f>
        <v/>
      </c>
      <c r="AB707" s="77" t="str">
        <f aca="false">IF(TRIM($S707&amp;"")="","",IF(ISNUMBER($S707),IF($S707&gt;10000,$S707,IFERROR(DATE(INT($S707),IF(ROUND(MOD($S707,1)*100,0)&gt;12,ROUND(MOD($S707,1)*10,0),ROUND(MOD($S707,1)*100,0))+1,0),"")),IFERROR(IF(LEN($S707)-LEN(SUBSTITUTE($S707,".",""))&gt;=2,DATEVALUE(SUBSTITUTE(TRIM($S707),".","-")),DATE(VALUE(LEFT(TRIM($S707),4)),VALUE(MID(TRIM($S707),6,2))+1,0)),"")))</f>
        <v/>
      </c>
      <c r="AC707" s="77" t="str">
        <f aca="false">IF(TRIM($T707&amp;"")="","",IF(ISNUMBER($T707),IF($T707&gt;10000,$T707,IFERROR(DATE(INT($T707),IF(ROUND(MOD($T707,1)*100,0)&gt;12,ROUND(MOD($T707,1)*10,0),ROUND(MOD($T707,1)*100,0))+1,0),"")),IFERROR(IF(LEN($T707)-LEN(SUBSTITUTE($T707,".",""))&gt;=2,DATEVALUE(SUBSTITUTE(TRIM($T707),".","-")),DATE(VALUE(LEFT(TRIM($T707),4)),VALUE(MID(TRIM($T707),6,2))+1,0)),"")))</f>
        <v/>
      </c>
    </row>
    <row r="708" customFormat="false" ht="14.25" hidden="false" customHeight="false" outlineLevel="0" collapsed="false">
      <c r="X708" s="77"/>
      <c r="Y708" s="78" t="str">
        <f aca="true">IF(TRIM($B708&amp;$C708)="","",IF(OR($W708="安装免保",$W708="技术免保",$W708="质保期内"),IF(NOT(ISNUMBER($X708)),"▲免保到期日没填",IF($X708&lt;TODAY(),"▲免保已到期，转收费",IF($X708-TODAY()&lt;=提醒天数,"免保剩"&amp;($X708-TODAY())&amp;"天","免保中"))),IF($W708="暂停维保","暂停中",IF($W708="已解约","已解约",""))))</f>
        <v/>
      </c>
      <c r="Z708" s="78" t="str">
        <f aca="true">IF(TRIM($B708&amp;$C708)="","",TRIM(IF($AA708="","",IF($AA708&lt;TODAY(),"年检已过期"&amp;(TODAY()-$AA708)&amp;"天 ",IF($AA708-TODAY()&lt;=提醒天数,"年检剩"&amp;($AA708-TODAY())&amp;"天 ","")))&amp;IF($AB708="","",IF($AB708&lt;TODAY(),"限速器已过期"&amp;(TODAY()-$AB708)&amp;"天 ",IF($AB708-TODAY()&lt;=提醒天数,"限速器剩"&amp;($AB708-TODAY())&amp;"天 ","")))&amp;IF($AC708="","",IF($AC708&lt;TODAY(),"载重试验已过期"&amp;(TODAY()-$AC708)&amp;"天 ",IF($AC708-TODAY()&lt;=提醒天数,"载重试验剩"&amp;($AC708-TODAY())&amp;"天 ","")))))</f>
        <v/>
      </c>
      <c r="AA708" s="77" t="str">
        <f aca="false">IF(TRIM($Q708&amp;"")="","",IF(ISNUMBER($Q708),IF($Q708&gt;10000,$Q708,IFERROR(DATE(INT($Q708),IF(ROUND(MOD($Q708,1)*100,0)&gt;12,ROUND(MOD($Q708,1)*10,0),ROUND(MOD($Q708,1)*100,0))+1,0),"")),IFERROR(IF(LEN($Q708)-LEN(SUBSTITUTE($Q708,".",""))&gt;=2,DATEVALUE(SUBSTITUTE(TRIM($Q708),".","-")),DATE(VALUE(LEFT(TRIM($Q708),4)),VALUE(MID(TRIM($Q708),6,2))+1,0)),"")))</f>
        <v/>
      </c>
      <c r="AB708" s="77" t="str">
        <f aca="false">IF(TRIM($S708&amp;"")="","",IF(ISNUMBER($S708),IF($S708&gt;10000,$S708,IFERROR(DATE(INT($S708),IF(ROUND(MOD($S708,1)*100,0)&gt;12,ROUND(MOD($S708,1)*10,0),ROUND(MOD($S708,1)*100,0))+1,0),"")),IFERROR(IF(LEN($S708)-LEN(SUBSTITUTE($S708,".",""))&gt;=2,DATEVALUE(SUBSTITUTE(TRIM($S708),".","-")),DATE(VALUE(LEFT(TRIM($S708),4)),VALUE(MID(TRIM($S708),6,2))+1,0)),"")))</f>
        <v/>
      </c>
      <c r="AC708" s="77" t="str">
        <f aca="false">IF(TRIM($T708&amp;"")="","",IF(ISNUMBER($T708),IF($T708&gt;10000,$T708,IFERROR(DATE(INT($T708),IF(ROUND(MOD($T708,1)*100,0)&gt;12,ROUND(MOD($T708,1)*10,0),ROUND(MOD($T708,1)*100,0))+1,0),"")),IFERROR(IF(LEN($T708)-LEN(SUBSTITUTE($T708,".",""))&gt;=2,DATEVALUE(SUBSTITUTE(TRIM($T708),".","-")),DATE(VALUE(LEFT(TRIM($T708),4)),VALUE(MID(TRIM($T708),6,2))+1,0)),"")))</f>
        <v/>
      </c>
    </row>
    <row r="709" customFormat="false" ht="14.25" hidden="false" customHeight="false" outlineLevel="0" collapsed="false">
      <c r="X709" s="77"/>
      <c r="Y709" s="78" t="str">
        <f aca="true">IF(TRIM($B709&amp;$C709)="","",IF(OR($W709="安装免保",$W709="技术免保",$W709="质保期内"),IF(NOT(ISNUMBER($X709)),"▲免保到期日没填",IF($X709&lt;TODAY(),"▲免保已到期，转收费",IF($X709-TODAY()&lt;=提醒天数,"免保剩"&amp;($X709-TODAY())&amp;"天","免保中"))),IF($W709="暂停维保","暂停中",IF($W709="已解约","已解约",""))))</f>
        <v/>
      </c>
      <c r="Z709" s="78" t="str">
        <f aca="true">IF(TRIM($B709&amp;$C709)="","",TRIM(IF($AA709="","",IF($AA709&lt;TODAY(),"年检已过期"&amp;(TODAY()-$AA709)&amp;"天 ",IF($AA709-TODAY()&lt;=提醒天数,"年检剩"&amp;($AA709-TODAY())&amp;"天 ","")))&amp;IF($AB709="","",IF($AB709&lt;TODAY(),"限速器已过期"&amp;(TODAY()-$AB709)&amp;"天 ",IF($AB709-TODAY()&lt;=提醒天数,"限速器剩"&amp;($AB709-TODAY())&amp;"天 ","")))&amp;IF($AC709="","",IF($AC709&lt;TODAY(),"载重试验已过期"&amp;(TODAY()-$AC709)&amp;"天 ",IF($AC709-TODAY()&lt;=提醒天数,"载重试验剩"&amp;($AC709-TODAY())&amp;"天 ","")))))</f>
        <v/>
      </c>
      <c r="AA709" s="77" t="str">
        <f aca="false">IF(TRIM($Q709&amp;"")="","",IF(ISNUMBER($Q709),IF($Q709&gt;10000,$Q709,IFERROR(DATE(INT($Q709),IF(ROUND(MOD($Q709,1)*100,0)&gt;12,ROUND(MOD($Q709,1)*10,0),ROUND(MOD($Q709,1)*100,0))+1,0),"")),IFERROR(IF(LEN($Q709)-LEN(SUBSTITUTE($Q709,".",""))&gt;=2,DATEVALUE(SUBSTITUTE(TRIM($Q709),".","-")),DATE(VALUE(LEFT(TRIM($Q709),4)),VALUE(MID(TRIM($Q709),6,2))+1,0)),"")))</f>
        <v/>
      </c>
      <c r="AB709" s="77" t="str">
        <f aca="false">IF(TRIM($S709&amp;"")="","",IF(ISNUMBER($S709),IF($S709&gt;10000,$S709,IFERROR(DATE(INT($S709),IF(ROUND(MOD($S709,1)*100,0)&gt;12,ROUND(MOD($S709,1)*10,0),ROUND(MOD($S709,1)*100,0))+1,0),"")),IFERROR(IF(LEN($S709)-LEN(SUBSTITUTE($S709,".",""))&gt;=2,DATEVALUE(SUBSTITUTE(TRIM($S709),".","-")),DATE(VALUE(LEFT(TRIM($S709),4)),VALUE(MID(TRIM($S709),6,2))+1,0)),"")))</f>
        <v/>
      </c>
      <c r="AC709" s="77" t="str">
        <f aca="false">IF(TRIM($T709&amp;"")="","",IF(ISNUMBER($T709),IF($T709&gt;10000,$T709,IFERROR(DATE(INT($T709),IF(ROUND(MOD($T709,1)*100,0)&gt;12,ROUND(MOD($T709,1)*10,0),ROUND(MOD($T709,1)*100,0))+1,0),"")),IFERROR(IF(LEN($T709)-LEN(SUBSTITUTE($T709,".",""))&gt;=2,DATEVALUE(SUBSTITUTE(TRIM($T709),".","-")),DATE(VALUE(LEFT(TRIM($T709),4)),VALUE(MID(TRIM($T709),6,2))+1,0)),"")))</f>
        <v/>
      </c>
    </row>
    <row r="710" customFormat="false" ht="14.25" hidden="false" customHeight="false" outlineLevel="0" collapsed="false">
      <c r="X710" s="77"/>
      <c r="Y710" s="78" t="str">
        <f aca="true">IF(TRIM($B710&amp;$C710)="","",IF(OR($W710="安装免保",$W710="技术免保",$W710="质保期内"),IF(NOT(ISNUMBER($X710)),"▲免保到期日没填",IF($X710&lt;TODAY(),"▲免保已到期，转收费",IF($X710-TODAY()&lt;=提醒天数,"免保剩"&amp;($X710-TODAY())&amp;"天","免保中"))),IF($W710="暂停维保","暂停中",IF($W710="已解约","已解约",""))))</f>
        <v/>
      </c>
      <c r="Z710" s="78" t="str">
        <f aca="true">IF(TRIM($B710&amp;$C710)="","",TRIM(IF($AA710="","",IF($AA710&lt;TODAY(),"年检已过期"&amp;(TODAY()-$AA710)&amp;"天 ",IF($AA710-TODAY()&lt;=提醒天数,"年检剩"&amp;($AA710-TODAY())&amp;"天 ","")))&amp;IF($AB710="","",IF($AB710&lt;TODAY(),"限速器已过期"&amp;(TODAY()-$AB710)&amp;"天 ",IF($AB710-TODAY()&lt;=提醒天数,"限速器剩"&amp;($AB710-TODAY())&amp;"天 ","")))&amp;IF($AC710="","",IF($AC710&lt;TODAY(),"载重试验已过期"&amp;(TODAY()-$AC710)&amp;"天 ",IF($AC710-TODAY()&lt;=提醒天数,"载重试验剩"&amp;($AC710-TODAY())&amp;"天 ","")))))</f>
        <v/>
      </c>
      <c r="AA710" s="77" t="str">
        <f aca="false">IF(TRIM($Q710&amp;"")="","",IF(ISNUMBER($Q710),IF($Q710&gt;10000,$Q710,IFERROR(DATE(INT($Q710),IF(ROUND(MOD($Q710,1)*100,0)&gt;12,ROUND(MOD($Q710,1)*10,0),ROUND(MOD($Q710,1)*100,0))+1,0),"")),IFERROR(IF(LEN($Q710)-LEN(SUBSTITUTE($Q710,".",""))&gt;=2,DATEVALUE(SUBSTITUTE(TRIM($Q710),".","-")),DATE(VALUE(LEFT(TRIM($Q710),4)),VALUE(MID(TRIM($Q710),6,2))+1,0)),"")))</f>
        <v/>
      </c>
      <c r="AB710" s="77" t="str">
        <f aca="false">IF(TRIM($S710&amp;"")="","",IF(ISNUMBER($S710),IF($S710&gt;10000,$S710,IFERROR(DATE(INT($S710),IF(ROUND(MOD($S710,1)*100,0)&gt;12,ROUND(MOD($S710,1)*10,0),ROUND(MOD($S710,1)*100,0))+1,0),"")),IFERROR(IF(LEN($S710)-LEN(SUBSTITUTE($S710,".",""))&gt;=2,DATEVALUE(SUBSTITUTE(TRIM($S710),".","-")),DATE(VALUE(LEFT(TRIM($S710),4)),VALUE(MID(TRIM($S710),6,2))+1,0)),"")))</f>
        <v/>
      </c>
      <c r="AC710" s="77" t="str">
        <f aca="false">IF(TRIM($T710&amp;"")="","",IF(ISNUMBER($T710),IF($T710&gt;10000,$T710,IFERROR(DATE(INT($T710),IF(ROUND(MOD($T710,1)*100,0)&gt;12,ROUND(MOD($T710,1)*10,0),ROUND(MOD($T710,1)*100,0))+1,0),"")),IFERROR(IF(LEN($T710)-LEN(SUBSTITUTE($T710,".",""))&gt;=2,DATEVALUE(SUBSTITUTE(TRIM($T710),".","-")),DATE(VALUE(LEFT(TRIM($T710),4)),VALUE(MID(TRIM($T710),6,2))+1,0)),"")))</f>
        <v/>
      </c>
    </row>
    <row r="711" customFormat="false" ht="14.25" hidden="false" customHeight="false" outlineLevel="0" collapsed="false">
      <c r="X711" s="77"/>
      <c r="Y711" s="78" t="str">
        <f aca="true">IF(TRIM($B711&amp;$C711)="","",IF(OR($W711="安装免保",$W711="技术免保",$W711="质保期内"),IF(NOT(ISNUMBER($X711)),"▲免保到期日没填",IF($X711&lt;TODAY(),"▲免保已到期，转收费",IF($X711-TODAY()&lt;=提醒天数,"免保剩"&amp;($X711-TODAY())&amp;"天","免保中"))),IF($W711="暂停维保","暂停中",IF($W711="已解约","已解约",""))))</f>
        <v/>
      </c>
      <c r="Z711" s="78" t="str">
        <f aca="true">IF(TRIM($B711&amp;$C711)="","",TRIM(IF($AA711="","",IF($AA711&lt;TODAY(),"年检已过期"&amp;(TODAY()-$AA711)&amp;"天 ",IF($AA711-TODAY()&lt;=提醒天数,"年检剩"&amp;($AA711-TODAY())&amp;"天 ","")))&amp;IF($AB711="","",IF($AB711&lt;TODAY(),"限速器已过期"&amp;(TODAY()-$AB711)&amp;"天 ",IF($AB711-TODAY()&lt;=提醒天数,"限速器剩"&amp;($AB711-TODAY())&amp;"天 ","")))&amp;IF($AC711="","",IF($AC711&lt;TODAY(),"载重试验已过期"&amp;(TODAY()-$AC711)&amp;"天 ",IF($AC711-TODAY()&lt;=提醒天数,"载重试验剩"&amp;($AC711-TODAY())&amp;"天 ","")))))</f>
        <v/>
      </c>
      <c r="AA711" s="77" t="str">
        <f aca="false">IF(TRIM($Q711&amp;"")="","",IF(ISNUMBER($Q711),IF($Q711&gt;10000,$Q711,IFERROR(DATE(INT($Q711),IF(ROUND(MOD($Q711,1)*100,0)&gt;12,ROUND(MOD($Q711,1)*10,0),ROUND(MOD($Q711,1)*100,0))+1,0),"")),IFERROR(IF(LEN($Q711)-LEN(SUBSTITUTE($Q711,".",""))&gt;=2,DATEVALUE(SUBSTITUTE(TRIM($Q711),".","-")),DATE(VALUE(LEFT(TRIM($Q711),4)),VALUE(MID(TRIM($Q711),6,2))+1,0)),"")))</f>
        <v/>
      </c>
      <c r="AB711" s="77" t="str">
        <f aca="false">IF(TRIM($S711&amp;"")="","",IF(ISNUMBER($S711),IF($S711&gt;10000,$S711,IFERROR(DATE(INT($S711),IF(ROUND(MOD($S711,1)*100,0)&gt;12,ROUND(MOD($S711,1)*10,0),ROUND(MOD($S711,1)*100,0))+1,0),"")),IFERROR(IF(LEN($S711)-LEN(SUBSTITUTE($S711,".",""))&gt;=2,DATEVALUE(SUBSTITUTE(TRIM($S711),".","-")),DATE(VALUE(LEFT(TRIM($S711),4)),VALUE(MID(TRIM($S711),6,2))+1,0)),"")))</f>
        <v/>
      </c>
      <c r="AC711" s="77" t="str">
        <f aca="false">IF(TRIM($T711&amp;"")="","",IF(ISNUMBER($T711),IF($T711&gt;10000,$T711,IFERROR(DATE(INT($T711),IF(ROUND(MOD($T711,1)*100,0)&gt;12,ROUND(MOD($T711,1)*10,0),ROUND(MOD($T711,1)*100,0))+1,0),"")),IFERROR(IF(LEN($T711)-LEN(SUBSTITUTE($T711,".",""))&gt;=2,DATEVALUE(SUBSTITUTE(TRIM($T711),".","-")),DATE(VALUE(LEFT(TRIM($T711),4)),VALUE(MID(TRIM($T711),6,2))+1,0)),"")))</f>
        <v/>
      </c>
    </row>
    <row r="712" customFormat="false" ht="14.25" hidden="false" customHeight="false" outlineLevel="0" collapsed="false">
      <c r="X712" s="77"/>
      <c r="Y712" s="78" t="str">
        <f aca="true">IF(TRIM($B712&amp;$C712)="","",IF(OR($W712="安装免保",$W712="技术免保",$W712="质保期内"),IF(NOT(ISNUMBER($X712)),"▲免保到期日没填",IF($X712&lt;TODAY(),"▲免保已到期，转收费",IF($X712-TODAY()&lt;=提醒天数,"免保剩"&amp;($X712-TODAY())&amp;"天","免保中"))),IF($W712="暂停维保","暂停中",IF($W712="已解约","已解约",""))))</f>
        <v/>
      </c>
      <c r="Z712" s="78" t="str">
        <f aca="true">IF(TRIM($B712&amp;$C712)="","",TRIM(IF($AA712="","",IF($AA712&lt;TODAY(),"年检已过期"&amp;(TODAY()-$AA712)&amp;"天 ",IF($AA712-TODAY()&lt;=提醒天数,"年检剩"&amp;($AA712-TODAY())&amp;"天 ","")))&amp;IF($AB712="","",IF($AB712&lt;TODAY(),"限速器已过期"&amp;(TODAY()-$AB712)&amp;"天 ",IF($AB712-TODAY()&lt;=提醒天数,"限速器剩"&amp;($AB712-TODAY())&amp;"天 ","")))&amp;IF($AC712="","",IF($AC712&lt;TODAY(),"载重试验已过期"&amp;(TODAY()-$AC712)&amp;"天 ",IF($AC712-TODAY()&lt;=提醒天数,"载重试验剩"&amp;($AC712-TODAY())&amp;"天 ","")))))</f>
        <v/>
      </c>
      <c r="AA712" s="77" t="str">
        <f aca="false">IF(TRIM($Q712&amp;"")="","",IF(ISNUMBER($Q712),IF($Q712&gt;10000,$Q712,IFERROR(DATE(INT($Q712),IF(ROUND(MOD($Q712,1)*100,0)&gt;12,ROUND(MOD($Q712,1)*10,0),ROUND(MOD($Q712,1)*100,0))+1,0),"")),IFERROR(IF(LEN($Q712)-LEN(SUBSTITUTE($Q712,".",""))&gt;=2,DATEVALUE(SUBSTITUTE(TRIM($Q712),".","-")),DATE(VALUE(LEFT(TRIM($Q712),4)),VALUE(MID(TRIM($Q712),6,2))+1,0)),"")))</f>
        <v/>
      </c>
      <c r="AB712" s="77" t="str">
        <f aca="false">IF(TRIM($S712&amp;"")="","",IF(ISNUMBER($S712),IF($S712&gt;10000,$S712,IFERROR(DATE(INT($S712),IF(ROUND(MOD($S712,1)*100,0)&gt;12,ROUND(MOD($S712,1)*10,0),ROUND(MOD($S712,1)*100,0))+1,0),"")),IFERROR(IF(LEN($S712)-LEN(SUBSTITUTE($S712,".",""))&gt;=2,DATEVALUE(SUBSTITUTE(TRIM($S712),".","-")),DATE(VALUE(LEFT(TRIM($S712),4)),VALUE(MID(TRIM($S712),6,2))+1,0)),"")))</f>
        <v/>
      </c>
      <c r="AC712" s="77" t="str">
        <f aca="false">IF(TRIM($T712&amp;"")="","",IF(ISNUMBER($T712),IF($T712&gt;10000,$T712,IFERROR(DATE(INT($T712),IF(ROUND(MOD($T712,1)*100,0)&gt;12,ROUND(MOD($T712,1)*10,0),ROUND(MOD($T712,1)*100,0))+1,0),"")),IFERROR(IF(LEN($T712)-LEN(SUBSTITUTE($T712,".",""))&gt;=2,DATEVALUE(SUBSTITUTE(TRIM($T712),".","-")),DATE(VALUE(LEFT(TRIM($T712),4)),VALUE(MID(TRIM($T712),6,2))+1,0)),"")))</f>
        <v/>
      </c>
    </row>
    <row r="713" customFormat="false" ht="14.25" hidden="false" customHeight="false" outlineLevel="0" collapsed="false">
      <c r="X713" s="77"/>
      <c r="Y713" s="78" t="str">
        <f aca="true">IF(TRIM($B713&amp;$C713)="","",IF(OR($W713="安装免保",$W713="技术免保",$W713="质保期内"),IF(NOT(ISNUMBER($X713)),"▲免保到期日没填",IF($X713&lt;TODAY(),"▲免保已到期，转收费",IF($X713-TODAY()&lt;=提醒天数,"免保剩"&amp;($X713-TODAY())&amp;"天","免保中"))),IF($W713="暂停维保","暂停中",IF($W713="已解约","已解约",""))))</f>
        <v/>
      </c>
      <c r="Z713" s="78" t="str">
        <f aca="true">IF(TRIM($B713&amp;$C713)="","",TRIM(IF($AA713="","",IF($AA713&lt;TODAY(),"年检已过期"&amp;(TODAY()-$AA713)&amp;"天 ",IF($AA713-TODAY()&lt;=提醒天数,"年检剩"&amp;($AA713-TODAY())&amp;"天 ","")))&amp;IF($AB713="","",IF($AB713&lt;TODAY(),"限速器已过期"&amp;(TODAY()-$AB713)&amp;"天 ",IF($AB713-TODAY()&lt;=提醒天数,"限速器剩"&amp;($AB713-TODAY())&amp;"天 ","")))&amp;IF($AC713="","",IF($AC713&lt;TODAY(),"载重试验已过期"&amp;(TODAY()-$AC713)&amp;"天 ",IF($AC713-TODAY()&lt;=提醒天数,"载重试验剩"&amp;($AC713-TODAY())&amp;"天 ","")))))</f>
        <v/>
      </c>
      <c r="AA713" s="77" t="str">
        <f aca="false">IF(TRIM($Q713&amp;"")="","",IF(ISNUMBER($Q713),IF($Q713&gt;10000,$Q713,IFERROR(DATE(INT($Q713),IF(ROUND(MOD($Q713,1)*100,0)&gt;12,ROUND(MOD($Q713,1)*10,0),ROUND(MOD($Q713,1)*100,0))+1,0),"")),IFERROR(IF(LEN($Q713)-LEN(SUBSTITUTE($Q713,".",""))&gt;=2,DATEVALUE(SUBSTITUTE(TRIM($Q713),".","-")),DATE(VALUE(LEFT(TRIM($Q713),4)),VALUE(MID(TRIM($Q713),6,2))+1,0)),"")))</f>
        <v/>
      </c>
      <c r="AB713" s="77" t="str">
        <f aca="false">IF(TRIM($S713&amp;"")="","",IF(ISNUMBER($S713),IF($S713&gt;10000,$S713,IFERROR(DATE(INT($S713),IF(ROUND(MOD($S713,1)*100,0)&gt;12,ROUND(MOD($S713,1)*10,0),ROUND(MOD($S713,1)*100,0))+1,0),"")),IFERROR(IF(LEN($S713)-LEN(SUBSTITUTE($S713,".",""))&gt;=2,DATEVALUE(SUBSTITUTE(TRIM($S713),".","-")),DATE(VALUE(LEFT(TRIM($S713),4)),VALUE(MID(TRIM($S713),6,2))+1,0)),"")))</f>
        <v/>
      </c>
      <c r="AC713" s="77" t="str">
        <f aca="false">IF(TRIM($T713&amp;"")="","",IF(ISNUMBER($T713),IF($T713&gt;10000,$T713,IFERROR(DATE(INT($T713),IF(ROUND(MOD($T713,1)*100,0)&gt;12,ROUND(MOD($T713,1)*10,0),ROUND(MOD($T713,1)*100,0))+1,0),"")),IFERROR(IF(LEN($T713)-LEN(SUBSTITUTE($T713,".",""))&gt;=2,DATEVALUE(SUBSTITUTE(TRIM($T713),".","-")),DATE(VALUE(LEFT(TRIM($T713),4)),VALUE(MID(TRIM($T713),6,2))+1,0)),"")))</f>
        <v/>
      </c>
    </row>
    <row r="714" customFormat="false" ht="14.25" hidden="false" customHeight="false" outlineLevel="0" collapsed="false">
      <c r="X714" s="77"/>
      <c r="Y714" s="78" t="str">
        <f aca="true">IF(TRIM($B714&amp;$C714)="","",IF(OR($W714="安装免保",$W714="技术免保",$W714="质保期内"),IF(NOT(ISNUMBER($X714)),"▲免保到期日没填",IF($X714&lt;TODAY(),"▲免保已到期，转收费",IF($X714-TODAY()&lt;=提醒天数,"免保剩"&amp;($X714-TODAY())&amp;"天","免保中"))),IF($W714="暂停维保","暂停中",IF($W714="已解约","已解约",""))))</f>
        <v/>
      </c>
      <c r="Z714" s="78" t="str">
        <f aca="true">IF(TRIM($B714&amp;$C714)="","",TRIM(IF($AA714="","",IF($AA714&lt;TODAY(),"年检已过期"&amp;(TODAY()-$AA714)&amp;"天 ",IF($AA714-TODAY()&lt;=提醒天数,"年检剩"&amp;($AA714-TODAY())&amp;"天 ","")))&amp;IF($AB714="","",IF($AB714&lt;TODAY(),"限速器已过期"&amp;(TODAY()-$AB714)&amp;"天 ",IF($AB714-TODAY()&lt;=提醒天数,"限速器剩"&amp;($AB714-TODAY())&amp;"天 ","")))&amp;IF($AC714="","",IF($AC714&lt;TODAY(),"载重试验已过期"&amp;(TODAY()-$AC714)&amp;"天 ",IF($AC714-TODAY()&lt;=提醒天数,"载重试验剩"&amp;($AC714-TODAY())&amp;"天 ","")))))</f>
        <v/>
      </c>
      <c r="AA714" s="77" t="str">
        <f aca="false">IF(TRIM($Q714&amp;"")="","",IF(ISNUMBER($Q714),IF($Q714&gt;10000,$Q714,IFERROR(DATE(INT($Q714),IF(ROUND(MOD($Q714,1)*100,0)&gt;12,ROUND(MOD($Q714,1)*10,0),ROUND(MOD($Q714,1)*100,0))+1,0),"")),IFERROR(IF(LEN($Q714)-LEN(SUBSTITUTE($Q714,".",""))&gt;=2,DATEVALUE(SUBSTITUTE(TRIM($Q714),".","-")),DATE(VALUE(LEFT(TRIM($Q714),4)),VALUE(MID(TRIM($Q714),6,2))+1,0)),"")))</f>
        <v/>
      </c>
      <c r="AB714" s="77" t="str">
        <f aca="false">IF(TRIM($S714&amp;"")="","",IF(ISNUMBER($S714),IF($S714&gt;10000,$S714,IFERROR(DATE(INT($S714),IF(ROUND(MOD($S714,1)*100,0)&gt;12,ROUND(MOD($S714,1)*10,0),ROUND(MOD($S714,1)*100,0))+1,0),"")),IFERROR(IF(LEN($S714)-LEN(SUBSTITUTE($S714,".",""))&gt;=2,DATEVALUE(SUBSTITUTE(TRIM($S714),".","-")),DATE(VALUE(LEFT(TRIM($S714),4)),VALUE(MID(TRIM($S714),6,2))+1,0)),"")))</f>
        <v/>
      </c>
      <c r="AC714" s="77" t="str">
        <f aca="false">IF(TRIM($T714&amp;"")="","",IF(ISNUMBER($T714),IF($T714&gt;10000,$T714,IFERROR(DATE(INT($T714),IF(ROUND(MOD($T714,1)*100,0)&gt;12,ROUND(MOD($T714,1)*10,0),ROUND(MOD($T714,1)*100,0))+1,0),"")),IFERROR(IF(LEN($T714)-LEN(SUBSTITUTE($T714,".",""))&gt;=2,DATEVALUE(SUBSTITUTE(TRIM($T714),".","-")),DATE(VALUE(LEFT(TRIM($T714),4)),VALUE(MID(TRIM($T714),6,2))+1,0)),"")))</f>
        <v/>
      </c>
    </row>
    <row r="715" customFormat="false" ht="14.25" hidden="false" customHeight="false" outlineLevel="0" collapsed="false">
      <c r="X715" s="77"/>
      <c r="Y715" s="78" t="str">
        <f aca="true">IF(TRIM($B715&amp;$C715)="","",IF(OR($W715="安装免保",$W715="技术免保",$W715="质保期内"),IF(NOT(ISNUMBER($X715)),"▲免保到期日没填",IF($X715&lt;TODAY(),"▲免保已到期，转收费",IF($X715-TODAY()&lt;=提醒天数,"免保剩"&amp;($X715-TODAY())&amp;"天","免保中"))),IF($W715="暂停维保","暂停中",IF($W715="已解约","已解约",""))))</f>
        <v/>
      </c>
      <c r="Z715" s="78" t="str">
        <f aca="true">IF(TRIM($B715&amp;$C715)="","",TRIM(IF($AA715="","",IF($AA715&lt;TODAY(),"年检已过期"&amp;(TODAY()-$AA715)&amp;"天 ",IF($AA715-TODAY()&lt;=提醒天数,"年检剩"&amp;($AA715-TODAY())&amp;"天 ","")))&amp;IF($AB715="","",IF($AB715&lt;TODAY(),"限速器已过期"&amp;(TODAY()-$AB715)&amp;"天 ",IF($AB715-TODAY()&lt;=提醒天数,"限速器剩"&amp;($AB715-TODAY())&amp;"天 ","")))&amp;IF($AC715="","",IF($AC715&lt;TODAY(),"载重试验已过期"&amp;(TODAY()-$AC715)&amp;"天 ",IF($AC715-TODAY()&lt;=提醒天数,"载重试验剩"&amp;($AC715-TODAY())&amp;"天 ","")))))</f>
        <v/>
      </c>
      <c r="AA715" s="77" t="str">
        <f aca="false">IF(TRIM($Q715&amp;"")="","",IF(ISNUMBER($Q715),IF($Q715&gt;10000,$Q715,IFERROR(DATE(INT($Q715),IF(ROUND(MOD($Q715,1)*100,0)&gt;12,ROUND(MOD($Q715,1)*10,0),ROUND(MOD($Q715,1)*100,0))+1,0),"")),IFERROR(IF(LEN($Q715)-LEN(SUBSTITUTE($Q715,".",""))&gt;=2,DATEVALUE(SUBSTITUTE(TRIM($Q715),".","-")),DATE(VALUE(LEFT(TRIM($Q715),4)),VALUE(MID(TRIM($Q715),6,2))+1,0)),"")))</f>
        <v/>
      </c>
      <c r="AB715" s="77" t="str">
        <f aca="false">IF(TRIM($S715&amp;"")="","",IF(ISNUMBER($S715),IF($S715&gt;10000,$S715,IFERROR(DATE(INT($S715),IF(ROUND(MOD($S715,1)*100,0)&gt;12,ROUND(MOD($S715,1)*10,0),ROUND(MOD($S715,1)*100,0))+1,0),"")),IFERROR(IF(LEN($S715)-LEN(SUBSTITUTE($S715,".",""))&gt;=2,DATEVALUE(SUBSTITUTE(TRIM($S715),".","-")),DATE(VALUE(LEFT(TRIM($S715),4)),VALUE(MID(TRIM($S715),6,2))+1,0)),"")))</f>
        <v/>
      </c>
      <c r="AC715" s="77" t="str">
        <f aca="false">IF(TRIM($T715&amp;"")="","",IF(ISNUMBER($T715),IF($T715&gt;10000,$T715,IFERROR(DATE(INT($T715),IF(ROUND(MOD($T715,1)*100,0)&gt;12,ROUND(MOD($T715,1)*10,0),ROUND(MOD($T715,1)*100,0))+1,0),"")),IFERROR(IF(LEN($T715)-LEN(SUBSTITUTE($T715,".",""))&gt;=2,DATEVALUE(SUBSTITUTE(TRIM($T715),".","-")),DATE(VALUE(LEFT(TRIM($T715),4)),VALUE(MID(TRIM($T715),6,2))+1,0)),"")))</f>
        <v/>
      </c>
    </row>
    <row r="716" customFormat="false" ht="14.25" hidden="false" customHeight="false" outlineLevel="0" collapsed="false">
      <c r="X716" s="77"/>
      <c r="Y716" s="78" t="str">
        <f aca="true">IF(TRIM($B716&amp;$C716)="","",IF(OR($W716="安装免保",$W716="技术免保",$W716="质保期内"),IF(NOT(ISNUMBER($X716)),"▲免保到期日没填",IF($X716&lt;TODAY(),"▲免保已到期，转收费",IF($X716-TODAY()&lt;=提醒天数,"免保剩"&amp;($X716-TODAY())&amp;"天","免保中"))),IF($W716="暂停维保","暂停中",IF($W716="已解约","已解约",""))))</f>
        <v/>
      </c>
      <c r="Z716" s="78" t="str">
        <f aca="true">IF(TRIM($B716&amp;$C716)="","",TRIM(IF($AA716="","",IF($AA716&lt;TODAY(),"年检已过期"&amp;(TODAY()-$AA716)&amp;"天 ",IF($AA716-TODAY()&lt;=提醒天数,"年检剩"&amp;($AA716-TODAY())&amp;"天 ","")))&amp;IF($AB716="","",IF($AB716&lt;TODAY(),"限速器已过期"&amp;(TODAY()-$AB716)&amp;"天 ",IF($AB716-TODAY()&lt;=提醒天数,"限速器剩"&amp;($AB716-TODAY())&amp;"天 ","")))&amp;IF($AC716="","",IF($AC716&lt;TODAY(),"载重试验已过期"&amp;(TODAY()-$AC716)&amp;"天 ",IF($AC716-TODAY()&lt;=提醒天数,"载重试验剩"&amp;($AC716-TODAY())&amp;"天 ","")))))</f>
        <v/>
      </c>
      <c r="AA716" s="77" t="str">
        <f aca="false">IF(TRIM($Q716&amp;"")="","",IF(ISNUMBER($Q716),IF($Q716&gt;10000,$Q716,IFERROR(DATE(INT($Q716),IF(ROUND(MOD($Q716,1)*100,0)&gt;12,ROUND(MOD($Q716,1)*10,0),ROUND(MOD($Q716,1)*100,0))+1,0),"")),IFERROR(IF(LEN($Q716)-LEN(SUBSTITUTE($Q716,".",""))&gt;=2,DATEVALUE(SUBSTITUTE(TRIM($Q716),".","-")),DATE(VALUE(LEFT(TRIM($Q716),4)),VALUE(MID(TRIM($Q716),6,2))+1,0)),"")))</f>
        <v/>
      </c>
      <c r="AB716" s="77" t="str">
        <f aca="false">IF(TRIM($S716&amp;"")="","",IF(ISNUMBER($S716),IF($S716&gt;10000,$S716,IFERROR(DATE(INT($S716),IF(ROUND(MOD($S716,1)*100,0)&gt;12,ROUND(MOD($S716,1)*10,0),ROUND(MOD($S716,1)*100,0))+1,0),"")),IFERROR(IF(LEN($S716)-LEN(SUBSTITUTE($S716,".",""))&gt;=2,DATEVALUE(SUBSTITUTE(TRIM($S716),".","-")),DATE(VALUE(LEFT(TRIM($S716),4)),VALUE(MID(TRIM($S716),6,2))+1,0)),"")))</f>
        <v/>
      </c>
      <c r="AC716" s="77" t="str">
        <f aca="false">IF(TRIM($T716&amp;"")="","",IF(ISNUMBER($T716),IF($T716&gt;10000,$T716,IFERROR(DATE(INT($T716),IF(ROUND(MOD($T716,1)*100,0)&gt;12,ROUND(MOD($T716,1)*10,0),ROUND(MOD($T716,1)*100,0))+1,0),"")),IFERROR(IF(LEN($T716)-LEN(SUBSTITUTE($T716,".",""))&gt;=2,DATEVALUE(SUBSTITUTE(TRIM($T716),".","-")),DATE(VALUE(LEFT(TRIM($T716),4)),VALUE(MID(TRIM($T716),6,2))+1,0)),"")))</f>
        <v/>
      </c>
    </row>
    <row r="717" customFormat="false" ht="14.25" hidden="false" customHeight="false" outlineLevel="0" collapsed="false">
      <c r="X717" s="77"/>
      <c r="Y717" s="78" t="str">
        <f aca="true">IF(TRIM($B717&amp;$C717)="","",IF(OR($W717="安装免保",$W717="技术免保",$W717="质保期内"),IF(NOT(ISNUMBER($X717)),"▲免保到期日没填",IF($X717&lt;TODAY(),"▲免保已到期，转收费",IF($X717-TODAY()&lt;=提醒天数,"免保剩"&amp;($X717-TODAY())&amp;"天","免保中"))),IF($W717="暂停维保","暂停中",IF($W717="已解约","已解约",""))))</f>
        <v/>
      </c>
      <c r="Z717" s="78" t="str">
        <f aca="true">IF(TRIM($B717&amp;$C717)="","",TRIM(IF($AA717="","",IF($AA717&lt;TODAY(),"年检已过期"&amp;(TODAY()-$AA717)&amp;"天 ",IF($AA717-TODAY()&lt;=提醒天数,"年检剩"&amp;($AA717-TODAY())&amp;"天 ","")))&amp;IF($AB717="","",IF($AB717&lt;TODAY(),"限速器已过期"&amp;(TODAY()-$AB717)&amp;"天 ",IF($AB717-TODAY()&lt;=提醒天数,"限速器剩"&amp;($AB717-TODAY())&amp;"天 ","")))&amp;IF($AC717="","",IF($AC717&lt;TODAY(),"载重试验已过期"&amp;(TODAY()-$AC717)&amp;"天 ",IF($AC717-TODAY()&lt;=提醒天数,"载重试验剩"&amp;($AC717-TODAY())&amp;"天 ","")))))</f>
        <v/>
      </c>
      <c r="AA717" s="77" t="str">
        <f aca="false">IF(TRIM($Q717&amp;"")="","",IF(ISNUMBER($Q717),IF($Q717&gt;10000,$Q717,IFERROR(DATE(INT($Q717),IF(ROUND(MOD($Q717,1)*100,0)&gt;12,ROUND(MOD($Q717,1)*10,0),ROUND(MOD($Q717,1)*100,0))+1,0),"")),IFERROR(IF(LEN($Q717)-LEN(SUBSTITUTE($Q717,".",""))&gt;=2,DATEVALUE(SUBSTITUTE(TRIM($Q717),".","-")),DATE(VALUE(LEFT(TRIM($Q717),4)),VALUE(MID(TRIM($Q717),6,2))+1,0)),"")))</f>
        <v/>
      </c>
      <c r="AB717" s="77" t="str">
        <f aca="false">IF(TRIM($S717&amp;"")="","",IF(ISNUMBER($S717),IF($S717&gt;10000,$S717,IFERROR(DATE(INT($S717),IF(ROUND(MOD($S717,1)*100,0)&gt;12,ROUND(MOD($S717,1)*10,0),ROUND(MOD($S717,1)*100,0))+1,0),"")),IFERROR(IF(LEN($S717)-LEN(SUBSTITUTE($S717,".",""))&gt;=2,DATEVALUE(SUBSTITUTE(TRIM($S717),".","-")),DATE(VALUE(LEFT(TRIM($S717),4)),VALUE(MID(TRIM($S717),6,2))+1,0)),"")))</f>
        <v/>
      </c>
      <c r="AC717" s="77" t="str">
        <f aca="false">IF(TRIM($T717&amp;"")="","",IF(ISNUMBER($T717),IF($T717&gt;10000,$T717,IFERROR(DATE(INT($T717),IF(ROUND(MOD($T717,1)*100,0)&gt;12,ROUND(MOD($T717,1)*10,0),ROUND(MOD($T717,1)*100,0))+1,0),"")),IFERROR(IF(LEN($T717)-LEN(SUBSTITUTE($T717,".",""))&gt;=2,DATEVALUE(SUBSTITUTE(TRIM($T717),".","-")),DATE(VALUE(LEFT(TRIM($T717),4)),VALUE(MID(TRIM($T717),6,2))+1,0)),"")))</f>
        <v/>
      </c>
    </row>
    <row r="718" customFormat="false" ht="14.25" hidden="false" customHeight="false" outlineLevel="0" collapsed="false">
      <c r="X718" s="77"/>
      <c r="Y718" s="78" t="str">
        <f aca="true">IF(TRIM($B718&amp;$C718)="","",IF(OR($W718="安装免保",$W718="技术免保",$W718="质保期内"),IF(NOT(ISNUMBER($X718)),"▲免保到期日没填",IF($X718&lt;TODAY(),"▲免保已到期，转收费",IF($X718-TODAY()&lt;=提醒天数,"免保剩"&amp;($X718-TODAY())&amp;"天","免保中"))),IF($W718="暂停维保","暂停中",IF($W718="已解约","已解约",""))))</f>
        <v/>
      </c>
      <c r="Z718" s="78" t="str">
        <f aca="true">IF(TRIM($B718&amp;$C718)="","",TRIM(IF($AA718="","",IF($AA718&lt;TODAY(),"年检已过期"&amp;(TODAY()-$AA718)&amp;"天 ",IF($AA718-TODAY()&lt;=提醒天数,"年检剩"&amp;($AA718-TODAY())&amp;"天 ","")))&amp;IF($AB718="","",IF($AB718&lt;TODAY(),"限速器已过期"&amp;(TODAY()-$AB718)&amp;"天 ",IF($AB718-TODAY()&lt;=提醒天数,"限速器剩"&amp;($AB718-TODAY())&amp;"天 ","")))&amp;IF($AC718="","",IF($AC718&lt;TODAY(),"载重试验已过期"&amp;(TODAY()-$AC718)&amp;"天 ",IF($AC718-TODAY()&lt;=提醒天数,"载重试验剩"&amp;($AC718-TODAY())&amp;"天 ","")))))</f>
        <v/>
      </c>
      <c r="AA718" s="77" t="str">
        <f aca="false">IF(TRIM($Q718&amp;"")="","",IF(ISNUMBER($Q718),IF($Q718&gt;10000,$Q718,IFERROR(DATE(INT($Q718),IF(ROUND(MOD($Q718,1)*100,0)&gt;12,ROUND(MOD($Q718,1)*10,0),ROUND(MOD($Q718,1)*100,0))+1,0),"")),IFERROR(IF(LEN($Q718)-LEN(SUBSTITUTE($Q718,".",""))&gt;=2,DATEVALUE(SUBSTITUTE(TRIM($Q718),".","-")),DATE(VALUE(LEFT(TRIM($Q718),4)),VALUE(MID(TRIM($Q718),6,2))+1,0)),"")))</f>
        <v/>
      </c>
      <c r="AB718" s="77" t="str">
        <f aca="false">IF(TRIM($S718&amp;"")="","",IF(ISNUMBER($S718),IF($S718&gt;10000,$S718,IFERROR(DATE(INT($S718),IF(ROUND(MOD($S718,1)*100,0)&gt;12,ROUND(MOD($S718,1)*10,0),ROUND(MOD($S718,1)*100,0))+1,0),"")),IFERROR(IF(LEN($S718)-LEN(SUBSTITUTE($S718,".",""))&gt;=2,DATEVALUE(SUBSTITUTE(TRIM($S718),".","-")),DATE(VALUE(LEFT(TRIM($S718),4)),VALUE(MID(TRIM($S718),6,2))+1,0)),"")))</f>
        <v/>
      </c>
      <c r="AC718" s="77" t="str">
        <f aca="false">IF(TRIM($T718&amp;"")="","",IF(ISNUMBER($T718),IF($T718&gt;10000,$T718,IFERROR(DATE(INT($T718),IF(ROUND(MOD($T718,1)*100,0)&gt;12,ROUND(MOD($T718,1)*10,0),ROUND(MOD($T718,1)*100,0))+1,0),"")),IFERROR(IF(LEN($T718)-LEN(SUBSTITUTE($T718,".",""))&gt;=2,DATEVALUE(SUBSTITUTE(TRIM($T718),".","-")),DATE(VALUE(LEFT(TRIM($T718),4)),VALUE(MID(TRIM($T718),6,2))+1,0)),"")))</f>
        <v/>
      </c>
    </row>
    <row r="719" customFormat="false" ht="14.25" hidden="false" customHeight="false" outlineLevel="0" collapsed="false">
      <c r="X719" s="77"/>
      <c r="Y719" s="78" t="str">
        <f aca="true">IF(TRIM($B719&amp;$C719)="","",IF(OR($W719="安装免保",$W719="技术免保",$W719="质保期内"),IF(NOT(ISNUMBER($X719)),"▲免保到期日没填",IF($X719&lt;TODAY(),"▲免保已到期，转收费",IF($X719-TODAY()&lt;=提醒天数,"免保剩"&amp;($X719-TODAY())&amp;"天","免保中"))),IF($W719="暂停维保","暂停中",IF($W719="已解约","已解约",""))))</f>
        <v/>
      </c>
      <c r="Z719" s="78" t="str">
        <f aca="true">IF(TRIM($B719&amp;$C719)="","",TRIM(IF($AA719="","",IF($AA719&lt;TODAY(),"年检已过期"&amp;(TODAY()-$AA719)&amp;"天 ",IF($AA719-TODAY()&lt;=提醒天数,"年检剩"&amp;($AA719-TODAY())&amp;"天 ","")))&amp;IF($AB719="","",IF($AB719&lt;TODAY(),"限速器已过期"&amp;(TODAY()-$AB719)&amp;"天 ",IF($AB719-TODAY()&lt;=提醒天数,"限速器剩"&amp;($AB719-TODAY())&amp;"天 ","")))&amp;IF($AC719="","",IF($AC719&lt;TODAY(),"载重试验已过期"&amp;(TODAY()-$AC719)&amp;"天 ",IF($AC719-TODAY()&lt;=提醒天数,"载重试验剩"&amp;($AC719-TODAY())&amp;"天 ","")))))</f>
        <v/>
      </c>
      <c r="AA719" s="77" t="str">
        <f aca="false">IF(TRIM($Q719&amp;"")="","",IF(ISNUMBER($Q719),IF($Q719&gt;10000,$Q719,IFERROR(DATE(INT($Q719),IF(ROUND(MOD($Q719,1)*100,0)&gt;12,ROUND(MOD($Q719,1)*10,0),ROUND(MOD($Q719,1)*100,0))+1,0),"")),IFERROR(IF(LEN($Q719)-LEN(SUBSTITUTE($Q719,".",""))&gt;=2,DATEVALUE(SUBSTITUTE(TRIM($Q719),".","-")),DATE(VALUE(LEFT(TRIM($Q719),4)),VALUE(MID(TRIM($Q719),6,2))+1,0)),"")))</f>
        <v/>
      </c>
      <c r="AB719" s="77" t="str">
        <f aca="false">IF(TRIM($S719&amp;"")="","",IF(ISNUMBER($S719),IF($S719&gt;10000,$S719,IFERROR(DATE(INT($S719),IF(ROUND(MOD($S719,1)*100,0)&gt;12,ROUND(MOD($S719,1)*10,0),ROUND(MOD($S719,1)*100,0))+1,0),"")),IFERROR(IF(LEN($S719)-LEN(SUBSTITUTE($S719,".",""))&gt;=2,DATEVALUE(SUBSTITUTE(TRIM($S719),".","-")),DATE(VALUE(LEFT(TRIM($S719),4)),VALUE(MID(TRIM($S719),6,2))+1,0)),"")))</f>
        <v/>
      </c>
      <c r="AC719" s="77" t="str">
        <f aca="false">IF(TRIM($T719&amp;"")="","",IF(ISNUMBER($T719),IF($T719&gt;10000,$T719,IFERROR(DATE(INT($T719),IF(ROUND(MOD($T719,1)*100,0)&gt;12,ROUND(MOD($T719,1)*10,0),ROUND(MOD($T719,1)*100,0))+1,0),"")),IFERROR(IF(LEN($T719)-LEN(SUBSTITUTE($T719,".",""))&gt;=2,DATEVALUE(SUBSTITUTE(TRIM($T719),".","-")),DATE(VALUE(LEFT(TRIM($T719),4)),VALUE(MID(TRIM($T719),6,2))+1,0)),"")))</f>
        <v/>
      </c>
    </row>
    <row r="720" customFormat="false" ht="14.25" hidden="false" customHeight="false" outlineLevel="0" collapsed="false">
      <c r="X720" s="77"/>
      <c r="Y720" s="78" t="str">
        <f aca="true">IF(TRIM($B720&amp;$C720)="","",IF(OR($W720="安装免保",$W720="技术免保",$W720="质保期内"),IF(NOT(ISNUMBER($X720)),"▲免保到期日没填",IF($X720&lt;TODAY(),"▲免保已到期，转收费",IF($X720-TODAY()&lt;=提醒天数,"免保剩"&amp;($X720-TODAY())&amp;"天","免保中"))),IF($W720="暂停维保","暂停中",IF($W720="已解约","已解约",""))))</f>
        <v/>
      </c>
      <c r="Z720" s="78" t="str">
        <f aca="true">IF(TRIM($B720&amp;$C720)="","",TRIM(IF($AA720="","",IF($AA720&lt;TODAY(),"年检已过期"&amp;(TODAY()-$AA720)&amp;"天 ",IF($AA720-TODAY()&lt;=提醒天数,"年检剩"&amp;($AA720-TODAY())&amp;"天 ","")))&amp;IF($AB720="","",IF($AB720&lt;TODAY(),"限速器已过期"&amp;(TODAY()-$AB720)&amp;"天 ",IF($AB720-TODAY()&lt;=提醒天数,"限速器剩"&amp;($AB720-TODAY())&amp;"天 ","")))&amp;IF($AC720="","",IF($AC720&lt;TODAY(),"载重试验已过期"&amp;(TODAY()-$AC720)&amp;"天 ",IF($AC720-TODAY()&lt;=提醒天数,"载重试验剩"&amp;($AC720-TODAY())&amp;"天 ","")))))</f>
        <v/>
      </c>
      <c r="AA720" s="77" t="str">
        <f aca="false">IF(TRIM($Q720&amp;"")="","",IF(ISNUMBER($Q720),IF($Q720&gt;10000,$Q720,IFERROR(DATE(INT($Q720),IF(ROUND(MOD($Q720,1)*100,0)&gt;12,ROUND(MOD($Q720,1)*10,0),ROUND(MOD($Q720,1)*100,0))+1,0),"")),IFERROR(IF(LEN($Q720)-LEN(SUBSTITUTE($Q720,".",""))&gt;=2,DATEVALUE(SUBSTITUTE(TRIM($Q720),".","-")),DATE(VALUE(LEFT(TRIM($Q720),4)),VALUE(MID(TRIM($Q720),6,2))+1,0)),"")))</f>
        <v/>
      </c>
      <c r="AB720" s="77" t="str">
        <f aca="false">IF(TRIM($S720&amp;"")="","",IF(ISNUMBER($S720),IF($S720&gt;10000,$S720,IFERROR(DATE(INT($S720),IF(ROUND(MOD($S720,1)*100,0)&gt;12,ROUND(MOD($S720,1)*10,0),ROUND(MOD($S720,1)*100,0))+1,0),"")),IFERROR(IF(LEN($S720)-LEN(SUBSTITUTE($S720,".",""))&gt;=2,DATEVALUE(SUBSTITUTE(TRIM($S720),".","-")),DATE(VALUE(LEFT(TRIM($S720),4)),VALUE(MID(TRIM($S720),6,2))+1,0)),"")))</f>
        <v/>
      </c>
      <c r="AC720" s="77" t="str">
        <f aca="false">IF(TRIM($T720&amp;"")="","",IF(ISNUMBER($T720),IF($T720&gt;10000,$T720,IFERROR(DATE(INT($T720),IF(ROUND(MOD($T720,1)*100,0)&gt;12,ROUND(MOD($T720,1)*10,0),ROUND(MOD($T720,1)*100,0))+1,0),"")),IFERROR(IF(LEN($T720)-LEN(SUBSTITUTE($T720,".",""))&gt;=2,DATEVALUE(SUBSTITUTE(TRIM($T720),".","-")),DATE(VALUE(LEFT(TRIM($T720),4)),VALUE(MID(TRIM($T720),6,2))+1,0)),"")))</f>
        <v/>
      </c>
    </row>
    <row r="721" customFormat="false" ht="14.25" hidden="false" customHeight="false" outlineLevel="0" collapsed="false">
      <c r="X721" s="77"/>
      <c r="Y721" s="78" t="str">
        <f aca="true">IF(TRIM($B721&amp;$C721)="","",IF(OR($W721="安装免保",$W721="技术免保",$W721="质保期内"),IF(NOT(ISNUMBER($X721)),"▲免保到期日没填",IF($X721&lt;TODAY(),"▲免保已到期，转收费",IF($X721-TODAY()&lt;=提醒天数,"免保剩"&amp;($X721-TODAY())&amp;"天","免保中"))),IF($W721="暂停维保","暂停中",IF($W721="已解约","已解约",""))))</f>
        <v/>
      </c>
      <c r="Z721" s="78" t="str">
        <f aca="true">IF(TRIM($B721&amp;$C721)="","",TRIM(IF($AA721="","",IF($AA721&lt;TODAY(),"年检已过期"&amp;(TODAY()-$AA721)&amp;"天 ",IF($AA721-TODAY()&lt;=提醒天数,"年检剩"&amp;($AA721-TODAY())&amp;"天 ","")))&amp;IF($AB721="","",IF($AB721&lt;TODAY(),"限速器已过期"&amp;(TODAY()-$AB721)&amp;"天 ",IF($AB721-TODAY()&lt;=提醒天数,"限速器剩"&amp;($AB721-TODAY())&amp;"天 ","")))&amp;IF($AC721="","",IF($AC721&lt;TODAY(),"载重试验已过期"&amp;(TODAY()-$AC721)&amp;"天 ",IF($AC721-TODAY()&lt;=提醒天数,"载重试验剩"&amp;($AC721-TODAY())&amp;"天 ","")))))</f>
        <v/>
      </c>
      <c r="AA721" s="77" t="str">
        <f aca="false">IF(TRIM($Q721&amp;"")="","",IF(ISNUMBER($Q721),IF($Q721&gt;10000,$Q721,IFERROR(DATE(INT($Q721),IF(ROUND(MOD($Q721,1)*100,0)&gt;12,ROUND(MOD($Q721,1)*10,0),ROUND(MOD($Q721,1)*100,0))+1,0),"")),IFERROR(IF(LEN($Q721)-LEN(SUBSTITUTE($Q721,".",""))&gt;=2,DATEVALUE(SUBSTITUTE(TRIM($Q721),".","-")),DATE(VALUE(LEFT(TRIM($Q721),4)),VALUE(MID(TRIM($Q721),6,2))+1,0)),"")))</f>
        <v/>
      </c>
      <c r="AB721" s="77" t="str">
        <f aca="false">IF(TRIM($S721&amp;"")="","",IF(ISNUMBER($S721),IF($S721&gt;10000,$S721,IFERROR(DATE(INT($S721),IF(ROUND(MOD($S721,1)*100,0)&gt;12,ROUND(MOD($S721,1)*10,0),ROUND(MOD($S721,1)*100,0))+1,0),"")),IFERROR(IF(LEN($S721)-LEN(SUBSTITUTE($S721,".",""))&gt;=2,DATEVALUE(SUBSTITUTE(TRIM($S721),".","-")),DATE(VALUE(LEFT(TRIM($S721),4)),VALUE(MID(TRIM($S721),6,2))+1,0)),"")))</f>
        <v/>
      </c>
      <c r="AC721" s="77" t="str">
        <f aca="false">IF(TRIM($T721&amp;"")="","",IF(ISNUMBER($T721),IF($T721&gt;10000,$T721,IFERROR(DATE(INT($T721),IF(ROUND(MOD($T721,1)*100,0)&gt;12,ROUND(MOD($T721,1)*10,0),ROUND(MOD($T721,1)*100,0))+1,0),"")),IFERROR(IF(LEN($T721)-LEN(SUBSTITUTE($T721,".",""))&gt;=2,DATEVALUE(SUBSTITUTE(TRIM($T721),".","-")),DATE(VALUE(LEFT(TRIM($T721),4)),VALUE(MID(TRIM($T721),6,2))+1,0)),"")))</f>
        <v/>
      </c>
    </row>
    <row r="722" customFormat="false" ht="14.25" hidden="false" customHeight="false" outlineLevel="0" collapsed="false">
      <c r="X722" s="77"/>
      <c r="Y722" s="78" t="str">
        <f aca="true">IF(TRIM($B722&amp;$C722)="","",IF(OR($W722="安装免保",$W722="技术免保",$W722="质保期内"),IF(NOT(ISNUMBER($X722)),"▲免保到期日没填",IF($X722&lt;TODAY(),"▲免保已到期，转收费",IF($X722-TODAY()&lt;=提醒天数,"免保剩"&amp;($X722-TODAY())&amp;"天","免保中"))),IF($W722="暂停维保","暂停中",IF($W722="已解约","已解约",""))))</f>
        <v/>
      </c>
      <c r="Z722" s="78" t="str">
        <f aca="true">IF(TRIM($B722&amp;$C722)="","",TRIM(IF($AA722="","",IF($AA722&lt;TODAY(),"年检已过期"&amp;(TODAY()-$AA722)&amp;"天 ",IF($AA722-TODAY()&lt;=提醒天数,"年检剩"&amp;($AA722-TODAY())&amp;"天 ","")))&amp;IF($AB722="","",IF($AB722&lt;TODAY(),"限速器已过期"&amp;(TODAY()-$AB722)&amp;"天 ",IF($AB722-TODAY()&lt;=提醒天数,"限速器剩"&amp;($AB722-TODAY())&amp;"天 ","")))&amp;IF($AC722="","",IF($AC722&lt;TODAY(),"载重试验已过期"&amp;(TODAY()-$AC722)&amp;"天 ",IF($AC722-TODAY()&lt;=提醒天数,"载重试验剩"&amp;($AC722-TODAY())&amp;"天 ","")))))</f>
        <v/>
      </c>
      <c r="AA722" s="77" t="str">
        <f aca="false">IF(TRIM($Q722&amp;"")="","",IF(ISNUMBER($Q722),IF($Q722&gt;10000,$Q722,IFERROR(DATE(INT($Q722),IF(ROUND(MOD($Q722,1)*100,0)&gt;12,ROUND(MOD($Q722,1)*10,0),ROUND(MOD($Q722,1)*100,0))+1,0),"")),IFERROR(IF(LEN($Q722)-LEN(SUBSTITUTE($Q722,".",""))&gt;=2,DATEVALUE(SUBSTITUTE(TRIM($Q722),".","-")),DATE(VALUE(LEFT(TRIM($Q722),4)),VALUE(MID(TRIM($Q722),6,2))+1,0)),"")))</f>
        <v/>
      </c>
      <c r="AB722" s="77" t="str">
        <f aca="false">IF(TRIM($S722&amp;"")="","",IF(ISNUMBER($S722),IF($S722&gt;10000,$S722,IFERROR(DATE(INT($S722),IF(ROUND(MOD($S722,1)*100,0)&gt;12,ROUND(MOD($S722,1)*10,0),ROUND(MOD($S722,1)*100,0))+1,0),"")),IFERROR(IF(LEN($S722)-LEN(SUBSTITUTE($S722,".",""))&gt;=2,DATEVALUE(SUBSTITUTE(TRIM($S722),".","-")),DATE(VALUE(LEFT(TRIM($S722),4)),VALUE(MID(TRIM($S722),6,2))+1,0)),"")))</f>
        <v/>
      </c>
      <c r="AC722" s="77" t="str">
        <f aca="false">IF(TRIM($T722&amp;"")="","",IF(ISNUMBER($T722),IF($T722&gt;10000,$T722,IFERROR(DATE(INT($T722),IF(ROUND(MOD($T722,1)*100,0)&gt;12,ROUND(MOD($T722,1)*10,0),ROUND(MOD($T722,1)*100,0))+1,0),"")),IFERROR(IF(LEN($T722)-LEN(SUBSTITUTE($T722,".",""))&gt;=2,DATEVALUE(SUBSTITUTE(TRIM($T722),".","-")),DATE(VALUE(LEFT(TRIM($T722),4)),VALUE(MID(TRIM($T722),6,2))+1,0)),"")))</f>
        <v/>
      </c>
    </row>
    <row r="723" customFormat="false" ht="14.25" hidden="false" customHeight="false" outlineLevel="0" collapsed="false">
      <c r="X723" s="77"/>
      <c r="Y723" s="78" t="str">
        <f aca="true">IF(TRIM($B723&amp;$C723)="","",IF(OR($W723="安装免保",$W723="技术免保",$W723="质保期内"),IF(NOT(ISNUMBER($X723)),"▲免保到期日没填",IF($X723&lt;TODAY(),"▲免保已到期，转收费",IF($X723-TODAY()&lt;=提醒天数,"免保剩"&amp;($X723-TODAY())&amp;"天","免保中"))),IF($W723="暂停维保","暂停中",IF($W723="已解约","已解约",""))))</f>
        <v/>
      </c>
      <c r="Z723" s="78" t="str">
        <f aca="true">IF(TRIM($B723&amp;$C723)="","",TRIM(IF($AA723="","",IF($AA723&lt;TODAY(),"年检已过期"&amp;(TODAY()-$AA723)&amp;"天 ",IF($AA723-TODAY()&lt;=提醒天数,"年检剩"&amp;($AA723-TODAY())&amp;"天 ","")))&amp;IF($AB723="","",IF($AB723&lt;TODAY(),"限速器已过期"&amp;(TODAY()-$AB723)&amp;"天 ",IF($AB723-TODAY()&lt;=提醒天数,"限速器剩"&amp;($AB723-TODAY())&amp;"天 ","")))&amp;IF($AC723="","",IF($AC723&lt;TODAY(),"载重试验已过期"&amp;(TODAY()-$AC723)&amp;"天 ",IF($AC723-TODAY()&lt;=提醒天数,"载重试验剩"&amp;($AC723-TODAY())&amp;"天 ","")))))</f>
        <v/>
      </c>
      <c r="AA723" s="77" t="str">
        <f aca="false">IF(TRIM($Q723&amp;"")="","",IF(ISNUMBER($Q723),IF($Q723&gt;10000,$Q723,IFERROR(DATE(INT($Q723),IF(ROUND(MOD($Q723,1)*100,0)&gt;12,ROUND(MOD($Q723,1)*10,0),ROUND(MOD($Q723,1)*100,0))+1,0),"")),IFERROR(IF(LEN($Q723)-LEN(SUBSTITUTE($Q723,".",""))&gt;=2,DATEVALUE(SUBSTITUTE(TRIM($Q723),".","-")),DATE(VALUE(LEFT(TRIM($Q723),4)),VALUE(MID(TRIM($Q723),6,2))+1,0)),"")))</f>
        <v/>
      </c>
      <c r="AB723" s="77" t="str">
        <f aca="false">IF(TRIM($S723&amp;"")="","",IF(ISNUMBER($S723),IF($S723&gt;10000,$S723,IFERROR(DATE(INT($S723),IF(ROUND(MOD($S723,1)*100,0)&gt;12,ROUND(MOD($S723,1)*10,0),ROUND(MOD($S723,1)*100,0))+1,0),"")),IFERROR(IF(LEN($S723)-LEN(SUBSTITUTE($S723,".",""))&gt;=2,DATEVALUE(SUBSTITUTE(TRIM($S723),".","-")),DATE(VALUE(LEFT(TRIM($S723),4)),VALUE(MID(TRIM($S723),6,2))+1,0)),"")))</f>
        <v/>
      </c>
      <c r="AC723" s="77" t="str">
        <f aca="false">IF(TRIM($T723&amp;"")="","",IF(ISNUMBER($T723),IF($T723&gt;10000,$T723,IFERROR(DATE(INT($T723),IF(ROUND(MOD($T723,1)*100,0)&gt;12,ROUND(MOD($T723,1)*10,0),ROUND(MOD($T723,1)*100,0))+1,0),"")),IFERROR(IF(LEN($T723)-LEN(SUBSTITUTE($T723,".",""))&gt;=2,DATEVALUE(SUBSTITUTE(TRIM($T723),".","-")),DATE(VALUE(LEFT(TRIM($T723),4)),VALUE(MID(TRIM($T723),6,2))+1,0)),"")))</f>
        <v/>
      </c>
    </row>
    <row r="724" customFormat="false" ht="14.25" hidden="false" customHeight="false" outlineLevel="0" collapsed="false">
      <c r="X724" s="77"/>
      <c r="Y724" s="78" t="str">
        <f aca="true">IF(TRIM($B724&amp;$C724)="","",IF(OR($W724="安装免保",$W724="技术免保",$W724="质保期内"),IF(NOT(ISNUMBER($X724)),"▲免保到期日没填",IF($X724&lt;TODAY(),"▲免保已到期，转收费",IF($X724-TODAY()&lt;=提醒天数,"免保剩"&amp;($X724-TODAY())&amp;"天","免保中"))),IF($W724="暂停维保","暂停中",IF($W724="已解约","已解约",""))))</f>
        <v/>
      </c>
      <c r="Z724" s="78" t="str">
        <f aca="true">IF(TRIM($B724&amp;$C724)="","",TRIM(IF($AA724="","",IF($AA724&lt;TODAY(),"年检已过期"&amp;(TODAY()-$AA724)&amp;"天 ",IF($AA724-TODAY()&lt;=提醒天数,"年检剩"&amp;($AA724-TODAY())&amp;"天 ","")))&amp;IF($AB724="","",IF($AB724&lt;TODAY(),"限速器已过期"&amp;(TODAY()-$AB724)&amp;"天 ",IF($AB724-TODAY()&lt;=提醒天数,"限速器剩"&amp;($AB724-TODAY())&amp;"天 ","")))&amp;IF($AC724="","",IF($AC724&lt;TODAY(),"载重试验已过期"&amp;(TODAY()-$AC724)&amp;"天 ",IF($AC724-TODAY()&lt;=提醒天数,"载重试验剩"&amp;($AC724-TODAY())&amp;"天 ","")))))</f>
        <v/>
      </c>
      <c r="AA724" s="77" t="str">
        <f aca="false">IF(TRIM($Q724&amp;"")="","",IF(ISNUMBER($Q724),IF($Q724&gt;10000,$Q724,IFERROR(DATE(INT($Q724),IF(ROUND(MOD($Q724,1)*100,0)&gt;12,ROUND(MOD($Q724,1)*10,0),ROUND(MOD($Q724,1)*100,0))+1,0),"")),IFERROR(IF(LEN($Q724)-LEN(SUBSTITUTE($Q724,".",""))&gt;=2,DATEVALUE(SUBSTITUTE(TRIM($Q724),".","-")),DATE(VALUE(LEFT(TRIM($Q724),4)),VALUE(MID(TRIM($Q724),6,2))+1,0)),"")))</f>
        <v/>
      </c>
      <c r="AB724" s="77" t="str">
        <f aca="false">IF(TRIM($S724&amp;"")="","",IF(ISNUMBER($S724),IF($S724&gt;10000,$S724,IFERROR(DATE(INT($S724),IF(ROUND(MOD($S724,1)*100,0)&gt;12,ROUND(MOD($S724,1)*10,0),ROUND(MOD($S724,1)*100,0))+1,0),"")),IFERROR(IF(LEN($S724)-LEN(SUBSTITUTE($S724,".",""))&gt;=2,DATEVALUE(SUBSTITUTE(TRIM($S724),".","-")),DATE(VALUE(LEFT(TRIM($S724),4)),VALUE(MID(TRIM($S724),6,2))+1,0)),"")))</f>
        <v/>
      </c>
      <c r="AC724" s="77" t="str">
        <f aca="false">IF(TRIM($T724&amp;"")="","",IF(ISNUMBER($T724),IF($T724&gt;10000,$T724,IFERROR(DATE(INT($T724),IF(ROUND(MOD($T724,1)*100,0)&gt;12,ROUND(MOD($T724,1)*10,0),ROUND(MOD($T724,1)*100,0))+1,0),"")),IFERROR(IF(LEN($T724)-LEN(SUBSTITUTE($T724,".",""))&gt;=2,DATEVALUE(SUBSTITUTE(TRIM($T724),".","-")),DATE(VALUE(LEFT(TRIM($T724),4)),VALUE(MID(TRIM($T724),6,2))+1,0)),"")))</f>
        <v/>
      </c>
    </row>
    <row r="725" customFormat="false" ht="14.25" hidden="false" customHeight="false" outlineLevel="0" collapsed="false">
      <c r="X725" s="77"/>
      <c r="Y725" s="78" t="str">
        <f aca="true">IF(TRIM($B725&amp;$C725)="","",IF(OR($W725="安装免保",$W725="技术免保",$W725="质保期内"),IF(NOT(ISNUMBER($X725)),"▲免保到期日没填",IF($X725&lt;TODAY(),"▲免保已到期，转收费",IF($X725-TODAY()&lt;=提醒天数,"免保剩"&amp;($X725-TODAY())&amp;"天","免保中"))),IF($W725="暂停维保","暂停中",IF($W725="已解约","已解约",""))))</f>
        <v/>
      </c>
      <c r="Z725" s="78" t="str">
        <f aca="true">IF(TRIM($B725&amp;$C725)="","",TRIM(IF($AA725="","",IF($AA725&lt;TODAY(),"年检已过期"&amp;(TODAY()-$AA725)&amp;"天 ",IF($AA725-TODAY()&lt;=提醒天数,"年检剩"&amp;($AA725-TODAY())&amp;"天 ","")))&amp;IF($AB725="","",IF($AB725&lt;TODAY(),"限速器已过期"&amp;(TODAY()-$AB725)&amp;"天 ",IF($AB725-TODAY()&lt;=提醒天数,"限速器剩"&amp;($AB725-TODAY())&amp;"天 ","")))&amp;IF($AC725="","",IF($AC725&lt;TODAY(),"载重试验已过期"&amp;(TODAY()-$AC725)&amp;"天 ",IF($AC725-TODAY()&lt;=提醒天数,"载重试验剩"&amp;($AC725-TODAY())&amp;"天 ","")))))</f>
        <v/>
      </c>
      <c r="AA725" s="77" t="str">
        <f aca="false">IF(TRIM($Q725&amp;"")="","",IF(ISNUMBER($Q725),IF($Q725&gt;10000,$Q725,IFERROR(DATE(INT($Q725),IF(ROUND(MOD($Q725,1)*100,0)&gt;12,ROUND(MOD($Q725,1)*10,0),ROUND(MOD($Q725,1)*100,0))+1,0),"")),IFERROR(IF(LEN($Q725)-LEN(SUBSTITUTE($Q725,".",""))&gt;=2,DATEVALUE(SUBSTITUTE(TRIM($Q725),".","-")),DATE(VALUE(LEFT(TRIM($Q725),4)),VALUE(MID(TRIM($Q725),6,2))+1,0)),"")))</f>
        <v/>
      </c>
      <c r="AB725" s="77" t="str">
        <f aca="false">IF(TRIM($S725&amp;"")="","",IF(ISNUMBER($S725),IF($S725&gt;10000,$S725,IFERROR(DATE(INT($S725),IF(ROUND(MOD($S725,1)*100,0)&gt;12,ROUND(MOD($S725,1)*10,0),ROUND(MOD($S725,1)*100,0))+1,0),"")),IFERROR(IF(LEN($S725)-LEN(SUBSTITUTE($S725,".",""))&gt;=2,DATEVALUE(SUBSTITUTE(TRIM($S725),".","-")),DATE(VALUE(LEFT(TRIM($S725),4)),VALUE(MID(TRIM($S725),6,2))+1,0)),"")))</f>
        <v/>
      </c>
      <c r="AC725" s="77" t="str">
        <f aca="false">IF(TRIM($T725&amp;"")="","",IF(ISNUMBER($T725),IF($T725&gt;10000,$T725,IFERROR(DATE(INT($T725),IF(ROUND(MOD($T725,1)*100,0)&gt;12,ROUND(MOD($T725,1)*10,0),ROUND(MOD($T725,1)*100,0))+1,0),"")),IFERROR(IF(LEN($T725)-LEN(SUBSTITUTE($T725,".",""))&gt;=2,DATEVALUE(SUBSTITUTE(TRIM($T725),".","-")),DATE(VALUE(LEFT(TRIM($T725),4)),VALUE(MID(TRIM($T725),6,2))+1,0)),"")))</f>
        <v/>
      </c>
    </row>
    <row r="726" customFormat="false" ht="14.25" hidden="false" customHeight="false" outlineLevel="0" collapsed="false">
      <c r="X726" s="77"/>
      <c r="Y726" s="78" t="str">
        <f aca="true">IF(TRIM($B726&amp;$C726)="","",IF(OR($W726="安装免保",$W726="技术免保",$W726="质保期内"),IF(NOT(ISNUMBER($X726)),"▲免保到期日没填",IF($X726&lt;TODAY(),"▲免保已到期，转收费",IF($X726-TODAY()&lt;=提醒天数,"免保剩"&amp;($X726-TODAY())&amp;"天","免保中"))),IF($W726="暂停维保","暂停中",IF($W726="已解约","已解约",""))))</f>
        <v/>
      </c>
      <c r="Z726" s="78" t="str">
        <f aca="true">IF(TRIM($B726&amp;$C726)="","",TRIM(IF($AA726="","",IF($AA726&lt;TODAY(),"年检已过期"&amp;(TODAY()-$AA726)&amp;"天 ",IF($AA726-TODAY()&lt;=提醒天数,"年检剩"&amp;($AA726-TODAY())&amp;"天 ","")))&amp;IF($AB726="","",IF($AB726&lt;TODAY(),"限速器已过期"&amp;(TODAY()-$AB726)&amp;"天 ",IF($AB726-TODAY()&lt;=提醒天数,"限速器剩"&amp;($AB726-TODAY())&amp;"天 ","")))&amp;IF($AC726="","",IF($AC726&lt;TODAY(),"载重试验已过期"&amp;(TODAY()-$AC726)&amp;"天 ",IF($AC726-TODAY()&lt;=提醒天数,"载重试验剩"&amp;($AC726-TODAY())&amp;"天 ","")))))</f>
        <v/>
      </c>
      <c r="AA726" s="77" t="str">
        <f aca="false">IF(TRIM($Q726&amp;"")="","",IF(ISNUMBER($Q726),IF($Q726&gt;10000,$Q726,IFERROR(DATE(INT($Q726),IF(ROUND(MOD($Q726,1)*100,0)&gt;12,ROUND(MOD($Q726,1)*10,0),ROUND(MOD($Q726,1)*100,0))+1,0),"")),IFERROR(IF(LEN($Q726)-LEN(SUBSTITUTE($Q726,".",""))&gt;=2,DATEVALUE(SUBSTITUTE(TRIM($Q726),".","-")),DATE(VALUE(LEFT(TRIM($Q726),4)),VALUE(MID(TRIM($Q726),6,2))+1,0)),"")))</f>
        <v/>
      </c>
      <c r="AB726" s="77" t="str">
        <f aca="false">IF(TRIM($S726&amp;"")="","",IF(ISNUMBER($S726),IF($S726&gt;10000,$S726,IFERROR(DATE(INT($S726),IF(ROUND(MOD($S726,1)*100,0)&gt;12,ROUND(MOD($S726,1)*10,0),ROUND(MOD($S726,1)*100,0))+1,0),"")),IFERROR(IF(LEN($S726)-LEN(SUBSTITUTE($S726,".",""))&gt;=2,DATEVALUE(SUBSTITUTE(TRIM($S726),".","-")),DATE(VALUE(LEFT(TRIM($S726),4)),VALUE(MID(TRIM($S726),6,2))+1,0)),"")))</f>
        <v/>
      </c>
      <c r="AC726" s="77" t="str">
        <f aca="false">IF(TRIM($T726&amp;"")="","",IF(ISNUMBER($T726),IF($T726&gt;10000,$T726,IFERROR(DATE(INT($T726),IF(ROUND(MOD($T726,1)*100,0)&gt;12,ROUND(MOD($T726,1)*10,0),ROUND(MOD($T726,1)*100,0))+1,0),"")),IFERROR(IF(LEN($T726)-LEN(SUBSTITUTE($T726,".",""))&gt;=2,DATEVALUE(SUBSTITUTE(TRIM($T726),".","-")),DATE(VALUE(LEFT(TRIM($T726),4)),VALUE(MID(TRIM($T726),6,2))+1,0)),"")))</f>
        <v/>
      </c>
    </row>
    <row r="727" customFormat="false" ht="14.25" hidden="false" customHeight="false" outlineLevel="0" collapsed="false">
      <c r="X727" s="77"/>
      <c r="Y727" s="78" t="str">
        <f aca="true">IF(TRIM($B727&amp;$C727)="","",IF(OR($W727="安装免保",$W727="技术免保",$W727="质保期内"),IF(NOT(ISNUMBER($X727)),"▲免保到期日没填",IF($X727&lt;TODAY(),"▲免保已到期，转收费",IF($X727-TODAY()&lt;=提醒天数,"免保剩"&amp;($X727-TODAY())&amp;"天","免保中"))),IF($W727="暂停维保","暂停中",IF($W727="已解约","已解约",""))))</f>
        <v/>
      </c>
      <c r="Z727" s="78" t="str">
        <f aca="true">IF(TRIM($B727&amp;$C727)="","",TRIM(IF($AA727="","",IF($AA727&lt;TODAY(),"年检已过期"&amp;(TODAY()-$AA727)&amp;"天 ",IF($AA727-TODAY()&lt;=提醒天数,"年检剩"&amp;($AA727-TODAY())&amp;"天 ","")))&amp;IF($AB727="","",IF($AB727&lt;TODAY(),"限速器已过期"&amp;(TODAY()-$AB727)&amp;"天 ",IF($AB727-TODAY()&lt;=提醒天数,"限速器剩"&amp;($AB727-TODAY())&amp;"天 ","")))&amp;IF($AC727="","",IF($AC727&lt;TODAY(),"载重试验已过期"&amp;(TODAY()-$AC727)&amp;"天 ",IF($AC727-TODAY()&lt;=提醒天数,"载重试验剩"&amp;($AC727-TODAY())&amp;"天 ","")))))</f>
        <v/>
      </c>
      <c r="AA727" s="77" t="str">
        <f aca="false">IF(TRIM($Q727&amp;"")="","",IF(ISNUMBER($Q727),IF($Q727&gt;10000,$Q727,IFERROR(DATE(INT($Q727),IF(ROUND(MOD($Q727,1)*100,0)&gt;12,ROUND(MOD($Q727,1)*10,0),ROUND(MOD($Q727,1)*100,0))+1,0),"")),IFERROR(IF(LEN($Q727)-LEN(SUBSTITUTE($Q727,".",""))&gt;=2,DATEVALUE(SUBSTITUTE(TRIM($Q727),".","-")),DATE(VALUE(LEFT(TRIM($Q727),4)),VALUE(MID(TRIM($Q727),6,2))+1,0)),"")))</f>
        <v/>
      </c>
      <c r="AB727" s="77" t="str">
        <f aca="false">IF(TRIM($S727&amp;"")="","",IF(ISNUMBER($S727),IF($S727&gt;10000,$S727,IFERROR(DATE(INT($S727),IF(ROUND(MOD($S727,1)*100,0)&gt;12,ROUND(MOD($S727,1)*10,0),ROUND(MOD($S727,1)*100,0))+1,0),"")),IFERROR(IF(LEN($S727)-LEN(SUBSTITUTE($S727,".",""))&gt;=2,DATEVALUE(SUBSTITUTE(TRIM($S727),".","-")),DATE(VALUE(LEFT(TRIM($S727),4)),VALUE(MID(TRIM($S727),6,2))+1,0)),"")))</f>
        <v/>
      </c>
      <c r="AC727" s="77" t="str">
        <f aca="false">IF(TRIM($T727&amp;"")="","",IF(ISNUMBER($T727),IF($T727&gt;10000,$T727,IFERROR(DATE(INT($T727),IF(ROUND(MOD($T727,1)*100,0)&gt;12,ROUND(MOD($T727,1)*10,0),ROUND(MOD($T727,1)*100,0))+1,0),"")),IFERROR(IF(LEN($T727)-LEN(SUBSTITUTE($T727,".",""))&gt;=2,DATEVALUE(SUBSTITUTE(TRIM($T727),".","-")),DATE(VALUE(LEFT(TRIM($T727),4)),VALUE(MID(TRIM($T727),6,2))+1,0)),"")))</f>
        <v/>
      </c>
    </row>
    <row r="728" customFormat="false" ht="14.25" hidden="false" customHeight="false" outlineLevel="0" collapsed="false">
      <c r="X728" s="77"/>
      <c r="Y728" s="78" t="str">
        <f aca="true">IF(TRIM($B728&amp;$C728)="","",IF(OR($W728="安装免保",$W728="技术免保",$W728="质保期内"),IF(NOT(ISNUMBER($X728)),"▲免保到期日没填",IF($X728&lt;TODAY(),"▲免保已到期，转收费",IF($X728-TODAY()&lt;=提醒天数,"免保剩"&amp;($X728-TODAY())&amp;"天","免保中"))),IF($W728="暂停维保","暂停中",IF($W728="已解约","已解约",""))))</f>
        <v/>
      </c>
      <c r="Z728" s="78" t="str">
        <f aca="true">IF(TRIM($B728&amp;$C728)="","",TRIM(IF($AA728="","",IF($AA728&lt;TODAY(),"年检已过期"&amp;(TODAY()-$AA728)&amp;"天 ",IF($AA728-TODAY()&lt;=提醒天数,"年检剩"&amp;($AA728-TODAY())&amp;"天 ","")))&amp;IF($AB728="","",IF($AB728&lt;TODAY(),"限速器已过期"&amp;(TODAY()-$AB728)&amp;"天 ",IF($AB728-TODAY()&lt;=提醒天数,"限速器剩"&amp;($AB728-TODAY())&amp;"天 ","")))&amp;IF($AC728="","",IF($AC728&lt;TODAY(),"载重试验已过期"&amp;(TODAY()-$AC728)&amp;"天 ",IF($AC728-TODAY()&lt;=提醒天数,"载重试验剩"&amp;($AC728-TODAY())&amp;"天 ","")))))</f>
        <v/>
      </c>
      <c r="AA728" s="77" t="str">
        <f aca="false">IF(TRIM($Q728&amp;"")="","",IF(ISNUMBER($Q728),IF($Q728&gt;10000,$Q728,IFERROR(DATE(INT($Q728),IF(ROUND(MOD($Q728,1)*100,0)&gt;12,ROUND(MOD($Q728,1)*10,0),ROUND(MOD($Q728,1)*100,0))+1,0),"")),IFERROR(IF(LEN($Q728)-LEN(SUBSTITUTE($Q728,".",""))&gt;=2,DATEVALUE(SUBSTITUTE(TRIM($Q728),".","-")),DATE(VALUE(LEFT(TRIM($Q728),4)),VALUE(MID(TRIM($Q728),6,2))+1,0)),"")))</f>
        <v/>
      </c>
      <c r="AB728" s="77" t="str">
        <f aca="false">IF(TRIM($S728&amp;"")="","",IF(ISNUMBER($S728),IF($S728&gt;10000,$S728,IFERROR(DATE(INT($S728),IF(ROUND(MOD($S728,1)*100,0)&gt;12,ROUND(MOD($S728,1)*10,0),ROUND(MOD($S728,1)*100,0))+1,0),"")),IFERROR(IF(LEN($S728)-LEN(SUBSTITUTE($S728,".",""))&gt;=2,DATEVALUE(SUBSTITUTE(TRIM($S728),".","-")),DATE(VALUE(LEFT(TRIM($S728),4)),VALUE(MID(TRIM($S728),6,2))+1,0)),"")))</f>
        <v/>
      </c>
      <c r="AC728" s="77" t="str">
        <f aca="false">IF(TRIM($T728&amp;"")="","",IF(ISNUMBER($T728),IF($T728&gt;10000,$T728,IFERROR(DATE(INT($T728),IF(ROUND(MOD($T728,1)*100,0)&gt;12,ROUND(MOD($T728,1)*10,0),ROUND(MOD($T728,1)*100,0))+1,0),"")),IFERROR(IF(LEN($T728)-LEN(SUBSTITUTE($T728,".",""))&gt;=2,DATEVALUE(SUBSTITUTE(TRIM($T728),".","-")),DATE(VALUE(LEFT(TRIM($T728),4)),VALUE(MID(TRIM($T728),6,2))+1,0)),"")))</f>
        <v/>
      </c>
    </row>
    <row r="729" customFormat="false" ht="14.25" hidden="false" customHeight="false" outlineLevel="0" collapsed="false">
      <c r="X729" s="77"/>
      <c r="Y729" s="78" t="str">
        <f aca="true">IF(TRIM($B729&amp;$C729)="","",IF(OR($W729="安装免保",$W729="技术免保",$W729="质保期内"),IF(NOT(ISNUMBER($X729)),"▲免保到期日没填",IF($X729&lt;TODAY(),"▲免保已到期，转收费",IF($X729-TODAY()&lt;=提醒天数,"免保剩"&amp;($X729-TODAY())&amp;"天","免保中"))),IF($W729="暂停维保","暂停中",IF($W729="已解约","已解约",""))))</f>
        <v/>
      </c>
      <c r="Z729" s="78" t="str">
        <f aca="true">IF(TRIM($B729&amp;$C729)="","",TRIM(IF($AA729="","",IF($AA729&lt;TODAY(),"年检已过期"&amp;(TODAY()-$AA729)&amp;"天 ",IF($AA729-TODAY()&lt;=提醒天数,"年检剩"&amp;($AA729-TODAY())&amp;"天 ","")))&amp;IF($AB729="","",IF($AB729&lt;TODAY(),"限速器已过期"&amp;(TODAY()-$AB729)&amp;"天 ",IF($AB729-TODAY()&lt;=提醒天数,"限速器剩"&amp;($AB729-TODAY())&amp;"天 ","")))&amp;IF($AC729="","",IF($AC729&lt;TODAY(),"载重试验已过期"&amp;(TODAY()-$AC729)&amp;"天 ",IF($AC729-TODAY()&lt;=提醒天数,"载重试验剩"&amp;($AC729-TODAY())&amp;"天 ","")))))</f>
        <v/>
      </c>
      <c r="AA729" s="77" t="str">
        <f aca="false">IF(TRIM($Q729&amp;"")="","",IF(ISNUMBER($Q729),IF($Q729&gt;10000,$Q729,IFERROR(DATE(INT($Q729),IF(ROUND(MOD($Q729,1)*100,0)&gt;12,ROUND(MOD($Q729,1)*10,0),ROUND(MOD($Q729,1)*100,0))+1,0),"")),IFERROR(IF(LEN($Q729)-LEN(SUBSTITUTE($Q729,".",""))&gt;=2,DATEVALUE(SUBSTITUTE(TRIM($Q729),".","-")),DATE(VALUE(LEFT(TRIM($Q729),4)),VALUE(MID(TRIM($Q729),6,2))+1,0)),"")))</f>
        <v/>
      </c>
      <c r="AB729" s="77" t="str">
        <f aca="false">IF(TRIM($S729&amp;"")="","",IF(ISNUMBER($S729),IF($S729&gt;10000,$S729,IFERROR(DATE(INT($S729),IF(ROUND(MOD($S729,1)*100,0)&gt;12,ROUND(MOD($S729,1)*10,0),ROUND(MOD($S729,1)*100,0))+1,0),"")),IFERROR(IF(LEN($S729)-LEN(SUBSTITUTE($S729,".",""))&gt;=2,DATEVALUE(SUBSTITUTE(TRIM($S729),".","-")),DATE(VALUE(LEFT(TRIM($S729),4)),VALUE(MID(TRIM($S729),6,2))+1,0)),"")))</f>
        <v/>
      </c>
      <c r="AC729" s="77" t="str">
        <f aca="false">IF(TRIM($T729&amp;"")="","",IF(ISNUMBER($T729),IF($T729&gt;10000,$T729,IFERROR(DATE(INT($T729),IF(ROUND(MOD($T729,1)*100,0)&gt;12,ROUND(MOD($T729,1)*10,0),ROUND(MOD($T729,1)*100,0))+1,0),"")),IFERROR(IF(LEN($T729)-LEN(SUBSTITUTE($T729,".",""))&gt;=2,DATEVALUE(SUBSTITUTE(TRIM($T729),".","-")),DATE(VALUE(LEFT(TRIM($T729),4)),VALUE(MID(TRIM($T729),6,2))+1,0)),"")))</f>
        <v/>
      </c>
    </row>
    <row r="730" customFormat="false" ht="14.25" hidden="false" customHeight="false" outlineLevel="0" collapsed="false">
      <c r="X730" s="77"/>
      <c r="Y730" s="78" t="str">
        <f aca="true">IF(TRIM($B730&amp;$C730)="","",IF(OR($W730="安装免保",$W730="技术免保",$W730="质保期内"),IF(NOT(ISNUMBER($X730)),"▲免保到期日没填",IF($X730&lt;TODAY(),"▲免保已到期，转收费",IF($X730-TODAY()&lt;=提醒天数,"免保剩"&amp;($X730-TODAY())&amp;"天","免保中"))),IF($W730="暂停维保","暂停中",IF($W730="已解约","已解约",""))))</f>
        <v/>
      </c>
      <c r="Z730" s="78" t="str">
        <f aca="true">IF(TRIM($B730&amp;$C730)="","",TRIM(IF($AA730="","",IF($AA730&lt;TODAY(),"年检已过期"&amp;(TODAY()-$AA730)&amp;"天 ",IF($AA730-TODAY()&lt;=提醒天数,"年检剩"&amp;($AA730-TODAY())&amp;"天 ","")))&amp;IF($AB730="","",IF($AB730&lt;TODAY(),"限速器已过期"&amp;(TODAY()-$AB730)&amp;"天 ",IF($AB730-TODAY()&lt;=提醒天数,"限速器剩"&amp;($AB730-TODAY())&amp;"天 ","")))&amp;IF($AC730="","",IF($AC730&lt;TODAY(),"载重试验已过期"&amp;(TODAY()-$AC730)&amp;"天 ",IF($AC730-TODAY()&lt;=提醒天数,"载重试验剩"&amp;($AC730-TODAY())&amp;"天 ","")))))</f>
        <v/>
      </c>
      <c r="AA730" s="77" t="str">
        <f aca="false">IF(TRIM($Q730&amp;"")="","",IF(ISNUMBER($Q730),IF($Q730&gt;10000,$Q730,IFERROR(DATE(INT($Q730),IF(ROUND(MOD($Q730,1)*100,0)&gt;12,ROUND(MOD($Q730,1)*10,0),ROUND(MOD($Q730,1)*100,0))+1,0),"")),IFERROR(IF(LEN($Q730)-LEN(SUBSTITUTE($Q730,".",""))&gt;=2,DATEVALUE(SUBSTITUTE(TRIM($Q730),".","-")),DATE(VALUE(LEFT(TRIM($Q730),4)),VALUE(MID(TRIM($Q730),6,2))+1,0)),"")))</f>
        <v/>
      </c>
      <c r="AB730" s="77" t="str">
        <f aca="false">IF(TRIM($S730&amp;"")="","",IF(ISNUMBER($S730),IF($S730&gt;10000,$S730,IFERROR(DATE(INT($S730),IF(ROUND(MOD($S730,1)*100,0)&gt;12,ROUND(MOD($S730,1)*10,0),ROUND(MOD($S730,1)*100,0))+1,0),"")),IFERROR(IF(LEN($S730)-LEN(SUBSTITUTE($S730,".",""))&gt;=2,DATEVALUE(SUBSTITUTE(TRIM($S730),".","-")),DATE(VALUE(LEFT(TRIM($S730),4)),VALUE(MID(TRIM($S730),6,2))+1,0)),"")))</f>
        <v/>
      </c>
      <c r="AC730" s="77" t="str">
        <f aca="false">IF(TRIM($T730&amp;"")="","",IF(ISNUMBER($T730),IF($T730&gt;10000,$T730,IFERROR(DATE(INT($T730),IF(ROUND(MOD($T730,1)*100,0)&gt;12,ROUND(MOD($T730,1)*10,0),ROUND(MOD($T730,1)*100,0))+1,0),"")),IFERROR(IF(LEN($T730)-LEN(SUBSTITUTE($T730,".",""))&gt;=2,DATEVALUE(SUBSTITUTE(TRIM($T730),".","-")),DATE(VALUE(LEFT(TRIM($T730),4)),VALUE(MID(TRIM($T730),6,2))+1,0)),"")))</f>
        <v/>
      </c>
    </row>
    <row r="731" customFormat="false" ht="14.25" hidden="false" customHeight="false" outlineLevel="0" collapsed="false">
      <c r="X731" s="77"/>
      <c r="Y731" s="78" t="str">
        <f aca="true">IF(TRIM($B731&amp;$C731)="","",IF(OR($W731="安装免保",$W731="技术免保",$W731="质保期内"),IF(NOT(ISNUMBER($X731)),"▲免保到期日没填",IF($X731&lt;TODAY(),"▲免保已到期，转收费",IF($X731-TODAY()&lt;=提醒天数,"免保剩"&amp;($X731-TODAY())&amp;"天","免保中"))),IF($W731="暂停维保","暂停中",IF($W731="已解约","已解约",""))))</f>
        <v/>
      </c>
      <c r="Z731" s="78" t="str">
        <f aca="true">IF(TRIM($B731&amp;$C731)="","",TRIM(IF($AA731="","",IF($AA731&lt;TODAY(),"年检已过期"&amp;(TODAY()-$AA731)&amp;"天 ",IF($AA731-TODAY()&lt;=提醒天数,"年检剩"&amp;($AA731-TODAY())&amp;"天 ","")))&amp;IF($AB731="","",IF($AB731&lt;TODAY(),"限速器已过期"&amp;(TODAY()-$AB731)&amp;"天 ",IF($AB731-TODAY()&lt;=提醒天数,"限速器剩"&amp;($AB731-TODAY())&amp;"天 ","")))&amp;IF($AC731="","",IF($AC731&lt;TODAY(),"载重试验已过期"&amp;(TODAY()-$AC731)&amp;"天 ",IF($AC731-TODAY()&lt;=提醒天数,"载重试验剩"&amp;($AC731-TODAY())&amp;"天 ","")))))</f>
        <v/>
      </c>
      <c r="AA731" s="77" t="str">
        <f aca="false">IF(TRIM($Q731&amp;"")="","",IF(ISNUMBER($Q731),IF($Q731&gt;10000,$Q731,IFERROR(DATE(INT($Q731),IF(ROUND(MOD($Q731,1)*100,0)&gt;12,ROUND(MOD($Q731,1)*10,0),ROUND(MOD($Q731,1)*100,0))+1,0),"")),IFERROR(IF(LEN($Q731)-LEN(SUBSTITUTE($Q731,".",""))&gt;=2,DATEVALUE(SUBSTITUTE(TRIM($Q731),".","-")),DATE(VALUE(LEFT(TRIM($Q731),4)),VALUE(MID(TRIM($Q731),6,2))+1,0)),"")))</f>
        <v/>
      </c>
      <c r="AB731" s="77" t="str">
        <f aca="false">IF(TRIM($S731&amp;"")="","",IF(ISNUMBER($S731),IF($S731&gt;10000,$S731,IFERROR(DATE(INT($S731),IF(ROUND(MOD($S731,1)*100,0)&gt;12,ROUND(MOD($S731,1)*10,0),ROUND(MOD($S731,1)*100,0))+1,0),"")),IFERROR(IF(LEN($S731)-LEN(SUBSTITUTE($S731,".",""))&gt;=2,DATEVALUE(SUBSTITUTE(TRIM($S731),".","-")),DATE(VALUE(LEFT(TRIM($S731),4)),VALUE(MID(TRIM($S731),6,2))+1,0)),"")))</f>
        <v/>
      </c>
      <c r="AC731" s="77" t="str">
        <f aca="false">IF(TRIM($T731&amp;"")="","",IF(ISNUMBER($T731),IF($T731&gt;10000,$T731,IFERROR(DATE(INT($T731),IF(ROUND(MOD($T731,1)*100,0)&gt;12,ROUND(MOD($T731,1)*10,0),ROUND(MOD($T731,1)*100,0))+1,0),"")),IFERROR(IF(LEN($T731)-LEN(SUBSTITUTE($T731,".",""))&gt;=2,DATEVALUE(SUBSTITUTE(TRIM($T731),".","-")),DATE(VALUE(LEFT(TRIM($T731),4)),VALUE(MID(TRIM($T731),6,2))+1,0)),"")))</f>
        <v/>
      </c>
    </row>
    <row r="732" customFormat="false" ht="14.25" hidden="false" customHeight="false" outlineLevel="0" collapsed="false">
      <c r="X732" s="77"/>
      <c r="Y732" s="78" t="str">
        <f aca="true">IF(TRIM($B732&amp;$C732)="","",IF(OR($W732="安装免保",$W732="技术免保",$W732="质保期内"),IF(NOT(ISNUMBER($X732)),"▲免保到期日没填",IF($X732&lt;TODAY(),"▲免保已到期，转收费",IF($X732-TODAY()&lt;=提醒天数,"免保剩"&amp;($X732-TODAY())&amp;"天","免保中"))),IF($W732="暂停维保","暂停中",IF($W732="已解约","已解约",""))))</f>
        <v/>
      </c>
      <c r="Z732" s="78" t="str">
        <f aca="true">IF(TRIM($B732&amp;$C732)="","",TRIM(IF($AA732="","",IF($AA732&lt;TODAY(),"年检已过期"&amp;(TODAY()-$AA732)&amp;"天 ",IF($AA732-TODAY()&lt;=提醒天数,"年检剩"&amp;($AA732-TODAY())&amp;"天 ","")))&amp;IF($AB732="","",IF($AB732&lt;TODAY(),"限速器已过期"&amp;(TODAY()-$AB732)&amp;"天 ",IF($AB732-TODAY()&lt;=提醒天数,"限速器剩"&amp;($AB732-TODAY())&amp;"天 ","")))&amp;IF($AC732="","",IF($AC732&lt;TODAY(),"载重试验已过期"&amp;(TODAY()-$AC732)&amp;"天 ",IF($AC732-TODAY()&lt;=提醒天数,"载重试验剩"&amp;($AC732-TODAY())&amp;"天 ","")))))</f>
        <v/>
      </c>
      <c r="AA732" s="77" t="str">
        <f aca="false">IF(TRIM($Q732&amp;"")="","",IF(ISNUMBER($Q732),IF($Q732&gt;10000,$Q732,IFERROR(DATE(INT($Q732),IF(ROUND(MOD($Q732,1)*100,0)&gt;12,ROUND(MOD($Q732,1)*10,0),ROUND(MOD($Q732,1)*100,0))+1,0),"")),IFERROR(IF(LEN($Q732)-LEN(SUBSTITUTE($Q732,".",""))&gt;=2,DATEVALUE(SUBSTITUTE(TRIM($Q732),".","-")),DATE(VALUE(LEFT(TRIM($Q732),4)),VALUE(MID(TRIM($Q732),6,2))+1,0)),"")))</f>
        <v/>
      </c>
      <c r="AB732" s="77" t="str">
        <f aca="false">IF(TRIM($S732&amp;"")="","",IF(ISNUMBER($S732),IF($S732&gt;10000,$S732,IFERROR(DATE(INT($S732),IF(ROUND(MOD($S732,1)*100,0)&gt;12,ROUND(MOD($S732,1)*10,0),ROUND(MOD($S732,1)*100,0))+1,0),"")),IFERROR(IF(LEN($S732)-LEN(SUBSTITUTE($S732,".",""))&gt;=2,DATEVALUE(SUBSTITUTE(TRIM($S732),".","-")),DATE(VALUE(LEFT(TRIM($S732),4)),VALUE(MID(TRIM($S732),6,2))+1,0)),"")))</f>
        <v/>
      </c>
      <c r="AC732" s="77" t="str">
        <f aca="false">IF(TRIM($T732&amp;"")="","",IF(ISNUMBER($T732),IF($T732&gt;10000,$T732,IFERROR(DATE(INT($T732),IF(ROUND(MOD($T732,1)*100,0)&gt;12,ROUND(MOD($T732,1)*10,0),ROUND(MOD($T732,1)*100,0))+1,0),"")),IFERROR(IF(LEN($T732)-LEN(SUBSTITUTE($T732,".",""))&gt;=2,DATEVALUE(SUBSTITUTE(TRIM($T732),".","-")),DATE(VALUE(LEFT(TRIM($T732),4)),VALUE(MID(TRIM($T732),6,2))+1,0)),"")))</f>
        <v/>
      </c>
    </row>
    <row r="733" customFormat="false" ht="14.25" hidden="false" customHeight="false" outlineLevel="0" collapsed="false">
      <c r="X733" s="77"/>
      <c r="Y733" s="78" t="str">
        <f aca="true">IF(TRIM($B733&amp;$C733)="","",IF(OR($W733="安装免保",$W733="技术免保",$W733="质保期内"),IF(NOT(ISNUMBER($X733)),"▲免保到期日没填",IF($X733&lt;TODAY(),"▲免保已到期，转收费",IF($X733-TODAY()&lt;=提醒天数,"免保剩"&amp;($X733-TODAY())&amp;"天","免保中"))),IF($W733="暂停维保","暂停中",IF($W733="已解约","已解约",""))))</f>
        <v/>
      </c>
      <c r="Z733" s="78" t="str">
        <f aca="true">IF(TRIM($B733&amp;$C733)="","",TRIM(IF($AA733="","",IF($AA733&lt;TODAY(),"年检已过期"&amp;(TODAY()-$AA733)&amp;"天 ",IF($AA733-TODAY()&lt;=提醒天数,"年检剩"&amp;($AA733-TODAY())&amp;"天 ","")))&amp;IF($AB733="","",IF($AB733&lt;TODAY(),"限速器已过期"&amp;(TODAY()-$AB733)&amp;"天 ",IF($AB733-TODAY()&lt;=提醒天数,"限速器剩"&amp;($AB733-TODAY())&amp;"天 ","")))&amp;IF($AC733="","",IF($AC733&lt;TODAY(),"载重试验已过期"&amp;(TODAY()-$AC733)&amp;"天 ",IF($AC733-TODAY()&lt;=提醒天数,"载重试验剩"&amp;($AC733-TODAY())&amp;"天 ","")))))</f>
        <v/>
      </c>
      <c r="AA733" s="77" t="str">
        <f aca="false">IF(TRIM($Q733&amp;"")="","",IF(ISNUMBER($Q733),IF($Q733&gt;10000,$Q733,IFERROR(DATE(INT($Q733),IF(ROUND(MOD($Q733,1)*100,0)&gt;12,ROUND(MOD($Q733,1)*10,0),ROUND(MOD($Q733,1)*100,0))+1,0),"")),IFERROR(IF(LEN($Q733)-LEN(SUBSTITUTE($Q733,".",""))&gt;=2,DATEVALUE(SUBSTITUTE(TRIM($Q733),".","-")),DATE(VALUE(LEFT(TRIM($Q733),4)),VALUE(MID(TRIM($Q733),6,2))+1,0)),"")))</f>
        <v/>
      </c>
      <c r="AB733" s="77" t="str">
        <f aca="false">IF(TRIM($S733&amp;"")="","",IF(ISNUMBER($S733),IF($S733&gt;10000,$S733,IFERROR(DATE(INT($S733),IF(ROUND(MOD($S733,1)*100,0)&gt;12,ROUND(MOD($S733,1)*10,0),ROUND(MOD($S733,1)*100,0))+1,0),"")),IFERROR(IF(LEN($S733)-LEN(SUBSTITUTE($S733,".",""))&gt;=2,DATEVALUE(SUBSTITUTE(TRIM($S733),".","-")),DATE(VALUE(LEFT(TRIM($S733),4)),VALUE(MID(TRIM($S733),6,2))+1,0)),"")))</f>
        <v/>
      </c>
      <c r="AC733" s="77" t="str">
        <f aca="false">IF(TRIM($T733&amp;"")="","",IF(ISNUMBER($T733),IF($T733&gt;10000,$T733,IFERROR(DATE(INT($T733),IF(ROUND(MOD($T733,1)*100,0)&gt;12,ROUND(MOD($T733,1)*10,0),ROUND(MOD($T733,1)*100,0))+1,0),"")),IFERROR(IF(LEN($T733)-LEN(SUBSTITUTE($T733,".",""))&gt;=2,DATEVALUE(SUBSTITUTE(TRIM($T733),".","-")),DATE(VALUE(LEFT(TRIM($T733),4)),VALUE(MID(TRIM($T733),6,2))+1,0)),"")))</f>
        <v/>
      </c>
    </row>
    <row r="734" customFormat="false" ht="14.25" hidden="false" customHeight="false" outlineLevel="0" collapsed="false">
      <c r="X734" s="77"/>
      <c r="Y734" s="78" t="str">
        <f aca="true">IF(TRIM($B734&amp;$C734)="","",IF(OR($W734="安装免保",$W734="技术免保",$W734="质保期内"),IF(NOT(ISNUMBER($X734)),"▲免保到期日没填",IF($X734&lt;TODAY(),"▲免保已到期，转收费",IF($X734-TODAY()&lt;=提醒天数,"免保剩"&amp;($X734-TODAY())&amp;"天","免保中"))),IF($W734="暂停维保","暂停中",IF($W734="已解约","已解约",""))))</f>
        <v/>
      </c>
      <c r="Z734" s="78" t="str">
        <f aca="true">IF(TRIM($B734&amp;$C734)="","",TRIM(IF($AA734="","",IF($AA734&lt;TODAY(),"年检已过期"&amp;(TODAY()-$AA734)&amp;"天 ",IF($AA734-TODAY()&lt;=提醒天数,"年检剩"&amp;($AA734-TODAY())&amp;"天 ","")))&amp;IF($AB734="","",IF($AB734&lt;TODAY(),"限速器已过期"&amp;(TODAY()-$AB734)&amp;"天 ",IF($AB734-TODAY()&lt;=提醒天数,"限速器剩"&amp;($AB734-TODAY())&amp;"天 ","")))&amp;IF($AC734="","",IF($AC734&lt;TODAY(),"载重试验已过期"&amp;(TODAY()-$AC734)&amp;"天 ",IF($AC734-TODAY()&lt;=提醒天数,"载重试验剩"&amp;($AC734-TODAY())&amp;"天 ","")))))</f>
        <v/>
      </c>
      <c r="AA734" s="77" t="str">
        <f aca="false">IF(TRIM($Q734&amp;"")="","",IF(ISNUMBER($Q734),IF($Q734&gt;10000,$Q734,IFERROR(DATE(INT($Q734),IF(ROUND(MOD($Q734,1)*100,0)&gt;12,ROUND(MOD($Q734,1)*10,0),ROUND(MOD($Q734,1)*100,0))+1,0),"")),IFERROR(IF(LEN($Q734)-LEN(SUBSTITUTE($Q734,".",""))&gt;=2,DATEVALUE(SUBSTITUTE(TRIM($Q734),".","-")),DATE(VALUE(LEFT(TRIM($Q734),4)),VALUE(MID(TRIM($Q734),6,2))+1,0)),"")))</f>
        <v/>
      </c>
      <c r="AB734" s="77" t="str">
        <f aca="false">IF(TRIM($S734&amp;"")="","",IF(ISNUMBER($S734),IF($S734&gt;10000,$S734,IFERROR(DATE(INT($S734),IF(ROUND(MOD($S734,1)*100,0)&gt;12,ROUND(MOD($S734,1)*10,0),ROUND(MOD($S734,1)*100,0))+1,0),"")),IFERROR(IF(LEN($S734)-LEN(SUBSTITUTE($S734,".",""))&gt;=2,DATEVALUE(SUBSTITUTE(TRIM($S734),".","-")),DATE(VALUE(LEFT(TRIM($S734),4)),VALUE(MID(TRIM($S734),6,2))+1,0)),"")))</f>
        <v/>
      </c>
      <c r="AC734" s="77" t="str">
        <f aca="false">IF(TRIM($T734&amp;"")="","",IF(ISNUMBER($T734),IF($T734&gt;10000,$T734,IFERROR(DATE(INT($T734),IF(ROUND(MOD($T734,1)*100,0)&gt;12,ROUND(MOD($T734,1)*10,0),ROUND(MOD($T734,1)*100,0))+1,0),"")),IFERROR(IF(LEN($T734)-LEN(SUBSTITUTE($T734,".",""))&gt;=2,DATEVALUE(SUBSTITUTE(TRIM($T734),".","-")),DATE(VALUE(LEFT(TRIM($T734),4)),VALUE(MID(TRIM($T734),6,2))+1,0)),"")))</f>
        <v/>
      </c>
    </row>
    <row r="735" customFormat="false" ht="14.25" hidden="false" customHeight="false" outlineLevel="0" collapsed="false">
      <c r="X735" s="77"/>
      <c r="Y735" s="78" t="str">
        <f aca="true">IF(TRIM($B735&amp;$C735)="","",IF(OR($W735="安装免保",$W735="技术免保",$W735="质保期内"),IF(NOT(ISNUMBER($X735)),"▲免保到期日没填",IF($X735&lt;TODAY(),"▲免保已到期，转收费",IF($X735-TODAY()&lt;=提醒天数,"免保剩"&amp;($X735-TODAY())&amp;"天","免保中"))),IF($W735="暂停维保","暂停中",IF($W735="已解约","已解约",""))))</f>
        <v/>
      </c>
      <c r="Z735" s="78" t="str">
        <f aca="true">IF(TRIM($B735&amp;$C735)="","",TRIM(IF($AA735="","",IF($AA735&lt;TODAY(),"年检已过期"&amp;(TODAY()-$AA735)&amp;"天 ",IF($AA735-TODAY()&lt;=提醒天数,"年检剩"&amp;($AA735-TODAY())&amp;"天 ","")))&amp;IF($AB735="","",IF($AB735&lt;TODAY(),"限速器已过期"&amp;(TODAY()-$AB735)&amp;"天 ",IF($AB735-TODAY()&lt;=提醒天数,"限速器剩"&amp;($AB735-TODAY())&amp;"天 ","")))&amp;IF($AC735="","",IF($AC735&lt;TODAY(),"载重试验已过期"&amp;(TODAY()-$AC735)&amp;"天 ",IF($AC735-TODAY()&lt;=提醒天数,"载重试验剩"&amp;($AC735-TODAY())&amp;"天 ","")))))</f>
        <v/>
      </c>
      <c r="AA735" s="77" t="str">
        <f aca="false">IF(TRIM($Q735&amp;"")="","",IF(ISNUMBER($Q735),IF($Q735&gt;10000,$Q735,IFERROR(DATE(INT($Q735),IF(ROUND(MOD($Q735,1)*100,0)&gt;12,ROUND(MOD($Q735,1)*10,0),ROUND(MOD($Q735,1)*100,0))+1,0),"")),IFERROR(IF(LEN($Q735)-LEN(SUBSTITUTE($Q735,".",""))&gt;=2,DATEVALUE(SUBSTITUTE(TRIM($Q735),".","-")),DATE(VALUE(LEFT(TRIM($Q735),4)),VALUE(MID(TRIM($Q735),6,2))+1,0)),"")))</f>
        <v/>
      </c>
      <c r="AB735" s="77" t="str">
        <f aca="false">IF(TRIM($S735&amp;"")="","",IF(ISNUMBER($S735),IF($S735&gt;10000,$S735,IFERROR(DATE(INT($S735),IF(ROUND(MOD($S735,1)*100,0)&gt;12,ROUND(MOD($S735,1)*10,0),ROUND(MOD($S735,1)*100,0))+1,0),"")),IFERROR(IF(LEN($S735)-LEN(SUBSTITUTE($S735,".",""))&gt;=2,DATEVALUE(SUBSTITUTE(TRIM($S735),".","-")),DATE(VALUE(LEFT(TRIM($S735),4)),VALUE(MID(TRIM($S735),6,2))+1,0)),"")))</f>
        <v/>
      </c>
      <c r="AC735" s="77" t="str">
        <f aca="false">IF(TRIM($T735&amp;"")="","",IF(ISNUMBER($T735),IF($T735&gt;10000,$T735,IFERROR(DATE(INT($T735),IF(ROUND(MOD($T735,1)*100,0)&gt;12,ROUND(MOD($T735,1)*10,0),ROUND(MOD($T735,1)*100,0))+1,0),"")),IFERROR(IF(LEN($T735)-LEN(SUBSTITUTE($T735,".",""))&gt;=2,DATEVALUE(SUBSTITUTE(TRIM($T735),".","-")),DATE(VALUE(LEFT(TRIM($T735),4)),VALUE(MID(TRIM($T735),6,2))+1,0)),"")))</f>
        <v/>
      </c>
    </row>
    <row r="736" customFormat="false" ht="14.25" hidden="false" customHeight="false" outlineLevel="0" collapsed="false">
      <c r="X736" s="77"/>
      <c r="Y736" s="78" t="str">
        <f aca="true">IF(TRIM($B736&amp;$C736)="","",IF(OR($W736="安装免保",$W736="技术免保",$W736="质保期内"),IF(NOT(ISNUMBER($X736)),"▲免保到期日没填",IF($X736&lt;TODAY(),"▲免保已到期，转收费",IF($X736-TODAY()&lt;=提醒天数,"免保剩"&amp;($X736-TODAY())&amp;"天","免保中"))),IF($W736="暂停维保","暂停中",IF($W736="已解约","已解约",""))))</f>
        <v/>
      </c>
      <c r="Z736" s="78" t="str">
        <f aca="true">IF(TRIM($B736&amp;$C736)="","",TRIM(IF($AA736="","",IF($AA736&lt;TODAY(),"年检已过期"&amp;(TODAY()-$AA736)&amp;"天 ",IF($AA736-TODAY()&lt;=提醒天数,"年检剩"&amp;($AA736-TODAY())&amp;"天 ","")))&amp;IF($AB736="","",IF($AB736&lt;TODAY(),"限速器已过期"&amp;(TODAY()-$AB736)&amp;"天 ",IF($AB736-TODAY()&lt;=提醒天数,"限速器剩"&amp;($AB736-TODAY())&amp;"天 ","")))&amp;IF($AC736="","",IF($AC736&lt;TODAY(),"载重试验已过期"&amp;(TODAY()-$AC736)&amp;"天 ",IF($AC736-TODAY()&lt;=提醒天数,"载重试验剩"&amp;($AC736-TODAY())&amp;"天 ","")))))</f>
        <v/>
      </c>
      <c r="AA736" s="77" t="str">
        <f aca="false">IF(TRIM($Q736&amp;"")="","",IF(ISNUMBER($Q736),IF($Q736&gt;10000,$Q736,IFERROR(DATE(INT($Q736),IF(ROUND(MOD($Q736,1)*100,0)&gt;12,ROUND(MOD($Q736,1)*10,0),ROUND(MOD($Q736,1)*100,0))+1,0),"")),IFERROR(IF(LEN($Q736)-LEN(SUBSTITUTE($Q736,".",""))&gt;=2,DATEVALUE(SUBSTITUTE(TRIM($Q736),".","-")),DATE(VALUE(LEFT(TRIM($Q736),4)),VALUE(MID(TRIM($Q736),6,2))+1,0)),"")))</f>
        <v/>
      </c>
      <c r="AB736" s="77" t="str">
        <f aca="false">IF(TRIM($S736&amp;"")="","",IF(ISNUMBER($S736),IF($S736&gt;10000,$S736,IFERROR(DATE(INT($S736),IF(ROUND(MOD($S736,1)*100,0)&gt;12,ROUND(MOD($S736,1)*10,0),ROUND(MOD($S736,1)*100,0))+1,0),"")),IFERROR(IF(LEN($S736)-LEN(SUBSTITUTE($S736,".",""))&gt;=2,DATEVALUE(SUBSTITUTE(TRIM($S736),".","-")),DATE(VALUE(LEFT(TRIM($S736),4)),VALUE(MID(TRIM($S736),6,2))+1,0)),"")))</f>
        <v/>
      </c>
      <c r="AC736" s="77" t="str">
        <f aca="false">IF(TRIM($T736&amp;"")="","",IF(ISNUMBER($T736),IF($T736&gt;10000,$T736,IFERROR(DATE(INT($T736),IF(ROUND(MOD($T736,1)*100,0)&gt;12,ROUND(MOD($T736,1)*10,0),ROUND(MOD($T736,1)*100,0))+1,0),"")),IFERROR(IF(LEN($T736)-LEN(SUBSTITUTE($T736,".",""))&gt;=2,DATEVALUE(SUBSTITUTE(TRIM($T736),".","-")),DATE(VALUE(LEFT(TRIM($T736),4)),VALUE(MID(TRIM($T736),6,2))+1,0)),"")))</f>
        <v/>
      </c>
    </row>
    <row r="737" customFormat="false" ht="14.25" hidden="false" customHeight="false" outlineLevel="0" collapsed="false">
      <c r="X737" s="77"/>
      <c r="Y737" s="78" t="str">
        <f aca="true">IF(TRIM($B737&amp;$C737)="","",IF(OR($W737="安装免保",$W737="技术免保",$W737="质保期内"),IF(NOT(ISNUMBER($X737)),"▲免保到期日没填",IF($X737&lt;TODAY(),"▲免保已到期，转收费",IF($X737-TODAY()&lt;=提醒天数,"免保剩"&amp;($X737-TODAY())&amp;"天","免保中"))),IF($W737="暂停维保","暂停中",IF($W737="已解约","已解约",""))))</f>
        <v/>
      </c>
      <c r="Z737" s="78" t="str">
        <f aca="true">IF(TRIM($B737&amp;$C737)="","",TRIM(IF($AA737="","",IF($AA737&lt;TODAY(),"年检已过期"&amp;(TODAY()-$AA737)&amp;"天 ",IF($AA737-TODAY()&lt;=提醒天数,"年检剩"&amp;($AA737-TODAY())&amp;"天 ","")))&amp;IF($AB737="","",IF($AB737&lt;TODAY(),"限速器已过期"&amp;(TODAY()-$AB737)&amp;"天 ",IF($AB737-TODAY()&lt;=提醒天数,"限速器剩"&amp;($AB737-TODAY())&amp;"天 ","")))&amp;IF($AC737="","",IF($AC737&lt;TODAY(),"载重试验已过期"&amp;(TODAY()-$AC737)&amp;"天 ",IF($AC737-TODAY()&lt;=提醒天数,"载重试验剩"&amp;($AC737-TODAY())&amp;"天 ","")))))</f>
        <v/>
      </c>
      <c r="AA737" s="77" t="str">
        <f aca="false">IF(TRIM($Q737&amp;"")="","",IF(ISNUMBER($Q737),IF($Q737&gt;10000,$Q737,IFERROR(DATE(INT($Q737),IF(ROUND(MOD($Q737,1)*100,0)&gt;12,ROUND(MOD($Q737,1)*10,0),ROUND(MOD($Q737,1)*100,0))+1,0),"")),IFERROR(IF(LEN($Q737)-LEN(SUBSTITUTE($Q737,".",""))&gt;=2,DATEVALUE(SUBSTITUTE(TRIM($Q737),".","-")),DATE(VALUE(LEFT(TRIM($Q737),4)),VALUE(MID(TRIM($Q737),6,2))+1,0)),"")))</f>
        <v/>
      </c>
      <c r="AB737" s="77" t="str">
        <f aca="false">IF(TRIM($S737&amp;"")="","",IF(ISNUMBER($S737),IF($S737&gt;10000,$S737,IFERROR(DATE(INT($S737),IF(ROUND(MOD($S737,1)*100,0)&gt;12,ROUND(MOD($S737,1)*10,0),ROUND(MOD($S737,1)*100,0))+1,0),"")),IFERROR(IF(LEN($S737)-LEN(SUBSTITUTE($S737,".",""))&gt;=2,DATEVALUE(SUBSTITUTE(TRIM($S737),".","-")),DATE(VALUE(LEFT(TRIM($S737),4)),VALUE(MID(TRIM($S737),6,2))+1,0)),"")))</f>
        <v/>
      </c>
      <c r="AC737" s="77" t="str">
        <f aca="false">IF(TRIM($T737&amp;"")="","",IF(ISNUMBER($T737),IF($T737&gt;10000,$T737,IFERROR(DATE(INT($T737),IF(ROUND(MOD($T737,1)*100,0)&gt;12,ROUND(MOD($T737,1)*10,0),ROUND(MOD($T737,1)*100,0))+1,0),"")),IFERROR(IF(LEN($T737)-LEN(SUBSTITUTE($T737,".",""))&gt;=2,DATEVALUE(SUBSTITUTE(TRIM($T737),".","-")),DATE(VALUE(LEFT(TRIM($T737),4)),VALUE(MID(TRIM($T737),6,2))+1,0)),"")))</f>
        <v/>
      </c>
    </row>
    <row r="738" customFormat="false" ht="14.25" hidden="false" customHeight="false" outlineLevel="0" collapsed="false">
      <c r="X738" s="77"/>
      <c r="Y738" s="78" t="str">
        <f aca="true">IF(TRIM($B738&amp;$C738)="","",IF(OR($W738="安装免保",$W738="技术免保",$W738="质保期内"),IF(NOT(ISNUMBER($X738)),"▲免保到期日没填",IF($X738&lt;TODAY(),"▲免保已到期，转收费",IF($X738-TODAY()&lt;=提醒天数,"免保剩"&amp;($X738-TODAY())&amp;"天","免保中"))),IF($W738="暂停维保","暂停中",IF($W738="已解约","已解约",""))))</f>
        <v/>
      </c>
      <c r="Z738" s="78" t="str">
        <f aca="true">IF(TRIM($B738&amp;$C738)="","",TRIM(IF($AA738="","",IF($AA738&lt;TODAY(),"年检已过期"&amp;(TODAY()-$AA738)&amp;"天 ",IF($AA738-TODAY()&lt;=提醒天数,"年检剩"&amp;($AA738-TODAY())&amp;"天 ","")))&amp;IF($AB738="","",IF($AB738&lt;TODAY(),"限速器已过期"&amp;(TODAY()-$AB738)&amp;"天 ",IF($AB738-TODAY()&lt;=提醒天数,"限速器剩"&amp;($AB738-TODAY())&amp;"天 ","")))&amp;IF($AC738="","",IF($AC738&lt;TODAY(),"载重试验已过期"&amp;(TODAY()-$AC738)&amp;"天 ",IF($AC738-TODAY()&lt;=提醒天数,"载重试验剩"&amp;($AC738-TODAY())&amp;"天 ","")))))</f>
        <v/>
      </c>
      <c r="AA738" s="77" t="str">
        <f aca="false">IF(TRIM($Q738&amp;"")="","",IF(ISNUMBER($Q738),IF($Q738&gt;10000,$Q738,IFERROR(DATE(INT($Q738),IF(ROUND(MOD($Q738,1)*100,0)&gt;12,ROUND(MOD($Q738,1)*10,0),ROUND(MOD($Q738,1)*100,0))+1,0),"")),IFERROR(IF(LEN($Q738)-LEN(SUBSTITUTE($Q738,".",""))&gt;=2,DATEVALUE(SUBSTITUTE(TRIM($Q738),".","-")),DATE(VALUE(LEFT(TRIM($Q738),4)),VALUE(MID(TRIM($Q738),6,2))+1,0)),"")))</f>
        <v/>
      </c>
      <c r="AB738" s="77" t="str">
        <f aca="false">IF(TRIM($S738&amp;"")="","",IF(ISNUMBER($S738),IF($S738&gt;10000,$S738,IFERROR(DATE(INT($S738),IF(ROUND(MOD($S738,1)*100,0)&gt;12,ROUND(MOD($S738,1)*10,0),ROUND(MOD($S738,1)*100,0))+1,0),"")),IFERROR(IF(LEN($S738)-LEN(SUBSTITUTE($S738,".",""))&gt;=2,DATEVALUE(SUBSTITUTE(TRIM($S738),".","-")),DATE(VALUE(LEFT(TRIM($S738),4)),VALUE(MID(TRIM($S738),6,2))+1,0)),"")))</f>
        <v/>
      </c>
      <c r="AC738" s="77" t="str">
        <f aca="false">IF(TRIM($T738&amp;"")="","",IF(ISNUMBER($T738),IF($T738&gt;10000,$T738,IFERROR(DATE(INT($T738),IF(ROUND(MOD($T738,1)*100,0)&gt;12,ROUND(MOD($T738,1)*10,0),ROUND(MOD($T738,1)*100,0))+1,0),"")),IFERROR(IF(LEN($T738)-LEN(SUBSTITUTE($T738,".",""))&gt;=2,DATEVALUE(SUBSTITUTE(TRIM($T738),".","-")),DATE(VALUE(LEFT(TRIM($T738),4)),VALUE(MID(TRIM($T738),6,2))+1,0)),"")))</f>
        <v/>
      </c>
    </row>
    <row r="739" customFormat="false" ht="14.25" hidden="false" customHeight="false" outlineLevel="0" collapsed="false">
      <c r="X739" s="77"/>
      <c r="Y739" s="78" t="str">
        <f aca="true">IF(TRIM($B739&amp;$C739)="","",IF(OR($W739="安装免保",$W739="技术免保",$W739="质保期内"),IF(NOT(ISNUMBER($X739)),"▲免保到期日没填",IF($X739&lt;TODAY(),"▲免保已到期，转收费",IF($X739-TODAY()&lt;=提醒天数,"免保剩"&amp;($X739-TODAY())&amp;"天","免保中"))),IF($W739="暂停维保","暂停中",IF($W739="已解约","已解约",""))))</f>
        <v/>
      </c>
      <c r="Z739" s="78" t="str">
        <f aca="true">IF(TRIM($B739&amp;$C739)="","",TRIM(IF($AA739="","",IF($AA739&lt;TODAY(),"年检已过期"&amp;(TODAY()-$AA739)&amp;"天 ",IF($AA739-TODAY()&lt;=提醒天数,"年检剩"&amp;($AA739-TODAY())&amp;"天 ","")))&amp;IF($AB739="","",IF($AB739&lt;TODAY(),"限速器已过期"&amp;(TODAY()-$AB739)&amp;"天 ",IF($AB739-TODAY()&lt;=提醒天数,"限速器剩"&amp;($AB739-TODAY())&amp;"天 ","")))&amp;IF($AC739="","",IF($AC739&lt;TODAY(),"载重试验已过期"&amp;(TODAY()-$AC739)&amp;"天 ",IF($AC739-TODAY()&lt;=提醒天数,"载重试验剩"&amp;($AC739-TODAY())&amp;"天 ","")))))</f>
        <v/>
      </c>
      <c r="AA739" s="77" t="str">
        <f aca="false">IF(TRIM($Q739&amp;"")="","",IF(ISNUMBER($Q739),IF($Q739&gt;10000,$Q739,IFERROR(DATE(INT($Q739),IF(ROUND(MOD($Q739,1)*100,0)&gt;12,ROUND(MOD($Q739,1)*10,0),ROUND(MOD($Q739,1)*100,0))+1,0),"")),IFERROR(IF(LEN($Q739)-LEN(SUBSTITUTE($Q739,".",""))&gt;=2,DATEVALUE(SUBSTITUTE(TRIM($Q739),".","-")),DATE(VALUE(LEFT(TRIM($Q739),4)),VALUE(MID(TRIM($Q739),6,2))+1,0)),"")))</f>
        <v/>
      </c>
      <c r="AB739" s="77" t="str">
        <f aca="false">IF(TRIM($S739&amp;"")="","",IF(ISNUMBER($S739),IF($S739&gt;10000,$S739,IFERROR(DATE(INT($S739),IF(ROUND(MOD($S739,1)*100,0)&gt;12,ROUND(MOD($S739,1)*10,0),ROUND(MOD($S739,1)*100,0))+1,0),"")),IFERROR(IF(LEN($S739)-LEN(SUBSTITUTE($S739,".",""))&gt;=2,DATEVALUE(SUBSTITUTE(TRIM($S739),".","-")),DATE(VALUE(LEFT(TRIM($S739),4)),VALUE(MID(TRIM($S739),6,2))+1,0)),"")))</f>
        <v/>
      </c>
      <c r="AC739" s="77" t="str">
        <f aca="false">IF(TRIM($T739&amp;"")="","",IF(ISNUMBER($T739),IF($T739&gt;10000,$T739,IFERROR(DATE(INT($T739),IF(ROUND(MOD($T739,1)*100,0)&gt;12,ROUND(MOD($T739,1)*10,0),ROUND(MOD($T739,1)*100,0))+1,0),"")),IFERROR(IF(LEN($T739)-LEN(SUBSTITUTE($T739,".",""))&gt;=2,DATEVALUE(SUBSTITUTE(TRIM($T739),".","-")),DATE(VALUE(LEFT(TRIM($T739),4)),VALUE(MID(TRIM($T739),6,2))+1,0)),"")))</f>
        <v/>
      </c>
    </row>
    <row r="740" customFormat="false" ht="14.25" hidden="false" customHeight="false" outlineLevel="0" collapsed="false">
      <c r="X740" s="77"/>
      <c r="Y740" s="78" t="str">
        <f aca="true">IF(TRIM($B740&amp;$C740)="","",IF(OR($W740="安装免保",$W740="技术免保",$W740="质保期内"),IF(NOT(ISNUMBER($X740)),"▲免保到期日没填",IF($X740&lt;TODAY(),"▲免保已到期，转收费",IF($X740-TODAY()&lt;=提醒天数,"免保剩"&amp;($X740-TODAY())&amp;"天","免保中"))),IF($W740="暂停维保","暂停中",IF($W740="已解约","已解约",""))))</f>
        <v/>
      </c>
      <c r="Z740" s="78" t="str">
        <f aca="true">IF(TRIM($B740&amp;$C740)="","",TRIM(IF($AA740="","",IF($AA740&lt;TODAY(),"年检已过期"&amp;(TODAY()-$AA740)&amp;"天 ",IF($AA740-TODAY()&lt;=提醒天数,"年检剩"&amp;($AA740-TODAY())&amp;"天 ","")))&amp;IF($AB740="","",IF($AB740&lt;TODAY(),"限速器已过期"&amp;(TODAY()-$AB740)&amp;"天 ",IF($AB740-TODAY()&lt;=提醒天数,"限速器剩"&amp;($AB740-TODAY())&amp;"天 ","")))&amp;IF($AC740="","",IF($AC740&lt;TODAY(),"载重试验已过期"&amp;(TODAY()-$AC740)&amp;"天 ",IF($AC740-TODAY()&lt;=提醒天数,"载重试验剩"&amp;($AC740-TODAY())&amp;"天 ","")))))</f>
        <v/>
      </c>
      <c r="AA740" s="77" t="str">
        <f aca="false">IF(TRIM($Q740&amp;"")="","",IF(ISNUMBER($Q740),IF($Q740&gt;10000,$Q740,IFERROR(DATE(INT($Q740),IF(ROUND(MOD($Q740,1)*100,0)&gt;12,ROUND(MOD($Q740,1)*10,0),ROUND(MOD($Q740,1)*100,0))+1,0),"")),IFERROR(IF(LEN($Q740)-LEN(SUBSTITUTE($Q740,".",""))&gt;=2,DATEVALUE(SUBSTITUTE(TRIM($Q740),".","-")),DATE(VALUE(LEFT(TRIM($Q740),4)),VALUE(MID(TRIM($Q740),6,2))+1,0)),"")))</f>
        <v/>
      </c>
      <c r="AB740" s="77" t="str">
        <f aca="false">IF(TRIM($S740&amp;"")="","",IF(ISNUMBER($S740),IF($S740&gt;10000,$S740,IFERROR(DATE(INT($S740),IF(ROUND(MOD($S740,1)*100,0)&gt;12,ROUND(MOD($S740,1)*10,0),ROUND(MOD($S740,1)*100,0))+1,0),"")),IFERROR(IF(LEN($S740)-LEN(SUBSTITUTE($S740,".",""))&gt;=2,DATEVALUE(SUBSTITUTE(TRIM($S740),".","-")),DATE(VALUE(LEFT(TRIM($S740),4)),VALUE(MID(TRIM($S740),6,2))+1,0)),"")))</f>
        <v/>
      </c>
      <c r="AC740" s="77" t="str">
        <f aca="false">IF(TRIM($T740&amp;"")="","",IF(ISNUMBER($T740),IF($T740&gt;10000,$T740,IFERROR(DATE(INT($T740),IF(ROUND(MOD($T740,1)*100,0)&gt;12,ROUND(MOD($T740,1)*10,0),ROUND(MOD($T740,1)*100,0))+1,0),"")),IFERROR(IF(LEN($T740)-LEN(SUBSTITUTE($T740,".",""))&gt;=2,DATEVALUE(SUBSTITUTE(TRIM($T740),".","-")),DATE(VALUE(LEFT(TRIM($T740),4)),VALUE(MID(TRIM($T740),6,2))+1,0)),"")))</f>
        <v/>
      </c>
    </row>
    <row r="741" customFormat="false" ht="14.25" hidden="false" customHeight="false" outlineLevel="0" collapsed="false">
      <c r="X741" s="77"/>
      <c r="Y741" s="78" t="str">
        <f aca="true">IF(TRIM($B741&amp;$C741)="","",IF(OR($W741="安装免保",$W741="技术免保",$W741="质保期内"),IF(NOT(ISNUMBER($X741)),"▲免保到期日没填",IF($X741&lt;TODAY(),"▲免保已到期，转收费",IF($X741-TODAY()&lt;=提醒天数,"免保剩"&amp;($X741-TODAY())&amp;"天","免保中"))),IF($W741="暂停维保","暂停中",IF($W741="已解约","已解约",""))))</f>
        <v/>
      </c>
      <c r="Z741" s="78" t="str">
        <f aca="true">IF(TRIM($B741&amp;$C741)="","",TRIM(IF($AA741="","",IF($AA741&lt;TODAY(),"年检已过期"&amp;(TODAY()-$AA741)&amp;"天 ",IF($AA741-TODAY()&lt;=提醒天数,"年检剩"&amp;($AA741-TODAY())&amp;"天 ","")))&amp;IF($AB741="","",IF($AB741&lt;TODAY(),"限速器已过期"&amp;(TODAY()-$AB741)&amp;"天 ",IF($AB741-TODAY()&lt;=提醒天数,"限速器剩"&amp;($AB741-TODAY())&amp;"天 ","")))&amp;IF($AC741="","",IF($AC741&lt;TODAY(),"载重试验已过期"&amp;(TODAY()-$AC741)&amp;"天 ",IF($AC741-TODAY()&lt;=提醒天数,"载重试验剩"&amp;($AC741-TODAY())&amp;"天 ","")))))</f>
        <v/>
      </c>
      <c r="AA741" s="77" t="str">
        <f aca="false">IF(TRIM($Q741&amp;"")="","",IF(ISNUMBER($Q741),IF($Q741&gt;10000,$Q741,IFERROR(DATE(INT($Q741),IF(ROUND(MOD($Q741,1)*100,0)&gt;12,ROUND(MOD($Q741,1)*10,0),ROUND(MOD($Q741,1)*100,0))+1,0),"")),IFERROR(IF(LEN($Q741)-LEN(SUBSTITUTE($Q741,".",""))&gt;=2,DATEVALUE(SUBSTITUTE(TRIM($Q741),".","-")),DATE(VALUE(LEFT(TRIM($Q741),4)),VALUE(MID(TRIM($Q741),6,2))+1,0)),"")))</f>
        <v/>
      </c>
      <c r="AB741" s="77" t="str">
        <f aca="false">IF(TRIM($S741&amp;"")="","",IF(ISNUMBER($S741),IF($S741&gt;10000,$S741,IFERROR(DATE(INT($S741),IF(ROUND(MOD($S741,1)*100,0)&gt;12,ROUND(MOD($S741,1)*10,0),ROUND(MOD($S741,1)*100,0))+1,0),"")),IFERROR(IF(LEN($S741)-LEN(SUBSTITUTE($S741,".",""))&gt;=2,DATEVALUE(SUBSTITUTE(TRIM($S741),".","-")),DATE(VALUE(LEFT(TRIM($S741),4)),VALUE(MID(TRIM($S741),6,2))+1,0)),"")))</f>
        <v/>
      </c>
      <c r="AC741" s="77" t="str">
        <f aca="false">IF(TRIM($T741&amp;"")="","",IF(ISNUMBER($T741),IF($T741&gt;10000,$T741,IFERROR(DATE(INT($T741),IF(ROUND(MOD($T741,1)*100,0)&gt;12,ROUND(MOD($T741,1)*10,0),ROUND(MOD($T741,1)*100,0))+1,0),"")),IFERROR(IF(LEN($T741)-LEN(SUBSTITUTE($T741,".",""))&gt;=2,DATEVALUE(SUBSTITUTE(TRIM($T741),".","-")),DATE(VALUE(LEFT(TRIM($T741),4)),VALUE(MID(TRIM($T741),6,2))+1,0)),"")))</f>
        <v/>
      </c>
    </row>
    <row r="742" customFormat="false" ht="14.25" hidden="false" customHeight="false" outlineLevel="0" collapsed="false">
      <c r="X742" s="77"/>
      <c r="Y742" s="78" t="str">
        <f aca="true">IF(TRIM($B742&amp;$C742)="","",IF(OR($W742="安装免保",$W742="技术免保",$W742="质保期内"),IF(NOT(ISNUMBER($X742)),"▲免保到期日没填",IF($X742&lt;TODAY(),"▲免保已到期，转收费",IF($X742-TODAY()&lt;=提醒天数,"免保剩"&amp;($X742-TODAY())&amp;"天","免保中"))),IF($W742="暂停维保","暂停中",IF($W742="已解约","已解约",""))))</f>
        <v/>
      </c>
      <c r="Z742" s="78" t="str">
        <f aca="true">IF(TRIM($B742&amp;$C742)="","",TRIM(IF($AA742="","",IF($AA742&lt;TODAY(),"年检已过期"&amp;(TODAY()-$AA742)&amp;"天 ",IF($AA742-TODAY()&lt;=提醒天数,"年检剩"&amp;($AA742-TODAY())&amp;"天 ","")))&amp;IF($AB742="","",IF($AB742&lt;TODAY(),"限速器已过期"&amp;(TODAY()-$AB742)&amp;"天 ",IF($AB742-TODAY()&lt;=提醒天数,"限速器剩"&amp;($AB742-TODAY())&amp;"天 ","")))&amp;IF($AC742="","",IF($AC742&lt;TODAY(),"载重试验已过期"&amp;(TODAY()-$AC742)&amp;"天 ",IF($AC742-TODAY()&lt;=提醒天数,"载重试验剩"&amp;($AC742-TODAY())&amp;"天 ","")))))</f>
        <v/>
      </c>
      <c r="AA742" s="77" t="str">
        <f aca="false">IF(TRIM($Q742&amp;"")="","",IF(ISNUMBER($Q742),IF($Q742&gt;10000,$Q742,IFERROR(DATE(INT($Q742),IF(ROUND(MOD($Q742,1)*100,0)&gt;12,ROUND(MOD($Q742,1)*10,0),ROUND(MOD($Q742,1)*100,0))+1,0),"")),IFERROR(IF(LEN($Q742)-LEN(SUBSTITUTE($Q742,".",""))&gt;=2,DATEVALUE(SUBSTITUTE(TRIM($Q742),".","-")),DATE(VALUE(LEFT(TRIM($Q742),4)),VALUE(MID(TRIM($Q742),6,2))+1,0)),"")))</f>
        <v/>
      </c>
      <c r="AB742" s="77" t="str">
        <f aca="false">IF(TRIM($S742&amp;"")="","",IF(ISNUMBER($S742),IF($S742&gt;10000,$S742,IFERROR(DATE(INT($S742),IF(ROUND(MOD($S742,1)*100,0)&gt;12,ROUND(MOD($S742,1)*10,0),ROUND(MOD($S742,1)*100,0))+1,0),"")),IFERROR(IF(LEN($S742)-LEN(SUBSTITUTE($S742,".",""))&gt;=2,DATEVALUE(SUBSTITUTE(TRIM($S742),".","-")),DATE(VALUE(LEFT(TRIM($S742),4)),VALUE(MID(TRIM($S742),6,2))+1,0)),"")))</f>
        <v/>
      </c>
      <c r="AC742" s="77" t="str">
        <f aca="false">IF(TRIM($T742&amp;"")="","",IF(ISNUMBER($T742),IF($T742&gt;10000,$T742,IFERROR(DATE(INT($T742),IF(ROUND(MOD($T742,1)*100,0)&gt;12,ROUND(MOD($T742,1)*10,0),ROUND(MOD($T742,1)*100,0))+1,0),"")),IFERROR(IF(LEN($T742)-LEN(SUBSTITUTE($T742,".",""))&gt;=2,DATEVALUE(SUBSTITUTE(TRIM($T742),".","-")),DATE(VALUE(LEFT(TRIM($T742),4)),VALUE(MID(TRIM($T742),6,2))+1,0)),"")))</f>
        <v/>
      </c>
    </row>
    <row r="743" customFormat="false" ht="14.25" hidden="false" customHeight="false" outlineLevel="0" collapsed="false">
      <c r="X743" s="77"/>
      <c r="Y743" s="78" t="str">
        <f aca="true">IF(TRIM($B743&amp;$C743)="","",IF(OR($W743="安装免保",$W743="技术免保",$W743="质保期内"),IF(NOT(ISNUMBER($X743)),"▲免保到期日没填",IF($X743&lt;TODAY(),"▲免保已到期，转收费",IF($X743-TODAY()&lt;=提醒天数,"免保剩"&amp;($X743-TODAY())&amp;"天","免保中"))),IF($W743="暂停维保","暂停中",IF($W743="已解约","已解约",""))))</f>
        <v/>
      </c>
      <c r="Z743" s="78" t="str">
        <f aca="true">IF(TRIM($B743&amp;$C743)="","",TRIM(IF($AA743="","",IF($AA743&lt;TODAY(),"年检已过期"&amp;(TODAY()-$AA743)&amp;"天 ",IF($AA743-TODAY()&lt;=提醒天数,"年检剩"&amp;($AA743-TODAY())&amp;"天 ","")))&amp;IF($AB743="","",IF($AB743&lt;TODAY(),"限速器已过期"&amp;(TODAY()-$AB743)&amp;"天 ",IF($AB743-TODAY()&lt;=提醒天数,"限速器剩"&amp;($AB743-TODAY())&amp;"天 ","")))&amp;IF($AC743="","",IF($AC743&lt;TODAY(),"载重试验已过期"&amp;(TODAY()-$AC743)&amp;"天 ",IF($AC743-TODAY()&lt;=提醒天数,"载重试验剩"&amp;($AC743-TODAY())&amp;"天 ","")))))</f>
        <v/>
      </c>
      <c r="AA743" s="77" t="str">
        <f aca="false">IF(TRIM($Q743&amp;"")="","",IF(ISNUMBER($Q743),IF($Q743&gt;10000,$Q743,IFERROR(DATE(INT($Q743),IF(ROUND(MOD($Q743,1)*100,0)&gt;12,ROUND(MOD($Q743,1)*10,0),ROUND(MOD($Q743,1)*100,0))+1,0),"")),IFERROR(IF(LEN($Q743)-LEN(SUBSTITUTE($Q743,".",""))&gt;=2,DATEVALUE(SUBSTITUTE(TRIM($Q743),".","-")),DATE(VALUE(LEFT(TRIM($Q743),4)),VALUE(MID(TRIM($Q743),6,2))+1,0)),"")))</f>
        <v/>
      </c>
      <c r="AB743" s="77" t="str">
        <f aca="false">IF(TRIM($S743&amp;"")="","",IF(ISNUMBER($S743),IF($S743&gt;10000,$S743,IFERROR(DATE(INT($S743),IF(ROUND(MOD($S743,1)*100,0)&gt;12,ROUND(MOD($S743,1)*10,0),ROUND(MOD($S743,1)*100,0))+1,0),"")),IFERROR(IF(LEN($S743)-LEN(SUBSTITUTE($S743,".",""))&gt;=2,DATEVALUE(SUBSTITUTE(TRIM($S743),".","-")),DATE(VALUE(LEFT(TRIM($S743),4)),VALUE(MID(TRIM($S743),6,2))+1,0)),"")))</f>
        <v/>
      </c>
      <c r="AC743" s="77" t="str">
        <f aca="false">IF(TRIM($T743&amp;"")="","",IF(ISNUMBER($T743),IF($T743&gt;10000,$T743,IFERROR(DATE(INT($T743),IF(ROUND(MOD($T743,1)*100,0)&gt;12,ROUND(MOD($T743,1)*10,0),ROUND(MOD($T743,1)*100,0))+1,0),"")),IFERROR(IF(LEN($T743)-LEN(SUBSTITUTE($T743,".",""))&gt;=2,DATEVALUE(SUBSTITUTE(TRIM($T743),".","-")),DATE(VALUE(LEFT(TRIM($T743),4)),VALUE(MID(TRIM($T743),6,2))+1,0)),"")))</f>
        <v/>
      </c>
    </row>
    <row r="744" customFormat="false" ht="14.25" hidden="false" customHeight="false" outlineLevel="0" collapsed="false">
      <c r="X744" s="77"/>
      <c r="Y744" s="78" t="str">
        <f aca="true">IF(TRIM($B744&amp;$C744)="","",IF(OR($W744="安装免保",$W744="技术免保",$W744="质保期内"),IF(NOT(ISNUMBER($X744)),"▲免保到期日没填",IF($X744&lt;TODAY(),"▲免保已到期，转收费",IF($X744-TODAY()&lt;=提醒天数,"免保剩"&amp;($X744-TODAY())&amp;"天","免保中"))),IF($W744="暂停维保","暂停中",IF($W744="已解约","已解约",""))))</f>
        <v/>
      </c>
      <c r="Z744" s="78" t="str">
        <f aca="true">IF(TRIM($B744&amp;$C744)="","",TRIM(IF($AA744="","",IF($AA744&lt;TODAY(),"年检已过期"&amp;(TODAY()-$AA744)&amp;"天 ",IF($AA744-TODAY()&lt;=提醒天数,"年检剩"&amp;($AA744-TODAY())&amp;"天 ","")))&amp;IF($AB744="","",IF($AB744&lt;TODAY(),"限速器已过期"&amp;(TODAY()-$AB744)&amp;"天 ",IF($AB744-TODAY()&lt;=提醒天数,"限速器剩"&amp;($AB744-TODAY())&amp;"天 ","")))&amp;IF($AC744="","",IF($AC744&lt;TODAY(),"载重试验已过期"&amp;(TODAY()-$AC744)&amp;"天 ",IF($AC744-TODAY()&lt;=提醒天数,"载重试验剩"&amp;($AC744-TODAY())&amp;"天 ","")))))</f>
        <v/>
      </c>
      <c r="AA744" s="77" t="str">
        <f aca="false">IF(TRIM($Q744&amp;"")="","",IF(ISNUMBER($Q744),IF($Q744&gt;10000,$Q744,IFERROR(DATE(INT($Q744),IF(ROUND(MOD($Q744,1)*100,0)&gt;12,ROUND(MOD($Q744,1)*10,0),ROUND(MOD($Q744,1)*100,0))+1,0),"")),IFERROR(IF(LEN($Q744)-LEN(SUBSTITUTE($Q744,".",""))&gt;=2,DATEVALUE(SUBSTITUTE(TRIM($Q744),".","-")),DATE(VALUE(LEFT(TRIM($Q744),4)),VALUE(MID(TRIM($Q744),6,2))+1,0)),"")))</f>
        <v/>
      </c>
      <c r="AB744" s="77" t="str">
        <f aca="false">IF(TRIM($S744&amp;"")="","",IF(ISNUMBER($S744),IF($S744&gt;10000,$S744,IFERROR(DATE(INT($S744),IF(ROUND(MOD($S744,1)*100,0)&gt;12,ROUND(MOD($S744,1)*10,0),ROUND(MOD($S744,1)*100,0))+1,0),"")),IFERROR(IF(LEN($S744)-LEN(SUBSTITUTE($S744,".",""))&gt;=2,DATEVALUE(SUBSTITUTE(TRIM($S744),".","-")),DATE(VALUE(LEFT(TRIM($S744),4)),VALUE(MID(TRIM($S744),6,2))+1,0)),"")))</f>
        <v/>
      </c>
      <c r="AC744" s="77" t="str">
        <f aca="false">IF(TRIM($T744&amp;"")="","",IF(ISNUMBER($T744),IF($T744&gt;10000,$T744,IFERROR(DATE(INT($T744),IF(ROUND(MOD($T744,1)*100,0)&gt;12,ROUND(MOD($T744,1)*10,0),ROUND(MOD($T744,1)*100,0))+1,0),"")),IFERROR(IF(LEN($T744)-LEN(SUBSTITUTE($T744,".",""))&gt;=2,DATEVALUE(SUBSTITUTE(TRIM($T744),".","-")),DATE(VALUE(LEFT(TRIM($T744),4)),VALUE(MID(TRIM($T744),6,2))+1,0)),"")))</f>
        <v/>
      </c>
    </row>
    <row r="745" customFormat="false" ht="14.25" hidden="false" customHeight="false" outlineLevel="0" collapsed="false">
      <c r="X745" s="77"/>
      <c r="Y745" s="78" t="str">
        <f aca="true">IF(TRIM($B745&amp;$C745)="","",IF(OR($W745="安装免保",$W745="技术免保",$W745="质保期内"),IF(NOT(ISNUMBER($X745)),"▲免保到期日没填",IF($X745&lt;TODAY(),"▲免保已到期，转收费",IF($X745-TODAY()&lt;=提醒天数,"免保剩"&amp;($X745-TODAY())&amp;"天","免保中"))),IF($W745="暂停维保","暂停中",IF($W745="已解约","已解约",""))))</f>
        <v/>
      </c>
      <c r="Z745" s="78" t="str">
        <f aca="true">IF(TRIM($B745&amp;$C745)="","",TRIM(IF($AA745="","",IF($AA745&lt;TODAY(),"年检已过期"&amp;(TODAY()-$AA745)&amp;"天 ",IF($AA745-TODAY()&lt;=提醒天数,"年检剩"&amp;($AA745-TODAY())&amp;"天 ","")))&amp;IF($AB745="","",IF($AB745&lt;TODAY(),"限速器已过期"&amp;(TODAY()-$AB745)&amp;"天 ",IF($AB745-TODAY()&lt;=提醒天数,"限速器剩"&amp;($AB745-TODAY())&amp;"天 ","")))&amp;IF($AC745="","",IF($AC745&lt;TODAY(),"载重试验已过期"&amp;(TODAY()-$AC745)&amp;"天 ",IF($AC745-TODAY()&lt;=提醒天数,"载重试验剩"&amp;($AC745-TODAY())&amp;"天 ","")))))</f>
        <v/>
      </c>
      <c r="AA745" s="77" t="str">
        <f aca="false">IF(TRIM($Q745&amp;"")="","",IF(ISNUMBER($Q745),IF($Q745&gt;10000,$Q745,IFERROR(DATE(INT($Q745),IF(ROUND(MOD($Q745,1)*100,0)&gt;12,ROUND(MOD($Q745,1)*10,0),ROUND(MOD($Q745,1)*100,0))+1,0),"")),IFERROR(IF(LEN($Q745)-LEN(SUBSTITUTE($Q745,".",""))&gt;=2,DATEVALUE(SUBSTITUTE(TRIM($Q745),".","-")),DATE(VALUE(LEFT(TRIM($Q745),4)),VALUE(MID(TRIM($Q745),6,2))+1,0)),"")))</f>
        <v/>
      </c>
      <c r="AB745" s="77" t="str">
        <f aca="false">IF(TRIM($S745&amp;"")="","",IF(ISNUMBER($S745),IF($S745&gt;10000,$S745,IFERROR(DATE(INT($S745),IF(ROUND(MOD($S745,1)*100,0)&gt;12,ROUND(MOD($S745,1)*10,0),ROUND(MOD($S745,1)*100,0))+1,0),"")),IFERROR(IF(LEN($S745)-LEN(SUBSTITUTE($S745,".",""))&gt;=2,DATEVALUE(SUBSTITUTE(TRIM($S745),".","-")),DATE(VALUE(LEFT(TRIM($S745),4)),VALUE(MID(TRIM($S745),6,2))+1,0)),"")))</f>
        <v/>
      </c>
      <c r="AC745" s="77" t="str">
        <f aca="false">IF(TRIM($T745&amp;"")="","",IF(ISNUMBER($T745),IF($T745&gt;10000,$T745,IFERROR(DATE(INT($T745),IF(ROUND(MOD($T745,1)*100,0)&gt;12,ROUND(MOD($T745,1)*10,0),ROUND(MOD($T745,1)*100,0))+1,0),"")),IFERROR(IF(LEN($T745)-LEN(SUBSTITUTE($T745,".",""))&gt;=2,DATEVALUE(SUBSTITUTE(TRIM($T745),".","-")),DATE(VALUE(LEFT(TRIM($T745),4)),VALUE(MID(TRIM($T745),6,2))+1,0)),"")))</f>
        <v/>
      </c>
    </row>
    <row r="746" customFormat="false" ht="14.25" hidden="false" customHeight="false" outlineLevel="0" collapsed="false">
      <c r="X746" s="77"/>
      <c r="Y746" s="78" t="str">
        <f aca="true">IF(TRIM($B746&amp;$C746)="","",IF(OR($W746="安装免保",$W746="技术免保",$W746="质保期内"),IF(NOT(ISNUMBER($X746)),"▲免保到期日没填",IF($X746&lt;TODAY(),"▲免保已到期，转收费",IF($X746-TODAY()&lt;=提醒天数,"免保剩"&amp;($X746-TODAY())&amp;"天","免保中"))),IF($W746="暂停维保","暂停中",IF($W746="已解约","已解约",""))))</f>
        <v/>
      </c>
      <c r="Z746" s="78" t="str">
        <f aca="true">IF(TRIM($B746&amp;$C746)="","",TRIM(IF($AA746="","",IF($AA746&lt;TODAY(),"年检已过期"&amp;(TODAY()-$AA746)&amp;"天 ",IF($AA746-TODAY()&lt;=提醒天数,"年检剩"&amp;($AA746-TODAY())&amp;"天 ","")))&amp;IF($AB746="","",IF($AB746&lt;TODAY(),"限速器已过期"&amp;(TODAY()-$AB746)&amp;"天 ",IF($AB746-TODAY()&lt;=提醒天数,"限速器剩"&amp;($AB746-TODAY())&amp;"天 ","")))&amp;IF($AC746="","",IF($AC746&lt;TODAY(),"载重试验已过期"&amp;(TODAY()-$AC746)&amp;"天 ",IF($AC746-TODAY()&lt;=提醒天数,"载重试验剩"&amp;($AC746-TODAY())&amp;"天 ","")))))</f>
        <v/>
      </c>
      <c r="AA746" s="77" t="str">
        <f aca="false">IF(TRIM($Q746&amp;"")="","",IF(ISNUMBER($Q746),IF($Q746&gt;10000,$Q746,IFERROR(DATE(INT($Q746),IF(ROUND(MOD($Q746,1)*100,0)&gt;12,ROUND(MOD($Q746,1)*10,0),ROUND(MOD($Q746,1)*100,0))+1,0),"")),IFERROR(IF(LEN($Q746)-LEN(SUBSTITUTE($Q746,".",""))&gt;=2,DATEVALUE(SUBSTITUTE(TRIM($Q746),".","-")),DATE(VALUE(LEFT(TRIM($Q746),4)),VALUE(MID(TRIM($Q746),6,2))+1,0)),"")))</f>
        <v/>
      </c>
      <c r="AB746" s="77" t="str">
        <f aca="false">IF(TRIM($S746&amp;"")="","",IF(ISNUMBER($S746),IF($S746&gt;10000,$S746,IFERROR(DATE(INT($S746),IF(ROUND(MOD($S746,1)*100,0)&gt;12,ROUND(MOD($S746,1)*10,0),ROUND(MOD($S746,1)*100,0))+1,0),"")),IFERROR(IF(LEN($S746)-LEN(SUBSTITUTE($S746,".",""))&gt;=2,DATEVALUE(SUBSTITUTE(TRIM($S746),".","-")),DATE(VALUE(LEFT(TRIM($S746),4)),VALUE(MID(TRIM($S746),6,2))+1,0)),"")))</f>
        <v/>
      </c>
      <c r="AC746" s="77" t="str">
        <f aca="false">IF(TRIM($T746&amp;"")="","",IF(ISNUMBER($T746),IF($T746&gt;10000,$T746,IFERROR(DATE(INT($T746),IF(ROUND(MOD($T746,1)*100,0)&gt;12,ROUND(MOD($T746,1)*10,0),ROUND(MOD($T746,1)*100,0))+1,0),"")),IFERROR(IF(LEN($T746)-LEN(SUBSTITUTE($T746,".",""))&gt;=2,DATEVALUE(SUBSTITUTE(TRIM($T746),".","-")),DATE(VALUE(LEFT(TRIM($T746),4)),VALUE(MID(TRIM($T746),6,2))+1,0)),"")))</f>
        <v/>
      </c>
    </row>
    <row r="747" customFormat="false" ht="14.25" hidden="false" customHeight="false" outlineLevel="0" collapsed="false">
      <c r="X747" s="77"/>
      <c r="Y747" s="78" t="str">
        <f aca="true">IF(TRIM($B747&amp;$C747)="","",IF(OR($W747="安装免保",$W747="技术免保",$W747="质保期内"),IF(NOT(ISNUMBER($X747)),"▲免保到期日没填",IF($X747&lt;TODAY(),"▲免保已到期，转收费",IF($X747-TODAY()&lt;=提醒天数,"免保剩"&amp;($X747-TODAY())&amp;"天","免保中"))),IF($W747="暂停维保","暂停中",IF($W747="已解约","已解约",""))))</f>
        <v/>
      </c>
      <c r="Z747" s="78" t="str">
        <f aca="true">IF(TRIM($B747&amp;$C747)="","",TRIM(IF($AA747="","",IF($AA747&lt;TODAY(),"年检已过期"&amp;(TODAY()-$AA747)&amp;"天 ",IF($AA747-TODAY()&lt;=提醒天数,"年检剩"&amp;($AA747-TODAY())&amp;"天 ","")))&amp;IF($AB747="","",IF($AB747&lt;TODAY(),"限速器已过期"&amp;(TODAY()-$AB747)&amp;"天 ",IF($AB747-TODAY()&lt;=提醒天数,"限速器剩"&amp;($AB747-TODAY())&amp;"天 ","")))&amp;IF($AC747="","",IF($AC747&lt;TODAY(),"载重试验已过期"&amp;(TODAY()-$AC747)&amp;"天 ",IF($AC747-TODAY()&lt;=提醒天数,"载重试验剩"&amp;($AC747-TODAY())&amp;"天 ","")))))</f>
        <v/>
      </c>
      <c r="AA747" s="77" t="str">
        <f aca="false">IF(TRIM($Q747&amp;"")="","",IF(ISNUMBER($Q747),IF($Q747&gt;10000,$Q747,IFERROR(DATE(INT($Q747),IF(ROUND(MOD($Q747,1)*100,0)&gt;12,ROUND(MOD($Q747,1)*10,0),ROUND(MOD($Q747,1)*100,0))+1,0),"")),IFERROR(IF(LEN($Q747)-LEN(SUBSTITUTE($Q747,".",""))&gt;=2,DATEVALUE(SUBSTITUTE(TRIM($Q747),".","-")),DATE(VALUE(LEFT(TRIM($Q747),4)),VALUE(MID(TRIM($Q747),6,2))+1,0)),"")))</f>
        <v/>
      </c>
      <c r="AB747" s="77" t="str">
        <f aca="false">IF(TRIM($S747&amp;"")="","",IF(ISNUMBER($S747),IF($S747&gt;10000,$S747,IFERROR(DATE(INT($S747),IF(ROUND(MOD($S747,1)*100,0)&gt;12,ROUND(MOD($S747,1)*10,0),ROUND(MOD($S747,1)*100,0))+1,0),"")),IFERROR(IF(LEN($S747)-LEN(SUBSTITUTE($S747,".",""))&gt;=2,DATEVALUE(SUBSTITUTE(TRIM($S747),".","-")),DATE(VALUE(LEFT(TRIM($S747),4)),VALUE(MID(TRIM($S747),6,2))+1,0)),"")))</f>
        <v/>
      </c>
      <c r="AC747" s="77" t="str">
        <f aca="false">IF(TRIM($T747&amp;"")="","",IF(ISNUMBER($T747),IF($T747&gt;10000,$T747,IFERROR(DATE(INT($T747),IF(ROUND(MOD($T747,1)*100,0)&gt;12,ROUND(MOD($T747,1)*10,0),ROUND(MOD($T747,1)*100,0))+1,0),"")),IFERROR(IF(LEN($T747)-LEN(SUBSTITUTE($T747,".",""))&gt;=2,DATEVALUE(SUBSTITUTE(TRIM($T747),".","-")),DATE(VALUE(LEFT(TRIM($T747),4)),VALUE(MID(TRIM($T747),6,2))+1,0)),"")))</f>
        <v/>
      </c>
    </row>
    <row r="748" customFormat="false" ht="14.25" hidden="false" customHeight="false" outlineLevel="0" collapsed="false">
      <c r="X748" s="77"/>
      <c r="Y748" s="78" t="str">
        <f aca="true">IF(TRIM($B748&amp;$C748)="","",IF(OR($W748="安装免保",$W748="技术免保",$W748="质保期内"),IF(NOT(ISNUMBER($X748)),"▲免保到期日没填",IF($X748&lt;TODAY(),"▲免保已到期，转收费",IF($X748-TODAY()&lt;=提醒天数,"免保剩"&amp;($X748-TODAY())&amp;"天","免保中"))),IF($W748="暂停维保","暂停中",IF($W748="已解约","已解约",""))))</f>
        <v/>
      </c>
      <c r="Z748" s="78" t="str">
        <f aca="true">IF(TRIM($B748&amp;$C748)="","",TRIM(IF($AA748="","",IF($AA748&lt;TODAY(),"年检已过期"&amp;(TODAY()-$AA748)&amp;"天 ",IF($AA748-TODAY()&lt;=提醒天数,"年检剩"&amp;($AA748-TODAY())&amp;"天 ","")))&amp;IF($AB748="","",IF($AB748&lt;TODAY(),"限速器已过期"&amp;(TODAY()-$AB748)&amp;"天 ",IF($AB748-TODAY()&lt;=提醒天数,"限速器剩"&amp;($AB748-TODAY())&amp;"天 ","")))&amp;IF($AC748="","",IF($AC748&lt;TODAY(),"载重试验已过期"&amp;(TODAY()-$AC748)&amp;"天 ",IF($AC748-TODAY()&lt;=提醒天数,"载重试验剩"&amp;($AC748-TODAY())&amp;"天 ","")))))</f>
        <v/>
      </c>
      <c r="AA748" s="77" t="str">
        <f aca="false">IF(TRIM($Q748&amp;"")="","",IF(ISNUMBER($Q748),IF($Q748&gt;10000,$Q748,IFERROR(DATE(INT($Q748),IF(ROUND(MOD($Q748,1)*100,0)&gt;12,ROUND(MOD($Q748,1)*10,0),ROUND(MOD($Q748,1)*100,0))+1,0),"")),IFERROR(IF(LEN($Q748)-LEN(SUBSTITUTE($Q748,".",""))&gt;=2,DATEVALUE(SUBSTITUTE(TRIM($Q748),".","-")),DATE(VALUE(LEFT(TRIM($Q748),4)),VALUE(MID(TRIM($Q748),6,2))+1,0)),"")))</f>
        <v/>
      </c>
      <c r="AB748" s="77" t="str">
        <f aca="false">IF(TRIM($S748&amp;"")="","",IF(ISNUMBER($S748),IF($S748&gt;10000,$S748,IFERROR(DATE(INT($S748),IF(ROUND(MOD($S748,1)*100,0)&gt;12,ROUND(MOD($S748,1)*10,0),ROUND(MOD($S748,1)*100,0))+1,0),"")),IFERROR(IF(LEN($S748)-LEN(SUBSTITUTE($S748,".",""))&gt;=2,DATEVALUE(SUBSTITUTE(TRIM($S748),".","-")),DATE(VALUE(LEFT(TRIM($S748),4)),VALUE(MID(TRIM($S748),6,2))+1,0)),"")))</f>
        <v/>
      </c>
      <c r="AC748" s="77" t="str">
        <f aca="false">IF(TRIM($T748&amp;"")="","",IF(ISNUMBER($T748),IF($T748&gt;10000,$T748,IFERROR(DATE(INT($T748),IF(ROUND(MOD($T748,1)*100,0)&gt;12,ROUND(MOD($T748,1)*10,0),ROUND(MOD($T748,1)*100,0))+1,0),"")),IFERROR(IF(LEN($T748)-LEN(SUBSTITUTE($T748,".",""))&gt;=2,DATEVALUE(SUBSTITUTE(TRIM($T748),".","-")),DATE(VALUE(LEFT(TRIM($T748),4)),VALUE(MID(TRIM($T748),6,2))+1,0)),"")))</f>
        <v/>
      </c>
    </row>
    <row r="749" customFormat="false" ht="14.25" hidden="false" customHeight="false" outlineLevel="0" collapsed="false">
      <c r="X749" s="77"/>
      <c r="Y749" s="78" t="str">
        <f aca="true">IF(TRIM($B749&amp;$C749)="","",IF(OR($W749="安装免保",$W749="技术免保",$W749="质保期内"),IF(NOT(ISNUMBER($X749)),"▲免保到期日没填",IF($X749&lt;TODAY(),"▲免保已到期，转收费",IF($X749-TODAY()&lt;=提醒天数,"免保剩"&amp;($X749-TODAY())&amp;"天","免保中"))),IF($W749="暂停维保","暂停中",IF($W749="已解约","已解约",""))))</f>
        <v/>
      </c>
      <c r="Z749" s="78" t="str">
        <f aca="true">IF(TRIM($B749&amp;$C749)="","",TRIM(IF($AA749="","",IF($AA749&lt;TODAY(),"年检已过期"&amp;(TODAY()-$AA749)&amp;"天 ",IF($AA749-TODAY()&lt;=提醒天数,"年检剩"&amp;($AA749-TODAY())&amp;"天 ","")))&amp;IF($AB749="","",IF($AB749&lt;TODAY(),"限速器已过期"&amp;(TODAY()-$AB749)&amp;"天 ",IF($AB749-TODAY()&lt;=提醒天数,"限速器剩"&amp;($AB749-TODAY())&amp;"天 ","")))&amp;IF($AC749="","",IF($AC749&lt;TODAY(),"载重试验已过期"&amp;(TODAY()-$AC749)&amp;"天 ",IF($AC749-TODAY()&lt;=提醒天数,"载重试验剩"&amp;($AC749-TODAY())&amp;"天 ","")))))</f>
        <v/>
      </c>
      <c r="AA749" s="77" t="str">
        <f aca="false">IF(TRIM($Q749&amp;"")="","",IF(ISNUMBER($Q749),IF($Q749&gt;10000,$Q749,IFERROR(DATE(INT($Q749),IF(ROUND(MOD($Q749,1)*100,0)&gt;12,ROUND(MOD($Q749,1)*10,0),ROUND(MOD($Q749,1)*100,0))+1,0),"")),IFERROR(IF(LEN($Q749)-LEN(SUBSTITUTE($Q749,".",""))&gt;=2,DATEVALUE(SUBSTITUTE(TRIM($Q749),".","-")),DATE(VALUE(LEFT(TRIM($Q749),4)),VALUE(MID(TRIM($Q749),6,2))+1,0)),"")))</f>
        <v/>
      </c>
      <c r="AB749" s="77" t="str">
        <f aca="false">IF(TRIM($S749&amp;"")="","",IF(ISNUMBER($S749),IF($S749&gt;10000,$S749,IFERROR(DATE(INT($S749),IF(ROUND(MOD($S749,1)*100,0)&gt;12,ROUND(MOD($S749,1)*10,0),ROUND(MOD($S749,1)*100,0))+1,0),"")),IFERROR(IF(LEN($S749)-LEN(SUBSTITUTE($S749,".",""))&gt;=2,DATEVALUE(SUBSTITUTE(TRIM($S749),".","-")),DATE(VALUE(LEFT(TRIM($S749),4)),VALUE(MID(TRIM($S749),6,2))+1,0)),"")))</f>
        <v/>
      </c>
      <c r="AC749" s="77" t="str">
        <f aca="false">IF(TRIM($T749&amp;"")="","",IF(ISNUMBER($T749),IF($T749&gt;10000,$T749,IFERROR(DATE(INT($T749),IF(ROUND(MOD($T749,1)*100,0)&gt;12,ROUND(MOD($T749,1)*10,0),ROUND(MOD($T749,1)*100,0))+1,0),"")),IFERROR(IF(LEN($T749)-LEN(SUBSTITUTE($T749,".",""))&gt;=2,DATEVALUE(SUBSTITUTE(TRIM($T749),".","-")),DATE(VALUE(LEFT(TRIM($T749),4)),VALUE(MID(TRIM($T749),6,2))+1,0)),"")))</f>
        <v/>
      </c>
    </row>
    <row r="750" customFormat="false" ht="14.25" hidden="false" customHeight="false" outlineLevel="0" collapsed="false">
      <c r="X750" s="77"/>
      <c r="Y750" s="78" t="str">
        <f aca="true">IF(TRIM($B750&amp;$C750)="","",IF(OR($W750="安装免保",$W750="技术免保",$W750="质保期内"),IF(NOT(ISNUMBER($X750)),"▲免保到期日没填",IF($X750&lt;TODAY(),"▲免保已到期，转收费",IF($X750-TODAY()&lt;=提醒天数,"免保剩"&amp;($X750-TODAY())&amp;"天","免保中"))),IF($W750="暂停维保","暂停中",IF($W750="已解约","已解约",""))))</f>
        <v/>
      </c>
      <c r="Z750" s="78" t="str">
        <f aca="true">IF(TRIM($B750&amp;$C750)="","",TRIM(IF($AA750="","",IF($AA750&lt;TODAY(),"年检已过期"&amp;(TODAY()-$AA750)&amp;"天 ",IF($AA750-TODAY()&lt;=提醒天数,"年检剩"&amp;($AA750-TODAY())&amp;"天 ","")))&amp;IF($AB750="","",IF($AB750&lt;TODAY(),"限速器已过期"&amp;(TODAY()-$AB750)&amp;"天 ",IF($AB750-TODAY()&lt;=提醒天数,"限速器剩"&amp;($AB750-TODAY())&amp;"天 ","")))&amp;IF($AC750="","",IF($AC750&lt;TODAY(),"载重试验已过期"&amp;(TODAY()-$AC750)&amp;"天 ",IF($AC750-TODAY()&lt;=提醒天数,"载重试验剩"&amp;($AC750-TODAY())&amp;"天 ","")))))</f>
        <v/>
      </c>
      <c r="AA750" s="77" t="str">
        <f aca="false">IF(TRIM($Q750&amp;"")="","",IF(ISNUMBER($Q750),IF($Q750&gt;10000,$Q750,IFERROR(DATE(INT($Q750),IF(ROUND(MOD($Q750,1)*100,0)&gt;12,ROUND(MOD($Q750,1)*10,0),ROUND(MOD($Q750,1)*100,0))+1,0),"")),IFERROR(IF(LEN($Q750)-LEN(SUBSTITUTE($Q750,".",""))&gt;=2,DATEVALUE(SUBSTITUTE(TRIM($Q750),".","-")),DATE(VALUE(LEFT(TRIM($Q750),4)),VALUE(MID(TRIM($Q750),6,2))+1,0)),"")))</f>
        <v/>
      </c>
      <c r="AB750" s="77" t="str">
        <f aca="false">IF(TRIM($S750&amp;"")="","",IF(ISNUMBER($S750),IF($S750&gt;10000,$S750,IFERROR(DATE(INT($S750),IF(ROUND(MOD($S750,1)*100,0)&gt;12,ROUND(MOD($S750,1)*10,0),ROUND(MOD($S750,1)*100,0))+1,0),"")),IFERROR(IF(LEN($S750)-LEN(SUBSTITUTE($S750,".",""))&gt;=2,DATEVALUE(SUBSTITUTE(TRIM($S750),".","-")),DATE(VALUE(LEFT(TRIM($S750),4)),VALUE(MID(TRIM($S750),6,2))+1,0)),"")))</f>
        <v/>
      </c>
      <c r="AC750" s="77" t="str">
        <f aca="false">IF(TRIM($T750&amp;"")="","",IF(ISNUMBER($T750),IF($T750&gt;10000,$T750,IFERROR(DATE(INT($T750),IF(ROUND(MOD($T750,1)*100,0)&gt;12,ROUND(MOD($T750,1)*10,0),ROUND(MOD($T750,1)*100,0))+1,0),"")),IFERROR(IF(LEN($T750)-LEN(SUBSTITUTE($T750,".",""))&gt;=2,DATEVALUE(SUBSTITUTE(TRIM($T750),".","-")),DATE(VALUE(LEFT(TRIM($T750),4)),VALUE(MID(TRIM($T750),6,2))+1,0)),"")))</f>
        <v/>
      </c>
    </row>
    <row r="751" customFormat="false" ht="14.25" hidden="false" customHeight="false" outlineLevel="0" collapsed="false">
      <c r="X751" s="77"/>
      <c r="Y751" s="78" t="str">
        <f aca="true">IF(TRIM($B751&amp;$C751)="","",IF(OR($W751="安装免保",$W751="技术免保",$W751="质保期内"),IF(NOT(ISNUMBER($X751)),"▲免保到期日没填",IF($X751&lt;TODAY(),"▲免保已到期，转收费",IF($X751-TODAY()&lt;=提醒天数,"免保剩"&amp;($X751-TODAY())&amp;"天","免保中"))),IF($W751="暂停维保","暂停中",IF($W751="已解约","已解约",""))))</f>
        <v/>
      </c>
      <c r="Z751" s="78" t="str">
        <f aca="true">IF(TRIM($B751&amp;$C751)="","",TRIM(IF($AA751="","",IF($AA751&lt;TODAY(),"年检已过期"&amp;(TODAY()-$AA751)&amp;"天 ",IF($AA751-TODAY()&lt;=提醒天数,"年检剩"&amp;($AA751-TODAY())&amp;"天 ","")))&amp;IF($AB751="","",IF($AB751&lt;TODAY(),"限速器已过期"&amp;(TODAY()-$AB751)&amp;"天 ",IF($AB751-TODAY()&lt;=提醒天数,"限速器剩"&amp;($AB751-TODAY())&amp;"天 ","")))&amp;IF($AC751="","",IF($AC751&lt;TODAY(),"载重试验已过期"&amp;(TODAY()-$AC751)&amp;"天 ",IF($AC751-TODAY()&lt;=提醒天数,"载重试验剩"&amp;($AC751-TODAY())&amp;"天 ","")))))</f>
        <v/>
      </c>
      <c r="AA751" s="77" t="str">
        <f aca="false">IF(TRIM($Q751&amp;"")="","",IF(ISNUMBER($Q751),IF($Q751&gt;10000,$Q751,IFERROR(DATE(INT($Q751),IF(ROUND(MOD($Q751,1)*100,0)&gt;12,ROUND(MOD($Q751,1)*10,0),ROUND(MOD($Q751,1)*100,0))+1,0),"")),IFERROR(IF(LEN($Q751)-LEN(SUBSTITUTE($Q751,".",""))&gt;=2,DATEVALUE(SUBSTITUTE(TRIM($Q751),".","-")),DATE(VALUE(LEFT(TRIM($Q751),4)),VALUE(MID(TRIM($Q751),6,2))+1,0)),"")))</f>
        <v/>
      </c>
      <c r="AB751" s="77" t="str">
        <f aca="false">IF(TRIM($S751&amp;"")="","",IF(ISNUMBER($S751),IF($S751&gt;10000,$S751,IFERROR(DATE(INT($S751),IF(ROUND(MOD($S751,1)*100,0)&gt;12,ROUND(MOD($S751,1)*10,0),ROUND(MOD($S751,1)*100,0))+1,0),"")),IFERROR(IF(LEN($S751)-LEN(SUBSTITUTE($S751,".",""))&gt;=2,DATEVALUE(SUBSTITUTE(TRIM($S751),".","-")),DATE(VALUE(LEFT(TRIM($S751),4)),VALUE(MID(TRIM($S751),6,2))+1,0)),"")))</f>
        <v/>
      </c>
      <c r="AC751" s="77" t="str">
        <f aca="false">IF(TRIM($T751&amp;"")="","",IF(ISNUMBER($T751),IF($T751&gt;10000,$T751,IFERROR(DATE(INT($T751),IF(ROUND(MOD($T751,1)*100,0)&gt;12,ROUND(MOD($T751,1)*10,0),ROUND(MOD($T751,1)*100,0))+1,0),"")),IFERROR(IF(LEN($T751)-LEN(SUBSTITUTE($T751,".",""))&gt;=2,DATEVALUE(SUBSTITUTE(TRIM($T751),".","-")),DATE(VALUE(LEFT(TRIM($T751),4)),VALUE(MID(TRIM($T751),6,2))+1,0)),"")))</f>
        <v/>
      </c>
    </row>
    <row r="752" customFormat="false" ht="14.25" hidden="false" customHeight="false" outlineLevel="0" collapsed="false">
      <c r="X752" s="77"/>
      <c r="Y752" s="78" t="str">
        <f aca="true">IF(TRIM($B752&amp;$C752)="","",IF(OR($W752="安装免保",$W752="技术免保",$W752="质保期内"),IF(NOT(ISNUMBER($X752)),"▲免保到期日没填",IF($X752&lt;TODAY(),"▲免保已到期，转收费",IF($X752-TODAY()&lt;=提醒天数,"免保剩"&amp;($X752-TODAY())&amp;"天","免保中"))),IF($W752="暂停维保","暂停中",IF($W752="已解约","已解约",""))))</f>
        <v/>
      </c>
      <c r="Z752" s="78" t="str">
        <f aca="true">IF(TRIM($B752&amp;$C752)="","",TRIM(IF($AA752="","",IF($AA752&lt;TODAY(),"年检已过期"&amp;(TODAY()-$AA752)&amp;"天 ",IF($AA752-TODAY()&lt;=提醒天数,"年检剩"&amp;($AA752-TODAY())&amp;"天 ","")))&amp;IF($AB752="","",IF($AB752&lt;TODAY(),"限速器已过期"&amp;(TODAY()-$AB752)&amp;"天 ",IF($AB752-TODAY()&lt;=提醒天数,"限速器剩"&amp;($AB752-TODAY())&amp;"天 ","")))&amp;IF($AC752="","",IF($AC752&lt;TODAY(),"载重试验已过期"&amp;(TODAY()-$AC752)&amp;"天 ",IF($AC752-TODAY()&lt;=提醒天数,"载重试验剩"&amp;($AC752-TODAY())&amp;"天 ","")))))</f>
        <v/>
      </c>
      <c r="AA752" s="77" t="str">
        <f aca="false">IF(TRIM($Q752&amp;"")="","",IF(ISNUMBER($Q752),IF($Q752&gt;10000,$Q752,IFERROR(DATE(INT($Q752),IF(ROUND(MOD($Q752,1)*100,0)&gt;12,ROUND(MOD($Q752,1)*10,0),ROUND(MOD($Q752,1)*100,0))+1,0),"")),IFERROR(IF(LEN($Q752)-LEN(SUBSTITUTE($Q752,".",""))&gt;=2,DATEVALUE(SUBSTITUTE(TRIM($Q752),".","-")),DATE(VALUE(LEFT(TRIM($Q752),4)),VALUE(MID(TRIM($Q752),6,2))+1,0)),"")))</f>
        <v/>
      </c>
      <c r="AB752" s="77" t="str">
        <f aca="false">IF(TRIM($S752&amp;"")="","",IF(ISNUMBER($S752),IF($S752&gt;10000,$S752,IFERROR(DATE(INT($S752),IF(ROUND(MOD($S752,1)*100,0)&gt;12,ROUND(MOD($S752,1)*10,0),ROUND(MOD($S752,1)*100,0))+1,0),"")),IFERROR(IF(LEN($S752)-LEN(SUBSTITUTE($S752,".",""))&gt;=2,DATEVALUE(SUBSTITUTE(TRIM($S752),".","-")),DATE(VALUE(LEFT(TRIM($S752),4)),VALUE(MID(TRIM($S752),6,2))+1,0)),"")))</f>
        <v/>
      </c>
      <c r="AC752" s="77" t="str">
        <f aca="false">IF(TRIM($T752&amp;"")="","",IF(ISNUMBER($T752),IF($T752&gt;10000,$T752,IFERROR(DATE(INT($T752),IF(ROUND(MOD($T752,1)*100,0)&gt;12,ROUND(MOD($T752,1)*10,0),ROUND(MOD($T752,1)*100,0))+1,0),"")),IFERROR(IF(LEN($T752)-LEN(SUBSTITUTE($T752,".",""))&gt;=2,DATEVALUE(SUBSTITUTE(TRIM($T752),".","-")),DATE(VALUE(LEFT(TRIM($T752),4)),VALUE(MID(TRIM($T752),6,2))+1,0)),"")))</f>
        <v/>
      </c>
    </row>
    <row r="753" customFormat="false" ht="14.25" hidden="false" customHeight="false" outlineLevel="0" collapsed="false">
      <c r="X753" s="77"/>
      <c r="Y753" s="78" t="str">
        <f aca="true">IF(TRIM($B753&amp;$C753)="","",IF(OR($W753="安装免保",$W753="技术免保",$W753="质保期内"),IF(NOT(ISNUMBER($X753)),"▲免保到期日没填",IF($X753&lt;TODAY(),"▲免保已到期，转收费",IF($X753-TODAY()&lt;=提醒天数,"免保剩"&amp;($X753-TODAY())&amp;"天","免保中"))),IF($W753="暂停维保","暂停中",IF($W753="已解约","已解约",""))))</f>
        <v/>
      </c>
      <c r="Z753" s="78" t="str">
        <f aca="true">IF(TRIM($B753&amp;$C753)="","",TRIM(IF($AA753="","",IF($AA753&lt;TODAY(),"年检已过期"&amp;(TODAY()-$AA753)&amp;"天 ",IF($AA753-TODAY()&lt;=提醒天数,"年检剩"&amp;($AA753-TODAY())&amp;"天 ","")))&amp;IF($AB753="","",IF($AB753&lt;TODAY(),"限速器已过期"&amp;(TODAY()-$AB753)&amp;"天 ",IF($AB753-TODAY()&lt;=提醒天数,"限速器剩"&amp;($AB753-TODAY())&amp;"天 ","")))&amp;IF($AC753="","",IF($AC753&lt;TODAY(),"载重试验已过期"&amp;(TODAY()-$AC753)&amp;"天 ",IF($AC753-TODAY()&lt;=提醒天数,"载重试验剩"&amp;($AC753-TODAY())&amp;"天 ","")))))</f>
        <v/>
      </c>
      <c r="AA753" s="77" t="str">
        <f aca="false">IF(TRIM($Q753&amp;"")="","",IF(ISNUMBER($Q753),IF($Q753&gt;10000,$Q753,IFERROR(DATE(INT($Q753),IF(ROUND(MOD($Q753,1)*100,0)&gt;12,ROUND(MOD($Q753,1)*10,0),ROUND(MOD($Q753,1)*100,0))+1,0),"")),IFERROR(IF(LEN($Q753)-LEN(SUBSTITUTE($Q753,".",""))&gt;=2,DATEVALUE(SUBSTITUTE(TRIM($Q753),".","-")),DATE(VALUE(LEFT(TRIM($Q753),4)),VALUE(MID(TRIM($Q753),6,2))+1,0)),"")))</f>
        <v/>
      </c>
      <c r="AB753" s="77" t="str">
        <f aca="false">IF(TRIM($S753&amp;"")="","",IF(ISNUMBER($S753),IF($S753&gt;10000,$S753,IFERROR(DATE(INT($S753),IF(ROUND(MOD($S753,1)*100,0)&gt;12,ROUND(MOD($S753,1)*10,0),ROUND(MOD($S753,1)*100,0))+1,0),"")),IFERROR(IF(LEN($S753)-LEN(SUBSTITUTE($S753,".",""))&gt;=2,DATEVALUE(SUBSTITUTE(TRIM($S753),".","-")),DATE(VALUE(LEFT(TRIM($S753),4)),VALUE(MID(TRIM($S753),6,2))+1,0)),"")))</f>
        <v/>
      </c>
      <c r="AC753" s="77" t="str">
        <f aca="false">IF(TRIM($T753&amp;"")="","",IF(ISNUMBER($T753),IF($T753&gt;10000,$T753,IFERROR(DATE(INT($T753),IF(ROUND(MOD($T753,1)*100,0)&gt;12,ROUND(MOD($T753,1)*10,0),ROUND(MOD($T753,1)*100,0))+1,0),"")),IFERROR(IF(LEN($T753)-LEN(SUBSTITUTE($T753,".",""))&gt;=2,DATEVALUE(SUBSTITUTE(TRIM($T753),".","-")),DATE(VALUE(LEFT(TRIM($T753),4)),VALUE(MID(TRIM($T753),6,2))+1,0)),"")))</f>
        <v/>
      </c>
    </row>
    <row r="754" customFormat="false" ht="14.25" hidden="false" customHeight="false" outlineLevel="0" collapsed="false">
      <c r="X754" s="77"/>
      <c r="Y754" s="78" t="str">
        <f aca="true">IF(TRIM($B754&amp;$C754)="","",IF(OR($W754="安装免保",$W754="技术免保",$W754="质保期内"),IF(NOT(ISNUMBER($X754)),"▲免保到期日没填",IF($X754&lt;TODAY(),"▲免保已到期，转收费",IF($X754-TODAY()&lt;=提醒天数,"免保剩"&amp;($X754-TODAY())&amp;"天","免保中"))),IF($W754="暂停维保","暂停中",IF($W754="已解约","已解约",""))))</f>
        <v/>
      </c>
      <c r="Z754" s="78" t="str">
        <f aca="true">IF(TRIM($B754&amp;$C754)="","",TRIM(IF($AA754="","",IF($AA754&lt;TODAY(),"年检已过期"&amp;(TODAY()-$AA754)&amp;"天 ",IF($AA754-TODAY()&lt;=提醒天数,"年检剩"&amp;($AA754-TODAY())&amp;"天 ","")))&amp;IF($AB754="","",IF($AB754&lt;TODAY(),"限速器已过期"&amp;(TODAY()-$AB754)&amp;"天 ",IF($AB754-TODAY()&lt;=提醒天数,"限速器剩"&amp;($AB754-TODAY())&amp;"天 ","")))&amp;IF($AC754="","",IF($AC754&lt;TODAY(),"载重试验已过期"&amp;(TODAY()-$AC754)&amp;"天 ",IF($AC754-TODAY()&lt;=提醒天数,"载重试验剩"&amp;($AC754-TODAY())&amp;"天 ","")))))</f>
        <v/>
      </c>
      <c r="AA754" s="77" t="str">
        <f aca="false">IF(TRIM($Q754&amp;"")="","",IF(ISNUMBER($Q754),IF($Q754&gt;10000,$Q754,IFERROR(DATE(INT($Q754),IF(ROUND(MOD($Q754,1)*100,0)&gt;12,ROUND(MOD($Q754,1)*10,0),ROUND(MOD($Q754,1)*100,0))+1,0),"")),IFERROR(IF(LEN($Q754)-LEN(SUBSTITUTE($Q754,".",""))&gt;=2,DATEVALUE(SUBSTITUTE(TRIM($Q754),".","-")),DATE(VALUE(LEFT(TRIM($Q754),4)),VALUE(MID(TRIM($Q754),6,2))+1,0)),"")))</f>
        <v/>
      </c>
      <c r="AB754" s="77" t="str">
        <f aca="false">IF(TRIM($S754&amp;"")="","",IF(ISNUMBER($S754),IF($S754&gt;10000,$S754,IFERROR(DATE(INT($S754),IF(ROUND(MOD($S754,1)*100,0)&gt;12,ROUND(MOD($S754,1)*10,0),ROUND(MOD($S754,1)*100,0))+1,0),"")),IFERROR(IF(LEN($S754)-LEN(SUBSTITUTE($S754,".",""))&gt;=2,DATEVALUE(SUBSTITUTE(TRIM($S754),".","-")),DATE(VALUE(LEFT(TRIM($S754),4)),VALUE(MID(TRIM($S754),6,2))+1,0)),"")))</f>
        <v/>
      </c>
      <c r="AC754" s="77" t="str">
        <f aca="false">IF(TRIM($T754&amp;"")="","",IF(ISNUMBER($T754),IF($T754&gt;10000,$T754,IFERROR(DATE(INT($T754),IF(ROUND(MOD($T754,1)*100,0)&gt;12,ROUND(MOD($T754,1)*10,0),ROUND(MOD($T754,1)*100,0))+1,0),"")),IFERROR(IF(LEN($T754)-LEN(SUBSTITUTE($T754,".",""))&gt;=2,DATEVALUE(SUBSTITUTE(TRIM($T754),".","-")),DATE(VALUE(LEFT(TRIM($T754),4)),VALUE(MID(TRIM($T754),6,2))+1,0)),"")))</f>
        <v/>
      </c>
    </row>
    <row r="755" customFormat="false" ht="14.25" hidden="false" customHeight="false" outlineLevel="0" collapsed="false">
      <c r="X755" s="77"/>
      <c r="Y755" s="78" t="str">
        <f aca="true">IF(TRIM($B755&amp;$C755)="","",IF(OR($W755="安装免保",$W755="技术免保",$W755="质保期内"),IF(NOT(ISNUMBER($X755)),"▲免保到期日没填",IF($X755&lt;TODAY(),"▲免保已到期，转收费",IF($X755-TODAY()&lt;=提醒天数,"免保剩"&amp;($X755-TODAY())&amp;"天","免保中"))),IF($W755="暂停维保","暂停中",IF($W755="已解约","已解约",""))))</f>
        <v/>
      </c>
      <c r="Z755" s="78" t="str">
        <f aca="true">IF(TRIM($B755&amp;$C755)="","",TRIM(IF($AA755="","",IF($AA755&lt;TODAY(),"年检已过期"&amp;(TODAY()-$AA755)&amp;"天 ",IF($AA755-TODAY()&lt;=提醒天数,"年检剩"&amp;($AA755-TODAY())&amp;"天 ","")))&amp;IF($AB755="","",IF($AB755&lt;TODAY(),"限速器已过期"&amp;(TODAY()-$AB755)&amp;"天 ",IF($AB755-TODAY()&lt;=提醒天数,"限速器剩"&amp;($AB755-TODAY())&amp;"天 ","")))&amp;IF($AC755="","",IF($AC755&lt;TODAY(),"载重试验已过期"&amp;(TODAY()-$AC755)&amp;"天 ",IF($AC755-TODAY()&lt;=提醒天数,"载重试验剩"&amp;($AC755-TODAY())&amp;"天 ","")))))</f>
        <v/>
      </c>
      <c r="AA755" s="77" t="str">
        <f aca="false">IF(TRIM($Q755&amp;"")="","",IF(ISNUMBER($Q755),IF($Q755&gt;10000,$Q755,IFERROR(DATE(INT($Q755),IF(ROUND(MOD($Q755,1)*100,0)&gt;12,ROUND(MOD($Q755,1)*10,0),ROUND(MOD($Q755,1)*100,0))+1,0),"")),IFERROR(IF(LEN($Q755)-LEN(SUBSTITUTE($Q755,".",""))&gt;=2,DATEVALUE(SUBSTITUTE(TRIM($Q755),".","-")),DATE(VALUE(LEFT(TRIM($Q755),4)),VALUE(MID(TRIM($Q755),6,2))+1,0)),"")))</f>
        <v/>
      </c>
      <c r="AB755" s="77" t="str">
        <f aca="false">IF(TRIM($S755&amp;"")="","",IF(ISNUMBER($S755),IF($S755&gt;10000,$S755,IFERROR(DATE(INT($S755),IF(ROUND(MOD($S755,1)*100,0)&gt;12,ROUND(MOD($S755,1)*10,0),ROUND(MOD($S755,1)*100,0))+1,0),"")),IFERROR(IF(LEN($S755)-LEN(SUBSTITUTE($S755,".",""))&gt;=2,DATEVALUE(SUBSTITUTE(TRIM($S755),".","-")),DATE(VALUE(LEFT(TRIM($S755),4)),VALUE(MID(TRIM($S755),6,2))+1,0)),"")))</f>
        <v/>
      </c>
      <c r="AC755" s="77" t="str">
        <f aca="false">IF(TRIM($T755&amp;"")="","",IF(ISNUMBER($T755),IF($T755&gt;10000,$T755,IFERROR(DATE(INT($T755),IF(ROUND(MOD($T755,1)*100,0)&gt;12,ROUND(MOD($T755,1)*10,0),ROUND(MOD($T755,1)*100,0))+1,0),"")),IFERROR(IF(LEN($T755)-LEN(SUBSTITUTE($T755,".",""))&gt;=2,DATEVALUE(SUBSTITUTE(TRIM($T755),".","-")),DATE(VALUE(LEFT(TRIM($T755),4)),VALUE(MID(TRIM($T755),6,2))+1,0)),"")))</f>
        <v/>
      </c>
    </row>
    <row r="756" customFormat="false" ht="14.25" hidden="false" customHeight="false" outlineLevel="0" collapsed="false">
      <c r="X756" s="77"/>
      <c r="Y756" s="78" t="str">
        <f aca="true">IF(TRIM($B756&amp;$C756)="","",IF(OR($W756="安装免保",$W756="技术免保",$W756="质保期内"),IF(NOT(ISNUMBER($X756)),"▲免保到期日没填",IF($X756&lt;TODAY(),"▲免保已到期，转收费",IF($X756-TODAY()&lt;=提醒天数,"免保剩"&amp;($X756-TODAY())&amp;"天","免保中"))),IF($W756="暂停维保","暂停中",IF($W756="已解约","已解约",""))))</f>
        <v/>
      </c>
      <c r="Z756" s="78" t="str">
        <f aca="true">IF(TRIM($B756&amp;$C756)="","",TRIM(IF($AA756="","",IF($AA756&lt;TODAY(),"年检已过期"&amp;(TODAY()-$AA756)&amp;"天 ",IF($AA756-TODAY()&lt;=提醒天数,"年检剩"&amp;($AA756-TODAY())&amp;"天 ","")))&amp;IF($AB756="","",IF($AB756&lt;TODAY(),"限速器已过期"&amp;(TODAY()-$AB756)&amp;"天 ",IF($AB756-TODAY()&lt;=提醒天数,"限速器剩"&amp;($AB756-TODAY())&amp;"天 ","")))&amp;IF($AC756="","",IF($AC756&lt;TODAY(),"载重试验已过期"&amp;(TODAY()-$AC756)&amp;"天 ",IF($AC756-TODAY()&lt;=提醒天数,"载重试验剩"&amp;($AC756-TODAY())&amp;"天 ","")))))</f>
        <v/>
      </c>
      <c r="AA756" s="77" t="str">
        <f aca="false">IF(TRIM($Q756&amp;"")="","",IF(ISNUMBER($Q756),IF($Q756&gt;10000,$Q756,IFERROR(DATE(INT($Q756),IF(ROUND(MOD($Q756,1)*100,0)&gt;12,ROUND(MOD($Q756,1)*10,0),ROUND(MOD($Q756,1)*100,0))+1,0),"")),IFERROR(IF(LEN($Q756)-LEN(SUBSTITUTE($Q756,".",""))&gt;=2,DATEVALUE(SUBSTITUTE(TRIM($Q756),".","-")),DATE(VALUE(LEFT(TRIM($Q756),4)),VALUE(MID(TRIM($Q756),6,2))+1,0)),"")))</f>
        <v/>
      </c>
      <c r="AB756" s="77" t="str">
        <f aca="false">IF(TRIM($S756&amp;"")="","",IF(ISNUMBER($S756),IF($S756&gt;10000,$S756,IFERROR(DATE(INT($S756),IF(ROUND(MOD($S756,1)*100,0)&gt;12,ROUND(MOD($S756,1)*10,0),ROUND(MOD($S756,1)*100,0))+1,0),"")),IFERROR(IF(LEN($S756)-LEN(SUBSTITUTE($S756,".",""))&gt;=2,DATEVALUE(SUBSTITUTE(TRIM($S756),".","-")),DATE(VALUE(LEFT(TRIM($S756),4)),VALUE(MID(TRIM($S756),6,2))+1,0)),"")))</f>
        <v/>
      </c>
      <c r="AC756" s="77" t="str">
        <f aca="false">IF(TRIM($T756&amp;"")="","",IF(ISNUMBER($T756),IF($T756&gt;10000,$T756,IFERROR(DATE(INT($T756),IF(ROUND(MOD($T756,1)*100,0)&gt;12,ROUND(MOD($T756,1)*10,0),ROUND(MOD($T756,1)*100,0))+1,0),"")),IFERROR(IF(LEN($T756)-LEN(SUBSTITUTE($T756,".",""))&gt;=2,DATEVALUE(SUBSTITUTE(TRIM($T756),".","-")),DATE(VALUE(LEFT(TRIM($T756),4)),VALUE(MID(TRIM($T756),6,2))+1,0)),"")))</f>
        <v/>
      </c>
    </row>
    <row r="757" customFormat="false" ht="14.25" hidden="false" customHeight="false" outlineLevel="0" collapsed="false">
      <c r="X757" s="77"/>
      <c r="Y757" s="78" t="str">
        <f aca="true">IF(TRIM($B757&amp;$C757)="","",IF(OR($W757="安装免保",$W757="技术免保",$W757="质保期内"),IF(NOT(ISNUMBER($X757)),"▲免保到期日没填",IF($X757&lt;TODAY(),"▲免保已到期，转收费",IF($X757-TODAY()&lt;=提醒天数,"免保剩"&amp;($X757-TODAY())&amp;"天","免保中"))),IF($W757="暂停维保","暂停中",IF($W757="已解约","已解约",""))))</f>
        <v/>
      </c>
      <c r="Z757" s="78" t="str">
        <f aca="true">IF(TRIM($B757&amp;$C757)="","",TRIM(IF($AA757="","",IF($AA757&lt;TODAY(),"年检已过期"&amp;(TODAY()-$AA757)&amp;"天 ",IF($AA757-TODAY()&lt;=提醒天数,"年检剩"&amp;($AA757-TODAY())&amp;"天 ","")))&amp;IF($AB757="","",IF($AB757&lt;TODAY(),"限速器已过期"&amp;(TODAY()-$AB757)&amp;"天 ",IF($AB757-TODAY()&lt;=提醒天数,"限速器剩"&amp;($AB757-TODAY())&amp;"天 ","")))&amp;IF($AC757="","",IF($AC757&lt;TODAY(),"载重试验已过期"&amp;(TODAY()-$AC757)&amp;"天 ",IF($AC757-TODAY()&lt;=提醒天数,"载重试验剩"&amp;($AC757-TODAY())&amp;"天 ","")))))</f>
        <v/>
      </c>
      <c r="AA757" s="77" t="str">
        <f aca="false">IF(TRIM($Q757&amp;"")="","",IF(ISNUMBER($Q757),IF($Q757&gt;10000,$Q757,IFERROR(DATE(INT($Q757),IF(ROUND(MOD($Q757,1)*100,0)&gt;12,ROUND(MOD($Q757,1)*10,0),ROUND(MOD($Q757,1)*100,0))+1,0),"")),IFERROR(IF(LEN($Q757)-LEN(SUBSTITUTE($Q757,".",""))&gt;=2,DATEVALUE(SUBSTITUTE(TRIM($Q757),".","-")),DATE(VALUE(LEFT(TRIM($Q757),4)),VALUE(MID(TRIM($Q757),6,2))+1,0)),"")))</f>
        <v/>
      </c>
      <c r="AB757" s="77" t="str">
        <f aca="false">IF(TRIM($S757&amp;"")="","",IF(ISNUMBER($S757),IF($S757&gt;10000,$S757,IFERROR(DATE(INT($S757),IF(ROUND(MOD($S757,1)*100,0)&gt;12,ROUND(MOD($S757,1)*10,0),ROUND(MOD($S757,1)*100,0))+1,0),"")),IFERROR(IF(LEN($S757)-LEN(SUBSTITUTE($S757,".",""))&gt;=2,DATEVALUE(SUBSTITUTE(TRIM($S757),".","-")),DATE(VALUE(LEFT(TRIM($S757),4)),VALUE(MID(TRIM($S757),6,2))+1,0)),"")))</f>
        <v/>
      </c>
      <c r="AC757" s="77" t="str">
        <f aca="false">IF(TRIM($T757&amp;"")="","",IF(ISNUMBER($T757),IF($T757&gt;10000,$T757,IFERROR(DATE(INT($T757),IF(ROUND(MOD($T757,1)*100,0)&gt;12,ROUND(MOD($T757,1)*10,0),ROUND(MOD($T757,1)*100,0))+1,0),"")),IFERROR(IF(LEN($T757)-LEN(SUBSTITUTE($T757,".",""))&gt;=2,DATEVALUE(SUBSTITUTE(TRIM($T757),".","-")),DATE(VALUE(LEFT(TRIM($T757),4)),VALUE(MID(TRIM($T757),6,2))+1,0)),"")))</f>
        <v/>
      </c>
    </row>
    <row r="758" customFormat="false" ht="14.25" hidden="false" customHeight="false" outlineLevel="0" collapsed="false">
      <c r="X758" s="77"/>
      <c r="Y758" s="78" t="str">
        <f aca="true">IF(TRIM($B758&amp;$C758)="","",IF(OR($W758="安装免保",$W758="技术免保",$W758="质保期内"),IF(NOT(ISNUMBER($X758)),"▲免保到期日没填",IF($X758&lt;TODAY(),"▲免保已到期，转收费",IF($X758-TODAY()&lt;=提醒天数,"免保剩"&amp;($X758-TODAY())&amp;"天","免保中"))),IF($W758="暂停维保","暂停中",IF($W758="已解约","已解约",""))))</f>
        <v/>
      </c>
      <c r="Z758" s="78" t="str">
        <f aca="true">IF(TRIM($B758&amp;$C758)="","",TRIM(IF($AA758="","",IF($AA758&lt;TODAY(),"年检已过期"&amp;(TODAY()-$AA758)&amp;"天 ",IF($AA758-TODAY()&lt;=提醒天数,"年检剩"&amp;($AA758-TODAY())&amp;"天 ","")))&amp;IF($AB758="","",IF($AB758&lt;TODAY(),"限速器已过期"&amp;(TODAY()-$AB758)&amp;"天 ",IF($AB758-TODAY()&lt;=提醒天数,"限速器剩"&amp;($AB758-TODAY())&amp;"天 ","")))&amp;IF($AC758="","",IF($AC758&lt;TODAY(),"载重试验已过期"&amp;(TODAY()-$AC758)&amp;"天 ",IF($AC758-TODAY()&lt;=提醒天数,"载重试验剩"&amp;($AC758-TODAY())&amp;"天 ","")))))</f>
        <v/>
      </c>
      <c r="AA758" s="77" t="str">
        <f aca="false">IF(TRIM($Q758&amp;"")="","",IF(ISNUMBER($Q758),IF($Q758&gt;10000,$Q758,IFERROR(DATE(INT($Q758),IF(ROUND(MOD($Q758,1)*100,0)&gt;12,ROUND(MOD($Q758,1)*10,0),ROUND(MOD($Q758,1)*100,0))+1,0),"")),IFERROR(IF(LEN($Q758)-LEN(SUBSTITUTE($Q758,".",""))&gt;=2,DATEVALUE(SUBSTITUTE(TRIM($Q758),".","-")),DATE(VALUE(LEFT(TRIM($Q758),4)),VALUE(MID(TRIM($Q758),6,2))+1,0)),"")))</f>
        <v/>
      </c>
      <c r="AB758" s="77" t="str">
        <f aca="false">IF(TRIM($S758&amp;"")="","",IF(ISNUMBER($S758),IF($S758&gt;10000,$S758,IFERROR(DATE(INT($S758),IF(ROUND(MOD($S758,1)*100,0)&gt;12,ROUND(MOD($S758,1)*10,0),ROUND(MOD($S758,1)*100,0))+1,0),"")),IFERROR(IF(LEN($S758)-LEN(SUBSTITUTE($S758,".",""))&gt;=2,DATEVALUE(SUBSTITUTE(TRIM($S758),".","-")),DATE(VALUE(LEFT(TRIM($S758),4)),VALUE(MID(TRIM($S758),6,2))+1,0)),"")))</f>
        <v/>
      </c>
      <c r="AC758" s="77" t="str">
        <f aca="false">IF(TRIM($T758&amp;"")="","",IF(ISNUMBER($T758),IF($T758&gt;10000,$T758,IFERROR(DATE(INT($T758),IF(ROUND(MOD($T758,1)*100,0)&gt;12,ROUND(MOD($T758,1)*10,0),ROUND(MOD($T758,1)*100,0))+1,0),"")),IFERROR(IF(LEN($T758)-LEN(SUBSTITUTE($T758,".",""))&gt;=2,DATEVALUE(SUBSTITUTE(TRIM($T758),".","-")),DATE(VALUE(LEFT(TRIM($T758),4)),VALUE(MID(TRIM($T758),6,2))+1,0)),"")))</f>
        <v/>
      </c>
    </row>
    <row r="759" customFormat="false" ht="14.25" hidden="false" customHeight="false" outlineLevel="0" collapsed="false">
      <c r="X759" s="77"/>
      <c r="Y759" s="78" t="str">
        <f aca="true">IF(TRIM($B759&amp;$C759)="","",IF(OR($W759="安装免保",$W759="技术免保",$W759="质保期内"),IF(NOT(ISNUMBER($X759)),"▲免保到期日没填",IF($X759&lt;TODAY(),"▲免保已到期，转收费",IF($X759-TODAY()&lt;=提醒天数,"免保剩"&amp;($X759-TODAY())&amp;"天","免保中"))),IF($W759="暂停维保","暂停中",IF($W759="已解约","已解约",""))))</f>
        <v/>
      </c>
      <c r="Z759" s="78" t="str">
        <f aca="true">IF(TRIM($B759&amp;$C759)="","",TRIM(IF($AA759="","",IF($AA759&lt;TODAY(),"年检已过期"&amp;(TODAY()-$AA759)&amp;"天 ",IF($AA759-TODAY()&lt;=提醒天数,"年检剩"&amp;($AA759-TODAY())&amp;"天 ","")))&amp;IF($AB759="","",IF($AB759&lt;TODAY(),"限速器已过期"&amp;(TODAY()-$AB759)&amp;"天 ",IF($AB759-TODAY()&lt;=提醒天数,"限速器剩"&amp;($AB759-TODAY())&amp;"天 ","")))&amp;IF($AC759="","",IF($AC759&lt;TODAY(),"载重试验已过期"&amp;(TODAY()-$AC759)&amp;"天 ",IF($AC759-TODAY()&lt;=提醒天数,"载重试验剩"&amp;($AC759-TODAY())&amp;"天 ","")))))</f>
        <v/>
      </c>
      <c r="AA759" s="77" t="str">
        <f aca="false">IF(TRIM($Q759&amp;"")="","",IF(ISNUMBER($Q759),IF($Q759&gt;10000,$Q759,IFERROR(DATE(INT($Q759),IF(ROUND(MOD($Q759,1)*100,0)&gt;12,ROUND(MOD($Q759,1)*10,0),ROUND(MOD($Q759,1)*100,0))+1,0),"")),IFERROR(IF(LEN($Q759)-LEN(SUBSTITUTE($Q759,".",""))&gt;=2,DATEVALUE(SUBSTITUTE(TRIM($Q759),".","-")),DATE(VALUE(LEFT(TRIM($Q759),4)),VALUE(MID(TRIM($Q759),6,2))+1,0)),"")))</f>
        <v/>
      </c>
      <c r="AB759" s="77" t="str">
        <f aca="false">IF(TRIM($S759&amp;"")="","",IF(ISNUMBER($S759),IF($S759&gt;10000,$S759,IFERROR(DATE(INT($S759),IF(ROUND(MOD($S759,1)*100,0)&gt;12,ROUND(MOD($S759,1)*10,0),ROUND(MOD($S759,1)*100,0))+1,0),"")),IFERROR(IF(LEN($S759)-LEN(SUBSTITUTE($S759,".",""))&gt;=2,DATEVALUE(SUBSTITUTE(TRIM($S759),".","-")),DATE(VALUE(LEFT(TRIM($S759),4)),VALUE(MID(TRIM($S759),6,2))+1,0)),"")))</f>
        <v/>
      </c>
      <c r="AC759" s="77" t="str">
        <f aca="false">IF(TRIM($T759&amp;"")="","",IF(ISNUMBER($T759),IF($T759&gt;10000,$T759,IFERROR(DATE(INT($T759),IF(ROUND(MOD($T759,1)*100,0)&gt;12,ROUND(MOD($T759,1)*10,0),ROUND(MOD($T759,1)*100,0))+1,0),"")),IFERROR(IF(LEN($T759)-LEN(SUBSTITUTE($T759,".",""))&gt;=2,DATEVALUE(SUBSTITUTE(TRIM($T759),".","-")),DATE(VALUE(LEFT(TRIM($T759),4)),VALUE(MID(TRIM($T759),6,2))+1,0)),"")))</f>
        <v/>
      </c>
    </row>
    <row r="760" customFormat="false" ht="14.25" hidden="false" customHeight="false" outlineLevel="0" collapsed="false">
      <c r="X760" s="77"/>
      <c r="Y760" s="78" t="str">
        <f aca="true">IF(TRIM($B760&amp;$C760)="","",IF(OR($W760="安装免保",$W760="技术免保",$W760="质保期内"),IF(NOT(ISNUMBER($X760)),"▲免保到期日没填",IF($X760&lt;TODAY(),"▲免保已到期，转收费",IF($X760-TODAY()&lt;=提醒天数,"免保剩"&amp;($X760-TODAY())&amp;"天","免保中"))),IF($W760="暂停维保","暂停中",IF($W760="已解约","已解约",""))))</f>
        <v/>
      </c>
      <c r="Z760" s="78" t="str">
        <f aca="true">IF(TRIM($B760&amp;$C760)="","",TRIM(IF($AA760="","",IF($AA760&lt;TODAY(),"年检已过期"&amp;(TODAY()-$AA760)&amp;"天 ",IF($AA760-TODAY()&lt;=提醒天数,"年检剩"&amp;($AA760-TODAY())&amp;"天 ","")))&amp;IF($AB760="","",IF($AB760&lt;TODAY(),"限速器已过期"&amp;(TODAY()-$AB760)&amp;"天 ",IF($AB760-TODAY()&lt;=提醒天数,"限速器剩"&amp;($AB760-TODAY())&amp;"天 ","")))&amp;IF($AC760="","",IF($AC760&lt;TODAY(),"载重试验已过期"&amp;(TODAY()-$AC760)&amp;"天 ",IF($AC760-TODAY()&lt;=提醒天数,"载重试验剩"&amp;($AC760-TODAY())&amp;"天 ","")))))</f>
        <v/>
      </c>
      <c r="AA760" s="77" t="str">
        <f aca="false">IF(TRIM($Q760&amp;"")="","",IF(ISNUMBER($Q760),IF($Q760&gt;10000,$Q760,IFERROR(DATE(INT($Q760),IF(ROUND(MOD($Q760,1)*100,0)&gt;12,ROUND(MOD($Q760,1)*10,0),ROUND(MOD($Q760,1)*100,0))+1,0),"")),IFERROR(IF(LEN($Q760)-LEN(SUBSTITUTE($Q760,".",""))&gt;=2,DATEVALUE(SUBSTITUTE(TRIM($Q760),".","-")),DATE(VALUE(LEFT(TRIM($Q760),4)),VALUE(MID(TRIM($Q760),6,2))+1,0)),"")))</f>
        <v/>
      </c>
      <c r="AB760" s="77" t="str">
        <f aca="false">IF(TRIM($S760&amp;"")="","",IF(ISNUMBER($S760),IF($S760&gt;10000,$S760,IFERROR(DATE(INT($S760),IF(ROUND(MOD($S760,1)*100,0)&gt;12,ROUND(MOD($S760,1)*10,0),ROUND(MOD($S760,1)*100,0))+1,0),"")),IFERROR(IF(LEN($S760)-LEN(SUBSTITUTE($S760,".",""))&gt;=2,DATEVALUE(SUBSTITUTE(TRIM($S760),".","-")),DATE(VALUE(LEFT(TRIM($S760),4)),VALUE(MID(TRIM($S760),6,2))+1,0)),"")))</f>
        <v/>
      </c>
      <c r="AC760" s="77" t="str">
        <f aca="false">IF(TRIM($T760&amp;"")="","",IF(ISNUMBER($T760),IF($T760&gt;10000,$T760,IFERROR(DATE(INT($T760),IF(ROUND(MOD($T760,1)*100,0)&gt;12,ROUND(MOD($T760,1)*10,0),ROUND(MOD($T760,1)*100,0))+1,0),"")),IFERROR(IF(LEN($T760)-LEN(SUBSTITUTE($T760,".",""))&gt;=2,DATEVALUE(SUBSTITUTE(TRIM($T760),".","-")),DATE(VALUE(LEFT(TRIM($T760),4)),VALUE(MID(TRIM($T760),6,2))+1,0)),"")))</f>
        <v/>
      </c>
    </row>
    <row r="761" customFormat="false" ht="14.25" hidden="false" customHeight="false" outlineLevel="0" collapsed="false">
      <c r="X761" s="77"/>
      <c r="Y761" s="78" t="str">
        <f aca="true">IF(TRIM($B761&amp;$C761)="","",IF(OR($W761="安装免保",$W761="技术免保",$W761="质保期内"),IF(NOT(ISNUMBER($X761)),"▲免保到期日没填",IF($X761&lt;TODAY(),"▲免保已到期，转收费",IF($X761-TODAY()&lt;=提醒天数,"免保剩"&amp;($X761-TODAY())&amp;"天","免保中"))),IF($W761="暂停维保","暂停中",IF($W761="已解约","已解约",""))))</f>
        <v/>
      </c>
      <c r="Z761" s="78" t="str">
        <f aca="true">IF(TRIM($B761&amp;$C761)="","",TRIM(IF($AA761="","",IF($AA761&lt;TODAY(),"年检已过期"&amp;(TODAY()-$AA761)&amp;"天 ",IF($AA761-TODAY()&lt;=提醒天数,"年检剩"&amp;($AA761-TODAY())&amp;"天 ","")))&amp;IF($AB761="","",IF($AB761&lt;TODAY(),"限速器已过期"&amp;(TODAY()-$AB761)&amp;"天 ",IF($AB761-TODAY()&lt;=提醒天数,"限速器剩"&amp;($AB761-TODAY())&amp;"天 ","")))&amp;IF($AC761="","",IF($AC761&lt;TODAY(),"载重试验已过期"&amp;(TODAY()-$AC761)&amp;"天 ",IF($AC761-TODAY()&lt;=提醒天数,"载重试验剩"&amp;($AC761-TODAY())&amp;"天 ","")))))</f>
        <v/>
      </c>
      <c r="AA761" s="77" t="str">
        <f aca="false">IF(TRIM($Q761&amp;"")="","",IF(ISNUMBER($Q761),IF($Q761&gt;10000,$Q761,IFERROR(DATE(INT($Q761),IF(ROUND(MOD($Q761,1)*100,0)&gt;12,ROUND(MOD($Q761,1)*10,0),ROUND(MOD($Q761,1)*100,0))+1,0),"")),IFERROR(IF(LEN($Q761)-LEN(SUBSTITUTE($Q761,".",""))&gt;=2,DATEVALUE(SUBSTITUTE(TRIM($Q761),".","-")),DATE(VALUE(LEFT(TRIM($Q761),4)),VALUE(MID(TRIM($Q761),6,2))+1,0)),"")))</f>
        <v/>
      </c>
      <c r="AB761" s="77" t="str">
        <f aca="false">IF(TRIM($S761&amp;"")="","",IF(ISNUMBER($S761),IF($S761&gt;10000,$S761,IFERROR(DATE(INT($S761),IF(ROUND(MOD($S761,1)*100,0)&gt;12,ROUND(MOD($S761,1)*10,0),ROUND(MOD($S761,1)*100,0))+1,0),"")),IFERROR(IF(LEN($S761)-LEN(SUBSTITUTE($S761,".",""))&gt;=2,DATEVALUE(SUBSTITUTE(TRIM($S761),".","-")),DATE(VALUE(LEFT(TRIM($S761),4)),VALUE(MID(TRIM($S761),6,2))+1,0)),"")))</f>
        <v/>
      </c>
      <c r="AC761" s="77" t="str">
        <f aca="false">IF(TRIM($T761&amp;"")="","",IF(ISNUMBER($T761),IF($T761&gt;10000,$T761,IFERROR(DATE(INT($T761),IF(ROUND(MOD($T761,1)*100,0)&gt;12,ROUND(MOD($T761,1)*10,0),ROUND(MOD($T761,1)*100,0))+1,0),"")),IFERROR(IF(LEN($T761)-LEN(SUBSTITUTE($T761,".",""))&gt;=2,DATEVALUE(SUBSTITUTE(TRIM($T761),".","-")),DATE(VALUE(LEFT(TRIM($T761),4)),VALUE(MID(TRIM($T761),6,2))+1,0)),"")))</f>
        <v/>
      </c>
    </row>
    <row r="762" customFormat="false" ht="14.25" hidden="false" customHeight="false" outlineLevel="0" collapsed="false">
      <c r="X762" s="77"/>
      <c r="Y762" s="78" t="str">
        <f aca="true">IF(TRIM($B762&amp;$C762)="","",IF(OR($W762="安装免保",$W762="技术免保",$W762="质保期内"),IF(NOT(ISNUMBER($X762)),"▲免保到期日没填",IF($X762&lt;TODAY(),"▲免保已到期，转收费",IF($X762-TODAY()&lt;=提醒天数,"免保剩"&amp;($X762-TODAY())&amp;"天","免保中"))),IF($W762="暂停维保","暂停中",IF($W762="已解约","已解约",""))))</f>
        <v/>
      </c>
      <c r="Z762" s="78" t="str">
        <f aca="true">IF(TRIM($B762&amp;$C762)="","",TRIM(IF($AA762="","",IF($AA762&lt;TODAY(),"年检已过期"&amp;(TODAY()-$AA762)&amp;"天 ",IF($AA762-TODAY()&lt;=提醒天数,"年检剩"&amp;($AA762-TODAY())&amp;"天 ","")))&amp;IF($AB762="","",IF($AB762&lt;TODAY(),"限速器已过期"&amp;(TODAY()-$AB762)&amp;"天 ",IF($AB762-TODAY()&lt;=提醒天数,"限速器剩"&amp;($AB762-TODAY())&amp;"天 ","")))&amp;IF($AC762="","",IF($AC762&lt;TODAY(),"载重试验已过期"&amp;(TODAY()-$AC762)&amp;"天 ",IF($AC762-TODAY()&lt;=提醒天数,"载重试验剩"&amp;($AC762-TODAY())&amp;"天 ","")))))</f>
        <v/>
      </c>
      <c r="AA762" s="77" t="str">
        <f aca="false">IF(TRIM($Q762&amp;"")="","",IF(ISNUMBER($Q762),IF($Q762&gt;10000,$Q762,IFERROR(DATE(INT($Q762),IF(ROUND(MOD($Q762,1)*100,0)&gt;12,ROUND(MOD($Q762,1)*10,0),ROUND(MOD($Q762,1)*100,0))+1,0),"")),IFERROR(IF(LEN($Q762)-LEN(SUBSTITUTE($Q762,".",""))&gt;=2,DATEVALUE(SUBSTITUTE(TRIM($Q762),".","-")),DATE(VALUE(LEFT(TRIM($Q762),4)),VALUE(MID(TRIM($Q762),6,2))+1,0)),"")))</f>
        <v/>
      </c>
      <c r="AB762" s="77" t="str">
        <f aca="false">IF(TRIM($S762&amp;"")="","",IF(ISNUMBER($S762),IF($S762&gt;10000,$S762,IFERROR(DATE(INT($S762),IF(ROUND(MOD($S762,1)*100,0)&gt;12,ROUND(MOD($S762,1)*10,0),ROUND(MOD($S762,1)*100,0))+1,0),"")),IFERROR(IF(LEN($S762)-LEN(SUBSTITUTE($S762,".",""))&gt;=2,DATEVALUE(SUBSTITUTE(TRIM($S762),".","-")),DATE(VALUE(LEFT(TRIM($S762),4)),VALUE(MID(TRIM($S762),6,2))+1,0)),"")))</f>
        <v/>
      </c>
      <c r="AC762" s="77" t="str">
        <f aca="false">IF(TRIM($T762&amp;"")="","",IF(ISNUMBER($T762),IF($T762&gt;10000,$T762,IFERROR(DATE(INT($T762),IF(ROUND(MOD($T762,1)*100,0)&gt;12,ROUND(MOD($T762,1)*10,0),ROUND(MOD($T762,1)*100,0))+1,0),"")),IFERROR(IF(LEN($T762)-LEN(SUBSTITUTE($T762,".",""))&gt;=2,DATEVALUE(SUBSTITUTE(TRIM($T762),".","-")),DATE(VALUE(LEFT(TRIM($T762),4)),VALUE(MID(TRIM($T762),6,2))+1,0)),"")))</f>
        <v/>
      </c>
    </row>
    <row r="763" customFormat="false" ht="14.25" hidden="false" customHeight="false" outlineLevel="0" collapsed="false">
      <c r="X763" s="77"/>
      <c r="Y763" s="78" t="str">
        <f aca="true">IF(TRIM($B763&amp;$C763)="","",IF(OR($W763="安装免保",$W763="技术免保",$W763="质保期内"),IF(NOT(ISNUMBER($X763)),"▲免保到期日没填",IF($X763&lt;TODAY(),"▲免保已到期，转收费",IF($X763-TODAY()&lt;=提醒天数,"免保剩"&amp;($X763-TODAY())&amp;"天","免保中"))),IF($W763="暂停维保","暂停中",IF($W763="已解约","已解约",""))))</f>
        <v/>
      </c>
      <c r="Z763" s="78" t="str">
        <f aca="true">IF(TRIM($B763&amp;$C763)="","",TRIM(IF($AA763="","",IF($AA763&lt;TODAY(),"年检已过期"&amp;(TODAY()-$AA763)&amp;"天 ",IF($AA763-TODAY()&lt;=提醒天数,"年检剩"&amp;($AA763-TODAY())&amp;"天 ","")))&amp;IF($AB763="","",IF($AB763&lt;TODAY(),"限速器已过期"&amp;(TODAY()-$AB763)&amp;"天 ",IF($AB763-TODAY()&lt;=提醒天数,"限速器剩"&amp;($AB763-TODAY())&amp;"天 ","")))&amp;IF($AC763="","",IF($AC763&lt;TODAY(),"载重试验已过期"&amp;(TODAY()-$AC763)&amp;"天 ",IF($AC763-TODAY()&lt;=提醒天数,"载重试验剩"&amp;($AC763-TODAY())&amp;"天 ","")))))</f>
        <v/>
      </c>
      <c r="AA763" s="77" t="str">
        <f aca="false">IF(TRIM($Q763&amp;"")="","",IF(ISNUMBER($Q763),IF($Q763&gt;10000,$Q763,IFERROR(DATE(INT($Q763),IF(ROUND(MOD($Q763,1)*100,0)&gt;12,ROUND(MOD($Q763,1)*10,0),ROUND(MOD($Q763,1)*100,0))+1,0),"")),IFERROR(IF(LEN($Q763)-LEN(SUBSTITUTE($Q763,".",""))&gt;=2,DATEVALUE(SUBSTITUTE(TRIM($Q763),".","-")),DATE(VALUE(LEFT(TRIM($Q763),4)),VALUE(MID(TRIM($Q763),6,2))+1,0)),"")))</f>
        <v/>
      </c>
      <c r="AB763" s="77" t="str">
        <f aca="false">IF(TRIM($S763&amp;"")="","",IF(ISNUMBER($S763),IF($S763&gt;10000,$S763,IFERROR(DATE(INT($S763),IF(ROUND(MOD($S763,1)*100,0)&gt;12,ROUND(MOD($S763,1)*10,0),ROUND(MOD($S763,1)*100,0))+1,0),"")),IFERROR(IF(LEN($S763)-LEN(SUBSTITUTE($S763,".",""))&gt;=2,DATEVALUE(SUBSTITUTE(TRIM($S763),".","-")),DATE(VALUE(LEFT(TRIM($S763),4)),VALUE(MID(TRIM($S763),6,2))+1,0)),"")))</f>
        <v/>
      </c>
      <c r="AC763" s="77" t="str">
        <f aca="false">IF(TRIM($T763&amp;"")="","",IF(ISNUMBER($T763),IF($T763&gt;10000,$T763,IFERROR(DATE(INT($T763),IF(ROUND(MOD($T763,1)*100,0)&gt;12,ROUND(MOD($T763,1)*10,0),ROUND(MOD($T763,1)*100,0))+1,0),"")),IFERROR(IF(LEN($T763)-LEN(SUBSTITUTE($T763,".",""))&gt;=2,DATEVALUE(SUBSTITUTE(TRIM($T763),".","-")),DATE(VALUE(LEFT(TRIM($T763),4)),VALUE(MID(TRIM($T763),6,2))+1,0)),"")))</f>
        <v/>
      </c>
    </row>
    <row r="764" customFormat="false" ht="14.25" hidden="false" customHeight="false" outlineLevel="0" collapsed="false">
      <c r="X764" s="77"/>
      <c r="Y764" s="78" t="str">
        <f aca="true">IF(TRIM($B764&amp;$C764)="","",IF(OR($W764="安装免保",$W764="技术免保",$W764="质保期内"),IF(NOT(ISNUMBER($X764)),"▲免保到期日没填",IF($X764&lt;TODAY(),"▲免保已到期，转收费",IF($X764-TODAY()&lt;=提醒天数,"免保剩"&amp;($X764-TODAY())&amp;"天","免保中"))),IF($W764="暂停维保","暂停中",IF($W764="已解约","已解约",""))))</f>
        <v/>
      </c>
      <c r="Z764" s="78" t="str">
        <f aca="true">IF(TRIM($B764&amp;$C764)="","",TRIM(IF($AA764="","",IF($AA764&lt;TODAY(),"年检已过期"&amp;(TODAY()-$AA764)&amp;"天 ",IF($AA764-TODAY()&lt;=提醒天数,"年检剩"&amp;($AA764-TODAY())&amp;"天 ","")))&amp;IF($AB764="","",IF($AB764&lt;TODAY(),"限速器已过期"&amp;(TODAY()-$AB764)&amp;"天 ",IF($AB764-TODAY()&lt;=提醒天数,"限速器剩"&amp;($AB764-TODAY())&amp;"天 ","")))&amp;IF($AC764="","",IF($AC764&lt;TODAY(),"载重试验已过期"&amp;(TODAY()-$AC764)&amp;"天 ",IF($AC764-TODAY()&lt;=提醒天数,"载重试验剩"&amp;($AC764-TODAY())&amp;"天 ","")))))</f>
        <v/>
      </c>
      <c r="AA764" s="77" t="str">
        <f aca="false">IF(TRIM($Q764&amp;"")="","",IF(ISNUMBER($Q764),IF($Q764&gt;10000,$Q764,IFERROR(DATE(INT($Q764),IF(ROUND(MOD($Q764,1)*100,0)&gt;12,ROUND(MOD($Q764,1)*10,0),ROUND(MOD($Q764,1)*100,0))+1,0),"")),IFERROR(IF(LEN($Q764)-LEN(SUBSTITUTE($Q764,".",""))&gt;=2,DATEVALUE(SUBSTITUTE(TRIM($Q764),".","-")),DATE(VALUE(LEFT(TRIM($Q764),4)),VALUE(MID(TRIM($Q764),6,2))+1,0)),"")))</f>
        <v/>
      </c>
      <c r="AB764" s="77" t="str">
        <f aca="false">IF(TRIM($S764&amp;"")="","",IF(ISNUMBER($S764),IF($S764&gt;10000,$S764,IFERROR(DATE(INT($S764),IF(ROUND(MOD($S764,1)*100,0)&gt;12,ROUND(MOD($S764,1)*10,0),ROUND(MOD($S764,1)*100,0))+1,0),"")),IFERROR(IF(LEN($S764)-LEN(SUBSTITUTE($S764,".",""))&gt;=2,DATEVALUE(SUBSTITUTE(TRIM($S764),".","-")),DATE(VALUE(LEFT(TRIM($S764),4)),VALUE(MID(TRIM($S764),6,2))+1,0)),"")))</f>
        <v/>
      </c>
      <c r="AC764" s="77" t="str">
        <f aca="false">IF(TRIM($T764&amp;"")="","",IF(ISNUMBER($T764),IF($T764&gt;10000,$T764,IFERROR(DATE(INT($T764),IF(ROUND(MOD($T764,1)*100,0)&gt;12,ROUND(MOD($T764,1)*10,0),ROUND(MOD($T764,1)*100,0))+1,0),"")),IFERROR(IF(LEN($T764)-LEN(SUBSTITUTE($T764,".",""))&gt;=2,DATEVALUE(SUBSTITUTE(TRIM($T764),".","-")),DATE(VALUE(LEFT(TRIM($T764),4)),VALUE(MID(TRIM($T764),6,2))+1,0)),"")))</f>
        <v/>
      </c>
    </row>
    <row r="765" customFormat="false" ht="14.25" hidden="false" customHeight="false" outlineLevel="0" collapsed="false">
      <c r="X765" s="77"/>
      <c r="Y765" s="78" t="str">
        <f aca="true">IF(TRIM($B765&amp;$C765)="","",IF(OR($W765="安装免保",$W765="技术免保",$W765="质保期内"),IF(NOT(ISNUMBER($X765)),"▲免保到期日没填",IF($X765&lt;TODAY(),"▲免保已到期，转收费",IF($X765-TODAY()&lt;=提醒天数,"免保剩"&amp;($X765-TODAY())&amp;"天","免保中"))),IF($W765="暂停维保","暂停中",IF($W765="已解约","已解约",""))))</f>
        <v/>
      </c>
      <c r="Z765" s="78" t="str">
        <f aca="true">IF(TRIM($B765&amp;$C765)="","",TRIM(IF($AA765="","",IF($AA765&lt;TODAY(),"年检已过期"&amp;(TODAY()-$AA765)&amp;"天 ",IF($AA765-TODAY()&lt;=提醒天数,"年检剩"&amp;($AA765-TODAY())&amp;"天 ","")))&amp;IF($AB765="","",IF($AB765&lt;TODAY(),"限速器已过期"&amp;(TODAY()-$AB765)&amp;"天 ",IF($AB765-TODAY()&lt;=提醒天数,"限速器剩"&amp;($AB765-TODAY())&amp;"天 ","")))&amp;IF($AC765="","",IF($AC765&lt;TODAY(),"载重试验已过期"&amp;(TODAY()-$AC765)&amp;"天 ",IF($AC765-TODAY()&lt;=提醒天数,"载重试验剩"&amp;($AC765-TODAY())&amp;"天 ","")))))</f>
        <v/>
      </c>
      <c r="AA765" s="77" t="str">
        <f aca="false">IF(TRIM($Q765&amp;"")="","",IF(ISNUMBER($Q765),IF($Q765&gt;10000,$Q765,IFERROR(DATE(INT($Q765),IF(ROUND(MOD($Q765,1)*100,0)&gt;12,ROUND(MOD($Q765,1)*10,0),ROUND(MOD($Q765,1)*100,0))+1,0),"")),IFERROR(IF(LEN($Q765)-LEN(SUBSTITUTE($Q765,".",""))&gt;=2,DATEVALUE(SUBSTITUTE(TRIM($Q765),".","-")),DATE(VALUE(LEFT(TRIM($Q765),4)),VALUE(MID(TRIM($Q765),6,2))+1,0)),"")))</f>
        <v/>
      </c>
      <c r="AB765" s="77" t="str">
        <f aca="false">IF(TRIM($S765&amp;"")="","",IF(ISNUMBER($S765),IF($S765&gt;10000,$S765,IFERROR(DATE(INT($S765),IF(ROUND(MOD($S765,1)*100,0)&gt;12,ROUND(MOD($S765,1)*10,0),ROUND(MOD($S765,1)*100,0))+1,0),"")),IFERROR(IF(LEN($S765)-LEN(SUBSTITUTE($S765,".",""))&gt;=2,DATEVALUE(SUBSTITUTE(TRIM($S765),".","-")),DATE(VALUE(LEFT(TRIM($S765),4)),VALUE(MID(TRIM($S765),6,2))+1,0)),"")))</f>
        <v/>
      </c>
      <c r="AC765" s="77" t="str">
        <f aca="false">IF(TRIM($T765&amp;"")="","",IF(ISNUMBER($T765),IF($T765&gt;10000,$T765,IFERROR(DATE(INT($T765),IF(ROUND(MOD($T765,1)*100,0)&gt;12,ROUND(MOD($T765,1)*10,0),ROUND(MOD($T765,1)*100,0))+1,0),"")),IFERROR(IF(LEN($T765)-LEN(SUBSTITUTE($T765,".",""))&gt;=2,DATEVALUE(SUBSTITUTE(TRIM($T765),".","-")),DATE(VALUE(LEFT(TRIM($T765),4)),VALUE(MID(TRIM($T765),6,2))+1,0)),"")))</f>
        <v/>
      </c>
    </row>
    <row r="766" customFormat="false" ht="14.25" hidden="false" customHeight="false" outlineLevel="0" collapsed="false">
      <c r="X766" s="77"/>
      <c r="Y766" s="78" t="str">
        <f aca="true">IF(TRIM($B766&amp;$C766)="","",IF(OR($W766="安装免保",$W766="技术免保",$W766="质保期内"),IF(NOT(ISNUMBER($X766)),"▲免保到期日没填",IF($X766&lt;TODAY(),"▲免保已到期，转收费",IF($X766-TODAY()&lt;=提醒天数,"免保剩"&amp;($X766-TODAY())&amp;"天","免保中"))),IF($W766="暂停维保","暂停中",IF($W766="已解约","已解约",""))))</f>
        <v/>
      </c>
      <c r="Z766" s="78" t="str">
        <f aca="true">IF(TRIM($B766&amp;$C766)="","",TRIM(IF($AA766="","",IF($AA766&lt;TODAY(),"年检已过期"&amp;(TODAY()-$AA766)&amp;"天 ",IF($AA766-TODAY()&lt;=提醒天数,"年检剩"&amp;($AA766-TODAY())&amp;"天 ","")))&amp;IF($AB766="","",IF($AB766&lt;TODAY(),"限速器已过期"&amp;(TODAY()-$AB766)&amp;"天 ",IF($AB766-TODAY()&lt;=提醒天数,"限速器剩"&amp;($AB766-TODAY())&amp;"天 ","")))&amp;IF($AC766="","",IF($AC766&lt;TODAY(),"载重试验已过期"&amp;(TODAY()-$AC766)&amp;"天 ",IF($AC766-TODAY()&lt;=提醒天数,"载重试验剩"&amp;($AC766-TODAY())&amp;"天 ","")))))</f>
        <v/>
      </c>
      <c r="AA766" s="77" t="str">
        <f aca="false">IF(TRIM($Q766&amp;"")="","",IF(ISNUMBER($Q766),IF($Q766&gt;10000,$Q766,IFERROR(DATE(INT($Q766),IF(ROUND(MOD($Q766,1)*100,0)&gt;12,ROUND(MOD($Q766,1)*10,0),ROUND(MOD($Q766,1)*100,0))+1,0),"")),IFERROR(IF(LEN($Q766)-LEN(SUBSTITUTE($Q766,".",""))&gt;=2,DATEVALUE(SUBSTITUTE(TRIM($Q766),".","-")),DATE(VALUE(LEFT(TRIM($Q766),4)),VALUE(MID(TRIM($Q766),6,2))+1,0)),"")))</f>
        <v/>
      </c>
      <c r="AB766" s="77" t="str">
        <f aca="false">IF(TRIM($S766&amp;"")="","",IF(ISNUMBER($S766),IF($S766&gt;10000,$S766,IFERROR(DATE(INT($S766),IF(ROUND(MOD($S766,1)*100,0)&gt;12,ROUND(MOD($S766,1)*10,0),ROUND(MOD($S766,1)*100,0))+1,0),"")),IFERROR(IF(LEN($S766)-LEN(SUBSTITUTE($S766,".",""))&gt;=2,DATEVALUE(SUBSTITUTE(TRIM($S766),".","-")),DATE(VALUE(LEFT(TRIM($S766),4)),VALUE(MID(TRIM($S766),6,2))+1,0)),"")))</f>
        <v/>
      </c>
      <c r="AC766" s="77" t="str">
        <f aca="false">IF(TRIM($T766&amp;"")="","",IF(ISNUMBER($T766),IF($T766&gt;10000,$T766,IFERROR(DATE(INT($T766),IF(ROUND(MOD($T766,1)*100,0)&gt;12,ROUND(MOD($T766,1)*10,0),ROUND(MOD($T766,1)*100,0))+1,0),"")),IFERROR(IF(LEN($T766)-LEN(SUBSTITUTE($T766,".",""))&gt;=2,DATEVALUE(SUBSTITUTE(TRIM($T766),".","-")),DATE(VALUE(LEFT(TRIM($T766),4)),VALUE(MID(TRIM($T766),6,2))+1,0)),"")))</f>
        <v/>
      </c>
    </row>
    <row r="767" customFormat="false" ht="14.25" hidden="false" customHeight="false" outlineLevel="0" collapsed="false">
      <c r="X767" s="77"/>
      <c r="Y767" s="78" t="str">
        <f aca="true">IF(TRIM($B767&amp;$C767)="","",IF(OR($W767="安装免保",$W767="技术免保",$W767="质保期内"),IF(NOT(ISNUMBER($X767)),"▲免保到期日没填",IF($X767&lt;TODAY(),"▲免保已到期，转收费",IF($X767-TODAY()&lt;=提醒天数,"免保剩"&amp;($X767-TODAY())&amp;"天","免保中"))),IF($W767="暂停维保","暂停中",IF($W767="已解约","已解约",""))))</f>
        <v/>
      </c>
      <c r="Z767" s="78" t="str">
        <f aca="true">IF(TRIM($B767&amp;$C767)="","",TRIM(IF($AA767="","",IF($AA767&lt;TODAY(),"年检已过期"&amp;(TODAY()-$AA767)&amp;"天 ",IF($AA767-TODAY()&lt;=提醒天数,"年检剩"&amp;($AA767-TODAY())&amp;"天 ","")))&amp;IF($AB767="","",IF($AB767&lt;TODAY(),"限速器已过期"&amp;(TODAY()-$AB767)&amp;"天 ",IF($AB767-TODAY()&lt;=提醒天数,"限速器剩"&amp;($AB767-TODAY())&amp;"天 ","")))&amp;IF($AC767="","",IF($AC767&lt;TODAY(),"载重试验已过期"&amp;(TODAY()-$AC767)&amp;"天 ",IF($AC767-TODAY()&lt;=提醒天数,"载重试验剩"&amp;($AC767-TODAY())&amp;"天 ","")))))</f>
        <v/>
      </c>
      <c r="AA767" s="77" t="str">
        <f aca="false">IF(TRIM($Q767&amp;"")="","",IF(ISNUMBER($Q767),IF($Q767&gt;10000,$Q767,IFERROR(DATE(INT($Q767),IF(ROUND(MOD($Q767,1)*100,0)&gt;12,ROUND(MOD($Q767,1)*10,0),ROUND(MOD($Q767,1)*100,0))+1,0),"")),IFERROR(IF(LEN($Q767)-LEN(SUBSTITUTE($Q767,".",""))&gt;=2,DATEVALUE(SUBSTITUTE(TRIM($Q767),".","-")),DATE(VALUE(LEFT(TRIM($Q767),4)),VALUE(MID(TRIM($Q767),6,2))+1,0)),"")))</f>
        <v/>
      </c>
      <c r="AB767" s="77" t="str">
        <f aca="false">IF(TRIM($S767&amp;"")="","",IF(ISNUMBER($S767),IF($S767&gt;10000,$S767,IFERROR(DATE(INT($S767),IF(ROUND(MOD($S767,1)*100,0)&gt;12,ROUND(MOD($S767,1)*10,0),ROUND(MOD($S767,1)*100,0))+1,0),"")),IFERROR(IF(LEN($S767)-LEN(SUBSTITUTE($S767,".",""))&gt;=2,DATEVALUE(SUBSTITUTE(TRIM($S767),".","-")),DATE(VALUE(LEFT(TRIM($S767),4)),VALUE(MID(TRIM($S767),6,2))+1,0)),"")))</f>
        <v/>
      </c>
      <c r="AC767" s="77" t="str">
        <f aca="false">IF(TRIM($T767&amp;"")="","",IF(ISNUMBER($T767),IF($T767&gt;10000,$T767,IFERROR(DATE(INT($T767),IF(ROUND(MOD($T767,1)*100,0)&gt;12,ROUND(MOD($T767,1)*10,0),ROUND(MOD($T767,1)*100,0))+1,0),"")),IFERROR(IF(LEN($T767)-LEN(SUBSTITUTE($T767,".",""))&gt;=2,DATEVALUE(SUBSTITUTE(TRIM($T767),".","-")),DATE(VALUE(LEFT(TRIM($T767),4)),VALUE(MID(TRIM($T767),6,2))+1,0)),"")))</f>
        <v/>
      </c>
    </row>
    <row r="768" customFormat="false" ht="14.25" hidden="false" customHeight="false" outlineLevel="0" collapsed="false">
      <c r="X768" s="77"/>
      <c r="Y768" s="78" t="str">
        <f aca="true">IF(TRIM($B768&amp;$C768)="","",IF(OR($W768="安装免保",$W768="技术免保",$W768="质保期内"),IF(NOT(ISNUMBER($X768)),"▲免保到期日没填",IF($X768&lt;TODAY(),"▲免保已到期，转收费",IF($X768-TODAY()&lt;=提醒天数,"免保剩"&amp;($X768-TODAY())&amp;"天","免保中"))),IF($W768="暂停维保","暂停中",IF($W768="已解约","已解约",""))))</f>
        <v/>
      </c>
      <c r="Z768" s="78" t="str">
        <f aca="true">IF(TRIM($B768&amp;$C768)="","",TRIM(IF($AA768="","",IF($AA768&lt;TODAY(),"年检已过期"&amp;(TODAY()-$AA768)&amp;"天 ",IF($AA768-TODAY()&lt;=提醒天数,"年检剩"&amp;($AA768-TODAY())&amp;"天 ","")))&amp;IF($AB768="","",IF($AB768&lt;TODAY(),"限速器已过期"&amp;(TODAY()-$AB768)&amp;"天 ",IF($AB768-TODAY()&lt;=提醒天数,"限速器剩"&amp;($AB768-TODAY())&amp;"天 ","")))&amp;IF($AC768="","",IF($AC768&lt;TODAY(),"载重试验已过期"&amp;(TODAY()-$AC768)&amp;"天 ",IF($AC768-TODAY()&lt;=提醒天数,"载重试验剩"&amp;($AC768-TODAY())&amp;"天 ","")))))</f>
        <v/>
      </c>
      <c r="AA768" s="77" t="str">
        <f aca="false">IF(TRIM($Q768&amp;"")="","",IF(ISNUMBER($Q768),IF($Q768&gt;10000,$Q768,IFERROR(DATE(INT($Q768),IF(ROUND(MOD($Q768,1)*100,0)&gt;12,ROUND(MOD($Q768,1)*10,0),ROUND(MOD($Q768,1)*100,0))+1,0),"")),IFERROR(IF(LEN($Q768)-LEN(SUBSTITUTE($Q768,".",""))&gt;=2,DATEVALUE(SUBSTITUTE(TRIM($Q768),".","-")),DATE(VALUE(LEFT(TRIM($Q768),4)),VALUE(MID(TRIM($Q768),6,2))+1,0)),"")))</f>
        <v/>
      </c>
      <c r="AB768" s="77" t="str">
        <f aca="false">IF(TRIM($S768&amp;"")="","",IF(ISNUMBER($S768),IF($S768&gt;10000,$S768,IFERROR(DATE(INT($S768),IF(ROUND(MOD($S768,1)*100,0)&gt;12,ROUND(MOD($S768,1)*10,0),ROUND(MOD($S768,1)*100,0))+1,0),"")),IFERROR(IF(LEN($S768)-LEN(SUBSTITUTE($S768,".",""))&gt;=2,DATEVALUE(SUBSTITUTE(TRIM($S768),".","-")),DATE(VALUE(LEFT(TRIM($S768),4)),VALUE(MID(TRIM($S768),6,2))+1,0)),"")))</f>
        <v/>
      </c>
      <c r="AC768" s="77" t="str">
        <f aca="false">IF(TRIM($T768&amp;"")="","",IF(ISNUMBER($T768),IF($T768&gt;10000,$T768,IFERROR(DATE(INT($T768),IF(ROUND(MOD($T768,1)*100,0)&gt;12,ROUND(MOD($T768,1)*10,0),ROUND(MOD($T768,1)*100,0))+1,0),"")),IFERROR(IF(LEN($T768)-LEN(SUBSTITUTE($T768,".",""))&gt;=2,DATEVALUE(SUBSTITUTE(TRIM($T768),".","-")),DATE(VALUE(LEFT(TRIM($T768),4)),VALUE(MID(TRIM($T768),6,2))+1,0)),"")))</f>
        <v/>
      </c>
    </row>
    <row r="769" customFormat="false" ht="14.25" hidden="false" customHeight="false" outlineLevel="0" collapsed="false">
      <c r="X769" s="77"/>
      <c r="Y769" s="78" t="str">
        <f aca="true">IF(TRIM($B769&amp;$C769)="","",IF(OR($W769="安装免保",$W769="技术免保",$W769="质保期内"),IF(NOT(ISNUMBER($X769)),"▲免保到期日没填",IF($X769&lt;TODAY(),"▲免保已到期，转收费",IF($X769-TODAY()&lt;=提醒天数,"免保剩"&amp;($X769-TODAY())&amp;"天","免保中"))),IF($W769="暂停维保","暂停中",IF($W769="已解约","已解约",""))))</f>
        <v/>
      </c>
      <c r="Z769" s="78" t="str">
        <f aca="true">IF(TRIM($B769&amp;$C769)="","",TRIM(IF($AA769="","",IF($AA769&lt;TODAY(),"年检已过期"&amp;(TODAY()-$AA769)&amp;"天 ",IF($AA769-TODAY()&lt;=提醒天数,"年检剩"&amp;($AA769-TODAY())&amp;"天 ","")))&amp;IF($AB769="","",IF($AB769&lt;TODAY(),"限速器已过期"&amp;(TODAY()-$AB769)&amp;"天 ",IF($AB769-TODAY()&lt;=提醒天数,"限速器剩"&amp;($AB769-TODAY())&amp;"天 ","")))&amp;IF($AC769="","",IF($AC769&lt;TODAY(),"载重试验已过期"&amp;(TODAY()-$AC769)&amp;"天 ",IF($AC769-TODAY()&lt;=提醒天数,"载重试验剩"&amp;($AC769-TODAY())&amp;"天 ","")))))</f>
        <v/>
      </c>
      <c r="AA769" s="77" t="str">
        <f aca="false">IF(TRIM($Q769&amp;"")="","",IF(ISNUMBER($Q769),IF($Q769&gt;10000,$Q769,IFERROR(DATE(INT($Q769),IF(ROUND(MOD($Q769,1)*100,0)&gt;12,ROUND(MOD($Q769,1)*10,0),ROUND(MOD($Q769,1)*100,0))+1,0),"")),IFERROR(IF(LEN($Q769)-LEN(SUBSTITUTE($Q769,".",""))&gt;=2,DATEVALUE(SUBSTITUTE(TRIM($Q769),".","-")),DATE(VALUE(LEFT(TRIM($Q769),4)),VALUE(MID(TRIM($Q769),6,2))+1,0)),"")))</f>
        <v/>
      </c>
      <c r="AB769" s="77" t="str">
        <f aca="false">IF(TRIM($S769&amp;"")="","",IF(ISNUMBER($S769),IF($S769&gt;10000,$S769,IFERROR(DATE(INT($S769),IF(ROUND(MOD($S769,1)*100,0)&gt;12,ROUND(MOD($S769,1)*10,0),ROUND(MOD($S769,1)*100,0))+1,0),"")),IFERROR(IF(LEN($S769)-LEN(SUBSTITUTE($S769,".",""))&gt;=2,DATEVALUE(SUBSTITUTE(TRIM($S769),".","-")),DATE(VALUE(LEFT(TRIM($S769),4)),VALUE(MID(TRIM($S769),6,2))+1,0)),"")))</f>
        <v/>
      </c>
      <c r="AC769" s="77" t="str">
        <f aca="false">IF(TRIM($T769&amp;"")="","",IF(ISNUMBER($T769),IF($T769&gt;10000,$T769,IFERROR(DATE(INT($T769),IF(ROUND(MOD($T769,1)*100,0)&gt;12,ROUND(MOD($T769,1)*10,0),ROUND(MOD($T769,1)*100,0))+1,0),"")),IFERROR(IF(LEN($T769)-LEN(SUBSTITUTE($T769,".",""))&gt;=2,DATEVALUE(SUBSTITUTE(TRIM($T769),".","-")),DATE(VALUE(LEFT(TRIM($T769),4)),VALUE(MID(TRIM($T769),6,2))+1,0)),"")))</f>
        <v/>
      </c>
    </row>
    <row r="770" customFormat="false" ht="14.25" hidden="false" customHeight="false" outlineLevel="0" collapsed="false">
      <c r="X770" s="77"/>
      <c r="Y770" s="78" t="str">
        <f aca="true">IF(TRIM($B770&amp;$C770)="","",IF(OR($W770="安装免保",$W770="技术免保",$W770="质保期内"),IF(NOT(ISNUMBER($X770)),"▲免保到期日没填",IF($X770&lt;TODAY(),"▲免保已到期，转收费",IF($X770-TODAY()&lt;=提醒天数,"免保剩"&amp;($X770-TODAY())&amp;"天","免保中"))),IF($W770="暂停维保","暂停中",IF($W770="已解约","已解约",""))))</f>
        <v/>
      </c>
      <c r="Z770" s="78" t="str">
        <f aca="true">IF(TRIM($B770&amp;$C770)="","",TRIM(IF($AA770="","",IF($AA770&lt;TODAY(),"年检已过期"&amp;(TODAY()-$AA770)&amp;"天 ",IF($AA770-TODAY()&lt;=提醒天数,"年检剩"&amp;($AA770-TODAY())&amp;"天 ","")))&amp;IF($AB770="","",IF($AB770&lt;TODAY(),"限速器已过期"&amp;(TODAY()-$AB770)&amp;"天 ",IF($AB770-TODAY()&lt;=提醒天数,"限速器剩"&amp;($AB770-TODAY())&amp;"天 ","")))&amp;IF($AC770="","",IF($AC770&lt;TODAY(),"载重试验已过期"&amp;(TODAY()-$AC770)&amp;"天 ",IF($AC770-TODAY()&lt;=提醒天数,"载重试验剩"&amp;($AC770-TODAY())&amp;"天 ","")))))</f>
        <v/>
      </c>
      <c r="AA770" s="77" t="str">
        <f aca="false">IF(TRIM($Q770&amp;"")="","",IF(ISNUMBER($Q770),IF($Q770&gt;10000,$Q770,IFERROR(DATE(INT($Q770),IF(ROUND(MOD($Q770,1)*100,0)&gt;12,ROUND(MOD($Q770,1)*10,0),ROUND(MOD($Q770,1)*100,0))+1,0),"")),IFERROR(IF(LEN($Q770)-LEN(SUBSTITUTE($Q770,".",""))&gt;=2,DATEVALUE(SUBSTITUTE(TRIM($Q770),".","-")),DATE(VALUE(LEFT(TRIM($Q770),4)),VALUE(MID(TRIM($Q770),6,2))+1,0)),"")))</f>
        <v/>
      </c>
      <c r="AB770" s="77" t="str">
        <f aca="false">IF(TRIM($S770&amp;"")="","",IF(ISNUMBER($S770),IF($S770&gt;10000,$S770,IFERROR(DATE(INT($S770),IF(ROUND(MOD($S770,1)*100,0)&gt;12,ROUND(MOD($S770,1)*10,0),ROUND(MOD($S770,1)*100,0))+1,0),"")),IFERROR(IF(LEN($S770)-LEN(SUBSTITUTE($S770,".",""))&gt;=2,DATEVALUE(SUBSTITUTE(TRIM($S770),".","-")),DATE(VALUE(LEFT(TRIM($S770),4)),VALUE(MID(TRIM($S770),6,2))+1,0)),"")))</f>
        <v/>
      </c>
      <c r="AC770" s="77" t="str">
        <f aca="false">IF(TRIM($T770&amp;"")="","",IF(ISNUMBER($T770),IF($T770&gt;10000,$T770,IFERROR(DATE(INT($T770),IF(ROUND(MOD($T770,1)*100,0)&gt;12,ROUND(MOD($T770,1)*10,0),ROUND(MOD($T770,1)*100,0))+1,0),"")),IFERROR(IF(LEN($T770)-LEN(SUBSTITUTE($T770,".",""))&gt;=2,DATEVALUE(SUBSTITUTE(TRIM($T770),".","-")),DATE(VALUE(LEFT(TRIM($T770),4)),VALUE(MID(TRIM($T770),6,2))+1,0)),"")))</f>
        <v/>
      </c>
    </row>
    <row r="771" customFormat="false" ht="14.25" hidden="false" customHeight="false" outlineLevel="0" collapsed="false">
      <c r="X771" s="77"/>
      <c r="Y771" s="78" t="str">
        <f aca="true">IF(TRIM($B771&amp;$C771)="","",IF(OR($W771="安装免保",$W771="技术免保",$W771="质保期内"),IF(NOT(ISNUMBER($X771)),"▲免保到期日没填",IF($X771&lt;TODAY(),"▲免保已到期，转收费",IF($X771-TODAY()&lt;=提醒天数,"免保剩"&amp;($X771-TODAY())&amp;"天","免保中"))),IF($W771="暂停维保","暂停中",IF($W771="已解约","已解约",""))))</f>
        <v/>
      </c>
      <c r="Z771" s="78" t="str">
        <f aca="true">IF(TRIM($B771&amp;$C771)="","",TRIM(IF($AA771="","",IF($AA771&lt;TODAY(),"年检已过期"&amp;(TODAY()-$AA771)&amp;"天 ",IF($AA771-TODAY()&lt;=提醒天数,"年检剩"&amp;($AA771-TODAY())&amp;"天 ","")))&amp;IF($AB771="","",IF($AB771&lt;TODAY(),"限速器已过期"&amp;(TODAY()-$AB771)&amp;"天 ",IF($AB771-TODAY()&lt;=提醒天数,"限速器剩"&amp;($AB771-TODAY())&amp;"天 ","")))&amp;IF($AC771="","",IF($AC771&lt;TODAY(),"载重试验已过期"&amp;(TODAY()-$AC771)&amp;"天 ",IF($AC771-TODAY()&lt;=提醒天数,"载重试验剩"&amp;($AC771-TODAY())&amp;"天 ","")))))</f>
        <v/>
      </c>
      <c r="AA771" s="77" t="str">
        <f aca="false">IF(TRIM($Q771&amp;"")="","",IF(ISNUMBER($Q771),IF($Q771&gt;10000,$Q771,IFERROR(DATE(INT($Q771),IF(ROUND(MOD($Q771,1)*100,0)&gt;12,ROUND(MOD($Q771,1)*10,0),ROUND(MOD($Q771,1)*100,0))+1,0),"")),IFERROR(IF(LEN($Q771)-LEN(SUBSTITUTE($Q771,".",""))&gt;=2,DATEVALUE(SUBSTITUTE(TRIM($Q771),".","-")),DATE(VALUE(LEFT(TRIM($Q771),4)),VALUE(MID(TRIM($Q771),6,2))+1,0)),"")))</f>
        <v/>
      </c>
      <c r="AB771" s="77" t="str">
        <f aca="false">IF(TRIM($S771&amp;"")="","",IF(ISNUMBER($S771),IF($S771&gt;10000,$S771,IFERROR(DATE(INT($S771),IF(ROUND(MOD($S771,1)*100,0)&gt;12,ROUND(MOD($S771,1)*10,0),ROUND(MOD($S771,1)*100,0))+1,0),"")),IFERROR(IF(LEN($S771)-LEN(SUBSTITUTE($S771,".",""))&gt;=2,DATEVALUE(SUBSTITUTE(TRIM($S771),".","-")),DATE(VALUE(LEFT(TRIM($S771),4)),VALUE(MID(TRIM($S771),6,2))+1,0)),"")))</f>
        <v/>
      </c>
      <c r="AC771" s="77" t="str">
        <f aca="false">IF(TRIM($T771&amp;"")="","",IF(ISNUMBER($T771),IF($T771&gt;10000,$T771,IFERROR(DATE(INT($T771),IF(ROUND(MOD($T771,1)*100,0)&gt;12,ROUND(MOD($T771,1)*10,0),ROUND(MOD($T771,1)*100,0))+1,0),"")),IFERROR(IF(LEN($T771)-LEN(SUBSTITUTE($T771,".",""))&gt;=2,DATEVALUE(SUBSTITUTE(TRIM($T771),".","-")),DATE(VALUE(LEFT(TRIM($T771),4)),VALUE(MID(TRIM($T771),6,2))+1,0)),"")))</f>
        <v/>
      </c>
    </row>
    <row r="772" customFormat="false" ht="14.25" hidden="false" customHeight="false" outlineLevel="0" collapsed="false">
      <c r="X772" s="77"/>
      <c r="Y772" s="78" t="str">
        <f aca="true">IF(TRIM($B772&amp;$C772)="","",IF(OR($W772="安装免保",$W772="技术免保",$W772="质保期内"),IF(NOT(ISNUMBER($X772)),"▲免保到期日没填",IF($X772&lt;TODAY(),"▲免保已到期，转收费",IF($X772-TODAY()&lt;=提醒天数,"免保剩"&amp;($X772-TODAY())&amp;"天","免保中"))),IF($W772="暂停维保","暂停中",IF($W772="已解约","已解约",""))))</f>
        <v/>
      </c>
      <c r="Z772" s="78" t="str">
        <f aca="true">IF(TRIM($B772&amp;$C772)="","",TRIM(IF($AA772="","",IF($AA772&lt;TODAY(),"年检已过期"&amp;(TODAY()-$AA772)&amp;"天 ",IF($AA772-TODAY()&lt;=提醒天数,"年检剩"&amp;($AA772-TODAY())&amp;"天 ","")))&amp;IF($AB772="","",IF($AB772&lt;TODAY(),"限速器已过期"&amp;(TODAY()-$AB772)&amp;"天 ",IF($AB772-TODAY()&lt;=提醒天数,"限速器剩"&amp;($AB772-TODAY())&amp;"天 ","")))&amp;IF($AC772="","",IF($AC772&lt;TODAY(),"载重试验已过期"&amp;(TODAY()-$AC772)&amp;"天 ",IF($AC772-TODAY()&lt;=提醒天数,"载重试验剩"&amp;($AC772-TODAY())&amp;"天 ","")))))</f>
        <v/>
      </c>
      <c r="AA772" s="77" t="str">
        <f aca="false">IF(TRIM($Q772&amp;"")="","",IF(ISNUMBER($Q772),IF($Q772&gt;10000,$Q772,IFERROR(DATE(INT($Q772),IF(ROUND(MOD($Q772,1)*100,0)&gt;12,ROUND(MOD($Q772,1)*10,0),ROUND(MOD($Q772,1)*100,0))+1,0),"")),IFERROR(IF(LEN($Q772)-LEN(SUBSTITUTE($Q772,".",""))&gt;=2,DATEVALUE(SUBSTITUTE(TRIM($Q772),".","-")),DATE(VALUE(LEFT(TRIM($Q772),4)),VALUE(MID(TRIM($Q772),6,2))+1,0)),"")))</f>
        <v/>
      </c>
      <c r="AB772" s="77" t="str">
        <f aca="false">IF(TRIM($S772&amp;"")="","",IF(ISNUMBER($S772),IF($S772&gt;10000,$S772,IFERROR(DATE(INT($S772),IF(ROUND(MOD($S772,1)*100,0)&gt;12,ROUND(MOD($S772,1)*10,0),ROUND(MOD($S772,1)*100,0))+1,0),"")),IFERROR(IF(LEN($S772)-LEN(SUBSTITUTE($S772,".",""))&gt;=2,DATEVALUE(SUBSTITUTE(TRIM($S772),".","-")),DATE(VALUE(LEFT(TRIM($S772),4)),VALUE(MID(TRIM($S772),6,2))+1,0)),"")))</f>
        <v/>
      </c>
      <c r="AC772" s="77" t="str">
        <f aca="false">IF(TRIM($T772&amp;"")="","",IF(ISNUMBER($T772),IF($T772&gt;10000,$T772,IFERROR(DATE(INT($T772),IF(ROUND(MOD($T772,1)*100,0)&gt;12,ROUND(MOD($T772,1)*10,0),ROUND(MOD($T772,1)*100,0))+1,0),"")),IFERROR(IF(LEN($T772)-LEN(SUBSTITUTE($T772,".",""))&gt;=2,DATEVALUE(SUBSTITUTE(TRIM($T772),".","-")),DATE(VALUE(LEFT(TRIM($T772),4)),VALUE(MID(TRIM($T772),6,2))+1,0)),"")))</f>
        <v/>
      </c>
    </row>
    <row r="773" customFormat="false" ht="14.25" hidden="false" customHeight="false" outlineLevel="0" collapsed="false">
      <c r="X773" s="77"/>
      <c r="Y773" s="78" t="str">
        <f aca="true">IF(TRIM($B773&amp;$C773)="","",IF(OR($W773="安装免保",$W773="技术免保",$W773="质保期内"),IF(NOT(ISNUMBER($X773)),"▲免保到期日没填",IF($X773&lt;TODAY(),"▲免保已到期，转收费",IF($X773-TODAY()&lt;=提醒天数,"免保剩"&amp;($X773-TODAY())&amp;"天","免保中"))),IF($W773="暂停维保","暂停中",IF($W773="已解约","已解约",""))))</f>
        <v/>
      </c>
      <c r="Z773" s="78" t="str">
        <f aca="true">IF(TRIM($B773&amp;$C773)="","",TRIM(IF($AA773="","",IF($AA773&lt;TODAY(),"年检已过期"&amp;(TODAY()-$AA773)&amp;"天 ",IF($AA773-TODAY()&lt;=提醒天数,"年检剩"&amp;($AA773-TODAY())&amp;"天 ","")))&amp;IF($AB773="","",IF($AB773&lt;TODAY(),"限速器已过期"&amp;(TODAY()-$AB773)&amp;"天 ",IF($AB773-TODAY()&lt;=提醒天数,"限速器剩"&amp;($AB773-TODAY())&amp;"天 ","")))&amp;IF($AC773="","",IF($AC773&lt;TODAY(),"载重试验已过期"&amp;(TODAY()-$AC773)&amp;"天 ",IF($AC773-TODAY()&lt;=提醒天数,"载重试验剩"&amp;($AC773-TODAY())&amp;"天 ","")))))</f>
        <v/>
      </c>
      <c r="AA773" s="77" t="str">
        <f aca="false">IF(TRIM($Q773&amp;"")="","",IF(ISNUMBER($Q773),IF($Q773&gt;10000,$Q773,IFERROR(DATE(INT($Q773),IF(ROUND(MOD($Q773,1)*100,0)&gt;12,ROUND(MOD($Q773,1)*10,0),ROUND(MOD($Q773,1)*100,0))+1,0),"")),IFERROR(IF(LEN($Q773)-LEN(SUBSTITUTE($Q773,".",""))&gt;=2,DATEVALUE(SUBSTITUTE(TRIM($Q773),".","-")),DATE(VALUE(LEFT(TRIM($Q773),4)),VALUE(MID(TRIM($Q773),6,2))+1,0)),"")))</f>
        <v/>
      </c>
      <c r="AB773" s="77" t="str">
        <f aca="false">IF(TRIM($S773&amp;"")="","",IF(ISNUMBER($S773),IF($S773&gt;10000,$S773,IFERROR(DATE(INT($S773),IF(ROUND(MOD($S773,1)*100,0)&gt;12,ROUND(MOD($S773,1)*10,0),ROUND(MOD($S773,1)*100,0))+1,0),"")),IFERROR(IF(LEN($S773)-LEN(SUBSTITUTE($S773,".",""))&gt;=2,DATEVALUE(SUBSTITUTE(TRIM($S773),".","-")),DATE(VALUE(LEFT(TRIM($S773),4)),VALUE(MID(TRIM($S773),6,2))+1,0)),"")))</f>
        <v/>
      </c>
      <c r="AC773" s="77" t="str">
        <f aca="false">IF(TRIM($T773&amp;"")="","",IF(ISNUMBER($T773),IF($T773&gt;10000,$T773,IFERROR(DATE(INT($T773),IF(ROUND(MOD($T773,1)*100,0)&gt;12,ROUND(MOD($T773,1)*10,0),ROUND(MOD($T773,1)*100,0))+1,0),"")),IFERROR(IF(LEN($T773)-LEN(SUBSTITUTE($T773,".",""))&gt;=2,DATEVALUE(SUBSTITUTE(TRIM($T773),".","-")),DATE(VALUE(LEFT(TRIM($T773),4)),VALUE(MID(TRIM($T773),6,2))+1,0)),"")))</f>
        <v/>
      </c>
    </row>
    <row r="774" customFormat="false" ht="14.25" hidden="false" customHeight="false" outlineLevel="0" collapsed="false">
      <c r="X774" s="77"/>
      <c r="Y774" s="78" t="str">
        <f aca="true">IF(TRIM($B774&amp;$C774)="","",IF(OR($W774="安装免保",$W774="技术免保",$W774="质保期内"),IF(NOT(ISNUMBER($X774)),"▲免保到期日没填",IF($X774&lt;TODAY(),"▲免保已到期，转收费",IF($X774-TODAY()&lt;=提醒天数,"免保剩"&amp;($X774-TODAY())&amp;"天","免保中"))),IF($W774="暂停维保","暂停中",IF($W774="已解约","已解约",""))))</f>
        <v/>
      </c>
      <c r="Z774" s="78" t="str">
        <f aca="true">IF(TRIM($B774&amp;$C774)="","",TRIM(IF($AA774="","",IF($AA774&lt;TODAY(),"年检已过期"&amp;(TODAY()-$AA774)&amp;"天 ",IF($AA774-TODAY()&lt;=提醒天数,"年检剩"&amp;($AA774-TODAY())&amp;"天 ","")))&amp;IF($AB774="","",IF($AB774&lt;TODAY(),"限速器已过期"&amp;(TODAY()-$AB774)&amp;"天 ",IF($AB774-TODAY()&lt;=提醒天数,"限速器剩"&amp;($AB774-TODAY())&amp;"天 ","")))&amp;IF($AC774="","",IF($AC774&lt;TODAY(),"载重试验已过期"&amp;(TODAY()-$AC774)&amp;"天 ",IF($AC774-TODAY()&lt;=提醒天数,"载重试验剩"&amp;($AC774-TODAY())&amp;"天 ","")))))</f>
        <v/>
      </c>
      <c r="AA774" s="77" t="str">
        <f aca="false">IF(TRIM($Q774&amp;"")="","",IF(ISNUMBER($Q774),IF($Q774&gt;10000,$Q774,IFERROR(DATE(INT($Q774),IF(ROUND(MOD($Q774,1)*100,0)&gt;12,ROUND(MOD($Q774,1)*10,0),ROUND(MOD($Q774,1)*100,0))+1,0),"")),IFERROR(IF(LEN($Q774)-LEN(SUBSTITUTE($Q774,".",""))&gt;=2,DATEVALUE(SUBSTITUTE(TRIM($Q774),".","-")),DATE(VALUE(LEFT(TRIM($Q774),4)),VALUE(MID(TRIM($Q774),6,2))+1,0)),"")))</f>
        <v/>
      </c>
      <c r="AB774" s="77" t="str">
        <f aca="false">IF(TRIM($S774&amp;"")="","",IF(ISNUMBER($S774),IF($S774&gt;10000,$S774,IFERROR(DATE(INT($S774),IF(ROUND(MOD($S774,1)*100,0)&gt;12,ROUND(MOD($S774,1)*10,0),ROUND(MOD($S774,1)*100,0))+1,0),"")),IFERROR(IF(LEN($S774)-LEN(SUBSTITUTE($S774,".",""))&gt;=2,DATEVALUE(SUBSTITUTE(TRIM($S774),".","-")),DATE(VALUE(LEFT(TRIM($S774),4)),VALUE(MID(TRIM($S774),6,2))+1,0)),"")))</f>
        <v/>
      </c>
      <c r="AC774" s="77" t="str">
        <f aca="false">IF(TRIM($T774&amp;"")="","",IF(ISNUMBER($T774),IF($T774&gt;10000,$T774,IFERROR(DATE(INT($T774),IF(ROUND(MOD($T774,1)*100,0)&gt;12,ROUND(MOD($T774,1)*10,0),ROUND(MOD($T774,1)*100,0))+1,0),"")),IFERROR(IF(LEN($T774)-LEN(SUBSTITUTE($T774,".",""))&gt;=2,DATEVALUE(SUBSTITUTE(TRIM($T774),".","-")),DATE(VALUE(LEFT(TRIM($T774),4)),VALUE(MID(TRIM($T774),6,2))+1,0)),"")))</f>
        <v/>
      </c>
    </row>
    <row r="775" customFormat="false" ht="14.25" hidden="false" customHeight="false" outlineLevel="0" collapsed="false">
      <c r="X775" s="77"/>
      <c r="Y775" s="78" t="str">
        <f aca="true">IF(TRIM($B775&amp;$C775)="","",IF(OR($W775="安装免保",$W775="技术免保",$W775="质保期内"),IF(NOT(ISNUMBER($X775)),"▲免保到期日没填",IF($X775&lt;TODAY(),"▲免保已到期，转收费",IF($X775-TODAY()&lt;=提醒天数,"免保剩"&amp;($X775-TODAY())&amp;"天","免保中"))),IF($W775="暂停维保","暂停中",IF($W775="已解约","已解约",""))))</f>
        <v/>
      </c>
      <c r="Z775" s="78" t="str">
        <f aca="true">IF(TRIM($B775&amp;$C775)="","",TRIM(IF($AA775="","",IF($AA775&lt;TODAY(),"年检已过期"&amp;(TODAY()-$AA775)&amp;"天 ",IF($AA775-TODAY()&lt;=提醒天数,"年检剩"&amp;($AA775-TODAY())&amp;"天 ","")))&amp;IF($AB775="","",IF($AB775&lt;TODAY(),"限速器已过期"&amp;(TODAY()-$AB775)&amp;"天 ",IF($AB775-TODAY()&lt;=提醒天数,"限速器剩"&amp;($AB775-TODAY())&amp;"天 ","")))&amp;IF($AC775="","",IF($AC775&lt;TODAY(),"载重试验已过期"&amp;(TODAY()-$AC775)&amp;"天 ",IF($AC775-TODAY()&lt;=提醒天数,"载重试验剩"&amp;($AC775-TODAY())&amp;"天 ","")))))</f>
        <v/>
      </c>
      <c r="AA775" s="77" t="str">
        <f aca="false">IF(TRIM($Q775&amp;"")="","",IF(ISNUMBER($Q775),IF($Q775&gt;10000,$Q775,IFERROR(DATE(INT($Q775),IF(ROUND(MOD($Q775,1)*100,0)&gt;12,ROUND(MOD($Q775,1)*10,0),ROUND(MOD($Q775,1)*100,0))+1,0),"")),IFERROR(IF(LEN($Q775)-LEN(SUBSTITUTE($Q775,".",""))&gt;=2,DATEVALUE(SUBSTITUTE(TRIM($Q775),".","-")),DATE(VALUE(LEFT(TRIM($Q775),4)),VALUE(MID(TRIM($Q775),6,2))+1,0)),"")))</f>
        <v/>
      </c>
      <c r="AB775" s="77" t="str">
        <f aca="false">IF(TRIM($S775&amp;"")="","",IF(ISNUMBER($S775),IF($S775&gt;10000,$S775,IFERROR(DATE(INT($S775),IF(ROUND(MOD($S775,1)*100,0)&gt;12,ROUND(MOD($S775,1)*10,0),ROUND(MOD($S775,1)*100,0))+1,0),"")),IFERROR(IF(LEN($S775)-LEN(SUBSTITUTE($S775,".",""))&gt;=2,DATEVALUE(SUBSTITUTE(TRIM($S775),".","-")),DATE(VALUE(LEFT(TRIM($S775),4)),VALUE(MID(TRIM($S775),6,2))+1,0)),"")))</f>
        <v/>
      </c>
      <c r="AC775" s="77" t="str">
        <f aca="false">IF(TRIM($T775&amp;"")="","",IF(ISNUMBER($T775),IF($T775&gt;10000,$T775,IFERROR(DATE(INT($T775),IF(ROUND(MOD($T775,1)*100,0)&gt;12,ROUND(MOD($T775,1)*10,0),ROUND(MOD($T775,1)*100,0))+1,0),"")),IFERROR(IF(LEN($T775)-LEN(SUBSTITUTE($T775,".",""))&gt;=2,DATEVALUE(SUBSTITUTE(TRIM($T775),".","-")),DATE(VALUE(LEFT(TRIM($T775),4)),VALUE(MID(TRIM($T775),6,2))+1,0)),"")))</f>
        <v/>
      </c>
    </row>
    <row r="776" customFormat="false" ht="14.25" hidden="false" customHeight="false" outlineLevel="0" collapsed="false">
      <c r="X776" s="77"/>
      <c r="Y776" s="78" t="str">
        <f aca="true">IF(TRIM($B776&amp;$C776)="","",IF(OR($W776="安装免保",$W776="技术免保",$W776="质保期内"),IF(NOT(ISNUMBER($X776)),"▲免保到期日没填",IF($X776&lt;TODAY(),"▲免保已到期，转收费",IF($X776-TODAY()&lt;=提醒天数,"免保剩"&amp;($X776-TODAY())&amp;"天","免保中"))),IF($W776="暂停维保","暂停中",IF($W776="已解约","已解约",""))))</f>
        <v/>
      </c>
      <c r="Z776" s="78" t="str">
        <f aca="true">IF(TRIM($B776&amp;$C776)="","",TRIM(IF($AA776="","",IF($AA776&lt;TODAY(),"年检已过期"&amp;(TODAY()-$AA776)&amp;"天 ",IF($AA776-TODAY()&lt;=提醒天数,"年检剩"&amp;($AA776-TODAY())&amp;"天 ","")))&amp;IF($AB776="","",IF($AB776&lt;TODAY(),"限速器已过期"&amp;(TODAY()-$AB776)&amp;"天 ",IF($AB776-TODAY()&lt;=提醒天数,"限速器剩"&amp;($AB776-TODAY())&amp;"天 ","")))&amp;IF($AC776="","",IF($AC776&lt;TODAY(),"载重试验已过期"&amp;(TODAY()-$AC776)&amp;"天 ",IF($AC776-TODAY()&lt;=提醒天数,"载重试验剩"&amp;($AC776-TODAY())&amp;"天 ","")))))</f>
        <v/>
      </c>
      <c r="AA776" s="77" t="str">
        <f aca="false">IF(TRIM($Q776&amp;"")="","",IF(ISNUMBER($Q776),IF($Q776&gt;10000,$Q776,IFERROR(DATE(INT($Q776),IF(ROUND(MOD($Q776,1)*100,0)&gt;12,ROUND(MOD($Q776,1)*10,0),ROUND(MOD($Q776,1)*100,0))+1,0),"")),IFERROR(IF(LEN($Q776)-LEN(SUBSTITUTE($Q776,".",""))&gt;=2,DATEVALUE(SUBSTITUTE(TRIM($Q776),".","-")),DATE(VALUE(LEFT(TRIM($Q776),4)),VALUE(MID(TRIM($Q776),6,2))+1,0)),"")))</f>
        <v/>
      </c>
      <c r="AB776" s="77" t="str">
        <f aca="false">IF(TRIM($S776&amp;"")="","",IF(ISNUMBER($S776),IF($S776&gt;10000,$S776,IFERROR(DATE(INT($S776),IF(ROUND(MOD($S776,1)*100,0)&gt;12,ROUND(MOD($S776,1)*10,0),ROUND(MOD($S776,1)*100,0))+1,0),"")),IFERROR(IF(LEN($S776)-LEN(SUBSTITUTE($S776,".",""))&gt;=2,DATEVALUE(SUBSTITUTE(TRIM($S776),".","-")),DATE(VALUE(LEFT(TRIM($S776),4)),VALUE(MID(TRIM($S776),6,2))+1,0)),"")))</f>
        <v/>
      </c>
      <c r="AC776" s="77" t="str">
        <f aca="false">IF(TRIM($T776&amp;"")="","",IF(ISNUMBER($T776),IF($T776&gt;10000,$T776,IFERROR(DATE(INT($T776),IF(ROUND(MOD($T776,1)*100,0)&gt;12,ROUND(MOD($T776,1)*10,0),ROUND(MOD($T776,1)*100,0))+1,0),"")),IFERROR(IF(LEN($T776)-LEN(SUBSTITUTE($T776,".",""))&gt;=2,DATEVALUE(SUBSTITUTE(TRIM($T776),".","-")),DATE(VALUE(LEFT(TRIM($T776),4)),VALUE(MID(TRIM($T776),6,2))+1,0)),"")))</f>
        <v/>
      </c>
    </row>
    <row r="777" customFormat="false" ht="14.25" hidden="false" customHeight="false" outlineLevel="0" collapsed="false">
      <c r="X777" s="77"/>
      <c r="Y777" s="78" t="str">
        <f aca="true">IF(TRIM($B777&amp;$C777)="","",IF(OR($W777="安装免保",$W777="技术免保",$W777="质保期内"),IF(NOT(ISNUMBER($X777)),"▲免保到期日没填",IF($X777&lt;TODAY(),"▲免保已到期，转收费",IF($X777-TODAY()&lt;=提醒天数,"免保剩"&amp;($X777-TODAY())&amp;"天","免保中"))),IF($W777="暂停维保","暂停中",IF($W777="已解约","已解约",""))))</f>
        <v/>
      </c>
      <c r="Z777" s="78" t="str">
        <f aca="true">IF(TRIM($B777&amp;$C777)="","",TRIM(IF($AA777="","",IF($AA777&lt;TODAY(),"年检已过期"&amp;(TODAY()-$AA777)&amp;"天 ",IF($AA777-TODAY()&lt;=提醒天数,"年检剩"&amp;($AA777-TODAY())&amp;"天 ","")))&amp;IF($AB777="","",IF($AB777&lt;TODAY(),"限速器已过期"&amp;(TODAY()-$AB777)&amp;"天 ",IF($AB777-TODAY()&lt;=提醒天数,"限速器剩"&amp;($AB777-TODAY())&amp;"天 ","")))&amp;IF($AC777="","",IF($AC777&lt;TODAY(),"载重试验已过期"&amp;(TODAY()-$AC777)&amp;"天 ",IF($AC777-TODAY()&lt;=提醒天数,"载重试验剩"&amp;($AC777-TODAY())&amp;"天 ","")))))</f>
        <v/>
      </c>
      <c r="AA777" s="77" t="str">
        <f aca="false">IF(TRIM($Q777&amp;"")="","",IF(ISNUMBER($Q777),IF($Q777&gt;10000,$Q777,IFERROR(DATE(INT($Q777),IF(ROUND(MOD($Q777,1)*100,0)&gt;12,ROUND(MOD($Q777,1)*10,0),ROUND(MOD($Q777,1)*100,0))+1,0),"")),IFERROR(IF(LEN($Q777)-LEN(SUBSTITUTE($Q777,".",""))&gt;=2,DATEVALUE(SUBSTITUTE(TRIM($Q777),".","-")),DATE(VALUE(LEFT(TRIM($Q777),4)),VALUE(MID(TRIM($Q777),6,2))+1,0)),"")))</f>
        <v/>
      </c>
      <c r="AB777" s="77" t="str">
        <f aca="false">IF(TRIM($S777&amp;"")="","",IF(ISNUMBER($S777),IF($S777&gt;10000,$S777,IFERROR(DATE(INT($S777),IF(ROUND(MOD($S777,1)*100,0)&gt;12,ROUND(MOD($S777,1)*10,0),ROUND(MOD($S777,1)*100,0))+1,0),"")),IFERROR(IF(LEN($S777)-LEN(SUBSTITUTE($S777,".",""))&gt;=2,DATEVALUE(SUBSTITUTE(TRIM($S777),".","-")),DATE(VALUE(LEFT(TRIM($S777),4)),VALUE(MID(TRIM($S777),6,2))+1,0)),"")))</f>
        <v/>
      </c>
      <c r="AC777" s="77" t="str">
        <f aca="false">IF(TRIM($T777&amp;"")="","",IF(ISNUMBER($T777),IF($T777&gt;10000,$T777,IFERROR(DATE(INT($T777),IF(ROUND(MOD($T777,1)*100,0)&gt;12,ROUND(MOD($T777,1)*10,0),ROUND(MOD($T777,1)*100,0))+1,0),"")),IFERROR(IF(LEN($T777)-LEN(SUBSTITUTE($T777,".",""))&gt;=2,DATEVALUE(SUBSTITUTE(TRIM($T777),".","-")),DATE(VALUE(LEFT(TRIM($T777),4)),VALUE(MID(TRIM($T777),6,2))+1,0)),"")))</f>
        <v/>
      </c>
    </row>
    <row r="778" customFormat="false" ht="14.25" hidden="false" customHeight="false" outlineLevel="0" collapsed="false">
      <c r="X778" s="77"/>
      <c r="Y778" s="78" t="str">
        <f aca="true">IF(TRIM($B778&amp;$C778)="","",IF(OR($W778="安装免保",$W778="技术免保",$W778="质保期内"),IF(NOT(ISNUMBER($X778)),"▲免保到期日没填",IF($X778&lt;TODAY(),"▲免保已到期，转收费",IF($X778-TODAY()&lt;=提醒天数,"免保剩"&amp;($X778-TODAY())&amp;"天","免保中"))),IF($W778="暂停维保","暂停中",IF($W778="已解约","已解约",""))))</f>
        <v/>
      </c>
      <c r="Z778" s="78" t="str">
        <f aca="true">IF(TRIM($B778&amp;$C778)="","",TRIM(IF($AA778="","",IF($AA778&lt;TODAY(),"年检已过期"&amp;(TODAY()-$AA778)&amp;"天 ",IF($AA778-TODAY()&lt;=提醒天数,"年检剩"&amp;($AA778-TODAY())&amp;"天 ","")))&amp;IF($AB778="","",IF($AB778&lt;TODAY(),"限速器已过期"&amp;(TODAY()-$AB778)&amp;"天 ",IF($AB778-TODAY()&lt;=提醒天数,"限速器剩"&amp;($AB778-TODAY())&amp;"天 ","")))&amp;IF($AC778="","",IF($AC778&lt;TODAY(),"载重试验已过期"&amp;(TODAY()-$AC778)&amp;"天 ",IF($AC778-TODAY()&lt;=提醒天数,"载重试验剩"&amp;($AC778-TODAY())&amp;"天 ","")))))</f>
        <v/>
      </c>
      <c r="AA778" s="77" t="str">
        <f aca="false">IF(TRIM($Q778&amp;"")="","",IF(ISNUMBER($Q778),IF($Q778&gt;10000,$Q778,IFERROR(DATE(INT($Q778),IF(ROUND(MOD($Q778,1)*100,0)&gt;12,ROUND(MOD($Q778,1)*10,0),ROUND(MOD($Q778,1)*100,0))+1,0),"")),IFERROR(IF(LEN($Q778)-LEN(SUBSTITUTE($Q778,".",""))&gt;=2,DATEVALUE(SUBSTITUTE(TRIM($Q778),".","-")),DATE(VALUE(LEFT(TRIM($Q778),4)),VALUE(MID(TRIM($Q778),6,2))+1,0)),"")))</f>
        <v/>
      </c>
      <c r="AB778" s="77" t="str">
        <f aca="false">IF(TRIM($S778&amp;"")="","",IF(ISNUMBER($S778),IF($S778&gt;10000,$S778,IFERROR(DATE(INT($S778),IF(ROUND(MOD($S778,1)*100,0)&gt;12,ROUND(MOD($S778,1)*10,0),ROUND(MOD($S778,1)*100,0))+1,0),"")),IFERROR(IF(LEN($S778)-LEN(SUBSTITUTE($S778,".",""))&gt;=2,DATEVALUE(SUBSTITUTE(TRIM($S778),".","-")),DATE(VALUE(LEFT(TRIM($S778),4)),VALUE(MID(TRIM($S778),6,2))+1,0)),"")))</f>
        <v/>
      </c>
      <c r="AC778" s="77" t="str">
        <f aca="false">IF(TRIM($T778&amp;"")="","",IF(ISNUMBER($T778),IF($T778&gt;10000,$T778,IFERROR(DATE(INT($T778),IF(ROUND(MOD($T778,1)*100,0)&gt;12,ROUND(MOD($T778,1)*10,0),ROUND(MOD($T778,1)*100,0))+1,0),"")),IFERROR(IF(LEN($T778)-LEN(SUBSTITUTE($T778,".",""))&gt;=2,DATEVALUE(SUBSTITUTE(TRIM($T778),".","-")),DATE(VALUE(LEFT(TRIM($T778),4)),VALUE(MID(TRIM($T778),6,2))+1,0)),"")))</f>
        <v/>
      </c>
    </row>
    <row r="779" customFormat="false" ht="14.25" hidden="false" customHeight="false" outlineLevel="0" collapsed="false">
      <c r="X779" s="77"/>
      <c r="Y779" s="78" t="str">
        <f aca="true">IF(TRIM($B779&amp;$C779)="","",IF(OR($W779="安装免保",$W779="技术免保",$W779="质保期内"),IF(NOT(ISNUMBER($X779)),"▲免保到期日没填",IF($X779&lt;TODAY(),"▲免保已到期，转收费",IF($X779-TODAY()&lt;=提醒天数,"免保剩"&amp;($X779-TODAY())&amp;"天","免保中"))),IF($W779="暂停维保","暂停中",IF($W779="已解约","已解约",""))))</f>
        <v/>
      </c>
      <c r="Z779" s="78" t="str">
        <f aca="true">IF(TRIM($B779&amp;$C779)="","",TRIM(IF($AA779="","",IF($AA779&lt;TODAY(),"年检已过期"&amp;(TODAY()-$AA779)&amp;"天 ",IF($AA779-TODAY()&lt;=提醒天数,"年检剩"&amp;($AA779-TODAY())&amp;"天 ","")))&amp;IF($AB779="","",IF($AB779&lt;TODAY(),"限速器已过期"&amp;(TODAY()-$AB779)&amp;"天 ",IF($AB779-TODAY()&lt;=提醒天数,"限速器剩"&amp;($AB779-TODAY())&amp;"天 ","")))&amp;IF($AC779="","",IF($AC779&lt;TODAY(),"载重试验已过期"&amp;(TODAY()-$AC779)&amp;"天 ",IF($AC779-TODAY()&lt;=提醒天数,"载重试验剩"&amp;($AC779-TODAY())&amp;"天 ","")))))</f>
        <v/>
      </c>
      <c r="AA779" s="77" t="str">
        <f aca="false">IF(TRIM($Q779&amp;"")="","",IF(ISNUMBER($Q779),IF($Q779&gt;10000,$Q779,IFERROR(DATE(INT($Q779),IF(ROUND(MOD($Q779,1)*100,0)&gt;12,ROUND(MOD($Q779,1)*10,0),ROUND(MOD($Q779,1)*100,0))+1,0),"")),IFERROR(IF(LEN($Q779)-LEN(SUBSTITUTE($Q779,".",""))&gt;=2,DATEVALUE(SUBSTITUTE(TRIM($Q779),".","-")),DATE(VALUE(LEFT(TRIM($Q779),4)),VALUE(MID(TRIM($Q779),6,2))+1,0)),"")))</f>
        <v/>
      </c>
      <c r="AB779" s="77" t="str">
        <f aca="false">IF(TRIM($S779&amp;"")="","",IF(ISNUMBER($S779),IF($S779&gt;10000,$S779,IFERROR(DATE(INT($S779),IF(ROUND(MOD($S779,1)*100,0)&gt;12,ROUND(MOD($S779,1)*10,0),ROUND(MOD($S779,1)*100,0))+1,0),"")),IFERROR(IF(LEN($S779)-LEN(SUBSTITUTE($S779,".",""))&gt;=2,DATEVALUE(SUBSTITUTE(TRIM($S779),".","-")),DATE(VALUE(LEFT(TRIM($S779),4)),VALUE(MID(TRIM($S779),6,2))+1,0)),"")))</f>
        <v/>
      </c>
      <c r="AC779" s="77" t="str">
        <f aca="false">IF(TRIM($T779&amp;"")="","",IF(ISNUMBER($T779),IF($T779&gt;10000,$T779,IFERROR(DATE(INT($T779),IF(ROUND(MOD($T779,1)*100,0)&gt;12,ROUND(MOD($T779,1)*10,0),ROUND(MOD($T779,1)*100,0))+1,0),"")),IFERROR(IF(LEN($T779)-LEN(SUBSTITUTE($T779,".",""))&gt;=2,DATEVALUE(SUBSTITUTE(TRIM($T779),".","-")),DATE(VALUE(LEFT(TRIM($T779),4)),VALUE(MID(TRIM($T779),6,2))+1,0)),"")))</f>
        <v/>
      </c>
    </row>
    <row r="780" customFormat="false" ht="14.25" hidden="false" customHeight="false" outlineLevel="0" collapsed="false">
      <c r="X780" s="77"/>
      <c r="Y780" s="78" t="str">
        <f aca="true">IF(TRIM($B780&amp;$C780)="","",IF(OR($W780="安装免保",$W780="技术免保",$W780="质保期内"),IF(NOT(ISNUMBER($X780)),"▲免保到期日没填",IF($X780&lt;TODAY(),"▲免保已到期，转收费",IF($X780-TODAY()&lt;=提醒天数,"免保剩"&amp;($X780-TODAY())&amp;"天","免保中"))),IF($W780="暂停维保","暂停中",IF($W780="已解约","已解约",""))))</f>
        <v/>
      </c>
      <c r="Z780" s="78" t="str">
        <f aca="true">IF(TRIM($B780&amp;$C780)="","",TRIM(IF($AA780="","",IF($AA780&lt;TODAY(),"年检已过期"&amp;(TODAY()-$AA780)&amp;"天 ",IF($AA780-TODAY()&lt;=提醒天数,"年检剩"&amp;($AA780-TODAY())&amp;"天 ","")))&amp;IF($AB780="","",IF($AB780&lt;TODAY(),"限速器已过期"&amp;(TODAY()-$AB780)&amp;"天 ",IF($AB780-TODAY()&lt;=提醒天数,"限速器剩"&amp;($AB780-TODAY())&amp;"天 ","")))&amp;IF($AC780="","",IF($AC780&lt;TODAY(),"载重试验已过期"&amp;(TODAY()-$AC780)&amp;"天 ",IF($AC780-TODAY()&lt;=提醒天数,"载重试验剩"&amp;($AC780-TODAY())&amp;"天 ","")))))</f>
        <v/>
      </c>
      <c r="AA780" s="77" t="str">
        <f aca="false">IF(TRIM($Q780&amp;"")="","",IF(ISNUMBER($Q780),IF($Q780&gt;10000,$Q780,IFERROR(DATE(INT($Q780),IF(ROUND(MOD($Q780,1)*100,0)&gt;12,ROUND(MOD($Q780,1)*10,0),ROUND(MOD($Q780,1)*100,0))+1,0),"")),IFERROR(IF(LEN($Q780)-LEN(SUBSTITUTE($Q780,".",""))&gt;=2,DATEVALUE(SUBSTITUTE(TRIM($Q780),".","-")),DATE(VALUE(LEFT(TRIM($Q780),4)),VALUE(MID(TRIM($Q780),6,2))+1,0)),"")))</f>
        <v/>
      </c>
      <c r="AB780" s="77" t="str">
        <f aca="false">IF(TRIM($S780&amp;"")="","",IF(ISNUMBER($S780),IF($S780&gt;10000,$S780,IFERROR(DATE(INT($S780),IF(ROUND(MOD($S780,1)*100,0)&gt;12,ROUND(MOD($S780,1)*10,0),ROUND(MOD($S780,1)*100,0))+1,0),"")),IFERROR(IF(LEN($S780)-LEN(SUBSTITUTE($S780,".",""))&gt;=2,DATEVALUE(SUBSTITUTE(TRIM($S780),".","-")),DATE(VALUE(LEFT(TRIM($S780),4)),VALUE(MID(TRIM($S780),6,2))+1,0)),"")))</f>
        <v/>
      </c>
      <c r="AC780" s="77" t="str">
        <f aca="false">IF(TRIM($T780&amp;"")="","",IF(ISNUMBER($T780),IF($T780&gt;10000,$T780,IFERROR(DATE(INT($T780),IF(ROUND(MOD($T780,1)*100,0)&gt;12,ROUND(MOD($T780,1)*10,0),ROUND(MOD($T780,1)*100,0))+1,0),"")),IFERROR(IF(LEN($T780)-LEN(SUBSTITUTE($T780,".",""))&gt;=2,DATEVALUE(SUBSTITUTE(TRIM($T780),".","-")),DATE(VALUE(LEFT(TRIM($T780),4)),VALUE(MID(TRIM($T780),6,2))+1,0)),"")))</f>
        <v/>
      </c>
    </row>
    <row r="781" customFormat="false" ht="14.25" hidden="false" customHeight="false" outlineLevel="0" collapsed="false">
      <c r="X781" s="77"/>
      <c r="Y781" s="78" t="str">
        <f aca="true">IF(TRIM($B781&amp;$C781)="","",IF(OR($W781="安装免保",$W781="技术免保",$W781="质保期内"),IF(NOT(ISNUMBER($X781)),"▲免保到期日没填",IF($X781&lt;TODAY(),"▲免保已到期，转收费",IF($X781-TODAY()&lt;=提醒天数,"免保剩"&amp;($X781-TODAY())&amp;"天","免保中"))),IF($W781="暂停维保","暂停中",IF($W781="已解约","已解约",""))))</f>
        <v/>
      </c>
      <c r="Z781" s="78" t="str">
        <f aca="true">IF(TRIM($B781&amp;$C781)="","",TRIM(IF($AA781="","",IF($AA781&lt;TODAY(),"年检已过期"&amp;(TODAY()-$AA781)&amp;"天 ",IF($AA781-TODAY()&lt;=提醒天数,"年检剩"&amp;($AA781-TODAY())&amp;"天 ","")))&amp;IF($AB781="","",IF($AB781&lt;TODAY(),"限速器已过期"&amp;(TODAY()-$AB781)&amp;"天 ",IF($AB781-TODAY()&lt;=提醒天数,"限速器剩"&amp;($AB781-TODAY())&amp;"天 ","")))&amp;IF($AC781="","",IF($AC781&lt;TODAY(),"载重试验已过期"&amp;(TODAY()-$AC781)&amp;"天 ",IF($AC781-TODAY()&lt;=提醒天数,"载重试验剩"&amp;($AC781-TODAY())&amp;"天 ","")))))</f>
        <v/>
      </c>
      <c r="AA781" s="77" t="str">
        <f aca="false">IF(TRIM($Q781&amp;"")="","",IF(ISNUMBER($Q781),IF($Q781&gt;10000,$Q781,IFERROR(DATE(INT($Q781),IF(ROUND(MOD($Q781,1)*100,0)&gt;12,ROUND(MOD($Q781,1)*10,0),ROUND(MOD($Q781,1)*100,0))+1,0),"")),IFERROR(IF(LEN($Q781)-LEN(SUBSTITUTE($Q781,".",""))&gt;=2,DATEVALUE(SUBSTITUTE(TRIM($Q781),".","-")),DATE(VALUE(LEFT(TRIM($Q781),4)),VALUE(MID(TRIM($Q781),6,2))+1,0)),"")))</f>
        <v/>
      </c>
      <c r="AB781" s="77" t="str">
        <f aca="false">IF(TRIM($S781&amp;"")="","",IF(ISNUMBER($S781),IF($S781&gt;10000,$S781,IFERROR(DATE(INT($S781),IF(ROUND(MOD($S781,1)*100,0)&gt;12,ROUND(MOD($S781,1)*10,0),ROUND(MOD($S781,1)*100,0))+1,0),"")),IFERROR(IF(LEN($S781)-LEN(SUBSTITUTE($S781,".",""))&gt;=2,DATEVALUE(SUBSTITUTE(TRIM($S781),".","-")),DATE(VALUE(LEFT(TRIM($S781),4)),VALUE(MID(TRIM($S781),6,2))+1,0)),"")))</f>
        <v/>
      </c>
      <c r="AC781" s="77" t="str">
        <f aca="false">IF(TRIM($T781&amp;"")="","",IF(ISNUMBER($T781),IF($T781&gt;10000,$T781,IFERROR(DATE(INT($T781),IF(ROUND(MOD($T781,1)*100,0)&gt;12,ROUND(MOD($T781,1)*10,0),ROUND(MOD($T781,1)*100,0))+1,0),"")),IFERROR(IF(LEN($T781)-LEN(SUBSTITUTE($T781,".",""))&gt;=2,DATEVALUE(SUBSTITUTE(TRIM($T781),".","-")),DATE(VALUE(LEFT(TRIM($T781),4)),VALUE(MID(TRIM($T781),6,2))+1,0)),"")))</f>
        <v/>
      </c>
    </row>
    <row r="782" customFormat="false" ht="14.25" hidden="false" customHeight="false" outlineLevel="0" collapsed="false">
      <c r="X782" s="77"/>
      <c r="Y782" s="78" t="str">
        <f aca="true">IF(TRIM($B782&amp;$C782)="","",IF(OR($W782="安装免保",$W782="技术免保",$W782="质保期内"),IF(NOT(ISNUMBER($X782)),"▲免保到期日没填",IF($X782&lt;TODAY(),"▲免保已到期，转收费",IF($X782-TODAY()&lt;=提醒天数,"免保剩"&amp;($X782-TODAY())&amp;"天","免保中"))),IF($W782="暂停维保","暂停中",IF($W782="已解约","已解约",""))))</f>
        <v/>
      </c>
      <c r="Z782" s="78" t="str">
        <f aca="true">IF(TRIM($B782&amp;$C782)="","",TRIM(IF($AA782="","",IF($AA782&lt;TODAY(),"年检已过期"&amp;(TODAY()-$AA782)&amp;"天 ",IF($AA782-TODAY()&lt;=提醒天数,"年检剩"&amp;($AA782-TODAY())&amp;"天 ","")))&amp;IF($AB782="","",IF($AB782&lt;TODAY(),"限速器已过期"&amp;(TODAY()-$AB782)&amp;"天 ",IF($AB782-TODAY()&lt;=提醒天数,"限速器剩"&amp;($AB782-TODAY())&amp;"天 ","")))&amp;IF($AC782="","",IF($AC782&lt;TODAY(),"载重试验已过期"&amp;(TODAY()-$AC782)&amp;"天 ",IF($AC782-TODAY()&lt;=提醒天数,"载重试验剩"&amp;($AC782-TODAY())&amp;"天 ","")))))</f>
        <v/>
      </c>
      <c r="AA782" s="77" t="str">
        <f aca="false">IF(TRIM($Q782&amp;"")="","",IF(ISNUMBER($Q782),IF($Q782&gt;10000,$Q782,IFERROR(DATE(INT($Q782),IF(ROUND(MOD($Q782,1)*100,0)&gt;12,ROUND(MOD($Q782,1)*10,0),ROUND(MOD($Q782,1)*100,0))+1,0),"")),IFERROR(IF(LEN($Q782)-LEN(SUBSTITUTE($Q782,".",""))&gt;=2,DATEVALUE(SUBSTITUTE(TRIM($Q782),".","-")),DATE(VALUE(LEFT(TRIM($Q782),4)),VALUE(MID(TRIM($Q782),6,2))+1,0)),"")))</f>
        <v/>
      </c>
      <c r="AB782" s="77" t="str">
        <f aca="false">IF(TRIM($S782&amp;"")="","",IF(ISNUMBER($S782),IF($S782&gt;10000,$S782,IFERROR(DATE(INT($S782),IF(ROUND(MOD($S782,1)*100,0)&gt;12,ROUND(MOD($S782,1)*10,0),ROUND(MOD($S782,1)*100,0))+1,0),"")),IFERROR(IF(LEN($S782)-LEN(SUBSTITUTE($S782,".",""))&gt;=2,DATEVALUE(SUBSTITUTE(TRIM($S782),".","-")),DATE(VALUE(LEFT(TRIM($S782),4)),VALUE(MID(TRIM($S782),6,2))+1,0)),"")))</f>
        <v/>
      </c>
      <c r="AC782" s="77" t="str">
        <f aca="false">IF(TRIM($T782&amp;"")="","",IF(ISNUMBER($T782),IF($T782&gt;10000,$T782,IFERROR(DATE(INT($T782),IF(ROUND(MOD($T782,1)*100,0)&gt;12,ROUND(MOD($T782,1)*10,0),ROUND(MOD($T782,1)*100,0))+1,0),"")),IFERROR(IF(LEN($T782)-LEN(SUBSTITUTE($T782,".",""))&gt;=2,DATEVALUE(SUBSTITUTE(TRIM($T782),".","-")),DATE(VALUE(LEFT(TRIM($T782),4)),VALUE(MID(TRIM($T782),6,2))+1,0)),"")))</f>
        <v/>
      </c>
    </row>
    <row r="783" customFormat="false" ht="14.25" hidden="false" customHeight="false" outlineLevel="0" collapsed="false">
      <c r="X783" s="77"/>
      <c r="Y783" s="78" t="str">
        <f aca="true">IF(TRIM($B783&amp;$C783)="","",IF(OR($W783="安装免保",$W783="技术免保",$W783="质保期内"),IF(NOT(ISNUMBER($X783)),"▲免保到期日没填",IF($X783&lt;TODAY(),"▲免保已到期，转收费",IF($X783-TODAY()&lt;=提醒天数,"免保剩"&amp;($X783-TODAY())&amp;"天","免保中"))),IF($W783="暂停维保","暂停中",IF($W783="已解约","已解约",""))))</f>
        <v/>
      </c>
      <c r="Z783" s="78" t="str">
        <f aca="true">IF(TRIM($B783&amp;$C783)="","",TRIM(IF($AA783="","",IF($AA783&lt;TODAY(),"年检已过期"&amp;(TODAY()-$AA783)&amp;"天 ",IF($AA783-TODAY()&lt;=提醒天数,"年检剩"&amp;($AA783-TODAY())&amp;"天 ","")))&amp;IF($AB783="","",IF($AB783&lt;TODAY(),"限速器已过期"&amp;(TODAY()-$AB783)&amp;"天 ",IF($AB783-TODAY()&lt;=提醒天数,"限速器剩"&amp;($AB783-TODAY())&amp;"天 ","")))&amp;IF($AC783="","",IF($AC783&lt;TODAY(),"载重试验已过期"&amp;(TODAY()-$AC783)&amp;"天 ",IF($AC783-TODAY()&lt;=提醒天数,"载重试验剩"&amp;($AC783-TODAY())&amp;"天 ","")))))</f>
        <v/>
      </c>
      <c r="AA783" s="77" t="str">
        <f aca="false">IF(TRIM($Q783&amp;"")="","",IF(ISNUMBER($Q783),IF($Q783&gt;10000,$Q783,IFERROR(DATE(INT($Q783),IF(ROUND(MOD($Q783,1)*100,0)&gt;12,ROUND(MOD($Q783,1)*10,0),ROUND(MOD($Q783,1)*100,0))+1,0),"")),IFERROR(IF(LEN($Q783)-LEN(SUBSTITUTE($Q783,".",""))&gt;=2,DATEVALUE(SUBSTITUTE(TRIM($Q783),".","-")),DATE(VALUE(LEFT(TRIM($Q783),4)),VALUE(MID(TRIM($Q783),6,2))+1,0)),"")))</f>
        <v/>
      </c>
      <c r="AB783" s="77" t="str">
        <f aca="false">IF(TRIM($S783&amp;"")="","",IF(ISNUMBER($S783),IF($S783&gt;10000,$S783,IFERROR(DATE(INT($S783),IF(ROUND(MOD($S783,1)*100,0)&gt;12,ROUND(MOD($S783,1)*10,0),ROUND(MOD($S783,1)*100,0))+1,0),"")),IFERROR(IF(LEN($S783)-LEN(SUBSTITUTE($S783,".",""))&gt;=2,DATEVALUE(SUBSTITUTE(TRIM($S783),".","-")),DATE(VALUE(LEFT(TRIM($S783),4)),VALUE(MID(TRIM($S783),6,2))+1,0)),"")))</f>
        <v/>
      </c>
      <c r="AC783" s="77" t="str">
        <f aca="false">IF(TRIM($T783&amp;"")="","",IF(ISNUMBER($T783),IF($T783&gt;10000,$T783,IFERROR(DATE(INT($T783),IF(ROUND(MOD($T783,1)*100,0)&gt;12,ROUND(MOD($T783,1)*10,0),ROUND(MOD($T783,1)*100,0))+1,0),"")),IFERROR(IF(LEN($T783)-LEN(SUBSTITUTE($T783,".",""))&gt;=2,DATEVALUE(SUBSTITUTE(TRIM($T783),".","-")),DATE(VALUE(LEFT(TRIM($T783),4)),VALUE(MID(TRIM($T783),6,2))+1,0)),"")))</f>
        <v/>
      </c>
    </row>
    <row r="784" customFormat="false" ht="14.25" hidden="false" customHeight="false" outlineLevel="0" collapsed="false">
      <c r="X784" s="77"/>
      <c r="Y784" s="78" t="str">
        <f aca="true">IF(TRIM($B784&amp;$C784)="","",IF(OR($W784="安装免保",$W784="技术免保",$W784="质保期内"),IF(NOT(ISNUMBER($X784)),"▲免保到期日没填",IF($X784&lt;TODAY(),"▲免保已到期，转收费",IF($X784-TODAY()&lt;=提醒天数,"免保剩"&amp;($X784-TODAY())&amp;"天","免保中"))),IF($W784="暂停维保","暂停中",IF($W784="已解约","已解约",""))))</f>
        <v/>
      </c>
      <c r="Z784" s="78" t="str">
        <f aca="true">IF(TRIM($B784&amp;$C784)="","",TRIM(IF($AA784="","",IF($AA784&lt;TODAY(),"年检已过期"&amp;(TODAY()-$AA784)&amp;"天 ",IF($AA784-TODAY()&lt;=提醒天数,"年检剩"&amp;($AA784-TODAY())&amp;"天 ","")))&amp;IF($AB784="","",IF($AB784&lt;TODAY(),"限速器已过期"&amp;(TODAY()-$AB784)&amp;"天 ",IF($AB784-TODAY()&lt;=提醒天数,"限速器剩"&amp;($AB784-TODAY())&amp;"天 ","")))&amp;IF($AC784="","",IF($AC784&lt;TODAY(),"载重试验已过期"&amp;(TODAY()-$AC784)&amp;"天 ",IF($AC784-TODAY()&lt;=提醒天数,"载重试验剩"&amp;($AC784-TODAY())&amp;"天 ","")))))</f>
        <v/>
      </c>
      <c r="AA784" s="77" t="str">
        <f aca="false">IF(TRIM($Q784&amp;"")="","",IF(ISNUMBER($Q784),IF($Q784&gt;10000,$Q784,IFERROR(DATE(INT($Q784),IF(ROUND(MOD($Q784,1)*100,0)&gt;12,ROUND(MOD($Q784,1)*10,0),ROUND(MOD($Q784,1)*100,0))+1,0),"")),IFERROR(IF(LEN($Q784)-LEN(SUBSTITUTE($Q784,".",""))&gt;=2,DATEVALUE(SUBSTITUTE(TRIM($Q784),".","-")),DATE(VALUE(LEFT(TRIM($Q784),4)),VALUE(MID(TRIM($Q784),6,2))+1,0)),"")))</f>
        <v/>
      </c>
      <c r="AB784" s="77" t="str">
        <f aca="false">IF(TRIM($S784&amp;"")="","",IF(ISNUMBER($S784),IF($S784&gt;10000,$S784,IFERROR(DATE(INT($S784),IF(ROUND(MOD($S784,1)*100,0)&gt;12,ROUND(MOD($S784,1)*10,0),ROUND(MOD($S784,1)*100,0))+1,0),"")),IFERROR(IF(LEN($S784)-LEN(SUBSTITUTE($S784,".",""))&gt;=2,DATEVALUE(SUBSTITUTE(TRIM($S784),".","-")),DATE(VALUE(LEFT(TRIM($S784),4)),VALUE(MID(TRIM($S784),6,2))+1,0)),"")))</f>
        <v/>
      </c>
      <c r="AC784" s="77" t="str">
        <f aca="false">IF(TRIM($T784&amp;"")="","",IF(ISNUMBER($T784),IF($T784&gt;10000,$T784,IFERROR(DATE(INT($T784),IF(ROUND(MOD($T784,1)*100,0)&gt;12,ROUND(MOD($T784,1)*10,0),ROUND(MOD($T784,1)*100,0))+1,0),"")),IFERROR(IF(LEN($T784)-LEN(SUBSTITUTE($T784,".",""))&gt;=2,DATEVALUE(SUBSTITUTE(TRIM($T784),".","-")),DATE(VALUE(LEFT(TRIM($T784),4)),VALUE(MID(TRIM($T784),6,2))+1,0)),"")))</f>
        <v/>
      </c>
    </row>
    <row r="785" customFormat="false" ht="14.25" hidden="false" customHeight="false" outlineLevel="0" collapsed="false">
      <c r="X785" s="77"/>
      <c r="Y785" s="78" t="str">
        <f aca="true">IF(TRIM($B785&amp;$C785)="","",IF(OR($W785="安装免保",$W785="技术免保",$W785="质保期内"),IF(NOT(ISNUMBER($X785)),"▲免保到期日没填",IF($X785&lt;TODAY(),"▲免保已到期，转收费",IF($X785-TODAY()&lt;=提醒天数,"免保剩"&amp;($X785-TODAY())&amp;"天","免保中"))),IF($W785="暂停维保","暂停中",IF($W785="已解约","已解约",""))))</f>
        <v/>
      </c>
      <c r="Z785" s="78" t="str">
        <f aca="true">IF(TRIM($B785&amp;$C785)="","",TRIM(IF($AA785="","",IF($AA785&lt;TODAY(),"年检已过期"&amp;(TODAY()-$AA785)&amp;"天 ",IF($AA785-TODAY()&lt;=提醒天数,"年检剩"&amp;($AA785-TODAY())&amp;"天 ","")))&amp;IF($AB785="","",IF($AB785&lt;TODAY(),"限速器已过期"&amp;(TODAY()-$AB785)&amp;"天 ",IF($AB785-TODAY()&lt;=提醒天数,"限速器剩"&amp;($AB785-TODAY())&amp;"天 ","")))&amp;IF($AC785="","",IF($AC785&lt;TODAY(),"载重试验已过期"&amp;(TODAY()-$AC785)&amp;"天 ",IF($AC785-TODAY()&lt;=提醒天数,"载重试验剩"&amp;($AC785-TODAY())&amp;"天 ","")))))</f>
        <v/>
      </c>
      <c r="AA785" s="77" t="str">
        <f aca="false">IF(TRIM($Q785&amp;"")="","",IF(ISNUMBER($Q785),IF($Q785&gt;10000,$Q785,IFERROR(DATE(INT($Q785),IF(ROUND(MOD($Q785,1)*100,0)&gt;12,ROUND(MOD($Q785,1)*10,0),ROUND(MOD($Q785,1)*100,0))+1,0),"")),IFERROR(IF(LEN($Q785)-LEN(SUBSTITUTE($Q785,".",""))&gt;=2,DATEVALUE(SUBSTITUTE(TRIM($Q785),".","-")),DATE(VALUE(LEFT(TRIM($Q785),4)),VALUE(MID(TRIM($Q785),6,2))+1,0)),"")))</f>
        <v/>
      </c>
      <c r="AB785" s="77" t="str">
        <f aca="false">IF(TRIM($S785&amp;"")="","",IF(ISNUMBER($S785),IF($S785&gt;10000,$S785,IFERROR(DATE(INT($S785),IF(ROUND(MOD($S785,1)*100,0)&gt;12,ROUND(MOD($S785,1)*10,0),ROUND(MOD($S785,1)*100,0))+1,0),"")),IFERROR(IF(LEN($S785)-LEN(SUBSTITUTE($S785,".",""))&gt;=2,DATEVALUE(SUBSTITUTE(TRIM($S785),".","-")),DATE(VALUE(LEFT(TRIM($S785),4)),VALUE(MID(TRIM($S785),6,2))+1,0)),"")))</f>
        <v/>
      </c>
      <c r="AC785" s="77" t="str">
        <f aca="false">IF(TRIM($T785&amp;"")="","",IF(ISNUMBER($T785),IF($T785&gt;10000,$T785,IFERROR(DATE(INT($T785),IF(ROUND(MOD($T785,1)*100,0)&gt;12,ROUND(MOD($T785,1)*10,0),ROUND(MOD($T785,1)*100,0))+1,0),"")),IFERROR(IF(LEN($T785)-LEN(SUBSTITUTE($T785,".",""))&gt;=2,DATEVALUE(SUBSTITUTE(TRIM($T785),".","-")),DATE(VALUE(LEFT(TRIM($T785),4)),VALUE(MID(TRIM($T785),6,2))+1,0)),"")))</f>
        <v/>
      </c>
    </row>
    <row r="786" customFormat="false" ht="14.25" hidden="false" customHeight="false" outlineLevel="0" collapsed="false">
      <c r="X786" s="77"/>
      <c r="Y786" s="78" t="str">
        <f aca="true">IF(TRIM($B786&amp;$C786)="","",IF(OR($W786="安装免保",$W786="技术免保",$W786="质保期内"),IF(NOT(ISNUMBER($X786)),"▲免保到期日没填",IF($X786&lt;TODAY(),"▲免保已到期，转收费",IF($X786-TODAY()&lt;=提醒天数,"免保剩"&amp;($X786-TODAY())&amp;"天","免保中"))),IF($W786="暂停维保","暂停中",IF($W786="已解约","已解约",""))))</f>
        <v/>
      </c>
      <c r="Z786" s="78" t="str">
        <f aca="true">IF(TRIM($B786&amp;$C786)="","",TRIM(IF($AA786="","",IF($AA786&lt;TODAY(),"年检已过期"&amp;(TODAY()-$AA786)&amp;"天 ",IF($AA786-TODAY()&lt;=提醒天数,"年检剩"&amp;($AA786-TODAY())&amp;"天 ","")))&amp;IF($AB786="","",IF($AB786&lt;TODAY(),"限速器已过期"&amp;(TODAY()-$AB786)&amp;"天 ",IF($AB786-TODAY()&lt;=提醒天数,"限速器剩"&amp;($AB786-TODAY())&amp;"天 ","")))&amp;IF($AC786="","",IF($AC786&lt;TODAY(),"载重试验已过期"&amp;(TODAY()-$AC786)&amp;"天 ",IF($AC786-TODAY()&lt;=提醒天数,"载重试验剩"&amp;($AC786-TODAY())&amp;"天 ","")))))</f>
        <v/>
      </c>
      <c r="AA786" s="77" t="str">
        <f aca="false">IF(TRIM($Q786&amp;"")="","",IF(ISNUMBER($Q786),IF($Q786&gt;10000,$Q786,IFERROR(DATE(INT($Q786),IF(ROUND(MOD($Q786,1)*100,0)&gt;12,ROUND(MOD($Q786,1)*10,0),ROUND(MOD($Q786,1)*100,0))+1,0),"")),IFERROR(IF(LEN($Q786)-LEN(SUBSTITUTE($Q786,".",""))&gt;=2,DATEVALUE(SUBSTITUTE(TRIM($Q786),".","-")),DATE(VALUE(LEFT(TRIM($Q786),4)),VALUE(MID(TRIM($Q786),6,2))+1,0)),"")))</f>
        <v/>
      </c>
      <c r="AB786" s="77" t="str">
        <f aca="false">IF(TRIM($S786&amp;"")="","",IF(ISNUMBER($S786),IF($S786&gt;10000,$S786,IFERROR(DATE(INT($S786),IF(ROUND(MOD($S786,1)*100,0)&gt;12,ROUND(MOD($S786,1)*10,0),ROUND(MOD($S786,1)*100,0))+1,0),"")),IFERROR(IF(LEN($S786)-LEN(SUBSTITUTE($S786,".",""))&gt;=2,DATEVALUE(SUBSTITUTE(TRIM($S786),".","-")),DATE(VALUE(LEFT(TRIM($S786),4)),VALUE(MID(TRIM($S786),6,2))+1,0)),"")))</f>
        <v/>
      </c>
      <c r="AC786" s="77" t="str">
        <f aca="false">IF(TRIM($T786&amp;"")="","",IF(ISNUMBER($T786),IF($T786&gt;10000,$T786,IFERROR(DATE(INT($T786),IF(ROUND(MOD($T786,1)*100,0)&gt;12,ROUND(MOD($T786,1)*10,0),ROUND(MOD($T786,1)*100,0))+1,0),"")),IFERROR(IF(LEN($T786)-LEN(SUBSTITUTE($T786,".",""))&gt;=2,DATEVALUE(SUBSTITUTE(TRIM($T786),".","-")),DATE(VALUE(LEFT(TRIM($T786),4)),VALUE(MID(TRIM($T786),6,2))+1,0)),"")))</f>
        <v/>
      </c>
    </row>
    <row r="787" customFormat="false" ht="14.25" hidden="false" customHeight="false" outlineLevel="0" collapsed="false">
      <c r="X787" s="77"/>
      <c r="Y787" s="78" t="str">
        <f aca="true">IF(TRIM($B787&amp;$C787)="","",IF(OR($W787="安装免保",$W787="技术免保",$W787="质保期内"),IF(NOT(ISNUMBER($X787)),"▲免保到期日没填",IF($X787&lt;TODAY(),"▲免保已到期，转收费",IF($X787-TODAY()&lt;=提醒天数,"免保剩"&amp;($X787-TODAY())&amp;"天","免保中"))),IF($W787="暂停维保","暂停中",IF($W787="已解约","已解约",""))))</f>
        <v/>
      </c>
      <c r="Z787" s="78" t="str">
        <f aca="true">IF(TRIM($B787&amp;$C787)="","",TRIM(IF($AA787="","",IF($AA787&lt;TODAY(),"年检已过期"&amp;(TODAY()-$AA787)&amp;"天 ",IF($AA787-TODAY()&lt;=提醒天数,"年检剩"&amp;($AA787-TODAY())&amp;"天 ","")))&amp;IF($AB787="","",IF($AB787&lt;TODAY(),"限速器已过期"&amp;(TODAY()-$AB787)&amp;"天 ",IF($AB787-TODAY()&lt;=提醒天数,"限速器剩"&amp;($AB787-TODAY())&amp;"天 ","")))&amp;IF($AC787="","",IF($AC787&lt;TODAY(),"载重试验已过期"&amp;(TODAY()-$AC787)&amp;"天 ",IF($AC787-TODAY()&lt;=提醒天数,"载重试验剩"&amp;($AC787-TODAY())&amp;"天 ","")))))</f>
        <v/>
      </c>
      <c r="AA787" s="77" t="str">
        <f aca="false">IF(TRIM($Q787&amp;"")="","",IF(ISNUMBER($Q787),IF($Q787&gt;10000,$Q787,IFERROR(DATE(INT($Q787),IF(ROUND(MOD($Q787,1)*100,0)&gt;12,ROUND(MOD($Q787,1)*10,0),ROUND(MOD($Q787,1)*100,0))+1,0),"")),IFERROR(IF(LEN($Q787)-LEN(SUBSTITUTE($Q787,".",""))&gt;=2,DATEVALUE(SUBSTITUTE(TRIM($Q787),".","-")),DATE(VALUE(LEFT(TRIM($Q787),4)),VALUE(MID(TRIM($Q787),6,2))+1,0)),"")))</f>
        <v/>
      </c>
      <c r="AB787" s="77" t="str">
        <f aca="false">IF(TRIM($S787&amp;"")="","",IF(ISNUMBER($S787),IF($S787&gt;10000,$S787,IFERROR(DATE(INT($S787),IF(ROUND(MOD($S787,1)*100,0)&gt;12,ROUND(MOD($S787,1)*10,0),ROUND(MOD($S787,1)*100,0))+1,0),"")),IFERROR(IF(LEN($S787)-LEN(SUBSTITUTE($S787,".",""))&gt;=2,DATEVALUE(SUBSTITUTE(TRIM($S787),".","-")),DATE(VALUE(LEFT(TRIM($S787),4)),VALUE(MID(TRIM($S787),6,2))+1,0)),"")))</f>
        <v/>
      </c>
      <c r="AC787" s="77" t="str">
        <f aca="false">IF(TRIM($T787&amp;"")="","",IF(ISNUMBER($T787),IF($T787&gt;10000,$T787,IFERROR(DATE(INT($T787),IF(ROUND(MOD($T787,1)*100,0)&gt;12,ROUND(MOD($T787,1)*10,0),ROUND(MOD($T787,1)*100,0))+1,0),"")),IFERROR(IF(LEN($T787)-LEN(SUBSTITUTE($T787,".",""))&gt;=2,DATEVALUE(SUBSTITUTE(TRIM($T787),".","-")),DATE(VALUE(LEFT(TRIM($T787),4)),VALUE(MID(TRIM($T787),6,2))+1,0)),"")))</f>
        <v/>
      </c>
    </row>
    <row r="788" customFormat="false" ht="14.25" hidden="false" customHeight="false" outlineLevel="0" collapsed="false">
      <c r="X788" s="77"/>
      <c r="Y788" s="78" t="str">
        <f aca="true">IF(TRIM($B788&amp;$C788)="","",IF(OR($W788="安装免保",$W788="技术免保",$W788="质保期内"),IF(NOT(ISNUMBER($X788)),"▲免保到期日没填",IF($X788&lt;TODAY(),"▲免保已到期，转收费",IF($X788-TODAY()&lt;=提醒天数,"免保剩"&amp;($X788-TODAY())&amp;"天","免保中"))),IF($W788="暂停维保","暂停中",IF($W788="已解约","已解约",""))))</f>
        <v/>
      </c>
      <c r="Z788" s="78" t="str">
        <f aca="true">IF(TRIM($B788&amp;$C788)="","",TRIM(IF($AA788="","",IF($AA788&lt;TODAY(),"年检已过期"&amp;(TODAY()-$AA788)&amp;"天 ",IF($AA788-TODAY()&lt;=提醒天数,"年检剩"&amp;($AA788-TODAY())&amp;"天 ","")))&amp;IF($AB788="","",IF($AB788&lt;TODAY(),"限速器已过期"&amp;(TODAY()-$AB788)&amp;"天 ",IF($AB788-TODAY()&lt;=提醒天数,"限速器剩"&amp;($AB788-TODAY())&amp;"天 ","")))&amp;IF($AC788="","",IF($AC788&lt;TODAY(),"载重试验已过期"&amp;(TODAY()-$AC788)&amp;"天 ",IF($AC788-TODAY()&lt;=提醒天数,"载重试验剩"&amp;($AC788-TODAY())&amp;"天 ","")))))</f>
        <v/>
      </c>
      <c r="AA788" s="77" t="str">
        <f aca="false">IF(TRIM($Q788&amp;"")="","",IF(ISNUMBER($Q788),IF($Q788&gt;10000,$Q788,IFERROR(DATE(INT($Q788),IF(ROUND(MOD($Q788,1)*100,0)&gt;12,ROUND(MOD($Q788,1)*10,0),ROUND(MOD($Q788,1)*100,0))+1,0),"")),IFERROR(IF(LEN($Q788)-LEN(SUBSTITUTE($Q788,".",""))&gt;=2,DATEVALUE(SUBSTITUTE(TRIM($Q788),".","-")),DATE(VALUE(LEFT(TRIM($Q788),4)),VALUE(MID(TRIM($Q788),6,2))+1,0)),"")))</f>
        <v/>
      </c>
      <c r="AB788" s="77" t="str">
        <f aca="false">IF(TRIM($S788&amp;"")="","",IF(ISNUMBER($S788),IF($S788&gt;10000,$S788,IFERROR(DATE(INT($S788),IF(ROUND(MOD($S788,1)*100,0)&gt;12,ROUND(MOD($S788,1)*10,0),ROUND(MOD($S788,1)*100,0))+1,0),"")),IFERROR(IF(LEN($S788)-LEN(SUBSTITUTE($S788,".",""))&gt;=2,DATEVALUE(SUBSTITUTE(TRIM($S788),".","-")),DATE(VALUE(LEFT(TRIM($S788),4)),VALUE(MID(TRIM($S788),6,2))+1,0)),"")))</f>
        <v/>
      </c>
      <c r="AC788" s="77" t="str">
        <f aca="false">IF(TRIM($T788&amp;"")="","",IF(ISNUMBER($T788),IF($T788&gt;10000,$T788,IFERROR(DATE(INT($T788),IF(ROUND(MOD($T788,1)*100,0)&gt;12,ROUND(MOD($T788,1)*10,0),ROUND(MOD($T788,1)*100,0))+1,0),"")),IFERROR(IF(LEN($T788)-LEN(SUBSTITUTE($T788,".",""))&gt;=2,DATEVALUE(SUBSTITUTE(TRIM($T788),".","-")),DATE(VALUE(LEFT(TRIM($T788),4)),VALUE(MID(TRIM($T788),6,2))+1,0)),"")))</f>
        <v/>
      </c>
    </row>
    <row r="789" customFormat="false" ht="14.25" hidden="false" customHeight="false" outlineLevel="0" collapsed="false">
      <c r="X789" s="77"/>
      <c r="Y789" s="78" t="str">
        <f aca="true">IF(TRIM($B789&amp;$C789)="","",IF(OR($W789="安装免保",$W789="技术免保",$W789="质保期内"),IF(NOT(ISNUMBER($X789)),"▲免保到期日没填",IF($X789&lt;TODAY(),"▲免保已到期，转收费",IF($X789-TODAY()&lt;=提醒天数,"免保剩"&amp;($X789-TODAY())&amp;"天","免保中"))),IF($W789="暂停维保","暂停中",IF($W789="已解约","已解约",""))))</f>
        <v/>
      </c>
      <c r="Z789" s="78" t="str">
        <f aca="true">IF(TRIM($B789&amp;$C789)="","",TRIM(IF($AA789="","",IF($AA789&lt;TODAY(),"年检已过期"&amp;(TODAY()-$AA789)&amp;"天 ",IF($AA789-TODAY()&lt;=提醒天数,"年检剩"&amp;($AA789-TODAY())&amp;"天 ","")))&amp;IF($AB789="","",IF($AB789&lt;TODAY(),"限速器已过期"&amp;(TODAY()-$AB789)&amp;"天 ",IF($AB789-TODAY()&lt;=提醒天数,"限速器剩"&amp;($AB789-TODAY())&amp;"天 ","")))&amp;IF($AC789="","",IF($AC789&lt;TODAY(),"载重试验已过期"&amp;(TODAY()-$AC789)&amp;"天 ",IF($AC789-TODAY()&lt;=提醒天数,"载重试验剩"&amp;($AC789-TODAY())&amp;"天 ","")))))</f>
        <v/>
      </c>
      <c r="AA789" s="77" t="str">
        <f aca="false">IF(TRIM($Q789&amp;"")="","",IF(ISNUMBER($Q789),IF($Q789&gt;10000,$Q789,IFERROR(DATE(INT($Q789),IF(ROUND(MOD($Q789,1)*100,0)&gt;12,ROUND(MOD($Q789,1)*10,0),ROUND(MOD($Q789,1)*100,0))+1,0),"")),IFERROR(IF(LEN($Q789)-LEN(SUBSTITUTE($Q789,".",""))&gt;=2,DATEVALUE(SUBSTITUTE(TRIM($Q789),".","-")),DATE(VALUE(LEFT(TRIM($Q789),4)),VALUE(MID(TRIM($Q789),6,2))+1,0)),"")))</f>
        <v/>
      </c>
      <c r="AB789" s="77" t="str">
        <f aca="false">IF(TRIM($S789&amp;"")="","",IF(ISNUMBER($S789),IF($S789&gt;10000,$S789,IFERROR(DATE(INT($S789),IF(ROUND(MOD($S789,1)*100,0)&gt;12,ROUND(MOD($S789,1)*10,0),ROUND(MOD($S789,1)*100,0))+1,0),"")),IFERROR(IF(LEN($S789)-LEN(SUBSTITUTE($S789,".",""))&gt;=2,DATEVALUE(SUBSTITUTE(TRIM($S789),".","-")),DATE(VALUE(LEFT(TRIM($S789),4)),VALUE(MID(TRIM($S789),6,2))+1,0)),"")))</f>
        <v/>
      </c>
      <c r="AC789" s="77" t="str">
        <f aca="false">IF(TRIM($T789&amp;"")="","",IF(ISNUMBER($T789),IF($T789&gt;10000,$T789,IFERROR(DATE(INT($T789),IF(ROUND(MOD($T789,1)*100,0)&gt;12,ROUND(MOD($T789,1)*10,0),ROUND(MOD($T789,1)*100,0))+1,0),"")),IFERROR(IF(LEN($T789)-LEN(SUBSTITUTE($T789,".",""))&gt;=2,DATEVALUE(SUBSTITUTE(TRIM($T789),".","-")),DATE(VALUE(LEFT(TRIM($T789),4)),VALUE(MID(TRIM($T789),6,2))+1,0)),"")))</f>
        <v/>
      </c>
    </row>
    <row r="790" customFormat="false" ht="14.25" hidden="false" customHeight="false" outlineLevel="0" collapsed="false">
      <c r="X790" s="77"/>
      <c r="Y790" s="78" t="str">
        <f aca="true">IF(TRIM($B790&amp;$C790)="","",IF(OR($W790="安装免保",$W790="技术免保",$W790="质保期内"),IF(NOT(ISNUMBER($X790)),"▲免保到期日没填",IF($X790&lt;TODAY(),"▲免保已到期，转收费",IF($X790-TODAY()&lt;=提醒天数,"免保剩"&amp;($X790-TODAY())&amp;"天","免保中"))),IF($W790="暂停维保","暂停中",IF($W790="已解约","已解约",""))))</f>
        <v/>
      </c>
      <c r="Z790" s="78" t="str">
        <f aca="true">IF(TRIM($B790&amp;$C790)="","",TRIM(IF($AA790="","",IF($AA790&lt;TODAY(),"年检已过期"&amp;(TODAY()-$AA790)&amp;"天 ",IF($AA790-TODAY()&lt;=提醒天数,"年检剩"&amp;($AA790-TODAY())&amp;"天 ","")))&amp;IF($AB790="","",IF($AB790&lt;TODAY(),"限速器已过期"&amp;(TODAY()-$AB790)&amp;"天 ",IF($AB790-TODAY()&lt;=提醒天数,"限速器剩"&amp;($AB790-TODAY())&amp;"天 ","")))&amp;IF($AC790="","",IF($AC790&lt;TODAY(),"载重试验已过期"&amp;(TODAY()-$AC790)&amp;"天 ",IF($AC790-TODAY()&lt;=提醒天数,"载重试验剩"&amp;($AC790-TODAY())&amp;"天 ","")))))</f>
        <v/>
      </c>
      <c r="AA790" s="77" t="str">
        <f aca="false">IF(TRIM($Q790&amp;"")="","",IF(ISNUMBER($Q790),IF($Q790&gt;10000,$Q790,IFERROR(DATE(INT($Q790),IF(ROUND(MOD($Q790,1)*100,0)&gt;12,ROUND(MOD($Q790,1)*10,0),ROUND(MOD($Q790,1)*100,0))+1,0),"")),IFERROR(IF(LEN($Q790)-LEN(SUBSTITUTE($Q790,".",""))&gt;=2,DATEVALUE(SUBSTITUTE(TRIM($Q790),".","-")),DATE(VALUE(LEFT(TRIM($Q790),4)),VALUE(MID(TRIM($Q790),6,2))+1,0)),"")))</f>
        <v/>
      </c>
      <c r="AB790" s="77" t="str">
        <f aca="false">IF(TRIM($S790&amp;"")="","",IF(ISNUMBER($S790),IF($S790&gt;10000,$S790,IFERROR(DATE(INT($S790),IF(ROUND(MOD($S790,1)*100,0)&gt;12,ROUND(MOD($S790,1)*10,0),ROUND(MOD($S790,1)*100,0))+1,0),"")),IFERROR(IF(LEN($S790)-LEN(SUBSTITUTE($S790,".",""))&gt;=2,DATEVALUE(SUBSTITUTE(TRIM($S790),".","-")),DATE(VALUE(LEFT(TRIM($S790),4)),VALUE(MID(TRIM($S790),6,2))+1,0)),"")))</f>
        <v/>
      </c>
      <c r="AC790" s="77" t="str">
        <f aca="false">IF(TRIM($T790&amp;"")="","",IF(ISNUMBER($T790),IF($T790&gt;10000,$T790,IFERROR(DATE(INT($T790),IF(ROUND(MOD($T790,1)*100,0)&gt;12,ROUND(MOD($T790,1)*10,0),ROUND(MOD($T790,1)*100,0))+1,0),"")),IFERROR(IF(LEN($T790)-LEN(SUBSTITUTE($T790,".",""))&gt;=2,DATEVALUE(SUBSTITUTE(TRIM($T790),".","-")),DATE(VALUE(LEFT(TRIM($T790),4)),VALUE(MID(TRIM($T790),6,2))+1,0)),"")))</f>
        <v/>
      </c>
    </row>
    <row r="791" customFormat="false" ht="14.25" hidden="false" customHeight="false" outlineLevel="0" collapsed="false">
      <c r="X791" s="77"/>
      <c r="Y791" s="78" t="str">
        <f aca="true">IF(TRIM($B791&amp;$C791)="","",IF(OR($W791="安装免保",$W791="技术免保",$W791="质保期内"),IF(NOT(ISNUMBER($X791)),"▲免保到期日没填",IF($X791&lt;TODAY(),"▲免保已到期，转收费",IF($X791-TODAY()&lt;=提醒天数,"免保剩"&amp;($X791-TODAY())&amp;"天","免保中"))),IF($W791="暂停维保","暂停中",IF($W791="已解约","已解约",""))))</f>
        <v/>
      </c>
      <c r="Z791" s="78" t="str">
        <f aca="true">IF(TRIM($B791&amp;$C791)="","",TRIM(IF($AA791="","",IF($AA791&lt;TODAY(),"年检已过期"&amp;(TODAY()-$AA791)&amp;"天 ",IF($AA791-TODAY()&lt;=提醒天数,"年检剩"&amp;($AA791-TODAY())&amp;"天 ","")))&amp;IF($AB791="","",IF($AB791&lt;TODAY(),"限速器已过期"&amp;(TODAY()-$AB791)&amp;"天 ",IF($AB791-TODAY()&lt;=提醒天数,"限速器剩"&amp;($AB791-TODAY())&amp;"天 ","")))&amp;IF($AC791="","",IF($AC791&lt;TODAY(),"载重试验已过期"&amp;(TODAY()-$AC791)&amp;"天 ",IF($AC791-TODAY()&lt;=提醒天数,"载重试验剩"&amp;($AC791-TODAY())&amp;"天 ","")))))</f>
        <v/>
      </c>
      <c r="AA791" s="77" t="str">
        <f aca="false">IF(TRIM($Q791&amp;"")="","",IF(ISNUMBER($Q791),IF($Q791&gt;10000,$Q791,IFERROR(DATE(INT($Q791),IF(ROUND(MOD($Q791,1)*100,0)&gt;12,ROUND(MOD($Q791,1)*10,0),ROUND(MOD($Q791,1)*100,0))+1,0),"")),IFERROR(IF(LEN($Q791)-LEN(SUBSTITUTE($Q791,".",""))&gt;=2,DATEVALUE(SUBSTITUTE(TRIM($Q791),".","-")),DATE(VALUE(LEFT(TRIM($Q791),4)),VALUE(MID(TRIM($Q791),6,2))+1,0)),"")))</f>
        <v/>
      </c>
      <c r="AB791" s="77" t="str">
        <f aca="false">IF(TRIM($S791&amp;"")="","",IF(ISNUMBER($S791),IF($S791&gt;10000,$S791,IFERROR(DATE(INT($S791),IF(ROUND(MOD($S791,1)*100,0)&gt;12,ROUND(MOD($S791,1)*10,0),ROUND(MOD($S791,1)*100,0))+1,0),"")),IFERROR(IF(LEN($S791)-LEN(SUBSTITUTE($S791,".",""))&gt;=2,DATEVALUE(SUBSTITUTE(TRIM($S791),".","-")),DATE(VALUE(LEFT(TRIM($S791),4)),VALUE(MID(TRIM($S791),6,2))+1,0)),"")))</f>
        <v/>
      </c>
      <c r="AC791" s="77" t="str">
        <f aca="false">IF(TRIM($T791&amp;"")="","",IF(ISNUMBER($T791),IF($T791&gt;10000,$T791,IFERROR(DATE(INT($T791),IF(ROUND(MOD($T791,1)*100,0)&gt;12,ROUND(MOD($T791,1)*10,0),ROUND(MOD($T791,1)*100,0))+1,0),"")),IFERROR(IF(LEN($T791)-LEN(SUBSTITUTE($T791,".",""))&gt;=2,DATEVALUE(SUBSTITUTE(TRIM($T791),".","-")),DATE(VALUE(LEFT(TRIM($T791),4)),VALUE(MID(TRIM($T791),6,2))+1,0)),"")))</f>
        <v/>
      </c>
    </row>
    <row r="792" customFormat="false" ht="14.25" hidden="false" customHeight="false" outlineLevel="0" collapsed="false">
      <c r="X792" s="77"/>
      <c r="Y792" s="78" t="str">
        <f aca="true">IF(TRIM($B792&amp;$C792)="","",IF(OR($W792="安装免保",$W792="技术免保",$W792="质保期内"),IF(NOT(ISNUMBER($X792)),"▲免保到期日没填",IF($X792&lt;TODAY(),"▲免保已到期，转收费",IF($X792-TODAY()&lt;=提醒天数,"免保剩"&amp;($X792-TODAY())&amp;"天","免保中"))),IF($W792="暂停维保","暂停中",IF($W792="已解约","已解约",""))))</f>
        <v/>
      </c>
      <c r="Z792" s="78" t="str">
        <f aca="true">IF(TRIM($B792&amp;$C792)="","",TRIM(IF($AA792="","",IF($AA792&lt;TODAY(),"年检已过期"&amp;(TODAY()-$AA792)&amp;"天 ",IF($AA792-TODAY()&lt;=提醒天数,"年检剩"&amp;($AA792-TODAY())&amp;"天 ","")))&amp;IF($AB792="","",IF($AB792&lt;TODAY(),"限速器已过期"&amp;(TODAY()-$AB792)&amp;"天 ",IF($AB792-TODAY()&lt;=提醒天数,"限速器剩"&amp;($AB792-TODAY())&amp;"天 ","")))&amp;IF($AC792="","",IF($AC792&lt;TODAY(),"载重试验已过期"&amp;(TODAY()-$AC792)&amp;"天 ",IF($AC792-TODAY()&lt;=提醒天数,"载重试验剩"&amp;($AC792-TODAY())&amp;"天 ","")))))</f>
        <v/>
      </c>
      <c r="AA792" s="77" t="str">
        <f aca="false">IF(TRIM($Q792&amp;"")="","",IF(ISNUMBER($Q792),IF($Q792&gt;10000,$Q792,IFERROR(DATE(INT($Q792),IF(ROUND(MOD($Q792,1)*100,0)&gt;12,ROUND(MOD($Q792,1)*10,0),ROUND(MOD($Q792,1)*100,0))+1,0),"")),IFERROR(IF(LEN($Q792)-LEN(SUBSTITUTE($Q792,".",""))&gt;=2,DATEVALUE(SUBSTITUTE(TRIM($Q792),".","-")),DATE(VALUE(LEFT(TRIM($Q792),4)),VALUE(MID(TRIM($Q792),6,2))+1,0)),"")))</f>
        <v/>
      </c>
      <c r="AB792" s="77" t="str">
        <f aca="false">IF(TRIM($S792&amp;"")="","",IF(ISNUMBER($S792),IF($S792&gt;10000,$S792,IFERROR(DATE(INT($S792),IF(ROUND(MOD($S792,1)*100,0)&gt;12,ROUND(MOD($S792,1)*10,0),ROUND(MOD($S792,1)*100,0))+1,0),"")),IFERROR(IF(LEN($S792)-LEN(SUBSTITUTE($S792,".",""))&gt;=2,DATEVALUE(SUBSTITUTE(TRIM($S792),".","-")),DATE(VALUE(LEFT(TRIM($S792),4)),VALUE(MID(TRIM($S792),6,2))+1,0)),"")))</f>
        <v/>
      </c>
      <c r="AC792" s="77" t="str">
        <f aca="false">IF(TRIM($T792&amp;"")="","",IF(ISNUMBER($T792),IF($T792&gt;10000,$T792,IFERROR(DATE(INT($T792),IF(ROUND(MOD($T792,1)*100,0)&gt;12,ROUND(MOD($T792,1)*10,0),ROUND(MOD($T792,1)*100,0))+1,0),"")),IFERROR(IF(LEN($T792)-LEN(SUBSTITUTE($T792,".",""))&gt;=2,DATEVALUE(SUBSTITUTE(TRIM($T792),".","-")),DATE(VALUE(LEFT(TRIM($T792),4)),VALUE(MID(TRIM($T792),6,2))+1,0)),"")))</f>
        <v/>
      </c>
    </row>
    <row r="793" customFormat="false" ht="14.25" hidden="false" customHeight="false" outlineLevel="0" collapsed="false">
      <c r="X793" s="77"/>
      <c r="Y793" s="78" t="str">
        <f aca="true">IF(TRIM($B793&amp;$C793)="","",IF(OR($W793="安装免保",$W793="技术免保",$W793="质保期内"),IF(NOT(ISNUMBER($X793)),"▲免保到期日没填",IF($X793&lt;TODAY(),"▲免保已到期，转收费",IF($X793-TODAY()&lt;=提醒天数,"免保剩"&amp;($X793-TODAY())&amp;"天","免保中"))),IF($W793="暂停维保","暂停中",IF($W793="已解约","已解约",""))))</f>
        <v/>
      </c>
      <c r="Z793" s="78" t="str">
        <f aca="true">IF(TRIM($B793&amp;$C793)="","",TRIM(IF($AA793="","",IF($AA793&lt;TODAY(),"年检已过期"&amp;(TODAY()-$AA793)&amp;"天 ",IF($AA793-TODAY()&lt;=提醒天数,"年检剩"&amp;($AA793-TODAY())&amp;"天 ","")))&amp;IF($AB793="","",IF($AB793&lt;TODAY(),"限速器已过期"&amp;(TODAY()-$AB793)&amp;"天 ",IF($AB793-TODAY()&lt;=提醒天数,"限速器剩"&amp;($AB793-TODAY())&amp;"天 ","")))&amp;IF($AC793="","",IF($AC793&lt;TODAY(),"载重试验已过期"&amp;(TODAY()-$AC793)&amp;"天 ",IF($AC793-TODAY()&lt;=提醒天数,"载重试验剩"&amp;($AC793-TODAY())&amp;"天 ","")))))</f>
        <v/>
      </c>
      <c r="AA793" s="77" t="str">
        <f aca="false">IF(TRIM($Q793&amp;"")="","",IF(ISNUMBER($Q793),IF($Q793&gt;10000,$Q793,IFERROR(DATE(INT($Q793),IF(ROUND(MOD($Q793,1)*100,0)&gt;12,ROUND(MOD($Q793,1)*10,0),ROUND(MOD($Q793,1)*100,0))+1,0),"")),IFERROR(IF(LEN($Q793)-LEN(SUBSTITUTE($Q793,".",""))&gt;=2,DATEVALUE(SUBSTITUTE(TRIM($Q793),".","-")),DATE(VALUE(LEFT(TRIM($Q793),4)),VALUE(MID(TRIM($Q793),6,2))+1,0)),"")))</f>
        <v/>
      </c>
      <c r="AB793" s="77" t="str">
        <f aca="false">IF(TRIM($S793&amp;"")="","",IF(ISNUMBER($S793),IF($S793&gt;10000,$S793,IFERROR(DATE(INT($S793),IF(ROUND(MOD($S793,1)*100,0)&gt;12,ROUND(MOD($S793,1)*10,0),ROUND(MOD($S793,1)*100,0))+1,0),"")),IFERROR(IF(LEN($S793)-LEN(SUBSTITUTE($S793,".",""))&gt;=2,DATEVALUE(SUBSTITUTE(TRIM($S793),".","-")),DATE(VALUE(LEFT(TRIM($S793),4)),VALUE(MID(TRIM($S793),6,2))+1,0)),"")))</f>
        <v/>
      </c>
      <c r="AC793" s="77" t="str">
        <f aca="false">IF(TRIM($T793&amp;"")="","",IF(ISNUMBER($T793),IF($T793&gt;10000,$T793,IFERROR(DATE(INT($T793),IF(ROUND(MOD($T793,1)*100,0)&gt;12,ROUND(MOD($T793,1)*10,0),ROUND(MOD($T793,1)*100,0))+1,0),"")),IFERROR(IF(LEN($T793)-LEN(SUBSTITUTE($T793,".",""))&gt;=2,DATEVALUE(SUBSTITUTE(TRIM($T793),".","-")),DATE(VALUE(LEFT(TRIM($T793),4)),VALUE(MID(TRIM($T793),6,2))+1,0)),"")))</f>
        <v/>
      </c>
    </row>
    <row r="794" customFormat="false" ht="14.25" hidden="false" customHeight="false" outlineLevel="0" collapsed="false">
      <c r="X794" s="77"/>
      <c r="Y794" s="78" t="str">
        <f aca="true">IF(TRIM($B794&amp;$C794)="","",IF(OR($W794="安装免保",$W794="技术免保",$W794="质保期内"),IF(NOT(ISNUMBER($X794)),"▲免保到期日没填",IF($X794&lt;TODAY(),"▲免保已到期，转收费",IF($X794-TODAY()&lt;=提醒天数,"免保剩"&amp;($X794-TODAY())&amp;"天","免保中"))),IF($W794="暂停维保","暂停中",IF($W794="已解约","已解约",""))))</f>
        <v/>
      </c>
      <c r="Z794" s="78" t="str">
        <f aca="true">IF(TRIM($B794&amp;$C794)="","",TRIM(IF($AA794="","",IF($AA794&lt;TODAY(),"年检已过期"&amp;(TODAY()-$AA794)&amp;"天 ",IF($AA794-TODAY()&lt;=提醒天数,"年检剩"&amp;($AA794-TODAY())&amp;"天 ","")))&amp;IF($AB794="","",IF($AB794&lt;TODAY(),"限速器已过期"&amp;(TODAY()-$AB794)&amp;"天 ",IF($AB794-TODAY()&lt;=提醒天数,"限速器剩"&amp;($AB794-TODAY())&amp;"天 ","")))&amp;IF($AC794="","",IF($AC794&lt;TODAY(),"载重试验已过期"&amp;(TODAY()-$AC794)&amp;"天 ",IF($AC794-TODAY()&lt;=提醒天数,"载重试验剩"&amp;($AC794-TODAY())&amp;"天 ","")))))</f>
        <v/>
      </c>
      <c r="AA794" s="77" t="str">
        <f aca="false">IF(TRIM($Q794&amp;"")="","",IF(ISNUMBER($Q794),IF($Q794&gt;10000,$Q794,IFERROR(DATE(INT($Q794),IF(ROUND(MOD($Q794,1)*100,0)&gt;12,ROUND(MOD($Q794,1)*10,0),ROUND(MOD($Q794,1)*100,0))+1,0),"")),IFERROR(IF(LEN($Q794)-LEN(SUBSTITUTE($Q794,".",""))&gt;=2,DATEVALUE(SUBSTITUTE(TRIM($Q794),".","-")),DATE(VALUE(LEFT(TRIM($Q794),4)),VALUE(MID(TRIM($Q794),6,2))+1,0)),"")))</f>
        <v/>
      </c>
      <c r="AB794" s="77" t="str">
        <f aca="false">IF(TRIM($S794&amp;"")="","",IF(ISNUMBER($S794),IF($S794&gt;10000,$S794,IFERROR(DATE(INT($S794),IF(ROUND(MOD($S794,1)*100,0)&gt;12,ROUND(MOD($S794,1)*10,0),ROUND(MOD($S794,1)*100,0))+1,0),"")),IFERROR(IF(LEN($S794)-LEN(SUBSTITUTE($S794,".",""))&gt;=2,DATEVALUE(SUBSTITUTE(TRIM($S794),".","-")),DATE(VALUE(LEFT(TRIM($S794),4)),VALUE(MID(TRIM($S794),6,2))+1,0)),"")))</f>
        <v/>
      </c>
      <c r="AC794" s="77" t="str">
        <f aca="false">IF(TRIM($T794&amp;"")="","",IF(ISNUMBER($T794),IF($T794&gt;10000,$T794,IFERROR(DATE(INT($T794),IF(ROUND(MOD($T794,1)*100,0)&gt;12,ROUND(MOD($T794,1)*10,0),ROUND(MOD($T794,1)*100,0))+1,0),"")),IFERROR(IF(LEN($T794)-LEN(SUBSTITUTE($T794,".",""))&gt;=2,DATEVALUE(SUBSTITUTE(TRIM($T794),".","-")),DATE(VALUE(LEFT(TRIM($T794),4)),VALUE(MID(TRIM($T794),6,2))+1,0)),"")))</f>
        <v/>
      </c>
    </row>
    <row r="795" customFormat="false" ht="14.25" hidden="false" customHeight="false" outlineLevel="0" collapsed="false">
      <c r="X795" s="77"/>
      <c r="Y795" s="78" t="str">
        <f aca="true">IF(TRIM($B795&amp;$C795)="","",IF(OR($W795="安装免保",$W795="技术免保",$W795="质保期内"),IF(NOT(ISNUMBER($X795)),"▲免保到期日没填",IF($X795&lt;TODAY(),"▲免保已到期，转收费",IF($X795-TODAY()&lt;=提醒天数,"免保剩"&amp;($X795-TODAY())&amp;"天","免保中"))),IF($W795="暂停维保","暂停中",IF($W795="已解约","已解约",""))))</f>
        <v/>
      </c>
      <c r="Z795" s="78" t="str">
        <f aca="true">IF(TRIM($B795&amp;$C795)="","",TRIM(IF($AA795="","",IF($AA795&lt;TODAY(),"年检已过期"&amp;(TODAY()-$AA795)&amp;"天 ",IF($AA795-TODAY()&lt;=提醒天数,"年检剩"&amp;($AA795-TODAY())&amp;"天 ","")))&amp;IF($AB795="","",IF($AB795&lt;TODAY(),"限速器已过期"&amp;(TODAY()-$AB795)&amp;"天 ",IF($AB795-TODAY()&lt;=提醒天数,"限速器剩"&amp;($AB795-TODAY())&amp;"天 ","")))&amp;IF($AC795="","",IF($AC795&lt;TODAY(),"载重试验已过期"&amp;(TODAY()-$AC795)&amp;"天 ",IF($AC795-TODAY()&lt;=提醒天数,"载重试验剩"&amp;($AC795-TODAY())&amp;"天 ","")))))</f>
        <v/>
      </c>
      <c r="AA795" s="77" t="str">
        <f aca="false">IF(TRIM($Q795&amp;"")="","",IF(ISNUMBER($Q795),IF($Q795&gt;10000,$Q795,IFERROR(DATE(INT($Q795),IF(ROUND(MOD($Q795,1)*100,0)&gt;12,ROUND(MOD($Q795,1)*10,0),ROUND(MOD($Q795,1)*100,0))+1,0),"")),IFERROR(IF(LEN($Q795)-LEN(SUBSTITUTE($Q795,".",""))&gt;=2,DATEVALUE(SUBSTITUTE(TRIM($Q795),".","-")),DATE(VALUE(LEFT(TRIM($Q795),4)),VALUE(MID(TRIM($Q795),6,2))+1,0)),"")))</f>
        <v/>
      </c>
      <c r="AB795" s="77" t="str">
        <f aca="false">IF(TRIM($S795&amp;"")="","",IF(ISNUMBER($S795),IF($S795&gt;10000,$S795,IFERROR(DATE(INT($S795),IF(ROUND(MOD($S795,1)*100,0)&gt;12,ROUND(MOD($S795,1)*10,0),ROUND(MOD($S795,1)*100,0))+1,0),"")),IFERROR(IF(LEN($S795)-LEN(SUBSTITUTE($S795,".",""))&gt;=2,DATEVALUE(SUBSTITUTE(TRIM($S795),".","-")),DATE(VALUE(LEFT(TRIM($S795),4)),VALUE(MID(TRIM($S795),6,2))+1,0)),"")))</f>
        <v/>
      </c>
      <c r="AC795" s="77" t="str">
        <f aca="false">IF(TRIM($T795&amp;"")="","",IF(ISNUMBER($T795),IF($T795&gt;10000,$T795,IFERROR(DATE(INT($T795),IF(ROUND(MOD($T795,1)*100,0)&gt;12,ROUND(MOD($T795,1)*10,0),ROUND(MOD($T795,1)*100,0))+1,0),"")),IFERROR(IF(LEN($T795)-LEN(SUBSTITUTE($T795,".",""))&gt;=2,DATEVALUE(SUBSTITUTE(TRIM($T795),".","-")),DATE(VALUE(LEFT(TRIM($T795),4)),VALUE(MID(TRIM($T795),6,2))+1,0)),"")))</f>
        <v/>
      </c>
    </row>
    <row r="796" customFormat="false" ht="14.25" hidden="false" customHeight="false" outlineLevel="0" collapsed="false">
      <c r="X796" s="77"/>
      <c r="Y796" s="78" t="str">
        <f aca="true">IF(TRIM($B796&amp;$C796)="","",IF(OR($W796="安装免保",$W796="技术免保",$W796="质保期内"),IF(NOT(ISNUMBER($X796)),"▲免保到期日没填",IF($X796&lt;TODAY(),"▲免保已到期，转收费",IF($X796-TODAY()&lt;=提醒天数,"免保剩"&amp;($X796-TODAY())&amp;"天","免保中"))),IF($W796="暂停维保","暂停中",IF($W796="已解约","已解约",""))))</f>
        <v/>
      </c>
      <c r="Z796" s="78" t="str">
        <f aca="true">IF(TRIM($B796&amp;$C796)="","",TRIM(IF($AA796="","",IF($AA796&lt;TODAY(),"年检已过期"&amp;(TODAY()-$AA796)&amp;"天 ",IF($AA796-TODAY()&lt;=提醒天数,"年检剩"&amp;($AA796-TODAY())&amp;"天 ","")))&amp;IF($AB796="","",IF($AB796&lt;TODAY(),"限速器已过期"&amp;(TODAY()-$AB796)&amp;"天 ",IF($AB796-TODAY()&lt;=提醒天数,"限速器剩"&amp;($AB796-TODAY())&amp;"天 ","")))&amp;IF($AC796="","",IF($AC796&lt;TODAY(),"载重试验已过期"&amp;(TODAY()-$AC796)&amp;"天 ",IF($AC796-TODAY()&lt;=提醒天数,"载重试验剩"&amp;($AC796-TODAY())&amp;"天 ","")))))</f>
        <v/>
      </c>
      <c r="AA796" s="77" t="str">
        <f aca="false">IF(TRIM($Q796&amp;"")="","",IF(ISNUMBER($Q796),IF($Q796&gt;10000,$Q796,IFERROR(DATE(INT($Q796),IF(ROUND(MOD($Q796,1)*100,0)&gt;12,ROUND(MOD($Q796,1)*10,0),ROUND(MOD($Q796,1)*100,0))+1,0),"")),IFERROR(IF(LEN($Q796)-LEN(SUBSTITUTE($Q796,".",""))&gt;=2,DATEVALUE(SUBSTITUTE(TRIM($Q796),".","-")),DATE(VALUE(LEFT(TRIM($Q796),4)),VALUE(MID(TRIM($Q796),6,2))+1,0)),"")))</f>
        <v/>
      </c>
      <c r="AB796" s="77" t="str">
        <f aca="false">IF(TRIM($S796&amp;"")="","",IF(ISNUMBER($S796),IF($S796&gt;10000,$S796,IFERROR(DATE(INT($S796),IF(ROUND(MOD($S796,1)*100,0)&gt;12,ROUND(MOD($S796,1)*10,0),ROUND(MOD($S796,1)*100,0))+1,0),"")),IFERROR(IF(LEN($S796)-LEN(SUBSTITUTE($S796,".",""))&gt;=2,DATEVALUE(SUBSTITUTE(TRIM($S796),".","-")),DATE(VALUE(LEFT(TRIM($S796),4)),VALUE(MID(TRIM($S796),6,2))+1,0)),"")))</f>
        <v/>
      </c>
      <c r="AC796" s="77" t="str">
        <f aca="false">IF(TRIM($T796&amp;"")="","",IF(ISNUMBER($T796),IF($T796&gt;10000,$T796,IFERROR(DATE(INT($T796),IF(ROUND(MOD($T796,1)*100,0)&gt;12,ROUND(MOD($T796,1)*10,0),ROUND(MOD($T796,1)*100,0))+1,0),"")),IFERROR(IF(LEN($T796)-LEN(SUBSTITUTE($T796,".",""))&gt;=2,DATEVALUE(SUBSTITUTE(TRIM($T796),".","-")),DATE(VALUE(LEFT(TRIM($T796),4)),VALUE(MID(TRIM($T796),6,2))+1,0)),"")))</f>
        <v/>
      </c>
    </row>
    <row r="797" customFormat="false" ht="14.25" hidden="false" customHeight="false" outlineLevel="0" collapsed="false">
      <c r="X797" s="77"/>
      <c r="Y797" s="78" t="str">
        <f aca="true">IF(TRIM($B797&amp;$C797)="","",IF(OR($W797="安装免保",$W797="技术免保",$W797="质保期内"),IF(NOT(ISNUMBER($X797)),"▲免保到期日没填",IF($X797&lt;TODAY(),"▲免保已到期，转收费",IF($X797-TODAY()&lt;=提醒天数,"免保剩"&amp;($X797-TODAY())&amp;"天","免保中"))),IF($W797="暂停维保","暂停中",IF($W797="已解约","已解约",""))))</f>
        <v/>
      </c>
      <c r="Z797" s="78" t="str">
        <f aca="true">IF(TRIM($B797&amp;$C797)="","",TRIM(IF($AA797="","",IF($AA797&lt;TODAY(),"年检已过期"&amp;(TODAY()-$AA797)&amp;"天 ",IF($AA797-TODAY()&lt;=提醒天数,"年检剩"&amp;($AA797-TODAY())&amp;"天 ","")))&amp;IF($AB797="","",IF($AB797&lt;TODAY(),"限速器已过期"&amp;(TODAY()-$AB797)&amp;"天 ",IF($AB797-TODAY()&lt;=提醒天数,"限速器剩"&amp;($AB797-TODAY())&amp;"天 ","")))&amp;IF($AC797="","",IF($AC797&lt;TODAY(),"载重试验已过期"&amp;(TODAY()-$AC797)&amp;"天 ",IF($AC797-TODAY()&lt;=提醒天数,"载重试验剩"&amp;($AC797-TODAY())&amp;"天 ","")))))</f>
        <v/>
      </c>
      <c r="AA797" s="77" t="str">
        <f aca="false">IF(TRIM($Q797&amp;"")="","",IF(ISNUMBER($Q797),IF($Q797&gt;10000,$Q797,IFERROR(DATE(INT($Q797),IF(ROUND(MOD($Q797,1)*100,0)&gt;12,ROUND(MOD($Q797,1)*10,0),ROUND(MOD($Q797,1)*100,0))+1,0),"")),IFERROR(IF(LEN($Q797)-LEN(SUBSTITUTE($Q797,".",""))&gt;=2,DATEVALUE(SUBSTITUTE(TRIM($Q797),".","-")),DATE(VALUE(LEFT(TRIM($Q797),4)),VALUE(MID(TRIM($Q797),6,2))+1,0)),"")))</f>
        <v/>
      </c>
      <c r="AB797" s="77" t="str">
        <f aca="false">IF(TRIM($S797&amp;"")="","",IF(ISNUMBER($S797),IF($S797&gt;10000,$S797,IFERROR(DATE(INT($S797),IF(ROUND(MOD($S797,1)*100,0)&gt;12,ROUND(MOD($S797,1)*10,0),ROUND(MOD($S797,1)*100,0))+1,0),"")),IFERROR(IF(LEN($S797)-LEN(SUBSTITUTE($S797,".",""))&gt;=2,DATEVALUE(SUBSTITUTE(TRIM($S797),".","-")),DATE(VALUE(LEFT(TRIM($S797),4)),VALUE(MID(TRIM($S797),6,2))+1,0)),"")))</f>
        <v/>
      </c>
      <c r="AC797" s="77" t="str">
        <f aca="false">IF(TRIM($T797&amp;"")="","",IF(ISNUMBER($T797),IF($T797&gt;10000,$T797,IFERROR(DATE(INT($T797),IF(ROUND(MOD($T797,1)*100,0)&gt;12,ROUND(MOD($T797,1)*10,0),ROUND(MOD($T797,1)*100,0))+1,0),"")),IFERROR(IF(LEN($T797)-LEN(SUBSTITUTE($T797,".",""))&gt;=2,DATEVALUE(SUBSTITUTE(TRIM($T797),".","-")),DATE(VALUE(LEFT(TRIM($T797),4)),VALUE(MID(TRIM($T797),6,2))+1,0)),"")))</f>
        <v/>
      </c>
    </row>
    <row r="798" customFormat="false" ht="14.25" hidden="false" customHeight="false" outlineLevel="0" collapsed="false">
      <c r="X798" s="77"/>
      <c r="Y798" s="78" t="str">
        <f aca="true">IF(TRIM($B798&amp;$C798)="","",IF(OR($W798="安装免保",$W798="技术免保",$W798="质保期内"),IF(NOT(ISNUMBER($X798)),"▲免保到期日没填",IF($X798&lt;TODAY(),"▲免保已到期，转收费",IF($X798-TODAY()&lt;=提醒天数,"免保剩"&amp;($X798-TODAY())&amp;"天","免保中"))),IF($W798="暂停维保","暂停中",IF($W798="已解约","已解约",""))))</f>
        <v/>
      </c>
      <c r="Z798" s="78" t="str">
        <f aca="true">IF(TRIM($B798&amp;$C798)="","",TRIM(IF($AA798="","",IF($AA798&lt;TODAY(),"年检已过期"&amp;(TODAY()-$AA798)&amp;"天 ",IF($AA798-TODAY()&lt;=提醒天数,"年检剩"&amp;($AA798-TODAY())&amp;"天 ","")))&amp;IF($AB798="","",IF($AB798&lt;TODAY(),"限速器已过期"&amp;(TODAY()-$AB798)&amp;"天 ",IF($AB798-TODAY()&lt;=提醒天数,"限速器剩"&amp;($AB798-TODAY())&amp;"天 ","")))&amp;IF($AC798="","",IF($AC798&lt;TODAY(),"载重试验已过期"&amp;(TODAY()-$AC798)&amp;"天 ",IF($AC798-TODAY()&lt;=提醒天数,"载重试验剩"&amp;($AC798-TODAY())&amp;"天 ","")))))</f>
        <v/>
      </c>
      <c r="AA798" s="77" t="str">
        <f aca="false">IF(TRIM($Q798&amp;"")="","",IF(ISNUMBER($Q798),IF($Q798&gt;10000,$Q798,IFERROR(DATE(INT($Q798),IF(ROUND(MOD($Q798,1)*100,0)&gt;12,ROUND(MOD($Q798,1)*10,0),ROUND(MOD($Q798,1)*100,0))+1,0),"")),IFERROR(IF(LEN($Q798)-LEN(SUBSTITUTE($Q798,".",""))&gt;=2,DATEVALUE(SUBSTITUTE(TRIM($Q798),".","-")),DATE(VALUE(LEFT(TRIM($Q798),4)),VALUE(MID(TRIM($Q798),6,2))+1,0)),"")))</f>
        <v/>
      </c>
      <c r="AB798" s="77" t="str">
        <f aca="false">IF(TRIM($S798&amp;"")="","",IF(ISNUMBER($S798),IF($S798&gt;10000,$S798,IFERROR(DATE(INT($S798),IF(ROUND(MOD($S798,1)*100,0)&gt;12,ROUND(MOD($S798,1)*10,0),ROUND(MOD($S798,1)*100,0))+1,0),"")),IFERROR(IF(LEN($S798)-LEN(SUBSTITUTE($S798,".",""))&gt;=2,DATEVALUE(SUBSTITUTE(TRIM($S798),".","-")),DATE(VALUE(LEFT(TRIM($S798),4)),VALUE(MID(TRIM($S798),6,2))+1,0)),"")))</f>
        <v/>
      </c>
      <c r="AC798" s="77" t="str">
        <f aca="false">IF(TRIM($T798&amp;"")="","",IF(ISNUMBER($T798),IF($T798&gt;10000,$T798,IFERROR(DATE(INT($T798),IF(ROUND(MOD($T798,1)*100,0)&gt;12,ROUND(MOD($T798,1)*10,0),ROUND(MOD($T798,1)*100,0))+1,0),"")),IFERROR(IF(LEN($T798)-LEN(SUBSTITUTE($T798,".",""))&gt;=2,DATEVALUE(SUBSTITUTE(TRIM($T798),".","-")),DATE(VALUE(LEFT(TRIM($T798),4)),VALUE(MID(TRIM($T798),6,2))+1,0)),"")))</f>
        <v/>
      </c>
    </row>
    <row r="799" customFormat="false" ht="14.25" hidden="false" customHeight="false" outlineLevel="0" collapsed="false">
      <c r="X799" s="77"/>
      <c r="Y799" s="78" t="str">
        <f aca="true">IF(TRIM($B799&amp;$C799)="","",IF(OR($W799="安装免保",$W799="技术免保",$W799="质保期内"),IF(NOT(ISNUMBER($X799)),"▲免保到期日没填",IF($X799&lt;TODAY(),"▲免保已到期，转收费",IF($X799-TODAY()&lt;=提醒天数,"免保剩"&amp;($X799-TODAY())&amp;"天","免保中"))),IF($W799="暂停维保","暂停中",IF($W799="已解约","已解约",""))))</f>
        <v/>
      </c>
      <c r="Z799" s="78" t="str">
        <f aca="true">IF(TRIM($B799&amp;$C799)="","",TRIM(IF($AA799="","",IF($AA799&lt;TODAY(),"年检已过期"&amp;(TODAY()-$AA799)&amp;"天 ",IF($AA799-TODAY()&lt;=提醒天数,"年检剩"&amp;($AA799-TODAY())&amp;"天 ","")))&amp;IF($AB799="","",IF($AB799&lt;TODAY(),"限速器已过期"&amp;(TODAY()-$AB799)&amp;"天 ",IF($AB799-TODAY()&lt;=提醒天数,"限速器剩"&amp;($AB799-TODAY())&amp;"天 ","")))&amp;IF($AC799="","",IF($AC799&lt;TODAY(),"载重试验已过期"&amp;(TODAY()-$AC799)&amp;"天 ",IF($AC799-TODAY()&lt;=提醒天数,"载重试验剩"&amp;($AC799-TODAY())&amp;"天 ","")))))</f>
        <v/>
      </c>
      <c r="AA799" s="77" t="str">
        <f aca="false">IF(TRIM($Q799&amp;"")="","",IF(ISNUMBER($Q799),IF($Q799&gt;10000,$Q799,IFERROR(DATE(INT($Q799),IF(ROUND(MOD($Q799,1)*100,0)&gt;12,ROUND(MOD($Q799,1)*10,0),ROUND(MOD($Q799,1)*100,0))+1,0),"")),IFERROR(IF(LEN($Q799)-LEN(SUBSTITUTE($Q799,".",""))&gt;=2,DATEVALUE(SUBSTITUTE(TRIM($Q799),".","-")),DATE(VALUE(LEFT(TRIM($Q799),4)),VALUE(MID(TRIM($Q799),6,2))+1,0)),"")))</f>
        <v/>
      </c>
      <c r="AB799" s="77" t="str">
        <f aca="false">IF(TRIM($S799&amp;"")="","",IF(ISNUMBER($S799),IF($S799&gt;10000,$S799,IFERROR(DATE(INT($S799),IF(ROUND(MOD($S799,1)*100,0)&gt;12,ROUND(MOD($S799,1)*10,0),ROUND(MOD($S799,1)*100,0))+1,0),"")),IFERROR(IF(LEN($S799)-LEN(SUBSTITUTE($S799,".",""))&gt;=2,DATEVALUE(SUBSTITUTE(TRIM($S799),".","-")),DATE(VALUE(LEFT(TRIM($S799),4)),VALUE(MID(TRIM($S799),6,2))+1,0)),"")))</f>
        <v/>
      </c>
      <c r="AC799" s="77" t="str">
        <f aca="false">IF(TRIM($T799&amp;"")="","",IF(ISNUMBER($T799),IF($T799&gt;10000,$T799,IFERROR(DATE(INT($T799),IF(ROUND(MOD($T799,1)*100,0)&gt;12,ROUND(MOD($T799,1)*10,0),ROUND(MOD($T799,1)*100,0))+1,0),"")),IFERROR(IF(LEN($T799)-LEN(SUBSTITUTE($T799,".",""))&gt;=2,DATEVALUE(SUBSTITUTE(TRIM($T799),".","-")),DATE(VALUE(LEFT(TRIM($T799),4)),VALUE(MID(TRIM($T799),6,2))+1,0)),"")))</f>
        <v/>
      </c>
    </row>
    <row r="800" customFormat="false" ht="14.25" hidden="false" customHeight="false" outlineLevel="0" collapsed="false">
      <c r="X800" s="77"/>
      <c r="Y800" s="78" t="str">
        <f aca="true">IF(TRIM($B800&amp;$C800)="","",IF(OR($W800="安装免保",$W800="技术免保",$W800="质保期内"),IF(NOT(ISNUMBER($X800)),"▲免保到期日没填",IF($X800&lt;TODAY(),"▲免保已到期，转收费",IF($X800-TODAY()&lt;=提醒天数,"免保剩"&amp;($X800-TODAY())&amp;"天","免保中"))),IF($W800="暂停维保","暂停中",IF($W800="已解约","已解约",""))))</f>
        <v/>
      </c>
      <c r="Z800" s="78" t="str">
        <f aca="true">IF(TRIM($B800&amp;$C800)="","",TRIM(IF($AA800="","",IF($AA800&lt;TODAY(),"年检已过期"&amp;(TODAY()-$AA800)&amp;"天 ",IF($AA800-TODAY()&lt;=提醒天数,"年检剩"&amp;($AA800-TODAY())&amp;"天 ","")))&amp;IF($AB800="","",IF($AB800&lt;TODAY(),"限速器已过期"&amp;(TODAY()-$AB800)&amp;"天 ",IF($AB800-TODAY()&lt;=提醒天数,"限速器剩"&amp;($AB800-TODAY())&amp;"天 ","")))&amp;IF($AC800="","",IF($AC800&lt;TODAY(),"载重试验已过期"&amp;(TODAY()-$AC800)&amp;"天 ",IF($AC800-TODAY()&lt;=提醒天数,"载重试验剩"&amp;($AC800-TODAY())&amp;"天 ","")))))</f>
        <v/>
      </c>
      <c r="AA800" s="77" t="str">
        <f aca="false">IF(TRIM($Q800&amp;"")="","",IF(ISNUMBER($Q800),IF($Q800&gt;10000,$Q800,IFERROR(DATE(INT($Q800),IF(ROUND(MOD($Q800,1)*100,0)&gt;12,ROUND(MOD($Q800,1)*10,0),ROUND(MOD($Q800,1)*100,0))+1,0),"")),IFERROR(IF(LEN($Q800)-LEN(SUBSTITUTE($Q800,".",""))&gt;=2,DATEVALUE(SUBSTITUTE(TRIM($Q800),".","-")),DATE(VALUE(LEFT(TRIM($Q800),4)),VALUE(MID(TRIM($Q800),6,2))+1,0)),"")))</f>
        <v/>
      </c>
      <c r="AB800" s="77" t="str">
        <f aca="false">IF(TRIM($S800&amp;"")="","",IF(ISNUMBER($S800),IF($S800&gt;10000,$S800,IFERROR(DATE(INT($S800),IF(ROUND(MOD($S800,1)*100,0)&gt;12,ROUND(MOD($S800,1)*10,0),ROUND(MOD($S800,1)*100,0))+1,0),"")),IFERROR(IF(LEN($S800)-LEN(SUBSTITUTE($S800,".",""))&gt;=2,DATEVALUE(SUBSTITUTE(TRIM($S800),".","-")),DATE(VALUE(LEFT(TRIM($S800),4)),VALUE(MID(TRIM($S800),6,2))+1,0)),"")))</f>
        <v/>
      </c>
      <c r="AC800" s="77" t="str">
        <f aca="false">IF(TRIM($T800&amp;"")="","",IF(ISNUMBER($T800),IF($T800&gt;10000,$T800,IFERROR(DATE(INT($T800),IF(ROUND(MOD($T800,1)*100,0)&gt;12,ROUND(MOD($T800,1)*10,0),ROUND(MOD($T800,1)*100,0))+1,0),"")),IFERROR(IF(LEN($T800)-LEN(SUBSTITUTE($T800,".",""))&gt;=2,DATEVALUE(SUBSTITUTE(TRIM($T800),".","-")),DATE(VALUE(LEFT(TRIM($T800),4)),VALUE(MID(TRIM($T800),6,2))+1,0)),"")))</f>
        <v/>
      </c>
    </row>
  </sheetData>
  <autoFilter ref="A1:Z800"/>
  <conditionalFormatting sqref="Y2:Z800">
    <cfRule type="expression" priority="2" aboveAverage="0" equalAverage="0" bottom="0" percent="0" rank="0" text="" dxfId="16">
      <formula>OR(LEFT(Y2,1)="▲",ISNUMBER(SEARCH("已过期",Y2)))</formula>
    </cfRule>
    <cfRule type="expression" priority="3" aboveAverage="0" equalAverage="0" bottom="0" percent="0" rank="0" text="" dxfId="17">
      <formula>ISNUMBER(SEARCH("剩",Y2))</formula>
    </cfRule>
  </conditionalFormatting>
  <dataValidations count="1">
    <dataValidation allowBlank="true" error="汇总表按这几个字统计台量，请从下拉里选。" errorStyle="stop" errorTitle="只能从下拉里选" operator="between" prompt="安装免保 / 技术免保 / 质保期内 记得在 X 列填免保到期日。" promptTitle="维保状态" showDropDown="false" showErrorMessage="true" showInputMessage="true" sqref="W2:W800" type="list">
      <formula1>"正常维保,安装免保,技术免保,质保期内,暂停维保,已解约"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T1" activeCellId="0" sqref="T1"/>
    </sheetView>
  </sheetViews>
  <sheetFormatPr defaultColWidth="9" defaultRowHeight="24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32"/>
    <col collapsed="false" customWidth="true" hidden="false" outlineLevel="0" max="3" min="3" style="1" width="21.13"/>
    <col collapsed="false" customWidth="true" hidden="false" outlineLevel="0" max="4" min="4" style="1" width="14.5"/>
    <col collapsed="false" customWidth="true" hidden="false" outlineLevel="0" max="5" min="5" style="1" width="15.63"/>
    <col collapsed="false" customWidth="true" hidden="false" outlineLevel="0" max="6" min="6" style="1" width="13"/>
    <col collapsed="false" customWidth="true" hidden="false" outlineLevel="0" max="7" min="7" style="1" width="11.5"/>
    <col collapsed="false" customWidth="true" hidden="false" outlineLevel="0" max="8" min="8" style="1" width="9.25"/>
    <col collapsed="false" customWidth="true" hidden="false" outlineLevel="0" max="9" min="9" style="1" width="6"/>
    <col collapsed="false" customWidth="true" hidden="false" outlineLevel="0" max="10" min="10" style="1" width="14.13"/>
    <col collapsed="false" customWidth="false" hidden="false" outlineLevel="0" max="11" min="11" style="1" width="9"/>
    <col collapsed="false" customWidth="true" hidden="false" outlineLevel="0" max="12" min="12" style="1" width="12.63"/>
    <col collapsed="false" customWidth="false" hidden="false" outlineLevel="0" max="17" min="13" style="1" width="9"/>
    <col collapsed="false" customWidth="true" hidden="false" outlineLevel="0" max="18" min="18" style="1" width="12"/>
    <col collapsed="false" customWidth="false" hidden="false" outlineLevel="0" max="19" min="19" style="1" width="9"/>
    <col collapsed="false" customWidth="true" hidden="false" outlineLevel="0" max="21" min="20" style="1" width="12"/>
    <col collapsed="false" customWidth="true" hidden="false" outlineLevel="0" max="22" min="22" style="1" width="13"/>
    <col collapsed="false" customWidth="true" hidden="false" outlineLevel="0" max="23" min="23" style="1" width="34"/>
    <col collapsed="false" customWidth="true" hidden="false" outlineLevel="0" max="24" min="24" style="1" width="22"/>
    <col collapsed="false" customWidth="false" hidden="false" outlineLevel="0" max="28" min="25" style="1" width="9"/>
    <col collapsed="false" customWidth="true" hidden="false" outlineLevel="0" max="29" min="29" style="1" width="10"/>
    <col collapsed="false" customWidth="false" hidden="false" outlineLevel="0" max="30" min="30" style="1" width="9"/>
    <col collapsed="false" customWidth="true" hidden="false" outlineLevel="0" max="31" min="31" style="1" width="16"/>
    <col collapsed="false" customWidth="true" hidden="false" outlineLevel="0" max="32" min="32" style="1" width="13"/>
    <col collapsed="false" customWidth="true" hidden="false" outlineLevel="0" max="34" min="33" style="1" width="12"/>
    <col collapsed="false" customWidth="true" hidden="false" outlineLevel="0" max="35" min="35" style="1" width="13"/>
    <col collapsed="false" customWidth="true" hidden="true" outlineLevel="0" max="36" min="36" style="1" width="20"/>
    <col collapsed="false" customWidth="true" hidden="true" outlineLevel="0" max="37" min="37" style="1" width="11"/>
    <col collapsed="false" customWidth="true" hidden="true" outlineLevel="0" max="40" min="38" style="1" width="7"/>
  </cols>
  <sheetData>
    <row r="1" customFormat="false" ht="42" hidden="false" customHeight="true" outlineLevel="0" collapsed="false">
      <c r="A1" s="163" t="s">
        <v>115</v>
      </c>
      <c r="B1" s="164" t="s">
        <v>116</v>
      </c>
      <c r="C1" s="165" t="s">
        <v>117</v>
      </c>
      <c r="D1" s="166" t="s">
        <v>1452</v>
      </c>
      <c r="E1" s="166"/>
      <c r="F1" s="167" t="s">
        <v>1453</v>
      </c>
      <c r="G1" s="168" t="s">
        <v>1454</v>
      </c>
      <c r="H1" s="169" t="s">
        <v>1455</v>
      </c>
      <c r="I1" s="169" t="s">
        <v>1456</v>
      </c>
      <c r="J1" s="170" t="s">
        <v>1457</v>
      </c>
      <c r="K1" s="170" t="s">
        <v>1458</v>
      </c>
      <c r="L1" s="171" t="s">
        <v>53</v>
      </c>
      <c r="M1" s="172" t="s">
        <v>1459</v>
      </c>
      <c r="N1" s="173" t="s">
        <v>54</v>
      </c>
      <c r="O1" s="172" t="s">
        <v>1460</v>
      </c>
      <c r="P1" s="173" t="s">
        <v>55</v>
      </c>
      <c r="Q1" s="173" t="s">
        <v>56</v>
      </c>
      <c r="R1" s="174" t="s">
        <v>1461</v>
      </c>
      <c r="S1" s="175" t="s">
        <v>1462</v>
      </c>
      <c r="T1" s="176" t="s">
        <v>1463</v>
      </c>
      <c r="U1" s="176" t="s">
        <v>62</v>
      </c>
      <c r="V1" s="176" t="s">
        <v>1464</v>
      </c>
      <c r="W1" s="176" t="s">
        <v>1465</v>
      </c>
      <c r="X1" s="174" t="s">
        <v>1466</v>
      </c>
      <c r="Y1" s="177" t="s">
        <v>1467</v>
      </c>
      <c r="Z1" s="178" t="s">
        <v>133</v>
      </c>
      <c r="AA1" s="179" t="s">
        <v>1468</v>
      </c>
      <c r="AB1" s="179" t="s">
        <v>1469</v>
      </c>
      <c r="AC1" s="174" t="s">
        <v>7</v>
      </c>
      <c r="AD1" s="174" t="s">
        <v>1470</v>
      </c>
      <c r="AE1" s="176" t="s">
        <v>1471</v>
      </c>
      <c r="AF1" s="176" t="s">
        <v>1472</v>
      </c>
      <c r="AG1" s="176" t="s">
        <v>65</v>
      </c>
      <c r="AH1" s="176" t="s">
        <v>1473</v>
      </c>
      <c r="AI1" s="176" t="s">
        <v>1474</v>
      </c>
      <c r="AJ1" s="176" t="s">
        <v>1475</v>
      </c>
      <c r="AK1" s="176" t="s">
        <v>1476</v>
      </c>
      <c r="AL1" s="176" t="s">
        <v>1477</v>
      </c>
      <c r="AM1" s="176" t="s">
        <v>1478</v>
      </c>
      <c r="AN1" s="176" t="s">
        <v>1479</v>
      </c>
    </row>
    <row r="2" customFormat="false" ht="24" hidden="false" customHeight="false" outlineLevel="0" collapsed="false">
      <c r="A2" s="163"/>
      <c r="B2" s="163"/>
      <c r="C2" s="163"/>
      <c r="D2" s="180"/>
      <c r="E2" s="180"/>
      <c r="F2" s="181"/>
      <c r="G2" s="182"/>
      <c r="H2" s="183" t="n">
        <f aca="false">SUM(H3:H1001)</f>
        <v>15</v>
      </c>
      <c r="I2" s="184"/>
      <c r="J2" s="184" t="n">
        <f aca="false">SUM(J3:J1001)</f>
        <v>56600</v>
      </c>
      <c r="K2" s="184" t="n">
        <f aca="false">SUM(K3:K1001)</f>
        <v>0</v>
      </c>
      <c r="L2" s="184" t="n">
        <f aca="false">SUM(L3:L1001)</f>
        <v>56600</v>
      </c>
      <c r="M2" s="185"/>
      <c r="N2" s="184" t="n">
        <f aca="false">SUM(N3:N1001)</f>
        <v>0</v>
      </c>
      <c r="O2" s="185"/>
      <c r="P2" s="184" t="n">
        <f aca="false">SUM(P3:P1001)</f>
        <v>0</v>
      </c>
      <c r="Q2" s="184" t="n">
        <f aca="false">SUM(Q3:Q1001)</f>
        <v>0</v>
      </c>
      <c r="R2" s="184" t="n">
        <f aca="false">SUM(R3:R1001)</f>
        <v>0</v>
      </c>
      <c r="S2" s="184" t="n">
        <f aca="false">SUM(S3:S1001)</f>
        <v>0</v>
      </c>
      <c r="T2" s="184" t="n">
        <f aca="false">SUM(T3:T1001)</f>
        <v>0</v>
      </c>
      <c r="U2" s="184" t="n">
        <f aca="false">SUM(U3:U1001)</f>
        <v>56600</v>
      </c>
      <c r="V2" s="184" t="n">
        <f aca="false">SUM(V3:V1001)</f>
        <v>56600</v>
      </c>
      <c r="Y2" s="184"/>
      <c r="Z2" s="184"/>
      <c r="AA2" s="184"/>
      <c r="AB2" s="184" t="n">
        <f aca="false">SUM(AB3:AB1001)</f>
        <v>0</v>
      </c>
      <c r="AF2" s="184" t="n">
        <f aca="false">SUM(AF3:AF1001)</f>
        <v>3200</v>
      </c>
      <c r="AG2" s="184" t="n">
        <f aca="false">SUM(AG3:AG1001)</f>
        <v>3200</v>
      </c>
    </row>
    <row r="3" customFormat="false" ht="24" hidden="false" customHeight="false" outlineLevel="0" collapsed="false">
      <c r="B3" s="186" t="s">
        <v>1171</v>
      </c>
      <c r="C3" s="186" t="s">
        <v>1480</v>
      </c>
      <c r="D3" s="187"/>
      <c r="E3" s="187"/>
      <c r="F3" s="188" t="str">
        <f aca="true">IF(TRIM($B3&amp;$C3)="","",IF(OR(ISNUMBER(SEARCH("未",$A3)),ISNUMBER(SEARCH("送出",$A3)),AND(TRIM($A3)="",NOT(ISNUMBER($D3)),N($G3)=0)),"【合同未回】","")&amp;IF(NOT(ISNUMBER($E3)),IF(OR(ISNUMBER(SEARCH("未",$A3)),ISNUMBER(SEARCH("送出",$A3)),AND(TRIM($A3)="",NOT(ISNUMBER($D3)),N($G3)=0)),"","【未填合同期】"),IF($E3&lt;TODAY(),"【已到期】",IF($E3-TODAY()&lt;=提醒天数,"【即将到期，剩余"&amp;($E3-TODAY())&amp;"天】","【正常】")))&amp;IF(OR($AC3="安装免保",$AC3="技术免保",$AC3="质保期内"),"【"&amp;$AC3&amp;"】",""))</f>
        <v>【未填合同期】</v>
      </c>
      <c r="G3" s="189" t="n">
        <v>3000</v>
      </c>
      <c r="H3" s="190" t="n">
        <v>1</v>
      </c>
      <c r="I3" s="190" t="n">
        <v>1</v>
      </c>
      <c r="J3" s="191" t="n">
        <f aca="false">IF(OR(N($G3)=0,N($H3)=0),"",ROUND(N($G3)*N($H3)*IF(N($I3)=0,1,N($I3)),2))</f>
        <v>3000</v>
      </c>
      <c r="K3" s="190"/>
      <c r="L3" s="192" t="n">
        <f aca="false">IF(TRIM($B3&amp;$C3)="","",IF(AND(N($J3)=0,N($K3)=0),"",ROUND(N($J3)+N($K3),2)))</f>
        <v>3000</v>
      </c>
      <c r="M3" s="190"/>
      <c r="N3" s="190"/>
      <c r="O3" s="190"/>
      <c r="P3" s="190"/>
      <c r="Q3" s="190"/>
      <c r="R3" s="192"/>
      <c r="S3" s="193" t="str">
        <f aca="false">IF(TRIM($B3&amp;$C3)="","",IF(N($N3)=0,"",MAX(0,MIN(N($N3)-N($P3),N($V3)))))</f>
        <v/>
      </c>
      <c r="T3" s="193" t="str">
        <f aca="false">IF(TRIM($B3&amp;$C3)="","",IF(N($P3)&lt;=N($N3),"",N($P3)-N($N3)))</f>
        <v/>
      </c>
      <c r="U3" s="193" t="n">
        <f aca="false">IF(OR(TRIM($B3&amp;$C3)="",$V3=""),"",MAX(0,N($V3))-N($S3))</f>
        <v>3000</v>
      </c>
      <c r="V3" s="193" t="n">
        <f aca="false">IF(TRIM($B3&amp;$C3)="","",IF(AND(N($L3)=0,N($P3)+N($Q3)+N($R3)=0),"",ROUND(N($L3)-N($P3)-N($Q3)-N($R3),2)))</f>
        <v>3000</v>
      </c>
      <c r="W3" s="194" t="str">
        <f aca="false">IF(TRIM($B3&amp;$C3)="","",IF(N($L3)=0,IF((N($P3)+N($Q3)+N($R3))=0,"—未填单价","未填单价，已收 "&amp;TEXT((N($P3)+N($Q3)+N($R3)),"#,##0.00")),IF(N($V3)&gt;0.005,"欠 "&amp;TEXT(N($V3),"#,##0.00")&amp;IF(N($S3)&gt;0,"（开票未到账 "&amp;TEXT(N($S3),"#,##0.00")&amp;"）","")&amp;IF(N($U3)&gt;0,"（未开票 "&amp;TEXT(N($U3),"#,##0.00")&amp;"）",""),IF(N($V3)&lt;-0.005,"多收 "&amp;TEXT(-N($V3),"#,##0.00"),"✔ 已结清")))&amp;IF(N($T3)&gt;0,"｜到账未开票 "&amp;TEXT(N($T3),"#,##0.00")&amp;"，待补票","")&amp;IF(N($Q3)&gt;0,"｜收现 "&amp;TEXT(N($Q3),"#,##0.00"),"")&amp;IF(N($R3)&gt;0,"｜收款不开票 "&amp;TEXT(N($R3),"#,##0.00"),""))</f>
        <v>欠 3,000.00（未开票 3,000.00）</v>
      </c>
      <c r="X3" s="195"/>
      <c r="Y3" s="190"/>
      <c r="Z3" s="196" t="s">
        <v>1481</v>
      </c>
      <c r="AA3" s="190"/>
      <c r="AB3" s="192" t="str">
        <f aca="false">IF(OR(N($N3)=0,N($AA3)=0),"",ROUND(N($N3)/(1+N($AA3))*N($AA3),2))</f>
        <v/>
      </c>
      <c r="AC3" s="195"/>
      <c r="AD3" s="188" t="s">
        <v>1482</v>
      </c>
      <c r="AE3" s="197" t="str">
        <f aca="false">IF($AM3="","",IF($AM3=1,IF($AN3&gt;=1,"一次性·已到收款期","一次性·未到期"),$AD3&amp;" 第"&amp;$AN3&amp;"/"&amp;$AM3&amp;"期"))</f>
        <v/>
      </c>
      <c r="AF3" s="193" t="str">
        <f aca="false">IF(OR($AM3="",N($L3)=0),"",ROUND(N($J3)*$AN3/$AM3,2)+N($K3))</f>
        <v/>
      </c>
      <c r="AG3" s="193" t="str">
        <f aca="false">IF($AF3="","",MAX(0,ROUND($AF3-(N($P3)+N($Q3)+N($R3)),2)))</f>
        <v/>
      </c>
      <c r="AH3" s="193" t="str">
        <f aca="false">IF(OR(TRIM($B3&amp;$C3)="",NOT(ISNUMBER($D3))),"",SUMIFS($V$3:$V$1001,$AJ$3:$AJ$1001,$AJ3,$D$3:$D$1001,"&lt;"&amp;$D3))</f>
        <v/>
      </c>
      <c r="AI3" s="193" t="n">
        <f aca="false">IF(TRIM($B3&amp;$C3)="","",SUMIFS($V$3:$V$1001,$AJ$3:$AJ$1001,$AJ3))</f>
        <v>3000</v>
      </c>
      <c r="AJ3" s="197" t="str">
        <f aca="false">IF(TRIM($B3&amp;$C3)="","",TRIM($B3)&amp;"｜"&amp;TRIM($C3))</f>
        <v>天门市汪场中心卫生院｜天门市汪场镇汪场街8号</v>
      </c>
      <c r="AK3" s="193" t="n">
        <f aca="false">IF(TRIM($B3&amp;$C3)="","",MIN(N($N3),N($P3)))</f>
        <v>0</v>
      </c>
      <c r="AL3" s="198" t="str">
        <f aca="false">IF(ISNUMBER($D3),YEAR($D3),"")</f>
        <v/>
      </c>
      <c r="AM3" s="198" t="str">
        <f aca="false">IF(OR(TRIM($B3&amp;$C3)="",NOT(ISNUMBER($D3)),NOT(ISNUMBER($E3))),"",IF($E3&lt;$D3,"",IF(IF($AD3="半年付",2,IF($AD3="季度付",4,IF($AD3="月付",12,IF($AD3="半月付",24,1))))=1,1,MAX(1,ROUND(($E3-$D3+1)/365*IF($AD3="半年付",2,IF($AD3="季度付",4,IF($AD3="月付",12,IF($AD3="半月付",24,1)))),0)))))</f>
        <v/>
      </c>
      <c r="AN3" s="198" t="str">
        <f aca="true">IF($AM3="","",MIN($AM3,MAX(0,INT((TODAY()-付款宽限天数-$D3)/(($E3-$D3+1)/$AM3))+1)))</f>
        <v/>
      </c>
    </row>
    <row r="4" customFormat="false" ht="24" hidden="false" customHeight="false" outlineLevel="0" collapsed="false">
      <c r="B4" s="186" t="s">
        <v>1201</v>
      </c>
      <c r="C4" s="186" t="s">
        <v>1202</v>
      </c>
      <c r="D4" s="199"/>
      <c r="E4" s="199"/>
      <c r="F4" s="200" t="str">
        <f aca="true">IF(TRIM($B4&amp;$C4)="","",IF(OR(ISNUMBER(SEARCH("未",$A4)),ISNUMBER(SEARCH("送出",$A4)),AND(TRIM($A4)="",NOT(ISNUMBER($D4)),N($G4)=0)),"【合同未回】","")&amp;IF(NOT(ISNUMBER($E4)),IF(OR(ISNUMBER(SEARCH("未",$A4)),ISNUMBER(SEARCH("送出",$A4)),AND(TRIM($A4)="",NOT(ISNUMBER($D4)),N($G4)=0)),"","【未填合同期】"),IF($E4&lt;TODAY(),"【已到期】",IF($E4-TODAY()&lt;=提醒天数,"【即将到期，剩余"&amp;($E4-TODAY())&amp;"天】","【正常】")))&amp;IF(OR($AC4="安装免保",$AC4="技术免保",$AC4="质保期内"),"【"&amp;$AC4&amp;"】",""))</f>
        <v>【未填合同期】</v>
      </c>
      <c r="G4" s="201" t="n">
        <v>3200</v>
      </c>
      <c r="H4" s="199" t="n">
        <v>2</v>
      </c>
      <c r="I4" s="199" t="n">
        <v>1</v>
      </c>
      <c r="J4" s="202" t="n">
        <f aca="false">IF(OR(N($G4)=0,N($H4)=0),"",ROUND(N($G4)*N($H4)*IF(N($I4)=0,1,N($I4)),2))</f>
        <v>6400</v>
      </c>
      <c r="K4" s="199"/>
      <c r="L4" s="203" t="n">
        <f aca="false">IF(TRIM($B4&amp;$C4)="","",IF(AND(N($J4)=0,N($K4)=0),"",ROUND(N($J4)+N($K4),2)))</f>
        <v>6400</v>
      </c>
      <c r="M4" s="199"/>
      <c r="N4" s="199"/>
      <c r="O4" s="199"/>
      <c r="P4" s="199"/>
      <c r="Q4" s="199"/>
      <c r="R4" s="203"/>
      <c r="S4" s="204" t="str">
        <f aca="false">IF(TRIM($B4&amp;$C4)="","",IF(N($N4)=0,"",MAX(0,MIN(N($N4)-N($P4),N($V4)))))</f>
        <v/>
      </c>
      <c r="T4" s="204" t="str">
        <f aca="false">IF(TRIM($B4&amp;$C4)="","",IF(N($P4)&lt;=N($N4),"",N($P4)-N($N4)))</f>
        <v/>
      </c>
      <c r="U4" s="204" t="n">
        <f aca="false">IF(OR(TRIM($B4&amp;$C4)="",$V4=""),"",MAX(0,N($V4))-N($S4))</f>
        <v>6400</v>
      </c>
      <c r="V4" s="204" t="n">
        <f aca="false">IF(TRIM($B4&amp;$C4)="","",IF(AND(N($L4)=0,N($P4)+N($Q4)+N($R4)=0),"",ROUND(N($L4)-N($P4)-N($Q4)-N($R4),2)))</f>
        <v>6400</v>
      </c>
      <c r="W4" s="205" t="str">
        <f aca="false">IF(TRIM($B4&amp;$C4)="","",IF(N($L4)=0,IF((N($P4)+N($Q4)+N($R4))=0,"—未填单价","未填单价，已收 "&amp;TEXT((N($P4)+N($Q4)+N($R4)),"#,##0.00")),IF(N($V4)&gt;0.005,"欠 "&amp;TEXT(N($V4),"#,##0.00")&amp;IF(N($S4)&gt;0,"（开票未到账 "&amp;TEXT(N($S4),"#,##0.00")&amp;"）","")&amp;IF(N($U4)&gt;0,"（未开票 "&amp;TEXT(N($U4),"#,##0.00")&amp;"）",""),IF(N($V4)&lt;-0.005,"多收 "&amp;TEXT(-N($V4),"#,##0.00"),"✔ 已结清")))&amp;IF(N($T4)&gt;0,"｜到账未开票 "&amp;TEXT(N($T4),"#,##0.00")&amp;"，待补票","")&amp;IF(N($Q4)&gt;0,"｜收现 "&amp;TEXT(N($Q4),"#,##0.00"),"")&amp;IF(N($R4)&gt;0,"｜收款不开票 "&amp;TEXT(N($R4),"#,##0.00"),""))</f>
        <v>欠 6,400.00（未开票 6,400.00）</v>
      </c>
      <c r="X4" s="206"/>
      <c r="Y4" s="199"/>
      <c r="Z4" s="207" t="s">
        <v>1481</v>
      </c>
      <c r="AA4" s="199"/>
      <c r="AB4" s="203" t="str">
        <f aca="false">IF(OR(N($N4)=0,N($AA4)=0),"",ROUND(N($N4)/(1+N($AA4))*N($AA4),2))</f>
        <v/>
      </c>
      <c r="AC4" s="206"/>
      <c r="AD4" s="200" t="s">
        <v>1482</v>
      </c>
      <c r="AE4" s="208" t="str">
        <f aca="false">IF($AM4="","",IF($AM4=1,IF($AN4&gt;=1,"一次性·已到收款期","一次性·未到期"),$AD4&amp;" 第"&amp;$AN4&amp;"/"&amp;$AM4&amp;"期"))</f>
        <v/>
      </c>
      <c r="AF4" s="204" t="str">
        <f aca="false">IF(OR($AM4="",N($L4)=0),"",ROUND(N($J4)*$AN4/$AM4,2)+N($K4))</f>
        <v/>
      </c>
      <c r="AG4" s="204" t="str">
        <f aca="false">IF($AF4="","",MAX(0,ROUND($AF4-(N($P4)+N($Q4)+N($R4)),2)))</f>
        <v/>
      </c>
      <c r="AH4" s="204" t="str">
        <f aca="false">IF(OR(TRIM($B4&amp;$C4)="",NOT(ISNUMBER($D4))),"",SUMIFS($V$3:$V$1001,$AJ$3:$AJ$1001,$AJ4,$D$3:$D$1001,"&lt;"&amp;$D4))</f>
        <v/>
      </c>
      <c r="AI4" s="204" t="n">
        <f aca="false">IF(TRIM($B4&amp;$C4)="","",SUMIFS($V$3:$V$1001,$AJ$3:$AJ$1001,$AJ4))</f>
        <v>6400</v>
      </c>
      <c r="AJ4" s="208" t="str">
        <f aca="false">IF(TRIM($B4&amp;$C4)="","",TRIM($B4)&amp;"｜"&amp;TRIM($C4))</f>
        <v>天门市锦锦服装厂｜马少芳私人厂房</v>
      </c>
      <c r="AK4" s="204" t="n">
        <f aca="false">IF(TRIM($B4&amp;$C4)="","",MIN(N($N4),N($P4)))</f>
        <v>0</v>
      </c>
      <c r="AL4" s="209" t="str">
        <f aca="false">IF(ISNUMBER($D4),YEAR($D4),"")</f>
        <v/>
      </c>
      <c r="AM4" s="209" t="str">
        <f aca="false">IF(OR(TRIM($B4&amp;$C4)="",NOT(ISNUMBER($D4)),NOT(ISNUMBER($E4))),"",IF($E4&lt;$D4,"",IF(IF($AD4="半年付",2,IF($AD4="季度付",4,IF($AD4="月付",12,IF($AD4="半月付",24,1))))=1,1,MAX(1,ROUND(($E4-$D4+1)/365*IF($AD4="半年付",2,IF($AD4="季度付",4,IF($AD4="月付",12,IF($AD4="半月付",24,1)))),0)))))</f>
        <v/>
      </c>
      <c r="AN4" s="209" t="str">
        <f aca="true">IF($AM4="","",MIN($AM4,MAX(0,INT((TODAY()-付款宽限天数-$D4)/(($E4-$D4+1)/$AM4))+1)))</f>
        <v/>
      </c>
    </row>
    <row r="5" customFormat="false" ht="24" hidden="false" customHeight="false" outlineLevel="0" collapsed="false">
      <c r="B5" s="186" t="s">
        <v>1186</v>
      </c>
      <c r="C5" s="186" t="s">
        <v>1187</v>
      </c>
      <c r="D5" s="210" t="n">
        <v>46272</v>
      </c>
      <c r="E5" s="210" t="n">
        <v>46636</v>
      </c>
      <c r="F5" s="200" t="str">
        <f aca="true">IF(TRIM($B5&amp;$C5)="","",IF(OR(ISNUMBER(SEARCH("未",$A5)),ISNUMBER(SEARCH("送出",$A5)),AND(TRIM($A5)="",NOT(ISNUMBER($D5)),N($G5)=0)),"【合同未回】","")&amp;IF(NOT(ISNUMBER($E5)),IF(OR(ISNUMBER(SEARCH("未",$A5)),ISNUMBER(SEARCH("送出",$A5)),AND(TRIM($A5)="",NOT(ISNUMBER($D5)),N($G5)=0)),"","【未填合同期】"),IF($E5&lt;TODAY(),"【已到期】",IF($E5-TODAY()&lt;=提醒天数,"【即将到期，剩余"&amp;($E5-TODAY())&amp;"天】","【正常】")))&amp;IF(OR($AC5="安装免保",$AC5="技术免保",$AC5="质保期内"),"【"&amp;$AC5&amp;"】",""))</f>
        <v>【正常】</v>
      </c>
      <c r="G5" s="201" t="n">
        <v>3200</v>
      </c>
      <c r="H5" s="199" t="n">
        <v>1</v>
      </c>
      <c r="I5" s="199" t="n">
        <v>1</v>
      </c>
      <c r="J5" s="202" t="n">
        <f aca="false">IF(OR(N($G5)=0,N($H5)=0),"",ROUND(N($G5)*N($H5)*IF(N($I5)=0,1,N($I5)),2))</f>
        <v>3200</v>
      </c>
      <c r="K5" s="199"/>
      <c r="L5" s="203" t="n">
        <f aca="false">IF(TRIM($B5&amp;$C5)="","",IF(AND(N($J5)=0,N($K5)=0),"",ROUND(N($J5)+N($K5),2)))</f>
        <v>3200</v>
      </c>
      <c r="M5" s="199"/>
      <c r="N5" s="199"/>
      <c r="O5" s="199"/>
      <c r="P5" s="199"/>
      <c r="Q5" s="199"/>
      <c r="R5" s="203"/>
      <c r="S5" s="204" t="str">
        <f aca="false">IF(TRIM($B5&amp;$C5)="","",IF(N($N5)=0,"",MAX(0,MIN(N($N5)-N($P5),N($V5)))))</f>
        <v/>
      </c>
      <c r="T5" s="204" t="str">
        <f aca="false">IF(TRIM($B5&amp;$C5)="","",IF(N($P5)&lt;=N($N5),"",N($P5)-N($N5)))</f>
        <v/>
      </c>
      <c r="U5" s="204" t="n">
        <f aca="false">IF(OR(TRIM($B5&amp;$C5)="",$V5=""),"",MAX(0,N($V5))-N($S5))</f>
        <v>3200</v>
      </c>
      <c r="V5" s="204" t="n">
        <f aca="false">IF(TRIM($B5&amp;$C5)="","",IF(AND(N($L5)=0,N($P5)+N($Q5)+N($R5)=0),"",ROUND(N($L5)-N($P5)-N($Q5)-N($R5),2)))</f>
        <v>3200</v>
      </c>
      <c r="W5" s="205" t="str">
        <f aca="false">IF(TRIM($B5&amp;$C5)="","",IF(N($L5)=0,IF((N($P5)+N($Q5)+N($R5))=0,"—未填单价","未填单价，已收 "&amp;TEXT((N($P5)+N($Q5)+N($R5)),"#,##0.00")),IF(N($V5)&gt;0.005,"欠 "&amp;TEXT(N($V5),"#,##0.00")&amp;IF(N($S5)&gt;0,"（开票未到账 "&amp;TEXT(N($S5),"#,##0.00")&amp;"）","")&amp;IF(N($U5)&gt;0,"（未开票 "&amp;TEXT(N($U5),"#,##0.00")&amp;"）",""),IF(N($V5)&lt;-0.005,"多收 "&amp;TEXT(-N($V5),"#,##0.00"),"✔ 已结清")))&amp;IF(N($T5)&gt;0,"｜到账未开票 "&amp;TEXT(N($T5),"#,##0.00")&amp;"，待补票","")&amp;IF(N($Q5)&gt;0,"｜收现 "&amp;TEXT(N($Q5),"#,##0.00"),"")&amp;IF(N($R5)&gt;0,"｜收款不开票 "&amp;TEXT(N($R5),"#,##0.00"),""))</f>
        <v>欠 3,200.00（未开票 3,200.00）</v>
      </c>
      <c r="X5" s="206"/>
      <c r="Y5" s="199"/>
      <c r="Z5" s="207" t="s">
        <v>1481</v>
      </c>
      <c r="AA5" s="199"/>
      <c r="AB5" s="203" t="str">
        <f aca="false">IF(OR(N($N5)=0,N($AA5)=0),"",ROUND(N($N5)/(1+N($AA5))*N($AA5),2))</f>
        <v/>
      </c>
      <c r="AC5" s="206"/>
      <c r="AD5" s="200" t="s">
        <v>1482</v>
      </c>
      <c r="AE5" s="208" t="str">
        <f aca="false">IF($AM5="","",IF($AM5=1,IF($AN5&gt;=1,"一次性·已到收款期","一次性·未到期"),$AD5&amp;" 第"&amp;$AN5&amp;"/"&amp;$AM5&amp;"期"))</f>
        <v>一次性·已到收款期</v>
      </c>
      <c r="AF5" s="204" t="n">
        <f aca="false">IF(OR($AM5="",N($L5)=0),"",ROUND(N($J5)*$AN5/$AM5,2)+N($K5))</f>
        <v>3200</v>
      </c>
      <c r="AG5" s="204" t="n">
        <f aca="false">IF($AF5="","",MAX(0,ROUND($AF5-(N($P5)+N($Q5)+N($R5)),2)))</f>
        <v>3200</v>
      </c>
      <c r="AH5" s="204" t="n">
        <f aca="false">IF(OR(TRIM($B5&amp;$C5)="",NOT(ISNUMBER($D5))),"",SUMIFS($V$3:$V$1001,$AJ$3:$AJ$1001,$AJ5,$D$3:$D$1001,"&lt;"&amp;$D5))</f>
        <v>0</v>
      </c>
      <c r="AI5" s="204" t="n">
        <f aca="false">IF(TRIM($B5&amp;$C5)="","",SUMIFS($V$3:$V$1001,$AJ$3:$AJ$1001,$AJ5))</f>
        <v>3200</v>
      </c>
      <c r="AJ5" s="208" t="str">
        <f aca="false">IF(TRIM($B5&amp;$C5)="","",TRIM($B5)&amp;"｜"&amp;TRIM($C5))</f>
        <v>天门市世泰服饰加工厂｜世泰服饰（原陈磊私宒）</v>
      </c>
      <c r="AK5" s="204" t="n">
        <f aca="false">IF(TRIM($B5&amp;$C5)="","",MIN(N($N5),N($P5)))</f>
        <v>0</v>
      </c>
      <c r="AL5" s="209" t="n">
        <f aca="false">IF(ISNUMBER($D5),YEAR($D5),"")</f>
        <v>2026</v>
      </c>
      <c r="AM5" s="209" t="n">
        <f aca="false">IF(OR(TRIM($B5&amp;$C5)="",NOT(ISNUMBER($D5)),NOT(ISNUMBER($E5))),"",IF($E5&lt;$D5,"",IF(IF($AD5="半年付",2,IF($AD5="季度付",4,IF($AD5="月付",12,IF($AD5="半月付",24,1))))=1,1,MAX(1,ROUND(($E5-$D5+1)/365*IF($AD5="半年付",2,IF($AD5="季度付",4,IF($AD5="月付",12,IF($AD5="半月付",24,1)))),0)))))</f>
        <v>1</v>
      </c>
      <c r="AN5" s="209" t="n">
        <f aca="true">IF($AM5="","",MIN($AM5,MAX(0,INT((TODAY()-付款宽限天数-$D5)/(($E5-$D5+1)/$AM5))+1)))</f>
        <v>1</v>
      </c>
    </row>
    <row r="6" customFormat="false" ht="24" hidden="false" customHeight="false" outlineLevel="0" collapsed="false">
      <c r="B6" s="186" t="s">
        <v>1193</v>
      </c>
      <c r="C6" s="186" t="s">
        <v>1483</v>
      </c>
      <c r="D6" s="199"/>
      <c r="E6" s="199"/>
      <c r="F6" s="200" t="str">
        <f aca="true">IF(TRIM($B6&amp;$C6)="","",IF(OR(ISNUMBER(SEARCH("未",$A6)),ISNUMBER(SEARCH("送出",$A6)),AND(TRIM($A6)="",NOT(ISNUMBER($D6)),N($G6)=0)),"【合同未回】","")&amp;IF(NOT(ISNUMBER($E6)),IF(OR(ISNUMBER(SEARCH("未",$A6)),ISNUMBER(SEARCH("送出",$A6)),AND(TRIM($A6)="",NOT(ISNUMBER($D6)),N($G6)=0)),"","【未填合同期】"),IF($E6&lt;TODAY(),"【已到期】",IF($E6-TODAY()&lt;=提醒天数,"【即将到期，剩余"&amp;($E6-TODAY())&amp;"天】","【正常】")))&amp;IF(OR($AC6="安装免保",$AC6="技术免保",$AC6="质保期内"),"【"&amp;$AC6&amp;"】",""))</f>
        <v>【未填合同期】</v>
      </c>
      <c r="G6" s="201" t="n">
        <v>5000</v>
      </c>
      <c r="H6" s="199" t="n">
        <v>1</v>
      </c>
      <c r="I6" s="199" t="n">
        <v>1</v>
      </c>
      <c r="J6" s="202" t="n">
        <f aca="false">IF(OR(N($G6)=0,N($H6)=0),"",ROUND(N($G6)*N($H6)*IF(N($I6)=0,1,N($I6)),2))</f>
        <v>5000</v>
      </c>
      <c r="K6" s="199"/>
      <c r="L6" s="203" t="n">
        <f aca="false">IF(TRIM($B6&amp;$C6)="","",IF(AND(N($J6)=0,N($K6)=0),"",ROUND(N($J6)+N($K6),2)))</f>
        <v>5000</v>
      </c>
      <c r="M6" s="199"/>
      <c r="N6" s="199"/>
      <c r="O6" s="199"/>
      <c r="P6" s="199"/>
      <c r="Q6" s="199"/>
      <c r="R6" s="203"/>
      <c r="S6" s="204" t="str">
        <f aca="false">IF(TRIM($B6&amp;$C6)="","",IF(N($N6)=0,"",MAX(0,MIN(N($N6)-N($P6),N($V6)))))</f>
        <v/>
      </c>
      <c r="T6" s="204" t="str">
        <f aca="false">IF(TRIM($B6&amp;$C6)="","",IF(N($P6)&lt;=N($N6),"",N($P6)-N($N6)))</f>
        <v/>
      </c>
      <c r="U6" s="204" t="n">
        <f aca="false">IF(OR(TRIM($B6&amp;$C6)="",$V6=""),"",MAX(0,N($V6))-N($S6))</f>
        <v>5000</v>
      </c>
      <c r="V6" s="204" t="n">
        <f aca="false">IF(TRIM($B6&amp;$C6)="","",IF(AND(N($L6)=0,N($P6)+N($Q6)+N($R6)=0),"",ROUND(N($L6)-N($P6)-N($Q6)-N($R6),2)))</f>
        <v>5000</v>
      </c>
      <c r="W6" s="205" t="str">
        <f aca="false">IF(TRIM($B6&amp;$C6)="","",IF(N($L6)=0,IF((N($P6)+N($Q6)+N($R6))=0,"—未填单价","未填单价，已收 "&amp;TEXT((N($P6)+N($Q6)+N($R6)),"#,##0.00")),IF(N($V6)&gt;0.005,"欠 "&amp;TEXT(N($V6),"#,##0.00")&amp;IF(N($S6)&gt;0,"（开票未到账 "&amp;TEXT(N($S6),"#,##0.00")&amp;"）","")&amp;IF(N($U6)&gt;0,"（未开票 "&amp;TEXT(N($U6),"#,##0.00")&amp;"）",""),IF(N($V6)&lt;-0.005,"多收 "&amp;TEXT(-N($V6),"#,##0.00"),"✔ 已结清")))&amp;IF(N($T6)&gt;0,"｜到账未开票 "&amp;TEXT(N($T6),"#,##0.00")&amp;"，待补票","")&amp;IF(N($Q6)&gt;0,"｜收现 "&amp;TEXT(N($Q6),"#,##0.00"),"")&amp;IF(N($R6)&gt;0,"｜收款不开票 "&amp;TEXT(N($R6),"#,##0.00"),""))</f>
        <v>欠 5,000.00（未开票 5,000.00）</v>
      </c>
      <c r="X6" s="206"/>
      <c r="Y6" s="199"/>
      <c r="Z6" s="207" t="s">
        <v>1484</v>
      </c>
      <c r="AA6" s="199"/>
      <c r="AB6" s="203" t="str">
        <f aca="false">IF(OR(N($N6)=0,N($AA6)=0),"",ROUND(N($N6)/(1+N($AA6))*N($AA6),2))</f>
        <v/>
      </c>
      <c r="AC6" s="206"/>
      <c r="AD6" s="200" t="s">
        <v>1485</v>
      </c>
      <c r="AE6" s="208" t="str">
        <f aca="false">IF($AM6="","",IF($AM6=1,IF($AN6&gt;=1,"一次性·已到收款期","一次性·未到期"),$AD6&amp;" 第"&amp;$AN6&amp;"/"&amp;$AM6&amp;"期"))</f>
        <v/>
      </c>
      <c r="AF6" s="204" t="str">
        <f aca="false">IF(OR($AM6="",N($L6)=0),"",ROUND(N($J6)*$AN6/$AM6,2)+N($K6))</f>
        <v/>
      </c>
      <c r="AG6" s="204" t="str">
        <f aca="false">IF($AF6="","",MAX(0,ROUND($AF6-(N($P6)+N($Q6)+N($R6)),2)))</f>
        <v/>
      </c>
      <c r="AH6" s="204" t="str">
        <f aca="false">IF(OR(TRIM($B6&amp;$C6)="",NOT(ISNUMBER($D6))),"",SUMIFS($V$3:$V$1001,$AJ$3:$AJ$1001,$AJ6,$D$3:$D$1001,"&lt;"&amp;$D6))</f>
        <v/>
      </c>
      <c r="AI6" s="204" t="n">
        <f aca="false">IF(TRIM($B6&amp;$C6)="","",SUMIFS($V$3:$V$1001,$AJ$3:$AJ$1001,$AJ6))</f>
        <v>5000</v>
      </c>
      <c r="AJ6" s="208" t="str">
        <f aca="false">IF(TRIM($B6&amp;$C6)="","",TRIM($B6)&amp;"｜"&amp;TRIM($C6))</f>
        <v>中国邮政集团有限公司天门市分公司｜天门中国邮政</v>
      </c>
      <c r="AK6" s="204" t="n">
        <f aca="false">IF(TRIM($B6&amp;$C6)="","",MIN(N($N6),N($P6)))</f>
        <v>0</v>
      </c>
      <c r="AL6" s="209" t="str">
        <f aca="false">IF(ISNUMBER($D6),YEAR($D6),"")</f>
        <v/>
      </c>
      <c r="AM6" s="209" t="str">
        <f aca="false">IF(OR(TRIM($B6&amp;$C6)="",NOT(ISNUMBER($D6)),NOT(ISNUMBER($E6))),"",IF($E6&lt;$D6,"",IF(IF($AD6="半年付",2,IF($AD6="季度付",4,IF($AD6="月付",12,IF($AD6="半月付",24,1))))=1,1,MAX(1,ROUND(($E6-$D6+1)/365*IF($AD6="半年付",2,IF($AD6="季度付",4,IF($AD6="月付",12,IF($AD6="半月付",24,1)))),0)))))</f>
        <v/>
      </c>
      <c r="AN6" s="209" t="str">
        <f aca="true">IF($AM6="","",MIN($AM6,MAX(0,INT((TODAY()-付款宽限天数-$D6)/(($E6-$D6+1)/$AM6))+1)))</f>
        <v/>
      </c>
    </row>
    <row r="7" customFormat="false" ht="24" hidden="false" customHeight="false" outlineLevel="0" collapsed="false">
      <c r="B7" s="186" t="s">
        <v>1148</v>
      </c>
      <c r="C7" s="186" t="s">
        <v>1486</v>
      </c>
      <c r="D7" s="210"/>
      <c r="E7" s="210"/>
      <c r="F7" s="200" t="str">
        <f aca="true">IF(TRIM($B7&amp;$C7)="","",IF(OR(ISNUMBER(SEARCH("未",$A7)),ISNUMBER(SEARCH("送出",$A7)),AND(TRIM($A7)="",NOT(ISNUMBER($D7)),N($G7)=0)),"【合同未回】","")&amp;IF(NOT(ISNUMBER($E7)),IF(OR(ISNUMBER(SEARCH("未",$A7)),ISNUMBER(SEARCH("送出",$A7)),AND(TRIM($A7)="",NOT(ISNUMBER($D7)),N($G7)=0)),"","【未填合同期】"),IF($E7&lt;TODAY(),"【已到期】",IF($E7-TODAY()&lt;=提醒天数,"【即将到期，剩余"&amp;($E7-TODAY())&amp;"天】","【正常】")))&amp;IF(OR($AC7="安装免保",$AC7="技术免保",$AC7="质保期内"),"【"&amp;$AC7&amp;"】",""))</f>
        <v>【未填合同期】</v>
      </c>
      <c r="G7" s="201" t="n">
        <v>4000</v>
      </c>
      <c r="H7" s="199" t="n">
        <v>2</v>
      </c>
      <c r="I7" s="199" t="n">
        <v>1</v>
      </c>
      <c r="J7" s="202" t="n">
        <f aca="false">IF(OR(N($G7)=0,N($H7)=0),"",ROUND(N($G7)*N($H7)*IF(N($I7)=0,1,N($I7)),2))</f>
        <v>8000</v>
      </c>
      <c r="K7" s="199"/>
      <c r="L7" s="203" t="n">
        <f aca="false">IF(TRIM($B7&amp;$C7)="","",IF(AND(N($J7)=0,N($K7)=0),"",ROUND(N($J7)+N($K7),2)))</f>
        <v>8000</v>
      </c>
      <c r="M7" s="199"/>
      <c r="N7" s="199"/>
      <c r="O7" s="199"/>
      <c r="P7" s="199"/>
      <c r="Q7" s="199"/>
      <c r="R7" s="203"/>
      <c r="S7" s="204" t="str">
        <f aca="false">IF(TRIM($B7&amp;$C7)="","",IF(N($N7)=0,"",MAX(0,MIN(N($N7)-N($P7),N($V7)))))</f>
        <v/>
      </c>
      <c r="T7" s="204" t="str">
        <f aca="false">IF(TRIM($B7&amp;$C7)="","",IF(N($P7)&lt;=N($N7),"",N($P7)-N($N7)))</f>
        <v/>
      </c>
      <c r="U7" s="204" t="n">
        <f aca="false">IF(OR(TRIM($B7&amp;$C7)="",$V7=""),"",MAX(0,N($V7))-N($S7))</f>
        <v>8000</v>
      </c>
      <c r="V7" s="204" t="n">
        <f aca="false">IF(TRIM($B7&amp;$C7)="","",IF(AND(N($L7)=0,N($P7)+N($Q7)+N($R7)=0),"",ROUND(N($L7)-N($P7)-N($Q7)-N($R7),2)))</f>
        <v>8000</v>
      </c>
      <c r="W7" s="205" t="str">
        <f aca="false">IF(TRIM($B7&amp;$C7)="","",IF(N($L7)=0,IF((N($P7)+N($Q7)+N($R7))=0,"—未填单价","未填单价，已收 "&amp;TEXT((N($P7)+N($Q7)+N($R7)),"#,##0.00")),IF(N($V7)&gt;0.005,"欠 "&amp;TEXT(N($V7),"#,##0.00")&amp;IF(N($S7)&gt;0,"（开票未到账 "&amp;TEXT(N($S7),"#,##0.00")&amp;"）","")&amp;IF(N($U7)&gt;0,"（未开票 "&amp;TEXT(N($U7),"#,##0.00")&amp;"）",""),IF(N($V7)&lt;-0.005,"多收 "&amp;TEXT(-N($V7),"#,##0.00"),"✔ 已结清")))&amp;IF(N($T7)&gt;0,"｜到账未开票 "&amp;TEXT(N($T7),"#,##0.00")&amp;"，待补票","")&amp;IF(N($Q7)&gt;0,"｜收现 "&amp;TEXT(N($Q7),"#,##0.00"),"")&amp;IF(N($R7)&gt;0,"｜收款不开票 "&amp;TEXT(N($R7),"#,##0.00"),""))</f>
        <v>欠 8,000.00（未开票 8,000.00）</v>
      </c>
      <c r="X7" s="206"/>
      <c r="Y7" s="199"/>
      <c r="Z7" s="207" t="s">
        <v>1485</v>
      </c>
      <c r="AA7" s="199"/>
      <c r="AB7" s="203" t="str">
        <f aca="false">IF(OR(N($N7)=0,N($AA7)=0),"",ROUND(N($N7)/(1+N($AA7))*N($AA7),2))</f>
        <v/>
      </c>
      <c r="AC7" s="206"/>
      <c r="AD7" s="200" t="s">
        <v>1485</v>
      </c>
      <c r="AE7" s="208" t="str">
        <f aca="false">IF($AM7="","",IF($AM7=1,IF($AN7&gt;=1,"一次性·已到收款期","一次性·未到期"),$AD7&amp;" 第"&amp;$AN7&amp;"/"&amp;$AM7&amp;"期"))</f>
        <v/>
      </c>
      <c r="AF7" s="204" t="str">
        <f aca="false">IF(OR($AM7="",N($L7)=0),"",ROUND(N($J7)*$AN7/$AM7,2)+N($K7))</f>
        <v/>
      </c>
      <c r="AG7" s="204" t="str">
        <f aca="false">IF($AF7="","",MAX(0,ROUND($AF7-(N($P7)+N($Q7)+N($R7)),2)))</f>
        <v/>
      </c>
      <c r="AH7" s="204" t="str">
        <f aca="false">IF(OR(TRIM($B7&amp;$C7)="",NOT(ISNUMBER($D7))),"",SUMIFS($V$3:$V$1001,$AJ$3:$AJ$1001,$AJ7,$D$3:$D$1001,"&lt;"&amp;$D7))</f>
        <v/>
      </c>
      <c r="AI7" s="204" t="n">
        <f aca="false">IF(TRIM($B7&amp;$C7)="","",SUMIFS($V$3:$V$1001,$AJ$3:$AJ$1001,$AJ7))</f>
        <v>8000</v>
      </c>
      <c r="AJ7" s="208" t="str">
        <f aca="false">IF(TRIM($B7&amp;$C7)="","",TRIM($B7)&amp;"｜"&amp;TRIM($C7))</f>
        <v>天门市维佳物业服务有限责任公司｜天门宝安商业广场</v>
      </c>
      <c r="AK7" s="204" t="n">
        <f aca="false">IF(TRIM($B7&amp;$C7)="","",MIN(N($N7),N($P7)))</f>
        <v>0</v>
      </c>
      <c r="AL7" s="209" t="str">
        <f aca="false">IF(ISNUMBER($D7),YEAR($D7),"")</f>
        <v/>
      </c>
      <c r="AM7" s="209" t="str">
        <f aca="false">IF(OR(TRIM($B7&amp;$C7)="",NOT(ISNUMBER($D7)),NOT(ISNUMBER($E7))),"",IF($E7&lt;$D7,"",IF(IF($AD7="半年付",2,IF($AD7="季度付",4,IF($AD7="月付",12,IF($AD7="半月付",24,1))))=1,1,MAX(1,ROUND(($E7-$D7+1)/365*IF($AD7="半年付",2,IF($AD7="季度付",4,IF($AD7="月付",12,IF($AD7="半月付",24,1)))),0)))))</f>
        <v/>
      </c>
      <c r="AN7" s="209" t="str">
        <f aca="true">IF($AM7="","",MIN($AM7,MAX(0,INT((TODAY()-付款宽限天数-$D7)/(($E7-$D7+1)/$AM7))+1)))</f>
        <v/>
      </c>
    </row>
    <row r="8" customFormat="false" ht="24" hidden="false" customHeight="false" outlineLevel="0" collapsed="false">
      <c r="B8" s="186" t="s">
        <v>1158</v>
      </c>
      <c r="C8" s="186" t="s">
        <v>1486</v>
      </c>
      <c r="D8" s="211" t="n">
        <v>46327</v>
      </c>
      <c r="E8" s="211" t="n">
        <v>46691</v>
      </c>
      <c r="F8" s="200" t="str">
        <f aca="true">IF(TRIM($B8&amp;$C8)="","",IF(OR(ISNUMBER(SEARCH("未",$A8)),ISNUMBER(SEARCH("送出",$A8)),AND(TRIM($A8)="",NOT(ISNUMBER($D8)),N($G8)=0)),"【合同未回】","")&amp;IF(NOT(ISNUMBER($E8)),IF(OR(ISNUMBER(SEARCH("未",$A8)),ISNUMBER(SEARCH("送出",$A8)),AND(TRIM($A8)="",NOT(ISNUMBER($D8)),N($G8)=0)),"","【未填合同期】"),IF($E8&lt;TODAY(),"【已到期】",IF($E8-TODAY()&lt;=提醒天数,"【即将到期，剩余"&amp;($E8-TODAY())&amp;"天】","【正常】")))&amp;IF(OR($AC8="安装免保",$AC8="技术免保",$AC8="质保期内"),"【"&amp;$AC8&amp;"】",""))</f>
        <v>【正常】</v>
      </c>
      <c r="G8" s="201" t="n">
        <v>4000</v>
      </c>
      <c r="H8" s="199" t="n">
        <v>2</v>
      </c>
      <c r="I8" s="199" t="n">
        <v>1</v>
      </c>
      <c r="J8" s="202" t="n">
        <f aca="false">IF(OR(N($G8)=0,N($H8)=0),"",ROUND(N($G8)*N($H8)*IF(N($I8)=0,1,N($I8)),2))</f>
        <v>8000</v>
      </c>
      <c r="K8" s="199"/>
      <c r="L8" s="203" t="n">
        <f aca="false">IF(TRIM($B8&amp;$C8)="","",IF(AND(N($J8)=0,N($K8)=0),"",ROUND(N($J8)+N($K8),2)))</f>
        <v>8000</v>
      </c>
      <c r="M8" s="199"/>
      <c r="N8" s="199"/>
      <c r="O8" s="199"/>
      <c r="P8" s="199"/>
      <c r="Q8" s="199"/>
      <c r="R8" s="203"/>
      <c r="S8" s="204" t="str">
        <f aca="false">IF(TRIM($B8&amp;$C8)="","",IF(N($N8)=0,"",MAX(0,MIN(N($N8)-N($P8),N($V8)))))</f>
        <v/>
      </c>
      <c r="T8" s="204" t="str">
        <f aca="false">IF(TRIM($B8&amp;$C8)="","",IF(N($P8)&lt;=N($N8),"",N($P8)-N($N8)))</f>
        <v/>
      </c>
      <c r="U8" s="204" t="n">
        <f aca="false">IF(OR(TRIM($B8&amp;$C8)="",$V8=""),"",MAX(0,N($V8))-N($S8))</f>
        <v>8000</v>
      </c>
      <c r="V8" s="204" t="n">
        <f aca="false">IF(TRIM($B8&amp;$C8)="","",IF(AND(N($L8)=0,N($P8)+N($Q8)+N($R8)=0),"",ROUND(N($L8)-N($P8)-N($Q8)-N($R8),2)))</f>
        <v>8000</v>
      </c>
      <c r="W8" s="205" t="str">
        <f aca="false">IF(TRIM($B8&amp;$C8)="","",IF(N($L8)=0,IF((N($P8)+N($Q8)+N($R8))=0,"—未填单价","未填单价，已收 "&amp;TEXT((N($P8)+N($Q8)+N($R8)),"#,##0.00")),IF(N($V8)&gt;0.005,"欠 "&amp;TEXT(N($V8),"#,##0.00")&amp;IF(N($S8)&gt;0,"（开票未到账 "&amp;TEXT(N($S8),"#,##0.00")&amp;"）","")&amp;IF(N($U8)&gt;0,"（未开票 "&amp;TEXT(N($U8),"#,##0.00")&amp;"）",""),IF(N($V8)&lt;-0.005,"多收 "&amp;TEXT(-N($V8),"#,##0.00"),"✔ 已结清")))&amp;IF(N($T8)&gt;0,"｜到账未开票 "&amp;TEXT(N($T8),"#,##0.00")&amp;"，待补票","")&amp;IF(N($Q8)&gt;0,"｜收现 "&amp;TEXT(N($Q8),"#,##0.00"),"")&amp;IF(N($R8)&gt;0,"｜收款不开票 "&amp;TEXT(N($R8),"#,##0.00"),""))</f>
        <v>欠 8,000.00（未开票 8,000.00）</v>
      </c>
      <c r="X8" s="206"/>
      <c r="Y8" s="199"/>
      <c r="Z8" s="212" t="s">
        <v>1484</v>
      </c>
      <c r="AA8" s="199"/>
      <c r="AB8" s="203" t="str">
        <f aca="false">IF(OR(N($N8)=0,N($AA8)=0),"",ROUND(N($N8)/(1+N($AA8))*N($AA8),2))</f>
        <v/>
      </c>
      <c r="AC8" s="206"/>
      <c r="AD8" s="200" t="s">
        <v>1485</v>
      </c>
      <c r="AE8" s="208" t="str">
        <f aca="false">IF($AM8="","",IF($AM8=1,IF($AN8&gt;=1,"一次性·已到收款期","一次性·未到期"),$AD8&amp;" 第"&amp;$AN8&amp;"/"&amp;$AM8&amp;"期"))</f>
        <v>半年付 第0/2期</v>
      </c>
      <c r="AF8" s="204" t="n">
        <f aca="false">IF(OR($AM8="",N($L8)=0),"",ROUND(N($J8)*$AN8/$AM8,2)+N($K8))</f>
        <v>0</v>
      </c>
      <c r="AG8" s="204" t="n">
        <f aca="false">IF($AF8="","",MAX(0,ROUND($AF8-(N($P8)+N($Q8)+N($R8)),2)))</f>
        <v>0</v>
      </c>
      <c r="AH8" s="204" t="n">
        <f aca="false">IF(OR(TRIM($B8&amp;$C8)="",NOT(ISNUMBER($D8))),"",SUMIFS($V$3:$V$1001,$AJ$3:$AJ$1001,$AJ8,$D$3:$D$1001,"&lt;"&amp;$D8))</f>
        <v>0</v>
      </c>
      <c r="AI8" s="204" t="n">
        <f aca="false">IF(TRIM($B8&amp;$C8)="","",SUMIFS($V$3:$V$1001,$AJ$3:$AJ$1001,$AJ8))</f>
        <v>8000</v>
      </c>
      <c r="AJ8" s="208" t="str">
        <f aca="false">IF(TRIM($B8&amp;$C8)="","",TRIM($B8)&amp;"｜"&amp;TRIM($C8))</f>
        <v>天门市衣世界服装批发城｜天门宝安商业广场</v>
      </c>
      <c r="AK8" s="204" t="n">
        <f aca="false">IF(TRIM($B8&amp;$C8)="","",MIN(N($N8),N($P8)))</f>
        <v>0</v>
      </c>
      <c r="AL8" s="209" t="n">
        <f aca="false">IF(ISNUMBER($D8),YEAR($D8),"")</f>
        <v>2026</v>
      </c>
      <c r="AM8" s="209" t="n">
        <f aca="false">IF(OR(TRIM($B8&amp;$C8)="",NOT(ISNUMBER($D8)),NOT(ISNUMBER($E8))),"",IF($E8&lt;$D8,"",IF(IF($AD8="半年付",2,IF($AD8="季度付",4,IF($AD8="月付",12,IF($AD8="半月付",24,1))))=1,1,MAX(1,ROUND(($E8-$D8+1)/365*IF($AD8="半年付",2,IF($AD8="季度付",4,IF($AD8="月付",12,IF($AD8="半月付",24,1)))),0)))))</f>
        <v>2</v>
      </c>
      <c r="AN8" s="209" t="n">
        <f aca="true">IF($AM8="","",MIN($AM8,MAX(0,INT((TODAY()-付款宽限天数-$D8)/(($E8-$D8+1)/$AM8))+1)))</f>
        <v>0</v>
      </c>
    </row>
    <row r="9" customFormat="false" ht="24" hidden="false" customHeight="false" outlineLevel="0" collapsed="false">
      <c r="B9" s="186" t="s">
        <v>1209</v>
      </c>
      <c r="C9" s="186" t="s">
        <v>1487</v>
      </c>
      <c r="D9" s="199"/>
      <c r="E9" s="199"/>
      <c r="F9" s="200" t="str">
        <f aca="true">IF(TRIM($B9&amp;$C9)="","",IF(OR(ISNUMBER(SEARCH("未",$A9)),ISNUMBER(SEARCH("送出",$A9)),AND(TRIM($A9)="",NOT(ISNUMBER($D9)),N($G9)=0)),"【合同未回】","")&amp;IF(NOT(ISNUMBER($E9)),IF(OR(ISNUMBER(SEARCH("未",$A9)),ISNUMBER(SEARCH("送出",$A9)),AND(TRIM($A9)="",NOT(ISNUMBER($D9)),N($G9)=0)),"","【未填合同期】"),IF($E9&lt;TODAY(),"【已到期】",IF($E9-TODAY()&lt;=提醒天数,"【即将到期，剩余"&amp;($E9-TODAY())&amp;"天】","【正常】")))&amp;IF(OR($AC9="安装免保",$AC9="技术免保",$AC9="质保期内"),"【"&amp;$AC9&amp;"】",""))</f>
        <v>【未填合同期】</v>
      </c>
      <c r="G9" s="201" t="n">
        <v>3000</v>
      </c>
      <c r="H9" s="199" t="n">
        <v>1</v>
      </c>
      <c r="I9" s="199" t="n">
        <v>1</v>
      </c>
      <c r="J9" s="202" t="n">
        <f aca="false">IF(OR(N($G9)=0,N($H9)=0),"",ROUND(N($G9)*N($H9)*IF(N($I9)=0,1,N($I9)),2))</f>
        <v>3000</v>
      </c>
      <c r="K9" s="199"/>
      <c r="L9" s="203" t="n">
        <f aca="false">IF(TRIM($B9&amp;$C9)="","",IF(AND(N($J9)=0,N($K9)=0),"",ROUND(N($J9)+N($K9),2)))</f>
        <v>3000</v>
      </c>
      <c r="M9" s="199"/>
      <c r="N9" s="199"/>
      <c r="O9" s="199"/>
      <c r="P9" s="199"/>
      <c r="Q9" s="199"/>
      <c r="R9" s="203"/>
      <c r="S9" s="204" t="str">
        <f aca="false">IF(TRIM($B9&amp;$C9)="","",IF(N($N9)=0,"",MAX(0,MIN(N($N9)-N($P9),N($V9)))))</f>
        <v/>
      </c>
      <c r="T9" s="204" t="str">
        <f aca="false">IF(TRIM($B9&amp;$C9)="","",IF(N($P9)&lt;=N($N9),"",N($P9)-N($N9)))</f>
        <v/>
      </c>
      <c r="U9" s="204" t="n">
        <f aca="false">IF(OR(TRIM($B9&amp;$C9)="",$V9=""),"",MAX(0,N($V9))-N($S9))</f>
        <v>3000</v>
      </c>
      <c r="V9" s="204" t="n">
        <f aca="false">IF(TRIM($B9&amp;$C9)="","",IF(AND(N($L9)=0,N($P9)+N($Q9)+N($R9)=0),"",ROUND(N($L9)-N($P9)-N($Q9)-N($R9),2)))</f>
        <v>3000</v>
      </c>
      <c r="W9" s="205" t="str">
        <f aca="false">IF(TRIM($B9&amp;$C9)="","",IF(N($L9)=0,IF((N($P9)+N($Q9)+N($R9))=0,"—未填单价","未填单价，已收 "&amp;TEXT((N($P9)+N($Q9)+N($R9)),"#,##0.00")),IF(N($V9)&gt;0.005,"欠 "&amp;TEXT(N($V9),"#,##0.00")&amp;IF(N($S9)&gt;0,"（开票未到账 "&amp;TEXT(N($S9),"#,##0.00")&amp;"）","")&amp;IF(N($U9)&gt;0,"（未开票 "&amp;TEXT(N($U9),"#,##0.00")&amp;"）",""),IF(N($V9)&lt;-0.005,"多收 "&amp;TEXT(-N($V9),"#,##0.00"),"✔ 已结清")))&amp;IF(N($T9)&gt;0,"｜到账未开票 "&amp;TEXT(N($T9),"#,##0.00")&amp;"，待补票","")&amp;IF(N($Q9)&gt;0,"｜收现 "&amp;TEXT(N($Q9),"#,##0.00"),"")&amp;IF(N($R9)&gt;0,"｜收款不开票 "&amp;TEXT(N($R9),"#,##0.00"),""))</f>
        <v>欠 3,000.00（未开票 3,000.00）</v>
      </c>
      <c r="X9" s="206"/>
      <c r="Y9" s="199"/>
      <c r="Z9" s="207" t="s">
        <v>1481</v>
      </c>
      <c r="AA9" s="199"/>
      <c r="AB9" s="203" t="str">
        <f aca="false">IF(OR(N($N9)=0,N($AA9)=0),"",ROUND(N($N9)/(1+N($AA9))*N($AA9),2))</f>
        <v/>
      </c>
      <c r="AC9" s="206"/>
      <c r="AD9" s="200" t="s">
        <v>1482</v>
      </c>
      <c r="AE9" s="208" t="str">
        <f aca="false">IF($AM9="","",IF($AM9=1,IF($AN9&gt;=1,"一次性·已到收款期","一次性·未到期"),$AD9&amp;" 第"&amp;$AN9&amp;"/"&amp;$AM9&amp;"期"))</f>
        <v/>
      </c>
      <c r="AF9" s="204" t="str">
        <f aca="false">IF(OR($AM9="",N($L9)=0),"",ROUND(N($J9)*$AN9/$AM9,2)+N($K9))</f>
        <v/>
      </c>
      <c r="AG9" s="204" t="str">
        <f aca="false">IF($AF9="","",MAX(0,ROUND($AF9-(N($P9)+N($Q9)+N($R9)),2)))</f>
        <v/>
      </c>
      <c r="AH9" s="204" t="str">
        <f aca="false">IF(OR(TRIM($B9&amp;$C9)="",NOT(ISNUMBER($D9))),"",SUMIFS($V$3:$V$1001,$AJ$3:$AJ$1001,$AJ9,$D$3:$D$1001,"&lt;"&amp;$D9))</f>
        <v/>
      </c>
      <c r="AI9" s="204" t="n">
        <f aca="false">IF(TRIM($B9&amp;$C9)="","",SUMIFS($V$3:$V$1001,$AJ$3:$AJ$1001,$AJ9))</f>
        <v>3000</v>
      </c>
      <c r="AJ9" s="208" t="str">
        <f aca="false">IF(TRIM($B9&amp;$C9)="","",TRIM($B9)&amp;"｜"&amp;TRIM($C9))</f>
        <v>天门市岳口洪兴宾馆｜天门岳口洪兴宾馆</v>
      </c>
      <c r="AK9" s="204" t="n">
        <f aca="false">IF(TRIM($B9&amp;$C9)="","",MIN(N($N9),N($P9)))</f>
        <v>0</v>
      </c>
      <c r="AL9" s="209" t="str">
        <f aca="false">IF(ISNUMBER($D9),YEAR($D9),"")</f>
        <v/>
      </c>
      <c r="AM9" s="209" t="str">
        <f aca="false">IF(OR(TRIM($B9&amp;$C9)="",NOT(ISNUMBER($D9)),NOT(ISNUMBER($E9))),"",IF($E9&lt;$D9,"",IF(IF($AD9="半年付",2,IF($AD9="季度付",4,IF($AD9="月付",12,IF($AD9="半月付",24,1))))=1,1,MAX(1,ROUND(($E9-$D9+1)/365*IF($AD9="半年付",2,IF($AD9="季度付",4,IF($AD9="月付",12,IF($AD9="半月付",24,1)))),0)))))</f>
        <v/>
      </c>
      <c r="AN9" s="209" t="str">
        <f aca="true">IF($AM9="","",MIN($AM9,MAX(0,INT((TODAY()-付款宽限天数-$D9)/(($E9-$D9+1)/$AM9))+1)))</f>
        <v/>
      </c>
    </row>
    <row r="10" customFormat="false" ht="24" hidden="false" customHeight="false" outlineLevel="0" collapsed="false">
      <c r="B10" s="186" t="s">
        <v>1177</v>
      </c>
      <c r="C10" s="186" t="s">
        <v>1178</v>
      </c>
      <c r="D10" s="213"/>
      <c r="E10" s="214"/>
      <c r="F10" s="200" t="str">
        <f aca="true">IF(TRIM($B10&amp;$C10)="","",IF(OR(ISNUMBER(SEARCH("未",$A10)),ISNUMBER(SEARCH("送出",$A10)),AND(TRIM($A10)="",NOT(ISNUMBER($D10)),N($G10)=0)),"【合同未回】","")&amp;IF(NOT(ISNUMBER($E10)),IF(OR(ISNUMBER(SEARCH("未",$A10)),ISNUMBER(SEARCH("送出",$A10)),AND(TRIM($A10)="",NOT(ISNUMBER($D10)),N($G10)=0)),"","【未填合同期】"),IF($E10&lt;TODAY(),"【已到期】",IF($E10-TODAY()&lt;=提醒天数,"【即将到期，剩余"&amp;($E10-TODAY())&amp;"天】","【正常】")))&amp;IF(OR($AC10="安装免保",$AC10="技术免保",$AC10="质保期内"),"【"&amp;$AC10&amp;"】",""))</f>
        <v>【未填合同期】</v>
      </c>
      <c r="G10" s="201" t="n">
        <v>4000</v>
      </c>
      <c r="H10" s="199" t="n">
        <v>2</v>
      </c>
      <c r="I10" s="199" t="n">
        <v>1</v>
      </c>
      <c r="J10" s="202" t="n">
        <f aca="false">IF(OR(N($G10)=0,N($H10)=0),"",ROUND(N($G10)*N($H10)*IF(N($I10)=0,1,N($I10)),2))</f>
        <v>8000</v>
      </c>
      <c r="K10" s="199"/>
      <c r="L10" s="203" t="n">
        <f aca="false">IF(TRIM($B10&amp;$C10)="","",IF(AND(N($J10)=0,N($K10)=0),"",ROUND(N($J10)+N($K10),2)))</f>
        <v>8000</v>
      </c>
      <c r="M10" s="199"/>
      <c r="N10" s="199"/>
      <c r="O10" s="199"/>
      <c r="P10" s="199"/>
      <c r="Q10" s="199"/>
      <c r="R10" s="203"/>
      <c r="S10" s="204" t="str">
        <f aca="false">IF(TRIM($B10&amp;$C10)="","",IF(N($N10)=0,"",MAX(0,MIN(N($N10)-N($P10),N($V10)))))</f>
        <v/>
      </c>
      <c r="T10" s="204" t="str">
        <f aca="false">IF(TRIM($B10&amp;$C10)="","",IF(N($P10)&lt;=N($N10),"",N($P10)-N($N10)))</f>
        <v/>
      </c>
      <c r="U10" s="204" t="n">
        <f aca="false">IF(OR(TRIM($B10&amp;$C10)="",$V10=""),"",MAX(0,N($V10))-N($S10))</f>
        <v>8000</v>
      </c>
      <c r="V10" s="204" t="n">
        <f aca="false">IF(TRIM($B10&amp;$C10)="","",IF(AND(N($L10)=0,N($P10)+N($Q10)+N($R10)=0),"",ROUND(N($L10)-N($P10)-N($Q10)-N($R10),2)))</f>
        <v>8000</v>
      </c>
      <c r="W10" s="205" t="str">
        <f aca="false">IF(TRIM($B10&amp;$C10)="","",IF(N($L10)=0,IF((N($P10)+N($Q10)+N($R10))=0,"—未填单价","未填单价，已收 "&amp;TEXT((N($P10)+N($Q10)+N($R10)),"#,##0.00")),IF(N($V10)&gt;0.005,"欠 "&amp;TEXT(N($V10),"#,##0.00")&amp;IF(N($S10)&gt;0,"（开票未到账 "&amp;TEXT(N($S10),"#,##0.00")&amp;"）","")&amp;IF(N($U10)&gt;0,"（未开票 "&amp;TEXT(N($U10),"#,##0.00")&amp;"）",""),IF(N($V10)&lt;-0.005,"多收 "&amp;TEXT(-N($V10),"#,##0.00"),"✔ 已结清")))&amp;IF(N($T10)&gt;0,"｜到账未开票 "&amp;TEXT(N($T10),"#,##0.00")&amp;"，待补票","")&amp;IF(N($Q10)&gt;0,"｜收现 "&amp;TEXT(N($Q10),"#,##0.00"),"")&amp;IF(N($R10)&gt;0,"｜收款不开票 "&amp;TEXT(N($R10),"#,##0.00"),""))</f>
        <v>欠 8,000.00（未开票 8,000.00）</v>
      </c>
      <c r="X10" s="206"/>
      <c r="Y10" s="199"/>
      <c r="Z10" s="207" t="s">
        <v>1481</v>
      </c>
      <c r="AA10" s="199"/>
      <c r="AB10" s="203" t="str">
        <f aca="false">IF(OR(N($N10)=0,N($AA10)=0),"",ROUND(N($N10)/(1+N($AA10))*N($AA10),2))</f>
        <v/>
      </c>
      <c r="AC10" s="206"/>
      <c r="AD10" s="200" t="s">
        <v>1482</v>
      </c>
      <c r="AE10" s="208" t="str">
        <f aca="false">IF($AM10="","",IF($AM10=1,IF($AN10&gt;=1,"一次性·已到收款期","一次性·未到期"),$AD10&amp;" 第"&amp;$AN10&amp;"/"&amp;$AM10&amp;"期"))</f>
        <v/>
      </c>
      <c r="AF10" s="204" t="str">
        <f aca="false">IF(OR($AM10="",N($L10)=0),"",ROUND(N($J10)*$AN10/$AM10,2)+N($K10))</f>
        <v/>
      </c>
      <c r="AG10" s="204" t="str">
        <f aca="false">IF($AF10="","",MAX(0,ROUND($AF10-(N($P10)+N($Q10)+N($R10)),2)))</f>
        <v/>
      </c>
      <c r="AH10" s="204" t="str">
        <f aca="false">IF(OR(TRIM($B10&amp;$C10)="",NOT(ISNUMBER($D10))),"",SUMIFS($V$3:$V$1001,$AJ$3:$AJ$1001,$AJ10,$D$3:$D$1001,"&lt;"&amp;$D10))</f>
        <v/>
      </c>
      <c r="AI10" s="204" t="n">
        <f aca="false">IF(TRIM($B10&amp;$C10)="","",SUMIFS($V$3:$V$1001,$AJ$3:$AJ$1001,$AJ10))</f>
        <v>8000</v>
      </c>
      <c r="AJ10" s="208" t="str">
        <f aca="false">IF(TRIM($B10&amp;$C10)="","",TRIM($B10)&amp;"｜"&amp;TRIM($C10))</f>
        <v>天门市鑫佳宜购物广场九真店｜九真鑫佳宜超市</v>
      </c>
      <c r="AK10" s="204" t="n">
        <f aca="false">IF(TRIM($B10&amp;$C10)="","",MIN(N($N10),N($P10)))</f>
        <v>0</v>
      </c>
      <c r="AL10" s="209" t="str">
        <f aca="false">IF(ISNUMBER($D10),YEAR($D10),"")</f>
        <v/>
      </c>
      <c r="AM10" s="209" t="str">
        <f aca="false">IF(OR(TRIM($B10&amp;$C10)="",NOT(ISNUMBER($D10)),NOT(ISNUMBER($E10))),"",IF($E10&lt;$D10,"",IF(IF($AD10="半年付",2,IF($AD10="季度付",4,IF($AD10="月付",12,IF($AD10="半月付",24,1))))=1,1,MAX(1,ROUND(($E10-$D10+1)/365*IF($AD10="半年付",2,IF($AD10="季度付",4,IF($AD10="月付",12,IF($AD10="半月付",24,1)))),0)))))</f>
        <v/>
      </c>
      <c r="AN10" s="209" t="str">
        <f aca="true">IF($AM10="","",MIN($AM10,MAX(0,INT((TODAY()-付款宽限天数-$D10)/(($E10-$D10+1)/$AM10))+1)))</f>
        <v/>
      </c>
    </row>
    <row r="11" customFormat="false" ht="24" hidden="false" customHeight="false" outlineLevel="0" collapsed="false">
      <c r="B11" s="186" t="s">
        <v>1212</v>
      </c>
      <c r="C11" s="186" t="s">
        <v>1213</v>
      </c>
      <c r="D11" s="199"/>
      <c r="E11" s="199"/>
      <c r="F11" s="200" t="str">
        <f aca="true">IF(TRIM($B11&amp;$C11)="","",IF(OR(ISNUMBER(SEARCH("未",$A11)),ISNUMBER(SEARCH("送出",$A11)),AND(TRIM($A11)="",NOT(ISNUMBER($D11)),N($G11)=0)),"【合同未回】","")&amp;IF(NOT(ISNUMBER($E11)),IF(OR(ISNUMBER(SEARCH("未",$A11)),ISNUMBER(SEARCH("送出",$A11)),AND(TRIM($A11)="",NOT(ISNUMBER($D11)),N($G11)=0)),"","【未填合同期】"),IF($E11&lt;TODAY(),"【已到期】",IF($E11-TODAY()&lt;=提醒天数,"【即将到期，剩余"&amp;($E11-TODAY())&amp;"天】","【正常】")))&amp;IF(OR($AC11="安装免保",$AC11="技术免保",$AC11="质保期内"),"【"&amp;$AC11&amp;"】",""))</f>
        <v>【未填合同期】</v>
      </c>
      <c r="G11" s="201" t="n">
        <v>4000</v>
      </c>
      <c r="H11" s="199" t="n">
        <v>2</v>
      </c>
      <c r="I11" s="199" t="n">
        <v>1</v>
      </c>
      <c r="J11" s="202" t="n">
        <f aca="false">IF(OR(N($G11)=0,N($H11)=0),"",ROUND(N($G11)*N($H11)*IF(N($I11)=0,1,N($I11)),2))</f>
        <v>8000</v>
      </c>
      <c r="K11" s="199"/>
      <c r="L11" s="203" t="n">
        <f aca="false">IF(TRIM($B11&amp;$C11)="","",IF(AND(N($J11)=0,N($K11)=0),"",ROUND(N($J11)+N($K11),2)))</f>
        <v>8000</v>
      </c>
      <c r="M11" s="199"/>
      <c r="N11" s="199"/>
      <c r="O11" s="199"/>
      <c r="P11" s="199"/>
      <c r="Q11" s="199"/>
      <c r="R11" s="203"/>
      <c r="S11" s="204" t="str">
        <f aca="false">IF(TRIM($B11&amp;$C11)="","",IF(N($N11)=0,"",MAX(0,MIN(N($N11)-N($P11),N($V11)))))</f>
        <v/>
      </c>
      <c r="T11" s="204" t="str">
        <f aca="false">IF(TRIM($B11&amp;$C11)="","",IF(N($P11)&lt;=N($N11),"",N($P11)-N($N11)))</f>
        <v/>
      </c>
      <c r="U11" s="204" t="n">
        <f aca="false">IF(OR(TRIM($B11&amp;$C11)="",$V11=""),"",MAX(0,N($V11))-N($S11))</f>
        <v>8000</v>
      </c>
      <c r="V11" s="204" t="n">
        <f aca="false">IF(TRIM($B11&amp;$C11)="","",IF(AND(N($L11)=0,N($P11)+N($Q11)+N($R11)=0),"",ROUND(N($L11)-N($P11)-N($Q11)-N($R11),2)))</f>
        <v>8000</v>
      </c>
      <c r="W11" s="205" t="str">
        <f aca="false">IF(TRIM($B11&amp;$C11)="","",IF(N($L11)=0,IF((N($P11)+N($Q11)+N($R11))=0,"—未填单价","未填单价，已收 "&amp;TEXT((N($P11)+N($Q11)+N($R11)),"#,##0.00")),IF(N($V11)&gt;0.005,"欠 "&amp;TEXT(N($V11),"#,##0.00")&amp;IF(N($S11)&gt;0,"（开票未到账 "&amp;TEXT(N($S11),"#,##0.00")&amp;"）","")&amp;IF(N($U11)&gt;0,"（未开票 "&amp;TEXT(N($U11),"#,##0.00")&amp;"）",""),IF(N($V11)&lt;-0.005,"多收 "&amp;TEXT(-N($V11),"#,##0.00"),"✔ 已结清")))&amp;IF(N($T11)&gt;0,"｜到账未开票 "&amp;TEXT(N($T11),"#,##0.00")&amp;"，待补票","")&amp;IF(N($Q11)&gt;0,"｜收现 "&amp;TEXT(N($Q11),"#,##0.00"),"")&amp;IF(N($R11)&gt;0,"｜收款不开票 "&amp;TEXT(N($R11),"#,##0.00"),""))</f>
        <v>欠 8,000.00（未开票 8,000.00）</v>
      </c>
      <c r="X11" s="206"/>
      <c r="Y11" s="199"/>
      <c r="Z11" s="207" t="s">
        <v>1481</v>
      </c>
      <c r="AA11" s="199"/>
      <c r="AB11" s="203" t="str">
        <f aca="false">IF(OR(N($N11)=0,N($AA11)=0),"",ROUND(N($N11)/(1+N($AA11))*N($AA11),2))</f>
        <v/>
      </c>
      <c r="AC11" s="206"/>
      <c r="AD11" s="200" t="s">
        <v>1482</v>
      </c>
      <c r="AE11" s="208" t="str">
        <f aca="false">IF($AM11="","",IF($AM11=1,IF($AN11&gt;=1,"一次性·已到收款期","一次性·未到期"),$AD11&amp;" 第"&amp;$AN11&amp;"/"&amp;$AM11&amp;"期"))</f>
        <v/>
      </c>
      <c r="AF11" s="204" t="str">
        <f aca="false">IF(OR($AM11="",N($L11)=0),"",ROUND(N($J11)*$AN11/$AM11,2)+N($K11))</f>
        <v/>
      </c>
      <c r="AG11" s="204" t="str">
        <f aca="false">IF($AF11="","",MAX(0,ROUND($AF11-(N($P11)+N($Q11)+N($R11)),2)))</f>
        <v/>
      </c>
      <c r="AH11" s="204" t="str">
        <f aca="false">IF(OR(TRIM($B11&amp;$C11)="",NOT(ISNUMBER($D11))),"",SUMIFS($V$3:$V$1001,$AJ$3:$AJ$1001,$AJ11,$D$3:$D$1001,"&lt;"&amp;$D11))</f>
        <v/>
      </c>
      <c r="AI11" s="204" t="n">
        <f aca="false">IF(TRIM($B11&amp;$C11)="","",SUMIFS($V$3:$V$1001,$AJ$3:$AJ$1001,$AJ11))</f>
        <v>8000</v>
      </c>
      <c r="AJ11" s="208" t="str">
        <f aca="false">IF(TRIM($B11&amp;$C11)="","",TRIM($B11)&amp;"｜"&amp;TRIM($C11))</f>
        <v>天门市家万福超市（个体工商户）｜原杨正在项目</v>
      </c>
      <c r="AK11" s="204" t="n">
        <f aca="false">IF(TRIM($B11&amp;$C11)="","",MIN(N($N11),N($P11)))</f>
        <v>0</v>
      </c>
      <c r="AL11" s="209" t="str">
        <f aca="false">IF(ISNUMBER($D11),YEAR($D11),"")</f>
        <v/>
      </c>
      <c r="AM11" s="209" t="str">
        <f aca="false">IF(OR(TRIM($B11&amp;$C11)="",NOT(ISNUMBER($D11)),NOT(ISNUMBER($E11))),"",IF($E11&lt;$D11,"",IF(IF($AD11="半年付",2,IF($AD11="季度付",4,IF($AD11="月付",12,IF($AD11="半月付",24,1))))=1,1,MAX(1,ROUND(($E11-$D11+1)/365*IF($AD11="半年付",2,IF($AD11="季度付",4,IF($AD11="月付",12,IF($AD11="半月付",24,1)))),0)))))</f>
        <v/>
      </c>
      <c r="AN11" s="209" t="str">
        <f aca="true">IF($AM11="","",MIN($AM11,MAX(0,INT((TODAY()-付款宽限天数-$D11)/(($E11-$D11+1)/$AM11))+1)))</f>
        <v/>
      </c>
    </row>
    <row r="12" customFormat="false" ht="24" hidden="false" customHeight="false" outlineLevel="0" collapsed="false">
      <c r="B12" s="186" t="s">
        <v>1488</v>
      </c>
      <c r="C12" s="186" t="s">
        <v>1489</v>
      </c>
      <c r="D12" s="199"/>
      <c r="E12" s="199"/>
      <c r="F12" s="200" t="str">
        <f aca="true">IF(TRIM($B12&amp;$C12)="","",IF(OR(ISNUMBER(SEARCH("未",$A12)),ISNUMBER(SEARCH("送出",$A12)),AND(TRIM($A12)="",NOT(ISNUMBER($D12)),N($G12)=0)),"【合同未回】","")&amp;IF(NOT(ISNUMBER($E12)),IF(OR(ISNUMBER(SEARCH("未",$A12)),ISNUMBER(SEARCH("送出",$A12)),AND(TRIM($A12)="",NOT(ISNUMBER($D12)),N($G12)=0)),"","【未填合同期】"),IF($E12&lt;TODAY(),"【已到期】",IF($E12-TODAY()&lt;=提醒天数,"【即将到期，剩余"&amp;($E12-TODAY())&amp;"天】","【正常】")))&amp;IF(OR($AC12="安装免保",$AC12="技术免保",$AC12="质保期内"),"【"&amp;$AC12&amp;"】",""))</f>
        <v>【未填合同期】</v>
      </c>
      <c r="G12" s="201" t="n">
        <v>4000</v>
      </c>
      <c r="H12" s="199" t="n">
        <v>1</v>
      </c>
      <c r="I12" s="199" t="n">
        <v>1</v>
      </c>
      <c r="J12" s="202" t="n">
        <f aca="false">IF(OR(N($G12)=0,N($H12)=0),"",ROUND(N($G12)*N($H12)*IF(N($I12)=0,1,N($I12)),2))</f>
        <v>4000</v>
      </c>
      <c r="K12" s="199"/>
      <c r="L12" s="203" t="n">
        <f aca="false">IF(TRIM($B12&amp;$C12)="","",IF(AND(N($J12)=0,N($K12)=0),"",ROUND(N($J12)+N($K12),2)))</f>
        <v>4000</v>
      </c>
      <c r="M12" s="199"/>
      <c r="N12" s="199"/>
      <c r="O12" s="199"/>
      <c r="P12" s="199"/>
      <c r="Q12" s="199"/>
      <c r="R12" s="203"/>
      <c r="S12" s="204" t="str">
        <f aca="false">IF(TRIM($B12&amp;$C12)="","",IF(N($N12)=0,"",MAX(0,MIN(N($N12)-N($P12),N($V12)))))</f>
        <v/>
      </c>
      <c r="T12" s="204" t="str">
        <f aca="false">IF(TRIM($B12&amp;$C12)="","",IF(N($P12)&lt;=N($N12),"",N($P12)-N($N12)))</f>
        <v/>
      </c>
      <c r="U12" s="204" t="n">
        <f aca="false">IF(OR(TRIM($B12&amp;$C12)="",$V12=""),"",MAX(0,N($V12))-N($S12))</f>
        <v>4000</v>
      </c>
      <c r="V12" s="204" t="n">
        <f aca="false">IF(TRIM($B12&amp;$C12)="","",IF(AND(N($L12)=0,N($P12)+N($Q12)+N($R12)=0),"",ROUND(N($L12)-N($P12)-N($Q12)-N($R12),2)))</f>
        <v>4000</v>
      </c>
      <c r="W12" s="205" t="str">
        <f aca="false">IF(TRIM($B12&amp;$C12)="","",IF(N($L12)=0,IF((N($P12)+N($Q12)+N($R12))=0,"—未填单价","未填单价，已收 "&amp;TEXT((N($P12)+N($Q12)+N($R12)),"#,##0.00")),IF(N($V12)&gt;0.005,"欠 "&amp;TEXT(N($V12),"#,##0.00")&amp;IF(N($S12)&gt;0,"（开票未到账 "&amp;TEXT(N($S12),"#,##0.00")&amp;"）","")&amp;IF(N($U12)&gt;0,"（未开票 "&amp;TEXT(N($U12),"#,##0.00")&amp;"）",""),IF(N($V12)&lt;-0.005,"多收 "&amp;TEXT(-N($V12),"#,##0.00"),"✔ 已结清")))&amp;IF(N($T12)&gt;0,"｜到账未开票 "&amp;TEXT(N($T12),"#,##0.00")&amp;"，待补票","")&amp;IF(N($Q12)&gt;0,"｜收现 "&amp;TEXT(N($Q12),"#,##0.00"),"")&amp;IF(N($R12)&gt;0,"｜收款不开票 "&amp;TEXT(N($R12),"#,##0.00"),""))</f>
        <v>欠 4,000.00（未开票 4,000.00）</v>
      </c>
      <c r="X12" s="206"/>
      <c r="Y12" s="199"/>
      <c r="Z12" s="207" t="s">
        <v>1481</v>
      </c>
      <c r="AA12" s="199"/>
      <c r="AB12" s="203" t="str">
        <f aca="false">IF(OR(N($N12)=0,N($AA12)=0),"",ROUND(N($N12)/(1+N($AA12))*N($AA12),2))</f>
        <v/>
      </c>
      <c r="AC12" s="206"/>
      <c r="AD12" s="200" t="s">
        <v>1482</v>
      </c>
      <c r="AE12" s="208" t="str">
        <f aca="false">IF($AM12="","",IF($AM12=1,IF($AN12&gt;=1,"一次性·已到收款期","一次性·未到期"),$AD12&amp;" 第"&amp;$AN12&amp;"/"&amp;$AM12&amp;"期"))</f>
        <v/>
      </c>
      <c r="AF12" s="204" t="str">
        <f aca="false">IF(OR($AM12="",N($L12)=0),"",ROUND(N($J12)*$AN12/$AM12,2)+N($K12))</f>
        <v/>
      </c>
      <c r="AG12" s="204" t="str">
        <f aca="false">IF($AF12="","",MAX(0,ROUND($AF12-(N($P12)+N($Q12)+N($R12)),2)))</f>
        <v/>
      </c>
      <c r="AH12" s="204" t="str">
        <f aca="false">IF(OR(TRIM($B12&amp;$C12)="",NOT(ISNUMBER($D12))),"",SUMIFS($V$3:$V$1001,$AJ$3:$AJ$1001,$AJ12,$D$3:$D$1001,"&lt;"&amp;$D12))</f>
        <v/>
      </c>
      <c r="AI12" s="204" t="n">
        <f aca="false">IF(TRIM($B12&amp;$C12)="","",SUMIFS($V$3:$V$1001,$AJ$3:$AJ$1001,$AJ12))</f>
        <v>4000</v>
      </c>
      <c r="AJ12" s="208" t="str">
        <f aca="false">IF(TRIM($B12&amp;$C12)="","",TRIM($B12)&amp;"｜"&amp;TRIM($C12))</f>
        <v>天门市珩隆超市有限公司｜九真客梯项目</v>
      </c>
      <c r="AK12" s="204" t="n">
        <f aca="false">IF(TRIM($B12&amp;$C12)="","",MIN(N($N12),N($P12)))</f>
        <v>0</v>
      </c>
      <c r="AL12" s="209" t="str">
        <f aca="false">IF(ISNUMBER($D12),YEAR($D12),"")</f>
        <v/>
      </c>
      <c r="AM12" s="209" t="str">
        <f aca="false">IF(OR(TRIM($B12&amp;$C12)="",NOT(ISNUMBER($D12)),NOT(ISNUMBER($E12))),"",IF($E12&lt;$D12,"",IF(IF($AD12="半年付",2,IF($AD12="季度付",4,IF($AD12="月付",12,IF($AD12="半月付",24,1))))=1,1,MAX(1,ROUND(($E12-$D12+1)/365*IF($AD12="半年付",2,IF($AD12="季度付",4,IF($AD12="月付",12,IF($AD12="半月付",24,1)))),0)))))</f>
        <v/>
      </c>
      <c r="AN12" s="209" t="str">
        <f aca="true">IF($AM12="","",MIN($AM12,MAX(0,INT((TODAY()-付款宽限天数-$D12)/(($E12-$D12+1)/$AM12))+1)))</f>
        <v/>
      </c>
    </row>
    <row r="13" customFormat="false" ht="24" hidden="false" customHeight="false" outlineLevel="0" collapsed="false">
      <c r="F13" s="188" t="str">
        <f aca="true">IF(TRIM($B13&amp;$C13)="","",IF(OR(ISNUMBER(SEARCH("未",$A13)),ISNUMBER(SEARCH("送出",$A13)),AND(TRIM($A13)="",NOT(ISNUMBER($D13)),N($G13)=0)),"【合同未回】","")&amp;IF(NOT(ISNUMBER($E13)),IF(OR(ISNUMBER(SEARCH("未",$A13)),ISNUMBER(SEARCH("送出",$A13)),AND(TRIM($A13)="",NOT(ISNUMBER($D13)),N($G13)=0)),"","【未填合同期】"),IF($E13&lt;TODAY(),"【已到期】",IF($E13-TODAY()&lt;=提醒天数,"【即将到期，剩余"&amp;($E13-TODAY())&amp;"天】","【正常】")))&amp;IF(OR($AC13="安装免保",$AC13="技术免保",$AC13="质保期内"),"【"&amp;$AC13&amp;"】",""))</f>
        <v/>
      </c>
      <c r="J13" s="192" t="str">
        <f aca="false">IF(OR(N($G13)=0,N($H13)=0),"",ROUND(N($G13)*N($H13)*IF(N($I13)=0,1,N($I13)),2))</f>
        <v/>
      </c>
      <c r="L13" s="192" t="str">
        <f aca="false">IF(TRIM($B13&amp;$C13)="","",IF(AND(N($J13)=0,N($K13)=0),"",ROUND(N($J13)+N($K13),2)))</f>
        <v/>
      </c>
      <c r="R13" s="192"/>
      <c r="S13" s="193" t="str">
        <f aca="false">IF(TRIM($B13&amp;$C13)="","",IF(N($N13)=0,"",MAX(0,MIN(N($N13)-N($P13),N($V13)))))</f>
        <v/>
      </c>
      <c r="T13" s="193" t="str">
        <f aca="false">IF(TRIM($B13&amp;$C13)="","",IF(N($P13)&lt;=N($N13),"",N($P13)-N($N13)))</f>
        <v/>
      </c>
      <c r="U13" s="193" t="str">
        <f aca="false">IF(OR(TRIM($B13&amp;$C13)="",$V13=""),"",MAX(0,N($V13))-N($S13))</f>
        <v/>
      </c>
      <c r="V13" s="193" t="str">
        <f aca="false">IF(TRIM($B13&amp;$C13)="","",IF(AND(N($L13)=0,N($P13)+N($Q13)+N($R13)=0),"",ROUND(N($L13)-N($P13)-N($Q13)-N($R13),2)))</f>
        <v/>
      </c>
      <c r="W13" s="194" t="str">
        <f aca="false">IF(TRIM($B13&amp;$C13)="","",IF(N($L13)=0,IF((N($P13)+N($Q13)+N($R13))=0,"—未填单价","未填单价，已收 "&amp;TEXT((N($P13)+N($Q13)+N($R13)),"#,##0.00")),IF(N($V13)&gt;0.005,"欠 "&amp;TEXT(N($V13),"#,##0.00")&amp;IF(N($S13)&gt;0,"（开票未到账 "&amp;TEXT(N($S13),"#,##0.00")&amp;"）","")&amp;IF(N($U13)&gt;0,"（未开票 "&amp;TEXT(N($U13),"#,##0.00")&amp;"）",""),IF(N($V13)&lt;-0.005,"多收 "&amp;TEXT(-N($V13),"#,##0.00"),"✔ 已结清")))&amp;IF(N($T13)&gt;0,"｜到账未开票 "&amp;TEXT(N($T13),"#,##0.00")&amp;"，待补票","")&amp;IF(N($Q13)&gt;0,"｜收现 "&amp;TEXT(N($Q13),"#,##0.00"),"")&amp;IF(N($R13)&gt;0,"｜收款不开票 "&amp;TEXT(N($R13),"#,##0.00"),""))</f>
        <v/>
      </c>
      <c r="X13" s="195"/>
      <c r="AB13" s="192" t="str">
        <f aca="false">IF(OR(N($N13)=0,N($AA13)=0),"",ROUND(N($N13)/(1+N($AA13))*N($AA13),2))</f>
        <v/>
      </c>
      <c r="AC13" s="195"/>
      <c r="AD13" s="188"/>
      <c r="AE13" s="197" t="str">
        <f aca="false">IF($AM13="","",IF($AM13=1,IF($AN13&gt;=1,"一次性·已到收款期","一次性·未到期"),$AD13&amp;" 第"&amp;$AN13&amp;"/"&amp;$AM13&amp;"期"))</f>
        <v/>
      </c>
      <c r="AF13" s="193" t="str">
        <f aca="false">IF(OR($AM13="",N($L13)=0),"",ROUND(N($J13)*$AN13/$AM13,2)+N($K13))</f>
        <v/>
      </c>
      <c r="AG13" s="193" t="str">
        <f aca="false">IF($AF13="","",MAX(0,ROUND($AF13-(N($P13)+N($Q13)+N($R13)),2)))</f>
        <v/>
      </c>
      <c r="AH13" s="193" t="str">
        <f aca="false">IF(OR(TRIM($B13&amp;$C13)="",NOT(ISNUMBER($D13))),"",SUMIFS($V$3:$V$1001,$AJ$3:$AJ$1001,$AJ13,$D$3:$D$1001,"&lt;"&amp;$D13))</f>
        <v/>
      </c>
      <c r="AI13" s="193" t="str">
        <f aca="false">IF(TRIM($B13&amp;$C13)="","",SUMIFS($V$3:$V$1001,$AJ$3:$AJ$1001,$AJ13))</f>
        <v/>
      </c>
      <c r="AJ13" s="197" t="str">
        <f aca="false">IF(TRIM($B13&amp;$C13)="","",TRIM($B13)&amp;"｜"&amp;TRIM($C13))</f>
        <v/>
      </c>
      <c r="AK13" s="193" t="str">
        <f aca="false">IF(TRIM($B13&amp;$C13)="","",MIN(N($N13),N($P13)))</f>
        <v/>
      </c>
      <c r="AL13" s="198" t="str">
        <f aca="false">IF(ISNUMBER($D13),YEAR($D13),"")</f>
        <v/>
      </c>
      <c r="AM13" s="198" t="str">
        <f aca="false">IF(OR(TRIM($B13&amp;$C13)="",NOT(ISNUMBER($D13)),NOT(ISNUMBER($E13))),"",IF($E13&lt;$D13,"",IF(IF($AD13="半年付",2,IF($AD13="季度付",4,IF($AD13="月付",12,IF($AD13="半月付",24,1))))=1,1,MAX(1,ROUND(($E13-$D13+1)/365*IF($AD13="半年付",2,IF($AD13="季度付",4,IF($AD13="月付",12,IF($AD13="半月付",24,1)))),0)))))</f>
        <v/>
      </c>
      <c r="AN13" s="198" t="str">
        <f aca="true">IF($AM13="","",MIN($AM13,MAX(0,INT((TODAY()-付款宽限天数-$D13)/(($E13-$D13+1)/$AM13))+1)))</f>
        <v/>
      </c>
    </row>
    <row r="14" customFormat="false" ht="24" hidden="false" customHeight="false" outlineLevel="0" collapsed="false">
      <c r="F14" s="188" t="str">
        <f aca="true">IF(TRIM($B14&amp;$C14)="","",IF(OR(ISNUMBER(SEARCH("未",$A14)),ISNUMBER(SEARCH("送出",$A14)),AND(TRIM($A14)="",NOT(ISNUMBER($D14)),N($G14)=0)),"【合同未回】","")&amp;IF(NOT(ISNUMBER($E14)),IF(OR(ISNUMBER(SEARCH("未",$A14)),ISNUMBER(SEARCH("送出",$A14)),AND(TRIM($A14)="",NOT(ISNUMBER($D14)),N($G14)=0)),"","【未填合同期】"),IF($E14&lt;TODAY(),"【已到期】",IF($E14-TODAY()&lt;=提醒天数,"【即将到期，剩余"&amp;($E14-TODAY())&amp;"天】","【正常】")))&amp;IF(OR($AC14="安装免保",$AC14="技术免保",$AC14="质保期内"),"【"&amp;$AC14&amp;"】",""))</f>
        <v/>
      </c>
      <c r="J14" s="192" t="str">
        <f aca="false">IF(OR(N($G14)=0,N($H14)=0),"",ROUND(N($G14)*N($H14)*IF(N($I14)=0,1,N($I14)),2))</f>
        <v/>
      </c>
      <c r="L14" s="192" t="str">
        <f aca="false">IF(TRIM($B14&amp;$C14)="","",IF(AND(N($J14)=0,N($K14)=0),"",ROUND(N($J14)+N($K14),2)))</f>
        <v/>
      </c>
      <c r="R14" s="192"/>
      <c r="S14" s="193" t="str">
        <f aca="false">IF(TRIM($B14&amp;$C14)="","",IF(N($N14)=0,"",MAX(0,MIN(N($N14)-N($P14),N($V14)))))</f>
        <v/>
      </c>
      <c r="T14" s="193" t="str">
        <f aca="false">IF(TRIM($B14&amp;$C14)="","",IF(N($P14)&lt;=N($N14),"",N($P14)-N($N14)))</f>
        <v/>
      </c>
      <c r="U14" s="193" t="str">
        <f aca="false">IF(OR(TRIM($B14&amp;$C14)="",$V14=""),"",MAX(0,N($V14))-N($S14))</f>
        <v/>
      </c>
      <c r="V14" s="193" t="str">
        <f aca="false">IF(TRIM($B14&amp;$C14)="","",IF(AND(N($L14)=0,N($P14)+N($Q14)+N($R14)=0),"",ROUND(N($L14)-N($P14)-N($Q14)-N($R14),2)))</f>
        <v/>
      </c>
      <c r="W14" s="194" t="str">
        <f aca="false">IF(TRIM($B14&amp;$C14)="","",IF(N($L14)=0,IF((N($P14)+N($Q14)+N($R14))=0,"—未填单价","未填单价，已收 "&amp;TEXT((N($P14)+N($Q14)+N($R14)),"#,##0.00")),IF(N($V14)&gt;0.005,"欠 "&amp;TEXT(N($V14),"#,##0.00")&amp;IF(N($S14)&gt;0,"（开票未到账 "&amp;TEXT(N($S14),"#,##0.00")&amp;"）","")&amp;IF(N($U14)&gt;0,"（未开票 "&amp;TEXT(N($U14),"#,##0.00")&amp;"）",""),IF(N($V14)&lt;-0.005,"多收 "&amp;TEXT(-N($V14),"#,##0.00"),"✔ 已结清")))&amp;IF(N($T14)&gt;0,"｜到账未开票 "&amp;TEXT(N($T14),"#,##0.00")&amp;"，待补票","")&amp;IF(N($Q14)&gt;0,"｜收现 "&amp;TEXT(N($Q14),"#,##0.00"),"")&amp;IF(N($R14)&gt;0,"｜收款不开票 "&amp;TEXT(N($R14),"#,##0.00"),""))</f>
        <v/>
      </c>
      <c r="X14" s="195"/>
      <c r="AB14" s="192" t="str">
        <f aca="false">IF(OR(N($N14)=0,N($AA14)=0),"",ROUND(N($N14)/(1+N($AA14))*N($AA14),2))</f>
        <v/>
      </c>
      <c r="AC14" s="195"/>
      <c r="AD14" s="188"/>
      <c r="AE14" s="197" t="str">
        <f aca="false">IF($AM14="","",IF($AM14=1,IF($AN14&gt;=1,"一次性·已到收款期","一次性·未到期"),$AD14&amp;" 第"&amp;$AN14&amp;"/"&amp;$AM14&amp;"期"))</f>
        <v/>
      </c>
      <c r="AF14" s="193" t="str">
        <f aca="false">IF(OR($AM14="",N($L14)=0),"",ROUND(N($J14)*$AN14/$AM14,2)+N($K14))</f>
        <v/>
      </c>
      <c r="AG14" s="193" t="str">
        <f aca="false">IF($AF14="","",MAX(0,ROUND($AF14-(N($P14)+N($Q14)+N($R14)),2)))</f>
        <v/>
      </c>
      <c r="AH14" s="193" t="str">
        <f aca="false">IF(OR(TRIM($B14&amp;$C14)="",NOT(ISNUMBER($D14))),"",SUMIFS($V$3:$V$1001,$AJ$3:$AJ$1001,$AJ14,$D$3:$D$1001,"&lt;"&amp;$D14))</f>
        <v/>
      </c>
      <c r="AI14" s="193" t="str">
        <f aca="false">IF(TRIM($B14&amp;$C14)="","",SUMIFS($V$3:$V$1001,$AJ$3:$AJ$1001,$AJ14))</f>
        <v/>
      </c>
      <c r="AJ14" s="197" t="str">
        <f aca="false">IF(TRIM($B14&amp;$C14)="","",TRIM($B14)&amp;"｜"&amp;TRIM($C14))</f>
        <v/>
      </c>
      <c r="AK14" s="193" t="str">
        <f aca="false">IF(TRIM($B14&amp;$C14)="","",MIN(N($N14),N($P14)))</f>
        <v/>
      </c>
      <c r="AL14" s="198" t="str">
        <f aca="false">IF(ISNUMBER($D14),YEAR($D14),"")</f>
        <v/>
      </c>
      <c r="AM14" s="198" t="str">
        <f aca="false">IF(OR(TRIM($B14&amp;$C14)="",NOT(ISNUMBER($D14)),NOT(ISNUMBER($E14))),"",IF($E14&lt;$D14,"",IF(IF($AD14="半年付",2,IF($AD14="季度付",4,IF($AD14="月付",12,IF($AD14="半月付",24,1))))=1,1,MAX(1,ROUND(($E14-$D14+1)/365*IF($AD14="半年付",2,IF($AD14="季度付",4,IF($AD14="月付",12,IF($AD14="半月付",24,1)))),0)))))</f>
        <v/>
      </c>
      <c r="AN14" s="198" t="str">
        <f aca="true">IF($AM14="","",MIN($AM14,MAX(0,INT((TODAY()-付款宽限天数-$D14)/(($E14-$D14+1)/$AM14))+1)))</f>
        <v/>
      </c>
    </row>
    <row r="15" customFormat="false" ht="24" hidden="false" customHeight="false" outlineLevel="0" collapsed="false">
      <c r="F15" s="188" t="str">
        <f aca="true">IF(TRIM($B15&amp;$C15)="","",IF(OR(ISNUMBER(SEARCH("未",$A15)),ISNUMBER(SEARCH("送出",$A15)),AND(TRIM($A15)="",NOT(ISNUMBER($D15)),N($G15)=0)),"【合同未回】","")&amp;IF(NOT(ISNUMBER($E15)),IF(OR(ISNUMBER(SEARCH("未",$A15)),ISNUMBER(SEARCH("送出",$A15)),AND(TRIM($A15)="",NOT(ISNUMBER($D15)),N($G15)=0)),"","【未填合同期】"),IF($E15&lt;TODAY(),"【已到期】",IF($E15-TODAY()&lt;=提醒天数,"【即将到期，剩余"&amp;($E15-TODAY())&amp;"天】","【正常】")))&amp;IF(OR($AC15="安装免保",$AC15="技术免保",$AC15="质保期内"),"【"&amp;$AC15&amp;"】",""))</f>
        <v/>
      </c>
      <c r="J15" s="192" t="str">
        <f aca="false">IF(OR(N($G15)=0,N($H15)=0),"",ROUND(N($G15)*N($H15)*IF(N($I15)=0,1,N($I15)),2))</f>
        <v/>
      </c>
      <c r="L15" s="192" t="str">
        <f aca="false">IF(TRIM($B15&amp;$C15)="","",IF(AND(N($J15)=0,N($K15)=0),"",ROUND(N($J15)+N($K15),2)))</f>
        <v/>
      </c>
      <c r="R15" s="192"/>
      <c r="S15" s="193" t="str">
        <f aca="false">IF(TRIM($B15&amp;$C15)="","",IF(N($N15)=0,"",MAX(0,MIN(N($N15)-N($P15),N($V15)))))</f>
        <v/>
      </c>
      <c r="T15" s="193" t="str">
        <f aca="false">IF(TRIM($B15&amp;$C15)="","",IF(N($P15)&lt;=N($N15),"",N($P15)-N($N15)))</f>
        <v/>
      </c>
      <c r="U15" s="193" t="str">
        <f aca="false">IF(OR(TRIM($B15&amp;$C15)="",$V15=""),"",MAX(0,N($V15))-N($S15))</f>
        <v/>
      </c>
      <c r="V15" s="193" t="str">
        <f aca="false">IF(TRIM($B15&amp;$C15)="","",IF(AND(N($L15)=0,N($P15)+N($Q15)+N($R15)=0),"",ROUND(N($L15)-N($P15)-N($Q15)-N($R15),2)))</f>
        <v/>
      </c>
      <c r="W15" s="194" t="str">
        <f aca="false">IF(TRIM($B15&amp;$C15)="","",IF(N($L15)=0,IF((N($P15)+N($Q15)+N($R15))=0,"—未填单价","未填单价，已收 "&amp;TEXT((N($P15)+N($Q15)+N($R15)),"#,##0.00")),IF(N($V15)&gt;0.005,"欠 "&amp;TEXT(N($V15),"#,##0.00")&amp;IF(N($S15)&gt;0,"（开票未到账 "&amp;TEXT(N($S15),"#,##0.00")&amp;"）","")&amp;IF(N($U15)&gt;0,"（未开票 "&amp;TEXT(N($U15),"#,##0.00")&amp;"）",""),IF(N($V15)&lt;-0.005,"多收 "&amp;TEXT(-N($V15),"#,##0.00"),"✔ 已结清")))&amp;IF(N($T15)&gt;0,"｜到账未开票 "&amp;TEXT(N($T15),"#,##0.00")&amp;"，待补票","")&amp;IF(N($Q15)&gt;0,"｜收现 "&amp;TEXT(N($Q15),"#,##0.00"),"")&amp;IF(N($R15)&gt;0,"｜收款不开票 "&amp;TEXT(N($R15),"#,##0.00"),""))</f>
        <v/>
      </c>
      <c r="X15" s="195"/>
      <c r="AB15" s="192" t="str">
        <f aca="false">IF(OR(N($N15)=0,N($AA15)=0),"",ROUND(N($N15)/(1+N($AA15))*N($AA15),2))</f>
        <v/>
      </c>
      <c r="AC15" s="195"/>
      <c r="AD15" s="188"/>
      <c r="AE15" s="197" t="str">
        <f aca="false">IF($AM15="","",IF($AM15=1,IF($AN15&gt;=1,"一次性·已到收款期","一次性·未到期"),$AD15&amp;" 第"&amp;$AN15&amp;"/"&amp;$AM15&amp;"期"))</f>
        <v/>
      </c>
      <c r="AF15" s="193" t="str">
        <f aca="false">IF(OR($AM15="",N($L15)=0),"",ROUND(N($J15)*$AN15/$AM15,2)+N($K15))</f>
        <v/>
      </c>
      <c r="AG15" s="193" t="str">
        <f aca="false">IF($AF15="","",MAX(0,ROUND($AF15-(N($P15)+N($Q15)+N($R15)),2)))</f>
        <v/>
      </c>
      <c r="AH15" s="193" t="str">
        <f aca="false">IF(OR(TRIM($B15&amp;$C15)="",NOT(ISNUMBER($D15))),"",SUMIFS($V$3:$V$1001,$AJ$3:$AJ$1001,$AJ15,$D$3:$D$1001,"&lt;"&amp;$D15))</f>
        <v/>
      </c>
      <c r="AI15" s="193" t="str">
        <f aca="false">IF(TRIM($B15&amp;$C15)="","",SUMIFS($V$3:$V$1001,$AJ$3:$AJ$1001,$AJ15))</f>
        <v/>
      </c>
      <c r="AJ15" s="197" t="str">
        <f aca="false">IF(TRIM($B15&amp;$C15)="","",TRIM($B15)&amp;"｜"&amp;TRIM($C15))</f>
        <v/>
      </c>
      <c r="AK15" s="193" t="str">
        <f aca="false">IF(TRIM($B15&amp;$C15)="","",MIN(N($N15),N($P15)))</f>
        <v/>
      </c>
      <c r="AL15" s="198" t="str">
        <f aca="false">IF(ISNUMBER($D15),YEAR($D15),"")</f>
        <v/>
      </c>
      <c r="AM15" s="198" t="str">
        <f aca="false">IF(OR(TRIM($B15&amp;$C15)="",NOT(ISNUMBER($D15)),NOT(ISNUMBER($E15))),"",IF($E15&lt;$D15,"",IF(IF($AD15="半年付",2,IF($AD15="季度付",4,IF($AD15="月付",12,IF($AD15="半月付",24,1))))=1,1,MAX(1,ROUND(($E15-$D15+1)/365*IF($AD15="半年付",2,IF($AD15="季度付",4,IF($AD15="月付",12,IF($AD15="半月付",24,1)))),0)))))</f>
        <v/>
      </c>
      <c r="AN15" s="198" t="str">
        <f aca="true">IF($AM15="","",MIN($AM15,MAX(0,INT((TODAY()-付款宽限天数-$D15)/(($E15-$D15+1)/$AM15))+1)))</f>
        <v/>
      </c>
    </row>
    <row r="16" customFormat="false" ht="24" hidden="false" customHeight="false" outlineLevel="0" collapsed="false">
      <c r="F16" s="188" t="str">
        <f aca="true">IF(TRIM($B16&amp;$C16)="","",IF(OR(ISNUMBER(SEARCH("未",$A16)),ISNUMBER(SEARCH("送出",$A16)),AND(TRIM($A16)="",NOT(ISNUMBER($D16)),N($G16)=0)),"【合同未回】","")&amp;IF(NOT(ISNUMBER($E16)),IF(OR(ISNUMBER(SEARCH("未",$A16)),ISNUMBER(SEARCH("送出",$A16)),AND(TRIM($A16)="",NOT(ISNUMBER($D16)),N($G16)=0)),"","【未填合同期】"),IF($E16&lt;TODAY(),"【已到期】",IF($E16-TODAY()&lt;=提醒天数,"【即将到期，剩余"&amp;($E16-TODAY())&amp;"天】","【正常】")))&amp;IF(OR($AC16="安装免保",$AC16="技术免保",$AC16="质保期内"),"【"&amp;$AC16&amp;"】",""))</f>
        <v/>
      </c>
      <c r="J16" s="192" t="str">
        <f aca="false">IF(OR(N($G16)=0,N($H16)=0),"",ROUND(N($G16)*N($H16)*IF(N($I16)=0,1,N($I16)),2))</f>
        <v/>
      </c>
      <c r="L16" s="192" t="str">
        <f aca="false">IF(TRIM($B16&amp;$C16)="","",IF(AND(N($J16)=0,N($K16)=0),"",ROUND(N($J16)+N($K16),2)))</f>
        <v/>
      </c>
      <c r="R16" s="192"/>
      <c r="S16" s="193" t="str">
        <f aca="false">IF(TRIM($B16&amp;$C16)="","",IF(N($N16)=0,"",MAX(0,MIN(N($N16)-N($P16),N($V16)))))</f>
        <v/>
      </c>
      <c r="T16" s="193" t="str">
        <f aca="false">IF(TRIM($B16&amp;$C16)="","",IF(N($P16)&lt;=N($N16),"",N($P16)-N($N16)))</f>
        <v/>
      </c>
      <c r="U16" s="193" t="str">
        <f aca="false">IF(OR(TRIM($B16&amp;$C16)="",$V16=""),"",MAX(0,N($V16))-N($S16))</f>
        <v/>
      </c>
      <c r="V16" s="193" t="str">
        <f aca="false">IF(TRIM($B16&amp;$C16)="","",IF(AND(N($L16)=0,N($P16)+N($Q16)+N($R16)=0),"",ROUND(N($L16)-N($P16)-N($Q16)-N($R16),2)))</f>
        <v/>
      </c>
      <c r="W16" s="194" t="str">
        <f aca="false">IF(TRIM($B16&amp;$C16)="","",IF(N($L16)=0,IF((N($P16)+N($Q16)+N($R16))=0,"—未填单价","未填单价，已收 "&amp;TEXT((N($P16)+N($Q16)+N($R16)),"#,##0.00")),IF(N($V16)&gt;0.005,"欠 "&amp;TEXT(N($V16),"#,##0.00")&amp;IF(N($S16)&gt;0,"（开票未到账 "&amp;TEXT(N($S16),"#,##0.00")&amp;"）","")&amp;IF(N($U16)&gt;0,"（未开票 "&amp;TEXT(N($U16),"#,##0.00")&amp;"）",""),IF(N($V16)&lt;-0.005,"多收 "&amp;TEXT(-N($V16),"#,##0.00"),"✔ 已结清")))&amp;IF(N($T16)&gt;0,"｜到账未开票 "&amp;TEXT(N($T16),"#,##0.00")&amp;"，待补票","")&amp;IF(N($Q16)&gt;0,"｜收现 "&amp;TEXT(N($Q16),"#,##0.00"),"")&amp;IF(N($R16)&gt;0,"｜收款不开票 "&amp;TEXT(N($R16),"#,##0.00"),""))</f>
        <v/>
      </c>
      <c r="X16" s="195"/>
      <c r="AB16" s="192" t="str">
        <f aca="false">IF(OR(N($N16)=0,N($AA16)=0),"",ROUND(N($N16)/(1+N($AA16))*N($AA16),2))</f>
        <v/>
      </c>
      <c r="AC16" s="195"/>
      <c r="AD16" s="188"/>
      <c r="AE16" s="197" t="str">
        <f aca="false">IF($AM16="","",IF($AM16=1,IF($AN16&gt;=1,"一次性·已到收款期","一次性·未到期"),$AD16&amp;" 第"&amp;$AN16&amp;"/"&amp;$AM16&amp;"期"))</f>
        <v/>
      </c>
      <c r="AF16" s="193" t="str">
        <f aca="false">IF(OR($AM16="",N($L16)=0),"",ROUND(N($J16)*$AN16/$AM16,2)+N($K16))</f>
        <v/>
      </c>
      <c r="AG16" s="193" t="str">
        <f aca="false">IF($AF16="","",MAX(0,ROUND($AF16-(N($P16)+N($Q16)+N($R16)),2)))</f>
        <v/>
      </c>
      <c r="AH16" s="193" t="str">
        <f aca="false">IF(OR(TRIM($B16&amp;$C16)="",NOT(ISNUMBER($D16))),"",SUMIFS($V$3:$V$1001,$AJ$3:$AJ$1001,$AJ16,$D$3:$D$1001,"&lt;"&amp;$D16))</f>
        <v/>
      </c>
      <c r="AI16" s="193" t="str">
        <f aca="false">IF(TRIM($B16&amp;$C16)="","",SUMIFS($V$3:$V$1001,$AJ$3:$AJ$1001,$AJ16))</f>
        <v/>
      </c>
      <c r="AJ16" s="197" t="str">
        <f aca="false">IF(TRIM($B16&amp;$C16)="","",TRIM($B16)&amp;"｜"&amp;TRIM($C16))</f>
        <v/>
      </c>
      <c r="AK16" s="193" t="str">
        <f aca="false">IF(TRIM($B16&amp;$C16)="","",MIN(N($N16),N($P16)))</f>
        <v/>
      </c>
      <c r="AL16" s="198" t="str">
        <f aca="false">IF(ISNUMBER($D16),YEAR($D16),"")</f>
        <v/>
      </c>
      <c r="AM16" s="198" t="str">
        <f aca="false">IF(OR(TRIM($B16&amp;$C16)="",NOT(ISNUMBER($D16)),NOT(ISNUMBER($E16))),"",IF($E16&lt;$D16,"",IF(IF($AD16="半年付",2,IF($AD16="季度付",4,IF($AD16="月付",12,IF($AD16="半月付",24,1))))=1,1,MAX(1,ROUND(($E16-$D16+1)/365*IF($AD16="半年付",2,IF($AD16="季度付",4,IF($AD16="月付",12,IF($AD16="半月付",24,1)))),0)))))</f>
        <v/>
      </c>
      <c r="AN16" s="198" t="str">
        <f aca="true">IF($AM16="","",MIN($AM16,MAX(0,INT((TODAY()-付款宽限天数-$D16)/(($E16-$D16+1)/$AM16))+1)))</f>
        <v/>
      </c>
    </row>
    <row r="17" customFormat="false" ht="24" hidden="false" customHeight="false" outlineLevel="0" collapsed="false">
      <c r="F17" s="188" t="str">
        <f aca="true">IF(TRIM($B17&amp;$C17)="","",IF(OR(ISNUMBER(SEARCH("未",$A17)),ISNUMBER(SEARCH("送出",$A17)),AND(TRIM($A17)="",NOT(ISNUMBER($D17)),N($G17)=0)),"【合同未回】","")&amp;IF(NOT(ISNUMBER($E17)),IF(OR(ISNUMBER(SEARCH("未",$A17)),ISNUMBER(SEARCH("送出",$A17)),AND(TRIM($A17)="",NOT(ISNUMBER($D17)),N($G17)=0)),"","【未填合同期】"),IF($E17&lt;TODAY(),"【已到期】",IF($E17-TODAY()&lt;=提醒天数,"【即将到期，剩余"&amp;($E17-TODAY())&amp;"天】","【正常】")))&amp;IF(OR($AC17="安装免保",$AC17="技术免保",$AC17="质保期内"),"【"&amp;$AC17&amp;"】",""))</f>
        <v/>
      </c>
      <c r="J17" s="192" t="str">
        <f aca="false">IF(OR(N($G17)=0,N($H17)=0),"",ROUND(N($G17)*N($H17)*IF(N($I17)=0,1,N($I17)),2))</f>
        <v/>
      </c>
      <c r="L17" s="192" t="str">
        <f aca="false">IF(TRIM($B17&amp;$C17)="","",IF(AND(N($J17)=0,N($K17)=0),"",ROUND(N($J17)+N($K17),2)))</f>
        <v/>
      </c>
      <c r="R17" s="192"/>
      <c r="S17" s="193" t="str">
        <f aca="false">IF(TRIM($B17&amp;$C17)="","",IF(N($N17)=0,"",MAX(0,MIN(N($N17)-N($P17),N($V17)))))</f>
        <v/>
      </c>
      <c r="T17" s="193" t="str">
        <f aca="false">IF(TRIM($B17&amp;$C17)="","",IF(N($P17)&lt;=N($N17),"",N($P17)-N($N17)))</f>
        <v/>
      </c>
      <c r="U17" s="193" t="str">
        <f aca="false">IF(OR(TRIM($B17&amp;$C17)="",$V17=""),"",MAX(0,N($V17))-N($S17))</f>
        <v/>
      </c>
      <c r="V17" s="193" t="str">
        <f aca="false">IF(TRIM($B17&amp;$C17)="","",IF(AND(N($L17)=0,N($P17)+N($Q17)+N($R17)=0),"",ROUND(N($L17)-N($P17)-N($Q17)-N($R17),2)))</f>
        <v/>
      </c>
      <c r="W17" s="194" t="str">
        <f aca="false">IF(TRIM($B17&amp;$C17)="","",IF(N($L17)=0,IF((N($P17)+N($Q17)+N($R17))=0,"—未填单价","未填单价，已收 "&amp;TEXT((N($P17)+N($Q17)+N($R17)),"#,##0.00")),IF(N($V17)&gt;0.005,"欠 "&amp;TEXT(N($V17),"#,##0.00")&amp;IF(N($S17)&gt;0,"（开票未到账 "&amp;TEXT(N($S17),"#,##0.00")&amp;"）","")&amp;IF(N($U17)&gt;0,"（未开票 "&amp;TEXT(N($U17),"#,##0.00")&amp;"）",""),IF(N($V17)&lt;-0.005,"多收 "&amp;TEXT(-N($V17),"#,##0.00"),"✔ 已结清")))&amp;IF(N($T17)&gt;0,"｜到账未开票 "&amp;TEXT(N($T17),"#,##0.00")&amp;"，待补票","")&amp;IF(N($Q17)&gt;0,"｜收现 "&amp;TEXT(N($Q17),"#,##0.00"),"")&amp;IF(N($R17)&gt;0,"｜收款不开票 "&amp;TEXT(N($R17),"#,##0.00"),""))</f>
        <v/>
      </c>
      <c r="X17" s="195"/>
      <c r="AB17" s="192" t="str">
        <f aca="false">IF(OR(N($N17)=0,N($AA17)=0),"",ROUND(N($N17)/(1+N($AA17))*N($AA17),2))</f>
        <v/>
      </c>
      <c r="AC17" s="195"/>
      <c r="AD17" s="188"/>
      <c r="AE17" s="197" t="str">
        <f aca="false">IF($AM17="","",IF($AM17=1,IF($AN17&gt;=1,"一次性·已到收款期","一次性·未到期"),$AD17&amp;" 第"&amp;$AN17&amp;"/"&amp;$AM17&amp;"期"))</f>
        <v/>
      </c>
      <c r="AF17" s="193" t="str">
        <f aca="false">IF(OR($AM17="",N($L17)=0),"",ROUND(N($J17)*$AN17/$AM17,2)+N($K17))</f>
        <v/>
      </c>
      <c r="AG17" s="193" t="str">
        <f aca="false">IF($AF17="","",MAX(0,ROUND($AF17-(N($P17)+N($Q17)+N($R17)),2)))</f>
        <v/>
      </c>
      <c r="AH17" s="193" t="str">
        <f aca="false">IF(OR(TRIM($B17&amp;$C17)="",NOT(ISNUMBER($D17))),"",SUMIFS($V$3:$V$1001,$AJ$3:$AJ$1001,$AJ17,$D$3:$D$1001,"&lt;"&amp;$D17))</f>
        <v/>
      </c>
      <c r="AI17" s="193" t="str">
        <f aca="false">IF(TRIM($B17&amp;$C17)="","",SUMIFS($V$3:$V$1001,$AJ$3:$AJ$1001,$AJ17))</f>
        <v/>
      </c>
      <c r="AJ17" s="197" t="str">
        <f aca="false">IF(TRIM($B17&amp;$C17)="","",TRIM($B17)&amp;"｜"&amp;TRIM($C17))</f>
        <v/>
      </c>
      <c r="AK17" s="193" t="str">
        <f aca="false">IF(TRIM($B17&amp;$C17)="","",MIN(N($N17),N($P17)))</f>
        <v/>
      </c>
      <c r="AL17" s="198" t="str">
        <f aca="false">IF(ISNUMBER($D17),YEAR($D17),"")</f>
        <v/>
      </c>
      <c r="AM17" s="198" t="str">
        <f aca="false">IF(OR(TRIM($B17&amp;$C17)="",NOT(ISNUMBER($D17)),NOT(ISNUMBER($E17))),"",IF($E17&lt;$D17,"",IF(IF($AD17="半年付",2,IF($AD17="季度付",4,IF($AD17="月付",12,IF($AD17="半月付",24,1))))=1,1,MAX(1,ROUND(($E17-$D17+1)/365*IF($AD17="半年付",2,IF($AD17="季度付",4,IF($AD17="月付",12,IF($AD17="半月付",24,1)))),0)))))</f>
        <v/>
      </c>
      <c r="AN17" s="198" t="str">
        <f aca="true">IF($AM17="","",MIN($AM17,MAX(0,INT((TODAY()-付款宽限天数-$D17)/(($E17-$D17+1)/$AM17))+1)))</f>
        <v/>
      </c>
    </row>
    <row r="18" customFormat="false" ht="24" hidden="false" customHeight="false" outlineLevel="0" collapsed="false">
      <c r="F18" s="188" t="str">
        <f aca="true">IF(TRIM($B18&amp;$C18)="","",IF(OR(ISNUMBER(SEARCH("未",$A18)),ISNUMBER(SEARCH("送出",$A18)),AND(TRIM($A18)="",NOT(ISNUMBER($D18)),N($G18)=0)),"【合同未回】","")&amp;IF(NOT(ISNUMBER($E18)),IF(OR(ISNUMBER(SEARCH("未",$A18)),ISNUMBER(SEARCH("送出",$A18)),AND(TRIM($A18)="",NOT(ISNUMBER($D18)),N($G18)=0)),"","【未填合同期】"),IF($E18&lt;TODAY(),"【已到期】",IF($E18-TODAY()&lt;=提醒天数,"【即将到期，剩余"&amp;($E18-TODAY())&amp;"天】","【正常】")))&amp;IF(OR($AC18="安装免保",$AC18="技术免保",$AC18="质保期内"),"【"&amp;$AC18&amp;"】",""))</f>
        <v/>
      </c>
      <c r="J18" s="192" t="str">
        <f aca="false">IF(OR(N($G18)=0,N($H18)=0),"",ROUND(N($G18)*N($H18)*IF(N($I18)=0,1,N($I18)),2))</f>
        <v/>
      </c>
      <c r="L18" s="192" t="str">
        <f aca="false">IF(TRIM($B18&amp;$C18)="","",IF(AND(N($J18)=0,N($K18)=0),"",ROUND(N($J18)+N($K18),2)))</f>
        <v/>
      </c>
      <c r="R18" s="192"/>
      <c r="S18" s="193" t="str">
        <f aca="false">IF(TRIM($B18&amp;$C18)="","",IF(N($N18)=0,"",MAX(0,MIN(N($N18)-N($P18),N($V18)))))</f>
        <v/>
      </c>
      <c r="T18" s="193" t="str">
        <f aca="false">IF(TRIM($B18&amp;$C18)="","",IF(N($P18)&lt;=N($N18),"",N($P18)-N($N18)))</f>
        <v/>
      </c>
      <c r="U18" s="193" t="str">
        <f aca="false">IF(OR(TRIM($B18&amp;$C18)="",$V18=""),"",MAX(0,N($V18))-N($S18))</f>
        <v/>
      </c>
      <c r="V18" s="193" t="str">
        <f aca="false">IF(TRIM($B18&amp;$C18)="","",IF(AND(N($L18)=0,N($P18)+N($Q18)+N($R18)=0),"",ROUND(N($L18)-N($P18)-N($Q18)-N($R18),2)))</f>
        <v/>
      </c>
      <c r="W18" s="194" t="str">
        <f aca="false">IF(TRIM($B18&amp;$C18)="","",IF(N($L18)=0,IF((N($P18)+N($Q18)+N($R18))=0,"—未填单价","未填单价，已收 "&amp;TEXT((N($P18)+N($Q18)+N($R18)),"#,##0.00")),IF(N($V18)&gt;0.005,"欠 "&amp;TEXT(N($V18),"#,##0.00")&amp;IF(N($S18)&gt;0,"（开票未到账 "&amp;TEXT(N($S18),"#,##0.00")&amp;"）","")&amp;IF(N($U18)&gt;0,"（未开票 "&amp;TEXT(N($U18),"#,##0.00")&amp;"）",""),IF(N($V18)&lt;-0.005,"多收 "&amp;TEXT(-N($V18),"#,##0.00"),"✔ 已结清")))&amp;IF(N($T18)&gt;0,"｜到账未开票 "&amp;TEXT(N($T18),"#,##0.00")&amp;"，待补票","")&amp;IF(N($Q18)&gt;0,"｜收现 "&amp;TEXT(N($Q18),"#,##0.00"),"")&amp;IF(N($R18)&gt;0,"｜收款不开票 "&amp;TEXT(N($R18),"#,##0.00"),""))</f>
        <v/>
      </c>
      <c r="X18" s="195"/>
      <c r="AB18" s="192" t="str">
        <f aca="false">IF(OR(N($N18)=0,N($AA18)=0),"",ROUND(N($N18)/(1+N($AA18))*N($AA18),2))</f>
        <v/>
      </c>
      <c r="AC18" s="195"/>
      <c r="AD18" s="188"/>
      <c r="AE18" s="197" t="str">
        <f aca="false">IF($AM18="","",IF($AM18=1,IF($AN18&gt;=1,"一次性·已到收款期","一次性·未到期"),$AD18&amp;" 第"&amp;$AN18&amp;"/"&amp;$AM18&amp;"期"))</f>
        <v/>
      </c>
      <c r="AF18" s="193" t="str">
        <f aca="false">IF(OR($AM18="",N($L18)=0),"",ROUND(N($J18)*$AN18/$AM18,2)+N($K18))</f>
        <v/>
      </c>
      <c r="AG18" s="193" t="str">
        <f aca="false">IF($AF18="","",MAX(0,ROUND($AF18-(N($P18)+N($Q18)+N($R18)),2)))</f>
        <v/>
      </c>
      <c r="AH18" s="193" t="str">
        <f aca="false">IF(OR(TRIM($B18&amp;$C18)="",NOT(ISNUMBER($D18))),"",SUMIFS($V$3:$V$1001,$AJ$3:$AJ$1001,$AJ18,$D$3:$D$1001,"&lt;"&amp;$D18))</f>
        <v/>
      </c>
      <c r="AI18" s="193" t="str">
        <f aca="false">IF(TRIM($B18&amp;$C18)="","",SUMIFS($V$3:$V$1001,$AJ$3:$AJ$1001,$AJ18))</f>
        <v/>
      </c>
      <c r="AJ18" s="197" t="str">
        <f aca="false">IF(TRIM($B18&amp;$C18)="","",TRIM($B18)&amp;"｜"&amp;TRIM($C18))</f>
        <v/>
      </c>
      <c r="AK18" s="193" t="str">
        <f aca="false">IF(TRIM($B18&amp;$C18)="","",MIN(N($N18),N($P18)))</f>
        <v/>
      </c>
      <c r="AL18" s="198" t="str">
        <f aca="false">IF(ISNUMBER($D18),YEAR($D18),"")</f>
        <v/>
      </c>
      <c r="AM18" s="198" t="str">
        <f aca="false">IF(OR(TRIM($B18&amp;$C18)="",NOT(ISNUMBER($D18)),NOT(ISNUMBER($E18))),"",IF($E18&lt;$D18,"",IF(IF($AD18="半年付",2,IF($AD18="季度付",4,IF($AD18="月付",12,IF($AD18="半月付",24,1))))=1,1,MAX(1,ROUND(($E18-$D18+1)/365*IF($AD18="半年付",2,IF($AD18="季度付",4,IF($AD18="月付",12,IF($AD18="半月付",24,1)))),0)))))</f>
        <v/>
      </c>
      <c r="AN18" s="198" t="str">
        <f aca="true">IF($AM18="","",MIN($AM18,MAX(0,INT((TODAY()-付款宽限天数-$D18)/(($E18-$D18+1)/$AM18))+1)))</f>
        <v/>
      </c>
    </row>
    <row r="19" customFormat="false" ht="24" hidden="false" customHeight="false" outlineLevel="0" collapsed="false">
      <c r="F19" s="188" t="str">
        <f aca="true">IF(TRIM($B19&amp;$C19)="","",IF(OR(ISNUMBER(SEARCH("未",$A19)),ISNUMBER(SEARCH("送出",$A19)),AND(TRIM($A19)="",NOT(ISNUMBER($D19)),N($G19)=0)),"【合同未回】","")&amp;IF(NOT(ISNUMBER($E19)),IF(OR(ISNUMBER(SEARCH("未",$A19)),ISNUMBER(SEARCH("送出",$A19)),AND(TRIM($A19)="",NOT(ISNUMBER($D19)),N($G19)=0)),"","【未填合同期】"),IF($E19&lt;TODAY(),"【已到期】",IF($E19-TODAY()&lt;=提醒天数,"【即将到期，剩余"&amp;($E19-TODAY())&amp;"天】","【正常】")))&amp;IF(OR($AC19="安装免保",$AC19="技术免保",$AC19="质保期内"),"【"&amp;$AC19&amp;"】",""))</f>
        <v/>
      </c>
      <c r="J19" s="192" t="str">
        <f aca="false">IF(OR(N($G19)=0,N($H19)=0),"",ROUND(N($G19)*N($H19)*IF(N($I19)=0,1,N($I19)),2))</f>
        <v/>
      </c>
      <c r="L19" s="192" t="str">
        <f aca="false">IF(TRIM($B19&amp;$C19)="","",IF(AND(N($J19)=0,N($K19)=0),"",ROUND(N($J19)+N($K19),2)))</f>
        <v/>
      </c>
      <c r="R19" s="192"/>
      <c r="S19" s="193" t="str">
        <f aca="false">IF(TRIM($B19&amp;$C19)="","",IF(N($N19)=0,"",MAX(0,MIN(N($N19)-N($P19),N($V19)))))</f>
        <v/>
      </c>
      <c r="T19" s="193" t="str">
        <f aca="false">IF(TRIM($B19&amp;$C19)="","",IF(N($P19)&lt;=N($N19),"",N($P19)-N($N19)))</f>
        <v/>
      </c>
      <c r="U19" s="193" t="str">
        <f aca="false">IF(OR(TRIM($B19&amp;$C19)="",$V19=""),"",MAX(0,N($V19))-N($S19))</f>
        <v/>
      </c>
      <c r="V19" s="193" t="str">
        <f aca="false">IF(TRIM($B19&amp;$C19)="","",IF(AND(N($L19)=0,N($P19)+N($Q19)+N($R19)=0),"",ROUND(N($L19)-N($P19)-N($Q19)-N($R19),2)))</f>
        <v/>
      </c>
      <c r="W19" s="194" t="str">
        <f aca="false">IF(TRIM($B19&amp;$C19)="","",IF(N($L19)=0,IF((N($P19)+N($Q19)+N($R19))=0,"—未填单价","未填单价，已收 "&amp;TEXT((N($P19)+N($Q19)+N($R19)),"#,##0.00")),IF(N($V19)&gt;0.005,"欠 "&amp;TEXT(N($V19),"#,##0.00")&amp;IF(N($S19)&gt;0,"（开票未到账 "&amp;TEXT(N($S19),"#,##0.00")&amp;"）","")&amp;IF(N($U19)&gt;0,"（未开票 "&amp;TEXT(N($U19),"#,##0.00")&amp;"）",""),IF(N($V19)&lt;-0.005,"多收 "&amp;TEXT(-N($V19),"#,##0.00"),"✔ 已结清")))&amp;IF(N($T19)&gt;0,"｜到账未开票 "&amp;TEXT(N($T19),"#,##0.00")&amp;"，待补票","")&amp;IF(N($Q19)&gt;0,"｜收现 "&amp;TEXT(N($Q19),"#,##0.00"),"")&amp;IF(N($R19)&gt;0,"｜收款不开票 "&amp;TEXT(N($R19),"#,##0.00"),""))</f>
        <v/>
      </c>
      <c r="X19" s="195"/>
      <c r="AB19" s="192" t="str">
        <f aca="false">IF(OR(N($N19)=0,N($AA19)=0),"",ROUND(N($N19)/(1+N($AA19))*N($AA19),2))</f>
        <v/>
      </c>
      <c r="AC19" s="195"/>
      <c r="AD19" s="188"/>
      <c r="AE19" s="197" t="str">
        <f aca="false">IF($AM19="","",IF($AM19=1,IF($AN19&gt;=1,"一次性·已到收款期","一次性·未到期"),$AD19&amp;" 第"&amp;$AN19&amp;"/"&amp;$AM19&amp;"期"))</f>
        <v/>
      </c>
      <c r="AF19" s="193" t="str">
        <f aca="false">IF(OR($AM19="",N($L19)=0),"",ROUND(N($J19)*$AN19/$AM19,2)+N($K19))</f>
        <v/>
      </c>
      <c r="AG19" s="193" t="str">
        <f aca="false">IF($AF19="","",MAX(0,ROUND($AF19-(N($P19)+N($Q19)+N($R19)),2)))</f>
        <v/>
      </c>
      <c r="AH19" s="193" t="str">
        <f aca="false">IF(OR(TRIM($B19&amp;$C19)="",NOT(ISNUMBER($D19))),"",SUMIFS($V$3:$V$1001,$AJ$3:$AJ$1001,$AJ19,$D$3:$D$1001,"&lt;"&amp;$D19))</f>
        <v/>
      </c>
      <c r="AI19" s="193" t="str">
        <f aca="false">IF(TRIM($B19&amp;$C19)="","",SUMIFS($V$3:$V$1001,$AJ$3:$AJ$1001,$AJ19))</f>
        <v/>
      </c>
      <c r="AJ19" s="197" t="str">
        <f aca="false">IF(TRIM($B19&amp;$C19)="","",TRIM($B19)&amp;"｜"&amp;TRIM($C19))</f>
        <v/>
      </c>
      <c r="AK19" s="193" t="str">
        <f aca="false">IF(TRIM($B19&amp;$C19)="","",MIN(N($N19),N($P19)))</f>
        <v/>
      </c>
      <c r="AL19" s="198" t="str">
        <f aca="false">IF(ISNUMBER($D19),YEAR($D19),"")</f>
        <v/>
      </c>
      <c r="AM19" s="198" t="str">
        <f aca="false">IF(OR(TRIM($B19&amp;$C19)="",NOT(ISNUMBER($D19)),NOT(ISNUMBER($E19))),"",IF($E19&lt;$D19,"",IF(IF($AD19="半年付",2,IF($AD19="季度付",4,IF($AD19="月付",12,IF($AD19="半月付",24,1))))=1,1,MAX(1,ROUND(($E19-$D19+1)/365*IF($AD19="半年付",2,IF($AD19="季度付",4,IF($AD19="月付",12,IF($AD19="半月付",24,1)))),0)))))</f>
        <v/>
      </c>
      <c r="AN19" s="198" t="str">
        <f aca="true">IF($AM19="","",MIN($AM19,MAX(0,INT((TODAY()-付款宽限天数-$D19)/(($E19-$D19+1)/$AM19))+1)))</f>
        <v/>
      </c>
    </row>
    <row r="20" customFormat="false" ht="24" hidden="false" customHeight="false" outlineLevel="0" collapsed="false">
      <c r="F20" s="188" t="str">
        <f aca="true">IF(TRIM($B20&amp;$C20)="","",IF(OR(ISNUMBER(SEARCH("未",$A20)),ISNUMBER(SEARCH("送出",$A20)),AND(TRIM($A20)="",NOT(ISNUMBER($D20)),N($G20)=0)),"【合同未回】","")&amp;IF(NOT(ISNUMBER($E20)),IF(OR(ISNUMBER(SEARCH("未",$A20)),ISNUMBER(SEARCH("送出",$A20)),AND(TRIM($A20)="",NOT(ISNUMBER($D20)),N($G20)=0)),"","【未填合同期】"),IF($E20&lt;TODAY(),"【已到期】",IF($E20-TODAY()&lt;=提醒天数,"【即将到期，剩余"&amp;($E20-TODAY())&amp;"天】","【正常】")))&amp;IF(OR($AC20="安装免保",$AC20="技术免保",$AC20="质保期内"),"【"&amp;$AC20&amp;"】",""))</f>
        <v/>
      </c>
      <c r="J20" s="192" t="str">
        <f aca="false">IF(OR(N($G20)=0,N($H20)=0),"",ROUND(N($G20)*N($H20)*IF(N($I20)=0,1,N($I20)),2))</f>
        <v/>
      </c>
      <c r="L20" s="192" t="str">
        <f aca="false">IF(TRIM($B20&amp;$C20)="","",IF(AND(N($J20)=0,N($K20)=0),"",ROUND(N($J20)+N($K20),2)))</f>
        <v/>
      </c>
      <c r="R20" s="192"/>
      <c r="S20" s="193" t="str">
        <f aca="false">IF(TRIM($B20&amp;$C20)="","",IF(N($N20)=0,"",MAX(0,MIN(N($N20)-N($P20),N($V20)))))</f>
        <v/>
      </c>
      <c r="T20" s="193" t="str">
        <f aca="false">IF(TRIM($B20&amp;$C20)="","",IF(N($P20)&lt;=N($N20),"",N($P20)-N($N20)))</f>
        <v/>
      </c>
      <c r="U20" s="193" t="str">
        <f aca="false">IF(OR(TRIM($B20&amp;$C20)="",$V20=""),"",MAX(0,N($V20))-N($S20))</f>
        <v/>
      </c>
      <c r="V20" s="193" t="str">
        <f aca="false">IF(TRIM($B20&amp;$C20)="","",IF(AND(N($L20)=0,N($P20)+N($Q20)+N($R20)=0),"",ROUND(N($L20)-N($P20)-N($Q20)-N($R20),2)))</f>
        <v/>
      </c>
      <c r="W20" s="194" t="str">
        <f aca="false">IF(TRIM($B20&amp;$C20)="","",IF(N($L20)=0,IF((N($P20)+N($Q20)+N($R20))=0,"—未填单价","未填单价，已收 "&amp;TEXT((N($P20)+N($Q20)+N($R20)),"#,##0.00")),IF(N($V20)&gt;0.005,"欠 "&amp;TEXT(N($V20),"#,##0.00")&amp;IF(N($S20)&gt;0,"（开票未到账 "&amp;TEXT(N($S20),"#,##0.00")&amp;"）","")&amp;IF(N($U20)&gt;0,"（未开票 "&amp;TEXT(N($U20),"#,##0.00")&amp;"）",""),IF(N($V20)&lt;-0.005,"多收 "&amp;TEXT(-N($V20),"#,##0.00"),"✔ 已结清")))&amp;IF(N($T20)&gt;0,"｜到账未开票 "&amp;TEXT(N($T20),"#,##0.00")&amp;"，待补票","")&amp;IF(N($Q20)&gt;0,"｜收现 "&amp;TEXT(N($Q20),"#,##0.00"),"")&amp;IF(N($R20)&gt;0,"｜收款不开票 "&amp;TEXT(N($R20),"#,##0.00"),""))</f>
        <v/>
      </c>
      <c r="X20" s="195"/>
      <c r="AB20" s="192" t="str">
        <f aca="false">IF(OR(N($N20)=0,N($AA20)=0),"",ROUND(N($N20)/(1+N($AA20))*N($AA20),2))</f>
        <v/>
      </c>
      <c r="AC20" s="195"/>
      <c r="AD20" s="188"/>
      <c r="AE20" s="197" t="str">
        <f aca="false">IF($AM20="","",IF($AM20=1,IF($AN20&gt;=1,"一次性·已到收款期","一次性·未到期"),$AD20&amp;" 第"&amp;$AN20&amp;"/"&amp;$AM20&amp;"期"))</f>
        <v/>
      </c>
      <c r="AF20" s="193" t="str">
        <f aca="false">IF(OR($AM20="",N($L20)=0),"",ROUND(N($J20)*$AN20/$AM20,2)+N($K20))</f>
        <v/>
      </c>
      <c r="AG20" s="193" t="str">
        <f aca="false">IF($AF20="","",MAX(0,ROUND($AF20-(N($P20)+N($Q20)+N($R20)),2)))</f>
        <v/>
      </c>
      <c r="AH20" s="193" t="str">
        <f aca="false">IF(OR(TRIM($B20&amp;$C20)="",NOT(ISNUMBER($D20))),"",SUMIFS($V$3:$V$1001,$AJ$3:$AJ$1001,$AJ20,$D$3:$D$1001,"&lt;"&amp;$D20))</f>
        <v/>
      </c>
      <c r="AI20" s="193" t="str">
        <f aca="false">IF(TRIM($B20&amp;$C20)="","",SUMIFS($V$3:$V$1001,$AJ$3:$AJ$1001,$AJ20))</f>
        <v/>
      </c>
      <c r="AJ20" s="197" t="str">
        <f aca="false">IF(TRIM($B20&amp;$C20)="","",TRIM($B20)&amp;"｜"&amp;TRIM($C20))</f>
        <v/>
      </c>
      <c r="AK20" s="193" t="str">
        <f aca="false">IF(TRIM($B20&amp;$C20)="","",MIN(N($N20),N($P20)))</f>
        <v/>
      </c>
      <c r="AL20" s="198" t="str">
        <f aca="false">IF(ISNUMBER($D20),YEAR($D20),"")</f>
        <v/>
      </c>
      <c r="AM20" s="198" t="str">
        <f aca="false">IF(OR(TRIM($B20&amp;$C20)="",NOT(ISNUMBER($D20)),NOT(ISNUMBER($E20))),"",IF($E20&lt;$D20,"",IF(IF($AD20="半年付",2,IF($AD20="季度付",4,IF($AD20="月付",12,IF($AD20="半月付",24,1))))=1,1,MAX(1,ROUND(($E20-$D20+1)/365*IF($AD20="半年付",2,IF($AD20="季度付",4,IF($AD20="月付",12,IF($AD20="半月付",24,1)))),0)))))</f>
        <v/>
      </c>
      <c r="AN20" s="198" t="str">
        <f aca="true">IF($AM20="","",MIN($AM20,MAX(0,INT((TODAY()-付款宽限天数-$D20)/(($E20-$D20+1)/$AM20))+1)))</f>
        <v/>
      </c>
    </row>
    <row r="21" customFormat="false" ht="24" hidden="false" customHeight="false" outlineLevel="0" collapsed="false">
      <c r="F21" s="188" t="str">
        <f aca="true">IF(TRIM($B21&amp;$C21)="","",IF(OR(ISNUMBER(SEARCH("未",$A21)),ISNUMBER(SEARCH("送出",$A21)),AND(TRIM($A21)="",NOT(ISNUMBER($D21)),N($G21)=0)),"【合同未回】","")&amp;IF(NOT(ISNUMBER($E21)),IF(OR(ISNUMBER(SEARCH("未",$A21)),ISNUMBER(SEARCH("送出",$A21)),AND(TRIM($A21)="",NOT(ISNUMBER($D21)),N($G21)=0)),"","【未填合同期】"),IF($E21&lt;TODAY(),"【已到期】",IF($E21-TODAY()&lt;=提醒天数,"【即将到期，剩余"&amp;($E21-TODAY())&amp;"天】","【正常】")))&amp;IF(OR($AC21="安装免保",$AC21="技术免保",$AC21="质保期内"),"【"&amp;$AC21&amp;"】",""))</f>
        <v/>
      </c>
      <c r="J21" s="192" t="str">
        <f aca="false">IF(OR(N($G21)=0,N($H21)=0),"",ROUND(N($G21)*N($H21)*IF(N($I21)=0,1,N($I21)),2))</f>
        <v/>
      </c>
      <c r="L21" s="192" t="str">
        <f aca="false">IF(TRIM($B21&amp;$C21)="","",IF(AND(N($J21)=0,N($K21)=0),"",ROUND(N($J21)+N($K21),2)))</f>
        <v/>
      </c>
      <c r="R21" s="192"/>
      <c r="S21" s="193" t="str">
        <f aca="false">IF(TRIM($B21&amp;$C21)="","",IF(N($N21)=0,"",MAX(0,MIN(N($N21)-N($P21),N($V21)))))</f>
        <v/>
      </c>
      <c r="T21" s="193" t="str">
        <f aca="false">IF(TRIM($B21&amp;$C21)="","",IF(N($P21)&lt;=N($N21),"",N($P21)-N($N21)))</f>
        <v/>
      </c>
      <c r="U21" s="193" t="str">
        <f aca="false">IF(OR(TRIM($B21&amp;$C21)="",$V21=""),"",MAX(0,N($V21))-N($S21))</f>
        <v/>
      </c>
      <c r="V21" s="193" t="str">
        <f aca="false">IF(TRIM($B21&amp;$C21)="","",IF(AND(N($L21)=0,N($P21)+N($Q21)+N($R21)=0),"",ROUND(N($L21)-N($P21)-N($Q21)-N($R21),2)))</f>
        <v/>
      </c>
      <c r="W21" s="194" t="str">
        <f aca="false">IF(TRIM($B21&amp;$C21)="","",IF(N($L21)=0,IF((N($P21)+N($Q21)+N($R21))=0,"—未填单价","未填单价，已收 "&amp;TEXT((N($P21)+N($Q21)+N($R21)),"#,##0.00")),IF(N($V21)&gt;0.005,"欠 "&amp;TEXT(N($V21),"#,##0.00")&amp;IF(N($S21)&gt;0,"（开票未到账 "&amp;TEXT(N($S21),"#,##0.00")&amp;"）","")&amp;IF(N($U21)&gt;0,"（未开票 "&amp;TEXT(N($U21),"#,##0.00")&amp;"）",""),IF(N($V21)&lt;-0.005,"多收 "&amp;TEXT(-N($V21),"#,##0.00"),"✔ 已结清")))&amp;IF(N($T21)&gt;0,"｜到账未开票 "&amp;TEXT(N($T21),"#,##0.00")&amp;"，待补票","")&amp;IF(N($Q21)&gt;0,"｜收现 "&amp;TEXT(N($Q21),"#,##0.00"),"")&amp;IF(N($R21)&gt;0,"｜收款不开票 "&amp;TEXT(N($R21),"#,##0.00"),""))</f>
        <v/>
      </c>
      <c r="X21" s="195"/>
      <c r="AB21" s="192" t="str">
        <f aca="false">IF(OR(N($N21)=0,N($AA21)=0),"",ROUND(N($N21)/(1+N($AA21))*N($AA21),2))</f>
        <v/>
      </c>
      <c r="AC21" s="195"/>
      <c r="AD21" s="188"/>
      <c r="AE21" s="197" t="str">
        <f aca="false">IF($AM21="","",IF($AM21=1,IF($AN21&gt;=1,"一次性·已到收款期","一次性·未到期"),$AD21&amp;" 第"&amp;$AN21&amp;"/"&amp;$AM21&amp;"期"))</f>
        <v/>
      </c>
      <c r="AF21" s="193" t="str">
        <f aca="false">IF(OR($AM21="",N($L21)=0),"",ROUND(N($J21)*$AN21/$AM21,2)+N($K21))</f>
        <v/>
      </c>
      <c r="AG21" s="193" t="str">
        <f aca="false">IF($AF21="","",MAX(0,ROUND($AF21-(N($P21)+N($Q21)+N($R21)),2)))</f>
        <v/>
      </c>
      <c r="AH21" s="193" t="str">
        <f aca="false">IF(OR(TRIM($B21&amp;$C21)="",NOT(ISNUMBER($D21))),"",SUMIFS($V$3:$V$1001,$AJ$3:$AJ$1001,$AJ21,$D$3:$D$1001,"&lt;"&amp;$D21))</f>
        <v/>
      </c>
      <c r="AI21" s="193" t="str">
        <f aca="false">IF(TRIM($B21&amp;$C21)="","",SUMIFS($V$3:$V$1001,$AJ$3:$AJ$1001,$AJ21))</f>
        <v/>
      </c>
      <c r="AJ21" s="197" t="str">
        <f aca="false">IF(TRIM($B21&amp;$C21)="","",TRIM($B21)&amp;"｜"&amp;TRIM($C21))</f>
        <v/>
      </c>
      <c r="AK21" s="193" t="str">
        <f aca="false">IF(TRIM($B21&amp;$C21)="","",MIN(N($N21),N($P21)))</f>
        <v/>
      </c>
      <c r="AL21" s="198" t="str">
        <f aca="false">IF(ISNUMBER($D21),YEAR($D21),"")</f>
        <v/>
      </c>
      <c r="AM21" s="198" t="str">
        <f aca="false">IF(OR(TRIM($B21&amp;$C21)="",NOT(ISNUMBER($D21)),NOT(ISNUMBER($E21))),"",IF($E21&lt;$D21,"",IF(IF($AD21="半年付",2,IF($AD21="季度付",4,IF($AD21="月付",12,IF($AD21="半月付",24,1))))=1,1,MAX(1,ROUND(($E21-$D21+1)/365*IF($AD21="半年付",2,IF($AD21="季度付",4,IF($AD21="月付",12,IF($AD21="半月付",24,1)))),0)))))</f>
        <v/>
      </c>
      <c r="AN21" s="198" t="str">
        <f aca="true">IF($AM21="","",MIN($AM21,MAX(0,INT((TODAY()-付款宽限天数-$D21)/(($E21-$D21+1)/$AM21))+1)))</f>
        <v/>
      </c>
    </row>
    <row r="22" customFormat="false" ht="24" hidden="false" customHeight="false" outlineLevel="0" collapsed="false">
      <c r="F22" s="188" t="str">
        <f aca="true">IF(TRIM($B22&amp;$C22)="","",IF(OR(ISNUMBER(SEARCH("未",$A22)),ISNUMBER(SEARCH("送出",$A22)),AND(TRIM($A22)="",NOT(ISNUMBER($D22)),N($G22)=0)),"【合同未回】","")&amp;IF(NOT(ISNUMBER($E22)),IF(OR(ISNUMBER(SEARCH("未",$A22)),ISNUMBER(SEARCH("送出",$A22)),AND(TRIM($A22)="",NOT(ISNUMBER($D22)),N($G22)=0)),"","【未填合同期】"),IF($E22&lt;TODAY(),"【已到期】",IF($E22-TODAY()&lt;=提醒天数,"【即将到期，剩余"&amp;($E22-TODAY())&amp;"天】","【正常】")))&amp;IF(OR($AC22="安装免保",$AC22="技术免保",$AC22="质保期内"),"【"&amp;$AC22&amp;"】",""))</f>
        <v/>
      </c>
      <c r="J22" s="192" t="str">
        <f aca="false">IF(OR(N($G22)=0,N($H22)=0),"",ROUND(N($G22)*N($H22)*IF(N($I22)=0,1,N($I22)),2))</f>
        <v/>
      </c>
      <c r="L22" s="192" t="str">
        <f aca="false">IF(TRIM($B22&amp;$C22)="","",IF(AND(N($J22)=0,N($K22)=0),"",ROUND(N($J22)+N($K22),2)))</f>
        <v/>
      </c>
      <c r="R22" s="192"/>
      <c r="S22" s="193" t="str">
        <f aca="false">IF(TRIM($B22&amp;$C22)="","",IF(N($N22)=0,"",MAX(0,MIN(N($N22)-N($P22),N($V22)))))</f>
        <v/>
      </c>
      <c r="T22" s="193" t="str">
        <f aca="false">IF(TRIM($B22&amp;$C22)="","",IF(N($P22)&lt;=N($N22),"",N($P22)-N($N22)))</f>
        <v/>
      </c>
      <c r="U22" s="193" t="str">
        <f aca="false">IF(OR(TRIM($B22&amp;$C22)="",$V22=""),"",MAX(0,N($V22))-N($S22))</f>
        <v/>
      </c>
      <c r="V22" s="193" t="str">
        <f aca="false">IF(TRIM($B22&amp;$C22)="","",IF(AND(N($L22)=0,N($P22)+N($Q22)+N($R22)=0),"",ROUND(N($L22)-N($P22)-N($Q22)-N($R22),2)))</f>
        <v/>
      </c>
      <c r="W22" s="194" t="str">
        <f aca="false">IF(TRIM($B22&amp;$C22)="","",IF(N($L22)=0,IF((N($P22)+N($Q22)+N($R22))=0,"—未填单价","未填单价，已收 "&amp;TEXT((N($P22)+N($Q22)+N($R22)),"#,##0.00")),IF(N($V22)&gt;0.005,"欠 "&amp;TEXT(N($V22),"#,##0.00")&amp;IF(N($S22)&gt;0,"（开票未到账 "&amp;TEXT(N($S22),"#,##0.00")&amp;"）","")&amp;IF(N($U22)&gt;0,"（未开票 "&amp;TEXT(N($U22),"#,##0.00")&amp;"）",""),IF(N($V22)&lt;-0.005,"多收 "&amp;TEXT(-N($V22),"#,##0.00"),"✔ 已结清")))&amp;IF(N($T22)&gt;0,"｜到账未开票 "&amp;TEXT(N($T22),"#,##0.00")&amp;"，待补票","")&amp;IF(N($Q22)&gt;0,"｜收现 "&amp;TEXT(N($Q22),"#,##0.00"),"")&amp;IF(N($R22)&gt;0,"｜收款不开票 "&amp;TEXT(N($R22),"#,##0.00"),""))</f>
        <v/>
      </c>
      <c r="X22" s="195"/>
      <c r="AB22" s="192" t="str">
        <f aca="false">IF(OR(N($N22)=0,N($AA22)=0),"",ROUND(N($N22)/(1+N($AA22))*N($AA22),2))</f>
        <v/>
      </c>
      <c r="AC22" s="195"/>
      <c r="AD22" s="188"/>
      <c r="AE22" s="197" t="str">
        <f aca="false">IF($AM22="","",IF($AM22=1,IF($AN22&gt;=1,"一次性·已到收款期","一次性·未到期"),$AD22&amp;" 第"&amp;$AN22&amp;"/"&amp;$AM22&amp;"期"))</f>
        <v/>
      </c>
      <c r="AF22" s="193" t="str">
        <f aca="false">IF(OR($AM22="",N($L22)=0),"",ROUND(N($J22)*$AN22/$AM22,2)+N($K22))</f>
        <v/>
      </c>
      <c r="AG22" s="193" t="str">
        <f aca="false">IF($AF22="","",MAX(0,ROUND($AF22-(N($P22)+N($Q22)+N($R22)),2)))</f>
        <v/>
      </c>
      <c r="AH22" s="193" t="str">
        <f aca="false">IF(OR(TRIM($B22&amp;$C22)="",NOT(ISNUMBER($D22))),"",SUMIFS($V$3:$V$1001,$AJ$3:$AJ$1001,$AJ22,$D$3:$D$1001,"&lt;"&amp;$D22))</f>
        <v/>
      </c>
      <c r="AI22" s="193" t="str">
        <f aca="false">IF(TRIM($B22&amp;$C22)="","",SUMIFS($V$3:$V$1001,$AJ$3:$AJ$1001,$AJ22))</f>
        <v/>
      </c>
      <c r="AJ22" s="197" t="str">
        <f aca="false">IF(TRIM($B22&amp;$C22)="","",TRIM($B22)&amp;"｜"&amp;TRIM($C22))</f>
        <v/>
      </c>
      <c r="AK22" s="193" t="str">
        <f aca="false">IF(TRIM($B22&amp;$C22)="","",MIN(N($N22),N($P22)))</f>
        <v/>
      </c>
      <c r="AL22" s="198" t="str">
        <f aca="false">IF(ISNUMBER($D22),YEAR($D22),"")</f>
        <v/>
      </c>
      <c r="AM22" s="198" t="str">
        <f aca="false">IF(OR(TRIM($B22&amp;$C22)="",NOT(ISNUMBER($D22)),NOT(ISNUMBER($E22))),"",IF($E22&lt;$D22,"",IF(IF($AD22="半年付",2,IF($AD22="季度付",4,IF($AD22="月付",12,IF($AD22="半月付",24,1))))=1,1,MAX(1,ROUND(($E22-$D22+1)/365*IF($AD22="半年付",2,IF($AD22="季度付",4,IF($AD22="月付",12,IF($AD22="半月付",24,1)))),0)))))</f>
        <v/>
      </c>
      <c r="AN22" s="198" t="str">
        <f aca="true">IF($AM22="","",MIN($AM22,MAX(0,INT((TODAY()-付款宽限天数-$D22)/(($E22-$D22+1)/$AM22))+1)))</f>
        <v/>
      </c>
    </row>
    <row r="23" customFormat="false" ht="24" hidden="false" customHeight="false" outlineLevel="0" collapsed="false">
      <c r="F23" s="188" t="str">
        <f aca="true">IF(TRIM($B23&amp;$C23)="","",IF(OR(ISNUMBER(SEARCH("未",$A23)),ISNUMBER(SEARCH("送出",$A23)),AND(TRIM($A23)="",NOT(ISNUMBER($D23)),N($G23)=0)),"【合同未回】","")&amp;IF(NOT(ISNUMBER($E23)),IF(OR(ISNUMBER(SEARCH("未",$A23)),ISNUMBER(SEARCH("送出",$A23)),AND(TRIM($A23)="",NOT(ISNUMBER($D23)),N($G23)=0)),"","【未填合同期】"),IF($E23&lt;TODAY(),"【已到期】",IF($E23-TODAY()&lt;=提醒天数,"【即将到期，剩余"&amp;($E23-TODAY())&amp;"天】","【正常】")))&amp;IF(OR($AC23="安装免保",$AC23="技术免保",$AC23="质保期内"),"【"&amp;$AC23&amp;"】",""))</f>
        <v/>
      </c>
      <c r="J23" s="192" t="str">
        <f aca="false">IF(OR(N($G23)=0,N($H23)=0),"",ROUND(N($G23)*N($H23)*IF(N($I23)=0,1,N($I23)),2))</f>
        <v/>
      </c>
      <c r="L23" s="192" t="str">
        <f aca="false">IF(TRIM($B23&amp;$C23)="","",IF(AND(N($J23)=0,N($K23)=0),"",ROUND(N($J23)+N($K23),2)))</f>
        <v/>
      </c>
      <c r="R23" s="192"/>
      <c r="S23" s="193" t="str">
        <f aca="false">IF(TRIM($B23&amp;$C23)="","",IF(N($N23)=0,"",MAX(0,MIN(N($N23)-N($P23),N($V23)))))</f>
        <v/>
      </c>
      <c r="T23" s="193" t="str">
        <f aca="false">IF(TRIM($B23&amp;$C23)="","",IF(N($P23)&lt;=N($N23),"",N($P23)-N($N23)))</f>
        <v/>
      </c>
      <c r="U23" s="193" t="str">
        <f aca="false">IF(OR(TRIM($B23&amp;$C23)="",$V23=""),"",MAX(0,N($V23))-N($S23))</f>
        <v/>
      </c>
      <c r="V23" s="193" t="str">
        <f aca="false">IF(TRIM($B23&amp;$C23)="","",IF(AND(N($L23)=0,N($P23)+N($Q23)+N($R23)=0),"",ROUND(N($L23)-N($P23)-N($Q23)-N($R23),2)))</f>
        <v/>
      </c>
      <c r="W23" s="194" t="str">
        <f aca="false">IF(TRIM($B23&amp;$C23)="","",IF(N($L23)=0,IF((N($P23)+N($Q23)+N($R23))=0,"—未填单价","未填单价，已收 "&amp;TEXT((N($P23)+N($Q23)+N($R23)),"#,##0.00")),IF(N($V23)&gt;0.005,"欠 "&amp;TEXT(N($V23),"#,##0.00")&amp;IF(N($S23)&gt;0,"（开票未到账 "&amp;TEXT(N($S23),"#,##0.00")&amp;"）","")&amp;IF(N($U23)&gt;0,"（未开票 "&amp;TEXT(N($U23),"#,##0.00")&amp;"）",""),IF(N($V23)&lt;-0.005,"多收 "&amp;TEXT(-N($V23),"#,##0.00"),"✔ 已结清")))&amp;IF(N($T23)&gt;0,"｜到账未开票 "&amp;TEXT(N($T23),"#,##0.00")&amp;"，待补票","")&amp;IF(N($Q23)&gt;0,"｜收现 "&amp;TEXT(N($Q23),"#,##0.00"),"")&amp;IF(N($R23)&gt;0,"｜收款不开票 "&amp;TEXT(N($R23),"#,##0.00"),""))</f>
        <v/>
      </c>
      <c r="X23" s="195"/>
      <c r="AB23" s="192" t="str">
        <f aca="false">IF(OR(N($N23)=0,N($AA23)=0),"",ROUND(N($N23)/(1+N($AA23))*N($AA23),2))</f>
        <v/>
      </c>
      <c r="AC23" s="195"/>
      <c r="AD23" s="188"/>
      <c r="AE23" s="197" t="str">
        <f aca="false">IF($AM23="","",IF($AM23=1,IF($AN23&gt;=1,"一次性·已到收款期","一次性·未到期"),$AD23&amp;" 第"&amp;$AN23&amp;"/"&amp;$AM23&amp;"期"))</f>
        <v/>
      </c>
      <c r="AF23" s="193" t="str">
        <f aca="false">IF(OR($AM23="",N($L23)=0),"",ROUND(N($J23)*$AN23/$AM23,2)+N($K23))</f>
        <v/>
      </c>
      <c r="AG23" s="193" t="str">
        <f aca="false">IF($AF23="","",MAX(0,ROUND($AF23-(N($P23)+N($Q23)+N($R23)),2)))</f>
        <v/>
      </c>
      <c r="AH23" s="193" t="str">
        <f aca="false">IF(OR(TRIM($B23&amp;$C23)="",NOT(ISNUMBER($D23))),"",SUMIFS($V$3:$V$1001,$AJ$3:$AJ$1001,$AJ23,$D$3:$D$1001,"&lt;"&amp;$D23))</f>
        <v/>
      </c>
      <c r="AI23" s="193" t="str">
        <f aca="false">IF(TRIM($B23&amp;$C23)="","",SUMIFS($V$3:$V$1001,$AJ$3:$AJ$1001,$AJ23))</f>
        <v/>
      </c>
      <c r="AJ23" s="197" t="str">
        <f aca="false">IF(TRIM($B23&amp;$C23)="","",TRIM($B23)&amp;"｜"&amp;TRIM($C23))</f>
        <v/>
      </c>
      <c r="AK23" s="193" t="str">
        <f aca="false">IF(TRIM($B23&amp;$C23)="","",MIN(N($N23),N($P23)))</f>
        <v/>
      </c>
      <c r="AL23" s="198" t="str">
        <f aca="false">IF(ISNUMBER($D23),YEAR($D23),"")</f>
        <v/>
      </c>
      <c r="AM23" s="198" t="str">
        <f aca="false">IF(OR(TRIM($B23&amp;$C23)="",NOT(ISNUMBER($D23)),NOT(ISNUMBER($E23))),"",IF($E23&lt;$D23,"",IF(IF($AD23="半年付",2,IF($AD23="季度付",4,IF($AD23="月付",12,IF($AD23="半月付",24,1))))=1,1,MAX(1,ROUND(($E23-$D23+1)/365*IF($AD23="半年付",2,IF($AD23="季度付",4,IF($AD23="月付",12,IF($AD23="半月付",24,1)))),0)))))</f>
        <v/>
      </c>
      <c r="AN23" s="198" t="str">
        <f aca="true">IF($AM23="","",MIN($AM23,MAX(0,INT((TODAY()-付款宽限天数-$D23)/(($E23-$D23+1)/$AM23))+1)))</f>
        <v/>
      </c>
    </row>
    <row r="24" customFormat="false" ht="24" hidden="false" customHeight="false" outlineLevel="0" collapsed="false">
      <c r="F24" s="188" t="str">
        <f aca="true">IF(TRIM($B24&amp;$C24)="","",IF(OR(ISNUMBER(SEARCH("未",$A24)),ISNUMBER(SEARCH("送出",$A24)),AND(TRIM($A24)="",NOT(ISNUMBER($D24)),N($G24)=0)),"【合同未回】","")&amp;IF(NOT(ISNUMBER($E24)),IF(OR(ISNUMBER(SEARCH("未",$A24)),ISNUMBER(SEARCH("送出",$A24)),AND(TRIM($A24)="",NOT(ISNUMBER($D24)),N($G24)=0)),"","【未填合同期】"),IF($E24&lt;TODAY(),"【已到期】",IF($E24-TODAY()&lt;=提醒天数,"【即将到期，剩余"&amp;($E24-TODAY())&amp;"天】","【正常】")))&amp;IF(OR($AC24="安装免保",$AC24="技术免保",$AC24="质保期内"),"【"&amp;$AC24&amp;"】",""))</f>
        <v/>
      </c>
      <c r="J24" s="192" t="str">
        <f aca="false">IF(OR(N($G24)=0,N($H24)=0),"",ROUND(N($G24)*N($H24)*IF(N($I24)=0,1,N($I24)),2))</f>
        <v/>
      </c>
      <c r="L24" s="192" t="str">
        <f aca="false">IF(TRIM($B24&amp;$C24)="","",IF(AND(N($J24)=0,N($K24)=0),"",ROUND(N($J24)+N($K24),2)))</f>
        <v/>
      </c>
      <c r="R24" s="192"/>
      <c r="S24" s="193" t="str">
        <f aca="false">IF(TRIM($B24&amp;$C24)="","",IF(N($N24)=0,"",MAX(0,MIN(N($N24)-N($P24),N($V24)))))</f>
        <v/>
      </c>
      <c r="T24" s="193" t="str">
        <f aca="false">IF(TRIM($B24&amp;$C24)="","",IF(N($P24)&lt;=N($N24),"",N($P24)-N($N24)))</f>
        <v/>
      </c>
      <c r="U24" s="193" t="str">
        <f aca="false">IF(OR(TRIM($B24&amp;$C24)="",$V24=""),"",MAX(0,N($V24))-N($S24))</f>
        <v/>
      </c>
      <c r="V24" s="193" t="str">
        <f aca="false">IF(TRIM($B24&amp;$C24)="","",IF(AND(N($L24)=0,N($P24)+N($Q24)+N($R24)=0),"",ROUND(N($L24)-N($P24)-N($Q24)-N($R24),2)))</f>
        <v/>
      </c>
      <c r="W24" s="194" t="str">
        <f aca="false">IF(TRIM($B24&amp;$C24)="","",IF(N($L24)=0,IF((N($P24)+N($Q24)+N($R24))=0,"—未填单价","未填单价，已收 "&amp;TEXT((N($P24)+N($Q24)+N($R24)),"#,##0.00")),IF(N($V24)&gt;0.005,"欠 "&amp;TEXT(N($V24),"#,##0.00")&amp;IF(N($S24)&gt;0,"（开票未到账 "&amp;TEXT(N($S24),"#,##0.00")&amp;"）","")&amp;IF(N($U24)&gt;0,"（未开票 "&amp;TEXT(N($U24),"#,##0.00")&amp;"）",""),IF(N($V24)&lt;-0.005,"多收 "&amp;TEXT(-N($V24),"#,##0.00"),"✔ 已结清")))&amp;IF(N($T24)&gt;0,"｜到账未开票 "&amp;TEXT(N($T24),"#,##0.00")&amp;"，待补票","")&amp;IF(N($Q24)&gt;0,"｜收现 "&amp;TEXT(N($Q24),"#,##0.00"),"")&amp;IF(N($R24)&gt;0,"｜收款不开票 "&amp;TEXT(N($R24),"#,##0.00"),""))</f>
        <v/>
      </c>
      <c r="X24" s="195"/>
      <c r="AB24" s="192" t="str">
        <f aca="false">IF(OR(N($N24)=0,N($AA24)=0),"",ROUND(N($N24)/(1+N($AA24))*N($AA24),2))</f>
        <v/>
      </c>
      <c r="AC24" s="195"/>
      <c r="AD24" s="188"/>
      <c r="AE24" s="197" t="str">
        <f aca="false">IF($AM24="","",IF($AM24=1,IF($AN24&gt;=1,"一次性·已到收款期","一次性·未到期"),$AD24&amp;" 第"&amp;$AN24&amp;"/"&amp;$AM24&amp;"期"))</f>
        <v/>
      </c>
      <c r="AF24" s="193" t="str">
        <f aca="false">IF(OR($AM24="",N($L24)=0),"",ROUND(N($J24)*$AN24/$AM24,2)+N($K24))</f>
        <v/>
      </c>
      <c r="AG24" s="193" t="str">
        <f aca="false">IF($AF24="","",MAX(0,ROUND($AF24-(N($P24)+N($Q24)+N($R24)),2)))</f>
        <v/>
      </c>
      <c r="AH24" s="193" t="str">
        <f aca="false">IF(OR(TRIM($B24&amp;$C24)="",NOT(ISNUMBER($D24))),"",SUMIFS($V$3:$V$1001,$AJ$3:$AJ$1001,$AJ24,$D$3:$D$1001,"&lt;"&amp;$D24))</f>
        <v/>
      </c>
      <c r="AI24" s="193" t="str">
        <f aca="false">IF(TRIM($B24&amp;$C24)="","",SUMIFS($V$3:$V$1001,$AJ$3:$AJ$1001,$AJ24))</f>
        <v/>
      </c>
      <c r="AJ24" s="197" t="str">
        <f aca="false">IF(TRIM($B24&amp;$C24)="","",TRIM($B24)&amp;"｜"&amp;TRIM($C24))</f>
        <v/>
      </c>
      <c r="AK24" s="193" t="str">
        <f aca="false">IF(TRIM($B24&amp;$C24)="","",MIN(N($N24),N($P24)))</f>
        <v/>
      </c>
      <c r="AL24" s="198" t="str">
        <f aca="false">IF(ISNUMBER($D24),YEAR($D24),"")</f>
        <v/>
      </c>
      <c r="AM24" s="198" t="str">
        <f aca="false">IF(OR(TRIM($B24&amp;$C24)="",NOT(ISNUMBER($D24)),NOT(ISNUMBER($E24))),"",IF($E24&lt;$D24,"",IF(IF($AD24="半年付",2,IF($AD24="季度付",4,IF($AD24="月付",12,IF($AD24="半月付",24,1))))=1,1,MAX(1,ROUND(($E24-$D24+1)/365*IF($AD24="半年付",2,IF($AD24="季度付",4,IF($AD24="月付",12,IF($AD24="半月付",24,1)))),0)))))</f>
        <v/>
      </c>
      <c r="AN24" s="198" t="str">
        <f aca="true">IF($AM24="","",MIN($AM24,MAX(0,INT((TODAY()-付款宽限天数-$D24)/(($E24-$D24+1)/$AM24))+1)))</f>
        <v/>
      </c>
    </row>
    <row r="25" customFormat="false" ht="24" hidden="false" customHeight="false" outlineLevel="0" collapsed="false">
      <c r="F25" s="188" t="str">
        <f aca="true">IF(TRIM($B25&amp;$C25)="","",IF(OR(ISNUMBER(SEARCH("未",$A25)),ISNUMBER(SEARCH("送出",$A25)),AND(TRIM($A25)="",NOT(ISNUMBER($D25)),N($G25)=0)),"【合同未回】","")&amp;IF(NOT(ISNUMBER($E25)),IF(OR(ISNUMBER(SEARCH("未",$A25)),ISNUMBER(SEARCH("送出",$A25)),AND(TRIM($A25)="",NOT(ISNUMBER($D25)),N($G25)=0)),"","【未填合同期】"),IF($E25&lt;TODAY(),"【已到期】",IF($E25-TODAY()&lt;=提醒天数,"【即将到期，剩余"&amp;($E25-TODAY())&amp;"天】","【正常】")))&amp;IF(OR($AC25="安装免保",$AC25="技术免保",$AC25="质保期内"),"【"&amp;$AC25&amp;"】",""))</f>
        <v/>
      </c>
      <c r="J25" s="192" t="str">
        <f aca="false">IF(OR(N($G25)=0,N($H25)=0),"",ROUND(N($G25)*N($H25)*IF(N($I25)=0,1,N($I25)),2))</f>
        <v/>
      </c>
      <c r="L25" s="192" t="str">
        <f aca="false">IF(TRIM($B25&amp;$C25)="","",IF(AND(N($J25)=0,N($K25)=0),"",ROUND(N($J25)+N($K25),2)))</f>
        <v/>
      </c>
      <c r="R25" s="192"/>
      <c r="S25" s="193" t="str">
        <f aca="false">IF(TRIM($B25&amp;$C25)="","",IF(N($N25)=0,"",MAX(0,MIN(N($N25)-N($P25),N($V25)))))</f>
        <v/>
      </c>
      <c r="T25" s="193" t="str">
        <f aca="false">IF(TRIM($B25&amp;$C25)="","",IF(N($P25)&lt;=N($N25),"",N($P25)-N($N25)))</f>
        <v/>
      </c>
      <c r="U25" s="193" t="str">
        <f aca="false">IF(OR(TRIM($B25&amp;$C25)="",$V25=""),"",MAX(0,N($V25))-N($S25))</f>
        <v/>
      </c>
      <c r="V25" s="193" t="str">
        <f aca="false">IF(TRIM($B25&amp;$C25)="","",IF(AND(N($L25)=0,N($P25)+N($Q25)+N($R25)=0),"",ROUND(N($L25)-N($P25)-N($Q25)-N($R25),2)))</f>
        <v/>
      </c>
      <c r="W25" s="194" t="str">
        <f aca="false">IF(TRIM($B25&amp;$C25)="","",IF(N($L25)=0,IF((N($P25)+N($Q25)+N($R25))=0,"—未填单价","未填单价，已收 "&amp;TEXT((N($P25)+N($Q25)+N($R25)),"#,##0.00")),IF(N($V25)&gt;0.005,"欠 "&amp;TEXT(N($V25),"#,##0.00")&amp;IF(N($S25)&gt;0,"（开票未到账 "&amp;TEXT(N($S25),"#,##0.00")&amp;"）","")&amp;IF(N($U25)&gt;0,"（未开票 "&amp;TEXT(N($U25),"#,##0.00")&amp;"）",""),IF(N($V25)&lt;-0.005,"多收 "&amp;TEXT(-N($V25),"#,##0.00"),"✔ 已结清")))&amp;IF(N($T25)&gt;0,"｜到账未开票 "&amp;TEXT(N($T25),"#,##0.00")&amp;"，待补票","")&amp;IF(N($Q25)&gt;0,"｜收现 "&amp;TEXT(N($Q25),"#,##0.00"),"")&amp;IF(N($R25)&gt;0,"｜收款不开票 "&amp;TEXT(N($R25),"#,##0.00"),""))</f>
        <v/>
      </c>
      <c r="X25" s="195"/>
      <c r="AB25" s="192" t="str">
        <f aca="false">IF(OR(N($N25)=0,N($AA25)=0),"",ROUND(N($N25)/(1+N($AA25))*N($AA25),2))</f>
        <v/>
      </c>
      <c r="AC25" s="195"/>
      <c r="AD25" s="188"/>
      <c r="AE25" s="197" t="str">
        <f aca="false">IF($AM25="","",IF($AM25=1,IF($AN25&gt;=1,"一次性·已到收款期","一次性·未到期"),$AD25&amp;" 第"&amp;$AN25&amp;"/"&amp;$AM25&amp;"期"))</f>
        <v/>
      </c>
      <c r="AF25" s="193" t="str">
        <f aca="false">IF(OR($AM25="",N($L25)=0),"",ROUND(N($J25)*$AN25/$AM25,2)+N($K25))</f>
        <v/>
      </c>
      <c r="AG25" s="193" t="str">
        <f aca="false">IF($AF25="","",MAX(0,ROUND($AF25-(N($P25)+N($Q25)+N($R25)),2)))</f>
        <v/>
      </c>
      <c r="AH25" s="193" t="str">
        <f aca="false">IF(OR(TRIM($B25&amp;$C25)="",NOT(ISNUMBER($D25))),"",SUMIFS($V$3:$V$1001,$AJ$3:$AJ$1001,$AJ25,$D$3:$D$1001,"&lt;"&amp;$D25))</f>
        <v/>
      </c>
      <c r="AI25" s="193" t="str">
        <f aca="false">IF(TRIM($B25&amp;$C25)="","",SUMIFS($V$3:$V$1001,$AJ$3:$AJ$1001,$AJ25))</f>
        <v/>
      </c>
      <c r="AJ25" s="197" t="str">
        <f aca="false">IF(TRIM($B25&amp;$C25)="","",TRIM($B25)&amp;"｜"&amp;TRIM($C25))</f>
        <v/>
      </c>
      <c r="AK25" s="193" t="str">
        <f aca="false">IF(TRIM($B25&amp;$C25)="","",MIN(N($N25),N($P25)))</f>
        <v/>
      </c>
      <c r="AL25" s="198" t="str">
        <f aca="false">IF(ISNUMBER($D25),YEAR($D25),"")</f>
        <v/>
      </c>
      <c r="AM25" s="198" t="str">
        <f aca="false">IF(OR(TRIM($B25&amp;$C25)="",NOT(ISNUMBER($D25)),NOT(ISNUMBER($E25))),"",IF($E25&lt;$D25,"",IF(IF($AD25="半年付",2,IF($AD25="季度付",4,IF($AD25="月付",12,IF($AD25="半月付",24,1))))=1,1,MAX(1,ROUND(($E25-$D25+1)/365*IF($AD25="半年付",2,IF($AD25="季度付",4,IF($AD25="月付",12,IF($AD25="半月付",24,1)))),0)))))</f>
        <v/>
      </c>
      <c r="AN25" s="198" t="str">
        <f aca="true">IF($AM25="","",MIN($AM25,MAX(0,INT((TODAY()-付款宽限天数-$D25)/(($E25-$D25+1)/$AM25))+1)))</f>
        <v/>
      </c>
    </row>
    <row r="26" customFormat="false" ht="24" hidden="false" customHeight="false" outlineLevel="0" collapsed="false">
      <c r="F26" s="188" t="str">
        <f aca="true">IF(TRIM($B26&amp;$C26)="","",IF(OR(ISNUMBER(SEARCH("未",$A26)),ISNUMBER(SEARCH("送出",$A26)),AND(TRIM($A26)="",NOT(ISNUMBER($D26)),N($G26)=0)),"【合同未回】","")&amp;IF(NOT(ISNUMBER($E26)),IF(OR(ISNUMBER(SEARCH("未",$A26)),ISNUMBER(SEARCH("送出",$A26)),AND(TRIM($A26)="",NOT(ISNUMBER($D26)),N($G26)=0)),"","【未填合同期】"),IF($E26&lt;TODAY(),"【已到期】",IF($E26-TODAY()&lt;=提醒天数,"【即将到期，剩余"&amp;($E26-TODAY())&amp;"天】","【正常】")))&amp;IF(OR($AC26="安装免保",$AC26="技术免保",$AC26="质保期内"),"【"&amp;$AC26&amp;"】",""))</f>
        <v/>
      </c>
      <c r="J26" s="192" t="str">
        <f aca="false">IF(OR(N($G26)=0,N($H26)=0),"",ROUND(N($G26)*N($H26)*IF(N($I26)=0,1,N($I26)),2))</f>
        <v/>
      </c>
      <c r="L26" s="192" t="str">
        <f aca="false">IF(TRIM($B26&amp;$C26)="","",IF(AND(N($J26)=0,N($K26)=0),"",ROUND(N($J26)+N($K26),2)))</f>
        <v/>
      </c>
      <c r="R26" s="192"/>
      <c r="S26" s="193" t="str">
        <f aca="false">IF(TRIM($B26&amp;$C26)="","",IF(N($N26)=0,"",MAX(0,MIN(N($N26)-N($P26),N($V26)))))</f>
        <v/>
      </c>
      <c r="T26" s="193" t="str">
        <f aca="false">IF(TRIM($B26&amp;$C26)="","",IF(N($P26)&lt;=N($N26),"",N($P26)-N($N26)))</f>
        <v/>
      </c>
      <c r="U26" s="193" t="str">
        <f aca="false">IF(OR(TRIM($B26&amp;$C26)="",$V26=""),"",MAX(0,N($V26))-N($S26))</f>
        <v/>
      </c>
      <c r="V26" s="193" t="str">
        <f aca="false">IF(TRIM($B26&amp;$C26)="","",IF(AND(N($L26)=0,N($P26)+N($Q26)+N($R26)=0),"",ROUND(N($L26)-N($P26)-N($Q26)-N($R26),2)))</f>
        <v/>
      </c>
      <c r="W26" s="194" t="str">
        <f aca="false">IF(TRIM($B26&amp;$C26)="","",IF(N($L26)=0,IF((N($P26)+N($Q26)+N($R26))=0,"—未填单价","未填单价，已收 "&amp;TEXT((N($P26)+N($Q26)+N($R26)),"#,##0.00")),IF(N($V26)&gt;0.005,"欠 "&amp;TEXT(N($V26),"#,##0.00")&amp;IF(N($S26)&gt;0,"（开票未到账 "&amp;TEXT(N($S26),"#,##0.00")&amp;"）","")&amp;IF(N($U26)&gt;0,"（未开票 "&amp;TEXT(N($U26),"#,##0.00")&amp;"）",""),IF(N($V26)&lt;-0.005,"多收 "&amp;TEXT(-N($V26),"#,##0.00"),"✔ 已结清")))&amp;IF(N($T26)&gt;0,"｜到账未开票 "&amp;TEXT(N($T26),"#,##0.00")&amp;"，待补票","")&amp;IF(N($Q26)&gt;0,"｜收现 "&amp;TEXT(N($Q26),"#,##0.00"),"")&amp;IF(N($R26)&gt;0,"｜收款不开票 "&amp;TEXT(N($R26),"#,##0.00"),""))</f>
        <v/>
      </c>
      <c r="X26" s="195"/>
      <c r="AB26" s="192" t="str">
        <f aca="false">IF(OR(N($N26)=0,N($AA26)=0),"",ROUND(N($N26)/(1+N($AA26))*N($AA26),2))</f>
        <v/>
      </c>
      <c r="AC26" s="195"/>
      <c r="AD26" s="188"/>
      <c r="AE26" s="197" t="str">
        <f aca="false">IF($AM26="","",IF($AM26=1,IF($AN26&gt;=1,"一次性·已到收款期","一次性·未到期"),$AD26&amp;" 第"&amp;$AN26&amp;"/"&amp;$AM26&amp;"期"))</f>
        <v/>
      </c>
      <c r="AF26" s="193" t="str">
        <f aca="false">IF(OR($AM26="",N($L26)=0),"",ROUND(N($J26)*$AN26/$AM26,2)+N($K26))</f>
        <v/>
      </c>
      <c r="AG26" s="193" t="str">
        <f aca="false">IF($AF26="","",MAX(0,ROUND($AF26-(N($P26)+N($Q26)+N($R26)),2)))</f>
        <v/>
      </c>
      <c r="AH26" s="193" t="str">
        <f aca="false">IF(OR(TRIM($B26&amp;$C26)="",NOT(ISNUMBER($D26))),"",SUMIFS($V$3:$V$1001,$AJ$3:$AJ$1001,$AJ26,$D$3:$D$1001,"&lt;"&amp;$D26))</f>
        <v/>
      </c>
      <c r="AI26" s="193" t="str">
        <f aca="false">IF(TRIM($B26&amp;$C26)="","",SUMIFS($V$3:$V$1001,$AJ$3:$AJ$1001,$AJ26))</f>
        <v/>
      </c>
      <c r="AJ26" s="197" t="str">
        <f aca="false">IF(TRIM($B26&amp;$C26)="","",TRIM($B26)&amp;"｜"&amp;TRIM($C26))</f>
        <v/>
      </c>
      <c r="AK26" s="193" t="str">
        <f aca="false">IF(TRIM($B26&amp;$C26)="","",MIN(N($N26),N($P26)))</f>
        <v/>
      </c>
      <c r="AL26" s="198" t="str">
        <f aca="false">IF(ISNUMBER($D26),YEAR($D26),"")</f>
        <v/>
      </c>
      <c r="AM26" s="198" t="str">
        <f aca="false">IF(OR(TRIM($B26&amp;$C26)="",NOT(ISNUMBER($D26)),NOT(ISNUMBER($E26))),"",IF($E26&lt;$D26,"",IF(IF($AD26="半年付",2,IF($AD26="季度付",4,IF($AD26="月付",12,IF($AD26="半月付",24,1))))=1,1,MAX(1,ROUND(($E26-$D26+1)/365*IF($AD26="半年付",2,IF($AD26="季度付",4,IF($AD26="月付",12,IF($AD26="半月付",24,1)))),0)))))</f>
        <v/>
      </c>
      <c r="AN26" s="198" t="str">
        <f aca="true">IF($AM26="","",MIN($AM26,MAX(0,INT((TODAY()-付款宽限天数-$D26)/(($E26-$D26+1)/$AM26))+1)))</f>
        <v/>
      </c>
    </row>
    <row r="27" customFormat="false" ht="24" hidden="false" customHeight="false" outlineLevel="0" collapsed="false">
      <c r="F27" s="188" t="str">
        <f aca="true">IF(TRIM($B27&amp;$C27)="","",IF(OR(ISNUMBER(SEARCH("未",$A27)),ISNUMBER(SEARCH("送出",$A27)),AND(TRIM($A27)="",NOT(ISNUMBER($D27)),N($G27)=0)),"【合同未回】","")&amp;IF(NOT(ISNUMBER($E27)),IF(OR(ISNUMBER(SEARCH("未",$A27)),ISNUMBER(SEARCH("送出",$A27)),AND(TRIM($A27)="",NOT(ISNUMBER($D27)),N($G27)=0)),"","【未填合同期】"),IF($E27&lt;TODAY(),"【已到期】",IF($E27-TODAY()&lt;=提醒天数,"【即将到期，剩余"&amp;($E27-TODAY())&amp;"天】","【正常】")))&amp;IF(OR($AC27="安装免保",$AC27="技术免保",$AC27="质保期内"),"【"&amp;$AC27&amp;"】",""))</f>
        <v/>
      </c>
      <c r="J27" s="192" t="str">
        <f aca="false">IF(OR(N($G27)=0,N($H27)=0),"",ROUND(N($G27)*N($H27)*IF(N($I27)=0,1,N($I27)),2))</f>
        <v/>
      </c>
      <c r="L27" s="192" t="str">
        <f aca="false">IF(TRIM($B27&amp;$C27)="","",IF(AND(N($J27)=0,N($K27)=0),"",ROUND(N($J27)+N($K27),2)))</f>
        <v/>
      </c>
      <c r="R27" s="192"/>
      <c r="S27" s="193" t="str">
        <f aca="false">IF(TRIM($B27&amp;$C27)="","",IF(N($N27)=0,"",MAX(0,MIN(N($N27)-N($P27),N($V27)))))</f>
        <v/>
      </c>
      <c r="T27" s="193" t="str">
        <f aca="false">IF(TRIM($B27&amp;$C27)="","",IF(N($P27)&lt;=N($N27),"",N($P27)-N($N27)))</f>
        <v/>
      </c>
      <c r="U27" s="193" t="str">
        <f aca="false">IF(OR(TRIM($B27&amp;$C27)="",$V27=""),"",MAX(0,N($V27))-N($S27))</f>
        <v/>
      </c>
      <c r="V27" s="193" t="str">
        <f aca="false">IF(TRIM($B27&amp;$C27)="","",IF(AND(N($L27)=0,N($P27)+N($Q27)+N($R27)=0),"",ROUND(N($L27)-N($P27)-N($Q27)-N($R27),2)))</f>
        <v/>
      </c>
      <c r="W27" s="194" t="str">
        <f aca="false">IF(TRIM($B27&amp;$C27)="","",IF(N($L27)=0,IF((N($P27)+N($Q27)+N($R27))=0,"—未填单价","未填单价，已收 "&amp;TEXT((N($P27)+N($Q27)+N($R27)),"#,##0.00")),IF(N($V27)&gt;0.005,"欠 "&amp;TEXT(N($V27),"#,##0.00")&amp;IF(N($S27)&gt;0,"（开票未到账 "&amp;TEXT(N($S27),"#,##0.00")&amp;"）","")&amp;IF(N($U27)&gt;0,"（未开票 "&amp;TEXT(N($U27),"#,##0.00")&amp;"）",""),IF(N($V27)&lt;-0.005,"多收 "&amp;TEXT(-N($V27),"#,##0.00"),"✔ 已结清")))&amp;IF(N($T27)&gt;0,"｜到账未开票 "&amp;TEXT(N($T27),"#,##0.00")&amp;"，待补票","")&amp;IF(N($Q27)&gt;0,"｜收现 "&amp;TEXT(N($Q27),"#,##0.00"),"")&amp;IF(N($R27)&gt;0,"｜收款不开票 "&amp;TEXT(N($R27),"#,##0.00"),""))</f>
        <v/>
      </c>
      <c r="X27" s="195"/>
      <c r="AB27" s="192" t="str">
        <f aca="false">IF(OR(N($N27)=0,N($AA27)=0),"",ROUND(N($N27)/(1+N($AA27))*N($AA27),2))</f>
        <v/>
      </c>
      <c r="AC27" s="195"/>
      <c r="AD27" s="188"/>
      <c r="AE27" s="197" t="str">
        <f aca="false">IF($AM27="","",IF($AM27=1,IF($AN27&gt;=1,"一次性·已到收款期","一次性·未到期"),$AD27&amp;" 第"&amp;$AN27&amp;"/"&amp;$AM27&amp;"期"))</f>
        <v/>
      </c>
      <c r="AF27" s="193" t="str">
        <f aca="false">IF(OR($AM27="",N($L27)=0),"",ROUND(N($J27)*$AN27/$AM27,2)+N($K27))</f>
        <v/>
      </c>
      <c r="AG27" s="193" t="str">
        <f aca="false">IF($AF27="","",MAX(0,ROUND($AF27-(N($P27)+N($Q27)+N($R27)),2)))</f>
        <v/>
      </c>
      <c r="AH27" s="193" t="str">
        <f aca="false">IF(OR(TRIM($B27&amp;$C27)="",NOT(ISNUMBER($D27))),"",SUMIFS($V$3:$V$1001,$AJ$3:$AJ$1001,$AJ27,$D$3:$D$1001,"&lt;"&amp;$D27))</f>
        <v/>
      </c>
      <c r="AI27" s="193" t="str">
        <f aca="false">IF(TRIM($B27&amp;$C27)="","",SUMIFS($V$3:$V$1001,$AJ$3:$AJ$1001,$AJ27))</f>
        <v/>
      </c>
      <c r="AJ27" s="197" t="str">
        <f aca="false">IF(TRIM($B27&amp;$C27)="","",TRIM($B27)&amp;"｜"&amp;TRIM($C27))</f>
        <v/>
      </c>
      <c r="AK27" s="193" t="str">
        <f aca="false">IF(TRIM($B27&amp;$C27)="","",MIN(N($N27),N($P27)))</f>
        <v/>
      </c>
      <c r="AL27" s="198" t="str">
        <f aca="false">IF(ISNUMBER($D27),YEAR($D27),"")</f>
        <v/>
      </c>
      <c r="AM27" s="198" t="str">
        <f aca="false">IF(OR(TRIM($B27&amp;$C27)="",NOT(ISNUMBER($D27)),NOT(ISNUMBER($E27))),"",IF($E27&lt;$D27,"",IF(IF($AD27="半年付",2,IF($AD27="季度付",4,IF($AD27="月付",12,IF($AD27="半月付",24,1))))=1,1,MAX(1,ROUND(($E27-$D27+1)/365*IF($AD27="半年付",2,IF($AD27="季度付",4,IF($AD27="月付",12,IF($AD27="半月付",24,1)))),0)))))</f>
        <v/>
      </c>
      <c r="AN27" s="198" t="str">
        <f aca="true">IF($AM27="","",MIN($AM27,MAX(0,INT((TODAY()-付款宽限天数-$D27)/(($E27-$D27+1)/$AM27))+1)))</f>
        <v/>
      </c>
    </row>
    <row r="28" customFormat="false" ht="24" hidden="false" customHeight="false" outlineLevel="0" collapsed="false">
      <c r="F28" s="188" t="str">
        <f aca="true">IF(TRIM($B28&amp;$C28)="","",IF(OR(ISNUMBER(SEARCH("未",$A28)),ISNUMBER(SEARCH("送出",$A28)),AND(TRIM($A28)="",NOT(ISNUMBER($D28)),N($G28)=0)),"【合同未回】","")&amp;IF(NOT(ISNUMBER($E28)),IF(OR(ISNUMBER(SEARCH("未",$A28)),ISNUMBER(SEARCH("送出",$A28)),AND(TRIM($A28)="",NOT(ISNUMBER($D28)),N($G28)=0)),"","【未填合同期】"),IF($E28&lt;TODAY(),"【已到期】",IF($E28-TODAY()&lt;=提醒天数,"【即将到期，剩余"&amp;($E28-TODAY())&amp;"天】","【正常】")))&amp;IF(OR($AC28="安装免保",$AC28="技术免保",$AC28="质保期内"),"【"&amp;$AC28&amp;"】",""))</f>
        <v/>
      </c>
      <c r="J28" s="192" t="str">
        <f aca="false">IF(OR(N($G28)=0,N($H28)=0),"",ROUND(N($G28)*N($H28)*IF(N($I28)=0,1,N($I28)),2))</f>
        <v/>
      </c>
      <c r="L28" s="192" t="str">
        <f aca="false">IF(TRIM($B28&amp;$C28)="","",IF(AND(N($J28)=0,N($K28)=0),"",ROUND(N($J28)+N($K28),2)))</f>
        <v/>
      </c>
      <c r="R28" s="192"/>
      <c r="S28" s="193" t="str">
        <f aca="false">IF(TRIM($B28&amp;$C28)="","",IF(N($N28)=0,"",MAX(0,MIN(N($N28)-N($P28),N($V28)))))</f>
        <v/>
      </c>
      <c r="T28" s="193" t="str">
        <f aca="false">IF(TRIM($B28&amp;$C28)="","",IF(N($P28)&lt;=N($N28),"",N($P28)-N($N28)))</f>
        <v/>
      </c>
      <c r="U28" s="193" t="str">
        <f aca="false">IF(OR(TRIM($B28&amp;$C28)="",$V28=""),"",MAX(0,N($V28))-N($S28))</f>
        <v/>
      </c>
      <c r="V28" s="193" t="str">
        <f aca="false">IF(TRIM($B28&amp;$C28)="","",IF(AND(N($L28)=0,N($P28)+N($Q28)+N($R28)=0),"",ROUND(N($L28)-N($P28)-N($Q28)-N($R28),2)))</f>
        <v/>
      </c>
      <c r="W28" s="194" t="str">
        <f aca="false">IF(TRIM($B28&amp;$C28)="","",IF(N($L28)=0,IF((N($P28)+N($Q28)+N($R28))=0,"—未填单价","未填单价，已收 "&amp;TEXT((N($P28)+N($Q28)+N($R28)),"#,##0.00")),IF(N($V28)&gt;0.005,"欠 "&amp;TEXT(N($V28),"#,##0.00")&amp;IF(N($S28)&gt;0,"（开票未到账 "&amp;TEXT(N($S28),"#,##0.00")&amp;"）","")&amp;IF(N($U28)&gt;0,"（未开票 "&amp;TEXT(N($U28),"#,##0.00")&amp;"）",""),IF(N($V28)&lt;-0.005,"多收 "&amp;TEXT(-N($V28),"#,##0.00"),"✔ 已结清")))&amp;IF(N($T28)&gt;0,"｜到账未开票 "&amp;TEXT(N($T28),"#,##0.00")&amp;"，待补票","")&amp;IF(N($Q28)&gt;0,"｜收现 "&amp;TEXT(N($Q28),"#,##0.00"),"")&amp;IF(N($R28)&gt;0,"｜收款不开票 "&amp;TEXT(N($R28),"#,##0.00"),""))</f>
        <v/>
      </c>
      <c r="X28" s="195"/>
      <c r="AB28" s="192" t="str">
        <f aca="false">IF(OR(N($N28)=0,N($AA28)=0),"",ROUND(N($N28)/(1+N($AA28))*N($AA28),2))</f>
        <v/>
      </c>
      <c r="AC28" s="195"/>
      <c r="AD28" s="188"/>
      <c r="AE28" s="197" t="str">
        <f aca="false">IF($AM28="","",IF($AM28=1,IF($AN28&gt;=1,"一次性·已到收款期","一次性·未到期"),$AD28&amp;" 第"&amp;$AN28&amp;"/"&amp;$AM28&amp;"期"))</f>
        <v/>
      </c>
      <c r="AF28" s="193" t="str">
        <f aca="false">IF(OR($AM28="",N($L28)=0),"",ROUND(N($J28)*$AN28/$AM28,2)+N($K28))</f>
        <v/>
      </c>
      <c r="AG28" s="193" t="str">
        <f aca="false">IF($AF28="","",MAX(0,ROUND($AF28-(N($P28)+N($Q28)+N($R28)),2)))</f>
        <v/>
      </c>
      <c r="AH28" s="193" t="str">
        <f aca="false">IF(OR(TRIM($B28&amp;$C28)="",NOT(ISNUMBER($D28))),"",SUMIFS($V$3:$V$1001,$AJ$3:$AJ$1001,$AJ28,$D$3:$D$1001,"&lt;"&amp;$D28))</f>
        <v/>
      </c>
      <c r="AI28" s="193" t="str">
        <f aca="false">IF(TRIM($B28&amp;$C28)="","",SUMIFS($V$3:$V$1001,$AJ$3:$AJ$1001,$AJ28))</f>
        <v/>
      </c>
      <c r="AJ28" s="197" t="str">
        <f aca="false">IF(TRIM($B28&amp;$C28)="","",TRIM($B28)&amp;"｜"&amp;TRIM($C28))</f>
        <v/>
      </c>
      <c r="AK28" s="193" t="str">
        <f aca="false">IF(TRIM($B28&amp;$C28)="","",MIN(N($N28),N($P28)))</f>
        <v/>
      </c>
      <c r="AL28" s="198" t="str">
        <f aca="false">IF(ISNUMBER($D28),YEAR($D28),"")</f>
        <v/>
      </c>
      <c r="AM28" s="198" t="str">
        <f aca="false">IF(OR(TRIM($B28&amp;$C28)="",NOT(ISNUMBER($D28)),NOT(ISNUMBER($E28))),"",IF($E28&lt;$D28,"",IF(IF($AD28="半年付",2,IF($AD28="季度付",4,IF($AD28="月付",12,IF($AD28="半月付",24,1))))=1,1,MAX(1,ROUND(($E28-$D28+1)/365*IF($AD28="半年付",2,IF($AD28="季度付",4,IF($AD28="月付",12,IF($AD28="半月付",24,1)))),0)))))</f>
        <v/>
      </c>
      <c r="AN28" s="198" t="str">
        <f aca="true">IF($AM28="","",MIN($AM28,MAX(0,INT((TODAY()-付款宽限天数-$D28)/(($E28-$D28+1)/$AM28))+1)))</f>
        <v/>
      </c>
    </row>
    <row r="29" customFormat="false" ht="24" hidden="false" customHeight="false" outlineLevel="0" collapsed="false">
      <c r="F29" s="188" t="str">
        <f aca="true">IF(TRIM($B29&amp;$C29)="","",IF(OR(ISNUMBER(SEARCH("未",$A29)),ISNUMBER(SEARCH("送出",$A29)),AND(TRIM($A29)="",NOT(ISNUMBER($D29)),N($G29)=0)),"【合同未回】","")&amp;IF(NOT(ISNUMBER($E29)),IF(OR(ISNUMBER(SEARCH("未",$A29)),ISNUMBER(SEARCH("送出",$A29)),AND(TRIM($A29)="",NOT(ISNUMBER($D29)),N($G29)=0)),"","【未填合同期】"),IF($E29&lt;TODAY(),"【已到期】",IF($E29-TODAY()&lt;=提醒天数,"【即将到期，剩余"&amp;($E29-TODAY())&amp;"天】","【正常】")))&amp;IF(OR($AC29="安装免保",$AC29="技术免保",$AC29="质保期内"),"【"&amp;$AC29&amp;"】",""))</f>
        <v/>
      </c>
      <c r="J29" s="192" t="str">
        <f aca="false">IF(OR(N($G29)=0,N($H29)=0),"",ROUND(N($G29)*N($H29)*IF(N($I29)=0,1,N($I29)),2))</f>
        <v/>
      </c>
      <c r="L29" s="192" t="str">
        <f aca="false">IF(TRIM($B29&amp;$C29)="","",IF(AND(N($J29)=0,N($K29)=0),"",ROUND(N($J29)+N($K29),2)))</f>
        <v/>
      </c>
      <c r="R29" s="192"/>
      <c r="S29" s="193" t="str">
        <f aca="false">IF(TRIM($B29&amp;$C29)="","",IF(N($N29)=0,"",MAX(0,MIN(N($N29)-N($P29),N($V29)))))</f>
        <v/>
      </c>
      <c r="T29" s="193" t="str">
        <f aca="false">IF(TRIM($B29&amp;$C29)="","",IF(N($P29)&lt;=N($N29),"",N($P29)-N($N29)))</f>
        <v/>
      </c>
      <c r="U29" s="193" t="str">
        <f aca="false">IF(OR(TRIM($B29&amp;$C29)="",$V29=""),"",MAX(0,N($V29))-N($S29))</f>
        <v/>
      </c>
      <c r="V29" s="193" t="str">
        <f aca="false">IF(TRIM($B29&amp;$C29)="","",IF(AND(N($L29)=0,N($P29)+N($Q29)+N($R29)=0),"",ROUND(N($L29)-N($P29)-N($Q29)-N($R29),2)))</f>
        <v/>
      </c>
      <c r="W29" s="194" t="str">
        <f aca="false">IF(TRIM($B29&amp;$C29)="","",IF(N($L29)=0,IF((N($P29)+N($Q29)+N($R29))=0,"—未填单价","未填单价，已收 "&amp;TEXT((N($P29)+N($Q29)+N($R29)),"#,##0.00")),IF(N($V29)&gt;0.005,"欠 "&amp;TEXT(N($V29),"#,##0.00")&amp;IF(N($S29)&gt;0,"（开票未到账 "&amp;TEXT(N($S29),"#,##0.00")&amp;"）","")&amp;IF(N($U29)&gt;0,"（未开票 "&amp;TEXT(N($U29),"#,##0.00")&amp;"）",""),IF(N($V29)&lt;-0.005,"多收 "&amp;TEXT(-N($V29),"#,##0.00"),"✔ 已结清")))&amp;IF(N($T29)&gt;0,"｜到账未开票 "&amp;TEXT(N($T29),"#,##0.00")&amp;"，待补票","")&amp;IF(N($Q29)&gt;0,"｜收现 "&amp;TEXT(N($Q29),"#,##0.00"),"")&amp;IF(N($R29)&gt;0,"｜收款不开票 "&amp;TEXT(N($R29),"#,##0.00"),""))</f>
        <v/>
      </c>
      <c r="X29" s="195"/>
      <c r="AB29" s="192" t="str">
        <f aca="false">IF(OR(N($N29)=0,N($AA29)=0),"",ROUND(N($N29)/(1+N($AA29))*N($AA29),2))</f>
        <v/>
      </c>
      <c r="AC29" s="195"/>
      <c r="AD29" s="188"/>
      <c r="AE29" s="197" t="str">
        <f aca="false">IF($AM29="","",IF($AM29=1,IF($AN29&gt;=1,"一次性·已到收款期","一次性·未到期"),$AD29&amp;" 第"&amp;$AN29&amp;"/"&amp;$AM29&amp;"期"))</f>
        <v/>
      </c>
      <c r="AF29" s="193" t="str">
        <f aca="false">IF(OR($AM29="",N($L29)=0),"",ROUND(N($J29)*$AN29/$AM29,2)+N($K29))</f>
        <v/>
      </c>
      <c r="AG29" s="193" t="str">
        <f aca="false">IF($AF29="","",MAX(0,ROUND($AF29-(N($P29)+N($Q29)+N($R29)),2)))</f>
        <v/>
      </c>
      <c r="AH29" s="193" t="str">
        <f aca="false">IF(OR(TRIM($B29&amp;$C29)="",NOT(ISNUMBER($D29))),"",SUMIFS($V$3:$V$1001,$AJ$3:$AJ$1001,$AJ29,$D$3:$D$1001,"&lt;"&amp;$D29))</f>
        <v/>
      </c>
      <c r="AI29" s="193" t="str">
        <f aca="false">IF(TRIM($B29&amp;$C29)="","",SUMIFS($V$3:$V$1001,$AJ$3:$AJ$1001,$AJ29))</f>
        <v/>
      </c>
      <c r="AJ29" s="197" t="str">
        <f aca="false">IF(TRIM($B29&amp;$C29)="","",TRIM($B29)&amp;"｜"&amp;TRIM($C29))</f>
        <v/>
      </c>
      <c r="AK29" s="193" t="str">
        <f aca="false">IF(TRIM($B29&amp;$C29)="","",MIN(N($N29),N($P29)))</f>
        <v/>
      </c>
      <c r="AL29" s="198" t="str">
        <f aca="false">IF(ISNUMBER($D29),YEAR($D29),"")</f>
        <v/>
      </c>
      <c r="AM29" s="198" t="str">
        <f aca="false">IF(OR(TRIM($B29&amp;$C29)="",NOT(ISNUMBER($D29)),NOT(ISNUMBER($E29))),"",IF($E29&lt;$D29,"",IF(IF($AD29="半年付",2,IF($AD29="季度付",4,IF($AD29="月付",12,IF($AD29="半月付",24,1))))=1,1,MAX(1,ROUND(($E29-$D29+1)/365*IF($AD29="半年付",2,IF($AD29="季度付",4,IF($AD29="月付",12,IF($AD29="半月付",24,1)))),0)))))</f>
        <v/>
      </c>
      <c r="AN29" s="198" t="str">
        <f aca="true">IF($AM29="","",MIN($AM29,MAX(0,INT((TODAY()-付款宽限天数-$D29)/(($E29-$D29+1)/$AM29))+1)))</f>
        <v/>
      </c>
    </row>
    <row r="30" customFormat="false" ht="24" hidden="false" customHeight="false" outlineLevel="0" collapsed="false">
      <c r="F30" s="188" t="str">
        <f aca="true">IF(TRIM($B30&amp;$C30)="","",IF(OR(ISNUMBER(SEARCH("未",$A30)),ISNUMBER(SEARCH("送出",$A30)),AND(TRIM($A30)="",NOT(ISNUMBER($D30)),N($G30)=0)),"【合同未回】","")&amp;IF(NOT(ISNUMBER($E30)),IF(OR(ISNUMBER(SEARCH("未",$A30)),ISNUMBER(SEARCH("送出",$A30)),AND(TRIM($A30)="",NOT(ISNUMBER($D30)),N($G30)=0)),"","【未填合同期】"),IF($E30&lt;TODAY(),"【已到期】",IF($E30-TODAY()&lt;=提醒天数,"【即将到期，剩余"&amp;($E30-TODAY())&amp;"天】","【正常】")))&amp;IF(OR($AC30="安装免保",$AC30="技术免保",$AC30="质保期内"),"【"&amp;$AC30&amp;"】",""))</f>
        <v/>
      </c>
      <c r="J30" s="192" t="str">
        <f aca="false">IF(OR(N($G30)=0,N($H30)=0),"",ROUND(N($G30)*N($H30)*IF(N($I30)=0,1,N($I30)),2))</f>
        <v/>
      </c>
      <c r="L30" s="192" t="str">
        <f aca="false">IF(TRIM($B30&amp;$C30)="","",IF(AND(N($J30)=0,N($K30)=0),"",ROUND(N($J30)+N($K30),2)))</f>
        <v/>
      </c>
      <c r="R30" s="192"/>
      <c r="S30" s="193" t="str">
        <f aca="false">IF(TRIM($B30&amp;$C30)="","",IF(N($N30)=0,"",MAX(0,MIN(N($N30)-N($P30),N($V30)))))</f>
        <v/>
      </c>
      <c r="T30" s="193" t="str">
        <f aca="false">IF(TRIM($B30&amp;$C30)="","",IF(N($P30)&lt;=N($N30),"",N($P30)-N($N30)))</f>
        <v/>
      </c>
      <c r="U30" s="193" t="str">
        <f aca="false">IF(OR(TRIM($B30&amp;$C30)="",$V30=""),"",MAX(0,N($V30))-N($S30))</f>
        <v/>
      </c>
      <c r="V30" s="193" t="str">
        <f aca="false">IF(TRIM($B30&amp;$C30)="","",IF(AND(N($L30)=0,N($P30)+N($Q30)+N($R30)=0),"",ROUND(N($L30)-N($P30)-N($Q30)-N($R30),2)))</f>
        <v/>
      </c>
      <c r="W30" s="194" t="str">
        <f aca="false">IF(TRIM($B30&amp;$C30)="","",IF(N($L30)=0,IF((N($P30)+N($Q30)+N($R30))=0,"—未填单价","未填单价，已收 "&amp;TEXT((N($P30)+N($Q30)+N($R30)),"#,##0.00")),IF(N($V30)&gt;0.005,"欠 "&amp;TEXT(N($V30),"#,##0.00")&amp;IF(N($S30)&gt;0,"（开票未到账 "&amp;TEXT(N($S30),"#,##0.00")&amp;"）","")&amp;IF(N($U30)&gt;0,"（未开票 "&amp;TEXT(N($U30),"#,##0.00")&amp;"）",""),IF(N($V30)&lt;-0.005,"多收 "&amp;TEXT(-N($V30),"#,##0.00"),"✔ 已结清")))&amp;IF(N($T30)&gt;0,"｜到账未开票 "&amp;TEXT(N($T30),"#,##0.00")&amp;"，待补票","")&amp;IF(N($Q30)&gt;0,"｜收现 "&amp;TEXT(N($Q30),"#,##0.00"),"")&amp;IF(N($R30)&gt;0,"｜收款不开票 "&amp;TEXT(N($R30),"#,##0.00"),""))</f>
        <v/>
      </c>
      <c r="X30" s="195"/>
      <c r="AB30" s="192" t="str">
        <f aca="false">IF(OR(N($N30)=0,N($AA30)=0),"",ROUND(N($N30)/(1+N($AA30))*N($AA30),2))</f>
        <v/>
      </c>
      <c r="AC30" s="195"/>
      <c r="AD30" s="188"/>
      <c r="AE30" s="197" t="str">
        <f aca="false">IF($AM30="","",IF($AM30=1,IF($AN30&gt;=1,"一次性·已到收款期","一次性·未到期"),$AD30&amp;" 第"&amp;$AN30&amp;"/"&amp;$AM30&amp;"期"))</f>
        <v/>
      </c>
      <c r="AF30" s="193" t="str">
        <f aca="false">IF(OR($AM30="",N($L30)=0),"",ROUND(N($J30)*$AN30/$AM30,2)+N($K30))</f>
        <v/>
      </c>
      <c r="AG30" s="193" t="str">
        <f aca="false">IF($AF30="","",MAX(0,ROUND($AF30-(N($P30)+N($Q30)+N($R30)),2)))</f>
        <v/>
      </c>
      <c r="AH30" s="193" t="str">
        <f aca="false">IF(OR(TRIM($B30&amp;$C30)="",NOT(ISNUMBER($D30))),"",SUMIFS($V$3:$V$1001,$AJ$3:$AJ$1001,$AJ30,$D$3:$D$1001,"&lt;"&amp;$D30))</f>
        <v/>
      </c>
      <c r="AI30" s="193" t="str">
        <f aca="false">IF(TRIM($B30&amp;$C30)="","",SUMIFS($V$3:$V$1001,$AJ$3:$AJ$1001,$AJ30))</f>
        <v/>
      </c>
      <c r="AJ30" s="197" t="str">
        <f aca="false">IF(TRIM($B30&amp;$C30)="","",TRIM($B30)&amp;"｜"&amp;TRIM($C30))</f>
        <v/>
      </c>
      <c r="AK30" s="193" t="str">
        <f aca="false">IF(TRIM($B30&amp;$C30)="","",MIN(N($N30),N($P30)))</f>
        <v/>
      </c>
      <c r="AL30" s="198" t="str">
        <f aca="false">IF(ISNUMBER($D30),YEAR($D30),"")</f>
        <v/>
      </c>
      <c r="AM30" s="198" t="str">
        <f aca="false">IF(OR(TRIM($B30&amp;$C30)="",NOT(ISNUMBER($D30)),NOT(ISNUMBER($E30))),"",IF($E30&lt;$D30,"",IF(IF($AD30="半年付",2,IF($AD30="季度付",4,IF($AD30="月付",12,IF($AD30="半月付",24,1))))=1,1,MAX(1,ROUND(($E30-$D30+1)/365*IF($AD30="半年付",2,IF($AD30="季度付",4,IF($AD30="月付",12,IF($AD30="半月付",24,1)))),0)))))</f>
        <v/>
      </c>
      <c r="AN30" s="198" t="str">
        <f aca="true">IF($AM30="","",MIN($AM30,MAX(0,INT((TODAY()-付款宽限天数-$D30)/(($E30-$D30+1)/$AM30))+1)))</f>
        <v/>
      </c>
    </row>
    <row r="31" customFormat="false" ht="24" hidden="false" customHeight="false" outlineLevel="0" collapsed="false">
      <c r="F31" s="188" t="str">
        <f aca="true">IF(TRIM($B31&amp;$C31)="","",IF(OR(ISNUMBER(SEARCH("未",$A31)),ISNUMBER(SEARCH("送出",$A31)),AND(TRIM($A31)="",NOT(ISNUMBER($D31)),N($G31)=0)),"【合同未回】","")&amp;IF(NOT(ISNUMBER($E31)),IF(OR(ISNUMBER(SEARCH("未",$A31)),ISNUMBER(SEARCH("送出",$A31)),AND(TRIM($A31)="",NOT(ISNUMBER($D31)),N($G31)=0)),"","【未填合同期】"),IF($E31&lt;TODAY(),"【已到期】",IF($E31-TODAY()&lt;=提醒天数,"【即将到期，剩余"&amp;($E31-TODAY())&amp;"天】","【正常】")))&amp;IF(OR($AC31="安装免保",$AC31="技术免保",$AC31="质保期内"),"【"&amp;$AC31&amp;"】",""))</f>
        <v/>
      </c>
      <c r="J31" s="192" t="str">
        <f aca="false">IF(OR(N($G31)=0,N($H31)=0),"",ROUND(N($G31)*N($H31)*IF(N($I31)=0,1,N($I31)),2))</f>
        <v/>
      </c>
      <c r="L31" s="192" t="str">
        <f aca="false">IF(TRIM($B31&amp;$C31)="","",IF(AND(N($J31)=0,N($K31)=0),"",ROUND(N($J31)+N($K31),2)))</f>
        <v/>
      </c>
      <c r="R31" s="192"/>
      <c r="S31" s="193" t="str">
        <f aca="false">IF(TRIM($B31&amp;$C31)="","",IF(N($N31)=0,"",MAX(0,MIN(N($N31)-N($P31),N($V31)))))</f>
        <v/>
      </c>
      <c r="T31" s="193" t="str">
        <f aca="false">IF(TRIM($B31&amp;$C31)="","",IF(N($P31)&lt;=N($N31),"",N($P31)-N($N31)))</f>
        <v/>
      </c>
      <c r="U31" s="193" t="str">
        <f aca="false">IF(OR(TRIM($B31&amp;$C31)="",$V31=""),"",MAX(0,N($V31))-N($S31))</f>
        <v/>
      </c>
      <c r="V31" s="193" t="str">
        <f aca="false">IF(TRIM($B31&amp;$C31)="","",IF(AND(N($L31)=0,N($P31)+N($Q31)+N($R31)=0),"",ROUND(N($L31)-N($P31)-N($Q31)-N($R31),2)))</f>
        <v/>
      </c>
      <c r="W31" s="194" t="str">
        <f aca="false">IF(TRIM($B31&amp;$C31)="","",IF(N($L31)=0,IF((N($P31)+N($Q31)+N($R31))=0,"—未填单价","未填单价，已收 "&amp;TEXT((N($P31)+N($Q31)+N($R31)),"#,##0.00")),IF(N($V31)&gt;0.005,"欠 "&amp;TEXT(N($V31),"#,##0.00")&amp;IF(N($S31)&gt;0,"（开票未到账 "&amp;TEXT(N($S31),"#,##0.00")&amp;"）","")&amp;IF(N($U31)&gt;0,"（未开票 "&amp;TEXT(N($U31),"#,##0.00")&amp;"）",""),IF(N($V31)&lt;-0.005,"多收 "&amp;TEXT(-N($V31),"#,##0.00"),"✔ 已结清")))&amp;IF(N($T31)&gt;0,"｜到账未开票 "&amp;TEXT(N($T31),"#,##0.00")&amp;"，待补票","")&amp;IF(N($Q31)&gt;0,"｜收现 "&amp;TEXT(N($Q31),"#,##0.00"),"")&amp;IF(N($R31)&gt;0,"｜收款不开票 "&amp;TEXT(N($R31),"#,##0.00"),""))</f>
        <v/>
      </c>
      <c r="X31" s="195"/>
      <c r="AB31" s="192" t="str">
        <f aca="false">IF(OR(N($N31)=0,N($AA31)=0),"",ROUND(N($N31)/(1+N($AA31))*N($AA31),2))</f>
        <v/>
      </c>
      <c r="AC31" s="195"/>
      <c r="AD31" s="188"/>
      <c r="AE31" s="197" t="str">
        <f aca="false">IF($AM31="","",IF($AM31=1,IF($AN31&gt;=1,"一次性·已到收款期","一次性·未到期"),$AD31&amp;" 第"&amp;$AN31&amp;"/"&amp;$AM31&amp;"期"))</f>
        <v/>
      </c>
      <c r="AF31" s="193" t="str">
        <f aca="false">IF(OR($AM31="",N($L31)=0),"",ROUND(N($J31)*$AN31/$AM31,2)+N($K31))</f>
        <v/>
      </c>
      <c r="AG31" s="193" t="str">
        <f aca="false">IF($AF31="","",MAX(0,ROUND($AF31-(N($P31)+N($Q31)+N($R31)),2)))</f>
        <v/>
      </c>
      <c r="AH31" s="193" t="str">
        <f aca="false">IF(OR(TRIM($B31&amp;$C31)="",NOT(ISNUMBER($D31))),"",SUMIFS($V$3:$V$1001,$AJ$3:$AJ$1001,$AJ31,$D$3:$D$1001,"&lt;"&amp;$D31))</f>
        <v/>
      </c>
      <c r="AI31" s="193" t="str">
        <f aca="false">IF(TRIM($B31&amp;$C31)="","",SUMIFS($V$3:$V$1001,$AJ$3:$AJ$1001,$AJ31))</f>
        <v/>
      </c>
      <c r="AJ31" s="197" t="str">
        <f aca="false">IF(TRIM($B31&amp;$C31)="","",TRIM($B31)&amp;"｜"&amp;TRIM($C31))</f>
        <v/>
      </c>
      <c r="AK31" s="193" t="str">
        <f aca="false">IF(TRIM($B31&amp;$C31)="","",MIN(N($N31),N($P31)))</f>
        <v/>
      </c>
      <c r="AL31" s="198" t="str">
        <f aca="false">IF(ISNUMBER($D31),YEAR($D31),"")</f>
        <v/>
      </c>
      <c r="AM31" s="198" t="str">
        <f aca="false">IF(OR(TRIM($B31&amp;$C31)="",NOT(ISNUMBER($D31)),NOT(ISNUMBER($E31))),"",IF($E31&lt;$D31,"",IF(IF($AD31="半年付",2,IF($AD31="季度付",4,IF($AD31="月付",12,IF($AD31="半月付",24,1))))=1,1,MAX(1,ROUND(($E31-$D31+1)/365*IF($AD31="半年付",2,IF($AD31="季度付",4,IF($AD31="月付",12,IF($AD31="半月付",24,1)))),0)))))</f>
        <v/>
      </c>
      <c r="AN31" s="198" t="str">
        <f aca="true">IF($AM31="","",MIN($AM31,MAX(0,INT((TODAY()-付款宽限天数-$D31)/(($E31-$D31+1)/$AM31))+1)))</f>
        <v/>
      </c>
    </row>
    <row r="32" customFormat="false" ht="24" hidden="false" customHeight="false" outlineLevel="0" collapsed="false">
      <c r="F32" s="188" t="str">
        <f aca="true">IF(TRIM($B32&amp;$C32)="","",IF(OR(ISNUMBER(SEARCH("未",$A32)),ISNUMBER(SEARCH("送出",$A32)),AND(TRIM($A32)="",NOT(ISNUMBER($D32)),N($G32)=0)),"【合同未回】","")&amp;IF(NOT(ISNUMBER($E32)),IF(OR(ISNUMBER(SEARCH("未",$A32)),ISNUMBER(SEARCH("送出",$A32)),AND(TRIM($A32)="",NOT(ISNUMBER($D32)),N($G32)=0)),"","【未填合同期】"),IF($E32&lt;TODAY(),"【已到期】",IF($E32-TODAY()&lt;=提醒天数,"【即将到期，剩余"&amp;($E32-TODAY())&amp;"天】","【正常】")))&amp;IF(OR($AC32="安装免保",$AC32="技术免保",$AC32="质保期内"),"【"&amp;$AC32&amp;"】",""))</f>
        <v/>
      </c>
      <c r="J32" s="192" t="str">
        <f aca="false">IF(OR(N($G32)=0,N($H32)=0),"",ROUND(N($G32)*N($H32)*IF(N($I32)=0,1,N($I32)),2))</f>
        <v/>
      </c>
      <c r="L32" s="192" t="str">
        <f aca="false">IF(TRIM($B32&amp;$C32)="","",IF(AND(N($J32)=0,N($K32)=0),"",ROUND(N($J32)+N($K32),2)))</f>
        <v/>
      </c>
      <c r="R32" s="192"/>
      <c r="S32" s="193" t="str">
        <f aca="false">IF(TRIM($B32&amp;$C32)="","",IF(N($N32)=0,"",MAX(0,MIN(N($N32)-N($P32),N($V32)))))</f>
        <v/>
      </c>
      <c r="T32" s="193" t="str">
        <f aca="false">IF(TRIM($B32&amp;$C32)="","",IF(N($P32)&lt;=N($N32),"",N($P32)-N($N32)))</f>
        <v/>
      </c>
      <c r="U32" s="193" t="str">
        <f aca="false">IF(OR(TRIM($B32&amp;$C32)="",$V32=""),"",MAX(0,N($V32))-N($S32))</f>
        <v/>
      </c>
      <c r="V32" s="193" t="str">
        <f aca="false">IF(TRIM($B32&amp;$C32)="","",IF(AND(N($L32)=0,N($P32)+N($Q32)+N($R32)=0),"",ROUND(N($L32)-N($P32)-N($Q32)-N($R32),2)))</f>
        <v/>
      </c>
      <c r="W32" s="194" t="str">
        <f aca="false">IF(TRIM($B32&amp;$C32)="","",IF(N($L32)=0,IF((N($P32)+N($Q32)+N($R32))=0,"—未填单价","未填单价，已收 "&amp;TEXT((N($P32)+N($Q32)+N($R32)),"#,##0.00")),IF(N($V32)&gt;0.005,"欠 "&amp;TEXT(N($V32),"#,##0.00")&amp;IF(N($S32)&gt;0,"（开票未到账 "&amp;TEXT(N($S32),"#,##0.00")&amp;"）","")&amp;IF(N($U32)&gt;0,"（未开票 "&amp;TEXT(N($U32),"#,##0.00")&amp;"）",""),IF(N($V32)&lt;-0.005,"多收 "&amp;TEXT(-N($V32),"#,##0.00"),"✔ 已结清")))&amp;IF(N($T32)&gt;0,"｜到账未开票 "&amp;TEXT(N($T32),"#,##0.00")&amp;"，待补票","")&amp;IF(N($Q32)&gt;0,"｜收现 "&amp;TEXT(N($Q32),"#,##0.00"),"")&amp;IF(N($R32)&gt;0,"｜收款不开票 "&amp;TEXT(N($R32),"#,##0.00"),""))</f>
        <v/>
      </c>
      <c r="X32" s="195"/>
      <c r="AB32" s="192" t="str">
        <f aca="false">IF(OR(N($N32)=0,N($AA32)=0),"",ROUND(N($N32)/(1+N($AA32))*N($AA32),2))</f>
        <v/>
      </c>
      <c r="AC32" s="195"/>
      <c r="AD32" s="188"/>
      <c r="AE32" s="197" t="str">
        <f aca="false">IF($AM32="","",IF($AM32=1,IF($AN32&gt;=1,"一次性·已到收款期","一次性·未到期"),$AD32&amp;" 第"&amp;$AN32&amp;"/"&amp;$AM32&amp;"期"))</f>
        <v/>
      </c>
      <c r="AF32" s="193" t="str">
        <f aca="false">IF(OR($AM32="",N($L32)=0),"",ROUND(N($J32)*$AN32/$AM32,2)+N($K32))</f>
        <v/>
      </c>
      <c r="AG32" s="193" t="str">
        <f aca="false">IF($AF32="","",MAX(0,ROUND($AF32-(N($P32)+N($Q32)+N($R32)),2)))</f>
        <v/>
      </c>
      <c r="AH32" s="193" t="str">
        <f aca="false">IF(OR(TRIM($B32&amp;$C32)="",NOT(ISNUMBER($D32))),"",SUMIFS($V$3:$V$1001,$AJ$3:$AJ$1001,$AJ32,$D$3:$D$1001,"&lt;"&amp;$D32))</f>
        <v/>
      </c>
      <c r="AI32" s="193" t="str">
        <f aca="false">IF(TRIM($B32&amp;$C32)="","",SUMIFS($V$3:$V$1001,$AJ$3:$AJ$1001,$AJ32))</f>
        <v/>
      </c>
      <c r="AJ32" s="197" t="str">
        <f aca="false">IF(TRIM($B32&amp;$C32)="","",TRIM($B32)&amp;"｜"&amp;TRIM($C32))</f>
        <v/>
      </c>
      <c r="AK32" s="193" t="str">
        <f aca="false">IF(TRIM($B32&amp;$C32)="","",MIN(N($N32),N($P32)))</f>
        <v/>
      </c>
      <c r="AL32" s="198" t="str">
        <f aca="false">IF(ISNUMBER($D32),YEAR($D32),"")</f>
        <v/>
      </c>
      <c r="AM32" s="198" t="str">
        <f aca="false">IF(OR(TRIM($B32&amp;$C32)="",NOT(ISNUMBER($D32)),NOT(ISNUMBER($E32))),"",IF($E32&lt;$D32,"",IF(IF($AD32="半年付",2,IF($AD32="季度付",4,IF($AD32="月付",12,IF($AD32="半月付",24,1))))=1,1,MAX(1,ROUND(($E32-$D32+1)/365*IF($AD32="半年付",2,IF($AD32="季度付",4,IF($AD32="月付",12,IF($AD32="半月付",24,1)))),0)))))</f>
        <v/>
      </c>
      <c r="AN32" s="198" t="str">
        <f aca="true">IF($AM32="","",MIN($AM32,MAX(0,INT((TODAY()-付款宽限天数-$D32)/(($E32-$D32+1)/$AM32))+1)))</f>
        <v/>
      </c>
    </row>
    <row r="33" customFormat="false" ht="24" hidden="false" customHeight="false" outlineLevel="0" collapsed="false">
      <c r="F33" s="188" t="str">
        <f aca="true">IF(TRIM($B33&amp;$C33)="","",IF(OR(ISNUMBER(SEARCH("未",$A33)),ISNUMBER(SEARCH("送出",$A33)),AND(TRIM($A33)="",NOT(ISNUMBER($D33)),N($G33)=0)),"【合同未回】","")&amp;IF(NOT(ISNUMBER($E33)),IF(OR(ISNUMBER(SEARCH("未",$A33)),ISNUMBER(SEARCH("送出",$A33)),AND(TRIM($A33)="",NOT(ISNUMBER($D33)),N($G33)=0)),"","【未填合同期】"),IF($E33&lt;TODAY(),"【已到期】",IF($E33-TODAY()&lt;=提醒天数,"【即将到期，剩余"&amp;($E33-TODAY())&amp;"天】","【正常】")))&amp;IF(OR($AC33="安装免保",$AC33="技术免保",$AC33="质保期内"),"【"&amp;$AC33&amp;"】",""))</f>
        <v/>
      </c>
      <c r="J33" s="192" t="str">
        <f aca="false">IF(OR(N($G33)=0,N($H33)=0),"",ROUND(N($G33)*N($H33)*IF(N($I33)=0,1,N($I33)),2))</f>
        <v/>
      </c>
      <c r="L33" s="192" t="str">
        <f aca="false">IF(TRIM($B33&amp;$C33)="","",IF(AND(N($J33)=0,N($K33)=0),"",ROUND(N($J33)+N($K33),2)))</f>
        <v/>
      </c>
      <c r="R33" s="192"/>
      <c r="S33" s="193" t="str">
        <f aca="false">IF(TRIM($B33&amp;$C33)="","",IF(N($N33)=0,"",MAX(0,MIN(N($N33)-N($P33),N($V33)))))</f>
        <v/>
      </c>
      <c r="T33" s="193" t="str">
        <f aca="false">IF(TRIM($B33&amp;$C33)="","",IF(N($P33)&lt;=N($N33),"",N($P33)-N($N33)))</f>
        <v/>
      </c>
      <c r="U33" s="193" t="str">
        <f aca="false">IF(OR(TRIM($B33&amp;$C33)="",$V33=""),"",MAX(0,N($V33))-N($S33))</f>
        <v/>
      </c>
      <c r="V33" s="193" t="str">
        <f aca="false">IF(TRIM($B33&amp;$C33)="","",IF(AND(N($L33)=0,N($P33)+N($Q33)+N($R33)=0),"",ROUND(N($L33)-N($P33)-N($Q33)-N($R33),2)))</f>
        <v/>
      </c>
      <c r="W33" s="194" t="str">
        <f aca="false">IF(TRIM($B33&amp;$C33)="","",IF(N($L33)=0,IF((N($P33)+N($Q33)+N($R33))=0,"—未填单价","未填单价，已收 "&amp;TEXT((N($P33)+N($Q33)+N($R33)),"#,##0.00")),IF(N($V33)&gt;0.005,"欠 "&amp;TEXT(N($V33),"#,##0.00")&amp;IF(N($S33)&gt;0,"（开票未到账 "&amp;TEXT(N($S33),"#,##0.00")&amp;"）","")&amp;IF(N($U33)&gt;0,"（未开票 "&amp;TEXT(N($U33),"#,##0.00")&amp;"）",""),IF(N($V33)&lt;-0.005,"多收 "&amp;TEXT(-N($V33),"#,##0.00"),"✔ 已结清")))&amp;IF(N($T33)&gt;0,"｜到账未开票 "&amp;TEXT(N($T33),"#,##0.00")&amp;"，待补票","")&amp;IF(N($Q33)&gt;0,"｜收现 "&amp;TEXT(N($Q33),"#,##0.00"),"")&amp;IF(N($R33)&gt;0,"｜收款不开票 "&amp;TEXT(N($R33),"#,##0.00"),""))</f>
        <v/>
      </c>
      <c r="X33" s="195"/>
      <c r="AB33" s="192" t="str">
        <f aca="false">IF(OR(N($N33)=0,N($AA33)=0),"",ROUND(N($N33)/(1+N($AA33))*N($AA33),2))</f>
        <v/>
      </c>
      <c r="AC33" s="195"/>
      <c r="AD33" s="188"/>
      <c r="AE33" s="197" t="str">
        <f aca="false">IF($AM33="","",IF($AM33=1,IF($AN33&gt;=1,"一次性·已到收款期","一次性·未到期"),$AD33&amp;" 第"&amp;$AN33&amp;"/"&amp;$AM33&amp;"期"))</f>
        <v/>
      </c>
      <c r="AF33" s="193" t="str">
        <f aca="false">IF(OR($AM33="",N($L33)=0),"",ROUND(N($J33)*$AN33/$AM33,2)+N($K33))</f>
        <v/>
      </c>
      <c r="AG33" s="193" t="str">
        <f aca="false">IF($AF33="","",MAX(0,ROUND($AF33-(N($P33)+N($Q33)+N($R33)),2)))</f>
        <v/>
      </c>
      <c r="AH33" s="193" t="str">
        <f aca="false">IF(OR(TRIM($B33&amp;$C33)="",NOT(ISNUMBER($D33))),"",SUMIFS($V$3:$V$1001,$AJ$3:$AJ$1001,$AJ33,$D$3:$D$1001,"&lt;"&amp;$D33))</f>
        <v/>
      </c>
      <c r="AI33" s="193" t="str">
        <f aca="false">IF(TRIM($B33&amp;$C33)="","",SUMIFS($V$3:$V$1001,$AJ$3:$AJ$1001,$AJ33))</f>
        <v/>
      </c>
      <c r="AJ33" s="197" t="str">
        <f aca="false">IF(TRIM($B33&amp;$C33)="","",TRIM($B33)&amp;"｜"&amp;TRIM($C33))</f>
        <v/>
      </c>
      <c r="AK33" s="193" t="str">
        <f aca="false">IF(TRIM($B33&amp;$C33)="","",MIN(N($N33),N($P33)))</f>
        <v/>
      </c>
      <c r="AL33" s="198" t="str">
        <f aca="false">IF(ISNUMBER($D33),YEAR($D33),"")</f>
        <v/>
      </c>
      <c r="AM33" s="198" t="str">
        <f aca="false">IF(OR(TRIM($B33&amp;$C33)="",NOT(ISNUMBER($D33)),NOT(ISNUMBER($E33))),"",IF($E33&lt;$D33,"",IF(IF($AD33="半年付",2,IF($AD33="季度付",4,IF($AD33="月付",12,IF($AD33="半月付",24,1))))=1,1,MAX(1,ROUND(($E33-$D33+1)/365*IF($AD33="半年付",2,IF($AD33="季度付",4,IF($AD33="月付",12,IF($AD33="半月付",24,1)))),0)))))</f>
        <v/>
      </c>
      <c r="AN33" s="198" t="str">
        <f aca="true">IF($AM33="","",MIN($AM33,MAX(0,INT((TODAY()-付款宽限天数-$D33)/(($E33-$D33+1)/$AM33))+1)))</f>
        <v/>
      </c>
    </row>
    <row r="34" customFormat="false" ht="24" hidden="false" customHeight="false" outlineLevel="0" collapsed="false">
      <c r="F34" s="188" t="str">
        <f aca="true">IF(TRIM($B34&amp;$C34)="","",IF(OR(ISNUMBER(SEARCH("未",$A34)),ISNUMBER(SEARCH("送出",$A34)),AND(TRIM($A34)="",NOT(ISNUMBER($D34)),N($G34)=0)),"【合同未回】","")&amp;IF(NOT(ISNUMBER($E34)),IF(OR(ISNUMBER(SEARCH("未",$A34)),ISNUMBER(SEARCH("送出",$A34)),AND(TRIM($A34)="",NOT(ISNUMBER($D34)),N($G34)=0)),"","【未填合同期】"),IF($E34&lt;TODAY(),"【已到期】",IF($E34-TODAY()&lt;=提醒天数,"【即将到期，剩余"&amp;($E34-TODAY())&amp;"天】","【正常】")))&amp;IF(OR($AC34="安装免保",$AC34="技术免保",$AC34="质保期内"),"【"&amp;$AC34&amp;"】",""))</f>
        <v/>
      </c>
      <c r="J34" s="192" t="str">
        <f aca="false">IF(OR(N($G34)=0,N($H34)=0),"",ROUND(N($G34)*N($H34)*IF(N($I34)=0,1,N($I34)),2))</f>
        <v/>
      </c>
      <c r="L34" s="192" t="str">
        <f aca="false">IF(TRIM($B34&amp;$C34)="","",IF(AND(N($J34)=0,N($K34)=0),"",ROUND(N($J34)+N($K34),2)))</f>
        <v/>
      </c>
      <c r="R34" s="192"/>
      <c r="S34" s="193" t="str">
        <f aca="false">IF(TRIM($B34&amp;$C34)="","",IF(N($N34)=0,"",MAX(0,MIN(N($N34)-N($P34),N($V34)))))</f>
        <v/>
      </c>
      <c r="T34" s="193" t="str">
        <f aca="false">IF(TRIM($B34&amp;$C34)="","",IF(N($P34)&lt;=N($N34),"",N($P34)-N($N34)))</f>
        <v/>
      </c>
      <c r="U34" s="193" t="str">
        <f aca="false">IF(OR(TRIM($B34&amp;$C34)="",$V34=""),"",MAX(0,N($V34))-N($S34))</f>
        <v/>
      </c>
      <c r="V34" s="193" t="str">
        <f aca="false">IF(TRIM($B34&amp;$C34)="","",IF(AND(N($L34)=0,N($P34)+N($Q34)+N($R34)=0),"",ROUND(N($L34)-N($P34)-N($Q34)-N($R34),2)))</f>
        <v/>
      </c>
      <c r="W34" s="194" t="str">
        <f aca="false">IF(TRIM($B34&amp;$C34)="","",IF(N($L34)=0,IF((N($P34)+N($Q34)+N($R34))=0,"—未填单价","未填单价，已收 "&amp;TEXT((N($P34)+N($Q34)+N($R34)),"#,##0.00")),IF(N($V34)&gt;0.005,"欠 "&amp;TEXT(N($V34),"#,##0.00")&amp;IF(N($S34)&gt;0,"（开票未到账 "&amp;TEXT(N($S34),"#,##0.00")&amp;"）","")&amp;IF(N($U34)&gt;0,"（未开票 "&amp;TEXT(N($U34),"#,##0.00")&amp;"）",""),IF(N($V34)&lt;-0.005,"多收 "&amp;TEXT(-N($V34),"#,##0.00"),"✔ 已结清")))&amp;IF(N($T34)&gt;0,"｜到账未开票 "&amp;TEXT(N($T34),"#,##0.00")&amp;"，待补票","")&amp;IF(N($Q34)&gt;0,"｜收现 "&amp;TEXT(N($Q34),"#,##0.00"),"")&amp;IF(N($R34)&gt;0,"｜收款不开票 "&amp;TEXT(N($R34),"#,##0.00"),""))</f>
        <v/>
      </c>
      <c r="X34" s="195"/>
      <c r="AB34" s="192" t="str">
        <f aca="false">IF(OR(N($N34)=0,N($AA34)=0),"",ROUND(N($N34)/(1+N($AA34))*N($AA34),2))</f>
        <v/>
      </c>
      <c r="AC34" s="195"/>
      <c r="AD34" s="188"/>
      <c r="AE34" s="197" t="str">
        <f aca="false">IF($AM34="","",IF($AM34=1,IF($AN34&gt;=1,"一次性·已到收款期","一次性·未到期"),$AD34&amp;" 第"&amp;$AN34&amp;"/"&amp;$AM34&amp;"期"))</f>
        <v/>
      </c>
      <c r="AF34" s="193" t="str">
        <f aca="false">IF(OR($AM34="",N($L34)=0),"",ROUND(N($J34)*$AN34/$AM34,2)+N($K34))</f>
        <v/>
      </c>
      <c r="AG34" s="193" t="str">
        <f aca="false">IF($AF34="","",MAX(0,ROUND($AF34-(N($P34)+N($Q34)+N($R34)),2)))</f>
        <v/>
      </c>
      <c r="AH34" s="193" t="str">
        <f aca="false">IF(OR(TRIM($B34&amp;$C34)="",NOT(ISNUMBER($D34))),"",SUMIFS($V$3:$V$1001,$AJ$3:$AJ$1001,$AJ34,$D$3:$D$1001,"&lt;"&amp;$D34))</f>
        <v/>
      </c>
      <c r="AI34" s="193" t="str">
        <f aca="false">IF(TRIM($B34&amp;$C34)="","",SUMIFS($V$3:$V$1001,$AJ$3:$AJ$1001,$AJ34))</f>
        <v/>
      </c>
      <c r="AJ34" s="197" t="str">
        <f aca="false">IF(TRIM($B34&amp;$C34)="","",TRIM($B34)&amp;"｜"&amp;TRIM($C34))</f>
        <v/>
      </c>
      <c r="AK34" s="193" t="str">
        <f aca="false">IF(TRIM($B34&amp;$C34)="","",MIN(N($N34),N($P34)))</f>
        <v/>
      </c>
      <c r="AL34" s="198" t="str">
        <f aca="false">IF(ISNUMBER($D34),YEAR($D34),"")</f>
        <v/>
      </c>
      <c r="AM34" s="198" t="str">
        <f aca="false">IF(OR(TRIM($B34&amp;$C34)="",NOT(ISNUMBER($D34)),NOT(ISNUMBER($E34))),"",IF($E34&lt;$D34,"",IF(IF($AD34="半年付",2,IF($AD34="季度付",4,IF($AD34="月付",12,IF($AD34="半月付",24,1))))=1,1,MAX(1,ROUND(($E34-$D34+1)/365*IF($AD34="半年付",2,IF($AD34="季度付",4,IF($AD34="月付",12,IF($AD34="半月付",24,1)))),0)))))</f>
        <v/>
      </c>
      <c r="AN34" s="198" t="str">
        <f aca="true">IF($AM34="","",MIN($AM34,MAX(0,INT((TODAY()-付款宽限天数-$D34)/(($E34-$D34+1)/$AM34))+1)))</f>
        <v/>
      </c>
    </row>
    <row r="35" customFormat="false" ht="24" hidden="false" customHeight="false" outlineLevel="0" collapsed="false">
      <c r="F35" s="188" t="str">
        <f aca="true">IF(TRIM($B35&amp;$C35)="","",IF(OR(ISNUMBER(SEARCH("未",$A35)),ISNUMBER(SEARCH("送出",$A35)),AND(TRIM($A35)="",NOT(ISNUMBER($D35)),N($G35)=0)),"【合同未回】","")&amp;IF(NOT(ISNUMBER($E35)),IF(OR(ISNUMBER(SEARCH("未",$A35)),ISNUMBER(SEARCH("送出",$A35)),AND(TRIM($A35)="",NOT(ISNUMBER($D35)),N($G35)=0)),"","【未填合同期】"),IF($E35&lt;TODAY(),"【已到期】",IF($E35-TODAY()&lt;=提醒天数,"【即将到期，剩余"&amp;($E35-TODAY())&amp;"天】","【正常】")))&amp;IF(OR($AC35="安装免保",$AC35="技术免保",$AC35="质保期内"),"【"&amp;$AC35&amp;"】",""))</f>
        <v/>
      </c>
      <c r="J35" s="192" t="str">
        <f aca="false">IF(OR(N($G35)=0,N($H35)=0),"",ROUND(N($G35)*N($H35)*IF(N($I35)=0,1,N($I35)),2))</f>
        <v/>
      </c>
      <c r="L35" s="192" t="str">
        <f aca="false">IF(TRIM($B35&amp;$C35)="","",IF(AND(N($J35)=0,N($K35)=0),"",ROUND(N($J35)+N($K35),2)))</f>
        <v/>
      </c>
      <c r="R35" s="192"/>
      <c r="S35" s="193" t="str">
        <f aca="false">IF(TRIM($B35&amp;$C35)="","",IF(N($N35)=0,"",MAX(0,MIN(N($N35)-N($P35),N($V35)))))</f>
        <v/>
      </c>
      <c r="T35" s="193" t="str">
        <f aca="false">IF(TRIM($B35&amp;$C35)="","",IF(N($P35)&lt;=N($N35),"",N($P35)-N($N35)))</f>
        <v/>
      </c>
      <c r="U35" s="193" t="str">
        <f aca="false">IF(OR(TRIM($B35&amp;$C35)="",$V35=""),"",MAX(0,N($V35))-N($S35))</f>
        <v/>
      </c>
      <c r="V35" s="193" t="str">
        <f aca="false">IF(TRIM($B35&amp;$C35)="","",IF(AND(N($L35)=0,N($P35)+N($Q35)+N($R35)=0),"",ROUND(N($L35)-N($P35)-N($Q35)-N($R35),2)))</f>
        <v/>
      </c>
      <c r="W35" s="194" t="str">
        <f aca="false">IF(TRIM($B35&amp;$C35)="","",IF(N($L35)=0,IF((N($P35)+N($Q35)+N($R35))=0,"—未填单价","未填单价，已收 "&amp;TEXT((N($P35)+N($Q35)+N($R35)),"#,##0.00")),IF(N($V35)&gt;0.005,"欠 "&amp;TEXT(N($V35),"#,##0.00")&amp;IF(N($S35)&gt;0,"（开票未到账 "&amp;TEXT(N($S35),"#,##0.00")&amp;"）","")&amp;IF(N($U35)&gt;0,"（未开票 "&amp;TEXT(N($U35),"#,##0.00")&amp;"）",""),IF(N($V35)&lt;-0.005,"多收 "&amp;TEXT(-N($V35),"#,##0.00"),"✔ 已结清")))&amp;IF(N($T35)&gt;0,"｜到账未开票 "&amp;TEXT(N($T35),"#,##0.00")&amp;"，待补票","")&amp;IF(N($Q35)&gt;0,"｜收现 "&amp;TEXT(N($Q35),"#,##0.00"),"")&amp;IF(N($R35)&gt;0,"｜收款不开票 "&amp;TEXT(N($R35),"#,##0.00"),""))</f>
        <v/>
      </c>
      <c r="X35" s="195"/>
      <c r="AB35" s="192" t="str">
        <f aca="false">IF(OR(N($N35)=0,N($AA35)=0),"",ROUND(N($N35)/(1+N($AA35))*N($AA35),2))</f>
        <v/>
      </c>
      <c r="AC35" s="195"/>
      <c r="AD35" s="188"/>
      <c r="AE35" s="197" t="str">
        <f aca="false">IF($AM35="","",IF($AM35=1,IF($AN35&gt;=1,"一次性·已到收款期","一次性·未到期"),$AD35&amp;" 第"&amp;$AN35&amp;"/"&amp;$AM35&amp;"期"))</f>
        <v/>
      </c>
      <c r="AF35" s="193" t="str">
        <f aca="false">IF(OR($AM35="",N($L35)=0),"",ROUND(N($J35)*$AN35/$AM35,2)+N($K35))</f>
        <v/>
      </c>
      <c r="AG35" s="193" t="str">
        <f aca="false">IF($AF35="","",MAX(0,ROUND($AF35-(N($P35)+N($Q35)+N($R35)),2)))</f>
        <v/>
      </c>
      <c r="AH35" s="193" t="str">
        <f aca="false">IF(OR(TRIM($B35&amp;$C35)="",NOT(ISNUMBER($D35))),"",SUMIFS($V$3:$V$1001,$AJ$3:$AJ$1001,$AJ35,$D$3:$D$1001,"&lt;"&amp;$D35))</f>
        <v/>
      </c>
      <c r="AI35" s="193" t="str">
        <f aca="false">IF(TRIM($B35&amp;$C35)="","",SUMIFS($V$3:$V$1001,$AJ$3:$AJ$1001,$AJ35))</f>
        <v/>
      </c>
      <c r="AJ35" s="197" t="str">
        <f aca="false">IF(TRIM($B35&amp;$C35)="","",TRIM($B35)&amp;"｜"&amp;TRIM($C35))</f>
        <v/>
      </c>
      <c r="AK35" s="193" t="str">
        <f aca="false">IF(TRIM($B35&amp;$C35)="","",MIN(N($N35),N($P35)))</f>
        <v/>
      </c>
      <c r="AL35" s="198" t="str">
        <f aca="false">IF(ISNUMBER($D35),YEAR($D35),"")</f>
        <v/>
      </c>
      <c r="AM35" s="198" t="str">
        <f aca="false">IF(OR(TRIM($B35&amp;$C35)="",NOT(ISNUMBER($D35)),NOT(ISNUMBER($E35))),"",IF($E35&lt;$D35,"",IF(IF($AD35="半年付",2,IF($AD35="季度付",4,IF($AD35="月付",12,IF($AD35="半月付",24,1))))=1,1,MAX(1,ROUND(($E35-$D35+1)/365*IF($AD35="半年付",2,IF($AD35="季度付",4,IF($AD35="月付",12,IF($AD35="半月付",24,1)))),0)))))</f>
        <v/>
      </c>
      <c r="AN35" s="198" t="str">
        <f aca="true">IF($AM35="","",MIN($AM35,MAX(0,INT((TODAY()-付款宽限天数-$D35)/(($E35-$D35+1)/$AM35))+1)))</f>
        <v/>
      </c>
    </row>
    <row r="36" customFormat="false" ht="24" hidden="false" customHeight="false" outlineLevel="0" collapsed="false">
      <c r="F36" s="188" t="str">
        <f aca="true">IF(TRIM($B36&amp;$C36)="","",IF(OR(ISNUMBER(SEARCH("未",$A36)),ISNUMBER(SEARCH("送出",$A36)),AND(TRIM($A36)="",NOT(ISNUMBER($D36)),N($G36)=0)),"【合同未回】","")&amp;IF(NOT(ISNUMBER($E36)),IF(OR(ISNUMBER(SEARCH("未",$A36)),ISNUMBER(SEARCH("送出",$A36)),AND(TRIM($A36)="",NOT(ISNUMBER($D36)),N($G36)=0)),"","【未填合同期】"),IF($E36&lt;TODAY(),"【已到期】",IF($E36-TODAY()&lt;=提醒天数,"【即将到期，剩余"&amp;($E36-TODAY())&amp;"天】","【正常】")))&amp;IF(OR($AC36="安装免保",$AC36="技术免保",$AC36="质保期内"),"【"&amp;$AC36&amp;"】",""))</f>
        <v/>
      </c>
      <c r="J36" s="192" t="str">
        <f aca="false">IF(OR(N($G36)=0,N($H36)=0),"",ROUND(N($G36)*N($H36)*IF(N($I36)=0,1,N($I36)),2))</f>
        <v/>
      </c>
      <c r="L36" s="192" t="str">
        <f aca="false">IF(TRIM($B36&amp;$C36)="","",IF(AND(N($J36)=0,N($K36)=0),"",ROUND(N($J36)+N($K36),2)))</f>
        <v/>
      </c>
      <c r="R36" s="192"/>
      <c r="S36" s="193" t="str">
        <f aca="false">IF(TRIM($B36&amp;$C36)="","",IF(N($N36)=0,"",MAX(0,MIN(N($N36)-N($P36),N($V36)))))</f>
        <v/>
      </c>
      <c r="T36" s="193" t="str">
        <f aca="false">IF(TRIM($B36&amp;$C36)="","",IF(N($P36)&lt;=N($N36),"",N($P36)-N($N36)))</f>
        <v/>
      </c>
      <c r="U36" s="193" t="str">
        <f aca="false">IF(OR(TRIM($B36&amp;$C36)="",$V36=""),"",MAX(0,N($V36))-N($S36))</f>
        <v/>
      </c>
      <c r="V36" s="193" t="str">
        <f aca="false">IF(TRIM($B36&amp;$C36)="","",IF(AND(N($L36)=0,N($P36)+N($Q36)+N($R36)=0),"",ROUND(N($L36)-N($P36)-N($Q36)-N($R36),2)))</f>
        <v/>
      </c>
      <c r="W36" s="194" t="str">
        <f aca="false">IF(TRIM($B36&amp;$C36)="","",IF(N($L36)=0,IF((N($P36)+N($Q36)+N($R36))=0,"—未填单价","未填单价，已收 "&amp;TEXT((N($P36)+N($Q36)+N($R36)),"#,##0.00")),IF(N($V36)&gt;0.005,"欠 "&amp;TEXT(N($V36),"#,##0.00")&amp;IF(N($S36)&gt;0,"（开票未到账 "&amp;TEXT(N($S36),"#,##0.00")&amp;"）","")&amp;IF(N($U36)&gt;0,"（未开票 "&amp;TEXT(N($U36),"#,##0.00")&amp;"）",""),IF(N($V36)&lt;-0.005,"多收 "&amp;TEXT(-N($V36),"#,##0.00"),"✔ 已结清")))&amp;IF(N($T36)&gt;0,"｜到账未开票 "&amp;TEXT(N($T36),"#,##0.00")&amp;"，待补票","")&amp;IF(N($Q36)&gt;0,"｜收现 "&amp;TEXT(N($Q36),"#,##0.00"),"")&amp;IF(N($R36)&gt;0,"｜收款不开票 "&amp;TEXT(N($R36),"#,##0.00"),""))</f>
        <v/>
      </c>
      <c r="X36" s="195"/>
      <c r="AB36" s="192" t="str">
        <f aca="false">IF(OR(N($N36)=0,N($AA36)=0),"",ROUND(N($N36)/(1+N($AA36))*N($AA36),2))</f>
        <v/>
      </c>
      <c r="AC36" s="195"/>
      <c r="AD36" s="188"/>
      <c r="AE36" s="197" t="str">
        <f aca="false">IF($AM36="","",IF($AM36=1,IF($AN36&gt;=1,"一次性·已到收款期","一次性·未到期"),$AD36&amp;" 第"&amp;$AN36&amp;"/"&amp;$AM36&amp;"期"))</f>
        <v/>
      </c>
      <c r="AF36" s="193" t="str">
        <f aca="false">IF(OR($AM36="",N($L36)=0),"",ROUND(N($J36)*$AN36/$AM36,2)+N($K36))</f>
        <v/>
      </c>
      <c r="AG36" s="193" t="str">
        <f aca="false">IF($AF36="","",MAX(0,ROUND($AF36-(N($P36)+N($Q36)+N($R36)),2)))</f>
        <v/>
      </c>
      <c r="AH36" s="193" t="str">
        <f aca="false">IF(OR(TRIM($B36&amp;$C36)="",NOT(ISNUMBER($D36))),"",SUMIFS($V$3:$V$1001,$AJ$3:$AJ$1001,$AJ36,$D$3:$D$1001,"&lt;"&amp;$D36))</f>
        <v/>
      </c>
      <c r="AI36" s="193" t="str">
        <f aca="false">IF(TRIM($B36&amp;$C36)="","",SUMIFS($V$3:$V$1001,$AJ$3:$AJ$1001,$AJ36))</f>
        <v/>
      </c>
      <c r="AJ36" s="197" t="str">
        <f aca="false">IF(TRIM($B36&amp;$C36)="","",TRIM($B36)&amp;"｜"&amp;TRIM($C36))</f>
        <v/>
      </c>
      <c r="AK36" s="193" t="str">
        <f aca="false">IF(TRIM($B36&amp;$C36)="","",MIN(N($N36),N($P36)))</f>
        <v/>
      </c>
      <c r="AL36" s="198" t="str">
        <f aca="false">IF(ISNUMBER($D36),YEAR($D36),"")</f>
        <v/>
      </c>
      <c r="AM36" s="198" t="str">
        <f aca="false">IF(OR(TRIM($B36&amp;$C36)="",NOT(ISNUMBER($D36)),NOT(ISNUMBER($E36))),"",IF($E36&lt;$D36,"",IF(IF($AD36="半年付",2,IF($AD36="季度付",4,IF($AD36="月付",12,IF($AD36="半月付",24,1))))=1,1,MAX(1,ROUND(($E36-$D36+1)/365*IF($AD36="半年付",2,IF($AD36="季度付",4,IF($AD36="月付",12,IF($AD36="半月付",24,1)))),0)))))</f>
        <v/>
      </c>
      <c r="AN36" s="198" t="str">
        <f aca="true">IF($AM36="","",MIN($AM36,MAX(0,INT((TODAY()-付款宽限天数-$D36)/(($E36-$D36+1)/$AM36))+1)))</f>
        <v/>
      </c>
    </row>
    <row r="37" customFormat="false" ht="24" hidden="false" customHeight="false" outlineLevel="0" collapsed="false">
      <c r="F37" s="188" t="str">
        <f aca="true">IF(TRIM($B37&amp;$C37)="","",IF(OR(ISNUMBER(SEARCH("未",$A37)),ISNUMBER(SEARCH("送出",$A37)),AND(TRIM($A37)="",NOT(ISNUMBER($D37)),N($G37)=0)),"【合同未回】","")&amp;IF(NOT(ISNUMBER($E37)),IF(OR(ISNUMBER(SEARCH("未",$A37)),ISNUMBER(SEARCH("送出",$A37)),AND(TRIM($A37)="",NOT(ISNUMBER($D37)),N($G37)=0)),"","【未填合同期】"),IF($E37&lt;TODAY(),"【已到期】",IF($E37-TODAY()&lt;=提醒天数,"【即将到期，剩余"&amp;($E37-TODAY())&amp;"天】","【正常】")))&amp;IF(OR($AC37="安装免保",$AC37="技术免保",$AC37="质保期内"),"【"&amp;$AC37&amp;"】",""))</f>
        <v/>
      </c>
      <c r="J37" s="192" t="str">
        <f aca="false">IF(OR(N($G37)=0,N($H37)=0),"",ROUND(N($G37)*N($H37)*IF(N($I37)=0,1,N($I37)),2))</f>
        <v/>
      </c>
      <c r="L37" s="192" t="str">
        <f aca="false">IF(TRIM($B37&amp;$C37)="","",IF(AND(N($J37)=0,N($K37)=0),"",ROUND(N($J37)+N($K37),2)))</f>
        <v/>
      </c>
      <c r="R37" s="192"/>
      <c r="S37" s="193" t="str">
        <f aca="false">IF(TRIM($B37&amp;$C37)="","",IF(N($N37)=0,"",MAX(0,MIN(N($N37)-N($P37),N($V37)))))</f>
        <v/>
      </c>
      <c r="T37" s="193" t="str">
        <f aca="false">IF(TRIM($B37&amp;$C37)="","",IF(N($P37)&lt;=N($N37),"",N($P37)-N($N37)))</f>
        <v/>
      </c>
      <c r="U37" s="193" t="str">
        <f aca="false">IF(OR(TRIM($B37&amp;$C37)="",$V37=""),"",MAX(0,N($V37))-N($S37))</f>
        <v/>
      </c>
      <c r="V37" s="193" t="str">
        <f aca="false">IF(TRIM($B37&amp;$C37)="","",IF(AND(N($L37)=0,N($P37)+N($Q37)+N($R37)=0),"",ROUND(N($L37)-N($P37)-N($Q37)-N($R37),2)))</f>
        <v/>
      </c>
      <c r="W37" s="194" t="str">
        <f aca="false">IF(TRIM($B37&amp;$C37)="","",IF(N($L37)=0,IF((N($P37)+N($Q37)+N($R37))=0,"—未填单价","未填单价，已收 "&amp;TEXT((N($P37)+N($Q37)+N($R37)),"#,##0.00")),IF(N($V37)&gt;0.005,"欠 "&amp;TEXT(N($V37),"#,##0.00")&amp;IF(N($S37)&gt;0,"（开票未到账 "&amp;TEXT(N($S37),"#,##0.00")&amp;"）","")&amp;IF(N($U37)&gt;0,"（未开票 "&amp;TEXT(N($U37),"#,##0.00")&amp;"）",""),IF(N($V37)&lt;-0.005,"多收 "&amp;TEXT(-N($V37),"#,##0.00"),"✔ 已结清")))&amp;IF(N($T37)&gt;0,"｜到账未开票 "&amp;TEXT(N($T37),"#,##0.00")&amp;"，待补票","")&amp;IF(N($Q37)&gt;0,"｜收现 "&amp;TEXT(N($Q37),"#,##0.00"),"")&amp;IF(N($R37)&gt;0,"｜收款不开票 "&amp;TEXT(N($R37),"#,##0.00"),""))</f>
        <v/>
      </c>
      <c r="X37" s="195"/>
      <c r="AB37" s="192" t="str">
        <f aca="false">IF(OR(N($N37)=0,N($AA37)=0),"",ROUND(N($N37)/(1+N($AA37))*N($AA37),2))</f>
        <v/>
      </c>
      <c r="AC37" s="195"/>
      <c r="AD37" s="188"/>
      <c r="AE37" s="197" t="str">
        <f aca="false">IF($AM37="","",IF($AM37=1,IF($AN37&gt;=1,"一次性·已到收款期","一次性·未到期"),$AD37&amp;" 第"&amp;$AN37&amp;"/"&amp;$AM37&amp;"期"))</f>
        <v/>
      </c>
      <c r="AF37" s="193" t="str">
        <f aca="false">IF(OR($AM37="",N($L37)=0),"",ROUND(N($J37)*$AN37/$AM37,2)+N($K37))</f>
        <v/>
      </c>
      <c r="AG37" s="193" t="str">
        <f aca="false">IF($AF37="","",MAX(0,ROUND($AF37-(N($P37)+N($Q37)+N($R37)),2)))</f>
        <v/>
      </c>
      <c r="AH37" s="193" t="str">
        <f aca="false">IF(OR(TRIM($B37&amp;$C37)="",NOT(ISNUMBER($D37))),"",SUMIFS($V$3:$V$1001,$AJ$3:$AJ$1001,$AJ37,$D$3:$D$1001,"&lt;"&amp;$D37))</f>
        <v/>
      </c>
      <c r="AI37" s="193" t="str">
        <f aca="false">IF(TRIM($B37&amp;$C37)="","",SUMIFS($V$3:$V$1001,$AJ$3:$AJ$1001,$AJ37))</f>
        <v/>
      </c>
      <c r="AJ37" s="197" t="str">
        <f aca="false">IF(TRIM($B37&amp;$C37)="","",TRIM($B37)&amp;"｜"&amp;TRIM($C37))</f>
        <v/>
      </c>
      <c r="AK37" s="193" t="str">
        <f aca="false">IF(TRIM($B37&amp;$C37)="","",MIN(N($N37),N($P37)))</f>
        <v/>
      </c>
      <c r="AL37" s="198" t="str">
        <f aca="false">IF(ISNUMBER($D37),YEAR($D37),"")</f>
        <v/>
      </c>
      <c r="AM37" s="198" t="str">
        <f aca="false">IF(OR(TRIM($B37&amp;$C37)="",NOT(ISNUMBER($D37)),NOT(ISNUMBER($E37))),"",IF($E37&lt;$D37,"",IF(IF($AD37="半年付",2,IF($AD37="季度付",4,IF($AD37="月付",12,IF($AD37="半月付",24,1))))=1,1,MAX(1,ROUND(($E37-$D37+1)/365*IF($AD37="半年付",2,IF($AD37="季度付",4,IF($AD37="月付",12,IF($AD37="半月付",24,1)))),0)))))</f>
        <v/>
      </c>
      <c r="AN37" s="198" t="str">
        <f aca="true">IF($AM37="","",MIN($AM37,MAX(0,INT((TODAY()-付款宽限天数-$D37)/(($E37-$D37+1)/$AM37))+1)))</f>
        <v/>
      </c>
    </row>
    <row r="38" customFormat="false" ht="24" hidden="false" customHeight="false" outlineLevel="0" collapsed="false">
      <c r="F38" s="188" t="str">
        <f aca="true">IF(TRIM($B38&amp;$C38)="","",IF(OR(ISNUMBER(SEARCH("未",$A38)),ISNUMBER(SEARCH("送出",$A38)),AND(TRIM($A38)="",NOT(ISNUMBER($D38)),N($G38)=0)),"【合同未回】","")&amp;IF(NOT(ISNUMBER($E38)),IF(OR(ISNUMBER(SEARCH("未",$A38)),ISNUMBER(SEARCH("送出",$A38)),AND(TRIM($A38)="",NOT(ISNUMBER($D38)),N($G38)=0)),"","【未填合同期】"),IF($E38&lt;TODAY(),"【已到期】",IF($E38-TODAY()&lt;=提醒天数,"【即将到期，剩余"&amp;($E38-TODAY())&amp;"天】","【正常】")))&amp;IF(OR($AC38="安装免保",$AC38="技术免保",$AC38="质保期内"),"【"&amp;$AC38&amp;"】",""))</f>
        <v/>
      </c>
      <c r="J38" s="192" t="str">
        <f aca="false">IF(OR(N($G38)=0,N($H38)=0),"",ROUND(N($G38)*N($H38)*IF(N($I38)=0,1,N($I38)),2))</f>
        <v/>
      </c>
      <c r="L38" s="192" t="str">
        <f aca="false">IF(TRIM($B38&amp;$C38)="","",IF(AND(N($J38)=0,N($K38)=0),"",ROUND(N($J38)+N($K38),2)))</f>
        <v/>
      </c>
      <c r="R38" s="192"/>
      <c r="S38" s="193" t="str">
        <f aca="false">IF(TRIM($B38&amp;$C38)="","",IF(N($N38)=0,"",MAX(0,MIN(N($N38)-N($P38),N($V38)))))</f>
        <v/>
      </c>
      <c r="T38" s="193" t="str">
        <f aca="false">IF(TRIM($B38&amp;$C38)="","",IF(N($P38)&lt;=N($N38),"",N($P38)-N($N38)))</f>
        <v/>
      </c>
      <c r="U38" s="193" t="str">
        <f aca="false">IF(OR(TRIM($B38&amp;$C38)="",$V38=""),"",MAX(0,N($V38))-N($S38))</f>
        <v/>
      </c>
      <c r="V38" s="193" t="str">
        <f aca="false">IF(TRIM($B38&amp;$C38)="","",IF(AND(N($L38)=0,N($P38)+N($Q38)+N($R38)=0),"",ROUND(N($L38)-N($P38)-N($Q38)-N($R38),2)))</f>
        <v/>
      </c>
      <c r="W38" s="194" t="str">
        <f aca="false">IF(TRIM($B38&amp;$C38)="","",IF(N($L38)=0,IF((N($P38)+N($Q38)+N($R38))=0,"—未填单价","未填单价，已收 "&amp;TEXT((N($P38)+N($Q38)+N($R38)),"#,##0.00")),IF(N($V38)&gt;0.005,"欠 "&amp;TEXT(N($V38),"#,##0.00")&amp;IF(N($S38)&gt;0,"（开票未到账 "&amp;TEXT(N($S38),"#,##0.00")&amp;"）","")&amp;IF(N($U38)&gt;0,"（未开票 "&amp;TEXT(N($U38),"#,##0.00")&amp;"）",""),IF(N($V38)&lt;-0.005,"多收 "&amp;TEXT(-N($V38),"#,##0.00"),"✔ 已结清")))&amp;IF(N($T38)&gt;0,"｜到账未开票 "&amp;TEXT(N($T38),"#,##0.00")&amp;"，待补票","")&amp;IF(N($Q38)&gt;0,"｜收现 "&amp;TEXT(N($Q38),"#,##0.00"),"")&amp;IF(N($R38)&gt;0,"｜收款不开票 "&amp;TEXT(N($R38),"#,##0.00"),""))</f>
        <v/>
      </c>
      <c r="X38" s="195"/>
      <c r="AB38" s="192" t="str">
        <f aca="false">IF(OR(N($N38)=0,N($AA38)=0),"",ROUND(N($N38)/(1+N($AA38))*N($AA38),2))</f>
        <v/>
      </c>
      <c r="AC38" s="195"/>
      <c r="AD38" s="188"/>
      <c r="AE38" s="197" t="str">
        <f aca="false">IF($AM38="","",IF($AM38=1,IF($AN38&gt;=1,"一次性·已到收款期","一次性·未到期"),$AD38&amp;" 第"&amp;$AN38&amp;"/"&amp;$AM38&amp;"期"))</f>
        <v/>
      </c>
      <c r="AF38" s="193" t="str">
        <f aca="false">IF(OR($AM38="",N($L38)=0),"",ROUND(N($J38)*$AN38/$AM38,2)+N($K38))</f>
        <v/>
      </c>
      <c r="AG38" s="193" t="str">
        <f aca="false">IF($AF38="","",MAX(0,ROUND($AF38-(N($P38)+N($Q38)+N($R38)),2)))</f>
        <v/>
      </c>
      <c r="AH38" s="193" t="str">
        <f aca="false">IF(OR(TRIM($B38&amp;$C38)="",NOT(ISNUMBER($D38))),"",SUMIFS($V$3:$V$1001,$AJ$3:$AJ$1001,$AJ38,$D$3:$D$1001,"&lt;"&amp;$D38))</f>
        <v/>
      </c>
      <c r="AI38" s="193" t="str">
        <f aca="false">IF(TRIM($B38&amp;$C38)="","",SUMIFS($V$3:$V$1001,$AJ$3:$AJ$1001,$AJ38))</f>
        <v/>
      </c>
      <c r="AJ38" s="197" t="str">
        <f aca="false">IF(TRIM($B38&amp;$C38)="","",TRIM($B38)&amp;"｜"&amp;TRIM($C38))</f>
        <v/>
      </c>
      <c r="AK38" s="193" t="str">
        <f aca="false">IF(TRIM($B38&amp;$C38)="","",MIN(N($N38),N($P38)))</f>
        <v/>
      </c>
      <c r="AL38" s="198" t="str">
        <f aca="false">IF(ISNUMBER($D38),YEAR($D38),"")</f>
        <v/>
      </c>
      <c r="AM38" s="198" t="str">
        <f aca="false">IF(OR(TRIM($B38&amp;$C38)="",NOT(ISNUMBER($D38)),NOT(ISNUMBER($E38))),"",IF($E38&lt;$D38,"",IF(IF($AD38="半年付",2,IF($AD38="季度付",4,IF($AD38="月付",12,IF($AD38="半月付",24,1))))=1,1,MAX(1,ROUND(($E38-$D38+1)/365*IF($AD38="半年付",2,IF($AD38="季度付",4,IF($AD38="月付",12,IF($AD38="半月付",24,1)))),0)))))</f>
        <v/>
      </c>
      <c r="AN38" s="198" t="str">
        <f aca="true">IF($AM38="","",MIN($AM38,MAX(0,INT((TODAY()-付款宽限天数-$D38)/(($E38-$D38+1)/$AM38))+1)))</f>
        <v/>
      </c>
    </row>
    <row r="39" customFormat="false" ht="24" hidden="false" customHeight="false" outlineLevel="0" collapsed="false">
      <c r="F39" s="188" t="str">
        <f aca="true">IF(TRIM($B39&amp;$C39)="","",IF(OR(ISNUMBER(SEARCH("未",$A39)),ISNUMBER(SEARCH("送出",$A39)),AND(TRIM($A39)="",NOT(ISNUMBER($D39)),N($G39)=0)),"【合同未回】","")&amp;IF(NOT(ISNUMBER($E39)),IF(OR(ISNUMBER(SEARCH("未",$A39)),ISNUMBER(SEARCH("送出",$A39)),AND(TRIM($A39)="",NOT(ISNUMBER($D39)),N($G39)=0)),"","【未填合同期】"),IF($E39&lt;TODAY(),"【已到期】",IF($E39-TODAY()&lt;=提醒天数,"【即将到期，剩余"&amp;($E39-TODAY())&amp;"天】","【正常】")))&amp;IF(OR($AC39="安装免保",$AC39="技术免保",$AC39="质保期内"),"【"&amp;$AC39&amp;"】",""))</f>
        <v/>
      </c>
      <c r="J39" s="192" t="str">
        <f aca="false">IF(OR(N($G39)=0,N($H39)=0),"",ROUND(N($G39)*N($H39)*IF(N($I39)=0,1,N($I39)),2))</f>
        <v/>
      </c>
      <c r="L39" s="192" t="str">
        <f aca="false">IF(TRIM($B39&amp;$C39)="","",IF(AND(N($J39)=0,N($K39)=0),"",ROUND(N($J39)+N($K39),2)))</f>
        <v/>
      </c>
      <c r="R39" s="192"/>
      <c r="S39" s="193" t="str">
        <f aca="false">IF(TRIM($B39&amp;$C39)="","",IF(N($N39)=0,"",MAX(0,MIN(N($N39)-N($P39),N($V39)))))</f>
        <v/>
      </c>
      <c r="T39" s="193" t="str">
        <f aca="false">IF(TRIM($B39&amp;$C39)="","",IF(N($P39)&lt;=N($N39),"",N($P39)-N($N39)))</f>
        <v/>
      </c>
      <c r="U39" s="193" t="str">
        <f aca="false">IF(OR(TRIM($B39&amp;$C39)="",$V39=""),"",MAX(0,N($V39))-N($S39))</f>
        <v/>
      </c>
      <c r="V39" s="193" t="str">
        <f aca="false">IF(TRIM($B39&amp;$C39)="","",IF(AND(N($L39)=0,N($P39)+N($Q39)+N($R39)=0),"",ROUND(N($L39)-N($P39)-N($Q39)-N($R39),2)))</f>
        <v/>
      </c>
      <c r="W39" s="194" t="str">
        <f aca="false">IF(TRIM($B39&amp;$C39)="","",IF(N($L39)=0,IF((N($P39)+N($Q39)+N($R39))=0,"—未填单价","未填单价，已收 "&amp;TEXT((N($P39)+N($Q39)+N($R39)),"#,##0.00")),IF(N($V39)&gt;0.005,"欠 "&amp;TEXT(N($V39),"#,##0.00")&amp;IF(N($S39)&gt;0,"（开票未到账 "&amp;TEXT(N($S39),"#,##0.00")&amp;"）","")&amp;IF(N($U39)&gt;0,"（未开票 "&amp;TEXT(N($U39),"#,##0.00")&amp;"）",""),IF(N($V39)&lt;-0.005,"多收 "&amp;TEXT(-N($V39),"#,##0.00"),"✔ 已结清")))&amp;IF(N($T39)&gt;0,"｜到账未开票 "&amp;TEXT(N($T39),"#,##0.00")&amp;"，待补票","")&amp;IF(N($Q39)&gt;0,"｜收现 "&amp;TEXT(N($Q39),"#,##0.00"),"")&amp;IF(N($R39)&gt;0,"｜收款不开票 "&amp;TEXT(N($R39),"#,##0.00"),""))</f>
        <v/>
      </c>
      <c r="X39" s="195"/>
      <c r="AB39" s="192" t="str">
        <f aca="false">IF(OR(N($N39)=0,N($AA39)=0),"",ROUND(N($N39)/(1+N($AA39))*N($AA39),2))</f>
        <v/>
      </c>
      <c r="AC39" s="195"/>
      <c r="AD39" s="188"/>
      <c r="AE39" s="197" t="str">
        <f aca="false">IF($AM39="","",IF($AM39=1,IF($AN39&gt;=1,"一次性·已到收款期","一次性·未到期"),$AD39&amp;" 第"&amp;$AN39&amp;"/"&amp;$AM39&amp;"期"))</f>
        <v/>
      </c>
      <c r="AF39" s="193" t="str">
        <f aca="false">IF(OR($AM39="",N($L39)=0),"",ROUND(N($J39)*$AN39/$AM39,2)+N($K39))</f>
        <v/>
      </c>
      <c r="AG39" s="193" t="str">
        <f aca="false">IF($AF39="","",MAX(0,ROUND($AF39-(N($P39)+N($Q39)+N($R39)),2)))</f>
        <v/>
      </c>
      <c r="AH39" s="193" t="str">
        <f aca="false">IF(OR(TRIM($B39&amp;$C39)="",NOT(ISNUMBER($D39))),"",SUMIFS($V$3:$V$1001,$AJ$3:$AJ$1001,$AJ39,$D$3:$D$1001,"&lt;"&amp;$D39))</f>
        <v/>
      </c>
      <c r="AI39" s="193" t="str">
        <f aca="false">IF(TRIM($B39&amp;$C39)="","",SUMIFS($V$3:$V$1001,$AJ$3:$AJ$1001,$AJ39))</f>
        <v/>
      </c>
      <c r="AJ39" s="197" t="str">
        <f aca="false">IF(TRIM($B39&amp;$C39)="","",TRIM($B39)&amp;"｜"&amp;TRIM($C39))</f>
        <v/>
      </c>
      <c r="AK39" s="193" t="str">
        <f aca="false">IF(TRIM($B39&amp;$C39)="","",MIN(N($N39),N($P39)))</f>
        <v/>
      </c>
      <c r="AL39" s="198" t="str">
        <f aca="false">IF(ISNUMBER($D39),YEAR($D39),"")</f>
        <v/>
      </c>
      <c r="AM39" s="198" t="str">
        <f aca="false">IF(OR(TRIM($B39&amp;$C39)="",NOT(ISNUMBER($D39)),NOT(ISNUMBER($E39))),"",IF($E39&lt;$D39,"",IF(IF($AD39="半年付",2,IF($AD39="季度付",4,IF($AD39="月付",12,IF($AD39="半月付",24,1))))=1,1,MAX(1,ROUND(($E39-$D39+1)/365*IF($AD39="半年付",2,IF($AD39="季度付",4,IF($AD39="月付",12,IF($AD39="半月付",24,1)))),0)))))</f>
        <v/>
      </c>
      <c r="AN39" s="198" t="str">
        <f aca="true">IF($AM39="","",MIN($AM39,MAX(0,INT((TODAY()-付款宽限天数-$D39)/(($E39-$D39+1)/$AM39))+1)))</f>
        <v/>
      </c>
    </row>
    <row r="40" customFormat="false" ht="24" hidden="false" customHeight="false" outlineLevel="0" collapsed="false">
      <c r="F40" s="188" t="str">
        <f aca="true">IF(TRIM($B40&amp;$C40)="","",IF(OR(ISNUMBER(SEARCH("未",$A40)),ISNUMBER(SEARCH("送出",$A40)),AND(TRIM($A40)="",NOT(ISNUMBER($D40)),N($G40)=0)),"【合同未回】","")&amp;IF(NOT(ISNUMBER($E40)),IF(OR(ISNUMBER(SEARCH("未",$A40)),ISNUMBER(SEARCH("送出",$A40)),AND(TRIM($A40)="",NOT(ISNUMBER($D40)),N($G40)=0)),"","【未填合同期】"),IF($E40&lt;TODAY(),"【已到期】",IF($E40-TODAY()&lt;=提醒天数,"【即将到期，剩余"&amp;($E40-TODAY())&amp;"天】","【正常】")))&amp;IF(OR($AC40="安装免保",$AC40="技术免保",$AC40="质保期内"),"【"&amp;$AC40&amp;"】",""))</f>
        <v/>
      </c>
      <c r="J40" s="192" t="str">
        <f aca="false">IF(OR(N($G40)=0,N($H40)=0),"",ROUND(N($G40)*N($H40)*IF(N($I40)=0,1,N($I40)),2))</f>
        <v/>
      </c>
      <c r="L40" s="192" t="str">
        <f aca="false">IF(TRIM($B40&amp;$C40)="","",IF(AND(N($J40)=0,N($K40)=0),"",ROUND(N($J40)+N($K40),2)))</f>
        <v/>
      </c>
      <c r="R40" s="192"/>
      <c r="S40" s="193" t="str">
        <f aca="false">IF(TRIM($B40&amp;$C40)="","",IF(N($N40)=0,"",MAX(0,MIN(N($N40)-N($P40),N($V40)))))</f>
        <v/>
      </c>
      <c r="T40" s="193" t="str">
        <f aca="false">IF(TRIM($B40&amp;$C40)="","",IF(N($P40)&lt;=N($N40),"",N($P40)-N($N40)))</f>
        <v/>
      </c>
      <c r="U40" s="193" t="str">
        <f aca="false">IF(OR(TRIM($B40&amp;$C40)="",$V40=""),"",MAX(0,N($V40))-N($S40))</f>
        <v/>
      </c>
      <c r="V40" s="193" t="str">
        <f aca="false">IF(TRIM($B40&amp;$C40)="","",IF(AND(N($L40)=0,N($P40)+N($Q40)+N($R40)=0),"",ROUND(N($L40)-N($P40)-N($Q40)-N($R40),2)))</f>
        <v/>
      </c>
      <c r="W40" s="194" t="str">
        <f aca="false">IF(TRIM($B40&amp;$C40)="","",IF(N($L40)=0,IF((N($P40)+N($Q40)+N($R40))=0,"—未填单价","未填单价，已收 "&amp;TEXT((N($P40)+N($Q40)+N($R40)),"#,##0.00")),IF(N($V40)&gt;0.005,"欠 "&amp;TEXT(N($V40),"#,##0.00")&amp;IF(N($S40)&gt;0,"（开票未到账 "&amp;TEXT(N($S40),"#,##0.00")&amp;"）","")&amp;IF(N($U40)&gt;0,"（未开票 "&amp;TEXT(N($U40),"#,##0.00")&amp;"）",""),IF(N($V40)&lt;-0.005,"多收 "&amp;TEXT(-N($V40),"#,##0.00"),"✔ 已结清")))&amp;IF(N($T40)&gt;0,"｜到账未开票 "&amp;TEXT(N($T40),"#,##0.00")&amp;"，待补票","")&amp;IF(N($Q40)&gt;0,"｜收现 "&amp;TEXT(N($Q40),"#,##0.00"),"")&amp;IF(N($R40)&gt;0,"｜收款不开票 "&amp;TEXT(N($R40),"#,##0.00"),""))</f>
        <v/>
      </c>
      <c r="X40" s="195"/>
      <c r="AB40" s="192" t="str">
        <f aca="false">IF(OR(N($N40)=0,N($AA40)=0),"",ROUND(N($N40)/(1+N($AA40))*N($AA40),2))</f>
        <v/>
      </c>
      <c r="AC40" s="195"/>
      <c r="AD40" s="188"/>
      <c r="AE40" s="197" t="str">
        <f aca="false">IF($AM40="","",IF($AM40=1,IF($AN40&gt;=1,"一次性·已到收款期","一次性·未到期"),$AD40&amp;" 第"&amp;$AN40&amp;"/"&amp;$AM40&amp;"期"))</f>
        <v/>
      </c>
      <c r="AF40" s="193" t="str">
        <f aca="false">IF(OR($AM40="",N($L40)=0),"",ROUND(N($J40)*$AN40/$AM40,2)+N($K40))</f>
        <v/>
      </c>
      <c r="AG40" s="193" t="str">
        <f aca="false">IF($AF40="","",MAX(0,ROUND($AF40-(N($P40)+N($Q40)+N($R40)),2)))</f>
        <v/>
      </c>
      <c r="AH40" s="193" t="str">
        <f aca="false">IF(OR(TRIM($B40&amp;$C40)="",NOT(ISNUMBER($D40))),"",SUMIFS($V$3:$V$1001,$AJ$3:$AJ$1001,$AJ40,$D$3:$D$1001,"&lt;"&amp;$D40))</f>
        <v/>
      </c>
      <c r="AI40" s="193" t="str">
        <f aca="false">IF(TRIM($B40&amp;$C40)="","",SUMIFS($V$3:$V$1001,$AJ$3:$AJ$1001,$AJ40))</f>
        <v/>
      </c>
      <c r="AJ40" s="197" t="str">
        <f aca="false">IF(TRIM($B40&amp;$C40)="","",TRIM($B40)&amp;"｜"&amp;TRIM($C40))</f>
        <v/>
      </c>
      <c r="AK40" s="193" t="str">
        <f aca="false">IF(TRIM($B40&amp;$C40)="","",MIN(N($N40),N($P40)))</f>
        <v/>
      </c>
      <c r="AL40" s="198" t="str">
        <f aca="false">IF(ISNUMBER($D40),YEAR($D40),"")</f>
        <v/>
      </c>
      <c r="AM40" s="198" t="str">
        <f aca="false">IF(OR(TRIM($B40&amp;$C40)="",NOT(ISNUMBER($D40)),NOT(ISNUMBER($E40))),"",IF($E40&lt;$D40,"",IF(IF($AD40="半年付",2,IF($AD40="季度付",4,IF($AD40="月付",12,IF($AD40="半月付",24,1))))=1,1,MAX(1,ROUND(($E40-$D40+1)/365*IF($AD40="半年付",2,IF($AD40="季度付",4,IF($AD40="月付",12,IF($AD40="半月付",24,1)))),0)))))</f>
        <v/>
      </c>
      <c r="AN40" s="198" t="str">
        <f aca="true">IF($AM40="","",MIN($AM40,MAX(0,INT((TODAY()-付款宽限天数-$D40)/(($E40-$D40+1)/$AM40))+1)))</f>
        <v/>
      </c>
    </row>
    <row r="41" customFormat="false" ht="24" hidden="false" customHeight="false" outlineLevel="0" collapsed="false">
      <c r="F41" s="188" t="str">
        <f aca="true">IF(TRIM($B41&amp;$C41)="","",IF(OR(ISNUMBER(SEARCH("未",$A41)),ISNUMBER(SEARCH("送出",$A41)),AND(TRIM($A41)="",NOT(ISNUMBER($D41)),N($G41)=0)),"【合同未回】","")&amp;IF(NOT(ISNUMBER($E41)),IF(OR(ISNUMBER(SEARCH("未",$A41)),ISNUMBER(SEARCH("送出",$A41)),AND(TRIM($A41)="",NOT(ISNUMBER($D41)),N($G41)=0)),"","【未填合同期】"),IF($E41&lt;TODAY(),"【已到期】",IF($E41-TODAY()&lt;=提醒天数,"【即将到期，剩余"&amp;($E41-TODAY())&amp;"天】","【正常】")))&amp;IF(OR($AC41="安装免保",$AC41="技术免保",$AC41="质保期内"),"【"&amp;$AC41&amp;"】",""))</f>
        <v/>
      </c>
      <c r="J41" s="192" t="str">
        <f aca="false">IF(OR(N($G41)=0,N($H41)=0),"",ROUND(N($G41)*N($H41)*IF(N($I41)=0,1,N($I41)),2))</f>
        <v/>
      </c>
      <c r="L41" s="192" t="str">
        <f aca="false">IF(TRIM($B41&amp;$C41)="","",IF(AND(N($J41)=0,N($K41)=0),"",ROUND(N($J41)+N($K41),2)))</f>
        <v/>
      </c>
      <c r="R41" s="192"/>
      <c r="S41" s="193" t="str">
        <f aca="false">IF(TRIM($B41&amp;$C41)="","",IF(N($N41)=0,"",MAX(0,MIN(N($N41)-N($P41),N($V41)))))</f>
        <v/>
      </c>
      <c r="T41" s="193" t="str">
        <f aca="false">IF(TRIM($B41&amp;$C41)="","",IF(N($P41)&lt;=N($N41),"",N($P41)-N($N41)))</f>
        <v/>
      </c>
      <c r="U41" s="193" t="str">
        <f aca="false">IF(OR(TRIM($B41&amp;$C41)="",$V41=""),"",MAX(0,N($V41))-N($S41))</f>
        <v/>
      </c>
      <c r="V41" s="193" t="str">
        <f aca="false">IF(TRIM($B41&amp;$C41)="","",IF(AND(N($L41)=0,N($P41)+N($Q41)+N($R41)=0),"",ROUND(N($L41)-N($P41)-N($Q41)-N($R41),2)))</f>
        <v/>
      </c>
      <c r="W41" s="194" t="str">
        <f aca="false">IF(TRIM($B41&amp;$C41)="","",IF(N($L41)=0,IF((N($P41)+N($Q41)+N($R41))=0,"—未填单价","未填单价，已收 "&amp;TEXT((N($P41)+N($Q41)+N($R41)),"#,##0.00")),IF(N($V41)&gt;0.005,"欠 "&amp;TEXT(N($V41),"#,##0.00")&amp;IF(N($S41)&gt;0,"（开票未到账 "&amp;TEXT(N($S41),"#,##0.00")&amp;"）","")&amp;IF(N($U41)&gt;0,"（未开票 "&amp;TEXT(N($U41),"#,##0.00")&amp;"）",""),IF(N($V41)&lt;-0.005,"多收 "&amp;TEXT(-N($V41),"#,##0.00"),"✔ 已结清")))&amp;IF(N($T41)&gt;0,"｜到账未开票 "&amp;TEXT(N($T41),"#,##0.00")&amp;"，待补票","")&amp;IF(N($Q41)&gt;0,"｜收现 "&amp;TEXT(N($Q41),"#,##0.00"),"")&amp;IF(N($R41)&gt;0,"｜收款不开票 "&amp;TEXT(N($R41),"#,##0.00"),""))</f>
        <v/>
      </c>
      <c r="X41" s="195"/>
      <c r="AB41" s="192" t="str">
        <f aca="false">IF(OR(N($N41)=0,N($AA41)=0),"",ROUND(N($N41)/(1+N($AA41))*N($AA41),2))</f>
        <v/>
      </c>
      <c r="AC41" s="195"/>
      <c r="AD41" s="188"/>
      <c r="AE41" s="197" t="str">
        <f aca="false">IF($AM41="","",IF($AM41=1,IF($AN41&gt;=1,"一次性·已到收款期","一次性·未到期"),$AD41&amp;" 第"&amp;$AN41&amp;"/"&amp;$AM41&amp;"期"))</f>
        <v/>
      </c>
      <c r="AF41" s="193" t="str">
        <f aca="false">IF(OR($AM41="",N($L41)=0),"",ROUND(N($J41)*$AN41/$AM41,2)+N($K41))</f>
        <v/>
      </c>
      <c r="AG41" s="193" t="str">
        <f aca="false">IF($AF41="","",MAX(0,ROUND($AF41-(N($P41)+N($Q41)+N($R41)),2)))</f>
        <v/>
      </c>
      <c r="AH41" s="193" t="str">
        <f aca="false">IF(OR(TRIM($B41&amp;$C41)="",NOT(ISNUMBER($D41))),"",SUMIFS($V$3:$V$1001,$AJ$3:$AJ$1001,$AJ41,$D$3:$D$1001,"&lt;"&amp;$D41))</f>
        <v/>
      </c>
      <c r="AI41" s="193" t="str">
        <f aca="false">IF(TRIM($B41&amp;$C41)="","",SUMIFS($V$3:$V$1001,$AJ$3:$AJ$1001,$AJ41))</f>
        <v/>
      </c>
      <c r="AJ41" s="197" t="str">
        <f aca="false">IF(TRIM($B41&amp;$C41)="","",TRIM($B41)&amp;"｜"&amp;TRIM($C41))</f>
        <v/>
      </c>
      <c r="AK41" s="193" t="str">
        <f aca="false">IF(TRIM($B41&amp;$C41)="","",MIN(N($N41),N($P41)))</f>
        <v/>
      </c>
      <c r="AL41" s="198" t="str">
        <f aca="false">IF(ISNUMBER($D41),YEAR($D41),"")</f>
        <v/>
      </c>
      <c r="AM41" s="198" t="str">
        <f aca="false">IF(OR(TRIM($B41&amp;$C41)="",NOT(ISNUMBER($D41)),NOT(ISNUMBER($E41))),"",IF($E41&lt;$D41,"",IF(IF($AD41="半年付",2,IF($AD41="季度付",4,IF($AD41="月付",12,IF($AD41="半月付",24,1))))=1,1,MAX(1,ROUND(($E41-$D41+1)/365*IF($AD41="半年付",2,IF($AD41="季度付",4,IF($AD41="月付",12,IF($AD41="半月付",24,1)))),0)))))</f>
        <v/>
      </c>
      <c r="AN41" s="198" t="str">
        <f aca="true">IF($AM41="","",MIN($AM41,MAX(0,INT((TODAY()-付款宽限天数-$D41)/(($E41-$D41+1)/$AM41))+1)))</f>
        <v/>
      </c>
    </row>
    <row r="42" customFormat="false" ht="24" hidden="false" customHeight="false" outlineLevel="0" collapsed="false">
      <c r="F42" s="188" t="str">
        <f aca="true">IF(TRIM($B42&amp;$C42)="","",IF(OR(ISNUMBER(SEARCH("未",$A42)),ISNUMBER(SEARCH("送出",$A42)),AND(TRIM($A42)="",NOT(ISNUMBER($D42)),N($G42)=0)),"【合同未回】","")&amp;IF(NOT(ISNUMBER($E42)),IF(OR(ISNUMBER(SEARCH("未",$A42)),ISNUMBER(SEARCH("送出",$A42)),AND(TRIM($A42)="",NOT(ISNUMBER($D42)),N($G42)=0)),"","【未填合同期】"),IF($E42&lt;TODAY(),"【已到期】",IF($E42-TODAY()&lt;=提醒天数,"【即将到期，剩余"&amp;($E42-TODAY())&amp;"天】","【正常】")))&amp;IF(OR($AC42="安装免保",$AC42="技术免保",$AC42="质保期内"),"【"&amp;$AC42&amp;"】",""))</f>
        <v/>
      </c>
      <c r="J42" s="192" t="str">
        <f aca="false">IF(OR(N($G42)=0,N($H42)=0),"",ROUND(N($G42)*N($H42)*IF(N($I42)=0,1,N($I42)),2))</f>
        <v/>
      </c>
      <c r="L42" s="192" t="str">
        <f aca="false">IF(TRIM($B42&amp;$C42)="","",IF(AND(N($J42)=0,N($K42)=0),"",ROUND(N($J42)+N($K42),2)))</f>
        <v/>
      </c>
      <c r="R42" s="192"/>
      <c r="S42" s="193" t="str">
        <f aca="false">IF(TRIM($B42&amp;$C42)="","",IF(N($N42)=0,"",MAX(0,MIN(N($N42)-N($P42),N($V42)))))</f>
        <v/>
      </c>
      <c r="T42" s="193" t="str">
        <f aca="false">IF(TRIM($B42&amp;$C42)="","",IF(N($P42)&lt;=N($N42),"",N($P42)-N($N42)))</f>
        <v/>
      </c>
      <c r="U42" s="193" t="str">
        <f aca="false">IF(OR(TRIM($B42&amp;$C42)="",$V42=""),"",MAX(0,N($V42))-N($S42))</f>
        <v/>
      </c>
      <c r="V42" s="193" t="str">
        <f aca="false">IF(TRIM($B42&amp;$C42)="","",IF(AND(N($L42)=0,N($P42)+N($Q42)+N($R42)=0),"",ROUND(N($L42)-N($P42)-N($Q42)-N($R42),2)))</f>
        <v/>
      </c>
      <c r="W42" s="194" t="str">
        <f aca="false">IF(TRIM($B42&amp;$C42)="","",IF(N($L42)=0,IF((N($P42)+N($Q42)+N($R42))=0,"—未填单价","未填单价，已收 "&amp;TEXT((N($P42)+N($Q42)+N($R42)),"#,##0.00")),IF(N($V42)&gt;0.005,"欠 "&amp;TEXT(N($V42),"#,##0.00")&amp;IF(N($S42)&gt;0,"（开票未到账 "&amp;TEXT(N($S42),"#,##0.00")&amp;"）","")&amp;IF(N($U42)&gt;0,"（未开票 "&amp;TEXT(N($U42),"#,##0.00")&amp;"）",""),IF(N($V42)&lt;-0.005,"多收 "&amp;TEXT(-N($V42),"#,##0.00"),"✔ 已结清")))&amp;IF(N($T42)&gt;0,"｜到账未开票 "&amp;TEXT(N($T42),"#,##0.00")&amp;"，待补票","")&amp;IF(N($Q42)&gt;0,"｜收现 "&amp;TEXT(N($Q42),"#,##0.00"),"")&amp;IF(N($R42)&gt;0,"｜收款不开票 "&amp;TEXT(N($R42),"#,##0.00"),""))</f>
        <v/>
      </c>
      <c r="X42" s="195"/>
      <c r="AB42" s="192" t="str">
        <f aca="false">IF(OR(N($N42)=0,N($AA42)=0),"",ROUND(N($N42)/(1+N($AA42))*N($AA42),2))</f>
        <v/>
      </c>
      <c r="AC42" s="195"/>
      <c r="AD42" s="188"/>
      <c r="AE42" s="197" t="str">
        <f aca="false">IF($AM42="","",IF($AM42=1,IF($AN42&gt;=1,"一次性·已到收款期","一次性·未到期"),$AD42&amp;" 第"&amp;$AN42&amp;"/"&amp;$AM42&amp;"期"))</f>
        <v/>
      </c>
      <c r="AF42" s="193" t="str">
        <f aca="false">IF(OR($AM42="",N($L42)=0),"",ROUND(N($J42)*$AN42/$AM42,2)+N($K42))</f>
        <v/>
      </c>
      <c r="AG42" s="193" t="str">
        <f aca="false">IF($AF42="","",MAX(0,ROUND($AF42-(N($P42)+N($Q42)+N($R42)),2)))</f>
        <v/>
      </c>
      <c r="AH42" s="193" t="str">
        <f aca="false">IF(OR(TRIM($B42&amp;$C42)="",NOT(ISNUMBER($D42))),"",SUMIFS($V$3:$V$1001,$AJ$3:$AJ$1001,$AJ42,$D$3:$D$1001,"&lt;"&amp;$D42))</f>
        <v/>
      </c>
      <c r="AI42" s="193" t="str">
        <f aca="false">IF(TRIM($B42&amp;$C42)="","",SUMIFS($V$3:$V$1001,$AJ$3:$AJ$1001,$AJ42))</f>
        <v/>
      </c>
      <c r="AJ42" s="197" t="str">
        <f aca="false">IF(TRIM($B42&amp;$C42)="","",TRIM($B42)&amp;"｜"&amp;TRIM($C42))</f>
        <v/>
      </c>
      <c r="AK42" s="193" t="str">
        <f aca="false">IF(TRIM($B42&amp;$C42)="","",MIN(N($N42),N($P42)))</f>
        <v/>
      </c>
      <c r="AL42" s="198" t="str">
        <f aca="false">IF(ISNUMBER($D42),YEAR($D42),"")</f>
        <v/>
      </c>
      <c r="AM42" s="198" t="str">
        <f aca="false">IF(OR(TRIM($B42&amp;$C42)="",NOT(ISNUMBER($D42)),NOT(ISNUMBER($E42))),"",IF($E42&lt;$D42,"",IF(IF($AD42="半年付",2,IF($AD42="季度付",4,IF($AD42="月付",12,IF($AD42="半月付",24,1))))=1,1,MAX(1,ROUND(($E42-$D42+1)/365*IF($AD42="半年付",2,IF($AD42="季度付",4,IF($AD42="月付",12,IF($AD42="半月付",24,1)))),0)))))</f>
        <v/>
      </c>
      <c r="AN42" s="198" t="str">
        <f aca="true">IF($AM42="","",MIN($AM42,MAX(0,INT((TODAY()-付款宽限天数-$D42)/(($E42-$D42+1)/$AM42))+1)))</f>
        <v/>
      </c>
    </row>
    <row r="43" customFormat="false" ht="24" hidden="false" customHeight="false" outlineLevel="0" collapsed="false">
      <c r="F43" s="188" t="str">
        <f aca="true">IF(TRIM($B43&amp;$C43)="","",IF(OR(ISNUMBER(SEARCH("未",$A43)),ISNUMBER(SEARCH("送出",$A43)),AND(TRIM($A43)="",NOT(ISNUMBER($D43)),N($G43)=0)),"【合同未回】","")&amp;IF(NOT(ISNUMBER($E43)),IF(OR(ISNUMBER(SEARCH("未",$A43)),ISNUMBER(SEARCH("送出",$A43)),AND(TRIM($A43)="",NOT(ISNUMBER($D43)),N($G43)=0)),"","【未填合同期】"),IF($E43&lt;TODAY(),"【已到期】",IF($E43-TODAY()&lt;=提醒天数,"【即将到期，剩余"&amp;($E43-TODAY())&amp;"天】","【正常】")))&amp;IF(OR($AC43="安装免保",$AC43="技术免保",$AC43="质保期内"),"【"&amp;$AC43&amp;"】",""))</f>
        <v/>
      </c>
      <c r="J43" s="192" t="str">
        <f aca="false">IF(OR(N($G43)=0,N($H43)=0),"",ROUND(N($G43)*N($H43)*IF(N($I43)=0,1,N($I43)),2))</f>
        <v/>
      </c>
      <c r="L43" s="192" t="str">
        <f aca="false">IF(TRIM($B43&amp;$C43)="","",IF(AND(N($J43)=0,N($K43)=0),"",ROUND(N($J43)+N($K43),2)))</f>
        <v/>
      </c>
      <c r="R43" s="192"/>
      <c r="S43" s="193" t="str">
        <f aca="false">IF(TRIM($B43&amp;$C43)="","",IF(N($N43)=0,"",MAX(0,MIN(N($N43)-N($P43),N($V43)))))</f>
        <v/>
      </c>
      <c r="T43" s="193" t="str">
        <f aca="false">IF(TRIM($B43&amp;$C43)="","",IF(N($P43)&lt;=N($N43),"",N($P43)-N($N43)))</f>
        <v/>
      </c>
      <c r="U43" s="193" t="str">
        <f aca="false">IF(OR(TRIM($B43&amp;$C43)="",$V43=""),"",MAX(0,N($V43))-N($S43))</f>
        <v/>
      </c>
      <c r="V43" s="193" t="str">
        <f aca="false">IF(TRIM($B43&amp;$C43)="","",IF(AND(N($L43)=0,N($P43)+N($Q43)+N($R43)=0),"",ROUND(N($L43)-N($P43)-N($Q43)-N($R43),2)))</f>
        <v/>
      </c>
      <c r="W43" s="194" t="str">
        <f aca="false">IF(TRIM($B43&amp;$C43)="","",IF(N($L43)=0,IF((N($P43)+N($Q43)+N($R43))=0,"—未填单价","未填单价，已收 "&amp;TEXT((N($P43)+N($Q43)+N($R43)),"#,##0.00")),IF(N($V43)&gt;0.005,"欠 "&amp;TEXT(N($V43),"#,##0.00")&amp;IF(N($S43)&gt;0,"（开票未到账 "&amp;TEXT(N($S43),"#,##0.00")&amp;"）","")&amp;IF(N($U43)&gt;0,"（未开票 "&amp;TEXT(N($U43),"#,##0.00")&amp;"）",""),IF(N($V43)&lt;-0.005,"多收 "&amp;TEXT(-N($V43),"#,##0.00"),"✔ 已结清")))&amp;IF(N($T43)&gt;0,"｜到账未开票 "&amp;TEXT(N($T43),"#,##0.00")&amp;"，待补票","")&amp;IF(N($Q43)&gt;0,"｜收现 "&amp;TEXT(N($Q43),"#,##0.00"),"")&amp;IF(N($R43)&gt;0,"｜收款不开票 "&amp;TEXT(N($R43),"#,##0.00"),""))</f>
        <v/>
      </c>
      <c r="X43" s="195"/>
      <c r="AB43" s="192" t="str">
        <f aca="false">IF(OR(N($N43)=0,N($AA43)=0),"",ROUND(N($N43)/(1+N($AA43))*N($AA43),2))</f>
        <v/>
      </c>
      <c r="AC43" s="195"/>
      <c r="AD43" s="188"/>
      <c r="AE43" s="197" t="str">
        <f aca="false">IF($AM43="","",IF($AM43=1,IF($AN43&gt;=1,"一次性·已到收款期","一次性·未到期"),$AD43&amp;" 第"&amp;$AN43&amp;"/"&amp;$AM43&amp;"期"))</f>
        <v/>
      </c>
      <c r="AF43" s="193" t="str">
        <f aca="false">IF(OR($AM43="",N($L43)=0),"",ROUND(N($J43)*$AN43/$AM43,2)+N($K43))</f>
        <v/>
      </c>
      <c r="AG43" s="193" t="str">
        <f aca="false">IF($AF43="","",MAX(0,ROUND($AF43-(N($P43)+N($Q43)+N($R43)),2)))</f>
        <v/>
      </c>
      <c r="AH43" s="193" t="str">
        <f aca="false">IF(OR(TRIM($B43&amp;$C43)="",NOT(ISNUMBER($D43))),"",SUMIFS($V$3:$V$1001,$AJ$3:$AJ$1001,$AJ43,$D$3:$D$1001,"&lt;"&amp;$D43))</f>
        <v/>
      </c>
      <c r="AI43" s="193" t="str">
        <f aca="false">IF(TRIM($B43&amp;$C43)="","",SUMIFS($V$3:$V$1001,$AJ$3:$AJ$1001,$AJ43))</f>
        <v/>
      </c>
      <c r="AJ43" s="197" t="str">
        <f aca="false">IF(TRIM($B43&amp;$C43)="","",TRIM($B43)&amp;"｜"&amp;TRIM($C43))</f>
        <v/>
      </c>
      <c r="AK43" s="193" t="str">
        <f aca="false">IF(TRIM($B43&amp;$C43)="","",MIN(N($N43),N($P43)))</f>
        <v/>
      </c>
      <c r="AL43" s="198" t="str">
        <f aca="false">IF(ISNUMBER($D43),YEAR($D43),"")</f>
        <v/>
      </c>
      <c r="AM43" s="198" t="str">
        <f aca="false">IF(OR(TRIM($B43&amp;$C43)="",NOT(ISNUMBER($D43)),NOT(ISNUMBER($E43))),"",IF($E43&lt;$D43,"",IF(IF($AD43="半年付",2,IF($AD43="季度付",4,IF($AD43="月付",12,IF($AD43="半月付",24,1))))=1,1,MAX(1,ROUND(($E43-$D43+1)/365*IF($AD43="半年付",2,IF($AD43="季度付",4,IF($AD43="月付",12,IF($AD43="半月付",24,1)))),0)))))</f>
        <v/>
      </c>
      <c r="AN43" s="198" t="str">
        <f aca="true">IF($AM43="","",MIN($AM43,MAX(0,INT((TODAY()-付款宽限天数-$D43)/(($E43-$D43+1)/$AM43))+1)))</f>
        <v/>
      </c>
    </row>
    <row r="44" customFormat="false" ht="24" hidden="false" customHeight="false" outlineLevel="0" collapsed="false">
      <c r="F44" s="188" t="str">
        <f aca="true">IF(TRIM($B44&amp;$C44)="","",IF(OR(ISNUMBER(SEARCH("未",$A44)),ISNUMBER(SEARCH("送出",$A44)),AND(TRIM($A44)="",NOT(ISNUMBER($D44)),N($G44)=0)),"【合同未回】","")&amp;IF(NOT(ISNUMBER($E44)),IF(OR(ISNUMBER(SEARCH("未",$A44)),ISNUMBER(SEARCH("送出",$A44)),AND(TRIM($A44)="",NOT(ISNUMBER($D44)),N($G44)=0)),"","【未填合同期】"),IF($E44&lt;TODAY(),"【已到期】",IF($E44-TODAY()&lt;=提醒天数,"【即将到期，剩余"&amp;($E44-TODAY())&amp;"天】","【正常】")))&amp;IF(OR($AC44="安装免保",$AC44="技术免保",$AC44="质保期内"),"【"&amp;$AC44&amp;"】",""))</f>
        <v/>
      </c>
      <c r="J44" s="192" t="str">
        <f aca="false">IF(OR(N($G44)=0,N($H44)=0),"",ROUND(N($G44)*N($H44)*IF(N($I44)=0,1,N($I44)),2))</f>
        <v/>
      </c>
      <c r="L44" s="192" t="str">
        <f aca="false">IF(TRIM($B44&amp;$C44)="","",IF(AND(N($J44)=0,N($K44)=0),"",ROUND(N($J44)+N($K44),2)))</f>
        <v/>
      </c>
      <c r="R44" s="192"/>
      <c r="S44" s="193" t="str">
        <f aca="false">IF(TRIM($B44&amp;$C44)="","",IF(N($N44)=0,"",MAX(0,MIN(N($N44)-N($P44),N($V44)))))</f>
        <v/>
      </c>
      <c r="T44" s="193" t="str">
        <f aca="false">IF(TRIM($B44&amp;$C44)="","",IF(N($P44)&lt;=N($N44),"",N($P44)-N($N44)))</f>
        <v/>
      </c>
      <c r="U44" s="193" t="str">
        <f aca="false">IF(OR(TRIM($B44&amp;$C44)="",$V44=""),"",MAX(0,N($V44))-N($S44))</f>
        <v/>
      </c>
      <c r="V44" s="193" t="str">
        <f aca="false">IF(TRIM($B44&amp;$C44)="","",IF(AND(N($L44)=0,N($P44)+N($Q44)+N($R44)=0),"",ROUND(N($L44)-N($P44)-N($Q44)-N($R44),2)))</f>
        <v/>
      </c>
      <c r="W44" s="194" t="str">
        <f aca="false">IF(TRIM($B44&amp;$C44)="","",IF(N($L44)=0,IF((N($P44)+N($Q44)+N($R44))=0,"—未填单价","未填单价，已收 "&amp;TEXT((N($P44)+N($Q44)+N($R44)),"#,##0.00")),IF(N($V44)&gt;0.005,"欠 "&amp;TEXT(N($V44),"#,##0.00")&amp;IF(N($S44)&gt;0,"（开票未到账 "&amp;TEXT(N($S44),"#,##0.00")&amp;"）","")&amp;IF(N($U44)&gt;0,"（未开票 "&amp;TEXT(N($U44),"#,##0.00")&amp;"）",""),IF(N($V44)&lt;-0.005,"多收 "&amp;TEXT(-N($V44),"#,##0.00"),"✔ 已结清")))&amp;IF(N($T44)&gt;0,"｜到账未开票 "&amp;TEXT(N($T44),"#,##0.00")&amp;"，待补票","")&amp;IF(N($Q44)&gt;0,"｜收现 "&amp;TEXT(N($Q44),"#,##0.00"),"")&amp;IF(N($R44)&gt;0,"｜收款不开票 "&amp;TEXT(N($R44),"#,##0.00"),""))</f>
        <v/>
      </c>
      <c r="X44" s="195"/>
      <c r="AB44" s="192" t="str">
        <f aca="false">IF(OR(N($N44)=0,N($AA44)=0),"",ROUND(N($N44)/(1+N($AA44))*N($AA44),2))</f>
        <v/>
      </c>
      <c r="AC44" s="195"/>
      <c r="AD44" s="188"/>
      <c r="AE44" s="197" t="str">
        <f aca="false">IF($AM44="","",IF($AM44=1,IF($AN44&gt;=1,"一次性·已到收款期","一次性·未到期"),$AD44&amp;" 第"&amp;$AN44&amp;"/"&amp;$AM44&amp;"期"))</f>
        <v/>
      </c>
      <c r="AF44" s="193" t="str">
        <f aca="false">IF(OR($AM44="",N($L44)=0),"",ROUND(N($J44)*$AN44/$AM44,2)+N($K44))</f>
        <v/>
      </c>
      <c r="AG44" s="193" t="str">
        <f aca="false">IF($AF44="","",MAX(0,ROUND($AF44-(N($P44)+N($Q44)+N($R44)),2)))</f>
        <v/>
      </c>
      <c r="AH44" s="193" t="str">
        <f aca="false">IF(OR(TRIM($B44&amp;$C44)="",NOT(ISNUMBER($D44))),"",SUMIFS($V$3:$V$1001,$AJ$3:$AJ$1001,$AJ44,$D$3:$D$1001,"&lt;"&amp;$D44))</f>
        <v/>
      </c>
      <c r="AI44" s="193" t="str">
        <f aca="false">IF(TRIM($B44&amp;$C44)="","",SUMIFS($V$3:$V$1001,$AJ$3:$AJ$1001,$AJ44))</f>
        <v/>
      </c>
      <c r="AJ44" s="197" t="str">
        <f aca="false">IF(TRIM($B44&amp;$C44)="","",TRIM($B44)&amp;"｜"&amp;TRIM($C44))</f>
        <v/>
      </c>
      <c r="AK44" s="193" t="str">
        <f aca="false">IF(TRIM($B44&amp;$C44)="","",MIN(N($N44),N($P44)))</f>
        <v/>
      </c>
      <c r="AL44" s="198" t="str">
        <f aca="false">IF(ISNUMBER($D44),YEAR($D44),"")</f>
        <v/>
      </c>
      <c r="AM44" s="198" t="str">
        <f aca="false">IF(OR(TRIM($B44&amp;$C44)="",NOT(ISNUMBER($D44)),NOT(ISNUMBER($E44))),"",IF($E44&lt;$D44,"",IF(IF($AD44="半年付",2,IF($AD44="季度付",4,IF($AD44="月付",12,IF($AD44="半月付",24,1))))=1,1,MAX(1,ROUND(($E44-$D44+1)/365*IF($AD44="半年付",2,IF($AD44="季度付",4,IF($AD44="月付",12,IF($AD44="半月付",24,1)))),0)))))</f>
        <v/>
      </c>
      <c r="AN44" s="198" t="str">
        <f aca="true">IF($AM44="","",MIN($AM44,MAX(0,INT((TODAY()-付款宽限天数-$D44)/(($E44-$D44+1)/$AM44))+1)))</f>
        <v/>
      </c>
    </row>
    <row r="45" customFormat="false" ht="24" hidden="false" customHeight="false" outlineLevel="0" collapsed="false">
      <c r="F45" s="188" t="str">
        <f aca="true">IF(TRIM($B45&amp;$C45)="","",IF(OR(ISNUMBER(SEARCH("未",$A45)),ISNUMBER(SEARCH("送出",$A45)),AND(TRIM($A45)="",NOT(ISNUMBER($D45)),N($G45)=0)),"【合同未回】","")&amp;IF(NOT(ISNUMBER($E45)),IF(OR(ISNUMBER(SEARCH("未",$A45)),ISNUMBER(SEARCH("送出",$A45)),AND(TRIM($A45)="",NOT(ISNUMBER($D45)),N($G45)=0)),"","【未填合同期】"),IF($E45&lt;TODAY(),"【已到期】",IF($E45-TODAY()&lt;=提醒天数,"【即将到期，剩余"&amp;($E45-TODAY())&amp;"天】","【正常】")))&amp;IF(OR($AC45="安装免保",$AC45="技术免保",$AC45="质保期内"),"【"&amp;$AC45&amp;"】",""))</f>
        <v/>
      </c>
      <c r="J45" s="192" t="str">
        <f aca="false">IF(OR(N($G45)=0,N($H45)=0),"",ROUND(N($G45)*N($H45)*IF(N($I45)=0,1,N($I45)),2))</f>
        <v/>
      </c>
      <c r="L45" s="192" t="str">
        <f aca="false">IF(TRIM($B45&amp;$C45)="","",IF(AND(N($J45)=0,N($K45)=0),"",ROUND(N($J45)+N($K45),2)))</f>
        <v/>
      </c>
      <c r="R45" s="192"/>
      <c r="S45" s="193" t="str">
        <f aca="false">IF(TRIM($B45&amp;$C45)="","",IF(N($N45)=0,"",MAX(0,MIN(N($N45)-N($P45),N($V45)))))</f>
        <v/>
      </c>
      <c r="T45" s="193" t="str">
        <f aca="false">IF(TRIM($B45&amp;$C45)="","",IF(N($P45)&lt;=N($N45),"",N($P45)-N($N45)))</f>
        <v/>
      </c>
      <c r="U45" s="193" t="str">
        <f aca="false">IF(OR(TRIM($B45&amp;$C45)="",$V45=""),"",MAX(0,N($V45))-N($S45))</f>
        <v/>
      </c>
      <c r="V45" s="193" t="str">
        <f aca="false">IF(TRIM($B45&amp;$C45)="","",IF(AND(N($L45)=0,N($P45)+N($Q45)+N($R45)=0),"",ROUND(N($L45)-N($P45)-N($Q45)-N($R45),2)))</f>
        <v/>
      </c>
      <c r="W45" s="194" t="str">
        <f aca="false">IF(TRIM($B45&amp;$C45)="","",IF(N($L45)=0,IF((N($P45)+N($Q45)+N($R45))=0,"—未填单价","未填单价，已收 "&amp;TEXT((N($P45)+N($Q45)+N($R45)),"#,##0.00")),IF(N($V45)&gt;0.005,"欠 "&amp;TEXT(N($V45),"#,##0.00")&amp;IF(N($S45)&gt;0,"（开票未到账 "&amp;TEXT(N($S45),"#,##0.00")&amp;"）","")&amp;IF(N($U45)&gt;0,"（未开票 "&amp;TEXT(N($U45),"#,##0.00")&amp;"）",""),IF(N($V45)&lt;-0.005,"多收 "&amp;TEXT(-N($V45),"#,##0.00"),"✔ 已结清")))&amp;IF(N($T45)&gt;0,"｜到账未开票 "&amp;TEXT(N($T45),"#,##0.00")&amp;"，待补票","")&amp;IF(N($Q45)&gt;0,"｜收现 "&amp;TEXT(N($Q45),"#,##0.00"),"")&amp;IF(N($R45)&gt;0,"｜收款不开票 "&amp;TEXT(N($R45),"#,##0.00"),""))</f>
        <v/>
      </c>
      <c r="X45" s="195"/>
      <c r="AB45" s="192" t="str">
        <f aca="false">IF(OR(N($N45)=0,N($AA45)=0),"",ROUND(N($N45)/(1+N($AA45))*N($AA45),2))</f>
        <v/>
      </c>
      <c r="AC45" s="195"/>
      <c r="AD45" s="188"/>
      <c r="AE45" s="197" t="str">
        <f aca="false">IF($AM45="","",IF($AM45=1,IF($AN45&gt;=1,"一次性·已到收款期","一次性·未到期"),$AD45&amp;" 第"&amp;$AN45&amp;"/"&amp;$AM45&amp;"期"))</f>
        <v/>
      </c>
      <c r="AF45" s="193" t="str">
        <f aca="false">IF(OR($AM45="",N($L45)=0),"",ROUND(N($J45)*$AN45/$AM45,2)+N($K45))</f>
        <v/>
      </c>
      <c r="AG45" s="193" t="str">
        <f aca="false">IF($AF45="","",MAX(0,ROUND($AF45-(N($P45)+N($Q45)+N($R45)),2)))</f>
        <v/>
      </c>
      <c r="AH45" s="193" t="str">
        <f aca="false">IF(OR(TRIM($B45&amp;$C45)="",NOT(ISNUMBER($D45))),"",SUMIFS($V$3:$V$1001,$AJ$3:$AJ$1001,$AJ45,$D$3:$D$1001,"&lt;"&amp;$D45))</f>
        <v/>
      </c>
      <c r="AI45" s="193" t="str">
        <f aca="false">IF(TRIM($B45&amp;$C45)="","",SUMIFS($V$3:$V$1001,$AJ$3:$AJ$1001,$AJ45))</f>
        <v/>
      </c>
      <c r="AJ45" s="197" t="str">
        <f aca="false">IF(TRIM($B45&amp;$C45)="","",TRIM($B45)&amp;"｜"&amp;TRIM($C45))</f>
        <v/>
      </c>
      <c r="AK45" s="193" t="str">
        <f aca="false">IF(TRIM($B45&amp;$C45)="","",MIN(N($N45),N($P45)))</f>
        <v/>
      </c>
      <c r="AL45" s="198" t="str">
        <f aca="false">IF(ISNUMBER($D45),YEAR($D45),"")</f>
        <v/>
      </c>
      <c r="AM45" s="198" t="str">
        <f aca="false">IF(OR(TRIM($B45&amp;$C45)="",NOT(ISNUMBER($D45)),NOT(ISNUMBER($E45))),"",IF($E45&lt;$D45,"",IF(IF($AD45="半年付",2,IF($AD45="季度付",4,IF($AD45="月付",12,IF($AD45="半月付",24,1))))=1,1,MAX(1,ROUND(($E45-$D45+1)/365*IF($AD45="半年付",2,IF($AD45="季度付",4,IF($AD45="月付",12,IF($AD45="半月付",24,1)))),0)))))</f>
        <v/>
      </c>
      <c r="AN45" s="198" t="str">
        <f aca="true">IF($AM45="","",MIN($AM45,MAX(0,INT((TODAY()-付款宽限天数-$D45)/(($E45-$D45+1)/$AM45))+1)))</f>
        <v/>
      </c>
    </row>
    <row r="46" customFormat="false" ht="24" hidden="false" customHeight="false" outlineLevel="0" collapsed="false">
      <c r="F46" s="188" t="str">
        <f aca="true">IF(TRIM($B46&amp;$C46)="","",IF(OR(ISNUMBER(SEARCH("未",$A46)),ISNUMBER(SEARCH("送出",$A46)),AND(TRIM($A46)="",NOT(ISNUMBER($D46)),N($G46)=0)),"【合同未回】","")&amp;IF(NOT(ISNUMBER($E46)),IF(OR(ISNUMBER(SEARCH("未",$A46)),ISNUMBER(SEARCH("送出",$A46)),AND(TRIM($A46)="",NOT(ISNUMBER($D46)),N($G46)=0)),"","【未填合同期】"),IF($E46&lt;TODAY(),"【已到期】",IF($E46-TODAY()&lt;=提醒天数,"【即将到期，剩余"&amp;($E46-TODAY())&amp;"天】","【正常】")))&amp;IF(OR($AC46="安装免保",$AC46="技术免保",$AC46="质保期内"),"【"&amp;$AC46&amp;"】",""))</f>
        <v/>
      </c>
      <c r="J46" s="192" t="str">
        <f aca="false">IF(OR(N($G46)=0,N($H46)=0),"",ROUND(N($G46)*N($H46)*IF(N($I46)=0,1,N($I46)),2))</f>
        <v/>
      </c>
      <c r="L46" s="192" t="str">
        <f aca="false">IF(TRIM($B46&amp;$C46)="","",IF(AND(N($J46)=0,N($K46)=0),"",ROUND(N($J46)+N($K46),2)))</f>
        <v/>
      </c>
      <c r="R46" s="192"/>
      <c r="S46" s="193" t="str">
        <f aca="false">IF(TRIM($B46&amp;$C46)="","",IF(N($N46)=0,"",MAX(0,MIN(N($N46)-N($P46),N($V46)))))</f>
        <v/>
      </c>
      <c r="T46" s="193" t="str">
        <f aca="false">IF(TRIM($B46&amp;$C46)="","",IF(N($P46)&lt;=N($N46),"",N($P46)-N($N46)))</f>
        <v/>
      </c>
      <c r="U46" s="193" t="str">
        <f aca="false">IF(OR(TRIM($B46&amp;$C46)="",$V46=""),"",MAX(0,N($V46))-N($S46))</f>
        <v/>
      </c>
      <c r="V46" s="193" t="str">
        <f aca="false">IF(TRIM($B46&amp;$C46)="","",IF(AND(N($L46)=0,N($P46)+N($Q46)+N($R46)=0),"",ROUND(N($L46)-N($P46)-N($Q46)-N($R46),2)))</f>
        <v/>
      </c>
      <c r="W46" s="194" t="str">
        <f aca="false">IF(TRIM($B46&amp;$C46)="","",IF(N($L46)=0,IF((N($P46)+N($Q46)+N($R46))=0,"—未填单价","未填单价，已收 "&amp;TEXT((N($P46)+N($Q46)+N($R46)),"#,##0.00")),IF(N($V46)&gt;0.005,"欠 "&amp;TEXT(N($V46),"#,##0.00")&amp;IF(N($S46)&gt;0,"（开票未到账 "&amp;TEXT(N($S46),"#,##0.00")&amp;"）","")&amp;IF(N($U46)&gt;0,"（未开票 "&amp;TEXT(N($U46),"#,##0.00")&amp;"）",""),IF(N($V46)&lt;-0.005,"多收 "&amp;TEXT(-N($V46),"#,##0.00"),"✔ 已结清")))&amp;IF(N($T46)&gt;0,"｜到账未开票 "&amp;TEXT(N($T46),"#,##0.00")&amp;"，待补票","")&amp;IF(N($Q46)&gt;0,"｜收现 "&amp;TEXT(N($Q46),"#,##0.00"),"")&amp;IF(N($R46)&gt;0,"｜收款不开票 "&amp;TEXT(N($R46),"#,##0.00"),""))</f>
        <v/>
      </c>
      <c r="X46" s="195"/>
      <c r="AB46" s="192" t="str">
        <f aca="false">IF(OR(N($N46)=0,N($AA46)=0),"",ROUND(N($N46)/(1+N($AA46))*N($AA46),2))</f>
        <v/>
      </c>
      <c r="AC46" s="195"/>
      <c r="AD46" s="188"/>
      <c r="AE46" s="197" t="str">
        <f aca="false">IF($AM46="","",IF($AM46=1,IF($AN46&gt;=1,"一次性·已到收款期","一次性·未到期"),$AD46&amp;" 第"&amp;$AN46&amp;"/"&amp;$AM46&amp;"期"))</f>
        <v/>
      </c>
      <c r="AF46" s="193" t="str">
        <f aca="false">IF(OR($AM46="",N($L46)=0),"",ROUND(N($J46)*$AN46/$AM46,2)+N($K46))</f>
        <v/>
      </c>
      <c r="AG46" s="193" t="str">
        <f aca="false">IF($AF46="","",MAX(0,ROUND($AF46-(N($P46)+N($Q46)+N($R46)),2)))</f>
        <v/>
      </c>
      <c r="AH46" s="193" t="str">
        <f aca="false">IF(OR(TRIM($B46&amp;$C46)="",NOT(ISNUMBER($D46))),"",SUMIFS($V$3:$V$1001,$AJ$3:$AJ$1001,$AJ46,$D$3:$D$1001,"&lt;"&amp;$D46))</f>
        <v/>
      </c>
      <c r="AI46" s="193" t="str">
        <f aca="false">IF(TRIM($B46&amp;$C46)="","",SUMIFS($V$3:$V$1001,$AJ$3:$AJ$1001,$AJ46))</f>
        <v/>
      </c>
      <c r="AJ46" s="197" t="str">
        <f aca="false">IF(TRIM($B46&amp;$C46)="","",TRIM($B46)&amp;"｜"&amp;TRIM($C46))</f>
        <v/>
      </c>
      <c r="AK46" s="193" t="str">
        <f aca="false">IF(TRIM($B46&amp;$C46)="","",MIN(N($N46),N($P46)))</f>
        <v/>
      </c>
      <c r="AL46" s="198" t="str">
        <f aca="false">IF(ISNUMBER($D46),YEAR($D46),"")</f>
        <v/>
      </c>
      <c r="AM46" s="198" t="str">
        <f aca="false">IF(OR(TRIM($B46&amp;$C46)="",NOT(ISNUMBER($D46)),NOT(ISNUMBER($E46))),"",IF($E46&lt;$D46,"",IF(IF($AD46="半年付",2,IF($AD46="季度付",4,IF($AD46="月付",12,IF($AD46="半月付",24,1))))=1,1,MAX(1,ROUND(($E46-$D46+1)/365*IF($AD46="半年付",2,IF($AD46="季度付",4,IF($AD46="月付",12,IF($AD46="半月付",24,1)))),0)))))</f>
        <v/>
      </c>
      <c r="AN46" s="198" t="str">
        <f aca="true">IF($AM46="","",MIN($AM46,MAX(0,INT((TODAY()-付款宽限天数-$D46)/(($E46-$D46+1)/$AM46))+1)))</f>
        <v/>
      </c>
    </row>
    <row r="47" customFormat="false" ht="24" hidden="false" customHeight="false" outlineLevel="0" collapsed="false">
      <c r="F47" s="188" t="str">
        <f aca="true">IF(TRIM($B47&amp;$C47)="","",IF(OR(ISNUMBER(SEARCH("未",$A47)),ISNUMBER(SEARCH("送出",$A47)),AND(TRIM($A47)="",NOT(ISNUMBER($D47)),N($G47)=0)),"【合同未回】","")&amp;IF(NOT(ISNUMBER($E47)),IF(OR(ISNUMBER(SEARCH("未",$A47)),ISNUMBER(SEARCH("送出",$A47)),AND(TRIM($A47)="",NOT(ISNUMBER($D47)),N($G47)=0)),"","【未填合同期】"),IF($E47&lt;TODAY(),"【已到期】",IF($E47-TODAY()&lt;=提醒天数,"【即将到期，剩余"&amp;($E47-TODAY())&amp;"天】","【正常】")))&amp;IF(OR($AC47="安装免保",$AC47="技术免保",$AC47="质保期内"),"【"&amp;$AC47&amp;"】",""))</f>
        <v/>
      </c>
      <c r="J47" s="192" t="str">
        <f aca="false">IF(OR(N($G47)=0,N($H47)=0),"",ROUND(N($G47)*N($H47)*IF(N($I47)=0,1,N($I47)),2))</f>
        <v/>
      </c>
      <c r="L47" s="192" t="str">
        <f aca="false">IF(TRIM($B47&amp;$C47)="","",IF(AND(N($J47)=0,N($K47)=0),"",ROUND(N($J47)+N($K47),2)))</f>
        <v/>
      </c>
      <c r="R47" s="192"/>
      <c r="S47" s="193" t="str">
        <f aca="false">IF(TRIM($B47&amp;$C47)="","",IF(N($N47)=0,"",MAX(0,MIN(N($N47)-N($P47),N($V47)))))</f>
        <v/>
      </c>
      <c r="T47" s="193" t="str">
        <f aca="false">IF(TRIM($B47&amp;$C47)="","",IF(N($P47)&lt;=N($N47),"",N($P47)-N($N47)))</f>
        <v/>
      </c>
      <c r="U47" s="193" t="str">
        <f aca="false">IF(OR(TRIM($B47&amp;$C47)="",$V47=""),"",MAX(0,N($V47))-N($S47))</f>
        <v/>
      </c>
      <c r="V47" s="193" t="str">
        <f aca="false">IF(TRIM($B47&amp;$C47)="","",IF(AND(N($L47)=0,N($P47)+N($Q47)+N($R47)=0),"",ROUND(N($L47)-N($P47)-N($Q47)-N($R47),2)))</f>
        <v/>
      </c>
      <c r="W47" s="194" t="str">
        <f aca="false">IF(TRIM($B47&amp;$C47)="","",IF(N($L47)=0,IF((N($P47)+N($Q47)+N($R47))=0,"—未填单价","未填单价，已收 "&amp;TEXT((N($P47)+N($Q47)+N($R47)),"#,##0.00")),IF(N($V47)&gt;0.005,"欠 "&amp;TEXT(N($V47),"#,##0.00")&amp;IF(N($S47)&gt;0,"（开票未到账 "&amp;TEXT(N($S47),"#,##0.00")&amp;"）","")&amp;IF(N($U47)&gt;0,"（未开票 "&amp;TEXT(N($U47),"#,##0.00")&amp;"）",""),IF(N($V47)&lt;-0.005,"多收 "&amp;TEXT(-N($V47),"#,##0.00"),"✔ 已结清")))&amp;IF(N($T47)&gt;0,"｜到账未开票 "&amp;TEXT(N($T47),"#,##0.00")&amp;"，待补票","")&amp;IF(N($Q47)&gt;0,"｜收现 "&amp;TEXT(N($Q47),"#,##0.00"),"")&amp;IF(N($R47)&gt;0,"｜收款不开票 "&amp;TEXT(N($R47),"#,##0.00"),""))</f>
        <v/>
      </c>
      <c r="X47" s="195"/>
      <c r="AB47" s="192" t="str">
        <f aca="false">IF(OR(N($N47)=0,N($AA47)=0),"",ROUND(N($N47)/(1+N($AA47))*N($AA47),2))</f>
        <v/>
      </c>
      <c r="AC47" s="195"/>
      <c r="AD47" s="188"/>
      <c r="AE47" s="197" t="str">
        <f aca="false">IF($AM47="","",IF($AM47=1,IF($AN47&gt;=1,"一次性·已到收款期","一次性·未到期"),$AD47&amp;" 第"&amp;$AN47&amp;"/"&amp;$AM47&amp;"期"))</f>
        <v/>
      </c>
      <c r="AF47" s="193" t="str">
        <f aca="false">IF(OR($AM47="",N($L47)=0),"",ROUND(N($J47)*$AN47/$AM47,2)+N($K47))</f>
        <v/>
      </c>
      <c r="AG47" s="193" t="str">
        <f aca="false">IF($AF47="","",MAX(0,ROUND($AF47-(N($P47)+N($Q47)+N($R47)),2)))</f>
        <v/>
      </c>
      <c r="AH47" s="193" t="str">
        <f aca="false">IF(OR(TRIM($B47&amp;$C47)="",NOT(ISNUMBER($D47))),"",SUMIFS($V$3:$V$1001,$AJ$3:$AJ$1001,$AJ47,$D$3:$D$1001,"&lt;"&amp;$D47))</f>
        <v/>
      </c>
      <c r="AI47" s="193" t="str">
        <f aca="false">IF(TRIM($B47&amp;$C47)="","",SUMIFS($V$3:$V$1001,$AJ$3:$AJ$1001,$AJ47))</f>
        <v/>
      </c>
      <c r="AJ47" s="197" t="str">
        <f aca="false">IF(TRIM($B47&amp;$C47)="","",TRIM($B47)&amp;"｜"&amp;TRIM($C47))</f>
        <v/>
      </c>
      <c r="AK47" s="193" t="str">
        <f aca="false">IF(TRIM($B47&amp;$C47)="","",MIN(N($N47),N($P47)))</f>
        <v/>
      </c>
      <c r="AL47" s="198" t="str">
        <f aca="false">IF(ISNUMBER($D47),YEAR($D47),"")</f>
        <v/>
      </c>
      <c r="AM47" s="198" t="str">
        <f aca="false">IF(OR(TRIM($B47&amp;$C47)="",NOT(ISNUMBER($D47)),NOT(ISNUMBER($E47))),"",IF($E47&lt;$D47,"",IF(IF($AD47="半年付",2,IF($AD47="季度付",4,IF($AD47="月付",12,IF($AD47="半月付",24,1))))=1,1,MAX(1,ROUND(($E47-$D47+1)/365*IF($AD47="半年付",2,IF($AD47="季度付",4,IF($AD47="月付",12,IF($AD47="半月付",24,1)))),0)))))</f>
        <v/>
      </c>
      <c r="AN47" s="198" t="str">
        <f aca="true">IF($AM47="","",MIN($AM47,MAX(0,INT((TODAY()-付款宽限天数-$D47)/(($E47-$D47+1)/$AM47))+1)))</f>
        <v/>
      </c>
    </row>
    <row r="48" customFormat="false" ht="24" hidden="false" customHeight="false" outlineLevel="0" collapsed="false">
      <c r="F48" s="188" t="str">
        <f aca="true">IF(TRIM($B48&amp;$C48)="","",IF(OR(ISNUMBER(SEARCH("未",$A48)),ISNUMBER(SEARCH("送出",$A48)),AND(TRIM($A48)="",NOT(ISNUMBER($D48)),N($G48)=0)),"【合同未回】","")&amp;IF(NOT(ISNUMBER($E48)),IF(OR(ISNUMBER(SEARCH("未",$A48)),ISNUMBER(SEARCH("送出",$A48)),AND(TRIM($A48)="",NOT(ISNUMBER($D48)),N($G48)=0)),"","【未填合同期】"),IF($E48&lt;TODAY(),"【已到期】",IF($E48-TODAY()&lt;=提醒天数,"【即将到期，剩余"&amp;($E48-TODAY())&amp;"天】","【正常】")))&amp;IF(OR($AC48="安装免保",$AC48="技术免保",$AC48="质保期内"),"【"&amp;$AC48&amp;"】",""))</f>
        <v/>
      </c>
      <c r="J48" s="192" t="str">
        <f aca="false">IF(OR(N($G48)=0,N($H48)=0),"",ROUND(N($G48)*N($H48)*IF(N($I48)=0,1,N($I48)),2))</f>
        <v/>
      </c>
      <c r="L48" s="192" t="str">
        <f aca="false">IF(TRIM($B48&amp;$C48)="","",IF(AND(N($J48)=0,N($K48)=0),"",ROUND(N($J48)+N($K48),2)))</f>
        <v/>
      </c>
      <c r="R48" s="192"/>
      <c r="S48" s="193" t="str">
        <f aca="false">IF(TRIM($B48&amp;$C48)="","",IF(N($N48)=0,"",MAX(0,MIN(N($N48)-N($P48),N($V48)))))</f>
        <v/>
      </c>
      <c r="T48" s="193" t="str">
        <f aca="false">IF(TRIM($B48&amp;$C48)="","",IF(N($P48)&lt;=N($N48),"",N($P48)-N($N48)))</f>
        <v/>
      </c>
      <c r="U48" s="193" t="str">
        <f aca="false">IF(OR(TRIM($B48&amp;$C48)="",$V48=""),"",MAX(0,N($V48))-N($S48))</f>
        <v/>
      </c>
      <c r="V48" s="193" t="str">
        <f aca="false">IF(TRIM($B48&amp;$C48)="","",IF(AND(N($L48)=0,N($P48)+N($Q48)+N($R48)=0),"",ROUND(N($L48)-N($P48)-N($Q48)-N($R48),2)))</f>
        <v/>
      </c>
      <c r="W48" s="194" t="str">
        <f aca="false">IF(TRIM($B48&amp;$C48)="","",IF(N($L48)=0,IF((N($P48)+N($Q48)+N($R48))=0,"—未填单价","未填单价，已收 "&amp;TEXT((N($P48)+N($Q48)+N($R48)),"#,##0.00")),IF(N($V48)&gt;0.005,"欠 "&amp;TEXT(N($V48),"#,##0.00")&amp;IF(N($S48)&gt;0,"（开票未到账 "&amp;TEXT(N($S48),"#,##0.00")&amp;"）","")&amp;IF(N($U48)&gt;0,"（未开票 "&amp;TEXT(N($U48),"#,##0.00")&amp;"）",""),IF(N($V48)&lt;-0.005,"多收 "&amp;TEXT(-N($V48),"#,##0.00"),"✔ 已结清")))&amp;IF(N($T48)&gt;0,"｜到账未开票 "&amp;TEXT(N($T48),"#,##0.00")&amp;"，待补票","")&amp;IF(N($Q48)&gt;0,"｜收现 "&amp;TEXT(N($Q48),"#,##0.00"),"")&amp;IF(N($R48)&gt;0,"｜收款不开票 "&amp;TEXT(N($R48),"#,##0.00"),""))</f>
        <v/>
      </c>
      <c r="X48" s="195"/>
      <c r="AB48" s="192" t="str">
        <f aca="false">IF(OR(N($N48)=0,N($AA48)=0),"",ROUND(N($N48)/(1+N($AA48))*N($AA48),2))</f>
        <v/>
      </c>
      <c r="AC48" s="195"/>
      <c r="AD48" s="188"/>
      <c r="AE48" s="197" t="str">
        <f aca="false">IF($AM48="","",IF($AM48=1,IF($AN48&gt;=1,"一次性·已到收款期","一次性·未到期"),$AD48&amp;" 第"&amp;$AN48&amp;"/"&amp;$AM48&amp;"期"))</f>
        <v/>
      </c>
      <c r="AF48" s="193" t="str">
        <f aca="false">IF(OR($AM48="",N($L48)=0),"",ROUND(N($J48)*$AN48/$AM48,2)+N($K48))</f>
        <v/>
      </c>
      <c r="AG48" s="193" t="str">
        <f aca="false">IF($AF48="","",MAX(0,ROUND($AF48-(N($P48)+N($Q48)+N($R48)),2)))</f>
        <v/>
      </c>
      <c r="AH48" s="193" t="str">
        <f aca="false">IF(OR(TRIM($B48&amp;$C48)="",NOT(ISNUMBER($D48))),"",SUMIFS($V$3:$V$1001,$AJ$3:$AJ$1001,$AJ48,$D$3:$D$1001,"&lt;"&amp;$D48))</f>
        <v/>
      </c>
      <c r="AI48" s="193" t="str">
        <f aca="false">IF(TRIM($B48&amp;$C48)="","",SUMIFS($V$3:$V$1001,$AJ$3:$AJ$1001,$AJ48))</f>
        <v/>
      </c>
      <c r="AJ48" s="197" t="str">
        <f aca="false">IF(TRIM($B48&amp;$C48)="","",TRIM($B48)&amp;"｜"&amp;TRIM($C48))</f>
        <v/>
      </c>
      <c r="AK48" s="193" t="str">
        <f aca="false">IF(TRIM($B48&amp;$C48)="","",MIN(N($N48),N($P48)))</f>
        <v/>
      </c>
      <c r="AL48" s="198" t="str">
        <f aca="false">IF(ISNUMBER($D48),YEAR($D48),"")</f>
        <v/>
      </c>
      <c r="AM48" s="198" t="str">
        <f aca="false">IF(OR(TRIM($B48&amp;$C48)="",NOT(ISNUMBER($D48)),NOT(ISNUMBER($E48))),"",IF($E48&lt;$D48,"",IF(IF($AD48="半年付",2,IF($AD48="季度付",4,IF($AD48="月付",12,IF($AD48="半月付",24,1))))=1,1,MAX(1,ROUND(($E48-$D48+1)/365*IF($AD48="半年付",2,IF($AD48="季度付",4,IF($AD48="月付",12,IF($AD48="半月付",24,1)))),0)))))</f>
        <v/>
      </c>
      <c r="AN48" s="198" t="str">
        <f aca="true">IF($AM48="","",MIN($AM48,MAX(0,INT((TODAY()-付款宽限天数-$D48)/(($E48-$D48+1)/$AM48))+1)))</f>
        <v/>
      </c>
    </row>
    <row r="49" customFormat="false" ht="24" hidden="false" customHeight="false" outlineLevel="0" collapsed="false">
      <c r="F49" s="188" t="str">
        <f aca="true">IF(TRIM($B49&amp;$C49)="","",IF(OR(ISNUMBER(SEARCH("未",$A49)),ISNUMBER(SEARCH("送出",$A49)),AND(TRIM($A49)="",NOT(ISNUMBER($D49)),N($G49)=0)),"【合同未回】","")&amp;IF(NOT(ISNUMBER($E49)),IF(OR(ISNUMBER(SEARCH("未",$A49)),ISNUMBER(SEARCH("送出",$A49)),AND(TRIM($A49)="",NOT(ISNUMBER($D49)),N($G49)=0)),"","【未填合同期】"),IF($E49&lt;TODAY(),"【已到期】",IF($E49-TODAY()&lt;=提醒天数,"【即将到期，剩余"&amp;($E49-TODAY())&amp;"天】","【正常】")))&amp;IF(OR($AC49="安装免保",$AC49="技术免保",$AC49="质保期内"),"【"&amp;$AC49&amp;"】",""))</f>
        <v/>
      </c>
      <c r="J49" s="192" t="str">
        <f aca="false">IF(OR(N($G49)=0,N($H49)=0),"",ROUND(N($G49)*N($H49)*IF(N($I49)=0,1,N($I49)),2))</f>
        <v/>
      </c>
      <c r="L49" s="192" t="str">
        <f aca="false">IF(TRIM($B49&amp;$C49)="","",IF(AND(N($J49)=0,N($K49)=0),"",ROUND(N($J49)+N($K49),2)))</f>
        <v/>
      </c>
      <c r="R49" s="192"/>
      <c r="S49" s="193" t="str">
        <f aca="false">IF(TRIM($B49&amp;$C49)="","",IF(N($N49)=0,"",MAX(0,MIN(N($N49)-N($P49),N($V49)))))</f>
        <v/>
      </c>
      <c r="T49" s="193" t="str">
        <f aca="false">IF(TRIM($B49&amp;$C49)="","",IF(N($P49)&lt;=N($N49),"",N($P49)-N($N49)))</f>
        <v/>
      </c>
      <c r="U49" s="193" t="str">
        <f aca="false">IF(OR(TRIM($B49&amp;$C49)="",$V49=""),"",MAX(0,N($V49))-N($S49))</f>
        <v/>
      </c>
      <c r="V49" s="193" t="str">
        <f aca="false">IF(TRIM($B49&amp;$C49)="","",IF(AND(N($L49)=0,N($P49)+N($Q49)+N($R49)=0),"",ROUND(N($L49)-N($P49)-N($Q49)-N($R49),2)))</f>
        <v/>
      </c>
      <c r="W49" s="194" t="str">
        <f aca="false">IF(TRIM($B49&amp;$C49)="","",IF(N($L49)=0,IF((N($P49)+N($Q49)+N($R49))=0,"—未填单价","未填单价，已收 "&amp;TEXT((N($P49)+N($Q49)+N($R49)),"#,##0.00")),IF(N($V49)&gt;0.005,"欠 "&amp;TEXT(N($V49),"#,##0.00")&amp;IF(N($S49)&gt;0,"（开票未到账 "&amp;TEXT(N($S49),"#,##0.00")&amp;"）","")&amp;IF(N($U49)&gt;0,"（未开票 "&amp;TEXT(N($U49),"#,##0.00")&amp;"）",""),IF(N($V49)&lt;-0.005,"多收 "&amp;TEXT(-N($V49),"#,##0.00"),"✔ 已结清")))&amp;IF(N($T49)&gt;0,"｜到账未开票 "&amp;TEXT(N($T49),"#,##0.00")&amp;"，待补票","")&amp;IF(N($Q49)&gt;0,"｜收现 "&amp;TEXT(N($Q49),"#,##0.00"),"")&amp;IF(N($R49)&gt;0,"｜收款不开票 "&amp;TEXT(N($R49),"#,##0.00"),""))</f>
        <v/>
      </c>
      <c r="X49" s="195"/>
      <c r="AB49" s="192" t="str">
        <f aca="false">IF(OR(N($N49)=0,N($AA49)=0),"",ROUND(N($N49)/(1+N($AA49))*N($AA49),2))</f>
        <v/>
      </c>
      <c r="AC49" s="195"/>
      <c r="AD49" s="188"/>
      <c r="AE49" s="197" t="str">
        <f aca="false">IF($AM49="","",IF($AM49=1,IF($AN49&gt;=1,"一次性·已到收款期","一次性·未到期"),$AD49&amp;" 第"&amp;$AN49&amp;"/"&amp;$AM49&amp;"期"))</f>
        <v/>
      </c>
      <c r="AF49" s="193" t="str">
        <f aca="false">IF(OR($AM49="",N($L49)=0),"",ROUND(N($J49)*$AN49/$AM49,2)+N($K49))</f>
        <v/>
      </c>
      <c r="AG49" s="193" t="str">
        <f aca="false">IF($AF49="","",MAX(0,ROUND($AF49-(N($P49)+N($Q49)+N($R49)),2)))</f>
        <v/>
      </c>
      <c r="AH49" s="193" t="str">
        <f aca="false">IF(OR(TRIM($B49&amp;$C49)="",NOT(ISNUMBER($D49))),"",SUMIFS($V$3:$V$1001,$AJ$3:$AJ$1001,$AJ49,$D$3:$D$1001,"&lt;"&amp;$D49))</f>
        <v/>
      </c>
      <c r="AI49" s="193" t="str">
        <f aca="false">IF(TRIM($B49&amp;$C49)="","",SUMIFS($V$3:$V$1001,$AJ$3:$AJ$1001,$AJ49))</f>
        <v/>
      </c>
      <c r="AJ49" s="197" t="str">
        <f aca="false">IF(TRIM($B49&amp;$C49)="","",TRIM($B49)&amp;"｜"&amp;TRIM($C49))</f>
        <v/>
      </c>
      <c r="AK49" s="193" t="str">
        <f aca="false">IF(TRIM($B49&amp;$C49)="","",MIN(N($N49),N($P49)))</f>
        <v/>
      </c>
      <c r="AL49" s="198" t="str">
        <f aca="false">IF(ISNUMBER($D49),YEAR($D49),"")</f>
        <v/>
      </c>
      <c r="AM49" s="198" t="str">
        <f aca="false">IF(OR(TRIM($B49&amp;$C49)="",NOT(ISNUMBER($D49)),NOT(ISNUMBER($E49))),"",IF($E49&lt;$D49,"",IF(IF($AD49="半年付",2,IF($AD49="季度付",4,IF($AD49="月付",12,IF($AD49="半月付",24,1))))=1,1,MAX(1,ROUND(($E49-$D49+1)/365*IF($AD49="半年付",2,IF($AD49="季度付",4,IF($AD49="月付",12,IF($AD49="半月付",24,1)))),0)))))</f>
        <v/>
      </c>
      <c r="AN49" s="198" t="str">
        <f aca="true">IF($AM49="","",MIN($AM49,MAX(0,INT((TODAY()-付款宽限天数-$D49)/(($E49-$D49+1)/$AM49))+1)))</f>
        <v/>
      </c>
    </row>
    <row r="50" customFormat="false" ht="24" hidden="false" customHeight="false" outlineLevel="0" collapsed="false">
      <c r="F50" s="188" t="str">
        <f aca="true">IF(TRIM($B50&amp;$C50)="","",IF(OR(ISNUMBER(SEARCH("未",$A50)),ISNUMBER(SEARCH("送出",$A50)),AND(TRIM($A50)="",NOT(ISNUMBER($D50)),N($G50)=0)),"【合同未回】","")&amp;IF(NOT(ISNUMBER($E50)),IF(OR(ISNUMBER(SEARCH("未",$A50)),ISNUMBER(SEARCH("送出",$A50)),AND(TRIM($A50)="",NOT(ISNUMBER($D50)),N($G50)=0)),"","【未填合同期】"),IF($E50&lt;TODAY(),"【已到期】",IF($E50-TODAY()&lt;=提醒天数,"【即将到期，剩余"&amp;($E50-TODAY())&amp;"天】","【正常】")))&amp;IF(OR($AC50="安装免保",$AC50="技术免保",$AC50="质保期内"),"【"&amp;$AC50&amp;"】",""))</f>
        <v/>
      </c>
      <c r="J50" s="192" t="str">
        <f aca="false">IF(OR(N($G50)=0,N($H50)=0),"",ROUND(N($G50)*N($H50)*IF(N($I50)=0,1,N($I50)),2))</f>
        <v/>
      </c>
      <c r="L50" s="192" t="str">
        <f aca="false">IF(TRIM($B50&amp;$C50)="","",IF(AND(N($J50)=0,N($K50)=0),"",ROUND(N($J50)+N($K50),2)))</f>
        <v/>
      </c>
      <c r="R50" s="192"/>
      <c r="S50" s="193" t="str">
        <f aca="false">IF(TRIM($B50&amp;$C50)="","",IF(N($N50)=0,"",MAX(0,MIN(N($N50)-N($P50),N($V50)))))</f>
        <v/>
      </c>
      <c r="T50" s="193" t="str">
        <f aca="false">IF(TRIM($B50&amp;$C50)="","",IF(N($P50)&lt;=N($N50),"",N($P50)-N($N50)))</f>
        <v/>
      </c>
      <c r="U50" s="193" t="str">
        <f aca="false">IF(OR(TRIM($B50&amp;$C50)="",$V50=""),"",MAX(0,N($V50))-N($S50))</f>
        <v/>
      </c>
      <c r="V50" s="193" t="str">
        <f aca="false">IF(TRIM($B50&amp;$C50)="","",IF(AND(N($L50)=0,N($P50)+N($Q50)+N($R50)=0),"",ROUND(N($L50)-N($P50)-N($Q50)-N($R50),2)))</f>
        <v/>
      </c>
      <c r="W50" s="194" t="str">
        <f aca="false">IF(TRIM($B50&amp;$C50)="","",IF(N($L50)=0,IF((N($P50)+N($Q50)+N($R50))=0,"—未填单价","未填单价，已收 "&amp;TEXT((N($P50)+N($Q50)+N($R50)),"#,##0.00")),IF(N($V50)&gt;0.005,"欠 "&amp;TEXT(N($V50),"#,##0.00")&amp;IF(N($S50)&gt;0,"（开票未到账 "&amp;TEXT(N($S50),"#,##0.00")&amp;"）","")&amp;IF(N($U50)&gt;0,"（未开票 "&amp;TEXT(N($U50),"#,##0.00")&amp;"）",""),IF(N($V50)&lt;-0.005,"多收 "&amp;TEXT(-N($V50),"#,##0.00"),"✔ 已结清")))&amp;IF(N($T50)&gt;0,"｜到账未开票 "&amp;TEXT(N($T50),"#,##0.00")&amp;"，待补票","")&amp;IF(N($Q50)&gt;0,"｜收现 "&amp;TEXT(N($Q50),"#,##0.00"),"")&amp;IF(N($R50)&gt;0,"｜收款不开票 "&amp;TEXT(N($R50),"#,##0.00"),""))</f>
        <v/>
      </c>
      <c r="X50" s="195"/>
      <c r="AB50" s="192" t="str">
        <f aca="false">IF(OR(N($N50)=0,N($AA50)=0),"",ROUND(N($N50)/(1+N($AA50))*N($AA50),2))</f>
        <v/>
      </c>
      <c r="AC50" s="195"/>
      <c r="AD50" s="188"/>
      <c r="AE50" s="197" t="str">
        <f aca="false">IF($AM50="","",IF($AM50=1,IF($AN50&gt;=1,"一次性·已到收款期","一次性·未到期"),$AD50&amp;" 第"&amp;$AN50&amp;"/"&amp;$AM50&amp;"期"))</f>
        <v/>
      </c>
      <c r="AF50" s="193" t="str">
        <f aca="false">IF(OR($AM50="",N($L50)=0),"",ROUND(N($J50)*$AN50/$AM50,2)+N($K50))</f>
        <v/>
      </c>
      <c r="AG50" s="193" t="str">
        <f aca="false">IF($AF50="","",MAX(0,ROUND($AF50-(N($P50)+N($Q50)+N($R50)),2)))</f>
        <v/>
      </c>
      <c r="AH50" s="193" t="str">
        <f aca="false">IF(OR(TRIM($B50&amp;$C50)="",NOT(ISNUMBER($D50))),"",SUMIFS($V$3:$V$1001,$AJ$3:$AJ$1001,$AJ50,$D$3:$D$1001,"&lt;"&amp;$D50))</f>
        <v/>
      </c>
      <c r="AI50" s="193" t="str">
        <f aca="false">IF(TRIM($B50&amp;$C50)="","",SUMIFS($V$3:$V$1001,$AJ$3:$AJ$1001,$AJ50))</f>
        <v/>
      </c>
      <c r="AJ50" s="197" t="str">
        <f aca="false">IF(TRIM($B50&amp;$C50)="","",TRIM($B50)&amp;"｜"&amp;TRIM($C50))</f>
        <v/>
      </c>
      <c r="AK50" s="193" t="str">
        <f aca="false">IF(TRIM($B50&amp;$C50)="","",MIN(N($N50),N($P50)))</f>
        <v/>
      </c>
      <c r="AL50" s="198" t="str">
        <f aca="false">IF(ISNUMBER($D50),YEAR($D50),"")</f>
        <v/>
      </c>
      <c r="AM50" s="198" t="str">
        <f aca="false">IF(OR(TRIM($B50&amp;$C50)="",NOT(ISNUMBER($D50)),NOT(ISNUMBER($E50))),"",IF($E50&lt;$D50,"",IF(IF($AD50="半年付",2,IF($AD50="季度付",4,IF($AD50="月付",12,IF($AD50="半月付",24,1))))=1,1,MAX(1,ROUND(($E50-$D50+1)/365*IF($AD50="半年付",2,IF($AD50="季度付",4,IF($AD50="月付",12,IF($AD50="半月付",24,1)))),0)))))</f>
        <v/>
      </c>
      <c r="AN50" s="198" t="str">
        <f aca="true">IF($AM50="","",MIN($AM50,MAX(0,INT((TODAY()-付款宽限天数-$D50)/(($E50-$D50+1)/$AM50))+1)))</f>
        <v/>
      </c>
    </row>
    <row r="51" customFormat="false" ht="24" hidden="false" customHeight="false" outlineLevel="0" collapsed="false">
      <c r="F51" s="188" t="str">
        <f aca="true">IF(TRIM($B51&amp;$C51)="","",IF(OR(ISNUMBER(SEARCH("未",$A51)),ISNUMBER(SEARCH("送出",$A51)),AND(TRIM($A51)="",NOT(ISNUMBER($D51)),N($G51)=0)),"【合同未回】","")&amp;IF(NOT(ISNUMBER($E51)),IF(OR(ISNUMBER(SEARCH("未",$A51)),ISNUMBER(SEARCH("送出",$A51)),AND(TRIM($A51)="",NOT(ISNUMBER($D51)),N($G51)=0)),"","【未填合同期】"),IF($E51&lt;TODAY(),"【已到期】",IF($E51-TODAY()&lt;=提醒天数,"【即将到期，剩余"&amp;($E51-TODAY())&amp;"天】","【正常】")))&amp;IF(OR($AC51="安装免保",$AC51="技术免保",$AC51="质保期内"),"【"&amp;$AC51&amp;"】",""))</f>
        <v/>
      </c>
      <c r="J51" s="192" t="str">
        <f aca="false">IF(OR(N($G51)=0,N($H51)=0),"",ROUND(N($G51)*N($H51)*IF(N($I51)=0,1,N($I51)),2))</f>
        <v/>
      </c>
      <c r="L51" s="192" t="str">
        <f aca="false">IF(TRIM($B51&amp;$C51)="","",IF(AND(N($J51)=0,N($K51)=0),"",ROUND(N($J51)+N($K51),2)))</f>
        <v/>
      </c>
      <c r="R51" s="192"/>
      <c r="S51" s="193" t="str">
        <f aca="false">IF(TRIM($B51&amp;$C51)="","",IF(N($N51)=0,"",MAX(0,MIN(N($N51)-N($P51),N($V51)))))</f>
        <v/>
      </c>
      <c r="T51" s="193" t="str">
        <f aca="false">IF(TRIM($B51&amp;$C51)="","",IF(N($P51)&lt;=N($N51),"",N($P51)-N($N51)))</f>
        <v/>
      </c>
      <c r="U51" s="193" t="str">
        <f aca="false">IF(OR(TRIM($B51&amp;$C51)="",$V51=""),"",MAX(0,N($V51))-N($S51))</f>
        <v/>
      </c>
      <c r="V51" s="193" t="str">
        <f aca="false">IF(TRIM($B51&amp;$C51)="","",IF(AND(N($L51)=0,N($P51)+N($Q51)+N($R51)=0),"",ROUND(N($L51)-N($P51)-N($Q51)-N($R51),2)))</f>
        <v/>
      </c>
      <c r="W51" s="194" t="str">
        <f aca="false">IF(TRIM($B51&amp;$C51)="","",IF(N($L51)=0,IF((N($P51)+N($Q51)+N($R51))=0,"—未填单价","未填单价，已收 "&amp;TEXT((N($P51)+N($Q51)+N($R51)),"#,##0.00")),IF(N($V51)&gt;0.005,"欠 "&amp;TEXT(N($V51),"#,##0.00")&amp;IF(N($S51)&gt;0,"（开票未到账 "&amp;TEXT(N($S51),"#,##0.00")&amp;"）","")&amp;IF(N($U51)&gt;0,"（未开票 "&amp;TEXT(N($U51),"#,##0.00")&amp;"）",""),IF(N($V51)&lt;-0.005,"多收 "&amp;TEXT(-N($V51),"#,##0.00"),"✔ 已结清")))&amp;IF(N($T51)&gt;0,"｜到账未开票 "&amp;TEXT(N($T51),"#,##0.00")&amp;"，待补票","")&amp;IF(N($Q51)&gt;0,"｜收现 "&amp;TEXT(N($Q51),"#,##0.00"),"")&amp;IF(N($R51)&gt;0,"｜收款不开票 "&amp;TEXT(N($R51),"#,##0.00"),""))</f>
        <v/>
      </c>
      <c r="X51" s="195"/>
      <c r="AB51" s="192" t="str">
        <f aca="false">IF(OR(N($N51)=0,N($AA51)=0),"",ROUND(N($N51)/(1+N($AA51))*N($AA51),2))</f>
        <v/>
      </c>
      <c r="AC51" s="195"/>
      <c r="AD51" s="188"/>
      <c r="AE51" s="197" t="str">
        <f aca="false">IF($AM51="","",IF($AM51=1,IF($AN51&gt;=1,"一次性·已到收款期","一次性·未到期"),$AD51&amp;" 第"&amp;$AN51&amp;"/"&amp;$AM51&amp;"期"))</f>
        <v/>
      </c>
      <c r="AF51" s="193" t="str">
        <f aca="false">IF(OR($AM51="",N($L51)=0),"",ROUND(N($J51)*$AN51/$AM51,2)+N($K51))</f>
        <v/>
      </c>
      <c r="AG51" s="193" t="str">
        <f aca="false">IF($AF51="","",MAX(0,ROUND($AF51-(N($P51)+N($Q51)+N($R51)),2)))</f>
        <v/>
      </c>
      <c r="AH51" s="193" t="str">
        <f aca="false">IF(OR(TRIM($B51&amp;$C51)="",NOT(ISNUMBER($D51))),"",SUMIFS($V$3:$V$1001,$AJ$3:$AJ$1001,$AJ51,$D$3:$D$1001,"&lt;"&amp;$D51))</f>
        <v/>
      </c>
      <c r="AI51" s="193" t="str">
        <f aca="false">IF(TRIM($B51&amp;$C51)="","",SUMIFS($V$3:$V$1001,$AJ$3:$AJ$1001,$AJ51))</f>
        <v/>
      </c>
      <c r="AJ51" s="197" t="str">
        <f aca="false">IF(TRIM($B51&amp;$C51)="","",TRIM($B51)&amp;"｜"&amp;TRIM($C51))</f>
        <v/>
      </c>
      <c r="AK51" s="193" t="str">
        <f aca="false">IF(TRIM($B51&amp;$C51)="","",MIN(N($N51),N($P51)))</f>
        <v/>
      </c>
      <c r="AL51" s="198" t="str">
        <f aca="false">IF(ISNUMBER($D51),YEAR($D51),"")</f>
        <v/>
      </c>
      <c r="AM51" s="198" t="str">
        <f aca="false">IF(OR(TRIM($B51&amp;$C51)="",NOT(ISNUMBER($D51)),NOT(ISNUMBER($E51))),"",IF($E51&lt;$D51,"",IF(IF($AD51="半年付",2,IF($AD51="季度付",4,IF($AD51="月付",12,IF($AD51="半月付",24,1))))=1,1,MAX(1,ROUND(($E51-$D51+1)/365*IF($AD51="半年付",2,IF($AD51="季度付",4,IF($AD51="月付",12,IF($AD51="半月付",24,1)))),0)))))</f>
        <v/>
      </c>
      <c r="AN51" s="198" t="str">
        <f aca="true">IF($AM51="","",MIN($AM51,MAX(0,INT((TODAY()-付款宽限天数-$D51)/(($E51-$D51+1)/$AM51))+1)))</f>
        <v/>
      </c>
    </row>
    <row r="52" customFormat="false" ht="24" hidden="false" customHeight="false" outlineLevel="0" collapsed="false">
      <c r="F52" s="188" t="str">
        <f aca="true">IF(TRIM($B52&amp;$C52)="","",IF(OR(ISNUMBER(SEARCH("未",$A52)),ISNUMBER(SEARCH("送出",$A52)),AND(TRIM($A52)="",NOT(ISNUMBER($D52)),N($G52)=0)),"【合同未回】","")&amp;IF(NOT(ISNUMBER($E52)),IF(OR(ISNUMBER(SEARCH("未",$A52)),ISNUMBER(SEARCH("送出",$A52)),AND(TRIM($A52)="",NOT(ISNUMBER($D52)),N($G52)=0)),"","【未填合同期】"),IF($E52&lt;TODAY(),"【已到期】",IF($E52-TODAY()&lt;=提醒天数,"【即将到期，剩余"&amp;($E52-TODAY())&amp;"天】","【正常】")))&amp;IF(OR($AC52="安装免保",$AC52="技术免保",$AC52="质保期内"),"【"&amp;$AC52&amp;"】",""))</f>
        <v/>
      </c>
      <c r="J52" s="192" t="str">
        <f aca="false">IF(OR(N($G52)=0,N($H52)=0),"",ROUND(N($G52)*N($H52)*IF(N($I52)=0,1,N($I52)),2))</f>
        <v/>
      </c>
      <c r="L52" s="192" t="str">
        <f aca="false">IF(TRIM($B52&amp;$C52)="","",IF(AND(N($J52)=0,N($K52)=0),"",ROUND(N($J52)+N($K52),2)))</f>
        <v/>
      </c>
      <c r="R52" s="192"/>
      <c r="S52" s="193" t="str">
        <f aca="false">IF(TRIM($B52&amp;$C52)="","",IF(N($N52)=0,"",MAX(0,MIN(N($N52)-N($P52),N($V52)))))</f>
        <v/>
      </c>
      <c r="T52" s="193" t="str">
        <f aca="false">IF(TRIM($B52&amp;$C52)="","",IF(N($P52)&lt;=N($N52),"",N($P52)-N($N52)))</f>
        <v/>
      </c>
      <c r="U52" s="193" t="str">
        <f aca="false">IF(OR(TRIM($B52&amp;$C52)="",$V52=""),"",MAX(0,N($V52))-N($S52))</f>
        <v/>
      </c>
      <c r="V52" s="193" t="str">
        <f aca="false">IF(TRIM($B52&amp;$C52)="","",IF(AND(N($L52)=0,N($P52)+N($Q52)+N($R52)=0),"",ROUND(N($L52)-N($P52)-N($Q52)-N($R52),2)))</f>
        <v/>
      </c>
      <c r="W52" s="194" t="str">
        <f aca="false">IF(TRIM($B52&amp;$C52)="","",IF(N($L52)=0,IF((N($P52)+N($Q52)+N($R52))=0,"—未填单价","未填单价，已收 "&amp;TEXT((N($P52)+N($Q52)+N($R52)),"#,##0.00")),IF(N($V52)&gt;0.005,"欠 "&amp;TEXT(N($V52),"#,##0.00")&amp;IF(N($S52)&gt;0,"（开票未到账 "&amp;TEXT(N($S52),"#,##0.00")&amp;"）","")&amp;IF(N($U52)&gt;0,"（未开票 "&amp;TEXT(N($U52),"#,##0.00")&amp;"）",""),IF(N($V52)&lt;-0.005,"多收 "&amp;TEXT(-N($V52),"#,##0.00"),"✔ 已结清")))&amp;IF(N($T52)&gt;0,"｜到账未开票 "&amp;TEXT(N($T52),"#,##0.00")&amp;"，待补票","")&amp;IF(N($Q52)&gt;0,"｜收现 "&amp;TEXT(N($Q52),"#,##0.00"),"")&amp;IF(N($R52)&gt;0,"｜收款不开票 "&amp;TEXT(N($R52),"#,##0.00"),""))</f>
        <v/>
      </c>
      <c r="X52" s="195"/>
      <c r="AB52" s="192" t="str">
        <f aca="false">IF(OR(N($N52)=0,N($AA52)=0),"",ROUND(N($N52)/(1+N($AA52))*N($AA52),2))</f>
        <v/>
      </c>
      <c r="AC52" s="195"/>
      <c r="AD52" s="188"/>
      <c r="AE52" s="197" t="str">
        <f aca="false">IF($AM52="","",IF($AM52=1,IF($AN52&gt;=1,"一次性·已到收款期","一次性·未到期"),$AD52&amp;" 第"&amp;$AN52&amp;"/"&amp;$AM52&amp;"期"))</f>
        <v/>
      </c>
      <c r="AF52" s="193" t="str">
        <f aca="false">IF(OR($AM52="",N($L52)=0),"",ROUND(N($J52)*$AN52/$AM52,2)+N($K52))</f>
        <v/>
      </c>
      <c r="AG52" s="193" t="str">
        <f aca="false">IF($AF52="","",MAX(0,ROUND($AF52-(N($P52)+N($Q52)+N($R52)),2)))</f>
        <v/>
      </c>
      <c r="AH52" s="193" t="str">
        <f aca="false">IF(OR(TRIM($B52&amp;$C52)="",NOT(ISNUMBER($D52))),"",SUMIFS($V$3:$V$1001,$AJ$3:$AJ$1001,$AJ52,$D$3:$D$1001,"&lt;"&amp;$D52))</f>
        <v/>
      </c>
      <c r="AI52" s="193" t="str">
        <f aca="false">IF(TRIM($B52&amp;$C52)="","",SUMIFS($V$3:$V$1001,$AJ$3:$AJ$1001,$AJ52))</f>
        <v/>
      </c>
      <c r="AJ52" s="197" t="str">
        <f aca="false">IF(TRIM($B52&amp;$C52)="","",TRIM($B52)&amp;"｜"&amp;TRIM($C52))</f>
        <v/>
      </c>
      <c r="AK52" s="193" t="str">
        <f aca="false">IF(TRIM($B52&amp;$C52)="","",MIN(N($N52),N($P52)))</f>
        <v/>
      </c>
      <c r="AL52" s="198" t="str">
        <f aca="false">IF(ISNUMBER($D52),YEAR($D52),"")</f>
        <v/>
      </c>
      <c r="AM52" s="198" t="str">
        <f aca="false">IF(OR(TRIM($B52&amp;$C52)="",NOT(ISNUMBER($D52)),NOT(ISNUMBER($E52))),"",IF($E52&lt;$D52,"",IF(IF($AD52="半年付",2,IF($AD52="季度付",4,IF($AD52="月付",12,IF($AD52="半月付",24,1))))=1,1,MAX(1,ROUND(($E52-$D52+1)/365*IF($AD52="半年付",2,IF($AD52="季度付",4,IF($AD52="月付",12,IF($AD52="半月付",24,1)))),0)))))</f>
        <v/>
      </c>
      <c r="AN52" s="198" t="str">
        <f aca="true">IF($AM52="","",MIN($AM52,MAX(0,INT((TODAY()-付款宽限天数-$D52)/(($E52-$D52+1)/$AM52))+1)))</f>
        <v/>
      </c>
    </row>
    <row r="53" customFormat="false" ht="24" hidden="false" customHeight="false" outlineLevel="0" collapsed="false">
      <c r="F53" s="188" t="str">
        <f aca="true">IF(TRIM($B53&amp;$C53)="","",IF(OR(ISNUMBER(SEARCH("未",$A53)),ISNUMBER(SEARCH("送出",$A53)),AND(TRIM($A53)="",NOT(ISNUMBER($D53)),N($G53)=0)),"【合同未回】","")&amp;IF(NOT(ISNUMBER($E53)),IF(OR(ISNUMBER(SEARCH("未",$A53)),ISNUMBER(SEARCH("送出",$A53)),AND(TRIM($A53)="",NOT(ISNUMBER($D53)),N($G53)=0)),"","【未填合同期】"),IF($E53&lt;TODAY(),"【已到期】",IF($E53-TODAY()&lt;=提醒天数,"【即将到期，剩余"&amp;($E53-TODAY())&amp;"天】","【正常】")))&amp;IF(OR($AC53="安装免保",$AC53="技术免保",$AC53="质保期内"),"【"&amp;$AC53&amp;"】",""))</f>
        <v/>
      </c>
      <c r="J53" s="192" t="str">
        <f aca="false">IF(OR(N($G53)=0,N($H53)=0),"",ROUND(N($G53)*N($H53)*IF(N($I53)=0,1,N($I53)),2))</f>
        <v/>
      </c>
      <c r="L53" s="192" t="str">
        <f aca="false">IF(TRIM($B53&amp;$C53)="","",IF(AND(N($J53)=0,N($K53)=0),"",ROUND(N($J53)+N($K53),2)))</f>
        <v/>
      </c>
      <c r="R53" s="192"/>
      <c r="S53" s="193" t="str">
        <f aca="false">IF(TRIM($B53&amp;$C53)="","",IF(N($N53)=0,"",MAX(0,MIN(N($N53)-N($P53),N($V53)))))</f>
        <v/>
      </c>
      <c r="T53" s="193" t="str">
        <f aca="false">IF(TRIM($B53&amp;$C53)="","",IF(N($P53)&lt;=N($N53),"",N($P53)-N($N53)))</f>
        <v/>
      </c>
      <c r="U53" s="193" t="str">
        <f aca="false">IF(OR(TRIM($B53&amp;$C53)="",$V53=""),"",MAX(0,N($V53))-N($S53))</f>
        <v/>
      </c>
      <c r="V53" s="193" t="str">
        <f aca="false">IF(TRIM($B53&amp;$C53)="","",IF(AND(N($L53)=0,N($P53)+N($Q53)+N($R53)=0),"",ROUND(N($L53)-N($P53)-N($Q53)-N($R53),2)))</f>
        <v/>
      </c>
      <c r="W53" s="194" t="str">
        <f aca="false">IF(TRIM($B53&amp;$C53)="","",IF(N($L53)=0,IF((N($P53)+N($Q53)+N($R53))=0,"—未填单价","未填单价，已收 "&amp;TEXT((N($P53)+N($Q53)+N($R53)),"#,##0.00")),IF(N($V53)&gt;0.005,"欠 "&amp;TEXT(N($V53),"#,##0.00")&amp;IF(N($S53)&gt;0,"（开票未到账 "&amp;TEXT(N($S53),"#,##0.00")&amp;"）","")&amp;IF(N($U53)&gt;0,"（未开票 "&amp;TEXT(N($U53),"#,##0.00")&amp;"）",""),IF(N($V53)&lt;-0.005,"多收 "&amp;TEXT(-N($V53),"#,##0.00"),"✔ 已结清")))&amp;IF(N($T53)&gt;0,"｜到账未开票 "&amp;TEXT(N($T53),"#,##0.00")&amp;"，待补票","")&amp;IF(N($Q53)&gt;0,"｜收现 "&amp;TEXT(N($Q53),"#,##0.00"),"")&amp;IF(N($R53)&gt;0,"｜收款不开票 "&amp;TEXT(N($R53),"#,##0.00"),""))</f>
        <v/>
      </c>
      <c r="X53" s="195"/>
      <c r="AB53" s="192" t="str">
        <f aca="false">IF(OR(N($N53)=0,N($AA53)=0),"",ROUND(N($N53)/(1+N($AA53))*N($AA53),2))</f>
        <v/>
      </c>
      <c r="AC53" s="195"/>
      <c r="AD53" s="188"/>
      <c r="AE53" s="197" t="str">
        <f aca="false">IF($AM53="","",IF($AM53=1,IF($AN53&gt;=1,"一次性·已到收款期","一次性·未到期"),$AD53&amp;" 第"&amp;$AN53&amp;"/"&amp;$AM53&amp;"期"))</f>
        <v/>
      </c>
      <c r="AF53" s="193" t="str">
        <f aca="false">IF(OR($AM53="",N($L53)=0),"",ROUND(N($J53)*$AN53/$AM53,2)+N($K53))</f>
        <v/>
      </c>
      <c r="AG53" s="193" t="str">
        <f aca="false">IF($AF53="","",MAX(0,ROUND($AF53-(N($P53)+N($Q53)+N($R53)),2)))</f>
        <v/>
      </c>
      <c r="AH53" s="193" t="str">
        <f aca="false">IF(OR(TRIM($B53&amp;$C53)="",NOT(ISNUMBER($D53))),"",SUMIFS($V$3:$V$1001,$AJ$3:$AJ$1001,$AJ53,$D$3:$D$1001,"&lt;"&amp;$D53))</f>
        <v/>
      </c>
      <c r="AI53" s="193" t="str">
        <f aca="false">IF(TRIM($B53&amp;$C53)="","",SUMIFS($V$3:$V$1001,$AJ$3:$AJ$1001,$AJ53))</f>
        <v/>
      </c>
      <c r="AJ53" s="197" t="str">
        <f aca="false">IF(TRIM($B53&amp;$C53)="","",TRIM($B53)&amp;"｜"&amp;TRIM($C53))</f>
        <v/>
      </c>
      <c r="AK53" s="193" t="str">
        <f aca="false">IF(TRIM($B53&amp;$C53)="","",MIN(N($N53),N($P53)))</f>
        <v/>
      </c>
      <c r="AL53" s="198" t="str">
        <f aca="false">IF(ISNUMBER($D53),YEAR($D53),"")</f>
        <v/>
      </c>
      <c r="AM53" s="198" t="str">
        <f aca="false">IF(OR(TRIM($B53&amp;$C53)="",NOT(ISNUMBER($D53)),NOT(ISNUMBER($E53))),"",IF($E53&lt;$D53,"",IF(IF($AD53="半年付",2,IF($AD53="季度付",4,IF($AD53="月付",12,IF($AD53="半月付",24,1))))=1,1,MAX(1,ROUND(($E53-$D53+1)/365*IF($AD53="半年付",2,IF($AD53="季度付",4,IF($AD53="月付",12,IF($AD53="半月付",24,1)))),0)))))</f>
        <v/>
      </c>
      <c r="AN53" s="198" t="str">
        <f aca="true">IF($AM53="","",MIN($AM53,MAX(0,INT((TODAY()-付款宽限天数-$D53)/(($E53-$D53+1)/$AM53))+1)))</f>
        <v/>
      </c>
    </row>
    <row r="54" customFormat="false" ht="24" hidden="false" customHeight="false" outlineLevel="0" collapsed="false">
      <c r="F54" s="188" t="str">
        <f aca="true">IF(TRIM($B54&amp;$C54)="","",IF(OR(ISNUMBER(SEARCH("未",$A54)),ISNUMBER(SEARCH("送出",$A54)),AND(TRIM($A54)="",NOT(ISNUMBER($D54)),N($G54)=0)),"【合同未回】","")&amp;IF(NOT(ISNUMBER($E54)),IF(OR(ISNUMBER(SEARCH("未",$A54)),ISNUMBER(SEARCH("送出",$A54)),AND(TRIM($A54)="",NOT(ISNUMBER($D54)),N($G54)=0)),"","【未填合同期】"),IF($E54&lt;TODAY(),"【已到期】",IF($E54-TODAY()&lt;=提醒天数,"【即将到期，剩余"&amp;($E54-TODAY())&amp;"天】","【正常】")))&amp;IF(OR($AC54="安装免保",$AC54="技术免保",$AC54="质保期内"),"【"&amp;$AC54&amp;"】",""))</f>
        <v/>
      </c>
      <c r="J54" s="192" t="str">
        <f aca="false">IF(OR(N($G54)=0,N($H54)=0),"",ROUND(N($G54)*N($H54)*IF(N($I54)=0,1,N($I54)),2))</f>
        <v/>
      </c>
      <c r="L54" s="192" t="str">
        <f aca="false">IF(TRIM($B54&amp;$C54)="","",IF(AND(N($J54)=0,N($K54)=0),"",ROUND(N($J54)+N($K54),2)))</f>
        <v/>
      </c>
      <c r="R54" s="192"/>
      <c r="S54" s="193" t="str">
        <f aca="false">IF(TRIM($B54&amp;$C54)="","",IF(N($N54)=0,"",MAX(0,MIN(N($N54)-N($P54),N($V54)))))</f>
        <v/>
      </c>
      <c r="T54" s="193" t="str">
        <f aca="false">IF(TRIM($B54&amp;$C54)="","",IF(N($P54)&lt;=N($N54),"",N($P54)-N($N54)))</f>
        <v/>
      </c>
      <c r="U54" s="193" t="str">
        <f aca="false">IF(OR(TRIM($B54&amp;$C54)="",$V54=""),"",MAX(0,N($V54))-N($S54))</f>
        <v/>
      </c>
      <c r="V54" s="193" t="str">
        <f aca="false">IF(TRIM($B54&amp;$C54)="","",IF(AND(N($L54)=0,N($P54)+N($Q54)+N($R54)=0),"",ROUND(N($L54)-N($P54)-N($Q54)-N($R54),2)))</f>
        <v/>
      </c>
      <c r="W54" s="194" t="str">
        <f aca="false">IF(TRIM($B54&amp;$C54)="","",IF(N($L54)=0,IF((N($P54)+N($Q54)+N($R54))=0,"—未填单价","未填单价，已收 "&amp;TEXT((N($P54)+N($Q54)+N($R54)),"#,##0.00")),IF(N($V54)&gt;0.005,"欠 "&amp;TEXT(N($V54),"#,##0.00")&amp;IF(N($S54)&gt;0,"（开票未到账 "&amp;TEXT(N($S54),"#,##0.00")&amp;"）","")&amp;IF(N($U54)&gt;0,"（未开票 "&amp;TEXT(N($U54),"#,##0.00")&amp;"）",""),IF(N($V54)&lt;-0.005,"多收 "&amp;TEXT(-N($V54),"#,##0.00"),"✔ 已结清")))&amp;IF(N($T54)&gt;0,"｜到账未开票 "&amp;TEXT(N($T54),"#,##0.00")&amp;"，待补票","")&amp;IF(N($Q54)&gt;0,"｜收现 "&amp;TEXT(N($Q54),"#,##0.00"),"")&amp;IF(N($R54)&gt;0,"｜收款不开票 "&amp;TEXT(N($R54),"#,##0.00"),""))</f>
        <v/>
      </c>
      <c r="X54" s="195"/>
      <c r="AB54" s="192" t="str">
        <f aca="false">IF(OR(N($N54)=0,N($AA54)=0),"",ROUND(N($N54)/(1+N($AA54))*N($AA54),2))</f>
        <v/>
      </c>
      <c r="AC54" s="195"/>
      <c r="AD54" s="188"/>
      <c r="AE54" s="197" t="str">
        <f aca="false">IF($AM54="","",IF($AM54=1,IF($AN54&gt;=1,"一次性·已到收款期","一次性·未到期"),$AD54&amp;" 第"&amp;$AN54&amp;"/"&amp;$AM54&amp;"期"))</f>
        <v/>
      </c>
      <c r="AF54" s="193" t="str">
        <f aca="false">IF(OR($AM54="",N($L54)=0),"",ROUND(N($J54)*$AN54/$AM54,2)+N($K54))</f>
        <v/>
      </c>
      <c r="AG54" s="193" t="str">
        <f aca="false">IF($AF54="","",MAX(0,ROUND($AF54-(N($P54)+N($Q54)+N($R54)),2)))</f>
        <v/>
      </c>
      <c r="AH54" s="193" t="str">
        <f aca="false">IF(OR(TRIM($B54&amp;$C54)="",NOT(ISNUMBER($D54))),"",SUMIFS($V$3:$V$1001,$AJ$3:$AJ$1001,$AJ54,$D$3:$D$1001,"&lt;"&amp;$D54))</f>
        <v/>
      </c>
      <c r="AI54" s="193" t="str">
        <f aca="false">IF(TRIM($B54&amp;$C54)="","",SUMIFS($V$3:$V$1001,$AJ$3:$AJ$1001,$AJ54))</f>
        <v/>
      </c>
      <c r="AJ54" s="197" t="str">
        <f aca="false">IF(TRIM($B54&amp;$C54)="","",TRIM($B54)&amp;"｜"&amp;TRIM($C54))</f>
        <v/>
      </c>
      <c r="AK54" s="193" t="str">
        <f aca="false">IF(TRIM($B54&amp;$C54)="","",MIN(N($N54),N($P54)))</f>
        <v/>
      </c>
      <c r="AL54" s="198" t="str">
        <f aca="false">IF(ISNUMBER($D54),YEAR($D54),"")</f>
        <v/>
      </c>
      <c r="AM54" s="198" t="str">
        <f aca="false">IF(OR(TRIM($B54&amp;$C54)="",NOT(ISNUMBER($D54)),NOT(ISNUMBER($E54))),"",IF($E54&lt;$D54,"",IF(IF($AD54="半年付",2,IF($AD54="季度付",4,IF($AD54="月付",12,IF($AD54="半月付",24,1))))=1,1,MAX(1,ROUND(($E54-$D54+1)/365*IF($AD54="半年付",2,IF($AD54="季度付",4,IF($AD54="月付",12,IF($AD54="半月付",24,1)))),0)))))</f>
        <v/>
      </c>
      <c r="AN54" s="198" t="str">
        <f aca="true">IF($AM54="","",MIN($AM54,MAX(0,INT((TODAY()-付款宽限天数-$D54)/(($E54-$D54+1)/$AM54))+1)))</f>
        <v/>
      </c>
    </row>
    <row r="55" customFormat="false" ht="24" hidden="false" customHeight="false" outlineLevel="0" collapsed="false">
      <c r="F55" s="188" t="str">
        <f aca="true">IF(TRIM($B55&amp;$C55)="","",IF(OR(ISNUMBER(SEARCH("未",$A55)),ISNUMBER(SEARCH("送出",$A55)),AND(TRIM($A55)="",NOT(ISNUMBER($D55)),N($G55)=0)),"【合同未回】","")&amp;IF(NOT(ISNUMBER($E55)),IF(OR(ISNUMBER(SEARCH("未",$A55)),ISNUMBER(SEARCH("送出",$A55)),AND(TRIM($A55)="",NOT(ISNUMBER($D55)),N($G55)=0)),"","【未填合同期】"),IF($E55&lt;TODAY(),"【已到期】",IF($E55-TODAY()&lt;=提醒天数,"【即将到期，剩余"&amp;($E55-TODAY())&amp;"天】","【正常】")))&amp;IF(OR($AC55="安装免保",$AC55="技术免保",$AC55="质保期内"),"【"&amp;$AC55&amp;"】",""))</f>
        <v/>
      </c>
      <c r="J55" s="192" t="str">
        <f aca="false">IF(OR(N($G55)=0,N($H55)=0),"",ROUND(N($G55)*N($H55)*IF(N($I55)=0,1,N($I55)),2))</f>
        <v/>
      </c>
      <c r="L55" s="192" t="str">
        <f aca="false">IF(TRIM($B55&amp;$C55)="","",IF(AND(N($J55)=0,N($K55)=0),"",ROUND(N($J55)+N($K55),2)))</f>
        <v/>
      </c>
      <c r="R55" s="192"/>
      <c r="S55" s="193" t="str">
        <f aca="false">IF(TRIM($B55&amp;$C55)="","",IF(N($N55)=0,"",MAX(0,MIN(N($N55)-N($P55),N($V55)))))</f>
        <v/>
      </c>
      <c r="T55" s="193" t="str">
        <f aca="false">IF(TRIM($B55&amp;$C55)="","",IF(N($P55)&lt;=N($N55),"",N($P55)-N($N55)))</f>
        <v/>
      </c>
      <c r="U55" s="193" t="str">
        <f aca="false">IF(OR(TRIM($B55&amp;$C55)="",$V55=""),"",MAX(0,N($V55))-N($S55))</f>
        <v/>
      </c>
      <c r="V55" s="193" t="str">
        <f aca="false">IF(TRIM($B55&amp;$C55)="","",IF(AND(N($L55)=0,N($P55)+N($Q55)+N($R55)=0),"",ROUND(N($L55)-N($P55)-N($Q55)-N($R55),2)))</f>
        <v/>
      </c>
      <c r="W55" s="194" t="str">
        <f aca="false">IF(TRIM($B55&amp;$C55)="","",IF(N($L55)=0,IF((N($P55)+N($Q55)+N($R55))=0,"—未填单价","未填单价，已收 "&amp;TEXT((N($P55)+N($Q55)+N($R55)),"#,##0.00")),IF(N($V55)&gt;0.005,"欠 "&amp;TEXT(N($V55),"#,##0.00")&amp;IF(N($S55)&gt;0,"（开票未到账 "&amp;TEXT(N($S55),"#,##0.00")&amp;"）","")&amp;IF(N($U55)&gt;0,"（未开票 "&amp;TEXT(N($U55),"#,##0.00")&amp;"）",""),IF(N($V55)&lt;-0.005,"多收 "&amp;TEXT(-N($V55),"#,##0.00"),"✔ 已结清")))&amp;IF(N($T55)&gt;0,"｜到账未开票 "&amp;TEXT(N($T55),"#,##0.00")&amp;"，待补票","")&amp;IF(N($Q55)&gt;0,"｜收现 "&amp;TEXT(N($Q55),"#,##0.00"),"")&amp;IF(N($R55)&gt;0,"｜收款不开票 "&amp;TEXT(N($R55),"#,##0.00"),""))</f>
        <v/>
      </c>
      <c r="X55" s="195"/>
      <c r="AB55" s="192" t="str">
        <f aca="false">IF(OR(N($N55)=0,N($AA55)=0),"",ROUND(N($N55)/(1+N($AA55))*N($AA55),2))</f>
        <v/>
      </c>
      <c r="AC55" s="195"/>
      <c r="AD55" s="188"/>
      <c r="AE55" s="197" t="str">
        <f aca="false">IF($AM55="","",IF($AM55=1,IF($AN55&gt;=1,"一次性·已到收款期","一次性·未到期"),$AD55&amp;" 第"&amp;$AN55&amp;"/"&amp;$AM55&amp;"期"))</f>
        <v/>
      </c>
      <c r="AF55" s="193" t="str">
        <f aca="false">IF(OR($AM55="",N($L55)=0),"",ROUND(N($J55)*$AN55/$AM55,2)+N($K55))</f>
        <v/>
      </c>
      <c r="AG55" s="193" t="str">
        <f aca="false">IF($AF55="","",MAX(0,ROUND($AF55-(N($P55)+N($Q55)+N($R55)),2)))</f>
        <v/>
      </c>
      <c r="AH55" s="193" t="str">
        <f aca="false">IF(OR(TRIM($B55&amp;$C55)="",NOT(ISNUMBER($D55))),"",SUMIFS($V$3:$V$1001,$AJ$3:$AJ$1001,$AJ55,$D$3:$D$1001,"&lt;"&amp;$D55))</f>
        <v/>
      </c>
      <c r="AI55" s="193" t="str">
        <f aca="false">IF(TRIM($B55&amp;$C55)="","",SUMIFS($V$3:$V$1001,$AJ$3:$AJ$1001,$AJ55))</f>
        <v/>
      </c>
      <c r="AJ55" s="197" t="str">
        <f aca="false">IF(TRIM($B55&amp;$C55)="","",TRIM($B55)&amp;"｜"&amp;TRIM($C55))</f>
        <v/>
      </c>
      <c r="AK55" s="193" t="str">
        <f aca="false">IF(TRIM($B55&amp;$C55)="","",MIN(N($N55),N($P55)))</f>
        <v/>
      </c>
      <c r="AL55" s="198" t="str">
        <f aca="false">IF(ISNUMBER($D55),YEAR($D55),"")</f>
        <v/>
      </c>
      <c r="AM55" s="198" t="str">
        <f aca="false">IF(OR(TRIM($B55&amp;$C55)="",NOT(ISNUMBER($D55)),NOT(ISNUMBER($E55))),"",IF($E55&lt;$D55,"",IF(IF($AD55="半年付",2,IF($AD55="季度付",4,IF($AD55="月付",12,IF($AD55="半月付",24,1))))=1,1,MAX(1,ROUND(($E55-$D55+1)/365*IF($AD55="半年付",2,IF($AD55="季度付",4,IF($AD55="月付",12,IF($AD55="半月付",24,1)))),0)))))</f>
        <v/>
      </c>
      <c r="AN55" s="198" t="str">
        <f aca="true">IF($AM55="","",MIN($AM55,MAX(0,INT((TODAY()-付款宽限天数-$D55)/(($E55-$D55+1)/$AM55))+1)))</f>
        <v/>
      </c>
    </row>
    <row r="56" customFormat="false" ht="24" hidden="false" customHeight="false" outlineLevel="0" collapsed="false">
      <c r="F56" s="188" t="str">
        <f aca="true">IF(TRIM($B56&amp;$C56)="","",IF(OR(ISNUMBER(SEARCH("未",$A56)),ISNUMBER(SEARCH("送出",$A56)),AND(TRIM($A56)="",NOT(ISNUMBER($D56)),N($G56)=0)),"【合同未回】","")&amp;IF(NOT(ISNUMBER($E56)),IF(OR(ISNUMBER(SEARCH("未",$A56)),ISNUMBER(SEARCH("送出",$A56)),AND(TRIM($A56)="",NOT(ISNUMBER($D56)),N($G56)=0)),"","【未填合同期】"),IF($E56&lt;TODAY(),"【已到期】",IF($E56-TODAY()&lt;=提醒天数,"【即将到期，剩余"&amp;($E56-TODAY())&amp;"天】","【正常】")))&amp;IF(OR($AC56="安装免保",$AC56="技术免保",$AC56="质保期内"),"【"&amp;$AC56&amp;"】",""))</f>
        <v/>
      </c>
      <c r="J56" s="192" t="str">
        <f aca="false">IF(OR(N($G56)=0,N($H56)=0),"",ROUND(N($G56)*N($H56)*IF(N($I56)=0,1,N($I56)),2))</f>
        <v/>
      </c>
      <c r="L56" s="192" t="str">
        <f aca="false">IF(TRIM($B56&amp;$C56)="","",IF(AND(N($J56)=0,N($K56)=0),"",ROUND(N($J56)+N($K56),2)))</f>
        <v/>
      </c>
      <c r="R56" s="192"/>
      <c r="S56" s="193" t="str">
        <f aca="false">IF(TRIM($B56&amp;$C56)="","",IF(N($N56)=0,"",MAX(0,MIN(N($N56)-N($P56),N($V56)))))</f>
        <v/>
      </c>
      <c r="T56" s="193" t="str">
        <f aca="false">IF(TRIM($B56&amp;$C56)="","",IF(N($P56)&lt;=N($N56),"",N($P56)-N($N56)))</f>
        <v/>
      </c>
      <c r="U56" s="193" t="str">
        <f aca="false">IF(OR(TRIM($B56&amp;$C56)="",$V56=""),"",MAX(0,N($V56))-N($S56))</f>
        <v/>
      </c>
      <c r="V56" s="193" t="str">
        <f aca="false">IF(TRIM($B56&amp;$C56)="","",IF(AND(N($L56)=0,N($P56)+N($Q56)+N($R56)=0),"",ROUND(N($L56)-N($P56)-N($Q56)-N($R56),2)))</f>
        <v/>
      </c>
      <c r="W56" s="194" t="str">
        <f aca="false">IF(TRIM($B56&amp;$C56)="","",IF(N($L56)=0,IF((N($P56)+N($Q56)+N($R56))=0,"—未填单价","未填单价，已收 "&amp;TEXT((N($P56)+N($Q56)+N($R56)),"#,##0.00")),IF(N($V56)&gt;0.005,"欠 "&amp;TEXT(N($V56),"#,##0.00")&amp;IF(N($S56)&gt;0,"（开票未到账 "&amp;TEXT(N($S56),"#,##0.00")&amp;"）","")&amp;IF(N($U56)&gt;0,"（未开票 "&amp;TEXT(N($U56),"#,##0.00")&amp;"）",""),IF(N($V56)&lt;-0.005,"多收 "&amp;TEXT(-N($V56),"#,##0.00"),"✔ 已结清")))&amp;IF(N($T56)&gt;0,"｜到账未开票 "&amp;TEXT(N($T56),"#,##0.00")&amp;"，待补票","")&amp;IF(N($Q56)&gt;0,"｜收现 "&amp;TEXT(N($Q56),"#,##0.00"),"")&amp;IF(N($R56)&gt;0,"｜收款不开票 "&amp;TEXT(N($R56),"#,##0.00"),""))</f>
        <v/>
      </c>
      <c r="X56" s="195"/>
      <c r="AB56" s="192" t="str">
        <f aca="false">IF(OR(N($N56)=0,N($AA56)=0),"",ROUND(N($N56)/(1+N($AA56))*N($AA56),2))</f>
        <v/>
      </c>
      <c r="AC56" s="195"/>
      <c r="AD56" s="188"/>
      <c r="AE56" s="197" t="str">
        <f aca="false">IF($AM56="","",IF($AM56=1,IF($AN56&gt;=1,"一次性·已到收款期","一次性·未到期"),$AD56&amp;" 第"&amp;$AN56&amp;"/"&amp;$AM56&amp;"期"))</f>
        <v/>
      </c>
      <c r="AF56" s="193" t="str">
        <f aca="false">IF(OR($AM56="",N($L56)=0),"",ROUND(N($J56)*$AN56/$AM56,2)+N($K56))</f>
        <v/>
      </c>
      <c r="AG56" s="193" t="str">
        <f aca="false">IF($AF56="","",MAX(0,ROUND($AF56-(N($P56)+N($Q56)+N($R56)),2)))</f>
        <v/>
      </c>
      <c r="AH56" s="193" t="str">
        <f aca="false">IF(OR(TRIM($B56&amp;$C56)="",NOT(ISNUMBER($D56))),"",SUMIFS($V$3:$V$1001,$AJ$3:$AJ$1001,$AJ56,$D$3:$D$1001,"&lt;"&amp;$D56))</f>
        <v/>
      </c>
      <c r="AI56" s="193" t="str">
        <f aca="false">IF(TRIM($B56&amp;$C56)="","",SUMIFS($V$3:$V$1001,$AJ$3:$AJ$1001,$AJ56))</f>
        <v/>
      </c>
      <c r="AJ56" s="197" t="str">
        <f aca="false">IF(TRIM($B56&amp;$C56)="","",TRIM($B56)&amp;"｜"&amp;TRIM($C56))</f>
        <v/>
      </c>
      <c r="AK56" s="193" t="str">
        <f aca="false">IF(TRIM($B56&amp;$C56)="","",MIN(N($N56),N($P56)))</f>
        <v/>
      </c>
      <c r="AL56" s="198" t="str">
        <f aca="false">IF(ISNUMBER($D56),YEAR($D56),"")</f>
        <v/>
      </c>
      <c r="AM56" s="198" t="str">
        <f aca="false">IF(OR(TRIM($B56&amp;$C56)="",NOT(ISNUMBER($D56)),NOT(ISNUMBER($E56))),"",IF($E56&lt;$D56,"",IF(IF($AD56="半年付",2,IF($AD56="季度付",4,IF($AD56="月付",12,IF($AD56="半月付",24,1))))=1,1,MAX(1,ROUND(($E56-$D56+1)/365*IF($AD56="半年付",2,IF($AD56="季度付",4,IF($AD56="月付",12,IF($AD56="半月付",24,1)))),0)))))</f>
        <v/>
      </c>
      <c r="AN56" s="198" t="str">
        <f aca="true">IF($AM56="","",MIN($AM56,MAX(0,INT((TODAY()-付款宽限天数-$D56)/(($E56-$D56+1)/$AM56))+1)))</f>
        <v/>
      </c>
    </row>
    <row r="57" customFormat="false" ht="24" hidden="false" customHeight="false" outlineLevel="0" collapsed="false">
      <c r="F57" s="188" t="str">
        <f aca="true">IF(TRIM($B57&amp;$C57)="","",IF(OR(ISNUMBER(SEARCH("未",$A57)),ISNUMBER(SEARCH("送出",$A57)),AND(TRIM($A57)="",NOT(ISNUMBER($D57)),N($G57)=0)),"【合同未回】","")&amp;IF(NOT(ISNUMBER($E57)),IF(OR(ISNUMBER(SEARCH("未",$A57)),ISNUMBER(SEARCH("送出",$A57)),AND(TRIM($A57)="",NOT(ISNUMBER($D57)),N($G57)=0)),"","【未填合同期】"),IF($E57&lt;TODAY(),"【已到期】",IF($E57-TODAY()&lt;=提醒天数,"【即将到期，剩余"&amp;($E57-TODAY())&amp;"天】","【正常】")))&amp;IF(OR($AC57="安装免保",$AC57="技术免保",$AC57="质保期内"),"【"&amp;$AC57&amp;"】",""))</f>
        <v/>
      </c>
      <c r="J57" s="192" t="str">
        <f aca="false">IF(OR(N($G57)=0,N($H57)=0),"",ROUND(N($G57)*N($H57)*IF(N($I57)=0,1,N($I57)),2))</f>
        <v/>
      </c>
      <c r="L57" s="192" t="str">
        <f aca="false">IF(TRIM($B57&amp;$C57)="","",IF(AND(N($J57)=0,N($K57)=0),"",ROUND(N($J57)+N($K57),2)))</f>
        <v/>
      </c>
      <c r="R57" s="192"/>
      <c r="S57" s="193" t="str">
        <f aca="false">IF(TRIM($B57&amp;$C57)="","",IF(N($N57)=0,"",MAX(0,MIN(N($N57)-N($P57),N($V57)))))</f>
        <v/>
      </c>
      <c r="T57" s="193" t="str">
        <f aca="false">IF(TRIM($B57&amp;$C57)="","",IF(N($P57)&lt;=N($N57),"",N($P57)-N($N57)))</f>
        <v/>
      </c>
      <c r="U57" s="193" t="str">
        <f aca="false">IF(OR(TRIM($B57&amp;$C57)="",$V57=""),"",MAX(0,N($V57))-N($S57))</f>
        <v/>
      </c>
      <c r="V57" s="193" t="str">
        <f aca="false">IF(TRIM($B57&amp;$C57)="","",IF(AND(N($L57)=0,N($P57)+N($Q57)+N($R57)=0),"",ROUND(N($L57)-N($P57)-N($Q57)-N($R57),2)))</f>
        <v/>
      </c>
      <c r="W57" s="194" t="str">
        <f aca="false">IF(TRIM($B57&amp;$C57)="","",IF(N($L57)=0,IF((N($P57)+N($Q57)+N($R57))=0,"—未填单价","未填单价，已收 "&amp;TEXT((N($P57)+N($Q57)+N($R57)),"#,##0.00")),IF(N($V57)&gt;0.005,"欠 "&amp;TEXT(N($V57),"#,##0.00")&amp;IF(N($S57)&gt;0,"（开票未到账 "&amp;TEXT(N($S57),"#,##0.00")&amp;"）","")&amp;IF(N($U57)&gt;0,"（未开票 "&amp;TEXT(N($U57),"#,##0.00")&amp;"）",""),IF(N($V57)&lt;-0.005,"多收 "&amp;TEXT(-N($V57),"#,##0.00"),"✔ 已结清")))&amp;IF(N($T57)&gt;0,"｜到账未开票 "&amp;TEXT(N($T57),"#,##0.00")&amp;"，待补票","")&amp;IF(N($Q57)&gt;0,"｜收现 "&amp;TEXT(N($Q57),"#,##0.00"),"")&amp;IF(N($R57)&gt;0,"｜收款不开票 "&amp;TEXT(N($R57),"#,##0.00"),""))</f>
        <v/>
      </c>
      <c r="X57" s="195"/>
      <c r="AB57" s="192" t="str">
        <f aca="false">IF(OR(N($N57)=0,N($AA57)=0),"",ROUND(N($N57)/(1+N($AA57))*N($AA57),2))</f>
        <v/>
      </c>
      <c r="AC57" s="195"/>
      <c r="AD57" s="188"/>
      <c r="AE57" s="197" t="str">
        <f aca="false">IF($AM57="","",IF($AM57=1,IF($AN57&gt;=1,"一次性·已到收款期","一次性·未到期"),$AD57&amp;" 第"&amp;$AN57&amp;"/"&amp;$AM57&amp;"期"))</f>
        <v/>
      </c>
      <c r="AF57" s="193" t="str">
        <f aca="false">IF(OR($AM57="",N($L57)=0),"",ROUND(N($J57)*$AN57/$AM57,2)+N($K57))</f>
        <v/>
      </c>
      <c r="AG57" s="193" t="str">
        <f aca="false">IF($AF57="","",MAX(0,ROUND($AF57-(N($P57)+N($Q57)+N($R57)),2)))</f>
        <v/>
      </c>
      <c r="AH57" s="193" t="str">
        <f aca="false">IF(OR(TRIM($B57&amp;$C57)="",NOT(ISNUMBER($D57))),"",SUMIFS($V$3:$V$1001,$AJ$3:$AJ$1001,$AJ57,$D$3:$D$1001,"&lt;"&amp;$D57))</f>
        <v/>
      </c>
      <c r="AI57" s="193" t="str">
        <f aca="false">IF(TRIM($B57&amp;$C57)="","",SUMIFS($V$3:$V$1001,$AJ$3:$AJ$1001,$AJ57))</f>
        <v/>
      </c>
      <c r="AJ57" s="197" t="str">
        <f aca="false">IF(TRIM($B57&amp;$C57)="","",TRIM($B57)&amp;"｜"&amp;TRIM($C57))</f>
        <v/>
      </c>
      <c r="AK57" s="193" t="str">
        <f aca="false">IF(TRIM($B57&amp;$C57)="","",MIN(N($N57),N($P57)))</f>
        <v/>
      </c>
      <c r="AL57" s="198" t="str">
        <f aca="false">IF(ISNUMBER($D57),YEAR($D57),"")</f>
        <v/>
      </c>
      <c r="AM57" s="198" t="str">
        <f aca="false">IF(OR(TRIM($B57&amp;$C57)="",NOT(ISNUMBER($D57)),NOT(ISNUMBER($E57))),"",IF($E57&lt;$D57,"",IF(IF($AD57="半年付",2,IF($AD57="季度付",4,IF($AD57="月付",12,IF($AD57="半月付",24,1))))=1,1,MAX(1,ROUND(($E57-$D57+1)/365*IF($AD57="半年付",2,IF($AD57="季度付",4,IF($AD57="月付",12,IF($AD57="半月付",24,1)))),0)))))</f>
        <v/>
      </c>
      <c r="AN57" s="198" t="str">
        <f aca="true">IF($AM57="","",MIN($AM57,MAX(0,INT((TODAY()-付款宽限天数-$D57)/(($E57-$D57+1)/$AM57))+1)))</f>
        <v/>
      </c>
    </row>
    <row r="58" customFormat="false" ht="24" hidden="false" customHeight="false" outlineLevel="0" collapsed="false">
      <c r="F58" s="188" t="str">
        <f aca="true">IF(TRIM($B58&amp;$C58)="","",IF(OR(ISNUMBER(SEARCH("未",$A58)),ISNUMBER(SEARCH("送出",$A58)),AND(TRIM($A58)="",NOT(ISNUMBER($D58)),N($G58)=0)),"【合同未回】","")&amp;IF(NOT(ISNUMBER($E58)),IF(OR(ISNUMBER(SEARCH("未",$A58)),ISNUMBER(SEARCH("送出",$A58)),AND(TRIM($A58)="",NOT(ISNUMBER($D58)),N($G58)=0)),"","【未填合同期】"),IF($E58&lt;TODAY(),"【已到期】",IF($E58-TODAY()&lt;=提醒天数,"【即将到期，剩余"&amp;($E58-TODAY())&amp;"天】","【正常】")))&amp;IF(OR($AC58="安装免保",$AC58="技术免保",$AC58="质保期内"),"【"&amp;$AC58&amp;"】",""))</f>
        <v/>
      </c>
      <c r="J58" s="192" t="str">
        <f aca="false">IF(OR(N($G58)=0,N($H58)=0),"",ROUND(N($G58)*N($H58)*IF(N($I58)=0,1,N($I58)),2))</f>
        <v/>
      </c>
      <c r="L58" s="192" t="str">
        <f aca="false">IF(TRIM($B58&amp;$C58)="","",IF(AND(N($J58)=0,N($K58)=0),"",ROUND(N($J58)+N($K58),2)))</f>
        <v/>
      </c>
      <c r="R58" s="192"/>
      <c r="S58" s="193" t="str">
        <f aca="false">IF(TRIM($B58&amp;$C58)="","",IF(N($N58)=0,"",MAX(0,MIN(N($N58)-N($P58),N($V58)))))</f>
        <v/>
      </c>
      <c r="T58" s="193" t="str">
        <f aca="false">IF(TRIM($B58&amp;$C58)="","",IF(N($P58)&lt;=N($N58),"",N($P58)-N($N58)))</f>
        <v/>
      </c>
      <c r="U58" s="193" t="str">
        <f aca="false">IF(OR(TRIM($B58&amp;$C58)="",$V58=""),"",MAX(0,N($V58))-N($S58))</f>
        <v/>
      </c>
      <c r="V58" s="193" t="str">
        <f aca="false">IF(TRIM($B58&amp;$C58)="","",IF(AND(N($L58)=0,N($P58)+N($Q58)+N($R58)=0),"",ROUND(N($L58)-N($P58)-N($Q58)-N($R58),2)))</f>
        <v/>
      </c>
      <c r="W58" s="194" t="str">
        <f aca="false">IF(TRIM($B58&amp;$C58)="","",IF(N($L58)=0,IF((N($P58)+N($Q58)+N($R58))=0,"—未填单价","未填单价，已收 "&amp;TEXT((N($P58)+N($Q58)+N($R58)),"#,##0.00")),IF(N($V58)&gt;0.005,"欠 "&amp;TEXT(N($V58),"#,##0.00")&amp;IF(N($S58)&gt;0,"（开票未到账 "&amp;TEXT(N($S58),"#,##0.00")&amp;"）","")&amp;IF(N($U58)&gt;0,"（未开票 "&amp;TEXT(N($U58),"#,##0.00")&amp;"）",""),IF(N($V58)&lt;-0.005,"多收 "&amp;TEXT(-N($V58),"#,##0.00"),"✔ 已结清")))&amp;IF(N($T58)&gt;0,"｜到账未开票 "&amp;TEXT(N($T58),"#,##0.00")&amp;"，待补票","")&amp;IF(N($Q58)&gt;0,"｜收现 "&amp;TEXT(N($Q58),"#,##0.00"),"")&amp;IF(N($R58)&gt;0,"｜收款不开票 "&amp;TEXT(N($R58),"#,##0.00"),""))</f>
        <v/>
      </c>
      <c r="X58" s="195"/>
      <c r="AB58" s="192" t="str">
        <f aca="false">IF(OR(N($N58)=0,N($AA58)=0),"",ROUND(N($N58)/(1+N($AA58))*N($AA58),2))</f>
        <v/>
      </c>
      <c r="AC58" s="195"/>
      <c r="AD58" s="188"/>
      <c r="AE58" s="197" t="str">
        <f aca="false">IF($AM58="","",IF($AM58=1,IF($AN58&gt;=1,"一次性·已到收款期","一次性·未到期"),$AD58&amp;" 第"&amp;$AN58&amp;"/"&amp;$AM58&amp;"期"))</f>
        <v/>
      </c>
      <c r="AF58" s="193" t="str">
        <f aca="false">IF(OR($AM58="",N($L58)=0),"",ROUND(N($J58)*$AN58/$AM58,2)+N($K58))</f>
        <v/>
      </c>
      <c r="AG58" s="193" t="str">
        <f aca="false">IF($AF58="","",MAX(0,ROUND($AF58-(N($P58)+N($Q58)+N($R58)),2)))</f>
        <v/>
      </c>
      <c r="AH58" s="193" t="str">
        <f aca="false">IF(OR(TRIM($B58&amp;$C58)="",NOT(ISNUMBER($D58))),"",SUMIFS($V$3:$V$1001,$AJ$3:$AJ$1001,$AJ58,$D$3:$D$1001,"&lt;"&amp;$D58))</f>
        <v/>
      </c>
      <c r="AI58" s="193" t="str">
        <f aca="false">IF(TRIM($B58&amp;$C58)="","",SUMIFS($V$3:$V$1001,$AJ$3:$AJ$1001,$AJ58))</f>
        <v/>
      </c>
      <c r="AJ58" s="197" t="str">
        <f aca="false">IF(TRIM($B58&amp;$C58)="","",TRIM($B58)&amp;"｜"&amp;TRIM($C58))</f>
        <v/>
      </c>
      <c r="AK58" s="193" t="str">
        <f aca="false">IF(TRIM($B58&amp;$C58)="","",MIN(N($N58),N($P58)))</f>
        <v/>
      </c>
      <c r="AL58" s="198" t="str">
        <f aca="false">IF(ISNUMBER($D58),YEAR($D58),"")</f>
        <v/>
      </c>
      <c r="AM58" s="198" t="str">
        <f aca="false">IF(OR(TRIM($B58&amp;$C58)="",NOT(ISNUMBER($D58)),NOT(ISNUMBER($E58))),"",IF($E58&lt;$D58,"",IF(IF($AD58="半年付",2,IF($AD58="季度付",4,IF($AD58="月付",12,IF($AD58="半月付",24,1))))=1,1,MAX(1,ROUND(($E58-$D58+1)/365*IF($AD58="半年付",2,IF($AD58="季度付",4,IF($AD58="月付",12,IF($AD58="半月付",24,1)))),0)))))</f>
        <v/>
      </c>
      <c r="AN58" s="198" t="str">
        <f aca="true">IF($AM58="","",MIN($AM58,MAX(0,INT((TODAY()-付款宽限天数-$D58)/(($E58-$D58+1)/$AM58))+1)))</f>
        <v/>
      </c>
    </row>
    <row r="59" customFormat="false" ht="24" hidden="false" customHeight="false" outlineLevel="0" collapsed="false">
      <c r="F59" s="188" t="str">
        <f aca="true">IF(TRIM($B59&amp;$C59)="","",IF(OR(ISNUMBER(SEARCH("未",$A59)),ISNUMBER(SEARCH("送出",$A59)),AND(TRIM($A59)="",NOT(ISNUMBER($D59)),N($G59)=0)),"【合同未回】","")&amp;IF(NOT(ISNUMBER($E59)),IF(OR(ISNUMBER(SEARCH("未",$A59)),ISNUMBER(SEARCH("送出",$A59)),AND(TRIM($A59)="",NOT(ISNUMBER($D59)),N($G59)=0)),"","【未填合同期】"),IF($E59&lt;TODAY(),"【已到期】",IF($E59-TODAY()&lt;=提醒天数,"【即将到期，剩余"&amp;($E59-TODAY())&amp;"天】","【正常】")))&amp;IF(OR($AC59="安装免保",$AC59="技术免保",$AC59="质保期内"),"【"&amp;$AC59&amp;"】",""))</f>
        <v/>
      </c>
      <c r="J59" s="192" t="str">
        <f aca="false">IF(OR(N($G59)=0,N($H59)=0),"",ROUND(N($G59)*N($H59)*IF(N($I59)=0,1,N($I59)),2))</f>
        <v/>
      </c>
      <c r="L59" s="192" t="str">
        <f aca="false">IF(TRIM($B59&amp;$C59)="","",IF(AND(N($J59)=0,N($K59)=0),"",ROUND(N($J59)+N($K59),2)))</f>
        <v/>
      </c>
      <c r="R59" s="192"/>
      <c r="S59" s="193" t="str">
        <f aca="false">IF(TRIM($B59&amp;$C59)="","",IF(N($N59)=0,"",MAX(0,MIN(N($N59)-N($P59),N($V59)))))</f>
        <v/>
      </c>
      <c r="T59" s="193" t="str">
        <f aca="false">IF(TRIM($B59&amp;$C59)="","",IF(N($P59)&lt;=N($N59),"",N($P59)-N($N59)))</f>
        <v/>
      </c>
      <c r="U59" s="193" t="str">
        <f aca="false">IF(OR(TRIM($B59&amp;$C59)="",$V59=""),"",MAX(0,N($V59))-N($S59))</f>
        <v/>
      </c>
      <c r="V59" s="193" t="str">
        <f aca="false">IF(TRIM($B59&amp;$C59)="","",IF(AND(N($L59)=0,N($P59)+N($Q59)+N($R59)=0),"",ROUND(N($L59)-N($P59)-N($Q59)-N($R59),2)))</f>
        <v/>
      </c>
      <c r="W59" s="194" t="str">
        <f aca="false">IF(TRIM($B59&amp;$C59)="","",IF(N($L59)=0,IF((N($P59)+N($Q59)+N($R59))=0,"—未填单价","未填单价，已收 "&amp;TEXT((N($P59)+N($Q59)+N($R59)),"#,##0.00")),IF(N($V59)&gt;0.005,"欠 "&amp;TEXT(N($V59),"#,##0.00")&amp;IF(N($S59)&gt;0,"（开票未到账 "&amp;TEXT(N($S59),"#,##0.00")&amp;"）","")&amp;IF(N($U59)&gt;0,"（未开票 "&amp;TEXT(N($U59),"#,##0.00")&amp;"）",""),IF(N($V59)&lt;-0.005,"多收 "&amp;TEXT(-N($V59),"#,##0.00"),"✔ 已结清")))&amp;IF(N($T59)&gt;0,"｜到账未开票 "&amp;TEXT(N($T59),"#,##0.00")&amp;"，待补票","")&amp;IF(N($Q59)&gt;0,"｜收现 "&amp;TEXT(N($Q59),"#,##0.00"),"")&amp;IF(N($R59)&gt;0,"｜收款不开票 "&amp;TEXT(N($R59),"#,##0.00"),""))</f>
        <v/>
      </c>
      <c r="X59" s="195"/>
      <c r="AB59" s="192" t="str">
        <f aca="false">IF(OR(N($N59)=0,N($AA59)=0),"",ROUND(N($N59)/(1+N($AA59))*N($AA59),2))</f>
        <v/>
      </c>
      <c r="AC59" s="195"/>
      <c r="AD59" s="188"/>
      <c r="AE59" s="197" t="str">
        <f aca="false">IF($AM59="","",IF($AM59=1,IF($AN59&gt;=1,"一次性·已到收款期","一次性·未到期"),$AD59&amp;" 第"&amp;$AN59&amp;"/"&amp;$AM59&amp;"期"))</f>
        <v/>
      </c>
      <c r="AF59" s="193" t="str">
        <f aca="false">IF(OR($AM59="",N($L59)=0),"",ROUND(N($J59)*$AN59/$AM59,2)+N($K59))</f>
        <v/>
      </c>
      <c r="AG59" s="193" t="str">
        <f aca="false">IF($AF59="","",MAX(0,ROUND($AF59-(N($P59)+N($Q59)+N($R59)),2)))</f>
        <v/>
      </c>
      <c r="AH59" s="193" t="str">
        <f aca="false">IF(OR(TRIM($B59&amp;$C59)="",NOT(ISNUMBER($D59))),"",SUMIFS($V$3:$V$1001,$AJ$3:$AJ$1001,$AJ59,$D$3:$D$1001,"&lt;"&amp;$D59))</f>
        <v/>
      </c>
      <c r="AI59" s="193" t="str">
        <f aca="false">IF(TRIM($B59&amp;$C59)="","",SUMIFS($V$3:$V$1001,$AJ$3:$AJ$1001,$AJ59))</f>
        <v/>
      </c>
      <c r="AJ59" s="197" t="str">
        <f aca="false">IF(TRIM($B59&amp;$C59)="","",TRIM($B59)&amp;"｜"&amp;TRIM($C59))</f>
        <v/>
      </c>
      <c r="AK59" s="193" t="str">
        <f aca="false">IF(TRIM($B59&amp;$C59)="","",MIN(N($N59),N($P59)))</f>
        <v/>
      </c>
      <c r="AL59" s="198" t="str">
        <f aca="false">IF(ISNUMBER($D59),YEAR($D59),"")</f>
        <v/>
      </c>
      <c r="AM59" s="198" t="str">
        <f aca="false">IF(OR(TRIM($B59&amp;$C59)="",NOT(ISNUMBER($D59)),NOT(ISNUMBER($E59))),"",IF($E59&lt;$D59,"",IF(IF($AD59="半年付",2,IF($AD59="季度付",4,IF($AD59="月付",12,IF($AD59="半月付",24,1))))=1,1,MAX(1,ROUND(($E59-$D59+1)/365*IF($AD59="半年付",2,IF($AD59="季度付",4,IF($AD59="月付",12,IF($AD59="半月付",24,1)))),0)))))</f>
        <v/>
      </c>
      <c r="AN59" s="198" t="str">
        <f aca="true">IF($AM59="","",MIN($AM59,MAX(0,INT((TODAY()-付款宽限天数-$D59)/(($E59-$D59+1)/$AM59))+1)))</f>
        <v/>
      </c>
    </row>
    <row r="60" customFormat="false" ht="24" hidden="false" customHeight="false" outlineLevel="0" collapsed="false">
      <c r="F60" s="188" t="str">
        <f aca="true">IF(TRIM($B60&amp;$C60)="","",IF(OR(ISNUMBER(SEARCH("未",$A60)),ISNUMBER(SEARCH("送出",$A60)),AND(TRIM($A60)="",NOT(ISNUMBER($D60)),N($G60)=0)),"【合同未回】","")&amp;IF(NOT(ISNUMBER($E60)),IF(OR(ISNUMBER(SEARCH("未",$A60)),ISNUMBER(SEARCH("送出",$A60)),AND(TRIM($A60)="",NOT(ISNUMBER($D60)),N($G60)=0)),"","【未填合同期】"),IF($E60&lt;TODAY(),"【已到期】",IF($E60-TODAY()&lt;=提醒天数,"【即将到期，剩余"&amp;($E60-TODAY())&amp;"天】","【正常】")))&amp;IF(OR($AC60="安装免保",$AC60="技术免保",$AC60="质保期内"),"【"&amp;$AC60&amp;"】",""))</f>
        <v/>
      </c>
      <c r="J60" s="192" t="str">
        <f aca="false">IF(OR(N($G60)=0,N($H60)=0),"",ROUND(N($G60)*N($H60)*IF(N($I60)=0,1,N($I60)),2))</f>
        <v/>
      </c>
      <c r="L60" s="192" t="str">
        <f aca="false">IF(TRIM($B60&amp;$C60)="","",IF(AND(N($J60)=0,N($K60)=0),"",ROUND(N($J60)+N($K60),2)))</f>
        <v/>
      </c>
      <c r="R60" s="192"/>
      <c r="S60" s="193" t="str">
        <f aca="false">IF(TRIM($B60&amp;$C60)="","",IF(N($N60)=0,"",MAX(0,MIN(N($N60)-N($P60),N($V60)))))</f>
        <v/>
      </c>
      <c r="T60" s="193" t="str">
        <f aca="false">IF(TRIM($B60&amp;$C60)="","",IF(N($P60)&lt;=N($N60),"",N($P60)-N($N60)))</f>
        <v/>
      </c>
      <c r="U60" s="193" t="str">
        <f aca="false">IF(OR(TRIM($B60&amp;$C60)="",$V60=""),"",MAX(0,N($V60))-N($S60))</f>
        <v/>
      </c>
      <c r="V60" s="193" t="str">
        <f aca="false">IF(TRIM($B60&amp;$C60)="","",IF(AND(N($L60)=0,N($P60)+N($Q60)+N($R60)=0),"",ROUND(N($L60)-N($P60)-N($Q60)-N($R60),2)))</f>
        <v/>
      </c>
      <c r="W60" s="194" t="str">
        <f aca="false">IF(TRIM($B60&amp;$C60)="","",IF(N($L60)=0,IF((N($P60)+N($Q60)+N($R60))=0,"—未填单价","未填单价，已收 "&amp;TEXT((N($P60)+N($Q60)+N($R60)),"#,##0.00")),IF(N($V60)&gt;0.005,"欠 "&amp;TEXT(N($V60),"#,##0.00")&amp;IF(N($S60)&gt;0,"（开票未到账 "&amp;TEXT(N($S60),"#,##0.00")&amp;"）","")&amp;IF(N($U60)&gt;0,"（未开票 "&amp;TEXT(N($U60),"#,##0.00")&amp;"）",""),IF(N($V60)&lt;-0.005,"多收 "&amp;TEXT(-N($V60),"#,##0.00"),"✔ 已结清")))&amp;IF(N($T60)&gt;0,"｜到账未开票 "&amp;TEXT(N($T60),"#,##0.00")&amp;"，待补票","")&amp;IF(N($Q60)&gt;0,"｜收现 "&amp;TEXT(N($Q60),"#,##0.00"),"")&amp;IF(N($R60)&gt;0,"｜收款不开票 "&amp;TEXT(N($R60),"#,##0.00"),""))</f>
        <v/>
      </c>
      <c r="X60" s="195"/>
      <c r="AB60" s="192" t="str">
        <f aca="false">IF(OR(N($N60)=0,N($AA60)=0),"",ROUND(N($N60)/(1+N($AA60))*N($AA60),2))</f>
        <v/>
      </c>
      <c r="AC60" s="195"/>
      <c r="AD60" s="188"/>
      <c r="AE60" s="197" t="str">
        <f aca="false">IF($AM60="","",IF($AM60=1,IF($AN60&gt;=1,"一次性·已到收款期","一次性·未到期"),$AD60&amp;" 第"&amp;$AN60&amp;"/"&amp;$AM60&amp;"期"))</f>
        <v/>
      </c>
      <c r="AF60" s="193" t="str">
        <f aca="false">IF(OR($AM60="",N($L60)=0),"",ROUND(N($J60)*$AN60/$AM60,2)+N($K60))</f>
        <v/>
      </c>
      <c r="AG60" s="193" t="str">
        <f aca="false">IF($AF60="","",MAX(0,ROUND($AF60-(N($P60)+N($Q60)+N($R60)),2)))</f>
        <v/>
      </c>
      <c r="AH60" s="193" t="str">
        <f aca="false">IF(OR(TRIM($B60&amp;$C60)="",NOT(ISNUMBER($D60))),"",SUMIFS($V$3:$V$1001,$AJ$3:$AJ$1001,$AJ60,$D$3:$D$1001,"&lt;"&amp;$D60))</f>
        <v/>
      </c>
      <c r="AI60" s="193" t="str">
        <f aca="false">IF(TRIM($B60&amp;$C60)="","",SUMIFS($V$3:$V$1001,$AJ$3:$AJ$1001,$AJ60))</f>
        <v/>
      </c>
      <c r="AJ60" s="197" t="str">
        <f aca="false">IF(TRIM($B60&amp;$C60)="","",TRIM($B60)&amp;"｜"&amp;TRIM($C60))</f>
        <v/>
      </c>
      <c r="AK60" s="193" t="str">
        <f aca="false">IF(TRIM($B60&amp;$C60)="","",MIN(N($N60),N($P60)))</f>
        <v/>
      </c>
      <c r="AL60" s="198" t="str">
        <f aca="false">IF(ISNUMBER($D60),YEAR($D60),"")</f>
        <v/>
      </c>
      <c r="AM60" s="198" t="str">
        <f aca="false">IF(OR(TRIM($B60&amp;$C60)="",NOT(ISNUMBER($D60)),NOT(ISNUMBER($E60))),"",IF($E60&lt;$D60,"",IF(IF($AD60="半年付",2,IF($AD60="季度付",4,IF($AD60="月付",12,IF($AD60="半月付",24,1))))=1,1,MAX(1,ROUND(($E60-$D60+1)/365*IF($AD60="半年付",2,IF($AD60="季度付",4,IF($AD60="月付",12,IF($AD60="半月付",24,1)))),0)))))</f>
        <v/>
      </c>
      <c r="AN60" s="198" t="str">
        <f aca="true">IF($AM60="","",MIN($AM60,MAX(0,INT((TODAY()-付款宽限天数-$D60)/(($E60-$D60+1)/$AM60))+1)))</f>
        <v/>
      </c>
    </row>
    <row r="61" customFormat="false" ht="24" hidden="false" customHeight="false" outlineLevel="0" collapsed="false">
      <c r="F61" s="188" t="str">
        <f aca="true">IF(TRIM($B61&amp;$C61)="","",IF(OR(ISNUMBER(SEARCH("未",$A61)),ISNUMBER(SEARCH("送出",$A61)),AND(TRIM($A61)="",NOT(ISNUMBER($D61)),N($G61)=0)),"【合同未回】","")&amp;IF(NOT(ISNUMBER($E61)),IF(OR(ISNUMBER(SEARCH("未",$A61)),ISNUMBER(SEARCH("送出",$A61)),AND(TRIM($A61)="",NOT(ISNUMBER($D61)),N($G61)=0)),"","【未填合同期】"),IF($E61&lt;TODAY(),"【已到期】",IF($E61-TODAY()&lt;=提醒天数,"【即将到期，剩余"&amp;($E61-TODAY())&amp;"天】","【正常】")))&amp;IF(OR($AC61="安装免保",$AC61="技术免保",$AC61="质保期内"),"【"&amp;$AC61&amp;"】",""))</f>
        <v/>
      </c>
      <c r="J61" s="192" t="str">
        <f aca="false">IF(OR(N($G61)=0,N($H61)=0),"",ROUND(N($G61)*N($H61)*IF(N($I61)=0,1,N($I61)),2))</f>
        <v/>
      </c>
      <c r="L61" s="192" t="str">
        <f aca="false">IF(TRIM($B61&amp;$C61)="","",IF(AND(N($J61)=0,N($K61)=0),"",ROUND(N($J61)+N($K61),2)))</f>
        <v/>
      </c>
      <c r="R61" s="192"/>
      <c r="S61" s="193" t="str">
        <f aca="false">IF(TRIM($B61&amp;$C61)="","",IF(N($N61)=0,"",MAX(0,MIN(N($N61)-N($P61),N($V61)))))</f>
        <v/>
      </c>
      <c r="T61" s="193" t="str">
        <f aca="false">IF(TRIM($B61&amp;$C61)="","",IF(N($P61)&lt;=N($N61),"",N($P61)-N($N61)))</f>
        <v/>
      </c>
      <c r="U61" s="193" t="str">
        <f aca="false">IF(OR(TRIM($B61&amp;$C61)="",$V61=""),"",MAX(0,N($V61))-N($S61))</f>
        <v/>
      </c>
      <c r="V61" s="193" t="str">
        <f aca="false">IF(TRIM($B61&amp;$C61)="","",IF(AND(N($L61)=0,N($P61)+N($Q61)+N($R61)=0),"",ROUND(N($L61)-N($P61)-N($Q61)-N($R61),2)))</f>
        <v/>
      </c>
      <c r="W61" s="194" t="str">
        <f aca="false">IF(TRIM($B61&amp;$C61)="","",IF(N($L61)=0,IF((N($P61)+N($Q61)+N($R61))=0,"—未填单价","未填单价，已收 "&amp;TEXT((N($P61)+N($Q61)+N($R61)),"#,##0.00")),IF(N($V61)&gt;0.005,"欠 "&amp;TEXT(N($V61),"#,##0.00")&amp;IF(N($S61)&gt;0,"（开票未到账 "&amp;TEXT(N($S61),"#,##0.00")&amp;"）","")&amp;IF(N($U61)&gt;0,"（未开票 "&amp;TEXT(N($U61),"#,##0.00")&amp;"）",""),IF(N($V61)&lt;-0.005,"多收 "&amp;TEXT(-N($V61),"#,##0.00"),"✔ 已结清")))&amp;IF(N($T61)&gt;0,"｜到账未开票 "&amp;TEXT(N($T61),"#,##0.00")&amp;"，待补票","")&amp;IF(N($Q61)&gt;0,"｜收现 "&amp;TEXT(N($Q61),"#,##0.00"),"")&amp;IF(N($R61)&gt;0,"｜收款不开票 "&amp;TEXT(N($R61),"#,##0.00"),""))</f>
        <v/>
      </c>
      <c r="X61" s="195"/>
      <c r="AB61" s="192" t="str">
        <f aca="false">IF(OR(N($N61)=0,N($AA61)=0),"",ROUND(N($N61)/(1+N($AA61))*N($AA61),2))</f>
        <v/>
      </c>
      <c r="AC61" s="195"/>
      <c r="AD61" s="188"/>
      <c r="AE61" s="197" t="str">
        <f aca="false">IF($AM61="","",IF($AM61=1,IF($AN61&gt;=1,"一次性·已到收款期","一次性·未到期"),$AD61&amp;" 第"&amp;$AN61&amp;"/"&amp;$AM61&amp;"期"))</f>
        <v/>
      </c>
      <c r="AF61" s="193" t="str">
        <f aca="false">IF(OR($AM61="",N($L61)=0),"",ROUND(N($J61)*$AN61/$AM61,2)+N($K61))</f>
        <v/>
      </c>
      <c r="AG61" s="193" t="str">
        <f aca="false">IF($AF61="","",MAX(0,ROUND($AF61-(N($P61)+N($Q61)+N($R61)),2)))</f>
        <v/>
      </c>
      <c r="AH61" s="193" t="str">
        <f aca="false">IF(OR(TRIM($B61&amp;$C61)="",NOT(ISNUMBER($D61))),"",SUMIFS($V$3:$V$1001,$AJ$3:$AJ$1001,$AJ61,$D$3:$D$1001,"&lt;"&amp;$D61))</f>
        <v/>
      </c>
      <c r="AI61" s="193" t="str">
        <f aca="false">IF(TRIM($B61&amp;$C61)="","",SUMIFS($V$3:$V$1001,$AJ$3:$AJ$1001,$AJ61))</f>
        <v/>
      </c>
      <c r="AJ61" s="197" t="str">
        <f aca="false">IF(TRIM($B61&amp;$C61)="","",TRIM($B61)&amp;"｜"&amp;TRIM($C61))</f>
        <v/>
      </c>
      <c r="AK61" s="193" t="str">
        <f aca="false">IF(TRIM($B61&amp;$C61)="","",MIN(N($N61),N($P61)))</f>
        <v/>
      </c>
      <c r="AL61" s="198" t="str">
        <f aca="false">IF(ISNUMBER($D61),YEAR($D61),"")</f>
        <v/>
      </c>
      <c r="AM61" s="198" t="str">
        <f aca="false">IF(OR(TRIM($B61&amp;$C61)="",NOT(ISNUMBER($D61)),NOT(ISNUMBER($E61))),"",IF($E61&lt;$D61,"",IF(IF($AD61="半年付",2,IF($AD61="季度付",4,IF($AD61="月付",12,IF($AD61="半月付",24,1))))=1,1,MAX(1,ROUND(($E61-$D61+1)/365*IF($AD61="半年付",2,IF($AD61="季度付",4,IF($AD61="月付",12,IF($AD61="半月付",24,1)))),0)))))</f>
        <v/>
      </c>
      <c r="AN61" s="198" t="str">
        <f aca="true">IF($AM61="","",MIN($AM61,MAX(0,INT((TODAY()-付款宽限天数-$D61)/(($E61-$D61+1)/$AM61))+1)))</f>
        <v/>
      </c>
    </row>
    <row r="62" customFormat="false" ht="24" hidden="false" customHeight="false" outlineLevel="0" collapsed="false">
      <c r="F62" s="188" t="str">
        <f aca="true">IF(TRIM($B62&amp;$C62)="","",IF(OR(ISNUMBER(SEARCH("未",$A62)),ISNUMBER(SEARCH("送出",$A62)),AND(TRIM($A62)="",NOT(ISNUMBER($D62)),N($G62)=0)),"【合同未回】","")&amp;IF(NOT(ISNUMBER($E62)),IF(OR(ISNUMBER(SEARCH("未",$A62)),ISNUMBER(SEARCH("送出",$A62)),AND(TRIM($A62)="",NOT(ISNUMBER($D62)),N($G62)=0)),"","【未填合同期】"),IF($E62&lt;TODAY(),"【已到期】",IF($E62-TODAY()&lt;=提醒天数,"【即将到期，剩余"&amp;($E62-TODAY())&amp;"天】","【正常】")))&amp;IF(OR($AC62="安装免保",$AC62="技术免保",$AC62="质保期内"),"【"&amp;$AC62&amp;"】",""))</f>
        <v/>
      </c>
      <c r="J62" s="192" t="str">
        <f aca="false">IF(OR(N($G62)=0,N($H62)=0),"",ROUND(N($G62)*N($H62)*IF(N($I62)=0,1,N($I62)),2))</f>
        <v/>
      </c>
      <c r="L62" s="192" t="str">
        <f aca="false">IF(TRIM($B62&amp;$C62)="","",IF(AND(N($J62)=0,N($K62)=0),"",ROUND(N($J62)+N($K62),2)))</f>
        <v/>
      </c>
      <c r="R62" s="192"/>
      <c r="S62" s="193" t="str">
        <f aca="false">IF(TRIM($B62&amp;$C62)="","",IF(N($N62)=0,"",MAX(0,MIN(N($N62)-N($P62),N($V62)))))</f>
        <v/>
      </c>
      <c r="T62" s="193" t="str">
        <f aca="false">IF(TRIM($B62&amp;$C62)="","",IF(N($P62)&lt;=N($N62),"",N($P62)-N($N62)))</f>
        <v/>
      </c>
      <c r="U62" s="193" t="str">
        <f aca="false">IF(OR(TRIM($B62&amp;$C62)="",$V62=""),"",MAX(0,N($V62))-N($S62))</f>
        <v/>
      </c>
      <c r="V62" s="193" t="str">
        <f aca="false">IF(TRIM($B62&amp;$C62)="","",IF(AND(N($L62)=0,N($P62)+N($Q62)+N($R62)=0),"",ROUND(N($L62)-N($P62)-N($Q62)-N($R62),2)))</f>
        <v/>
      </c>
      <c r="W62" s="194" t="str">
        <f aca="false">IF(TRIM($B62&amp;$C62)="","",IF(N($L62)=0,IF((N($P62)+N($Q62)+N($R62))=0,"—未填单价","未填单价，已收 "&amp;TEXT((N($P62)+N($Q62)+N($R62)),"#,##0.00")),IF(N($V62)&gt;0.005,"欠 "&amp;TEXT(N($V62),"#,##0.00")&amp;IF(N($S62)&gt;0,"（开票未到账 "&amp;TEXT(N($S62),"#,##0.00")&amp;"）","")&amp;IF(N($U62)&gt;0,"（未开票 "&amp;TEXT(N($U62),"#,##0.00")&amp;"）",""),IF(N($V62)&lt;-0.005,"多收 "&amp;TEXT(-N($V62),"#,##0.00"),"✔ 已结清")))&amp;IF(N($T62)&gt;0,"｜到账未开票 "&amp;TEXT(N($T62),"#,##0.00")&amp;"，待补票","")&amp;IF(N($Q62)&gt;0,"｜收现 "&amp;TEXT(N($Q62),"#,##0.00"),"")&amp;IF(N($R62)&gt;0,"｜收款不开票 "&amp;TEXT(N($R62),"#,##0.00"),""))</f>
        <v/>
      </c>
      <c r="X62" s="195"/>
      <c r="AB62" s="192" t="str">
        <f aca="false">IF(OR(N($N62)=0,N($AA62)=0),"",ROUND(N($N62)/(1+N($AA62))*N($AA62),2))</f>
        <v/>
      </c>
      <c r="AC62" s="195"/>
      <c r="AD62" s="188"/>
      <c r="AE62" s="197" t="str">
        <f aca="false">IF($AM62="","",IF($AM62=1,IF($AN62&gt;=1,"一次性·已到收款期","一次性·未到期"),$AD62&amp;" 第"&amp;$AN62&amp;"/"&amp;$AM62&amp;"期"))</f>
        <v/>
      </c>
      <c r="AF62" s="193" t="str">
        <f aca="false">IF(OR($AM62="",N($L62)=0),"",ROUND(N($J62)*$AN62/$AM62,2)+N($K62))</f>
        <v/>
      </c>
      <c r="AG62" s="193" t="str">
        <f aca="false">IF($AF62="","",MAX(0,ROUND($AF62-(N($P62)+N($Q62)+N($R62)),2)))</f>
        <v/>
      </c>
      <c r="AH62" s="193" t="str">
        <f aca="false">IF(OR(TRIM($B62&amp;$C62)="",NOT(ISNUMBER($D62))),"",SUMIFS($V$3:$V$1001,$AJ$3:$AJ$1001,$AJ62,$D$3:$D$1001,"&lt;"&amp;$D62))</f>
        <v/>
      </c>
      <c r="AI62" s="193" t="str">
        <f aca="false">IF(TRIM($B62&amp;$C62)="","",SUMIFS($V$3:$V$1001,$AJ$3:$AJ$1001,$AJ62))</f>
        <v/>
      </c>
      <c r="AJ62" s="197" t="str">
        <f aca="false">IF(TRIM($B62&amp;$C62)="","",TRIM($B62)&amp;"｜"&amp;TRIM($C62))</f>
        <v/>
      </c>
      <c r="AK62" s="193" t="str">
        <f aca="false">IF(TRIM($B62&amp;$C62)="","",MIN(N($N62),N($P62)))</f>
        <v/>
      </c>
      <c r="AL62" s="198" t="str">
        <f aca="false">IF(ISNUMBER($D62),YEAR($D62),"")</f>
        <v/>
      </c>
      <c r="AM62" s="198" t="str">
        <f aca="false">IF(OR(TRIM($B62&amp;$C62)="",NOT(ISNUMBER($D62)),NOT(ISNUMBER($E62))),"",IF($E62&lt;$D62,"",IF(IF($AD62="半年付",2,IF($AD62="季度付",4,IF($AD62="月付",12,IF($AD62="半月付",24,1))))=1,1,MAX(1,ROUND(($E62-$D62+1)/365*IF($AD62="半年付",2,IF($AD62="季度付",4,IF($AD62="月付",12,IF($AD62="半月付",24,1)))),0)))))</f>
        <v/>
      </c>
      <c r="AN62" s="198" t="str">
        <f aca="true">IF($AM62="","",MIN($AM62,MAX(0,INT((TODAY()-付款宽限天数-$D62)/(($E62-$D62+1)/$AM62))+1)))</f>
        <v/>
      </c>
    </row>
    <row r="63" customFormat="false" ht="24" hidden="false" customHeight="false" outlineLevel="0" collapsed="false">
      <c r="F63" s="188" t="str">
        <f aca="true">IF(TRIM($B63&amp;$C63)="","",IF(OR(ISNUMBER(SEARCH("未",$A63)),ISNUMBER(SEARCH("送出",$A63)),AND(TRIM($A63)="",NOT(ISNUMBER($D63)),N($G63)=0)),"【合同未回】","")&amp;IF(NOT(ISNUMBER($E63)),IF(OR(ISNUMBER(SEARCH("未",$A63)),ISNUMBER(SEARCH("送出",$A63)),AND(TRIM($A63)="",NOT(ISNUMBER($D63)),N($G63)=0)),"","【未填合同期】"),IF($E63&lt;TODAY(),"【已到期】",IF($E63-TODAY()&lt;=提醒天数,"【即将到期，剩余"&amp;($E63-TODAY())&amp;"天】","【正常】")))&amp;IF(OR($AC63="安装免保",$AC63="技术免保",$AC63="质保期内"),"【"&amp;$AC63&amp;"】",""))</f>
        <v/>
      </c>
      <c r="J63" s="192" t="str">
        <f aca="false">IF(OR(N($G63)=0,N($H63)=0),"",ROUND(N($G63)*N($H63)*IF(N($I63)=0,1,N($I63)),2))</f>
        <v/>
      </c>
      <c r="L63" s="192" t="str">
        <f aca="false">IF(TRIM($B63&amp;$C63)="","",IF(AND(N($J63)=0,N($K63)=0),"",ROUND(N($J63)+N($K63),2)))</f>
        <v/>
      </c>
      <c r="R63" s="192"/>
      <c r="S63" s="193" t="str">
        <f aca="false">IF(TRIM($B63&amp;$C63)="","",IF(N($N63)=0,"",MAX(0,MIN(N($N63)-N($P63),N($V63)))))</f>
        <v/>
      </c>
      <c r="T63" s="193" t="str">
        <f aca="false">IF(TRIM($B63&amp;$C63)="","",IF(N($P63)&lt;=N($N63),"",N($P63)-N($N63)))</f>
        <v/>
      </c>
      <c r="U63" s="193" t="str">
        <f aca="false">IF(OR(TRIM($B63&amp;$C63)="",$V63=""),"",MAX(0,N($V63))-N($S63))</f>
        <v/>
      </c>
      <c r="V63" s="193" t="str">
        <f aca="false">IF(TRIM($B63&amp;$C63)="","",IF(AND(N($L63)=0,N($P63)+N($Q63)+N($R63)=0),"",ROUND(N($L63)-N($P63)-N($Q63)-N($R63),2)))</f>
        <v/>
      </c>
      <c r="W63" s="194" t="str">
        <f aca="false">IF(TRIM($B63&amp;$C63)="","",IF(N($L63)=0,IF((N($P63)+N($Q63)+N($R63))=0,"—未填单价","未填单价，已收 "&amp;TEXT((N($P63)+N($Q63)+N($R63)),"#,##0.00")),IF(N($V63)&gt;0.005,"欠 "&amp;TEXT(N($V63),"#,##0.00")&amp;IF(N($S63)&gt;0,"（开票未到账 "&amp;TEXT(N($S63),"#,##0.00")&amp;"）","")&amp;IF(N($U63)&gt;0,"（未开票 "&amp;TEXT(N($U63),"#,##0.00")&amp;"）",""),IF(N($V63)&lt;-0.005,"多收 "&amp;TEXT(-N($V63),"#,##0.00"),"✔ 已结清")))&amp;IF(N($T63)&gt;0,"｜到账未开票 "&amp;TEXT(N($T63),"#,##0.00")&amp;"，待补票","")&amp;IF(N($Q63)&gt;0,"｜收现 "&amp;TEXT(N($Q63),"#,##0.00"),"")&amp;IF(N($R63)&gt;0,"｜收款不开票 "&amp;TEXT(N($R63),"#,##0.00"),""))</f>
        <v/>
      </c>
      <c r="X63" s="195"/>
      <c r="AB63" s="192" t="str">
        <f aca="false">IF(OR(N($N63)=0,N($AA63)=0),"",ROUND(N($N63)/(1+N($AA63))*N($AA63),2))</f>
        <v/>
      </c>
      <c r="AC63" s="195"/>
      <c r="AD63" s="188"/>
      <c r="AE63" s="197" t="str">
        <f aca="false">IF($AM63="","",IF($AM63=1,IF($AN63&gt;=1,"一次性·已到收款期","一次性·未到期"),$AD63&amp;" 第"&amp;$AN63&amp;"/"&amp;$AM63&amp;"期"))</f>
        <v/>
      </c>
      <c r="AF63" s="193" t="str">
        <f aca="false">IF(OR($AM63="",N($L63)=0),"",ROUND(N($J63)*$AN63/$AM63,2)+N($K63))</f>
        <v/>
      </c>
      <c r="AG63" s="193" t="str">
        <f aca="false">IF($AF63="","",MAX(0,ROUND($AF63-(N($P63)+N($Q63)+N($R63)),2)))</f>
        <v/>
      </c>
      <c r="AH63" s="193" t="str">
        <f aca="false">IF(OR(TRIM($B63&amp;$C63)="",NOT(ISNUMBER($D63))),"",SUMIFS($V$3:$V$1001,$AJ$3:$AJ$1001,$AJ63,$D$3:$D$1001,"&lt;"&amp;$D63))</f>
        <v/>
      </c>
      <c r="AI63" s="193" t="str">
        <f aca="false">IF(TRIM($B63&amp;$C63)="","",SUMIFS($V$3:$V$1001,$AJ$3:$AJ$1001,$AJ63))</f>
        <v/>
      </c>
      <c r="AJ63" s="197" t="str">
        <f aca="false">IF(TRIM($B63&amp;$C63)="","",TRIM($B63)&amp;"｜"&amp;TRIM($C63))</f>
        <v/>
      </c>
      <c r="AK63" s="193" t="str">
        <f aca="false">IF(TRIM($B63&amp;$C63)="","",MIN(N($N63),N($P63)))</f>
        <v/>
      </c>
      <c r="AL63" s="198" t="str">
        <f aca="false">IF(ISNUMBER($D63),YEAR($D63),"")</f>
        <v/>
      </c>
      <c r="AM63" s="198" t="str">
        <f aca="false">IF(OR(TRIM($B63&amp;$C63)="",NOT(ISNUMBER($D63)),NOT(ISNUMBER($E63))),"",IF($E63&lt;$D63,"",IF(IF($AD63="半年付",2,IF($AD63="季度付",4,IF($AD63="月付",12,IF($AD63="半月付",24,1))))=1,1,MAX(1,ROUND(($E63-$D63+1)/365*IF($AD63="半年付",2,IF($AD63="季度付",4,IF($AD63="月付",12,IF($AD63="半月付",24,1)))),0)))))</f>
        <v/>
      </c>
      <c r="AN63" s="198" t="str">
        <f aca="true">IF($AM63="","",MIN($AM63,MAX(0,INT((TODAY()-付款宽限天数-$D63)/(($E63-$D63+1)/$AM63))+1)))</f>
        <v/>
      </c>
    </row>
    <row r="64" customFormat="false" ht="24" hidden="false" customHeight="false" outlineLevel="0" collapsed="false">
      <c r="F64" s="188" t="str">
        <f aca="true">IF(TRIM($B64&amp;$C64)="","",IF(OR(ISNUMBER(SEARCH("未",$A64)),ISNUMBER(SEARCH("送出",$A64)),AND(TRIM($A64)="",NOT(ISNUMBER($D64)),N($G64)=0)),"【合同未回】","")&amp;IF(NOT(ISNUMBER($E64)),IF(OR(ISNUMBER(SEARCH("未",$A64)),ISNUMBER(SEARCH("送出",$A64)),AND(TRIM($A64)="",NOT(ISNUMBER($D64)),N($G64)=0)),"","【未填合同期】"),IF($E64&lt;TODAY(),"【已到期】",IF($E64-TODAY()&lt;=提醒天数,"【即将到期，剩余"&amp;($E64-TODAY())&amp;"天】","【正常】")))&amp;IF(OR($AC64="安装免保",$AC64="技术免保",$AC64="质保期内"),"【"&amp;$AC64&amp;"】",""))</f>
        <v/>
      </c>
      <c r="J64" s="192" t="str">
        <f aca="false">IF(OR(N($G64)=0,N($H64)=0),"",ROUND(N($G64)*N($H64)*IF(N($I64)=0,1,N($I64)),2))</f>
        <v/>
      </c>
      <c r="L64" s="192" t="str">
        <f aca="false">IF(TRIM($B64&amp;$C64)="","",IF(AND(N($J64)=0,N($K64)=0),"",ROUND(N($J64)+N($K64),2)))</f>
        <v/>
      </c>
      <c r="R64" s="192"/>
      <c r="S64" s="193" t="str">
        <f aca="false">IF(TRIM($B64&amp;$C64)="","",IF(N($N64)=0,"",MAX(0,MIN(N($N64)-N($P64),N($V64)))))</f>
        <v/>
      </c>
      <c r="T64" s="193" t="str">
        <f aca="false">IF(TRIM($B64&amp;$C64)="","",IF(N($P64)&lt;=N($N64),"",N($P64)-N($N64)))</f>
        <v/>
      </c>
      <c r="U64" s="193" t="str">
        <f aca="false">IF(OR(TRIM($B64&amp;$C64)="",$V64=""),"",MAX(0,N($V64))-N($S64))</f>
        <v/>
      </c>
      <c r="V64" s="193" t="str">
        <f aca="false">IF(TRIM($B64&amp;$C64)="","",IF(AND(N($L64)=0,N($P64)+N($Q64)+N($R64)=0),"",ROUND(N($L64)-N($P64)-N($Q64)-N($R64),2)))</f>
        <v/>
      </c>
      <c r="W64" s="194" t="str">
        <f aca="false">IF(TRIM($B64&amp;$C64)="","",IF(N($L64)=0,IF((N($P64)+N($Q64)+N($R64))=0,"—未填单价","未填单价，已收 "&amp;TEXT((N($P64)+N($Q64)+N($R64)),"#,##0.00")),IF(N($V64)&gt;0.005,"欠 "&amp;TEXT(N($V64),"#,##0.00")&amp;IF(N($S64)&gt;0,"（开票未到账 "&amp;TEXT(N($S64),"#,##0.00")&amp;"）","")&amp;IF(N($U64)&gt;0,"（未开票 "&amp;TEXT(N($U64),"#,##0.00")&amp;"）",""),IF(N($V64)&lt;-0.005,"多收 "&amp;TEXT(-N($V64),"#,##0.00"),"✔ 已结清")))&amp;IF(N($T64)&gt;0,"｜到账未开票 "&amp;TEXT(N($T64),"#,##0.00")&amp;"，待补票","")&amp;IF(N($Q64)&gt;0,"｜收现 "&amp;TEXT(N($Q64),"#,##0.00"),"")&amp;IF(N($R64)&gt;0,"｜收款不开票 "&amp;TEXT(N($R64),"#,##0.00"),""))</f>
        <v/>
      </c>
      <c r="X64" s="195"/>
      <c r="AB64" s="192" t="str">
        <f aca="false">IF(OR(N($N64)=0,N($AA64)=0),"",ROUND(N($N64)/(1+N($AA64))*N($AA64),2))</f>
        <v/>
      </c>
      <c r="AC64" s="195"/>
      <c r="AD64" s="188"/>
      <c r="AE64" s="197" t="str">
        <f aca="false">IF($AM64="","",IF($AM64=1,IF($AN64&gt;=1,"一次性·已到收款期","一次性·未到期"),$AD64&amp;" 第"&amp;$AN64&amp;"/"&amp;$AM64&amp;"期"))</f>
        <v/>
      </c>
      <c r="AF64" s="193" t="str">
        <f aca="false">IF(OR($AM64="",N($L64)=0),"",ROUND(N($J64)*$AN64/$AM64,2)+N($K64))</f>
        <v/>
      </c>
      <c r="AG64" s="193" t="str">
        <f aca="false">IF($AF64="","",MAX(0,ROUND($AF64-(N($P64)+N($Q64)+N($R64)),2)))</f>
        <v/>
      </c>
      <c r="AH64" s="193" t="str">
        <f aca="false">IF(OR(TRIM($B64&amp;$C64)="",NOT(ISNUMBER($D64))),"",SUMIFS($V$3:$V$1001,$AJ$3:$AJ$1001,$AJ64,$D$3:$D$1001,"&lt;"&amp;$D64))</f>
        <v/>
      </c>
      <c r="AI64" s="193" t="str">
        <f aca="false">IF(TRIM($B64&amp;$C64)="","",SUMIFS($V$3:$V$1001,$AJ$3:$AJ$1001,$AJ64))</f>
        <v/>
      </c>
      <c r="AJ64" s="197" t="str">
        <f aca="false">IF(TRIM($B64&amp;$C64)="","",TRIM($B64)&amp;"｜"&amp;TRIM($C64))</f>
        <v/>
      </c>
      <c r="AK64" s="193" t="str">
        <f aca="false">IF(TRIM($B64&amp;$C64)="","",MIN(N($N64),N($P64)))</f>
        <v/>
      </c>
      <c r="AL64" s="198" t="str">
        <f aca="false">IF(ISNUMBER($D64),YEAR($D64),"")</f>
        <v/>
      </c>
      <c r="AM64" s="198" t="str">
        <f aca="false">IF(OR(TRIM($B64&amp;$C64)="",NOT(ISNUMBER($D64)),NOT(ISNUMBER($E64))),"",IF($E64&lt;$D64,"",IF(IF($AD64="半年付",2,IF($AD64="季度付",4,IF($AD64="月付",12,IF($AD64="半月付",24,1))))=1,1,MAX(1,ROUND(($E64-$D64+1)/365*IF($AD64="半年付",2,IF($AD64="季度付",4,IF($AD64="月付",12,IF($AD64="半月付",24,1)))),0)))))</f>
        <v/>
      </c>
      <c r="AN64" s="198" t="str">
        <f aca="true">IF($AM64="","",MIN($AM64,MAX(0,INT((TODAY()-付款宽限天数-$D64)/(($E64-$D64+1)/$AM64))+1)))</f>
        <v/>
      </c>
    </row>
    <row r="65" customFormat="false" ht="24" hidden="false" customHeight="false" outlineLevel="0" collapsed="false">
      <c r="F65" s="188" t="str">
        <f aca="true">IF(TRIM($B65&amp;$C65)="","",IF(OR(ISNUMBER(SEARCH("未",$A65)),ISNUMBER(SEARCH("送出",$A65)),AND(TRIM($A65)="",NOT(ISNUMBER($D65)),N($G65)=0)),"【合同未回】","")&amp;IF(NOT(ISNUMBER($E65)),IF(OR(ISNUMBER(SEARCH("未",$A65)),ISNUMBER(SEARCH("送出",$A65)),AND(TRIM($A65)="",NOT(ISNUMBER($D65)),N($G65)=0)),"","【未填合同期】"),IF($E65&lt;TODAY(),"【已到期】",IF($E65-TODAY()&lt;=提醒天数,"【即将到期，剩余"&amp;($E65-TODAY())&amp;"天】","【正常】")))&amp;IF(OR($AC65="安装免保",$AC65="技术免保",$AC65="质保期内"),"【"&amp;$AC65&amp;"】",""))</f>
        <v/>
      </c>
      <c r="J65" s="192" t="str">
        <f aca="false">IF(OR(N($G65)=0,N($H65)=0),"",ROUND(N($G65)*N($H65)*IF(N($I65)=0,1,N($I65)),2))</f>
        <v/>
      </c>
      <c r="L65" s="192" t="str">
        <f aca="false">IF(TRIM($B65&amp;$C65)="","",IF(AND(N($J65)=0,N($K65)=0),"",ROUND(N($J65)+N($K65),2)))</f>
        <v/>
      </c>
      <c r="R65" s="192"/>
      <c r="S65" s="193" t="str">
        <f aca="false">IF(TRIM($B65&amp;$C65)="","",IF(N($N65)=0,"",MAX(0,MIN(N($N65)-N($P65),N($V65)))))</f>
        <v/>
      </c>
      <c r="T65" s="193" t="str">
        <f aca="false">IF(TRIM($B65&amp;$C65)="","",IF(N($P65)&lt;=N($N65),"",N($P65)-N($N65)))</f>
        <v/>
      </c>
      <c r="U65" s="193" t="str">
        <f aca="false">IF(OR(TRIM($B65&amp;$C65)="",$V65=""),"",MAX(0,N($V65))-N($S65))</f>
        <v/>
      </c>
      <c r="V65" s="193" t="str">
        <f aca="false">IF(TRIM($B65&amp;$C65)="","",IF(AND(N($L65)=0,N($P65)+N($Q65)+N($R65)=0),"",ROUND(N($L65)-N($P65)-N($Q65)-N($R65),2)))</f>
        <v/>
      </c>
      <c r="W65" s="194" t="str">
        <f aca="false">IF(TRIM($B65&amp;$C65)="","",IF(N($L65)=0,IF((N($P65)+N($Q65)+N($R65))=0,"—未填单价","未填单价，已收 "&amp;TEXT((N($P65)+N($Q65)+N($R65)),"#,##0.00")),IF(N($V65)&gt;0.005,"欠 "&amp;TEXT(N($V65),"#,##0.00")&amp;IF(N($S65)&gt;0,"（开票未到账 "&amp;TEXT(N($S65),"#,##0.00")&amp;"）","")&amp;IF(N($U65)&gt;0,"（未开票 "&amp;TEXT(N($U65),"#,##0.00")&amp;"）",""),IF(N($V65)&lt;-0.005,"多收 "&amp;TEXT(-N($V65),"#,##0.00"),"✔ 已结清")))&amp;IF(N($T65)&gt;0,"｜到账未开票 "&amp;TEXT(N($T65),"#,##0.00")&amp;"，待补票","")&amp;IF(N($Q65)&gt;0,"｜收现 "&amp;TEXT(N($Q65),"#,##0.00"),"")&amp;IF(N($R65)&gt;0,"｜收款不开票 "&amp;TEXT(N($R65),"#,##0.00"),""))</f>
        <v/>
      </c>
      <c r="X65" s="195"/>
      <c r="AB65" s="192" t="str">
        <f aca="false">IF(OR(N($N65)=0,N($AA65)=0),"",ROUND(N($N65)/(1+N($AA65))*N($AA65),2))</f>
        <v/>
      </c>
      <c r="AC65" s="195"/>
      <c r="AD65" s="188"/>
      <c r="AE65" s="197" t="str">
        <f aca="false">IF($AM65="","",IF($AM65=1,IF($AN65&gt;=1,"一次性·已到收款期","一次性·未到期"),$AD65&amp;" 第"&amp;$AN65&amp;"/"&amp;$AM65&amp;"期"))</f>
        <v/>
      </c>
      <c r="AF65" s="193" t="str">
        <f aca="false">IF(OR($AM65="",N($L65)=0),"",ROUND(N($J65)*$AN65/$AM65,2)+N($K65))</f>
        <v/>
      </c>
      <c r="AG65" s="193" t="str">
        <f aca="false">IF($AF65="","",MAX(0,ROUND($AF65-(N($P65)+N($Q65)+N($R65)),2)))</f>
        <v/>
      </c>
      <c r="AH65" s="193" t="str">
        <f aca="false">IF(OR(TRIM($B65&amp;$C65)="",NOT(ISNUMBER($D65))),"",SUMIFS($V$3:$V$1001,$AJ$3:$AJ$1001,$AJ65,$D$3:$D$1001,"&lt;"&amp;$D65))</f>
        <v/>
      </c>
      <c r="AI65" s="193" t="str">
        <f aca="false">IF(TRIM($B65&amp;$C65)="","",SUMIFS($V$3:$V$1001,$AJ$3:$AJ$1001,$AJ65))</f>
        <v/>
      </c>
      <c r="AJ65" s="197" t="str">
        <f aca="false">IF(TRIM($B65&amp;$C65)="","",TRIM($B65)&amp;"｜"&amp;TRIM($C65))</f>
        <v/>
      </c>
      <c r="AK65" s="193" t="str">
        <f aca="false">IF(TRIM($B65&amp;$C65)="","",MIN(N($N65),N($P65)))</f>
        <v/>
      </c>
      <c r="AL65" s="198" t="str">
        <f aca="false">IF(ISNUMBER($D65),YEAR($D65),"")</f>
        <v/>
      </c>
      <c r="AM65" s="198" t="str">
        <f aca="false">IF(OR(TRIM($B65&amp;$C65)="",NOT(ISNUMBER($D65)),NOT(ISNUMBER($E65))),"",IF($E65&lt;$D65,"",IF(IF($AD65="半年付",2,IF($AD65="季度付",4,IF($AD65="月付",12,IF($AD65="半月付",24,1))))=1,1,MAX(1,ROUND(($E65-$D65+1)/365*IF($AD65="半年付",2,IF($AD65="季度付",4,IF($AD65="月付",12,IF($AD65="半月付",24,1)))),0)))))</f>
        <v/>
      </c>
      <c r="AN65" s="198" t="str">
        <f aca="true">IF($AM65="","",MIN($AM65,MAX(0,INT((TODAY()-付款宽限天数-$D65)/(($E65-$D65+1)/$AM65))+1)))</f>
        <v/>
      </c>
    </row>
    <row r="66" customFormat="false" ht="24" hidden="false" customHeight="false" outlineLevel="0" collapsed="false">
      <c r="F66" s="188" t="str">
        <f aca="true">IF(TRIM($B66&amp;$C66)="","",IF(OR(ISNUMBER(SEARCH("未",$A66)),ISNUMBER(SEARCH("送出",$A66)),AND(TRIM($A66)="",NOT(ISNUMBER($D66)),N($G66)=0)),"【合同未回】","")&amp;IF(NOT(ISNUMBER($E66)),IF(OR(ISNUMBER(SEARCH("未",$A66)),ISNUMBER(SEARCH("送出",$A66)),AND(TRIM($A66)="",NOT(ISNUMBER($D66)),N($G66)=0)),"","【未填合同期】"),IF($E66&lt;TODAY(),"【已到期】",IF($E66-TODAY()&lt;=提醒天数,"【即将到期，剩余"&amp;($E66-TODAY())&amp;"天】","【正常】")))&amp;IF(OR($AC66="安装免保",$AC66="技术免保",$AC66="质保期内"),"【"&amp;$AC66&amp;"】",""))</f>
        <v/>
      </c>
      <c r="J66" s="192" t="str">
        <f aca="false">IF(OR(N($G66)=0,N($H66)=0),"",ROUND(N($G66)*N($H66)*IF(N($I66)=0,1,N($I66)),2))</f>
        <v/>
      </c>
      <c r="L66" s="192" t="str">
        <f aca="false">IF(TRIM($B66&amp;$C66)="","",IF(AND(N($J66)=0,N($K66)=0),"",ROUND(N($J66)+N($K66),2)))</f>
        <v/>
      </c>
      <c r="R66" s="192"/>
      <c r="S66" s="193" t="str">
        <f aca="false">IF(TRIM($B66&amp;$C66)="","",IF(N($N66)=0,"",MAX(0,MIN(N($N66)-N($P66),N($V66)))))</f>
        <v/>
      </c>
      <c r="T66" s="193" t="str">
        <f aca="false">IF(TRIM($B66&amp;$C66)="","",IF(N($P66)&lt;=N($N66),"",N($P66)-N($N66)))</f>
        <v/>
      </c>
      <c r="U66" s="193" t="str">
        <f aca="false">IF(OR(TRIM($B66&amp;$C66)="",$V66=""),"",MAX(0,N($V66))-N($S66))</f>
        <v/>
      </c>
      <c r="V66" s="193" t="str">
        <f aca="false">IF(TRIM($B66&amp;$C66)="","",IF(AND(N($L66)=0,N($P66)+N($Q66)+N($R66)=0),"",ROUND(N($L66)-N($P66)-N($Q66)-N($R66),2)))</f>
        <v/>
      </c>
      <c r="W66" s="194" t="str">
        <f aca="false">IF(TRIM($B66&amp;$C66)="","",IF(N($L66)=0,IF((N($P66)+N($Q66)+N($R66))=0,"—未填单价","未填单价，已收 "&amp;TEXT((N($P66)+N($Q66)+N($R66)),"#,##0.00")),IF(N($V66)&gt;0.005,"欠 "&amp;TEXT(N($V66),"#,##0.00")&amp;IF(N($S66)&gt;0,"（开票未到账 "&amp;TEXT(N($S66),"#,##0.00")&amp;"）","")&amp;IF(N($U66)&gt;0,"（未开票 "&amp;TEXT(N($U66),"#,##0.00")&amp;"）",""),IF(N($V66)&lt;-0.005,"多收 "&amp;TEXT(-N($V66),"#,##0.00"),"✔ 已结清")))&amp;IF(N($T66)&gt;0,"｜到账未开票 "&amp;TEXT(N($T66),"#,##0.00")&amp;"，待补票","")&amp;IF(N($Q66)&gt;0,"｜收现 "&amp;TEXT(N($Q66),"#,##0.00"),"")&amp;IF(N($R66)&gt;0,"｜收款不开票 "&amp;TEXT(N($R66),"#,##0.00"),""))</f>
        <v/>
      </c>
      <c r="X66" s="195"/>
      <c r="AB66" s="192" t="str">
        <f aca="false">IF(OR(N($N66)=0,N($AA66)=0),"",ROUND(N($N66)/(1+N($AA66))*N($AA66),2))</f>
        <v/>
      </c>
      <c r="AC66" s="195"/>
      <c r="AD66" s="188"/>
      <c r="AE66" s="197" t="str">
        <f aca="false">IF($AM66="","",IF($AM66=1,IF($AN66&gt;=1,"一次性·已到收款期","一次性·未到期"),$AD66&amp;" 第"&amp;$AN66&amp;"/"&amp;$AM66&amp;"期"))</f>
        <v/>
      </c>
      <c r="AF66" s="193" t="str">
        <f aca="false">IF(OR($AM66="",N($L66)=0),"",ROUND(N($J66)*$AN66/$AM66,2)+N($K66))</f>
        <v/>
      </c>
      <c r="AG66" s="193" t="str">
        <f aca="false">IF($AF66="","",MAX(0,ROUND($AF66-(N($P66)+N($Q66)+N($R66)),2)))</f>
        <v/>
      </c>
      <c r="AH66" s="193" t="str">
        <f aca="false">IF(OR(TRIM($B66&amp;$C66)="",NOT(ISNUMBER($D66))),"",SUMIFS($V$3:$V$1001,$AJ$3:$AJ$1001,$AJ66,$D$3:$D$1001,"&lt;"&amp;$D66))</f>
        <v/>
      </c>
      <c r="AI66" s="193" t="str">
        <f aca="false">IF(TRIM($B66&amp;$C66)="","",SUMIFS($V$3:$V$1001,$AJ$3:$AJ$1001,$AJ66))</f>
        <v/>
      </c>
      <c r="AJ66" s="197" t="str">
        <f aca="false">IF(TRIM($B66&amp;$C66)="","",TRIM($B66)&amp;"｜"&amp;TRIM($C66))</f>
        <v/>
      </c>
      <c r="AK66" s="193" t="str">
        <f aca="false">IF(TRIM($B66&amp;$C66)="","",MIN(N($N66),N($P66)))</f>
        <v/>
      </c>
      <c r="AL66" s="198" t="str">
        <f aca="false">IF(ISNUMBER($D66),YEAR($D66),"")</f>
        <v/>
      </c>
      <c r="AM66" s="198" t="str">
        <f aca="false">IF(OR(TRIM($B66&amp;$C66)="",NOT(ISNUMBER($D66)),NOT(ISNUMBER($E66))),"",IF($E66&lt;$D66,"",IF(IF($AD66="半年付",2,IF($AD66="季度付",4,IF($AD66="月付",12,IF($AD66="半月付",24,1))))=1,1,MAX(1,ROUND(($E66-$D66+1)/365*IF($AD66="半年付",2,IF($AD66="季度付",4,IF($AD66="月付",12,IF($AD66="半月付",24,1)))),0)))))</f>
        <v/>
      </c>
      <c r="AN66" s="198" t="str">
        <f aca="true">IF($AM66="","",MIN($AM66,MAX(0,INT((TODAY()-付款宽限天数-$D66)/(($E66-$D66+1)/$AM66))+1)))</f>
        <v/>
      </c>
    </row>
    <row r="67" customFormat="false" ht="24" hidden="false" customHeight="false" outlineLevel="0" collapsed="false">
      <c r="F67" s="188" t="str">
        <f aca="true">IF(TRIM($B67&amp;$C67)="","",IF(OR(ISNUMBER(SEARCH("未",$A67)),ISNUMBER(SEARCH("送出",$A67)),AND(TRIM($A67)="",NOT(ISNUMBER($D67)),N($G67)=0)),"【合同未回】","")&amp;IF(NOT(ISNUMBER($E67)),IF(OR(ISNUMBER(SEARCH("未",$A67)),ISNUMBER(SEARCH("送出",$A67)),AND(TRIM($A67)="",NOT(ISNUMBER($D67)),N($G67)=0)),"","【未填合同期】"),IF($E67&lt;TODAY(),"【已到期】",IF($E67-TODAY()&lt;=提醒天数,"【即将到期，剩余"&amp;($E67-TODAY())&amp;"天】","【正常】")))&amp;IF(OR($AC67="安装免保",$AC67="技术免保",$AC67="质保期内"),"【"&amp;$AC67&amp;"】",""))</f>
        <v/>
      </c>
      <c r="J67" s="192" t="str">
        <f aca="false">IF(OR(N($G67)=0,N($H67)=0),"",ROUND(N($G67)*N($H67)*IF(N($I67)=0,1,N($I67)),2))</f>
        <v/>
      </c>
      <c r="L67" s="192" t="str">
        <f aca="false">IF(TRIM($B67&amp;$C67)="","",IF(AND(N($J67)=0,N($K67)=0),"",ROUND(N($J67)+N($K67),2)))</f>
        <v/>
      </c>
      <c r="R67" s="192"/>
      <c r="S67" s="193" t="str">
        <f aca="false">IF(TRIM($B67&amp;$C67)="","",IF(N($N67)=0,"",MAX(0,MIN(N($N67)-N($P67),N($V67)))))</f>
        <v/>
      </c>
      <c r="T67" s="193" t="str">
        <f aca="false">IF(TRIM($B67&amp;$C67)="","",IF(N($P67)&lt;=N($N67),"",N($P67)-N($N67)))</f>
        <v/>
      </c>
      <c r="U67" s="193" t="str">
        <f aca="false">IF(OR(TRIM($B67&amp;$C67)="",$V67=""),"",MAX(0,N($V67))-N($S67))</f>
        <v/>
      </c>
      <c r="V67" s="193" t="str">
        <f aca="false">IF(TRIM($B67&amp;$C67)="","",IF(AND(N($L67)=0,N($P67)+N($Q67)+N($R67)=0),"",ROUND(N($L67)-N($P67)-N($Q67)-N($R67),2)))</f>
        <v/>
      </c>
      <c r="W67" s="194" t="str">
        <f aca="false">IF(TRIM($B67&amp;$C67)="","",IF(N($L67)=0,IF((N($P67)+N($Q67)+N($R67))=0,"—未填单价","未填单价，已收 "&amp;TEXT((N($P67)+N($Q67)+N($R67)),"#,##0.00")),IF(N($V67)&gt;0.005,"欠 "&amp;TEXT(N($V67),"#,##0.00")&amp;IF(N($S67)&gt;0,"（开票未到账 "&amp;TEXT(N($S67),"#,##0.00")&amp;"）","")&amp;IF(N($U67)&gt;0,"（未开票 "&amp;TEXT(N($U67),"#,##0.00")&amp;"）",""),IF(N($V67)&lt;-0.005,"多收 "&amp;TEXT(-N($V67),"#,##0.00"),"✔ 已结清")))&amp;IF(N($T67)&gt;0,"｜到账未开票 "&amp;TEXT(N($T67),"#,##0.00")&amp;"，待补票","")&amp;IF(N($Q67)&gt;0,"｜收现 "&amp;TEXT(N($Q67),"#,##0.00"),"")&amp;IF(N($R67)&gt;0,"｜收款不开票 "&amp;TEXT(N($R67),"#,##0.00"),""))</f>
        <v/>
      </c>
      <c r="X67" s="195"/>
      <c r="AB67" s="192" t="str">
        <f aca="false">IF(OR(N($N67)=0,N($AA67)=0),"",ROUND(N($N67)/(1+N($AA67))*N($AA67),2))</f>
        <v/>
      </c>
      <c r="AC67" s="195"/>
      <c r="AD67" s="188"/>
      <c r="AE67" s="197" t="str">
        <f aca="false">IF($AM67="","",IF($AM67=1,IF($AN67&gt;=1,"一次性·已到收款期","一次性·未到期"),$AD67&amp;" 第"&amp;$AN67&amp;"/"&amp;$AM67&amp;"期"))</f>
        <v/>
      </c>
      <c r="AF67" s="193" t="str">
        <f aca="false">IF(OR($AM67="",N($L67)=0),"",ROUND(N($J67)*$AN67/$AM67,2)+N($K67))</f>
        <v/>
      </c>
      <c r="AG67" s="193" t="str">
        <f aca="false">IF($AF67="","",MAX(0,ROUND($AF67-(N($P67)+N($Q67)+N($R67)),2)))</f>
        <v/>
      </c>
      <c r="AH67" s="193" t="str">
        <f aca="false">IF(OR(TRIM($B67&amp;$C67)="",NOT(ISNUMBER($D67))),"",SUMIFS($V$3:$V$1001,$AJ$3:$AJ$1001,$AJ67,$D$3:$D$1001,"&lt;"&amp;$D67))</f>
        <v/>
      </c>
      <c r="AI67" s="193" t="str">
        <f aca="false">IF(TRIM($B67&amp;$C67)="","",SUMIFS($V$3:$V$1001,$AJ$3:$AJ$1001,$AJ67))</f>
        <v/>
      </c>
      <c r="AJ67" s="197" t="str">
        <f aca="false">IF(TRIM($B67&amp;$C67)="","",TRIM($B67)&amp;"｜"&amp;TRIM($C67))</f>
        <v/>
      </c>
      <c r="AK67" s="193" t="str">
        <f aca="false">IF(TRIM($B67&amp;$C67)="","",MIN(N($N67),N($P67)))</f>
        <v/>
      </c>
      <c r="AL67" s="198" t="str">
        <f aca="false">IF(ISNUMBER($D67),YEAR($D67),"")</f>
        <v/>
      </c>
      <c r="AM67" s="198" t="str">
        <f aca="false">IF(OR(TRIM($B67&amp;$C67)="",NOT(ISNUMBER($D67)),NOT(ISNUMBER($E67))),"",IF($E67&lt;$D67,"",IF(IF($AD67="半年付",2,IF($AD67="季度付",4,IF($AD67="月付",12,IF($AD67="半月付",24,1))))=1,1,MAX(1,ROUND(($E67-$D67+1)/365*IF($AD67="半年付",2,IF($AD67="季度付",4,IF($AD67="月付",12,IF($AD67="半月付",24,1)))),0)))))</f>
        <v/>
      </c>
      <c r="AN67" s="198" t="str">
        <f aca="true">IF($AM67="","",MIN($AM67,MAX(0,INT((TODAY()-付款宽限天数-$D67)/(($E67-$D67+1)/$AM67))+1)))</f>
        <v/>
      </c>
    </row>
    <row r="68" customFormat="false" ht="24" hidden="false" customHeight="false" outlineLevel="0" collapsed="false">
      <c r="F68" s="188" t="str">
        <f aca="true">IF(TRIM($B68&amp;$C68)="","",IF(OR(ISNUMBER(SEARCH("未",$A68)),ISNUMBER(SEARCH("送出",$A68)),AND(TRIM($A68)="",NOT(ISNUMBER($D68)),N($G68)=0)),"【合同未回】","")&amp;IF(NOT(ISNUMBER($E68)),IF(OR(ISNUMBER(SEARCH("未",$A68)),ISNUMBER(SEARCH("送出",$A68)),AND(TRIM($A68)="",NOT(ISNUMBER($D68)),N($G68)=0)),"","【未填合同期】"),IF($E68&lt;TODAY(),"【已到期】",IF($E68-TODAY()&lt;=提醒天数,"【即将到期，剩余"&amp;($E68-TODAY())&amp;"天】","【正常】")))&amp;IF(OR($AC68="安装免保",$AC68="技术免保",$AC68="质保期内"),"【"&amp;$AC68&amp;"】",""))</f>
        <v/>
      </c>
      <c r="J68" s="192" t="str">
        <f aca="false">IF(OR(N($G68)=0,N($H68)=0),"",ROUND(N($G68)*N($H68)*IF(N($I68)=0,1,N($I68)),2))</f>
        <v/>
      </c>
      <c r="L68" s="192" t="str">
        <f aca="false">IF(TRIM($B68&amp;$C68)="","",IF(AND(N($J68)=0,N($K68)=0),"",ROUND(N($J68)+N($K68),2)))</f>
        <v/>
      </c>
      <c r="R68" s="192"/>
      <c r="S68" s="193" t="str">
        <f aca="false">IF(TRIM($B68&amp;$C68)="","",IF(N($N68)=0,"",MAX(0,MIN(N($N68)-N($P68),N($V68)))))</f>
        <v/>
      </c>
      <c r="T68" s="193" t="str">
        <f aca="false">IF(TRIM($B68&amp;$C68)="","",IF(N($P68)&lt;=N($N68),"",N($P68)-N($N68)))</f>
        <v/>
      </c>
      <c r="U68" s="193" t="str">
        <f aca="false">IF(OR(TRIM($B68&amp;$C68)="",$V68=""),"",MAX(0,N($V68))-N($S68))</f>
        <v/>
      </c>
      <c r="V68" s="193" t="str">
        <f aca="false">IF(TRIM($B68&amp;$C68)="","",IF(AND(N($L68)=0,N($P68)+N($Q68)+N($R68)=0),"",ROUND(N($L68)-N($P68)-N($Q68)-N($R68),2)))</f>
        <v/>
      </c>
      <c r="W68" s="194" t="str">
        <f aca="false">IF(TRIM($B68&amp;$C68)="","",IF(N($L68)=0,IF((N($P68)+N($Q68)+N($R68))=0,"—未填单价","未填单价，已收 "&amp;TEXT((N($P68)+N($Q68)+N($R68)),"#,##0.00")),IF(N($V68)&gt;0.005,"欠 "&amp;TEXT(N($V68),"#,##0.00")&amp;IF(N($S68)&gt;0,"（开票未到账 "&amp;TEXT(N($S68),"#,##0.00")&amp;"）","")&amp;IF(N($U68)&gt;0,"（未开票 "&amp;TEXT(N($U68),"#,##0.00")&amp;"）",""),IF(N($V68)&lt;-0.005,"多收 "&amp;TEXT(-N($V68),"#,##0.00"),"✔ 已结清")))&amp;IF(N($T68)&gt;0,"｜到账未开票 "&amp;TEXT(N($T68),"#,##0.00")&amp;"，待补票","")&amp;IF(N($Q68)&gt;0,"｜收现 "&amp;TEXT(N($Q68),"#,##0.00"),"")&amp;IF(N($R68)&gt;0,"｜收款不开票 "&amp;TEXT(N($R68),"#,##0.00"),""))</f>
        <v/>
      </c>
      <c r="X68" s="195"/>
      <c r="AB68" s="192" t="str">
        <f aca="false">IF(OR(N($N68)=0,N($AA68)=0),"",ROUND(N($N68)/(1+N($AA68))*N($AA68),2))</f>
        <v/>
      </c>
      <c r="AC68" s="195"/>
      <c r="AD68" s="188"/>
      <c r="AE68" s="197" t="str">
        <f aca="false">IF($AM68="","",IF($AM68=1,IF($AN68&gt;=1,"一次性·已到收款期","一次性·未到期"),$AD68&amp;" 第"&amp;$AN68&amp;"/"&amp;$AM68&amp;"期"))</f>
        <v/>
      </c>
      <c r="AF68" s="193" t="str">
        <f aca="false">IF(OR($AM68="",N($L68)=0),"",ROUND(N($J68)*$AN68/$AM68,2)+N($K68))</f>
        <v/>
      </c>
      <c r="AG68" s="193" t="str">
        <f aca="false">IF($AF68="","",MAX(0,ROUND($AF68-(N($P68)+N($Q68)+N($R68)),2)))</f>
        <v/>
      </c>
      <c r="AH68" s="193" t="str">
        <f aca="false">IF(OR(TRIM($B68&amp;$C68)="",NOT(ISNUMBER($D68))),"",SUMIFS($V$3:$V$1001,$AJ$3:$AJ$1001,$AJ68,$D$3:$D$1001,"&lt;"&amp;$D68))</f>
        <v/>
      </c>
      <c r="AI68" s="193" t="str">
        <f aca="false">IF(TRIM($B68&amp;$C68)="","",SUMIFS($V$3:$V$1001,$AJ$3:$AJ$1001,$AJ68))</f>
        <v/>
      </c>
      <c r="AJ68" s="197" t="str">
        <f aca="false">IF(TRIM($B68&amp;$C68)="","",TRIM($B68)&amp;"｜"&amp;TRIM($C68))</f>
        <v/>
      </c>
      <c r="AK68" s="193" t="str">
        <f aca="false">IF(TRIM($B68&amp;$C68)="","",MIN(N($N68),N($P68)))</f>
        <v/>
      </c>
      <c r="AL68" s="198" t="str">
        <f aca="false">IF(ISNUMBER($D68),YEAR($D68),"")</f>
        <v/>
      </c>
      <c r="AM68" s="198" t="str">
        <f aca="false">IF(OR(TRIM($B68&amp;$C68)="",NOT(ISNUMBER($D68)),NOT(ISNUMBER($E68))),"",IF($E68&lt;$D68,"",IF(IF($AD68="半年付",2,IF($AD68="季度付",4,IF($AD68="月付",12,IF($AD68="半月付",24,1))))=1,1,MAX(1,ROUND(($E68-$D68+1)/365*IF($AD68="半年付",2,IF($AD68="季度付",4,IF($AD68="月付",12,IF($AD68="半月付",24,1)))),0)))))</f>
        <v/>
      </c>
      <c r="AN68" s="198" t="str">
        <f aca="true">IF($AM68="","",MIN($AM68,MAX(0,INT((TODAY()-付款宽限天数-$D68)/(($E68-$D68+1)/$AM68))+1)))</f>
        <v/>
      </c>
    </row>
    <row r="69" customFormat="false" ht="24" hidden="false" customHeight="false" outlineLevel="0" collapsed="false">
      <c r="F69" s="188" t="str">
        <f aca="true">IF(TRIM($B69&amp;$C69)="","",IF(OR(ISNUMBER(SEARCH("未",$A69)),ISNUMBER(SEARCH("送出",$A69)),AND(TRIM($A69)="",NOT(ISNUMBER($D69)),N($G69)=0)),"【合同未回】","")&amp;IF(NOT(ISNUMBER($E69)),IF(OR(ISNUMBER(SEARCH("未",$A69)),ISNUMBER(SEARCH("送出",$A69)),AND(TRIM($A69)="",NOT(ISNUMBER($D69)),N($G69)=0)),"","【未填合同期】"),IF($E69&lt;TODAY(),"【已到期】",IF($E69-TODAY()&lt;=提醒天数,"【即将到期，剩余"&amp;($E69-TODAY())&amp;"天】","【正常】")))&amp;IF(OR($AC69="安装免保",$AC69="技术免保",$AC69="质保期内"),"【"&amp;$AC69&amp;"】",""))</f>
        <v/>
      </c>
      <c r="J69" s="192" t="str">
        <f aca="false">IF(OR(N($G69)=0,N($H69)=0),"",ROUND(N($G69)*N($H69)*IF(N($I69)=0,1,N($I69)),2))</f>
        <v/>
      </c>
      <c r="L69" s="192" t="str">
        <f aca="false">IF(TRIM($B69&amp;$C69)="","",IF(AND(N($J69)=0,N($K69)=0),"",ROUND(N($J69)+N($K69),2)))</f>
        <v/>
      </c>
      <c r="R69" s="192"/>
      <c r="S69" s="193" t="str">
        <f aca="false">IF(TRIM($B69&amp;$C69)="","",IF(N($N69)=0,"",MAX(0,MIN(N($N69)-N($P69),N($V69)))))</f>
        <v/>
      </c>
      <c r="T69" s="193" t="str">
        <f aca="false">IF(TRIM($B69&amp;$C69)="","",IF(N($P69)&lt;=N($N69),"",N($P69)-N($N69)))</f>
        <v/>
      </c>
      <c r="U69" s="193" t="str">
        <f aca="false">IF(OR(TRIM($B69&amp;$C69)="",$V69=""),"",MAX(0,N($V69))-N($S69))</f>
        <v/>
      </c>
      <c r="V69" s="193" t="str">
        <f aca="false">IF(TRIM($B69&amp;$C69)="","",IF(AND(N($L69)=0,N($P69)+N($Q69)+N($R69)=0),"",ROUND(N($L69)-N($P69)-N($Q69)-N($R69),2)))</f>
        <v/>
      </c>
      <c r="W69" s="194" t="str">
        <f aca="false">IF(TRIM($B69&amp;$C69)="","",IF(N($L69)=0,IF((N($P69)+N($Q69)+N($R69))=0,"—未填单价","未填单价，已收 "&amp;TEXT((N($P69)+N($Q69)+N($R69)),"#,##0.00")),IF(N($V69)&gt;0.005,"欠 "&amp;TEXT(N($V69),"#,##0.00")&amp;IF(N($S69)&gt;0,"（开票未到账 "&amp;TEXT(N($S69),"#,##0.00")&amp;"）","")&amp;IF(N($U69)&gt;0,"（未开票 "&amp;TEXT(N($U69),"#,##0.00")&amp;"）",""),IF(N($V69)&lt;-0.005,"多收 "&amp;TEXT(-N($V69),"#,##0.00"),"✔ 已结清")))&amp;IF(N($T69)&gt;0,"｜到账未开票 "&amp;TEXT(N($T69),"#,##0.00")&amp;"，待补票","")&amp;IF(N($Q69)&gt;0,"｜收现 "&amp;TEXT(N($Q69),"#,##0.00"),"")&amp;IF(N($R69)&gt;0,"｜收款不开票 "&amp;TEXT(N($R69),"#,##0.00"),""))</f>
        <v/>
      </c>
      <c r="X69" s="195"/>
      <c r="AB69" s="192" t="str">
        <f aca="false">IF(OR(N($N69)=0,N($AA69)=0),"",ROUND(N($N69)/(1+N($AA69))*N($AA69),2))</f>
        <v/>
      </c>
      <c r="AC69" s="195"/>
      <c r="AD69" s="188"/>
      <c r="AE69" s="197" t="str">
        <f aca="false">IF($AM69="","",IF($AM69=1,IF($AN69&gt;=1,"一次性·已到收款期","一次性·未到期"),$AD69&amp;" 第"&amp;$AN69&amp;"/"&amp;$AM69&amp;"期"))</f>
        <v/>
      </c>
      <c r="AF69" s="193" t="str">
        <f aca="false">IF(OR($AM69="",N($L69)=0),"",ROUND(N($J69)*$AN69/$AM69,2)+N($K69))</f>
        <v/>
      </c>
      <c r="AG69" s="193" t="str">
        <f aca="false">IF($AF69="","",MAX(0,ROUND($AF69-(N($P69)+N($Q69)+N($R69)),2)))</f>
        <v/>
      </c>
      <c r="AH69" s="193" t="str">
        <f aca="false">IF(OR(TRIM($B69&amp;$C69)="",NOT(ISNUMBER($D69))),"",SUMIFS($V$3:$V$1001,$AJ$3:$AJ$1001,$AJ69,$D$3:$D$1001,"&lt;"&amp;$D69))</f>
        <v/>
      </c>
      <c r="AI69" s="193" t="str">
        <f aca="false">IF(TRIM($B69&amp;$C69)="","",SUMIFS($V$3:$V$1001,$AJ$3:$AJ$1001,$AJ69))</f>
        <v/>
      </c>
      <c r="AJ69" s="197" t="str">
        <f aca="false">IF(TRIM($B69&amp;$C69)="","",TRIM($B69)&amp;"｜"&amp;TRIM($C69))</f>
        <v/>
      </c>
      <c r="AK69" s="193" t="str">
        <f aca="false">IF(TRIM($B69&amp;$C69)="","",MIN(N($N69),N($P69)))</f>
        <v/>
      </c>
      <c r="AL69" s="198" t="str">
        <f aca="false">IF(ISNUMBER($D69),YEAR($D69),"")</f>
        <v/>
      </c>
      <c r="AM69" s="198" t="str">
        <f aca="false">IF(OR(TRIM($B69&amp;$C69)="",NOT(ISNUMBER($D69)),NOT(ISNUMBER($E69))),"",IF($E69&lt;$D69,"",IF(IF($AD69="半年付",2,IF($AD69="季度付",4,IF($AD69="月付",12,IF($AD69="半月付",24,1))))=1,1,MAX(1,ROUND(($E69-$D69+1)/365*IF($AD69="半年付",2,IF($AD69="季度付",4,IF($AD69="月付",12,IF($AD69="半月付",24,1)))),0)))))</f>
        <v/>
      </c>
      <c r="AN69" s="198" t="str">
        <f aca="true">IF($AM69="","",MIN($AM69,MAX(0,INT((TODAY()-付款宽限天数-$D69)/(($E69-$D69+1)/$AM69))+1)))</f>
        <v/>
      </c>
    </row>
    <row r="70" customFormat="false" ht="24" hidden="false" customHeight="false" outlineLevel="0" collapsed="false">
      <c r="F70" s="188" t="str">
        <f aca="true">IF(TRIM($B70&amp;$C70)="","",IF(OR(ISNUMBER(SEARCH("未",$A70)),ISNUMBER(SEARCH("送出",$A70)),AND(TRIM($A70)="",NOT(ISNUMBER($D70)),N($G70)=0)),"【合同未回】","")&amp;IF(NOT(ISNUMBER($E70)),IF(OR(ISNUMBER(SEARCH("未",$A70)),ISNUMBER(SEARCH("送出",$A70)),AND(TRIM($A70)="",NOT(ISNUMBER($D70)),N($G70)=0)),"","【未填合同期】"),IF($E70&lt;TODAY(),"【已到期】",IF($E70-TODAY()&lt;=提醒天数,"【即将到期，剩余"&amp;($E70-TODAY())&amp;"天】","【正常】")))&amp;IF(OR($AC70="安装免保",$AC70="技术免保",$AC70="质保期内"),"【"&amp;$AC70&amp;"】",""))</f>
        <v/>
      </c>
      <c r="J70" s="192" t="str">
        <f aca="false">IF(OR(N($G70)=0,N($H70)=0),"",ROUND(N($G70)*N($H70)*IF(N($I70)=0,1,N($I70)),2))</f>
        <v/>
      </c>
      <c r="L70" s="192" t="str">
        <f aca="false">IF(TRIM($B70&amp;$C70)="","",IF(AND(N($J70)=0,N($K70)=0),"",ROUND(N($J70)+N($K70),2)))</f>
        <v/>
      </c>
      <c r="R70" s="192"/>
      <c r="S70" s="193" t="str">
        <f aca="false">IF(TRIM($B70&amp;$C70)="","",IF(N($N70)=0,"",MAX(0,MIN(N($N70)-N($P70),N($V70)))))</f>
        <v/>
      </c>
      <c r="T70" s="193" t="str">
        <f aca="false">IF(TRIM($B70&amp;$C70)="","",IF(N($P70)&lt;=N($N70),"",N($P70)-N($N70)))</f>
        <v/>
      </c>
      <c r="U70" s="193" t="str">
        <f aca="false">IF(OR(TRIM($B70&amp;$C70)="",$V70=""),"",MAX(0,N($V70))-N($S70))</f>
        <v/>
      </c>
      <c r="V70" s="193" t="str">
        <f aca="false">IF(TRIM($B70&amp;$C70)="","",IF(AND(N($L70)=0,N($P70)+N($Q70)+N($R70)=0),"",ROUND(N($L70)-N($P70)-N($Q70)-N($R70),2)))</f>
        <v/>
      </c>
      <c r="W70" s="194" t="str">
        <f aca="false">IF(TRIM($B70&amp;$C70)="","",IF(N($L70)=0,IF((N($P70)+N($Q70)+N($R70))=0,"—未填单价","未填单价，已收 "&amp;TEXT((N($P70)+N($Q70)+N($R70)),"#,##0.00")),IF(N($V70)&gt;0.005,"欠 "&amp;TEXT(N($V70),"#,##0.00")&amp;IF(N($S70)&gt;0,"（开票未到账 "&amp;TEXT(N($S70),"#,##0.00")&amp;"）","")&amp;IF(N($U70)&gt;0,"（未开票 "&amp;TEXT(N($U70),"#,##0.00")&amp;"）",""),IF(N($V70)&lt;-0.005,"多收 "&amp;TEXT(-N($V70),"#,##0.00"),"✔ 已结清")))&amp;IF(N($T70)&gt;0,"｜到账未开票 "&amp;TEXT(N($T70),"#,##0.00")&amp;"，待补票","")&amp;IF(N($Q70)&gt;0,"｜收现 "&amp;TEXT(N($Q70),"#,##0.00"),"")&amp;IF(N($R70)&gt;0,"｜收款不开票 "&amp;TEXT(N($R70),"#,##0.00"),""))</f>
        <v/>
      </c>
      <c r="X70" s="195"/>
      <c r="AB70" s="192" t="str">
        <f aca="false">IF(OR(N($N70)=0,N($AA70)=0),"",ROUND(N($N70)/(1+N($AA70))*N($AA70),2))</f>
        <v/>
      </c>
      <c r="AC70" s="195"/>
      <c r="AD70" s="188"/>
      <c r="AE70" s="197" t="str">
        <f aca="false">IF($AM70="","",IF($AM70=1,IF($AN70&gt;=1,"一次性·已到收款期","一次性·未到期"),$AD70&amp;" 第"&amp;$AN70&amp;"/"&amp;$AM70&amp;"期"))</f>
        <v/>
      </c>
      <c r="AF70" s="193" t="str">
        <f aca="false">IF(OR($AM70="",N($L70)=0),"",ROUND(N($J70)*$AN70/$AM70,2)+N($K70))</f>
        <v/>
      </c>
      <c r="AG70" s="193" t="str">
        <f aca="false">IF($AF70="","",MAX(0,ROUND($AF70-(N($P70)+N($Q70)+N($R70)),2)))</f>
        <v/>
      </c>
      <c r="AH70" s="193" t="str">
        <f aca="false">IF(OR(TRIM($B70&amp;$C70)="",NOT(ISNUMBER($D70))),"",SUMIFS($V$3:$V$1001,$AJ$3:$AJ$1001,$AJ70,$D$3:$D$1001,"&lt;"&amp;$D70))</f>
        <v/>
      </c>
      <c r="AI70" s="193" t="str">
        <f aca="false">IF(TRIM($B70&amp;$C70)="","",SUMIFS($V$3:$V$1001,$AJ$3:$AJ$1001,$AJ70))</f>
        <v/>
      </c>
      <c r="AJ70" s="197" t="str">
        <f aca="false">IF(TRIM($B70&amp;$C70)="","",TRIM($B70)&amp;"｜"&amp;TRIM($C70))</f>
        <v/>
      </c>
      <c r="AK70" s="193" t="str">
        <f aca="false">IF(TRIM($B70&amp;$C70)="","",MIN(N($N70),N($P70)))</f>
        <v/>
      </c>
      <c r="AL70" s="198" t="str">
        <f aca="false">IF(ISNUMBER($D70),YEAR($D70),"")</f>
        <v/>
      </c>
      <c r="AM70" s="198" t="str">
        <f aca="false">IF(OR(TRIM($B70&amp;$C70)="",NOT(ISNUMBER($D70)),NOT(ISNUMBER($E70))),"",IF($E70&lt;$D70,"",IF(IF($AD70="半年付",2,IF($AD70="季度付",4,IF($AD70="月付",12,IF($AD70="半月付",24,1))))=1,1,MAX(1,ROUND(($E70-$D70+1)/365*IF($AD70="半年付",2,IF($AD70="季度付",4,IF($AD70="月付",12,IF($AD70="半月付",24,1)))),0)))))</f>
        <v/>
      </c>
      <c r="AN70" s="198" t="str">
        <f aca="true">IF($AM70="","",MIN($AM70,MAX(0,INT((TODAY()-付款宽限天数-$D70)/(($E70-$D70+1)/$AM70))+1)))</f>
        <v/>
      </c>
    </row>
    <row r="71" customFormat="false" ht="24" hidden="false" customHeight="false" outlineLevel="0" collapsed="false">
      <c r="F71" s="188" t="str">
        <f aca="true">IF(TRIM($B71&amp;$C71)="","",IF(OR(ISNUMBER(SEARCH("未",$A71)),ISNUMBER(SEARCH("送出",$A71)),AND(TRIM($A71)="",NOT(ISNUMBER($D71)),N($G71)=0)),"【合同未回】","")&amp;IF(NOT(ISNUMBER($E71)),IF(OR(ISNUMBER(SEARCH("未",$A71)),ISNUMBER(SEARCH("送出",$A71)),AND(TRIM($A71)="",NOT(ISNUMBER($D71)),N($G71)=0)),"","【未填合同期】"),IF($E71&lt;TODAY(),"【已到期】",IF($E71-TODAY()&lt;=提醒天数,"【即将到期，剩余"&amp;($E71-TODAY())&amp;"天】","【正常】")))&amp;IF(OR($AC71="安装免保",$AC71="技术免保",$AC71="质保期内"),"【"&amp;$AC71&amp;"】",""))</f>
        <v/>
      </c>
      <c r="J71" s="192" t="str">
        <f aca="false">IF(OR(N($G71)=0,N($H71)=0),"",ROUND(N($G71)*N($H71)*IF(N($I71)=0,1,N($I71)),2))</f>
        <v/>
      </c>
      <c r="L71" s="192" t="str">
        <f aca="false">IF(TRIM($B71&amp;$C71)="","",IF(AND(N($J71)=0,N($K71)=0),"",ROUND(N($J71)+N($K71),2)))</f>
        <v/>
      </c>
      <c r="R71" s="192"/>
      <c r="S71" s="193" t="str">
        <f aca="false">IF(TRIM($B71&amp;$C71)="","",IF(N($N71)=0,"",MAX(0,MIN(N($N71)-N($P71),N($V71)))))</f>
        <v/>
      </c>
      <c r="T71" s="193" t="str">
        <f aca="false">IF(TRIM($B71&amp;$C71)="","",IF(N($P71)&lt;=N($N71),"",N($P71)-N($N71)))</f>
        <v/>
      </c>
      <c r="U71" s="193" t="str">
        <f aca="false">IF(OR(TRIM($B71&amp;$C71)="",$V71=""),"",MAX(0,N($V71))-N($S71))</f>
        <v/>
      </c>
      <c r="V71" s="193" t="str">
        <f aca="false">IF(TRIM($B71&amp;$C71)="","",IF(AND(N($L71)=0,N($P71)+N($Q71)+N($R71)=0),"",ROUND(N($L71)-N($P71)-N($Q71)-N($R71),2)))</f>
        <v/>
      </c>
      <c r="W71" s="194" t="str">
        <f aca="false">IF(TRIM($B71&amp;$C71)="","",IF(N($L71)=0,IF((N($P71)+N($Q71)+N($R71))=0,"—未填单价","未填单价，已收 "&amp;TEXT((N($P71)+N($Q71)+N($R71)),"#,##0.00")),IF(N($V71)&gt;0.005,"欠 "&amp;TEXT(N($V71),"#,##0.00")&amp;IF(N($S71)&gt;0,"（开票未到账 "&amp;TEXT(N($S71),"#,##0.00")&amp;"）","")&amp;IF(N($U71)&gt;0,"（未开票 "&amp;TEXT(N($U71),"#,##0.00")&amp;"）",""),IF(N($V71)&lt;-0.005,"多收 "&amp;TEXT(-N($V71),"#,##0.00"),"✔ 已结清")))&amp;IF(N($T71)&gt;0,"｜到账未开票 "&amp;TEXT(N($T71),"#,##0.00")&amp;"，待补票","")&amp;IF(N($Q71)&gt;0,"｜收现 "&amp;TEXT(N($Q71),"#,##0.00"),"")&amp;IF(N($R71)&gt;0,"｜收款不开票 "&amp;TEXT(N($R71),"#,##0.00"),""))</f>
        <v/>
      </c>
      <c r="X71" s="195"/>
      <c r="AB71" s="192" t="str">
        <f aca="false">IF(OR(N($N71)=0,N($AA71)=0),"",ROUND(N($N71)/(1+N($AA71))*N($AA71),2))</f>
        <v/>
      </c>
      <c r="AC71" s="195"/>
      <c r="AD71" s="188"/>
      <c r="AE71" s="197" t="str">
        <f aca="false">IF($AM71="","",IF($AM71=1,IF($AN71&gt;=1,"一次性·已到收款期","一次性·未到期"),$AD71&amp;" 第"&amp;$AN71&amp;"/"&amp;$AM71&amp;"期"))</f>
        <v/>
      </c>
      <c r="AF71" s="193" t="str">
        <f aca="false">IF(OR($AM71="",N($L71)=0),"",ROUND(N($J71)*$AN71/$AM71,2)+N($K71))</f>
        <v/>
      </c>
      <c r="AG71" s="193" t="str">
        <f aca="false">IF($AF71="","",MAX(0,ROUND($AF71-(N($P71)+N($Q71)+N($R71)),2)))</f>
        <v/>
      </c>
      <c r="AH71" s="193" t="str">
        <f aca="false">IF(OR(TRIM($B71&amp;$C71)="",NOT(ISNUMBER($D71))),"",SUMIFS($V$3:$V$1001,$AJ$3:$AJ$1001,$AJ71,$D$3:$D$1001,"&lt;"&amp;$D71))</f>
        <v/>
      </c>
      <c r="AI71" s="193" t="str">
        <f aca="false">IF(TRIM($B71&amp;$C71)="","",SUMIFS($V$3:$V$1001,$AJ$3:$AJ$1001,$AJ71))</f>
        <v/>
      </c>
      <c r="AJ71" s="197" t="str">
        <f aca="false">IF(TRIM($B71&amp;$C71)="","",TRIM($B71)&amp;"｜"&amp;TRIM($C71))</f>
        <v/>
      </c>
      <c r="AK71" s="193" t="str">
        <f aca="false">IF(TRIM($B71&amp;$C71)="","",MIN(N($N71),N($P71)))</f>
        <v/>
      </c>
      <c r="AL71" s="198" t="str">
        <f aca="false">IF(ISNUMBER($D71),YEAR($D71),"")</f>
        <v/>
      </c>
      <c r="AM71" s="198" t="str">
        <f aca="false">IF(OR(TRIM($B71&amp;$C71)="",NOT(ISNUMBER($D71)),NOT(ISNUMBER($E71))),"",IF($E71&lt;$D71,"",IF(IF($AD71="半年付",2,IF($AD71="季度付",4,IF($AD71="月付",12,IF($AD71="半月付",24,1))))=1,1,MAX(1,ROUND(($E71-$D71+1)/365*IF($AD71="半年付",2,IF($AD71="季度付",4,IF($AD71="月付",12,IF($AD71="半月付",24,1)))),0)))))</f>
        <v/>
      </c>
      <c r="AN71" s="198" t="str">
        <f aca="true">IF($AM71="","",MIN($AM71,MAX(0,INT((TODAY()-付款宽限天数-$D71)/(($E71-$D71+1)/$AM71))+1)))</f>
        <v/>
      </c>
    </row>
    <row r="72" customFormat="false" ht="24" hidden="false" customHeight="false" outlineLevel="0" collapsed="false">
      <c r="F72" s="188" t="str">
        <f aca="true">IF(TRIM($B72&amp;$C72)="","",IF(OR(ISNUMBER(SEARCH("未",$A72)),ISNUMBER(SEARCH("送出",$A72)),AND(TRIM($A72)="",NOT(ISNUMBER($D72)),N($G72)=0)),"【合同未回】","")&amp;IF(NOT(ISNUMBER($E72)),IF(OR(ISNUMBER(SEARCH("未",$A72)),ISNUMBER(SEARCH("送出",$A72)),AND(TRIM($A72)="",NOT(ISNUMBER($D72)),N($G72)=0)),"","【未填合同期】"),IF($E72&lt;TODAY(),"【已到期】",IF($E72-TODAY()&lt;=提醒天数,"【即将到期，剩余"&amp;($E72-TODAY())&amp;"天】","【正常】")))&amp;IF(OR($AC72="安装免保",$AC72="技术免保",$AC72="质保期内"),"【"&amp;$AC72&amp;"】",""))</f>
        <v/>
      </c>
      <c r="J72" s="192" t="str">
        <f aca="false">IF(OR(N($G72)=0,N($H72)=0),"",ROUND(N($G72)*N($H72)*IF(N($I72)=0,1,N($I72)),2))</f>
        <v/>
      </c>
      <c r="L72" s="192" t="str">
        <f aca="false">IF(TRIM($B72&amp;$C72)="","",IF(AND(N($J72)=0,N($K72)=0),"",ROUND(N($J72)+N($K72),2)))</f>
        <v/>
      </c>
      <c r="R72" s="192"/>
      <c r="S72" s="193" t="str">
        <f aca="false">IF(TRIM($B72&amp;$C72)="","",IF(N($N72)=0,"",MAX(0,MIN(N($N72)-N($P72),N($V72)))))</f>
        <v/>
      </c>
      <c r="T72" s="193" t="str">
        <f aca="false">IF(TRIM($B72&amp;$C72)="","",IF(N($P72)&lt;=N($N72),"",N($P72)-N($N72)))</f>
        <v/>
      </c>
      <c r="U72" s="193" t="str">
        <f aca="false">IF(OR(TRIM($B72&amp;$C72)="",$V72=""),"",MAX(0,N($V72))-N($S72))</f>
        <v/>
      </c>
      <c r="V72" s="193" t="str">
        <f aca="false">IF(TRIM($B72&amp;$C72)="","",IF(AND(N($L72)=0,N($P72)+N($Q72)+N($R72)=0),"",ROUND(N($L72)-N($P72)-N($Q72)-N($R72),2)))</f>
        <v/>
      </c>
      <c r="W72" s="194" t="str">
        <f aca="false">IF(TRIM($B72&amp;$C72)="","",IF(N($L72)=0,IF((N($P72)+N($Q72)+N($R72))=0,"—未填单价","未填单价，已收 "&amp;TEXT((N($P72)+N($Q72)+N($R72)),"#,##0.00")),IF(N($V72)&gt;0.005,"欠 "&amp;TEXT(N($V72),"#,##0.00")&amp;IF(N($S72)&gt;0,"（开票未到账 "&amp;TEXT(N($S72),"#,##0.00")&amp;"）","")&amp;IF(N($U72)&gt;0,"（未开票 "&amp;TEXT(N($U72),"#,##0.00")&amp;"）",""),IF(N($V72)&lt;-0.005,"多收 "&amp;TEXT(-N($V72),"#,##0.00"),"✔ 已结清")))&amp;IF(N($T72)&gt;0,"｜到账未开票 "&amp;TEXT(N($T72),"#,##0.00")&amp;"，待补票","")&amp;IF(N($Q72)&gt;0,"｜收现 "&amp;TEXT(N($Q72),"#,##0.00"),"")&amp;IF(N($R72)&gt;0,"｜收款不开票 "&amp;TEXT(N($R72),"#,##0.00"),""))</f>
        <v/>
      </c>
      <c r="X72" s="195"/>
      <c r="AB72" s="192" t="str">
        <f aca="false">IF(OR(N($N72)=0,N($AA72)=0),"",ROUND(N($N72)/(1+N($AA72))*N($AA72),2))</f>
        <v/>
      </c>
      <c r="AC72" s="195"/>
      <c r="AD72" s="188"/>
      <c r="AE72" s="197" t="str">
        <f aca="false">IF($AM72="","",IF($AM72=1,IF($AN72&gt;=1,"一次性·已到收款期","一次性·未到期"),$AD72&amp;" 第"&amp;$AN72&amp;"/"&amp;$AM72&amp;"期"))</f>
        <v/>
      </c>
      <c r="AF72" s="193" t="str">
        <f aca="false">IF(OR($AM72="",N($L72)=0),"",ROUND(N($J72)*$AN72/$AM72,2)+N($K72))</f>
        <v/>
      </c>
      <c r="AG72" s="193" t="str">
        <f aca="false">IF($AF72="","",MAX(0,ROUND($AF72-(N($P72)+N($Q72)+N($R72)),2)))</f>
        <v/>
      </c>
      <c r="AH72" s="193" t="str">
        <f aca="false">IF(OR(TRIM($B72&amp;$C72)="",NOT(ISNUMBER($D72))),"",SUMIFS($V$3:$V$1001,$AJ$3:$AJ$1001,$AJ72,$D$3:$D$1001,"&lt;"&amp;$D72))</f>
        <v/>
      </c>
      <c r="AI72" s="193" t="str">
        <f aca="false">IF(TRIM($B72&amp;$C72)="","",SUMIFS($V$3:$V$1001,$AJ$3:$AJ$1001,$AJ72))</f>
        <v/>
      </c>
      <c r="AJ72" s="197" t="str">
        <f aca="false">IF(TRIM($B72&amp;$C72)="","",TRIM($B72)&amp;"｜"&amp;TRIM($C72))</f>
        <v/>
      </c>
      <c r="AK72" s="193" t="str">
        <f aca="false">IF(TRIM($B72&amp;$C72)="","",MIN(N($N72),N($P72)))</f>
        <v/>
      </c>
      <c r="AL72" s="198" t="str">
        <f aca="false">IF(ISNUMBER($D72),YEAR($D72),"")</f>
        <v/>
      </c>
      <c r="AM72" s="198" t="str">
        <f aca="false">IF(OR(TRIM($B72&amp;$C72)="",NOT(ISNUMBER($D72)),NOT(ISNUMBER($E72))),"",IF($E72&lt;$D72,"",IF(IF($AD72="半年付",2,IF($AD72="季度付",4,IF($AD72="月付",12,IF($AD72="半月付",24,1))))=1,1,MAX(1,ROUND(($E72-$D72+1)/365*IF($AD72="半年付",2,IF($AD72="季度付",4,IF($AD72="月付",12,IF($AD72="半月付",24,1)))),0)))))</f>
        <v/>
      </c>
      <c r="AN72" s="198" t="str">
        <f aca="true">IF($AM72="","",MIN($AM72,MAX(0,INT((TODAY()-付款宽限天数-$D72)/(($E72-$D72+1)/$AM72))+1)))</f>
        <v/>
      </c>
    </row>
    <row r="73" customFormat="false" ht="24" hidden="false" customHeight="false" outlineLevel="0" collapsed="false">
      <c r="F73" s="188" t="str">
        <f aca="true">IF(TRIM($B73&amp;$C73)="","",IF(OR(ISNUMBER(SEARCH("未",$A73)),ISNUMBER(SEARCH("送出",$A73)),AND(TRIM($A73)="",NOT(ISNUMBER($D73)),N($G73)=0)),"【合同未回】","")&amp;IF(NOT(ISNUMBER($E73)),IF(OR(ISNUMBER(SEARCH("未",$A73)),ISNUMBER(SEARCH("送出",$A73)),AND(TRIM($A73)="",NOT(ISNUMBER($D73)),N($G73)=0)),"","【未填合同期】"),IF($E73&lt;TODAY(),"【已到期】",IF($E73-TODAY()&lt;=提醒天数,"【即将到期，剩余"&amp;($E73-TODAY())&amp;"天】","【正常】")))&amp;IF(OR($AC73="安装免保",$AC73="技术免保",$AC73="质保期内"),"【"&amp;$AC73&amp;"】",""))</f>
        <v/>
      </c>
      <c r="J73" s="192" t="str">
        <f aca="false">IF(OR(N($G73)=0,N($H73)=0),"",ROUND(N($G73)*N($H73)*IF(N($I73)=0,1,N($I73)),2))</f>
        <v/>
      </c>
      <c r="L73" s="192" t="str">
        <f aca="false">IF(TRIM($B73&amp;$C73)="","",IF(AND(N($J73)=0,N($K73)=0),"",ROUND(N($J73)+N($K73),2)))</f>
        <v/>
      </c>
      <c r="R73" s="192"/>
      <c r="S73" s="193" t="str">
        <f aca="false">IF(TRIM($B73&amp;$C73)="","",IF(N($N73)=0,"",MAX(0,MIN(N($N73)-N($P73),N($V73)))))</f>
        <v/>
      </c>
      <c r="T73" s="193" t="str">
        <f aca="false">IF(TRIM($B73&amp;$C73)="","",IF(N($P73)&lt;=N($N73),"",N($P73)-N($N73)))</f>
        <v/>
      </c>
      <c r="U73" s="193" t="str">
        <f aca="false">IF(OR(TRIM($B73&amp;$C73)="",$V73=""),"",MAX(0,N($V73))-N($S73))</f>
        <v/>
      </c>
      <c r="V73" s="193" t="str">
        <f aca="false">IF(TRIM($B73&amp;$C73)="","",IF(AND(N($L73)=0,N($P73)+N($Q73)+N($R73)=0),"",ROUND(N($L73)-N($P73)-N($Q73)-N($R73),2)))</f>
        <v/>
      </c>
      <c r="W73" s="194" t="str">
        <f aca="false">IF(TRIM($B73&amp;$C73)="","",IF(N($L73)=0,IF((N($P73)+N($Q73)+N($R73))=0,"—未填单价","未填单价，已收 "&amp;TEXT((N($P73)+N($Q73)+N($R73)),"#,##0.00")),IF(N($V73)&gt;0.005,"欠 "&amp;TEXT(N($V73),"#,##0.00")&amp;IF(N($S73)&gt;0,"（开票未到账 "&amp;TEXT(N($S73),"#,##0.00")&amp;"）","")&amp;IF(N($U73)&gt;0,"（未开票 "&amp;TEXT(N($U73),"#,##0.00")&amp;"）",""),IF(N($V73)&lt;-0.005,"多收 "&amp;TEXT(-N($V73),"#,##0.00"),"✔ 已结清")))&amp;IF(N($T73)&gt;0,"｜到账未开票 "&amp;TEXT(N($T73),"#,##0.00")&amp;"，待补票","")&amp;IF(N($Q73)&gt;0,"｜收现 "&amp;TEXT(N($Q73),"#,##0.00"),"")&amp;IF(N($R73)&gt;0,"｜收款不开票 "&amp;TEXT(N($R73),"#,##0.00"),""))</f>
        <v/>
      </c>
      <c r="X73" s="195"/>
      <c r="AB73" s="192" t="str">
        <f aca="false">IF(OR(N($N73)=0,N($AA73)=0),"",ROUND(N($N73)/(1+N($AA73))*N($AA73),2))</f>
        <v/>
      </c>
      <c r="AC73" s="195"/>
      <c r="AD73" s="188"/>
      <c r="AE73" s="197" t="str">
        <f aca="false">IF($AM73="","",IF($AM73=1,IF($AN73&gt;=1,"一次性·已到收款期","一次性·未到期"),$AD73&amp;" 第"&amp;$AN73&amp;"/"&amp;$AM73&amp;"期"))</f>
        <v/>
      </c>
      <c r="AF73" s="193" t="str">
        <f aca="false">IF(OR($AM73="",N($L73)=0),"",ROUND(N($J73)*$AN73/$AM73,2)+N($K73))</f>
        <v/>
      </c>
      <c r="AG73" s="193" t="str">
        <f aca="false">IF($AF73="","",MAX(0,ROUND($AF73-(N($P73)+N($Q73)+N($R73)),2)))</f>
        <v/>
      </c>
      <c r="AH73" s="193" t="str">
        <f aca="false">IF(OR(TRIM($B73&amp;$C73)="",NOT(ISNUMBER($D73))),"",SUMIFS($V$3:$V$1001,$AJ$3:$AJ$1001,$AJ73,$D$3:$D$1001,"&lt;"&amp;$D73))</f>
        <v/>
      </c>
      <c r="AI73" s="193" t="str">
        <f aca="false">IF(TRIM($B73&amp;$C73)="","",SUMIFS($V$3:$V$1001,$AJ$3:$AJ$1001,$AJ73))</f>
        <v/>
      </c>
      <c r="AJ73" s="197" t="str">
        <f aca="false">IF(TRIM($B73&amp;$C73)="","",TRIM($B73)&amp;"｜"&amp;TRIM($C73))</f>
        <v/>
      </c>
      <c r="AK73" s="193" t="str">
        <f aca="false">IF(TRIM($B73&amp;$C73)="","",MIN(N($N73),N($P73)))</f>
        <v/>
      </c>
      <c r="AL73" s="198" t="str">
        <f aca="false">IF(ISNUMBER($D73),YEAR($D73),"")</f>
        <v/>
      </c>
      <c r="AM73" s="198" t="str">
        <f aca="false">IF(OR(TRIM($B73&amp;$C73)="",NOT(ISNUMBER($D73)),NOT(ISNUMBER($E73))),"",IF($E73&lt;$D73,"",IF(IF($AD73="半年付",2,IF($AD73="季度付",4,IF($AD73="月付",12,IF($AD73="半月付",24,1))))=1,1,MAX(1,ROUND(($E73-$D73+1)/365*IF($AD73="半年付",2,IF($AD73="季度付",4,IF($AD73="月付",12,IF($AD73="半月付",24,1)))),0)))))</f>
        <v/>
      </c>
      <c r="AN73" s="198" t="str">
        <f aca="true">IF($AM73="","",MIN($AM73,MAX(0,INT((TODAY()-付款宽限天数-$D73)/(($E73-$D73+1)/$AM73))+1)))</f>
        <v/>
      </c>
    </row>
    <row r="74" customFormat="false" ht="24" hidden="false" customHeight="false" outlineLevel="0" collapsed="false">
      <c r="F74" s="188" t="str">
        <f aca="true">IF(TRIM($B74&amp;$C74)="","",IF(OR(ISNUMBER(SEARCH("未",$A74)),ISNUMBER(SEARCH("送出",$A74)),AND(TRIM($A74)="",NOT(ISNUMBER($D74)),N($G74)=0)),"【合同未回】","")&amp;IF(NOT(ISNUMBER($E74)),IF(OR(ISNUMBER(SEARCH("未",$A74)),ISNUMBER(SEARCH("送出",$A74)),AND(TRIM($A74)="",NOT(ISNUMBER($D74)),N($G74)=0)),"","【未填合同期】"),IF($E74&lt;TODAY(),"【已到期】",IF($E74-TODAY()&lt;=提醒天数,"【即将到期，剩余"&amp;($E74-TODAY())&amp;"天】","【正常】")))&amp;IF(OR($AC74="安装免保",$AC74="技术免保",$AC74="质保期内"),"【"&amp;$AC74&amp;"】",""))</f>
        <v/>
      </c>
      <c r="J74" s="192" t="str">
        <f aca="false">IF(OR(N($G74)=0,N($H74)=0),"",ROUND(N($G74)*N($H74)*IF(N($I74)=0,1,N($I74)),2))</f>
        <v/>
      </c>
      <c r="L74" s="192" t="str">
        <f aca="false">IF(TRIM($B74&amp;$C74)="","",IF(AND(N($J74)=0,N($K74)=0),"",ROUND(N($J74)+N($K74),2)))</f>
        <v/>
      </c>
      <c r="R74" s="192"/>
      <c r="S74" s="193" t="str">
        <f aca="false">IF(TRIM($B74&amp;$C74)="","",IF(N($N74)=0,"",MAX(0,MIN(N($N74)-N($P74),N($V74)))))</f>
        <v/>
      </c>
      <c r="T74" s="193" t="str">
        <f aca="false">IF(TRIM($B74&amp;$C74)="","",IF(N($P74)&lt;=N($N74),"",N($P74)-N($N74)))</f>
        <v/>
      </c>
      <c r="U74" s="193" t="str">
        <f aca="false">IF(OR(TRIM($B74&amp;$C74)="",$V74=""),"",MAX(0,N($V74))-N($S74))</f>
        <v/>
      </c>
      <c r="V74" s="193" t="str">
        <f aca="false">IF(TRIM($B74&amp;$C74)="","",IF(AND(N($L74)=0,N($P74)+N($Q74)+N($R74)=0),"",ROUND(N($L74)-N($P74)-N($Q74)-N($R74),2)))</f>
        <v/>
      </c>
      <c r="W74" s="194" t="str">
        <f aca="false">IF(TRIM($B74&amp;$C74)="","",IF(N($L74)=0,IF((N($P74)+N($Q74)+N($R74))=0,"—未填单价","未填单价，已收 "&amp;TEXT((N($P74)+N($Q74)+N($R74)),"#,##0.00")),IF(N($V74)&gt;0.005,"欠 "&amp;TEXT(N($V74),"#,##0.00")&amp;IF(N($S74)&gt;0,"（开票未到账 "&amp;TEXT(N($S74),"#,##0.00")&amp;"）","")&amp;IF(N($U74)&gt;0,"（未开票 "&amp;TEXT(N($U74),"#,##0.00")&amp;"）",""),IF(N($V74)&lt;-0.005,"多收 "&amp;TEXT(-N($V74),"#,##0.00"),"✔ 已结清")))&amp;IF(N($T74)&gt;0,"｜到账未开票 "&amp;TEXT(N($T74),"#,##0.00")&amp;"，待补票","")&amp;IF(N($Q74)&gt;0,"｜收现 "&amp;TEXT(N($Q74),"#,##0.00"),"")&amp;IF(N($R74)&gt;0,"｜收款不开票 "&amp;TEXT(N($R74),"#,##0.00"),""))</f>
        <v/>
      </c>
      <c r="X74" s="195"/>
      <c r="AB74" s="192" t="str">
        <f aca="false">IF(OR(N($N74)=0,N($AA74)=0),"",ROUND(N($N74)/(1+N($AA74))*N($AA74),2))</f>
        <v/>
      </c>
      <c r="AC74" s="195"/>
      <c r="AD74" s="188"/>
      <c r="AE74" s="197" t="str">
        <f aca="false">IF($AM74="","",IF($AM74=1,IF($AN74&gt;=1,"一次性·已到收款期","一次性·未到期"),$AD74&amp;" 第"&amp;$AN74&amp;"/"&amp;$AM74&amp;"期"))</f>
        <v/>
      </c>
      <c r="AF74" s="193" t="str">
        <f aca="false">IF(OR($AM74="",N($L74)=0),"",ROUND(N($J74)*$AN74/$AM74,2)+N($K74))</f>
        <v/>
      </c>
      <c r="AG74" s="193" t="str">
        <f aca="false">IF($AF74="","",MAX(0,ROUND($AF74-(N($P74)+N($Q74)+N($R74)),2)))</f>
        <v/>
      </c>
      <c r="AH74" s="193" t="str">
        <f aca="false">IF(OR(TRIM($B74&amp;$C74)="",NOT(ISNUMBER($D74))),"",SUMIFS($V$3:$V$1001,$AJ$3:$AJ$1001,$AJ74,$D$3:$D$1001,"&lt;"&amp;$D74))</f>
        <v/>
      </c>
      <c r="AI74" s="193" t="str">
        <f aca="false">IF(TRIM($B74&amp;$C74)="","",SUMIFS($V$3:$V$1001,$AJ$3:$AJ$1001,$AJ74))</f>
        <v/>
      </c>
      <c r="AJ74" s="197" t="str">
        <f aca="false">IF(TRIM($B74&amp;$C74)="","",TRIM($B74)&amp;"｜"&amp;TRIM($C74))</f>
        <v/>
      </c>
      <c r="AK74" s="193" t="str">
        <f aca="false">IF(TRIM($B74&amp;$C74)="","",MIN(N($N74),N($P74)))</f>
        <v/>
      </c>
      <c r="AL74" s="198" t="str">
        <f aca="false">IF(ISNUMBER($D74),YEAR($D74),"")</f>
        <v/>
      </c>
      <c r="AM74" s="198" t="str">
        <f aca="false">IF(OR(TRIM($B74&amp;$C74)="",NOT(ISNUMBER($D74)),NOT(ISNUMBER($E74))),"",IF($E74&lt;$D74,"",IF(IF($AD74="半年付",2,IF($AD74="季度付",4,IF($AD74="月付",12,IF($AD74="半月付",24,1))))=1,1,MAX(1,ROUND(($E74-$D74+1)/365*IF($AD74="半年付",2,IF($AD74="季度付",4,IF($AD74="月付",12,IF($AD74="半月付",24,1)))),0)))))</f>
        <v/>
      </c>
      <c r="AN74" s="198" t="str">
        <f aca="true">IF($AM74="","",MIN($AM74,MAX(0,INT((TODAY()-付款宽限天数-$D74)/(($E74-$D74+1)/$AM74))+1)))</f>
        <v/>
      </c>
    </row>
    <row r="75" customFormat="false" ht="24" hidden="false" customHeight="false" outlineLevel="0" collapsed="false">
      <c r="F75" s="188" t="str">
        <f aca="true">IF(TRIM($B75&amp;$C75)="","",IF(OR(ISNUMBER(SEARCH("未",$A75)),ISNUMBER(SEARCH("送出",$A75)),AND(TRIM($A75)="",NOT(ISNUMBER($D75)),N($G75)=0)),"【合同未回】","")&amp;IF(NOT(ISNUMBER($E75)),IF(OR(ISNUMBER(SEARCH("未",$A75)),ISNUMBER(SEARCH("送出",$A75)),AND(TRIM($A75)="",NOT(ISNUMBER($D75)),N($G75)=0)),"","【未填合同期】"),IF($E75&lt;TODAY(),"【已到期】",IF($E75-TODAY()&lt;=提醒天数,"【即将到期，剩余"&amp;($E75-TODAY())&amp;"天】","【正常】")))&amp;IF(OR($AC75="安装免保",$AC75="技术免保",$AC75="质保期内"),"【"&amp;$AC75&amp;"】",""))</f>
        <v/>
      </c>
      <c r="J75" s="192" t="str">
        <f aca="false">IF(OR(N($G75)=0,N($H75)=0),"",ROUND(N($G75)*N($H75)*IF(N($I75)=0,1,N($I75)),2))</f>
        <v/>
      </c>
      <c r="L75" s="192" t="str">
        <f aca="false">IF(TRIM($B75&amp;$C75)="","",IF(AND(N($J75)=0,N($K75)=0),"",ROUND(N($J75)+N($K75),2)))</f>
        <v/>
      </c>
      <c r="R75" s="192"/>
      <c r="S75" s="193" t="str">
        <f aca="false">IF(TRIM($B75&amp;$C75)="","",IF(N($N75)=0,"",MAX(0,MIN(N($N75)-N($P75),N($V75)))))</f>
        <v/>
      </c>
      <c r="T75" s="193" t="str">
        <f aca="false">IF(TRIM($B75&amp;$C75)="","",IF(N($P75)&lt;=N($N75),"",N($P75)-N($N75)))</f>
        <v/>
      </c>
      <c r="U75" s="193" t="str">
        <f aca="false">IF(OR(TRIM($B75&amp;$C75)="",$V75=""),"",MAX(0,N($V75))-N($S75))</f>
        <v/>
      </c>
      <c r="V75" s="193" t="str">
        <f aca="false">IF(TRIM($B75&amp;$C75)="","",IF(AND(N($L75)=0,N($P75)+N($Q75)+N($R75)=0),"",ROUND(N($L75)-N($P75)-N($Q75)-N($R75),2)))</f>
        <v/>
      </c>
      <c r="W75" s="194" t="str">
        <f aca="false">IF(TRIM($B75&amp;$C75)="","",IF(N($L75)=0,IF((N($P75)+N($Q75)+N($R75))=0,"—未填单价","未填单价，已收 "&amp;TEXT((N($P75)+N($Q75)+N($R75)),"#,##0.00")),IF(N($V75)&gt;0.005,"欠 "&amp;TEXT(N($V75),"#,##0.00")&amp;IF(N($S75)&gt;0,"（开票未到账 "&amp;TEXT(N($S75),"#,##0.00")&amp;"）","")&amp;IF(N($U75)&gt;0,"（未开票 "&amp;TEXT(N($U75),"#,##0.00")&amp;"）",""),IF(N($V75)&lt;-0.005,"多收 "&amp;TEXT(-N($V75),"#,##0.00"),"✔ 已结清")))&amp;IF(N($T75)&gt;0,"｜到账未开票 "&amp;TEXT(N($T75),"#,##0.00")&amp;"，待补票","")&amp;IF(N($Q75)&gt;0,"｜收现 "&amp;TEXT(N($Q75),"#,##0.00"),"")&amp;IF(N($R75)&gt;0,"｜收款不开票 "&amp;TEXT(N($R75),"#,##0.00"),""))</f>
        <v/>
      </c>
      <c r="X75" s="195"/>
      <c r="AB75" s="192" t="str">
        <f aca="false">IF(OR(N($N75)=0,N($AA75)=0),"",ROUND(N($N75)/(1+N($AA75))*N($AA75),2))</f>
        <v/>
      </c>
      <c r="AC75" s="195"/>
      <c r="AD75" s="188"/>
      <c r="AE75" s="197" t="str">
        <f aca="false">IF($AM75="","",IF($AM75=1,IF($AN75&gt;=1,"一次性·已到收款期","一次性·未到期"),$AD75&amp;" 第"&amp;$AN75&amp;"/"&amp;$AM75&amp;"期"))</f>
        <v/>
      </c>
      <c r="AF75" s="193" t="str">
        <f aca="false">IF(OR($AM75="",N($L75)=0),"",ROUND(N($J75)*$AN75/$AM75,2)+N($K75))</f>
        <v/>
      </c>
      <c r="AG75" s="193" t="str">
        <f aca="false">IF($AF75="","",MAX(0,ROUND($AF75-(N($P75)+N($Q75)+N($R75)),2)))</f>
        <v/>
      </c>
      <c r="AH75" s="193" t="str">
        <f aca="false">IF(OR(TRIM($B75&amp;$C75)="",NOT(ISNUMBER($D75))),"",SUMIFS($V$3:$V$1001,$AJ$3:$AJ$1001,$AJ75,$D$3:$D$1001,"&lt;"&amp;$D75))</f>
        <v/>
      </c>
      <c r="AI75" s="193" t="str">
        <f aca="false">IF(TRIM($B75&amp;$C75)="","",SUMIFS($V$3:$V$1001,$AJ$3:$AJ$1001,$AJ75))</f>
        <v/>
      </c>
      <c r="AJ75" s="197" t="str">
        <f aca="false">IF(TRIM($B75&amp;$C75)="","",TRIM($B75)&amp;"｜"&amp;TRIM($C75))</f>
        <v/>
      </c>
      <c r="AK75" s="193" t="str">
        <f aca="false">IF(TRIM($B75&amp;$C75)="","",MIN(N($N75),N($P75)))</f>
        <v/>
      </c>
      <c r="AL75" s="198" t="str">
        <f aca="false">IF(ISNUMBER($D75),YEAR($D75),"")</f>
        <v/>
      </c>
      <c r="AM75" s="198" t="str">
        <f aca="false">IF(OR(TRIM($B75&amp;$C75)="",NOT(ISNUMBER($D75)),NOT(ISNUMBER($E75))),"",IF($E75&lt;$D75,"",IF(IF($AD75="半年付",2,IF($AD75="季度付",4,IF($AD75="月付",12,IF($AD75="半月付",24,1))))=1,1,MAX(1,ROUND(($E75-$D75+1)/365*IF($AD75="半年付",2,IF($AD75="季度付",4,IF($AD75="月付",12,IF($AD75="半月付",24,1)))),0)))))</f>
        <v/>
      </c>
      <c r="AN75" s="198" t="str">
        <f aca="true">IF($AM75="","",MIN($AM75,MAX(0,INT((TODAY()-付款宽限天数-$D75)/(($E75-$D75+1)/$AM75))+1)))</f>
        <v/>
      </c>
    </row>
    <row r="76" customFormat="false" ht="24" hidden="false" customHeight="false" outlineLevel="0" collapsed="false">
      <c r="F76" s="188" t="str">
        <f aca="true">IF(TRIM($B76&amp;$C76)="","",IF(OR(ISNUMBER(SEARCH("未",$A76)),ISNUMBER(SEARCH("送出",$A76)),AND(TRIM($A76)="",NOT(ISNUMBER($D76)),N($G76)=0)),"【合同未回】","")&amp;IF(NOT(ISNUMBER($E76)),IF(OR(ISNUMBER(SEARCH("未",$A76)),ISNUMBER(SEARCH("送出",$A76)),AND(TRIM($A76)="",NOT(ISNUMBER($D76)),N($G76)=0)),"","【未填合同期】"),IF($E76&lt;TODAY(),"【已到期】",IF($E76-TODAY()&lt;=提醒天数,"【即将到期，剩余"&amp;($E76-TODAY())&amp;"天】","【正常】")))&amp;IF(OR($AC76="安装免保",$AC76="技术免保",$AC76="质保期内"),"【"&amp;$AC76&amp;"】",""))</f>
        <v/>
      </c>
      <c r="J76" s="192" t="str">
        <f aca="false">IF(OR(N($G76)=0,N($H76)=0),"",ROUND(N($G76)*N($H76)*IF(N($I76)=0,1,N($I76)),2))</f>
        <v/>
      </c>
      <c r="L76" s="192" t="str">
        <f aca="false">IF(TRIM($B76&amp;$C76)="","",IF(AND(N($J76)=0,N($K76)=0),"",ROUND(N($J76)+N($K76),2)))</f>
        <v/>
      </c>
      <c r="R76" s="192"/>
      <c r="S76" s="193" t="str">
        <f aca="false">IF(TRIM($B76&amp;$C76)="","",IF(N($N76)=0,"",MAX(0,MIN(N($N76)-N($P76),N($V76)))))</f>
        <v/>
      </c>
      <c r="T76" s="193" t="str">
        <f aca="false">IF(TRIM($B76&amp;$C76)="","",IF(N($P76)&lt;=N($N76),"",N($P76)-N($N76)))</f>
        <v/>
      </c>
      <c r="U76" s="193" t="str">
        <f aca="false">IF(OR(TRIM($B76&amp;$C76)="",$V76=""),"",MAX(0,N($V76))-N($S76))</f>
        <v/>
      </c>
      <c r="V76" s="193" t="str">
        <f aca="false">IF(TRIM($B76&amp;$C76)="","",IF(AND(N($L76)=0,N($P76)+N($Q76)+N($R76)=0),"",ROUND(N($L76)-N($P76)-N($Q76)-N($R76),2)))</f>
        <v/>
      </c>
      <c r="W76" s="194" t="str">
        <f aca="false">IF(TRIM($B76&amp;$C76)="","",IF(N($L76)=0,IF((N($P76)+N($Q76)+N($R76))=0,"—未填单价","未填单价，已收 "&amp;TEXT((N($P76)+N($Q76)+N($R76)),"#,##0.00")),IF(N($V76)&gt;0.005,"欠 "&amp;TEXT(N($V76),"#,##0.00")&amp;IF(N($S76)&gt;0,"（开票未到账 "&amp;TEXT(N($S76),"#,##0.00")&amp;"）","")&amp;IF(N($U76)&gt;0,"（未开票 "&amp;TEXT(N($U76),"#,##0.00")&amp;"）",""),IF(N($V76)&lt;-0.005,"多收 "&amp;TEXT(-N($V76),"#,##0.00"),"✔ 已结清")))&amp;IF(N($T76)&gt;0,"｜到账未开票 "&amp;TEXT(N($T76),"#,##0.00")&amp;"，待补票","")&amp;IF(N($Q76)&gt;0,"｜收现 "&amp;TEXT(N($Q76),"#,##0.00"),"")&amp;IF(N($R76)&gt;0,"｜收款不开票 "&amp;TEXT(N($R76),"#,##0.00"),""))</f>
        <v/>
      </c>
      <c r="X76" s="195"/>
      <c r="AB76" s="192" t="str">
        <f aca="false">IF(OR(N($N76)=0,N($AA76)=0),"",ROUND(N($N76)/(1+N($AA76))*N($AA76),2))</f>
        <v/>
      </c>
      <c r="AC76" s="195"/>
      <c r="AD76" s="188"/>
      <c r="AE76" s="197" t="str">
        <f aca="false">IF($AM76="","",IF($AM76=1,IF($AN76&gt;=1,"一次性·已到收款期","一次性·未到期"),$AD76&amp;" 第"&amp;$AN76&amp;"/"&amp;$AM76&amp;"期"))</f>
        <v/>
      </c>
      <c r="AF76" s="193" t="str">
        <f aca="false">IF(OR($AM76="",N($L76)=0),"",ROUND(N($J76)*$AN76/$AM76,2)+N($K76))</f>
        <v/>
      </c>
      <c r="AG76" s="193" t="str">
        <f aca="false">IF($AF76="","",MAX(0,ROUND($AF76-(N($P76)+N($Q76)+N($R76)),2)))</f>
        <v/>
      </c>
      <c r="AH76" s="193" t="str">
        <f aca="false">IF(OR(TRIM($B76&amp;$C76)="",NOT(ISNUMBER($D76))),"",SUMIFS($V$3:$V$1001,$AJ$3:$AJ$1001,$AJ76,$D$3:$D$1001,"&lt;"&amp;$D76))</f>
        <v/>
      </c>
      <c r="AI76" s="193" t="str">
        <f aca="false">IF(TRIM($B76&amp;$C76)="","",SUMIFS($V$3:$V$1001,$AJ$3:$AJ$1001,$AJ76))</f>
        <v/>
      </c>
      <c r="AJ76" s="197" t="str">
        <f aca="false">IF(TRIM($B76&amp;$C76)="","",TRIM($B76)&amp;"｜"&amp;TRIM($C76))</f>
        <v/>
      </c>
      <c r="AK76" s="193" t="str">
        <f aca="false">IF(TRIM($B76&amp;$C76)="","",MIN(N($N76),N($P76)))</f>
        <v/>
      </c>
      <c r="AL76" s="198" t="str">
        <f aca="false">IF(ISNUMBER($D76),YEAR($D76),"")</f>
        <v/>
      </c>
      <c r="AM76" s="198" t="str">
        <f aca="false">IF(OR(TRIM($B76&amp;$C76)="",NOT(ISNUMBER($D76)),NOT(ISNUMBER($E76))),"",IF($E76&lt;$D76,"",IF(IF($AD76="半年付",2,IF($AD76="季度付",4,IF($AD76="月付",12,IF($AD76="半月付",24,1))))=1,1,MAX(1,ROUND(($E76-$D76+1)/365*IF($AD76="半年付",2,IF($AD76="季度付",4,IF($AD76="月付",12,IF($AD76="半月付",24,1)))),0)))))</f>
        <v/>
      </c>
      <c r="AN76" s="198" t="str">
        <f aca="true">IF($AM76="","",MIN($AM76,MAX(0,INT((TODAY()-付款宽限天数-$D76)/(($E76-$D76+1)/$AM76))+1)))</f>
        <v/>
      </c>
    </row>
    <row r="77" customFormat="false" ht="24" hidden="false" customHeight="false" outlineLevel="0" collapsed="false">
      <c r="F77" s="188" t="str">
        <f aca="true">IF(TRIM($B77&amp;$C77)="","",IF(OR(ISNUMBER(SEARCH("未",$A77)),ISNUMBER(SEARCH("送出",$A77)),AND(TRIM($A77)="",NOT(ISNUMBER($D77)),N($G77)=0)),"【合同未回】","")&amp;IF(NOT(ISNUMBER($E77)),IF(OR(ISNUMBER(SEARCH("未",$A77)),ISNUMBER(SEARCH("送出",$A77)),AND(TRIM($A77)="",NOT(ISNUMBER($D77)),N($G77)=0)),"","【未填合同期】"),IF($E77&lt;TODAY(),"【已到期】",IF($E77-TODAY()&lt;=提醒天数,"【即将到期，剩余"&amp;($E77-TODAY())&amp;"天】","【正常】")))&amp;IF(OR($AC77="安装免保",$AC77="技术免保",$AC77="质保期内"),"【"&amp;$AC77&amp;"】",""))</f>
        <v/>
      </c>
      <c r="J77" s="192" t="str">
        <f aca="false">IF(OR(N($G77)=0,N($H77)=0),"",ROUND(N($G77)*N($H77)*IF(N($I77)=0,1,N($I77)),2))</f>
        <v/>
      </c>
      <c r="L77" s="192" t="str">
        <f aca="false">IF(TRIM($B77&amp;$C77)="","",IF(AND(N($J77)=0,N($K77)=0),"",ROUND(N($J77)+N($K77),2)))</f>
        <v/>
      </c>
      <c r="R77" s="192"/>
      <c r="S77" s="193" t="str">
        <f aca="false">IF(TRIM($B77&amp;$C77)="","",IF(N($N77)=0,"",MAX(0,MIN(N($N77)-N($P77),N($V77)))))</f>
        <v/>
      </c>
      <c r="T77" s="193" t="str">
        <f aca="false">IF(TRIM($B77&amp;$C77)="","",IF(N($P77)&lt;=N($N77),"",N($P77)-N($N77)))</f>
        <v/>
      </c>
      <c r="U77" s="193" t="str">
        <f aca="false">IF(OR(TRIM($B77&amp;$C77)="",$V77=""),"",MAX(0,N($V77))-N($S77))</f>
        <v/>
      </c>
      <c r="V77" s="193" t="str">
        <f aca="false">IF(TRIM($B77&amp;$C77)="","",IF(AND(N($L77)=0,N($P77)+N($Q77)+N($R77)=0),"",ROUND(N($L77)-N($P77)-N($Q77)-N($R77),2)))</f>
        <v/>
      </c>
      <c r="W77" s="194" t="str">
        <f aca="false">IF(TRIM($B77&amp;$C77)="","",IF(N($L77)=0,IF((N($P77)+N($Q77)+N($R77))=0,"—未填单价","未填单价，已收 "&amp;TEXT((N($P77)+N($Q77)+N($R77)),"#,##0.00")),IF(N($V77)&gt;0.005,"欠 "&amp;TEXT(N($V77),"#,##0.00")&amp;IF(N($S77)&gt;0,"（开票未到账 "&amp;TEXT(N($S77),"#,##0.00")&amp;"）","")&amp;IF(N($U77)&gt;0,"（未开票 "&amp;TEXT(N($U77),"#,##0.00")&amp;"）",""),IF(N($V77)&lt;-0.005,"多收 "&amp;TEXT(-N($V77),"#,##0.00"),"✔ 已结清")))&amp;IF(N($T77)&gt;0,"｜到账未开票 "&amp;TEXT(N($T77),"#,##0.00")&amp;"，待补票","")&amp;IF(N($Q77)&gt;0,"｜收现 "&amp;TEXT(N($Q77),"#,##0.00"),"")&amp;IF(N($R77)&gt;0,"｜收款不开票 "&amp;TEXT(N($R77),"#,##0.00"),""))</f>
        <v/>
      </c>
      <c r="X77" s="195"/>
      <c r="AB77" s="192" t="str">
        <f aca="false">IF(OR(N($N77)=0,N($AA77)=0),"",ROUND(N($N77)/(1+N($AA77))*N($AA77),2))</f>
        <v/>
      </c>
      <c r="AC77" s="195"/>
      <c r="AD77" s="188"/>
      <c r="AE77" s="197" t="str">
        <f aca="false">IF($AM77="","",IF($AM77=1,IF($AN77&gt;=1,"一次性·已到收款期","一次性·未到期"),$AD77&amp;" 第"&amp;$AN77&amp;"/"&amp;$AM77&amp;"期"))</f>
        <v/>
      </c>
      <c r="AF77" s="193" t="str">
        <f aca="false">IF(OR($AM77="",N($L77)=0),"",ROUND(N($J77)*$AN77/$AM77,2)+N($K77))</f>
        <v/>
      </c>
      <c r="AG77" s="193" t="str">
        <f aca="false">IF($AF77="","",MAX(0,ROUND($AF77-(N($P77)+N($Q77)+N($R77)),2)))</f>
        <v/>
      </c>
      <c r="AH77" s="193" t="str">
        <f aca="false">IF(OR(TRIM($B77&amp;$C77)="",NOT(ISNUMBER($D77))),"",SUMIFS($V$3:$V$1001,$AJ$3:$AJ$1001,$AJ77,$D$3:$D$1001,"&lt;"&amp;$D77))</f>
        <v/>
      </c>
      <c r="AI77" s="193" t="str">
        <f aca="false">IF(TRIM($B77&amp;$C77)="","",SUMIFS($V$3:$V$1001,$AJ$3:$AJ$1001,$AJ77))</f>
        <v/>
      </c>
      <c r="AJ77" s="197" t="str">
        <f aca="false">IF(TRIM($B77&amp;$C77)="","",TRIM($B77)&amp;"｜"&amp;TRIM($C77))</f>
        <v/>
      </c>
      <c r="AK77" s="193" t="str">
        <f aca="false">IF(TRIM($B77&amp;$C77)="","",MIN(N($N77),N($P77)))</f>
        <v/>
      </c>
      <c r="AL77" s="198" t="str">
        <f aca="false">IF(ISNUMBER($D77),YEAR($D77),"")</f>
        <v/>
      </c>
      <c r="AM77" s="198" t="str">
        <f aca="false">IF(OR(TRIM($B77&amp;$C77)="",NOT(ISNUMBER($D77)),NOT(ISNUMBER($E77))),"",IF($E77&lt;$D77,"",IF(IF($AD77="半年付",2,IF($AD77="季度付",4,IF($AD77="月付",12,IF($AD77="半月付",24,1))))=1,1,MAX(1,ROUND(($E77-$D77+1)/365*IF($AD77="半年付",2,IF($AD77="季度付",4,IF($AD77="月付",12,IF($AD77="半月付",24,1)))),0)))))</f>
        <v/>
      </c>
      <c r="AN77" s="198" t="str">
        <f aca="true">IF($AM77="","",MIN($AM77,MAX(0,INT((TODAY()-付款宽限天数-$D77)/(($E77-$D77+1)/$AM77))+1)))</f>
        <v/>
      </c>
    </row>
    <row r="78" customFormat="false" ht="24" hidden="false" customHeight="false" outlineLevel="0" collapsed="false">
      <c r="F78" s="188" t="str">
        <f aca="true">IF(TRIM($B78&amp;$C78)="","",IF(OR(ISNUMBER(SEARCH("未",$A78)),ISNUMBER(SEARCH("送出",$A78)),AND(TRIM($A78)="",NOT(ISNUMBER($D78)),N($G78)=0)),"【合同未回】","")&amp;IF(NOT(ISNUMBER($E78)),IF(OR(ISNUMBER(SEARCH("未",$A78)),ISNUMBER(SEARCH("送出",$A78)),AND(TRIM($A78)="",NOT(ISNUMBER($D78)),N($G78)=0)),"","【未填合同期】"),IF($E78&lt;TODAY(),"【已到期】",IF($E78-TODAY()&lt;=提醒天数,"【即将到期，剩余"&amp;($E78-TODAY())&amp;"天】","【正常】")))&amp;IF(OR($AC78="安装免保",$AC78="技术免保",$AC78="质保期内"),"【"&amp;$AC78&amp;"】",""))</f>
        <v/>
      </c>
      <c r="J78" s="192" t="str">
        <f aca="false">IF(OR(N($G78)=0,N($H78)=0),"",ROUND(N($G78)*N($H78)*IF(N($I78)=0,1,N($I78)),2))</f>
        <v/>
      </c>
      <c r="L78" s="192" t="str">
        <f aca="false">IF(TRIM($B78&amp;$C78)="","",IF(AND(N($J78)=0,N($K78)=0),"",ROUND(N($J78)+N($K78),2)))</f>
        <v/>
      </c>
      <c r="R78" s="192"/>
      <c r="S78" s="193" t="str">
        <f aca="false">IF(TRIM($B78&amp;$C78)="","",IF(N($N78)=0,"",MAX(0,MIN(N($N78)-N($P78),N($V78)))))</f>
        <v/>
      </c>
      <c r="T78" s="193" t="str">
        <f aca="false">IF(TRIM($B78&amp;$C78)="","",IF(N($P78)&lt;=N($N78),"",N($P78)-N($N78)))</f>
        <v/>
      </c>
      <c r="U78" s="193" t="str">
        <f aca="false">IF(OR(TRIM($B78&amp;$C78)="",$V78=""),"",MAX(0,N($V78))-N($S78))</f>
        <v/>
      </c>
      <c r="V78" s="193" t="str">
        <f aca="false">IF(TRIM($B78&amp;$C78)="","",IF(AND(N($L78)=0,N($P78)+N($Q78)+N($R78)=0),"",ROUND(N($L78)-N($P78)-N($Q78)-N($R78),2)))</f>
        <v/>
      </c>
      <c r="W78" s="194" t="str">
        <f aca="false">IF(TRIM($B78&amp;$C78)="","",IF(N($L78)=0,IF((N($P78)+N($Q78)+N($R78))=0,"—未填单价","未填单价，已收 "&amp;TEXT((N($P78)+N($Q78)+N($R78)),"#,##0.00")),IF(N($V78)&gt;0.005,"欠 "&amp;TEXT(N($V78),"#,##0.00")&amp;IF(N($S78)&gt;0,"（开票未到账 "&amp;TEXT(N($S78),"#,##0.00")&amp;"）","")&amp;IF(N($U78)&gt;0,"（未开票 "&amp;TEXT(N($U78),"#,##0.00")&amp;"）",""),IF(N($V78)&lt;-0.005,"多收 "&amp;TEXT(-N($V78),"#,##0.00"),"✔ 已结清")))&amp;IF(N($T78)&gt;0,"｜到账未开票 "&amp;TEXT(N($T78),"#,##0.00")&amp;"，待补票","")&amp;IF(N($Q78)&gt;0,"｜收现 "&amp;TEXT(N($Q78),"#,##0.00"),"")&amp;IF(N($R78)&gt;0,"｜收款不开票 "&amp;TEXT(N($R78),"#,##0.00"),""))</f>
        <v/>
      </c>
      <c r="X78" s="195"/>
      <c r="AB78" s="192" t="str">
        <f aca="false">IF(OR(N($N78)=0,N($AA78)=0),"",ROUND(N($N78)/(1+N($AA78))*N($AA78),2))</f>
        <v/>
      </c>
      <c r="AC78" s="195"/>
      <c r="AD78" s="188"/>
      <c r="AE78" s="197" t="str">
        <f aca="false">IF($AM78="","",IF($AM78=1,IF($AN78&gt;=1,"一次性·已到收款期","一次性·未到期"),$AD78&amp;" 第"&amp;$AN78&amp;"/"&amp;$AM78&amp;"期"))</f>
        <v/>
      </c>
      <c r="AF78" s="193" t="str">
        <f aca="false">IF(OR($AM78="",N($L78)=0),"",ROUND(N($J78)*$AN78/$AM78,2)+N($K78))</f>
        <v/>
      </c>
      <c r="AG78" s="193" t="str">
        <f aca="false">IF($AF78="","",MAX(0,ROUND($AF78-(N($P78)+N($Q78)+N($R78)),2)))</f>
        <v/>
      </c>
      <c r="AH78" s="193" t="str">
        <f aca="false">IF(OR(TRIM($B78&amp;$C78)="",NOT(ISNUMBER($D78))),"",SUMIFS($V$3:$V$1001,$AJ$3:$AJ$1001,$AJ78,$D$3:$D$1001,"&lt;"&amp;$D78))</f>
        <v/>
      </c>
      <c r="AI78" s="193" t="str">
        <f aca="false">IF(TRIM($B78&amp;$C78)="","",SUMIFS($V$3:$V$1001,$AJ$3:$AJ$1001,$AJ78))</f>
        <v/>
      </c>
      <c r="AJ78" s="197" t="str">
        <f aca="false">IF(TRIM($B78&amp;$C78)="","",TRIM($B78)&amp;"｜"&amp;TRIM($C78))</f>
        <v/>
      </c>
      <c r="AK78" s="193" t="str">
        <f aca="false">IF(TRIM($B78&amp;$C78)="","",MIN(N($N78),N($P78)))</f>
        <v/>
      </c>
      <c r="AL78" s="198" t="str">
        <f aca="false">IF(ISNUMBER($D78),YEAR($D78),"")</f>
        <v/>
      </c>
      <c r="AM78" s="198" t="str">
        <f aca="false">IF(OR(TRIM($B78&amp;$C78)="",NOT(ISNUMBER($D78)),NOT(ISNUMBER($E78))),"",IF($E78&lt;$D78,"",IF(IF($AD78="半年付",2,IF($AD78="季度付",4,IF($AD78="月付",12,IF($AD78="半月付",24,1))))=1,1,MAX(1,ROUND(($E78-$D78+1)/365*IF($AD78="半年付",2,IF($AD78="季度付",4,IF($AD78="月付",12,IF($AD78="半月付",24,1)))),0)))))</f>
        <v/>
      </c>
      <c r="AN78" s="198" t="str">
        <f aca="true">IF($AM78="","",MIN($AM78,MAX(0,INT((TODAY()-付款宽限天数-$D78)/(($E78-$D78+1)/$AM78))+1)))</f>
        <v/>
      </c>
    </row>
    <row r="79" customFormat="false" ht="24" hidden="false" customHeight="false" outlineLevel="0" collapsed="false">
      <c r="F79" s="188" t="str">
        <f aca="true">IF(TRIM($B79&amp;$C79)="","",IF(OR(ISNUMBER(SEARCH("未",$A79)),ISNUMBER(SEARCH("送出",$A79)),AND(TRIM($A79)="",NOT(ISNUMBER($D79)),N($G79)=0)),"【合同未回】","")&amp;IF(NOT(ISNUMBER($E79)),IF(OR(ISNUMBER(SEARCH("未",$A79)),ISNUMBER(SEARCH("送出",$A79)),AND(TRIM($A79)="",NOT(ISNUMBER($D79)),N($G79)=0)),"","【未填合同期】"),IF($E79&lt;TODAY(),"【已到期】",IF($E79-TODAY()&lt;=提醒天数,"【即将到期，剩余"&amp;($E79-TODAY())&amp;"天】","【正常】")))&amp;IF(OR($AC79="安装免保",$AC79="技术免保",$AC79="质保期内"),"【"&amp;$AC79&amp;"】",""))</f>
        <v/>
      </c>
      <c r="J79" s="192" t="str">
        <f aca="false">IF(OR(N($G79)=0,N($H79)=0),"",ROUND(N($G79)*N($H79)*IF(N($I79)=0,1,N($I79)),2))</f>
        <v/>
      </c>
      <c r="L79" s="192" t="str">
        <f aca="false">IF(TRIM($B79&amp;$C79)="","",IF(AND(N($J79)=0,N($K79)=0),"",ROUND(N($J79)+N($K79),2)))</f>
        <v/>
      </c>
      <c r="R79" s="192"/>
      <c r="S79" s="193" t="str">
        <f aca="false">IF(TRIM($B79&amp;$C79)="","",IF(N($N79)=0,"",MAX(0,MIN(N($N79)-N($P79),N($V79)))))</f>
        <v/>
      </c>
      <c r="T79" s="193" t="str">
        <f aca="false">IF(TRIM($B79&amp;$C79)="","",IF(N($P79)&lt;=N($N79),"",N($P79)-N($N79)))</f>
        <v/>
      </c>
      <c r="U79" s="193" t="str">
        <f aca="false">IF(OR(TRIM($B79&amp;$C79)="",$V79=""),"",MAX(0,N($V79))-N($S79))</f>
        <v/>
      </c>
      <c r="V79" s="193" t="str">
        <f aca="false">IF(TRIM($B79&amp;$C79)="","",IF(AND(N($L79)=0,N($P79)+N($Q79)+N($R79)=0),"",ROUND(N($L79)-N($P79)-N($Q79)-N($R79),2)))</f>
        <v/>
      </c>
      <c r="W79" s="194" t="str">
        <f aca="false">IF(TRIM($B79&amp;$C79)="","",IF(N($L79)=0,IF((N($P79)+N($Q79)+N($R79))=0,"—未填单价","未填单价，已收 "&amp;TEXT((N($P79)+N($Q79)+N($R79)),"#,##0.00")),IF(N($V79)&gt;0.005,"欠 "&amp;TEXT(N($V79),"#,##0.00")&amp;IF(N($S79)&gt;0,"（开票未到账 "&amp;TEXT(N($S79),"#,##0.00")&amp;"）","")&amp;IF(N($U79)&gt;0,"（未开票 "&amp;TEXT(N($U79),"#,##0.00")&amp;"）",""),IF(N($V79)&lt;-0.005,"多收 "&amp;TEXT(-N($V79),"#,##0.00"),"✔ 已结清")))&amp;IF(N($T79)&gt;0,"｜到账未开票 "&amp;TEXT(N($T79),"#,##0.00")&amp;"，待补票","")&amp;IF(N($Q79)&gt;0,"｜收现 "&amp;TEXT(N($Q79),"#,##0.00"),"")&amp;IF(N($R79)&gt;0,"｜收款不开票 "&amp;TEXT(N($R79),"#,##0.00"),""))</f>
        <v/>
      </c>
      <c r="X79" s="195"/>
      <c r="AB79" s="192" t="str">
        <f aca="false">IF(OR(N($N79)=0,N($AA79)=0),"",ROUND(N($N79)/(1+N($AA79))*N($AA79),2))</f>
        <v/>
      </c>
      <c r="AC79" s="195"/>
      <c r="AD79" s="188"/>
      <c r="AE79" s="197" t="str">
        <f aca="false">IF($AM79="","",IF($AM79=1,IF($AN79&gt;=1,"一次性·已到收款期","一次性·未到期"),$AD79&amp;" 第"&amp;$AN79&amp;"/"&amp;$AM79&amp;"期"))</f>
        <v/>
      </c>
      <c r="AF79" s="193" t="str">
        <f aca="false">IF(OR($AM79="",N($L79)=0),"",ROUND(N($J79)*$AN79/$AM79,2)+N($K79))</f>
        <v/>
      </c>
      <c r="AG79" s="193" t="str">
        <f aca="false">IF($AF79="","",MAX(0,ROUND($AF79-(N($P79)+N($Q79)+N($R79)),2)))</f>
        <v/>
      </c>
      <c r="AH79" s="193" t="str">
        <f aca="false">IF(OR(TRIM($B79&amp;$C79)="",NOT(ISNUMBER($D79))),"",SUMIFS($V$3:$V$1001,$AJ$3:$AJ$1001,$AJ79,$D$3:$D$1001,"&lt;"&amp;$D79))</f>
        <v/>
      </c>
      <c r="AI79" s="193" t="str">
        <f aca="false">IF(TRIM($B79&amp;$C79)="","",SUMIFS($V$3:$V$1001,$AJ$3:$AJ$1001,$AJ79))</f>
        <v/>
      </c>
      <c r="AJ79" s="197" t="str">
        <f aca="false">IF(TRIM($B79&amp;$C79)="","",TRIM($B79)&amp;"｜"&amp;TRIM($C79))</f>
        <v/>
      </c>
      <c r="AK79" s="193" t="str">
        <f aca="false">IF(TRIM($B79&amp;$C79)="","",MIN(N($N79),N($P79)))</f>
        <v/>
      </c>
      <c r="AL79" s="198" t="str">
        <f aca="false">IF(ISNUMBER($D79),YEAR($D79),"")</f>
        <v/>
      </c>
      <c r="AM79" s="198" t="str">
        <f aca="false">IF(OR(TRIM($B79&amp;$C79)="",NOT(ISNUMBER($D79)),NOT(ISNUMBER($E79))),"",IF($E79&lt;$D79,"",IF(IF($AD79="半年付",2,IF($AD79="季度付",4,IF($AD79="月付",12,IF($AD79="半月付",24,1))))=1,1,MAX(1,ROUND(($E79-$D79+1)/365*IF($AD79="半年付",2,IF($AD79="季度付",4,IF($AD79="月付",12,IF($AD79="半月付",24,1)))),0)))))</f>
        <v/>
      </c>
      <c r="AN79" s="198" t="str">
        <f aca="true">IF($AM79="","",MIN($AM79,MAX(0,INT((TODAY()-付款宽限天数-$D79)/(($E79-$D79+1)/$AM79))+1)))</f>
        <v/>
      </c>
    </row>
    <row r="80" customFormat="false" ht="24" hidden="false" customHeight="false" outlineLevel="0" collapsed="false">
      <c r="F80" s="188" t="str">
        <f aca="true">IF(TRIM($B80&amp;$C80)="","",IF(OR(ISNUMBER(SEARCH("未",$A80)),ISNUMBER(SEARCH("送出",$A80)),AND(TRIM($A80)="",NOT(ISNUMBER($D80)),N($G80)=0)),"【合同未回】","")&amp;IF(NOT(ISNUMBER($E80)),IF(OR(ISNUMBER(SEARCH("未",$A80)),ISNUMBER(SEARCH("送出",$A80)),AND(TRIM($A80)="",NOT(ISNUMBER($D80)),N($G80)=0)),"","【未填合同期】"),IF($E80&lt;TODAY(),"【已到期】",IF($E80-TODAY()&lt;=提醒天数,"【即将到期，剩余"&amp;($E80-TODAY())&amp;"天】","【正常】")))&amp;IF(OR($AC80="安装免保",$AC80="技术免保",$AC80="质保期内"),"【"&amp;$AC80&amp;"】",""))</f>
        <v/>
      </c>
      <c r="J80" s="192" t="str">
        <f aca="false">IF(OR(N($G80)=0,N($H80)=0),"",ROUND(N($G80)*N($H80)*IF(N($I80)=0,1,N($I80)),2))</f>
        <v/>
      </c>
      <c r="L80" s="192" t="str">
        <f aca="false">IF(TRIM($B80&amp;$C80)="","",IF(AND(N($J80)=0,N($K80)=0),"",ROUND(N($J80)+N($K80),2)))</f>
        <v/>
      </c>
      <c r="R80" s="192"/>
      <c r="S80" s="193" t="str">
        <f aca="false">IF(TRIM($B80&amp;$C80)="","",IF(N($N80)=0,"",MAX(0,MIN(N($N80)-N($P80),N($V80)))))</f>
        <v/>
      </c>
      <c r="T80" s="193" t="str">
        <f aca="false">IF(TRIM($B80&amp;$C80)="","",IF(N($P80)&lt;=N($N80),"",N($P80)-N($N80)))</f>
        <v/>
      </c>
      <c r="U80" s="193" t="str">
        <f aca="false">IF(OR(TRIM($B80&amp;$C80)="",$V80=""),"",MAX(0,N($V80))-N($S80))</f>
        <v/>
      </c>
      <c r="V80" s="193" t="str">
        <f aca="false">IF(TRIM($B80&amp;$C80)="","",IF(AND(N($L80)=0,N($P80)+N($Q80)+N($R80)=0),"",ROUND(N($L80)-N($P80)-N($Q80)-N($R80),2)))</f>
        <v/>
      </c>
      <c r="W80" s="194" t="str">
        <f aca="false">IF(TRIM($B80&amp;$C80)="","",IF(N($L80)=0,IF((N($P80)+N($Q80)+N($R80))=0,"—未填单价","未填单价，已收 "&amp;TEXT((N($P80)+N($Q80)+N($R80)),"#,##0.00")),IF(N($V80)&gt;0.005,"欠 "&amp;TEXT(N($V80),"#,##0.00")&amp;IF(N($S80)&gt;0,"（开票未到账 "&amp;TEXT(N($S80),"#,##0.00")&amp;"）","")&amp;IF(N($U80)&gt;0,"（未开票 "&amp;TEXT(N($U80),"#,##0.00")&amp;"）",""),IF(N($V80)&lt;-0.005,"多收 "&amp;TEXT(-N($V80),"#,##0.00"),"✔ 已结清")))&amp;IF(N($T80)&gt;0,"｜到账未开票 "&amp;TEXT(N($T80),"#,##0.00")&amp;"，待补票","")&amp;IF(N($Q80)&gt;0,"｜收现 "&amp;TEXT(N($Q80),"#,##0.00"),"")&amp;IF(N($R80)&gt;0,"｜收款不开票 "&amp;TEXT(N($R80),"#,##0.00"),""))</f>
        <v/>
      </c>
      <c r="X80" s="195"/>
      <c r="AB80" s="192" t="str">
        <f aca="false">IF(OR(N($N80)=0,N($AA80)=0),"",ROUND(N($N80)/(1+N($AA80))*N($AA80),2))</f>
        <v/>
      </c>
      <c r="AC80" s="195"/>
      <c r="AD80" s="188"/>
      <c r="AE80" s="197" t="str">
        <f aca="false">IF($AM80="","",IF($AM80=1,IF($AN80&gt;=1,"一次性·已到收款期","一次性·未到期"),$AD80&amp;" 第"&amp;$AN80&amp;"/"&amp;$AM80&amp;"期"))</f>
        <v/>
      </c>
      <c r="AF80" s="193" t="str">
        <f aca="false">IF(OR($AM80="",N($L80)=0),"",ROUND(N($J80)*$AN80/$AM80,2)+N($K80))</f>
        <v/>
      </c>
      <c r="AG80" s="193" t="str">
        <f aca="false">IF($AF80="","",MAX(0,ROUND($AF80-(N($P80)+N($Q80)+N($R80)),2)))</f>
        <v/>
      </c>
      <c r="AH80" s="193" t="str">
        <f aca="false">IF(OR(TRIM($B80&amp;$C80)="",NOT(ISNUMBER($D80))),"",SUMIFS($V$3:$V$1001,$AJ$3:$AJ$1001,$AJ80,$D$3:$D$1001,"&lt;"&amp;$D80))</f>
        <v/>
      </c>
      <c r="AI80" s="193" t="str">
        <f aca="false">IF(TRIM($B80&amp;$C80)="","",SUMIFS($V$3:$V$1001,$AJ$3:$AJ$1001,$AJ80))</f>
        <v/>
      </c>
      <c r="AJ80" s="197" t="str">
        <f aca="false">IF(TRIM($B80&amp;$C80)="","",TRIM($B80)&amp;"｜"&amp;TRIM($C80))</f>
        <v/>
      </c>
      <c r="AK80" s="193" t="str">
        <f aca="false">IF(TRIM($B80&amp;$C80)="","",MIN(N($N80),N($P80)))</f>
        <v/>
      </c>
      <c r="AL80" s="198" t="str">
        <f aca="false">IF(ISNUMBER($D80),YEAR($D80),"")</f>
        <v/>
      </c>
      <c r="AM80" s="198" t="str">
        <f aca="false">IF(OR(TRIM($B80&amp;$C80)="",NOT(ISNUMBER($D80)),NOT(ISNUMBER($E80))),"",IF($E80&lt;$D80,"",IF(IF($AD80="半年付",2,IF($AD80="季度付",4,IF($AD80="月付",12,IF($AD80="半月付",24,1))))=1,1,MAX(1,ROUND(($E80-$D80+1)/365*IF($AD80="半年付",2,IF($AD80="季度付",4,IF($AD80="月付",12,IF($AD80="半月付",24,1)))),0)))))</f>
        <v/>
      </c>
      <c r="AN80" s="198" t="str">
        <f aca="true">IF($AM80="","",MIN($AM80,MAX(0,INT((TODAY()-付款宽限天数-$D80)/(($E80-$D80+1)/$AM80))+1)))</f>
        <v/>
      </c>
    </row>
    <row r="81" customFormat="false" ht="24" hidden="false" customHeight="false" outlineLevel="0" collapsed="false">
      <c r="F81" s="188" t="str">
        <f aca="true">IF(TRIM($B81&amp;$C81)="","",IF(OR(ISNUMBER(SEARCH("未",$A81)),ISNUMBER(SEARCH("送出",$A81)),AND(TRIM($A81)="",NOT(ISNUMBER($D81)),N($G81)=0)),"【合同未回】","")&amp;IF(NOT(ISNUMBER($E81)),IF(OR(ISNUMBER(SEARCH("未",$A81)),ISNUMBER(SEARCH("送出",$A81)),AND(TRIM($A81)="",NOT(ISNUMBER($D81)),N($G81)=0)),"","【未填合同期】"),IF($E81&lt;TODAY(),"【已到期】",IF($E81-TODAY()&lt;=提醒天数,"【即将到期，剩余"&amp;($E81-TODAY())&amp;"天】","【正常】")))&amp;IF(OR($AC81="安装免保",$AC81="技术免保",$AC81="质保期内"),"【"&amp;$AC81&amp;"】",""))</f>
        <v/>
      </c>
      <c r="J81" s="192" t="str">
        <f aca="false">IF(OR(N($G81)=0,N($H81)=0),"",ROUND(N($G81)*N($H81)*IF(N($I81)=0,1,N($I81)),2))</f>
        <v/>
      </c>
      <c r="L81" s="192" t="str">
        <f aca="false">IF(TRIM($B81&amp;$C81)="","",IF(AND(N($J81)=0,N($K81)=0),"",ROUND(N($J81)+N($K81),2)))</f>
        <v/>
      </c>
      <c r="R81" s="192"/>
      <c r="S81" s="193" t="str">
        <f aca="false">IF(TRIM($B81&amp;$C81)="","",IF(N($N81)=0,"",MAX(0,MIN(N($N81)-N($P81),N($V81)))))</f>
        <v/>
      </c>
      <c r="T81" s="193" t="str">
        <f aca="false">IF(TRIM($B81&amp;$C81)="","",IF(N($P81)&lt;=N($N81),"",N($P81)-N($N81)))</f>
        <v/>
      </c>
      <c r="U81" s="193" t="str">
        <f aca="false">IF(OR(TRIM($B81&amp;$C81)="",$V81=""),"",MAX(0,N($V81))-N($S81))</f>
        <v/>
      </c>
      <c r="V81" s="193" t="str">
        <f aca="false">IF(TRIM($B81&amp;$C81)="","",IF(AND(N($L81)=0,N($P81)+N($Q81)+N($R81)=0),"",ROUND(N($L81)-N($P81)-N($Q81)-N($R81),2)))</f>
        <v/>
      </c>
      <c r="W81" s="194" t="str">
        <f aca="false">IF(TRIM($B81&amp;$C81)="","",IF(N($L81)=0,IF((N($P81)+N($Q81)+N($R81))=0,"—未填单价","未填单价，已收 "&amp;TEXT((N($P81)+N($Q81)+N($R81)),"#,##0.00")),IF(N($V81)&gt;0.005,"欠 "&amp;TEXT(N($V81),"#,##0.00")&amp;IF(N($S81)&gt;0,"（开票未到账 "&amp;TEXT(N($S81),"#,##0.00")&amp;"）","")&amp;IF(N($U81)&gt;0,"（未开票 "&amp;TEXT(N($U81),"#,##0.00")&amp;"）",""),IF(N($V81)&lt;-0.005,"多收 "&amp;TEXT(-N($V81),"#,##0.00"),"✔ 已结清")))&amp;IF(N($T81)&gt;0,"｜到账未开票 "&amp;TEXT(N($T81),"#,##0.00")&amp;"，待补票","")&amp;IF(N($Q81)&gt;0,"｜收现 "&amp;TEXT(N($Q81),"#,##0.00"),"")&amp;IF(N($R81)&gt;0,"｜收款不开票 "&amp;TEXT(N($R81),"#,##0.00"),""))</f>
        <v/>
      </c>
      <c r="X81" s="195"/>
      <c r="AB81" s="192" t="str">
        <f aca="false">IF(OR(N($N81)=0,N($AA81)=0),"",ROUND(N($N81)/(1+N($AA81))*N($AA81),2))</f>
        <v/>
      </c>
      <c r="AC81" s="195"/>
      <c r="AD81" s="188"/>
      <c r="AE81" s="197" t="str">
        <f aca="false">IF($AM81="","",IF($AM81=1,IF($AN81&gt;=1,"一次性·已到收款期","一次性·未到期"),$AD81&amp;" 第"&amp;$AN81&amp;"/"&amp;$AM81&amp;"期"))</f>
        <v/>
      </c>
      <c r="AF81" s="193" t="str">
        <f aca="false">IF(OR($AM81="",N($L81)=0),"",ROUND(N($J81)*$AN81/$AM81,2)+N($K81))</f>
        <v/>
      </c>
      <c r="AG81" s="193" t="str">
        <f aca="false">IF($AF81="","",MAX(0,ROUND($AF81-(N($P81)+N($Q81)+N($R81)),2)))</f>
        <v/>
      </c>
      <c r="AH81" s="193" t="str">
        <f aca="false">IF(OR(TRIM($B81&amp;$C81)="",NOT(ISNUMBER($D81))),"",SUMIFS($V$3:$V$1001,$AJ$3:$AJ$1001,$AJ81,$D$3:$D$1001,"&lt;"&amp;$D81))</f>
        <v/>
      </c>
      <c r="AI81" s="193" t="str">
        <f aca="false">IF(TRIM($B81&amp;$C81)="","",SUMIFS($V$3:$V$1001,$AJ$3:$AJ$1001,$AJ81))</f>
        <v/>
      </c>
      <c r="AJ81" s="197" t="str">
        <f aca="false">IF(TRIM($B81&amp;$C81)="","",TRIM($B81)&amp;"｜"&amp;TRIM($C81))</f>
        <v/>
      </c>
      <c r="AK81" s="193" t="str">
        <f aca="false">IF(TRIM($B81&amp;$C81)="","",MIN(N($N81),N($P81)))</f>
        <v/>
      </c>
      <c r="AL81" s="198" t="str">
        <f aca="false">IF(ISNUMBER($D81),YEAR($D81),"")</f>
        <v/>
      </c>
      <c r="AM81" s="198" t="str">
        <f aca="false">IF(OR(TRIM($B81&amp;$C81)="",NOT(ISNUMBER($D81)),NOT(ISNUMBER($E81))),"",IF($E81&lt;$D81,"",IF(IF($AD81="半年付",2,IF($AD81="季度付",4,IF($AD81="月付",12,IF($AD81="半月付",24,1))))=1,1,MAX(1,ROUND(($E81-$D81+1)/365*IF($AD81="半年付",2,IF($AD81="季度付",4,IF($AD81="月付",12,IF($AD81="半月付",24,1)))),0)))))</f>
        <v/>
      </c>
      <c r="AN81" s="198" t="str">
        <f aca="true">IF($AM81="","",MIN($AM81,MAX(0,INT((TODAY()-付款宽限天数-$D81)/(($E81-$D81+1)/$AM81))+1)))</f>
        <v/>
      </c>
    </row>
    <row r="82" customFormat="false" ht="24" hidden="false" customHeight="false" outlineLevel="0" collapsed="false">
      <c r="F82" s="188" t="str">
        <f aca="true">IF(TRIM($B82&amp;$C82)="","",IF(OR(ISNUMBER(SEARCH("未",$A82)),ISNUMBER(SEARCH("送出",$A82)),AND(TRIM($A82)="",NOT(ISNUMBER($D82)),N($G82)=0)),"【合同未回】","")&amp;IF(NOT(ISNUMBER($E82)),IF(OR(ISNUMBER(SEARCH("未",$A82)),ISNUMBER(SEARCH("送出",$A82)),AND(TRIM($A82)="",NOT(ISNUMBER($D82)),N($G82)=0)),"","【未填合同期】"),IF($E82&lt;TODAY(),"【已到期】",IF($E82-TODAY()&lt;=提醒天数,"【即将到期，剩余"&amp;($E82-TODAY())&amp;"天】","【正常】")))&amp;IF(OR($AC82="安装免保",$AC82="技术免保",$AC82="质保期内"),"【"&amp;$AC82&amp;"】",""))</f>
        <v/>
      </c>
      <c r="J82" s="192" t="str">
        <f aca="false">IF(OR(N($G82)=0,N($H82)=0),"",ROUND(N($G82)*N($H82)*IF(N($I82)=0,1,N($I82)),2))</f>
        <v/>
      </c>
      <c r="L82" s="192" t="str">
        <f aca="false">IF(TRIM($B82&amp;$C82)="","",IF(AND(N($J82)=0,N($K82)=0),"",ROUND(N($J82)+N($K82),2)))</f>
        <v/>
      </c>
      <c r="R82" s="192"/>
      <c r="S82" s="193" t="str">
        <f aca="false">IF(TRIM($B82&amp;$C82)="","",IF(N($N82)=0,"",MAX(0,MIN(N($N82)-N($P82),N($V82)))))</f>
        <v/>
      </c>
      <c r="T82" s="193" t="str">
        <f aca="false">IF(TRIM($B82&amp;$C82)="","",IF(N($P82)&lt;=N($N82),"",N($P82)-N($N82)))</f>
        <v/>
      </c>
      <c r="U82" s="193" t="str">
        <f aca="false">IF(OR(TRIM($B82&amp;$C82)="",$V82=""),"",MAX(0,N($V82))-N($S82))</f>
        <v/>
      </c>
      <c r="V82" s="193" t="str">
        <f aca="false">IF(TRIM($B82&amp;$C82)="","",IF(AND(N($L82)=0,N($P82)+N($Q82)+N($R82)=0),"",ROUND(N($L82)-N($P82)-N($Q82)-N($R82),2)))</f>
        <v/>
      </c>
      <c r="W82" s="194" t="str">
        <f aca="false">IF(TRIM($B82&amp;$C82)="","",IF(N($L82)=0,IF((N($P82)+N($Q82)+N($R82))=0,"—未填单价","未填单价，已收 "&amp;TEXT((N($P82)+N($Q82)+N($R82)),"#,##0.00")),IF(N($V82)&gt;0.005,"欠 "&amp;TEXT(N($V82),"#,##0.00")&amp;IF(N($S82)&gt;0,"（开票未到账 "&amp;TEXT(N($S82),"#,##0.00")&amp;"）","")&amp;IF(N($U82)&gt;0,"（未开票 "&amp;TEXT(N($U82),"#,##0.00")&amp;"）",""),IF(N($V82)&lt;-0.005,"多收 "&amp;TEXT(-N($V82),"#,##0.00"),"✔ 已结清")))&amp;IF(N($T82)&gt;0,"｜到账未开票 "&amp;TEXT(N($T82),"#,##0.00")&amp;"，待补票","")&amp;IF(N($Q82)&gt;0,"｜收现 "&amp;TEXT(N($Q82),"#,##0.00"),"")&amp;IF(N($R82)&gt;0,"｜收款不开票 "&amp;TEXT(N($R82),"#,##0.00"),""))</f>
        <v/>
      </c>
      <c r="X82" s="195"/>
      <c r="AB82" s="192" t="str">
        <f aca="false">IF(OR(N($N82)=0,N($AA82)=0),"",ROUND(N($N82)/(1+N($AA82))*N($AA82),2))</f>
        <v/>
      </c>
      <c r="AC82" s="195"/>
      <c r="AD82" s="188"/>
      <c r="AE82" s="197" t="str">
        <f aca="false">IF($AM82="","",IF($AM82=1,IF($AN82&gt;=1,"一次性·已到收款期","一次性·未到期"),$AD82&amp;" 第"&amp;$AN82&amp;"/"&amp;$AM82&amp;"期"))</f>
        <v/>
      </c>
      <c r="AF82" s="193" t="str">
        <f aca="false">IF(OR($AM82="",N($L82)=0),"",ROUND(N($J82)*$AN82/$AM82,2)+N($K82))</f>
        <v/>
      </c>
      <c r="AG82" s="193" t="str">
        <f aca="false">IF($AF82="","",MAX(0,ROUND($AF82-(N($P82)+N($Q82)+N($R82)),2)))</f>
        <v/>
      </c>
      <c r="AH82" s="193" t="str">
        <f aca="false">IF(OR(TRIM($B82&amp;$C82)="",NOT(ISNUMBER($D82))),"",SUMIFS($V$3:$V$1001,$AJ$3:$AJ$1001,$AJ82,$D$3:$D$1001,"&lt;"&amp;$D82))</f>
        <v/>
      </c>
      <c r="AI82" s="193" t="str">
        <f aca="false">IF(TRIM($B82&amp;$C82)="","",SUMIFS($V$3:$V$1001,$AJ$3:$AJ$1001,$AJ82))</f>
        <v/>
      </c>
      <c r="AJ82" s="197" t="str">
        <f aca="false">IF(TRIM($B82&amp;$C82)="","",TRIM($B82)&amp;"｜"&amp;TRIM($C82))</f>
        <v/>
      </c>
      <c r="AK82" s="193" t="str">
        <f aca="false">IF(TRIM($B82&amp;$C82)="","",MIN(N($N82),N($P82)))</f>
        <v/>
      </c>
      <c r="AL82" s="198" t="str">
        <f aca="false">IF(ISNUMBER($D82),YEAR($D82),"")</f>
        <v/>
      </c>
      <c r="AM82" s="198" t="str">
        <f aca="false">IF(OR(TRIM($B82&amp;$C82)="",NOT(ISNUMBER($D82)),NOT(ISNUMBER($E82))),"",IF($E82&lt;$D82,"",IF(IF($AD82="半年付",2,IF($AD82="季度付",4,IF($AD82="月付",12,IF($AD82="半月付",24,1))))=1,1,MAX(1,ROUND(($E82-$D82+1)/365*IF($AD82="半年付",2,IF($AD82="季度付",4,IF($AD82="月付",12,IF($AD82="半月付",24,1)))),0)))))</f>
        <v/>
      </c>
      <c r="AN82" s="198" t="str">
        <f aca="true">IF($AM82="","",MIN($AM82,MAX(0,INT((TODAY()-付款宽限天数-$D82)/(($E82-$D82+1)/$AM82))+1)))</f>
        <v/>
      </c>
    </row>
    <row r="83" customFormat="false" ht="24" hidden="false" customHeight="false" outlineLevel="0" collapsed="false">
      <c r="F83" s="188" t="str">
        <f aca="true">IF(TRIM($B83&amp;$C83)="","",IF(OR(ISNUMBER(SEARCH("未",$A83)),ISNUMBER(SEARCH("送出",$A83)),AND(TRIM($A83)="",NOT(ISNUMBER($D83)),N($G83)=0)),"【合同未回】","")&amp;IF(NOT(ISNUMBER($E83)),IF(OR(ISNUMBER(SEARCH("未",$A83)),ISNUMBER(SEARCH("送出",$A83)),AND(TRIM($A83)="",NOT(ISNUMBER($D83)),N($G83)=0)),"","【未填合同期】"),IF($E83&lt;TODAY(),"【已到期】",IF($E83-TODAY()&lt;=提醒天数,"【即将到期，剩余"&amp;($E83-TODAY())&amp;"天】","【正常】")))&amp;IF(OR($AC83="安装免保",$AC83="技术免保",$AC83="质保期内"),"【"&amp;$AC83&amp;"】",""))</f>
        <v/>
      </c>
      <c r="J83" s="192" t="str">
        <f aca="false">IF(OR(N($G83)=0,N($H83)=0),"",ROUND(N($G83)*N($H83)*IF(N($I83)=0,1,N($I83)),2))</f>
        <v/>
      </c>
      <c r="L83" s="192" t="str">
        <f aca="false">IF(TRIM($B83&amp;$C83)="","",IF(AND(N($J83)=0,N($K83)=0),"",ROUND(N($J83)+N($K83),2)))</f>
        <v/>
      </c>
      <c r="R83" s="192"/>
      <c r="S83" s="193" t="str">
        <f aca="false">IF(TRIM($B83&amp;$C83)="","",IF(N($N83)=0,"",MAX(0,MIN(N($N83)-N($P83),N($V83)))))</f>
        <v/>
      </c>
      <c r="T83" s="193" t="str">
        <f aca="false">IF(TRIM($B83&amp;$C83)="","",IF(N($P83)&lt;=N($N83),"",N($P83)-N($N83)))</f>
        <v/>
      </c>
      <c r="U83" s="193" t="str">
        <f aca="false">IF(OR(TRIM($B83&amp;$C83)="",$V83=""),"",MAX(0,N($V83))-N($S83))</f>
        <v/>
      </c>
      <c r="V83" s="193" t="str">
        <f aca="false">IF(TRIM($B83&amp;$C83)="","",IF(AND(N($L83)=0,N($P83)+N($Q83)+N($R83)=0),"",ROUND(N($L83)-N($P83)-N($Q83)-N($R83),2)))</f>
        <v/>
      </c>
      <c r="W83" s="194" t="str">
        <f aca="false">IF(TRIM($B83&amp;$C83)="","",IF(N($L83)=0,IF((N($P83)+N($Q83)+N($R83))=0,"—未填单价","未填单价，已收 "&amp;TEXT((N($P83)+N($Q83)+N($R83)),"#,##0.00")),IF(N($V83)&gt;0.005,"欠 "&amp;TEXT(N($V83),"#,##0.00")&amp;IF(N($S83)&gt;0,"（开票未到账 "&amp;TEXT(N($S83),"#,##0.00")&amp;"）","")&amp;IF(N($U83)&gt;0,"（未开票 "&amp;TEXT(N($U83),"#,##0.00")&amp;"）",""),IF(N($V83)&lt;-0.005,"多收 "&amp;TEXT(-N($V83),"#,##0.00"),"✔ 已结清")))&amp;IF(N($T83)&gt;0,"｜到账未开票 "&amp;TEXT(N($T83),"#,##0.00")&amp;"，待补票","")&amp;IF(N($Q83)&gt;0,"｜收现 "&amp;TEXT(N($Q83),"#,##0.00"),"")&amp;IF(N($R83)&gt;0,"｜收款不开票 "&amp;TEXT(N($R83),"#,##0.00"),""))</f>
        <v/>
      </c>
      <c r="X83" s="195"/>
      <c r="AB83" s="192" t="str">
        <f aca="false">IF(OR(N($N83)=0,N($AA83)=0),"",ROUND(N($N83)/(1+N($AA83))*N($AA83),2))</f>
        <v/>
      </c>
      <c r="AC83" s="195"/>
      <c r="AD83" s="188"/>
      <c r="AE83" s="197" t="str">
        <f aca="false">IF($AM83="","",IF($AM83=1,IF($AN83&gt;=1,"一次性·已到收款期","一次性·未到期"),$AD83&amp;" 第"&amp;$AN83&amp;"/"&amp;$AM83&amp;"期"))</f>
        <v/>
      </c>
      <c r="AF83" s="193" t="str">
        <f aca="false">IF(OR($AM83="",N($L83)=0),"",ROUND(N($J83)*$AN83/$AM83,2)+N($K83))</f>
        <v/>
      </c>
      <c r="AG83" s="193" t="str">
        <f aca="false">IF($AF83="","",MAX(0,ROUND($AF83-(N($P83)+N($Q83)+N($R83)),2)))</f>
        <v/>
      </c>
      <c r="AH83" s="193" t="str">
        <f aca="false">IF(OR(TRIM($B83&amp;$C83)="",NOT(ISNUMBER($D83))),"",SUMIFS($V$3:$V$1001,$AJ$3:$AJ$1001,$AJ83,$D$3:$D$1001,"&lt;"&amp;$D83))</f>
        <v/>
      </c>
      <c r="AI83" s="193" t="str">
        <f aca="false">IF(TRIM($B83&amp;$C83)="","",SUMIFS($V$3:$V$1001,$AJ$3:$AJ$1001,$AJ83))</f>
        <v/>
      </c>
      <c r="AJ83" s="197" t="str">
        <f aca="false">IF(TRIM($B83&amp;$C83)="","",TRIM($B83)&amp;"｜"&amp;TRIM($C83))</f>
        <v/>
      </c>
      <c r="AK83" s="193" t="str">
        <f aca="false">IF(TRIM($B83&amp;$C83)="","",MIN(N($N83),N($P83)))</f>
        <v/>
      </c>
      <c r="AL83" s="198" t="str">
        <f aca="false">IF(ISNUMBER($D83),YEAR($D83),"")</f>
        <v/>
      </c>
      <c r="AM83" s="198" t="str">
        <f aca="false">IF(OR(TRIM($B83&amp;$C83)="",NOT(ISNUMBER($D83)),NOT(ISNUMBER($E83))),"",IF($E83&lt;$D83,"",IF(IF($AD83="半年付",2,IF($AD83="季度付",4,IF($AD83="月付",12,IF($AD83="半月付",24,1))))=1,1,MAX(1,ROUND(($E83-$D83+1)/365*IF($AD83="半年付",2,IF($AD83="季度付",4,IF($AD83="月付",12,IF($AD83="半月付",24,1)))),0)))))</f>
        <v/>
      </c>
      <c r="AN83" s="198" t="str">
        <f aca="true">IF($AM83="","",MIN($AM83,MAX(0,INT((TODAY()-付款宽限天数-$D83)/(($E83-$D83+1)/$AM83))+1)))</f>
        <v/>
      </c>
    </row>
    <row r="84" customFormat="false" ht="24" hidden="false" customHeight="false" outlineLevel="0" collapsed="false">
      <c r="F84" s="188" t="str">
        <f aca="true">IF(TRIM($B84&amp;$C84)="","",IF(OR(ISNUMBER(SEARCH("未",$A84)),ISNUMBER(SEARCH("送出",$A84)),AND(TRIM($A84)="",NOT(ISNUMBER($D84)),N($G84)=0)),"【合同未回】","")&amp;IF(NOT(ISNUMBER($E84)),IF(OR(ISNUMBER(SEARCH("未",$A84)),ISNUMBER(SEARCH("送出",$A84)),AND(TRIM($A84)="",NOT(ISNUMBER($D84)),N($G84)=0)),"","【未填合同期】"),IF($E84&lt;TODAY(),"【已到期】",IF($E84-TODAY()&lt;=提醒天数,"【即将到期，剩余"&amp;($E84-TODAY())&amp;"天】","【正常】")))&amp;IF(OR($AC84="安装免保",$AC84="技术免保",$AC84="质保期内"),"【"&amp;$AC84&amp;"】",""))</f>
        <v/>
      </c>
      <c r="J84" s="192" t="str">
        <f aca="false">IF(OR(N($G84)=0,N($H84)=0),"",ROUND(N($G84)*N($H84)*IF(N($I84)=0,1,N($I84)),2))</f>
        <v/>
      </c>
      <c r="L84" s="192" t="str">
        <f aca="false">IF(TRIM($B84&amp;$C84)="","",IF(AND(N($J84)=0,N($K84)=0),"",ROUND(N($J84)+N($K84),2)))</f>
        <v/>
      </c>
      <c r="R84" s="192"/>
      <c r="S84" s="193" t="str">
        <f aca="false">IF(TRIM($B84&amp;$C84)="","",IF(N($N84)=0,"",MAX(0,MIN(N($N84)-N($P84),N($V84)))))</f>
        <v/>
      </c>
      <c r="T84" s="193" t="str">
        <f aca="false">IF(TRIM($B84&amp;$C84)="","",IF(N($P84)&lt;=N($N84),"",N($P84)-N($N84)))</f>
        <v/>
      </c>
      <c r="U84" s="193" t="str">
        <f aca="false">IF(OR(TRIM($B84&amp;$C84)="",$V84=""),"",MAX(0,N($V84))-N($S84))</f>
        <v/>
      </c>
      <c r="V84" s="193" t="str">
        <f aca="false">IF(TRIM($B84&amp;$C84)="","",IF(AND(N($L84)=0,N($P84)+N($Q84)+N($R84)=0),"",ROUND(N($L84)-N($P84)-N($Q84)-N($R84),2)))</f>
        <v/>
      </c>
      <c r="W84" s="194" t="str">
        <f aca="false">IF(TRIM($B84&amp;$C84)="","",IF(N($L84)=0,IF((N($P84)+N($Q84)+N($R84))=0,"—未填单价","未填单价，已收 "&amp;TEXT((N($P84)+N($Q84)+N($R84)),"#,##0.00")),IF(N($V84)&gt;0.005,"欠 "&amp;TEXT(N($V84),"#,##0.00")&amp;IF(N($S84)&gt;0,"（开票未到账 "&amp;TEXT(N($S84),"#,##0.00")&amp;"）","")&amp;IF(N($U84)&gt;0,"（未开票 "&amp;TEXT(N($U84),"#,##0.00")&amp;"）",""),IF(N($V84)&lt;-0.005,"多收 "&amp;TEXT(-N($V84),"#,##0.00"),"✔ 已结清")))&amp;IF(N($T84)&gt;0,"｜到账未开票 "&amp;TEXT(N($T84),"#,##0.00")&amp;"，待补票","")&amp;IF(N($Q84)&gt;0,"｜收现 "&amp;TEXT(N($Q84),"#,##0.00"),"")&amp;IF(N($R84)&gt;0,"｜收款不开票 "&amp;TEXT(N($R84),"#,##0.00"),""))</f>
        <v/>
      </c>
      <c r="X84" s="195"/>
      <c r="AB84" s="192" t="str">
        <f aca="false">IF(OR(N($N84)=0,N($AA84)=0),"",ROUND(N($N84)/(1+N($AA84))*N($AA84),2))</f>
        <v/>
      </c>
      <c r="AC84" s="195"/>
      <c r="AD84" s="188"/>
      <c r="AE84" s="197" t="str">
        <f aca="false">IF($AM84="","",IF($AM84=1,IF($AN84&gt;=1,"一次性·已到收款期","一次性·未到期"),$AD84&amp;" 第"&amp;$AN84&amp;"/"&amp;$AM84&amp;"期"))</f>
        <v/>
      </c>
      <c r="AF84" s="193" t="str">
        <f aca="false">IF(OR($AM84="",N($L84)=0),"",ROUND(N($J84)*$AN84/$AM84,2)+N($K84))</f>
        <v/>
      </c>
      <c r="AG84" s="193" t="str">
        <f aca="false">IF($AF84="","",MAX(0,ROUND($AF84-(N($P84)+N($Q84)+N($R84)),2)))</f>
        <v/>
      </c>
      <c r="AH84" s="193" t="str">
        <f aca="false">IF(OR(TRIM($B84&amp;$C84)="",NOT(ISNUMBER($D84))),"",SUMIFS($V$3:$V$1001,$AJ$3:$AJ$1001,$AJ84,$D$3:$D$1001,"&lt;"&amp;$D84))</f>
        <v/>
      </c>
      <c r="AI84" s="193" t="str">
        <f aca="false">IF(TRIM($B84&amp;$C84)="","",SUMIFS($V$3:$V$1001,$AJ$3:$AJ$1001,$AJ84))</f>
        <v/>
      </c>
      <c r="AJ84" s="197" t="str">
        <f aca="false">IF(TRIM($B84&amp;$C84)="","",TRIM($B84)&amp;"｜"&amp;TRIM($C84))</f>
        <v/>
      </c>
      <c r="AK84" s="193" t="str">
        <f aca="false">IF(TRIM($B84&amp;$C84)="","",MIN(N($N84),N($P84)))</f>
        <v/>
      </c>
      <c r="AL84" s="198" t="str">
        <f aca="false">IF(ISNUMBER($D84),YEAR($D84),"")</f>
        <v/>
      </c>
      <c r="AM84" s="198" t="str">
        <f aca="false">IF(OR(TRIM($B84&amp;$C84)="",NOT(ISNUMBER($D84)),NOT(ISNUMBER($E84))),"",IF($E84&lt;$D84,"",IF(IF($AD84="半年付",2,IF($AD84="季度付",4,IF($AD84="月付",12,IF($AD84="半月付",24,1))))=1,1,MAX(1,ROUND(($E84-$D84+1)/365*IF($AD84="半年付",2,IF($AD84="季度付",4,IF($AD84="月付",12,IF($AD84="半月付",24,1)))),0)))))</f>
        <v/>
      </c>
      <c r="AN84" s="198" t="str">
        <f aca="true">IF($AM84="","",MIN($AM84,MAX(0,INT((TODAY()-付款宽限天数-$D84)/(($E84-$D84+1)/$AM84))+1)))</f>
        <v/>
      </c>
    </row>
    <row r="85" customFormat="false" ht="24" hidden="false" customHeight="false" outlineLevel="0" collapsed="false">
      <c r="F85" s="188" t="str">
        <f aca="true">IF(TRIM($B85&amp;$C85)="","",IF(OR(ISNUMBER(SEARCH("未",$A85)),ISNUMBER(SEARCH("送出",$A85)),AND(TRIM($A85)="",NOT(ISNUMBER($D85)),N($G85)=0)),"【合同未回】","")&amp;IF(NOT(ISNUMBER($E85)),IF(OR(ISNUMBER(SEARCH("未",$A85)),ISNUMBER(SEARCH("送出",$A85)),AND(TRIM($A85)="",NOT(ISNUMBER($D85)),N($G85)=0)),"","【未填合同期】"),IF($E85&lt;TODAY(),"【已到期】",IF($E85-TODAY()&lt;=提醒天数,"【即将到期，剩余"&amp;($E85-TODAY())&amp;"天】","【正常】")))&amp;IF(OR($AC85="安装免保",$AC85="技术免保",$AC85="质保期内"),"【"&amp;$AC85&amp;"】",""))</f>
        <v/>
      </c>
      <c r="J85" s="192" t="str">
        <f aca="false">IF(OR(N($G85)=0,N($H85)=0),"",ROUND(N($G85)*N($H85)*IF(N($I85)=0,1,N($I85)),2))</f>
        <v/>
      </c>
      <c r="L85" s="192" t="str">
        <f aca="false">IF(TRIM($B85&amp;$C85)="","",IF(AND(N($J85)=0,N($K85)=0),"",ROUND(N($J85)+N($K85),2)))</f>
        <v/>
      </c>
      <c r="R85" s="192"/>
      <c r="S85" s="193" t="str">
        <f aca="false">IF(TRIM($B85&amp;$C85)="","",IF(N($N85)=0,"",MAX(0,MIN(N($N85)-N($P85),N($V85)))))</f>
        <v/>
      </c>
      <c r="T85" s="193" t="str">
        <f aca="false">IF(TRIM($B85&amp;$C85)="","",IF(N($P85)&lt;=N($N85),"",N($P85)-N($N85)))</f>
        <v/>
      </c>
      <c r="U85" s="193" t="str">
        <f aca="false">IF(OR(TRIM($B85&amp;$C85)="",$V85=""),"",MAX(0,N($V85))-N($S85))</f>
        <v/>
      </c>
      <c r="V85" s="193" t="str">
        <f aca="false">IF(TRIM($B85&amp;$C85)="","",IF(AND(N($L85)=0,N($P85)+N($Q85)+N($R85)=0),"",ROUND(N($L85)-N($P85)-N($Q85)-N($R85),2)))</f>
        <v/>
      </c>
      <c r="W85" s="194" t="str">
        <f aca="false">IF(TRIM($B85&amp;$C85)="","",IF(N($L85)=0,IF((N($P85)+N($Q85)+N($R85))=0,"—未填单价","未填单价，已收 "&amp;TEXT((N($P85)+N($Q85)+N($R85)),"#,##0.00")),IF(N($V85)&gt;0.005,"欠 "&amp;TEXT(N($V85),"#,##0.00")&amp;IF(N($S85)&gt;0,"（开票未到账 "&amp;TEXT(N($S85),"#,##0.00")&amp;"）","")&amp;IF(N($U85)&gt;0,"（未开票 "&amp;TEXT(N($U85),"#,##0.00")&amp;"）",""),IF(N($V85)&lt;-0.005,"多收 "&amp;TEXT(-N($V85),"#,##0.00"),"✔ 已结清")))&amp;IF(N($T85)&gt;0,"｜到账未开票 "&amp;TEXT(N($T85),"#,##0.00")&amp;"，待补票","")&amp;IF(N($Q85)&gt;0,"｜收现 "&amp;TEXT(N($Q85),"#,##0.00"),"")&amp;IF(N($R85)&gt;0,"｜收款不开票 "&amp;TEXT(N($R85),"#,##0.00"),""))</f>
        <v/>
      </c>
      <c r="X85" s="195"/>
      <c r="AB85" s="192" t="str">
        <f aca="false">IF(OR(N($N85)=0,N($AA85)=0),"",ROUND(N($N85)/(1+N($AA85))*N($AA85),2))</f>
        <v/>
      </c>
      <c r="AC85" s="195"/>
      <c r="AD85" s="188"/>
      <c r="AE85" s="197" t="str">
        <f aca="false">IF($AM85="","",IF($AM85=1,IF($AN85&gt;=1,"一次性·已到收款期","一次性·未到期"),$AD85&amp;" 第"&amp;$AN85&amp;"/"&amp;$AM85&amp;"期"))</f>
        <v/>
      </c>
      <c r="AF85" s="193" t="str">
        <f aca="false">IF(OR($AM85="",N($L85)=0),"",ROUND(N($J85)*$AN85/$AM85,2)+N($K85))</f>
        <v/>
      </c>
      <c r="AG85" s="193" t="str">
        <f aca="false">IF($AF85="","",MAX(0,ROUND($AF85-(N($P85)+N($Q85)+N($R85)),2)))</f>
        <v/>
      </c>
      <c r="AH85" s="193" t="str">
        <f aca="false">IF(OR(TRIM($B85&amp;$C85)="",NOT(ISNUMBER($D85))),"",SUMIFS($V$3:$V$1001,$AJ$3:$AJ$1001,$AJ85,$D$3:$D$1001,"&lt;"&amp;$D85))</f>
        <v/>
      </c>
      <c r="AI85" s="193" t="str">
        <f aca="false">IF(TRIM($B85&amp;$C85)="","",SUMIFS($V$3:$V$1001,$AJ$3:$AJ$1001,$AJ85))</f>
        <v/>
      </c>
      <c r="AJ85" s="197" t="str">
        <f aca="false">IF(TRIM($B85&amp;$C85)="","",TRIM($B85)&amp;"｜"&amp;TRIM($C85))</f>
        <v/>
      </c>
      <c r="AK85" s="193" t="str">
        <f aca="false">IF(TRIM($B85&amp;$C85)="","",MIN(N($N85),N($P85)))</f>
        <v/>
      </c>
      <c r="AL85" s="198" t="str">
        <f aca="false">IF(ISNUMBER($D85),YEAR($D85),"")</f>
        <v/>
      </c>
      <c r="AM85" s="198" t="str">
        <f aca="false">IF(OR(TRIM($B85&amp;$C85)="",NOT(ISNUMBER($D85)),NOT(ISNUMBER($E85))),"",IF($E85&lt;$D85,"",IF(IF($AD85="半年付",2,IF($AD85="季度付",4,IF($AD85="月付",12,IF($AD85="半月付",24,1))))=1,1,MAX(1,ROUND(($E85-$D85+1)/365*IF($AD85="半年付",2,IF($AD85="季度付",4,IF($AD85="月付",12,IF($AD85="半月付",24,1)))),0)))))</f>
        <v/>
      </c>
      <c r="AN85" s="198" t="str">
        <f aca="true">IF($AM85="","",MIN($AM85,MAX(0,INT((TODAY()-付款宽限天数-$D85)/(($E85-$D85+1)/$AM85))+1)))</f>
        <v/>
      </c>
    </row>
    <row r="86" customFormat="false" ht="24" hidden="false" customHeight="false" outlineLevel="0" collapsed="false">
      <c r="F86" s="188" t="str">
        <f aca="true">IF(TRIM($B86&amp;$C86)="","",IF(OR(ISNUMBER(SEARCH("未",$A86)),ISNUMBER(SEARCH("送出",$A86)),AND(TRIM($A86)="",NOT(ISNUMBER($D86)),N($G86)=0)),"【合同未回】","")&amp;IF(NOT(ISNUMBER($E86)),IF(OR(ISNUMBER(SEARCH("未",$A86)),ISNUMBER(SEARCH("送出",$A86)),AND(TRIM($A86)="",NOT(ISNUMBER($D86)),N($G86)=0)),"","【未填合同期】"),IF($E86&lt;TODAY(),"【已到期】",IF($E86-TODAY()&lt;=提醒天数,"【即将到期，剩余"&amp;($E86-TODAY())&amp;"天】","【正常】")))&amp;IF(OR($AC86="安装免保",$AC86="技术免保",$AC86="质保期内"),"【"&amp;$AC86&amp;"】",""))</f>
        <v/>
      </c>
      <c r="J86" s="192" t="str">
        <f aca="false">IF(OR(N($G86)=0,N($H86)=0),"",ROUND(N($G86)*N($H86)*IF(N($I86)=0,1,N($I86)),2))</f>
        <v/>
      </c>
      <c r="L86" s="192" t="str">
        <f aca="false">IF(TRIM($B86&amp;$C86)="","",IF(AND(N($J86)=0,N($K86)=0),"",ROUND(N($J86)+N($K86),2)))</f>
        <v/>
      </c>
      <c r="R86" s="192"/>
      <c r="S86" s="193" t="str">
        <f aca="false">IF(TRIM($B86&amp;$C86)="","",IF(N($N86)=0,"",MAX(0,MIN(N($N86)-N($P86),N($V86)))))</f>
        <v/>
      </c>
      <c r="T86" s="193" t="str">
        <f aca="false">IF(TRIM($B86&amp;$C86)="","",IF(N($P86)&lt;=N($N86),"",N($P86)-N($N86)))</f>
        <v/>
      </c>
      <c r="U86" s="193" t="str">
        <f aca="false">IF(OR(TRIM($B86&amp;$C86)="",$V86=""),"",MAX(0,N($V86))-N($S86))</f>
        <v/>
      </c>
      <c r="V86" s="193" t="str">
        <f aca="false">IF(TRIM($B86&amp;$C86)="","",IF(AND(N($L86)=0,N($P86)+N($Q86)+N($R86)=0),"",ROUND(N($L86)-N($P86)-N($Q86)-N($R86),2)))</f>
        <v/>
      </c>
      <c r="W86" s="194" t="str">
        <f aca="false">IF(TRIM($B86&amp;$C86)="","",IF(N($L86)=0,IF((N($P86)+N($Q86)+N($R86))=0,"—未填单价","未填单价，已收 "&amp;TEXT((N($P86)+N($Q86)+N($R86)),"#,##0.00")),IF(N($V86)&gt;0.005,"欠 "&amp;TEXT(N($V86),"#,##0.00")&amp;IF(N($S86)&gt;0,"（开票未到账 "&amp;TEXT(N($S86),"#,##0.00")&amp;"）","")&amp;IF(N($U86)&gt;0,"（未开票 "&amp;TEXT(N($U86),"#,##0.00")&amp;"）",""),IF(N($V86)&lt;-0.005,"多收 "&amp;TEXT(-N($V86),"#,##0.00"),"✔ 已结清")))&amp;IF(N($T86)&gt;0,"｜到账未开票 "&amp;TEXT(N($T86),"#,##0.00")&amp;"，待补票","")&amp;IF(N($Q86)&gt;0,"｜收现 "&amp;TEXT(N($Q86),"#,##0.00"),"")&amp;IF(N($R86)&gt;0,"｜收款不开票 "&amp;TEXT(N($R86),"#,##0.00"),""))</f>
        <v/>
      </c>
      <c r="X86" s="195"/>
      <c r="AB86" s="192" t="str">
        <f aca="false">IF(OR(N($N86)=0,N($AA86)=0),"",ROUND(N($N86)/(1+N($AA86))*N($AA86),2))</f>
        <v/>
      </c>
      <c r="AC86" s="195"/>
      <c r="AD86" s="188"/>
      <c r="AE86" s="197" t="str">
        <f aca="false">IF($AM86="","",IF($AM86=1,IF($AN86&gt;=1,"一次性·已到收款期","一次性·未到期"),$AD86&amp;" 第"&amp;$AN86&amp;"/"&amp;$AM86&amp;"期"))</f>
        <v/>
      </c>
      <c r="AF86" s="193" t="str">
        <f aca="false">IF(OR($AM86="",N($L86)=0),"",ROUND(N($J86)*$AN86/$AM86,2)+N($K86))</f>
        <v/>
      </c>
      <c r="AG86" s="193" t="str">
        <f aca="false">IF($AF86="","",MAX(0,ROUND($AF86-(N($P86)+N($Q86)+N($R86)),2)))</f>
        <v/>
      </c>
      <c r="AH86" s="193" t="str">
        <f aca="false">IF(OR(TRIM($B86&amp;$C86)="",NOT(ISNUMBER($D86))),"",SUMIFS($V$3:$V$1001,$AJ$3:$AJ$1001,$AJ86,$D$3:$D$1001,"&lt;"&amp;$D86))</f>
        <v/>
      </c>
      <c r="AI86" s="193" t="str">
        <f aca="false">IF(TRIM($B86&amp;$C86)="","",SUMIFS($V$3:$V$1001,$AJ$3:$AJ$1001,$AJ86))</f>
        <v/>
      </c>
      <c r="AJ86" s="197" t="str">
        <f aca="false">IF(TRIM($B86&amp;$C86)="","",TRIM($B86)&amp;"｜"&amp;TRIM($C86))</f>
        <v/>
      </c>
      <c r="AK86" s="193" t="str">
        <f aca="false">IF(TRIM($B86&amp;$C86)="","",MIN(N($N86),N($P86)))</f>
        <v/>
      </c>
      <c r="AL86" s="198" t="str">
        <f aca="false">IF(ISNUMBER($D86),YEAR($D86),"")</f>
        <v/>
      </c>
      <c r="AM86" s="198" t="str">
        <f aca="false">IF(OR(TRIM($B86&amp;$C86)="",NOT(ISNUMBER($D86)),NOT(ISNUMBER($E86))),"",IF($E86&lt;$D86,"",IF(IF($AD86="半年付",2,IF($AD86="季度付",4,IF($AD86="月付",12,IF($AD86="半月付",24,1))))=1,1,MAX(1,ROUND(($E86-$D86+1)/365*IF($AD86="半年付",2,IF($AD86="季度付",4,IF($AD86="月付",12,IF($AD86="半月付",24,1)))),0)))))</f>
        <v/>
      </c>
      <c r="AN86" s="198" t="str">
        <f aca="true">IF($AM86="","",MIN($AM86,MAX(0,INT((TODAY()-付款宽限天数-$D86)/(($E86-$D86+1)/$AM86))+1)))</f>
        <v/>
      </c>
    </row>
    <row r="87" customFormat="false" ht="24" hidden="false" customHeight="false" outlineLevel="0" collapsed="false">
      <c r="F87" s="188" t="str">
        <f aca="true">IF(TRIM($B87&amp;$C87)="","",IF(OR(ISNUMBER(SEARCH("未",$A87)),ISNUMBER(SEARCH("送出",$A87)),AND(TRIM($A87)="",NOT(ISNUMBER($D87)),N($G87)=0)),"【合同未回】","")&amp;IF(NOT(ISNUMBER($E87)),IF(OR(ISNUMBER(SEARCH("未",$A87)),ISNUMBER(SEARCH("送出",$A87)),AND(TRIM($A87)="",NOT(ISNUMBER($D87)),N($G87)=0)),"","【未填合同期】"),IF($E87&lt;TODAY(),"【已到期】",IF($E87-TODAY()&lt;=提醒天数,"【即将到期，剩余"&amp;($E87-TODAY())&amp;"天】","【正常】")))&amp;IF(OR($AC87="安装免保",$AC87="技术免保",$AC87="质保期内"),"【"&amp;$AC87&amp;"】",""))</f>
        <v/>
      </c>
      <c r="J87" s="192" t="str">
        <f aca="false">IF(OR(N($G87)=0,N($H87)=0),"",ROUND(N($G87)*N($H87)*IF(N($I87)=0,1,N($I87)),2))</f>
        <v/>
      </c>
      <c r="L87" s="192" t="str">
        <f aca="false">IF(TRIM($B87&amp;$C87)="","",IF(AND(N($J87)=0,N($K87)=0),"",ROUND(N($J87)+N($K87),2)))</f>
        <v/>
      </c>
      <c r="R87" s="192"/>
      <c r="S87" s="193" t="str">
        <f aca="false">IF(TRIM($B87&amp;$C87)="","",IF(N($N87)=0,"",MAX(0,MIN(N($N87)-N($P87),N($V87)))))</f>
        <v/>
      </c>
      <c r="T87" s="193" t="str">
        <f aca="false">IF(TRIM($B87&amp;$C87)="","",IF(N($P87)&lt;=N($N87),"",N($P87)-N($N87)))</f>
        <v/>
      </c>
      <c r="U87" s="193" t="str">
        <f aca="false">IF(OR(TRIM($B87&amp;$C87)="",$V87=""),"",MAX(0,N($V87))-N($S87))</f>
        <v/>
      </c>
      <c r="V87" s="193" t="str">
        <f aca="false">IF(TRIM($B87&amp;$C87)="","",IF(AND(N($L87)=0,N($P87)+N($Q87)+N($R87)=0),"",ROUND(N($L87)-N($P87)-N($Q87)-N($R87),2)))</f>
        <v/>
      </c>
      <c r="W87" s="194" t="str">
        <f aca="false">IF(TRIM($B87&amp;$C87)="","",IF(N($L87)=0,IF((N($P87)+N($Q87)+N($R87))=0,"—未填单价","未填单价，已收 "&amp;TEXT((N($P87)+N($Q87)+N($R87)),"#,##0.00")),IF(N($V87)&gt;0.005,"欠 "&amp;TEXT(N($V87),"#,##0.00")&amp;IF(N($S87)&gt;0,"（开票未到账 "&amp;TEXT(N($S87),"#,##0.00")&amp;"）","")&amp;IF(N($U87)&gt;0,"（未开票 "&amp;TEXT(N($U87),"#,##0.00")&amp;"）",""),IF(N($V87)&lt;-0.005,"多收 "&amp;TEXT(-N($V87),"#,##0.00"),"✔ 已结清")))&amp;IF(N($T87)&gt;0,"｜到账未开票 "&amp;TEXT(N($T87),"#,##0.00")&amp;"，待补票","")&amp;IF(N($Q87)&gt;0,"｜收现 "&amp;TEXT(N($Q87),"#,##0.00"),"")&amp;IF(N($R87)&gt;0,"｜收款不开票 "&amp;TEXT(N($R87),"#,##0.00"),""))</f>
        <v/>
      </c>
      <c r="X87" s="195"/>
      <c r="AB87" s="192" t="str">
        <f aca="false">IF(OR(N($N87)=0,N($AA87)=0),"",ROUND(N($N87)/(1+N($AA87))*N($AA87),2))</f>
        <v/>
      </c>
      <c r="AC87" s="195"/>
      <c r="AD87" s="188"/>
      <c r="AE87" s="197" t="str">
        <f aca="false">IF($AM87="","",IF($AM87=1,IF($AN87&gt;=1,"一次性·已到收款期","一次性·未到期"),$AD87&amp;" 第"&amp;$AN87&amp;"/"&amp;$AM87&amp;"期"))</f>
        <v/>
      </c>
      <c r="AF87" s="193" t="str">
        <f aca="false">IF(OR($AM87="",N($L87)=0),"",ROUND(N($J87)*$AN87/$AM87,2)+N($K87))</f>
        <v/>
      </c>
      <c r="AG87" s="193" t="str">
        <f aca="false">IF($AF87="","",MAX(0,ROUND($AF87-(N($P87)+N($Q87)+N($R87)),2)))</f>
        <v/>
      </c>
      <c r="AH87" s="193" t="str">
        <f aca="false">IF(OR(TRIM($B87&amp;$C87)="",NOT(ISNUMBER($D87))),"",SUMIFS($V$3:$V$1001,$AJ$3:$AJ$1001,$AJ87,$D$3:$D$1001,"&lt;"&amp;$D87))</f>
        <v/>
      </c>
      <c r="AI87" s="193" t="str">
        <f aca="false">IF(TRIM($B87&amp;$C87)="","",SUMIFS($V$3:$V$1001,$AJ$3:$AJ$1001,$AJ87))</f>
        <v/>
      </c>
      <c r="AJ87" s="197" t="str">
        <f aca="false">IF(TRIM($B87&amp;$C87)="","",TRIM($B87)&amp;"｜"&amp;TRIM($C87))</f>
        <v/>
      </c>
      <c r="AK87" s="193" t="str">
        <f aca="false">IF(TRIM($B87&amp;$C87)="","",MIN(N($N87),N($P87)))</f>
        <v/>
      </c>
      <c r="AL87" s="198" t="str">
        <f aca="false">IF(ISNUMBER($D87),YEAR($D87),"")</f>
        <v/>
      </c>
      <c r="AM87" s="198" t="str">
        <f aca="false">IF(OR(TRIM($B87&amp;$C87)="",NOT(ISNUMBER($D87)),NOT(ISNUMBER($E87))),"",IF($E87&lt;$D87,"",IF(IF($AD87="半年付",2,IF($AD87="季度付",4,IF($AD87="月付",12,IF($AD87="半月付",24,1))))=1,1,MAX(1,ROUND(($E87-$D87+1)/365*IF($AD87="半年付",2,IF($AD87="季度付",4,IF($AD87="月付",12,IF($AD87="半月付",24,1)))),0)))))</f>
        <v/>
      </c>
      <c r="AN87" s="198" t="str">
        <f aca="true">IF($AM87="","",MIN($AM87,MAX(0,INT((TODAY()-付款宽限天数-$D87)/(($E87-$D87+1)/$AM87))+1)))</f>
        <v/>
      </c>
    </row>
    <row r="88" customFormat="false" ht="24" hidden="false" customHeight="false" outlineLevel="0" collapsed="false">
      <c r="F88" s="188" t="str">
        <f aca="true">IF(TRIM($B88&amp;$C88)="","",IF(OR(ISNUMBER(SEARCH("未",$A88)),ISNUMBER(SEARCH("送出",$A88)),AND(TRIM($A88)="",NOT(ISNUMBER($D88)),N($G88)=0)),"【合同未回】","")&amp;IF(NOT(ISNUMBER($E88)),IF(OR(ISNUMBER(SEARCH("未",$A88)),ISNUMBER(SEARCH("送出",$A88)),AND(TRIM($A88)="",NOT(ISNUMBER($D88)),N($G88)=0)),"","【未填合同期】"),IF($E88&lt;TODAY(),"【已到期】",IF($E88-TODAY()&lt;=提醒天数,"【即将到期，剩余"&amp;($E88-TODAY())&amp;"天】","【正常】")))&amp;IF(OR($AC88="安装免保",$AC88="技术免保",$AC88="质保期内"),"【"&amp;$AC88&amp;"】",""))</f>
        <v/>
      </c>
      <c r="J88" s="192" t="str">
        <f aca="false">IF(OR(N($G88)=0,N($H88)=0),"",ROUND(N($G88)*N($H88)*IF(N($I88)=0,1,N($I88)),2))</f>
        <v/>
      </c>
      <c r="L88" s="192" t="str">
        <f aca="false">IF(TRIM($B88&amp;$C88)="","",IF(AND(N($J88)=0,N($K88)=0),"",ROUND(N($J88)+N($K88),2)))</f>
        <v/>
      </c>
      <c r="R88" s="192"/>
      <c r="S88" s="193" t="str">
        <f aca="false">IF(TRIM($B88&amp;$C88)="","",IF(N($N88)=0,"",MAX(0,MIN(N($N88)-N($P88),N($V88)))))</f>
        <v/>
      </c>
      <c r="T88" s="193" t="str">
        <f aca="false">IF(TRIM($B88&amp;$C88)="","",IF(N($P88)&lt;=N($N88),"",N($P88)-N($N88)))</f>
        <v/>
      </c>
      <c r="U88" s="193" t="str">
        <f aca="false">IF(OR(TRIM($B88&amp;$C88)="",$V88=""),"",MAX(0,N($V88))-N($S88))</f>
        <v/>
      </c>
      <c r="V88" s="193" t="str">
        <f aca="false">IF(TRIM($B88&amp;$C88)="","",IF(AND(N($L88)=0,N($P88)+N($Q88)+N($R88)=0),"",ROUND(N($L88)-N($P88)-N($Q88)-N($R88),2)))</f>
        <v/>
      </c>
      <c r="W88" s="194" t="str">
        <f aca="false">IF(TRIM($B88&amp;$C88)="","",IF(N($L88)=0,IF((N($P88)+N($Q88)+N($R88))=0,"—未填单价","未填单价，已收 "&amp;TEXT((N($P88)+N($Q88)+N($R88)),"#,##0.00")),IF(N($V88)&gt;0.005,"欠 "&amp;TEXT(N($V88),"#,##0.00")&amp;IF(N($S88)&gt;0,"（开票未到账 "&amp;TEXT(N($S88),"#,##0.00")&amp;"）","")&amp;IF(N($U88)&gt;0,"（未开票 "&amp;TEXT(N($U88),"#,##0.00")&amp;"）",""),IF(N($V88)&lt;-0.005,"多收 "&amp;TEXT(-N($V88),"#,##0.00"),"✔ 已结清")))&amp;IF(N($T88)&gt;0,"｜到账未开票 "&amp;TEXT(N($T88),"#,##0.00")&amp;"，待补票","")&amp;IF(N($Q88)&gt;0,"｜收现 "&amp;TEXT(N($Q88),"#,##0.00"),"")&amp;IF(N($R88)&gt;0,"｜收款不开票 "&amp;TEXT(N($R88),"#,##0.00"),""))</f>
        <v/>
      </c>
      <c r="X88" s="195"/>
      <c r="AB88" s="192" t="str">
        <f aca="false">IF(OR(N($N88)=0,N($AA88)=0),"",ROUND(N($N88)/(1+N($AA88))*N($AA88),2))</f>
        <v/>
      </c>
      <c r="AC88" s="195"/>
      <c r="AD88" s="188"/>
      <c r="AE88" s="197" t="str">
        <f aca="false">IF($AM88="","",IF($AM88=1,IF($AN88&gt;=1,"一次性·已到收款期","一次性·未到期"),$AD88&amp;" 第"&amp;$AN88&amp;"/"&amp;$AM88&amp;"期"))</f>
        <v/>
      </c>
      <c r="AF88" s="193" t="str">
        <f aca="false">IF(OR($AM88="",N($L88)=0),"",ROUND(N($J88)*$AN88/$AM88,2)+N($K88))</f>
        <v/>
      </c>
      <c r="AG88" s="193" t="str">
        <f aca="false">IF($AF88="","",MAX(0,ROUND($AF88-(N($P88)+N($Q88)+N($R88)),2)))</f>
        <v/>
      </c>
      <c r="AH88" s="193" t="str">
        <f aca="false">IF(OR(TRIM($B88&amp;$C88)="",NOT(ISNUMBER($D88))),"",SUMIFS($V$3:$V$1001,$AJ$3:$AJ$1001,$AJ88,$D$3:$D$1001,"&lt;"&amp;$D88))</f>
        <v/>
      </c>
      <c r="AI88" s="193" t="str">
        <f aca="false">IF(TRIM($B88&amp;$C88)="","",SUMIFS($V$3:$V$1001,$AJ$3:$AJ$1001,$AJ88))</f>
        <v/>
      </c>
      <c r="AJ88" s="197" t="str">
        <f aca="false">IF(TRIM($B88&amp;$C88)="","",TRIM($B88)&amp;"｜"&amp;TRIM($C88))</f>
        <v/>
      </c>
      <c r="AK88" s="193" t="str">
        <f aca="false">IF(TRIM($B88&amp;$C88)="","",MIN(N($N88),N($P88)))</f>
        <v/>
      </c>
      <c r="AL88" s="198" t="str">
        <f aca="false">IF(ISNUMBER($D88),YEAR($D88),"")</f>
        <v/>
      </c>
      <c r="AM88" s="198" t="str">
        <f aca="false">IF(OR(TRIM($B88&amp;$C88)="",NOT(ISNUMBER($D88)),NOT(ISNUMBER($E88))),"",IF($E88&lt;$D88,"",IF(IF($AD88="半年付",2,IF($AD88="季度付",4,IF($AD88="月付",12,IF($AD88="半月付",24,1))))=1,1,MAX(1,ROUND(($E88-$D88+1)/365*IF($AD88="半年付",2,IF($AD88="季度付",4,IF($AD88="月付",12,IF($AD88="半月付",24,1)))),0)))))</f>
        <v/>
      </c>
      <c r="AN88" s="198" t="str">
        <f aca="true">IF($AM88="","",MIN($AM88,MAX(0,INT((TODAY()-付款宽限天数-$D88)/(($E88-$D88+1)/$AM88))+1)))</f>
        <v/>
      </c>
    </row>
    <row r="89" customFormat="false" ht="24" hidden="false" customHeight="false" outlineLevel="0" collapsed="false">
      <c r="F89" s="188" t="str">
        <f aca="true">IF(TRIM($B89&amp;$C89)="","",IF(OR(ISNUMBER(SEARCH("未",$A89)),ISNUMBER(SEARCH("送出",$A89)),AND(TRIM($A89)="",NOT(ISNUMBER($D89)),N($G89)=0)),"【合同未回】","")&amp;IF(NOT(ISNUMBER($E89)),IF(OR(ISNUMBER(SEARCH("未",$A89)),ISNUMBER(SEARCH("送出",$A89)),AND(TRIM($A89)="",NOT(ISNUMBER($D89)),N($G89)=0)),"","【未填合同期】"),IF($E89&lt;TODAY(),"【已到期】",IF($E89-TODAY()&lt;=提醒天数,"【即将到期，剩余"&amp;($E89-TODAY())&amp;"天】","【正常】")))&amp;IF(OR($AC89="安装免保",$AC89="技术免保",$AC89="质保期内"),"【"&amp;$AC89&amp;"】",""))</f>
        <v/>
      </c>
      <c r="J89" s="192" t="str">
        <f aca="false">IF(OR(N($G89)=0,N($H89)=0),"",ROUND(N($G89)*N($H89)*IF(N($I89)=0,1,N($I89)),2))</f>
        <v/>
      </c>
      <c r="L89" s="192" t="str">
        <f aca="false">IF(TRIM($B89&amp;$C89)="","",IF(AND(N($J89)=0,N($K89)=0),"",ROUND(N($J89)+N($K89),2)))</f>
        <v/>
      </c>
      <c r="R89" s="192"/>
      <c r="S89" s="193" t="str">
        <f aca="false">IF(TRIM($B89&amp;$C89)="","",IF(N($N89)=0,"",MAX(0,MIN(N($N89)-N($P89),N($V89)))))</f>
        <v/>
      </c>
      <c r="T89" s="193" t="str">
        <f aca="false">IF(TRIM($B89&amp;$C89)="","",IF(N($P89)&lt;=N($N89),"",N($P89)-N($N89)))</f>
        <v/>
      </c>
      <c r="U89" s="193" t="str">
        <f aca="false">IF(OR(TRIM($B89&amp;$C89)="",$V89=""),"",MAX(0,N($V89))-N($S89))</f>
        <v/>
      </c>
      <c r="V89" s="193" t="str">
        <f aca="false">IF(TRIM($B89&amp;$C89)="","",IF(AND(N($L89)=0,N($P89)+N($Q89)+N($R89)=0),"",ROUND(N($L89)-N($P89)-N($Q89)-N($R89),2)))</f>
        <v/>
      </c>
      <c r="W89" s="194" t="str">
        <f aca="false">IF(TRIM($B89&amp;$C89)="","",IF(N($L89)=0,IF((N($P89)+N($Q89)+N($R89))=0,"—未填单价","未填单价，已收 "&amp;TEXT((N($P89)+N($Q89)+N($R89)),"#,##0.00")),IF(N($V89)&gt;0.005,"欠 "&amp;TEXT(N($V89),"#,##0.00")&amp;IF(N($S89)&gt;0,"（开票未到账 "&amp;TEXT(N($S89),"#,##0.00")&amp;"）","")&amp;IF(N($U89)&gt;0,"（未开票 "&amp;TEXT(N($U89),"#,##0.00")&amp;"）",""),IF(N($V89)&lt;-0.005,"多收 "&amp;TEXT(-N($V89),"#,##0.00"),"✔ 已结清")))&amp;IF(N($T89)&gt;0,"｜到账未开票 "&amp;TEXT(N($T89),"#,##0.00")&amp;"，待补票","")&amp;IF(N($Q89)&gt;0,"｜收现 "&amp;TEXT(N($Q89),"#,##0.00"),"")&amp;IF(N($R89)&gt;0,"｜收款不开票 "&amp;TEXT(N($R89),"#,##0.00"),""))</f>
        <v/>
      </c>
      <c r="X89" s="195"/>
      <c r="AB89" s="192" t="str">
        <f aca="false">IF(OR(N($N89)=0,N($AA89)=0),"",ROUND(N($N89)/(1+N($AA89))*N($AA89),2))</f>
        <v/>
      </c>
      <c r="AC89" s="195"/>
      <c r="AD89" s="188"/>
      <c r="AE89" s="197" t="str">
        <f aca="false">IF($AM89="","",IF($AM89=1,IF($AN89&gt;=1,"一次性·已到收款期","一次性·未到期"),$AD89&amp;" 第"&amp;$AN89&amp;"/"&amp;$AM89&amp;"期"))</f>
        <v/>
      </c>
      <c r="AF89" s="193" t="str">
        <f aca="false">IF(OR($AM89="",N($L89)=0),"",ROUND(N($J89)*$AN89/$AM89,2)+N($K89))</f>
        <v/>
      </c>
      <c r="AG89" s="193" t="str">
        <f aca="false">IF($AF89="","",MAX(0,ROUND($AF89-(N($P89)+N($Q89)+N($R89)),2)))</f>
        <v/>
      </c>
      <c r="AH89" s="193" t="str">
        <f aca="false">IF(OR(TRIM($B89&amp;$C89)="",NOT(ISNUMBER($D89))),"",SUMIFS($V$3:$V$1001,$AJ$3:$AJ$1001,$AJ89,$D$3:$D$1001,"&lt;"&amp;$D89))</f>
        <v/>
      </c>
      <c r="AI89" s="193" t="str">
        <f aca="false">IF(TRIM($B89&amp;$C89)="","",SUMIFS($V$3:$V$1001,$AJ$3:$AJ$1001,$AJ89))</f>
        <v/>
      </c>
      <c r="AJ89" s="197" t="str">
        <f aca="false">IF(TRIM($B89&amp;$C89)="","",TRIM($B89)&amp;"｜"&amp;TRIM($C89))</f>
        <v/>
      </c>
      <c r="AK89" s="193" t="str">
        <f aca="false">IF(TRIM($B89&amp;$C89)="","",MIN(N($N89),N($P89)))</f>
        <v/>
      </c>
      <c r="AL89" s="198" t="str">
        <f aca="false">IF(ISNUMBER($D89),YEAR($D89),"")</f>
        <v/>
      </c>
      <c r="AM89" s="198" t="str">
        <f aca="false">IF(OR(TRIM($B89&amp;$C89)="",NOT(ISNUMBER($D89)),NOT(ISNUMBER($E89))),"",IF($E89&lt;$D89,"",IF(IF($AD89="半年付",2,IF($AD89="季度付",4,IF($AD89="月付",12,IF($AD89="半月付",24,1))))=1,1,MAX(1,ROUND(($E89-$D89+1)/365*IF($AD89="半年付",2,IF($AD89="季度付",4,IF($AD89="月付",12,IF($AD89="半月付",24,1)))),0)))))</f>
        <v/>
      </c>
      <c r="AN89" s="198" t="str">
        <f aca="true">IF($AM89="","",MIN($AM89,MAX(0,INT((TODAY()-付款宽限天数-$D89)/(($E89-$D89+1)/$AM89))+1)))</f>
        <v/>
      </c>
    </row>
    <row r="90" customFormat="false" ht="24" hidden="false" customHeight="false" outlineLevel="0" collapsed="false">
      <c r="F90" s="188" t="str">
        <f aca="true">IF(TRIM($B90&amp;$C90)="","",IF(OR(ISNUMBER(SEARCH("未",$A90)),ISNUMBER(SEARCH("送出",$A90)),AND(TRIM($A90)="",NOT(ISNUMBER($D90)),N($G90)=0)),"【合同未回】","")&amp;IF(NOT(ISNUMBER($E90)),IF(OR(ISNUMBER(SEARCH("未",$A90)),ISNUMBER(SEARCH("送出",$A90)),AND(TRIM($A90)="",NOT(ISNUMBER($D90)),N($G90)=0)),"","【未填合同期】"),IF($E90&lt;TODAY(),"【已到期】",IF($E90-TODAY()&lt;=提醒天数,"【即将到期，剩余"&amp;($E90-TODAY())&amp;"天】","【正常】")))&amp;IF(OR($AC90="安装免保",$AC90="技术免保",$AC90="质保期内"),"【"&amp;$AC90&amp;"】",""))</f>
        <v/>
      </c>
      <c r="J90" s="192" t="str">
        <f aca="false">IF(OR(N($G90)=0,N($H90)=0),"",ROUND(N($G90)*N($H90)*IF(N($I90)=0,1,N($I90)),2))</f>
        <v/>
      </c>
      <c r="L90" s="192" t="str">
        <f aca="false">IF(TRIM($B90&amp;$C90)="","",IF(AND(N($J90)=0,N($K90)=0),"",ROUND(N($J90)+N($K90),2)))</f>
        <v/>
      </c>
      <c r="R90" s="192"/>
      <c r="S90" s="193" t="str">
        <f aca="false">IF(TRIM($B90&amp;$C90)="","",IF(N($N90)=0,"",MAX(0,MIN(N($N90)-N($P90),N($V90)))))</f>
        <v/>
      </c>
      <c r="T90" s="193" t="str">
        <f aca="false">IF(TRIM($B90&amp;$C90)="","",IF(N($P90)&lt;=N($N90),"",N($P90)-N($N90)))</f>
        <v/>
      </c>
      <c r="U90" s="193" t="str">
        <f aca="false">IF(OR(TRIM($B90&amp;$C90)="",$V90=""),"",MAX(0,N($V90))-N($S90))</f>
        <v/>
      </c>
      <c r="V90" s="193" t="str">
        <f aca="false">IF(TRIM($B90&amp;$C90)="","",IF(AND(N($L90)=0,N($P90)+N($Q90)+N($R90)=0),"",ROUND(N($L90)-N($P90)-N($Q90)-N($R90),2)))</f>
        <v/>
      </c>
      <c r="W90" s="194" t="str">
        <f aca="false">IF(TRIM($B90&amp;$C90)="","",IF(N($L90)=0,IF((N($P90)+N($Q90)+N($R90))=0,"—未填单价","未填单价，已收 "&amp;TEXT((N($P90)+N($Q90)+N($R90)),"#,##0.00")),IF(N($V90)&gt;0.005,"欠 "&amp;TEXT(N($V90),"#,##0.00")&amp;IF(N($S90)&gt;0,"（开票未到账 "&amp;TEXT(N($S90),"#,##0.00")&amp;"）","")&amp;IF(N($U90)&gt;0,"（未开票 "&amp;TEXT(N($U90),"#,##0.00")&amp;"）",""),IF(N($V90)&lt;-0.005,"多收 "&amp;TEXT(-N($V90),"#,##0.00"),"✔ 已结清")))&amp;IF(N($T90)&gt;0,"｜到账未开票 "&amp;TEXT(N($T90),"#,##0.00")&amp;"，待补票","")&amp;IF(N($Q90)&gt;0,"｜收现 "&amp;TEXT(N($Q90),"#,##0.00"),"")&amp;IF(N($R90)&gt;0,"｜收款不开票 "&amp;TEXT(N($R90),"#,##0.00"),""))</f>
        <v/>
      </c>
      <c r="X90" s="195"/>
      <c r="AB90" s="192" t="str">
        <f aca="false">IF(OR(N($N90)=0,N($AA90)=0),"",ROUND(N($N90)/(1+N($AA90))*N($AA90),2))</f>
        <v/>
      </c>
      <c r="AC90" s="195"/>
      <c r="AD90" s="188"/>
      <c r="AE90" s="197" t="str">
        <f aca="false">IF($AM90="","",IF($AM90=1,IF($AN90&gt;=1,"一次性·已到收款期","一次性·未到期"),$AD90&amp;" 第"&amp;$AN90&amp;"/"&amp;$AM90&amp;"期"))</f>
        <v/>
      </c>
      <c r="AF90" s="193" t="str">
        <f aca="false">IF(OR($AM90="",N($L90)=0),"",ROUND(N($J90)*$AN90/$AM90,2)+N($K90))</f>
        <v/>
      </c>
      <c r="AG90" s="193" t="str">
        <f aca="false">IF($AF90="","",MAX(0,ROUND($AF90-(N($P90)+N($Q90)+N($R90)),2)))</f>
        <v/>
      </c>
      <c r="AH90" s="193" t="str">
        <f aca="false">IF(OR(TRIM($B90&amp;$C90)="",NOT(ISNUMBER($D90))),"",SUMIFS($V$3:$V$1001,$AJ$3:$AJ$1001,$AJ90,$D$3:$D$1001,"&lt;"&amp;$D90))</f>
        <v/>
      </c>
      <c r="AI90" s="193" t="str">
        <f aca="false">IF(TRIM($B90&amp;$C90)="","",SUMIFS($V$3:$V$1001,$AJ$3:$AJ$1001,$AJ90))</f>
        <v/>
      </c>
      <c r="AJ90" s="197" t="str">
        <f aca="false">IF(TRIM($B90&amp;$C90)="","",TRIM($B90)&amp;"｜"&amp;TRIM($C90))</f>
        <v/>
      </c>
      <c r="AK90" s="193" t="str">
        <f aca="false">IF(TRIM($B90&amp;$C90)="","",MIN(N($N90),N($P90)))</f>
        <v/>
      </c>
      <c r="AL90" s="198" t="str">
        <f aca="false">IF(ISNUMBER($D90),YEAR($D90),"")</f>
        <v/>
      </c>
      <c r="AM90" s="198" t="str">
        <f aca="false">IF(OR(TRIM($B90&amp;$C90)="",NOT(ISNUMBER($D90)),NOT(ISNUMBER($E90))),"",IF($E90&lt;$D90,"",IF(IF($AD90="半年付",2,IF($AD90="季度付",4,IF($AD90="月付",12,IF($AD90="半月付",24,1))))=1,1,MAX(1,ROUND(($E90-$D90+1)/365*IF($AD90="半年付",2,IF($AD90="季度付",4,IF($AD90="月付",12,IF($AD90="半月付",24,1)))),0)))))</f>
        <v/>
      </c>
      <c r="AN90" s="198" t="str">
        <f aca="true">IF($AM90="","",MIN($AM90,MAX(0,INT((TODAY()-付款宽限天数-$D90)/(($E90-$D90+1)/$AM90))+1)))</f>
        <v/>
      </c>
    </row>
    <row r="91" customFormat="false" ht="24" hidden="false" customHeight="false" outlineLevel="0" collapsed="false">
      <c r="F91" s="188" t="str">
        <f aca="true">IF(TRIM($B91&amp;$C91)="","",IF(OR(ISNUMBER(SEARCH("未",$A91)),ISNUMBER(SEARCH("送出",$A91)),AND(TRIM($A91)="",NOT(ISNUMBER($D91)),N($G91)=0)),"【合同未回】","")&amp;IF(NOT(ISNUMBER($E91)),IF(OR(ISNUMBER(SEARCH("未",$A91)),ISNUMBER(SEARCH("送出",$A91)),AND(TRIM($A91)="",NOT(ISNUMBER($D91)),N($G91)=0)),"","【未填合同期】"),IF($E91&lt;TODAY(),"【已到期】",IF($E91-TODAY()&lt;=提醒天数,"【即将到期，剩余"&amp;($E91-TODAY())&amp;"天】","【正常】")))&amp;IF(OR($AC91="安装免保",$AC91="技术免保",$AC91="质保期内"),"【"&amp;$AC91&amp;"】",""))</f>
        <v/>
      </c>
      <c r="J91" s="192" t="str">
        <f aca="false">IF(OR(N($G91)=0,N($H91)=0),"",ROUND(N($G91)*N($H91)*IF(N($I91)=0,1,N($I91)),2))</f>
        <v/>
      </c>
      <c r="L91" s="192" t="str">
        <f aca="false">IF(TRIM($B91&amp;$C91)="","",IF(AND(N($J91)=0,N($K91)=0),"",ROUND(N($J91)+N($K91),2)))</f>
        <v/>
      </c>
      <c r="R91" s="192"/>
      <c r="S91" s="193" t="str">
        <f aca="false">IF(TRIM($B91&amp;$C91)="","",IF(N($N91)=0,"",MAX(0,MIN(N($N91)-N($P91),N($V91)))))</f>
        <v/>
      </c>
      <c r="T91" s="193" t="str">
        <f aca="false">IF(TRIM($B91&amp;$C91)="","",IF(N($P91)&lt;=N($N91),"",N($P91)-N($N91)))</f>
        <v/>
      </c>
      <c r="U91" s="193" t="str">
        <f aca="false">IF(OR(TRIM($B91&amp;$C91)="",$V91=""),"",MAX(0,N($V91))-N($S91))</f>
        <v/>
      </c>
      <c r="V91" s="193" t="str">
        <f aca="false">IF(TRIM($B91&amp;$C91)="","",IF(AND(N($L91)=0,N($P91)+N($Q91)+N($R91)=0),"",ROUND(N($L91)-N($P91)-N($Q91)-N($R91),2)))</f>
        <v/>
      </c>
      <c r="W91" s="194" t="str">
        <f aca="false">IF(TRIM($B91&amp;$C91)="","",IF(N($L91)=0,IF((N($P91)+N($Q91)+N($R91))=0,"—未填单价","未填单价，已收 "&amp;TEXT((N($P91)+N($Q91)+N($R91)),"#,##0.00")),IF(N($V91)&gt;0.005,"欠 "&amp;TEXT(N($V91),"#,##0.00")&amp;IF(N($S91)&gt;0,"（开票未到账 "&amp;TEXT(N($S91),"#,##0.00")&amp;"）","")&amp;IF(N($U91)&gt;0,"（未开票 "&amp;TEXT(N($U91),"#,##0.00")&amp;"）",""),IF(N($V91)&lt;-0.005,"多收 "&amp;TEXT(-N($V91),"#,##0.00"),"✔ 已结清")))&amp;IF(N($T91)&gt;0,"｜到账未开票 "&amp;TEXT(N($T91),"#,##0.00")&amp;"，待补票","")&amp;IF(N($Q91)&gt;0,"｜收现 "&amp;TEXT(N($Q91),"#,##0.00"),"")&amp;IF(N($R91)&gt;0,"｜收款不开票 "&amp;TEXT(N($R91),"#,##0.00"),""))</f>
        <v/>
      </c>
      <c r="X91" s="195"/>
      <c r="AB91" s="192" t="str">
        <f aca="false">IF(OR(N($N91)=0,N($AA91)=0),"",ROUND(N($N91)/(1+N($AA91))*N($AA91),2))</f>
        <v/>
      </c>
      <c r="AC91" s="195"/>
      <c r="AD91" s="188"/>
      <c r="AE91" s="197" t="str">
        <f aca="false">IF($AM91="","",IF($AM91=1,IF($AN91&gt;=1,"一次性·已到收款期","一次性·未到期"),$AD91&amp;" 第"&amp;$AN91&amp;"/"&amp;$AM91&amp;"期"))</f>
        <v/>
      </c>
      <c r="AF91" s="193" t="str">
        <f aca="false">IF(OR($AM91="",N($L91)=0),"",ROUND(N($J91)*$AN91/$AM91,2)+N($K91))</f>
        <v/>
      </c>
      <c r="AG91" s="193" t="str">
        <f aca="false">IF($AF91="","",MAX(0,ROUND($AF91-(N($P91)+N($Q91)+N($R91)),2)))</f>
        <v/>
      </c>
      <c r="AH91" s="193" t="str">
        <f aca="false">IF(OR(TRIM($B91&amp;$C91)="",NOT(ISNUMBER($D91))),"",SUMIFS($V$3:$V$1001,$AJ$3:$AJ$1001,$AJ91,$D$3:$D$1001,"&lt;"&amp;$D91))</f>
        <v/>
      </c>
      <c r="AI91" s="193" t="str">
        <f aca="false">IF(TRIM($B91&amp;$C91)="","",SUMIFS($V$3:$V$1001,$AJ$3:$AJ$1001,$AJ91))</f>
        <v/>
      </c>
      <c r="AJ91" s="197" t="str">
        <f aca="false">IF(TRIM($B91&amp;$C91)="","",TRIM($B91)&amp;"｜"&amp;TRIM($C91))</f>
        <v/>
      </c>
      <c r="AK91" s="193" t="str">
        <f aca="false">IF(TRIM($B91&amp;$C91)="","",MIN(N($N91),N($P91)))</f>
        <v/>
      </c>
      <c r="AL91" s="198" t="str">
        <f aca="false">IF(ISNUMBER($D91),YEAR($D91),"")</f>
        <v/>
      </c>
      <c r="AM91" s="198" t="str">
        <f aca="false">IF(OR(TRIM($B91&amp;$C91)="",NOT(ISNUMBER($D91)),NOT(ISNUMBER($E91))),"",IF($E91&lt;$D91,"",IF(IF($AD91="半年付",2,IF($AD91="季度付",4,IF($AD91="月付",12,IF($AD91="半月付",24,1))))=1,1,MAX(1,ROUND(($E91-$D91+1)/365*IF($AD91="半年付",2,IF($AD91="季度付",4,IF($AD91="月付",12,IF($AD91="半月付",24,1)))),0)))))</f>
        <v/>
      </c>
      <c r="AN91" s="198" t="str">
        <f aca="true">IF($AM91="","",MIN($AM91,MAX(0,INT((TODAY()-付款宽限天数-$D91)/(($E91-$D91+1)/$AM91))+1)))</f>
        <v/>
      </c>
    </row>
    <row r="92" customFormat="false" ht="24" hidden="false" customHeight="false" outlineLevel="0" collapsed="false">
      <c r="F92" s="188" t="str">
        <f aca="true">IF(TRIM($B92&amp;$C92)="","",IF(OR(ISNUMBER(SEARCH("未",$A92)),ISNUMBER(SEARCH("送出",$A92)),AND(TRIM($A92)="",NOT(ISNUMBER($D92)),N($G92)=0)),"【合同未回】","")&amp;IF(NOT(ISNUMBER($E92)),IF(OR(ISNUMBER(SEARCH("未",$A92)),ISNUMBER(SEARCH("送出",$A92)),AND(TRIM($A92)="",NOT(ISNUMBER($D92)),N($G92)=0)),"","【未填合同期】"),IF($E92&lt;TODAY(),"【已到期】",IF($E92-TODAY()&lt;=提醒天数,"【即将到期，剩余"&amp;($E92-TODAY())&amp;"天】","【正常】")))&amp;IF(OR($AC92="安装免保",$AC92="技术免保",$AC92="质保期内"),"【"&amp;$AC92&amp;"】",""))</f>
        <v/>
      </c>
      <c r="J92" s="192" t="str">
        <f aca="false">IF(OR(N($G92)=0,N($H92)=0),"",ROUND(N($G92)*N($H92)*IF(N($I92)=0,1,N($I92)),2))</f>
        <v/>
      </c>
      <c r="L92" s="192" t="str">
        <f aca="false">IF(TRIM($B92&amp;$C92)="","",IF(AND(N($J92)=0,N($K92)=0),"",ROUND(N($J92)+N($K92),2)))</f>
        <v/>
      </c>
      <c r="R92" s="192"/>
      <c r="S92" s="193" t="str">
        <f aca="false">IF(TRIM($B92&amp;$C92)="","",IF(N($N92)=0,"",MAX(0,MIN(N($N92)-N($P92),N($V92)))))</f>
        <v/>
      </c>
      <c r="T92" s="193" t="str">
        <f aca="false">IF(TRIM($B92&amp;$C92)="","",IF(N($P92)&lt;=N($N92),"",N($P92)-N($N92)))</f>
        <v/>
      </c>
      <c r="U92" s="193" t="str">
        <f aca="false">IF(OR(TRIM($B92&amp;$C92)="",$V92=""),"",MAX(0,N($V92))-N($S92))</f>
        <v/>
      </c>
      <c r="V92" s="193" t="str">
        <f aca="false">IF(TRIM($B92&amp;$C92)="","",IF(AND(N($L92)=0,N($P92)+N($Q92)+N($R92)=0),"",ROUND(N($L92)-N($P92)-N($Q92)-N($R92),2)))</f>
        <v/>
      </c>
      <c r="W92" s="194" t="str">
        <f aca="false">IF(TRIM($B92&amp;$C92)="","",IF(N($L92)=0,IF((N($P92)+N($Q92)+N($R92))=0,"—未填单价","未填单价，已收 "&amp;TEXT((N($P92)+N($Q92)+N($R92)),"#,##0.00")),IF(N($V92)&gt;0.005,"欠 "&amp;TEXT(N($V92),"#,##0.00")&amp;IF(N($S92)&gt;0,"（开票未到账 "&amp;TEXT(N($S92),"#,##0.00")&amp;"）","")&amp;IF(N($U92)&gt;0,"（未开票 "&amp;TEXT(N($U92),"#,##0.00")&amp;"）",""),IF(N($V92)&lt;-0.005,"多收 "&amp;TEXT(-N($V92),"#,##0.00"),"✔ 已结清")))&amp;IF(N($T92)&gt;0,"｜到账未开票 "&amp;TEXT(N($T92),"#,##0.00")&amp;"，待补票","")&amp;IF(N($Q92)&gt;0,"｜收现 "&amp;TEXT(N($Q92),"#,##0.00"),"")&amp;IF(N($R92)&gt;0,"｜收款不开票 "&amp;TEXT(N($R92),"#,##0.00"),""))</f>
        <v/>
      </c>
      <c r="X92" s="195"/>
      <c r="AB92" s="192" t="str">
        <f aca="false">IF(OR(N($N92)=0,N($AA92)=0),"",ROUND(N($N92)/(1+N($AA92))*N($AA92),2))</f>
        <v/>
      </c>
      <c r="AC92" s="195"/>
      <c r="AD92" s="188"/>
      <c r="AE92" s="197" t="str">
        <f aca="false">IF($AM92="","",IF($AM92=1,IF($AN92&gt;=1,"一次性·已到收款期","一次性·未到期"),$AD92&amp;" 第"&amp;$AN92&amp;"/"&amp;$AM92&amp;"期"))</f>
        <v/>
      </c>
      <c r="AF92" s="193" t="str">
        <f aca="false">IF(OR($AM92="",N($L92)=0),"",ROUND(N($J92)*$AN92/$AM92,2)+N($K92))</f>
        <v/>
      </c>
      <c r="AG92" s="193" t="str">
        <f aca="false">IF($AF92="","",MAX(0,ROUND($AF92-(N($P92)+N($Q92)+N($R92)),2)))</f>
        <v/>
      </c>
      <c r="AH92" s="193" t="str">
        <f aca="false">IF(OR(TRIM($B92&amp;$C92)="",NOT(ISNUMBER($D92))),"",SUMIFS($V$3:$V$1001,$AJ$3:$AJ$1001,$AJ92,$D$3:$D$1001,"&lt;"&amp;$D92))</f>
        <v/>
      </c>
      <c r="AI92" s="193" t="str">
        <f aca="false">IF(TRIM($B92&amp;$C92)="","",SUMIFS($V$3:$V$1001,$AJ$3:$AJ$1001,$AJ92))</f>
        <v/>
      </c>
      <c r="AJ92" s="197" t="str">
        <f aca="false">IF(TRIM($B92&amp;$C92)="","",TRIM($B92)&amp;"｜"&amp;TRIM($C92))</f>
        <v/>
      </c>
      <c r="AK92" s="193" t="str">
        <f aca="false">IF(TRIM($B92&amp;$C92)="","",MIN(N($N92),N($P92)))</f>
        <v/>
      </c>
      <c r="AL92" s="198" t="str">
        <f aca="false">IF(ISNUMBER($D92),YEAR($D92),"")</f>
        <v/>
      </c>
      <c r="AM92" s="198" t="str">
        <f aca="false">IF(OR(TRIM($B92&amp;$C92)="",NOT(ISNUMBER($D92)),NOT(ISNUMBER($E92))),"",IF($E92&lt;$D92,"",IF(IF($AD92="半年付",2,IF($AD92="季度付",4,IF($AD92="月付",12,IF($AD92="半月付",24,1))))=1,1,MAX(1,ROUND(($E92-$D92+1)/365*IF($AD92="半年付",2,IF($AD92="季度付",4,IF($AD92="月付",12,IF($AD92="半月付",24,1)))),0)))))</f>
        <v/>
      </c>
      <c r="AN92" s="198" t="str">
        <f aca="true">IF($AM92="","",MIN($AM92,MAX(0,INT((TODAY()-付款宽限天数-$D92)/(($E92-$D92+1)/$AM92))+1)))</f>
        <v/>
      </c>
    </row>
    <row r="93" customFormat="false" ht="24" hidden="false" customHeight="false" outlineLevel="0" collapsed="false">
      <c r="F93" s="188" t="str">
        <f aca="true">IF(TRIM($B93&amp;$C93)="","",IF(OR(ISNUMBER(SEARCH("未",$A93)),ISNUMBER(SEARCH("送出",$A93)),AND(TRIM($A93)="",NOT(ISNUMBER($D93)),N($G93)=0)),"【合同未回】","")&amp;IF(NOT(ISNUMBER($E93)),IF(OR(ISNUMBER(SEARCH("未",$A93)),ISNUMBER(SEARCH("送出",$A93)),AND(TRIM($A93)="",NOT(ISNUMBER($D93)),N($G93)=0)),"","【未填合同期】"),IF($E93&lt;TODAY(),"【已到期】",IF($E93-TODAY()&lt;=提醒天数,"【即将到期，剩余"&amp;($E93-TODAY())&amp;"天】","【正常】")))&amp;IF(OR($AC93="安装免保",$AC93="技术免保",$AC93="质保期内"),"【"&amp;$AC93&amp;"】",""))</f>
        <v/>
      </c>
      <c r="J93" s="192" t="str">
        <f aca="false">IF(OR(N($G93)=0,N($H93)=0),"",ROUND(N($G93)*N($H93)*IF(N($I93)=0,1,N($I93)),2))</f>
        <v/>
      </c>
      <c r="L93" s="192" t="str">
        <f aca="false">IF(TRIM($B93&amp;$C93)="","",IF(AND(N($J93)=0,N($K93)=0),"",ROUND(N($J93)+N($K93),2)))</f>
        <v/>
      </c>
      <c r="R93" s="192"/>
      <c r="S93" s="193" t="str">
        <f aca="false">IF(TRIM($B93&amp;$C93)="","",IF(N($N93)=0,"",MAX(0,MIN(N($N93)-N($P93),N($V93)))))</f>
        <v/>
      </c>
      <c r="T93" s="193" t="str">
        <f aca="false">IF(TRIM($B93&amp;$C93)="","",IF(N($P93)&lt;=N($N93),"",N($P93)-N($N93)))</f>
        <v/>
      </c>
      <c r="U93" s="193" t="str">
        <f aca="false">IF(OR(TRIM($B93&amp;$C93)="",$V93=""),"",MAX(0,N($V93))-N($S93))</f>
        <v/>
      </c>
      <c r="V93" s="193" t="str">
        <f aca="false">IF(TRIM($B93&amp;$C93)="","",IF(AND(N($L93)=0,N($P93)+N($Q93)+N($R93)=0),"",ROUND(N($L93)-N($P93)-N($Q93)-N($R93),2)))</f>
        <v/>
      </c>
      <c r="W93" s="194" t="str">
        <f aca="false">IF(TRIM($B93&amp;$C93)="","",IF(N($L93)=0,IF((N($P93)+N($Q93)+N($R93))=0,"—未填单价","未填单价，已收 "&amp;TEXT((N($P93)+N($Q93)+N($R93)),"#,##0.00")),IF(N($V93)&gt;0.005,"欠 "&amp;TEXT(N($V93),"#,##0.00")&amp;IF(N($S93)&gt;0,"（开票未到账 "&amp;TEXT(N($S93),"#,##0.00")&amp;"）","")&amp;IF(N($U93)&gt;0,"（未开票 "&amp;TEXT(N($U93),"#,##0.00")&amp;"）",""),IF(N($V93)&lt;-0.005,"多收 "&amp;TEXT(-N($V93),"#,##0.00"),"✔ 已结清")))&amp;IF(N($T93)&gt;0,"｜到账未开票 "&amp;TEXT(N($T93),"#,##0.00")&amp;"，待补票","")&amp;IF(N($Q93)&gt;0,"｜收现 "&amp;TEXT(N($Q93),"#,##0.00"),"")&amp;IF(N($R93)&gt;0,"｜收款不开票 "&amp;TEXT(N($R93),"#,##0.00"),""))</f>
        <v/>
      </c>
      <c r="X93" s="195"/>
      <c r="AB93" s="192" t="str">
        <f aca="false">IF(OR(N($N93)=0,N($AA93)=0),"",ROUND(N($N93)/(1+N($AA93))*N($AA93),2))</f>
        <v/>
      </c>
      <c r="AC93" s="195"/>
      <c r="AD93" s="188"/>
      <c r="AE93" s="197" t="str">
        <f aca="false">IF($AM93="","",IF($AM93=1,IF($AN93&gt;=1,"一次性·已到收款期","一次性·未到期"),$AD93&amp;" 第"&amp;$AN93&amp;"/"&amp;$AM93&amp;"期"))</f>
        <v/>
      </c>
      <c r="AF93" s="193" t="str">
        <f aca="false">IF(OR($AM93="",N($L93)=0),"",ROUND(N($J93)*$AN93/$AM93,2)+N($K93))</f>
        <v/>
      </c>
      <c r="AG93" s="193" t="str">
        <f aca="false">IF($AF93="","",MAX(0,ROUND($AF93-(N($P93)+N($Q93)+N($R93)),2)))</f>
        <v/>
      </c>
      <c r="AH93" s="193" t="str">
        <f aca="false">IF(OR(TRIM($B93&amp;$C93)="",NOT(ISNUMBER($D93))),"",SUMIFS($V$3:$V$1001,$AJ$3:$AJ$1001,$AJ93,$D$3:$D$1001,"&lt;"&amp;$D93))</f>
        <v/>
      </c>
      <c r="AI93" s="193" t="str">
        <f aca="false">IF(TRIM($B93&amp;$C93)="","",SUMIFS($V$3:$V$1001,$AJ$3:$AJ$1001,$AJ93))</f>
        <v/>
      </c>
      <c r="AJ93" s="197" t="str">
        <f aca="false">IF(TRIM($B93&amp;$C93)="","",TRIM($B93)&amp;"｜"&amp;TRIM($C93))</f>
        <v/>
      </c>
      <c r="AK93" s="193" t="str">
        <f aca="false">IF(TRIM($B93&amp;$C93)="","",MIN(N($N93),N($P93)))</f>
        <v/>
      </c>
      <c r="AL93" s="198" t="str">
        <f aca="false">IF(ISNUMBER($D93),YEAR($D93),"")</f>
        <v/>
      </c>
      <c r="AM93" s="198" t="str">
        <f aca="false">IF(OR(TRIM($B93&amp;$C93)="",NOT(ISNUMBER($D93)),NOT(ISNUMBER($E93))),"",IF($E93&lt;$D93,"",IF(IF($AD93="半年付",2,IF($AD93="季度付",4,IF($AD93="月付",12,IF($AD93="半月付",24,1))))=1,1,MAX(1,ROUND(($E93-$D93+1)/365*IF($AD93="半年付",2,IF($AD93="季度付",4,IF($AD93="月付",12,IF($AD93="半月付",24,1)))),0)))))</f>
        <v/>
      </c>
      <c r="AN93" s="198" t="str">
        <f aca="true">IF($AM93="","",MIN($AM93,MAX(0,INT((TODAY()-付款宽限天数-$D93)/(($E93-$D93+1)/$AM93))+1)))</f>
        <v/>
      </c>
    </row>
    <row r="94" customFormat="false" ht="24" hidden="false" customHeight="false" outlineLevel="0" collapsed="false">
      <c r="F94" s="188" t="str">
        <f aca="true">IF(TRIM($B94&amp;$C94)="","",IF(OR(ISNUMBER(SEARCH("未",$A94)),ISNUMBER(SEARCH("送出",$A94)),AND(TRIM($A94)="",NOT(ISNUMBER($D94)),N($G94)=0)),"【合同未回】","")&amp;IF(NOT(ISNUMBER($E94)),IF(OR(ISNUMBER(SEARCH("未",$A94)),ISNUMBER(SEARCH("送出",$A94)),AND(TRIM($A94)="",NOT(ISNUMBER($D94)),N($G94)=0)),"","【未填合同期】"),IF($E94&lt;TODAY(),"【已到期】",IF($E94-TODAY()&lt;=提醒天数,"【即将到期，剩余"&amp;($E94-TODAY())&amp;"天】","【正常】")))&amp;IF(OR($AC94="安装免保",$AC94="技术免保",$AC94="质保期内"),"【"&amp;$AC94&amp;"】",""))</f>
        <v/>
      </c>
      <c r="J94" s="192" t="str">
        <f aca="false">IF(OR(N($G94)=0,N($H94)=0),"",ROUND(N($G94)*N($H94)*IF(N($I94)=0,1,N($I94)),2))</f>
        <v/>
      </c>
      <c r="L94" s="192" t="str">
        <f aca="false">IF(TRIM($B94&amp;$C94)="","",IF(AND(N($J94)=0,N($K94)=0),"",ROUND(N($J94)+N($K94),2)))</f>
        <v/>
      </c>
      <c r="R94" s="192"/>
      <c r="S94" s="193" t="str">
        <f aca="false">IF(TRIM($B94&amp;$C94)="","",IF(N($N94)=0,"",MAX(0,MIN(N($N94)-N($P94),N($V94)))))</f>
        <v/>
      </c>
      <c r="T94" s="193" t="str">
        <f aca="false">IF(TRIM($B94&amp;$C94)="","",IF(N($P94)&lt;=N($N94),"",N($P94)-N($N94)))</f>
        <v/>
      </c>
      <c r="U94" s="193" t="str">
        <f aca="false">IF(OR(TRIM($B94&amp;$C94)="",$V94=""),"",MAX(0,N($V94))-N($S94))</f>
        <v/>
      </c>
      <c r="V94" s="193" t="str">
        <f aca="false">IF(TRIM($B94&amp;$C94)="","",IF(AND(N($L94)=0,N($P94)+N($Q94)+N($R94)=0),"",ROUND(N($L94)-N($P94)-N($Q94)-N($R94),2)))</f>
        <v/>
      </c>
      <c r="W94" s="194" t="str">
        <f aca="false">IF(TRIM($B94&amp;$C94)="","",IF(N($L94)=0,IF((N($P94)+N($Q94)+N($R94))=0,"—未填单价","未填单价，已收 "&amp;TEXT((N($P94)+N($Q94)+N($R94)),"#,##0.00")),IF(N($V94)&gt;0.005,"欠 "&amp;TEXT(N($V94),"#,##0.00")&amp;IF(N($S94)&gt;0,"（开票未到账 "&amp;TEXT(N($S94),"#,##0.00")&amp;"）","")&amp;IF(N($U94)&gt;0,"（未开票 "&amp;TEXT(N($U94),"#,##0.00")&amp;"）",""),IF(N($V94)&lt;-0.005,"多收 "&amp;TEXT(-N($V94),"#,##0.00"),"✔ 已结清")))&amp;IF(N($T94)&gt;0,"｜到账未开票 "&amp;TEXT(N($T94),"#,##0.00")&amp;"，待补票","")&amp;IF(N($Q94)&gt;0,"｜收现 "&amp;TEXT(N($Q94),"#,##0.00"),"")&amp;IF(N($R94)&gt;0,"｜收款不开票 "&amp;TEXT(N($R94),"#,##0.00"),""))</f>
        <v/>
      </c>
      <c r="X94" s="195"/>
      <c r="AB94" s="192" t="str">
        <f aca="false">IF(OR(N($N94)=0,N($AA94)=0),"",ROUND(N($N94)/(1+N($AA94))*N($AA94),2))</f>
        <v/>
      </c>
      <c r="AC94" s="195"/>
      <c r="AD94" s="188"/>
      <c r="AE94" s="197" t="str">
        <f aca="false">IF($AM94="","",IF($AM94=1,IF($AN94&gt;=1,"一次性·已到收款期","一次性·未到期"),$AD94&amp;" 第"&amp;$AN94&amp;"/"&amp;$AM94&amp;"期"))</f>
        <v/>
      </c>
      <c r="AF94" s="193" t="str">
        <f aca="false">IF(OR($AM94="",N($L94)=0),"",ROUND(N($J94)*$AN94/$AM94,2)+N($K94))</f>
        <v/>
      </c>
      <c r="AG94" s="193" t="str">
        <f aca="false">IF($AF94="","",MAX(0,ROUND($AF94-(N($P94)+N($Q94)+N($R94)),2)))</f>
        <v/>
      </c>
      <c r="AH94" s="193" t="str">
        <f aca="false">IF(OR(TRIM($B94&amp;$C94)="",NOT(ISNUMBER($D94))),"",SUMIFS($V$3:$V$1001,$AJ$3:$AJ$1001,$AJ94,$D$3:$D$1001,"&lt;"&amp;$D94))</f>
        <v/>
      </c>
      <c r="AI94" s="193" t="str">
        <f aca="false">IF(TRIM($B94&amp;$C94)="","",SUMIFS($V$3:$V$1001,$AJ$3:$AJ$1001,$AJ94))</f>
        <v/>
      </c>
      <c r="AJ94" s="197" t="str">
        <f aca="false">IF(TRIM($B94&amp;$C94)="","",TRIM($B94)&amp;"｜"&amp;TRIM($C94))</f>
        <v/>
      </c>
      <c r="AK94" s="193" t="str">
        <f aca="false">IF(TRIM($B94&amp;$C94)="","",MIN(N($N94),N($P94)))</f>
        <v/>
      </c>
      <c r="AL94" s="198" t="str">
        <f aca="false">IF(ISNUMBER($D94),YEAR($D94),"")</f>
        <v/>
      </c>
      <c r="AM94" s="198" t="str">
        <f aca="false">IF(OR(TRIM($B94&amp;$C94)="",NOT(ISNUMBER($D94)),NOT(ISNUMBER($E94))),"",IF($E94&lt;$D94,"",IF(IF($AD94="半年付",2,IF($AD94="季度付",4,IF($AD94="月付",12,IF($AD94="半月付",24,1))))=1,1,MAX(1,ROUND(($E94-$D94+1)/365*IF($AD94="半年付",2,IF($AD94="季度付",4,IF($AD94="月付",12,IF($AD94="半月付",24,1)))),0)))))</f>
        <v/>
      </c>
      <c r="AN94" s="198" t="str">
        <f aca="true">IF($AM94="","",MIN($AM94,MAX(0,INT((TODAY()-付款宽限天数-$D94)/(($E94-$D94+1)/$AM94))+1)))</f>
        <v/>
      </c>
    </row>
    <row r="95" customFormat="false" ht="24" hidden="false" customHeight="false" outlineLevel="0" collapsed="false">
      <c r="F95" s="188" t="str">
        <f aca="true">IF(TRIM($B95&amp;$C95)="","",IF(OR(ISNUMBER(SEARCH("未",$A95)),ISNUMBER(SEARCH("送出",$A95)),AND(TRIM($A95)="",NOT(ISNUMBER($D95)),N($G95)=0)),"【合同未回】","")&amp;IF(NOT(ISNUMBER($E95)),IF(OR(ISNUMBER(SEARCH("未",$A95)),ISNUMBER(SEARCH("送出",$A95)),AND(TRIM($A95)="",NOT(ISNUMBER($D95)),N($G95)=0)),"","【未填合同期】"),IF($E95&lt;TODAY(),"【已到期】",IF($E95-TODAY()&lt;=提醒天数,"【即将到期，剩余"&amp;($E95-TODAY())&amp;"天】","【正常】")))&amp;IF(OR($AC95="安装免保",$AC95="技术免保",$AC95="质保期内"),"【"&amp;$AC95&amp;"】",""))</f>
        <v/>
      </c>
      <c r="J95" s="192" t="str">
        <f aca="false">IF(OR(N($G95)=0,N($H95)=0),"",ROUND(N($G95)*N($H95)*IF(N($I95)=0,1,N($I95)),2))</f>
        <v/>
      </c>
      <c r="L95" s="192" t="str">
        <f aca="false">IF(TRIM($B95&amp;$C95)="","",IF(AND(N($J95)=0,N($K95)=0),"",ROUND(N($J95)+N($K95),2)))</f>
        <v/>
      </c>
      <c r="R95" s="192"/>
      <c r="S95" s="193" t="str">
        <f aca="false">IF(TRIM($B95&amp;$C95)="","",IF(N($N95)=0,"",MAX(0,MIN(N($N95)-N($P95),N($V95)))))</f>
        <v/>
      </c>
      <c r="T95" s="193" t="str">
        <f aca="false">IF(TRIM($B95&amp;$C95)="","",IF(N($P95)&lt;=N($N95),"",N($P95)-N($N95)))</f>
        <v/>
      </c>
      <c r="U95" s="193" t="str">
        <f aca="false">IF(OR(TRIM($B95&amp;$C95)="",$V95=""),"",MAX(0,N($V95))-N($S95))</f>
        <v/>
      </c>
      <c r="V95" s="193" t="str">
        <f aca="false">IF(TRIM($B95&amp;$C95)="","",IF(AND(N($L95)=0,N($P95)+N($Q95)+N($R95)=0),"",ROUND(N($L95)-N($P95)-N($Q95)-N($R95),2)))</f>
        <v/>
      </c>
      <c r="W95" s="194" t="str">
        <f aca="false">IF(TRIM($B95&amp;$C95)="","",IF(N($L95)=0,IF((N($P95)+N($Q95)+N($R95))=0,"—未填单价","未填单价，已收 "&amp;TEXT((N($P95)+N($Q95)+N($R95)),"#,##0.00")),IF(N($V95)&gt;0.005,"欠 "&amp;TEXT(N($V95),"#,##0.00")&amp;IF(N($S95)&gt;0,"（开票未到账 "&amp;TEXT(N($S95),"#,##0.00")&amp;"）","")&amp;IF(N($U95)&gt;0,"（未开票 "&amp;TEXT(N($U95),"#,##0.00")&amp;"）",""),IF(N($V95)&lt;-0.005,"多收 "&amp;TEXT(-N($V95),"#,##0.00"),"✔ 已结清")))&amp;IF(N($T95)&gt;0,"｜到账未开票 "&amp;TEXT(N($T95),"#,##0.00")&amp;"，待补票","")&amp;IF(N($Q95)&gt;0,"｜收现 "&amp;TEXT(N($Q95),"#,##0.00"),"")&amp;IF(N($R95)&gt;0,"｜收款不开票 "&amp;TEXT(N($R95),"#,##0.00"),""))</f>
        <v/>
      </c>
      <c r="X95" s="195"/>
      <c r="AB95" s="192" t="str">
        <f aca="false">IF(OR(N($N95)=0,N($AA95)=0),"",ROUND(N($N95)/(1+N($AA95))*N($AA95),2))</f>
        <v/>
      </c>
      <c r="AC95" s="195"/>
      <c r="AD95" s="188"/>
      <c r="AE95" s="197" t="str">
        <f aca="false">IF($AM95="","",IF($AM95=1,IF($AN95&gt;=1,"一次性·已到收款期","一次性·未到期"),$AD95&amp;" 第"&amp;$AN95&amp;"/"&amp;$AM95&amp;"期"))</f>
        <v/>
      </c>
      <c r="AF95" s="193" t="str">
        <f aca="false">IF(OR($AM95="",N($L95)=0),"",ROUND(N($J95)*$AN95/$AM95,2)+N($K95))</f>
        <v/>
      </c>
      <c r="AG95" s="193" t="str">
        <f aca="false">IF($AF95="","",MAX(0,ROUND($AF95-(N($P95)+N($Q95)+N($R95)),2)))</f>
        <v/>
      </c>
      <c r="AH95" s="193" t="str">
        <f aca="false">IF(OR(TRIM($B95&amp;$C95)="",NOT(ISNUMBER($D95))),"",SUMIFS($V$3:$V$1001,$AJ$3:$AJ$1001,$AJ95,$D$3:$D$1001,"&lt;"&amp;$D95))</f>
        <v/>
      </c>
      <c r="AI95" s="193" t="str">
        <f aca="false">IF(TRIM($B95&amp;$C95)="","",SUMIFS($V$3:$V$1001,$AJ$3:$AJ$1001,$AJ95))</f>
        <v/>
      </c>
      <c r="AJ95" s="197" t="str">
        <f aca="false">IF(TRIM($B95&amp;$C95)="","",TRIM($B95)&amp;"｜"&amp;TRIM($C95))</f>
        <v/>
      </c>
      <c r="AK95" s="193" t="str">
        <f aca="false">IF(TRIM($B95&amp;$C95)="","",MIN(N($N95),N($P95)))</f>
        <v/>
      </c>
      <c r="AL95" s="198" t="str">
        <f aca="false">IF(ISNUMBER($D95),YEAR($D95),"")</f>
        <v/>
      </c>
      <c r="AM95" s="198" t="str">
        <f aca="false">IF(OR(TRIM($B95&amp;$C95)="",NOT(ISNUMBER($D95)),NOT(ISNUMBER($E95))),"",IF($E95&lt;$D95,"",IF(IF($AD95="半年付",2,IF($AD95="季度付",4,IF($AD95="月付",12,IF($AD95="半月付",24,1))))=1,1,MAX(1,ROUND(($E95-$D95+1)/365*IF($AD95="半年付",2,IF($AD95="季度付",4,IF($AD95="月付",12,IF($AD95="半月付",24,1)))),0)))))</f>
        <v/>
      </c>
      <c r="AN95" s="198" t="str">
        <f aca="true">IF($AM95="","",MIN($AM95,MAX(0,INT((TODAY()-付款宽限天数-$D95)/(($E95-$D95+1)/$AM95))+1)))</f>
        <v/>
      </c>
    </row>
    <row r="96" customFormat="false" ht="24" hidden="false" customHeight="false" outlineLevel="0" collapsed="false">
      <c r="F96" s="188" t="str">
        <f aca="true">IF(TRIM($B96&amp;$C96)="","",IF(OR(ISNUMBER(SEARCH("未",$A96)),ISNUMBER(SEARCH("送出",$A96)),AND(TRIM($A96)="",NOT(ISNUMBER($D96)),N($G96)=0)),"【合同未回】","")&amp;IF(NOT(ISNUMBER($E96)),IF(OR(ISNUMBER(SEARCH("未",$A96)),ISNUMBER(SEARCH("送出",$A96)),AND(TRIM($A96)="",NOT(ISNUMBER($D96)),N($G96)=0)),"","【未填合同期】"),IF($E96&lt;TODAY(),"【已到期】",IF($E96-TODAY()&lt;=提醒天数,"【即将到期，剩余"&amp;($E96-TODAY())&amp;"天】","【正常】")))&amp;IF(OR($AC96="安装免保",$AC96="技术免保",$AC96="质保期内"),"【"&amp;$AC96&amp;"】",""))</f>
        <v/>
      </c>
      <c r="J96" s="192" t="str">
        <f aca="false">IF(OR(N($G96)=0,N($H96)=0),"",ROUND(N($G96)*N($H96)*IF(N($I96)=0,1,N($I96)),2))</f>
        <v/>
      </c>
      <c r="L96" s="192" t="str">
        <f aca="false">IF(TRIM($B96&amp;$C96)="","",IF(AND(N($J96)=0,N($K96)=0),"",ROUND(N($J96)+N($K96),2)))</f>
        <v/>
      </c>
      <c r="R96" s="192"/>
      <c r="S96" s="193" t="str">
        <f aca="false">IF(TRIM($B96&amp;$C96)="","",IF(N($N96)=0,"",MAX(0,MIN(N($N96)-N($P96),N($V96)))))</f>
        <v/>
      </c>
      <c r="T96" s="193" t="str">
        <f aca="false">IF(TRIM($B96&amp;$C96)="","",IF(N($P96)&lt;=N($N96),"",N($P96)-N($N96)))</f>
        <v/>
      </c>
      <c r="U96" s="193" t="str">
        <f aca="false">IF(OR(TRIM($B96&amp;$C96)="",$V96=""),"",MAX(0,N($V96))-N($S96))</f>
        <v/>
      </c>
      <c r="V96" s="193" t="str">
        <f aca="false">IF(TRIM($B96&amp;$C96)="","",IF(AND(N($L96)=0,N($P96)+N($Q96)+N($R96)=0),"",ROUND(N($L96)-N($P96)-N($Q96)-N($R96),2)))</f>
        <v/>
      </c>
      <c r="W96" s="194" t="str">
        <f aca="false">IF(TRIM($B96&amp;$C96)="","",IF(N($L96)=0,IF((N($P96)+N($Q96)+N($R96))=0,"—未填单价","未填单价，已收 "&amp;TEXT((N($P96)+N($Q96)+N($R96)),"#,##0.00")),IF(N($V96)&gt;0.005,"欠 "&amp;TEXT(N($V96),"#,##0.00")&amp;IF(N($S96)&gt;0,"（开票未到账 "&amp;TEXT(N($S96),"#,##0.00")&amp;"）","")&amp;IF(N($U96)&gt;0,"（未开票 "&amp;TEXT(N($U96),"#,##0.00")&amp;"）",""),IF(N($V96)&lt;-0.005,"多收 "&amp;TEXT(-N($V96),"#,##0.00"),"✔ 已结清")))&amp;IF(N($T96)&gt;0,"｜到账未开票 "&amp;TEXT(N($T96),"#,##0.00")&amp;"，待补票","")&amp;IF(N($Q96)&gt;0,"｜收现 "&amp;TEXT(N($Q96),"#,##0.00"),"")&amp;IF(N($R96)&gt;0,"｜收款不开票 "&amp;TEXT(N($R96),"#,##0.00"),""))</f>
        <v/>
      </c>
      <c r="X96" s="195"/>
      <c r="AB96" s="192" t="str">
        <f aca="false">IF(OR(N($N96)=0,N($AA96)=0),"",ROUND(N($N96)/(1+N($AA96))*N($AA96),2))</f>
        <v/>
      </c>
      <c r="AC96" s="195"/>
      <c r="AD96" s="188"/>
      <c r="AE96" s="197" t="str">
        <f aca="false">IF($AM96="","",IF($AM96=1,IF($AN96&gt;=1,"一次性·已到收款期","一次性·未到期"),$AD96&amp;" 第"&amp;$AN96&amp;"/"&amp;$AM96&amp;"期"))</f>
        <v/>
      </c>
      <c r="AF96" s="193" t="str">
        <f aca="false">IF(OR($AM96="",N($L96)=0),"",ROUND(N($J96)*$AN96/$AM96,2)+N($K96))</f>
        <v/>
      </c>
      <c r="AG96" s="193" t="str">
        <f aca="false">IF($AF96="","",MAX(0,ROUND($AF96-(N($P96)+N($Q96)+N($R96)),2)))</f>
        <v/>
      </c>
      <c r="AH96" s="193" t="str">
        <f aca="false">IF(OR(TRIM($B96&amp;$C96)="",NOT(ISNUMBER($D96))),"",SUMIFS($V$3:$V$1001,$AJ$3:$AJ$1001,$AJ96,$D$3:$D$1001,"&lt;"&amp;$D96))</f>
        <v/>
      </c>
      <c r="AI96" s="193" t="str">
        <f aca="false">IF(TRIM($B96&amp;$C96)="","",SUMIFS($V$3:$V$1001,$AJ$3:$AJ$1001,$AJ96))</f>
        <v/>
      </c>
      <c r="AJ96" s="197" t="str">
        <f aca="false">IF(TRIM($B96&amp;$C96)="","",TRIM($B96)&amp;"｜"&amp;TRIM($C96))</f>
        <v/>
      </c>
      <c r="AK96" s="193" t="str">
        <f aca="false">IF(TRIM($B96&amp;$C96)="","",MIN(N($N96),N($P96)))</f>
        <v/>
      </c>
      <c r="AL96" s="198" t="str">
        <f aca="false">IF(ISNUMBER($D96),YEAR($D96),"")</f>
        <v/>
      </c>
      <c r="AM96" s="198" t="str">
        <f aca="false">IF(OR(TRIM($B96&amp;$C96)="",NOT(ISNUMBER($D96)),NOT(ISNUMBER($E96))),"",IF($E96&lt;$D96,"",IF(IF($AD96="半年付",2,IF($AD96="季度付",4,IF($AD96="月付",12,IF($AD96="半月付",24,1))))=1,1,MAX(1,ROUND(($E96-$D96+1)/365*IF($AD96="半年付",2,IF($AD96="季度付",4,IF($AD96="月付",12,IF($AD96="半月付",24,1)))),0)))))</f>
        <v/>
      </c>
      <c r="AN96" s="198" t="str">
        <f aca="true">IF($AM96="","",MIN($AM96,MAX(0,INT((TODAY()-付款宽限天数-$D96)/(($E96-$D96+1)/$AM96))+1)))</f>
        <v/>
      </c>
    </row>
    <row r="97" customFormat="false" ht="24" hidden="false" customHeight="false" outlineLevel="0" collapsed="false">
      <c r="F97" s="188" t="str">
        <f aca="true">IF(TRIM($B97&amp;$C97)="","",IF(OR(ISNUMBER(SEARCH("未",$A97)),ISNUMBER(SEARCH("送出",$A97)),AND(TRIM($A97)="",NOT(ISNUMBER($D97)),N($G97)=0)),"【合同未回】","")&amp;IF(NOT(ISNUMBER($E97)),IF(OR(ISNUMBER(SEARCH("未",$A97)),ISNUMBER(SEARCH("送出",$A97)),AND(TRIM($A97)="",NOT(ISNUMBER($D97)),N($G97)=0)),"","【未填合同期】"),IF($E97&lt;TODAY(),"【已到期】",IF($E97-TODAY()&lt;=提醒天数,"【即将到期，剩余"&amp;($E97-TODAY())&amp;"天】","【正常】")))&amp;IF(OR($AC97="安装免保",$AC97="技术免保",$AC97="质保期内"),"【"&amp;$AC97&amp;"】",""))</f>
        <v/>
      </c>
      <c r="J97" s="192" t="str">
        <f aca="false">IF(OR(N($G97)=0,N($H97)=0),"",ROUND(N($G97)*N($H97)*IF(N($I97)=0,1,N($I97)),2))</f>
        <v/>
      </c>
      <c r="L97" s="192" t="str">
        <f aca="false">IF(TRIM($B97&amp;$C97)="","",IF(AND(N($J97)=0,N($K97)=0),"",ROUND(N($J97)+N($K97),2)))</f>
        <v/>
      </c>
      <c r="R97" s="192"/>
      <c r="S97" s="193" t="str">
        <f aca="false">IF(TRIM($B97&amp;$C97)="","",IF(N($N97)=0,"",MAX(0,MIN(N($N97)-N($P97),N($V97)))))</f>
        <v/>
      </c>
      <c r="T97" s="193" t="str">
        <f aca="false">IF(TRIM($B97&amp;$C97)="","",IF(N($P97)&lt;=N($N97),"",N($P97)-N($N97)))</f>
        <v/>
      </c>
      <c r="U97" s="193" t="str">
        <f aca="false">IF(OR(TRIM($B97&amp;$C97)="",$V97=""),"",MAX(0,N($V97))-N($S97))</f>
        <v/>
      </c>
      <c r="V97" s="193" t="str">
        <f aca="false">IF(TRIM($B97&amp;$C97)="","",IF(AND(N($L97)=0,N($P97)+N($Q97)+N($R97)=0),"",ROUND(N($L97)-N($P97)-N($Q97)-N($R97),2)))</f>
        <v/>
      </c>
      <c r="W97" s="194" t="str">
        <f aca="false">IF(TRIM($B97&amp;$C97)="","",IF(N($L97)=0,IF((N($P97)+N($Q97)+N($R97))=0,"—未填单价","未填单价，已收 "&amp;TEXT((N($P97)+N($Q97)+N($R97)),"#,##0.00")),IF(N($V97)&gt;0.005,"欠 "&amp;TEXT(N($V97),"#,##0.00")&amp;IF(N($S97)&gt;0,"（开票未到账 "&amp;TEXT(N($S97),"#,##0.00")&amp;"）","")&amp;IF(N($U97)&gt;0,"（未开票 "&amp;TEXT(N($U97),"#,##0.00")&amp;"）",""),IF(N($V97)&lt;-0.005,"多收 "&amp;TEXT(-N($V97),"#,##0.00"),"✔ 已结清")))&amp;IF(N($T97)&gt;0,"｜到账未开票 "&amp;TEXT(N($T97),"#,##0.00")&amp;"，待补票","")&amp;IF(N($Q97)&gt;0,"｜收现 "&amp;TEXT(N($Q97),"#,##0.00"),"")&amp;IF(N($R97)&gt;0,"｜收款不开票 "&amp;TEXT(N($R97),"#,##0.00"),""))</f>
        <v/>
      </c>
      <c r="X97" s="195"/>
      <c r="AB97" s="192" t="str">
        <f aca="false">IF(OR(N($N97)=0,N($AA97)=0),"",ROUND(N($N97)/(1+N($AA97))*N($AA97),2))</f>
        <v/>
      </c>
      <c r="AC97" s="195"/>
      <c r="AD97" s="188"/>
      <c r="AE97" s="197" t="str">
        <f aca="false">IF($AM97="","",IF($AM97=1,IF($AN97&gt;=1,"一次性·已到收款期","一次性·未到期"),$AD97&amp;" 第"&amp;$AN97&amp;"/"&amp;$AM97&amp;"期"))</f>
        <v/>
      </c>
      <c r="AF97" s="193" t="str">
        <f aca="false">IF(OR($AM97="",N($L97)=0),"",ROUND(N($J97)*$AN97/$AM97,2)+N($K97))</f>
        <v/>
      </c>
      <c r="AG97" s="193" t="str">
        <f aca="false">IF($AF97="","",MAX(0,ROUND($AF97-(N($P97)+N($Q97)+N($R97)),2)))</f>
        <v/>
      </c>
      <c r="AH97" s="193" t="str">
        <f aca="false">IF(OR(TRIM($B97&amp;$C97)="",NOT(ISNUMBER($D97))),"",SUMIFS($V$3:$V$1001,$AJ$3:$AJ$1001,$AJ97,$D$3:$D$1001,"&lt;"&amp;$D97))</f>
        <v/>
      </c>
      <c r="AI97" s="193" t="str">
        <f aca="false">IF(TRIM($B97&amp;$C97)="","",SUMIFS($V$3:$V$1001,$AJ$3:$AJ$1001,$AJ97))</f>
        <v/>
      </c>
      <c r="AJ97" s="197" t="str">
        <f aca="false">IF(TRIM($B97&amp;$C97)="","",TRIM($B97)&amp;"｜"&amp;TRIM($C97))</f>
        <v/>
      </c>
      <c r="AK97" s="193" t="str">
        <f aca="false">IF(TRIM($B97&amp;$C97)="","",MIN(N($N97),N($P97)))</f>
        <v/>
      </c>
      <c r="AL97" s="198" t="str">
        <f aca="false">IF(ISNUMBER($D97),YEAR($D97),"")</f>
        <v/>
      </c>
      <c r="AM97" s="198" t="str">
        <f aca="false">IF(OR(TRIM($B97&amp;$C97)="",NOT(ISNUMBER($D97)),NOT(ISNUMBER($E97))),"",IF($E97&lt;$D97,"",IF(IF($AD97="半年付",2,IF($AD97="季度付",4,IF($AD97="月付",12,IF($AD97="半月付",24,1))))=1,1,MAX(1,ROUND(($E97-$D97+1)/365*IF($AD97="半年付",2,IF($AD97="季度付",4,IF($AD97="月付",12,IF($AD97="半月付",24,1)))),0)))))</f>
        <v/>
      </c>
      <c r="AN97" s="198" t="str">
        <f aca="true">IF($AM97="","",MIN($AM97,MAX(0,INT((TODAY()-付款宽限天数-$D97)/(($E97-$D97+1)/$AM97))+1)))</f>
        <v/>
      </c>
    </row>
    <row r="98" customFormat="false" ht="24" hidden="false" customHeight="false" outlineLevel="0" collapsed="false">
      <c r="F98" s="188" t="str">
        <f aca="true">IF(TRIM($B98&amp;$C98)="","",IF(OR(ISNUMBER(SEARCH("未",$A98)),ISNUMBER(SEARCH("送出",$A98)),AND(TRIM($A98)="",NOT(ISNUMBER($D98)),N($G98)=0)),"【合同未回】","")&amp;IF(NOT(ISNUMBER($E98)),IF(OR(ISNUMBER(SEARCH("未",$A98)),ISNUMBER(SEARCH("送出",$A98)),AND(TRIM($A98)="",NOT(ISNUMBER($D98)),N($G98)=0)),"","【未填合同期】"),IF($E98&lt;TODAY(),"【已到期】",IF($E98-TODAY()&lt;=提醒天数,"【即将到期，剩余"&amp;($E98-TODAY())&amp;"天】","【正常】")))&amp;IF(OR($AC98="安装免保",$AC98="技术免保",$AC98="质保期内"),"【"&amp;$AC98&amp;"】",""))</f>
        <v/>
      </c>
      <c r="J98" s="192" t="str">
        <f aca="false">IF(OR(N($G98)=0,N($H98)=0),"",ROUND(N($G98)*N($H98)*IF(N($I98)=0,1,N($I98)),2))</f>
        <v/>
      </c>
      <c r="L98" s="192" t="str">
        <f aca="false">IF(TRIM($B98&amp;$C98)="","",IF(AND(N($J98)=0,N($K98)=0),"",ROUND(N($J98)+N($K98),2)))</f>
        <v/>
      </c>
      <c r="R98" s="192"/>
      <c r="S98" s="193" t="str">
        <f aca="false">IF(TRIM($B98&amp;$C98)="","",IF(N($N98)=0,"",MAX(0,MIN(N($N98)-N($P98),N($V98)))))</f>
        <v/>
      </c>
      <c r="T98" s="193" t="str">
        <f aca="false">IF(TRIM($B98&amp;$C98)="","",IF(N($P98)&lt;=N($N98),"",N($P98)-N($N98)))</f>
        <v/>
      </c>
      <c r="U98" s="193" t="str">
        <f aca="false">IF(OR(TRIM($B98&amp;$C98)="",$V98=""),"",MAX(0,N($V98))-N($S98))</f>
        <v/>
      </c>
      <c r="V98" s="193" t="str">
        <f aca="false">IF(TRIM($B98&amp;$C98)="","",IF(AND(N($L98)=0,N($P98)+N($Q98)+N($R98)=0),"",ROUND(N($L98)-N($P98)-N($Q98)-N($R98),2)))</f>
        <v/>
      </c>
      <c r="W98" s="194" t="str">
        <f aca="false">IF(TRIM($B98&amp;$C98)="","",IF(N($L98)=0,IF((N($P98)+N($Q98)+N($R98))=0,"—未填单价","未填单价，已收 "&amp;TEXT((N($P98)+N($Q98)+N($R98)),"#,##0.00")),IF(N($V98)&gt;0.005,"欠 "&amp;TEXT(N($V98),"#,##0.00")&amp;IF(N($S98)&gt;0,"（开票未到账 "&amp;TEXT(N($S98),"#,##0.00")&amp;"）","")&amp;IF(N($U98)&gt;0,"（未开票 "&amp;TEXT(N($U98),"#,##0.00")&amp;"）",""),IF(N($V98)&lt;-0.005,"多收 "&amp;TEXT(-N($V98),"#,##0.00"),"✔ 已结清")))&amp;IF(N($T98)&gt;0,"｜到账未开票 "&amp;TEXT(N($T98),"#,##0.00")&amp;"，待补票","")&amp;IF(N($Q98)&gt;0,"｜收现 "&amp;TEXT(N($Q98),"#,##0.00"),"")&amp;IF(N($R98)&gt;0,"｜收款不开票 "&amp;TEXT(N($R98),"#,##0.00"),""))</f>
        <v/>
      </c>
      <c r="X98" s="195"/>
      <c r="AB98" s="192" t="str">
        <f aca="false">IF(OR(N($N98)=0,N($AA98)=0),"",ROUND(N($N98)/(1+N($AA98))*N($AA98),2))</f>
        <v/>
      </c>
      <c r="AC98" s="195"/>
      <c r="AD98" s="188"/>
      <c r="AE98" s="197" t="str">
        <f aca="false">IF($AM98="","",IF($AM98=1,IF($AN98&gt;=1,"一次性·已到收款期","一次性·未到期"),$AD98&amp;" 第"&amp;$AN98&amp;"/"&amp;$AM98&amp;"期"))</f>
        <v/>
      </c>
      <c r="AF98" s="193" t="str">
        <f aca="false">IF(OR($AM98="",N($L98)=0),"",ROUND(N($J98)*$AN98/$AM98,2)+N($K98))</f>
        <v/>
      </c>
      <c r="AG98" s="193" t="str">
        <f aca="false">IF($AF98="","",MAX(0,ROUND($AF98-(N($P98)+N($Q98)+N($R98)),2)))</f>
        <v/>
      </c>
      <c r="AH98" s="193" t="str">
        <f aca="false">IF(OR(TRIM($B98&amp;$C98)="",NOT(ISNUMBER($D98))),"",SUMIFS($V$3:$V$1001,$AJ$3:$AJ$1001,$AJ98,$D$3:$D$1001,"&lt;"&amp;$D98))</f>
        <v/>
      </c>
      <c r="AI98" s="193" t="str">
        <f aca="false">IF(TRIM($B98&amp;$C98)="","",SUMIFS($V$3:$V$1001,$AJ$3:$AJ$1001,$AJ98))</f>
        <v/>
      </c>
      <c r="AJ98" s="197" t="str">
        <f aca="false">IF(TRIM($B98&amp;$C98)="","",TRIM($B98)&amp;"｜"&amp;TRIM($C98))</f>
        <v/>
      </c>
      <c r="AK98" s="193" t="str">
        <f aca="false">IF(TRIM($B98&amp;$C98)="","",MIN(N($N98),N($P98)))</f>
        <v/>
      </c>
      <c r="AL98" s="198" t="str">
        <f aca="false">IF(ISNUMBER($D98),YEAR($D98),"")</f>
        <v/>
      </c>
      <c r="AM98" s="198" t="str">
        <f aca="false">IF(OR(TRIM($B98&amp;$C98)="",NOT(ISNUMBER($D98)),NOT(ISNUMBER($E98))),"",IF($E98&lt;$D98,"",IF(IF($AD98="半年付",2,IF($AD98="季度付",4,IF($AD98="月付",12,IF($AD98="半月付",24,1))))=1,1,MAX(1,ROUND(($E98-$D98+1)/365*IF($AD98="半年付",2,IF($AD98="季度付",4,IF($AD98="月付",12,IF($AD98="半月付",24,1)))),0)))))</f>
        <v/>
      </c>
      <c r="AN98" s="198" t="str">
        <f aca="true">IF($AM98="","",MIN($AM98,MAX(0,INT((TODAY()-付款宽限天数-$D98)/(($E98-$D98+1)/$AM98))+1)))</f>
        <v/>
      </c>
    </row>
    <row r="99" customFormat="false" ht="24" hidden="false" customHeight="false" outlineLevel="0" collapsed="false">
      <c r="F99" s="188" t="str">
        <f aca="true">IF(TRIM($B99&amp;$C99)="","",IF(OR(ISNUMBER(SEARCH("未",$A99)),ISNUMBER(SEARCH("送出",$A99)),AND(TRIM($A99)="",NOT(ISNUMBER($D99)),N($G99)=0)),"【合同未回】","")&amp;IF(NOT(ISNUMBER($E99)),IF(OR(ISNUMBER(SEARCH("未",$A99)),ISNUMBER(SEARCH("送出",$A99)),AND(TRIM($A99)="",NOT(ISNUMBER($D99)),N($G99)=0)),"","【未填合同期】"),IF($E99&lt;TODAY(),"【已到期】",IF($E99-TODAY()&lt;=提醒天数,"【即将到期，剩余"&amp;($E99-TODAY())&amp;"天】","【正常】")))&amp;IF(OR($AC99="安装免保",$AC99="技术免保",$AC99="质保期内"),"【"&amp;$AC99&amp;"】",""))</f>
        <v/>
      </c>
      <c r="J99" s="192" t="str">
        <f aca="false">IF(OR(N($G99)=0,N($H99)=0),"",ROUND(N($G99)*N($H99)*IF(N($I99)=0,1,N($I99)),2))</f>
        <v/>
      </c>
      <c r="L99" s="192" t="str">
        <f aca="false">IF(TRIM($B99&amp;$C99)="","",IF(AND(N($J99)=0,N($K99)=0),"",ROUND(N($J99)+N($K99),2)))</f>
        <v/>
      </c>
      <c r="R99" s="192"/>
      <c r="S99" s="193" t="str">
        <f aca="false">IF(TRIM($B99&amp;$C99)="","",IF(N($N99)=0,"",MAX(0,MIN(N($N99)-N($P99),N($V99)))))</f>
        <v/>
      </c>
      <c r="T99" s="193" t="str">
        <f aca="false">IF(TRIM($B99&amp;$C99)="","",IF(N($P99)&lt;=N($N99),"",N($P99)-N($N99)))</f>
        <v/>
      </c>
      <c r="U99" s="193" t="str">
        <f aca="false">IF(OR(TRIM($B99&amp;$C99)="",$V99=""),"",MAX(0,N($V99))-N($S99))</f>
        <v/>
      </c>
      <c r="V99" s="193" t="str">
        <f aca="false">IF(TRIM($B99&amp;$C99)="","",IF(AND(N($L99)=0,N($P99)+N($Q99)+N($R99)=0),"",ROUND(N($L99)-N($P99)-N($Q99)-N($R99),2)))</f>
        <v/>
      </c>
      <c r="W99" s="194" t="str">
        <f aca="false">IF(TRIM($B99&amp;$C99)="","",IF(N($L99)=0,IF((N($P99)+N($Q99)+N($R99))=0,"—未填单价","未填单价，已收 "&amp;TEXT((N($P99)+N($Q99)+N($R99)),"#,##0.00")),IF(N($V99)&gt;0.005,"欠 "&amp;TEXT(N($V99),"#,##0.00")&amp;IF(N($S99)&gt;0,"（开票未到账 "&amp;TEXT(N($S99),"#,##0.00")&amp;"）","")&amp;IF(N($U99)&gt;0,"（未开票 "&amp;TEXT(N($U99),"#,##0.00")&amp;"）",""),IF(N($V99)&lt;-0.005,"多收 "&amp;TEXT(-N($V99),"#,##0.00"),"✔ 已结清")))&amp;IF(N($T99)&gt;0,"｜到账未开票 "&amp;TEXT(N($T99),"#,##0.00")&amp;"，待补票","")&amp;IF(N($Q99)&gt;0,"｜收现 "&amp;TEXT(N($Q99),"#,##0.00"),"")&amp;IF(N($R99)&gt;0,"｜收款不开票 "&amp;TEXT(N($R99),"#,##0.00"),""))</f>
        <v/>
      </c>
      <c r="X99" s="195"/>
      <c r="AB99" s="192" t="str">
        <f aca="false">IF(OR(N($N99)=0,N($AA99)=0),"",ROUND(N($N99)/(1+N($AA99))*N($AA99),2))</f>
        <v/>
      </c>
      <c r="AC99" s="195"/>
      <c r="AD99" s="188"/>
      <c r="AE99" s="197" t="str">
        <f aca="false">IF($AM99="","",IF($AM99=1,IF($AN99&gt;=1,"一次性·已到收款期","一次性·未到期"),$AD99&amp;" 第"&amp;$AN99&amp;"/"&amp;$AM99&amp;"期"))</f>
        <v/>
      </c>
      <c r="AF99" s="193" t="str">
        <f aca="false">IF(OR($AM99="",N($L99)=0),"",ROUND(N($J99)*$AN99/$AM99,2)+N($K99))</f>
        <v/>
      </c>
      <c r="AG99" s="193" t="str">
        <f aca="false">IF($AF99="","",MAX(0,ROUND($AF99-(N($P99)+N($Q99)+N($R99)),2)))</f>
        <v/>
      </c>
      <c r="AH99" s="193" t="str">
        <f aca="false">IF(OR(TRIM($B99&amp;$C99)="",NOT(ISNUMBER($D99))),"",SUMIFS($V$3:$V$1001,$AJ$3:$AJ$1001,$AJ99,$D$3:$D$1001,"&lt;"&amp;$D99))</f>
        <v/>
      </c>
      <c r="AI99" s="193" t="str">
        <f aca="false">IF(TRIM($B99&amp;$C99)="","",SUMIFS($V$3:$V$1001,$AJ$3:$AJ$1001,$AJ99))</f>
        <v/>
      </c>
      <c r="AJ99" s="197" t="str">
        <f aca="false">IF(TRIM($B99&amp;$C99)="","",TRIM($B99)&amp;"｜"&amp;TRIM($C99))</f>
        <v/>
      </c>
      <c r="AK99" s="193" t="str">
        <f aca="false">IF(TRIM($B99&amp;$C99)="","",MIN(N($N99),N($P99)))</f>
        <v/>
      </c>
      <c r="AL99" s="198" t="str">
        <f aca="false">IF(ISNUMBER($D99),YEAR($D99),"")</f>
        <v/>
      </c>
      <c r="AM99" s="198" t="str">
        <f aca="false">IF(OR(TRIM($B99&amp;$C99)="",NOT(ISNUMBER($D99)),NOT(ISNUMBER($E99))),"",IF($E99&lt;$D99,"",IF(IF($AD99="半年付",2,IF($AD99="季度付",4,IF($AD99="月付",12,IF($AD99="半月付",24,1))))=1,1,MAX(1,ROUND(($E99-$D99+1)/365*IF($AD99="半年付",2,IF($AD99="季度付",4,IF($AD99="月付",12,IF($AD99="半月付",24,1)))),0)))))</f>
        <v/>
      </c>
      <c r="AN99" s="198" t="str">
        <f aca="true">IF($AM99="","",MIN($AM99,MAX(0,INT((TODAY()-付款宽限天数-$D99)/(($E99-$D99+1)/$AM99))+1)))</f>
        <v/>
      </c>
    </row>
    <row r="100" customFormat="false" ht="24" hidden="false" customHeight="false" outlineLevel="0" collapsed="false">
      <c r="F100" s="188" t="str">
        <f aca="true">IF(TRIM($B100&amp;$C100)="","",IF(OR(ISNUMBER(SEARCH("未",$A100)),ISNUMBER(SEARCH("送出",$A100)),AND(TRIM($A100)="",NOT(ISNUMBER($D100)),N($G100)=0)),"【合同未回】","")&amp;IF(NOT(ISNUMBER($E100)),IF(OR(ISNUMBER(SEARCH("未",$A100)),ISNUMBER(SEARCH("送出",$A100)),AND(TRIM($A100)="",NOT(ISNUMBER($D100)),N($G100)=0)),"","【未填合同期】"),IF($E100&lt;TODAY(),"【已到期】",IF($E100-TODAY()&lt;=提醒天数,"【即将到期，剩余"&amp;($E100-TODAY())&amp;"天】","【正常】")))&amp;IF(OR($AC100="安装免保",$AC100="技术免保",$AC100="质保期内"),"【"&amp;$AC100&amp;"】",""))</f>
        <v/>
      </c>
      <c r="J100" s="192" t="str">
        <f aca="false">IF(OR(N($G100)=0,N($H100)=0),"",ROUND(N($G100)*N($H100)*IF(N($I100)=0,1,N($I100)),2))</f>
        <v/>
      </c>
      <c r="L100" s="192" t="str">
        <f aca="false">IF(TRIM($B100&amp;$C100)="","",IF(AND(N($J100)=0,N($K100)=0),"",ROUND(N($J100)+N($K100),2)))</f>
        <v/>
      </c>
      <c r="R100" s="192"/>
      <c r="S100" s="193" t="str">
        <f aca="false">IF(TRIM($B100&amp;$C100)="","",IF(N($N100)=0,"",MAX(0,MIN(N($N100)-N($P100),N($V100)))))</f>
        <v/>
      </c>
      <c r="T100" s="193" t="str">
        <f aca="false">IF(TRIM($B100&amp;$C100)="","",IF(N($P100)&lt;=N($N100),"",N($P100)-N($N100)))</f>
        <v/>
      </c>
      <c r="U100" s="193" t="str">
        <f aca="false">IF(OR(TRIM($B100&amp;$C100)="",$V100=""),"",MAX(0,N($V100))-N($S100))</f>
        <v/>
      </c>
      <c r="V100" s="193" t="str">
        <f aca="false">IF(TRIM($B100&amp;$C100)="","",IF(AND(N($L100)=0,N($P100)+N($Q100)+N($R100)=0),"",ROUND(N($L100)-N($P100)-N($Q100)-N($R100),2)))</f>
        <v/>
      </c>
      <c r="W100" s="194" t="str">
        <f aca="false">IF(TRIM($B100&amp;$C100)="","",IF(N($L100)=0,IF((N($P100)+N($Q100)+N($R100))=0,"—未填单价","未填单价，已收 "&amp;TEXT((N($P100)+N($Q100)+N($R100)),"#,##0.00")),IF(N($V100)&gt;0.005,"欠 "&amp;TEXT(N($V100),"#,##0.00")&amp;IF(N($S100)&gt;0,"（开票未到账 "&amp;TEXT(N($S100),"#,##0.00")&amp;"）","")&amp;IF(N($U100)&gt;0,"（未开票 "&amp;TEXT(N($U100),"#,##0.00")&amp;"）",""),IF(N($V100)&lt;-0.005,"多收 "&amp;TEXT(-N($V100),"#,##0.00"),"✔ 已结清")))&amp;IF(N($T100)&gt;0,"｜到账未开票 "&amp;TEXT(N($T100),"#,##0.00")&amp;"，待补票","")&amp;IF(N($Q100)&gt;0,"｜收现 "&amp;TEXT(N($Q100),"#,##0.00"),"")&amp;IF(N($R100)&gt;0,"｜收款不开票 "&amp;TEXT(N($R100),"#,##0.00"),""))</f>
        <v/>
      </c>
      <c r="X100" s="195"/>
      <c r="AB100" s="192" t="str">
        <f aca="false">IF(OR(N($N100)=0,N($AA100)=0),"",ROUND(N($N100)/(1+N($AA100))*N($AA100),2))</f>
        <v/>
      </c>
      <c r="AC100" s="195"/>
      <c r="AD100" s="188"/>
      <c r="AE100" s="197" t="str">
        <f aca="false">IF($AM100="","",IF($AM100=1,IF($AN100&gt;=1,"一次性·已到收款期","一次性·未到期"),$AD100&amp;" 第"&amp;$AN100&amp;"/"&amp;$AM100&amp;"期"))</f>
        <v/>
      </c>
      <c r="AF100" s="193" t="str">
        <f aca="false">IF(OR($AM100="",N($L100)=0),"",ROUND(N($J100)*$AN100/$AM100,2)+N($K100))</f>
        <v/>
      </c>
      <c r="AG100" s="193" t="str">
        <f aca="false">IF($AF100="","",MAX(0,ROUND($AF100-(N($P100)+N($Q100)+N($R100)),2)))</f>
        <v/>
      </c>
      <c r="AH100" s="193" t="str">
        <f aca="false">IF(OR(TRIM($B100&amp;$C100)="",NOT(ISNUMBER($D100))),"",SUMIFS($V$3:$V$1001,$AJ$3:$AJ$1001,$AJ100,$D$3:$D$1001,"&lt;"&amp;$D100))</f>
        <v/>
      </c>
      <c r="AI100" s="193" t="str">
        <f aca="false">IF(TRIM($B100&amp;$C100)="","",SUMIFS($V$3:$V$1001,$AJ$3:$AJ$1001,$AJ100))</f>
        <v/>
      </c>
      <c r="AJ100" s="197" t="str">
        <f aca="false">IF(TRIM($B100&amp;$C100)="","",TRIM($B100)&amp;"｜"&amp;TRIM($C100))</f>
        <v/>
      </c>
      <c r="AK100" s="193" t="str">
        <f aca="false">IF(TRIM($B100&amp;$C100)="","",MIN(N($N100),N($P100)))</f>
        <v/>
      </c>
      <c r="AL100" s="198" t="str">
        <f aca="false">IF(ISNUMBER($D100),YEAR($D100),"")</f>
        <v/>
      </c>
      <c r="AM100" s="198" t="str">
        <f aca="false">IF(OR(TRIM($B100&amp;$C100)="",NOT(ISNUMBER($D100)),NOT(ISNUMBER($E100))),"",IF($E100&lt;$D100,"",IF(IF($AD100="半年付",2,IF($AD100="季度付",4,IF($AD100="月付",12,IF($AD100="半月付",24,1))))=1,1,MAX(1,ROUND(($E100-$D100+1)/365*IF($AD100="半年付",2,IF($AD100="季度付",4,IF($AD100="月付",12,IF($AD100="半月付",24,1)))),0)))))</f>
        <v/>
      </c>
      <c r="AN100" s="198" t="str">
        <f aca="true">IF($AM100="","",MIN($AM100,MAX(0,INT((TODAY()-付款宽限天数-$D100)/(($E100-$D100+1)/$AM100))+1)))</f>
        <v/>
      </c>
    </row>
    <row r="101" customFormat="false" ht="24" hidden="false" customHeight="false" outlineLevel="0" collapsed="false">
      <c r="F101" s="188" t="str">
        <f aca="true">IF(TRIM($B101&amp;$C101)="","",IF(OR(ISNUMBER(SEARCH("未",$A101)),ISNUMBER(SEARCH("送出",$A101)),AND(TRIM($A101)="",NOT(ISNUMBER($D101)),N($G101)=0)),"【合同未回】","")&amp;IF(NOT(ISNUMBER($E101)),IF(OR(ISNUMBER(SEARCH("未",$A101)),ISNUMBER(SEARCH("送出",$A101)),AND(TRIM($A101)="",NOT(ISNUMBER($D101)),N($G101)=0)),"","【未填合同期】"),IF($E101&lt;TODAY(),"【已到期】",IF($E101-TODAY()&lt;=提醒天数,"【即将到期，剩余"&amp;($E101-TODAY())&amp;"天】","【正常】")))&amp;IF(OR($AC101="安装免保",$AC101="技术免保",$AC101="质保期内"),"【"&amp;$AC101&amp;"】",""))</f>
        <v/>
      </c>
      <c r="J101" s="192" t="str">
        <f aca="false">IF(OR(N($G101)=0,N($H101)=0),"",ROUND(N($G101)*N($H101)*IF(N($I101)=0,1,N($I101)),2))</f>
        <v/>
      </c>
      <c r="L101" s="192" t="str">
        <f aca="false">IF(TRIM($B101&amp;$C101)="","",IF(AND(N($J101)=0,N($K101)=0),"",ROUND(N($J101)+N($K101),2)))</f>
        <v/>
      </c>
      <c r="R101" s="192"/>
      <c r="S101" s="193" t="str">
        <f aca="false">IF(TRIM($B101&amp;$C101)="","",IF(N($N101)=0,"",MAX(0,MIN(N($N101)-N($P101),N($V101)))))</f>
        <v/>
      </c>
      <c r="T101" s="193" t="str">
        <f aca="false">IF(TRIM($B101&amp;$C101)="","",IF(N($P101)&lt;=N($N101),"",N($P101)-N($N101)))</f>
        <v/>
      </c>
      <c r="U101" s="193" t="str">
        <f aca="false">IF(OR(TRIM($B101&amp;$C101)="",$V101=""),"",MAX(0,N($V101))-N($S101))</f>
        <v/>
      </c>
      <c r="V101" s="193" t="str">
        <f aca="false">IF(TRIM($B101&amp;$C101)="","",IF(AND(N($L101)=0,N($P101)+N($Q101)+N($R101)=0),"",ROUND(N($L101)-N($P101)-N($Q101)-N($R101),2)))</f>
        <v/>
      </c>
      <c r="W101" s="194" t="str">
        <f aca="false">IF(TRIM($B101&amp;$C101)="","",IF(N($L101)=0,IF((N($P101)+N($Q101)+N($R101))=0,"—未填单价","未填单价，已收 "&amp;TEXT((N($P101)+N($Q101)+N($R101)),"#,##0.00")),IF(N($V101)&gt;0.005,"欠 "&amp;TEXT(N($V101),"#,##0.00")&amp;IF(N($S101)&gt;0,"（开票未到账 "&amp;TEXT(N($S101),"#,##0.00")&amp;"）","")&amp;IF(N($U101)&gt;0,"（未开票 "&amp;TEXT(N($U101),"#,##0.00")&amp;"）",""),IF(N($V101)&lt;-0.005,"多收 "&amp;TEXT(-N($V101),"#,##0.00"),"✔ 已结清")))&amp;IF(N($T101)&gt;0,"｜到账未开票 "&amp;TEXT(N($T101),"#,##0.00")&amp;"，待补票","")&amp;IF(N($Q101)&gt;0,"｜收现 "&amp;TEXT(N($Q101),"#,##0.00"),"")&amp;IF(N($R101)&gt;0,"｜收款不开票 "&amp;TEXT(N($R101),"#,##0.00"),""))</f>
        <v/>
      </c>
      <c r="X101" s="195"/>
      <c r="AB101" s="192" t="str">
        <f aca="false">IF(OR(N($N101)=0,N($AA101)=0),"",ROUND(N($N101)/(1+N($AA101))*N($AA101),2))</f>
        <v/>
      </c>
      <c r="AC101" s="195"/>
      <c r="AD101" s="188"/>
      <c r="AE101" s="197" t="str">
        <f aca="false">IF($AM101="","",IF($AM101=1,IF($AN101&gt;=1,"一次性·已到收款期","一次性·未到期"),$AD101&amp;" 第"&amp;$AN101&amp;"/"&amp;$AM101&amp;"期"))</f>
        <v/>
      </c>
      <c r="AF101" s="193" t="str">
        <f aca="false">IF(OR($AM101="",N($L101)=0),"",ROUND(N($J101)*$AN101/$AM101,2)+N($K101))</f>
        <v/>
      </c>
      <c r="AG101" s="193" t="str">
        <f aca="false">IF($AF101="","",MAX(0,ROUND($AF101-(N($P101)+N($Q101)+N($R101)),2)))</f>
        <v/>
      </c>
      <c r="AH101" s="193" t="str">
        <f aca="false">IF(OR(TRIM($B101&amp;$C101)="",NOT(ISNUMBER($D101))),"",SUMIFS($V$3:$V$1001,$AJ$3:$AJ$1001,$AJ101,$D$3:$D$1001,"&lt;"&amp;$D101))</f>
        <v/>
      </c>
      <c r="AI101" s="193" t="str">
        <f aca="false">IF(TRIM($B101&amp;$C101)="","",SUMIFS($V$3:$V$1001,$AJ$3:$AJ$1001,$AJ101))</f>
        <v/>
      </c>
      <c r="AJ101" s="197" t="str">
        <f aca="false">IF(TRIM($B101&amp;$C101)="","",TRIM($B101)&amp;"｜"&amp;TRIM($C101))</f>
        <v/>
      </c>
      <c r="AK101" s="193" t="str">
        <f aca="false">IF(TRIM($B101&amp;$C101)="","",MIN(N($N101),N($P101)))</f>
        <v/>
      </c>
      <c r="AL101" s="198" t="str">
        <f aca="false">IF(ISNUMBER($D101),YEAR($D101),"")</f>
        <v/>
      </c>
      <c r="AM101" s="198" t="str">
        <f aca="false">IF(OR(TRIM($B101&amp;$C101)="",NOT(ISNUMBER($D101)),NOT(ISNUMBER($E101))),"",IF($E101&lt;$D101,"",IF(IF($AD101="半年付",2,IF($AD101="季度付",4,IF($AD101="月付",12,IF($AD101="半月付",24,1))))=1,1,MAX(1,ROUND(($E101-$D101+1)/365*IF($AD101="半年付",2,IF($AD101="季度付",4,IF($AD101="月付",12,IF($AD101="半月付",24,1)))),0)))))</f>
        <v/>
      </c>
      <c r="AN101" s="198" t="str">
        <f aca="true">IF($AM101="","",MIN($AM101,MAX(0,INT((TODAY()-付款宽限天数-$D101)/(($E101-$D101+1)/$AM101))+1)))</f>
        <v/>
      </c>
    </row>
    <row r="102" customFormat="false" ht="24" hidden="false" customHeight="false" outlineLevel="0" collapsed="false">
      <c r="F102" s="188" t="str">
        <f aca="true">IF(TRIM($B102&amp;$C102)="","",IF(OR(ISNUMBER(SEARCH("未",$A102)),ISNUMBER(SEARCH("送出",$A102)),AND(TRIM($A102)="",NOT(ISNUMBER($D102)),N($G102)=0)),"【合同未回】","")&amp;IF(NOT(ISNUMBER($E102)),IF(OR(ISNUMBER(SEARCH("未",$A102)),ISNUMBER(SEARCH("送出",$A102)),AND(TRIM($A102)="",NOT(ISNUMBER($D102)),N($G102)=0)),"","【未填合同期】"),IF($E102&lt;TODAY(),"【已到期】",IF($E102-TODAY()&lt;=提醒天数,"【即将到期，剩余"&amp;($E102-TODAY())&amp;"天】","【正常】")))&amp;IF(OR($AC102="安装免保",$AC102="技术免保",$AC102="质保期内"),"【"&amp;$AC102&amp;"】",""))</f>
        <v/>
      </c>
      <c r="J102" s="192" t="str">
        <f aca="false">IF(OR(N($G102)=0,N($H102)=0),"",ROUND(N($G102)*N($H102)*IF(N($I102)=0,1,N($I102)),2))</f>
        <v/>
      </c>
      <c r="L102" s="192" t="str">
        <f aca="false">IF(TRIM($B102&amp;$C102)="","",IF(AND(N($J102)=0,N($K102)=0),"",ROUND(N($J102)+N($K102),2)))</f>
        <v/>
      </c>
      <c r="R102" s="192"/>
      <c r="S102" s="193" t="str">
        <f aca="false">IF(TRIM($B102&amp;$C102)="","",IF(N($N102)=0,"",MAX(0,MIN(N($N102)-N($P102),N($V102)))))</f>
        <v/>
      </c>
      <c r="T102" s="193" t="str">
        <f aca="false">IF(TRIM($B102&amp;$C102)="","",IF(N($P102)&lt;=N($N102),"",N($P102)-N($N102)))</f>
        <v/>
      </c>
      <c r="U102" s="193" t="str">
        <f aca="false">IF(OR(TRIM($B102&amp;$C102)="",$V102=""),"",MAX(0,N($V102))-N($S102))</f>
        <v/>
      </c>
      <c r="V102" s="193" t="str">
        <f aca="false">IF(TRIM($B102&amp;$C102)="","",IF(AND(N($L102)=0,N($P102)+N($Q102)+N($R102)=0),"",ROUND(N($L102)-N($P102)-N($Q102)-N($R102),2)))</f>
        <v/>
      </c>
      <c r="W102" s="194" t="str">
        <f aca="false">IF(TRIM($B102&amp;$C102)="","",IF(N($L102)=0,IF((N($P102)+N($Q102)+N($R102))=0,"—未填单价","未填单价，已收 "&amp;TEXT((N($P102)+N($Q102)+N($R102)),"#,##0.00")),IF(N($V102)&gt;0.005,"欠 "&amp;TEXT(N($V102),"#,##0.00")&amp;IF(N($S102)&gt;0,"（开票未到账 "&amp;TEXT(N($S102),"#,##0.00")&amp;"）","")&amp;IF(N($U102)&gt;0,"（未开票 "&amp;TEXT(N($U102),"#,##0.00")&amp;"）",""),IF(N($V102)&lt;-0.005,"多收 "&amp;TEXT(-N($V102),"#,##0.00"),"✔ 已结清")))&amp;IF(N($T102)&gt;0,"｜到账未开票 "&amp;TEXT(N($T102),"#,##0.00")&amp;"，待补票","")&amp;IF(N($Q102)&gt;0,"｜收现 "&amp;TEXT(N($Q102),"#,##0.00"),"")&amp;IF(N($R102)&gt;0,"｜收款不开票 "&amp;TEXT(N($R102),"#,##0.00"),""))</f>
        <v/>
      </c>
      <c r="X102" s="195"/>
      <c r="AB102" s="192" t="str">
        <f aca="false">IF(OR(N($N102)=0,N($AA102)=0),"",ROUND(N($N102)/(1+N($AA102))*N($AA102),2))</f>
        <v/>
      </c>
      <c r="AC102" s="195"/>
      <c r="AD102" s="188"/>
      <c r="AE102" s="197" t="str">
        <f aca="false">IF($AM102="","",IF($AM102=1,IF($AN102&gt;=1,"一次性·已到收款期","一次性·未到期"),$AD102&amp;" 第"&amp;$AN102&amp;"/"&amp;$AM102&amp;"期"))</f>
        <v/>
      </c>
      <c r="AF102" s="193" t="str">
        <f aca="false">IF(OR($AM102="",N($L102)=0),"",ROUND(N($J102)*$AN102/$AM102,2)+N($K102))</f>
        <v/>
      </c>
      <c r="AG102" s="193" t="str">
        <f aca="false">IF($AF102="","",MAX(0,ROUND($AF102-(N($P102)+N($Q102)+N($R102)),2)))</f>
        <v/>
      </c>
      <c r="AH102" s="193" t="str">
        <f aca="false">IF(OR(TRIM($B102&amp;$C102)="",NOT(ISNUMBER($D102))),"",SUMIFS($V$3:$V$1001,$AJ$3:$AJ$1001,$AJ102,$D$3:$D$1001,"&lt;"&amp;$D102))</f>
        <v/>
      </c>
      <c r="AI102" s="193" t="str">
        <f aca="false">IF(TRIM($B102&amp;$C102)="","",SUMIFS($V$3:$V$1001,$AJ$3:$AJ$1001,$AJ102))</f>
        <v/>
      </c>
      <c r="AJ102" s="197" t="str">
        <f aca="false">IF(TRIM($B102&amp;$C102)="","",TRIM($B102)&amp;"｜"&amp;TRIM($C102))</f>
        <v/>
      </c>
      <c r="AK102" s="193" t="str">
        <f aca="false">IF(TRIM($B102&amp;$C102)="","",MIN(N($N102),N($P102)))</f>
        <v/>
      </c>
      <c r="AL102" s="198" t="str">
        <f aca="false">IF(ISNUMBER($D102),YEAR($D102),"")</f>
        <v/>
      </c>
      <c r="AM102" s="198" t="str">
        <f aca="false">IF(OR(TRIM($B102&amp;$C102)="",NOT(ISNUMBER($D102)),NOT(ISNUMBER($E102))),"",IF($E102&lt;$D102,"",IF(IF($AD102="半年付",2,IF($AD102="季度付",4,IF($AD102="月付",12,IF($AD102="半月付",24,1))))=1,1,MAX(1,ROUND(($E102-$D102+1)/365*IF($AD102="半年付",2,IF($AD102="季度付",4,IF($AD102="月付",12,IF($AD102="半月付",24,1)))),0)))))</f>
        <v/>
      </c>
      <c r="AN102" s="198" t="str">
        <f aca="true">IF($AM102="","",MIN($AM102,MAX(0,INT((TODAY()-付款宽限天数-$D102)/(($E102-$D102+1)/$AM102))+1)))</f>
        <v/>
      </c>
    </row>
    <row r="103" customFormat="false" ht="24" hidden="false" customHeight="false" outlineLevel="0" collapsed="false">
      <c r="F103" s="188" t="str">
        <f aca="true">IF(TRIM($B103&amp;$C103)="","",IF(OR(ISNUMBER(SEARCH("未",$A103)),ISNUMBER(SEARCH("送出",$A103)),AND(TRIM($A103)="",NOT(ISNUMBER($D103)),N($G103)=0)),"【合同未回】","")&amp;IF(NOT(ISNUMBER($E103)),IF(OR(ISNUMBER(SEARCH("未",$A103)),ISNUMBER(SEARCH("送出",$A103)),AND(TRIM($A103)="",NOT(ISNUMBER($D103)),N($G103)=0)),"","【未填合同期】"),IF($E103&lt;TODAY(),"【已到期】",IF($E103-TODAY()&lt;=提醒天数,"【即将到期，剩余"&amp;($E103-TODAY())&amp;"天】","【正常】")))&amp;IF(OR($AC103="安装免保",$AC103="技术免保",$AC103="质保期内"),"【"&amp;$AC103&amp;"】",""))</f>
        <v/>
      </c>
      <c r="J103" s="192" t="str">
        <f aca="false">IF(OR(N($G103)=0,N($H103)=0),"",ROUND(N($G103)*N($H103)*IF(N($I103)=0,1,N($I103)),2))</f>
        <v/>
      </c>
      <c r="L103" s="192" t="str">
        <f aca="false">IF(TRIM($B103&amp;$C103)="","",IF(AND(N($J103)=0,N($K103)=0),"",ROUND(N($J103)+N($K103),2)))</f>
        <v/>
      </c>
      <c r="R103" s="192"/>
      <c r="S103" s="193" t="str">
        <f aca="false">IF(TRIM($B103&amp;$C103)="","",IF(N($N103)=0,"",MAX(0,MIN(N($N103)-N($P103),N($V103)))))</f>
        <v/>
      </c>
      <c r="T103" s="193" t="str">
        <f aca="false">IF(TRIM($B103&amp;$C103)="","",IF(N($P103)&lt;=N($N103),"",N($P103)-N($N103)))</f>
        <v/>
      </c>
      <c r="U103" s="193" t="str">
        <f aca="false">IF(OR(TRIM($B103&amp;$C103)="",$V103=""),"",MAX(0,N($V103))-N($S103))</f>
        <v/>
      </c>
      <c r="V103" s="193" t="str">
        <f aca="false">IF(TRIM($B103&amp;$C103)="","",IF(AND(N($L103)=0,N($P103)+N($Q103)+N($R103)=0),"",ROUND(N($L103)-N($P103)-N($Q103)-N($R103),2)))</f>
        <v/>
      </c>
      <c r="W103" s="194" t="str">
        <f aca="false">IF(TRIM($B103&amp;$C103)="","",IF(N($L103)=0,IF((N($P103)+N($Q103)+N($R103))=0,"—未填单价","未填单价，已收 "&amp;TEXT((N($P103)+N($Q103)+N($R103)),"#,##0.00")),IF(N($V103)&gt;0.005,"欠 "&amp;TEXT(N($V103),"#,##0.00")&amp;IF(N($S103)&gt;0,"（开票未到账 "&amp;TEXT(N($S103),"#,##0.00")&amp;"）","")&amp;IF(N($U103)&gt;0,"（未开票 "&amp;TEXT(N($U103),"#,##0.00")&amp;"）",""),IF(N($V103)&lt;-0.005,"多收 "&amp;TEXT(-N($V103),"#,##0.00"),"✔ 已结清")))&amp;IF(N($T103)&gt;0,"｜到账未开票 "&amp;TEXT(N($T103),"#,##0.00")&amp;"，待补票","")&amp;IF(N($Q103)&gt;0,"｜收现 "&amp;TEXT(N($Q103),"#,##0.00"),"")&amp;IF(N($R103)&gt;0,"｜收款不开票 "&amp;TEXT(N($R103),"#,##0.00"),""))</f>
        <v/>
      </c>
      <c r="X103" s="195"/>
      <c r="AB103" s="192" t="str">
        <f aca="false">IF(OR(N($N103)=0,N($AA103)=0),"",ROUND(N($N103)/(1+N($AA103))*N($AA103),2))</f>
        <v/>
      </c>
      <c r="AC103" s="195"/>
      <c r="AD103" s="188"/>
      <c r="AE103" s="197" t="str">
        <f aca="false">IF($AM103="","",IF($AM103=1,IF($AN103&gt;=1,"一次性·已到收款期","一次性·未到期"),$AD103&amp;" 第"&amp;$AN103&amp;"/"&amp;$AM103&amp;"期"))</f>
        <v/>
      </c>
      <c r="AF103" s="193" t="str">
        <f aca="false">IF(OR($AM103="",N($L103)=0),"",ROUND(N($J103)*$AN103/$AM103,2)+N($K103))</f>
        <v/>
      </c>
      <c r="AG103" s="193" t="str">
        <f aca="false">IF($AF103="","",MAX(0,ROUND($AF103-(N($P103)+N($Q103)+N($R103)),2)))</f>
        <v/>
      </c>
      <c r="AH103" s="193" t="str">
        <f aca="false">IF(OR(TRIM($B103&amp;$C103)="",NOT(ISNUMBER($D103))),"",SUMIFS($V$3:$V$1001,$AJ$3:$AJ$1001,$AJ103,$D$3:$D$1001,"&lt;"&amp;$D103))</f>
        <v/>
      </c>
      <c r="AI103" s="193" t="str">
        <f aca="false">IF(TRIM($B103&amp;$C103)="","",SUMIFS($V$3:$V$1001,$AJ$3:$AJ$1001,$AJ103))</f>
        <v/>
      </c>
      <c r="AJ103" s="197" t="str">
        <f aca="false">IF(TRIM($B103&amp;$C103)="","",TRIM($B103)&amp;"｜"&amp;TRIM($C103))</f>
        <v/>
      </c>
      <c r="AK103" s="193" t="str">
        <f aca="false">IF(TRIM($B103&amp;$C103)="","",MIN(N($N103),N($P103)))</f>
        <v/>
      </c>
      <c r="AL103" s="198" t="str">
        <f aca="false">IF(ISNUMBER($D103),YEAR($D103),"")</f>
        <v/>
      </c>
      <c r="AM103" s="198" t="str">
        <f aca="false">IF(OR(TRIM($B103&amp;$C103)="",NOT(ISNUMBER($D103)),NOT(ISNUMBER($E103))),"",IF($E103&lt;$D103,"",IF(IF($AD103="半年付",2,IF($AD103="季度付",4,IF($AD103="月付",12,IF($AD103="半月付",24,1))))=1,1,MAX(1,ROUND(($E103-$D103+1)/365*IF($AD103="半年付",2,IF($AD103="季度付",4,IF($AD103="月付",12,IF($AD103="半月付",24,1)))),0)))))</f>
        <v/>
      </c>
      <c r="AN103" s="198" t="str">
        <f aca="true">IF($AM103="","",MIN($AM103,MAX(0,INT((TODAY()-付款宽限天数-$D103)/(($E103-$D103+1)/$AM103))+1)))</f>
        <v/>
      </c>
    </row>
    <row r="104" customFormat="false" ht="24" hidden="false" customHeight="false" outlineLevel="0" collapsed="false">
      <c r="F104" s="188" t="str">
        <f aca="true">IF(TRIM($B104&amp;$C104)="","",IF(OR(ISNUMBER(SEARCH("未",$A104)),ISNUMBER(SEARCH("送出",$A104)),AND(TRIM($A104)="",NOT(ISNUMBER($D104)),N($G104)=0)),"【合同未回】","")&amp;IF(NOT(ISNUMBER($E104)),IF(OR(ISNUMBER(SEARCH("未",$A104)),ISNUMBER(SEARCH("送出",$A104)),AND(TRIM($A104)="",NOT(ISNUMBER($D104)),N($G104)=0)),"","【未填合同期】"),IF($E104&lt;TODAY(),"【已到期】",IF($E104-TODAY()&lt;=提醒天数,"【即将到期，剩余"&amp;($E104-TODAY())&amp;"天】","【正常】")))&amp;IF(OR($AC104="安装免保",$AC104="技术免保",$AC104="质保期内"),"【"&amp;$AC104&amp;"】",""))</f>
        <v/>
      </c>
      <c r="J104" s="192" t="str">
        <f aca="false">IF(OR(N($G104)=0,N($H104)=0),"",ROUND(N($G104)*N($H104)*IF(N($I104)=0,1,N($I104)),2))</f>
        <v/>
      </c>
      <c r="L104" s="192" t="str">
        <f aca="false">IF(TRIM($B104&amp;$C104)="","",IF(AND(N($J104)=0,N($K104)=0),"",ROUND(N($J104)+N($K104),2)))</f>
        <v/>
      </c>
      <c r="R104" s="192"/>
      <c r="S104" s="193" t="str">
        <f aca="false">IF(TRIM($B104&amp;$C104)="","",IF(N($N104)=0,"",MAX(0,MIN(N($N104)-N($P104),N($V104)))))</f>
        <v/>
      </c>
      <c r="T104" s="193" t="str">
        <f aca="false">IF(TRIM($B104&amp;$C104)="","",IF(N($P104)&lt;=N($N104),"",N($P104)-N($N104)))</f>
        <v/>
      </c>
      <c r="U104" s="193" t="str">
        <f aca="false">IF(OR(TRIM($B104&amp;$C104)="",$V104=""),"",MAX(0,N($V104))-N($S104))</f>
        <v/>
      </c>
      <c r="V104" s="193" t="str">
        <f aca="false">IF(TRIM($B104&amp;$C104)="","",IF(AND(N($L104)=0,N($P104)+N($Q104)+N($R104)=0),"",ROUND(N($L104)-N($P104)-N($Q104)-N($R104),2)))</f>
        <v/>
      </c>
      <c r="W104" s="194" t="str">
        <f aca="false">IF(TRIM($B104&amp;$C104)="","",IF(N($L104)=0,IF((N($P104)+N($Q104)+N($R104))=0,"—未填单价","未填单价，已收 "&amp;TEXT((N($P104)+N($Q104)+N($R104)),"#,##0.00")),IF(N($V104)&gt;0.005,"欠 "&amp;TEXT(N($V104),"#,##0.00")&amp;IF(N($S104)&gt;0,"（开票未到账 "&amp;TEXT(N($S104),"#,##0.00")&amp;"）","")&amp;IF(N($U104)&gt;0,"（未开票 "&amp;TEXT(N($U104),"#,##0.00")&amp;"）",""),IF(N($V104)&lt;-0.005,"多收 "&amp;TEXT(-N($V104),"#,##0.00"),"✔ 已结清")))&amp;IF(N($T104)&gt;0,"｜到账未开票 "&amp;TEXT(N($T104),"#,##0.00")&amp;"，待补票","")&amp;IF(N($Q104)&gt;0,"｜收现 "&amp;TEXT(N($Q104),"#,##0.00"),"")&amp;IF(N($R104)&gt;0,"｜收款不开票 "&amp;TEXT(N($R104),"#,##0.00"),""))</f>
        <v/>
      </c>
      <c r="X104" s="195"/>
      <c r="AB104" s="192" t="str">
        <f aca="false">IF(OR(N($N104)=0,N($AA104)=0),"",ROUND(N($N104)/(1+N($AA104))*N($AA104),2))</f>
        <v/>
      </c>
      <c r="AC104" s="195"/>
      <c r="AD104" s="188"/>
      <c r="AE104" s="197" t="str">
        <f aca="false">IF($AM104="","",IF($AM104=1,IF($AN104&gt;=1,"一次性·已到收款期","一次性·未到期"),$AD104&amp;" 第"&amp;$AN104&amp;"/"&amp;$AM104&amp;"期"))</f>
        <v/>
      </c>
      <c r="AF104" s="193" t="str">
        <f aca="false">IF(OR($AM104="",N($L104)=0),"",ROUND(N($J104)*$AN104/$AM104,2)+N($K104))</f>
        <v/>
      </c>
      <c r="AG104" s="193" t="str">
        <f aca="false">IF($AF104="","",MAX(0,ROUND($AF104-(N($P104)+N($Q104)+N($R104)),2)))</f>
        <v/>
      </c>
      <c r="AH104" s="193" t="str">
        <f aca="false">IF(OR(TRIM($B104&amp;$C104)="",NOT(ISNUMBER($D104))),"",SUMIFS($V$3:$V$1001,$AJ$3:$AJ$1001,$AJ104,$D$3:$D$1001,"&lt;"&amp;$D104))</f>
        <v/>
      </c>
      <c r="AI104" s="193" t="str">
        <f aca="false">IF(TRIM($B104&amp;$C104)="","",SUMIFS($V$3:$V$1001,$AJ$3:$AJ$1001,$AJ104))</f>
        <v/>
      </c>
      <c r="AJ104" s="197" t="str">
        <f aca="false">IF(TRIM($B104&amp;$C104)="","",TRIM($B104)&amp;"｜"&amp;TRIM($C104))</f>
        <v/>
      </c>
      <c r="AK104" s="193" t="str">
        <f aca="false">IF(TRIM($B104&amp;$C104)="","",MIN(N($N104),N($P104)))</f>
        <v/>
      </c>
      <c r="AL104" s="198" t="str">
        <f aca="false">IF(ISNUMBER($D104),YEAR($D104),"")</f>
        <v/>
      </c>
      <c r="AM104" s="198" t="str">
        <f aca="false">IF(OR(TRIM($B104&amp;$C104)="",NOT(ISNUMBER($D104)),NOT(ISNUMBER($E104))),"",IF($E104&lt;$D104,"",IF(IF($AD104="半年付",2,IF($AD104="季度付",4,IF($AD104="月付",12,IF($AD104="半月付",24,1))))=1,1,MAX(1,ROUND(($E104-$D104+1)/365*IF($AD104="半年付",2,IF($AD104="季度付",4,IF($AD104="月付",12,IF($AD104="半月付",24,1)))),0)))))</f>
        <v/>
      </c>
      <c r="AN104" s="198" t="str">
        <f aca="true">IF($AM104="","",MIN($AM104,MAX(0,INT((TODAY()-付款宽限天数-$D104)/(($E104-$D104+1)/$AM104))+1)))</f>
        <v/>
      </c>
    </row>
    <row r="105" customFormat="false" ht="24" hidden="false" customHeight="false" outlineLevel="0" collapsed="false">
      <c r="F105" s="188" t="str">
        <f aca="true">IF(TRIM($B105&amp;$C105)="","",IF(OR(ISNUMBER(SEARCH("未",$A105)),ISNUMBER(SEARCH("送出",$A105)),AND(TRIM($A105)="",NOT(ISNUMBER($D105)),N($G105)=0)),"【合同未回】","")&amp;IF(NOT(ISNUMBER($E105)),IF(OR(ISNUMBER(SEARCH("未",$A105)),ISNUMBER(SEARCH("送出",$A105)),AND(TRIM($A105)="",NOT(ISNUMBER($D105)),N($G105)=0)),"","【未填合同期】"),IF($E105&lt;TODAY(),"【已到期】",IF($E105-TODAY()&lt;=提醒天数,"【即将到期，剩余"&amp;($E105-TODAY())&amp;"天】","【正常】")))&amp;IF(OR($AC105="安装免保",$AC105="技术免保",$AC105="质保期内"),"【"&amp;$AC105&amp;"】",""))</f>
        <v/>
      </c>
      <c r="J105" s="192" t="str">
        <f aca="false">IF(OR(N($G105)=0,N($H105)=0),"",ROUND(N($G105)*N($H105)*IF(N($I105)=0,1,N($I105)),2))</f>
        <v/>
      </c>
      <c r="L105" s="192" t="str">
        <f aca="false">IF(TRIM($B105&amp;$C105)="","",IF(AND(N($J105)=0,N($K105)=0),"",ROUND(N($J105)+N($K105),2)))</f>
        <v/>
      </c>
      <c r="R105" s="192"/>
      <c r="S105" s="193" t="str">
        <f aca="false">IF(TRIM($B105&amp;$C105)="","",IF(N($N105)=0,"",MAX(0,MIN(N($N105)-N($P105),N($V105)))))</f>
        <v/>
      </c>
      <c r="T105" s="193" t="str">
        <f aca="false">IF(TRIM($B105&amp;$C105)="","",IF(N($P105)&lt;=N($N105),"",N($P105)-N($N105)))</f>
        <v/>
      </c>
      <c r="U105" s="193" t="str">
        <f aca="false">IF(OR(TRIM($B105&amp;$C105)="",$V105=""),"",MAX(0,N($V105))-N($S105))</f>
        <v/>
      </c>
      <c r="V105" s="193" t="str">
        <f aca="false">IF(TRIM($B105&amp;$C105)="","",IF(AND(N($L105)=0,N($P105)+N($Q105)+N($R105)=0),"",ROUND(N($L105)-N($P105)-N($Q105)-N($R105),2)))</f>
        <v/>
      </c>
      <c r="W105" s="194" t="str">
        <f aca="false">IF(TRIM($B105&amp;$C105)="","",IF(N($L105)=0,IF((N($P105)+N($Q105)+N($R105))=0,"—未填单价","未填单价，已收 "&amp;TEXT((N($P105)+N($Q105)+N($R105)),"#,##0.00")),IF(N($V105)&gt;0.005,"欠 "&amp;TEXT(N($V105),"#,##0.00")&amp;IF(N($S105)&gt;0,"（开票未到账 "&amp;TEXT(N($S105),"#,##0.00")&amp;"）","")&amp;IF(N($U105)&gt;0,"（未开票 "&amp;TEXT(N($U105),"#,##0.00")&amp;"）",""),IF(N($V105)&lt;-0.005,"多收 "&amp;TEXT(-N($V105),"#,##0.00"),"✔ 已结清")))&amp;IF(N($T105)&gt;0,"｜到账未开票 "&amp;TEXT(N($T105),"#,##0.00")&amp;"，待补票","")&amp;IF(N($Q105)&gt;0,"｜收现 "&amp;TEXT(N($Q105),"#,##0.00"),"")&amp;IF(N($R105)&gt;0,"｜收款不开票 "&amp;TEXT(N($R105),"#,##0.00"),""))</f>
        <v/>
      </c>
      <c r="X105" s="195"/>
      <c r="AB105" s="192" t="str">
        <f aca="false">IF(OR(N($N105)=0,N($AA105)=0),"",ROUND(N($N105)/(1+N($AA105))*N($AA105),2))</f>
        <v/>
      </c>
      <c r="AC105" s="195"/>
      <c r="AD105" s="188"/>
      <c r="AE105" s="197" t="str">
        <f aca="false">IF($AM105="","",IF($AM105=1,IF($AN105&gt;=1,"一次性·已到收款期","一次性·未到期"),$AD105&amp;" 第"&amp;$AN105&amp;"/"&amp;$AM105&amp;"期"))</f>
        <v/>
      </c>
      <c r="AF105" s="193" t="str">
        <f aca="false">IF(OR($AM105="",N($L105)=0),"",ROUND(N($J105)*$AN105/$AM105,2)+N($K105))</f>
        <v/>
      </c>
      <c r="AG105" s="193" t="str">
        <f aca="false">IF($AF105="","",MAX(0,ROUND($AF105-(N($P105)+N($Q105)+N($R105)),2)))</f>
        <v/>
      </c>
      <c r="AH105" s="193" t="str">
        <f aca="false">IF(OR(TRIM($B105&amp;$C105)="",NOT(ISNUMBER($D105))),"",SUMIFS($V$3:$V$1001,$AJ$3:$AJ$1001,$AJ105,$D$3:$D$1001,"&lt;"&amp;$D105))</f>
        <v/>
      </c>
      <c r="AI105" s="193" t="str">
        <f aca="false">IF(TRIM($B105&amp;$C105)="","",SUMIFS($V$3:$V$1001,$AJ$3:$AJ$1001,$AJ105))</f>
        <v/>
      </c>
      <c r="AJ105" s="197" t="str">
        <f aca="false">IF(TRIM($B105&amp;$C105)="","",TRIM($B105)&amp;"｜"&amp;TRIM($C105))</f>
        <v/>
      </c>
      <c r="AK105" s="193" t="str">
        <f aca="false">IF(TRIM($B105&amp;$C105)="","",MIN(N($N105),N($P105)))</f>
        <v/>
      </c>
      <c r="AL105" s="198" t="str">
        <f aca="false">IF(ISNUMBER($D105),YEAR($D105),"")</f>
        <v/>
      </c>
      <c r="AM105" s="198" t="str">
        <f aca="false">IF(OR(TRIM($B105&amp;$C105)="",NOT(ISNUMBER($D105)),NOT(ISNUMBER($E105))),"",IF($E105&lt;$D105,"",IF(IF($AD105="半年付",2,IF($AD105="季度付",4,IF($AD105="月付",12,IF($AD105="半月付",24,1))))=1,1,MAX(1,ROUND(($E105-$D105+1)/365*IF($AD105="半年付",2,IF($AD105="季度付",4,IF($AD105="月付",12,IF($AD105="半月付",24,1)))),0)))))</f>
        <v/>
      </c>
      <c r="AN105" s="198" t="str">
        <f aca="true">IF($AM105="","",MIN($AM105,MAX(0,INT((TODAY()-付款宽限天数-$D105)/(($E105-$D105+1)/$AM105))+1)))</f>
        <v/>
      </c>
    </row>
    <row r="106" customFormat="false" ht="24" hidden="false" customHeight="false" outlineLevel="0" collapsed="false">
      <c r="F106" s="188" t="str">
        <f aca="true">IF(TRIM($B106&amp;$C106)="","",IF(OR(ISNUMBER(SEARCH("未",$A106)),ISNUMBER(SEARCH("送出",$A106)),AND(TRIM($A106)="",NOT(ISNUMBER($D106)),N($G106)=0)),"【合同未回】","")&amp;IF(NOT(ISNUMBER($E106)),IF(OR(ISNUMBER(SEARCH("未",$A106)),ISNUMBER(SEARCH("送出",$A106)),AND(TRIM($A106)="",NOT(ISNUMBER($D106)),N($G106)=0)),"","【未填合同期】"),IF($E106&lt;TODAY(),"【已到期】",IF($E106-TODAY()&lt;=提醒天数,"【即将到期，剩余"&amp;($E106-TODAY())&amp;"天】","【正常】")))&amp;IF(OR($AC106="安装免保",$AC106="技术免保",$AC106="质保期内"),"【"&amp;$AC106&amp;"】",""))</f>
        <v/>
      </c>
      <c r="J106" s="192" t="str">
        <f aca="false">IF(OR(N($G106)=0,N($H106)=0),"",ROUND(N($G106)*N($H106)*IF(N($I106)=0,1,N($I106)),2))</f>
        <v/>
      </c>
      <c r="L106" s="192" t="str">
        <f aca="false">IF(TRIM($B106&amp;$C106)="","",IF(AND(N($J106)=0,N($K106)=0),"",ROUND(N($J106)+N($K106),2)))</f>
        <v/>
      </c>
      <c r="R106" s="192"/>
      <c r="S106" s="193" t="str">
        <f aca="false">IF(TRIM($B106&amp;$C106)="","",IF(N($N106)=0,"",MAX(0,MIN(N($N106)-N($P106),N($V106)))))</f>
        <v/>
      </c>
      <c r="T106" s="193" t="str">
        <f aca="false">IF(TRIM($B106&amp;$C106)="","",IF(N($P106)&lt;=N($N106),"",N($P106)-N($N106)))</f>
        <v/>
      </c>
      <c r="U106" s="193" t="str">
        <f aca="false">IF(OR(TRIM($B106&amp;$C106)="",$V106=""),"",MAX(0,N($V106))-N($S106))</f>
        <v/>
      </c>
      <c r="V106" s="193" t="str">
        <f aca="false">IF(TRIM($B106&amp;$C106)="","",IF(AND(N($L106)=0,N($P106)+N($Q106)+N($R106)=0),"",ROUND(N($L106)-N($P106)-N($Q106)-N($R106),2)))</f>
        <v/>
      </c>
      <c r="W106" s="194" t="str">
        <f aca="false">IF(TRIM($B106&amp;$C106)="","",IF(N($L106)=0,IF((N($P106)+N($Q106)+N($R106))=0,"—未填单价","未填单价，已收 "&amp;TEXT((N($P106)+N($Q106)+N($R106)),"#,##0.00")),IF(N($V106)&gt;0.005,"欠 "&amp;TEXT(N($V106),"#,##0.00")&amp;IF(N($S106)&gt;0,"（开票未到账 "&amp;TEXT(N($S106),"#,##0.00")&amp;"）","")&amp;IF(N($U106)&gt;0,"（未开票 "&amp;TEXT(N($U106),"#,##0.00")&amp;"）",""),IF(N($V106)&lt;-0.005,"多收 "&amp;TEXT(-N($V106),"#,##0.00"),"✔ 已结清")))&amp;IF(N($T106)&gt;0,"｜到账未开票 "&amp;TEXT(N($T106),"#,##0.00")&amp;"，待补票","")&amp;IF(N($Q106)&gt;0,"｜收现 "&amp;TEXT(N($Q106),"#,##0.00"),"")&amp;IF(N($R106)&gt;0,"｜收款不开票 "&amp;TEXT(N($R106),"#,##0.00"),""))</f>
        <v/>
      </c>
      <c r="X106" s="195"/>
      <c r="AB106" s="192" t="str">
        <f aca="false">IF(OR(N($N106)=0,N($AA106)=0),"",ROUND(N($N106)/(1+N($AA106))*N($AA106),2))</f>
        <v/>
      </c>
      <c r="AC106" s="195"/>
      <c r="AD106" s="188"/>
      <c r="AE106" s="197" t="str">
        <f aca="false">IF($AM106="","",IF($AM106=1,IF($AN106&gt;=1,"一次性·已到收款期","一次性·未到期"),$AD106&amp;" 第"&amp;$AN106&amp;"/"&amp;$AM106&amp;"期"))</f>
        <v/>
      </c>
      <c r="AF106" s="193" t="str">
        <f aca="false">IF(OR($AM106="",N($L106)=0),"",ROUND(N($J106)*$AN106/$AM106,2)+N($K106))</f>
        <v/>
      </c>
      <c r="AG106" s="193" t="str">
        <f aca="false">IF($AF106="","",MAX(0,ROUND($AF106-(N($P106)+N($Q106)+N($R106)),2)))</f>
        <v/>
      </c>
      <c r="AH106" s="193" t="str">
        <f aca="false">IF(OR(TRIM($B106&amp;$C106)="",NOT(ISNUMBER($D106))),"",SUMIFS($V$3:$V$1001,$AJ$3:$AJ$1001,$AJ106,$D$3:$D$1001,"&lt;"&amp;$D106))</f>
        <v/>
      </c>
      <c r="AI106" s="193" t="str">
        <f aca="false">IF(TRIM($B106&amp;$C106)="","",SUMIFS($V$3:$V$1001,$AJ$3:$AJ$1001,$AJ106))</f>
        <v/>
      </c>
      <c r="AJ106" s="197" t="str">
        <f aca="false">IF(TRIM($B106&amp;$C106)="","",TRIM($B106)&amp;"｜"&amp;TRIM($C106))</f>
        <v/>
      </c>
      <c r="AK106" s="193" t="str">
        <f aca="false">IF(TRIM($B106&amp;$C106)="","",MIN(N($N106),N($P106)))</f>
        <v/>
      </c>
      <c r="AL106" s="198" t="str">
        <f aca="false">IF(ISNUMBER($D106),YEAR($D106),"")</f>
        <v/>
      </c>
      <c r="AM106" s="198" t="str">
        <f aca="false">IF(OR(TRIM($B106&amp;$C106)="",NOT(ISNUMBER($D106)),NOT(ISNUMBER($E106))),"",IF($E106&lt;$D106,"",IF(IF($AD106="半年付",2,IF($AD106="季度付",4,IF($AD106="月付",12,IF($AD106="半月付",24,1))))=1,1,MAX(1,ROUND(($E106-$D106+1)/365*IF($AD106="半年付",2,IF($AD106="季度付",4,IF($AD106="月付",12,IF($AD106="半月付",24,1)))),0)))))</f>
        <v/>
      </c>
      <c r="AN106" s="198" t="str">
        <f aca="true">IF($AM106="","",MIN($AM106,MAX(0,INT((TODAY()-付款宽限天数-$D106)/(($E106-$D106+1)/$AM106))+1)))</f>
        <v/>
      </c>
    </row>
    <row r="107" customFormat="false" ht="24" hidden="false" customHeight="false" outlineLevel="0" collapsed="false">
      <c r="F107" s="188" t="str">
        <f aca="true">IF(TRIM($B107&amp;$C107)="","",IF(OR(ISNUMBER(SEARCH("未",$A107)),ISNUMBER(SEARCH("送出",$A107)),AND(TRIM($A107)="",NOT(ISNUMBER($D107)),N($G107)=0)),"【合同未回】","")&amp;IF(NOT(ISNUMBER($E107)),IF(OR(ISNUMBER(SEARCH("未",$A107)),ISNUMBER(SEARCH("送出",$A107)),AND(TRIM($A107)="",NOT(ISNUMBER($D107)),N($G107)=0)),"","【未填合同期】"),IF($E107&lt;TODAY(),"【已到期】",IF($E107-TODAY()&lt;=提醒天数,"【即将到期，剩余"&amp;($E107-TODAY())&amp;"天】","【正常】")))&amp;IF(OR($AC107="安装免保",$AC107="技术免保",$AC107="质保期内"),"【"&amp;$AC107&amp;"】",""))</f>
        <v/>
      </c>
      <c r="J107" s="192" t="str">
        <f aca="false">IF(OR(N($G107)=0,N($H107)=0),"",ROUND(N($G107)*N($H107)*IF(N($I107)=0,1,N($I107)),2))</f>
        <v/>
      </c>
      <c r="L107" s="192" t="str">
        <f aca="false">IF(TRIM($B107&amp;$C107)="","",IF(AND(N($J107)=0,N($K107)=0),"",ROUND(N($J107)+N($K107),2)))</f>
        <v/>
      </c>
      <c r="R107" s="192"/>
      <c r="S107" s="193" t="str">
        <f aca="false">IF(TRIM($B107&amp;$C107)="","",IF(N($N107)=0,"",MAX(0,MIN(N($N107)-N($P107),N($V107)))))</f>
        <v/>
      </c>
      <c r="T107" s="193" t="str">
        <f aca="false">IF(TRIM($B107&amp;$C107)="","",IF(N($P107)&lt;=N($N107),"",N($P107)-N($N107)))</f>
        <v/>
      </c>
      <c r="U107" s="193" t="str">
        <f aca="false">IF(OR(TRIM($B107&amp;$C107)="",$V107=""),"",MAX(0,N($V107))-N($S107))</f>
        <v/>
      </c>
      <c r="V107" s="193" t="str">
        <f aca="false">IF(TRIM($B107&amp;$C107)="","",IF(AND(N($L107)=0,N($P107)+N($Q107)+N($R107)=0),"",ROUND(N($L107)-N($P107)-N($Q107)-N($R107),2)))</f>
        <v/>
      </c>
      <c r="W107" s="194" t="str">
        <f aca="false">IF(TRIM($B107&amp;$C107)="","",IF(N($L107)=0,IF((N($P107)+N($Q107)+N($R107))=0,"—未填单价","未填单价，已收 "&amp;TEXT((N($P107)+N($Q107)+N($R107)),"#,##0.00")),IF(N($V107)&gt;0.005,"欠 "&amp;TEXT(N($V107),"#,##0.00")&amp;IF(N($S107)&gt;0,"（开票未到账 "&amp;TEXT(N($S107),"#,##0.00")&amp;"）","")&amp;IF(N($U107)&gt;0,"（未开票 "&amp;TEXT(N($U107),"#,##0.00")&amp;"）",""),IF(N($V107)&lt;-0.005,"多收 "&amp;TEXT(-N($V107),"#,##0.00"),"✔ 已结清")))&amp;IF(N($T107)&gt;0,"｜到账未开票 "&amp;TEXT(N($T107),"#,##0.00")&amp;"，待补票","")&amp;IF(N($Q107)&gt;0,"｜收现 "&amp;TEXT(N($Q107),"#,##0.00"),"")&amp;IF(N($R107)&gt;0,"｜收款不开票 "&amp;TEXT(N($R107),"#,##0.00"),""))</f>
        <v/>
      </c>
      <c r="X107" s="195"/>
      <c r="AB107" s="192" t="str">
        <f aca="false">IF(OR(N($N107)=0,N($AA107)=0),"",ROUND(N($N107)/(1+N($AA107))*N($AA107),2))</f>
        <v/>
      </c>
      <c r="AC107" s="195"/>
      <c r="AD107" s="188"/>
      <c r="AE107" s="197" t="str">
        <f aca="false">IF($AM107="","",IF($AM107=1,IF($AN107&gt;=1,"一次性·已到收款期","一次性·未到期"),$AD107&amp;" 第"&amp;$AN107&amp;"/"&amp;$AM107&amp;"期"))</f>
        <v/>
      </c>
      <c r="AF107" s="193" t="str">
        <f aca="false">IF(OR($AM107="",N($L107)=0),"",ROUND(N($J107)*$AN107/$AM107,2)+N($K107))</f>
        <v/>
      </c>
      <c r="AG107" s="193" t="str">
        <f aca="false">IF($AF107="","",MAX(0,ROUND($AF107-(N($P107)+N($Q107)+N($R107)),2)))</f>
        <v/>
      </c>
      <c r="AH107" s="193" t="str">
        <f aca="false">IF(OR(TRIM($B107&amp;$C107)="",NOT(ISNUMBER($D107))),"",SUMIFS($V$3:$V$1001,$AJ$3:$AJ$1001,$AJ107,$D$3:$D$1001,"&lt;"&amp;$D107))</f>
        <v/>
      </c>
      <c r="AI107" s="193" t="str">
        <f aca="false">IF(TRIM($B107&amp;$C107)="","",SUMIFS($V$3:$V$1001,$AJ$3:$AJ$1001,$AJ107))</f>
        <v/>
      </c>
      <c r="AJ107" s="197" t="str">
        <f aca="false">IF(TRIM($B107&amp;$C107)="","",TRIM($B107)&amp;"｜"&amp;TRIM($C107))</f>
        <v/>
      </c>
      <c r="AK107" s="193" t="str">
        <f aca="false">IF(TRIM($B107&amp;$C107)="","",MIN(N($N107),N($P107)))</f>
        <v/>
      </c>
      <c r="AL107" s="198" t="str">
        <f aca="false">IF(ISNUMBER($D107),YEAR($D107),"")</f>
        <v/>
      </c>
      <c r="AM107" s="198" t="str">
        <f aca="false">IF(OR(TRIM($B107&amp;$C107)="",NOT(ISNUMBER($D107)),NOT(ISNUMBER($E107))),"",IF($E107&lt;$D107,"",IF(IF($AD107="半年付",2,IF($AD107="季度付",4,IF($AD107="月付",12,IF($AD107="半月付",24,1))))=1,1,MAX(1,ROUND(($E107-$D107+1)/365*IF($AD107="半年付",2,IF($AD107="季度付",4,IF($AD107="月付",12,IF($AD107="半月付",24,1)))),0)))))</f>
        <v/>
      </c>
      <c r="AN107" s="198" t="str">
        <f aca="true">IF($AM107="","",MIN($AM107,MAX(0,INT((TODAY()-付款宽限天数-$D107)/(($E107-$D107+1)/$AM107))+1)))</f>
        <v/>
      </c>
    </row>
    <row r="108" customFormat="false" ht="24" hidden="false" customHeight="false" outlineLevel="0" collapsed="false">
      <c r="F108" s="188" t="str">
        <f aca="true">IF(TRIM($B108&amp;$C108)="","",IF(OR(ISNUMBER(SEARCH("未",$A108)),ISNUMBER(SEARCH("送出",$A108)),AND(TRIM($A108)="",NOT(ISNUMBER($D108)),N($G108)=0)),"【合同未回】","")&amp;IF(NOT(ISNUMBER($E108)),IF(OR(ISNUMBER(SEARCH("未",$A108)),ISNUMBER(SEARCH("送出",$A108)),AND(TRIM($A108)="",NOT(ISNUMBER($D108)),N($G108)=0)),"","【未填合同期】"),IF($E108&lt;TODAY(),"【已到期】",IF($E108-TODAY()&lt;=提醒天数,"【即将到期，剩余"&amp;($E108-TODAY())&amp;"天】","【正常】")))&amp;IF(OR($AC108="安装免保",$AC108="技术免保",$AC108="质保期内"),"【"&amp;$AC108&amp;"】",""))</f>
        <v/>
      </c>
      <c r="J108" s="192" t="str">
        <f aca="false">IF(OR(N($G108)=0,N($H108)=0),"",ROUND(N($G108)*N($H108)*IF(N($I108)=0,1,N($I108)),2))</f>
        <v/>
      </c>
      <c r="L108" s="192" t="str">
        <f aca="false">IF(TRIM($B108&amp;$C108)="","",IF(AND(N($J108)=0,N($K108)=0),"",ROUND(N($J108)+N($K108),2)))</f>
        <v/>
      </c>
      <c r="R108" s="192"/>
      <c r="S108" s="193" t="str">
        <f aca="false">IF(TRIM($B108&amp;$C108)="","",IF(N($N108)=0,"",MAX(0,MIN(N($N108)-N($P108),N($V108)))))</f>
        <v/>
      </c>
      <c r="T108" s="193" t="str">
        <f aca="false">IF(TRIM($B108&amp;$C108)="","",IF(N($P108)&lt;=N($N108),"",N($P108)-N($N108)))</f>
        <v/>
      </c>
      <c r="U108" s="193" t="str">
        <f aca="false">IF(OR(TRIM($B108&amp;$C108)="",$V108=""),"",MAX(0,N($V108))-N($S108))</f>
        <v/>
      </c>
      <c r="V108" s="193" t="str">
        <f aca="false">IF(TRIM($B108&amp;$C108)="","",IF(AND(N($L108)=0,N($P108)+N($Q108)+N($R108)=0),"",ROUND(N($L108)-N($P108)-N($Q108)-N($R108),2)))</f>
        <v/>
      </c>
      <c r="W108" s="194" t="str">
        <f aca="false">IF(TRIM($B108&amp;$C108)="","",IF(N($L108)=0,IF((N($P108)+N($Q108)+N($R108))=0,"—未填单价","未填单价，已收 "&amp;TEXT((N($P108)+N($Q108)+N($R108)),"#,##0.00")),IF(N($V108)&gt;0.005,"欠 "&amp;TEXT(N($V108),"#,##0.00")&amp;IF(N($S108)&gt;0,"（开票未到账 "&amp;TEXT(N($S108),"#,##0.00")&amp;"）","")&amp;IF(N($U108)&gt;0,"（未开票 "&amp;TEXT(N($U108),"#,##0.00")&amp;"）",""),IF(N($V108)&lt;-0.005,"多收 "&amp;TEXT(-N($V108),"#,##0.00"),"✔ 已结清")))&amp;IF(N($T108)&gt;0,"｜到账未开票 "&amp;TEXT(N($T108),"#,##0.00")&amp;"，待补票","")&amp;IF(N($Q108)&gt;0,"｜收现 "&amp;TEXT(N($Q108),"#,##0.00"),"")&amp;IF(N($R108)&gt;0,"｜收款不开票 "&amp;TEXT(N($R108),"#,##0.00"),""))</f>
        <v/>
      </c>
      <c r="X108" s="195"/>
      <c r="AB108" s="192" t="str">
        <f aca="false">IF(OR(N($N108)=0,N($AA108)=0),"",ROUND(N($N108)/(1+N($AA108))*N($AA108),2))</f>
        <v/>
      </c>
      <c r="AC108" s="195"/>
      <c r="AD108" s="188"/>
      <c r="AE108" s="197" t="str">
        <f aca="false">IF($AM108="","",IF($AM108=1,IF($AN108&gt;=1,"一次性·已到收款期","一次性·未到期"),$AD108&amp;" 第"&amp;$AN108&amp;"/"&amp;$AM108&amp;"期"))</f>
        <v/>
      </c>
      <c r="AF108" s="193" t="str">
        <f aca="false">IF(OR($AM108="",N($L108)=0),"",ROUND(N($J108)*$AN108/$AM108,2)+N($K108))</f>
        <v/>
      </c>
      <c r="AG108" s="193" t="str">
        <f aca="false">IF($AF108="","",MAX(0,ROUND($AF108-(N($P108)+N($Q108)+N($R108)),2)))</f>
        <v/>
      </c>
      <c r="AH108" s="193" t="str">
        <f aca="false">IF(OR(TRIM($B108&amp;$C108)="",NOT(ISNUMBER($D108))),"",SUMIFS($V$3:$V$1001,$AJ$3:$AJ$1001,$AJ108,$D$3:$D$1001,"&lt;"&amp;$D108))</f>
        <v/>
      </c>
      <c r="AI108" s="193" t="str">
        <f aca="false">IF(TRIM($B108&amp;$C108)="","",SUMIFS($V$3:$V$1001,$AJ$3:$AJ$1001,$AJ108))</f>
        <v/>
      </c>
      <c r="AJ108" s="197" t="str">
        <f aca="false">IF(TRIM($B108&amp;$C108)="","",TRIM($B108)&amp;"｜"&amp;TRIM($C108))</f>
        <v/>
      </c>
      <c r="AK108" s="193" t="str">
        <f aca="false">IF(TRIM($B108&amp;$C108)="","",MIN(N($N108),N($P108)))</f>
        <v/>
      </c>
      <c r="AL108" s="198" t="str">
        <f aca="false">IF(ISNUMBER($D108),YEAR($D108),"")</f>
        <v/>
      </c>
      <c r="AM108" s="198" t="str">
        <f aca="false">IF(OR(TRIM($B108&amp;$C108)="",NOT(ISNUMBER($D108)),NOT(ISNUMBER($E108))),"",IF($E108&lt;$D108,"",IF(IF($AD108="半年付",2,IF($AD108="季度付",4,IF($AD108="月付",12,IF($AD108="半月付",24,1))))=1,1,MAX(1,ROUND(($E108-$D108+1)/365*IF($AD108="半年付",2,IF($AD108="季度付",4,IF($AD108="月付",12,IF($AD108="半月付",24,1)))),0)))))</f>
        <v/>
      </c>
      <c r="AN108" s="198" t="str">
        <f aca="true">IF($AM108="","",MIN($AM108,MAX(0,INT((TODAY()-付款宽限天数-$D108)/(($E108-$D108+1)/$AM108))+1)))</f>
        <v/>
      </c>
    </row>
    <row r="109" customFormat="false" ht="24" hidden="false" customHeight="false" outlineLevel="0" collapsed="false">
      <c r="F109" s="188" t="str">
        <f aca="true">IF(TRIM($B109&amp;$C109)="","",IF(OR(ISNUMBER(SEARCH("未",$A109)),ISNUMBER(SEARCH("送出",$A109)),AND(TRIM($A109)="",NOT(ISNUMBER($D109)),N($G109)=0)),"【合同未回】","")&amp;IF(NOT(ISNUMBER($E109)),IF(OR(ISNUMBER(SEARCH("未",$A109)),ISNUMBER(SEARCH("送出",$A109)),AND(TRIM($A109)="",NOT(ISNUMBER($D109)),N($G109)=0)),"","【未填合同期】"),IF($E109&lt;TODAY(),"【已到期】",IF($E109-TODAY()&lt;=提醒天数,"【即将到期，剩余"&amp;($E109-TODAY())&amp;"天】","【正常】")))&amp;IF(OR($AC109="安装免保",$AC109="技术免保",$AC109="质保期内"),"【"&amp;$AC109&amp;"】",""))</f>
        <v/>
      </c>
      <c r="J109" s="192" t="str">
        <f aca="false">IF(OR(N($G109)=0,N($H109)=0),"",ROUND(N($G109)*N($H109)*IF(N($I109)=0,1,N($I109)),2))</f>
        <v/>
      </c>
      <c r="L109" s="192" t="str">
        <f aca="false">IF(TRIM($B109&amp;$C109)="","",IF(AND(N($J109)=0,N($K109)=0),"",ROUND(N($J109)+N($K109),2)))</f>
        <v/>
      </c>
      <c r="R109" s="192"/>
      <c r="S109" s="193" t="str">
        <f aca="false">IF(TRIM($B109&amp;$C109)="","",IF(N($N109)=0,"",MAX(0,MIN(N($N109)-N($P109),N($V109)))))</f>
        <v/>
      </c>
      <c r="T109" s="193" t="str">
        <f aca="false">IF(TRIM($B109&amp;$C109)="","",IF(N($P109)&lt;=N($N109),"",N($P109)-N($N109)))</f>
        <v/>
      </c>
      <c r="U109" s="193" t="str">
        <f aca="false">IF(OR(TRIM($B109&amp;$C109)="",$V109=""),"",MAX(0,N($V109))-N($S109))</f>
        <v/>
      </c>
      <c r="V109" s="193" t="str">
        <f aca="false">IF(TRIM($B109&amp;$C109)="","",IF(AND(N($L109)=0,N($P109)+N($Q109)+N($R109)=0),"",ROUND(N($L109)-N($P109)-N($Q109)-N($R109),2)))</f>
        <v/>
      </c>
      <c r="W109" s="194" t="str">
        <f aca="false">IF(TRIM($B109&amp;$C109)="","",IF(N($L109)=0,IF((N($P109)+N($Q109)+N($R109))=0,"—未填单价","未填单价，已收 "&amp;TEXT((N($P109)+N($Q109)+N($R109)),"#,##0.00")),IF(N($V109)&gt;0.005,"欠 "&amp;TEXT(N($V109),"#,##0.00")&amp;IF(N($S109)&gt;0,"（开票未到账 "&amp;TEXT(N($S109),"#,##0.00")&amp;"）","")&amp;IF(N($U109)&gt;0,"（未开票 "&amp;TEXT(N($U109),"#,##0.00")&amp;"）",""),IF(N($V109)&lt;-0.005,"多收 "&amp;TEXT(-N($V109),"#,##0.00"),"✔ 已结清")))&amp;IF(N($T109)&gt;0,"｜到账未开票 "&amp;TEXT(N($T109),"#,##0.00")&amp;"，待补票","")&amp;IF(N($Q109)&gt;0,"｜收现 "&amp;TEXT(N($Q109),"#,##0.00"),"")&amp;IF(N($R109)&gt;0,"｜收款不开票 "&amp;TEXT(N($R109),"#,##0.00"),""))</f>
        <v/>
      </c>
      <c r="X109" s="195"/>
      <c r="AB109" s="192" t="str">
        <f aca="false">IF(OR(N($N109)=0,N($AA109)=0),"",ROUND(N($N109)/(1+N($AA109))*N($AA109),2))</f>
        <v/>
      </c>
      <c r="AC109" s="195"/>
      <c r="AD109" s="188"/>
      <c r="AE109" s="197" t="str">
        <f aca="false">IF($AM109="","",IF($AM109=1,IF($AN109&gt;=1,"一次性·已到收款期","一次性·未到期"),$AD109&amp;" 第"&amp;$AN109&amp;"/"&amp;$AM109&amp;"期"))</f>
        <v/>
      </c>
      <c r="AF109" s="193" t="str">
        <f aca="false">IF(OR($AM109="",N($L109)=0),"",ROUND(N($J109)*$AN109/$AM109,2)+N($K109))</f>
        <v/>
      </c>
      <c r="AG109" s="193" t="str">
        <f aca="false">IF($AF109="","",MAX(0,ROUND($AF109-(N($P109)+N($Q109)+N($R109)),2)))</f>
        <v/>
      </c>
      <c r="AH109" s="193" t="str">
        <f aca="false">IF(OR(TRIM($B109&amp;$C109)="",NOT(ISNUMBER($D109))),"",SUMIFS($V$3:$V$1001,$AJ$3:$AJ$1001,$AJ109,$D$3:$D$1001,"&lt;"&amp;$D109))</f>
        <v/>
      </c>
      <c r="AI109" s="193" t="str">
        <f aca="false">IF(TRIM($B109&amp;$C109)="","",SUMIFS($V$3:$V$1001,$AJ$3:$AJ$1001,$AJ109))</f>
        <v/>
      </c>
      <c r="AJ109" s="197" t="str">
        <f aca="false">IF(TRIM($B109&amp;$C109)="","",TRIM($B109)&amp;"｜"&amp;TRIM($C109))</f>
        <v/>
      </c>
      <c r="AK109" s="193" t="str">
        <f aca="false">IF(TRIM($B109&amp;$C109)="","",MIN(N($N109),N($P109)))</f>
        <v/>
      </c>
      <c r="AL109" s="198" t="str">
        <f aca="false">IF(ISNUMBER($D109),YEAR($D109),"")</f>
        <v/>
      </c>
      <c r="AM109" s="198" t="str">
        <f aca="false">IF(OR(TRIM($B109&amp;$C109)="",NOT(ISNUMBER($D109)),NOT(ISNUMBER($E109))),"",IF($E109&lt;$D109,"",IF(IF($AD109="半年付",2,IF($AD109="季度付",4,IF($AD109="月付",12,IF($AD109="半月付",24,1))))=1,1,MAX(1,ROUND(($E109-$D109+1)/365*IF($AD109="半年付",2,IF($AD109="季度付",4,IF($AD109="月付",12,IF($AD109="半月付",24,1)))),0)))))</f>
        <v/>
      </c>
      <c r="AN109" s="198" t="str">
        <f aca="true">IF($AM109="","",MIN($AM109,MAX(0,INT((TODAY()-付款宽限天数-$D109)/(($E109-$D109+1)/$AM109))+1)))</f>
        <v/>
      </c>
    </row>
    <row r="110" customFormat="false" ht="24" hidden="false" customHeight="false" outlineLevel="0" collapsed="false">
      <c r="F110" s="188" t="str">
        <f aca="true">IF(TRIM($B110&amp;$C110)="","",IF(OR(ISNUMBER(SEARCH("未",$A110)),ISNUMBER(SEARCH("送出",$A110)),AND(TRIM($A110)="",NOT(ISNUMBER($D110)),N($G110)=0)),"【合同未回】","")&amp;IF(NOT(ISNUMBER($E110)),IF(OR(ISNUMBER(SEARCH("未",$A110)),ISNUMBER(SEARCH("送出",$A110)),AND(TRIM($A110)="",NOT(ISNUMBER($D110)),N($G110)=0)),"","【未填合同期】"),IF($E110&lt;TODAY(),"【已到期】",IF($E110-TODAY()&lt;=提醒天数,"【即将到期，剩余"&amp;($E110-TODAY())&amp;"天】","【正常】")))&amp;IF(OR($AC110="安装免保",$AC110="技术免保",$AC110="质保期内"),"【"&amp;$AC110&amp;"】",""))</f>
        <v/>
      </c>
      <c r="J110" s="192" t="str">
        <f aca="false">IF(OR(N($G110)=0,N($H110)=0),"",ROUND(N($G110)*N($H110)*IF(N($I110)=0,1,N($I110)),2))</f>
        <v/>
      </c>
      <c r="L110" s="192" t="str">
        <f aca="false">IF(TRIM($B110&amp;$C110)="","",IF(AND(N($J110)=0,N($K110)=0),"",ROUND(N($J110)+N($K110),2)))</f>
        <v/>
      </c>
      <c r="R110" s="192"/>
      <c r="S110" s="193" t="str">
        <f aca="false">IF(TRIM($B110&amp;$C110)="","",IF(N($N110)=0,"",MAX(0,MIN(N($N110)-N($P110),N($V110)))))</f>
        <v/>
      </c>
      <c r="T110" s="193" t="str">
        <f aca="false">IF(TRIM($B110&amp;$C110)="","",IF(N($P110)&lt;=N($N110),"",N($P110)-N($N110)))</f>
        <v/>
      </c>
      <c r="U110" s="193" t="str">
        <f aca="false">IF(OR(TRIM($B110&amp;$C110)="",$V110=""),"",MAX(0,N($V110))-N($S110))</f>
        <v/>
      </c>
      <c r="V110" s="193" t="str">
        <f aca="false">IF(TRIM($B110&amp;$C110)="","",IF(AND(N($L110)=0,N($P110)+N($Q110)+N($R110)=0),"",ROUND(N($L110)-N($P110)-N($Q110)-N($R110),2)))</f>
        <v/>
      </c>
      <c r="W110" s="194" t="str">
        <f aca="false">IF(TRIM($B110&amp;$C110)="","",IF(N($L110)=0,IF((N($P110)+N($Q110)+N($R110))=0,"—未填单价","未填单价，已收 "&amp;TEXT((N($P110)+N($Q110)+N($R110)),"#,##0.00")),IF(N($V110)&gt;0.005,"欠 "&amp;TEXT(N($V110),"#,##0.00")&amp;IF(N($S110)&gt;0,"（开票未到账 "&amp;TEXT(N($S110),"#,##0.00")&amp;"）","")&amp;IF(N($U110)&gt;0,"（未开票 "&amp;TEXT(N($U110),"#,##0.00")&amp;"）",""),IF(N($V110)&lt;-0.005,"多收 "&amp;TEXT(-N($V110),"#,##0.00"),"✔ 已结清")))&amp;IF(N($T110)&gt;0,"｜到账未开票 "&amp;TEXT(N($T110),"#,##0.00")&amp;"，待补票","")&amp;IF(N($Q110)&gt;0,"｜收现 "&amp;TEXT(N($Q110),"#,##0.00"),"")&amp;IF(N($R110)&gt;0,"｜收款不开票 "&amp;TEXT(N($R110),"#,##0.00"),""))</f>
        <v/>
      </c>
      <c r="X110" s="195"/>
      <c r="AB110" s="192" t="str">
        <f aca="false">IF(OR(N($N110)=0,N($AA110)=0),"",ROUND(N($N110)/(1+N($AA110))*N($AA110),2))</f>
        <v/>
      </c>
      <c r="AC110" s="195"/>
      <c r="AD110" s="188"/>
      <c r="AE110" s="197" t="str">
        <f aca="false">IF($AM110="","",IF($AM110=1,IF($AN110&gt;=1,"一次性·已到收款期","一次性·未到期"),$AD110&amp;" 第"&amp;$AN110&amp;"/"&amp;$AM110&amp;"期"))</f>
        <v/>
      </c>
      <c r="AF110" s="193" t="str">
        <f aca="false">IF(OR($AM110="",N($L110)=0),"",ROUND(N($J110)*$AN110/$AM110,2)+N($K110))</f>
        <v/>
      </c>
      <c r="AG110" s="193" t="str">
        <f aca="false">IF($AF110="","",MAX(0,ROUND($AF110-(N($P110)+N($Q110)+N($R110)),2)))</f>
        <v/>
      </c>
      <c r="AH110" s="193" t="str">
        <f aca="false">IF(OR(TRIM($B110&amp;$C110)="",NOT(ISNUMBER($D110))),"",SUMIFS($V$3:$V$1001,$AJ$3:$AJ$1001,$AJ110,$D$3:$D$1001,"&lt;"&amp;$D110))</f>
        <v/>
      </c>
      <c r="AI110" s="193" t="str">
        <f aca="false">IF(TRIM($B110&amp;$C110)="","",SUMIFS($V$3:$V$1001,$AJ$3:$AJ$1001,$AJ110))</f>
        <v/>
      </c>
      <c r="AJ110" s="197" t="str">
        <f aca="false">IF(TRIM($B110&amp;$C110)="","",TRIM($B110)&amp;"｜"&amp;TRIM($C110))</f>
        <v/>
      </c>
      <c r="AK110" s="193" t="str">
        <f aca="false">IF(TRIM($B110&amp;$C110)="","",MIN(N($N110),N($P110)))</f>
        <v/>
      </c>
      <c r="AL110" s="198" t="str">
        <f aca="false">IF(ISNUMBER($D110),YEAR($D110),"")</f>
        <v/>
      </c>
      <c r="AM110" s="198" t="str">
        <f aca="false">IF(OR(TRIM($B110&amp;$C110)="",NOT(ISNUMBER($D110)),NOT(ISNUMBER($E110))),"",IF($E110&lt;$D110,"",IF(IF($AD110="半年付",2,IF($AD110="季度付",4,IF($AD110="月付",12,IF($AD110="半月付",24,1))))=1,1,MAX(1,ROUND(($E110-$D110+1)/365*IF($AD110="半年付",2,IF($AD110="季度付",4,IF($AD110="月付",12,IF($AD110="半月付",24,1)))),0)))))</f>
        <v/>
      </c>
      <c r="AN110" s="198" t="str">
        <f aca="true">IF($AM110="","",MIN($AM110,MAX(0,INT((TODAY()-付款宽限天数-$D110)/(($E110-$D110+1)/$AM110))+1)))</f>
        <v/>
      </c>
    </row>
    <row r="111" customFormat="false" ht="24" hidden="false" customHeight="false" outlineLevel="0" collapsed="false">
      <c r="F111" s="188" t="str">
        <f aca="true">IF(TRIM($B111&amp;$C111)="","",IF(OR(ISNUMBER(SEARCH("未",$A111)),ISNUMBER(SEARCH("送出",$A111)),AND(TRIM($A111)="",NOT(ISNUMBER($D111)),N($G111)=0)),"【合同未回】","")&amp;IF(NOT(ISNUMBER($E111)),IF(OR(ISNUMBER(SEARCH("未",$A111)),ISNUMBER(SEARCH("送出",$A111)),AND(TRIM($A111)="",NOT(ISNUMBER($D111)),N($G111)=0)),"","【未填合同期】"),IF($E111&lt;TODAY(),"【已到期】",IF($E111-TODAY()&lt;=提醒天数,"【即将到期，剩余"&amp;($E111-TODAY())&amp;"天】","【正常】")))&amp;IF(OR($AC111="安装免保",$AC111="技术免保",$AC111="质保期内"),"【"&amp;$AC111&amp;"】",""))</f>
        <v/>
      </c>
      <c r="J111" s="192" t="str">
        <f aca="false">IF(OR(N($G111)=0,N($H111)=0),"",ROUND(N($G111)*N($H111)*IF(N($I111)=0,1,N($I111)),2))</f>
        <v/>
      </c>
      <c r="L111" s="192" t="str">
        <f aca="false">IF(TRIM($B111&amp;$C111)="","",IF(AND(N($J111)=0,N($K111)=0),"",ROUND(N($J111)+N($K111),2)))</f>
        <v/>
      </c>
      <c r="R111" s="192"/>
      <c r="S111" s="193" t="str">
        <f aca="false">IF(TRIM($B111&amp;$C111)="","",IF(N($N111)=0,"",MAX(0,MIN(N($N111)-N($P111),N($V111)))))</f>
        <v/>
      </c>
      <c r="T111" s="193" t="str">
        <f aca="false">IF(TRIM($B111&amp;$C111)="","",IF(N($P111)&lt;=N($N111),"",N($P111)-N($N111)))</f>
        <v/>
      </c>
      <c r="U111" s="193" t="str">
        <f aca="false">IF(OR(TRIM($B111&amp;$C111)="",$V111=""),"",MAX(0,N($V111))-N($S111))</f>
        <v/>
      </c>
      <c r="V111" s="193" t="str">
        <f aca="false">IF(TRIM($B111&amp;$C111)="","",IF(AND(N($L111)=0,N($P111)+N($Q111)+N($R111)=0),"",ROUND(N($L111)-N($P111)-N($Q111)-N($R111),2)))</f>
        <v/>
      </c>
      <c r="W111" s="194" t="str">
        <f aca="false">IF(TRIM($B111&amp;$C111)="","",IF(N($L111)=0,IF((N($P111)+N($Q111)+N($R111))=0,"—未填单价","未填单价，已收 "&amp;TEXT((N($P111)+N($Q111)+N($R111)),"#,##0.00")),IF(N($V111)&gt;0.005,"欠 "&amp;TEXT(N($V111),"#,##0.00")&amp;IF(N($S111)&gt;0,"（开票未到账 "&amp;TEXT(N($S111),"#,##0.00")&amp;"）","")&amp;IF(N($U111)&gt;0,"（未开票 "&amp;TEXT(N($U111),"#,##0.00")&amp;"）",""),IF(N($V111)&lt;-0.005,"多收 "&amp;TEXT(-N($V111),"#,##0.00"),"✔ 已结清")))&amp;IF(N($T111)&gt;0,"｜到账未开票 "&amp;TEXT(N($T111),"#,##0.00")&amp;"，待补票","")&amp;IF(N($Q111)&gt;0,"｜收现 "&amp;TEXT(N($Q111),"#,##0.00"),"")&amp;IF(N($R111)&gt;0,"｜收款不开票 "&amp;TEXT(N($R111),"#,##0.00"),""))</f>
        <v/>
      </c>
      <c r="X111" s="195"/>
      <c r="AB111" s="192" t="str">
        <f aca="false">IF(OR(N($N111)=0,N($AA111)=0),"",ROUND(N($N111)/(1+N($AA111))*N($AA111),2))</f>
        <v/>
      </c>
      <c r="AC111" s="195"/>
      <c r="AD111" s="188"/>
      <c r="AE111" s="197" t="str">
        <f aca="false">IF($AM111="","",IF($AM111=1,IF($AN111&gt;=1,"一次性·已到收款期","一次性·未到期"),$AD111&amp;" 第"&amp;$AN111&amp;"/"&amp;$AM111&amp;"期"))</f>
        <v/>
      </c>
      <c r="AF111" s="193" t="str">
        <f aca="false">IF(OR($AM111="",N($L111)=0),"",ROUND(N($J111)*$AN111/$AM111,2)+N($K111))</f>
        <v/>
      </c>
      <c r="AG111" s="193" t="str">
        <f aca="false">IF($AF111="","",MAX(0,ROUND($AF111-(N($P111)+N($Q111)+N($R111)),2)))</f>
        <v/>
      </c>
      <c r="AH111" s="193" t="str">
        <f aca="false">IF(OR(TRIM($B111&amp;$C111)="",NOT(ISNUMBER($D111))),"",SUMIFS($V$3:$V$1001,$AJ$3:$AJ$1001,$AJ111,$D$3:$D$1001,"&lt;"&amp;$D111))</f>
        <v/>
      </c>
      <c r="AI111" s="193" t="str">
        <f aca="false">IF(TRIM($B111&amp;$C111)="","",SUMIFS($V$3:$V$1001,$AJ$3:$AJ$1001,$AJ111))</f>
        <v/>
      </c>
      <c r="AJ111" s="197" t="str">
        <f aca="false">IF(TRIM($B111&amp;$C111)="","",TRIM($B111)&amp;"｜"&amp;TRIM($C111))</f>
        <v/>
      </c>
      <c r="AK111" s="193" t="str">
        <f aca="false">IF(TRIM($B111&amp;$C111)="","",MIN(N($N111),N($P111)))</f>
        <v/>
      </c>
      <c r="AL111" s="198" t="str">
        <f aca="false">IF(ISNUMBER($D111),YEAR($D111),"")</f>
        <v/>
      </c>
      <c r="AM111" s="198" t="str">
        <f aca="false">IF(OR(TRIM($B111&amp;$C111)="",NOT(ISNUMBER($D111)),NOT(ISNUMBER($E111))),"",IF($E111&lt;$D111,"",IF(IF($AD111="半年付",2,IF($AD111="季度付",4,IF($AD111="月付",12,IF($AD111="半月付",24,1))))=1,1,MAX(1,ROUND(($E111-$D111+1)/365*IF($AD111="半年付",2,IF($AD111="季度付",4,IF($AD111="月付",12,IF($AD111="半月付",24,1)))),0)))))</f>
        <v/>
      </c>
      <c r="AN111" s="198" t="str">
        <f aca="true">IF($AM111="","",MIN($AM111,MAX(0,INT((TODAY()-付款宽限天数-$D111)/(($E111-$D111+1)/$AM111))+1)))</f>
        <v/>
      </c>
    </row>
    <row r="112" customFormat="false" ht="24" hidden="false" customHeight="false" outlineLevel="0" collapsed="false">
      <c r="F112" s="188" t="str">
        <f aca="true">IF(TRIM($B112&amp;$C112)="","",IF(OR(ISNUMBER(SEARCH("未",$A112)),ISNUMBER(SEARCH("送出",$A112)),AND(TRIM($A112)="",NOT(ISNUMBER($D112)),N($G112)=0)),"【合同未回】","")&amp;IF(NOT(ISNUMBER($E112)),IF(OR(ISNUMBER(SEARCH("未",$A112)),ISNUMBER(SEARCH("送出",$A112)),AND(TRIM($A112)="",NOT(ISNUMBER($D112)),N($G112)=0)),"","【未填合同期】"),IF($E112&lt;TODAY(),"【已到期】",IF($E112-TODAY()&lt;=提醒天数,"【即将到期，剩余"&amp;($E112-TODAY())&amp;"天】","【正常】")))&amp;IF(OR($AC112="安装免保",$AC112="技术免保",$AC112="质保期内"),"【"&amp;$AC112&amp;"】",""))</f>
        <v/>
      </c>
      <c r="J112" s="192" t="str">
        <f aca="false">IF(OR(N($G112)=0,N($H112)=0),"",ROUND(N($G112)*N($H112)*IF(N($I112)=0,1,N($I112)),2))</f>
        <v/>
      </c>
      <c r="L112" s="192" t="str">
        <f aca="false">IF(TRIM($B112&amp;$C112)="","",IF(AND(N($J112)=0,N($K112)=0),"",ROUND(N($J112)+N($K112),2)))</f>
        <v/>
      </c>
      <c r="R112" s="192"/>
      <c r="S112" s="193" t="str">
        <f aca="false">IF(TRIM($B112&amp;$C112)="","",IF(N($N112)=0,"",MAX(0,MIN(N($N112)-N($P112),N($V112)))))</f>
        <v/>
      </c>
      <c r="T112" s="193" t="str">
        <f aca="false">IF(TRIM($B112&amp;$C112)="","",IF(N($P112)&lt;=N($N112),"",N($P112)-N($N112)))</f>
        <v/>
      </c>
      <c r="U112" s="193" t="str">
        <f aca="false">IF(OR(TRIM($B112&amp;$C112)="",$V112=""),"",MAX(0,N($V112))-N($S112))</f>
        <v/>
      </c>
      <c r="V112" s="193" t="str">
        <f aca="false">IF(TRIM($B112&amp;$C112)="","",IF(AND(N($L112)=0,N($P112)+N($Q112)+N($R112)=0),"",ROUND(N($L112)-N($P112)-N($Q112)-N($R112),2)))</f>
        <v/>
      </c>
      <c r="W112" s="194" t="str">
        <f aca="false">IF(TRIM($B112&amp;$C112)="","",IF(N($L112)=0,IF((N($P112)+N($Q112)+N($R112))=0,"—未填单价","未填单价，已收 "&amp;TEXT((N($P112)+N($Q112)+N($R112)),"#,##0.00")),IF(N($V112)&gt;0.005,"欠 "&amp;TEXT(N($V112),"#,##0.00")&amp;IF(N($S112)&gt;0,"（开票未到账 "&amp;TEXT(N($S112),"#,##0.00")&amp;"）","")&amp;IF(N($U112)&gt;0,"（未开票 "&amp;TEXT(N($U112),"#,##0.00")&amp;"）",""),IF(N($V112)&lt;-0.005,"多收 "&amp;TEXT(-N($V112),"#,##0.00"),"✔ 已结清")))&amp;IF(N($T112)&gt;0,"｜到账未开票 "&amp;TEXT(N($T112),"#,##0.00")&amp;"，待补票","")&amp;IF(N($Q112)&gt;0,"｜收现 "&amp;TEXT(N($Q112),"#,##0.00"),"")&amp;IF(N($R112)&gt;0,"｜收款不开票 "&amp;TEXT(N($R112),"#,##0.00"),""))</f>
        <v/>
      </c>
      <c r="X112" s="195"/>
      <c r="AB112" s="192" t="str">
        <f aca="false">IF(OR(N($N112)=0,N($AA112)=0),"",ROUND(N($N112)/(1+N($AA112))*N($AA112),2))</f>
        <v/>
      </c>
      <c r="AC112" s="195"/>
      <c r="AD112" s="188"/>
      <c r="AE112" s="197" t="str">
        <f aca="false">IF($AM112="","",IF($AM112=1,IF($AN112&gt;=1,"一次性·已到收款期","一次性·未到期"),$AD112&amp;" 第"&amp;$AN112&amp;"/"&amp;$AM112&amp;"期"))</f>
        <v/>
      </c>
      <c r="AF112" s="193" t="str">
        <f aca="false">IF(OR($AM112="",N($L112)=0),"",ROUND(N($J112)*$AN112/$AM112,2)+N($K112))</f>
        <v/>
      </c>
      <c r="AG112" s="193" t="str">
        <f aca="false">IF($AF112="","",MAX(0,ROUND($AF112-(N($P112)+N($Q112)+N($R112)),2)))</f>
        <v/>
      </c>
      <c r="AH112" s="193" t="str">
        <f aca="false">IF(OR(TRIM($B112&amp;$C112)="",NOT(ISNUMBER($D112))),"",SUMIFS($V$3:$V$1001,$AJ$3:$AJ$1001,$AJ112,$D$3:$D$1001,"&lt;"&amp;$D112))</f>
        <v/>
      </c>
      <c r="AI112" s="193" t="str">
        <f aca="false">IF(TRIM($B112&amp;$C112)="","",SUMIFS($V$3:$V$1001,$AJ$3:$AJ$1001,$AJ112))</f>
        <v/>
      </c>
      <c r="AJ112" s="197" t="str">
        <f aca="false">IF(TRIM($B112&amp;$C112)="","",TRIM($B112)&amp;"｜"&amp;TRIM($C112))</f>
        <v/>
      </c>
      <c r="AK112" s="193" t="str">
        <f aca="false">IF(TRIM($B112&amp;$C112)="","",MIN(N($N112),N($P112)))</f>
        <v/>
      </c>
      <c r="AL112" s="198" t="str">
        <f aca="false">IF(ISNUMBER($D112),YEAR($D112),"")</f>
        <v/>
      </c>
      <c r="AM112" s="198" t="str">
        <f aca="false">IF(OR(TRIM($B112&amp;$C112)="",NOT(ISNUMBER($D112)),NOT(ISNUMBER($E112))),"",IF($E112&lt;$D112,"",IF(IF($AD112="半年付",2,IF($AD112="季度付",4,IF($AD112="月付",12,IF($AD112="半月付",24,1))))=1,1,MAX(1,ROUND(($E112-$D112+1)/365*IF($AD112="半年付",2,IF($AD112="季度付",4,IF($AD112="月付",12,IF($AD112="半月付",24,1)))),0)))))</f>
        <v/>
      </c>
      <c r="AN112" s="198" t="str">
        <f aca="true">IF($AM112="","",MIN($AM112,MAX(0,INT((TODAY()-付款宽限天数-$D112)/(($E112-$D112+1)/$AM112))+1)))</f>
        <v/>
      </c>
    </row>
    <row r="113" customFormat="false" ht="24" hidden="false" customHeight="false" outlineLevel="0" collapsed="false">
      <c r="F113" s="188" t="str">
        <f aca="true">IF(TRIM($B113&amp;$C113)="","",IF(OR(ISNUMBER(SEARCH("未",$A113)),ISNUMBER(SEARCH("送出",$A113)),AND(TRIM($A113)="",NOT(ISNUMBER($D113)),N($G113)=0)),"【合同未回】","")&amp;IF(NOT(ISNUMBER($E113)),IF(OR(ISNUMBER(SEARCH("未",$A113)),ISNUMBER(SEARCH("送出",$A113)),AND(TRIM($A113)="",NOT(ISNUMBER($D113)),N($G113)=0)),"","【未填合同期】"),IF($E113&lt;TODAY(),"【已到期】",IF($E113-TODAY()&lt;=提醒天数,"【即将到期，剩余"&amp;($E113-TODAY())&amp;"天】","【正常】")))&amp;IF(OR($AC113="安装免保",$AC113="技术免保",$AC113="质保期内"),"【"&amp;$AC113&amp;"】",""))</f>
        <v/>
      </c>
      <c r="J113" s="192" t="str">
        <f aca="false">IF(OR(N($G113)=0,N($H113)=0),"",ROUND(N($G113)*N($H113)*IF(N($I113)=0,1,N($I113)),2))</f>
        <v/>
      </c>
      <c r="L113" s="192" t="str">
        <f aca="false">IF(TRIM($B113&amp;$C113)="","",IF(AND(N($J113)=0,N($K113)=0),"",ROUND(N($J113)+N($K113),2)))</f>
        <v/>
      </c>
      <c r="R113" s="192"/>
      <c r="S113" s="193" t="str">
        <f aca="false">IF(TRIM($B113&amp;$C113)="","",IF(N($N113)=0,"",MAX(0,MIN(N($N113)-N($P113),N($V113)))))</f>
        <v/>
      </c>
      <c r="T113" s="193" t="str">
        <f aca="false">IF(TRIM($B113&amp;$C113)="","",IF(N($P113)&lt;=N($N113),"",N($P113)-N($N113)))</f>
        <v/>
      </c>
      <c r="U113" s="193" t="str">
        <f aca="false">IF(OR(TRIM($B113&amp;$C113)="",$V113=""),"",MAX(0,N($V113))-N($S113))</f>
        <v/>
      </c>
      <c r="V113" s="193" t="str">
        <f aca="false">IF(TRIM($B113&amp;$C113)="","",IF(AND(N($L113)=0,N($P113)+N($Q113)+N($R113)=0),"",ROUND(N($L113)-N($P113)-N($Q113)-N($R113),2)))</f>
        <v/>
      </c>
      <c r="W113" s="194" t="str">
        <f aca="false">IF(TRIM($B113&amp;$C113)="","",IF(N($L113)=0,IF((N($P113)+N($Q113)+N($R113))=0,"—未填单价","未填单价，已收 "&amp;TEXT((N($P113)+N($Q113)+N($R113)),"#,##0.00")),IF(N($V113)&gt;0.005,"欠 "&amp;TEXT(N($V113),"#,##0.00")&amp;IF(N($S113)&gt;0,"（开票未到账 "&amp;TEXT(N($S113),"#,##0.00")&amp;"）","")&amp;IF(N($U113)&gt;0,"（未开票 "&amp;TEXT(N($U113),"#,##0.00")&amp;"）",""),IF(N($V113)&lt;-0.005,"多收 "&amp;TEXT(-N($V113),"#,##0.00"),"✔ 已结清")))&amp;IF(N($T113)&gt;0,"｜到账未开票 "&amp;TEXT(N($T113),"#,##0.00")&amp;"，待补票","")&amp;IF(N($Q113)&gt;0,"｜收现 "&amp;TEXT(N($Q113),"#,##0.00"),"")&amp;IF(N($R113)&gt;0,"｜收款不开票 "&amp;TEXT(N($R113),"#,##0.00"),""))</f>
        <v/>
      </c>
      <c r="X113" s="195"/>
      <c r="AB113" s="192" t="str">
        <f aca="false">IF(OR(N($N113)=0,N($AA113)=0),"",ROUND(N($N113)/(1+N($AA113))*N($AA113),2))</f>
        <v/>
      </c>
      <c r="AC113" s="195"/>
      <c r="AD113" s="188"/>
      <c r="AE113" s="197" t="str">
        <f aca="false">IF($AM113="","",IF($AM113=1,IF($AN113&gt;=1,"一次性·已到收款期","一次性·未到期"),$AD113&amp;" 第"&amp;$AN113&amp;"/"&amp;$AM113&amp;"期"))</f>
        <v/>
      </c>
      <c r="AF113" s="193" t="str">
        <f aca="false">IF(OR($AM113="",N($L113)=0),"",ROUND(N($J113)*$AN113/$AM113,2)+N($K113))</f>
        <v/>
      </c>
      <c r="AG113" s="193" t="str">
        <f aca="false">IF($AF113="","",MAX(0,ROUND($AF113-(N($P113)+N($Q113)+N($R113)),2)))</f>
        <v/>
      </c>
      <c r="AH113" s="193" t="str">
        <f aca="false">IF(OR(TRIM($B113&amp;$C113)="",NOT(ISNUMBER($D113))),"",SUMIFS($V$3:$V$1001,$AJ$3:$AJ$1001,$AJ113,$D$3:$D$1001,"&lt;"&amp;$D113))</f>
        <v/>
      </c>
      <c r="AI113" s="193" t="str">
        <f aca="false">IF(TRIM($B113&amp;$C113)="","",SUMIFS($V$3:$V$1001,$AJ$3:$AJ$1001,$AJ113))</f>
        <v/>
      </c>
      <c r="AJ113" s="197" t="str">
        <f aca="false">IF(TRIM($B113&amp;$C113)="","",TRIM($B113)&amp;"｜"&amp;TRIM($C113))</f>
        <v/>
      </c>
      <c r="AK113" s="193" t="str">
        <f aca="false">IF(TRIM($B113&amp;$C113)="","",MIN(N($N113),N($P113)))</f>
        <v/>
      </c>
      <c r="AL113" s="198" t="str">
        <f aca="false">IF(ISNUMBER($D113),YEAR($D113),"")</f>
        <v/>
      </c>
      <c r="AM113" s="198" t="str">
        <f aca="false">IF(OR(TRIM($B113&amp;$C113)="",NOT(ISNUMBER($D113)),NOT(ISNUMBER($E113))),"",IF($E113&lt;$D113,"",IF(IF($AD113="半年付",2,IF($AD113="季度付",4,IF($AD113="月付",12,IF($AD113="半月付",24,1))))=1,1,MAX(1,ROUND(($E113-$D113+1)/365*IF($AD113="半年付",2,IF($AD113="季度付",4,IF($AD113="月付",12,IF($AD113="半月付",24,1)))),0)))))</f>
        <v/>
      </c>
      <c r="AN113" s="198" t="str">
        <f aca="true">IF($AM113="","",MIN($AM113,MAX(0,INT((TODAY()-付款宽限天数-$D113)/(($E113-$D113+1)/$AM113))+1)))</f>
        <v/>
      </c>
    </row>
    <row r="114" customFormat="false" ht="24" hidden="false" customHeight="false" outlineLevel="0" collapsed="false">
      <c r="F114" s="188" t="str">
        <f aca="true">IF(TRIM($B114&amp;$C114)="","",IF(OR(ISNUMBER(SEARCH("未",$A114)),ISNUMBER(SEARCH("送出",$A114)),AND(TRIM($A114)="",NOT(ISNUMBER($D114)),N($G114)=0)),"【合同未回】","")&amp;IF(NOT(ISNUMBER($E114)),IF(OR(ISNUMBER(SEARCH("未",$A114)),ISNUMBER(SEARCH("送出",$A114)),AND(TRIM($A114)="",NOT(ISNUMBER($D114)),N($G114)=0)),"","【未填合同期】"),IF($E114&lt;TODAY(),"【已到期】",IF($E114-TODAY()&lt;=提醒天数,"【即将到期，剩余"&amp;($E114-TODAY())&amp;"天】","【正常】")))&amp;IF(OR($AC114="安装免保",$AC114="技术免保",$AC114="质保期内"),"【"&amp;$AC114&amp;"】",""))</f>
        <v/>
      </c>
      <c r="J114" s="192" t="str">
        <f aca="false">IF(OR(N($G114)=0,N($H114)=0),"",ROUND(N($G114)*N($H114)*IF(N($I114)=0,1,N($I114)),2))</f>
        <v/>
      </c>
      <c r="L114" s="192" t="str">
        <f aca="false">IF(TRIM($B114&amp;$C114)="","",IF(AND(N($J114)=0,N($K114)=0),"",ROUND(N($J114)+N($K114),2)))</f>
        <v/>
      </c>
      <c r="R114" s="192"/>
      <c r="S114" s="193" t="str">
        <f aca="false">IF(TRIM($B114&amp;$C114)="","",IF(N($N114)=0,"",MAX(0,MIN(N($N114)-N($P114),N($V114)))))</f>
        <v/>
      </c>
      <c r="T114" s="193" t="str">
        <f aca="false">IF(TRIM($B114&amp;$C114)="","",IF(N($P114)&lt;=N($N114),"",N($P114)-N($N114)))</f>
        <v/>
      </c>
      <c r="U114" s="193" t="str">
        <f aca="false">IF(OR(TRIM($B114&amp;$C114)="",$V114=""),"",MAX(0,N($V114))-N($S114))</f>
        <v/>
      </c>
      <c r="V114" s="193" t="str">
        <f aca="false">IF(TRIM($B114&amp;$C114)="","",IF(AND(N($L114)=0,N($P114)+N($Q114)+N($R114)=0),"",ROUND(N($L114)-N($P114)-N($Q114)-N($R114),2)))</f>
        <v/>
      </c>
      <c r="W114" s="194" t="str">
        <f aca="false">IF(TRIM($B114&amp;$C114)="","",IF(N($L114)=0,IF((N($P114)+N($Q114)+N($R114))=0,"—未填单价","未填单价，已收 "&amp;TEXT((N($P114)+N($Q114)+N($R114)),"#,##0.00")),IF(N($V114)&gt;0.005,"欠 "&amp;TEXT(N($V114),"#,##0.00")&amp;IF(N($S114)&gt;0,"（开票未到账 "&amp;TEXT(N($S114),"#,##0.00")&amp;"）","")&amp;IF(N($U114)&gt;0,"（未开票 "&amp;TEXT(N($U114),"#,##0.00")&amp;"）",""),IF(N($V114)&lt;-0.005,"多收 "&amp;TEXT(-N($V114),"#,##0.00"),"✔ 已结清")))&amp;IF(N($T114)&gt;0,"｜到账未开票 "&amp;TEXT(N($T114),"#,##0.00")&amp;"，待补票","")&amp;IF(N($Q114)&gt;0,"｜收现 "&amp;TEXT(N($Q114),"#,##0.00"),"")&amp;IF(N($R114)&gt;0,"｜收款不开票 "&amp;TEXT(N($R114),"#,##0.00"),""))</f>
        <v/>
      </c>
      <c r="X114" s="195"/>
      <c r="AB114" s="192" t="str">
        <f aca="false">IF(OR(N($N114)=0,N($AA114)=0),"",ROUND(N($N114)/(1+N($AA114))*N($AA114),2))</f>
        <v/>
      </c>
      <c r="AC114" s="195"/>
      <c r="AD114" s="188"/>
      <c r="AE114" s="197" t="str">
        <f aca="false">IF($AM114="","",IF($AM114=1,IF($AN114&gt;=1,"一次性·已到收款期","一次性·未到期"),$AD114&amp;" 第"&amp;$AN114&amp;"/"&amp;$AM114&amp;"期"))</f>
        <v/>
      </c>
      <c r="AF114" s="193" t="str">
        <f aca="false">IF(OR($AM114="",N($L114)=0),"",ROUND(N($J114)*$AN114/$AM114,2)+N($K114))</f>
        <v/>
      </c>
      <c r="AG114" s="193" t="str">
        <f aca="false">IF($AF114="","",MAX(0,ROUND($AF114-(N($P114)+N($Q114)+N($R114)),2)))</f>
        <v/>
      </c>
      <c r="AH114" s="193" t="str">
        <f aca="false">IF(OR(TRIM($B114&amp;$C114)="",NOT(ISNUMBER($D114))),"",SUMIFS($V$3:$V$1001,$AJ$3:$AJ$1001,$AJ114,$D$3:$D$1001,"&lt;"&amp;$D114))</f>
        <v/>
      </c>
      <c r="AI114" s="193" t="str">
        <f aca="false">IF(TRIM($B114&amp;$C114)="","",SUMIFS($V$3:$V$1001,$AJ$3:$AJ$1001,$AJ114))</f>
        <v/>
      </c>
      <c r="AJ114" s="197" t="str">
        <f aca="false">IF(TRIM($B114&amp;$C114)="","",TRIM($B114)&amp;"｜"&amp;TRIM($C114))</f>
        <v/>
      </c>
      <c r="AK114" s="193" t="str">
        <f aca="false">IF(TRIM($B114&amp;$C114)="","",MIN(N($N114),N($P114)))</f>
        <v/>
      </c>
      <c r="AL114" s="198" t="str">
        <f aca="false">IF(ISNUMBER($D114),YEAR($D114),"")</f>
        <v/>
      </c>
      <c r="AM114" s="198" t="str">
        <f aca="false">IF(OR(TRIM($B114&amp;$C114)="",NOT(ISNUMBER($D114)),NOT(ISNUMBER($E114))),"",IF($E114&lt;$D114,"",IF(IF($AD114="半年付",2,IF($AD114="季度付",4,IF($AD114="月付",12,IF($AD114="半月付",24,1))))=1,1,MAX(1,ROUND(($E114-$D114+1)/365*IF($AD114="半年付",2,IF($AD114="季度付",4,IF($AD114="月付",12,IF($AD114="半月付",24,1)))),0)))))</f>
        <v/>
      </c>
      <c r="AN114" s="198" t="str">
        <f aca="true">IF($AM114="","",MIN($AM114,MAX(0,INT((TODAY()-付款宽限天数-$D114)/(($E114-$D114+1)/$AM114))+1)))</f>
        <v/>
      </c>
    </row>
    <row r="115" customFormat="false" ht="24" hidden="false" customHeight="false" outlineLevel="0" collapsed="false">
      <c r="F115" s="188" t="str">
        <f aca="true">IF(TRIM($B115&amp;$C115)="","",IF(OR(ISNUMBER(SEARCH("未",$A115)),ISNUMBER(SEARCH("送出",$A115)),AND(TRIM($A115)="",NOT(ISNUMBER($D115)),N($G115)=0)),"【合同未回】","")&amp;IF(NOT(ISNUMBER($E115)),IF(OR(ISNUMBER(SEARCH("未",$A115)),ISNUMBER(SEARCH("送出",$A115)),AND(TRIM($A115)="",NOT(ISNUMBER($D115)),N($G115)=0)),"","【未填合同期】"),IF($E115&lt;TODAY(),"【已到期】",IF($E115-TODAY()&lt;=提醒天数,"【即将到期，剩余"&amp;($E115-TODAY())&amp;"天】","【正常】")))&amp;IF(OR($AC115="安装免保",$AC115="技术免保",$AC115="质保期内"),"【"&amp;$AC115&amp;"】",""))</f>
        <v/>
      </c>
      <c r="J115" s="192" t="str">
        <f aca="false">IF(OR(N($G115)=0,N($H115)=0),"",ROUND(N($G115)*N($H115)*IF(N($I115)=0,1,N($I115)),2))</f>
        <v/>
      </c>
      <c r="L115" s="192" t="str">
        <f aca="false">IF(TRIM($B115&amp;$C115)="","",IF(AND(N($J115)=0,N($K115)=0),"",ROUND(N($J115)+N($K115),2)))</f>
        <v/>
      </c>
      <c r="R115" s="192"/>
      <c r="S115" s="193" t="str">
        <f aca="false">IF(TRIM($B115&amp;$C115)="","",IF(N($N115)=0,"",MAX(0,MIN(N($N115)-N($P115),N($V115)))))</f>
        <v/>
      </c>
      <c r="T115" s="193" t="str">
        <f aca="false">IF(TRIM($B115&amp;$C115)="","",IF(N($P115)&lt;=N($N115),"",N($P115)-N($N115)))</f>
        <v/>
      </c>
      <c r="U115" s="193" t="str">
        <f aca="false">IF(OR(TRIM($B115&amp;$C115)="",$V115=""),"",MAX(0,N($V115))-N($S115))</f>
        <v/>
      </c>
      <c r="V115" s="193" t="str">
        <f aca="false">IF(TRIM($B115&amp;$C115)="","",IF(AND(N($L115)=0,N($P115)+N($Q115)+N($R115)=0),"",ROUND(N($L115)-N($P115)-N($Q115)-N($R115),2)))</f>
        <v/>
      </c>
      <c r="W115" s="194" t="str">
        <f aca="false">IF(TRIM($B115&amp;$C115)="","",IF(N($L115)=0,IF((N($P115)+N($Q115)+N($R115))=0,"—未填单价","未填单价，已收 "&amp;TEXT((N($P115)+N($Q115)+N($R115)),"#,##0.00")),IF(N($V115)&gt;0.005,"欠 "&amp;TEXT(N($V115),"#,##0.00")&amp;IF(N($S115)&gt;0,"（开票未到账 "&amp;TEXT(N($S115),"#,##0.00")&amp;"）","")&amp;IF(N($U115)&gt;0,"（未开票 "&amp;TEXT(N($U115),"#,##0.00")&amp;"）",""),IF(N($V115)&lt;-0.005,"多收 "&amp;TEXT(-N($V115),"#,##0.00"),"✔ 已结清")))&amp;IF(N($T115)&gt;0,"｜到账未开票 "&amp;TEXT(N($T115),"#,##0.00")&amp;"，待补票","")&amp;IF(N($Q115)&gt;0,"｜收现 "&amp;TEXT(N($Q115),"#,##0.00"),"")&amp;IF(N($R115)&gt;0,"｜收款不开票 "&amp;TEXT(N($R115),"#,##0.00"),""))</f>
        <v/>
      </c>
      <c r="X115" s="195"/>
      <c r="AB115" s="192" t="str">
        <f aca="false">IF(OR(N($N115)=0,N($AA115)=0),"",ROUND(N($N115)/(1+N($AA115))*N($AA115),2))</f>
        <v/>
      </c>
      <c r="AC115" s="195"/>
      <c r="AD115" s="188"/>
      <c r="AE115" s="197" t="str">
        <f aca="false">IF($AM115="","",IF($AM115=1,IF($AN115&gt;=1,"一次性·已到收款期","一次性·未到期"),$AD115&amp;" 第"&amp;$AN115&amp;"/"&amp;$AM115&amp;"期"))</f>
        <v/>
      </c>
      <c r="AF115" s="193" t="str">
        <f aca="false">IF(OR($AM115="",N($L115)=0),"",ROUND(N($J115)*$AN115/$AM115,2)+N($K115))</f>
        <v/>
      </c>
      <c r="AG115" s="193" t="str">
        <f aca="false">IF($AF115="","",MAX(0,ROUND($AF115-(N($P115)+N($Q115)+N($R115)),2)))</f>
        <v/>
      </c>
      <c r="AH115" s="193" t="str">
        <f aca="false">IF(OR(TRIM($B115&amp;$C115)="",NOT(ISNUMBER($D115))),"",SUMIFS($V$3:$V$1001,$AJ$3:$AJ$1001,$AJ115,$D$3:$D$1001,"&lt;"&amp;$D115))</f>
        <v/>
      </c>
      <c r="AI115" s="193" t="str">
        <f aca="false">IF(TRIM($B115&amp;$C115)="","",SUMIFS($V$3:$V$1001,$AJ$3:$AJ$1001,$AJ115))</f>
        <v/>
      </c>
      <c r="AJ115" s="197" t="str">
        <f aca="false">IF(TRIM($B115&amp;$C115)="","",TRIM($B115)&amp;"｜"&amp;TRIM($C115))</f>
        <v/>
      </c>
      <c r="AK115" s="193" t="str">
        <f aca="false">IF(TRIM($B115&amp;$C115)="","",MIN(N($N115),N($P115)))</f>
        <v/>
      </c>
      <c r="AL115" s="198" t="str">
        <f aca="false">IF(ISNUMBER($D115),YEAR($D115),"")</f>
        <v/>
      </c>
      <c r="AM115" s="198" t="str">
        <f aca="false">IF(OR(TRIM($B115&amp;$C115)="",NOT(ISNUMBER($D115)),NOT(ISNUMBER($E115))),"",IF($E115&lt;$D115,"",IF(IF($AD115="半年付",2,IF($AD115="季度付",4,IF($AD115="月付",12,IF($AD115="半月付",24,1))))=1,1,MAX(1,ROUND(($E115-$D115+1)/365*IF($AD115="半年付",2,IF($AD115="季度付",4,IF($AD115="月付",12,IF($AD115="半月付",24,1)))),0)))))</f>
        <v/>
      </c>
      <c r="AN115" s="198" t="str">
        <f aca="true">IF($AM115="","",MIN($AM115,MAX(0,INT((TODAY()-付款宽限天数-$D115)/(($E115-$D115+1)/$AM115))+1)))</f>
        <v/>
      </c>
    </row>
    <row r="116" customFormat="false" ht="24" hidden="false" customHeight="false" outlineLevel="0" collapsed="false">
      <c r="F116" s="188" t="str">
        <f aca="true">IF(TRIM($B116&amp;$C116)="","",IF(OR(ISNUMBER(SEARCH("未",$A116)),ISNUMBER(SEARCH("送出",$A116)),AND(TRIM($A116)="",NOT(ISNUMBER($D116)),N($G116)=0)),"【合同未回】","")&amp;IF(NOT(ISNUMBER($E116)),IF(OR(ISNUMBER(SEARCH("未",$A116)),ISNUMBER(SEARCH("送出",$A116)),AND(TRIM($A116)="",NOT(ISNUMBER($D116)),N($G116)=0)),"","【未填合同期】"),IF($E116&lt;TODAY(),"【已到期】",IF($E116-TODAY()&lt;=提醒天数,"【即将到期，剩余"&amp;($E116-TODAY())&amp;"天】","【正常】")))&amp;IF(OR($AC116="安装免保",$AC116="技术免保",$AC116="质保期内"),"【"&amp;$AC116&amp;"】",""))</f>
        <v/>
      </c>
      <c r="J116" s="192" t="str">
        <f aca="false">IF(OR(N($G116)=0,N($H116)=0),"",ROUND(N($G116)*N($H116)*IF(N($I116)=0,1,N($I116)),2))</f>
        <v/>
      </c>
      <c r="L116" s="192" t="str">
        <f aca="false">IF(TRIM($B116&amp;$C116)="","",IF(AND(N($J116)=0,N($K116)=0),"",ROUND(N($J116)+N($K116),2)))</f>
        <v/>
      </c>
      <c r="R116" s="192"/>
      <c r="S116" s="193" t="str">
        <f aca="false">IF(TRIM($B116&amp;$C116)="","",IF(N($N116)=0,"",MAX(0,MIN(N($N116)-N($P116),N($V116)))))</f>
        <v/>
      </c>
      <c r="T116" s="193" t="str">
        <f aca="false">IF(TRIM($B116&amp;$C116)="","",IF(N($P116)&lt;=N($N116),"",N($P116)-N($N116)))</f>
        <v/>
      </c>
      <c r="U116" s="193" t="str">
        <f aca="false">IF(OR(TRIM($B116&amp;$C116)="",$V116=""),"",MAX(0,N($V116))-N($S116))</f>
        <v/>
      </c>
      <c r="V116" s="193" t="str">
        <f aca="false">IF(TRIM($B116&amp;$C116)="","",IF(AND(N($L116)=0,N($P116)+N($Q116)+N($R116)=0),"",ROUND(N($L116)-N($P116)-N($Q116)-N($R116),2)))</f>
        <v/>
      </c>
      <c r="W116" s="194" t="str">
        <f aca="false">IF(TRIM($B116&amp;$C116)="","",IF(N($L116)=0,IF((N($P116)+N($Q116)+N($R116))=0,"—未填单价","未填单价，已收 "&amp;TEXT((N($P116)+N($Q116)+N($R116)),"#,##0.00")),IF(N($V116)&gt;0.005,"欠 "&amp;TEXT(N($V116),"#,##0.00")&amp;IF(N($S116)&gt;0,"（开票未到账 "&amp;TEXT(N($S116),"#,##0.00")&amp;"）","")&amp;IF(N($U116)&gt;0,"（未开票 "&amp;TEXT(N($U116),"#,##0.00")&amp;"）",""),IF(N($V116)&lt;-0.005,"多收 "&amp;TEXT(-N($V116),"#,##0.00"),"✔ 已结清")))&amp;IF(N($T116)&gt;0,"｜到账未开票 "&amp;TEXT(N($T116),"#,##0.00")&amp;"，待补票","")&amp;IF(N($Q116)&gt;0,"｜收现 "&amp;TEXT(N($Q116),"#,##0.00"),"")&amp;IF(N($R116)&gt;0,"｜收款不开票 "&amp;TEXT(N($R116),"#,##0.00"),""))</f>
        <v/>
      </c>
      <c r="X116" s="195"/>
      <c r="AB116" s="192" t="str">
        <f aca="false">IF(OR(N($N116)=0,N($AA116)=0),"",ROUND(N($N116)/(1+N($AA116))*N($AA116),2))</f>
        <v/>
      </c>
      <c r="AC116" s="195"/>
      <c r="AD116" s="188"/>
      <c r="AE116" s="197" t="str">
        <f aca="false">IF($AM116="","",IF($AM116=1,IF($AN116&gt;=1,"一次性·已到收款期","一次性·未到期"),$AD116&amp;" 第"&amp;$AN116&amp;"/"&amp;$AM116&amp;"期"))</f>
        <v/>
      </c>
      <c r="AF116" s="193" t="str">
        <f aca="false">IF(OR($AM116="",N($L116)=0),"",ROUND(N($J116)*$AN116/$AM116,2)+N($K116))</f>
        <v/>
      </c>
      <c r="AG116" s="193" t="str">
        <f aca="false">IF($AF116="","",MAX(0,ROUND($AF116-(N($P116)+N($Q116)+N($R116)),2)))</f>
        <v/>
      </c>
      <c r="AH116" s="193" t="str">
        <f aca="false">IF(OR(TRIM($B116&amp;$C116)="",NOT(ISNUMBER($D116))),"",SUMIFS($V$3:$V$1001,$AJ$3:$AJ$1001,$AJ116,$D$3:$D$1001,"&lt;"&amp;$D116))</f>
        <v/>
      </c>
      <c r="AI116" s="193" t="str">
        <f aca="false">IF(TRIM($B116&amp;$C116)="","",SUMIFS($V$3:$V$1001,$AJ$3:$AJ$1001,$AJ116))</f>
        <v/>
      </c>
      <c r="AJ116" s="197" t="str">
        <f aca="false">IF(TRIM($B116&amp;$C116)="","",TRIM($B116)&amp;"｜"&amp;TRIM($C116))</f>
        <v/>
      </c>
      <c r="AK116" s="193" t="str">
        <f aca="false">IF(TRIM($B116&amp;$C116)="","",MIN(N($N116),N($P116)))</f>
        <v/>
      </c>
      <c r="AL116" s="198" t="str">
        <f aca="false">IF(ISNUMBER($D116),YEAR($D116),"")</f>
        <v/>
      </c>
      <c r="AM116" s="198" t="str">
        <f aca="false">IF(OR(TRIM($B116&amp;$C116)="",NOT(ISNUMBER($D116)),NOT(ISNUMBER($E116))),"",IF($E116&lt;$D116,"",IF(IF($AD116="半年付",2,IF($AD116="季度付",4,IF($AD116="月付",12,IF($AD116="半月付",24,1))))=1,1,MAX(1,ROUND(($E116-$D116+1)/365*IF($AD116="半年付",2,IF($AD116="季度付",4,IF($AD116="月付",12,IF($AD116="半月付",24,1)))),0)))))</f>
        <v/>
      </c>
      <c r="AN116" s="198" t="str">
        <f aca="true">IF($AM116="","",MIN($AM116,MAX(0,INT((TODAY()-付款宽限天数-$D116)/(($E116-$D116+1)/$AM116))+1)))</f>
        <v/>
      </c>
    </row>
    <row r="117" customFormat="false" ht="24" hidden="false" customHeight="false" outlineLevel="0" collapsed="false">
      <c r="F117" s="188" t="str">
        <f aca="true">IF(TRIM($B117&amp;$C117)="","",IF(OR(ISNUMBER(SEARCH("未",$A117)),ISNUMBER(SEARCH("送出",$A117)),AND(TRIM($A117)="",NOT(ISNUMBER($D117)),N($G117)=0)),"【合同未回】","")&amp;IF(NOT(ISNUMBER($E117)),IF(OR(ISNUMBER(SEARCH("未",$A117)),ISNUMBER(SEARCH("送出",$A117)),AND(TRIM($A117)="",NOT(ISNUMBER($D117)),N($G117)=0)),"","【未填合同期】"),IF($E117&lt;TODAY(),"【已到期】",IF($E117-TODAY()&lt;=提醒天数,"【即将到期，剩余"&amp;($E117-TODAY())&amp;"天】","【正常】")))&amp;IF(OR($AC117="安装免保",$AC117="技术免保",$AC117="质保期内"),"【"&amp;$AC117&amp;"】",""))</f>
        <v/>
      </c>
      <c r="J117" s="192" t="str">
        <f aca="false">IF(OR(N($G117)=0,N($H117)=0),"",ROUND(N($G117)*N($H117)*IF(N($I117)=0,1,N($I117)),2))</f>
        <v/>
      </c>
      <c r="L117" s="192" t="str">
        <f aca="false">IF(TRIM($B117&amp;$C117)="","",IF(AND(N($J117)=0,N($K117)=0),"",ROUND(N($J117)+N($K117),2)))</f>
        <v/>
      </c>
      <c r="R117" s="192"/>
      <c r="S117" s="193" t="str">
        <f aca="false">IF(TRIM($B117&amp;$C117)="","",IF(N($N117)=0,"",MAX(0,MIN(N($N117)-N($P117),N($V117)))))</f>
        <v/>
      </c>
      <c r="T117" s="193" t="str">
        <f aca="false">IF(TRIM($B117&amp;$C117)="","",IF(N($P117)&lt;=N($N117),"",N($P117)-N($N117)))</f>
        <v/>
      </c>
      <c r="U117" s="193" t="str">
        <f aca="false">IF(OR(TRIM($B117&amp;$C117)="",$V117=""),"",MAX(0,N($V117))-N($S117))</f>
        <v/>
      </c>
      <c r="V117" s="193" t="str">
        <f aca="false">IF(TRIM($B117&amp;$C117)="","",IF(AND(N($L117)=0,N($P117)+N($Q117)+N($R117)=0),"",ROUND(N($L117)-N($P117)-N($Q117)-N($R117),2)))</f>
        <v/>
      </c>
      <c r="W117" s="194" t="str">
        <f aca="false">IF(TRIM($B117&amp;$C117)="","",IF(N($L117)=0,IF((N($P117)+N($Q117)+N($R117))=0,"—未填单价","未填单价，已收 "&amp;TEXT((N($P117)+N($Q117)+N($R117)),"#,##0.00")),IF(N($V117)&gt;0.005,"欠 "&amp;TEXT(N($V117),"#,##0.00")&amp;IF(N($S117)&gt;0,"（开票未到账 "&amp;TEXT(N($S117),"#,##0.00")&amp;"）","")&amp;IF(N($U117)&gt;0,"（未开票 "&amp;TEXT(N($U117),"#,##0.00")&amp;"）",""),IF(N($V117)&lt;-0.005,"多收 "&amp;TEXT(-N($V117),"#,##0.00"),"✔ 已结清")))&amp;IF(N($T117)&gt;0,"｜到账未开票 "&amp;TEXT(N($T117),"#,##0.00")&amp;"，待补票","")&amp;IF(N($Q117)&gt;0,"｜收现 "&amp;TEXT(N($Q117),"#,##0.00"),"")&amp;IF(N($R117)&gt;0,"｜收款不开票 "&amp;TEXT(N($R117),"#,##0.00"),""))</f>
        <v/>
      </c>
      <c r="X117" s="195"/>
      <c r="AB117" s="192" t="str">
        <f aca="false">IF(OR(N($N117)=0,N($AA117)=0),"",ROUND(N($N117)/(1+N($AA117))*N($AA117),2))</f>
        <v/>
      </c>
      <c r="AC117" s="195"/>
      <c r="AD117" s="188"/>
      <c r="AE117" s="197" t="str">
        <f aca="false">IF($AM117="","",IF($AM117=1,IF($AN117&gt;=1,"一次性·已到收款期","一次性·未到期"),$AD117&amp;" 第"&amp;$AN117&amp;"/"&amp;$AM117&amp;"期"))</f>
        <v/>
      </c>
      <c r="AF117" s="193" t="str">
        <f aca="false">IF(OR($AM117="",N($L117)=0),"",ROUND(N($J117)*$AN117/$AM117,2)+N($K117))</f>
        <v/>
      </c>
      <c r="AG117" s="193" t="str">
        <f aca="false">IF($AF117="","",MAX(0,ROUND($AF117-(N($P117)+N($Q117)+N($R117)),2)))</f>
        <v/>
      </c>
      <c r="AH117" s="193" t="str">
        <f aca="false">IF(OR(TRIM($B117&amp;$C117)="",NOT(ISNUMBER($D117))),"",SUMIFS($V$3:$V$1001,$AJ$3:$AJ$1001,$AJ117,$D$3:$D$1001,"&lt;"&amp;$D117))</f>
        <v/>
      </c>
      <c r="AI117" s="193" t="str">
        <f aca="false">IF(TRIM($B117&amp;$C117)="","",SUMIFS($V$3:$V$1001,$AJ$3:$AJ$1001,$AJ117))</f>
        <v/>
      </c>
      <c r="AJ117" s="197" t="str">
        <f aca="false">IF(TRIM($B117&amp;$C117)="","",TRIM($B117)&amp;"｜"&amp;TRIM($C117))</f>
        <v/>
      </c>
      <c r="AK117" s="193" t="str">
        <f aca="false">IF(TRIM($B117&amp;$C117)="","",MIN(N($N117),N($P117)))</f>
        <v/>
      </c>
      <c r="AL117" s="198" t="str">
        <f aca="false">IF(ISNUMBER($D117),YEAR($D117),"")</f>
        <v/>
      </c>
      <c r="AM117" s="198" t="str">
        <f aca="false">IF(OR(TRIM($B117&amp;$C117)="",NOT(ISNUMBER($D117)),NOT(ISNUMBER($E117))),"",IF($E117&lt;$D117,"",IF(IF($AD117="半年付",2,IF($AD117="季度付",4,IF($AD117="月付",12,IF($AD117="半月付",24,1))))=1,1,MAX(1,ROUND(($E117-$D117+1)/365*IF($AD117="半年付",2,IF($AD117="季度付",4,IF($AD117="月付",12,IF($AD117="半月付",24,1)))),0)))))</f>
        <v/>
      </c>
      <c r="AN117" s="198" t="str">
        <f aca="true">IF($AM117="","",MIN($AM117,MAX(0,INT((TODAY()-付款宽限天数-$D117)/(($E117-$D117+1)/$AM117))+1)))</f>
        <v/>
      </c>
    </row>
    <row r="118" customFormat="false" ht="24" hidden="false" customHeight="false" outlineLevel="0" collapsed="false">
      <c r="F118" s="188" t="str">
        <f aca="true">IF(TRIM($B118&amp;$C118)="","",IF(OR(ISNUMBER(SEARCH("未",$A118)),ISNUMBER(SEARCH("送出",$A118)),AND(TRIM($A118)="",NOT(ISNUMBER($D118)),N($G118)=0)),"【合同未回】","")&amp;IF(NOT(ISNUMBER($E118)),IF(OR(ISNUMBER(SEARCH("未",$A118)),ISNUMBER(SEARCH("送出",$A118)),AND(TRIM($A118)="",NOT(ISNUMBER($D118)),N($G118)=0)),"","【未填合同期】"),IF($E118&lt;TODAY(),"【已到期】",IF($E118-TODAY()&lt;=提醒天数,"【即将到期，剩余"&amp;($E118-TODAY())&amp;"天】","【正常】")))&amp;IF(OR($AC118="安装免保",$AC118="技术免保",$AC118="质保期内"),"【"&amp;$AC118&amp;"】",""))</f>
        <v/>
      </c>
      <c r="J118" s="192" t="str">
        <f aca="false">IF(OR(N($G118)=0,N($H118)=0),"",ROUND(N($G118)*N($H118)*IF(N($I118)=0,1,N($I118)),2))</f>
        <v/>
      </c>
      <c r="L118" s="192" t="str">
        <f aca="false">IF(TRIM($B118&amp;$C118)="","",IF(AND(N($J118)=0,N($K118)=0),"",ROUND(N($J118)+N($K118),2)))</f>
        <v/>
      </c>
      <c r="R118" s="192"/>
      <c r="S118" s="193" t="str">
        <f aca="false">IF(TRIM($B118&amp;$C118)="","",IF(N($N118)=0,"",MAX(0,MIN(N($N118)-N($P118),N($V118)))))</f>
        <v/>
      </c>
      <c r="T118" s="193" t="str">
        <f aca="false">IF(TRIM($B118&amp;$C118)="","",IF(N($P118)&lt;=N($N118),"",N($P118)-N($N118)))</f>
        <v/>
      </c>
      <c r="U118" s="193" t="str">
        <f aca="false">IF(OR(TRIM($B118&amp;$C118)="",$V118=""),"",MAX(0,N($V118))-N($S118))</f>
        <v/>
      </c>
      <c r="V118" s="193" t="str">
        <f aca="false">IF(TRIM($B118&amp;$C118)="","",IF(AND(N($L118)=0,N($P118)+N($Q118)+N($R118)=0),"",ROUND(N($L118)-N($P118)-N($Q118)-N($R118),2)))</f>
        <v/>
      </c>
      <c r="W118" s="194" t="str">
        <f aca="false">IF(TRIM($B118&amp;$C118)="","",IF(N($L118)=0,IF((N($P118)+N($Q118)+N($R118))=0,"—未填单价","未填单价，已收 "&amp;TEXT((N($P118)+N($Q118)+N($R118)),"#,##0.00")),IF(N($V118)&gt;0.005,"欠 "&amp;TEXT(N($V118),"#,##0.00")&amp;IF(N($S118)&gt;0,"（开票未到账 "&amp;TEXT(N($S118),"#,##0.00")&amp;"）","")&amp;IF(N($U118)&gt;0,"（未开票 "&amp;TEXT(N($U118),"#,##0.00")&amp;"）",""),IF(N($V118)&lt;-0.005,"多收 "&amp;TEXT(-N($V118),"#,##0.00"),"✔ 已结清")))&amp;IF(N($T118)&gt;0,"｜到账未开票 "&amp;TEXT(N($T118),"#,##0.00")&amp;"，待补票","")&amp;IF(N($Q118)&gt;0,"｜收现 "&amp;TEXT(N($Q118),"#,##0.00"),"")&amp;IF(N($R118)&gt;0,"｜收款不开票 "&amp;TEXT(N($R118),"#,##0.00"),""))</f>
        <v/>
      </c>
      <c r="X118" s="195"/>
      <c r="AB118" s="192" t="str">
        <f aca="false">IF(OR(N($N118)=0,N($AA118)=0),"",ROUND(N($N118)/(1+N($AA118))*N($AA118),2))</f>
        <v/>
      </c>
      <c r="AC118" s="195"/>
      <c r="AD118" s="188"/>
      <c r="AE118" s="197" t="str">
        <f aca="false">IF($AM118="","",IF($AM118=1,IF($AN118&gt;=1,"一次性·已到收款期","一次性·未到期"),$AD118&amp;" 第"&amp;$AN118&amp;"/"&amp;$AM118&amp;"期"))</f>
        <v/>
      </c>
      <c r="AF118" s="193" t="str">
        <f aca="false">IF(OR($AM118="",N($L118)=0),"",ROUND(N($J118)*$AN118/$AM118,2)+N($K118))</f>
        <v/>
      </c>
      <c r="AG118" s="193" t="str">
        <f aca="false">IF($AF118="","",MAX(0,ROUND($AF118-(N($P118)+N($Q118)+N($R118)),2)))</f>
        <v/>
      </c>
      <c r="AH118" s="193" t="str">
        <f aca="false">IF(OR(TRIM($B118&amp;$C118)="",NOT(ISNUMBER($D118))),"",SUMIFS($V$3:$V$1001,$AJ$3:$AJ$1001,$AJ118,$D$3:$D$1001,"&lt;"&amp;$D118))</f>
        <v/>
      </c>
      <c r="AI118" s="193" t="str">
        <f aca="false">IF(TRIM($B118&amp;$C118)="","",SUMIFS($V$3:$V$1001,$AJ$3:$AJ$1001,$AJ118))</f>
        <v/>
      </c>
      <c r="AJ118" s="197" t="str">
        <f aca="false">IF(TRIM($B118&amp;$C118)="","",TRIM($B118)&amp;"｜"&amp;TRIM($C118))</f>
        <v/>
      </c>
      <c r="AK118" s="193" t="str">
        <f aca="false">IF(TRIM($B118&amp;$C118)="","",MIN(N($N118),N($P118)))</f>
        <v/>
      </c>
      <c r="AL118" s="198" t="str">
        <f aca="false">IF(ISNUMBER($D118),YEAR($D118),"")</f>
        <v/>
      </c>
      <c r="AM118" s="198" t="str">
        <f aca="false">IF(OR(TRIM($B118&amp;$C118)="",NOT(ISNUMBER($D118)),NOT(ISNUMBER($E118))),"",IF($E118&lt;$D118,"",IF(IF($AD118="半年付",2,IF($AD118="季度付",4,IF($AD118="月付",12,IF($AD118="半月付",24,1))))=1,1,MAX(1,ROUND(($E118-$D118+1)/365*IF($AD118="半年付",2,IF($AD118="季度付",4,IF($AD118="月付",12,IF($AD118="半月付",24,1)))),0)))))</f>
        <v/>
      </c>
      <c r="AN118" s="198" t="str">
        <f aca="true">IF($AM118="","",MIN($AM118,MAX(0,INT((TODAY()-付款宽限天数-$D118)/(($E118-$D118+1)/$AM118))+1)))</f>
        <v/>
      </c>
    </row>
    <row r="119" customFormat="false" ht="24" hidden="false" customHeight="false" outlineLevel="0" collapsed="false">
      <c r="F119" s="188" t="str">
        <f aca="true">IF(TRIM($B119&amp;$C119)="","",IF(OR(ISNUMBER(SEARCH("未",$A119)),ISNUMBER(SEARCH("送出",$A119)),AND(TRIM($A119)="",NOT(ISNUMBER($D119)),N($G119)=0)),"【合同未回】","")&amp;IF(NOT(ISNUMBER($E119)),IF(OR(ISNUMBER(SEARCH("未",$A119)),ISNUMBER(SEARCH("送出",$A119)),AND(TRIM($A119)="",NOT(ISNUMBER($D119)),N($G119)=0)),"","【未填合同期】"),IF($E119&lt;TODAY(),"【已到期】",IF($E119-TODAY()&lt;=提醒天数,"【即将到期，剩余"&amp;($E119-TODAY())&amp;"天】","【正常】")))&amp;IF(OR($AC119="安装免保",$AC119="技术免保",$AC119="质保期内"),"【"&amp;$AC119&amp;"】",""))</f>
        <v/>
      </c>
      <c r="J119" s="192" t="str">
        <f aca="false">IF(OR(N($G119)=0,N($H119)=0),"",ROUND(N($G119)*N($H119)*IF(N($I119)=0,1,N($I119)),2))</f>
        <v/>
      </c>
      <c r="L119" s="192" t="str">
        <f aca="false">IF(TRIM($B119&amp;$C119)="","",IF(AND(N($J119)=0,N($K119)=0),"",ROUND(N($J119)+N($K119),2)))</f>
        <v/>
      </c>
      <c r="R119" s="192"/>
      <c r="S119" s="193" t="str">
        <f aca="false">IF(TRIM($B119&amp;$C119)="","",IF(N($N119)=0,"",MAX(0,MIN(N($N119)-N($P119),N($V119)))))</f>
        <v/>
      </c>
      <c r="T119" s="193" t="str">
        <f aca="false">IF(TRIM($B119&amp;$C119)="","",IF(N($P119)&lt;=N($N119),"",N($P119)-N($N119)))</f>
        <v/>
      </c>
      <c r="U119" s="193" t="str">
        <f aca="false">IF(OR(TRIM($B119&amp;$C119)="",$V119=""),"",MAX(0,N($V119))-N($S119))</f>
        <v/>
      </c>
      <c r="V119" s="193" t="str">
        <f aca="false">IF(TRIM($B119&amp;$C119)="","",IF(AND(N($L119)=0,N($P119)+N($Q119)+N($R119)=0),"",ROUND(N($L119)-N($P119)-N($Q119)-N($R119),2)))</f>
        <v/>
      </c>
      <c r="W119" s="194" t="str">
        <f aca="false">IF(TRIM($B119&amp;$C119)="","",IF(N($L119)=0,IF((N($P119)+N($Q119)+N($R119))=0,"—未填单价","未填单价，已收 "&amp;TEXT((N($P119)+N($Q119)+N($R119)),"#,##0.00")),IF(N($V119)&gt;0.005,"欠 "&amp;TEXT(N($V119),"#,##0.00")&amp;IF(N($S119)&gt;0,"（开票未到账 "&amp;TEXT(N($S119),"#,##0.00")&amp;"）","")&amp;IF(N($U119)&gt;0,"（未开票 "&amp;TEXT(N($U119),"#,##0.00")&amp;"）",""),IF(N($V119)&lt;-0.005,"多收 "&amp;TEXT(-N($V119),"#,##0.00"),"✔ 已结清")))&amp;IF(N($T119)&gt;0,"｜到账未开票 "&amp;TEXT(N($T119),"#,##0.00")&amp;"，待补票","")&amp;IF(N($Q119)&gt;0,"｜收现 "&amp;TEXT(N($Q119),"#,##0.00"),"")&amp;IF(N($R119)&gt;0,"｜收款不开票 "&amp;TEXT(N($R119),"#,##0.00"),""))</f>
        <v/>
      </c>
      <c r="X119" s="195"/>
      <c r="AB119" s="192" t="str">
        <f aca="false">IF(OR(N($N119)=0,N($AA119)=0),"",ROUND(N($N119)/(1+N($AA119))*N($AA119),2))</f>
        <v/>
      </c>
      <c r="AC119" s="195"/>
      <c r="AD119" s="188"/>
      <c r="AE119" s="197" t="str">
        <f aca="false">IF($AM119="","",IF($AM119=1,IF($AN119&gt;=1,"一次性·已到收款期","一次性·未到期"),$AD119&amp;" 第"&amp;$AN119&amp;"/"&amp;$AM119&amp;"期"))</f>
        <v/>
      </c>
      <c r="AF119" s="193" t="str">
        <f aca="false">IF(OR($AM119="",N($L119)=0),"",ROUND(N($J119)*$AN119/$AM119,2)+N($K119))</f>
        <v/>
      </c>
      <c r="AG119" s="193" t="str">
        <f aca="false">IF($AF119="","",MAX(0,ROUND($AF119-(N($P119)+N($Q119)+N($R119)),2)))</f>
        <v/>
      </c>
      <c r="AH119" s="193" t="str">
        <f aca="false">IF(OR(TRIM($B119&amp;$C119)="",NOT(ISNUMBER($D119))),"",SUMIFS($V$3:$V$1001,$AJ$3:$AJ$1001,$AJ119,$D$3:$D$1001,"&lt;"&amp;$D119))</f>
        <v/>
      </c>
      <c r="AI119" s="193" t="str">
        <f aca="false">IF(TRIM($B119&amp;$C119)="","",SUMIFS($V$3:$V$1001,$AJ$3:$AJ$1001,$AJ119))</f>
        <v/>
      </c>
      <c r="AJ119" s="197" t="str">
        <f aca="false">IF(TRIM($B119&amp;$C119)="","",TRIM($B119)&amp;"｜"&amp;TRIM($C119))</f>
        <v/>
      </c>
      <c r="AK119" s="193" t="str">
        <f aca="false">IF(TRIM($B119&amp;$C119)="","",MIN(N($N119),N($P119)))</f>
        <v/>
      </c>
      <c r="AL119" s="198" t="str">
        <f aca="false">IF(ISNUMBER($D119),YEAR($D119),"")</f>
        <v/>
      </c>
      <c r="AM119" s="198" t="str">
        <f aca="false">IF(OR(TRIM($B119&amp;$C119)="",NOT(ISNUMBER($D119)),NOT(ISNUMBER($E119))),"",IF($E119&lt;$D119,"",IF(IF($AD119="半年付",2,IF($AD119="季度付",4,IF($AD119="月付",12,IF($AD119="半月付",24,1))))=1,1,MAX(1,ROUND(($E119-$D119+1)/365*IF($AD119="半年付",2,IF($AD119="季度付",4,IF($AD119="月付",12,IF($AD119="半月付",24,1)))),0)))))</f>
        <v/>
      </c>
      <c r="AN119" s="198" t="str">
        <f aca="true">IF($AM119="","",MIN($AM119,MAX(0,INT((TODAY()-付款宽限天数-$D119)/(($E119-$D119+1)/$AM119))+1)))</f>
        <v/>
      </c>
    </row>
    <row r="120" customFormat="false" ht="24" hidden="false" customHeight="false" outlineLevel="0" collapsed="false">
      <c r="F120" s="188" t="str">
        <f aca="true">IF(TRIM($B120&amp;$C120)="","",IF(OR(ISNUMBER(SEARCH("未",$A120)),ISNUMBER(SEARCH("送出",$A120)),AND(TRIM($A120)="",NOT(ISNUMBER($D120)),N($G120)=0)),"【合同未回】","")&amp;IF(NOT(ISNUMBER($E120)),IF(OR(ISNUMBER(SEARCH("未",$A120)),ISNUMBER(SEARCH("送出",$A120)),AND(TRIM($A120)="",NOT(ISNUMBER($D120)),N($G120)=0)),"","【未填合同期】"),IF($E120&lt;TODAY(),"【已到期】",IF($E120-TODAY()&lt;=提醒天数,"【即将到期，剩余"&amp;($E120-TODAY())&amp;"天】","【正常】")))&amp;IF(OR($AC120="安装免保",$AC120="技术免保",$AC120="质保期内"),"【"&amp;$AC120&amp;"】",""))</f>
        <v/>
      </c>
      <c r="J120" s="192" t="str">
        <f aca="false">IF(OR(N($G120)=0,N($H120)=0),"",ROUND(N($G120)*N($H120)*IF(N($I120)=0,1,N($I120)),2))</f>
        <v/>
      </c>
      <c r="L120" s="192" t="str">
        <f aca="false">IF(TRIM($B120&amp;$C120)="","",IF(AND(N($J120)=0,N($K120)=0),"",ROUND(N($J120)+N($K120),2)))</f>
        <v/>
      </c>
      <c r="R120" s="192"/>
      <c r="S120" s="193" t="str">
        <f aca="false">IF(TRIM($B120&amp;$C120)="","",IF(N($N120)=0,"",MAX(0,MIN(N($N120)-N($P120),N($V120)))))</f>
        <v/>
      </c>
      <c r="T120" s="193" t="str">
        <f aca="false">IF(TRIM($B120&amp;$C120)="","",IF(N($P120)&lt;=N($N120),"",N($P120)-N($N120)))</f>
        <v/>
      </c>
      <c r="U120" s="193" t="str">
        <f aca="false">IF(OR(TRIM($B120&amp;$C120)="",$V120=""),"",MAX(0,N($V120))-N($S120))</f>
        <v/>
      </c>
      <c r="V120" s="193" t="str">
        <f aca="false">IF(TRIM($B120&amp;$C120)="","",IF(AND(N($L120)=0,N($P120)+N($Q120)+N($R120)=0),"",ROUND(N($L120)-N($P120)-N($Q120)-N($R120),2)))</f>
        <v/>
      </c>
      <c r="W120" s="194" t="str">
        <f aca="false">IF(TRIM($B120&amp;$C120)="","",IF(N($L120)=0,IF((N($P120)+N($Q120)+N($R120))=0,"—未填单价","未填单价，已收 "&amp;TEXT((N($P120)+N($Q120)+N($R120)),"#,##0.00")),IF(N($V120)&gt;0.005,"欠 "&amp;TEXT(N($V120),"#,##0.00")&amp;IF(N($S120)&gt;0,"（开票未到账 "&amp;TEXT(N($S120),"#,##0.00")&amp;"）","")&amp;IF(N($U120)&gt;0,"（未开票 "&amp;TEXT(N($U120),"#,##0.00")&amp;"）",""),IF(N($V120)&lt;-0.005,"多收 "&amp;TEXT(-N($V120),"#,##0.00"),"✔ 已结清")))&amp;IF(N($T120)&gt;0,"｜到账未开票 "&amp;TEXT(N($T120),"#,##0.00")&amp;"，待补票","")&amp;IF(N($Q120)&gt;0,"｜收现 "&amp;TEXT(N($Q120),"#,##0.00"),"")&amp;IF(N($R120)&gt;0,"｜收款不开票 "&amp;TEXT(N($R120),"#,##0.00"),""))</f>
        <v/>
      </c>
      <c r="X120" s="195"/>
      <c r="AB120" s="192" t="str">
        <f aca="false">IF(OR(N($N120)=0,N($AA120)=0),"",ROUND(N($N120)/(1+N($AA120))*N($AA120),2))</f>
        <v/>
      </c>
      <c r="AC120" s="195"/>
      <c r="AD120" s="188"/>
      <c r="AE120" s="197" t="str">
        <f aca="false">IF($AM120="","",IF($AM120=1,IF($AN120&gt;=1,"一次性·已到收款期","一次性·未到期"),$AD120&amp;" 第"&amp;$AN120&amp;"/"&amp;$AM120&amp;"期"))</f>
        <v/>
      </c>
      <c r="AF120" s="193" t="str">
        <f aca="false">IF(OR($AM120="",N($L120)=0),"",ROUND(N($J120)*$AN120/$AM120,2)+N($K120))</f>
        <v/>
      </c>
      <c r="AG120" s="193" t="str">
        <f aca="false">IF($AF120="","",MAX(0,ROUND($AF120-(N($P120)+N($Q120)+N($R120)),2)))</f>
        <v/>
      </c>
      <c r="AH120" s="193" t="str">
        <f aca="false">IF(OR(TRIM($B120&amp;$C120)="",NOT(ISNUMBER($D120))),"",SUMIFS($V$3:$V$1001,$AJ$3:$AJ$1001,$AJ120,$D$3:$D$1001,"&lt;"&amp;$D120))</f>
        <v/>
      </c>
      <c r="AI120" s="193" t="str">
        <f aca="false">IF(TRIM($B120&amp;$C120)="","",SUMIFS($V$3:$V$1001,$AJ$3:$AJ$1001,$AJ120))</f>
        <v/>
      </c>
      <c r="AJ120" s="197" t="str">
        <f aca="false">IF(TRIM($B120&amp;$C120)="","",TRIM($B120)&amp;"｜"&amp;TRIM($C120))</f>
        <v/>
      </c>
      <c r="AK120" s="193" t="str">
        <f aca="false">IF(TRIM($B120&amp;$C120)="","",MIN(N($N120),N($P120)))</f>
        <v/>
      </c>
      <c r="AL120" s="198" t="str">
        <f aca="false">IF(ISNUMBER($D120),YEAR($D120),"")</f>
        <v/>
      </c>
      <c r="AM120" s="198" t="str">
        <f aca="false">IF(OR(TRIM($B120&amp;$C120)="",NOT(ISNUMBER($D120)),NOT(ISNUMBER($E120))),"",IF($E120&lt;$D120,"",IF(IF($AD120="半年付",2,IF($AD120="季度付",4,IF($AD120="月付",12,IF($AD120="半月付",24,1))))=1,1,MAX(1,ROUND(($E120-$D120+1)/365*IF($AD120="半年付",2,IF($AD120="季度付",4,IF($AD120="月付",12,IF($AD120="半月付",24,1)))),0)))))</f>
        <v/>
      </c>
      <c r="AN120" s="198" t="str">
        <f aca="true">IF($AM120="","",MIN($AM120,MAX(0,INT((TODAY()-付款宽限天数-$D120)/(($E120-$D120+1)/$AM120))+1)))</f>
        <v/>
      </c>
    </row>
    <row r="121" customFormat="false" ht="24" hidden="false" customHeight="false" outlineLevel="0" collapsed="false">
      <c r="F121" s="188" t="str">
        <f aca="true">IF(TRIM($B121&amp;$C121)="","",IF(OR(ISNUMBER(SEARCH("未",$A121)),ISNUMBER(SEARCH("送出",$A121)),AND(TRIM($A121)="",NOT(ISNUMBER($D121)),N($G121)=0)),"【合同未回】","")&amp;IF(NOT(ISNUMBER($E121)),IF(OR(ISNUMBER(SEARCH("未",$A121)),ISNUMBER(SEARCH("送出",$A121)),AND(TRIM($A121)="",NOT(ISNUMBER($D121)),N($G121)=0)),"","【未填合同期】"),IF($E121&lt;TODAY(),"【已到期】",IF($E121-TODAY()&lt;=提醒天数,"【即将到期，剩余"&amp;($E121-TODAY())&amp;"天】","【正常】")))&amp;IF(OR($AC121="安装免保",$AC121="技术免保",$AC121="质保期内"),"【"&amp;$AC121&amp;"】",""))</f>
        <v/>
      </c>
      <c r="J121" s="192" t="str">
        <f aca="false">IF(OR(N($G121)=0,N($H121)=0),"",ROUND(N($G121)*N($H121)*IF(N($I121)=0,1,N($I121)),2))</f>
        <v/>
      </c>
      <c r="L121" s="192" t="str">
        <f aca="false">IF(TRIM($B121&amp;$C121)="","",IF(AND(N($J121)=0,N($K121)=0),"",ROUND(N($J121)+N($K121),2)))</f>
        <v/>
      </c>
      <c r="R121" s="192"/>
      <c r="S121" s="193" t="str">
        <f aca="false">IF(TRIM($B121&amp;$C121)="","",IF(N($N121)=0,"",MAX(0,MIN(N($N121)-N($P121),N($V121)))))</f>
        <v/>
      </c>
      <c r="T121" s="193" t="str">
        <f aca="false">IF(TRIM($B121&amp;$C121)="","",IF(N($P121)&lt;=N($N121),"",N($P121)-N($N121)))</f>
        <v/>
      </c>
      <c r="U121" s="193" t="str">
        <f aca="false">IF(OR(TRIM($B121&amp;$C121)="",$V121=""),"",MAX(0,N($V121))-N($S121))</f>
        <v/>
      </c>
      <c r="V121" s="193" t="str">
        <f aca="false">IF(TRIM($B121&amp;$C121)="","",IF(AND(N($L121)=0,N($P121)+N($Q121)+N($R121)=0),"",ROUND(N($L121)-N($P121)-N($Q121)-N($R121),2)))</f>
        <v/>
      </c>
      <c r="W121" s="194" t="str">
        <f aca="false">IF(TRIM($B121&amp;$C121)="","",IF(N($L121)=0,IF((N($P121)+N($Q121)+N($R121))=0,"—未填单价","未填单价，已收 "&amp;TEXT((N($P121)+N($Q121)+N($R121)),"#,##0.00")),IF(N($V121)&gt;0.005,"欠 "&amp;TEXT(N($V121),"#,##0.00")&amp;IF(N($S121)&gt;0,"（开票未到账 "&amp;TEXT(N($S121),"#,##0.00")&amp;"）","")&amp;IF(N($U121)&gt;0,"（未开票 "&amp;TEXT(N($U121),"#,##0.00")&amp;"）",""),IF(N($V121)&lt;-0.005,"多收 "&amp;TEXT(-N($V121),"#,##0.00"),"✔ 已结清")))&amp;IF(N($T121)&gt;0,"｜到账未开票 "&amp;TEXT(N($T121),"#,##0.00")&amp;"，待补票","")&amp;IF(N($Q121)&gt;0,"｜收现 "&amp;TEXT(N($Q121),"#,##0.00"),"")&amp;IF(N($R121)&gt;0,"｜收款不开票 "&amp;TEXT(N($R121),"#,##0.00"),""))</f>
        <v/>
      </c>
      <c r="X121" s="195"/>
      <c r="AB121" s="192" t="str">
        <f aca="false">IF(OR(N($N121)=0,N($AA121)=0),"",ROUND(N($N121)/(1+N($AA121))*N($AA121),2))</f>
        <v/>
      </c>
      <c r="AC121" s="195"/>
      <c r="AD121" s="188"/>
      <c r="AE121" s="197" t="str">
        <f aca="false">IF($AM121="","",IF($AM121=1,IF($AN121&gt;=1,"一次性·已到收款期","一次性·未到期"),$AD121&amp;" 第"&amp;$AN121&amp;"/"&amp;$AM121&amp;"期"))</f>
        <v/>
      </c>
      <c r="AF121" s="193" t="str">
        <f aca="false">IF(OR($AM121="",N($L121)=0),"",ROUND(N($J121)*$AN121/$AM121,2)+N($K121))</f>
        <v/>
      </c>
      <c r="AG121" s="193" t="str">
        <f aca="false">IF($AF121="","",MAX(0,ROUND($AF121-(N($P121)+N($Q121)+N($R121)),2)))</f>
        <v/>
      </c>
      <c r="AH121" s="193" t="str">
        <f aca="false">IF(OR(TRIM($B121&amp;$C121)="",NOT(ISNUMBER($D121))),"",SUMIFS($V$3:$V$1001,$AJ$3:$AJ$1001,$AJ121,$D$3:$D$1001,"&lt;"&amp;$D121))</f>
        <v/>
      </c>
      <c r="AI121" s="193" t="str">
        <f aca="false">IF(TRIM($B121&amp;$C121)="","",SUMIFS($V$3:$V$1001,$AJ$3:$AJ$1001,$AJ121))</f>
        <v/>
      </c>
      <c r="AJ121" s="197" t="str">
        <f aca="false">IF(TRIM($B121&amp;$C121)="","",TRIM($B121)&amp;"｜"&amp;TRIM($C121))</f>
        <v/>
      </c>
      <c r="AK121" s="193" t="str">
        <f aca="false">IF(TRIM($B121&amp;$C121)="","",MIN(N($N121),N($P121)))</f>
        <v/>
      </c>
      <c r="AL121" s="198" t="str">
        <f aca="false">IF(ISNUMBER($D121),YEAR($D121),"")</f>
        <v/>
      </c>
      <c r="AM121" s="198" t="str">
        <f aca="false">IF(OR(TRIM($B121&amp;$C121)="",NOT(ISNUMBER($D121)),NOT(ISNUMBER($E121))),"",IF($E121&lt;$D121,"",IF(IF($AD121="半年付",2,IF($AD121="季度付",4,IF($AD121="月付",12,IF($AD121="半月付",24,1))))=1,1,MAX(1,ROUND(($E121-$D121+1)/365*IF($AD121="半年付",2,IF($AD121="季度付",4,IF($AD121="月付",12,IF($AD121="半月付",24,1)))),0)))))</f>
        <v/>
      </c>
      <c r="AN121" s="198" t="str">
        <f aca="true">IF($AM121="","",MIN($AM121,MAX(0,INT((TODAY()-付款宽限天数-$D121)/(($E121-$D121+1)/$AM121))+1)))</f>
        <v/>
      </c>
    </row>
    <row r="122" customFormat="false" ht="24" hidden="false" customHeight="false" outlineLevel="0" collapsed="false">
      <c r="F122" s="188" t="str">
        <f aca="true">IF(TRIM($B122&amp;$C122)="","",IF(OR(ISNUMBER(SEARCH("未",$A122)),ISNUMBER(SEARCH("送出",$A122)),AND(TRIM($A122)="",NOT(ISNUMBER($D122)),N($G122)=0)),"【合同未回】","")&amp;IF(NOT(ISNUMBER($E122)),IF(OR(ISNUMBER(SEARCH("未",$A122)),ISNUMBER(SEARCH("送出",$A122)),AND(TRIM($A122)="",NOT(ISNUMBER($D122)),N($G122)=0)),"","【未填合同期】"),IF($E122&lt;TODAY(),"【已到期】",IF($E122-TODAY()&lt;=提醒天数,"【即将到期，剩余"&amp;($E122-TODAY())&amp;"天】","【正常】")))&amp;IF(OR($AC122="安装免保",$AC122="技术免保",$AC122="质保期内"),"【"&amp;$AC122&amp;"】",""))</f>
        <v/>
      </c>
      <c r="J122" s="192" t="str">
        <f aca="false">IF(OR(N($G122)=0,N($H122)=0),"",ROUND(N($G122)*N($H122)*IF(N($I122)=0,1,N($I122)),2))</f>
        <v/>
      </c>
      <c r="L122" s="192" t="str">
        <f aca="false">IF(TRIM($B122&amp;$C122)="","",IF(AND(N($J122)=0,N($K122)=0),"",ROUND(N($J122)+N($K122),2)))</f>
        <v/>
      </c>
      <c r="R122" s="192"/>
      <c r="S122" s="193" t="str">
        <f aca="false">IF(TRIM($B122&amp;$C122)="","",IF(N($N122)=0,"",MAX(0,MIN(N($N122)-N($P122),N($V122)))))</f>
        <v/>
      </c>
      <c r="T122" s="193" t="str">
        <f aca="false">IF(TRIM($B122&amp;$C122)="","",IF(N($P122)&lt;=N($N122),"",N($P122)-N($N122)))</f>
        <v/>
      </c>
      <c r="U122" s="193" t="str">
        <f aca="false">IF(OR(TRIM($B122&amp;$C122)="",$V122=""),"",MAX(0,N($V122))-N($S122))</f>
        <v/>
      </c>
      <c r="V122" s="193" t="str">
        <f aca="false">IF(TRIM($B122&amp;$C122)="","",IF(AND(N($L122)=0,N($P122)+N($Q122)+N($R122)=0),"",ROUND(N($L122)-N($P122)-N($Q122)-N($R122),2)))</f>
        <v/>
      </c>
      <c r="W122" s="194" t="str">
        <f aca="false">IF(TRIM($B122&amp;$C122)="","",IF(N($L122)=0,IF((N($P122)+N($Q122)+N($R122))=0,"—未填单价","未填单价，已收 "&amp;TEXT((N($P122)+N($Q122)+N($R122)),"#,##0.00")),IF(N($V122)&gt;0.005,"欠 "&amp;TEXT(N($V122),"#,##0.00")&amp;IF(N($S122)&gt;0,"（开票未到账 "&amp;TEXT(N($S122),"#,##0.00")&amp;"）","")&amp;IF(N($U122)&gt;0,"（未开票 "&amp;TEXT(N($U122),"#,##0.00")&amp;"）",""),IF(N($V122)&lt;-0.005,"多收 "&amp;TEXT(-N($V122),"#,##0.00"),"✔ 已结清")))&amp;IF(N($T122)&gt;0,"｜到账未开票 "&amp;TEXT(N($T122),"#,##0.00")&amp;"，待补票","")&amp;IF(N($Q122)&gt;0,"｜收现 "&amp;TEXT(N($Q122),"#,##0.00"),"")&amp;IF(N($R122)&gt;0,"｜收款不开票 "&amp;TEXT(N($R122),"#,##0.00"),""))</f>
        <v/>
      </c>
      <c r="X122" s="195"/>
      <c r="AB122" s="192" t="str">
        <f aca="false">IF(OR(N($N122)=0,N($AA122)=0),"",ROUND(N($N122)/(1+N($AA122))*N($AA122),2))</f>
        <v/>
      </c>
      <c r="AC122" s="195"/>
      <c r="AD122" s="188"/>
      <c r="AE122" s="197" t="str">
        <f aca="false">IF($AM122="","",IF($AM122=1,IF($AN122&gt;=1,"一次性·已到收款期","一次性·未到期"),$AD122&amp;" 第"&amp;$AN122&amp;"/"&amp;$AM122&amp;"期"))</f>
        <v/>
      </c>
      <c r="AF122" s="193" t="str">
        <f aca="false">IF(OR($AM122="",N($L122)=0),"",ROUND(N($J122)*$AN122/$AM122,2)+N($K122))</f>
        <v/>
      </c>
      <c r="AG122" s="193" t="str">
        <f aca="false">IF($AF122="","",MAX(0,ROUND($AF122-(N($P122)+N($Q122)+N($R122)),2)))</f>
        <v/>
      </c>
      <c r="AH122" s="193" t="str">
        <f aca="false">IF(OR(TRIM($B122&amp;$C122)="",NOT(ISNUMBER($D122))),"",SUMIFS($V$3:$V$1001,$AJ$3:$AJ$1001,$AJ122,$D$3:$D$1001,"&lt;"&amp;$D122))</f>
        <v/>
      </c>
      <c r="AI122" s="193" t="str">
        <f aca="false">IF(TRIM($B122&amp;$C122)="","",SUMIFS($V$3:$V$1001,$AJ$3:$AJ$1001,$AJ122))</f>
        <v/>
      </c>
      <c r="AJ122" s="197" t="str">
        <f aca="false">IF(TRIM($B122&amp;$C122)="","",TRIM($B122)&amp;"｜"&amp;TRIM($C122))</f>
        <v/>
      </c>
      <c r="AK122" s="193" t="str">
        <f aca="false">IF(TRIM($B122&amp;$C122)="","",MIN(N($N122),N($P122)))</f>
        <v/>
      </c>
      <c r="AL122" s="198" t="str">
        <f aca="false">IF(ISNUMBER($D122),YEAR($D122),"")</f>
        <v/>
      </c>
      <c r="AM122" s="198" t="str">
        <f aca="false">IF(OR(TRIM($B122&amp;$C122)="",NOT(ISNUMBER($D122)),NOT(ISNUMBER($E122))),"",IF($E122&lt;$D122,"",IF(IF($AD122="半年付",2,IF($AD122="季度付",4,IF($AD122="月付",12,IF($AD122="半月付",24,1))))=1,1,MAX(1,ROUND(($E122-$D122+1)/365*IF($AD122="半年付",2,IF($AD122="季度付",4,IF($AD122="月付",12,IF($AD122="半月付",24,1)))),0)))))</f>
        <v/>
      </c>
      <c r="AN122" s="198" t="str">
        <f aca="true">IF($AM122="","",MIN($AM122,MAX(0,INT((TODAY()-付款宽限天数-$D122)/(($E122-$D122+1)/$AM122))+1)))</f>
        <v/>
      </c>
    </row>
    <row r="123" customFormat="false" ht="24" hidden="false" customHeight="false" outlineLevel="0" collapsed="false">
      <c r="F123" s="188" t="str">
        <f aca="true">IF(TRIM($B123&amp;$C123)="","",IF(OR(ISNUMBER(SEARCH("未",$A123)),ISNUMBER(SEARCH("送出",$A123)),AND(TRIM($A123)="",NOT(ISNUMBER($D123)),N($G123)=0)),"【合同未回】","")&amp;IF(NOT(ISNUMBER($E123)),IF(OR(ISNUMBER(SEARCH("未",$A123)),ISNUMBER(SEARCH("送出",$A123)),AND(TRIM($A123)="",NOT(ISNUMBER($D123)),N($G123)=0)),"","【未填合同期】"),IF($E123&lt;TODAY(),"【已到期】",IF($E123-TODAY()&lt;=提醒天数,"【即将到期，剩余"&amp;($E123-TODAY())&amp;"天】","【正常】")))&amp;IF(OR($AC123="安装免保",$AC123="技术免保",$AC123="质保期内"),"【"&amp;$AC123&amp;"】",""))</f>
        <v/>
      </c>
      <c r="J123" s="192" t="str">
        <f aca="false">IF(OR(N($G123)=0,N($H123)=0),"",ROUND(N($G123)*N($H123)*IF(N($I123)=0,1,N($I123)),2))</f>
        <v/>
      </c>
      <c r="L123" s="192" t="str">
        <f aca="false">IF(TRIM($B123&amp;$C123)="","",IF(AND(N($J123)=0,N($K123)=0),"",ROUND(N($J123)+N($K123),2)))</f>
        <v/>
      </c>
      <c r="R123" s="192"/>
      <c r="S123" s="193" t="str">
        <f aca="false">IF(TRIM($B123&amp;$C123)="","",IF(N($N123)=0,"",MAX(0,MIN(N($N123)-N($P123),N($V123)))))</f>
        <v/>
      </c>
      <c r="T123" s="193" t="str">
        <f aca="false">IF(TRIM($B123&amp;$C123)="","",IF(N($P123)&lt;=N($N123),"",N($P123)-N($N123)))</f>
        <v/>
      </c>
      <c r="U123" s="193" t="str">
        <f aca="false">IF(OR(TRIM($B123&amp;$C123)="",$V123=""),"",MAX(0,N($V123))-N($S123))</f>
        <v/>
      </c>
      <c r="V123" s="193" t="str">
        <f aca="false">IF(TRIM($B123&amp;$C123)="","",IF(AND(N($L123)=0,N($P123)+N($Q123)+N($R123)=0),"",ROUND(N($L123)-N($P123)-N($Q123)-N($R123),2)))</f>
        <v/>
      </c>
      <c r="W123" s="194" t="str">
        <f aca="false">IF(TRIM($B123&amp;$C123)="","",IF(N($L123)=0,IF((N($P123)+N($Q123)+N($R123))=0,"—未填单价","未填单价，已收 "&amp;TEXT((N($P123)+N($Q123)+N($R123)),"#,##0.00")),IF(N($V123)&gt;0.005,"欠 "&amp;TEXT(N($V123),"#,##0.00")&amp;IF(N($S123)&gt;0,"（开票未到账 "&amp;TEXT(N($S123),"#,##0.00")&amp;"）","")&amp;IF(N($U123)&gt;0,"（未开票 "&amp;TEXT(N($U123),"#,##0.00")&amp;"）",""),IF(N($V123)&lt;-0.005,"多收 "&amp;TEXT(-N($V123),"#,##0.00"),"✔ 已结清")))&amp;IF(N($T123)&gt;0,"｜到账未开票 "&amp;TEXT(N($T123),"#,##0.00")&amp;"，待补票","")&amp;IF(N($Q123)&gt;0,"｜收现 "&amp;TEXT(N($Q123),"#,##0.00"),"")&amp;IF(N($R123)&gt;0,"｜收款不开票 "&amp;TEXT(N($R123),"#,##0.00"),""))</f>
        <v/>
      </c>
      <c r="X123" s="195"/>
      <c r="AB123" s="192" t="str">
        <f aca="false">IF(OR(N($N123)=0,N($AA123)=0),"",ROUND(N($N123)/(1+N($AA123))*N($AA123),2))</f>
        <v/>
      </c>
      <c r="AC123" s="195"/>
      <c r="AD123" s="188"/>
      <c r="AE123" s="197" t="str">
        <f aca="false">IF($AM123="","",IF($AM123=1,IF($AN123&gt;=1,"一次性·已到收款期","一次性·未到期"),$AD123&amp;" 第"&amp;$AN123&amp;"/"&amp;$AM123&amp;"期"))</f>
        <v/>
      </c>
      <c r="AF123" s="193" t="str">
        <f aca="false">IF(OR($AM123="",N($L123)=0),"",ROUND(N($J123)*$AN123/$AM123,2)+N($K123))</f>
        <v/>
      </c>
      <c r="AG123" s="193" t="str">
        <f aca="false">IF($AF123="","",MAX(0,ROUND($AF123-(N($P123)+N($Q123)+N($R123)),2)))</f>
        <v/>
      </c>
      <c r="AH123" s="193" t="str">
        <f aca="false">IF(OR(TRIM($B123&amp;$C123)="",NOT(ISNUMBER($D123))),"",SUMIFS($V$3:$V$1001,$AJ$3:$AJ$1001,$AJ123,$D$3:$D$1001,"&lt;"&amp;$D123))</f>
        <v/>
      </c>
      <c r="AI123" s="193" t="str">
        <f aca="false">IF(TRIM($B123&amp;$C123)="","",SUMIFS($V$3:$V$1001,$AJ$3:$AJ$1001,$AJ123))</f>
        <v/>
      </c>
      <c r="AJ123" s="197" t="str">
        <f aca="false">IF(TRIM($B123&amp;$C123)="","",TRIM($B123)&amp;"｜"&amp;TRIM($C123))</f>
        <v/>
      </c>
      <c r="AK123" s="193" t="str">
        <f aca="false">IF(TRIM($B123&amp;$C123)="","",MIN(N($N123),N($P123)))</f>
        <v/>
      </c>
      <c r="AL123" s="198" t="str">
        <f aca="false">IF(ISNUMBER($D123),YEAR($D123),"")</f>
        <v/>
      </c>
      <c r="AM123" s="198" t="str">
        <f aca="false">IF(OR(TRIM($B123&amp;$C123)="",NOT(ISNUMBER($D123)),NOT(ISNUMBER($E123))),"",IF($E123&lt;$D123,"",IF(IF($AD123="半年付",2,IF($AD123="季度付",4,IF($AD123="月付",12,IF($AD123="半月付",24,1))))=1,1,MAX(1,ROUND(($E123-$D123+1)/365*IF($AD123="半年付",2,IF($AD123="季度付",4,IF($AD123="月付",12,IF($AD123="半月付",24,1)))),0)))))</f>
        <v/>
      </c>
      <c r="AN123" s="198" t="str">
        <f aca="true">IF($AM123="","",MIN($AM123,MAX(0,INT((TODAY()-付款宽限天数-$D123)/(($E123-$D123+1)/$AM123))+1)))</f>
        <v/>
      </c>
    </row>
    <row r="124" customFormat="false" ht="24" hidden="false" customHeight="false" outlineLevel="0" collapsed="false">
      <c r="F124" s="188" t="str">
        <f aca="true">IF(TRIM($B124&amp;$C124)="","",IF(OR(ISNUMBER(SEARCH("未",$A124)),ISNUMBER(SEARCH("送出",$A124)),AND(TRIM($A124)="",NOT(ISNUMBER($D124)),N($G124)=0)),"【合同未回】","")&amp;IF(NOT(ISNUMBER($E124)),IF(OR(ISNUMBER(SEARCH("未",$A124)),ISNUMBER(SEARCH("送出",$A124)),AND(TRIM($A124)="",NOT(ISNUMBER($D124)),N($G124)=0)),"","【未填合同期】"),IF($E124&lt;TODAY(),"【已到期】",IF($E124-TODAY()&lt;=提醒天数,"【即将到期，剩余"&amp;($E124-TODAY())&amp;"天】","【正常】")))&amp;IF(OR($AC124="安装免保",$AC124="技术免保",$AC124="质保期内"),"【"&amp;$AC124&amp;"】",""))</f>
        <v/>
      </c>
      <c r="J124" s="192" t="str">
        <f aca="false">IF(OR(N($G124)=0,N($H124)=0),"",ROUND(N($G124)*N($H124)*IF(N($I124)=0,1,N($I124)),2))</f>
        <v/>
      </c>
      <c r="L124" s="192" t="str">
        <f aca="false">IF(TRIM($B124&amp;$C124)="","",IF(AND(N($J124)=0,N($K124)=0),"",ROUND(N($J124)+N($K124),2)))</f>
        <v/>
      </c>
      <c r="R124" s="192"/>
      <c r="S124" s="193" t="str">
        <f aca="false">IF(TRIM($B124&amp;$C124)="","",IF(N($N124)=0,"",MAX(0,MIN(N($N124)-N($P124),N($V124)))))</f>
        <v/>
      </c>
      <c r="T124" s="193" t="str">
        <f aca="false">IF(TRIM($B124&amp;$C124)="","",IF(N($P124)&lt;=N($N124),"",N($P124)-N($N124)))</f>
        <v/>
      </c>
      <c r="U124" s="193" t="str">
        <f aca="false">IF(OR(TRIM($B124&amp;$C124)="",$V124=""),"",MAX(0,N($V124))-N($S124))</f>
        <v/>
      </c>
      <c r="V124" s="193" t="str">
        <f aca="false">IF(TRIM($B124&amp;$C124)="","",IF(AND(N($L124)=0,N($P124)+N($Q124)+N($R124)=0),"",ROUND(N($L124)-N($P124)-N($Q124)-N($R124),2)))</f>
        <v/>
      </c>
      <c r="W124" s="194" t="str">
        <f aca="false">IF(TRIM($B124&amp;$C124)="","",IF(N($L124)=0,IF((N($P124)+N($Q124)+N($R124))=0,"—未填单价","未填单价，已收 "&amp;TEXT((N($P124)+N($Q124)+N($R124)),"#,##0.00")),IF(N($V124)&gt;0.005,"欠 "&amp;TEXT(N($V124),"#,##0.00")&amp;IF(N($S124)&gt;0,"（开票未到账 "&amp;TEXT(N($S124),"#,##0.00")&amp;"）","")&amp;IF(N($U124)&gt;0,"（未开票 "&amp;TEXT(N($U124),"#,##0.00")&amp;"）",""),IF(N($V124)&lt;-0.005,"多收 "&amp;TEXT(-N($V124),"#,##0.00"),"✔ 已结清")))&amp;IF(N($T124)&gt;0,"｜到账未开票 "&amp;TEXT(N($T124),"#,##0.00")&amp;"，待补票","")&amp;IF(N($Q124)&gt;0,"｜收现 "&amp;TEXT(N($Q124),"#,##0.00"),"")&amp;IF(N($R124)&gt;0,"｜收款不开票 "&amp;TEXT(N($R124),"#,##0.00"),""))</f>
        <v/>
      </c>
      <c r="X124" s="195"/>
      <c r="AB124" s="192" t="str">
        <f aca="false">IF(OR(N($N124)=0,N($AA124)=0),"",ROUND(N($N124)/(1+N($AA124))*N($AA124),2))</f>
        <v/>
      </c>
      <c r="AC124" s="195"/>
      <c r="AD124" s="188"/>
      <c r="AE124" s="197" t="str">
        <f aca="false">IF($AM124="","",IF($AM124=1,IF($AN124&gt;=1,"一次性·已到收款期","一次性·未到期"),$AD124&amp;" 第"&amp;$AN124&amp;"/"&amp;$AM124&amp;"期"))</f>
        <v/>
      </c>
      <c r="AF124" s="193" t="str">
        <f aca="false">IF(OR($AM124="",N($L124)=0),"",ROUND(N($J124)*$AN124/$AM124,2)+N($K124))</f>
        <v/>
      </c>
      <c r="AG124" s="193" t="str">
        <f aca="false">IF($AF124="","",MAX(0,ROUND($AF124-(N($P124)+N($Q124)+N($R124)),2)))</f>
        <v/>
      </c>
      <c r="AH124" s="193" t="str">
        <f aca="false">IF(OR(TRIM($B124&amp;$C124)="",NOT(ISNUMBER($D124))),"",SUMIFS($V$3:$V$1001,$AJ$3:$AJ$1001,$AJ124,$D$3:$D$1001,"&lt;"&amp;$D124))</f>
        <v/>
      </c>
      <c r="AI124" s="193" t="str">
        <f aca="false">IF(TRIM($B124&amp;$C124)="","",SUMIFS($V$3:$V$1001,$AJ$3:$AJ$1001,$AJ124))</f>
        <v/>
      </c>
      <c r="AJ124" s="197" t="str">
        <f aca="false">IF(TRIM($B124&amp;$C124)="","",TRIM($B124)&amp;"｜"&amp;TRIM($C124))</f>
        <v/>
      </c>
      <c r="AK124" s="193" t="str">
        <f aca="false">IF(TRIM($B124&amp;$C124)="","",MIN(N($N124),N($P124)))</f>
        <v/>
      </c>
      <c r="AL124" s="198" t="str">
        <f aca="false">IF(ISNUMBER($D124),YEAR($D124),"")</f>
        <v/>
      </c>
      <c r="AM124" s="198" t="str">
        <f aca="false">IF(OR(TRIM($B124&amp;$C124)="",NOT(ISNUMBER($D124)),NOT(ISNUMBER($E124))),"",IF($E124&lt;$D124,"",IF(IF($AD124="半年付",2,IF($AD124="季度付",4,IF($AD124="月付",12,IF($AD124="半月付",24,1))))=1,1,MAX(1,ROUND(($E124-$D124+1)/365*IF($AD124="半年付",2,IF($AD124="季度付",4,IF($AD124="月付",12,IF($AD124="半月付",24,1)))),0)))))</f>
        <v/>
      </c>
      <c r="AN124" s="198" t="str">
        <f aca="true">IF($AM124="","",MIN($AM124,MAX(0,INT((TODAY()-付款宽限天数-$D124)/(($E124-$D124+1)/$AM124))+1)))</f>
        <v/>
      </c>
    </row>
    <row r="125" customFormat="false" ht="24" hidden="false" customHeight="false" outlineLevel="0" collapsed="false">
      <c r="F125" s="188" t="str">
        <f aca="true">IF(TRIM($B125&amp;$C125)="","",IF(OR(ISNUMBER(SEARCH("未",$A125)),ISNUMBER(SEARCH("送出",$A125)),AND(TRIM($A125)="",NOT(ISNUMBER($D125)),N($G125)=0)),"【合同未回】","")&amp;IF(NOT(ISNUMBER($E125)),IF(OR(ISNUMBER(SEARCH("未",$A125)),ISNUMBER(SEARCH("送出",$A125)),AND(TRIM($A125)="",NOT(ISNUMBER($D125)),N($G125)=0)),"","【未填合同期】"),IF($E125&lt;TODAY(),"【已到期】",IF($E125-TODAY()&lt;=提醒天数,"【即将到期，剩余"&amp;($E125-TODAY())&amp;"天】","【正常】")))&amp;IF(OR($AC125="安装免保",$AC125="技术免保",$AC125="质保期内"),"【"&amp;$AC125&amp;"】",""))</f>
        <v/>
      </c>
      <c r="J125" s="192" t="str">
        <f aca="false">IF(OR(N($G125)=0,N($H125)=0),"",ROUND(N($G125)*N($H125)*IF(N($I125)=0,1,N($I125)),2))</f>
        <v/>
      </c>
      <c r="L125" s="192" t="str">
        <f aca="false">IF(TRIM($B125&amp;$C125)="","",IF(AND(N($J125)=0,N($K125)=0),"",ROUND(N($J125)+N($K125),2)))</f>
        <v/>
      </c>
      <c r="R125" s="192"/>
      <c r="S125" s="193" t="str">
        <f aca="false">IF(TRIM($B125&amp;$C125)="","",IF(N($N125)=0,"",MAX(0,MIN(N($N125)-N($P125),N($V125)))))</f>
        <v/>
      </c>
      <c r="T125" s="193" t="str">
        <f aca="false">IF(TRIM($B125&amp;$C125)="","",IF(N($P125)&lt;=N($N125),"",N($P125)-N($N125)))</f>
        <v/>
      </c>
      <c r="U125" s="193" t="str">
        <f aca="false">IF(OR(TRIM($B125&amp;$C125)="",$V125=""),"",MAX(0,N($V125))-N($S125))</f>
        <v/>
      </c>
      <c r="V125" s="193" t="str">
        <f aca="false">IF(TRIM($B125&amp;$C125)="","",IF(AND(N($L125)=0,N($P125)+N($Q125)+N($R125)=0),"",ROUND(N($L125)-N($P125)-N($Q125)-N($R125),2)))</f>
        <v/>
      </c>
      <c r="W125" s="194" t="str">
        <f aca="false">IF(TRIM($B125&amp;$C125)="","",IF(N($L125)=0,IF((N($P125)+N($Q125)+N($R125))=0,"—未填单价","未填单价，已收 "&amp;TEXT((N($P125)+N($Q125)+N($R125)),"#,##0.00")),IF(N($V125)&gt;0.005,"欠 "&amp;TEXT(N($V125),"#,##0.00")&amp;IF(N($S125)&gt;0,"（开票未到账 "&amp;TEXT(N($S125),"#,##0.00")&amp;"）","")&amp;IF(N($U125)&gt;0,"（未开票 "&amp;TEXT(N($U125),"#,##0.00")&amp;"）",""),IF(N($V125)&lt;-0.005,"多收 "&amp;TEXT(-N($V125),"#,##0.00"),"✔ 已结清")))&amp;IF(N($T125)&gt;0,"｜到账未开票 "&amp;TEXT(N($T125),"#,##0.00")&amp;"，待补票","")&amp;IF(N($Q125)&gt;0,"｜收现 "&amp;TEXT(N($Q125),"#,##0.00"),"")&amp;IF(N($R125)&gt;0,"｜收款不开票 "&amp;TEXT(N($R125),"#,##0.00"),""))</f>
        <v/>
      </c>
      <c r="X125" s="195"/>
      <c r="AB125" s="192" t="str">
        <f aca="false">IF(OR(N($N125)=0,N($AA125)=0),"",ROUND(N($N125)/(1+N($AA125))*N($AA125),2))</f>
        <v/>
      </c>
      <c r="AC125" s="195"/>
      <c r="AD125" s="188"/>
      <c r="AE125" s="197" t="str">
        <f aca="false">IF($AM125="","",IF($AM125=1,IF($AN125&gt;=1,"一次性·已到收款期","一次性·未到期"),$AD125&amp;" 第"&amp;$AN125&amp;"/"&amp;$AM125&amp;"期"))</f>
        <v/>
      </c>
      <c r="AF125" s="193" t="str">
        <f aca="false">IF(OR($AM125="",N($L125)=0),"",ROUND(N($J125)*$AN125/$AM125,2)+N($K125))</f>
        <v/>
      </c>
      <c r="AG125" s="193" t="str">
        <f aca="false">IF($AF125="","",MAX(0,ROUND($AF125-(N($P125)+N($Q125)+N($R125)),2)))</f>
        <v/>
      </c>
      <c r="AH125" s="193" t="str">
        <f aca="false">IF(OR(TRIM($B125&amp;$C125)="",NOT(ISNUMBER($D125))),"",SUMIFS($V$3:$V$1001,$AJ$3:$AJ$1001,$AJ125,$D$3:$D$1001,"&lt;"&amp;$D125))</f>
        <v/>
      </c>
      <c r="AI125" s="193" t="str">
        <f aca="false">IF(TRIM($B125&amp;$C125)="","",SUMIFS($V$3:$V$1001,$AJ$3:$AJ$1001,$AJ125))</f>
        <v/>
      </c>
      <c r="AJ125" s="197" t="str">
        <f aca="false">IF(TRIM($B125&amp;$C125)="","",TRIM($B125)&amp;"｜"&amp;TRIM($C125))</f>
        <v/>
      </c>
      <c r="AK125" s="193" t="str">
        <f aca="false">IF(TRIM($B125&amp;$C125)="","",MIN(N($N125),N($P125)))</f>
        <v/>
      </c>
      <c r="AL125" s="198" t="str">
        <f aca="false">IF(ISNUMBER($D125),YEAR($D125),"")</f>
        <v/>
      </c>
      <c r="AM125" s="198" t="str">
        <f aca="false">IF(OR(TRIM($B125&amp;$C125)="",NOT(ISNUMBER($D125)),NOT(ISNUMBER($E125))),"",IF($E125&lt;$D125,"",IF(IF($AD125="半年付",2,IF($AD125="季度付",4,IF($AD125="月付",12,IF($AD125="半月付",24,1))))=1,1,MAX(1,ROUND(($E125-$D125+1)/365*IF($AD125="半年付",2,IF($AD125="季度付",4,IF($AD125="月付",12,IF($AD125="半月付",24,1)))),0)))))</f>
        <v/>
      </c>
      <c r="AN125" s="198" t="str">
        <f aca="true">IF($AM125="","",MIN($AM125,MAX(0,INT((TODAY()-付款宽限天数-$D125)/(($E125-$D125+1)/$AM125))+1)))</f>
        <v/>
      </c>
    </row>
    <row r="126" customFormat="false" ht="24" hidden="false" customHeight="false" outlineLevel="0" collapsed="false">
      <c r="F126" s="188" t="str">
        <f aca="true">IF(TRIM($B126&amp;$C126)="","",IF(OR(ISNUMBER(SEARCH("未",$A126)),ISNUMBER(SEARCH("送出",$A126)),AND(TRIM($A126)="",NOT(ISNUMBER($D126)),N($G126)=0)),"【合同未回】","")&amp;IF(NOT(ISNUMBER($E126)),IF(OR(ISNUMBER(SEARCH("未",$A126)),ISNUMBER(SEARCH("送出",$A126)),AND(TRIM($A126)="",NOT(ISNUMBER($D126)),N($G126)=0)),"","【未填合同期】"),IF($E126&lt;TODAY(),"【已到期】",IF($E126-TODAY()&lt;=提醒天数,"【即将到期，剩余"&amp;($E126-TODAY())&amp;"天】","【正常】")))&amp;IF(OR($AC126="安装免保",$AC126="技术免保",$AC126="质保期内"),"【"&amp;$AC126&amp;"】",""))</f>
        <v/>
      </c>
      <c r="J126" s="192" t="str">
        <f aca="false">IF(OR(N($G126)=0,N($H126)=0),"",ROUND(N($G126)*N($H126)*IF(N($I126)=0,1,N($I126)),2))</f>
        <v/>
      </c>
      <c r="L126" s="192" t="str">
        <f aca="false">IF(TRIM($B126&amp;$C126)="","",IF(AND(N($J126)=0,N($K126)=0),"",ROUND(N($J126)+N($K126),2)))</f>
        <v/>
      </c>
      <c r="R126" s="192"/>
      <c r="S126" s="193" t="str">
        <f aca="false">IF(TRIM($B126&amp;$C126)="","",IF(N($N126)=0,"",MAX(0,MIN(N($N126)-N($P126),N($V126)))))</f>
        <v/>
      </c>
      <c r="T126" s="193" t="str">
        <f aca="false">IF(TRIM($B126&amp;$C126)="","",IF(N($P126)&lt;=N($N126),"",N($P126)-N($N126)))</f>
        <v/>
      </c>
      <c r="U126" s="193" t="str">
        <f aca="false">IF(OR(TRIM($B126&amp;$C126)="",$V126=""),"",MAX(0,N($V126))-N($S126))</f>
        <v/>
      </c>
      <c r="V126" s="193" t="str">
        <f aca="false">IF(TRIM($B126&amp;$C126)="","",IF(AND(N($L126)=0,N($P126)+N($Q126)+N($R126)=0),"",ROUND(N($L126)-N($P126)-N($Q126)-N($R126),2)))</f>
        <v/>
      </c>
      <c r="W126" s="194" t="str">
        <f aca="false">IF(TRIM($B126&amp;$C126)="","",IF(N($L126)=0,IF((N($P126)+N($Q126)+N($R126))=0,"—未填单价","未填单价，已收 "&amp;TEXT((N($P126)+N($Q126)+N($R126)),"#,##0.00")),IF(N($V126)&gt;0.005,"欠 "&amp;TEXT(N($V126),"#,##0.00")&amp;IF(N($S126)&gt;0,"（开票未到账 "&amp;TEXT(N($S126),"#,##0.00")&amp;"）","")&amp;IF(N($U126)&gt;0,"（未开票 "&amp;TEXT(N($U126),"#,##0.00")&amp;"）",""),IF(N($V126)&lt;-0.005,"多收 "&amp;TEXT(-N($V126),"#,##0.00"),"✔ 已结清")))&amp;IF(N($T126)&gt;0,"｜到账未开票 "&amp;TEXT(N($T126),"#,##0.00")&amp;"，待补票","")&amp;IF(N($Q126)&gt;0,"｜收现 "&amp;TEXT(N($Q126),"#,##0.00"),"")&amp;IF(N($R126)&gt;0,"｜收款不开票 "&amp;TEXT(N($R126),"#,##0.00"),""))</f>
        <v/>
      </c>
      <c r="X126" s="195"/>
      <c r="AB126" s="192" t="str">
        <f aca="false">IF(OR(N($N126)=0,N($AA126)=0),"",ROUND(N($N126)/(1+N($AA126))*N($AA126),2))</f>
        <v/>
      </c>
      <c r="AC126" s="195"/>
      <c r="AD126" s="188"/>
      <c r="AE126" s="197" t="str">
        <f aca="false">IF($AM126="","",IF($AM126=1,IF($AN126&gt;=1,"一次性·已到收款期","一次性·未到期"),$AD126&amp;" 第"&amp;$AN126&amp;"/"&amp;$AM126&amp;"期"))</f>
        <v/>
      </c>
      <c r="AF126" s="193" t="str">
        <f aca="false">IF(OR($AM126="",N($L126)=0),"",ROUND(N($J126)*$AN126/$AM126,2)+N($K126))</f>
        <v/>
      </c>
      <c r="AG126" s="193" t="str">
        <f aca="false">IF($AF126="","",MAX(0,ROUND($AF126-(N($P126)+N($Q126)+N($R126)),2)))</f>
        <v/>
      </c>
      <c r="AH126" s="193" t="str">
        <f aca="false">IF(OR(TRIM($B126&amp;$C126)="",NOT(ISNUMBER($D126))),"",SUMIFS($V$3:$V$1001,$AJ$3:$AJ$1001,$AJ126,$D$3:$D$1001,"&lt;"&amp;$D126))</f>
        <v/>
      </c>
      <c r="AI126" s="193" t="str">
        <f aca="false">IF(TRIM($B126&amp;$C126)="","",SUMIFS($V$3:$V$1001,$AJ$3:$AJ$1001,$AJ126))</f>
        <v/>
      </c>
      <c r="AJ126" s="197" t="str">
        <f aca="false">IF(TRIM($B126&amp;$C126)="","",TRIM($B126)&amp;"｜"&amp;TRIM($C126))</f>
        <v/>
      </c>
      <c r="AK126" s="193" t="str">
        <f aca="false">IF(TRIM($B126&amp;$C126)="","",MIN(N($N126),N($P126)))</f>
        <v/>
      </c>
      <c r="AL126" s="198" t="str">
        <f aca="false">IF(ISNUMBER($D126),YEAR($D126),"")</f>
        <v/>
      </c>
      <c r="AM126" s="198" t="str">
        <f aca="false">IF(OR(TRIM($B126&amp;$C126)="",NOT(ISNUMBER($D126)),NOT(ISNUMBER($E126))),"",IF($E126&lt;$D126,"",IF(IF($AD126="半年付",2,IF($AD126="季度付",4,IF($AD126="月付",12,IF($AD126="半月付",24,1))))=1,1,MAX(1,ROUND(($E126-$D126+1)/365*IF($AD126="半年付",2,IF($AD126="季度付",4,IF($AD126="月付",12,IF($AD126="半月付",24,1)))),0)))))</f>
        <v/>
      </c>
      <c r="AN126" s="198" t="str">
        <f aca="true">IF($AM126="","",MIN($AM126,MAX(0,INT((TODAY()-付款宽限天数-$D126)/(($E126-$D126+1)/$AM126))+1)))</f>
        <v/>
      </c>
    </row>
    <row r="127" customFormat="false" ht="24" hidden="false" customHeight="false" outlineLevel="0" collapsed="false">
      <c r="F127" s="188" t="str">
        <f aca="true">IF(TRIM($B127&amp;$C127)="","",IF(OR(ISNUMBER(SEARCH("未",$A127)),ISNUMBER(SEARCH("送出",$A127)),AND(TRIM($A127)="",NOT(ISNUMBER($D127)),N($G127)=0)),"【合同未回】","")&amp;IF(NOT(ISNUMBER($E127)),IF(OR(ISNUMBER(SEARCH("未",$A127)),ISNUMBER(SEARCH("送出",$A127)),AND(TRIM($A127)="",NOT(ISNUMBER($D127)),N($G127)=0)),"","【未填合同期】"),IF($E127&lt;TODAY(),"【已到期】",IF($E127-TODAY()&lt;=提醒天数,"【即将到期，剩余"&amp;($E127-TODAY())&amp;"天】","【正常】")))&amp;IF(OR($AC127="安装免保",$AC127="技术免保",$AC127="质保期内"),"【"&amp;$AC127&amp;"】",""))</f>
        <v/>
      </c>
      <c r="J127" s="192" t="str">
        <f aca="false">IF(OR(N($G127)=0,N($H127)=0),"",ROUND(N($G127)*N($H127)*IF(N($I127)=0,1,N($I127)),2))</f>
        <v/>
      </c>
      <c r="L127" s="192" t="str">
        <f aca="false">IF(TRIM($B127&amp;$C127)="","",IF(AND(N($J127)=0,N($K127)=0),"",ROUND(N($J127)+N($K127),2)))</f>
        <v/>
      </c>
      <c r="R127" s="192"/>
      <c r="S127" s="193" t="str">
        <f aca="false">IF(TRIM($B127&amp;$C127)="","",IF(N($N127)=0,"",MAX(0,MIN(N($N127)-N($P127),N($V127)))))</f>
        <v/>
      </c>
      <c r="T127" s="193" t="str">
        <f aca="false">IF(TRIM($B127&amp;$C127)="","",IF(N($P127)&lt;=N($N127),"",N($P127)-N($N127)))</f>
        <v/>
      </c>
      <c r="U127" s="193" t="str">
        <f aca="false">IF(OR(TRIM($B127&amp;$C127)="",$V127=""),"",MAX(0,N($V127))-N($S127))</f>
        <v/>
      </c>
      <c r="V127" s="193" t="str">
        <f aca="false">IF(TRIM($B127&amp;$C127)="","",IF(AND(N($L127)=0,N($P127)+N($Q127)+N($R127)=0),"",ROUND(N($L127)-N($P127)-N($Q127)-N($R127),2)))</f>
        <v/>
      </c>
      <c r="W127" s="194" t="str">
        <f aca="false">IF(TRIM($B127&amp;$C127)="","",IF(N($L127)=0,IF((N($P127)+N($Q127)+N($R127))=0,"—未填单价","未填单价，已收 "&amp;TEXT((N($P127)+N($Q127)+N($R127)),"#,##0.00")),IF(N($V127)&gt;0.005,"欠 "&amp;TEXT(N($V127),"#,##0.00")&amp;IF(N($S127)&gt;0,"（开票未到账 "&amp;TEXT(N($S127),"#,##0.00")&amp;"）","")&amp;IF(N($U127)&gt;0,"（未开票 "&amp;TEXT(N($U127),"#,##0.00")&amp;"）",""),IF(N($V127)&lt;-0.005,"多收 "&amp;TEXT(-N($V127),"#,##0.00"),"✔ 已结清")))&amp;IF(N($T127)&gt;0,"｜到账未开票 "&amp;TEXT(N($T127),"#,##0.00")&amp;"，待补票","")&amp;IF(N($Q127)&gt;0,"｜收现 "&amp;TEXT(N($Q127),"#,##0.00"),"")&amp;IF(N($R127)&gt;0,"｜收款不开票 "&amp;TEXT(N($R127),"#,##0.00"),""))</f>
        <v/>
      </c>
      <c r="X127" s="195"/>
      <c r="AB127" s="192" t="str">
        <f aca="false">IF(OR(N($N127)=0,N($AA127)=0),"",ROUND(N($N127)/(1+N($AA127))*N($AA127),2))</f>
        <v/>
      </c>
      <c r="AC127" s="195"/>
      <c r="AD127" s="188"/>
      <c r="AE127" s="197" t="str">
        <f aca="false">IF($AM127="","",IF($AM127=1,IF($AN127&gt;=1,"一次性·已到收款期","一次性·未到期"),$AD127&amp;" 第"&amp;$AN127&amp;"/"&amp;$AM127&amp;"期"))</f>
        <v/>
      </c>
      <c r="AF127" s="193" t="str">
        <f aca="false">IF(OR($AM127="",N($L127)=0),"",ROUND(N($J127)*$AN127/$AM127,2)+N($K127))</f>
        <v/>
      </c>
      <c r="AG127" s="193" t="str">
        <f aca="false">IF($AF127="","",MAX(0,ROUND($AF127-(N($P127)+N($Q127)+N($R127)),2)))</f>
        <v/>
      </c>
      <c r="AH127" s="193" t="str">
        <f aca="false">IF(OR(TRIM($B127&amp;$C127)="",NOT(ISNUMBER($D127))),"",SUMIFS($V$3:$V$1001,$AJ$3:$AJ$1001,$AJ127,$D$3:$D$1001,"&lt;"&amp;$D127))</f>
        <v/>
      </c>
      <c r="AI127" s="193" t="str">
        <f aca="false">IF(TRIM($B127&amp;$C127)="","",SUMIFS($V$3:$V$1001,$AJ$3:$AJ$1001,$AJ127))</f>
        <v/>
      </c>
      <c r="AJ127" s="197" t="str">
        <f aca="false">IF(TRIM($B127&amp;$C127)="","",TRIM($B127)&amp;"｜"&amp;TRIM($C127))</f>
        <v/>
      </c>
      <c r="AK127" s="193" t="str">
        <f aca="false">IF(TRIM($B127&amp;$C127)="","",MIN(N($N127),N($P127)))</f>
        <v/>
      </c>
      <c r="AL127" s="198" t="str">
        <f aca="false">IF(ISNUMBER($D127),YEAR($D127),"")</f>
        <v/>
      </c>
      <c r="AM127" s="198" t="str">
        <f aca="false">IF(OR(TRIM($B127&amp;$C127)="",NOT(ISNUMBER($D127)),NOT(ISNUMBER($E127))),"",IF($E127&lt;$D127,"",IF(IF($AD127="半年付",2,IF($AD127="季度付",4,IF($AD127="月付",12,IF($AD127="半月付",24,1))))=1,1,MAX(1,ROUND(($E127-$D127+1)/365*IF($AD127="半年付",2,IF($AD127="季度付",4,IF($AD127="月付",12,IF($AD127="半月付",24,1)))),0)))))</f>
        <v/>
      </c>
      <c r="AN127" s="198" t="str">
        <f aca="true">IF($AM127="","",MIN($AM127,MAX(0,INT((TODAY()-付款宽限天数-$D127)/(($E127-$D127+1)/$AM127))+1)))</f>
        <v/>
      </c>
    </row>
    <row r="128" customFormat="false" ht="24" hidden="false" customHeight="false" outlineLevel="0" collapsed="false">
      <c r="F128" s="188" t="str">
        <f aca="true">IF(TRIM($B128&amp;$C128)="","",IF(OR(ISNUMBER(SEARCH("未",$A128)),ISNUMBER(SEARCH("送出",$A128)),AND(TRIM($A128)="",NOT(ISNUMBER($D128)),N($G128)=0)),"【合同未回】","")&amp;IF(NOT(ISNUMBER($E128)),IF(OR(ISNUMBER(SEARCH("未",$A128)),ISNUMBER(SEARCH("送出",$A128)),AND(TRIM($A128)="",NOT(ISNUMBER($D128)),N($G128)=0)),"","【未填合同期】"),IF($E128&lt;TODAY(),"【已到期】",IF($E128-TODAY()&lt;=提醒天数,"【即将到期，剩余"&amp;($E128-TODAY())&amp;"天】","【正常】")))&amp;IF(OR($AC128="安装免保",$AC128="技术免保",$AC128="质保期内"),"【"&amp;$AC128&amp;"】",""))</f>
        <v/>
      </c>
      <c r="J128" s="192" t="str">
        <f aca="false">IF(OR(N($G128)=0,N($H128)=0),"",ROUND(N($G128)*N($H128)*IF(N($I128)=0,1,N($I128)),2))</f>
        <v/>
      </c>
      <c r="L128" s="192" t="str">
        <f aca="false">IF(TRIM($B128&amp;$C128)="","",IF(AND(N($J128)=0,N($K128)=0),"",ROUND(N($J128)+N($K128),2)))</f>
        <v/>
      </c>
      <c r="R128" s="192"/>
      <c r="S128" s="193" t="str">
        <f aca="false">IF(TRIM($B128&amp;$C128)="","",IF(N($N128)=0,"",MAX(0,MIN(N($N128)-N($P128),N($V128)))))</f>
        <v/>
      </c>
      <c r="T128" s="193" t="str">
        <f aca="false">IF(TRIM($B128&amp;$C128)="","",IF(N($P128)&lt;=N($N128),"",N($P128)-N($N128)))</f>
        <v/>
      </c>
      <c r="U128" s="193" t="str">
        <f aca="false">IF(OR(TRIM($B128&amp;$C128)="",$V128=""),"",MAX(0,N($V128))-N($S128))</f>
        <v/>
      </c>
      <c r="V128" s="193" t="str">
        <f aca="false">IF(TRIM($B128&amp;$C128)="","",IF(AND(N($L128)=0,N($P128)+N($Q128)+N($R128)=0),"",ROUND(N($L128)-N($P128)-N($Q128)-N($R128),2)))</f>
        <v/>
      </c>
      <c r="W128" s="194" t="str">
        <f aca="false">IF(TRIM($B128&amp;$C128)="","",IF(N($L128)=0,IF((N($P128)+N($Q128)+N($R128))=0,"—未填单价","未填单价，已收 "&amp;TEXT((N($P128)+N($Q128)+N($R128)),"#,##0.00")),IF(N($V128)&gt;0.005,"欠 "&amp;TEXT(N($V128),"#,##0.00")&amp;IF(N($S128)&gt;0,"（开票未到账 "&amp;TEXT(N($S128),"#,##0.00")&amp;"）","")&amp;IF(N($U128)&gt;0,"（未开票 "&amp;TEXT(N($U128),"#,##0.00")&amp;"）",""),IF(N($V128)&lt;-0.005,"多收 "&amp;TEXT(-N($V128),"#,##0.00"),"✔ 已结清")))&amp;IF(N($T128)&gt;0,"｜到账未开票 "&amp;TEXT(N($T128),"#,##0.00")&amp;"，待补票","")&amp;IF(N($Q128)&gt;0,"｜收现 "&amp;TEXT(N($Q128),"#,##0.00"),"")&amp;IF(N($R128)&gt;0,"｜收款不开票 "&amp;TEXT(N($R128),"#,##0.00"),""))</f>
        <v/>
      </c>
      <c r="X128" s="195"/>
      <c r="AB128" s="192" t="str">
        <f aca="false">IF(OR(N($N128)=0,N($AA128)=0),"",ROUND(N($N128)/(1+N($AA128))*N($AA128),2))</f>
        <v/>
      </c>
      <c r="AC128" s="195"/>
      <c r="AD128" s="188"/>
      <c r="AE128" s="197" t="str">
        <f aca="false">IF($AM128="","",IF($AM128=1,IF($AN128&gt;=1,"一次性·已到收款期","一次性·未到期"),$AD128&amp;" 第"&amp;$AN128&amp;"/"&amp;$AM128&amp;"期"))</f>
        <v/>
      </c>
      <c r="AF128" s="193" t="str">
        <f aca="false">IF(OR($AM128="",N($L128)=0),"",ROUND(N($J128)*$AN128/$AM128,2)+N($K128))</f>
        <v/>
      </c>
      <c r="AG128" s="193" t="str">
        <f aca="false">IF($AF128="","",MAX(0,ROUND($AF128-(N($P128)+N($Q128)+N($R128)),2)))</f>
        <v/>
      </c>
      <c r="AH128" s="193" t="str">
        <f aca="false">IF(OR(TRIM($B128&amp;$C128)="",NOT(ISNUMBER($D128))),"",SUMIFS($V$3:$V$1001,$AJ$3:$AJ$1001,$AJ128,$D$3:$D$1001,"&lt;"&amp;$D128))</f>
        <v/>
      </c>
      <c r="AI128" s="193" t="str">
        <f aca="false">IF(TRIM($B128&amp;$C128)="","",SUMIFS($V$3:$V$1001,$AJ$3:$AJ$1001,$AJ128))</f>
        <v/>
      </c>
      <c r="AJ128" s="197" t="str">
        <f aca="false">IF(TRIM($B128&amp;$C128)="","",TRIM($B128)&amp;"｜"&amp;TRIM($C128))</f>
        <v/>
      </c>
      <c r="AK128" s="193" t="str">
        <f aca="false">IF(TRIM($B128&amp;$C128)="","",MIN(N($N128),N($P128)))</f>
        <v/>
      </c>
      <c r="AL128" s="198" t="str">
        <f aca="false">IF(ISNUMBER($D128),YEAR($D128),"")</f>
        <v/>
      </c>
      <c r="AM128" s="198" t="str">
        <f aca="false">IF(OR(TRIM($B128&amp;$C128)="",NOT(ISNUMBER($D128)),NOT(ISNUMBER($E128))),"",IF($E128&lt;$D128,"",IF(IF($AD128="半年付",2,IF($AD128="季度付",4,IF($AD128="月付",12,IF($AD128="半月付",24,1))))=1,1,MAX(1,ROUND(($E128-$D128+1)/365*IF($AD128="半年付",2,IF($AD128="季度付",4,IF($AD128="月付",12,IF($AD128="半月付",24,1)))),0)))))</f>
        <v/>
      </c>
      <c r="AN128" s="198" t="str">
        <f aca="true">IF($AM128="","",MIN($AM128,MAX(0,INT((TODAY()-付款宽限天数-$D128)/(($E128-$D128+1)/$AM128))+1)))</f>
        <v/>
      </c>
    </row>
    <row r="129" customFormat="false" ht="24" hidden="false" customHeight="false" outlineLevel="0" collapsed="false">
      <c r="F129" s="188" t="str">
        <f aca="true">IF(TRIM($B129&amp;$C129)="","",IF(OR(ISNUMBER(SEARCH("未",$A129)),ISNUMBER(SEARCH("送出",$A129)),AND(TRIM($A129)="",NOT(ISNUMBER($D129)),N($G129)=0)),"【合同未回】","")&amp;IF(NOT(ISNUMBER($E129)),IF(OR(ISNUMBER(SEARCH("未",$A129)),ISNUMBER(SEARCH("送出",$A129)),AND(TRIM($A129)="",NOT(ISNUMBER($D129)),N($G129)=0)),"","【未填合同期】"),IF($E129&lt;TODAY(),"【已到期】",IF($E129-TODAY()&lt;=提醒天数,"【即将到期，剩余"&amp;($E129-TODAY())&amp;"天】","【正常】")))&amp;IF(OR($AC129="安装免保",$AC129="技术免保",$AC129="质保期内"),"【"&amp;$AC129&amp;"】",""))</f>
        <v/>
      </c>
      <c r="J129" s="192" t="str">
        <f aca="false">IF(OR(N($G129)=0,N($H129)=0),"",ROUND(N($G129)*N($H129)*IF(N($I129)=0,1,N($I129)),2))</f>
        <v/>
      </c>
      <c r="L129" s="192" t="str">
        <f aca="false">IF(TRIM($B129&amp;$C129)="","",IF(AND(N($J129)=0,N($K129)=0),"",ROUND(N($J129)+N($K129),2)))</f>
        <v/>
      </c>
      <c r="R129" s="192"/>
      <c r="S129" s="193" t="str">
        <f aca="false">IF(TRIM($B129&amp;$C129)="","",IF(N($N129)=0,"",MAX(0,MIN(N($N129)-N($P129),N($V129)))))</f>
        <v/>
      </c>
      <c r="T129" s="193" t="str">
        <f aca="false">IF(TRIM($B129&amp;$C129)="","",IF(N($P129)&lt;=N($N129),"",N($P129)-N($N129)))</f>
        <v/>
      </c>
      <c r="U129" s="193" t="str">
        <f aca="false">IF(OR(TRIM($B129&amp;$C129)="",$V129=""),"",MAX(0,N($V129))-N($S129))</f>
        <v/>
      </c>
      <c r="V129" s="193" t="str">
        <f aca="false">IF(TRIM($B129&amp;$C129)="","",IF(AND(N($L129)=0,N($P129)+N($Q129)+N($R129)=0),"",ROUND(N($L129)-N($P129)-N($Q129)-N($R129),2)))</f>
        <v/>
      </c>
      <c r="W129" s="194" t="str">
        <f aca="false">IF(TRIM($B129&amp;$C129)="","",IF(N($L129)=0,IF((N($P129)+N($Q129)+N($R129))=0,"—未填单价","未填单价，已收 "&amp;TEXT((N($P129)+N($Q129)+N($R129)),"#,##0.00")),IF(N($V129)&gt;0.005,"欠 "&amp;TEXT(N($V129),"#,##0.00")&amp;IF(N($S129)&gt;0,"（开票未到账 "&amp;TEXT(N($S129),"#,##0.00")&amp;"）","")&amp;IF(N($U129)&gt;0,"（未开票 "&amp;TEXT(N($U129),"#,##0.00")&amp;"）",""),IF(N($V129)&lt;-0.005,"多收 "&amp;TEXT(-N($V129),"#,##0.00"),"✔ 已结清")))&amp;IF(N($T129)&gt;0,"｜到账未开票 "&amp;TEXT(N($T129),"#,##0.00")&amp;"，待补票","")&amp;IF(N($Q129)&gt;0,"｜收现 "&amp;TEXT(N($Q129),"#,##0.00"),"")&amp;IF(N($R129)&gt;0,"｜收款不开票 "&amp;TEXT(N($R129),"#,##0.00"),""))</f>
        <v/>
      </c>
      <c r="X129" s="195"/>
      <c r="AB129" s="192" t="str">
        <f aca="false">IF(OR(N($N129)=0,N($AA129)=0),"",ROUND(N($N129)/(1+N($AA129))*N($AA129),2))</f>
        <v/>
      </c>
      <c r="AC129" s="195"/>
      <c r="AD129" s="188"/>
      <c r="AE129" s="197" t="str">
        <f aca="false">IF($AM129="","",IF($AM129=1,IF($AN129&gt;=1,"一次性·已到收款期","一次性·未到期"),$AD129&amp;" 第"&amp;$AN129&amp;"/"&amp;$AM129&amp;"期"))</f>
        <v/>
      </c>
      <c r="AF129" s="193" t="str">
        <f aca="false">IF(OR($AM129="",N($L129)=0),"",ROUND(N($J129)*$AN129/$AM129,2)+N($K129))</f>
        <v/>
      </c>
      <c r="AG129" s="193" t="str">
        <f aca="false">IF($AF129="","",MAX(0,ROUND($AF129-(N($P129)+N($Q129)+N($R129)),2)))</f>
        <v/>
      </c>
      <c r="AH129" s="193" t="str">
        <f aca="false">IF(OR(TRIM($B129&amp;$C129)="",NOT(ISNUMBER($D129))),"",SUMIFS($V$3:$V$1001,$AJ$3:$AJ$1001,$AJ129,$D$3:$D$1001,"&lt;"&amp;$D129))</f>
        <v/>
      </c>
      <c r="AI129" s="193" t="str">
        <f aca="false">IF(TRIM($B129&amp;$C129)="","",SUMIFS($V$3:$V$1001,$AJ$3:$AJ$1001,$AJ129))</f>
        <v/>
      </c>
      <c r="AJ129" s="197" t="str">
        <f aca="false">IF(TRIM($B129&amp;$C129)="","",TRIM($B129)&amp;"｜"&amp;TRIM($C129))</f>
        <v/>
      </c>
      <c r="AK129" s="193" t="str">
        <f aca="false">IF(TRIM($B129&amp;$C129)="","",MIN(N($N129),N($P129)))</f>
        <v/>
      </c>
      <c r="AL129" s="198" t="str">
        <f aca="false">IF(ISNUMBER($D129),YEAR($D129),"")</f>
        <v/>
      </c>
      <c r="AM129" s="198" t="str">
        <f aca="false">IF(OR(TRIM($B129&amp;$C129)="",NOT(ISNUMBER($D129)),NOT(ISNUMBER($E129))),"",IF($E129&lt;$D129,"",IF(IF($AD129="半年付",2,IF($AD129="季度付",4,IF($AD129="月付",12,IF($AD129="半月付",24,1))))=1,1,MAX(1,ROUND(($E129-$D129+1)/365*IF($AD129="半年付",2,IF($AD129="季度付",4,IF($AD129="月付",12,IF($AD129="半月付",24,1)))),0)))))</f>
        <v/>
      </c>
      <c r="AN129" s="198" t="str">
        <f aca="true">IF($AM129="","",MIN($AM129,MAX(0,INT((TODAY()-付款宽限天数-$D129)/(($E129-$D129+1)/$AM129))+1)))</f>
        <v/>
      </c>
    </row>
    <row r="130" customFormat="false" ht="24" hidden="false" customHeight="false" outlineLevel="0" collapsed="false">
      <c r="F130" s="188" t="str">
        <f aca="true">IF(TRIM($B130&amp;$C130)="","",IF(OR(ISNUMBER(SEARCH("未",$A130)),ISNUMBER(SEARCH("送出",$A130)),AND(TRIM($A130)="",NOT(ISNUMBER($D130)),N($G130)=0)),"【合同未回】","")&amp;IF(NOT(ISNUMBER($E130)),IF(OR(ISNUMBER(SEARCH("未",$A130)),ISNUMBER(SEARCH("送出",$A130)),AND(TRIM($A130)="",NOT(ISNUMBER($D130)),N($G130)=0)),"","【未填合同期】"),IF($E130&lt;TODAY(),"【已到期】",IF($E130-TODAY()&lt;=提醒天数,"【即将到期，剩余"&amp;($E130-TODAY())&amp;"天】","【正常】")))&amp;IF(OR($AC130="安装免保",$AC130="技术免保",$AC130="质保期内"),"【"&amp;$AC130&amp;"】",""))</f>
        <v/>
      </c>
      <c r="J130" s="192" t="str">
        <f aca="false">IF(OR(N($G130)=0,N($H130)=0),"",ROUND(N($G130)*N($H130)*IF(N($I130)=0,1,N($I130)),2))</f>
        <v/>
      </c>
      <c r="L130" s="192" t="str">
        <f aca="false">IF(TRIM($B130&amp;$C130)="","",IF(AND(N($J130)=0,N($K130)=0),"",ROUND(N($J130)+N($K130),2)))</f>
        <v/>
      </c>
      <c r="R130" s="192"/>
      <c r="S130" s="193" t="str">
        <f aca="false">IF(TRIM($B130&amp;$C130)="","",IF(N($N130)=0,"",MAX(0,MIN(N($N130)-N($P130),N($V130)))))</f>
        <v/>
      </c>
      <c r="T130" s="193" t="str">
        <f aca="false">IF(TRIM($B130&amp;$C130)="","",IF(N($P130)&lt;=N($N130),"",N($P130)-N($N130)))</f>
        <v/>
      </c>
      <c r="U130" s="193" t="str">
        <f aca="false">IF(OR(TRIM($B130&amp;$C130)="",$V130=""),"",MAX(0,N($V130))-N($S130))</f>
        <v/>
      </c>
      <c r="V130" s="193" t="str">
        <f aca="false">IF(TRIM($B130&amp;$C130)="","",IF(AND(N($L130)=0,N($P130)+N($Q130)+N($R130)=0),"",ROUND(N($L130)-N($P130)-N($Q130)-N($R130),2)))</f>
        <v/>
      </c>
      <c r="W130" s="194" t="str">
        <f aca="false">IF(TRIM($B130&amp;$C130)="","",IF(N($L130)=0,IF((N($P130)+N($Q130)+N($R130))=0,"—未填单价","未填单价，已收 "&amp;TEXT((N($P130)+N($Q130)+N($R130)),"#,##0.00")),IF(N($V130)&gt;0.005,"欠 "&amp;TEXT(N($V130),"#,##0.00")&amp;IF(N($S130)&gt;0,"（开票未到账 "&amp;TEXT(N($S130),"#,##0.00")&amp;"）","")&amp;IF(N($U130)&gt;0,"（未开票 "&amp;TEXT(N($U130),"#,##0.00")&amp;"）",""),IF(N($V130)&lt;-0.005,"多收 "&amp;TEXT(-N($V130),"#,##0.00"),"✔ 已结清")))&amp;IF(N($T130)&gt;0,"｜到账未开票 "&amp;TEXT(N($T130),"#,##0.00")&amp;"，待补票","")&amp;IF(N($Q130)&gt;0,"｜收现 "&amp;TEXT(N($Q130),"#,##0.00"),"")&amp;IF(N($R130)&gt;0,"｜收款不开票 "&amp;TEXT(N($R130),"#,##0.00"),""))</f>
        <v/>
      </c>
      <c r="X130" s="195"/>
      <c r="AB130" s="192" t="str">
        <f aca="false">IF(OR(N($N130)=0,N($AA130)=0),"",ROUND(N($N130)/(1+N($AA130))*N($AA130),2))</f>
        <v/>
      </c>
      <c r="AC130" s="195"/>
      <c r="AD130" s="188"/>
      <c r="AE130" s="197" t="str">
        <f aca="false">IF($AM130="","",IF($AM130=1,IF($AN130&gt;=1,"一次性·已到收款期","一次性·未到期"),$AD130&amp;" 第"&amp;$AN130&amp;"/"&amp;$AM130&amp;"期"))</f>
        <v/>
      </c>
      <c r="AF130" s="193" t="str">
        <f aca="false">IF(OR($AM130="",N($L130)=0),"",ROUND(N($J130)*$AN130/$AM130,2)+N($K130))</f>
        <v/>
      </c>
      <c r="AG130" s="193" t="str">
        <f aca="false">IF($AF130="","",MAX(0,ROUND($AF130-(N($P130)+N($Q130)+N($R130)),2)))</f>
        <v/>
      </c>
      <c r="AH130" s="193" t="str">
        <f aca="false">IF(OR(TRIM($B130&amp;$C130)="",NOT(ISNUMBER($D130))),"",SUMIFS($V$3:$V$1001,$AJ$3:$AJ$1001,$AJ130,$D$3:$D$1001,"&lt;"&amp;$D130))</f>
        <v/>
      </c>
      <c r="AI130" s="193" t="str">
        <f aca="false">IF(TRIM($B130&amp;$C130)="","",SUMIFS($V$3:$V$1001,$AJ$3:$AJ$1001,$AJ130))</f>
        <v/>
      </c>
      <c r="AJ130" s="197" t="str">
        <f aca="false">IF(TRIM($B130&amp;$C130)="","",TRIM($B130)&amp;"｜"&amp;TRIM($C130))</f>
        <v/>
      </c>
      <c r="AK130" s="193" t="str">
        <f aca="false">IF(TRIM($B130&amp;$C130)="","",MIN(N($N130),N($P130)))</f>
        <v/>
      </c>
      <c r="AL130" s="198" t="str">
        <f aca="false">IF(ISNUMBER($D130),YEAR($D130),"")</f>
        <v/>
      </c>
      <c r="AM130" s="198" t="str">
        <f aca="false">IF(OR(TRIM($B130&amp;$C130)="",NOT(ISNUMBER($D130)),NOT(ISNUMBER($E130))),"",IF($E130&lt;$D130,"",IF(IF($AD130="半年付",2,IF($AD130="季度付",4,IF($AD130="月付",12,IF($AD130="半月付",24,1))))=1,1,MAX(1,ROUND(($E130-$D130+1)/365*IF($AD130="半年付",2,IF($AD130="季度付",4,IF($AD130="月付",12,IF($AD130="半月付",24,1)))),0)))))</f>
        <v/>
      </c>
      <c r="AN130" s="198" t="str">
        <f aca="true">IF($AM130="","",MIN($AM130,MAX(0,INT((TODAY()-付款宽限天数-$D130)/(($E130-$D130+1)/$AM130))+1)))</f>
        <v/>
      </c>
    </row>
    <row r="131" customFormat="false" ht="24" hidden="false" customHeight="false" outlineLevel="0" collapsed="false">
      <c r="F131" s="188" t="str">
        <f aca="true">IF(TRIM($B131&amp;$C131)="","",IF(OR(ISNUMBER(SEARCH("未",$A131)),ISNUMBER(SEARCH("送出",$A131)),AND(TRIM($A131)="",NOT(ISNUMBER($D131)),N($G131)=0)),"【合同未回】","")&amp;IF(NOT(ISNUMBER($E131)),IF(OR(ISNUMBER(SEARCH("未",$A131)),ISNUMBER(SEARCH("送出",$A131)),AND(TRIM($A131)="",NOT(ISNUMBER($D131)),N($G131)=0)),"","【未填合同期】"),IF($E131&lt;TODAY(),"【已到期】",IF($E131-TODAY()&lt;=提醒天数,"【即将到期，剩余"&amp;($E131-TODAY())&amp;"天】","【正常】")))&amp;IF(OR($AC131="安装免保",$AC131="技术免保",$AC131="质保期内"),"【"&amp;$AC131&amp;"】",""))</f>
        <v/>
      </c>
      <c r="J131" s="192" t="str">
        <f aca="false">IF(OR(N($G131)=0,N($H131)=0),"",ROUND(N($G131)*N($H131)*IF(N($I131)=0,1,N($I131)),2))</f>
        <v/>
      </c>
      <c r="L131" s="192" t="str">
        <f aca="false">IF(TRIM($B131&amp;$C131)="","",IF(AND(N($J131)=0,N($K131)=0),"",ROUND(N($J131)+N($K131),2)))</f>
        <v/>
      </c>
      <c r="R131" s="192"/>
      <c r="S131" s="193" t="str">
        <f aca="false">IF(TRIM($B131&amp;$C131)="","",IF(N($N131)=0,"",MAX(0,MIN(N($N131)-N($P131),N($V131)))))</f>
        <v/>
      </c>
      <c r="T131" s="193" t="str">
        <f aca="false">IF(TRIM($B131&amp;$C131)="","",IF(N($P131)&lt;=N($N131),"",N($P131)-N($N131)))</f>
        <v/>
      </c>
      <c r="U131" s="193" t="str">
        <f aca="false">IF(OR(TRIM($B131&amp;$C131)="",$V131=""),"",MAX(0,N($V131))-N($S131))</f>
        <v/>
      </c>
      <c r="V131" s="193" t="str">
        <f aca="false">IF(TRIM($B131&amp;$C131)="","",IF(AND(N($L131)=0,N($P131)+N($Q131)+N($R131)=0),"",ROUND(N($L131)-N($P131)-N($Q131)-N($R131),2)))</f>
        <v/>
      </c>
      <c r="W131" s="194" t="str">
        <f aca="false">IF(TRIM($B131&amp;$C131)="","",IF(N($L131)=0,IF((N($P131)+N($Q131)+N($R131))=0,"—未填单价","未填单价，已收 "&amp;TEXT((N($P131)+N($Q131)+N($R131)),"#,##0.00")),IF(N($V131)&gt;0.005,"欠 "&amp;TEXT(N($V131),"#,##0.00")&amp;IF(N($S131)&gt;0,"（开票未到账 "&amp;TEXT(N($S131),"#,##0.00")&amp;"）","")&amp;IF(N($U131)&gt;0,"（未开票 "&amp;TEXT(N($U131),"#,##0.00")&amp;"）",""),IF(N($V131)&lt;-0.005,"多收 "&amp;TEXT(-N($V131),"#,##0.00"),"✔ 已结清")))&amp;IF(N($T131)&gt;0,"｜到账未开票 "&amp;TEXT(N($T131),"#,##0.00")&amp;"，待补票","")&amp;IF(N($Q131)&gt;0,"｜收现 "&amp;TEXT(N($Q131),"#,##0.00"),"")&amp;IF(N($R131)&gt;0,"｜收款不开票 "&amp;TEXT(N($R131),"#,##0.00"),""))</f>
        <v/>
      </c>
      <c r="X131" s="195"/>
      <c r="AB131" s="192" t="str">
        <f aca="false">IF(OR(N($N131)=0,N($AA131)=0),"",ROUND(N($N131)/(1+N($AA131))*N($AA131),2))</f>
        <v/>
      </c>
      <c r="AC131" s="195"/>
      <c r="AD131" s="188"/>
      <c r="AE131" s="197" t="str">
        <f aca="false">IF($AM131="","",IF($AM131=1,IF($AN131&gt;=1,"一次性·已到收款期","一次性·未到期"),$AD131&amp;" 第"&amp;$AN131&amp;"/"&amp;$AM131&amp;"期"))</f>
        <v/>
      </c>
      <c r="AF131" s="193" t="str">
        <f aca="false">IF(OR($AM131="",N($L131)=0),"",ROUND(N($J131)*$AN131/$AM131,2)+N($K131))</f>
        <v/>
      </c>
      <c r="AG131" s="193" t="str">
        <f aca="false">IF($AF131="","",MAX(0,ROUND($AF131-(N($P131)+N($Q131)+N($R131)),2)))</f>
        <v/>
      </c>
      <c r="AH131" s="193" t="str">
        <f aca="false">IF(OR(TRIM($B131&amp;$C131)="",NOT(ISNUMBER($D131))),"",SUMIFS($V$3:$V$1001,$AJ$3:$AJ$1001,$AJ131,$D$3:$D$1001,"&lt;"&amp;$D131))</f>
        <v/>
      </c>
      <c r="AI131" s="193" t="str">
        <f aca="false">IF(TRIM($B131&amp;$C131)="","",SUMIFS($V$3:$V$1001,$AJ$3:$AJ$1001,$AJ131))</f>
        <v/>
      </c>
      <c r="AJ131" s="197" t="str">
        <f aca="false">IF(TRIM($B131&amp;$C131)="","",TRIM($B131)&amp;"｜"&amp;TRIM($C131))</f>
        <v/>
      </c>
      <c r="AK131" s="193" t="str">
        <f aca="false">IF(TRIM($B131&amp;$C131)="","",MIN(N($N131),N($P131)))</f>
        <v/>
      </c>
      <c r="AL131" s="198" t="str">
        <f aca="false">IF(ISNUMBER($D131),YEAR($D131),"")</f>
        <v/>
      </c>
      <c r="AM131" s="198" t="str">
        <f aca="false">IF(OR(TRIM($B131&amp;$C131)="",NOT(ISNUMBER($D131)),NOT(ISNUMBER($E131))),"",IF($E131&lt;$D131,"",IF(IF($AD131="半年付",2,IF($AD131="季度付",4,IF($AD131="月付",12,IF($AD131="半月付",24,1))))=1,1,MAX(1,ROUND(($E131-$D131+1)/365*IF($AD131="半年付",2,IF($AD131="季度付",4,IF($AD131="月付",12,IF($AD131="半月付",24,1)))),0)))))</f>
        <v/>
      </c>
      <c r="AN131" s="198" t="str">
        <f aca="true">IF($AM131="","",MIN($AM131,MAX(0,INT((TODAY()-付款宽限天数-$D131)/(($E131-$D131+1)/$AM131))+1)))</f>
        <v/>
      </c>
    </row>
    <row r="132" customFormat="false" ht="24" hidden="false" customHeight="false" outlineLevel="0" collapsed="false">
      <c r="F132" s="188" t="str">
        <f aca="true">IF(TRIM($B132&amp;$C132)="","",IF(OR(ISNUMBER(SEARCH("未",$A132)),ISNUMBER(SEARCH("送出",$A132)),AND(TRIM($A132)="",NOT(ISNUMBER($D132)),N($G132)=0)),"【合同未回】","")&amp;IF(NOT(ISNUMBER($E132)),IF(OR(ISNUMBER(SEARCH("未",$A132)),ISNUMBER(SEARCH("送出",$A132)),AND(TRIM($A132)="",NOT(ISNUMBER($D132)),N($G132)=0)),"","【未填合同期】"),IF($E132&lt;TODAY(),"【已到期】",IF($E132-TODAY()&lt;=提醒天数,"【即将到期，剩余"&amp;($E132-TODAY())&amp;"天】","【正常】")))&amp;IF(OR($AC132="安装免保",$AC132="技术免保",$AC132="质保期内"),"【"&amp;$AC132&amp;"】",""))</f>
        <v/>
      </c>
      <c r="J132" s="192" t="str">
        <f aca="false">IF(OR(N($G132)=0,N($H132)=0),"",ROUND(N($G132)*N($H132)*IF(N($I132)=0,1,N($I132)),2))</f>
        <v/>
      </c>
      <c r="L132" s="192" t="str">
        <f aca="false">IF(TRIM($B132&amp;$C132)="","",IF(AND(N($J132)=0,N($K132)=0),"",ROUND(N($J132)+N($K132),2)))</f>
        <v/>
      </c>
      <c r="R132" s="192"/>
      <c r="S132" s="193" t="str">
        <f aca="false">IF(TRIM($B132&amp;$C132)="","",IF(N($N132)=0,"",MAX(0,MIN(N($N132)-N($P132),N($V132)))))</f>
        <v/>
      </c>
      <c r="T132" s="193" t="str">
        <f aca="false">IF(TRIM($B132&amp;$C132)="","",IF(N($P132)&lt;=N($N132),"",N($P132)-N($N132)))</f>
        <v/>
      </c>
      <c r="U132" s="193" t="str">
        <f aca="false">IF(OR(TRIM($B132&amp;$C132)="",$V132=""),"",MAX(0,N($V132))-N($S132))</f>
        <v/>
      </c>
      <c r="V132" s="193" t="str">
        <f aca="false">IF(TRIM($B132&amp;$C132)="","",IF(AND(N($L132)=0,N($P132)+N($Q132)+N($R132)=0),"",ROUND(N($L132)-N($P132)-N($Q132)-N($R132),2)))</f>
        <v/>
      </c>
      <c r="W132" s="194" t="str">
        <f aca="false">IF(TRIM($B132&amp;$C132)="","",IF(N($L132)=0,IF((N($P132)+N($Q132)+N($R132))=0,"—未填单价","未填单价，已收 "&amp;TEXT((N($P132)+N($Q132)+N($R132)),"#,##0.00")),IF(N($V132)&gt;0.005,"欠 "&amp;TEXT(N($V132),"#,##0.00")&amp;IF(N($S132)&gt;0,"（开票未到账 "&amp;TEXT(N($S132),"#,##0.00")&amp;"）","")&amp;IF(N($U132)&gt;0,"（未开票 "&amp;TEXT(N($U132),"#,##0.00")&amp;"）",""),IF(N($V132)&lt;-0.005,"多收 "&amp;TEXT(-N($V132),"#,##0.00"),"✔ 已结清")))&amp;IF(N($T132)&gt;0,"｜到账未开票 "&amp;TEXT(N($T132),"#,##0.00")&amp;"，待补票","")&amp;IF(N($Q132)&gt;0,"｜收现 "&amp;TEXT(N($Q132),"#,##0.00"),"")&amp;IF(N($R132)&gt;0,"｜收款不开票 "&amp;TEXT(N($R132),"#,##0.00"),""))</f>
        <v/>
      </c>
      <c r="X132" s="195"/>
      <c r="AB132" s="192" t="str">
        <f aca="false">IF(OR(N($N132)=0,N($AA132)=0),"",ROUND(N($N132)/(1+N($AA132))*N($AA132),2))</f>
        <v/>
      </c>
      <c r="AC132" s="195"/>
      <c r="AD132" s="188"/>
      <c r="AE132" s="197" t="str">
        <f aca="false">IF($AM132="","",IF($AM132=1,IF($AN132&gt;=1,"一次性·已到收款期","一次性·未到期"),$AD132&amp;" 第"&amp;$AN132&amp;"/"&amp;$AM132&amp;"期"))</f>
        <v/>
      </c>
      <c r="AF132" s="193" t="str">
        <f aca="false">IF(OR($AM132="",N($L132)=0),"",ROUND(N($J132)*$AN132/$AM132,2)+N($K132))</f>
        <v/>
      </c>
      <c r="AG132" s="193" t="str">
        <f aca="false">IF($AF132="","",MAX(0,ROUND($AF132-(N($P132)+N($Q132)+N($R132)),2)))</f>
        <v/>
      </c>
      <c r="AH132" s="193" t="str">
        <f aca="false">IF(OR(TRIM($B132&amp;$C132)="",NOT(ISNUMBER($D132))),"",SUMIFS($V$3:$V$1001,$AJ$3:$AJ$1001,$AJ132,$D$3:$D$1001,"&lt;"&amp;$D132))</f>
        <v/>
      </c>
      <c r="AI132" s="193" t="str">
        <f aca="false">IF(TRIM($B132&amp;$C132)="","",SUMIFS($V$3:$V$1001,$AJ$3:$AJ$1001,$AJ132))</f>
        <v/>
      </c>
      <c r="AJ132" s="197" t="str">
        <f aca="false">IF(TRIM($B132&amp;$C132)="","",TRIM($B132)&amp;"｜"&amp;TRIM($C132))</f>
        <v/>
      </c>
      <c r="AK132" s="193" t="str">
        <f aca="false">IF(TRIM($B132&amp;$C132)="","",MIN(N($N132),N($P132)))</f>
        <v/>
      </c>
      <c r="AL132" s="198" t="str">
        <f aca="false">IF(ISNUMBER($D132),YEAR($D132),"")</f>
        <v/>
      </c>
      <c r="AM132" s="198" t="str">
        <f aca="false">IF(OR(TRIM($B132&amp;$C132)="",NOT(ISNUMBER($D132)),NOT(ISNUMBER($E132))),"",IF($E132&lt;$D132,"",IF(IF($AD132="半年付",2,IF($AD132="季度付",4,IF($AD132="月付",12,IF($AD132="半月付",24,1))))=1,1,MAX(1,ROUND(($E132-$D132+1)/365*IF($AD132="半年付",2,IF($AD132="季度付",4,IF($AD132="月付",12,IF($AD132="半月付",24,1)))),0)))))</f>
        <v/>
      </c>
      <c r="AN132" s="198" t="str">
        <f aca="true">IF($AM132="","",MIN($AM132,MAX(0,INT((TODAY()-付款宽限天数-$D132)/(($E132-$D132+1)/$AM132))+1)))</f>
        <v/>
      </c>
    </row>
    <row r="133" customFormat="false" ht="24" hidden="false" customHeight="false" outlineLevel="0" collapsed="false">
      <c r="F133" s="188" t="str">
        <f aca="true">IF(TRIM($B133&amp;$C133)="","",IF(OR(ISNUMBER(SEARCH("未",$A133)),ISNUMBER(SEARCH("送出",$A133)),AND(TRIM($A133)="",NOT(ISNUMBER($D133)),N($G133)=0)),"【合同未回】","")&amp;IF(NOT(ISNUMBER($E133)),IF(OR(ISNUMBER(SEARCH("未",$A133)),ISNUMBER(SEARCH("送出",$A133)),AND(TRIM($A133)="",NOT(ISNUMBER($D133)),N($G133)=0)),"","【未填合同期】"),IF($E133&lt;TODAY(),"【已到期】",IF($E133-TODAY()&lt;=提醒天数,"【即将到期，剩余"&amp;($E133-TODAY())&amp;"天】","【正常】")))&amp;IF(OR($AC133="安装免保",$AC133="技术免保",$AC133="质保期内"),"【"&amp;$AC133&amp;"】",""))</f>
        <v/>
      </c>
      <c r="J133" s="192" t="str">
        <f aca="false">IF(OR(N($G133)=0,N($H133)=0),"",ROUND(N($G133)*N($H133)*IF(N($I133)=0,1,N($I133)),2))</f>
        <v/>
      </c>
      <c r="L133" s="192" t="str">
        <f aca="false">IF(TRIM($B133&amp;$C133)="","",IF(AND(N($J133)=0,N($K133)=0),"",ROUND(N($J133)+N($K133),2)))</f>
        <v/>
      </c>
      <c r="R133" s="192"/>
      <c r="S133" s="193" t="str">
        <f aca="false">IF(TRIM($B133&amp;$C133)="","",IF(N($N133)=0,"",MAX(0,MIN(N($N133)-N($P133),N($V133)))))</f>
        <v/>
      </c>
      <c r="T133" s="193" t="str">
        <f aca="false">IF(TRIM($B133&amp;$C133)="","",IF(N($P133)&lt;=N($N133),"",N($P133)-N($N133)))</f>
        <v/>
      </c>
      <c r="U133" s="193" t="str">
        <f aca="false">IF(OR(TRIM($B133&amp;$C133)="",$V133=""),"",MAX(0,N($V133))-N($S133))</f>
        <v/>
      </c>
      <c r="V133" s="193" t="str">
        <f aca="false">IF(TRIM($B133&amp;$C133)="","",IF(AND(N($L133)=0,N($P133)+N($Q133)+N($R133)=0),"",ROUND(N($L133)-N($P133)-N($Q133)-N($R133),2)))</f>
        <v/>
      </c>
      <c r="W133" s="194" t="str">
        <f aca="false">IF(TRIM($B133&amp;$C133)="","",IF(N($L133)=0,IF((N($P133)+N($Q133)+N($R133))=0,"—未填单价","未填单价，已收 "&amp;TEXT((N($P133)+N($Q133)+N($R133)),"#,##0.00")),IF(N($V133)&gt;0.005,"欠 "&amp;TEXT(N($V133),"#,##0.00")&amp;IF(N($S133)&gt;0,"（开票未到账 "&amp;TEXT(N($S133),"#,##0.00")&amp;"）","")&amp;IF(N($U133)&gt;0,"（未开票 "&amp;TEXT(N($U133),"#,##0.00")&amp;"）",""),IF(N($V133)&lt;-0.005,"多收 "&amp;TEXT(-N($V133),"#,##0.00"),"✔ 已结清")))&amp;IF(N($T133)&gt;0,"｜到账未开票 "&amp;TEXT(N($T133),"#,##0.00")&amp;"，待补票","")&amp;IF(N($Q133)&gt;0,"｜收现 "&amp;TEXT(N($Q133),"#,##0.00"),"")&amp;IF(N($R133)&gt;0,"｜收款不开票 "&amp;TEXT(N($R133),"#,##0.00"),""))</f>
        <v/>
      </c>
      <c r="X133" s="195"/>
      <c r="AB133" s="192" t="str">
        <f aca="false">IF(OR(N($N133)=0,N($AA133)=0),"",ROUND(N($N133)/(1+N($AA133))*N($AA133),2))</f>
        <v/>
      </c>
      <c r="AC133" s="195"/>
      <c r="AD133" s="188"/>
      <c r="AE133" s="197" t="str">
        <f aca="false">IF($AM133="","",IF($AM133=1,IF($AN133&gt;=1,"一次性·已到收款期","一次性·未到期"),$AD133&amp;" 第"&amp;$AN133&amp;"/"&amp;$AM133&amp;"期"))</f>
        <v/>
      </c>
      <c r="AF133" s="193" t="str">
        <f aca="false">IF(OR($AM133="",N($L133)=0),"",ROUND(N($J133)*$AN133/$AM133,2)+N($K133))</f>
        <v/>
      </c>
      <c r="AG133" s="193" t="str">
        <f aca="false">IF($AF133="","",MAX(0,ROUND($AF133-(N($P133)+N($Q133)+N($R133)),2)))</f>
        <v/>
      </c>
      <c r="AH133" s="193" t="str">
        <f aca="false">IF(OR(TRIM($B133&amp;$C133)="",NOT(ISNUMBER($D133))),"",SUMIFS($V$3:$V$1001,$AJ$3:$AJ$1001,$AJ133,$D$3:$D$1001,"&lt;"&amp;$D133))</f>
        <v/>
      </c>
      <c r="AI133" s="193" t="str">
        <f aca="false">IF(TRIM($B133&amp;$C133)="","",SUMIFS($V$3:$V$1001,$AJ$3:$AJ$1001,$AJ133))</f>
        <v/>
      </c>
      <c r="AJ133" s="197" t="str">
        <f aca="false">IF(TRIM($B133&amp;$C133)="","",TRIM($B133)&amp;"｜"&amp;TRIM($C133))</f>
        <v/>
      </c>
      <c r="AK133" s="193" t="str">
        <f aca="false">IF(TRIM($B133&amp;$C133)="","",MIN(N($N133),N($P133)))</f>
        <v/>
      </c>
      <c r="AL133" s="198" t="str">
        <f aca="false">IF(ISNUMBER($D133),YEAR($D133),"")</f>
        <v/>
      </c>
      <c r="AM133" s="198" t="str">
        <f aca="false">IF(OR(TRIM($B133&amp;$C133)="",NOT(ISNUMBER($D133)),NOT(ISNUMBER($E133))),"",IF($E133&lt;$D133,"",IF(IF($AD133="半年付",2,IF($AD133="季度付",4,IF($AD133="月付",12,IF($AD133="半月付",24,1))))=1,1,MAX(1,ROUND(($E133-$D133+1)/365*IF($AD133="半年付",2,IF($AD133="季度付",4,IF($AD133="月付",12,IF($AD133="半月付",24,1)))),0)))))</f>
        <v/>
      </c>
      <c r="AN133" s="198" t="str">
        <f aca="true">IF($AM133="","",MIN($AM133,MAX(0,INT((TODAY()-付款宽限天数-$D133)/(($E133-$D133+1)/$AM133))+1)))</f>
        <v/>
      </c>
    </row>
    <row r="134" customFormat="false" ht="24" hidden="false" customHeight="false" outlineLevel="0" collapsed="false">
      <c r="F134" s="188" t="str">
        <f aca="true">IF(TRIM($B134&amp;$C134)="","",IF(OR(ISNUMBER(SEARCH("未",$A134)),ISNUMBER(SEARCH("送出",$A134)),AND(TRIM($A134)="",NOT(ISNUMBER($D134)),N($G134)=0)),"【合同未回】","")&amp;IF(NOT(ISNUMBER($E134)),IF(OR(ISNUMBER(SEARCH("未",$A134)),ISNUMBER(SEARCH("送出",$A134)),AND(TRIM($A134)="",NOT(ISNUMBER($D134)),N($G134)=0)),"","【未填合同期】"),IF($E134&lt;TODAY(),"【已到期】",IF($E134-TODAY()&lt;=提醒天数,"【即将到期，剩余"&amp;($E134-TODAY())&amp;"天】","【正常】")))&amp;IF(OR($AC134="安装免保",$AC134="技术免保",$AC134="质保期内"),"【"&amp;$AC134&amp;"】",""))</f>
        <v/>
      </c>
      <c r="J134" s="192" t="str">
        <f aca="false">IF(OR(N($G134)=0,N($H134)=0),"",ROUND(N($G134)*N($H134)*IF(N($I134)=0,1,N($I134)),2))</f>
        <v/>
      </c>
      <c r="L134" s="192" t="str">
        <f aca="false">IF(TRIM($B134&amp;$C134)="","",IF(AND(N($J134)=0,N($K134)=0),"",ROUND(N($J134)+N($K134),2)))</f>
        <v/>
      </c>
      <c r="R134" s="192"/>
      <c r="S134" s="193" t="str">
        <f aca="false">IF(TRIM($B134&amp;$C134)="","",IF(N($N134)=0,"",MAX(0,MIN(N($N134)-N($P134),N($V134)))))</f>
        <v/>
      </c>
      <c r="T134" s="193" t="str">
        <f aca="false">IF(TRIM($B134&amp;$C134)="","",IF(N($P134)&lt;=N($N134),"",N($P134)-N($N134)))</f>
        <v/>
      </c>
      <c r="U134" s="193" t="str">
        <f aca="false">IF(OR(TRIM($B134&amp;$C134)="",$V134=""),"",MAX(0,N($V134))-N($S134))</f>
        <v/>
      </c>
      <c r="V134" s="193" t="str">
        <f aca="false">IF(TRIM($B134&amp;$C134)="","",IF(AND(N($L134)=0,N($P134)+N($Q134)+N($R134)=0),"",ROUND(N($L134)-N($P134)-N($Q134)-N($R134),2)))</f>
        <v/>
      </c>
      <c r="W134" s="194" t="str">
        <f aca="false">IF(TRIM($B134&amp;$C134)="","",IF(N($L134)=0,IF((N($P134)+N($Q134)+N($R134))=0,"—未填单价","未填单价，已收 "&amp;TEXT((N($P134)+N($Q134)+N($R134)),"#,##0.00")),IF(N($V134)&gt;0.005,"欠 "&amp;TEXT(N($V134),"#,##0.00")&amp;IF(N($S134)&gt;0,"（开票未到账 "&amp;TEXT(N($S134),"#,##0.00")&amp;"）","")&amp;IF(N($U134)&gt;0,"（未开票 "&amp;TEXT(N($U134),"#,##0.00")&amp;"）",""),IF(N($V134)&lt;-0.005,"多收 "&amp;TEXT(-N($V134),"#,##0.00"),"✔ 已结清")))&amp;IF(N($T134)&gt;0,"｜到账未开票 "&amp;TEXT(N($T134),"#,##0.00")&amp;"，待补票","")&amp;IF(N($Q134)&gt;0,"｜收现 "&amp;TEXT(N($Q134),"#,##0.00"),"")&amp;IF(N($R134)&gt;0,"｜收款不开票 "&amp;TEXT(N($R134),"#,##0.00"),""))</f>
        <v/>
      </c>
      <c r="X134" s="195"/>
      <c r="AB134" s="192" t="str">
        <f aca="false">IF(OR(N($N134)=0,N($AA134)=0),"",ROUND(N($N134)/(1+N($AA134))*N($AA134),2))</f>
        <v/>
      </c>
      <c r="AC134" s="195"/>
      <c r="AD134" s="188"/>
      <c r="AE134" s="197" t="str">
        <f aca="false">IF($AM134="","",IF($AM134=1,IF($AN134&gt;=1,"一次性·已到收款期","一次性·未到期"),$AD134&amp;" 第"&amp;$AN134&amp;"/"&amp;$AM134&amp;"期"))</f>
        <v/>
      </c>
      <c r="AF134" s="193" t="str">
        <f aca="false">IF(OR($AM134="",N($L134)=0),"",ROUND(N($J134)*$AN134/$AM134,2)+N($K134))</f>
        <v/>
      </c>
      <c r="AG134" s="193" t="str">
        <f aca="false">IF($AF134="","",MAX(0,ROUND($AF134-(N($P134)+N($Q134)+N($R134)),2)))</f>
        <v/>
      </c>
      <c r="AH134" s="193" t="str">
        <f aca="false">IF(OR(TRIM($B134&amp;$C134)="",NOT(ISNUMBER($D134))),"",SUMIFS($V$3:$V$1001,$AJ$3:$AJ$1001,$AJ134,$D$3:$D$1001,"&lt;"&amp;$D134))</f>
        <v/>
      </c>
      <c r="AI134" s="193" t="str">
        <f aca="false">IF(TRIM($B134&amp;$C134)="","",SUMIFS($V$3:$V$1001,$AJ$3:$AJ$1001,$AJ134))</f>
        <v/>
      </c>
      <c r="AJ134" s="197" t="str">
        <f aca="false">IF(TRIM($B134&amp;$C134)="","",TRIM($B134)&amp;"｜"&amp;TRIM($C134))</f>
        <v/>
      </c>
      <c r="AK134" s="193" t="str">
        <f aca="false">IF(TRIM($B134&amp;$C134)="","",MIN(N($N134),N($P134)))</f>
        <v/>
      </c>
      <c r="AL134" s="198" t="str">
        <f aca="false">IF(ISNUMBER($D134),YEAR($D134),"")</f>
        <v/>
      </c>
      <c r="AM134" s="198" t="str">
        <f aca="false">IF(OR(TRIM($B134&amp;$C134)="",NOT(ISNUMBER($D134)),NOT(ISNUMBER($E134))),"",IF($E134&lt;$D134,"",IF(IF($AD134="半年付",2,IF($AD134="季度付",4,IF($AD134="月付",12,IF($AD134="半月付",24,1))))=1,1,MAX(1,ROUND(($E134-$D134+1)/365*IF($AD134="半年付",2,IF($AD134="季度付",4,IF($AD134="月付",12,IF($AD134="半月付",24,1)))),0)))))</f>
        <v/>
      </c>
      <c r="AN134" s="198" t="str">
        <f aca="true">IF($AM134="","",MIN($AM134,MAX(0,INT((TODAY()-付款宽限天数-$D134)/(($E134-$D134+1)/$AM134))+1)))</f>
        <v/>
      </c>
    </row>
    <row r="135" customFormat="false" ht="24" hidden="false" customHeight="false" outlineLevel="0" collapsed="false">
      <c r="F135" s="188" t="str">
        <f aca="true">IF(TRIM($B135&amp;$C135)="","",IF(OR(ISNUMBER(SEARCH("未",$A135)),ISNUMBER(SEARCH("送出",$A135)),AND(TRIM($A135)="",NOT(ISNUMBER($D135)),N($G135)=0)),"【合同未回】","")&amp;IF(NOT(ISNUMBER($E135)),IF(OR(ISNUMBER(SEARCH("未",$A135)),ISNUMBER(SEARCH("送出",$A135)),AND(TRIM($A135)="",NOT(ISNUMBER($D135)),N($G135)=0)),"","【未填合同期】"),IF($E135&lt;TODAY(),"【已到期】",IF($E135-TODAY()&lt;=提醒天数,"【即将到期，剩余"&amp;($E135-TODAY())&amp;"天】","【正常】")))&amp;IF(OR($AC135="安装免保",$AC135="技术免保",$AC135="质保期内"),"【"&amp;$AC135&amp;"】",""))</f>
        <v/>
      </c>
      <c r="J135" s="192" t="str">
        <f aca="false">IF(OR(N($G135)=0,N($H135)=0),"",ROUND(N($G135)*N($H135)*IF(N($I135)=0,1,N($I135)),2))</f>
        <v/>
      </c>
      <c r="L135" s="192" t="str">
        <f aca="false">IF(TRIM($B135&amp;$C135)="","",IF(AND(N($J135)=0,N($K135)=0),"",ROUND(N($J135)+N($K135),2)))</f>
        <v/>
      </c>
      <c r="R135" s="192"/>
      <c r="S135" s="193" t="str">
        <f aca="false">IF(TRIM($B135&amp;$C135)="","",IF(N($N135)=0,"",MAX(0,MIN(N($N135)-N($P135),N($V135)))))</f>
        <v/>
      </c>
      <c r="T135" s="193" t="str">
        <f aca="false">IF(TRIM($B135&amp;$C135)="","",IF(N($P135)&lt;=N($N135),"",N($P135)-N($N135)))</f>
        <v/>
      </c>
      <c r="U135" s="193" t="str">
        <f aca="false">IF(OR(TRIM($B135&amp;$C135)="",$V135=""),"",MAX(0,N($V135))-N($S135))</f>
        <v/>
      </c>
      <c r="V135" s="193" t="str">
        <f aca="false">IF(TRIM($B135&amp;$C135)="","",IF(AND(N($L135)=0,N($P135)+N($Q135)+N($R135)=0),"",ROUND(N($L135)-N($P135)-N($Q135)-N($R135),2)))</f>
        <v/>
      </c>
      <c r="W135" s="194" t="str">
        <f aca="false">IF(TRIM($B135&amp;$C135)="","",IF(N($L135)=0,IF((N($P135)+N($Q135)+N($R135))=0,"—未填单价","未填单价，已收 "&amp;TEXT((N($P135)+N($Q135)+N($R135)),"#,##0.00")),IF(N($V135)&gt;0.005,"欠 "&amp;TEXT(N($V135),"#,##0.00")&amp;IF(N($S135)&gt;0,"（开票未到账 "&amp;TEXT(N($S135),"#,##0.00")&amp;"）","")&amp;IF(N($U135)&gt;0,"（未开票 "&amp;TEXT(N($U135),"#,##0.00")&amp;"）",""),IF(N($V135)&lt;-0.005,"多收 "&amp;TEXT(-N($V135),"#,##0.00"),"✔ 已结清")))&amp;IF(N($T135)&gt;0,"｜到账未开票 "&amp;TEXT(N($T135),"#,##0.00")&amp;"，待补票","")&amp;IF(N($Q135)&gt;0,"｜收现 "&amp;TEXT(N($Q135),"#,##0.00"),"")&amp;IF(N($R135)&gt;0,"｜收款不开票 "&amp;TEXT(N($R135),"#,##0.00"),""))</f>
        <v/>
      </c>
      <c r="X135" s="195"/>
      <c r="AB135" s="192" t="str">
        <f aca="false">IF(OR(N($N135)=0,N($AA135)=0),"",ROUND(N($N135)/(1+N($AA135))*N($AA135),2))</f>
        <v/>
      </c>
      <c r="AC135" s="195"/>
      <c r="AD135" s="188"/>
      <c r="AE135" s="197" t="str">
        <f aca="false">IF($AM135="","",IF($AM135=1,IF($AN135&gt;=1,"一次性·已到收款期","一次性·未到期"),$AD135&amp;" 第"&amp;$AN135&amp;"/"&amp;$AM135&amp;"期"))</f>
        <v/>
      </c>
      <c r="AF135" s="193" t="str">
        <f aca="false">IF(OR($AM135="",N($L135)=0),"",ROUND(N($J135)*$AN135/$AM135,2)+N($K135))</f>
        <v/>
      </c>
      <c r="AG135" s="193" t="str">
        <f aca="false">IF($AF135="","",MAX(0,ROUND($AF135-(N($P135)+N($Q135)+N($R135)),2)))</f>
        <v/>
      </c>
      <c r="AH135" s="193" t="str">
        <f aca="false">IF(OR(TRIM($B135&amp;$C135)="",NOT(ISNUMBER($D135))),"",SUMIFS($V$3:$V$1001,$AJ$3:$AJ$1001,$AJ135,$D$3:$D$1001,"&lt;"&amp;$D135))</f>
        <v/>
      </c>
      <c r="AI135" s="193" t="str">
        <f aca="false">IF(TRIM($B135&amp;$C135)="","",SUMIFS($V$3:$V$1001,$AJ$3:$AJ$1001,$AJ135))</f>
        <v/>
      </c>
      <c r="AJ135" s="197" t="str">
        <f aca="false">IF(TRIM($B135&amp;$C135)="","",TRIM($B135)&amp;"｜"&amp;TRIM($C135))</f>
        <v/>
      </c>
      <c r="AK135" s="193" t="str">
        <f aca="false">IF(TRIM($B135&amp;$C135)="","",MIN(N($N135),N($P135)))</f>
        <v/>
      </c>
      <c r="AL135" s="198" t="str">
        <f aca="false">IF(ISNUMBER($D135),YEAR($D135),"")</f>
        <v/>
      </c>
      <c r="AM135" s="198" t="str">
        <f aca="false">IF(OR(TRIM($B135&amp;$C135)="",NOT(ISNUMBER($D135)),NOT(ISNUMBER($E135))),"",IF($E135&lt;$D135,"",IF(IF($AD135="半年付",2,IF($AD135="季度付",4,IF($AD135="月付",12,IF($AD135="半月付",24,1))))=1,1,MAX(1,ROUND(($E135-$D135+1)/365*IF($AD135="半年付",2,IF($AD135="季度付",4,IF($AD135="月付",12,IF($AD135="半月付",24,1)))),0)))))</f>
        <v/>
      </c>
      <c r="AN135" s="198" t="str">
        <f aca="true">IF($AM135="","",MIN($AM135,MAX(0,INT((TODAY()-付款宽限天数-$D135)/(($E135-$D135+1)/$AM135))+1)))</f>
        <v/>
      </c>
    </row>
    <row r="136" customFormat="false" ht="24" hidden="false" customHeight="false" outlineLevel="0" collapsed="false">
      <c r="F136" s="188" t="str">
        <f aca="true">IF(TRIM($B136&amp;$C136)="","",IF(OR(ISNUMBER(SEARCH("未",$A136)),ISNUMBER(SEARCH("送出",$A136)),AND(TRIM($A136)="",NOT(ISNUMBER($D136)),N($G136)=0)),"【合同未回】","")&amp;IF(NOT(ISNUMBER($E136)),IF(OR(ISNUMBER(SEARCH("未",$A136)),ISNUMBER(SEARCH("送出",$A136)),AND(TRIM($A136)="",NOT(ISNUMBER($D136)),N($G136)=0)),"","【未填合同期】"),IF($E136&lt;TODAY(),"【已到期】",IF($E136-TODAY()&lt;=提醒天数,"【即将到期，剩余"&amp;($E136-TODAY())&amp;"天】","【正常】")))&amp;IF(OR($AC136="安装免保",$AC136="技术免保",$AC136="质保期内"),"【"&amp;$AC136&amp;"】",""))</f>
        <v/>
      </c>
      <c r="J136" s="192" t="str">
        <f aca="false">IF(OR(N($G136)=0,N($H136)=0),"",ROUND(N($G136)*N($H136)*IF(N($I136)=0,1,N($I136)),2))</f>
        <v/>
      </c>
      <c r="L136" s="192" t="str">
        <f aca="false">IF(TRIM($B136&amp;$C136)="","",IF(AND(N($J136)=0,N($K136)=0),"",ROUND(N($J136)+N($K136),2)))</f>
        <v/>
      </c>
      <c r="R136" s="192"/>
      <c r="S136" s="193" t="str">
        <f aca="false">IF(TRIM($B136&amp;$C136)="","",IF(N($N136)=0,"",MAX(0,MIN(N($N136)-N($P136),N($V136)))))</f>
        <v/>
      </c>
      <c r="T136" s="193" t="str">
        <f aca="false">IF(TRIM($B136&amp;$C136)="","",IF(N($P136)&lt;=N($N136),"",N($P136)-N($N136)))</f>
        <v/>
      </c>
      <c r="U136" s="193" t="str">
        <f aca="false">IF(OR(TRIM($B136&amp;$C136)="",$V136=""),"",MAX(0,N($V136))-N($S136))</f>
        <v/>
      </c>
      <c r="V136" s="193" t="str">
        <f aca="false">IF(TRIM($B136&amp;$C136)="","",IF(AND(N($L136)=0,N($P136)+N($Q136)+N($R136)=0),"",ROUND(N($L136)-N($P136)-N($Q136)-N($R136),2)))</f>
        <v/>
      </c>
      <c r="W136" s="194" t="str">
        <f aca="false">IF(TRIM($B136&amp;$C136)="","",IF(N($L136)=0,IF((N($P136)+N($Q136)+N($R136))=0,"—未填单价","未填单价，已收 "&amp;TEXT((N($P136)+N($Q136)+N($R136)),"#,##0.00")),IF(N($V136)&gt;0.005,"欠 "&amp;TEXT(N($V136),"#,##0.00")&amp;IF(N($S136)&gt;0,"（开票未到账 "&amp;TEXT(N($S136),"#,##0.00")&amp;"）","")&amp;IF(N($U136)&gt;0,"（未开票 "&amp;TEXT(N($U136),"#,##0.00")&amp;"）",""),IF(N($V136)&lt;-0.005,"多收 "&amp;TEXT(-N($V136),"#,##0.00"),"✔ 已结清")))&amp;IF(N($T136)&gt;0,"｜到账未开票 "&amp;TEXT(N($T136),"#,##0.00")&amp;"，待补票","")&amp;IF(N($Q136)&gt;0,"｜收现 "&amp;TEXT(N($Q136),"#,##0.00"),"")&amp;IF(N($R136)&gt;0,"｜收款不开票 "&amp;TEXT(N($R136),"#,##0.00"),""))</f>
        <v/>
      </c>
      <c r="X136" s="195"/>
      <c r="AB136" s="192" t="str">
        <f aca="false">IF(OR(N($N136)=0,N($AA136)=0),"",ROUND(N($N136)/(1+N($AA136))*N($AA136),2))</f>
        <v/>
      </c>
      <c r="AC136" s="195"/>
      <c r="AD136" s="188"/>
      <c r="AE136" s="197" t="str">
        <f aca="false">IF($AM136="","",IF($AM136=1,IF($AN136&gt;=1,"一次性·已到收款期","一次性·未到期"),$AD136&amp;" 第"&amp;$AN136&amp;"/"&amp;$AM136&amp;"期"))</f>
        <v/>
      </c>
      <c r="AF136" s="193" t="str">
        <f aca="false">IF(OR($AM136="",N($L136)=0),"",ROUND(N($J136)*$AN136/$AM136,2)+N($K136))</f>
        <v/>
      </c>
      <c r="AG136" s="193" t="str">
        <f aca="false">IF($AF136="","",MAX(0,ROUND($AF136-(N($P136)+N($Q136)+N($R136)),2)))</f>
        <v/>
      </c>
      <c r="AH136" s="193" t="str">
        <f aca="false">IF(OR(TRIM($B136&amp;$C136)="",NOT(ISNUMBER($D136))),"",SUMIFS($V$3:$V$1001,$AJ$3:$AJ$1001,$AJ136,$D$3:$D$1001,"&lt;"&amp;$D136))</f>
        <v/>
      </c>
      <c r="AI136" s="193" t="str">
        <f aca="false">IF(TRIM($B136&amp;$C136)="","",SUMIFS($V$3:$V$1001,$AJ$3:$AJ$1001,$AJ136))</f>
        <v/>
      </c>
      <c r="AJ136" s="197" t="str">
        <f aca="false">IF(TRIM($B136&amp;$C136)="","",TRIM($B136)&amp;"｜"&amp;TRIM($C136))</f>
        <v/>
      </c>
      <c r="AK136" s="193" t="str">
        <f aca="false">IF(TRIM($B136&amp;$C136)="","",MIN(N($N136),N($P136)))</f>
        <v/>
      </c>
      <c r="AL136" s="198" t="str">
        <f aca="false">IF(ISNUMBER($D136),YEAR($D136),"")</f>
        <v/>
      </c>
      <c r="AM136" s="198" t="str">
        <f aca="false">IF(OR(TRIM($B136&amp;$C136)="",NOT(ISNUMBER($D136)),NOT(ISNUMBER($E136))),"",IF($E136&lt;$D136,"",IF(IF($AD136="半年付",2,IF($AD136="季度付",4,IF($AD136="月付",12,IF($AD136="半月付",24,1))))=1,1,MAX(1,ROUND(($E136-$D136+1)/365*IF($AD136="半年付",2,IF($AD136="季度付",4,IF($AD136="月付",12,IF($AD136="半月付",24,1)))),0)))))</f>
        <v/>
      </c>
      <c r="AN136" s="198" t="str">
        <f aca="true">IF($AM136="","",MIN($AM136,MAX(0,INT((TODAY()-付款宽限天数-$D136)/(($E136-$D136+1)/$AM136))+1)))</f>
        <v/>
      </c>
    </row>
    <row r="137" customFormat="false" ht="24" hidden="false" customHeight="false" outlineLevel="0" collapsed="false">
      <c r="F137" s="188" t="str">
        <f aca="true">IF(TRIM($B137&amp;$C137)="","",IF(OR(ISNUMBER(SEARCH("未",$A137)),ISNUMBER(SEARCH("送出",$A137)),AND(TRIM($A137)="",NOT(ISNUMBER($D137)),N($G137)=0)),"【合同未回】","")&amp;IF(NOT(ISNUMBER($E137)),IF(OR(ISNUMBER(SEARCH("未",$A137)),ISNUMBER(SEARCH("送出",$A137)),AND(TRIM($A137)="",NOT(ISNUMBER($D137)),N($G137)=0)),"","【未填合同期】"),IF($E137&lt;TODAY(),"【已到期】",IF($E137-TODAY()&lt;=提醒天数,"【即将到期，剩余"&amp;($E137-TODAY())&amp;"天】","【正常】")))&amp;IF(OR($AC137="安装免保",$AC137="技术免保",$AC137="质保期内"),"【"&amp;$AC137&amp;"】",""))</f>
        <v/>
      </c>
      <c r="J137" s="192" t="str">
        <f aca="false">IF(OR(N($G137)=0,N($H137)=0),"",ROUND(N($G137)*N($H137)*IF(N($I137)=0,1,N($I137)),2))</f>
        <v/>
      </c>
      <c r="L137" s="192" t="str">
        <f aca="false">IF(TRIM($B137&amp;$C137)="","",IF(AND(N($J137)=0,N($K137)=0),"",ROUND(N($J137)+N($K137),2)))</f>
        <v/>
      </c>
      <c r="R137" s="192"/>
      <c r="S137" s="193" t="str">
        <f aca="false">IF(TRIM($B137&amp;$C137)="","",IF(N($N137)=0,"",MAX(0,MIN(N($N137)-N($P137),N($V137)))))</f>
        <v/>
      </c>
      <c r="T137" s="193" t="str">
        <f aca="false">IF(TRIM($B137&amp;$C137)="","",IF(N($P137)&lt;=N($N137),"",N($P137)-N($N137)))</f>
        <v/>
      </c>
      <c r="U137" s="193" t="str">
        <f aca="false">IF(OR(TRIM($B137&amp;$C137)="",$V137=""),"",MAX(0,N($V137))-N($S137))</f>
        <v/>
      </c>
      <c r="V137" s="193" t="str">
        <f aca="false">IF(TRIM($B137&amp;$C137)="","",IF(AND(N($L137)=0,N($P137)+N($Q137)+N($R137)=0),"",ROUND(N($L137)-N($P137)-N($Q137)-N($R137),2)))</f>
        <v/>
      </c>
      <c r="W137" s="194" t="str">
        <f aca="false">IF(TRIM($B137&amp;$C137)="","",IF(N($L137)=0,IF((N($P137)+N($Q137)+N($R137))=0,"—未填单价","未填单价，已收 "&amp;TEXT((N($P137)+N($Q137)+N($R137)),"#,##0.00")),IF(N($V137)&gt;0.005,"欠 "&amp;TEXT(N($V137),"#,##0.00")&amp;IF(N($S137)&gt;0,"（开票未到账 "&amp;TEXT(N($S137),"#,##0.00")&amp;"）","")&amp;IF(N($U137)&gt;0,"（未开票 "&amp;TEXT(N($U137),"#,##0.00")&amp;"）",""),IF(N($V137)&lt;-0.005,"多收 "&amp;TEXT(-N($V137),"#,##0.00"),"✔ 已结清")))&amp;IF(N($T137)&gt;0,"｜到账未开票 "&amp;TEXT(N($T137),"#,##0.00")&amp;"，待补票","")&amp;IF(N($Q137)&gt;0,"｜收现 "&amp;TEXT(N($Q137),"#,##0.00"),"")&amp;IF(N($R137)&gt;0,"｜收款不开票 "&amp;TEXT(N($R137),"#,##0.00"),""))</f>
        <v/>
      </c>
      <c r="X137" s="195"/>
      <c r="AB137" s="192" t="str">
        <f aca="false">IF(OR(N($N137)=0,N($AA137)=0),"",ROUND(N($N137)/(1+N($AA137))*N($AA137),2))</f>
        <v/>
      </c>
      <c r="AC137" s="195"/>
      <c r="AD137" s="188"/>
      <c r="AE137" s="197" t="str">
        <f aca="false">IF($AM137="","",IF($AM137=1,IF($AN137&gt;=1,"一次性·已到收款期","一次性·未到期"),$AD137&amp;" 第"&amp;$AN137&amp;"/"&amp;$AM137&amp;"期"))</f>
        <v/>
      </c>
      <c r="AF137" s="193" t="str">
        <f aca="false">IF(OR($AM137="",N($L137)=0),"",ROUND(N($J137)*$AN137/$AM137,2)+N($K137))</f>
        <v/>
      </c>
      <c r="AG137" s="193" t="str">
        <f aca="false">IF($AF137="","",MAX(0,ROUND($AF137-(N($P137)+N($Q137)+N($R137)),2)))</f>
        <v/>
      </c>
      <c r="AH137" s="193" t="str">
        <f aca="false">IF(OR(TRIM($B137&amp;$C137)="",NOT(ISNUMBER($D137))),"",SUMIFS($V$3:$V$1001,$AJ$3:$AJ$1001,$AJ137,$D$3:$D$1001,"&lt;"&amp;$D137))</f>
        <v/>
      </c>
      <c r="AI137" s="193" t="str">
        <f aca="false">IF(TRIM($B137&amp;$C137)="","",SUMIFS($V$3:$V$1001,$AJ$3:$AJ$1001,$AJ137))</f>
        <v/>
      </c>
      <c r="AJ137" s="197" t="str">
        <f aca="false">IF(TRIM($B137&amp;$C137)="","",TRIM($B137)&amp;"｜"&amp;TRIM($C137))</f>
        <v/>
      </c>
      <c r="AK137" s="193" t="str">
        <f aca="false">IF(TRIM($B137&amp;$C137)="","",MIN(N($N137),N($P137)))</f>
        <v/>
      </c>
      <c r="AL137" s="198" t="str">
        <f aca="false">IF(ISNUMBER($D137),YEAR($D137),"")</f>
        <v/>
      </c>
      <c r="AM137" s="198" t="str">
        <f aca="false">IF(OR(TRIM($B137&amp;$C137)="",NOT(ISNUMBER($D137)),NOT(ISNUMBER($E137))),"",IF($E137&lt;$D137,"",IF(IF($AD137="半年付",2,IF($AD137="季度付",4,IF($AD137="月付",12,IF($AD137="半月付",24,1))))=1,1,MAX(1,ROUND(($E137-$D137+1)/365*IF($AD137="半年付",2,IF($AD137="季度付",4,IF($AD137="月付",12,IF($AD137="半月付",24,1)))),0)))))</f>
        <v/>
      </c>
      <c r="AN137" s="198" t="str">
        <f aca="true">IF($AM137="","",MIN($AM137,MAX(0,INT((TODAY()-付款宽限天数-$D137)/(($E137-$D137+1)/$AM137))+1)))</f>
        <v/>
      </c>
    </row>
    <row r="138" customFormat="false" ht="24" hidden="false" customHeight="false" outlineLevel="0" collapsed="false">
      <c r="F138" s="188" t="str">
        <f aca="true">IF(TRIM($B138&amp;$C138)="","",IF(OR(ISNUMBER(SEARCH("未",$A138)),ISNUMBER(SEARCH("送出",$A138)),AND(TRIM($A138)="",NOT(ISNUMBER($D138)),N($G138)=0)),"【合同未回】","")&amp;IF(NOT(ISNUMBER($E138)),IF(OR(ISNUMBER(SEARCH("未",$A138)),ISNUMBER(SEARCH("送出",$A138)),AND(TRIM($A138)="",NOT(ISNUMBER($D138)),N($G138)=0)),"","【未填合同期】"),IF($E138&lt;TODAY(),"【已到期】",IF($E138-TODAY()&lt;=提醒天数,"【即将到期，剩余"&amp;($E138-TODAY())&amp;"天】","【正常】")))&amp;IF(OR($AC138="安装免保",$AC138="技术免保",$AC138="质保期内"),"【"&amp;$AC138&amp;"】",""))</f>
        <v/>
      </c>
      <c r="J138" s="192" t="str">
        <f aca="false">IF(OR(N($G138)=0,N($H138)=0),"",ROUND(N($G138)*N($H138)*IF(N($I138)=0,1,N($I138)),2))</f>
        <v/>
      </c>
      <c r="L138" s="192" t="str">
        <f aca="false">IF(TRIM($B138&amp;$C138)="","",IF(AND(N($J138)=0,N($K138)=0),"",ROUND(N($J138)+N($K138),2)))</f>
        <v/>
      </c>
      <c r="R138" s="192"/>
      <c r="S138" s="193" t="str">
        <f aca="false">IF(TRIM($B138&amp;$C138)="","",IF(N($N138)=0,"",MAX(0,MIN(N($N138)-N($P138),N($V138)))))</f>
        <v/>
      </c>
      <c r="T138" s="193" t="str">
        <f aca="false">IF(TRIM($B138&amp;$C138)="","",IF(N($P138)&lt;=N($N138),"",N($P138)-N($N138)))</f>
        <v/>
      </c>
      <c r="U138" s="193" t="str">
        <f aca="false">IF(OR(TRIM($B138&amp;$C138)="",$V138=""),"",MAX(0,N($V138))-N($S138))</f>
        <v/>
      </c>
      <c r="V138" s="193" t="str">
        <f aca="false">IF(TRIM($B138&amp;$C138)="","",IF(AND(N($L138)=0,N($P138)+N($Q138)+N($R138)=0),"",ROUND(N($L138)-N($P138)-N($Q138)-N($R138),2)))</f>
        <v/>
      </c>
      <c r="W138" s="194" t="str">
        <f aca="false">IF(TRIM($B138&amp;$C138)="","",IF(N($L138)=0,IF((N($P138)+N($Q138)+N($R138))=0,"—未填单价","未填单价，已收 "&amp;TEXT((N($P138)+N($Q138)+N($R138)),"#,##0.00")),IF(N($V138)&gt;0.005,"欠 "&amp;TEXT(N($V138),"#,##0.00")&amp;IF(N($S138)&gt;0,"（开票未到账 "&amp;TEXT(N($S138),"#,##0.00")&amp;"）","")&amp;IF(N($U138)&gt;0,"（未开票 "&amp;TEXT(N($U138),"#,##0.00")&amp;"）",""),IF(N($V138)&lt;-0.005,"多收 "&amp;TEXT(-N($V138),"#,##0.00"),"✔ 已结清")))&amp;IF(N($T138)&gt;0,"｜到账未开票 "&amp;TEXT(N($T138),"#,##0.00")&amp;"，待补票","")&amp;IF(N($Q138)&gt;0,"｜收现 "&amp;TEXT(N($Q138),"#,##0.00"),"")&amp;IF(N($R138)&gt;0,"｜收款不开票 "&amp;TEXT(N($R138),"#,##0.00"),""))</f>
        <v/>
      </c>
      <c r="X138" s="195"/>
      <c r="AB138" s="192" t="str">
        <f aca="false">IF(OR(N($N138)=0,N($AA138)=0),"",ROUND(N($N138)/(1+N($AA138))*N($AA138),2))</f>
        <v/>
      </c>
      <c r="AC138" s="195"/>
      <c r="AD138" s="188"/>
      <c r="AE138" s="197" t="str">
        <f aca="false">IF($AM138="","",IF($AM138=1,IF($AN138&gt;=1,"一次性·已到收款期","一次性·未到期"),$AD138&amp;" 第"&amp;$AN138&amp;"/"&amp;$AM138&amp;"期"))</f>
        <v/>
      </c>
      <c r="AF138" s="193" t="str">
        <f aca="false">IF(OR($AM138="",N($L138)=0),"",ROUND(N($J138)*$AN138/$AM138,2)+N($K138))</f>
        <v/>
      </c>
      <c r="AG138" s="193" t="str">
        <f aca="false">IF($AF138="","",MAX(0,ROUND($AF138-(N($P138)+N($Q138)+N($R138)),2)))</f>
        <v/>
      </c>
      <c r="AH138" s="193" t="str">
        <f aca="false">IF(OR(TRIM($B138&amp;$C138)="",NOT(ISNUMBER($D138))),"",SUMIFS($V$3:$V$1001,$AJ$3:$AJ$1001,$AJ138,$D$3:$D$1001,"&lt;"&amp;$D138))</f>
        <v/>
      </c>
      <c r="AI138" s="193" t="str">
        <f aca="false">IF(TRIM($B138&amp;$C138)="","",SUMIFS($V$3:$V$1001,$AJ$3:$AJ$1001,$AJ138))</f>
        <v/>
      </c>
      <c r="AJ138" s="197" t="str">
        <f aca="false">IF(TRIM($B138&amp;$C138)="","",TRIM($B138)&amp;"｜"&amp;TRIM($C138))</f>
        <v/>
      </c>
      <c r="AK138" s="193" t="str">
        <f aca="false">IF(TRIM($B138&amp;$C138)="","",MIN(N($N138),N($P138)))</f>
        <v/>
      </c>
      <c r="AL138" s="198" t="str">
        <f aca="false">IF(ISNUMBER($D138),YEAR($D138),"")</f>
        <v/>
      </c>
      <c r="AM138" s="198" t="str">
        <f aca="false">IF(OR(TRIM($B138&amp;$C138)="",NOT(ISNUMBER($D138)),NOT(ISNUMBER($E138))),"",IF($E138&lt;$D138,"",IF(IF($AD138="半年付",2,IF($AD138="季度付",4,IF($AD138="月付",12,IF($AD138="半月付",24,1))))=1,1,MAX(1,ROUND(($E138-$D138+1)/365*IF($AD138="半年付",2,IF($AD138="季度付",4,IF($AD138="月付",12,IF($AD138="半月付",24,1)))),0)))))</f>
        <v/>
      </c>
      <c r="AN138" s="198" t="str">
        <f aca="true">IF($AM138="","",MIN($AM138,MAX(0,INT((TODAY()-付款宽限天数-$D138)/(($E138-$D138+1)/$AM138))+1)))</f>
        <v/>
      </c>
    </row>
    <row r="139" customFormat="false" ht="24" hidden="false" customHeight="false" outlineLevel="0" collapsed="false">
      <c r="F139" s="188" t="str">
        <f aca="true">IF(TRIM($B139&amp;$C139)="","",IF(OR(ISNUMBER(SEARCH("未",$A139)),ISNUMBER(SEARCH("送出",$A139)),AND(TRIM($A139)="",NOT(ISNUMBER($D139)),N($G139)=0)),"【合同未回】","")&amp;IF(NOT(ISNUMBER($E139)),IF(OR(ISNUMBER(SEARCH("未",$A139)),ISNUMBER(SEARCH("送出",$A139)),AND(TRIM($A139)="",NOT(ISNUMBER($D139)),N($G139)=0)),"","【未填合同期】"),IF($E139&lt;TODAY(),"【已到期】",IF($E139-TODAY()&lt;=提醒天数,"【即将到期，剩余"&amp;($E139-TODAY())&amp;"天】","【正常】")))&amp;IF(OR($AC139="安装免保",$AC139="技术免保",$AC139="质保期内"),"【"&amp;$AC139&amp;"】",""))</f>
        <v/>
      </c>
      <c r="J139" s="192" t="str">
        <f aca="false">IF(OR(N($G139)=0,N($H139)=0),"",ROUND(N($G139)*N($H139)*IF(N($I139)=0,1,N($I139)),2))</f>
        <v/>
      </c>
      <c r="L139" s="192" t="str">
        <f aca="false">IF(TRIM($B139&amp;$C139)="","",IF(AND(N($J139)=0,N($K139)=0),"",ROUND(N($J139)+N($K139),2)))</f>
        <v/>
      </c>
      <c r="R139" s="192"/>
      <c r="S139" s="193" t="str">
        <f aca="false">IF(TRIM($B139&amp;$C139)="","",IF(N($N139)=0,"",MAX(0,MIN(N($N139)-N($P139),N($V139)))))</f>
        <v/>
      </c>
      <c r="T139" s="193" t="str">
        <f aca="false">IF(TRIM($B139&amp;$C139)="","",IF(N($P139)&lt;=N($N139),"",N($P139)-N($N139)))</f>
        <v/>
      </c>
      <c r="U139" s="193" t="str">
        <f aca="false">IF(OR(TRIM($B139&amp;$C139)="",$V139=""),"",MAX(0,N($V139))-N($S139))</f>
        <v/>
      </c>
      <c r="V139" s="193" t="str">
        <f aca="false">IF(TRIM($B139&amp;$C139)="","",IF(AND(N($L139)=0,N($P139)+N($Q139)+N($R139)=0),"",ROUND(N($L139)-N($P139)-N($Q139)-N($R139),2)))</f>
        <v/>
      </c>
      <c r="W139" s="194" t="str">
        <f aca="false">IF(TRIM($B139&amp;$C139)="","",IF(N($L139)=0,IF((N($P139)+N($Q139)+N($R139))=0,"—未填单价","未填单价，已收 "&amp;TEXT((N($P139)+N($Q139)+N($R139)),"#,##0.00")),IF(N($V139)&gt;0.005,"欠 "&amp;TEXT(N($V139),"#,##0.00")&amp;IF(N($S139)&gt;0,"（开票未到账 "&amp;TEXT(N($S139),"#,##0.00")&amp;"）","")&amp;IF(N($U139)&gt;0,"（未开票 "&amp;TEXT(N($U139),"#,##0.00")&amp;"）",""),IF(N($V139)&lt;-0.005,"多收 "&amp;TEXT(-N($V139),"#,##0.00"),"✔ 已结清")))&amp;IF(N($T139)&gt;0,"｜到账未开票 "&amp;TEXT(N($T139),"#,##0.00")&amp;"，待补票","")&amp;IF(N($Q139)&gt;0,"｜收现 "&amp;TEXT(N($Q139),"#,##0.00"),"")&amp;IF(N($R139)&gt;0,"｜收款不开票 "&amp;TEXT(N($R139),"#,##0.00"),""))</f>
        <v/>
      </c>
      <c r="X139" s="195"/>
      <c r="AB139" s="192" t="str">
        <f aca="false">IF(OR(N($N139)=0,N($AA139)=0),"",ROUND(N($N139)/(1+N($AA139))*N($AA139),2))</f>
        <v/>
      </c>
      <c r="AC139" s="195"/>
      <c r="AD139" s="188"/>
      <c r="AE139" s="197" t="str">
        <f aca="false">IF($AM139="","",IF($AM139=1,IF($AN139&gt;=1,"一次性·已到收款期","一次性·未到期"),$AD139&amp;" 第"&amp;$AN139&amp;"/"&amp;$AM139&amp;"期"))</f>
        <v/>
      </c>
      <c r="AF139" s="193" t="str">
        <f aca="false">IF(OR($AM139="",N($L139)=0),"",ROUND(N($J139)*$AN139/$AM139,2)+N($K139))</f>
        <v/>
      </c>
      <c r="AG139" s="193" t="str">
        <f aca="false">IF($AF139="","",MAX(0,ROUND($AF139-(N($P139)+N($Q139)+N($R139)),2)))</f>
        <v/>
      </c>
      <c r="AH139" s="193" t="str">
        <f aca="false">IF(OR(TRIM($B139&amp;$C139)="",NOT(ISNUMBER($D139))),"",SUMIFS($V$3:$V$1001,$AJ$3:$AJ$1001,$AJ139,$D$3:$D$1001,"&lt;"&amp;$D139))</f>
        <v/>
      </c>
      <c r="AI139" s="193" t="str">
        <f aca="false">IF(TRIM($B139&amp;$C139)="","",SUMIFS($V$3:$V$1001,$AJ$3:$AJ$1001,$AJ139))</f>
        <v/>
      </c>
      <c r="AJ139" s="197" t="str">
        <f aca="false">IF(TRIM($B139&amp;$C139)="","",TRIM($B139)&amp;"｜"&amp;TRIM($C139))</f>
        <v/>
      </c>
      <c r="AK139" s="193" t="str">
        <f aca="false">IF(TRIM($B139&amp;$C139)="","",MIN(N($N139),N($P139)))</f>
        <v/>
      </c>
      <c r="AL139" s="198" t="str">
        <f aca="false">IF(ISNUMBER($D139),YEAR($D139),"")</f>
        <v/>
      </c>
      <c r="AM139" s="198" t="str">
        <f aca="false">IF(OR(TRIM($B139&amp;$C139)="",NOT(ISNUMBER($D139)),NOT(ISNUMBER($E139))),"",IF($E139&lt;$D139,"",IF(IF($AD139="半年付",2,IF($AD139="季度付",4,IF($AD139="月付",12,IF($AD139="半月付",24,1))))=1,1,MAX(1,ROUND(($E139-$D139+1)/365*IF($AD139="半年付",2,IF($AD139="季度付",4,IF($AD139="月付",12,IF($AD139="半月付",24,1)))),0)))))</f>
        <v/>
      </c>
      <c r="AN139" s="198" t="str">
        <f aca="true">IF($AM139="","",MIN($AM139,MAX(0,INT((TODAY()-付款宽限天数-$D139)/(($E139-$D139+1)/$AM139))+1)))</f>
        <v/>
      </c>
    </row>
    <row r="140" customFormat="false" ht="24" hidden="false" customHeight="false" outlineLevel="0" collapsed="false">
      <c r="F140" s="188" t="str">
        <f aca="true">IF(TRIM($B140&amp;$C140)="","",IF(OR(ISNUMBER(SEARCH("未",$A140)),ISNUMBER(SEARCH("送出",$A140)),AND(TRIM($A140)="",NOT(ISNUMBER($D140)),N($G140)=0)),"【合同未回】","")&amp;IF(NOT(ISNUMBER($E140)),IF(OR(ISNUMBER(SEARCH("未",$A140)),ISNUMBER(SEARCH("送出",$A140)),AND(TRIM($A140)="",NOT(ISNUMBER($D140)),N($G140)=0)),"","【未填合同期】"),IF($E140&lt;TODAY(),"【已到期】",IF($E140-TODAY()&lt;=提醒天数,"【即将到期，剩余"&amp;($E140-TODAY())&amp;"天】","【正常】")))&amp;IF(OR($AC140="安装免保",$AC140="技术免保",$AC140="质保期内"),"【"&amp;$AC140&amp;"】",""))</f>
        <v/>
      </c>
      <c r="J140" s="192" t="str">
        <f aca="false">IF(OR(N($G140)=0,N($H140)=0),"",ROUND(N($G140)*N($H140)*IF(N($I140)=0,1,N($I140)),2))</f>
        <v/>
      </c>
      <c r="L140" s="192" t="str">
        <f aca="false">IF(TRIM($B140&amp;$C140)="","",IF(AND(N($J140)=0,N($K140)=0),"",ROUND(N($J140)+N($K140),2)))</f>
        <v/>
      </c>
      <c r="R140" s="192"/>
      <c r="S140" s="193" t="str">
        <f aca="false">IF(TRIM($B140&amp;$C140)="","",IF(N($N140)=0,"",MAX(0,MIN(N($N140)-N($P140),N($V140)))))</f>
        <v/>
      </c>
      <c r="T140" s="193" t="str">
        <f aca="false">IF(TRIM($B140&amp;$C140)="","",IF(N($P140)&lt;=N($N140),"",N($P140)-N($N140)))</f>
        <v/>
      </c>
      <c r="U140" s="193" t="str">
        <f aca="false">IF(OR(TRIM($B140&amp;$C140)="",$V140=""),"",MAX(0,N($V140))-N($S140))</f>
        <v/>
      </c>
      <c r="V140" s="193" t="str">
        <f aca="false">IF(TRIM($B140&amp;$C140)="","",IF(AND(N($L140)=0,N($P140)+N($Q140)+N($R140)=0),"",ROUND(N($L140)-N($P140)-N($Q140)-N($R140),2)))</f>
        <v/>
      </c>
      <c r="W140" s="194" t="str">
        <f aca="false">IF(TRIM($B140&amp;$C140)="","",IF(N($L140)=0,IF((N($P140)+N($Q140)+N($R140))=0,"—未填单价","未填单价，已收 "&amp;TEXT((N($P140)+N($Q140)+N($R140)),"#,##0.00")),IF(N($V140)&gt;0.005,"欠 "&amp;TEXT(N($V140),"#,##0.00")&amp;IF(N($S140)&gt;0,"（开票未到账 "&amp;TEXT(N($S140),"#,##0.00")&amp;"）","")&amp;IF(N($U140)&gt;0,"（未开票 "&amp;TEXT(N($U140),"#,##0.00")&amp;"）",""),IF(N($V140)&lt;-0.005,"多收 "&amp;TEXT(-N($V140),"#,##0.00"),"✔ 已结清")))&amp;IF(N($T140)&gt;0,"｜到账未开票 "&amp;TEXT(N($T140),"#,##0.00")&amp;"，待补票","")&amp;IF(N($Q140)&gt;0,"｜收现 "&amp;TEXT(N($Q140),"#,##0.00"),"")&amp;IF(N($R140)&gt;0,"｜收款不开票 "&amp;TEXT(N($R140),"#,##0.00"),""))</f>
        <v/>
      </c>
      <c r="X140" s="195"/>
      <c r="AB140" s="192" t="str">
        <f aca="false">IF(OR(N($N140)=0,N($AA140)=0),"",ROUND(N($N140)/(1+N($AA140))*N($AA140),2))</f>
        <v/>
      </c>
      <c r="AC140" s="195"/>
      <c r="AD140" s="188"/>
      <c r="AE140" s="197" t="str">
        <f aca="false">IF($AM140="","",IF($AM140=1,IF($AN140&gt;=1,"一次性·已到收款期","一次性·未到期"),$AD140&amp;" 第"&amp;$AN140&amp;"/"&amp;$AM140&amp;"期"))</f>
        <v/>
      </c>
      <c r="AF140" s="193" t="str">
        <f aca="false">IF(OR($AM140="",N($L140)=0),"",ROUND(N($J140)*$AN140/$AM140,2)+N($K140))</f>
        <v/>
      </c>
      <c r="AG140" s="193" t="str">
        <f aca="false">IF($AF140="","",MAX(0,ROUND($AF140-(N($P140)+N($Q140)+N($R140)),2)))</f>
        <v/>
      </c>
      <c r="AH140" s="193" t="str">
        <f aca="false">IF(OR(TRIM($B140&amp;$C140)="",NOT(ISNUMBER($D140))),"",SUMIFS($V$3:$V$1001,$AJ$3:$AJ$1001,$AJ140,$D$3:$D$1001,"&lt;"&amp;$D140))</f>
        <v/>
      </c>
      <c r="AI140" s="193" t="str">
        <f aca="false">IF(TRIM($B140&amp;$C140)="","",SUMIFS($V$3:$V$1001,$AJ$3:$AJ$1001,$AJ140))</f>
        <v/>
      </c>
      <c r="AJ140" s="197" t="str">
        <f aca="false">IF(TRIM($B140&amp;$C140)="","",TRIM($B140)&amp;"｜"&amp;TRIM($C140))</f>
        <v/>
      </c>
      <c r="AK140" s="193" t="str">
        <f aca="false">IF(TRIM($B140&amp;$C140)="","",MIN(N($N140),N($P140)))</f>
        <v/>
      </c>
      <c r="AL140" s="198" t="str">
        <f aca="false">IF(ISNUMBER($D140),YEAR($D140),"")</f>
        <v/>
      </c>
      <c r="AM140" s="198" t="str">
        <f aca="false">IF(OR(TRIM($B140&amp;$C140)="",NOT(ISNUMBER($D140)),NOT(ISNUMBER($E140))),"",IF($E140&lt;$D140,"",IF(IF($AD140="半年付",2,IF($AD140="季度付",4,IF($AD140="月付",12,IF($AD140="半月付",24,1))))=1,1,MAX(1,ROUND(($E140-$D140+1)/365*IF($AD140="半年付",2,IF($AD140="季度付",4,IF($AD140="月付",12,IF($AD140="半月付",24,1)))),0)))))</f>
        <v/>
      </c>
      <c r="AN140" s="198" t="str">
        <f aca="true">IF($AM140="","",MIN($AM140,MAX(0,INT((TODAY()-付款宽限天数-$D140)/(($E140-$D140+1)/$AM140))+1)))</f>
        <v/>
      </c>
    </row>
    <row r="141" customFormat="false" ht="24" hidden="false" customHeight="false" outlineLevel="0" collapsed="false">
      <c r="F141" s="188" t="str">
        <f aca="true">IF(TRIM($B141&amp;$C141)="","",IF(OR(ISNUMBER(SEARCH("未",$A141)),ISNUMBER(SEARCH("送出",$A141)),AND(TRIM($A141)="",NOT(ISNUMBER($D141)),N($G141)=0)),"【合同未回】","")&amp;IF(NOT(ISNUMBER($E141)),IF(OR(ISNUMBER(SEARCH("未",$A141)),ISNUMBER(SEARCH("送出",$A141)),AND(TRIM($A141)="",NOT(ISNUMBER($D141)),N($G141)=0)),"","【未填合同期】"),IF($E141&lt;TODAY(),"【已到期】",IF($E141-TODAY()&lt;=提醒天数,"【即将到期，剩余"&amp;($E141-TODAY())&amp;"天】","【正常】")))&amp;IF(OR($AC141="安装免保",$AC141="技术免保",$AC141="质保期内"),"【"&amp;$AC141&amp;"】",""))</f>
        <v/>
      </c>
      <c r="J141" s="192" t="str">
        <f aca="false">IF(OR(N($G141)=0,N($H141)=0),"",ROUND(N($G141)*N($H141)*IF(N($I141)=0,1,N($I141)),2))</f>
        <v/>
      </c>
      <c r="L141" s="192" t="str">
        <f aca="false">IF(TRIM($B141&amp;$C141)="","",IF(AND(N($J141)=0,N($K141)=0),"",ROUND(N($J141)+N($K141),2)))</f>
        <v/>
      </c>
      <c r="R141" s="192"/>
      <c r="S141" s="193" t="str">
        <f aca="false">IF(TRIM($B141&amp;$C141)="","",IF(N($N141)=0,"",MAX(0,MIN(N($N141)-N($P141),N($V141)))))</f>
        <v/>
      </c>
      <c r="T141" s="193" t="str">
        <f aca="false">IF(TRIM($B141&amp;$C141)="","",IF(N($P141)&lt;=N($N141),"",N($P141)-N($N141)))</f>
        <v/>
      </c>
      <c r="U141" s="193" t="str">
        <f aca="false">IF(OR(TRIM($B141&amp;$C141)="",$V141=""),"",MAX(0,N($V141))-N($S141))</f>
        <v/>
      </c>
      <c r="V141" s="193" t="str">
        <f aca="false">IF(TRIM($B141&amp;$C141)="","",IF(AND(N($L141)=0,N($P141)+N($Q141)+N($R141)=0),"",ROUND(N($L141)-N($P141)-N($Q141)-N($R141),2)))</f>
        <v/>
      </c>
      <c r="W141" s="194" t="str">
        <f aca="false">IF(TRIM($B141&amp;$C141)="","",IF(N($L141)=0,IF((N($P141)+N($Q141)+N($R141))=0,"—未填单价","未填单价，已收 "&amp;TEXT((N($P141)+N($Q141)+N($R141)),"#,##0.00")),IF(N($V141)&gt;0.005,"欠 "&amp;TEXT(N($V141),"#,##0.00")&amp;IF(N($S141)&gt;0,"（开票未到账 "&amp;TEXT(N($S141),"#,##0.00")&amp;"）","")&amp;IF(N($U141)&gt;0,"（未开票 "&amp;TEXT(N($U141),"#,##0.00")&amp;"）",""),IF(N($V141)&lt;-0.005,"多收 "&amp;TEXT(-N($V141),"#,##0.00"),"✔ 已结清")))&amp;IF(N($T141)&gt;0,"｜到账未开票 "&amp;TEXT(N($T141),"#,##0.00")&amp;"，待补票","")&amp;IF(N($Q141)&gt;0,"｜收现 "&amp;TEXT(N($Q141),"#,##0.00"),"")&amp;IF(N($R141)&gt;0,"｜收款不开票 "&amp;TEXT(N($R141),"#,##0.00"),""))</f>
        <v/>
      </c>
      <c r="X141" s="195"/>
      <c r="AB141" s="192" t="str">
        <f aca="false">IF(OR(N($N141)=0,N($AA141)=0),"",ROUND(N($N141)/(1+N($AA141))*N($AA141),2))</f>
        <v/>
      </c>
      <c r="AC141" s="195"/>
      <c r="AD141" s="188"/>
      <c r="AE141" s="197" t="str">
        <f aca="false">IF($AM141="","",IF($AM141=1,IF($AN141&gt;=1,"一次性·已到收款期","一次性·未到期"),$AD141&amp;" 第"&amp;$AN141&amp;"/"&amp;$AM141&amp;"期"))</f>
        <v/>
      </c>
      <c r="AF141" s="193" t="str">
        <f aca="false">IF(OR($AM141="",N($L141)=0),"",ROUND(N($J141)*$AN141/$AM141,2)+N($K141))</f>
        <v/>
      </c>
      <c r="AG141" s="193" t="str">
        <f aca="false">IF($AF141="","",MAX(0,ROUND($AF141-(N($P141)+N($Q141)+N($R141)),2)))</f>
        <v/>
      </c>
      <c r="AH141" s="193" t="str">
        <f aca="false">IF(OR(TRIM($B141&amp;$C141)="",NOT(ISNUMBER($D141))),"",SUMIFS($V$3:$V$1001,$AJ$3:$AJ$1001,$AJ141,$D$3:$D$1001,"&lt;"&amp;$D141))</f>
        <v/>
      </c>
      <c r="AI141" s="193" t="str">
        <f aca="false">IF(TRIM($B141&amp;$C141)="","",SUMIFS($V$3:$V$1001,$AJ$3:$AJ$1001,$AJ141))</f>
        <v/>
      </c>
      <c r="AJ141" s="197" t="str">
        <f aca="false">IF(TRIM($B141&amp;$C141)="","",TRIM($B141)&amp;"｜"&amp;TRIM($C141))</f>
        <v/>
      </c>
      <c r="AK141" s="193" t="str">
        <f aca="false">IF(TRIM($B141&amp;$C141)="","",MIN(N($N141),N($P141)))</f>
        <v/>
      </c>
      <c r="AL141" s="198" t="str">
        <f aca="false">IF(ISNUMBER($D141),YEAR($D141),"")</f>
        <v/>
      </c>
      <c r="AM141" s="198" t="str">
        <f aca="false">IF(OR(TRIM($B141&amp;$C141)="",NOT(ISNUMBER($D141)),NOT(ISNUMBER($E141))),"",IF($E141&lt;$D141,"",IF(IF($AD141="半年付",2,IF($AD141="季度付",4,IF($AD141="月付",12,IF($AD141="半月付",24,1))))=1,1,MAX(1,ROUND(($E141-$D141+1)/365*IF($AD141="半年付",2,IF($AD141="季度付",4,IF($AD141="月付",12,IF($AD141="半月付",24,1)))),0)))))</f>
        <v/>
      </c>
      <c r="AN141" s="198" t="str">
        <f aca="true">IF($AM141="","",MIN($AM141,MAX(0,INT((TODAY()-付款宽限天数-$D141)/(($E141-$D141+1)/$AM141))+1)))</f>
        <v/>
      </c>
    </row>
    <row r="142" customFormat="false" ht="24" hidden="false" customHeight="false" outlineLevel="0" collapsed="false">
      <c r="F142" s="188" t="str">
        <f aca="true">IF(TRIM($B142&amp;$C142)="","",IF(OR(ISNUMBER(SEARCH("未",$A142)),ISNUMBER(SEARCH("送出",$A142)),AND(TRIM($A142)="",NOT(ISNUMBER($D142)),N($G142)=0)),"【合同未回】","")&amp;IF(NOT(ISNUMBER($E142)),IF(OR(ISNUMBER(SEARCH("未",$A142)),ISNUMBER(SEARCH("送出",$A142)),AND(TRIM($A142)="",NOT(ISNUMBER($D142)),N($G142)=0)),"","【未填合同期】"),IF($E142&lt;TODAY(),"【已到期】",IF($E142-TODAY()&lt;=提醒天数,"【即将到期，剩余"&amp;($E142-TODAY())&amp;"天】","【正常】")))&amp;IF(OR($AC142="安装免保",$AC142="技术免保",$AC142="质保期内"),"【"&amp;$AC142&amp;"】",""))</f>
        <v/>
      </c>
      <c r="J142" s="192" t="str">
        <f aca="false">IF(OR(N($G142)=0,N($H142)=0),"",ROUND(N($G142)*N($H142)*IF(N($I142)=0,1,N($I142)),2))</f>
        <v/>
      </c>
      <c r="L142" s="192" t="str">
        <f aca="false">IF(TRIM($B142&amp;$C142)="","",IF(AND(N($J142)=0,N($K142)=0),"",ROUND(N($J142)+N($K142),2)))</f>
        <v/>
      </c>
      <c r="R142" s="192"/>
      <c r="S142" s="193" t="str">
        <f aca="false">IF(TRIM($B142&amp;$C142)="","",IF(N($N142)=0,"",MAX(0,MIN(N($N142)-N($P142),N($V142)))))</f>
        <v/>
      </c>
      <c r="T142" s="193" t="str">
        <f aca="false">IF(TRIM($B142&amp;$C142)="","",IF(N($P142)&lt;=N($N142),"",N($P142)-N($N142)))</f>
        <v/>
      </c>
      <c r="U142" s="193" t="str">
        <f aca="false">IF(OR(TRIM($B142&amp;$C142)="",$V142=""),"",MAX(0,N($V142))-N($S142))</f>
        <v/>
      </c>
      <c r="V142" s="193" t="str">
        <f aca="false">IF(TRIM($B142&amp;$C142)="","",IF(AND(N($L142)=0,N($P142)+N($Q142)+N($R142)=0),"",ROUND(N($L142)-N($P142)-N($Q142)-N($R142),2)))</f>
        <v/>
      </c>
      <c r="W142" s="194" t="str">
        <f aca="false">IF(TRIM($B142&amp;$C142)="","",IF(N($L142)=0,IF((N($P142)+N($Q142)+N($R142))=0,"—未填单价","未填单价，已收 "&amp;TEXT((N($P142)+N($Q142)+N($R142)),"#,##0.00")),IF(N($V142)&gt;0.005,"欠 "&amp;TEXT(N($V142),"#,##0.00")&amp;IF(N($S142)&gt;0,"（开票未到账 "&amp;TEXT(N($S142),"#,##0.00")&amp;"）","")&amp;IF(N($U142)&gt;0,"（未开票 "&amp;TEXT(N($U142),"#,##0.00")&amp;"）",""),IF(N($V142)&lt;-0.005,"多收 "&amp;TEXT(-N($V142),"#,##0.00"),"✔ 已结清")))&amp;IF(N($T142)&gt;0,"｜到账未开票 "&amp;TEXT(N($T142),"#,##0.00")&amp;"，待补票","")&amp;IF(N($Q142)&gt;0,"｜收现 "&amp;TEXT(N($Q142),"#,##0.00"),"")&amp;IF(N($R142)&gt;0,"｜收款不开票 "&amp;TEXT(N($R142),"#,##0.00"),""))</f>
        <v/>
      </c>
      <c r="X142" s="195"/>
      <c r="AB142" s="192" t="str">
        <f aca="false">IF(OR(N($N142)=0,N($AA142)=0),"",ROUND(N($N142)/(1+N($AA142))*N($AA142),2))</f>
        <v/>
      </c>
      <c r="AC142" s="195"/>
      <c r="AD142" s="188"/>
      <c r="AE142" s="197" t="str">
        <f aca="false">IF($AM142="","",IF($AM142=1,IF($AN142&gt;=1,"一次性·已到收款期","一次性·未到期"),$AD142&amp;" 第"&amp;$AN142&amp;"/"&amp;$AM142&amp;"期"))</f>
        <v/>
      </c>
      <c r="AF142" s="193" t="str">
        <f aca="false">IF(OR($AM142="",N($L142)=0),"",ROUND(N($J142)*$AN142/$AM142,2)+N($K142))</f>
        <v/>
      </c>
      <c r="AG142" s="193" t="str">
        <f aca="false">IF($AF142="","",MAX(0,ROUND($AF142-(N($P142)+N($Q142)+N($R142)),2)))</f>
        <v/>
      </c>
      <c r="AH142" s="193" t="str">
        <f aca="false">IF(OR(TRIM($B142&amp;$C142)="",NOT(ISNUMBER($D142))),"",SUMIFS($V$3:$V$1001,$AJ$3:$AJ$1001,$AJ142,$D$3:$D$1001,"&lt;"&amp;$D142))</f>
        <v/>
      </c>
      <c r="AI142" s="193" t="str">
        <f aca="false">IF(TRIM($B142&amp;$C142)="","",SUMIFS($V$3:$V$1001,$AJ$3:$AJ$1001,$AJ142))</f>
        <v/>
      </c>
      <c r="AJ142" s="197" t="str">
        <f aca="false">IF(TRIM($B142&amp;$C142)="","",TRIM($B142)&amp;"｜"&amp;TRIM($C142))</f>
        <v/>
      </c>
      <c r="AK142" s="193" t="str">
        <f aca="false">IF(TRIM($B142&amp;$C142)="","",MIN(N($N142),N($P142)))</f>
        <v/>
      </c>
      <c r="AL142" s="198" t="str">
        <f aca="false">IF(ISNUMBER($D142),YEAR($D142),"")</f>
        <v/>
      </c>
      <c r="AM142" s="198" t="str">
        <f aca="false">IF(OR(TRIM($B142&amp;$C142)="",NOT(ISNUMBER($D142)),NOT(ISNUMBER($E142))),"",IF($E142&lt;$D142,"",IF(IF($AD142="半年付",2,IF($AD142="季度付",4,IF($AD142="月付",12,IF($AD142="半月付",24,1))))=1,1,MAX(1,ROUND(($E142-$D142+1)/365*IF($AD142="半年付",2,IF($AD142="季度付",4,IF($AD142="月付",12,IF($AD142="半月付",24,1)))),0)))))</f>
        <v/>
      </c>
      <c r="AN142" s="198" t="str">
        <f aca="true">IF($AM142="","",MIN($AM142,MAX(0,INT((TODAY()-付款宽限天数-$D142)/(($E142-$D142+1)/$AM142))+1)))</f>
        <v/>
      </c>
    </row>
    <row r="143" customFormat="false" ht="24" hidden="false" customHeight="false" outlineLevel="0" collapsed="false">
      <c r="F143" s="188" t="str">
        <f aca="true">IF(TRIM($B143&amp;$C143)="","",IF(OR(ISNUMBER(SEARCH("未",$A143)),ISNUMBER(SEARCH("送出",$A143)),AND(TRIM($A143)="",NOT(ISNUMBER($D143)),N($G143)=0)),"【合同未回】","")&amp;IF(NOT(ISNUMBER($E143)),IF(OR(ISNUMBER(SEARCH("未",$A143)),ISNUMBER(SEARCH("送出",$A143)),AND(TRIM($A143)="",NOT(ISNUMBER($D143)),N($G143)=0)),"","【未填合同期】"),IF($E143&lt;TODAY(),"【已到期】",IF($E143-TODAY()&lt;=提醒天数,"【即将到期，剩余"&amp;($E143-TODAY())&amp;"天】","【正常】")))&amp;IF(OR($AC143="安装免保",$AC143="技术免保",$AC143="质保期内"),"【"&amp;$AC143&amp;"】",""))</f>
        <v/>
      </c>
      <c r="J143" s="192" t="str">
        <f aca="false">IF(OR(N($G143)=0,N($H143)=0),"",ROUND(N($G143)*N($H143)*IF(N($I143)=0,1,N($I143)),2))</f>
        <v/>
      </c>
      <c r="L143" s="192" t="str">
        <f aca="false">IF(TRIM($B143&amp;$C143)="","",IF(AND(N($J143)=0,N($K143)=0),"",ROUND(N($J143)+N($K143),2)))</f>
        <v/>
      </c>
      <c r="R143" s="192"/>
      <c r="S143" s="193" t="str">
        <f aca="false">IF(TRIM($B143&amp;$C143)="","",IF(N($N143)=0,"",MAX(0,MIN(N($N143)-N($P143),N($V143)))))</f>
        <v/>
      </c>
      <c r="T143" s="193" t="str">
        <f aca="false">IF(TRIM($B143&amp;$C143)="","",IF(N($P143)&lt;=N($N143),"",N($P143)-N($N143)))</f>
        <v/>
      </c>
      <c r="U143" s="193" t="str">
        <f aca="false">IF(OR(TRIM($B143&amp;$C143)="",$V143=""),"",MAX(0,N($V143))-N($S143))</f>
        <v/>
      </c>
      <c r="V143" s="193" t="str">
        <f aca="false">IF(TRIM($B143&amp;$C143)="","",IF(AND(N($L143)=0,N($P143)+N($Q143)+N($R143)=0),"",ROUND(N($L143)-N($P143)-N($Q143)-N($R143),2)))</f>
        <v/>
      </c>
      <c r="W143" s="194" t="str">
        <f aca="false">IF(TRIM($B143&amp;$C143)="","",IF(N($L143)=0,IF((N($P143)+N($Q143)+N($R143))=0,"—未填单价","未填单价，已收 "&amp;TEXT((N($P143)+N($Q143)+N($R143)),"#,##0.00")),IF(N($V143)&gt;0.005,"欠 "&amp;TEXT(N($V143),"#,##0.00")&amp;IF(N($S143)&gt;0,"（开票未到账 "&amp;TEXT(N($S143),"#,##0.00")&amp;"）","")&amp;IF(N($U143)&gt;0,"（未开票 "&amp;TEXT(N($U143),"#,##0.00")&amp;"）",""),IF(N($V143)&lt;-0.005,"多收 "&amp;TEXT(-N($V143),"#,##0.00"),"✔ 已结清")))&amp;IF(N($T143)&gt;0,"｜到账未开票 "&amp;TEXT(N($T143),"#,##0.00")&amp;"，待补票","")&amp;IF(N($Q143)&gt;0,"｜收现 "&amp;TEXT(N($Q143),"#,##0.00"),"")&amp;IF(N($R143)&gt;0,"｜收款不开票 "&amp;TEXT(N($R143),"#,##0.00"),""))</f>
        <v/>
      </c>
      <c r="X143" s="195"/>
      <c r="AB143" s="192" t="str">
        <f aca="false">IF(OR(N($N143)=0,N($AA143)=0),"",ROUND(N($N143)/(1+N($AA143))*N($AA143),2))</f>
        <v/>
      </c>
      <c r="AC143" s="195"/>
      <c r="AD143" s="188"/>
      <c r="AE143" s="197" t="str">
        <f aca="false">IF($AM143="","",IF($AM143=1,IF($AN143&gt;=1,"一次性·已到收款期","一次性·未到期"),$AD143&amp;" 第"&amp;$AN143&amp;"/"&amp;$AM143&amp;"期"))</f>
        <v/>
      </c>
      <c r="AF143" s="193" t="str">
        <f aca="false">IF(OR($AM143="",N($L143)=0),"",ROUND(N($J143)*$AN143/$AM143,2)+N($K143))</f>
        <v/>
      </c>
      <c r="AG143" s="193" t="str">
        <f aca="false">IF($AF143="","",MAX(0,ROUND($AF143-(N($P143)+N($Q143)+N($R143)),2)))</f>
        <v/>
      </c>
      <c r="AH143" s="193" t="str">
        <f aca="false">IF(OR(TRIM($B143&amp;$C143)="",NOT(ISNUMBER($D143))),"",SUMIFS($V$3:$V$1001,$AJ$3:$AJ$1001,$AJ143,$D$3:$D$1001,"&lt;"&amp;$D143))</f>
        <v/>
      </c>
      <c r="AI143" s="193" t="str">
        <f aca="false">IF(TRIM($B143&amp;$C143)="","",SUMIFS($V$3:$V$1001,$AJ$3:$AJ$1001,$AJ143))</f>
        <v/>
      </c>
      <c r="AJ143" s="197" t="str">
        <f aca="false">IF(TRIM($B143&amp;$C143)="","",TRIM($B143)&amp;"｜"&amp;TRIM($C143))</f>
        <v/>
      </c>
      <c r="AK143" s="193" t="str">
        <f aca="false">IF(TRIM($B143&amp;$C143)="","",MIN(N($N143),N($P143)))</f>
        <v/>
      </c>
      <c r="AL143" s="198" t="str">
        <f aca="false">IF(ISNUMBER($D143),YEAR($D143),"")</f>
        <v/>
      </c>
      <c r="AM143" s="198" t="str">
        <f aca="false">IF(OR(TRIM($B143&amp;$C143)="",NOT(ISNUMBER($D143)),NOT(ISNUMBER($E143))),"",IF($E143&lt;$D143,"",IF(IF($AD143="半年付",2,IF($AD143="季度付",4,IF($AD143="月付",12,IF($AD143="半月付",24,1))))=1,1,MAX(1,ROUND(($E143-$D143+1)/365*IF($AD143="半年付",2,IF($AD143="季度付",4,IF($AD143="月付",12,IF($AD143="半月付",24,1)))),0)))))</f>
        <v/>
      </c>
      <c r="AN143" s="198" t="str">
        <f aca="true">IF($AM143="","",MIN($AM143,MAX(0,INT((TODAY()-付款宽限天数-$D143)/(($E143-$D143+1)/$AM143))+1)))</f>
        <v/>
      </c>
    </row>
    <row r="144" customFormat="false" ht="24" hidden="false" customHeight="false" outlineLevel="0" collapsed="false">
      <c r="F144" s="188" t="str">
        <f aca="true">IF(TRIM($B144&amp;$C144)="","",IF(OR(ISNUMBER(SEARCH("未",$A144)),ISNUMBER(SEARCH("送出",$A144)),AND(TRIM($A144)="",NOT(ISNUMBER($D144)),N($G144)=0)),"【合同未回】","")&amp;IF(NOT(ISNUMBER($E144)),IF(OR(ISNUMBER(SEARCH("未",$A144)),ISNUMBER(SEARCH("送出",$A144)),AND(TRIM($A144)="",NOT(ISNUMBER($D144)),N($G144)=0)),"","【未填合同期】"),IF($E144&lt;TODAY(),"【已到期】",IF($E144-TODAY()&lt;=提醒天数,"【即将到期，剩余"&amp;($E144-TODAY())&amp;"天】","【正常】")))&amp;IF(OR($AC144="安装免保",$AC144="技术免保",$AC144="质保期内"),"【"&amp;$AC144&amp;"】",""))</f>
        <v/>
      </c>
      <c r="J144" s="192" t="str">
        <f aca="false">IF(OR(N($G144)=0,N($H144)=0),"",ROUND(N($G144)*N($H144)*IF(N($I144)=0,1,N($I144)),2))</f>
        <v/>
      </c>
      <c r="L144" s="192" t="str">
        <f aca="false">IF(TRIM($B144&amp;$C144)="","",IF(AND(N($J144)=0,N($K144)=0),"",ROUND(N($J144)+N($K144),2)))</f>
        <v/>
      </c>
      <c r="R144" s="192"/>
      <c r="S144" s="193" t="str">
        <f aca="false">IF(TRIM($B144&amp;$C144)="","",IF(N($N144)=0,"",MAX(0,MIN(N($N144)-N($P144),N($V144)))))</f>
        <v/>
      </c>
      <c r="T144" s="193" t="str">
        <f aca="false">IF(TRIM($B144&amp;$C144)="","",IF(N($P144)&lt;=N($N144),"",N($P144)-N($N144)))</f>
        <v/>
      </c>
      <c r="U144" s="193" t="str">
        <f aca="false">IF(OR(TRIM($B144&amp;$C144)="",$V144=""),"",MAX(0,N($V144))-N($S144))</f>
        <v/>
      </c>
      <c r="V144" s="193" t="str">
        <f aca="false">IF(TRIM($B144&amp;$C144)="","",IF(AND(N($L144)=0,N($P144)+N($Q144)+N($R144)=0),"",ROUND(N($L144)-N($P144)-N($Q144)-N($R144),2)))</f>
        <v/>
      </c>
      <c r="W144" s="194" t="str">
        <f aca="false">IF(TRIM($B144&amp;$C144)="","",IF(N($L144)=0,IF((N($P144)+N($Q144)+N($R144))=0,"—未填单价","未填单价，已收 "&amp;TEXT((N($P144)+N($Q144)+N($R144)),"#,##0.00")),IF(N($V144)&gt;0.005,"欠 "&amp;TEXT(N($V144),"#,##0.00")&amp;IF(N($S144)&gt;0,"（开票未到账 "&amp;TEXT(N($S144),"#,##0.00")&amp;"）","")&amp;IF(N($U144)&gt;0,"（未开票 "&amp;TEXT(N($U144),"#,##0.00")&amp;"）",""),IF(N($V144)&lt;-0.005,"多收 "&amp;TEXT(-N($V144),"#,##0.00"),"✔ 已结清")))&amp;IF(N($T144)&gt;0,"｜到账未开票 "&amp;TEXT(N($T144),"#,##0.00")&amp;"，待补票","")&amp;IF(N($Q144)&gt;0,"｜收现 "&amp;TEXT(N($Q144),"#,##0.00"),"")&amp;IF(N($R144)&gt;0,"｜收款不开票 "&amp;TEXT(N($R144),"#,##0.00"),""))</f>
        <v/>
      </c>
      <c r="X144" s="195"/>
      <c r="AB144" s="192" t="str">
        <f aca="false">IF(OR(N($N144)=0,N($AA144)=0),"",ROUND(N($N144)/(1+N($AA144))*N($AA144),2))</f>
        <v/>
      </c>
      <c r="AC144" s="195"/>
      <c r="AD144" s="188"/>
      <c r="AE144" s="197" t="str">
        <f aca="false">IF($AM144="","",IF($AM144=1,IF($AN144&gt;=1,"一次性·已到收款期","一次性·未到期"),$AD144&amp;" 第"&amp;$AN144&amp;"/"&amp;$AM144&amp;"期"))</f>
        <v/>
      </c>
      <c r="AF144" s="193" t="str">
        <f aca="false">IF(OR($AM144="",N($L144)=0),"",ROUND(N($J144)*$AN144/$AM144,2)+N($K144))</f>
        <v/>
      </c>
      <c r="AG144" s="193" t="str">
        <f aca="false">IF($AF144="","",MAX(0,ROUND($AF144-(N($P144)+N($Q144)+N($R144)),2)))</f>
        <v/>
      </c>
      <c r="AH144" s="193" t="str">
        <f aca="false">IF(OR(TRIM($B144&amp;$C144)="",NOT(ISNUMBER($D144))),"",SUMIFS($V$3:$V$1001,$AJ$3:$AJ$1001,$AJ144,$D$3:$D$1001,"&lt;"&amp;$D144))</f>
        <v/>
      </c>
      <c r="AI144" s="193" t="str">
        <f aca="false">IF(TRIM($B144&amp;$C144)="","",SUMIFS($V$3:$V$1001,$AJ$3:$AJ$1001,$AJ144))</f>
        <v/>
      </c>
      <c r="AJ144" s="197" t="str">
        <f aca="false">IF(TRIM($B144&amp;$C144)="","",TRIM($B144)&amp;"｜"&amp;TRIM($C144))</f>
        <v/>
      </c>
      <c r="AK144" s="193" t="str">
        <f aca="false">IF(TRIM($B144&amp;$C144)="","",MIN(N($N144),N($P144)))</f>
        <v/>
      </c>
      <c r="AL144" s="198" t="str">
        <f aca="false">IF(ISNUMBER($D144),YEAR($D144),"")</f>
        <v/>
      </c>
      <c r="AM144" s="198" t="str">
        <f aca="false">IF(OR(TRIM($B144&amp;$C144)="",NOT(ISNUMBER($D144)),NOT(ISNUMBER($E144))),"",IF($E144&lt;$D144,"",IF(IF($AD144="半年付",2,IF($AD144="季度付",4,IF($AD144="月付",12,IF($AD144="半月付",24,1))))=1,1,MAX(1,ROUND(($E144-$D144+1)/365*IF($AD144="半年付",2,IF($AD144="季度付",4,IF($AD144="月付",12,IF($AD144="半月付",24,1)))),0)))))</f>
        <v/>
      </c>
      <c r="AN144" s="198" t="str">
        <f aca="true">IF($AM144="","",MIN($AM144,MAX(0,INT((TODAY()-付款宽限天数-$D144)/(($E144-$D144+1)/$AM144))+1)))</f>
        <v/>
      </c>
    </row>
    <row r="145" customFormat="false" ht="24" hidden="false" customHeight="false" outlineLevel="0" collapsed="false">
      <c r="F145" s="188" t="str">
        <f aca="true">IF(TRIM($B145&amp;$C145)="","",IF(OR(ISNUMBER(SEARCH("未",$A145)),ISNUMBER(SEARCH("送出",$A145)),AND(TRIM($A145)="",NOT(ISNUMBER($D145)),N($G145)=0)),"【合同未回】","")&amp;IF(NOT(ISNUMBER($E145)),IF(OR(ISNUMBER(SEARCH("未",$A145)),ISNUMBER(SEARCH("送出",$A145)),AND(TRIM($A145)="",NOT(ISNUMBER($D145)),N($G145)=0)),"","【未填合同期】"),IF($E145&lt;TODAY(),"【已到期】",IF($E145-TODAY()&lt;=提醒天数,"【即将到期，剩余"&amp;($E145-TODAY())&amp;"天】","【正常】")))&amp;IF(OR($AC145="安装免保",$AC145="技术免保",$AC145="质保期内"),"【"&amp;$AC145&amp;"】",""))</f>
        <v/>
      </c>
      <c r="J145" s="192" t="str">
        <f aca="false">IF(OR(N($G145)=0,N($H145)=0),"",ROUND(N($G145)*N($H145)*IF(N($I145)=0,1,N($I145)),2))</f>
        <v/>
      </c>
      <c r="L145" s="192" t="str">
        <f aca="false">IF(TRIM($B145&amp;$C145)="","",IF(AND(N($J145)=0,N($K145)=0),"",ROUND(N($J145)+N($K145),2)))</f>
        <v/>
      </c>
      <c r="R145" s="192"/>
      <c r="S145" s="193" t="str">
        <f aca="false">IF(TRIM($B145&amp;$C145)="","",IF(N($N145)=0,"",MAX(0,MIN(N($N145)-N($P145),N($V145)))))</f>
        <v/>
      </c>
      <c r="T145" s="193" t="str">
        <f aca="false">IF(TRIM($B145&amp;$C145)="","",IF(N($P145)&lt;=N($N145),"",N($P145)-N($N145)))</f>
        <v/>
      </c>
      <c r="U145" s="193" t="str">
        <f aca="false">IF(OR(TRIM($B145&amp;$C145)="",$V145=""),"",MAX(0,N($V145))-N($S145))</f>
        <v/>
      </c>
      <c r="V145" s="193" t="str">
        <f aca="false">IF(TRIM($B145&amp;$C145)="","",IF(AND(N($L145)=0,N($P145)+N($Q145)+N($R145)=0),"",ROUND(N($L145)-N($P145)-N($Q145)-N($R145),2)))</f>
        <v/>
      </c>
      <c r="W145" s="194" t="str">
        <f aca="false">IF(TRIM($B145&amp;$C145)="","",IF(N($L145)=0,IF((N($P145)+N($Q145)+N($R145))=0,"—未填单价","未填单价，已收 "&amp;TEXT((N($P145)+N($Q145)+N($R145)),"#,##0.00")),IF(N($V145)&gt;0.005,"欠 "&amp;TEXT(N($V145),"#,##0.00")&amp;IF(N($S145)&gt;0,"（开票未到账 "&amp;TEXT(N($S145),"#,##0.00")&amp;"）","")&amp;IF(N($U145)&gt;0,"（未开票 "&amp;TEXT(N($U145),"#,##0.00")&amp;"）",""),IF(N($V145)&lt;-0.005,"多收 "&amp;TEXT(-N($V145),"#,##0.00"),"✔ 已结清")))&amp;IF(N($T145)&gt;0,"｜到账未开票 "&amp;TEXT(N($T145),"#,##0.00")&amp;"，待补票","")&amp;IF(N($Q145)&gt;0,"｜收现 "&amp;TEXT(N($Q145),"#,##0.00"),"")&amp;IF(N($R145)&gt;0,"｜收款不开票 "&amp;TEXT(N($R145),"#,##0.00"),""))</f>
        <v/>
      </c>
      <c r="X145" s="195"/>
      <c r="AB145" s="192" t="str">
        <f aca="false">IF(OR(N($N145)=0,N($AA145)=0),"",ROUND(N($N145)/(1+N($AA145))*N($AA145),2))</f>
        <v/>
      </c>
      <c r="AC145" s="195"/>
      <c r="AD145" s="188"/>
      <c r="AE145" s="197" t="str">
        <f aca="false">IF($AM145="","",IF($AM145=1,IF($AN145&gt;=1,"一次性·已到收款期","一次性·未到期"),$AD145&amp;" 第"&amp;$AN145&amp;"/"&amp;$AM145&amp;"期"))</f>
        <v/>
      </c>
      <c r="AF145" s="193" t="str">
        <f aca="false">IF(OR($AM145="",N($L145)=0),"",ROUND(N($J145)*$AN145/$AM145,2)+N($K145))</f>
        <v/>
      </c>
      <c r="AG145" s="193" t="str">
        <f aca="false">IF($AF145="","",MAX(0,ROUND($AF145-(N($P145)+N($Q145)+N($R145)),2)))</f>
        <v/>
      </c>
      <c r="AH145" s="193" t="str">
        <f aca="false">IF(OR(TRIM($B145&amp;$C145)="",NOT(ISNUMBER($D145))),"",SUMIFS($V$3:$V$1001,$AJ$3:$AJ$1001,$AJ145,$D$3:$D$1001,"&lt;"&amp;$D145))</f>
        <v/>
      </c>
      <c r="AI145" s="193" t="str">
        <f aca="false">IF(TRIM($B145&amp;$C145)="","",SUMIFS($V$3:$V$1001,$AJ$3:$AJ$1001,$AJ145))</f>
        <v/>
      </c>
      <c r="AJ145" s="197" t="str">
        <f aca="false">IF(TRIM($B145&amp;$C145)="","",TRIM($B145)&amp;"｜"&amp;TRIM($C145))</f>
        <v/>
      </c>
      <c r="AK145" s="193" t="str">
        <f aca="false">IF(TRIM($B145&amp;$C145)="","",MIN(N($N145),N($P145)))</f>
        <v/>
      </c>
      <c r="AL145" s="198" t="str">
        <f aca="false">IF(ISNUMBER($D145),YEAR($D145),"")</f>
        <v/>
      </c>
      <c r="AM145" s="198" t="str">
        <f aca="false">IF(OR(TRIM($B145&amp;$C145)="",NOT(ISNUMBER($D145)),NOT(ISNUMBER($E145))),"",IF($E145&lt;$D145,"",IF(IF($AD145="半年付",2,IF($AD145="季度付",4,IF($AD145="月付",12,IF($AD145="半月付",24,1))))=1,1,MAX(1,ROUND(($E145-$D145+1)/365*IF($AD145="半年付",2,IF($AD145="季度付",4,IF($AD145="月付",12,IF($AD145="半月付",24,1)))),0)))))</f>
        <v/>
      </c>
      <c r="AN145" s="198" t="str">
        <f aca="true">IF($AM145="","",MIN($AM145,MAX(0,INT((TODAY()-付款宽限天数-$D145)/(($E145-$D145+1)/$AM145))+1)))</f>
        <v/>
      </c>
    </row>
    <row r="146" customFormat="false" ht="24" hidden="false" customHeight="false" outlineLevel="0" collapsed="false">
      <c r="F146" s="188" t="str">
        <f aca="true">IF(TRIM($B146&amp;$C146)="","",IF(OR(ISNUMBER(SEARCH("未",$A146)),ISNUMBER(SEARCH("送出",$A146)),AND(TRIM($A146)="",NOT(ISNUMBER($D146)),N($G146)=0)),"【合同未回】","")&amp;IF(NOT(ISNUMBER($E146)),IF(OR(ISNUMBER(SEARCH("未",$A146)),ISNUMBER(SEARCH("送出",$A146)),AND(TRIM($A146)="",NOT(ISNUMBER($D146)),N($G146)=0)),"","【未填合同期】"),IF($E146&lt;TODAY(),"【已到期】",IF($E146-TODAY()&lt;=提醒天数,"【即将到期，剩余"&amp;($E146-TODAY())&amp;"天】","【正常】")))&amp;IF(OR($AC146="安装免保",$AC146="技术免保",$AC146="质保期内"),"【"&amp;$AC146&amp;"】",""))</f>
        <v/>
      </c>
      <c r="J146" s="192" t="str">
        <f aca="false">IF(OR(N($G146)=0,N($H146)=0),"",ROUND(N($G146)*N($H146)*IF(N($I146)=0,1,N($I146)),2))</f>
        <v/>
      </c>
      <c r="L146" s="192" t="str">
        <f aca="false">IF(TRIM($B146&amp;$C146)="","",IF(AND(N($J146)=0,N($K146)=0),"",ROUND(N($J146)+N($K146),2)))</f>
        <v/>
      </c>
      <c r="R146" s="192"/>
      <c r="S146" s="193" t="str">
        <f aca="false">IF(TRIM($B146&amp;$C146)="","",IF(N($N146)=0,"",MAX(0,MIN(N($N146)-N($P146),N($V146)))))</f>
        <v/>
      </c>
      <c r="T146" s="193" t="str">
        <f aca="false">IF(TRIM($B146&amp;$C146)="","",IF(N($P146)&lt;=N($N146),"",N($P146)-N($N146)))</f>
        <v/>
      </c>
      <c r="U146" s="193" t="str">
        <f aca="false">IF(OR(TRIM($B146&amp;$C146)="",$V146=""),"",MAX(0,N($V146))-N($S146))</f>
        <v/>
      </c>
      <c r="V146" s="193" t="str">
        <f aca="false">IF(TRIM($B146&amp;$C146)="","",IF(AND(N($L146)=0,N($P146)+N($Q146)+N($R146)=0),"",ROUND(N($L146)-N($P146)-N($Q146)-N($R146),2)))</f>
        <v/>
      </c>
      <c r="W146" s="194" t="str">
        <f aca="false">IF(TRIM($B146&amp;$C146)="","",IF(N($L146)=0,IF((N($P146)+N($Q146)+N($R146))=0,"—未填单价","未填单价，已收 "&amp;TEXT((N($P146)+N($Q146)+N($R146)),"#,##0.00")),IF(N($V146)&gt;0.005,"欠 "&amp;TEXT(N($V146),"#,##0.00")&amp;IF(N($S146)&gt;0,"（开票未到账 "&amp;TEXT(N($S146),"#,##0.00")&amp;"）","")&amp;IF(N($U146)&gt;0,"（未开票 "&amp;TEXT(N($U146),"#,##0.00")&amp;"）",""),IF(N($V146)&lt;-0.005,"多收 "&amp;TEXT(-N($V146),"#,##0.00"),"✔ 已结清")))&amp;IF(N($T146)&gt;0,"｜到账未开票 "&amp;TEXT(N($T146),"#,##0.00")&amp;"，待补票","")&amp;IF(N($Q146)&gt;0,"｜收现 "&amp;TEXT(N($Q146),"#,##0.00"),"")&amp;IF(N($R146)&gt;0,"｜收款不开票 "&amp;TEXT(N($R146),"#,##0.00"),""))</f>
        <v/>
      </c>
      <c r="X146" s="195"/>
      <c r="AB146" s="192" t="str">
        <f aca="false">IF(OR(N($N146)=0,N($AA146)=0),"",ROUND(N($N146)/(1+N($AA146))*N($AA146),2))</f>
        <v/>
      </c>
      <c r="AC146" s="195"/>
      <c r="AD146" s="188"/>
      <c r="AE146" s="197" t="str">
        <f aca="false">IF($AM146="","",IF($AM146=1,IF($AN146&gt;=1,"一次性·已到收款期","一次性·未到期"),$AD146&amp;" 第"&amp;$AN146&amp;"/"&amp;$AM146&amp;"期"))</f>
        <v/>
      </c>
      <c r="AF146" s="193" t="str">
        <f aca="false">IF(OR($AM146="",N($L146)=0),"",ROUND(N($J146)*$AN146/$AM146,2)+N($K146))</f>
        <v/>
      </c>
      <c r="AG146" s="193" t="str">
        <f aca="false">IF($AF146="","",MAX(0,ROUND($AF146-(N($P146)+N($Q146)+N($R146)),2)))</f>
        <v/>
      </c>
      <c r="AH146" s="193" t="str">
        <f aca="false">IF(OR(TRIM($B146&amp;$C146)="",NOT(ISNUMBER($D146))),"",SUMIFS($V$3:$V$1001,$AJ$3:$AJ$1001,$AJ146,$D$3:$D$1001,"&lt;"&amp;$D146))</f>
        <v/>
      </c>
      <c r="AI146" s="193" t="str">
        <f aca="false">IF(TRIM($B146&amp;$C146)="","",SUMIFS($V$3:$V$1001,$AJ$3:$AJ$1001,$AJ146))</f>
        <v/>
      </c>
      <c r="AJ146" s="197" t="str">
        <f aca="false">IF(TRIM($B146&amp;$C146)="","",TRIM($B146)&amp;"｜"&amp;TRIM($C146))</f>
        <v/>
      </c>
      <c r="AK146" s="193" t="str">
        <f aca="false">IF(TRIM($B146&amp;$C146)="","",MIN(N($N146),N($P146)))</f>
        <v/>
      </c>
      <c r="AL146" s="198" t="str">
        <f aca="false">IF(ISNUMBER($D146),YEAR($D146),"")</f>
        <v/>
      </c>
      <c r="AM146" s="198" t="str">
        <f aca="false">IF(OR(TRIM($B146&amp;$C146)="",NOT(ISNUMBER($D146)),NOT(ISNUMBER($E146))),"",IF($E146&lt;$D146,"",IF(IF($AD146="半年付",2,IF($AD146="季度付",4,IF($AD146="月付",12,IF($AD146="半月付",24,1))))=1,1,MAX(1,ROUND(($E146-$D146+1)/365*IF($AD146="半年付",2,IF($AD146="季度付",4,IF($AD146="月付",12,IF($AD146="半月付",24,1)))),0)))))</f>
        <v/>
      </c>
      <c r="AN146" s="198" t="str">
        <f aca="true">IF($AM146="","",MIN($AM146,MAX(0,INT((TODAY()-付款宽限天数-$D146)/(($E146-$D146+1)/$AM146))+1)))</f>
        <v/>
      </c>
    </row>
    <row r="147" customFormat="false" ht="24" hidden="false" customHeight="false" outlineLevel="0" collapsed="false">
      <c r="F147" s="188" t="str">
        <f aca="true">IF(TRIM($B147&amp;$C147)="","",IF(OR(ISNUMBER(SEARCH("未",$A147)),ISNUMBER(SEARCH("送出",$A147)),AND(TRIM($A147)="",NOT(ISNUMBER($D147)),N($G147)=0)),"【合同未回】","")&amp;IF(NOT(ISNUMBER($E147)),IF(OR(ISNUMBER(SEARCH("未",$A147)),ISNUMBER(SEARCH("送出",$A147)),AND(TRIM($A147)="",NOT(ISNUMBER($D147)),N($G147)=0)),"","【未填合同期】"),IF($E147&lt;TODAY(),"【已到期】",IF($E147-TODAY()&lt;=提醒天数,"【即将到期，剩余"&amp;($E147-TODAY())&amp;"天】","【正常】")))&amp;IF(OR($AC147="安装免保",$AC147="技术免保",$AC147="质保期内"),"【"&amp;$AC147&amp;"】",""))</f>
        <v/>
      </c>
      <c r="J147" s="192" t="str">
        <f aca="false">IF(OR(N($G147)=0,N($H147)=0),"",ROUND(N($G147)*N($H147)*IF(N($I147)=0,1,N($I147)),2))</f>
        <v/>
      </c>
      <c r="L147" s="192" t="str">
        <f aca="false">IF(TRIM($B147&amp;$C147)="","",IF(AND(N($J147)=0,N($K147)=0),"",ROUND(N($J147)+N($K147),2)))</f>
        <v/>
      </c>
      <c r="R147" s="192"/>
      <c r="S147" s="193" t="str">
        <f aca="false">IF(TRIM($B147&amp;$C147)="","",IF(N($N147)=0,"",MAX(0,MIN(N($N147)-N($P147),N($V147)))))</f>
        <v/>
      </c>
      <c r="T147" s="193" t="str">
        <f aca="false">IF(TRIM($B147&amp;$C147)="","",IF(N($P147)&lt;=N($N147),"",N($P147)-N($N147)))</f>
        <v/>
      </c>
      <c r="U147" s="193" t="str">
        <f aca="false">IF(OR(TRIM($B147&amp;$C147)="",$V147=""),"",MAX(0,N($V147))-N($S147))</f>
        <v/>
      </c>
      <c r="V147" s="193" t="str">
        <f aca="false">IF(TRIM($B147&amp;$C147)="","",IF(AND(N($L147)=0,N($P147)+N($Q147)+N($R147)=0),"",ROUND(N($L147)-N($P147)-N($Q147)-N($R147),2)))</f>
        <v/>
      </c>
      <c r="W147" s="194" t="str">
        <f aca="false">IF(TRIM($B147&amp;$C147)="","",IF(N($L147)=0,IF((N($P147)+N($Q147)+N($R147))=0,"—未填单价","未填单价，已收 "&amp;TEXT((N($P147)+N($Q147)+N($R147)),"#,##0.00")),IF(N($V147)&gt;0.005,"欠 "&amp;TEXT(N($V147),"#,##0.00")&amp;IF(N($S147)&gt;0,"（开票未到账 "&amp;TEXT(N($S147),"#,##0.00")&amp;"）","")&amp;IF(N($U147)&gt;0,"（未开票 "&amp;TEXT(N($U147),"#,##0.00")&amp;"）",""),IF(N($V147)&lt;-0.005,"多收 "&amp;TEXT(-N($V147),"#,##0.00"),"✔ 已结清")))&amp;IF(N($T147)&gt;0,"｜到账未开票 "&amp;TEXT(N($T147),"#,##0.00")&amp;"，待补票","")&amp;IF(N($Q147)&gt;0,"｜收现 "&amp;TEXT(N($Q147),"#,##0.00"),"")&amp;IF(N($R147)&gt;0,"｜收款不开票 "&amp;TEXT(N($R147),"#,##0.00"),""))</f>
        <v/>
      </c>
      <c r="X147" s="195"/>
      <c r="AB147" s="192" t="str">
        <f aca="false">IF(OR(N($N147)=0,N($AA147)=0),"",ROUND(N($N147)/(1+N($AA147))*N($AA147),2))</f>
        <v/>
      </c>
      <c r="AC147" s="195"/>
      <c r="AD147" s="188"/>
      <c r="AE147" s="197" t="str">
        <f aca="false">IF($AM147="","",IF($AM147=1,IF($AN147&gt;=1,"一次性·已到收款期","一次性·未到期"),$AD147&amp;" 第"&amp;$AN147&amp;"/"&amp;$AM147&amp;"期"))</f>
        <v/>
      </c>
      <c r="AF147" s="193" t="str">
        <f aca="false">IF(OR($AM147="",N($L147)=0),"",ROUND(N($J147)*$AN147/$AM147,2)+N($K147))</f>
        <v/>
      </c>
      <c r="AG147" s="193" t="str">
        <f aca="false">IF($AF147="","",MAX(0,ROUND($AF147-(N($P147)+N($Q147)+N($R147)),2)))</f>
        <v/>
      </c>
      <c r="AH147" s="193" t="str">
        <f aca="false">IF(OR(TRIM($B147&amp;$C147)="",NOT(ISNUMBER($D147))),"",SUMIFS($V$3:$V$1001,$AJ$3:$AJ$1001,$AJ147,$D$3:$D$1001,"&lt;"&amp;$D147))</f>
        <v/>
      </c>
      <c r="AI147" s="193" t="str">
        <f aca="false">IF(TRIM($B147&amp;$C147)="","",SUMIFS($V$3:$V$1001,$AJ$3:$AJ$1001,$AJ147))</f>
        <v/>
      </c>
      <c r="AJ147" s="197" t="str">
        <f aca="false">IF(TRIM($B147&amp;$C147)="","",TRIM($B147)&amp;"｜"&amp;TRIM($C147))</f>
        <v/>
      </c>
      <c r="AK147" s="193" t="str">
        <f aca="false">IF(TRIM($B147&amp;$C147)="","",MIN(N($N147),N($P147)))</f>
        <v/>
      </c>
      <c r="AL147" s="198" t="str">
        <f aca="false">IF(ISNUMBER($D147),YEAR($D147),"")</f>
        <v/>
      </c>
      <c r="AM147" s="198" t="str">
        <f aca="false">IF(OR(TRIM($B147&amp;$C147)="",NOT(ISNUMBER($D147)),NOT(ISNUMBER($E147))),"",IF($E147&lt;$D147,"",IF(IF($AD147="半年付",2,IF($AD147="季度付",4,IF($AD147="月付",12,IF($AD147="半月付",24,1))))=1,1,MAX(1,ROUND(($E147-$D147+1)/365*IF($AD147="半年付",2,IF($AD147="季度付",4,IF($AD147="月付",12,IF($AD147="半月付",24,1)))),0)))))</f>
        <v/>
      </c>
      <c r="AN147" s="198" t="str">
        <f aca="true">IF($AM147="","",MIN($AM147,MAX(0,INT((TODAY()-付款宽限天数-$D147)/(($E147-$D147+1)/$AM147))+1)))</f>
        <v/>
      </c>
    </row>
    <row r="148" customFormat="false" ht="24" hidden="false" customHeight="false" outlineLevel="0" collapsed="false">
      <c r="F148" s="188" t="str">
        <f aca="true">IF(TRIM($B148&amp;$C148)="","",IF(OR(ISNUMBER(SEARCH("未",$A148)),ISNUMBER(SEARCH("送出",$A148)),AND(TRIM($A148)="",NOT(ISNUMBER($D148)),N($G148)=0)),"【合同未回】","")&amp;IF(NOT(ISNUMBER($E148)),IF(OR(ISNUMBER(SEARCH("未",$A148)),ISNUMBER(SEARCH("送出",$A148)),AND(TRIM($A148)="",NOT(ISNUMBER($D148)),N($G148)=0)),"","【未填合同期】"),IF($E148&lt;TODAY(),"【已到期】",IF($E148-TODAY()&lt;=提醒天数,"【即将到期，剩余"&amp;($E148-TODAY())&amp;"天】","【正常】")))&amp;IF(OR($AC148="安装免保",$AC148="技术免保",$AC148="质保期内"),"【"&amp;$AC148&amp;"】",""))</f>
        <v/>
      </c>
      <c r="J148" s="192" t="str">
        <f aca="false">IF(OR(N($G148)=0,N($H148)=0),"",ROUND(N($G148)*N($H148)*IF(N($I148)=0,1,N($I148)),2))</f>
        <v/>
      </c>
      <c r="L148" s="192" t="str">
        <f aca="false">IF(TRIM($B148&amp;$C148)="","",IF(AND(N($J148)=0,N($K148)=0),"",ROUND(N($J148)+N($K148),2)))</f>
        <v/>
      </c>
      <c r="R148" s="192"/>
      <c r="S148" s="193" t="str">
        <f aca="false">IF(TRIM($B148&amp;$C148)="","",IF(N($N148)=0,"",MAX(0,MIN(N($N148)-N($P148),N($V148)))))</f>
        <v/>
      </c>
      <c r="T148" s="193" t="str">
        <f aca="false">IF(TRIM($B148&amp;$C148)="","",IF(N($P148)&lt;=N($N148),"",N($P148)-N($N148)))</f>
        <v/>
      </c>
      <c r="U148" s="193" t="str">
        <f aca="false">IF(OR(TRIM($B148&amp;$C148)="",$V148=""),"",MAX(0,N($V148))-N($S148))</f>
        <v/>
      </c>
      <c r="V148" s="193" t="str">
        <f aca="false">IF(TRIM($B148&amp;$C148)="","",IF(AND(N($L148)=0,N($P148)+N($Q148)+N($R148)=0),"",ROUND(N($L148)-N($P148)-N($Q148)-N($R148),2)))</f>
        <v/>
      </c>
      <c r="W148" s="194" t="str">
        <f aca="false">IF(TRIM($B148&amp;$C148)="","",IF(N($L148)=0,IF((N($P148)+N($Q148)+N($R148))=0,"—未填单价","未填单价，已收 "&amp;TEXT((N($P148)+N($Q148)+N($R148)),"#,##0.00")),IF(N($V148)&gt;0.005,"欠 "&amp;TEXT(N($V148),"#,##0.00")&amp;IF(N($S148)&gt;0,"（开票未到账 "&amp;TEXT(N($S148),"#,##0.00")&amp;"）","")&amp;IF(N($U148)&gt;0,"（未开票 "&amp;TEXT(N($U148),"#,##0.00")&amp;"）",""),IF(N($V148)&lt;-0.005,"多收 "&amp;TEXT(-N($V148),"#,##0.00"),"✔ 已结清")))&amp;IF(N($T148)&gt;0,"｜到账未开票 "&amp;TEXT(N($T148),"#,##0.00")&amp;"，待补票","")&amp;IF(N($Q148)&gt;0,"｜收现 "&amp;TEXT(N($Q148),"#,##0.00"),"")&amp;IF(N($R148)&gt;0,"｜收款不开票 "&amp;TEXT(N($R148),"#,##0.00"),""))</f>
        <v/>
      </c>
      <c r="X148" s="195"/>
      <c r="AB148" s="192" t="str">
        <f aca="false">IF(OR(N($N148)=0,N($AA148)=0),"",ROUND(N($N148)/(1+N($AA148))*N($AA148),2))</f>
        <v/>
      </c>
      <c r="AC148" s="195"/>
      <c r="AD148" s="188"/>
      <c r="AE148" s="197" t="str">
        <f aca="false">IF($AM148="","",IF($AM148=1,IF($AN148&gt;=1,"一次性·已到收款期","一次性·未到期"),$AD148&amp;" 第"&amp;$AN148&amp;"/"&amp;$AM148&amp;"期"))</f>
        <v/>
      </c>
      <c r="AF148" s="193" t="str">
        <f aca="false">IF(OR($AM148="",N($L148)=0),"",ROUND(N($J148)*$AN148/$AM148,2)+N($K148))</f>
        <v/>
      </c>
      <c r="AG148" s="193" t="str">
        <f aca="false">IF($AF148="","",MAX(0,ROUND($AF148-(N($P148)+N($Q148)+N($R148)),2)))</f>
        <v/>
      </c>
      <c r="AH148" s="193" t="str">
        <f aca="false">IF(OR(TRIM($B148&amp;$C148)="",NOT(ISNUMBER($D148))),"",SUMIFS($V$3:$V$1001,$AJ$3:$AJ$1001,$AJ148,$D$3:$D$1001,"&lt;"&amp;$D148))</f>
        <v/>
      </c>
      <c r="AI148" s="193" t="str">
        <f aca="false">IF(TRIM($B148&amp;$C148)="","",SUMIFS($V$3:$V$1001,$AJ$3:$AJ$1001,$AJ148))</f>
        <v/>
      </c>
      <c r="AJ148" s="197" t="str">
        <f aca="false">IF(TRIM($B148&amp;$C148)="","",TRIM($B148)&amp;"｜"&amp;TRIM($C148))</f>
        <v/>
      </c>
      <c r="AK148" s="193" t="str">
        <f aca="false">IF(TRIM($B148&amp;$C148)="","",MIN(N($N148),N($P148)))</f>
        <v/>
      </c>
      <c r="AL148" s="198" t="str">
        <f aca="false">IF(ISNUMBER($D148),YEAR($D148),"")</f>
        <v/>
      </c>
      <c r="AM148" s="198" t="str">
        <f aca="false">IF(OR(TRIM($B148&amp;$C148)="",NOT(ISNUMBER($D148)),NOT(ISNUMBER($E148))),"",IF($E148&lt;$D148,"",IF(IF($AD148="半年付",2,IF($AD148="季度付",4,IF($AD148="月付",12,IF($AD148="半月付",24,1))))=1,1,MAX(1,ROUND(($E148-$D148+1)/365*IF($AD148="半年付",2,IF($AD148="季度付",4,IF($AD148="月付",12,IF($AD148="半月付",24,1)))),0)))))</f>
        <v/>
      </c>
      <c r="AN148" s="198" t="str">
        <f aca="true">IF($AM148="","",MIN($AM148,MAX(0,INT((TODAY()-付款宽限天数-$D148)/(($E148-$D148+1)/$AM148))+1)))</f>
        <v/>
      </c>
    </row>
    <row r="149" customFormat="false" ht="24" hidden="false" customHeight="false" outlineLevel="0" collapsed="false">
      <c r="F149" s="188" t="str">
        <f aca="true">IF(TRIM($B149&amp;$C149)="","",IF(OR(ISNUMBER(SEARCH("未",$A149)),ISNUMBER(SEARCH("送出",$A149)),AND(TRIM($A149)="",NOT(ISNUMBER($D149)),N($G149)=0)),"【合同未回】","")&amp;IF(NOT(ISNUMBER($E149)),IF(OR(ISNUMBER(SEARCH("未",$A149)),ISNUMBER(SEARCH("送出",$A149)),AND(TRIM($A149)="",NOT(ISNUMBER($D149)),N($G149)=0)),"","【未填合同期】"),IF($E149&lt;TODAY(),"【已到期】",IF($E149-TODAY()&lt;=提醒天数,"【即将到期，剩余"&amp;($E149-TODAY())&amp;"天】","【正常】")))&amp;IF(OR($AC149="安装免保",$AC149="技术免保",$AC149="质保期内"),"【"&amp;$AC149&amp;"】",""))</f>
        <v/>
      </c>
      <c r="J149" s="192" t="str">
        <f aca="false">IF(OR(N($G149)=0,N($H149)=0),"",ROUND(N($G149)*N($H149)*IF(N($I149)=0,1,N($I149)),2))</f>
        <v/>
      </c>
      <c r="L149" s="192" t="str">
        <f aca="false">IF(TRIM($B149&amp;$C149)="","",IF(AND(N($J149)=0,N($K149)=0),"",ROUND(N($J149)+N($K149),2)))</f>
        <v/>
      </c>
      <c r="R149" s="192"/>
      <c r="S149" s="193" t="str">
        <f aca="false">IF(TRIM($B149&amp;$C149)="","",IF(N($N149)=0,"",MAX(0,MIN(N($N149)-N($P149),N($V149)))))</f>
        <v/>
      </c>
      <c r="T149" s="193" t="str">
        <f aca="false">IF(TRIM($B149&amp;$C149)="","",IF(N($P149)&lt;=N($N149),"",N($P149)-N($N149)))</f>
        <v/>
      </c>
      <c r="U149" s="193" t="str">
        <f aca="false">IF(OR(TRIM($B149&amp;$C149)="",$V149=""),"",MAX(0,N($V149))-N($S149))</f>
        <v/>
      </c>
      <c r="V149" s="193" t="str">
        <f aca="false">IF(TRIM($B149&amp;$C149)="","",IF(AND(N($L149)=0,N($P149)+N($Q149)+N($R149)=0),"",ROUND(N($L149)-N($P149)-N($Q149)-N($R149),2)))</f>
        <v/>
      </c>
      <c r="W149" s="194" t="str">
        <f aca="false">IF(TRIM($B149&amp;$C149)="","",IF(N($L149)=0,IF((N($P149)+N($Q149)+N($R149))=0,"—未填单价","未填单价，已收 "&amp;TEXT((N($P149)+N($Q149)+N($R149)),"#,##0.00")),IF(N($V149)&gt;0.005,"欠 "&amp;TEXT(N($V149),"#,##0.00")&amp;IF(N($S149)&gt;0,"（开票未到账 "&amp;TEXT(N($S149),"#,##0.00")&amp;"）","")&amp;IF(N($U149)&gt;0,"（未开票 "&amp;TEXT(N($U149),"#,##0.00")&amp;"）",""),IF(N($V149)&lt;-0.005,"多收 "&amp;TEXT(-N($V149),"#,##0.00"),"✔ 已结清")))&amp;IF(N($T149)&gt;0,"｜到账未开票 "&amp;TEXT(N($T149),"#,##0.00")&amp;"，待补票","")&amp;IF(N($Q149)&gt;0,"｜收现 "&amp;TEXT(N($Q149),"#,##0.00"),"")&amp;IF(N($R149)&gt;0,"｜收款不开票 "&amp;TEXT(N($R149),"#,##0.00"),""))</f>
        <v/>
      </c>
      <c r="X149" s="195"/>
      <c r="AB149" s="192" t="str">
        <f aca="false">IF(OR(N($N149)=0,N($AA149)=0),"",ROUND(N($N149)/(1+N($AA149))*N($AA149),2))</f>
        <v/>
      </c>
      <c r="AC149" s="195"/>
      <c r="AD149" s="188"/>
      <c r="AE149" s="197" t="str">
        <f aca="false">IF($AM149="","",IF($AM149=1,IF($AN149&gt;=1,"一次性·已到收款期","一次性·未到期"),$AD149&amp;" 第"&amp;$AN149&amp;"/"&amp;$AM149&amp;"期"))</f>
        <v/>
      </c>
      <c r="AF149" s="193" t="str">
        <f aca="false">IF(OR($AM149="",N($L149)=0),"",ROUND(N($J149)*$AN149/$AM149,2)+N($K149))</f>
        <v/>
      </c>
      <c r="AG149" s="193" t="str">
        <f aca="false">IF($AF149="","",MAX(0,ROUND($AF149-(N($P149)+N($Q149)+N($R149)),2)))</f>
        <v/>
      </c>
      <c r="AH149" s="193" t="str">
        <f aca="false">IF(OR(TRIM($B149&amp;$C149)="",NOT(ISNUMBER($D149))),"",SUMIFS($V$3:$V$1001,$AJ$3:$AJ$1001,$AJ149,$D$3:$D$1001,"&lt;"&amp;$D149))</f>
        <v/>
      </c>
      <c r="AI149" s="193" t="str">
        <f aca="false">IF(TRIM($B149&amp;$C149)="","",SUMIFS($V$3:$V$1001,$AJ$3:$AJ$1001,$AJ149))</f>
        <v/>
      </c>
      <c r="AJ149" s="197" t="str">
        <f aca="false">IF(TRIM($B149&amp;$C149)="","",TRIM($B149)&amp;"｜"&amp;TRIM($C149))</f>
        <v/>
      </c>
      <c r="AK149" s="193" t="str">
        <f aca="false">IF(TRIM($B149&amp;$C149)="","",MIN(N($N149),N($P149)))</f>
        <v/>
      </c>
      <c r="AL149" s="198" t="str">
        <f aca="false">IF(ISNUMBER($D149),YEAR($D149),"")</f>
        <v/>
      </c>
      <c r="AM149" s="198" t="str">
        <f aca="false">IF(OR(TRIM($B149&amp;$C149)="",NOT(ISNUMBER($D149)),NOT(ISNUMBER($E149))),"",IF($E149&lt;$D149,"",IF(IF($AD149="半年付",2,IF($AD149="季度付",4,IF($AD149="月付",12,IF($AD149="半月付",24,1))))=1,1,MAX(1,ROUND(($E149-$D149+1)/365*IF($AD149="半年付",2,IF($AD149="季度付",4,IF($AD149="月付",12,IF($AD149="半月付",24,1)))),0)))))</f>
        <v/>
      </c>
      <c r="AN149" s="198" t="str">
        <f aca="true">IF($AM149="","",MIN($AM149,MAX(0,INT((TODAY()-付款宽限天数-$D149)/(($E149-$D149+1)/$AM149))+1)))</f>
        <v/>
      </c>
    </row>
    <row r="150" customFormat="false" ht="24" hidden="false" customHeight="false" outlineLevel="0" collapsed="false">
      <c r="F150" s="188" t="str">
        <f aca="true">IF(TRIM($B150&amp;$C150)="","",IF(OR(ISNUMBER(SEARCH("未",$A150)),ISNUMBER(SEARCH("送出",$A150)),AND(TRIM($A150)="",NOT(ISNUMBER($D150)),N($G150)=0)),"【合同未回】","")&amp;IF(NOT(ISNUMBER($E150)),IF(OR(ISNUMBER(SEARCH("未",$A150)),ISNUMBER(SEARCH("送出",$A150)),AND(TRIM($A150)="",NOT(ISNUMBER($D150)),N($G150)=0)),"","【未填合同期】"),IF($E150&lt;TODAY(),"【已到期】",IF($E150-TODAY()&lt;=提醒天数,"【即将到期，剩余"&amp;($E150-TODAY())&amp;"天】","【正常】")))&amp;IF(OR($AC150="安装免保",$AC150="技术免保",$AC150="质保期内"),"【"&amp;$AC150&amp;"】",""))</f>
        <v/>
      </c>
      <c r="J150" s="192" t="str">
        <f aca="false">IF(OR(N($G150)=0,N($H150)=0),"",ROUND(N($G150)*N($H150)*IF(N($I150)=0,1,N($I150)),2))</f>
        <v/>
      </c>
      <c r="L150" s="192" t="str">
        <f aca="false">IF(TRIM($B150&amp;$C150)="","",IF(AND(N($J150)=0,N($K150)=0),"",ROUND(N($J150)+N($K150),2)))</f>
        <v/>
      </c>
      <c r="R150" s="192"/>
      <c r="S150" s="193" t="str">
        <f aca="false">IF(TRIM($B150&amp;$C150)="","",IF(N($N150)=0,"",MAX(0,MIN(N($N150)-N($P150),N($V150)))))</f>
        <v/>
      </c>
      <c r="T150" s="193" t="str">
        <f aca="false">IF(TRIM($B150&amp;$C150)="","",IF(N($P150)&lt;=N($N150),"",N($P150)-N($N150)))</f>
        <v/>
      </c>
      <c r="U150" s="193" t="str">
        <f aca="false">IF(OR(TRIM($B150&amp;$C150)="",$V150=""),"",MAX(0,N($V150))-N($S150))</f>
        <v/>
      </c>
      <c r="V150" s="193" t="str">
        <f aca="false">IF(TRIM($B150&amp;$C150)="","",IF(AND(N($L150)=0,N($P150)+N($Q150)+N($R150)=0),"",ROUND(N($L150)-N($P150)-N($Q150)-N($R150),2)))</f>
        <v/>
      </c>
      <c r="W150" s="194" t="str">
        <f aca="false">IF(TRIM($B150&amp;$C150)="","",IF(N($L150)=0,IF((N($P150)+N($Q150)+N($R150))=0,"—未填单价","未填单价，已收 "&amp;TEXT((N($P150)+N($Q150)+N($R150)),"#,##0.00")),IF(N($V150)&gt;0.005,"欠 "&amp;TEXT(N($V150),"#,##0.00")&amp;IF(N($S150)&gt;0,"（开票未到账 "&amp;TEXT(N($S150),"#,##0.00")&amp;"）","")&amp;IF(N($U150)&gt;0,"（未开票 "&amp;TEXT(N($U150),"#,##0.00")&amp;"）",""),IF(N($V150)&lt;-0.005,"多收 "&amp;TEXT(-N($V150),"#,##0.00"),"✔ 已结清")))&amp;IF(N($T150)&gt;0,"｜到账未开票 "&amp;TEXT(N($T150),"#,##0.00")&amp;"，待补票","")&amp;IF(N($Q150)&gt;0,"｜收现 "&amp;TEXT(N($Q150),"#,##0.00"),"")&amp;IF(N($R150)&gt;0,"｜收款不开票 "&amp;TEXT(N($R150),"#,##0.00"),""))</f>
        <v/>
      </c>
      <c r="X150" s="195"/>
      <c r="AB150" s="192" t="str">
        <f aca="false">IF(OR(N($N150)=0,N($AA150)=0),"",ROUND(N($N150)/(1+N($AA150))*N($AA150),2))</f>
        <v/>
      </c>
      <c r="AC150" s="195"/>
      <c r="AD150" s="188"/>
      <c r="AE150" s="197" t="str">
        <f aca="false">IF($AM150="","",IF($AM150=1,IF($AN150&gt;=1,"一次性·已到收款期","一次性·未到期"),$AD150&amp;" 第"&amp;$AN150&amp;"/"&amp;$AM150&amp;"期"))</f>
        <v/>
      </c>
      <c r="AF150" s="193" t="str">
        <f aca="false">IF(OR($AM150="",N($L150)=0),"",ROUND(N($J150)*$AN150/$AM150,2)+N($K150))</f>
        <v/>
      </c>
      <c r="AG150" s="193" t="str">
        <f aca="false">IF($AF150="","",MAX(0,ROUND($AF150-(N($P150)+N($Q150)+N($R150)),2)))</f>
        <v/>
      </c>
      <c r="AH150" s="193" t="str">
        <f aca="false">IF(OR(TRIM($B150&amp;$C150)="",NOT(ISNUMBER($D150))),"",SUMIFS($V$3:$V$1001,$AJ$3:$AJ$1001,$AJ150,$D$3:$D$1001,"&lt;"&amp;$D150))</f>
        <v/>
      </c>
      <c r="AI150" s="193" t="str">
        <f aca="false">IF(TRIM($B150&amp;$C150)="","",SUMIFS($V$3:$V$1001,$AJ$3:$AJ$1001,$AJ150))</f>
        <v/>
      </c>
      <c r="AJ150" s="197" t="str">
        <f aca="false">IF(TRIM($B150&amp;$C150)="","",TRIM($B150)&amp;"｜"&amp;TRIM($C150))</f>
        <v/>
      </c>
      <c r="AK150" s="193" t="str">
        <f aca="false">IF(TRIM($B150&amp;$C150)="","",MIN(N($N150),N($P150)))</f>
        <v/>
      </c>
      <c r="AL150" s="198" t="str">
        <f aca="false">IF(ISNUMBER($D150),YEAR($D150),"")</f>
        <v/>
      </c>
      <c r="AM150" s="198" t="str">
        <f aca="false">IF(OR(TRIM($B150&amp;$C150)="",NOT(ISNUMBER($D150)),NOT(ISNUMBER($E150))),"",IF($E150&lt;$D150,"",IF(IF($AD150="半年付",2,IF($AD150="季度付",4,IF($AD150="月付",12,IF($AD150="半月付",24,1))))=1,1,MAX(1,ROUND(($E150-$D150+1)/365*IF($AD150="半年付",2,IF($AD150="季度付",4,IF($AD150="月付",12,IF($AD150="半月付",24,1)))),0)))))</f>
        <v/>
      </c>
      <c r="AN150" s="198" t="str">
        <f aca="true">IF($AM150="","",MIN($AM150,MAX(0,INT((TODAY()-付款宽限天数-$D150)/(($E150-$D150+1)/$AM150))+1)))</f>
        <v/>
      </c>
    </row>
    <row r="151" customFormat="false" ht="24" hidden="false" customHeight="false" outlineLevel="0" collapsed="false">
      <c r="F151" s="188" t="str">
        <f aca="true">IF(TRIM($B151&amp;$C151)="","",IF(OR(ISNUMBER(SEARCH("未",$A151)),ISNUMBER(SEARCH("送出",$A151)),AND(TRIM($A151)="",NOT(ISNUMBER($D151)),N($G151)=0)),"【合同未回】","")&amp;IF(NOT(ISNUMBER($E151)),IF(OR(ISNUMBER(SEARCH("未",$A151)),ISNUMBER(SEARCH("送出",$A151)),AND(TRIM($A151)="",NOT(ISNUMBER($D151)),N($G151)=0)),"","【未填合同期】"),IF($E151&lt;TODAY(),"【已到期】",IF($E151-TODAY()&lt;=提醒天数,"【即将到期，剩余"&amp;($E151-TODAY())&amp;"天】","【正常】")))&amp;IF(OR($AC151="安装免保",$AC151="技术免保",$AC151="质保期内"),"【"&amp;$AC151&amp;"】",""))</f>
        <v/>
      </c>
      <c r="J151" s="192" t="str">
        <f aca="false">IF(OR(N($G151)=0,N($H151)=0),"",ROUND(N($G151)*N($H151)*IF(N($I151)=0,1,N($I151)),2))</f>
        <v/>
      </c>
      <c r="L151" s="192" t="str">
        <f aca="false">IF(TRIM($B151&amp;$C151)="","",IF(AND(N($J151)=0,N($K151)=0),"",ROUND(N($J151)+N($K151),2)))</f>
        <v/>
      </c>
      <c r="R151" s="192"/>
      <c r="S151" s="193" t="str">
        <f aca="false">IF(TRIM($B151&amp;$C151)="","",IF(N($N151)=0,"",MAX(0,MIN(N($N151)-N($P151),N($V151)))))</f>
        <v/>
      </c>
      <c r="T151" s="193" t="str">
        <f aca="false">IF(TRIM($B151&amp;$C151)="","",IF(N($P151)&lt;=N($N151),"",N($P151)-N($N151)))</f>
        <v/>
      </c>
      <c r="U151" s="193" t="str">
        <f aca="false">IF(OR(TRIM($B151&amp;$C151)="",$V151=""),"",MAX(0,N($V151))-N($S151))</f>
        <v/>
      </c>
      <c r="V151" s="193" t="str">
        <f aca="false">IF(TRIM($B151&amp;$C151)="","",IF(AND(N($L151)=0,N($P151)+N($Q151)+N($R151)=0),"",ROUND(N($L151)-N($P151)-N($Q151)-N($R151),2)))</f>
        <v/>
      </c>
      <c r="W151" s="194" t="str">
        <f aca="false">IF(TRIM($B151&amp;$C151)="","",IF(N($L151)=0,IF((N($P151)+N($Q151)+N($R151))=0,"—未填单价","未填单价，已收 "&amp;TEXT((N($P151)+N($Q151)+N($R151)),"#,##0.00")),IF(N($V151)&gt;0.005,"欠 "&amp;TEXT(N($V151),"#,##0.00")&amp;IF(N($S151)&gt;0,"（开票未到账 "&amp;TEXT(N($S151),"#,##0.00")&amp;"）","")&amp;IF(N($U151)&gt;0,"（未开票 "&amp;TEXT(N($U151),"#,##0.00")&amp;"）",""),IF(N($V151)&lt;-0.005,"多收 "&amp;TEXT(-N($V151),"#,##0.00"),"✔ 已结清")))&amp;IF(N($T151)&gt;0,"｜到账未开票 "&amp;TEXT(N($T151),"#,##0.00")&amp;"，待补票","")&amp;IF(N($Q151)&gt;0,"｜收现 "&amp;TEXT(N($Q151),"#,##0.00"),"")&amp;IF(N($R151)&gt;0,"｜收款不开票 "&amp;TEXT(N($R151),"#,##0.00"),""))</f>
        <v/>
      </c>
      <c r="X151" s="195"/>
      <c r="AB151" s="192" t="str">
        <f aca="false">IF(OR(N($N151)=0,N($AA151)=0),"",ROUND(N($N151)/(1+N($AA151))*N($AA151),2))</f>
        <v/>
      </c>
      <c r="AC151" s="195"/>
      <c r="AD151" s="188"/>
      <c r="AE151" s="197" t="str">
        <f aca="false">IF($AM151="","",IF($AM151=1,IF($AN151&gt;=1,"一次性·已到收款期","一次性·未到期"),$AD151&amp;" 第"&amp;$AN151&amp;"/"&amp;$AM151&amp;"期"))</f>
        <v/>
      </c>
      <c r="AF151" s="193" t="str">
        <f aca="false">IF(OR($AM151="",N($L151)=0),"",ROUND(N($J151)*$AN151/$AM151,2)+N($K151))</f>
        <v/>
      </c>
      <c r="AG151" s="193" t="str">
        <f aca="false">IF($AF151="","",MAX(0,ROUND($AF151-(N($P151)+N($Q151)+N($R151)),2)))</f>
        <v/>
      </c>
      <c r="AH151" s="193" t="str">
        <f aca="false">IF(OR(TRIM($B151&amp;$C151)="",NOT(ISNUMBER($D151))),"",SUMIFS($V$3:$V$1001,$AJ$3:$AJ$1001,$AJ151,$D$3:$D$1001,"&lt;"&amp;$D151))</f>
        <v/>
      </c>
      <c r="AI151" s="193" t="str">
        <f aca="false">IF(TRIM($B151&amp;$C151)="","",SUMIFS($V$3:$V$1001,$AJ$3:$AJ$1001,$AJ151))</f>
        <v/>
      </c>
      <c r="AJ151" s="197" t="str">
        <f aca="false">IF(TRIM($B151&amp;$C151)="","",TRIM($B151)&amp;"｜"&amp;TRIM($C151))</f>
        <v/>
      </c>
      <c r="AK151" s="193" t="str">
        <f aca="false">IF(TRIM($B151&amp;$C151)="","",MIN(N($N151),N($P151)))</f>
        <v/>
      </c>
      <c r="AL151" s="198" t="str">
        <f aca="false">IF(ISNUMBER($D151),YEAR($D151),"")</f>
        <v/>
      </c>
      <c r="AM151" s="198" t="str">
        <f aca="false">IF(OR(TRIM($B151&amp;$C151)="",NOT(ISNUMBER($D151)),NOT(ISNUMBER($E151))),"",IF($E151&lt;$D151,"",IF(IF($AD151="半年付",2,IF($AD151="季度付",4,IF($AD151="月付",12,IF($AD151="半月付",24,1))))=1,1,MAX(1,ROUND(($E151-$D151+1)/365*IF($AD151="半年付",2,IF($AD151="季度付",4,IF($AD151="月付",12,IF($AD151="半月付",24,1)))),0)))))</f>
        <v/>
      </c>
      <c r="AN151" s="198" t="str">
        <f aca="true">IF($AM151="","",MIN($AM151,MAX(0,INT((TODAY()-付款宽限天数-$D151)/(($E151-$D151+1)/$AM151))+1)))</f>
        <v/>
      </c>
    </row>
    <row r="152" customFormat="false" ht="24" hidden="false" customHeight="false" outlineLevel="0" collapsed="false">
      <c r="F152" s="188" t="str">
        <f aca="true">IF(TRIM($B152&amp;$C152)="","",IF(OR(ISNUMBER(SEARCH("未",$A152)),ISNUMBER(SEARCH("送出",$A152)),AND(TRIM($A152)="",NOT(ISNUMBER($D152)),N($G152)=0)),"【合同未回】","")&amp;IF(NOT(ISNUMBER($E152)),IF(OR(ISNUMBER(SEARCH("未",$A152)),ISNUMBER(SEARCH("送出",$A152)),AND(TRIM($A152)="",NOT(ISNUMBER($D152)),N($G152)=0)),"","【未填合同期】"),IF($E152&lt;TODAY(),"【已到期】",IF($E152-TODAY()&lt;=提醒天数,"【即将到期，剩余"&amp;($E152-TODAY())&amp;"天】","【正常】")))&amp;IF(OR($AC152="安装免保",$AC152="技术免保",$AC152="质保期内"),"【"&amp;$AC152&amp;"】",""))</f>
        <v/>
      </c>
      <c r="J152" s="192" t="str">
        <f aca="false">IF(OR(N($G152)=0,N($H152)=0),"",ROUND(N($G152)*N($H152)*IF(N($I152)=0,1,N($I152)),2))</f>
        <v/>
      </c>
      <c r="L152" s="192" t="str">
        <f aca="false">IF(TRIM($B152&amp;$C152)="","",IF(AND(N($J152)=0,N($K152)=0),"",ROUND(N($J152)+N($K152),2)))</f>
        <v/>
      </c>
      <c r="R152" s="192"/>
      <c r="S152" s="193" t="str">
        <f aca="false">IF(TRIM($B152&amp;$C152)="","",IF(N($N152)=0,"",MAX(0,MIN(N($N152)-N($P152),N($V152)))))</f>
        <v/>
      </c>
      <c r="T152" s="193" t="str">
        <f aca="false">IF(TRIM($B152&amp;$C152)="","",IF(N($P152)&lt;=N($N152),"",N($P152)-N($N152)))</f>
        <v/>
      </c>
      <c r="U152" s="193" t="str">
        <f aca="false">IF(OR(TRIM($B152&amp;$C152)="",$V152=""),"",MAX(0,N($V152))-N($S152))</f>
        <v/>
      </c>
      <c r="V152" s="193" t="str">
        <f aca="false">IF(TRIM($B152&amp;$C152)="","",IF(AND(N($L152)=0,N($P152)+N($Q152)+N($R152)=0),"",ROUND(N($L152)-N($P152)-N($Q152)-N($R152),2)))</f>
        <v/>
      </c>
      <c r="W152" s="194" t="str">
        <f aca="false">IF(TRIM($B152&amp;$C152)="","",IF(N($L152)=0,IF((N($P152)+N($Q152)+N($R152))=0,"—未填单价","未填单价，已收 "&amp;TEXT((N($P152)+N($Q152)+N($R152)),"#,##0.00")),IF(N($V152)&gt;0.005,"欠 "&amp;TEXT(N($V152),"#,##0.00")&amp;IF(N($S152)&gt;0,"（开票未到账 "&amp;TEXT(N($S152),"#,##0.00")&amp;"）","")&amp;IF(N($U152)&gt;0,"（未开票 "&amp;TEXT(N($U152),"#,##0.00")&amp;"）",""),IF(N($V152)&lt;-0.005,"多收 "&amp;TEXT(-N($V152),"#,##0.00"),"✔ 已结清")))&amp;IF(N($T152)&gt;0,"｜到账未开票 "&amp;TEXT(N($T152),"#,##0.00")&amp;"，待补票","")&amp;IF(N($Q152)&gt;0,"｜收现 "&amp;TEXT(N($Q152),"#,##0.00"),"")&amp;IF(N($R152)&gt;0,"｜收款不开票 "&amp;TEXT(N($R152),"#,##0.00"),""))</f>
        <v/>
      </c>
      <c r="X152" s="195"/>
      <c r="AB152" s="192" t="str">
        <f aca="false">IF(OR(N($N152)=0,N($AA152)=0),"",ROUND(N($N152)/(1+N($AA152))*N($AA152),2))</f>
        <v/>
      </c>
      <c r="AC152" s="195"/>
      <c r="AD152" s="188"/>
      <c r="AE152" s="197" t="str">
        <f aca="false">IF($AM152="","",IF($AM152=1,IF($AN152&gt;=1,"一次性·已到收款期","一次性·未到期"),$AD152&amp;" 第"&amp;$AN152&amp;"/"&amp;$AM152&amp;"期"))</f>
        <v/>
      </c>
      <c r="AF152" s="193" t="str">
        <f aca="false">IF(OR($AM152="",N($L152)=0),"",ROUND(N($J152)*$AN152/$AM152,2)+N($K152))</f>
        <v/>
      </c>
      <c r="AG152" s="193" t="str">
        <f aca="false">IF($AF152="","",MAX(0,ROUND($AF152-(N($P152)+N($Q152)+N($R152)),2)))</f>
        <v/>
      </c>
      <c r="AH152" s="193" t="str">
        <f aca="false">IF(OR(TRIM($B152&amp;$C152)="",NOT(ISNUMBER($D152))),"",SUMIFS($V$3:$V$1001,$AJ$3:$AJ$1001,$AJ152,$D$3:$D$1001,"&lt;"&amp;$D152))</f>
        <v/>
      </c>
      <c r="AI152" s="193" t="str">
        <f aca="false">IF(TRIM($B152&amp;$C152)="","",SUMIFS($V$3:$V$1001,$AJ$3:$AJ$1001,$AJ152))</f>
        <v/>
      </c>
      <c r="AJ152" s="197" t="str">
        <f aca="false">IF(TRIM($B152&amp;$C152)="","",TRIM($B152)&amp;"｜"&amp;TRIM($C152))</f>
        <v/>
      </c>
      <c r="AK152" s="193" t="str">
        <f aca="false">IF(TRIM($B152&amp;$C152)="","",MIN(N($N152),N($P152)))</f>
        <v/>
      </c>
      <c r="AL152" s="198" t="str">
        <f aca="false">IF(ISNUMBER($D152),YEAR($D152),"")</f>
        <v/>
      </c>
      <c r="AM152" s="198" t="str">
        <f aca="false">IF(OR(TRIM($B152&amp;$C152)="",NOT(ISNUMBER($D152)),NOT(ISNUMBER($E152))),"",IF($E152&lt;$D152,"",IF(IF($AD152="半年付",2,IF($AD152="季度付",4,IF($AD152="月付",12,IF($AD152="半月付",24,1))))=1,1,MAX(1,ROUND(($E152-$D152+1)/365*IF($AD152="半年付",2,IF($AD152="季度付",4,IF($AD152="月付",12,IF($AD152="半月付",24,1)))),0)))))</f>
        <v/>
      </c>
      <c r="AN152" s="198" t="str">
        <f aca="true">IF($AM152="","",MIN($AM152,MAX(0,INT((TODAY()-付款宽限天数-$D152)/(($E152-$D152+1)/$AM152))+1)))</f>
        <v/>
      </c>
    </row>
    <row r="153" customFormat="false" ht="24" hidden="false" customHeight="false" outlineLevel="0" collapsed="false">
      <c r="F153" s="188" t="str">
        <f aca="true">IF(TRIM($B153&amp;$C153)="","",IF(OR(ISNUMBER(SEARCH("未",$A153)),ISNUMBER(SEARCH("送出",$A153)),AND(TRIM($A153)="",NOT(ISNUMBER($D153)),N($G153)=0)),"【合同未回】","")&amp;IF(NOT(ISNUMBER($E153)),IF(OR(ISNUMBER(SEARCH("未",$A153)),ISNUMBER(SEARCH("送出",$A153)),AND(TRIM($A153)="",NOT(ISNUMBER($D153)),N($G153)=0)),"","【未填合同期】"),IF($E153&lt;TODAY(),"【已到期】",IF($E153-TODAY()&lt;=提醒天数,"【即将到期，剩余"&amp;($E153-TODAY())&amp;"天】","【正常】")))&amp;IF(OR($AC153="安装免保",$AC153="技术免保",$AC153="质保期内"),"【"&amp;$AC153&amp;"】",""))</f>
        <v/>
      </c>
      <c r="J153" s="192" t="str">
        <f aca="false">IF(OR(N($G153)=0,N($H153)=0),"",ROUND(N($G153)*N($H153)*IF(N($I153)=0,1,N($I153)),2))</f>
        <v/>
      </c>
      <c r="L153" s="192" t="str">
        <f aca="false">IF(TRIM($B153&amp;$C153)="","",IF(AND(N($J153)=0,N($K153)=0),"",ROUND(N($J153)+N($K153),2)))</f>
        <v/>
      </c>
      <c r="R153" s="192"/>
      <c r="S153" s="193" t="str">
        <f aca="false">IF(TRIM($B153&amp;$C153)="","",IF(N($N153)=0,"",MAX(0,MIN(N($N153)-N($P153),N($V153)))))</f>
        <v/>
      </c>
      <c r="T153" s="193" t="str">
        <f aca="false">IF(TRIM($B153&amp;$C153)="","",IF(N($P153)&lt;=N($N153),"",N($P153)-N($N153)))</f>
        <v/>
      </c>
      <c r="U153" s="193" t="str">
        <f aca="false">IF(OR(TRIM($B153&amp;$C153)="",$V153=""),"",MAX(0,N($V153))-N($S153))</f>
        <v/>
      </c>
      <c r="V153" s="193" t="str">
        <f aca="false">IF(TRIM($B153&amp;$C153)="","",IF(AND(N($L153)=0,N($P153)+N($Q153)+N($R153)=0),"",ROUND(N($L153)-N($P153)-N($Q153)-N($R153),2)))</f>
        <v/>
      </c>
      <c r="W153" s="194" t="str">
        <f aca="false">IF(TRIM($B153&amp;$C153)="","",IF(N($L153)=0,IF((N($P153)+N($Q153)+N($R153))=0,"—未填单价","未填单价，已收 "&amp;TEXT((N($P153)+N($Q153)+N($R153)),"#,##0.00")),IF(N($V153)&gt;0.005,"欠 "&amp;TEXT(N($V153),"#,##0.00")&amp;IF(N($S153)&gt;0,"（开票未到账 "&amp;TEXT(N($S153),"#,##0.00")&amp;"）","")&amp;IF(N($U153)&gt;0,"（未开票 "&amp;TEXT(N($U153),"#,##0.00")&amp;"）",""),IF(N($V153)&lt;-0.005,"多收 "&amp;TEXT(-N($V153),"#,##0.00"),"✔ 已结清")))&amp;IF(N($T153)&gt;0,"｜到账未开票 "&amp;TEXT(N($T153),"#,##0.00")&amp;"，待补票","")&amp;IF(N($Q153)&gt;0,"｜收现 "&amp;TEXT(N($Q153),"#,##0.00"),"")&amp;IF(N($R153)&gt;0,"｜收款不开票 "&amp;TEXT(N($R153),"#,##0.00"),""))</f>
        <v/>
      </c>
      <c r="X153" s="195"/>
      <c r="AB153" s="192" t="str">
        <f aca="false">IF(OR(N($N153)=0,N($AA153)=0),"",ROUND(N($N153)/(1+N($AA153))*N($AA153),2))</f>
        <v/>
      </c>
      <c r="AC153" s="195"/>
      <c r="AD153" s="188"/>
      <c r="AE153" s="197" t="str">
        <f aca="false">IF($AM153="","",IF($AM153=1,IF($AN153&gt;=1,"一次性·已到收款期","一次性·未到期"),$AD153&amp;" 第"&amp;$AN153&amp;"/"&amp;$AM153&amp;"期"))</f>
        <v/>
      </c>
      <c r="AF153" s="193" t="str">
        <f aca="false">IF(OR($AM153="",N($L153)=0),"",ROUND(N($J153)*$AN153/$AM153,2)+N($K153))</f>
        <v/>
      </c>
      <c r="AG153" s="193" t="str">
        <f aca="false">IF($AF153="","",MAX(0,ROUND($AF153-(N($P153)+N($Q153)+N($R153)),2)))</f>
        <v/>
      </c>
      <c r="AH153" s="193" t="str">
        <f aca="false">IF(OR(TRIM($B153&amp;$C153)="",NOT(ISNUMBER($D153))),"",SUMIFS($V$3:$V$1001,$AJ$3:$AJ$1001,$AJ153,$D$3:$D$1001,"&lt;"&amp;$D153))</f>
        <v/>
      </c>
      <c r="AI153" s="193" t="str">
        <f aca="false">IF(TRIM($B153&amp;$C153)="","",SUMIFS($V$3:$V$1001,$AJ$3:$AJ$1001,$AJ153))</f>
        <v/>
      </c>
      <c r="AJ153" s="197" t="str">
        <f aca="false">IF(TRIM($B153&amp;$C153)="","",TRIM($B153)&amp;"｜"&amp;TRIM($C153))</f>
        <v/>
      </c>
      <c r="AK153" s="193" t="str">
        <f aca="false">IF(TRIM($B153&amp;$C153)="","",MIN(N($N153),N($P153)))</f>
        <v/>
      </c>
      <c r="AL153" s="198" t="str">
        <f aca="false">IF(ISNUMBER($D153),YEAR($D153),"")</f>
        <v/>
      </c>
      <c r="AM153" s="198" t="str">
        <f aca="false">IF(OR(TRIM($B153&amp;$C153)="",NOT(ISNUMBER($D153)),NOT(ISNUMBER($E153))),"",IF($E153&lt;$D153,"",IF(IF($AD153="半年付",2,IF($AD153="季度付",4,IF($AD153="月付",12,IF($AD153="半月付",24,1))))=1,1,MAX(1,ROUND(($E153-$D153+1)/365*IF($AD153="半年付",2,IF($AD153="季度付",4,IF($AD153="月付",12,IF($AD153="半月付",24,1)))),0)))))</f>
        <v/>
      </c>
      <c r="AN153" s="198" t="str">
        <f aca="true">IF($AM153="","",MIN($AM153,MAX(0,INT((TODAY()-付款宽限天数-$D153)/(($E153-$D153+1)/$AM153))+1)))</f>
        <v/>
      </c>
    </row>
    <row r="154" customFormat="false" ht="24" hidden="false" customHeight="false" outlineLevel="0" collapsed="false">
      <c r="F154" s="188" t="str">
        <f aca="true">IF(TRIM($B154&amp;$C154)="","",IF(OR(ISNUMBER(SEARCH("未",$A154)),ISNUMBER(SEARCH("送出",$A154)),AND(TRIM($A154)="",NOT(ISNUMBER($D154)),N($G154)=0)),"【合同未回】","")&amp;IF(NOT(ISNUMBER($E154)),IF(OR(ISNUMBER(SEARCH("未",$A154)),ISNUMBER(SEARCH("送出",$A154)),AND(TRIM($A154)="",NOT(ISNUMBER($D154)),N($G154)=0)),"","【未填合同期】"),IF($E154&lt;TODAY(),"【已到期】",IF($E154-TODAY()&lt;=提醒天数,"【即将到期，剩余"&amp;($E154-TODAY())&amp;"天】","【正常】")))&amp;IF(OR($AC154="安装免保",$AC154="技术免保",$AC154="质保期内"),"【"&amp;$AC154&amp;"】",""))</f>
        <v/>
      </c>
      <c r="J154" s="192" t="str">
        <f aca="false">IF(OR(N($G154)=0,N($H154)=0),"",ROUND(N($G154)*N($H154)*IF(N($I154)=0,1,N($I154)),2))</f>
        <v/>
      </c>
      <c r="L154" s="192" t="str">
        <f aca="false">IF(TRIM($B154&amp;$C154)="","",IF(AND(N($J154)=0,N($K154)=0),"",ROUND(N($J154)+N($K154),2)))</f>
        <v/>
      </c>
      <c r="R154" s="192"/>
      <c r="S154" s="193" t="str">
        <f aca="false">IF(TRIM($B154&amp;$C154)="","",IF(N($N154)=0,"",MAX(0,MIN(N($N154)-N($P154),N($V154)))))</f>
        <v/>
      </c>
      <c r="T154" s="193" t="str">
        <f aca="false">IF(TRIM($B154&amp;$C154)="","",IF(N($P154)&lt;=N($N154),"",N($P154)-N($N154)))</f>
        <v/>
      </c>
      <c r="U154" s="193" t="str">
        <f aca="false">IF(OR(TRIM($B154&amp;$C154)="",$V154=""),"",MAX(0,N($V154))-N($S154))</f>
        <v/>
      </c>
      <c r="V154" s="193" t="str">
        <f aca="false">IF(TRIM($B154&amp;$C154)="","",IF(AND(N($L154)=0,N($P154)+N($Q154)+N($R154)=0),"",ROUND(N($L154)-N($P154)-N($Q154)-N($R154),2)))</f>
        <v/>
      </c>
      <c r="W154" s="194" t="str">
        <f aca="false">IF(TRIM($B154&amp;$C154)="","",IF(N($L154)=0,IF((N($P154)+N($Q154)+N($R154))=0,"—未填单价","未填单价，已收 "&amp;TEXT((N($P154)+N($Q154)+N($R154)),"#,##0.00")),IF(N($V154)&gt;0.005,"欠 "&amp;TEXT(N($V154),"#,##0.00")&amp;IF(N($S154)&gt;0,"（开票未到账 "&amp;TEXT(N($S154),"#,##0.00")&amp;"）","")&amp;IF(N($U154)&gt;0,"（未开票 "&amp;TEXT(N($U154),"#,##0.00")&amp;"）",""),IF(N($V154)&lt;-0.005,"多收 "&amp;TEXT(-N($V154),"#,##0.00"),"✔ 已结清")))&amp;IF(N($T154)&gt;0,"｜到账未开票 "&amp;TEXT(N($T154),"#,##0.00")&amp;"，待补票","")&amp;IF(N($Q154)&gt;0,"｜收现 "&amp;TEXT(N($Q154),"#,##0.00"),"")&amp;IF(N($R154)&gt;0,"｜收款不开票 "&amp;TEXT(N($R154),"#,##0.00"),""))</f>
        <v/>
      </c>
      <c r="X154" s="195"/>
      <c r="AB154" s="192" t="str">
        <f aca="false">IF(OR(N($N154)=0,N($AA154)=0),"",ROUND(N($N154)/(1+N($AA154))*N($AA154),2))</f>
        <v/>
      </c>
      <c r="AC154" s="195"/>
      <c r="AD154" s="188"/>
      <c r="AE154" s="197" t="str">
        <f aca="false">IF($AM154="","",IF($AM154=1,IF($AN154&gt;=1,"一次性·已到收款期","一次性·未到期"),$AD154&amp;" 第"&amp;$AN154&amp;"/"&amp;$AM154&amp;"期"))</f>
        <v/>
      </c>
      <c r="AF154" s="193" t="str">
        <f aca="false">IF(OR($AM154="",N($L154)=0),"",ROUND(N($J154)*$AN154/$AM154,2)+N($K154))</f>
        <v/>
      </c>
      <c r="AG154" s="193" t="str">
        <f aca="false">IF($AF154="","",MAX(0,ROUND($AF154-(N($P154)+N($Q154)+N($R154)),2)))</f>
        <v/>
      </c>
      <c r="AH154" s="193" t="str">
        <f aca="false">IF(OR(TRIM($B154&amp;$C154)="",NOT(ISNUMBER($D154))),"",SUMIFS($V$3:$V$1001,$AJ$3:$AJ$1001,$AJ154,$D$3:$D$1001,"&lt;"&amp;$D154))</f>
        <v/>
      </c>
      <c r="AI154" s="193" t="str">
        <f aca="false">IF(TRIM($B154&amp;$C154)="","",SUMIFS($V$3:$V$1001,$AJ$3:$AJ$1001,$AJ154))</f>
        <v/>
      </c>
      <c r="AJ154" s="197" t="str">
        <f aca="false">IF(TRIM($B154&amp;$C154)="","",TRIM($B154)&amp;"｜"&amp;TRIM($C154))</f>
        <v/>
      </c>
      <c r="AK154" s="193" t="str">
        <f aca="false">IF(TRIM($B154&amp;$C154)="","",MIN(N($N154),N($P154)))</f>
        <v/>
      </c>
      <c r="AL154" s="198" t="str">
        <f aca="false">IF(ISNUMBER($D154),YEAR($D154),"")</f>
        <v/>
      </c>
      <c r="AM154" s="198" t="str">
        <f aca="false">IF(OR(TRIM($B154&amp;$C154)="",NOT(ISNUMBER($D154)),NOT(ISNUMBER($E154))),"",IF($E154&lt;$D154,"",IF(IF($AD154="半年付",2,IF($AD154="季度付",4,IF($AD154="月付",12,IF($AD154="半月付",24,1))))=1,1,MAX(1,ROUND(($E154-$D154+1)/365*IF($AD154="半年付",2,IF($AD154="季度付",4,IF($AD154="月付",12,IF($AD154="半月付",24,1)))),0)))))</f>
        <v/>
      </c>
      <c r="AN154" s="198" t="str">
        <f aca="true">IF($AM154="","",MIN($AM154,MAX(0,INT((TODAY()-付款宽限天数-$D154)/(($E154-$D154+1)/$AM154))+1)))</f>
        <v/>
      </c>
    </row>
    <row r="155" customFormat="false" ht="24" hidden="false" customHeight="false" outlineLevel="0" collapsed="false">
      <c r="F155" s="188" t="str">
        <f aca="true">IF(TRIM($B155&amp;$C155)="","",IF(OR(ISNUMBER(SEARCH("未",$A155)),ISNUMBER(SEARCH("送出",$A155)),AND(TRIM($A155)="",NOT(ISNUMBER($D155)),N($G155)=0)),"【合同未回】","")&amp;IF(NOT(ISNUMBER($E155)),IF(OR(ISNUMBER(SEARCH("未",$A155)),ISNUMBER(SEARCH("送出",$A155)),AND(TRIM($A155)="",NOT(ISNUMBER($D155)),N($G155)=0)),"","【未填合同期】"),IF($E155&lt;TODAY(),"【已到期】",IF($E155-TODAY()&lt;=提醒天数,"【即将到期，剩余"&amp;($E155-TODAY())&amp;"天】","【正常】")))&amp;IF(OR($AC155="安装免保",$AC155="技术免保",$AC155="质保期内"),"【"&amp;$AC155&amp;"】",""))</f>
        <v/>
      </c>
      <c r="J155" s="192" t="str">
        <f aca="false">IF(OR(N($G155)=0,N($H155)=0),"",ROUND(N($G155)*N($H155)*IF(N($I155)=0,1,N($I155)),2))</f>
        <v/>
      </c>
      <c r="L155" s="192" t="str">
        <f aca="false">IF(TRIM($B155&amp;$C155)="","",IF(AND(N($J155)=0,N($K155)=0),"",ROUND(N($J155)+N($K155),2)))</f>
        <v/>
      </c>
      <c r="R155" s="192"/>
      <c r="S155" s="193" t="str">
        <f aca="false">IF(TRIM($B155&amp;$C155)="","",IF(N($N155)=0,"",MAX(0,MIN(N($N155)-N($P155),N($V155)))))</f>
        <v/>
      </c>
      <c r="T155" s="193" t="str">
        <f aca="false">IF(TRIM($B155&amp;$C155)="","",IF(N($P155)&lt;=N($N155),"",N($P155)-N($N155)))</f>
        <v/>
      </c>
      <c r="U155" s="193" t="str">
        <f aca="false">IF(OR(TRIM($B155&amp;$C155)="",$V155=""),"",MAX(0,N($V155))-N($S155))</f>
        <v/>
      </c>
      <c r="V155" s="193" t="str">
        <f aca="false">IF(TRIM($B155&amp;$C155)="","",IF(AND(N($L155)=0,N($P155)+N($Q155)+N($R155)=0),"",ROUND(N($L155)-N($P155)-N($Q155)-N($R155),2)))</f>
        <v/>
      </c>
      <c r="W155" s="194" t="str">
        <f aca="false">IF(TRIM($B155&amp;$C155)="","",IF(N($L155)=0,IF((N($P155)+N($Q155)+N($R155))=0,"—未填单价","未填单价，已收 "&amp;TEXT((N($P155)+N($Q155)+N($R155)),"#,##0.00")),IF(N($V155)&gt;0.005,"欠 "&amp;TEXT(N($V155),"#,##0.00")&amp;IF(N($S155)&gt;0,"（开票未到账 "&amp;TEXT(N($S155),"#,##0.00")&amp;"）","")&amp;IF(N($U155)&gt;0,"（未开票 "&amp;TEXT(N($U155),"#,##0.00")&amp;"）",""),IF(N($V155)&lt;-0.005,"多收 "&amp;TEXT(-N($V155),"#,##0.00"),"✔ 已结清")))&amp;IF(N($T155)&gt;0,"｜到账未开票 "&amp;TEXT(N($T155),"#,##0.00")&amp;"，待补票","")&amp;IF(N($Q155)&gt;0,"｜收现 "&amp;TEXT(N($Q155),"#,##0.00"),"")&amp;IF(N($R155)&gt;0,"｜收款不开票 "&amp;TEXT(N($R155),"#,##0.00"),""))</f>
        <v/>
      </c>
      <c r="X155" s="195"/>
      <c r="AB155" s="192" t="str">
        <f aca="false">IF(OR(N($N155)=0,N($AA155)=0),"",ROUND(N($N155)/(1+N($AA155))*N($AA155),2))</f>
        <v/>
      </c>
      <c r="AC155" s="195"/>
      <c r="AD155" s="188"/>
      <c r="AE155" s="197" t="str">
        <f aca="false">IF($AM155="","",IF($AM155=1,IF($AN155&gt;=1,"一次性·已到收款期","一次性·未到期"),$AD155&amp;" 第"&amp;$AN155&amp;"/"&amp;$AM155&amp;"期"))</f>
        <v/>
      </c>
      <c r="AF155" s="193" t="str">
        <f aca="false">IF(OR($AM155="",N($L155)=0),"",ROUND(N($J155)*$AN155/$AM155,2)+N($K155))</f>
        <v/>
      </c>
      <c r="AG155" s="193" t="str">
        <f aca="false">IF($AF155="","",MAX(0,ROUND($AF155-(N($P155)+N($Q155)+N($R155)),2)))</f>
        <v/>
      </c>
      <c r="AH155" s="193" t="str">
        <f aca="false">IF(OR(TRIM($B155&amp;$C155)="",NOT(ISNUMBER($D155))),"",SUMIFS($V$3:$V$1001,$AJ$3:$AJ$1001,$AJ155,$D$3:$D$1001,"&lt;"&amp;$D155))</f>
        <v/>
      </c>
      <c r="AI155" s="193" t="str">
        <f aca="false">IF(TRIM($B155&amp;$C155)="","",SUMIFS($V$3:$V$1001,$AJ$3:$AJ$1001,$AJ155))</f>
        <v/>
      </c>
      <c r="AJ155" s="197" t="str">
        <f aca="false">IF(TRIM($B155&amp;$C155)="","",TRIM($B155)&amp;"｜"&amp;TRIM($C155))</f>
        <v/>
      </c>
      <c r="AK155" s="193" t="str">
        <f aca="false">IF(TRIM($B155&amp;$C155)="","",MIN(N($N155),N($P155)))</f>
        <v/>
      </c>
      <c r="AL155" s="198" t="str">
        <f aca="false">IF(ISNUMBER($D155),YEAR($D155),"")</f>
        <v/>
      </c>
      <c r="AM155" s="198" t="str">
        <f aca="false">IF(OR(TRIM($B155&amp;$C155)="",NOT(ISNUMBER($D155)),NOT(ISNUMBER($E155))),"",IF($E155&lt;$D155,"",IF(IF($AD155="半年付",2,IF($AD155="季度付",4,IF($AD155="月付",12,IF($AD155="半月付",24,1))))=1,1,MAX(1,ROUND(($E155-$D155+1)/365*IF($AD155="半年付",2,IF($AD155="季度付",4,IF($AD155="月付",12,IF($AD155="半月付",24,1)))),0)))))</f>
        <v/>
      </c>
      <c r="AN155" s="198" t="str">
        <f aca="true">IF($AM155="","",MIN($AM155,MAX(0,INT((TODAY()-付款宽限天数-$D155)/(($E155-$D155+1)/$AM155))+1)))</f>
        <v/>
      </c>
    </row>
    <row r="156" customFormat="false" ht="24" hidden="false" customHeight="false" outlineLevel="0" collapsed="false">
      <c r="F156" s="188" t="str">
        <f aca="true">IF(TRIM($B156&amp;$C156)="","",IF(OR(ISNUMBER(SEARCH("未",$A156)),ISNUMBER(SEARCH("送出",$A156)),AND(TRIM($A156)="",NOT(ISNUMBER($D156)),N($G156)=0)),"【合同未回】","")&amp;IF(NOT(ISNUMBER($E156)),IF(OR(ISNUMBER(SEARCH("未",$A156)),ISNUMBER(SEARCH("送出",$A156)),AND(TRIM($A156)="",NOT(ISNUMBER($D156)),N($G156)=0)),"","【未填合同期】"),IF($E156&lt;TODAY(),"【已到期】",IF($E156-TODAY()&lt;=提醒天数,"【即将到期，剩余"&amp;($E156-TODAY())&amp;"天】","【正常】")))&amp;IF(OR($AC156="安装免保",$AC156="技术免保",$AC156="质保期内"),"【"&amp;$AC156&amp;"】",""))</f>
        <v/>
      </c>
      <c r="J156" s="192" t="str">
        <f aca="false">IF(OR(N($G156)=0,N($H156)=0),"",ROUND(N($G156)*N($H156)*IF(N($I156)=0,1,N($I156)),2))</f>
        <v/>
      </c>
      <c r="L156" s="192" t="str">
        <f aca="false">IF(TRIM($B156&amp;$C156)="","",IF(AND(N($J156)=0,N($K156)=0),"",ROUND(N($J156)+N($K156),2)))</f>
        <v/>
      </c>
      <c r="R156" s="192"/>
      <c r="S156" s="193" t="str">
        <f aca="false">IF(TRIM($B156&amp;$C156)="","",IF(N($N156)=0,"",MAX(0,MIN(N($N156)-N($P156),N($V156)))))</f>
        <v/>
      </c>
      <c r="T156" s="193" t="str">
        <f aca="false">IF(TRIM($B156&amp;$C156)="","",IF(N($P156)&lt;=N($N156),"",N($P156)-N($N156)))</f>
        <v/>
      </c>
      <c r="U156" s="193" t="str">
        <f aca="false">IF(OR(TRIM($B156&amp;$C156)="",$V156=""),"",MAX(0,N($V156))-N($S156))</f>
        <v/>
      </c>
      <c r="V156" s="193" t="str">
        <f aca="false">IF(TRIM($B156&amp;$C156)="","",IF(AND(N($L156)=0,N($P156)+N($Q156)+N($R156)=0),"",ROUND(N($L156)-N($P156)-N($Q156)-N($R156),2)))</f>
        <v/>
      </c>
      <c r="W156" s="194" t="str">
        <f aca="false">IF(TRIM($B156&amp;$C156)="","",IF(N($L156)=0,IF((N($P156)+N($Q156)+N($R156))=0,"—未填单价","未填单价，已收 "&amp;TEXT((N($P156)+N($Q156)+N($R156)),"#,##0.00")),IF(N($V156)&gt;0.005,"欠 "&amp;TEXT(N($V156),"#,##0.00")&amp;IF(N($S156)&gt;0,"（开票未到账 "&amp;TEXT(N($S156),"#,##0.00")&amp;"）","")&amp;IF(N($U156)&gt;0,"（未开票 "&amp;TEXT(N($U156),"#,##0.00")&amp;"）",""),IF(N($V156)&lt;-0.005,"多收 "&amp;TEXT(-N($V156),"#,##0.00"),"✔ 已结清")))&amp;IF(N($T156)&gt;0,"｜到账未开票 "&amp;TEXT(N($T156),"#,##0.00")&amp;"，待补票","")&amp;IF(N($Q156)&gt;0,"｜收现 "&amp;TEXT(N($Q156),"#,##0.00"),"")&amp;IF(N($R156)&gt;0,"｜收款不开票 "&amp;TEXT(N($R156),"#,##0.00"),""))</f>
        <v/>
      </c>
      <c r="X156" s="195"/>
      <c r="AB156" s="192" t="str">
        <f aca="false">IF(OR(N($N156)=0,N($AA156)=0),"",ROUND(N($N156)/(1+N($AA156))*N($AA156),2))</f>
        <v/>
      </c>
      <c r="AC156" s="195"/>
      <c r="AD156" s="188"/>
      <c r="AE156" s="197" t="str">
        <f aca="false">IF($AM156="","",IF($AM156=1,IF($AN156&gt;=1,"一次性·已到收款期","一次性·未到期"),$AD156&amp;" 第"&amp;$AN156&amp;"/"&amp;$AM156&amp;"期"))</f>
        <v/>
      </c>
      <c r="AF156" s="193" t="str">
        <f aca="false">IF(OR($AM156="",N($L156)=0),"",ROUND(N($J156)*$AN156/$AM156,2)+N($K156))</f>
        <v/>
      </c>
      <c r="AG156" s="193" t="str">
        <f aca="false">IF($AF156="","",MAX(0,ROUND($AF156-(N($P156)+N($Q156)+N($R156)),2)))</f>
        <v/>
      </c>
      <c r="AH156" s="193" t="str">
        <f aca="false">IF(OR(TRIM($B156&amp;$C156)="",NOT(ISNUMBER($D156))),"",SUMIFS($V$3:$V$1001,$AJ$3:$AJ$1001,$AJ156,$D$3:$D$1001,"&lt;"&amp;$D156))</f>
        <v/>
      </c>
      <c r="AI156" s="193" t="str">
        <f aca="false">IF(TRIM($B156&amp;$C156)="","",SUMIFS($V$3:$V$1001,$AJ$3:$AJ$1001,$AJ156))</f>
        <v/>
      </c>
      <c r="AJ156" s="197" t="str">
        <f aca="false">IF(TRIM($B156&amp;$C156)="","",TRIM($B156)&amp;"｜"&amp;TRIM($C156))</f>
        <v/>
      </c>
      <c r="AK156" s="193" t="str">
        <f aca="false">IF(TRIM($B156&amp;$C156)="","",MIN(N($N156),N($P156)))</f>
        <v/>
      </c>
      <c r="AL156" s="198" t="str">
        <f aca="false">IF(ISNUMBER($D156),YEAR($D156),"")</f>
        <v/>
      </c>
      <c r="AM156" s="198" t="str">
        <f aca="false">IF(OR(TRIM($B156&amp;$C156)="",NOT(ISNUMBER($D156)),NOT(ISNUMBER($E156))),"",IF($E156&lt;$D156,"",IF(IF($AD156="半年付",2,IF($AD156="季度付",4,IF($AD156="月付",12,IF($AD156="半月付",24,1))))=1,1,MAX(1,ROUND(($E156-$D156+1)/365*IF($AD156="半年付",2,IF($AD156="季度付",4,IF($AD156="月付",12,IF($AD156="半月付",24,1)))),0)))))</f>
        <v/>
      </c>
      <c r="AN156" s="198" t="str">
        <f aca="true">IF($AM156="","",MIN($AM156,MAX(0,INT((TODAY()-付款宽限天数-$D156)/(($E156-$D156+1)/$AM156))+1)))</f>
        <v/>
      </c>
    </row>
    <row r="157" customFormat="false" ht="24" hidden="false" customHeight="false" outlineLevel="0" collapsed="false">
      <c r="F157" s="188" t="str">
        <f aca="true">IF(TRIM($B157&amp;$C157)="","",IF(OR(ISNUMBER(SEARCH("未",$A157)),ISNUMBER(SEARCH("送出",$A157)),AND(TRIM($A157)="",NOT(ISNUMBER($D157)),N($G157)=0)),"【合同未回】","")&amp;IF(NOT(ISNUMBER($E157)),IF(OR(ISNUMBER(SEARCH("未",$A157)),ISNUMBER(SEARCH("送出",$A157)),AND(TRIM($A157)="",NOT(ISNUMBER($D157)),N($G157)=0)),"","【未填合同期】"),IF($E157&lt;TODAY(),"【已到期】",IF($E157-TODAY()&lt;=提醒天数,"【即将到期，剩余"&amp;($E157-TODAY())&amp;"天】","【正常】")))&amp;IF(OR($AC157="安装免保",$AC157="技术免保",$AC157="质保期内"),"【"&amp;$AC157&amp;"】",""))</f>
        <v/>
      </c>
      <c r="J157" s="192" t="str">
        <f aca="false">IF(OR(N($G157)=0,N($H157)=0),"",ROUND(N($G157)*N($H157)*IF(N($I157)=0,1,N($I157)),2))</f>
        <v/>
      </c>
      <c r="L157" s="192" t="str">
        <f aca="false">IF(TRIM($B157&amp;$C157)="","",IF(AND(N($J157)=0,N($K157)=0),"",ROUND(N($J157)+N($K157),2)))</f>
        <v/>
      </c>
      <c r="R157" s="192"/>
      <c r="S157" s="193" t="str">
        <f aca="false">IF(TRIM($B157&amp;$C157)="","",IF(N($N157)=0,"",MAX(0,MIN(N($N157)-N($P157),N($V157)))))</f>
        <v/>
      </c>
      <c r="T157" s="193" t="str">
        <f aca="false">IF(TRIM($B157&amp;$C157)="","",IF(N($P157)&lt;=N($N157),"",N($P157)-N($N157)))</f>
        <v/>
      </c>
      <c r="U157" s="193" t="str">
        <f aca="false">IF(OR(TRIM($B157&amp;$C157)="",$V157=""),"",MAX(0,N($V157))-N($S157))</f>
        <v/>
      </c>
      <c r="V157" s="193" t="str">
        <f aca="false">IF(TRIM($B157&amp;$C157)="","",IF(AND(N($L157)=0,N($P157)+N($Q157)+N($R157)=0),"",ROUND(N($L157)-N($P157)-N($Q157)-N($R157),2)))</f>
        <v/>
      </c>
      <c r="W157" s="194" t="str">
        <f aca="false">IF(TRIM($B157&amp;$C157)="","",IF(N($L157)=0,IF((N($P157)+N($Q157)+N($R157))=0,"—未填单价","未填单价，已收 "&amp;TEXT((N($P157)+N($Q157)+N($R157)),"#,##0.00")),IF(N($V157)&gt;0.005,"欠 "&amp;TEXT(N($V157),"#,##0.00")&amp;IF(N($S157)&gt;0,"（开票未到账 "&amp;TEXT(N($S157),"#,##0.00")&amp;"）","")&amp;IF(N($U157)&gt;0,"（未开票 "&amp;TEXT(N($U157),"#,##0.00")&amp;"）",""),IF(N($V157)&lt;-0.005,"多收 "&amp;TEXT(-N($V157),"#,##0.00"),"✔ 已结清")))&amp;IF(N($T157)&gt;0,"｜到账未开票 "&amp;TEXT(N($T157),"#,##0.00")&amp;"，待补票","")&amp;IF(N($Q157)&gt;0,"｜收现 "&amp;TEXT(N($Q157),"#,##0.00"),"")&amp;IF(N($R157)&gt;0,"｜收款不开票 "&amp;TEXT(N($R157),"#,##0.00"),""))</f>
        <v/>
      </c>
      <c r="X157" s="195"/>
      <c r="AB157" s="192" t="str">
        <f aca="false">IF(OR(N($N157)=0,N($AA157)=0),"",ROUND(N($N157)/(1+N($AA157))*N($AA157),2))</f>
        <v/>
      </c>
      <c r="AC157" s="195"/>
      <c r="AD157" s="188"/>
      <c r="AE157" s="197" t="str">
        <f aca="false">IF($AM157="","",IF($AM157=1,IF($AN157&gt;=1,"一次性·已到收款期","一次性·未到期"),$AD157&amp;" 第"&amp;$AN157&amp;"/"&amp;$AM157&amp;"期"))</f>
        <v/>
      </c>
      <c r="AF157" s="193" t="str">
        <f aca="false">IF(OR($AM157="",N($L157)=0),"",ROUND(N($J157)*$AN157/$AM157,2)+N($K157))</f>
        <v/>
      </c>
      <c r="AG157" s="193" t="str">
        <f aca="false">IF($AF157="","",MAX(0,ROUND($AF157-(N($P157)+N($Q157)+N($R157)),2)))</f>
        <v/>
      </c>
      <c r="AH157" s="193" t="str">
        <f aca="false">IF(OR(TRIM($B157&amp;$C157)="",NOT(ISNUMBER($D157))),"",SUMIFS($V$3:$V$1001,$AJ$3:$AJ$1001,$AJ157,$D$3:$D$1001,"&lt;"&amp;$D157))</f>
        <v/>
      </c>
      <c r="AI157" s="193" t="str">
        <f aca="false">IF(TRIM($B157&amp;$C157)="","",SUMIFS($V$3:$V$1001,$AJ$3:$AJ$1001,$AJ157))</f>
        <v/>
      </c>
      <c r="AJ157" s="197" t="str">
        <f aca="false">IF(TRIM($B157&amp;$C157)="","",TRIM($B157)&amp;"｜"&amp;TRIM($C157))</f>
        <v/>
      </c>
      <c r="AK157" s="193" t="str">
        <f aca="false">IF(TRIM($B157&amp;$C157)="","",MIN(N($N157),N($P157)))</f>
        <v/>
      </c>
      <c r="AL157" s="198" t="str">
        <f aca="false">IF(ISNUMBER($D157),YEAR($D157),"")</f>
        <v/>
      </c>
      <c r="AM157" s="198" t="str">
        <f aca="false">IF(OR(TRIM($B157&amp;$C157)="",NOT(ISNUMBER($D157)),NOT(ISNUMBER($E157))),"",IF($E157&lt;$D157,"",IF(IF($AD157="半年付",2,IF($AD157="季度付",4,IF($AD157="月付",12,IF($AD157="半月付",24,1))))=1,1,MAX(1,ROUND(($E157-$D157+1)/365*IF($AD157="半年付",2,IF($AD157="季度付",4,IF($AD157="月付",12,IF($AD157="半月付",24,1)))),0)))))</f>
        <v/>
      </c>
      <c r="AN157" s="198" t="str">
        <f aca="true">IF($AM157="","",MIN($AM157,MAX(0,INT((TODAY()-付款宽限天数-$D157)/(($E157-$D157+1)/$AM157))+1)))</f>
        <v/>
      </c>
    </row>
    <row r="158" customFormat="false" ht="24" hidden="false" customHeight="false" outlineLevel="0" collapsed="false">
      <c r="F158" s="188" t="str">
        <f aca="true">IF(TRIM($B158&amp;$C158)="","",IF(OR(ISNUMBER(SEARCH("未",$A158)),ISNUMBER(SEARCH("送出",$A158)),AND(TRIM($A158)="",NOT(ISNUMBER($D158)),N($G158)=0)),"【合同未回】","")&amp;IF(NOT(ISNUMBER($E158)),IF(OR(ISNUMBER(SEARCH("未",$A158)),ISNUMBER(SEARCH("送出",$A158)),AND(TRIM($A158)="",NOT(ISNUMBER($D158)),N($G158)=0)),"","【未填合同期】"),IF($E158&lt;TODAY(),"【已到期】",IF($E158-TODAY()&lt;=提醒天数,"【即将到期，剩余"&amp;($E158-TODAY())&amp;"天】","【正常】")))&amp;IF(OR($AC158="安装免保",$AC158="技术免保",$AC158="质保期内"),"【"&amp;$AC158&amp;"】",""))</f>
        <v/>
      </c>
      <c r="J158" s="192" t="str">
        <f aca="false">IF(OR(N($G158)=0,N($H158)=0),"",ROUND(N($G158)*N($H158)*IF(N($I158)=0,1,N($I158)),2))</f>
        <v/>
      </c>
      <c r="L158" s="192" t="str">
        <f aca="false">IF(TRIM($B158&amp;$C158)="","",IF(AND(N($J158)=0,N($K158)=0),"",ROUND(N($J158)+N($K158),2)))</f>
        <v/>
      </c>
      <c r="R158" s="192"/>
      <c r="S158" s="193" t="str">
        <f aca="false">IF(TRIM($B158&amp;$C158)="","",IF(N($N158)=0,"",MAX(0,MIN(N($N158)-N($P158),N($V158)))))</f>
        <v/>
      </c>
      <c r="T158" s="193" t="str">
        <f aca="false">IF(TRIM($B158&amp;$C158)="","",IF(N($P158)&lt;=N($N158),"",N($P158)-N($N158)))</f>
        <v/>
      </c>
      <c r="U158" s="193" t="str">
        <f aca="false">IF(OR(TRIM($B158&amp;$C158)="",$V158=""),"",MAX(0,N($V158))-N($S158))</f>
        <v/>
      </c>
      <c r="V158" s="193" t="str">
        <f aca="false">IF(TRIM($B158&amp;$C158)="","",IF(AND(N($L158)=0,N($P158)+N($Q158)+N($R158)=0),"",ROUND(N($L158)-N($P158)-N($Q158)-N($R158),2)))</f>
        <v/>
      </c>
      <c r="W158" s="194" t="str">
        <f aca="false">IF(TRIM($B158&amp;$C158)="","",IF(N($L158)=0,IF((N($P158)+N($Q158)+N($R158))=0,"—未填单价","未填单价，已收 "&amp;TEXT((N($P158)+N($Q158)+N($R158)),"#,##0.00")),IF(N($V158)&gt;0.005,"欠 "&amp;TEXT(N($V158),"#,##0.00")&amp;IF(N($S158)&gt;0,"（开票未到账 "&amp;TEXT(N($S158),"#,##0.00")&amp;"）","")&amp;IF(N($U158)&gt;0,"（未开票 "&amp;TEXT(N($U158),"#,##0.00")&amp;"）",""),IF(N($V158)&lt;-0.005,"多收 "&amp;TEXT(-N($V158),"#,##0.00"),"✔ 已结清")))&amp;IF(N($T158)&gt;0,"｜到账未开票 "&amp;TEXT(N($T158),"#,##0.00")&amp;"，待补票","")&amp;IF(N($Q158)&gt;0,"｜收现 "&amp;TEXT(N($Q158),"#,##0.00"),"")&amp;IF(N($R158)&gt;0,"｜收款不开票 "&amp;TEXT(N($R158),"#,##0.00"),""))</f>
        <v/>
      </c>
      <c r="X158" s="195"/>
      <c r="AB158" s="192" t="str">
        <f aca="false">IF(OR(N($N158)=0,N($AA158)=0),"",ROUND(N($N158)/(1+N($AA158))*N($AA158),2))</f>
        <v/>
      </c>
      <c r="AC158" s="195"/>
      <c r="AD158" s="188"/>
      <c r="AE158" s="197" t="str">
        <f aca="false">IF($AM158="","",IF($AM158=1,IF($AN158&gt;=1,"一次性·已到收款期","一次性·未到期"),$AD158&amp;" 第"&amp;$AN158&amp;"/"&amp;$AM158&amp;"期"))</f>
        <v/>
      </c>
      <c r="AF158" s="193" t="str">
        <f aca="false">IF(OR($AM158="",N($L158)=0),"",ROUND(N($J158)*$AN158/$AM158,2)+N($K158))</f>
        <v/>
      </c>
      <c r="AG158" s="193" t="str">
        <f aca="false">IF($AF158="","",MAX(0,ROUND($AF158-(N($P158)+N($Q158)+N($R158)),2)))</f>
        <v/>
      </c>
      <c r="AH158" s="193" t="str">
        <f aca="false">IF(OR(TRIM($B158&amp;$C158)="",NOT(ISNUMBER($D158))),"",SUMIFS($V$3:$V$1001,$AJ$3:$AJ$1001,$AJ158,$D$3:$D$1001,"&lt;"&amp;$D158))</f>
        <v/>
      </c>
      <c r="AI158" s="193" t="str">
        <f aca="false">IF(TRIM($B158&amp;$C158)="","",SUMIFS($V$3:$V$1001,$AJ$3:$AJ$1001,$AJ158))</f>
        <v/>
      </c>
      <c r="AJ158" s="197" t="str">
        <f aca="false">IF(TRIM($B158&amp;$C158)="","",TRIM($B158)&amp;"｜"&amp;TRIM($C158))</f>
        <v/>
      </c>
      <c r="AK158" s="193" t="str">
        <f aca="false">IF(TRIM($B158&amp;$C158)="","",MIN(N($N158),N($P158)))</f>
        <v/>
      </c>
      <c r="AL158" s="198" t="str">
        <f aca="false">IF(ISNUMBER($D158),YEAR($D158),"")</f>
        <v/>
      </c>
      <c r="AM158" s="198" t="str">
        <f aca="false">IF(OR(TRIM($B158&amp;$C158)="",NOT(ISNUMBER($D158)),NOT(ISNUMBER($E158))),"",IF($E158&lt;$D158,"",IF(IF($AD158="半年付",2,IF($AD158="季度付",4,IF($AD158="月付",12,IF($AD158="半月付",24,1))))=1,1,MAX(1,ROUND(($E158-$D158+1)/365*IF($AD158="半年付",2,IF($AD158="季度付",4,IF($AD158="月付",12,IF($AD158="半月付",24,1)))),0)))))</f>
        <v/>
      </c>
      <c r="AN158" s="198" t="str">
        <f aca="true">IF($AM158="","",MIN($AM158,MAX(0,INT((TODAY()-付款宽限天数-$D158)/(($E158-$D158+1)/$AM158))+1)))</f>
        <v/>
      </c>
    </row>
    <row r="159" customFormat="false" ht="24" hidden="false" customHeight="false" outlineLevel="0" collapsed="false">
      <c r="F159" s="188" t="str">
        <f aca="true">IF(TRIM($B159&amp;$C159)="","",IF(OR(ISNUMBER(SEARCH("未",$A159)),ISNUMBER(SEARCH("送出",$A159)),AND(TRIM($A159)="",NOT(ISNUMBER($D159)),N($G159)=0)),"【合同未回】","")&amp;IF(NOT(ISNUMBER($E159)),IF(OR(ISNUMBER(SEARCH("未",$A159)),ISNUMBER(SEARCH("送出",$A159)),AND(TRIM($A159)="",NOT(ISNUMBER($D159)),N($G159)=0)),"","【未填合同期】"),IF($E159&lt;TODAY(),"【已到期】",IF($E159-TODAY()&lt;=提醒天数,"【即将到期，剩余"&amp;($E159-TODAY())&amp;"天】","【正常】")))&amp;IF(OR($AC159="安装免保",$AC159="技术免保",$AC159="质保期内"),"【"&amp;$AC159&amp;"】",""))</f>
        <v/>
      </c>
      <c r="J159" s="192" t="str">
        <f aca="false">IF(OR(N($G159)=0,N($H159)=0),"",ROUND(N($G159)*N($H159)*IF(N($I159)=0,1,N($I159)),2))</f>
        <v/>
      </c>
      <c r="L159" s="192" t="str">
        <f aca="false">IF(TRIM($B159&amp;$C159)="","",IF(AND(N($J159)=0,N($K159)=0),"",ROUND(N($J159)+N($K159),2)))</f>
        <v/>
      </c>
      <c r="R159" s="192"/>
      <c r="S159" s="193" t="str">
        <f aca="false">IF(TRIM($B159&amp;$C159)="","",IF(N($N159)=0,"",MAX(0,MIN(N($N159)-N($P159),N($V159)))))</f>
        <v/>
      </c>
      <c r="T159" s="193" t="str">
        <f aca="false">IF(TRIM($B159&amp;$C159)="","",IF(N($P159)&lt;=N($N159),"",N($P159)-N($N159)))</f>
        <v/>
      </c>
      <c r="U159" s="193" t="str">
        <f aca="false">IF(OR(TRIM($B159&amp;$C159)="",$V159=""),"",MAX(0,N($V159))-N($S159))</f>
        <v/>
      </c>
      <c r="V159" s="193" t="str">
        <f aca="false">IF(TRIM($B159&amp;$C159)="","",IF(AND(N($L159)=0,N($P159)+N($Q159)+N($R159)=0),"",ROUND(N($L159)-N($P159)-N($Q159)-N($R159),2)))</f>
        <v/>
      </c>
      <c r="W159" s="194" t="str">
        <f aca="false">IF(TRIM($B159&amp;$C159)="","",IF(N($L159)=0,IF((N($P159)+N($Q159)+N($R159))=0,"—未填单价","未填单价，已收 "&amp;TEXT((N($P159)+N($Q159)+N($R159)),"#,##0.00")),IF(N($V159)&gt;0.005,"欠 "&amp;TEXT(N($V159),"#,##0.00")&amp;IF(N($S159)&gt;0,"（开票未到账 "&amp;TEXT(N($S159),"#,##0.00")&amp;"）","")&amp;IF(N($U159)&gt;0,"（未开票 "&amp;TEXT(N($U159),"#,##0.00")&amp;"）",""),IF(N($V159)&lt;-0.005,"多收 "&amp;TEXT(-N($V159),"#,##0.00"),"✔ 已结清")))&amp;IF(N($T159)&gt;0,"｜到账未开票 "&amp;TEXT(N($T159),"#,##0.00")&amp;"，待补票","")&amp;IF(N($Q159)&gt;0,"｜收现 "&amp;TEXT(N($Q159),"#,##0.00"),"")&amp;IF(N($R159)&gt;0,"｜收款不开票 "&amp;TEXT(N($R159),"#,##0.00"),""))</f>
        <v/>
      </c>
      <c r="X159" s="195"/>
      <c r="AB159" s="192" t="str">
        <f aca="false">IF(OR(N($N159)=0,N($AA159)=0),"",ROUND(N($N159)/(1+N($AA159))*N($AA159),2))</f>
        <v/>
      </c>
      <c r="AC159" s="195"/>
      <c r="AD159" s="188"/>
      <c r="AE159" s="197" t="str">
        <f aca="false">IF($AM159="","",IF($AM159=1,IF($AN159&gt;=1,"一次性·已到收款期","一次性·未到期"),$AD159&amp;" 第"&amp;$AN159&amp;"/"&amp;$AM159&amp;"期"))</f>
        <v/>
      </c>
      <c r="AF159" s="193" t="str">
        <f aca="false">IF(OR($AM159="",N($L159)=0),"",ROUND(N($J159)*$AN159/$AM159,2)+N($K159))</f>
        <v/>
      </c>
      <c r="AG159" s="193" t="str">
        <f aca="false">IF($AF159="","",MAX(0,ROUND($AF159-(N($P159)+N($Q159)+N($R159)),2)))</f>
        <v/>
      </c>
      <c r="AH159" s="193" t="str">
        <f aca="false">IF(OR(TRIM($B159&amp;$C159)="",NOT(ISNUMBER($D159))),"",SUMIFS($V$3:$V$1001,$AJ$3:$AJ$1001,$AJ159,$D$3:$D$1001,"&lt;"&amp;$D159))</f>
        <v/>
      </c>
      <c r="AI159" s="193" t="str">
        <f aca="false">IF(TRIM($B159&amp;$C159)="","",SUMIFS($V$3:$V$1001,$AJ$3:$AJ$1001,$AJ159))</f>
        <v/>
      </c>
      <c r="AJ159" s="197" t="str">
        <f aca="false">IF(TRIM($B159&amp;$C159)="","",TRIM($B159)&amp;"｜"&amp;TRIM($C159))</f>
        <v/>
      </c>
      <c r="AK159" s="193" t="str">
        <f aca="false">IF(TRIM($B159&amp;$C159)="","",MIN(N($N159),N($P159)))</f>
        <v/>
      </c>
      <c r="AL159" s="198" t="str">
        <f aca="false">IF(ISNUMBER($D159),YEAR($D159),"")</f>
        <v/>
      </c>
      <c r="AM159" s="198" t="str">
        <f aca="false">IF(OR(TRIM($B159&amp;$C159)="",NOT(ISNUMBER($D159)),NOT(ISNUMBER($E159))),"",IF($E159&lt;$D159,"",IF(IF($AD159="半年付",2,IF($AD159="季度付",4,IF($AD159="月付",12,IF($AD159="半月付",24,1))))=1,1,MAX(1,ROUND(($E159-$D159+1)/365*IF($AD159="半年付",2,IF($AD159="季度付",4,IF($AD159="月付",12,IF($AD159="半月付",24,1)))),0)))))</f>
        <v/>
      </c>
      <c r="AN159" s="198" t="str">
        <f aca="true">IF($AM159="","",MIN($AM159,MAX(0,INT((TODAY()-付款宽限天数-$D159)/(($E159-$D159+1)/$AM159))+1)))</f>
        <v/>
      </c>
    </row>
    <row r="160" customFormat="false" ht="24" hidden="false" customHeight="false" outlineLevel="0" collapsed="false">
      <c r="F160" s="188" t="str">
        <f aca="true">IF(TRIM($B160&amp;$C160)="","",IF(OR(ISNUMBER(SEARCH("未",$A160)),ISNUMBER(SEARCH("送出",$A160)),AND(TRIM($A160)="",NOT(ISNUMBER($D160)),N($G160)=0)),"【合同未回】","")&amp;IF(NOT(ISNUMBER($E160)),IF(OR(ISNUMBER(SEARCH("未",$A160)),ISNUMBER(SEARCH("送出",$A160)),AND(TRIM($A160)="",NOT(ISNUMBER($D160)),N($G160)=0)),"","【未填合同期】"),IF($E160&lt;TODAY(),"【已到期】",IF($E160-TODAY()&lt;=提醒天数,"【即将到期，剩余"&amp;($E160-TODAY())&amp;"天】","【正常】")))&amp;IF(OR($AC160="安装免保",$AC160="技术免保",$AC160="质保期内"),"【"&amp;$AC160&amp;"】",""))</f>
        <v/>
      </c>
      <c r="J160" s="192" t="str">
        <f aca="false">IF(OR(N($G160)=0,N($H160)=0),"",ROUND(N($G160)*N($H160)*IF(N($I160)=0,1,N($I160)),2))</f>
        <v/>
      </c>
      <c r="L160" s="192" t="str">
        <f aca="false">IF(TRIM($B160&amp;$C160)="","",IF(AND(N($J160)=0,N($K160)=0),"",ROUND(N($J160)+N($K160),2)))</f>
        <v/>
      </c>
      <c r="R160" s="192"/>
      <c r="S160" s="193" t="str">
        <f aca="false">IF(TRIM($B160&amp;$C160)="","",IF(N($N160)=0,"",MAX(0,MIN(N($N160)-N($P160),N($V160)))))</f>
        <v/>
      </c>
      <c r="T160" s="193" t="str">
        <f aca="false">IF(TRIM($B160&amp;$C160)="","",IF(N($P160)&lt;=N($N160),"",N($P160)-N($N160)))</f>
        <v/>
      </c>
      <c r="U160" s="193" t="str">
        <f aca="false">IF(OR(TRIM($B160&amp;$C160)="",$V160=""),"",MAX(0,N($V160))-N($S160))</f>
        <v/>
      </c>
      <c r="V160" s="193" t="str">
        <f aca="false">IF(TRIM($B160&amp;$C160)="","",IF(AND(N($L160)=0,N($P160)+N($Q160)+N($R160)=0),"",ROUND(N($L160)-N($P160)-N($Q160)-N($R160),2)))</f>
        <v/>
      </c>
      <c r="W160" s="194" t="str">
        <f aca="false">IF(TRIM($B160&amp;$C160)="","",IF(N($L160)=0,IF((N($P160)+N($Q160)+N($R160))=0,"—未填单价","未填单价，已收 "&amp;TEXT((N($P160)+N($Q160)+N($R160)),"#,##0.00")),IF(N($V160)&gt;0.005,"欠 "&amp;TEXT(N($V160),"#,##0.00")&amp;IF(N($S160)&gt;0,"（开票未到账 "&amp;TEXT(N($S160),"#,##0.00")&amp;"）","")&amp;IF(N($U160)&gt;0,"（未开票 "&amp;TEXT(N($U160),"#,##0.00")&amp;"）",""),IF(N($V160)&lt;-0.005,"多收 "&amp;TEXT(-N($V160),"#,##0.00"),"✔ 已结清")))&amp;IF(N($T160)&gt;0,"｜到账未开票 "&amp;TEXT(N($T160),"#,##0.00")&amp;"，待补票","")&amp;IF(N($Q160)&gt;0,"｜收现 "&amp;TEXT(N($Q160),"#,##0.00"),"")&amp;IF(N($R160)&gt;0,"｜收款不开票 "&amp;TEXT(N($R160),"#,##0.00"),""))</f>
        <v/>
      </c>
      <c r="X160" s="195"/>
      <c r="AB160" s="192" t="str">
        <f aca="false">IF(OR(N($N160)=0,N($AA160)=0),"",ROUND(N($N160)/(1+N($AA160))*N($AA160),2))</f>
        <v/>
      </c>
      <c r="AC160" s="195"/>
      <c r="AD160" s="188"/>
      <c r="AE160" s="197" t="str">
        <f aca="false">IF($AM160="","",IF($AM160=1,IF($AN160&gt;=1,"一次性·已到收款期","一次性·未到期"),$AD160&amp;" 第"&amp;$AN160&amp;"/"&amp;$AM160&amp;"期"))</f>
        <v/>
      </c>
      <c r="AF160" s="193" t="str">
        <f aca="false">IF(OR($AM160="",N($L160)=0),"",ROUND(N($J160)*$AN160/$AM160,2)+N($K160))</f>
        <v/>
      </c>
      <c r="AG160" s="193" t="str">
        <f aca="false">IF($AF160="","",MAX(0,ROUND($AF160-(N($P160)+N($Q160)+N($R160)),2)))</f>
        <v/>
      </c>
      <c r="AH160" s="193" t="str">
        <f aca="false">IF(OR(TRIM($B160&amp;$C160)="",NOT(ISNUMBER($D160))),"",SUMIFS($V$3:$V$1001,$AJ$3:$AJ$1001,$AJ160,$D$3:$D$1001,"&lt;"&amp;$D160))</f>
        <v/>
      </c>
      <c r="AI160" s="193" t="str">
        <f aca="false">IF(TRIM($B160&amp;$C160)="","",SUMIFS($V$3:$V$1001,$AJ$3:$AJ$1001,$AJ160))</f>
        <v/>
      </c>
      <c r="AJ160" s="197" t="str">
        <f aca="false">IF(TRIM($B160&amp;$C160)="","",TRIM($B160)&amp;"｜"&amp;TRIM($C160))</f>
        <v/>
      </c>
      <c r="AK160" s="193" t="str">
        <f aca="false">IF(TRIM($B160&amp;$C160)="","",MIN(N($N160),N($P160)))</f>
        <v/>
      </c>
      <c r="AL160" s="198" t="str">
        <f aca="false">IF(ISNUMBER($D160),YEAR($D160),"")</f>
        <v/>
      </c>
      <c r="AM160" s="198" t="str">
        <f aca="false">IF(OR(TRIM($B160&amp;$C160)="",NOT(ISNUMBER($D160)),NOT(ISNUMBER($E160))),"",IF($E160&lt;$D160,"",IF(IF($AD160="半年付",2,IF($AD160="季度付",4,IF($AD160="月付",12,IF($AD160="半月付",24,1))))=1,1,MAX(1,ROUND(($E160-$D160+1)/365*IF($AD160="半年付",2,IF($AD160="季度付",4,IF($AD160="月付",12,IF($AD160="半月付",24,1)))),0)))))</f>
        <v/>
      </c>
      <c r="AN160" s="198" t="str">
        <f aca="true">IF($AM160="","",MIN($AM160,MAX(0,INT((TODAY()-付款宽限天数-$D160)/(($E160-$D160+1)/$AM160))+1)))</f>
        <v/>
      </c>
    </row>
    <row r="161" customFormat="false" ht="24" hidden="false" customHeight="false" outlineLevel="0" collapsed="false">
      <c r="F161" s="188" t="str">
        <f aca="true">IF(TRIM($B161&amp;$C161)="","",IF(OR(ISNUMBER(SEARCH("未",$A161)),ISNUMBER(SEARCH("送出",$A161)),AND(TRIM($A161)="",NOT(ISNUMBER($D161)),N($G161)=0)),"【合同未回】","")&amp;IF(NOT(ISNUMBER($E161)),IF(OR(ISNUMBER(SEARCH("未",$A161)),ISNUMBER(SEARCH("送出",$A161)),AND(TRIM($A161)="",NOT(ISNUMBER($D161)),N($G161)=0)),"","【未填合同期】"),IF($E161&lt;TODAY(),"【已到期】",IF($E161-TODAY()&lt;=提醒天数,"【即将到期，剩余"&amp;($E161-TODAY())&amp;"天】","【正常】")))&amp;IF(OR($AC161="安装免保",$AC161="技术免保",$AC161="质保期内"),"【"&amp;$AC161&amp;"】",""))</f>
        <v/>
      </c>
      <c r="J161" s="192" t="str">
        <f aca="false">IF(OR(N($G161)=0,N($H161)=0),"",ROUND(N($G161)*N($H161)*IF(N($I161)=0,1,N($I161)),2))</f>
        <v/>
      </c>
      <c r="L161" s="192" t="str">
        <f aca="false">IF(TRIM($B161&amp;$C161)="","",IF(AND(N($J161)=0,N($K161)=0),"",ROUND(N($J161)+N($K161),2)))</f>
        <v/>
      </c>
      <c r="R161" s="192"/>
      <c r="S161" s="193" t="str">
        <f aca="false">IF(TRIM($B161&amp;$C161)="","",IF(N($N161)=0,"",MAX(0,MIN(N($N161)-N($P161),N($V161)))))</f>
        <v/>
      </c>
      <c r="T161" s="193" t="str">
        <f aca="false">IF(TRIM($B161&amp;$C161)="","",IF(N($P161)&lt;=N($N161),"",N($P161)-N($N161)))</f>
        <v/>
      </c>
      <c r="U161" s="193" t="str">
        <f aca="false">IF(OR(TRIM($B161&amp;$C161)="",$V161=""),"",MAX(0,N($V161))-N($S161))</f>
        <v/>
      </c>
      <c r="V161" s="193" t="str">
        <f aca="false">IF(TRIM($B161&amp;$C161)="","",IF(AND(N($L161)=0,N($P161)+N($Q161)+N($R161)=0),"",ROUND(N($L161)-N($P161)-N($Q161)-N($R161),2)))</f>
        <v/>
      </c>
      <c r="W161" s="194" t="str">
        <f aca="false">IF(TRIM($B161&amp;$C161)="","",IF(N($L161)=0,IF((N($P161)+N($Q161)+N($R161))=0,"—未填单价","未填单价，已收 "&amp;TEXT((N($P161)+N($Q161)+N($R161)),"#,##0.00")),IF(N($V161)&gt;0.005,"欠 "&amp;TEXT(N($V161),"#,##0.00")&amp;IF(N($S161)&gt;0,"（开票未到账 "&amp;TEXT(N($S161),"#,##0.00")&amp;"）","")&amp;IF(N($U161)&gt;0,"（未开票 "&amp;TEXT(N($U161),"#,##0.00")&amp;"）",""),IF(N($V161)&lt;-0.005,"多收 "&amp;TEXT(-N($V161),"#,##0.00"),"✔ 已结清")))&amp;IF(N($T161)&gt;0,"｜到账未开票 "&amp;TEXT(N($T161),"#,##0.00")&amp;"，待补票","")&amp;IF(N($Q161)&gt;0,"｜收现 "&amp;TEXT(N($Q161),"#,##0.00"),"")&amp;IF(N($R161)&gt;0,"｜收款不开票 "&amp;TEXT(N($R161),"#,##0.00"),""))</f>
        <v/>
      </c>
      <c r="X161" s="195"/>
      <c r="AB161" s="192" t="str">
        <f aca="false">IF(OR(N($N161)=0,N($AA161)=0),"",ROUND(N($N161)/(1+N($AA161))*N($AA161),2))</f>
        <v/>
      </c>
      <c r="AC161" s="195"/>
      <c r="AD161" s="188"/>
      <c r="AE161" s="197" t="str">
        <f aca="false">IF($AM161="","",IF($AM161=1,IF($AN161&gt;=1,"一次性·已到收款期","一次性·未到期"),$AD161&amp;" 第"&amp;$AN161&amp;"/"&amp;$AM161&amp;"期"))</f>
        <v/>
      </c>
      <c r="AF161" s="193" t="str">
        <f aca="false">IF(OR($AM161="",N($L161)=0),"",ROUND(N($J161)*$AN161/$AM161,2)+N($K161))</f>
        <v/>
      </c>
      <c r="AG161" s="193" t="str">
        <f aca="false">IF($AF161="","",MAX(0,ROUND($AF161-(N($P161)+N($Q161)+N($R161)),2)))</f>
        <v/>
      </c>
      <c r="AH161" s="193" t="str">
        <f aca="false">IF(OR(TRIM($B161&amp;$C161)="",NOT(ISNUMBER($D161))),"",SUMIFS($V$3:$V$1001,$AJ$3:$AJ$1001,$AJ161,$D$3:$D$1001,"&lt;"&amp;$D161))</f>
        <v/>
      </c>
      <c r="AI161" s="193" t="str">
        <f aca="false">IF(TRIM($B161&amp;$C161)="","",SUMIFS($V$3:$V$1001,$AJ$3:$AJ$1001,$AJ161))</f>
        <v/>
      </c>
      <c r="AJ161" s="197" t="str">
        <f aca="false">IF(TRIM($B161&amp;$C161)="","",TRIM($B161)&amp;"｜"&amp;TRIM($C161))</f>
        <v/>
      </c>
      <c r="AK161" s="193" t="str">
        <f aca="false">IF(TRIM($B161&amp;$C161)="","",MIN(N($N161),N($P161)))</f>
        <v/>
      </c>
      <c r="AL161" s="198" t="str">
        <f aca="false">IF(ISNUMBER($D161),YEAR($D161),"")</f>
        <v/>
      </c>
      <c r="AM161" s="198" t="str">
        <f aca="false">IF(OR(TRIM($B161&amp;$C161)="",NOT(ISNUMBER($D161)),NOT(ISNUMBER($E161))),"",IF($E161&lt;$D161,"",IF(IF($AD161="半年付",2,IF($AD161="季度付",4,IF($AD161="月付",12,IF($AD161="半月付",24,1))))=1,1,MAX(1,ROUND(($E161-$D161+1)/365*IF($AD161="半年付",2,IF($AD161="季度付",4,IF($AD161="月付",12,IF($AD161="半月付",24,1)))),0)))))</f>
        <v/>
      </c>
      <c r="AN161" s="198" t="str">
        <f aca="true">IF($AM161="","",MIN($AM161,MAX(0,INT((TODAY()-付款宽限天数-$D161)/(($E161-$D161+1)/$AM161))+1)))</f>
        <v/>
      </c>
    </row>
    <row r="162" customFormat="false" ht="24" hidden="false" customHeight="false" outlineLevel="0" collapsed="false">
      <c r="F162" s="188" t="str">
        <f aca="true">IF(TRIM($B162&amp;$C162)="","",IF(OR(ISNUMBER(SEARCH("未",$A162)),ISNUMBER(SEARCH("送出",$A162)),AND(TRIM($A162)="",NOT(ISNUMBER($D162)),N($G162)=0)),"【合同未回】","")&amp;IF(NOT(ISNUMBER($E162)),IF(OR(ISNUMBER(SEARCH("未",$A162)),ISNUMBER(SEARCH("送出",$A162)),AND(TRIM($A162)="",NOT(ISNUMBER($D162)),N($G162)=0)),"","【未填合同期】"),IF($E162&lt;TODAY(),"【已到期】",IF($E162-TODAY()&lt;=提醒天数,"【即将到期，剩余"&amp;($E162-TODAY())&amp;"天】","【正常】")))&amp;IF(OR($AC162="安装免保",$AC162="技术免保",$AC162="质保期内"),"【"&amp;$AC162&amp;"】",""))</f>
        <v/>
      </c>
      <c r="J162" s="192" t="str">
        <f aca="false">IF(OR(N($G162)=0,N($H162)=0),"",ROUND(N($G162)*N($H162)*IF(N($I162)=0,1,N($I162)),2))</f>
        <v/>
      </c>
      <c r="L162" s="192" t="str">
        <f aca="false">IF(TRIM($B162&amp;$C162)="","",IF(AND(N($J162)=0,N($K162)=0),"",ROUND(N($J162)+N($K162),2)))</f>
        <v/>
      </c>
      <c r="R162" s="192"/>
      <c r="S162" s="193" t="str">
        <f aca="false">IF(TRIM($B162&amp;$C162)="","",IF(N($N162)=0,"",MAX(0,MIN(N($N162)-N($P162),N($V162)))))</f>
        <v/>
      </c>
      <c r="T162" s="193" t="str">
        <f aca="false">IF(TRIM($B162&amp;$C162)="","",IF(N($P162)&lt;=N($N162),"",N($P162)-N($N162)))</f>
        <v/>
      </c>
      <c r="U162" s="193" t="str">
        <f aca="false">IF(OR(TRIM($B162&amp;$C162)="",$V162=""),"",MAX(0,N($V162))-N($S162))</f>
        <v/>
      </c>
      <c r="V162" s="193" t="str">
        <f aca="false">IF(TRIM($B162&amp;$C162)="","",IF(AND(N($L162)=0,N($P162)+N($Q162)+N($R162)=0),"",ROUND(N($L162)-N($P162)-N($Q162)-N($R162),2)))</f>
        <v/>
      </c>
      <c r="W162" s="194" t="str">
        <f aca="false">IF(TRIM($B162&amp;$C162)="","",IF(N($L162)=0,IF((N($P162)+N($Q162)+N($R162))=0,"—未填单价","未填单价，已收 "&amp;TEXT((N($P162)+N($Q162)+N($R162)),"#,##0.00")),IF(N($V162)&gt;0.005,"欠 "&amp;TEXT(N($V162),"#,##0.00")&amp;IF(N($S162)&gt;0,"（开票未到账 "&amp;TEXT(N($S162),"#,##0.00")&amp;"）","")&amp;IF(N($U162)&gt;0,"（未开票 "&amp;TEXT(N($U162),"#,##0.00")&amp;"）",""),IF(N($V162)&lt;-0.005,"多收 "&amp;TEXT(-N($V162),"#,##0.00"),"✔ 已结清")))&amp;IF(N($T162)&gt;0,"｜到账未开票 "&amp;TEXT(N($T162),"#,##0.00")&amp;"，待补票","")&amp;IF(N($Q162)&gt;0,"｜收现 "&amp;TEXT(N($Q162),"#,##0.00"),"")&amp;IF(N($R162)&gt;0,"｜收款不开票 "&amp;TEXT(N($R162),"#,##0.00"),""))</f>
        <v/>
      </c>
      <c r="X162" s="195"/>
      <c r="AB162" s="192" t="str">
        <f aca="false">IF(OR(N($N162)=0,N($AA162)=0),"",ROUND(N($N162)/(1+N($AA162))*N($AA162),2))</f>
        <v/>
      </c>
      <c r="AC162" s="195"/>
      <c r="AD162" s="188"/>
      <c r="AE162" s="197" t="str">
        <f aca="false">IF($AM162="","",IF($AM162=1,IF($AN162&gt;=1,"一次性·已到收款期","一次性·未到期"),$AD162&amp;" 第"&amp;$AN162&amp;"/"&amp;$AM162&amp;"期"))</f>
        <v/>
      </c>
      <c r="AF162" s="193" t="str">
        <f aca="false">IF(OR($AM162="",N($L162)=0),"",ROUND(N($J162)*$AN162/$AM162,2)+N($K162))</f>
        <v/>
      </c>
      <c r="AG162" s="193" t="str">
        <f aca="false">IF($AF162="","",MAX(0,ROUND($AF162-(N($P162)+N($Q162)+N($R162)),2)))</f>
        <v/>
      </c>
      <c r="AH162" s="193" t="str">
        <f aca="false">IF(OR(TRIM($B162&amp;$C162)="",NOT(ISNUMBER($D162))),"",SUMIFS($V$3:$V$1001,$AJ$3:$AJ$1001,$AJ162,$D$3:$D$1001,"&lt;"&amp;$D162))</f>
        <v/>
      </c>
      <c r="AI162" s="193" t="str">
        <f aca="false">IF(TRIM($B162&amp;$C162)="","",SUMIFS($V$3:$V$1001,$AJ$3:$AJ$1001,$AJ162))</f>
        <v/>
      </c>
      <c r="AJ162" s="197" t="str">
        <f aca="false">IF(TRIM($B162&amp;$C162)="","",TRIM($B162)&amp;"｜"&amp;TRIM($C162))</f>
        <v/>
      </c>
      <c r="AK162" s="193" t="str">
        <f aca="false">IF(TRIM($B162&amp;$C162)="","",MIN(N($N162),N($P162)))</f>
        <v/>
      </c>
      <c r="AL162" s="198" t="str">
        <f aca="false">IF(ISNUMBER($D162),YEAR($D162),"")</f>
        <v/>
      </c>
      <c r="AM162" s="198" t="str">
        <f aca="false">IF(OR(TRIM($B162&amp;$C162)="",NOT(ISNUMBER($D162)),NOT(ISNUMBER($E162))),"",IF($E162&lt;$D162,"",IF(IF($AD162="半年付",2,IF($AD162="季度付",4,IF($AD162="月付",12,IF($AD162="半月付",24,1))))=1,1,MAX(1,ROUND(($E162-$D162+1)/365*IF($AD162="半年付",2,IF($AD162="季度付",4,IF($AD162="月付",12,IF($AD162="半月付",24,1)))),0)))))</f>
        <v/>
      </c>
      <c r="AN162" s="198" t="str">
        <f aca="true">IF($AM162="","",MIN($AM162,MAX(0,INT((TODAY()-付款宽限天数-$D162)/(($E162-$D162+1)/$AM162))+1)))</f>
        <v/>
      </c>
    </row>
    <row r="163" customFormat="false" ht="24" hidden="false" customHeight="false" outlineLevel="0" collapsed="false">
      <c r="F163" s="188" t="str">
        <f aca="true">IF(TRIM($B163&amp;$C163)="","",IF(OR(ISNUMBER(SEARCH("未",$A163)),ISNUMBER(SEARCH("送出",$A163)),AND(TRIM($A163)="",NOT(ISNUMBER($D163)),N($G163)=0)),"【合同未回】","")&amp;IF(NOT(ISNUMBER($E163)),IF(OR(ISNUMBER(SEARCH("未",$A163)),ISNUMBER(SEARCH("送出",$A163)),AND(TRIM($A163)="",NOT(ISNUMBER($D163)),N($G163)=0)),"","【未填合同期】"),IF($E163&lt;TODAY(),"【已到期】",IF($E163-TODAY()&lt;=提醒天数,"【即将到期，剩余"&amp;($E163-TODAY())&amp;"天】","【正常】")))&amp;IF(OR($AC163="安装免保",$AC163="技术免保",$AC163="质保期内"),"【"&amp;$AC163&amp;"】",""))</f>
        <v/>
      </c>
      <c r="J163" s="192" t="str">
        <f aca="false">IF(OR(N($G163)=0,N($H163)=0),"",ROUND(N($G163)*N($H163)*IF(N($I163)=0,1,N($I163)),2))</f>
        <v/>
      </c>
      <c r="L163" s="192" t="str">
        <f aca="false">IF(TRIM($B163&amp;$C163)="","",IF(AND(N($J163)=0,N($K163)=0),"",ROUND(N($J163)+N($K163),2)))</f>
        <v/>
      </c>
      <c r="R163" s="192"/>
      <c r="S163" s="193" t="str">
        <f aca="false">IF(TRIM($B163&amp;$C163)="","",IF(N($N163)=0,"",MAX(0,MIN(N($N163)-N($P163),N($V163)))))</f>
        <v/>
      </c>
      <c r="T163" s="193" t="str">
        <f aca="false">IF(TRIM($B163&amp;$C163)="","",IF(N($P163)&lt;=N($N163),"",N($P163)-N($N163)))</f>
        <v/>
      </c>
      <c r="U163" s="193" t="str">
        <f aca="false">IF(OR(TRIM($B163&amp;$C163)="",$V163=""),"",MAX(0,N($V163))-N($S163))</f>
        <v/>
      </c>
      <c r="V163" s="193" t="str">
        <f aca="false">IF(TRIM($B163&amp;$C163)="","",IF(AND(N($L163)=0,N($P163)+N($Q163)+N($R163)=0),"",ROUND(N($L163)-N($P163)-N($Q163)-N($R163),2)))</f>
        <v/>
      </c>
      <c r="W163" s="194" t="str">
        <f aca="false">IF(TRIM($B163&amp;$C163)="","",IF(N($L163)=0,IF((N($P163)+N($Q163)+N($R163))=0,"—未填单价","未填单价，已收 "&amp;TEXT((N($P163)+N($Q163)+N($R163)),"#,##0.00")),IF(N($V163)&gt;0.005,"欠 "&amp;TEXT(N($V163),"#,##0.00")&amp;IF(N($S163)&gt;0,"（开票未到账 "&amp;TEXT(N($S163),"#,##0.00")&amp;"）","")&amp;IF(N($U163)&gt;0,"（未开票 "&amp;TEXT(N($U163),"#,##0.00")&amp;"）",""),IF(N($V163)&lt;-0.005,"多收 "&amp;TEXT(-N($V163),"#,##0.00"),"✔ 已结清")))&amp;IF(N($T163)&gt;0,"｜到账未开票 "&amp;TEXT(N($T163),"#,##0.00")&amp;"，待补票","")&amp;IF(N($Q163)&gt;0,"｜收现 "&amp;TEXT(N($Q163),"#,##0.00"),"")&amp;IF(N($R163)&gt;0,"｜收款不开票 "&amp;TEXT(N($R163),"#,##0.00"),""))</f>
        <v/>
      </c>
      <c r="X163" s="195"/>
      <c r="AB163" s="192" t="str">
        <f aca="false">IF(OR(N($N163)=0,N($AA163)=0),"",ROUND(N($N163)/(1+N($AA163))*N($AA163),2))</f>
        <v/>
      </c>
      <c r="AC163" s="195"/>
      <c r="AD163" s="188"/>
      <c r="AE163" s="197" t="str">
        <f aca="false">IF($AM163="","",IF($AM163=1,IF($AN163&gt;=1,"一次性·已到收款期","一次性·未到期"),$AD163&amp;" 第"&amp;$AN163&amp;"/"&amp;$AM163&amp;"期"))</f>
        <v/>
      </c>
      <c r="AF163" s="193" t="str">
        <f aca="false">IF(OR($AM163="",N($L163)=0),"",ROUND(N($J163)*$AN163/$AM163,2)+N($K163))</f>
        <v/>
      </c>
      <c r="AG163" s="193" t="str">
        <f aca="false">IF($AF163="","",MAX(0,ROUND($AF163-(N($P163)+N($Q163)+N($R163)),2)))</f>
        <v/>
      </c>
      <c r="AH163" s="193" t="str">
        <f aca="false">IF(OR(TRIM($B163&amp;$C163)="",NOT(ISNUMBER($D163))),"",SUMIFS($V$3:$V$1001,$AJ$3:$AJ$1001,$AJ163,$D$3:$D$1001,"&lt;"&amp;$D163))</f>
        <v/>
      </c>
      <c r="AI163" s="193" t="str">
        <f aca="false">IF(TRIM($B163&amp;$C163)="","",SUMIFS($V$3:$V$1001,$AJ$3:$AJ$1001,$AJ163))</f>
        <v/>
      </c>
      <c r="AJ163" s="197" t="str">
        <f aca="false">IF(TRIM($B163&amp;$C163)="","",TRIM($B163)&amp;"｜"&amp;TRIM($C163))</f>
        <v/>
      </c>
      <c r="AK163" s="193" t="str">
        <f aca="false">IF(TRIM($B163&amp;$C163)="","",MIN(N($N163),N($P163)))</f>
        <v/>
      </c>
      <c r="AL163" s="198" t="str">
        <f aca="false">IF(ISNUMBER($D163),YEAR($D163),"")</f>
        <v/>
      </c>
      <c r="AM163" s="198" t="str">
        <f aca="false">IF(OR(TRIM($B163&amp;$C163)="",NOT(ISNUMBER($D163)),NOT(ISNUMBER($E163))),"",IF($E163&lt;$D163,"",IF(IF($AD163="半年付",2,IF($AD163="季度付",4,IF($AD163="月付",12,IF($AD163="半月付",24,1))))=1,1,MAX(1,ROUND(($E163-$D163+1)/365*IF($AD163="半年付",2,IF($AD163="季度付",4,IF($AD163="月付",12,IF($AD163="半月付",24,1)))),0)))))</f>
        <v/>
      </c>
      <c r="AN163" s="198" t="str">
        <f aca="true">IF($AM163="","",MIN($AM163,MAX(0,INT((TODAY()-付款宽限天数-$D163)/(($E163-$D163+1)/$AM163))+1)))</f>
        <v/>
      </c>
    </row>
    <row r="164" customFormat="false" ht="24" hidden="false" customHeight="false" outlineLevel="0" collapsed="false">
      <c r="F164" s="188" t="str">
        <f aca="true">IF(TRIM($B164&amp;$C164)="","",IF(OR(ISNUMBER(SEARCH("未",$A164)),ISNUMBER(SEARCH("送出",$A164)),AND(TRIM($A164)="",NOT(ISNUMBER($D164)),N($G164)=0)),"【合同未回】","")&amp;IF(NOT(ISNUMBER($E164)),IF(OR(ISNUMBER(SEARCH("未",$A164)),ISNUMBER(SEARCH("送出",$A164)),AND(TRIM($A164)="",NOT(ISNUMBER($D164)),N($G164)=0)),"","【未填合同期】"),IF($E164&lt;TODAY(),"【已到期】",IF($E164-TODAY()&lt;=提醒天数,"【即将到期，剩余"&amp;($E164-TODAY())&amp;"天】","【正常】")))&amp;IF(OR($AC164="安装免保",$AC164="技术免保",$AC164="质保期内"),"【"&amp;$AC164&amp;"】",""))</f>
        <v/>
      </c>
      <c r="J164" s="192" t="str">
        <f aca="false">IF(OR(N($G164)=0,N($H164)=0),"",ROUND(N($G164)*N($H164)*IF(N($I164)=0,1,N($I164)),2))</f>
        <v/>
      </c>
      <c r="L164" s="192" t="str">
        <f aca="false">IF(TRIM($B164&amp;$C164)="","",IF(AND(N($J164)=0,N($K164)=0),"",ROUND(N($J164)+N($K164),2)))</f>
        <v/>
      </c>
      <c r="R164" s="192"/>
      <c r="S164" s="193" t="str">
        <f aca="false">IF(TRIM($B164&amp;$C164)="","",IF(N($N164)=0,"",MAX(0,MIN(N($N164)-N($P164),N($V164)))))</f>
        <v/>
      </c>
      <c r="T164" s="193" t="str">
        <f aca="false">IF(TRIM($B164&amp;$C164)="","",IF(N($P164)&lt;=N($N164),"",N($P164)-N($N164)))</f>
        <v/>
      </c>
      <c r="U164" s="193" t="str">
        <f aca="false">IF(OR(TRIM($B164&amp;$C164)="",$V164=""),"",MAX(0,N($V164))-N($S164))</f>
        <v/>
      </c>
      <c r="V164" s="193" t="str">
        <f aca="false">IF(TRIM($B164&amp;$C164)="","",IF(AND(N($L164)=0,N($P164)+N($Q164)+N($R164)=0),"",ROUND(N($L164)-N($P164)-N($Q164)-N($R164),2)))</f>
        <v/>
      </c>
      <c r="W164" s="194" t="str">
        <f aca="false">IF(TRIM($B164&amp;$C164)="","",IF(N($L164)=0,IF((N($P164)+N($Q164)+N($R164))=0,"—未填单价","未填单价，已收 "&amp;TEXT((N($P164)+N($Q164)+N($R164)),"#,##0.00")),IF(N($V164)&gt;0.005,"欠 "&amp;TEXT(N($V164),"#,##0.00")&amp;IF(N($S164)&gt;0,"（开票未到账 "&amp;TEXT(N($S164),"#,##0.00")&amp;"）","")&amp;IF(N($U164)&gt;0,"（未开票 "&amp;TEXT(N($U164),"#,##0.00")&amp;"）",""),IF(N($V164)&lt;-0.005,"多收 "&amp;TEXT(-N($V164),"#,##0.00"),"✔ 已结清")))&amp;IF(N($T164)&gt;0,"｜到账未开票 "&amp;TEXT(N($T164),"#,##0.00")&amp;"，待补票","")&amp;IF(N($Q164)&gt;0,"｜收现 "&amp;TEXT(N($Q164),"#,##0.00"),"")&amp;IF(N($R164)&gt;0,"｜收款不开票 "&amp;TEXT(N($R164),"#,##0.00"),""))</f>
        <v/>
      </c>
      <c r="X164" s="195"/>
      <c r="AB164" s="192" t="str">
        <f aca="false">IF(OR(N($N164)=0,N($AA164)=0),"",ROUND(N($N164)/(1+N($AA164))*N($AA164),2))</f>
        <v/>
      </c>
      <c r="AC164" s="195"/>
      <c r="AD164" s="188"/>
      <c r="AE164" s="197" t="str">
        <f aca="false">IF($AM164="","",IF($AM164=1,IF($AN164&gt;=1,"一次性·已到收款期","一次性·未到期"),$AD164&amp;" 第"&amp;$AN164&amp;"/"&amp;$AM164&amp;"期"))</f>
        <v/>
      </c>
      <c r="AF164" s="193" t="str">
        <f aca="false">IF(OR($AM164="",N($L164)=0),"",ROUND(N($J164)*$AN164/$AM164,2)+N($K164))</f>
        <v/>
      </c>
      <c r="AG164" s="193" t="str">
        <f aca="false">IF($AF164="","",MAX(0,ROUND($AF164-(N($P164)+N($Q164)+N($R164)),2)))</f>
        <v/>
      </c>
      <c r="AH164" s="193" t="str">
        <f aca="false">IF(OR(TRIM($B164&amp;$C164)="",NOT(ISNUMBER($D164))),"",SUMIFS($V$3:$V$1001,$AJ$3:$AJ$1001,$AJ164,$D$3:$D$1001,"&lt;"&amp;$D164))</f>
        <v/>
      </c>
      <c r="AI164" s="193" t="str">
        <f aca="false">IF(TRIM($B164&amp;$C164)="","",SUMIFS($V$3:$V$1001,$AJ$3:$AJ$1001,$AJ164))</f>
        <v/>
      </c>
      <c r="AJ164" s="197" t="str">
        <f aca="false">IF(TRIM($B164&amp;$C164)="","",TRIM($B164)&amp;"｜"&amp;TRIM($C164))</f>
        <v/>
      </c>
      <c r="AK164" s="193" t="str">
        <f aca="false">IF(TRIM($B164&amp;$C164)="","",MIN(N($N164),N($P164)))</f>
        <v/>
      </c>
      <c r="AL164" s="198" t="str">
        <f aca="false">IF(ISNUMBER($D164),YEAR($D164),"")</f>
        <v/>
      </c>
      <c r="AM164" s="198" t="str">
        <f aca="false">IF(OR(TRIM($B164&amp;$C164)="",NOT(ISNUMBER($D164)),NOT(ISNUMBER($E164))),"",IF($E164&lt;$D164,"",IF(IF($AD164="半年付",2,IF($AD164="季度付",4,IF($AD164="月付",12,IF($AD164="半月付",24,1))))=1,1,MAX(1,ROUND(($E164-$D164+1)/365*IF($AD164="半年付",2,IF($AD164="季度付",4,IF($AD164="月付",12,IF($AD164="半月付",24,1)))),0)))))</f>
        <v/>
      </c>
      <c r="AN164" s="198" t="str">
        <f aca="true">IF($AM164="","",MIN($AM164,MAX(0,INT((TODAY()-付款宽限天数-$D164)/(($E164-$D164+1)/$AM164))+1)))</f>
        <v/>
      </c>
    </row>
    <row r="165" customFormat="false" ht="24" hidden="false" customHeight="false" outlineLevel="0" collapsed="false">
      <c r="F165" s="188" t="str">
        <f aca="true">IF(TRIM($B165&amp;$C165)="","",IF(OR(ISNUMBER(SEARCH("未",$A165)),ISNUMBER(SEARCH("送出",$A165)),AND(TRIM($A165)="",NOT(ISNUMBER($D165)),N($G165)=0)),"【合同未回】","")&amp;IF(NOT(ISNUMBER($E165)),IF(OR(ISNUMBER(SEARCH("未",$A165)),ISNUMBER(SEARCH("送出",$A165)),AND(TRIM($A165)="",NOT(ISNUMBER($D165)),N($G165)=0)),"","【未填合同期】"),IF($E165&lt;TODAY(),"【已到期】",IF($E165-TODAY()&lt;=提醒天数,"【即将到期，剩余"&amp;($E165-TODAY())&amp;"天】","【正常】")))&amp;IF(OR($AC165="安装免保",$AC165="技术免保",$AC165="质保期内"),"【"&amp;$AC165&amp;"】",""))</f>
        <v/>
      </c>
      <c r="J165" s="192" t="str">
        <f aca="false">IF(OR(N($G165)=0,N($H165)=0),"",ROUND(N($G165)*N($H165)*IF(N($I165)=0,1,N($I165)),2))</f>
        <v/>
      </c>
      <c r="L165" s="192" t="str">
        <f aca="false">IF(TRIM($B165&amp;$C165)="","",IF(AND(N($J165)=0,N($K165)=0),"",ROUND(N($J165)+N($K165),2)))</f>
        <v/>
      </c>
      <c r="R165" s="192"/>
      <c r="S165" s="193" t="str">
        <f aca="false">IF(TRIM($B165&amp;$C165)="","",IF(N($N165)=0,"",MAX(0,MIN(N($N165)-N($P165),N($V165)))))</f>
        <v/>
      </c>
      <c r="T165" s="193" t="str">
        <f aca="false">IF(TRIM($B165&amp;$C165)="","",IF(N($P165)&lt;=N($N165),"",N($P165)-N($N165)))</f>
        <v/>
      </c>
      <c r="U165" s="193" t="str">
        <f aca="false">IF(OR(TRIM($B165&amp;$C165)="",$V165=""),"",MAX(0,N($V165))-N($S165))</f>
        <v/>
      </c>
      <c r="V165" s="193" t="str">
        <f aca="false">IF(TRIM($B165&amp;$C165)="","",IF(AND(N($L165)=0,N($P165)+N($Q165)+N($R165)=0),"",ROUND(N($L165)-N($P165)-N($Q165)-N($R165),2)))</f>
        <v/>
      </c>
      <c r="W165" s="194" t="str">
        <f aca="false">IF(TRIM($B165&amp;$C165)="","",IF(N($L165)=0,IF((N($P165)+N($Q165)+N($R165))=0,"—未填单价","未填单价，已收 "&amp;TEXT((N($P165)+N($Q165)+N($R165)),"#,##0.00")),IF(N($V165)&gt;0.005,"欠 "&amp;TEXT(N($V165),"#,##0.00")&amp;IF(N($S165)&gt;0,"（开票未到账 "&amp;TEXT(N($S165),"#,##0.00")&amp;"）","")&amp;IF(N($U165)&gt;0,"（未开票 "&amp;TEXT(N($U165),"#,##0.00")&amp;"）",""),IF(N($V165)&lt;-0.005,"多收 "&amp;TEXT(-N($V165),"#,##0.00"),"✔ 已结清")))&amp;IF(N($T165)&gt;0,"｜到账未开票 "&amp;TEXT(N($T165),"#,##0.00")&amp;"，待补票","")&amp;IF(N($Q165)&gt;0,"｜收现 "&amp;TEXT(N($Q165),"#,##0.00"),"")&amp;IF(N($R165)&gt;0,"｜收款不开票 "&amp;TEXT(N($R165),"#,##0.00"),""))</f>
        <v/>
      </c>
      <c r="X165" s="195"/>
      <c r="AB165" s="192" t="str">
        <f aca="false">IF(OR(N($N165)=0,N($AA165)=0),"",ROUND(N($N165)/(1+N($AA165))*N($AA165),2))</f>
        <v/>
      </c>
      <c r="AC165" s="195"/>
      <c r="AD165" s="188"/>
      <c r="AE165" s="197" t="str">
        <f aca="false">IF($AM165="","",IF($AM165=1,IF($AN165&gt;=1,"一次性·已到收款期","一次性·未到期"),$AD165&amp;" 第"&amp;$AN165&amp;"/"&amp;$AM165&amp;"期"))</f>
        <v/>
      </c>
      <c r="AF165" s="193" t="str">
        <f aca="false">IF(OR($AM165="",N($L165)=0),"",ROUND(N($J165)*$AN165/$AM165,2)+N($K165))</f>
        <v/>
      </c>
      <c r="AG165" s="193" t="str">
        <f aca="false">IF($AF165="","",MAX(0,ROUND($AF165-(N($P165)+N($Q165)+N($R165)),2)))</f>
        <v/>
      </c>
      <c r="AH165" s="193" t="str">
        <f aca="false">IF(OR(TRIM($B165&amp;$C165)="",NOT(ISNUMBER($D165))),"",SUMIFS($V$3:$V$1001,$AJ$3:$AJ$1001,$AJ165,$D$3:$D$1001,"&lt;"&amp;$D165))</f>
        <v/>
      </c>
      <c r="AI165" s="193" t="str">
        <f aca="false">IF(TRIM($B165&amp;$C165)="","",SUMIFS($V$3:$V$1001,$AJ$3:$AJ$1001,$AJ165))</f>
        <v/>
      </c>
      <c r="AJ165" s="197" t="str">
        <f aca="false">IF(TRIM($B165&amp;$C165)="","",TRIM($B165)&amp;"｜"&amp;TRIM($C165))</f>
        <v/>
      </c>
      <c r="AK165" s="193" t="str">
        <f aca="false">IF(TRIM($B165&amp;$C165)="","",MIN(N($N165),N($P165)))</f>
        <v/>
      </c>
      <c r="AL165" s="198" t="str">
        <f aca="false">IF(ISNUMBER($D165),YEAR($D165),"")</f>
        <v/>
      </c>
      <c r="AM165" s="198" t="str">
        <f aca="false">IF(OR(TRIM($B165&amp;$C165)="",NOT(ISNUMBER($D165)),NOT(ISNUMBER($E165))),"",IF($E165&lt;$D165,"",IF(IF($AD165="半年付",2,IF($AD165="季度付",4,IF($AD165="月付",12,IF($AD165="半月付",24,1))))=1,1,MAX(1,ROUND(($E165-$D165+1)/365*IF($AD165="半年付",2,IF($AD165="季度付",4,IF($AD165="月付",12,IF($AD165="半月付",24,1)))),0)))))</f>
        <v/>
      </c>
      <c r="AN165" s="198" t="str">
        <f aca="true">IF($AM165="","",MIN($AM165,MAX(0,INT((TODAY()-付款宽限天数-$D165)/(($E165-$D165+1)/$AM165))+1)))</f>
        <v/>
      </c>
    </row>
    <row r="166" customFormat="false" ht="24" hidden="false" customHeight="false" outlineLevel="0" collapsed="false">
      <c r="F166" s="188" t="str">
        <f aca="true">IF(TRIM($B166&amp;$C166)="","",IF(OR(ISNUMBER(SEARCH("未",$A166)),ISNUMBER(SEARCH("送出",$A166)),AND(TRIM($A166)="",NOT(ISNUMBER($D166)),N($G166)=0)),"【合同未回】","")&amp;IF(NOT(ISNUMBER($E166)),IF(OR(ISNUMBER(SEARCH("未",$A166)),ISNUMBER(SEARCH("送出",$A166)),AND(TRIM($A166)="",NOT(ISNUMBER($D166)),N($G166)=0)),"","【未填合同期】"),IF($E166&lt;TODAY(),"【已到期】",IF($E166-TODAY()&lt;=提醒天数,"【即将到期，剩余"&amp;($E166-TODAY())&amp;"天】","【正常】")))&amp;IF(OR($AC166="安装免保",$AC166="技术免保",$AC166="质保期内"),"【"&amp;$AC166&amp;"】",""))</f>
        <v/>
      </c>
      <c r="J166" s="192" t="str">
        <f aca="false">IF(OR(N($G166)=0,N($H166)=0),"",ROUND(N($G166)*N($H166)*IF(N($I166)=0,1,N($I166)),2))</f>
        <v/>
      </c>
      <c r="L166" s="192" t="str">
        <f aca="false">IF(TRIM($B166&amp;$C166)="","",IF(AND(N($J166)=0,N($K166)=0),"",ROUND(N($J166)+N($K166),2)))</f>
        <v/>
      </c>
      <c r="R166" s="192"/>
      <c r="S166" s="193" t="str">
        <f aca="false">IF(TRIM($B166&amp;$C166)="","",IF(N($N166)=0,"",MAX(0,MIN(N($N166)-N($P166),N($V166)))))</f>
        <v/>
      </c>
      <c r="T166" s="193" t="str">
        <f aca="false">IF(TRIM($B166&amp;$C166)="","",IF(N($P166)&lt;=N($N166),"",N($P166)-N($N166)))</f>
        <v/>
      </c>
      <c r="U166" s="193" t="str">
        <f aca="false">IF(OR(TRIM($B166&amp;$C166)="",$V166=""),"",MAX(0,N($V166))-N($S166))</f>
        <v/>
      </c>
      <c r="V166" s="193" t="str">
        <f aca="false">IF(TRIM($B166&amp;$C166)="","",IF(AND(N($L166)=0,N($P166)+N($Q166)+N($R166)=0),"",ROUND(N($L166)-N($P166)-N($Q166)-N($R166),2)))</f>
        <v/>
      </c>
      <c r="W166" s="194" t="str">
        <f aca="false">IF(TRIM($B166&amp;$C166)="","",IF(N($L166)=0,IF((N($P166)+N($Q166)+N($R166))=0,"—未填单价","未填单价，已收 "&amp;TEXT((N($P166)+N($Q166)+N($R166)),"#,##0.00")),IF(N($V166)&gt;0.005,"欠 "&amp;TEXT(N($V166),"#,##0.00")&amp;IF(N($S166)&gt;0,"（开票未到账 "&amp;TEXT(N($S166),"#,##0.00")&amp;"）","")&amp;IF(N($U166)&gt;0,"（未开票 "&amp;TEXT(N($U166),"#,##0.00")&amp;"）",""),IF(N($V166)&lt;-0.005,"多收 "&amp;TEXT(-N($V166),"#,##0.00"),"✔ 已结清")))&amp;IF(N($T166)&gt;0,"｜到账未开票 "&amp;TEXT(N($T166),"#,##0.00")&amp;"，待补票","")&amp;IF(N($Q166)&gt;0,"｜收现 "&amp;TEXT(N($Q166),"#,##0.00"),"")&amp;IF(N($R166)&gt;0,"｜收款不开票 "&amp;TEXT(N($R166),"#,##0.00"),""))</f>
        <v/>
      </c>
      <c r="X166" s="195"/>
      <c r="AB166" s="192" t="str">
        <f aca="false">IF(OR(N($N166)=0,N($AA166)=0),"",ROUND(N($N166)/(1+N($AA166))*N($AA166),2))</f>
        <v/>
      </c>
      <c r="AC166" s="195"/>
      <c r="AD166" s="188"/>
      <c r="AE166" s="197" t="str">
        <f aca="false">IF($AM166="","",IF($AM166=1,IF($AN166&gt;=1,"一次性·已到收款期","一次性·未到期"),$AD166&amp;" 第"&amp;$AN166&amp;"/"&amp;$AM166&amp;"期"))</f>
        <v/>
      </c>
      <c r="AF166" s="193" t="str">
        <f aca="false">IF(OR($AM166="",N($L166)=0),"",ROUND(N($J166)*$AN166/$AM166,2)+N($K166))</f>
        <v/>
      </c>
      <c r="AG166" s="193" t="str">
        <f aca="false">IF($AF166="","",MAX(0,ROUND($AF166-(N($P166)+N($Q166)+N($R166)),2)))</f>
        <v/>
      </c>
      <c r="AH166" s="193" t="str">
        <f aca="false">IF(OR(TRIM($B166&amp;$C166)="",NOT(ISNUMBER($D166))),"",SUMIFS($V$3:$V$1001,$AJ$3:$AJ$1001,$AJ166,$D$3:$D$1001,"&lt;"&amp;$D166))</f>
        <v/>
      </c>
      <c r="AI166" s="193" t="str">
        <f aca="false">IF(TRIM($B166&amp;$C166)="","",SUMIFS($V$3:$V$1001,$AJ$3:$AJ$1001,$AJ166))</f>
        <v/>
      </c>
      <c r="AJ166" s="197" t="str">
        <f aca="false">IF(TRIM($B166&amp;$C166)="","",TRIM($B166)&amp;"｜"&amp;TRIM($C166))</f>
        <v/>
      </c>
      <c r="AK166" s="193" t="str">
        <f aca="false">IF(TRIM($B166&amp;$C166)="","",MIN(N($N166),N($P166)))</f>
        <v/>
      </c>
      <c r="AL166" s="198" t="str">
        <f aca="false">IF(ISNUMBER($D166),YEAR($D166),"")</f>
        <v/>
      </c>
      <c r="AM166" s="198" t="str">
        <f aca="false">IF(OR(TRIM($B166&amp;$C166)="",NOT(ISNUMBER($D166)),NOT(ISNUMBER($E166))),"",IF($E166&lt;$D166,"",IF(IF($AD166="半年付",2,IF($AD166="季度付",4,IF($AD166="月付",12,IF($AD166="半月付",24,1))))=1,1,MAX(1,ROUND(($E166-$D166+1)/365*IF($AD166="半年付",2,IF($AD166="季度付",4,IF($AD166="月付",12,IF($AD166="半月付",24,1)))),0)))))</f>
        <v/>
      </c>
      <c r="AN166" s="198" t="str">
        <f aca="true">IF($AM166="","",MIN($AM166,MAX(0,INT((TODAY()-付款宽限天数-$D166)/(($E166-$D166+1)/$AM166))+1)))</f>
        <v/>
      </c>
    </row>
    <row r="167" customFormat="false" ht="24" hidden="false" customHeight="false" outlineLevel="0" collapsed="false">
      <c r="F167" s="188" t="str">
        <f aca="true">IF(TRIM($B167&amp;$C167)="","",IF(OR(ISNUMBER(SEARCH("未",$A167)),ISNUMBER(SEARCH("送出",$A167)),AND(TRIM($A167)="",NOT(ISNUMBER($D167)),N($G167)=0)),"【合同未回】","")&amp;IF(NOT(ISNUMBER($E167)),IF(OR(ISNUMBER(SEARCH("未",$A167)),ISNUMBER(SEARCH("送出",$A167)),AND(TRIM($A167)="",NOT(ISNUMBER($D167)),N($G167)=0)),"","【未填合同期】"),IF($E167&lt;TODAY(),"【已到期】",IF($E167-TODAY()&lt;=提醒天数,"【即将到期，剩余"&amp;($E167-TODAY())&amp;"天】","【正常】")))&amp;IF(OR($AC167="安装免保",$AC167="技术免保",$AC167="质保期内"),"【"&amp;$AC167&amp;"】",""))</f>
        <v/>
      </c>
      <c r="J167" s="192" t="str">
        <f aca="false">IF(OR(N($G167)=0,N($H167)=0),"",ROUND(N($G167)*N($H167)*IF(N($I167)=0,1,N($I167)),2))</f>
        <v/>
      </c>
      <c r="L167" s="192" t="str">
        <f aca="false">IF(TRIM($B167&amp;$C167)="","",IF(AND(N($J167)=0,N($K167)=0),"",ROUND(N($J167)+N($K167),2)))</f>
        <v/>
      </c>
      <c r="R167" s="192"/>
      <c r="S167" s="193" t="str">
        <f aca="false">IF(TRIM($B167&amp;$C167)="","",IF(N($N167)=0,"",MAX(0,MIN(N($N167)-N($P167),N($V167)))))</f>
        <v/>
      </c>
      <c r="T167" s="193" t="str">
        <f aca="false">IF(TRIM($B167&amp;$C167)="","",IF(N($P167)&lt;=N($N167),"",N($P167)-N($N167)))</f>
        <v/>
      </c>
      <c r="U167" s="193" t="str">
        <f aca="false">IF(OR(TRIM($B167&amp;$C167)="",$V167=""),"",MAX(0,N($V167))-N($S167))</f>
        <v/>
      </c>
      <c r="V167" s="193" t="str">
        <f aca="false">IF(TRIM($B167&amp;$C167)="","",IF(AND(N($L167)=0,N($P167)+N($Q167)+N($R167)=0),"",ROUND(N($L167)-N($P167)-N($Q167)-N($R167),2)))</f>
        <v/>
      </c>
      <c r="W167" s="194" t="str">
        <f aca="false">IF(TRIM($B167&amp;$C167)="","",IF(N($L167)=0,IF((N($P167)+N($Q167)+N($R167))=0,"—未填单价","未填单价，已收 "&amp;TEXT((N($P167)+N($Q167)+N($R167)),"#,##0.00")),IF(N($V167)&gt;0.005,"欠 "&amp;TEXT(N($V167),"#,##0.00")&amp;IF(N($S167)&gt;0,"（开票未到账 "&amp;TEXT(N($S167),"#,##0.00")&amp;"）","")&amp;IF(N($U167)&gt;0,"（未开票 "&amp;TEXT(N($U167),"#,##0.00")&amp;"）",""),IF(N($V167)&lt;-0.005,"多收 "&amp;TEXT(-N($V167),"#,##0.00"),"✔ 已结清")))&amp;IF(N($T167)&gt;0,"｜到账未开票 "&amp;TEXT(N($T167),"#,##0.00")&amp;"，待补票","")&amp;IF(N($Q167)&gt;0,"｜收现 "&amp;TEXT(N($Q167),"#,##0.00"),"")&amp;IF(N($R167)&gt;0,"｜收款不开票 "&amp;TEXT(N($R167),"#,##0.00"),""))</f>
        <v/>
      </c>
      <c r="X167" s="195"/>
      <c r="AB167" s="192" t="str">
        <f aca="false">IF(OR(N($N167)=0,N($AA167)=0),"",ROUND(N($N167)/(1+N($AA167))*N($AA167),2))</f>
        <v/>
      </c>
      <c r="AC167" s="195"/>
      <c r="AD167" s="188"/>
      <c r="AE167" s="197" t="str">
        <f aca="false">IF($AM167="","",IF($AM167=1,IF($AN167&gt;=1,"一次性·已到收款期","一次性·未到期"),$AD167&amp;" 第"&amp;$AN167&amp;"/"&amp;$AM167&amp;"期"))</f>
        <v/>
      </c>
      <c r="AF167" s="193" t="str">
        <f aca="false">IF(OR($AM167="",N($L167)=0),"",ROUND(N($J167)*$AN167/$AM167,2)+N($K167))</f>
        <v/>
      </c>
      <c r="AG167" s="193" t="str">
        <f aca="false">IF($AF167="","",MAX(0,ROUND($AF167-(N($P167)+N($Q167)+N($R167)),2)))</f>
        <v/>
      </c>
      <c r="AH167" s="193" t="str">
        <f aca="false">IF(OR(TRIM($B167&amp;$C167)="",NOT(ISNUMBER($D167))),"",SUMIFS($V$3:$V$1001,$AJ$3:$AJ$1001,$AJ167,$D$3:$D$1001,"&lt;"&amp;$D167))</f>
        <v/>
      </c>
      <c r="AI167" s="193" t="str">
        <f aca="false">IF(TRIM($B167&amp;$C167)="","",SUMIFS($V$3:$V$1001,$AJ$3:$AJ$1001,$AJ167))</f>
        <v/>
      </c>
      <c r="AJ167" s="197" t="str">
        <f aca="false">IF(TRIM($B167&amp;$C167)="","",TRIM($B167)&amp;"｜"&amp;TRIM($C167))</f>
        <v/>
      </c>
      <c r="AK167" s="193" t="str">
        <f aca="false">IF(TRIM($B167&amp;$C167)="","",MIN(N($N167),N($P167)))</f>
        <v/>
      </c>
      <c r="AL167" s="198" t="str">
        <f aca="false">IF(ISNUMBER($D167),YEAR($D167),"")</f>
        <v/>
      </c>
      <c r="AM167" s="198" t="str">
        <f aca="false">IF(OR(TRIM($B167&amp;$C167)="",NOT(ISNUMBER($D167)),NOT(ISNUMBER($E167))),"",IF($E167&lt;$D167,"",IF(IF($AD167="半年付",2,IF($AD167="季度付",4,IF($AD167="月付",12,IF($AD167="半月付",24,1))))=1,1,MAX(1,ROUND(($E167-$D167+1)/365*IF($AD167="半年付",2,IF($AD167="季度付",4,IF($AD167="月付",12,IF($AD167="半月付",24,1)))),0)))))</f>
        <v/>
      </c>
      <c r="AN167" s="198" t="str">
        <f aca="true">IF($AM167="","",MIN($AM167,MAX(0,INT((TODAY()-付款宽限天数-$D167)/(($E167-$D167+1)/$AM167))+1)))</f>
        <v/>
      </c>
    </row>
    <row r="168" customFormat="false" ht="24" hidden="false" customHeight="false" outlineLevel="0" collapsed="false">
      <c r="F168" s="188" t="str">
        <f aca="true">IF(TRIM($B168&amp;$C168)="","",IF(OR(ISNUMBER(SEARCH("未",$A168)),ISNUMBER(SEARCH("送出",$A168)),AND(TRIM($A168)="",NOT(ISNUMBER($D168)),N($G168)=0)),"【合同未回】","")&amp;IF(NOT(ISNUMBER($E168)),IF(OR(ISNUMBER(SEARCH("未",$A168)),ISNUMBER(SEARCH("送出",$A168)),AND(TRIM($A168)="",NOT(ISNUMBER($D168)),N($G168)=0)),"","【未填合同期】"),IF($E168&lt;TODAY(),"【已到期】",IF($E168-TODAY()&lt;=提醒天数,"【即将到期，剩余"&amp;($E168-TODAY())&amp;"天】","【正常】")))&amp;IF(OR($AC168="安装免保",$AC168="技术免保",$AC168="质保期内"),"【"&amp;$AC168&amp;"】",""))</f>
        <v/>
      </c>
      <c r="J168" s="192" t="str">
        <f aca="false">IF(OR(N($G168)=0,N($H168)=0),"",ROUND(N($G168)*N($H168)*IF(N($I168)=0,1,N($I168)),2))</f>
        <v/>
      </c>
      <c r="L168" s="192" t="str">
        <f aca="false">IF(TRIM($B168&amp;$C168)="","",IF(AND(N($J168)=0,N($K168)=0),"",ROUND(N($J168)+N($K168),2)))</f>
        <v/>
      </c>
      <c r="R168" s="192"/>
      <c r="S168" s="193" t="str">
        <f aca="false">IF(TRIM($B168&amp;$C168)="","",IF(N($N168)=0,"",MAX(0,MIN(N($N168)-N($P168),N($V168)))))</f>
        <v/>
      </c>
      <c r="T168" s="193" t="str">
        <f aca="false">IF(TRIM($B168&amp;$C168)="","",IF(N($P168)&lt;=N($N168),"",N($P168)-N($N168)))</f>
        <v/>
      </c>
      <c r="U168" s="193" t="str">
        <f aca="false">IF(OR(TRIM($B168&amp;$C168)="",$V168=""),"",MAX(0,N($V168))-N($S168))</f>
        <v/>
      </c>
      <c r="V168" s="193" t="str">
        <f aca="false">IF(TRIM($B168&amp;$C168)="","",IF(AND(N($L168)=0,N($P168)+N($Q168)+N($R168)=0),"",ROUND(N($L168)-N($P168)-N($Q168)-N($R168),2)))</f>
        <v/>
      </c>
      <c r="W168" s="194" t="str">
        <f aca="false">IF(TRIM($B168&amp;$C168)="","",IF(N($L168)=0,IF((N($P168)+N($Q168)+N($R168))=0,"—未填单价","未填单价，已收 "&amp;TEXT((N($P168)+N($Q168)+N($R168)),"#,##0.00")),IF(N($V168)&gt;0.005,"欠 "&amp;TEXT(N($V168),"#,##0.00")&amp;IF(N($S168)&gt;0,"（开票未到账 "&amp;TEXT(N($S168),"#,##0.00")&amp;"）","")&amp;IF(N($U168)&gt;0,"（未开票 "&amp;TEXT(N($U168),"#,##0.00")&amp;"）",""),IF(N($V168)&lt;-0.005,"多收 "&amp;TEXT(-N($V168),"#,##0.00"),"✔ 已结清")))&amp;IF(N($T168)&gt;0,"｜到账未开票 "&amp;TEXT(N($T168),"#,##0.00")&amp;"，待补票","")&amp;IF(N($Q168)&gt;0,"｜收现 "&amp;TEXT(N($Q168),"#,##0.00"),"")&amp;IF(N($R168)&gt;0,"｜收款不开票 "&amp;TEXT(N($R168),"#,##0.00"),""))</f>
        <v/>
      </c>
      <c r="X168" s="195"/>
      <c r="AB168" s="192" t="str">
        <f aca="false">IF(OR(N($N168)=0,N($AA168)=0),"",ROUND(N($N168)/(1+N($AA168))*N($AA168),2))</f>
        <v/>
      </c>
      <c r="AC168" s="195"/>
      <c r="AD168" s="188"/>
      <c r="AE168" s="197" t="str">
        <f aca="false">IF($AM168="","",IF($AM168=1,IF($AN168&gt;=1,"一次性·已到收款期","一次性·未到期"),$AD168&amp;" 第"&amp;$AN168&amp;"/"&amp;$AM168&amp;"期"))</f>
        <v/>
      </c>
      <c r="AF168" s="193" t="str">
        <f aca="false">IF(OR($AM168="",N($L168)=0),"",ROUND(N($J168)*$AN168/$AM168,2)+N($K168))</f>
        <v/>
      </c>
      <c r="AG168" s="193" t="str">
        <f aca="false">IF($AF168="","",MAX(0,ROUND($AF168-(N($P168)+N($Q168)+N($R168)),2)))</f>
        <v/>
      </c>
      <c r="AH168" s="193" t="str">
        <f aca="false">IF(OR(TRIM($B168&amp;$C168)="",NOT(ISNUMBER($D168))),"",SUMIFS($V$3:$V$1001,$AJ$3:$AJ$1001,$AJ168,$D$3:$D$1001,"&lt;"&amp;$D168))</f>
        <v/>
      </c>
      <c r="AI168" s="193" t="str">
        <f aca="false">IF(TRIM($B168&amp;$C168)="","",SUMIFS($V$3:$V$1001,$AJ$3:$AJ$1001,$AJ168))</f>
        <v/>
      </c>
      <c r="AJ168" s="197" t="str">
        <f aca="false">IF(TRIM($B168&amp;$C168)="","",TRIM($B168)&amp;"｜"&amp;TRIM($C168))</f>
        <v/>
      </c>
      <c r="AK168" s="193" t="str">
        <f aca="false">IF(TRIM($B168&amp;$C168)="","",MIN(N($N168),N($P168)))</f>
        <v/>
      </c>
      <c r="AL168" s="198" t="str">
        <f aca="false">IF(ISNUMBER($D168),YEAR($D168),"")</f>
        <v/>
      </c>
      <c r="AM168" s="198" t="str">
        <f aca="false">IF(OR(TRIM($B168&amp;$C168)="",NOT(ISNUMBER($D168)),NOT(ISNUMBER($E168))),"",IF($E168&lt;$D168,"",IF(IF($AD168="半年付",2,IF($AD168="季度付",4,IF($AD168="月付",12,IF($AD168="半月付",24,1))))=1,1,MAX(1,ROUND(($E168-$D168+1)/365*IF($AD168="半年付",2,IF($AD168="季度付",4,IF($AD168="月付",12,IF($AD168="半月付",24,1)))),0)))))</f>
        <v/>
      </c>
      <c r="AN168" s="198" t="str">
        <f aca="true">IF($AM168="","",MIN($AM168,MAX(0,INT((TODAY()-付款宽限天数-$D168)/(($E168-$D168+1)/$AM168))+1)))</f>
        <v/>
      </c>
    </row>
    <row r="169" customFormat="false" ht="24" hidden="false" customHeight="false" outlineLevel="0" collapsed="false">
      <c r="F169" s="188" t="str">
        <f aca="true">IF(TRIM($B169&amp;$C169)="","",IF(OR(ISNUMBER(SEARCH("未",$A169)),ISNUMBER(SEARCH("送出",$A169)),AND(TRIM($A169)="",NOT(ISNUMBER($D169)),N($G169)=0)),"【合同未回】","")&amp;IF(NOT(ISNUMBER($E169)),IF(OR(ISNUMBER(SEARCH("未",$A169)),ISNUMBER(SEARCH("送出",$A169)),AND(TRIM($A169)="",NOT(ISNUMBER($D169)),N($G169)=0)),"","【未填合同期】"),IF($E169&lt;TODAY(),"【已到期】",IF($E169-TODAY()&lt;=提醒天数,"【即将到期，剩余"&amp;($E169-TODAY())&amp;"天】","【正常】")))&amp;IF(OR($AC169="安装免保",$AC169="技术免保",$AC169="质保期内"),"【"&amp;$AC169&amp;"】",""))</f>
        <v/>
      </c>
      <c r="J169" s="192" t="str">
        <f aca="false">IF(OR(N($G169)=0,N($H169)=0),"",ROUND(N($G169)*N($H169)*IF(N($I169)=0,1,N($I169)),2))</f>
        <v/>
      </c>
      <c r="L169" s="192" t="str">
        <f aca="false">IF(TRIM($B169&amp;$C169)="","",IF(AND(N($J169)=0,N($K169)=0),"",ROUND(N($J169)+N($K169),2)))</f>
        <v/>
      </c>
      <c r="R169" s="192"/>
      <c r="S169" s="193" t="str">
        <f aca="false">IF(TRIM($B169&amp;$C169)="","",IF(N($N169)=0,"",MAX(0,MIN(N($N169)-N($P169),N($V169)))))</f>
        <v/>
      </c>
      <c r="T169" s="193" t="str">
        <f aca="false">IF(TRIM($B169&amp;$C169)="","",IF(N($P169)&lt;=N($N169),"",N($P169)-N($N169)))</f>
        <v/>
      </c>
      <c r="U169" s="193" t="str">
        <f aca="false">IF(OR(TRIM($B169&amp;$C169)="",$V169=""),"",MAX(0,N($V169))-N($S169))</f>
        <v/>
      </c>
      <c r="V169" s="193" t="str">
        <f aca="false">IF(TRIM($B169&amp;$C169)="","",IF(AND(N($L169)=0,N($P169)+N($Q169)+N($R169)=0),"",ROUND(N($L169)-N($P169)-N($Q169)-N($R169),2)))</f>
        <v/>
      </c>
      <c r="W169" s="194" t="str">
        <f aca="false">IF(TRIM($B169&amp;$C169)="","",IF(N($L169)=0,IF((N($P169)+N($Q169)+N($R169))=0,"—未填单价","未填单价，已收 "&amp;TEXT((N($P169)+N($Q169)+N($R169)),"#,##0.00")),IF(N($V169)&gt;0.005,"欠 "&amp;TEXT(N($V169),"#,##0.00")&amp;IF(N($S169)&gt;0,"（开票未到账 "&amp;TEXT(N($S169),"#,##0.00")&amp;"）","")&amp;IF(N($U169)&gt;0,"（未开票 "&amp;TEXT(N($U169),"#,##0.00")&amp;"）",""),IF(N($V169)&lt;-0.005,"多收 "&amp;TEXT(-N($V169),"#,##0.00"),"✔ 已结清")))&amp;IF(N($T169)&gt;0,"｜到账未开票 "&amp;TEXT(N($T169),"#,##0.00")&amp;"，待补票","")&amp;IF(N($Q169)&gt;0,"｜收现 "&amp;TEXT(N($Q169),"#,##0.00"),"")&amp;IF(N($R169)&gt;0,"｜收款不开票 "&amp;TEXT(N($R169),"#,##0.00"),""))</f>
        <v/>
      </c>
      <c r="X169" s="195"/>
      <c r="AB169" s="192" t="str">
        <f aca="false">IF(OR(N($N169)=0,N($AA169)=0),"",ROUND(N($N169)/(1+N($AA169))*N($AA169),2))</f>
        <v/>
      </c>
      <c r="AC169" s="195"/>
      <c r="AD169" s="188"/>
      <c r="AE169" s="197" t="str">
        <f aca="false">IF($AM169="","",IF($AM169=1,IF($AN169&gt;=1,"一次性·已到收款期","一次性·未到期"),$AD169&amp;" 第"&amp;$AN169&amp;"/"&amp;$AM169&amp;"期"))</f>
        <v/>
      </c>
      <c r="AF169" s="193" t="str">
        <f aca="false">IF(OR($AM169="",N($L169)=0),"",ROUND(N($J169)*$AN169/$AM169,2)+N($K169))</f>
        <v/>
      </c>
      <c r="AG169" s="193" t="str">
        <f aca="false">IF($AF169="","",MAX(0,ROUND($AF169-(N($P169)+N($Q169)+N($R169)),2)))</f>
        <v/>
      </c>
      <c r="AH169" s="193" t="str">
        <f aca="false">IF(OR(TRIM($B169&amp;$C169)="",NOT(ISNUMBER($D169))),"",SUMIFS($V$3:$V$1001,$AJ$3:$AJ$1001,$AJ169,$D$3:$D$1001,"&lt;"&amp;$D169))</f>
        <v/>
      </c>
      <c r="AI169" s="193" t="str">
        <f aca="false">IF(TRIM($B169&amp;$C169)="","",SUMIFS($V$3:$V$1001,$AJ$3:$AJ$1001,$AJ169))</f>
        <v/>
      </c>
      <c r="AJ169" s="197" t="str">
        <f aca="false">IF(TRIM($B169&amp;$C169)="","",TRIM($B169)&amp;"｜"&amp;TRIM($C169))</f>
        <v/>
      </c>
      <c r="AK169" s="193" t="str">
        <f aca="false">IF(TRIM($B169&amp;$C169)="","",MIN(N($N169),N($P169)))</f>
        <v/>
      </c>
      <c r="AL169" s="198" t="str">
        <f aca="false">IF(ISNUMBER($D169),YEAR($D169),"")</f>
        <v/>
      </c>
      <c r="AM169" s="198" t="str">
        <f aca="false">IF(OR(TRIM($B169&amp;$C169)="",NOT(ISNUMBER($D169)),NOT(ISNUMBER($E169))),"",IF($E169&lt;$D169,"",IF(IF($AD169="半年付",2,IF($AD169="季度付",4,IF($AD169="月付",12,IF($AD169="半月付",24,1))))=1,1,MAX(1,ROUND(($E169-$D169+1)/365*IF($AD169="半年付",2,IF($AD169="季度付",4,IF($AD169="月付",12,IF($AD169="半月付",24,1)))),0)))))</f>
        <v/>
      </c>
      <c r="AN169" s="198" t="str">
        <f aca="true">IF($AM169="","",MIN($AM169,MAX(0,INT((TODAY()-付款宽限天数-$D169)/(($E169-$D169+1)/$AM169))+1)))</f>
        <v/>
      </c>
    </row>
    <row r="170" customFormat="false" ht="24" hidden="false" customHeight="false" outlineLevel="0" collapsed="false">
      <c r="F170" s="188" t="str">
        <f aca="true">IF(TRIM($B170&amp;$C170)="","",IF(OR(ISNUMBER(SEARCH("未",$A170)),ISNUMBER(SEARCH("送出",$A170)),AND(TRIM($A170)="",NOT(ISNUMBER($D170)),N($G170)=0)),"【合同未回】","")&amp;IF(NOT(ISNUMBER($E170)),IF(OR(ISNUMBER(SEARCH("未",$A170)),ISNUMBER(SEARCH("送出",$A170)),AND(TRIM($A170)="",NOT(ISNUMBER($D170)),N($G170)=0)),"","【未填合同期】"),IF($E170&lt;TODAY(),"【已到期】",IF($E170-TODAY()&lt;=提醒天数,"【即将到期，剩余"&amp;($E170-TODAY())&amp;"天】","【正常】")))&amp;IF(OR($AC170="安装免保",$AC170="技术免保",$AC170="质保期内"),"【"&amp;$AC170&amp;"】",""))</f>
        <v/>
      </c>
      <c r="J170" s="192" t="str">
        <f aca="false">IF(OR(N($G170)=0,N($H170)=0),"",ROUND(N($G170)*N($H170)*IF(N($I170)=0,1,N($I170)),2))</f>
        <v/>
      </c>
      <c r="L170" s="192" t="str">
        <f aca="false">IF(TRIM($B170&amp;$C170)="","",IF(AND(N($J170)=0,N($K170)=0),"",ROUND(N($J170)+N($K170),2)))</f>
        <v/>
      </c>
      <c r="R170" s="192"/>
      <c r="S170" s="193" t="str">
        <f aca="false">IF(TRIM($B170&amp;$C170)="","",IF(N($N170)=0,"",MAX(0,MIN(N($N170)-N($P170),N($V170)))))</f>
        <v/>
      </c>
      <c r="T170" s="193" t="str">
        <f aca="false">IF(TRIM($B170&amp;$C170)="","",IF(N($P170)&lt;=N($N170),"",N($P170)-N($N170)))</f>
        <v/>
      </c>
      <c r="U170" s="193" t="str">
        <f aca="false">IF(OR(TRIM($B170&amp;$C170)="",$V170=""),"",MAX(0,N($V170))-N($S170))</f>
        <v/>
      </c>
      <c r="V170" s="193" t="str">
        <f aca="false">IF(TRIM($B170&amp;$C170)="","",IF(AND(N($L170)=0,N($P170)+N($Q170)+N($R170)=0),"",ROUND(N($L170)-N($P170)-N($Q170)-N($R170),2)))</f>
        <v/>
      </c>
      <c r="W170" s="194" t="str">
        <f aca="false">IF(TRIM($B170&amp;$C170)="","",IF(N($L170)=0,IF((N($P170)+N($Q170)+N($R170))=0,"—未填单价","未填单价，已收 "&amp;TEXT((N($P170)+N($Q170)+N($R170)),"#,##0.00")),IF(N($V170)&gt;0.005,"欠 "&amp;TEXT(N($V170),"#,##0.00")&amp;IF(N($S170)&gt;0,"（开票未到账 "&amp;TEXT(N($S170),"#,##0.00")&amp;"）","")&amp;IF(N($U170)&gt;0,"（未开票 "&amp;TEXT(N($U170),"#,##0.00")&amp;"）",""),IF(N($V170)&lt;-0.005,"多收 "&amp;TEXT(-N($V170),"#,##0.00"),"✔ 已结清")))&amp;IF(N($T170)&gt;0,"｜到账未开票 "&amp;TEXT(N($T170),"#,##0.00")&amp;"，待补票","")&amp;IF(N($Q170)&gt;0,"｜收现 "&amp;TEXT(N($Q170),"#,##0.00"),"")&amp;IF(N($R170)&gt;0,"｜收款不开票 "&amp;TEXT(N($R170),"#,##0.00"),""))</f>
        <v/>
      </c>
      <c r="X170" s="195"/>
      <c r="AB170" s="192" t="str">
        <f aca="false">IF(OR(N($N170)=0,N($AA170)=0),"",ROUND(N($N170)/(1+N($AA170))*N($AA170),2))</f>
        <v/>
      </c>
      <c r="AC170" s="195"/>
      <c r="AD170" s="188"/>
      <c r="AE170" s="197" t="str">
        <f aca="false">IF($AM170="","",IF($AM170=1,IF($AN170&gt;=1,"一次性·已到收款期","一次性·未到期"),$AD170&amp;" 第"&amp;$AN170&amp;"/"&amp;$AM170&amp;"期"))</f>
        <v/>
      </c>
      <c r="AF170" s="193" t="str">
        <f aca="false">IF(OR($AM170="",N($L170)=0),"",ROUND(N($J170)*$AN170/$AM170,2)+N($K170))</f>
        <v/>
      </c>
      <c r="AG170" s="193" t="str">
        <f aca="false">IF($AF170="","",MAX(0,ROUND($AF170-(N($P170)+N($Q170)+N($R170)),2)))</f>
        <v/>
      </c>
      <c r="AH170" s="193" t="str">
        <f aca="false">IF(OR(TRIM($B170&amp;$C170)="",NOT(ISNUMBER($D170))),"",SUMIFS($V$3:$V$1001,$AJ$3:$AJ$1001,$AJ170,$D$3:$D$1001,"&lt;"&amp;$D170))</f>
        <v/>
      </c>
      <c r="AI170" s="193" t="str">
        <f aca="false">IF(TRIM($B170&amp;$C170)="","",SUMIFS($V$3:$V$1001,$AJ$3:$AJ$1001,$AJ170))</f>
        <v/>
      </c>
      <c r="AJ170" s="197" t="str">
        <f aca="false">IF(TRIM($B170&amp;$C170)="","",TRIM($B170)&amp;"｜"&amp;TRIM($C170))</f>
        <v/>
      </c>
      <c r="AK170" s="193" t="str">
        <f aca="false">IF(TRIM($B170&amp;$C170)="","",MIN(N($N170),N($P170)))</f>
        <v/>
      </c>
      <c r="AL170" s="198" t="str">
        <f aca="false">IF(ISNUMBER($D170),YEAR($D170),"")</f>
        <v/>
      </c>
      <c r="AM170" s="198" t="str">
        <f aca="false">IF(OR(TRIM($B170&amp;$C170)="",NOT(ISNUMBER($D170)),NOT(ISNUMBER($E170))),"",IF($E170&lt;$D170,"",IF(IF($AD170="半年付",2,IF($AD170="季度付",4,IF($AD170="月付",12,IF($AD170="半月付",24,1))))=1,1,MAX(1,ROUND(($E170-$D170+1)/365*IF($AD170="半年付",2,IF($AD170="季度付",4,IF($AD170="月付",12,IF($AD170="半月付",24,1)))),0)))))</f>
        <v/>
      </c>
      <c r="AN170" s="198" t="str">
        <f aca="true">IF($AM170="","",MIN($AM170,MAX(0,INT((TODAY()-付款宽限天数-$D170)/(($E170-$D170+1)/$AM170))+1)))</f>
        <v/>
      </c>
    </row>
    <row r="171" customFormat="false" ht="24" hidden="false" customHeight="false" outlineLevel="0" collapsed="false">
      <c r="F171" s="188" t="str">
        <f aca="true">IF(TRIM($B171&amp;$C171)="","",IF(OR(ISNUMBER(SEARCH("未",$A171)),ISNUMBER(SEARCH("送出",$A171)),AND(TRIM($A171)="",NOT(ISNUMBER($D171)),N($G171)=0)),"【合同未回】","")&amp;IF(NOT(ISNUMBER($E171)),IF(OR(ISNUMBER(SEARCH("未",$A171)),ISNUMBER(SEARCH("送出",$A171)),AND(TRIM($A171)="",NOT(ISNUMBER($D171)),N($G171)=0)),"","【未填合同期】"),IF($E171&lt;TODAY(),"【已到期】",IF($E171-TODAY()&lt;=提醒天数,"【即将到期，剩余"&amp;($E171-TODAY())&amp;"天】","【正常】")))&amp;IF(OR($AC171="安装免保",$AC171="技术免保",$AC171="质保期内"),"【"&amp;$AC171&amp;"】",""))</f>
        <v/>
      </c>
      <c r="J171" s="192" t="str">
        <f aca="false">IF(OR(N($G171)=0,N($H171)=0),"",ROUND(N($G171)*N($H171)*IF(N($I171)=0,1,N($I171)),2))</f>
        <v/>
      </c>
      <c r="L171" s="192" t="str">
        <f aca="false">IF(TRIM($B171&amp;$C171)="","",IF(AND(N($J171)=0,N($K171)=0),"",ROUND(N($J171)+N($K171),2)))</f>
        <v/>
      </c>
      <c r="R171" s="192"/>
      <c r="S171" s="193" t="str">
        <f aca="false">IF(TRIM($B171&amp;$C171)="","",IF(N($N171)=0,"",MAX(0,MIN(N($N171)-N($P171),N($V171)))))</f>
        <v/>
      </c>
      <c r="T171" s="193" t="str">
        <f aca="false">IF(TRIM($B171&amp;$C171)="","",IF(N($P171)&lt;=N($N171),"",N($P171)-N($N171)))</f>
        <v/>
      </c>
      <c r="U171" s="193" t="str">
        <f aca="false">IF(OR(TRIM($B171&amp;$C171)="",$V171=""),"",MAX(0,N($V171))-N($S171))</f>
        <v/>
      </c>
      <c r="V171" s="193" t="str">
        <f aca="false">IF(TRIM($B171&amp;$C171)="","",IF(AND(N($L171)=0,N($P171)+N($Q171)+N($R171)=0),"",ROUND(N($L171)-N($P171)-N($Q171)-N($R171),2)))</f>
        <v/>
      </c>
      <c r="W171" s="194" t="str">
        <f aca="false">IF(TRIM($B171&amp;$C171)="","",IF(N($L171)=0,IF((N($P171)+N($Q171)+N($R171))=0,"—未填单价","未填单价，已收 "&amp;TEXT((N($P171)+N($Q171)+N($R171)),"#,##0.00")),IF(N($V171)&gt;0.005,"欠 "&amp;TEXT(N($V171),"#,##0.00")&amp;IF(N($S171)&gt;0,"（开票未到账 "&amp;TEXT(N($S171),"#,##0.00")&amp;"）","")&amp;IF(N($U171)&gt;0,"（未开票 "&amp;TEXT(N($U171),"#,##0.00")&amp;"）",""),IF(N($V171)&lt;-0.005,"多收 "&amp;TEXT(-N($V171),"#,##0.00"),"✔ 已结清")))&amp;IF(N($T171)&gt;0,"｜到账未开票 "&amp;TEXT(N($T171),"#,##0.00")&amp;"，待补票","")&amp;IF(N($Q171)&gt;0,"｜收现 "&amp;TEXT(N($Q171),"#,##0.00"),"")&amp;IF(N($R171)&gt;0,"｜收款不开票 "&amp;TEXT(N($R171),"#,##0.00"),""))</f>
        <v/>
      </c>
      <c r="X171" s="195"/>
      <c r="AB171" s="192" t="str">
        <f aca="false">IF(OR(N($N171)=0,N($AA171)=0),"",ROUND(N($N171)/(1+N($AA171))*N($AA171),2))</f>
        <v/>
      </c>
      <c r="AC171" s="195"/>
      <c r="AD171" s="188"/>
      <c r="AE171" s="197" t="str">
        <f aca="false">IF($AM171="","",IF($AM171=1,IF($AN171&gt;=1,"一次性·已到收款期","一次性·未到期"),$AD171&amp;" 第"&amp;$AN171&amp;"/"&amp;$AM171&amp;"期"))</f>
        <v/>
      </c>
      <c r="AF171" s="193" t="str">
        <f aca="false">IF(OR($AM171="",N($L171)=0),"",ROUND(N($J171)*$AN171/$AM171,2)+N($K171))</f>
        <v/>
      </c>
      <c r="AG171" s="193" t="str">
        <f aca="false">IF($AF171="","",MAX(0,ROUND($AF171-(N($P171)+N($Q171)+N($R171)),2)))</f>
        <v/>
      </c>
      <c r="AH171" s="193" t="str">
        <f aca="false">IF(OR(TRIM($B171&amp;$C171)="",NOT(ISNUMBER($D171))),"",SUMIFS($V$3:$V$1001,$AJ$3:$AJ$1001,$AJ171,$D$3:$D$1001,"&lt;"&amp;$D171))</f>
        <v/>
      </c>
      <c r="AI171" s="193" t="str">
        <f aca="false">IF(TRIM($B171&amp;$C171)="","",SUMIFS($V$3:$V$1001,$AJ$3:$AJ$1001,$AJ171))</f>
        <v/>
      </c>
      <c r="AJ171" s="197" t="str">
        <f aca="false">IF(TRIM($B171&amp;$C171)="","",TRIM($B171)&amp;"｜"&amp;TRIM($C171))</f>
        <v/>
      </c>
      <c r="AK171" s="193" t="str">
        <f aca="false">IF(TRIM($B171&amp;$C171)="","",MIN(N($N171),N($P171)))</f>
        <v/>
      </c>
      <c r="AL171" s="198" t="str">
        <f aca="false">IF(ISNUMBER($D171),YEAR($D171),"")</f>
        <v/>
      </c>
      <c r="AM171" s="198" t="str">
        <f aca="false">IF(OR(TRIM($B171&amp;$C171)="",NOT(ISNUMBER($D171)),NOT(ISNUMBER($E171))),"",IF($E171&lt;$D171,"",IF(IF($AD171="半年付",2,IF($AD171="季度付",4,IF($AD171="月付",12,IF($AD171="半月付",24,1))))=1,1,MAX(1,ROUND(($E171-$D171+1)/365*IF($AD171="半年付",2,IF($AD171="季度付",4,IF($AD171="月付",12,IF($AD171="半月付",24,1)))),0)))))</f>
        <v/>
      </c>
      <c r="AN171" s="198" t="str">
        <f aca="true">IF($AM171="","",MIN($AM171,MAX(0,INT((TODAY()-付款宽限天数-$D171)/(($E171-$D171+1)/$AM171))+1)))</f>
        <v/>
      </c>
    </row>
    <row r="172" customFormat="false" ht="24" hidden="false" customHeight="false" outlineLevel="0" collapsed="false">
      <c r="F172" s="188" t="str">
        <f aca="true">IF(TRIM($B172&amp;$C172)="","",IF(OR(ISNUMBER(SEARCH("未",$A172)),ISNUMBER(SEARCH("送出",$A172)),AND(TRIM($A172)="",NOT(ISNUMBER($D172)),N($G172)=0)),"【合同未回】","")&amp;IF(NOT(ISNUMBER($E172)),IF(OR(ISNUMBER(SEARCH("未",$A172)),ISNUMBER(SEARCH("送出",$A172)),AND(TRIM($A172)="",NOT(ISNUMBER($D172)),N($G172)=0)),"","【未填合同期】"),IF($E172&lt;TODAY(),"【已到期】",IF($E172-TODAY()&lt;=提醒天数,"【即将到期，剩余"&amp;($E172-TODAY())&amp;"天】","【正常】")))&amp;IF(OR($AC172="安装免保",$AC172="技术免保",$AC172="质保期内"),"【"&amp;$AC172&amp;"】",""))</f>
        <v/>
      </c>
      <c r="J172" s="192" t="str">
        <f aca="false">IF(OR(N($G172)=0,N($H172)=0),"",ROUND(N($G172)*N($H172)*IF(N($I172)=0,1,N($I172)),2))</f>
        <v/>
      </c>
      <c r="L172" s="192" t="str">
        <f aca="false">IF(TRIM($B172&amp;$C172)="","",IF(AND(N($J172)=0,N($K172)=0),"",ROUND(N($J172)+N($K172),2)))</f>
        <v/>
      </c>
      <c r="R172" s="192"/>
      <c r="S172" s="193" t="str">
        <f aca="false">IF(TRIM($B172&amp;$C172)="","",IF(N($N172)=0,"",MAX(0,MIN(N($N172)-N($P172),N($V172)))))</f>
        <v/>
      </c>
      <c r="T172" s="193" t="str">
        <f aca="false">IF(TRIM($B172&amp;$C172)="","",IF(N($P172)&lt;=N($N172),"",N($P172)-N($N172)))</f>
        <v/>
      </c>
      <c r="U172" s="193" t="str">
        <f aca="false">IF(OR(TRIM($B172&amp;$C172)="",$V172=""),"",MAX(0,N($V172))-N($S172))</f>
        <v/>
      </c>
      <c r="V172" s="193" t="str">
        <f aca="false">IF(TRIM($B172&amp;$C172)="","",IF(AND(N($L172)=0,N($P172)+N($Q172)+N($R172)=0),"",ROUND(N($L172)-N($P172)-N($Q172)-N($R172),2)))</f>
        <v/>
      </c>
      <c r="W172" s="194" t="str">
        <f aca="false">IF(TRIM($B172&amp;$C172)="","",IF(N($L172)=0,IF((N($P172)+N($Q172)+N($R172))=0,"—未填单价","未填单价，已收 "&amp;TEXT((N($P172)+N($Q172)+N($R172)),"#,##0.00")),IF(N($V172)&gt;0.005,"欠 "&amp;TEXT(N($V172),"#,##0.00")&amp;IF(N($S172)&gt;0,"（开票未到账 "&amp;TEXT(N($S172),"#,##0.00")&amp;"）","")&amp;IF(N($U172)&gt;0,"（未开票 "&amp;TEXT(N($U172),"#,##0.00")&amp;"）",""),IF(N($V172)&lt;-0.005,"多收 "&amp;TEXT(-N($V172),"#,##0.00"),"✔ 已结清")))&amp;IF(N($T172)&gt;0,"｜到账未开票 "&amp;TEXT(N($T172),"#,##0.00")&amp;"，待补票","")&amp;IF(N($Q172)&gt;0,"｜收现 "&amp;TEXT(N($Q172),"#,##0.00"),"")&amp;IF(N($R172)&gt;0,"｜收款不开票 "&amp;TEXT(N($R172),"#,##0.00"),""))</f>
        <v/>
      </c>
      <c r="X172" s="195"/>
      <c r="AB172" s="192" t="str">
        <f aca="false">IF(OR(N($N172)=0,N($AA172)=0),"",ROUND(N($N172)/(1+N($AA172))*N($AA172),2))</f>
        <v/>
      </c>
      <c r="AC172" s="195"/>
      <c r="AD172" s="188"/>
      <c r="AE172" s="197" t="str">
        <f aca="false">IF($AM172="","",IF($AM172=1,IF($AN172&gt;=1,"一次性·已到收款期","一次性·未到期"),$AD172&amp;" 第"&amp;$AN172&amp;"/"&amp;$AM172&amp;"期"))</f>
        <v/>
      </c>
      <c r="AF172" s="193" t="str">
        <f aca="false">IF(OR($AM172="",N($L172)=0),"",ROUND(N($J172)*$AN172/$AM172,2)+N($K172))</f>
        <v/>
      </c>
      <c r="AG172" s="193" t="str">
        <f aca="false">IF($AF172="","",MAX(0,ROUND($AF172-(N($P172)+N($Q172)+N($R172)),2)))</f>
        <v/>
      </c>
      <c r="AH172" s="193" t="str">
        <f aca="false">IF(OR(TRIM($B172&amp;$C172)="",NOT(ISNUMBER($D172))),"",SUMIFS($V$3:$V$1001,$AJ$3:$AJ$1001,$AJ172,$D$3:$D$1001,"&lt;"&amp;$D172))</f>
        <v/>
      </c>
      <c r="AI172" s="193" t="str">
        <f aca="false">IF(TRIM($B172&amp;$C172)="","",SUMIFS($V$3:$V$1001,$AJ$3:$AJ$1001,$AJ172))</f>
        <v/>
      </c>
      <c r="AJ172" s="197" t="str">
        <f aca="false">IF(TRIM($B172&amp;$C172)="","",TRIM($B172)&amp;"｜"&amp;TRIM($C172))</f>
        <v/>
      </c>
      <c r="AK172" s="193" t="str">
        <f aca="false">IF(TRIM($B172&amp;$C172)="","",MIN(N($N172),N($P172)))</f>
        <v/>
      </c>
      <c r="AL172" s="198" t="str">
        <f aca="false">IF(ISNUMBER($D172),YEAR($D172),"")</f>
        <v/>
      </c>
      <c r="AM172" s="198" t="str">
        <f aca="false">IF(OR(TRIM($B172&amp;$C172)="",NOT(ISNUMBER($D172)),NOT(ISNUMBER($E172))),"",IF($E172&lt;$D172,"",IF(IF($AD172="半年付",2,IF($AD172="季度付",4,IF($AD172="月付",12,IF($AD172="半月付",24,1))))=1,1,MAX(1,ROUND(($E172-$D172+1)/365*IF($AD172="半年付",2,IF($AD172="季度付",4,IF($AD172="月付",12,IF($AD172="半月付",24,1)))),0)))))</f>
        <v/>
      </c>
      <c r="AN172" s="198" t="str">
        <f aca="true">IF($AM172="","",MIN($AM172,MAX(0,INT((TODAY()-付款宽限天数-$D172)/(($E172-$D172+1)/$AM172))+1)))</f>
        <v/>
      </c>
    </row>
    <row r="173" customFormat="false" ht="24" hidden="false" customHeight="false" outlineLevel="0" collapsed="false">
      <c r="F173" s="188" t="str">
        <f aca="true">IF(TRIM($B173&amp;$C173)="","",IF(OR(ISNUMBER(SEARCH("未",$A173)),ISNUMBER(SEARCH("送出",$A173)),AND(TRIM($A173)="",NOT(ISNUMBER($D173)),N($G173)=0)),"【合同未回】","")&amp;IF(NOT(ISNUMBER($E173)),IF(OR(ISNUMBER(SEARCH("未",$A173)),ISNUMBER(SEARCH("送出",$A173)),AND(TRIM($A173)="",NOT(ISNUMBER($D173)),N($G173)=0)),"","【未填合同期】"),IF($E173&lt;TODAY(),"【已到期】",IF($E173-TODAY()&lt;=提醒天数,"【即将到期，剩余"&amp;($E173-TODAY())&amp;"天】","【正常】")))&amp;IF(OR($AC173="安装免保",$AC173="技术免保",$AC173="质保期内"),"【"&amp;$AC173&amp;"】",""))</f>
        <v/>
      </c>
      <c r="J173" s="192" t="str">
        <f aca="false">IF(OR(N($G173)=0,N($H173)=0),"",ROUND(N($G173)*N($H173)*IF(N($I173)=0,1,N($I173)),2))</f>
        <v/>
      </c>
      <c r="L173" s="192" t="str">
        <f aca="false">IF(TRIM($B173&amp;$C173)="","",IF(AND(N($J173)=0,N($K173)=0),"",ROUND(N($J173)+N($K173),2)))</f>
        <v/>
      </c>
      <c r="R173" s="192"/>
      <c r="S173" s="193" t="str">
        <f aca="false">IF(TRIM($B173&amp;$C173)="","",IF(N($N173)=0,"",MAX(0,MIN(N($N173)-N($P173),N($V173)))))</f>
        <v/>
      </c>
      <c r="T173" s="193" t="str">
        <f aca="false">IF(TRIM($B173&amp;$C173)="","",IF(N($P173)&lt;=N($N173),"",N($P173)-N($N173)))</f>
        <v/>
      </c>
      <c r="U173" s="193" t="str">
        <f aca="false">IF(OR(TRIM($B173&amp;$C173)="",$V173=""),"",MAX(0,N($V173))-N($S173))</f>
        <v/>
      </c>
      <c r="V173" s="193" t="str">
        <f aca="false">IF(TRIM($B173&amp;$C173)="","",IF(AND(N($L173)=0,N($P173)+N($Q173)+N($R173)=0),"",ROUND(N($L173)-N($P173)-N($Q173)-N($R173),2)))</f>
        <v/>
      </c>
      <c r="W173" s="194" t="str">
        <f aca="false">IF(TRIM($B173&amp;$C173)="","",IF(N($L173)=0,IF((N($P173)+N($Q173)+N($R173))=0,"—未填单价","未填单价，已收 "&amp;TEXT((N($P173)+N($Q173)+N($R173)),"#,##0.00")),IF(N($V173)&gt;0.005,"欠 "&amp;TEXT(N($V173),"#,##0.00")&amp;IF(N($S173)&gt;0,"（开票未到账 "&amp;TEXT(N($S173),"#,##0.00")&amp;"）","")&amp;IF(N($U173)&gt;0,"（未开票 "&amp;TEXT(N($U173),"#,##0.00")&amp;"）",""),IF(N($V173)&lt;-0.005,"多收 "&amp;TEXT(-N($V173),"#,##0.00"),"✔ 已结清")))&amp;IF(N($T173)&gt;0,"｜到账未开票 "&amp;TEXT(N($T173),"#,##0.00")&amp;"，待补票","")&amp;IF(N($Q173)&gt;0,"｜收现 "&amp;TEXT(N($Q173),"#,##0.00"),"")&amp;IF(N($R173)&gt;0,"｜收款不开票 "&amp;TEXT(N($R173),"#,##0.00"),""))</f>
        <v/>
      </c>
      <c r="X173" s="195"/>
      <c r="AB173" s="192" t="str">
        <f aca="false">IF(OR(N($N173)=0,N($AA173)=0),"",ROUND(N($N173)/(1+N($AA173))*N($AA173),2))</f>
        <v/>
      </c>
      <c r="AC173" s="195"/>
      <c r="AD173" s="188"/>
      <c r="AE173" s="197" t="str">
        <f aca="false">IF($AM173="","",IF($AM173=1,IF($AN173&gt;=1,"一次性·已到收款期","一次性·未到期"),$AD173&amp;" 第"&amp;$AN173&amp;"/"&amp;$AM173&amp;"期"))</f>
        <v/>
      </c>
      <c r="AF173" s="193" t="str">
        <f aca="false">IF(OR($AM173="",N($L173)=0),"",ROUND(N($J173)*$AN173/$AM173,2)+N($K173))</f>
        <v/>
      </c>
      <c r="AG173" s="193" t="str">
        <f aca="false">IF($AF173="","",MAX(0,ROUND($AF173-(N($P173)+N($Q173)+N($R173)),2)))</f>
        <v/>
      </c>
      <c r="AH173" s="193" t="str">
        <f aca="false">IF(OR(TRIM($B173&amp;$C173)="",NOT(ISNUMBER($D173))),"",SUMIFS($V$3:$V$1001,$AJ$3:$AJ$1001,$AJ173,$D$3:$D$1001,"&lt;"&amp;$D173))</f>
        <v/>
      </c>
      <c r="AI173" s="193" t="str">
        <f aca="false">IF(TRIM($B173&amp;$C173)="","",SUMIFS($V$3:$V$1001,$AJ$3:$AJ$1001,$AJ173))</f>
        <v/>
      </c>
      <c r="AJ173" s="197" t="str">
        <f aca="false">IF(TRIM($B173&amp;$C173)="","",TRIM($B173)&amp;"｜"&amp;TRIM($C173))</f>
        <v/>
      </c>
      <c r="AK173" s="193" t="str">
        <f aca="false">IF(TRIM($B173&amp;$C173)="","",MIN(N($N173),N($P173)))</f>
        <v/>
      </c>
      <c r="AL173" s="198" t="str">
        <f aca="false">IF(ISNUMBER($D173),YEAR($D173),"")</f>
        <v/>
      </c>
      <c r="AM173" s="198" t="str">
        <f aca="false">IF(OR(TRIM($B173&amp;$C173)="",NOT(ISNUMBER($D173)),NOT(ISNUMBER($E173))),"",IF($E173&lt;$D173,"",IF(IF($AD173="半年付",2,IF($AD173="季度付",4,IF($AD173="月付",12,IF($AD173="半月付",24,1))))=1,1,MAX(1,ROUND(($E173-$D173+1)/365*IF($AD173="半年付",2,IF($AD173="季度付",4,IF($AD173="月付",12,IF($AD173="半月付",24,1)))),0)))))</f>
        <v/>
      </c>
      <c r="AN173" s="198" t="str">
        <f aca="true">IF($AM173="","",MIN($AM173,MAX(0,INT((TODAY()-付款宽限天数-$D173)/(($E173-$D173+1)/$AM173))+1)))</f>
        <v/>
      </c>
    </row>
    <row r="174" customFormat="false" ht="24" hidden="false" customHeight="false" outlineLevel="0" collapsed="false">
      <c r="F174" s="188" t="str">
        <f aca="true">IF(TRIM($B174&amp;$C174)="","",IF(OR(ISNUMBER(SEARCH("未",$A174)),ISNUMBER(SEARCH("送出",$A174)),AND(TRIM($A174)="",NOT(ISNUMBER($D174)),N($G174)=0)),"【合同未回】","")&amp;IF(NOT(ISNUMBER($E174)),IF(OR(ISNUMBER(SEARCH("未",$A174)),ISNUMBER(SEARCH("送出",$A174)),AND(TRIM($A174)="",NOT(ISNUMBER($D174)),N($G174)=0)),"","【未填合同期】"),IF($E174&lt;TODAY(),"【已到期】",IF($E174-TODAY()&lt;=提醒天数,"【即将到期，剩余"&amp;($E174-TODAY())&amp;"天】","【正常】")))&amp;IF(OR($AC174="安装免保",$AC174="技术免保",$AC174="质保期内"),"【"&amp;$AC174&amp;"】",""))</f>
        <v/>
      </c>
      <c r="J174" s="192" t="str">
        <f aca="false">IF(OR(N($G174)=0,N($H174)=0),"",ROUND(N($G174)*N($H174)*IF(N($I174)=0,1,N($I174)),2))</f>
        <v/>
      </c>
      <c r="L174" s="192" t="str">
        <f aca="false">IF(TRIM($B174&amp;$C174)="","",IF(AND(N($J174)=0,N($K174)=0),"",ROUND(N($J174)+N($K174),2)))</f>
        <v/>
      </c>
      <c r="R174" s="192"/>
      <c r="S174" s="193" t="str">
        <f aca="false">IF(TRIM($B174&amp;$C174)="","",IF(N($N174)=0,"",MAX(0,MIN(N($N174)-N($P174),N($V174)))))</f>
        <v/>
      </c>
      <c r="T174" s="193" t="str">
        <f aca="false">IF(TRIM($B174&amp;$C174)="","",IF(N($P174)&lt;=N($N174),"",N($P174)-N($N174)))</f>
        <v/>
      </c>
      <c r="U174" s="193" t="str">
        <f aca="false">IF(OR(TRIM($B174&amp;$C174)="",$V174=""),"",MAX(0,N($V174))-N($S174))</f>
        <v/>
      </c>
      <c r="V174" s="193" t="str">
        <f aca="false">IF(TRIM($B174&amp;$C174)="","",IF(AND(N($L174)=0,N($P174)+N($Q174)+N($R174)=0),"",ROUND(N($L174)-N($P174)-N($Q174)-N($R174),2)))</f>
        <v/>
      </c>
      <c r="W174" s="194" t="str">
        <f aca="false">IF(TRIM($B174&amp;$C174)="","",IF(N($L174)=0,IF((N($P174)+N($Q174)+N($R174))=0,"—未填单价","未填单价，已收 "&amp;TEXT((N($P174)+N($Q174)+N($R174)),"#,##0.00")),IF(N($V174)&gt;0.005,"欠 "&amp;TEXT(N($V174),"#,##0.00")&amp;IF(N($S174)&gt;0,"（开票未到账 "&amp;TEXT(N($S174),"#,##0.00")&amp;"）","")&amp;IF(N($U174)&gt;0,"（未开票 "&amp;TEXT(N($U174),"#,##0.00")&amp;"）",""),IF(N($V174)&lt;-0.005,"多收 "&amp;TEXT(-N($V174),"#,##0.00"),"✔ 已结清")))&amp;IF(N($T174)&gt;0,"｜到账未开票 "&amp;TEXT(N($T174),"#,##0.00")&amp;"，待补票","")&amp;IF(N($Q174)&gt;0,"｜收现 "&amp;TEXT(N($Q174),"#,##0.00"),"")&amp;IF(N($R174)&gt;0,"｜收款不开票 "&amp;TEXT(N($R174),"#,##0.00"),""))</f>
        <v/>
      </c>
      <c r="X174" s="195"/>
      <c r="AB174" s="192" t="str">
        <f aca="false">IF(OR(N($N174)=0,N($AA174)=0),"",ROUND(N($N174)/(1+N($AA174))*N($AA174),2))</f>
        <v/>
      </c>
      <c r="AC174" s="195"/>
      <c r="AD174" s="188"/>
      <c r="AE174" s="197" t="str">
        <f aca="false">IF($AM174="","",IF($AM174=1,IF($AN174&gt;=1,"一次性·已到收款期","一次性·未到期"),$AD174&amp;" 第"&amp;$AN174&amp;"/"&amp;$AM174&amp;"期"))</f>
        <v/>
      </c>
      <c r="AF174" s="193" t="str">
        <f aca="false">IF(OR($AM174="",N($L174)=0),"",ROUND(N($J174)*$AN174/$AM174,2)+N($K174))</f>
        <v/>
      </c>
      <c r="AG174" s="193" t="str">
        <f aca="false">IF($AF174="","",MAX(0,ROUND($AF174-(N($P174)+N($Q174)+N($R174)),2)))</f>
        <v/>
      </c>
      <c r="AH174" s="193" t="str">
        <f aca="false">IF(OR(TRIM($B174&amp;$C174)="",NOT(ISNUMBER($D174))),"",SUMIFS($V$3:$V$1001,$AJ$3:$AJ$1001,$AJ174,$D$3:$D$1001,"&lt;"&amp;$D174))</f>
        <v/>
      </c>
      <c r="AI174" s="193" t="str">
        <f aca="false">IF(TRIM($B174&amp;$C174)="","",SUMIFS($V$3:$V$1001,$AJ$3:$AJ$1001,$AJ174))</f>
        <v/>
      </c>
      <c r="AJ174" s="197" t="str">
        <f aca="false">IF(TRIM($B174&amp;$C174)="","",TRIM($B174)&amp;"｜"&amp;TRIM($C174))</f>
        <v/>
      </c>
      <c r="AK174" s="193" t="str">
        <f aca="false">IF(TRIM($B174&amp;$C174)="","",MIN(N($N174),N($P174)))</f>
        <v/>
      </c>
      <c r="AL174" s="198" t="str">
        <f aca="false">IF(ISNUMBER($D174),YEAR($D174),"")</f>
        <v/>
      </c>
      <c r="AM174" s="198" t="str">
        <f aca="false">IF(OR(TRIM($B174&amp;$C174)="",NOT(ISNUMBER($D174)),NOT(ISNUMBER($E174))),"",IF($E174&lt;$D174,"",IF(IF($AD174="半年付",2,IF($AD174="季度付",4,IF($AD174="月付",12,IF($AD174="半月付",24,1))))=1,1,MAX(1,ROUND(($E174-$D174+1)/365*IF($AD174="半年付",2,IF($AD174="季度付",4,IF($AD174="月付",12,IF($AD174="半月付",24,1)))),0)))))</f>
        <v/>
      </c>
      <c r="AN174" s="198" t="str">
        <f aca="true">IF($AM174="","",MIN($AM174,MAX(0,INT((TODAY()-付款宽限天数-$D174)/(($E174-$D174+1)/$AM174))+1)))</f>
        <v/>
      </c>
    </row>
    <row r="175" customFormat="false" ht="24" hidden="false" customHeight="false" outlineLevel="0" collapsed="false">
      <c r="F175" s="188" t="str">
        <f aca="true">IF(TRIM($B175&amp;$C175)="","",IF(OR(ISNUMBER(SEARCH("未",$A175)),ISNUMBER(SEARCH("送出",$A175)),AND(TRIM($A175)="",NOT(ISNUMBER($D175)),N($G175)=0)),"【合同未回】","")&amp;IF(NOT(ISNUMBER($E175)),IF(OR(ISNUMBER(SEARCH("未",$A175)),ISNUMBER(SEARCH("送出",$A175)),AND(TRIM($A175)="",NOT(ISNUMBER($D175)),N($G175)=0)),"","【未填合同期】"),IF($E175&lt;TODAY(),"【已到期】",IF($E175-TODAY()&lt;=提醒天数,"【即将到期，剩余"&amp;($E175-TODAY())&amp;"天】","【正常】")))&amp;IF(OR($AC175="安装免保",$AC175="技术免保",$AC175="质保期内"),"【"&amp;$AC175&amp;"】",""))</f>
        <v/>
      </c>
      <c r="J175" s="192" t="str">
        <f aca="false">IF(OR(N($G175)=0,N($H175)=0),"",ROUND(N($G175)*N($H175)*IF(N($I175)=0,1,N($I175)),2))</f>
        <v/>
      </c>
      <c r="L175" s="192" t="str">
        <f aca="false">IF(TRIM($B175&amp;$C175)="","",IF(AND(N($J175)=0,N($K175)=0),"",ROUND(N($J175)+N($K175),2)))</f>
        <v/>
      </c>
      <c r="R175" s="192"/>
      <c r="S175" s="193" t="str">
        <f aca="false">IF(TRIM($B175&amp;$C175)="","",IF(N($N175)=0,"",MAX(0,MIN(N($N175)-N($P175),N($V175)))))</f>
        <v/>
      </c>
      <c r="T175" s="193" t="str">
        <f aca="false">IF(TRIM($B175&amp;$C175)="","",IF(N($P175)&lt;=N($N175),"",N($P175)-N($N175)))</f>
        <v/>
      </c>
      <c r="U175" s="193" t="str">
        <f aca="false">IF(OR(TRIM($B175&amp;$C175)="",$V175=""),"",MAX(0,N($V175))-N($S175))</f>
        <v/>
      </c>
      <c r="V175" s="193" t="str">
        <f aca="false">IF(TRIM($B175&amp;$C175)="","",IF(AND(N($L175)=0,N($P175)+N($Q175)+N($R175)=0),"",ROUND(N($L175)-N($P175)-N($Q175)-N($R175),2)))</f>
        <v/>
      </c>
      <c r="W175" s="194" t="str">
        <f aca="false">IF(TRIM($B175&amp;$C175)="","",IF(N($L175)=0,IF((N($P175)+N($Q175)+N($R175))=0,"—未填单价","未填单价，已收 "&amp;TEXT((N($P175)+N($Q175)+N($R175)),"#,##0.00")),IF(N($V175)&gt;0.005,"欠 "&amp;TEXT(N($V175),"#,##0.00")&amp;IF(N($S175)&gt;0,"（开票未到账 "&amp;TEXT(N($S175),"#,##0.00")&amp;"）","")&amp;IF(N($U175)&gt;0,"（未开票 "&amp;TEXT(N($U175),"#,##0.00")&amp;"）",""),IF(N($V175)&lt;-0.005,"多收 "&amp;TEXT(-N($V175),"#,##0.00"),"✔ 已结清")))&amp;IF(N($T175)&gt;0,"｜到账未开票 "&amp;TEXT(N($T175),"#,##0.00")&amp;"，待补票","")&amp;IF(N($Q175)&gt;0,"｜收现 "&amp;TEXT(N($Q175),"#,##0.00"),"")&amp;IF(N($R175)&gt;0,"｜收款不开票 "&amp;TEXT(N($R175),"#,##0.00"),""))</f>
        <v/>
      </c>
      <c r="X175" s="195"/>
      <c r="AB175" s="192" t="str">
        <f aca="false">IF(OR(N($N175)=0,N($AA175)=0),"",ROUND(N($N175)/(1+N($AA175))*N($AA175),2))</f>
        <v/>
      </c>
      <c r="AC175" s="195"/>
      <c r="AD175" s="188"/>
      <c r="AE175" s="197" t="str">
        <f aca="false">IF($AM175="","",IF($AM175=1,IF($AN175&gt;=1,"一次性·已到收款期","一次性·未到期"),$AD175&amp;" 第"&amp;$AN175&amp;"/"&amp;$AM175&amp;"期"))</f>
        <v/>
      </c>
      <c r="AF175" s="193" t="str">
        <f aca="false">IF(OR($AM175="",N($L175)=0),"",ROUND(N($J175)*$AN175/$AM175,2)+N($K175))</f>
        <v/>
      </c>
      <c r="AG175" s="193" t="str">
        <f aca="false">IF($AF175="","",MAX(0,ROUND($AF175-(N($P175)+N($Q175)+N($R175)),2)))</f>
        <v/>
      </c>
      <c r="AH175" s="193" t="str">
        <f aca="false">IF(OR(TRIM($B175&amp;$C175)="",NOT(ISNUMBER($D175))),"",SUMIFS($V$3:$V$1001,$AJ$3:$AJ$1001,$AJ175,$D$3:$D$1001,"&lt;"&amp;$D175))</f>
        <v/>
      </c>
      <c r="AI175" s="193" t="str">
        <f aca="false">IF(TRIM($B175&amp;$C175)="","",SUMIFS($V$3:$V$1001,$AJ$3:$AJ$1001,$AJ175))</f>
        <v/>
      </c>
      <c r="AJ175" s="197" t="str">
        <f aca="false">IF(TRIM($B175&amp;$C175)="","",TRIM($B175)&amp;"｜"&amp;TRIM($C175))</f>
        <v/>
      </c>
      <c r="AK175" s="193" t="str">
        <f aca="false">IF(TRIM($B175&amp;$C175)="","",MIN(N($N175),N($P175)))</f>
        <v/>
      </c>
      <c r="AL175" s="198" t="str">
        <f aca="false">IF(ISNUMBER($D175),YEAR($D175),"")</f>
        <v/>
      </c>
      <c r="AM175" s="198" t="str">
        <f aca="false">IF(OR(TRIM($B175&amp;$C175)="",NOT(ISNUMBER($D175)),NOT(ISNUMBER($E175))),"",IF($E175&lt;$D175,"",IF(IF($AD175="半年付",2,IF($AD175="季度付",4,IF($AD175="月付",12,IF($AD175="半月付",24,1))))=1,1,MAX(1,ROUND(($E175-$D175+1)/365*IF($AD175="半年付",2,IF($AD175="季度付",4,IF($AD175="月付",12,IF($AD175="半月付",24,1)))),0)))))</f>
        <v/>
      </c>
      <c r="AN175" s="198" t="str">
        <f aca="true">IF($AM175="","",MIN($AM175,MAX(0,INT((TODAY()-付款宽限天数-$D175)/(($E175-$D175+1)/$AM175))+1)))</f>
        <v/>
      </c>
    </row>
    <row r="176" customFormat="false" ht="24" hidden="false" customHeight="false" outlineLevel="0" collapsed="false">
      <c r="F176" s="188" t="str">
        <f aca="true">IF(TRIM($B176&amp;$C176)="","",IF(OR(ISNUMBER(SEARCH("未",$A176)),ISNUMBER(SEARCH("送出",$A176)),AND(TRIM($A176)="",NOT(ISNUMBER($D176)),N($G176)=0)),"【合同未回】","")&amp;IF(NOT(ISNUMBER($E176)),IF(OR(ISNUMBER(SEARCH("未",$A176)),ISNUMBER(SEARCH("送出",$A176)),AND(TRIM($A176)="",NOT(ISNUMBER($D176)),N($G176)=0)),"","【未填合同期】"),IF($E176&lt;TODAY(),"【已到期】",IF($E176-TODAY()&lt;=提醒天数,"【即将到期，剩余"&amp;($E176-TODAY())&amp;"天】","【正常】")))&amp;IF(OR($AC176="安装免保",$AC176="技术免保",$AC176="质保期内"),"【"&amp;$AC176&amp;"】",""))</f>
        <v/>
      </c>
      <c r="J176" s="192" t="str">
        <f aca="false">IF(OR(N($G176)=0,N($H176)=0),"",ROUND(N($G176)*N($H176)*IF(N($I176)=0,1,N($I176)),2))</f>
        <v/>
      </c>
      <c r="L176" s="192" t="str">
        <f aca="false">IF(TRIM($B176&amp;$C176)="","",IF(AND(N($J176)=0,N($K176)=0),"",ROUND(N($J176)+N($K176),2)))</f>
        <v/>
      </c>
      <c r="R176" s="192"/>
      <c r="S176" s="193" t="str">
        <f aca="false">IF(TRIM($B176&amp;$C176)="","",IF(N($N176)=0,"",MAX(0,MIN(N($N176)-N($P176),N($V176)))))</f>
        <v/>
      </c>
      <c r="T176" s="193" t="str">
        <f aca="false">IF(TRIM($B176&amp;$C176)="","",IF(N($P176)&lt;=N($N176),"",N($P176)-N($N176)))</f>
        <v/>
      </c>
      <c r="U176" s="193" t="str">
        <f aca="false">IF(OR(TRIM($B176&amp;$C176)="",$V176=""),"",MAX(0,N($V176))-N($S176))</f>
        <v/>
      </c>
      <c r="V176" s="193" t="str">
        <f aca="false">IF(TRIM($B176&amp;$C176)="","",IF(AND(N($L176)=0,N($P176)+N($Q176)+N($R176)=0),"",ROUND(N($L176)-N($P176)-N($Q176)-N($R176),2)))</f>
        <v/>
      </c>
      <c r="W176" s="194" t="str">
        <f aca="false">IF(TRIM($B176&amp;$C176)="","",IF(N($L176)=0,IF((N($P176)+N($Q176)+N($R176))=0,"—未填单价","未填单价，已收 "&amp;TEXT((N($P176)+N($Q176)+N($R176)),"#,##0.00")),IF(N($V176)&gt;0.005,"欠 "&amp;TEXT(N($V176),"#,##0.00")&amp;IF(N($S176)&gt;0,"（开票未到账 "&amp;TEXT(N($S176),"#,##0.00")&amp;"）","")&amp;IF(N($U176)&gt;0,"（未开票 "&amp;TEXT(N($U176),"#,##0.00")&amp;"）",""),IF(N($V176)&lt;-0.005,"多收 "&amp;TEXT(-N($V176),"#,##0.00"),"✔ 已结清")))&amp;IF(N($T176)&gt;0,"｜到账未开票 "&amp;TEXT(N($T176),"#,##0.00")&amp;"，待补票","")&amp;IF(N($Q176)&gt;0,"｜收现 "&amp;TEXT(N($Q176),"#,##0.00"),"")&amp;IF(N($R176)&gt;0,"｜收款不开票 "&amp;TEXT(N($R176),"#,##0.00"),""))</f>
        <v/>
      </c>
      <c r="X176" s="195"/>
      <c r="AB176" s="192" t="str">
        <f aca="false">IF(OR(N($N176)=0,N($AA176)=0),"",ROUND(N($N176)/(1+N($AA176))*N($AA176),2))</f>
        <v/>
      </c>
      <c r="AC176" s="195"/>
      <c r="AD176" s="188"/>
      <c r="AE176" s="197" t="str">
        <f aca="false">IF($AM176="","",IF($AM176=1,IF($AN176&gt;=1,"一次性·已到收款期","一次性·未到期"),$AD176&amp;" 第"&amp;$AN176&amp;"/"&amp;$AM176&amp;"期"))</f>
        <v/>
      </c>
      <c r="AF176" s="193" t="str">
        <f aca="false">IF(OR($AM176="",N($L176)=0),"",ROUND(N($J176)*$AN176/$AM176,2)+N($K176))</f>
        <v/>
      </c>
      <c r="AG176" s="193" t="str">
        <f aca="false">IF($AF176="","",MAX(0,ROUND($AF176-(N($P176)+N($Q176)+N($R176)),2)))</f>
        <v/>
      </c>
      <c r="AH176" s="193" t="str">
        <f aca="false">IF(OR(TRIM($B176&amp;$C176)="",NOT(ISNUMBER($D176))),"",SUMIFS($V$3:$V$1001,$AJ$3:$AJ$1001,$AJ176,$D$3:$D$1001,"&lt;"&amp;$D176))</f>
        <v/>
      </c>
      <c r="AI176" s="193" t="str">
        <f aca="false">IF(TRIM($B176&amp;$C176)="","",SUMIFS($V$3:$V$1001,$AJ$3:$AJ$1001,$AJ176))</f>
        <v/>
      </c>
      <c r="AJ176" s="197" t="str">
        <f aca="false">IF(TRIM($B176&amp;$C176)="","",TRIM($B176)&amp;"｜"&amp;TRIM($C176))</f>
        <v/>
      </c>
      <c r="AK176" s="193" t="str">
        <f aca="false">IF(TRIM($B176&amp;$C176)="","",MIN(N($N176),N($P176)))</f>
        <v/>
      </c>
      <c r="AL176" s="198" t="str">
        <f aca="false">IF(ISNUMBER($D176),YEAR($D176),"")</f>
        <v/>
      </c>
      <c r="AM176" s="198" t="str">
        <f aca="false">IF(OR(TRIM($B176&amp;$C176)="",NOT(ISNUMBER($D176)),NOT(ISNUMBER($E176))),"",IF($E176&lt;$D176,"",IF(IF($AD176="半年付",2,IF($AD176="季度付",4,IF($AD176="月付",12,IF($AD176="半月付",24,1))))=1,1,MAX(1,ROUND(($E176-$D176+1)/365*IF($AD176="半年付",2,IF($AD176="季度付",4,IF($AD176="月付",12,IF($AD176="半月付",24,1)))),0)))))</f>
        <v/>
      </c>
      <c r="AN176" s="198" t="str">
        <f aca="true">IF($AM176="","",MIN($AM176,MAX(0,INT((TODAY()-付款宽限天数-$D176)/(($E176-$D176+1)/$AM176))+1)))</f>
        <v/>
      </c>
    </row>
    <row r="177" customFormat="false" ht="24" hidden="false" customHeight="false" outlineLevel="0" collapsed="false">
      <c r="F177" s="188" t="str">
        <f aca="true">IF(TRIM($B177&amp;$C177)="","",IF(OR(ISNUMBER(SEARCH("未",$A177)),ISNUMBER(SEARCH("送出",$A177)),AND(TRIM($A177)="",NOT(ISNUMBER($D177)),N($G177)=0)),"【合同未回】","")&amp;IF(NOT(ISNUMBER($E177)),IF(OR(ISNUMBER(SEARCH("未",$A177)),ISNUMBER(SEARCH("送出",$A177)),AND(TRIM($A177)="",NOT(ISNUMBER($D177)),N($G177)=0)),"","【未填合同期】"),IF($E177&lt;TODAY(),"【已到期】",IF($E177-TODAY()&lt;=提醒天数,"【即将到期，剩余"&amp;($E177-TODAY())&amp;"天】","【正常】")))&amp;IF(OR($AC177="安装免保",$AC177="技术免保",$AC177="质保期内"),"【"&amp;$AC177&amp;"】",""))</f>
        <v/>
      </c>
      <c r="J177" s="192" t="str">
        <f aca="false">IF(OR(N($G177)=0,N($H177)=0),"",ROUND(N($G177)*N($H177)*IF(N($I177)=0,1,N($I177)),2))</f>
        <v/>
      </c>
      <c r="L177" s="192" t="str">
        <f aca="false">IF(TRIM($B177&amp;$C177)="","",IF(AND(N($J177)=0,N($K177)=0),"",ROUND(N($J177)+N($K177),2)))</f>
        <v/>
      </c>
      <c r="R177" s="192"/>
      <c r="S177" s="193" t="str">
        <f aca="false">IF(TRIM($B177&amp;$C177)="","",IF(N($N177)=0,"",MAX(0,MIN(N($N177)-N($P177),N($V177)))))</f>
        <v/>
      </c>
      <c r="T177" s="193" t="str">
        <f aca="false">IF(TRIM($B177&amp;$C177)="","",IF(N($P177)&lt;=N($N177),"",N($P177)-N($N177)))</f>
        <v/>
      </c>
      <c r="U177" s="193" t="str">
        <f aca="false">IF(OR(TRIM($B177&amp;$C177)="",$V177=""),"",MAX(0,N($V177))-N($S177))</f>
        <v/>
      </c>
      <c r="V177" s="193" t="str">
        <f aca="false">IF(TRIM($B177&amp;$C177)="","",IF(AND(N($L177)=0,N($P177)+N($Q177)+N($R177)=0),"",ROUND(N($L177)-N($P177)-N($Q177)-N($R177),2)))</f>
        <v/>
      </c>
      <c r="W177" s="194" t="str">
        <f aca="false">IF(TRIM($B177&amp;$C177)="","",IF(N($L177)=0,IF((N($P177)+N($Q177)+N($R177))=0,"—未填单价","未填单价，已收 "&amp;TEXT((N($P177)+N($Q177)+N($R177)),"#,##0.00")),IF(N($V177)&gt;0.005,"欠 "&amp;TEXT(N($V177),"#,##0.00")&amp;IF(N($S177)&gt;0,"（开票未到账 "&amp;TEXT(N($S177),"#,##0.00")&amp;"）","")&amp;IF(N($U177)&gt;0,"（未开票 "&amp;TEXT(N($U177),"#,##0.00")&amp;"）",""),IF(N($V177)&lt;-0.005,"多收 "&amp;TEXT(-N($V177),"#,##0.00"),"✔ 已结清")))&amp;IF(N($T177)&gt;0,"｜到账未开票 "&amp;TEXT(N($T177),"#,##0.00")&amp;"，待补票","")&amp;IF(N($Q177)&gt;0,"｜收现 "&amp;TEXT(N($Q177),"#,##0.00"),"")&amp;IF(N($R177)&gt;0,"｜收款不开票 "&amp;TEXT(N($R177),"#,##0.00"),""))</f>
        <v/>
      </c>
      <c r="X177" s="195"/>
      <c r="AB177" s="192" t="str">
        <f aca="false">IF(OR(N($N177)=0,N($AA177)=0),"",ROUND(N($N177)/(1+N($AA177))*N($AA177),2))</f>
        <v/>
      </c>
      <c r="AC177" s="195"/>
      <c r="AD177" s="188"/>
      <c r="AE177" s="197" t="str">
        <f aca="false">IF($AM177="","",IF($AM177=1,IF($AN177&gt;=1,"一次性·已到收款期","一次性·未到期"),$AD177&amp;" 第"&amp;$AN177&amp;"/"&amp;$AM177&amp;"期"))</f>
        <v/>
      </c>
      <c r="AF177" s="193" t="str">
        <f aca="false">IF(OR($AM177="",N($L177)=0),"",ROUND(N($J177)*$AN177/$AM177,2)+N($K177))</f>
        <v/>
      </c>
      <c r="AG177" s="193" t="str">
        <f aca="false">IF($AF177="","",MAX(0,ROUND($AF177-(N($P177)+N($Q177)+N($R177)),2)))</f>
        <v/>
      </c>
      <c r="AH177" s="193" t="str">
        <f aca="false">IF(OR(TRIM($B177&amp;$C177)="",NOT(ISNUMBER($D177))),"",SUMIFS($V$3:$V$1001,$AJ$3:$AJ$1001,$AJ177,$D$3:$D$1001,"&lt;"&amp;$D177))</f>
        <v/>
      </c>
      <c r="AI177" s="193" t="str">
        <f aca="false">IF(TRIM($B177&amp;$C177)="","",SUMIFS($V$3:$V$1001,$AJ$3:$AJ$1001,$AJ177))</f>
        <v/>
      </c>
      <c r="AJ177" s="197" t="str">
        <f aca="false">IF(TRIM($B177&amp;$C177)="","",TRIM($B177)&amp;"｜"&amp;TRIM($C177))</f>
        <v/>
      </c>
      <c r="AK177" s="193" t="str">
        <f aca="false">IF(TRIM($B177&amp;$C177)="","",MIN(N($N177),N($P177)))</f>
        <v/>
      </c>
      <c r="AL177" s="198" t="str">
        <f aca="false">IF(ISNUMBER($D177),YEAR($D177),"")</f>
        <v/>
      </c>
      <c r="AM177" s="198" t="str">
        <f aca="false">IF(OR(TRIM($B177&amp;$C177)="",NOT(ISNUMBER($D177)),NOT(ISNUMBER($E177))),"",IF($E177&lt;$D177,"",IF(IF($AD177="半年付",2,IF($AD177="季度付",4,IF($AD177="月付",12,IF($AD177="半月付",24,1))))=1,1,MAX(1,ROUND(($E177-$D177+1)/365*IF($AD177="半年付",2,IF($AD177="季度付",4,IF($AD177="月付",12,IF($AD177="半月付",24,1)))),0)))))</f>
        <v/>
      </c>
      <c r="AN177" s="198" t="str">
        <f aca="true">IF($AM177="","",MIN($AM177,MAX(0,INT((TODAY()-付款宽限天数-$D177)/(($E177-$D177+1)/$AM177))+1)))</f>
        <v/>
      </c>
    </row>
    <row r="178" customFormat="false" ht="24" hidden="false" customHeight="false" outlineLevel="0" collapsed="false">
      <c r="F178" s="188" t="str">
        <f aca="true">IF(TRIM($B178&amp;$C178)="","",IF(OR(ISNUMBER(SEARCH("未",$A178)),ISNUMBER(SEARCH("送出",$A178)),AND(TRIM($A178)="",NOT(ISNUMBER($D178)),N($G178)=0)),"【合同未回】","")&amp;IF(NOT(ISNUMBER($E178)),IF(OR(ISNUMBER(SEARCH("未",$A178)),ISNUMBER(SEARCH("送出",$A178)),AND(TRIM($A178)="",NOT(ISNUMBER($D178)),N($G178)=0)),"","【未填合同期】"),IF($E178&lt;TODAY(),"【已到期】",IF($E178-TODAY()&lt;=提醒天数,"【即将到期，剩余"&amp;($E178-TODAY())&amp;"天】","【正常】")))&amp;IF(OR($AC178="安装免保",$AC178="技术免保",$AC178="质保期内"),"【"&amp;$AC178&amp;"】",""))</f>
        <v/>
      </c>
      <c r="J178" s="192" t="str">
        <f aca="false">IF(OR(N($G178)=0,N($H178)=0),"",ROUND(N($G178)*N($H178)*IF(N($I178)=0,1,N($I178)),2))</f>
        <v/>
      </c>
      <c r="L178" s="192" t="str">
        <f aca="false">IF(TRIM($B178&amp;$C178)="","",IF(AND(N($J178)=0,N($K178)=0),"",ROUND(N($J178)+N($K178),2)))</f>
        <v/>
      </c>
      <c r="R178" s="192"/>
      <c r="S178" s="193" t="str">
        <f aca="false">IF(TRIM($B178&amp;$C178)="","",IF(N($N178)=0,"",MAX(0,MIN(N($N178)-N($P178),N($V178)))))</f>
        <v/>
      </c>
      <c r="T178" s="193" t="str">
        <f aca="false">IF(TRIM($B178&amp;$C178)="","",IF(N($P178)&lt;=N($N178),"",N($P178)-N($N178)))</f>
        <v/>
      </c>
      <c r="U178" s="193" t="str">
        <f aca="false">IF(OR(TRIM($B178&amp;$C178)="",$V178=""),"",MAX(0,N($V178))-N($S178))</f>
        <v/>
      </c>
      <c r="V178" s="193" t="str">
        <f aca="false">IF(TRIM($B178&amp;$C178)="","",IF(AND(N($L178)=0,N($P178)+N($Q178)+N($R178)=0),"",ROUND(N($L178)-N($P178)-N($Q178)-N($R178),2)))</f>
        <v/>
      </c>
      <c r="W178" s="194" t="str">
        <f aca="false">IF(TRIM($B178&amp;$C178)="","",IF(N($L178)=0,IF((N($P178)+N($Q178)+N($R178))=0,"—未填单价","未填单价，已收 "&amp;TEXT((N($P178)+N($Q178)+N($R178)),"#,##0.00")),IF(N($V178)&gt;0.005,"欠 "&amp;TEXT(N($V178),"#,##0.00")&amp;IF(N($S178)&gt;0,"（开票未到账 "&amp;TEXT(N($S178),"#,##0.00")&amp;"）","")&amp;IF(N($U178)&gt;0,"（未开票 "&amp;TEXT(N($U178),"#,##0.00")&amp;"）",""),IF(N($V178)&lt;-0.005,"多收 "&amp;TEXT(-N($V178),"#,##0.00"),"✔ 已结清")))&amp;IF(N($T178)&gt;0,"｜到账未开票 "&amp;TEXT(N($T178),"#,##0.00")&amp;"，待补票","")&amp;IF(N($Q178)&gt;0,"｜收现 "&amp;TEXT(N($Q178),"#,##0.00"),"")&amp;IF(N($R178)&gt;0,"｜收款不开票 "&amp;TEXT(N($R178),"#,##0.00"),""))</f>
        <v/>
      </c>
      <c r="X178" s="195"/>
      <c r="AB178" s="192" t="str">
        <f aca="false">IF(OR(N($N178)=0,N($AA178)=0),"",ROUND(N($N178)/(1+N($AA178))*N($AA178),2))</f>
        <v/>
      </c>
      <c r="AC178" s="195"/>
      <c r="AD178" s="188"/>
      <c r="AE178" s="197" t="str">
        <f aca="false">IF($AM178="","",IF($AM178=1,IF($AN178&gt;=1,"一次性·已到收款期","一次性·未到期"),$AD178&amp;" 第"&amp;$AN178&amp;"/"&amp;$AM178&amp;"期"))</f>
        <v/>
      </c>
      <c r="AF178" s="193" t="str">
        <f aca="false">IF(OR($AM178="",N($L178)=0),"",ROUND(N($J178)*$AN178/$AM178,2)+N($K178))</f>
        <v/>
      </c>
      <c r="AG178" s="193" t="str">
        <f aca="false">IF($AF178="","",MAX(0,ROUND($AF178-(N($P178)+N($Q178)+N($R178)),2)))</f>
        <v/>
      </c>
      <c r="AH178" s="193" t="str">
        <f aca="false">IF(OR(TRIM($B178&amp;$C178)="",NOT(ISNUMBER($D178))),"",SUMIFS($V$3:$V$1001,$AJ$3:$AJ$1001,$AJ178,$D$3:$D$1001,"&lt;"&amp;$D178))</f>
        <v/>
      </c>
      <c r="AI178" s="193" t="str">
        <f aca="false">IF(TRIM($B178&amp;$C178)="","",SUMIFS($V$3:$V$1001,$AJ$3:$AJ$1001,$AJ178))</f>
        <v/>
      </c>
      <c r="AJ178" s="197" t="str">
        <f aca="false">IF(TRIM($B178&amp;$C178)="","",TRIM($B178)&amp;"｜"&amp;TRIM($C178))</f>
        <v/>
      </c>
      <c r="AK178" s="193" t="str">
        <f aca="false">IF(TRIM($B178&amp;$C178)="","",MIN(N($N178),N($P178)))</f>
        <v/>
      </c>
      <c r="AL178" s="198" t="str">
        <f aca="false">IF(ISNUMBER($D178),YEAR($D178),"")</f>
        <v/>
      </c>
      <c r="AM178" s="198" t="str">
        <f aca="false">IF(OR(TRIM($B178&amp;$C178)="",NOT(ISNUMBER($D178)),NOT(ISNUMBER($E178))),"",IF($E178&lt;$D178,"",IF(IF($AD178="半年付",2,IF($AD178="季度付",4,IF($AD178="月付",12,IF($AD178="半月付",24,1))))=1,1,MAX(1,ROUND(($E178-$D178+1)/365*IF($AD178="半年付",2,IF($AD178="季度付",4,IF($AD178="月付",12,IF($AD178="半月付",24,1)))),0)))))</f>
        <v/>
      </c>
      <c r="AN178" s="198" t="str">
        <f aca="true">IF($AM178="","",MIN($AM178,MAX(0,INT((TODAY()-付款宽限天数-$D178)/(($E178-$D178+1)/$AM178))+1)))</f>
        <v/>
      </c>
    </row>
    <row r="179" customFormat="false" ht="24" hidden="false" customHeight="false" outlineLevel="0" collapsed="false">
      <c r="F179" s="188" t="str">
        <f aca="true">IF(TRIM($B179&amp;$C179)="","",IF(OR(ISNUMBER(SEARCH("未",$A179)),ISNUMBER(SEARCH("送出",$A179)),AND(TRIM($A179)="",NOT(ISNUMBER($D179)),N($G179)=0)),"【合同未回】","")&amp;IF(NOT(ISNUMBER($E179)),IF(OR(ISNUMBER(SEARCH("未",$A179)),ISNUMBER(SEARCH("送出",$A179)),AND(TRIM($A179)="",NOT(ISNUMBER($D179)),N($G179)=0)),"","【未填合同期】"),IF($E179&lt;TODAY(),"【已到期】",IF($E179-TODAY()&lt;=提醒天数,"【即将到期，剩余"&amp;($E179-TODAY())&amp;"天】","【正常】")))&amp;IF(OR($AC179="安装免保",$AC179="技术免保",$AC179="质保期内"),"【"&amp;$AC179&amp;"】",""))</f>
        <v/>
      </c>
      <c r="J179" s="192" t="str">
        <f aca="false">IF(OR(N($G179)=0,N($H179)=0),"",ROUND(N($G179)*N($H179)*IF(N($I179)=0,1,N($I179)),2))</f>
        <v/>
      </c>
      <c r="L179" s="192" t="str">
        <f aca="false">IF(TRIM($B179&amp;$C179)="","",IF(AND(N($J179)=0,N($K179)=0),"",ROUND(N($J179)+N($K179),2)))</f>
        <v/>
      </c>
      <c r="R179" s="192"/>
      <c r="S179" s="193" t="str">
        <f aca="false">IF(TRIM($B179&amp;$C179)="","",IF(N($N179)=0,"",MAX(0,MIN(N($N179)-N($P179),N($V179)))))</f>
        <v/>
      </c>
      <c r="T179" s="193" t="str">
        <f aca="false">IF(TRIM($B179&amp;$C179)="","",IF(N($P179)&lt;=N($N179),"",N($P179)-N($N179)))</f>
        <v/>
      </c>
      <c r="U179" s="193" t="str">
        <f aca="false">IF(OR(TRIM($B179&amp;$C179)="",$V179=""),"",MAX(0,N($V179))-N($S179))</f>
        <v/>
      </c>
      <c r="V179" s="193" t="str">
        <f aca="false">IF(TRIM($B179&amp;$C179)="","",IF(AND(N($L179)=0,N($P179)+N($Q179)+N($R179)=0),"",ROUND(N($L179)-N($P179)-N($Q179)-N($R179),2)))</f>
        <v/>
      </c>
      <c r="W179" s="194" t="str">
        <f aca="false">IF(TRIM($B179&amp;$C179)="","",IF(N($L179)=0,IF((N($P179)+N($Q179)+N($R179))=0,"—未填单价","未填单价，已收 "&amp;TEXT((N($P179)+N($Q179)+N($R179)),"#,##0.00")),IF(N($V179)&gt;0.005,"欠 "&amp;TEXT(N($V179),"#,##0.00")&amp;IF(N($S179)&gt;0,"（开票未到账 "&amp;TEXT(N($S179),"#,##0.00")&amp;"）","")&amp;IF(N($U179)&gt;0,"（未开票 "&amp;TEXT(N($U179),"#,##0.00")&amp;"）",""),IF(N($V179)&lt;-0.005,"多收 "&amp;TEXT(-N($V179),"#,##0.00"),"✔ 已结清")))&amp;IF(N($T179)&gt;0,"｜到账未开票 "&amp;TEXT(N($T179),"#,##0.00")&amp;"，待补票","")&amp;IF(N($Q179)&gt;0,"｜收现 "&amp;TEXT(N($Q179),"#,##0.00"),"")&amp;IF(N($R179)&gt;0,"｜收款不开票 "&amp;TEXT(N($R179),"#,##0.00"),""))</f>
        <v/>
      </c>
      <c r="X179" s="195"/>
      <c r="AB179" s="192" t="str">
        <f aca="false">IF(OR(N($N179)=0,N($AA179)=0),"",ROUND(N($N179)/(1+N($AA179))*N($AA179),2))</f>
        <v/>
      </c>
      <c r="AC179" s="195"/>
      <c r="AD179" s="188"/>
      <c r="AE179" s="197" t="str">
        <f aca="false">IF($AM179="","",IF($AM179=1,IF($AN179&gt;=1,"一次性·已到收款期","一次性·未到期"),$AD179&amp;" 第"&amp;$AN179&amp;"/"&amp;$AM179&amp;"期"))</f>
        <v/>
      </c>
      <c r="AF179" s="193" t="str">
        <f aca="false">IF(OR($AM179="",N($L179)=0),"",ROUND(N($J179)*$AN179/$AM179,2)+N($K179))</f>
        <v/>
      </c>
      <c r="AG179" s="193" t="str">
        <f aca="false">IF($AF179="","",MAX(0,ROUND($AF179-(N($P179)+N($Q179)+N($R179)),2)))</f>
        <v/>
      </c>
      <c r="AH179" s="193" t="str">
        <f aca="false">IF(OR(TRIM($B179&amp;$C179)="",NOT(ISNUMBER($D179))),"",SUMIFS($V$3:$V$1001,$AJ$3:$AJ$1001,$AJ179,$D$3:$D$1001,"&lt;"&amp;$D179))</f>
        <v/>
      </c>
      <c r="AI179" s="193" t="str">
        <f aca="false">IF(TRIM($B179&amp;$C179)="","",SUMIFS($V$3:$V$1001,$AJ$3:$AJ$1001,$AJ179))</f>
        <v/>
      </c>
      <c r="AJ179" s="197" t="str">
        <f aca="false">IF(TRIM($B179&amp;$C179)="","",TRIM($B179)&amp;"｜"&amp;TRIM($C179))</f>
        <v/>
      </c>
      <c r="AK179" s="193" t="str">
        <f aca="false">IF(TRIM($B179&amp;$C179)="","",MIN(N($N179),N($P179)))</f>
        <v/>
      </c>
      <c r="AL179" s="198" t="str">
        <f aca="false">IF(ISNUMBER($D179),YEAR($D179),"")</f>
        <v/>
      </c>
      <c r="AM179" s="198" t="str">
        <f aca="false">IF(OR(TRIM($B179&amp;$C179)="",NOT(ISNUMBER($D179)),NOT(ISNUMBER($E179))),"",IF($E179&lt;$D179,"",IF(IF($AD179="半年付",2,IF($AD179="季度付",4,IF($AD179="月付",12,IF($AD179="半月付",24,1))))=1,1,MAX(1,ROUND(($E179-$D179+1)/365*IF($AD179="半年付",2,IF($AD179="季度付",4,IF($AD179="月付",12,IF($AD179="半月付",24,1)))),0)))))</f>
        <v/>
      </c>
      <c r="AN179" s="198" t="str">
        <f aca="true">IF($AM179="","",MIN($AM179,MAX(0,INT((TODAY()-付款宽限天数-$D179)/(($E179-$D179+1)/$AM179))+1)))</f>
        <v/>
      </c>
    </row>
    <row r="180" customFormat="false" ht="24" hidden="false" customHeight="false" outlineLevel="0" collapsed="false">
      <c r="F180" s="188" t="str">
        <f aca="true">IF(TRIM($B180&amp;$C180)="","",IF(OR(ISNUMBER(SEARCH("未",$A180)),ISNUMBER(SEARCH("送出",$A180)),AND(TRIM($A180)="",NOT(ISNUMBER($D180)),N($G180)=0)),"【合同未回】","")&amp;IF(NOT(ISNUMBER($E180)),IF(OR(ISNUMBER(SEARCH("未",$A180)),ISNUMBER(SEARCH("送出",$A180)),AND(TRIM($A180)="",NOT(ISNUMBER($D180)),N($G180)=0)),"","【未填合同期】"),IF($E180&lt;TODAY(),"【已到期】",IF($E180-TODAY()&lt;=提醒天数,"【即将到期，剩余"&amp;($E180-TODAY())&amp;"天】","【正常】")))&amp;IF(OR($AC180="安装免保",$AC180="技术免保",$AC180="质保期内"),"【"&amp;$AC180&amp;"】",""))</f>
        <v/>
      </c>
      <c r="J180" s="192" t="str">
        <f aca="false">IF(OR(N($G180)=0,N($H180)=0),"",ROUND(N($G180)*N($H180)*IF(N($I180)=0,1,N($I180)),2))</f>
        <v/>
      </c>
      <c r="L180" s="192" t="str">
        <f aca="false">IF(TRIM($B180&amp;$C180)="","",IF(AND(N($J180)=0,N($K180)=0),"",ROUND(N($J180)+N($K180),2)))</f>
        <v/>
      </c>
      <c r="R180" s="192"/>
      <c r="S180" s="193" t="str">
        <f aca="false">IF(TRIM($B180&amp;$C180)="","",IF(N($N180)=0,"",MAX(0,MIN(N($N180)-N($P180),N($V180)))))</f>
        <v/>
      </c>
      <c r="T180" s="193" t="str">
        <f aca="false">IF(TRIM($B180&amp;$C180)="","",IF(N($P180)&lt;=N($N180),"",N($P180)-N($N180)))</f>
        <v/>
      </c>
      <c r="U180" s="193" t="str">
        <f aca="false">IF(OR(TRIM($B180&amp;$C180)="",$V180=""),"",MAX(0,N($V180))-N($S180))</f>
        <v/>
      </c>
      <c r="V180" s="193" t="str">
        <f aca="false">IF(TRIM($B180&amp;$C180)="","",IF(AND(N($L180)=0,N($P180)+N($Q180)+N($R180)=0),"",ROUND(N($L180)-N($P180)-N($Q180)-N($R180),2)))</f>
        <v/>
      </c>
      <c r="W180" s="194" t="str">
        <f aca="false">IF(TRIM($B180&amp;$C180)="","",IF(N($L180)=0,IF((N($P180)+N($Q180)+N($R180))=0,"—未填单价","未填单价，已收 "&amp;TEXT((N($P180)+N($Q180)+N($R180)),"#,##0.00")),IF(N($V180)&gt;0.005,"欠 "&amp;TEXT(N($V180),"#,##0.00")&amp;IF(N($S180)&gt;0,"（开票未到账 "&amp;TEXT(N($S180),"#,##0.00")&amp;"）","")&amp;IF(N($U180)&gt;0,"（未开票 "&amp;TEXT(N($U180),"#,##0.00")&amp;"）",""),IF(N($V180)&lt;-0.005,"多收 "&amp;TEXT(-N($V180),"#,##0.00"),"✔ 已结清")))&amp;IF(N($T180)&gt;0,"｜到账未开票 "&amp;TEXT(N($T180),"#,##0.00")&amp;"，待补票","")&amp;IF(N($Q180)&gt;0,"｜收现 "&amp;TEXT(N($Q180),"#,##0.00"),"")&amp;IF(N($R180)&gt;0,"｜收款不开票 "&amp;TEXT(N($R180),"#,##0.00"),""))</f>
        <v/>
      </c>
      <c r="X180" s="195"/>
      <c r="AB180" s="192" t="str">
        <f aca="false">IF(OR(N($N180)=0,N($AA180)=0),"",ROUND(N($N180)/(1+N($AA180))*N($AA180),2))</f>
        <v/>
      </c>
      <c r="AC180" s="195"/>
      <c r="AD180" s="188"/>
      <c r="AE180" s="197" t="str">
        <f aca="false">IF($AM180="","",IF($AM180=1,IF($AN180&gt;=1,"一次性·已到收款期","一次性·未到期"),$AD180&amp;" 第"&amp;$AN180&amp;"/"&amp;$AM180&amp;"期"))</f>
        <v/>
      </c>
      <c r="AF180" s="193" t="str">
        <f aca="false">IF(OR($AM180="",N($L180)=0),"",ROUND(N($J180)*$AN180/$AM180,2)+N($K180))</f>
        <v/>
      </c>
      <c r="AG180" s="193" t="str">
        <f aca="false">IF($AF180="","",MAX(0,ROUND($AF180-(N($P180)+N($Q180)+N($R180)),2)))</f>
        <v/>
      </c>
      <c r="AH180" s="193" t="str">
        <f aca="false">IF(OR(TRIM($B180&amp;$C180)="",NOT(ISNUMBER($D180))),"",SUMIFS($V$3:$V$1001,$AJ$3:$AJ$1001,$AJ180,$D$3:$D$1001,"&lt;"&amp;$D180))</f>
        <v/>
      </c>
      <c r="AI180" s="193" t="str">
        <f aca="false">IF(TRIM($B180&amp;$C180)="","",SUMIFS($V$3:$V$1001,$AJ$3:$AJ$1001,$AJ180))</f>
        <v/>
      </c>
      <c r="AJ180" s="197" t="str">
        <f aca="false">IF(TRIM($B180&amp;$C180)="","",TRIM($B180)&amp;"｜"&amp;TRIM($C180))</f>
        <v/>
      </c>
      <c r="AK180" s="193" t="str">
        <f aca="false">IF(TRIM($B180&amp;$C180)="","",MIN(N($N180),N($P180)))</f>
        <v/>
      </c>
      <c r="AL180" s="198" t="str">
        <f aca="false">IF(ISNUMBER($D180),YEAR($D180),"")</f>
        <v/>
      </c>
      <c r="AM180" s="198" t="str">
        <f aca="false">IF(OR(TRIM($B180&amp;$C180)="",NOT(ISNUMBER($D180)),NOT(ISNUMBER($E180))),"",IF($E180&lt;$D180,"",IF(IF($AD180="半年付",2,IF($AD180="季度付",4,IF($AD180="月付",12,IF($AD180="半月付",24,1))))=1,1,MAX(1,ROUND(($E180-$D180+1)/365*IF($AD180="半年付",2,IF($AD180="季度付",4,IF($AD180="月付",12,IF($AD180="半月付",24,1)))),0)))))</f>
        <v/>
      </c>
      <c r="AN180" s="198" t="str">
        <f aca="true">IF($AM180="","",MIN($AM180,MAX(0,INT((TODAY()-付款宽限天数-$D180)/(($E180-$D180+1)/$AM180))+1)))</f>
        <v/>
      </c>
    </row>
    <row r="181" customFormat="false" ht="24" hidden="false" customHeight="false" outlineLevel="0" collapsed="false">
      <c r="F181" s="188" t="str">
        <f aca="true">IF(TRIM($B181&amp;$C181)="","",IF(OR(ISNUMBER(SEARCH("未",$A181)),ISNUMBER(SEARCH("送出",$A181)),AND(TRIM($A181)="",NOT(ISNUMBER($D181)),N($G181)=0)),"【合同未回】","")&amp;IF(NOT(ISNUMBER($E181)),IF(OR(ISNUMBER(SEARCH("未",$A181)),ISNUMBER(SEARCH("送出",$A181)),AND(TRIM($A181)="",NOT(ISNUMBER($D181)),N($G181)=0)),"","【未填合同期】"),IF($E181&lt;TODAY(),"【已到期】",IF($E181-TODAY()&lt;=提醒天数,"【即将到期，剩余"&amp;($E181-TODAY())&amp;"天】","【正常】")))&amp;IF(OR($AC181="安装免保",$AC181="技术免保",$AC181="质保期内"),"【"&amp;$AC181&amp;"】",""))</f>
        <v/>
      </c>
      <c r="J181" s="192" t="str">
        <f aca="false">IF(OR(N($G181)=0,N($H181)=0),"",ROUND(N($G181)*N($H181)*IF(N($I181)=0,1,N($I181)),2))</f>
        <v/>
      </c>
      <c r="L181" s="192" t="str">
        <f aca="false">IF(TRIM($B181&amp;$C181)="","",IF(AND(N($J181)=0,N($K181)=0),"",ROUND(N($J181)+N($K181),2)))</f>
        <v/>
      </c>
      <c r="R181" s="192"/>
      <c r="S181" s="193" t="str">
        <f aca="false">IF(TRIM($B181&amp;$C181)="","",IF(N($N181)=0,"",MAX(0,MIN(N($N181)-N($P181),N($V181)))))</f>
        <v/>
      </c>
      <c r="T181" s="193" t="str">
        <f aca="false">IF(TRIM($B181&amp;$C181)="","",IF(N($P181)&lt;=N($N181),"",N($P181)-N($N181)))</f>
        <v/>
      </c>
      <c r="U181" s="193" t="str">
        <f aca="false">IF(OR(TRIM($B181&amp;$C181)="",$V181=""),"",MAX(0,N($V181))-N($S181))</f>
        <v/>
      </c>
      <c r="V181" s="193" t="str">
        <f aca="false">IF(TRIM($B181&amp;$C181)="","",IF(AND(N($L181)=0,N($P181)+N($Q181)+N($R181)=0),"",ROUND(N($L181)-N($P181)-N($Q181)-N($R181),2)))</f>
        <v/>
      </c>
      <c r="W181" s="194" t="str">
        <f aca="false">IF(TRIM($B181&amp;$C181)="","",IF(N($L181)=0,IF((N($P181)+N($Q181)+N($R181))=0,"—未填单价","未填单价，已收 "&amp;TEXT((N($P181)+N($Q181)+N($R181)),"#,##0.00")),IF(N($V181)&gt;0.005,"欠 "&amp;TEXT(N($V181),"#,##0.00")&amp;IF(N($S181)&gt;0,"（开票未到账 "&amp;TEXT(N($S181),"#,##0.00")&amp;"）","")&amp;IF(N($U181)&gt;0,"（未开票 "&amp;TEXT(N($U181),"#,##0.00")&amp;"）",""),IF(N($V181)&lt;-0.005,"多收 "&amp;TEXT(-N($V181),"#,##0.00"),"✔ 已结清")))&amp;IF(N($T181)&gt;0,"｜到账未开票 "&amp;TEXT(N($T181),"#,##0.00")&amp;"，待补票","")&amp;IF(N($Q181)&gt;0,"｜收现 "&amp;TEXT(N($Q181),"#,##0.00"),"")&amp;IF(N($R181)&gt;0,"｜收款不开票 "&amp;TEXT(N($R181),"#,##0.00"),""))</f>
        <v/>
      </c>
      <c r="X181" s="195"/>
      <c r="AB181" s="192" t="str">
        <f aca="false">IF(OR(N($N181)=0,N($AA181)=0),"",ROUND(N($N181)/(1+N($AA181))*N($AA181),2))</f>
        <v/>
      </c>
      <c r="AC181" s="195"/>
      <c r="AD181" s="188"/>
      <c r="AE181" s="197" t="str">
        <f aca="false">IF($AM181="","",IF($AM181=1,IF($AN181&gt;=1,"一次性·已到收款期","一次性·未到期"),$AD181&amp;" 第"&amp;$AN181&amp;"/"&amp;$AM181&amp;"期"))</f>
        <v/>
      </c>
      <c r="AF181" s="193" t="str">
        <f aca="false">IF(OR($AM181="",N($L181)=0),"",ROUND(N($J181)*$AN181/$AM181,2)+N($K181))</f>
        <v/>
      </c>
      <c r="AG181" s="193" t="str">
        <f aca="false">IF($AF181="","",MAX(0,ROUND($AF181-(N($P181)+N($Q181)+N($R181)),2)))</f>
        <v/>
      </c>
      <c r="AH181" s="193" t="str">
        <f aca="false">IF(OR(TRIM($B181&amp;$C181)="",NOT(ISNUMBER($D181))),"",SUMIFS($V$3:$V$1001,$AJ$3:$AJ$1001,$AJ181,$D$3:$D$1001,"&lt;"&amp;$D181))</f>
        <v/>
      </c>
      <c r="AI181" s="193" t="str">
        <f aca="false">IF(TRIM($B181&amp;$C181)="","",SUMIFS($V$3:$V$1001,$AJ$3:$AJ$1001,$AJ181))</f>
        <v/>
      </c>
      <c r="AJ181" s="197" t="str">
        <f aca="false">IF(TRIM($B181&amp;$C181)="","",TRIM($B181)&amp;"｜"&amp;TRIM($C181))</f>
        <v/>
      </c>
      <c r="AK181" s="193" t="str">
        <f aca="false">IF(TRIM($B181&amp;$C181)="","",MIN(N($N181),N($P181)))</f>
        <v/>
      </c>
      <c r="AL181" s="198" t="str">
        <f aca="false">IF(ISNUMBER($D181),YEAR($D181),"")</f>
        <v/>
      </c>
      <c r="AM181" s="198" t="str">
        <f aca="false">IF(OR(TRIM($B181&amp;$C181)="",NOT(ISNUMBER($D181)),NOT(ISNUMBER($E181))),"",IF($E181&lt;$D181,"",IF(IF($AD181="半年付",2,IF($AD181="季度付",4,IF($AD181="月付",12,IF($AD181="半月付",24,1))))=1,1,MAX(1,ROUND(($E181-$D181+1)/365*IF($AD181="半年付",2,IF($AD181="季度付",4,IF($AD181="月付",12,IF($AD181="半月付",24,1)))),0)))))</f>
        <v/>
      </c>
      <c r="AN181" s="198" t="str">
        <f aca="true">IF($AM181="","",MIN($AM181,MAX(0,INT((TODAY()-付款宽限天数-$D181)/(($E181-$D181+1)/$AM181))+1)))</f>
        <v/>
      </c>
    </row>
    <row r="182" customFormat="false" ht="24" hidden="false" customHeight="false" outlineLevel="0" collapsed="false">
      <c r="F182" s="188" t="str">
        <f aca="true">IF(TRIM($B182&amp;$C182)="","",IF(OR(ISNUMBER(SEARCH("未",$A182)),ISNUMBER(SEARCH("送出",$A182)),AND(TRIM($A182)="",NOT(ISNUMBER($D182)),N($G182)=0)),"【合同未回】","")&amp;IF(NOT(ISNUMBER($E182)),IF(OR(ISNUMBER(SEARCH("未",$A182)),ISNUMBER(SEARCH("送出",$A182)),AND(TRIM($A182)="",NOT(ISNUMBER($D182)),N($G182)=0)),"","【未填合同期】"),IF($E182&lt;TODAY(),"【已到期】",IF($E182-TODAY()&lt;=提醒天数,"【即将到期，剩余"&amp;($E182-TODAY())&amp;"天】","【正常】")))&amp;IF(OR($AC182="安装免保",$AC182="技术免保",$AC182="质保期内"),"【"&amp;$AC182&amp;"】",""))</f>
        <v/>
      </c>
      <c r="J182" s="192" t="str">
        <f aca="false">IF(OR(N($G182)=0,N($H182)=0),"",ROUND(N($G182)*N($H182)*IF(N($I182)=0,1,N($I182)),2))</f>
        <v/>
      </c>
      <c r="L182" s="192" t="str">
        <f aca="false">IF(TRIM($B182&amp;$C182)="","",IF(AND(N($J182)=0,N($K182)=0),"",ROUND(N($J182)+N($K182),2)))</f>
        <v/>
      </c>
      <c r="R182" s="192"/>
      <c r="S182" s="193" t="str">
        <f aca="false">IF(TRIM($B182&amp;$C182)="","",IF(N($N182)=0,"",MAX(0,MIN(N($N182)-N($P182),N($V182)))))</f>
        <v/>
      </c>
      <c r="T182" s="193" t="str">
        <f aca="false">IF(TRIM($B182&amp;$C182)="","",IF(N($P182)&lt;=N($N182),"",N($P182)-N($N182)))</f>
        <v/>
      </c>
      <c r="U182" s="193" t="str">
        <f aca="false">IF(OR(TRIM($B182&amp;$C182)="",$V182=""),"",MAX(0,N($V182))-N($S182))</f>
        <v/>
      </c>
      <c r="V182" s="193" t="str">
        <f aca="false">IF(TRIM($B182&amp;$C182)="","",IF(AND(N($L182)=0,N($P182)+N($Q182)+N($R182)=0),"",ROUND(N($L182)-N($P182)-N($Q182)-N($R182),2)))</f>
        <v/>
      </c>
      <c r="W182" s="194" t="str">
        <f aca="false">IF(TRIM($B182&amp;$C182)="","",IF(N($L182)=0,IF((N($P182)+N($Q182)+N($R182))=0,"—未填单价","未填单价，已收 "&amp;TEXT((N($P182)+N($Q182)+N($R182)),"#,##0.00")),IF(N($V182)&gt;0.005,"欠 "&amp;TEXT(N($V182),"#,##0.00")&amp;IF(N($S182)&gt;0,"（开票未到账 "&amp;TEXT(N($S182),"#,##0.00")&amp;"）","")&amp;IF(N($U182)&gt;0,"（未开票 "&amp;TEXT(N($U182),"#,##0.00")&amp;"）",""),IF(N($V182)&lt;-0.005,"多收 "&amp;TEXT(-N($V182),"#,##0.00"),"✔ 已结清")))&amp;IF(N($T182)&gt;0,"｜到账未开票 "&amp;TEXT(N($T182),"#,##0.00")&amp;"，待补票","")&amp;IF(N($Q182)&gt;0,"｜收现 "&amp;TEXT(N($Q182),"#,##0.00"),"")&amp;IF(N($R182)&gt;0,"｜收款不开票 "&amp;TEXT(N($R182),"#,##0.00"),""))</f>
        <v/>
      </c>
      <c r="X182" s="195"/>
      <c r="AB182" s="192" t="str">
        <f aca="false">IF(OR(N($N182)=0,N($AA182)=0),"",ROUND(N($N182)/(1+N($AA182))*N($AA182),2))</f>
        <v/>
      </c>
      <c r="AC182" s="195"/>
      <c r="AD182" s="188"/>
      <c r="AE182" s="197" t="str">
        <f aca="false">IF($AM182="","",IF($AM182=1,IF($AN182&gt;=1,"一次性·已到收款期","一次性·未到期"),$AD182&amp;" 第"&amp;$AN182&amp;"/"&amp;$AM182&amp;"期"))</f>
        <v/>
      </c>
      <c r="AF182" s="193" t="str">
        <f aca="false">IF(OR($AM182="",N($L182)=0),"",ROUND(N($J182)*$AN182/$AM182,2)+N($K182))</f>
        <v/>
      </c>
      <c r="AG182" s="193" t="str">
        <f aca="false">IF($AF182="","",MAX(0,ROUND($AF182-(N($P182)+N($Q182)+N($R182)),2)))</f>
        <v/>
      </c>
      <c r="AH182" s="193" t="str">
        <f aca="false">IF(OR(TRIM($B182&amp;$C182)="",NOT(ISNUMBER($D182))),"",SUMIFS($V$3:$V$1001,$AJ$3:$AJ$1001,$AJ182,$D$3:$D$1001,"&lt;"&amp;$D182))</f>
        <v/>
      </c>
      <c r="AI182" s="193" t="str">
        <f aca="false">IF(TRIM($B182&amp;$C182)="","",SUMIFS($V$3:$V$1001,$AJ$3:$AJ$1001,$AJ182))</f>
        <v/>
      </c>
      <c r="AJ182" s="197" t="str">
        <f aca="false">IF(TRIM($B182&amp;$C182)="","",TRIM($B182)&amp;"｜"&amp;TRIM($C182))</f>
        <v/>
      </c>
      <c r="AK182" s="193" t="str">
        <f aca="false">IF(TRIM($B182&amp;$C182)="","",MIN(N($N182),N($P182)))</f>
        <v/>
      </c>
      <c r="AL182" s="198" t="str">
        <f aca="false">IF(ISNUMBER($D182),YEAR($D182),"")</f>
        <v/>
      </c>
      <c r="AM182" s="198" t="str">
        <f aca="false">IF(OR(TRIM($B182&amp;$C182)="",NOT(ISNUMBER($D182)),NOT(ISNUMBER($E182))),"",IF($E182&lt;$D182,"",IF(IF($AD182="半年付",2,IF($AD182="季度付",4,IF($AD182="月付",12,IF($AD182="半月付",24,1))))=1,1,MAX(1,ROUND(($E182-$D182+1)/365*IF($AD182="半年付",2,IF($AD182="季度付",4,IF($AD182="月付",12,IF($AD182="半月付",24,1)))),0)))))</f>
        <v/>
      </c>
      <c r="AN182" s="198" t="str">
        <f aca="true">IF($AM182="","",MIN($AM182,MAX(0,INT((TODAY()-付款宽限天数-$D182)/(($E182-$D182+1)/$AM182))+1)))</f>
        <v/>
      </c>
    </row>
    <row r="183" customFormat="false" ht="24" hidden="false" customHeight="false" outlineLevel="0" collapsed="false">
      <c r="F183" s="188" t="str">
        <f aca="true">IF(TRIM($B183&amp;$C183)="","",IF(OR(ISNUMBER(SEARCH("未",$A183)),ISNUMBER(SEARCH("送出",$A183)),AND(TRIM($A183)="",NOT(ISNUMBER($D183)),N($G183)=0)),"【合同未回】","")&amp;IF(NOT(ISNUMBER($E183)),IF(OR(ISNUMBER(SEARCH("未",$A183)),ISNUMBER(SEARCH("送出",$A183)),AND(TRIM($A183)="",NOT(ISNUMBER($D183)),N($G183)=0)),"","【未填合同期】"),IF($E183&lt;TODAY(),"【已到期】",IF($E183-TODAY()&lt;=提醒天数,"【即将到期，剩余"&amp;($E183-TODAY())&amp;"天】","【正常】")))&amp;IF(OR($AC183="安装免保",$AC183="技术免保",$AC183="质保期内"),"【"&amp;$AC183&amp;"】",""))</f>
        <v/>
      </c>
      <c r="J183" s="192" t="str">
        <f aca="false">IF(OR(N($G183)=0,N($H183)=0),"",ROUND(N($G183)*N($H183)*IF(N($I183)=0,1,N($I183)),2))</f>
        <v/>
      </c>
      <c r="L183" s="192" t="str">
        <f aca="false">IF(TRIM($B183&amp;$C183)="","",IF(AND(N($J183)=0,N($K183)=0),"",ROUND(N($J183)+N($K183),2)))</f>
        <v/>
      </c>
      <c r="R183" s="192"/>
      <c r="S183" s="193" t="str">
        <f aca="false">IF(TRIM($B183&amp;$C183)="","",IF(N($N183)=0,"",MAX(0,MIN(N($N183)-N($P183),N($V183)))))</f>
        <v/>
      </c>
      <c r="T183" s="193" t="str">
        <f aca="false">IF(TRIM($B183&amp;$C183)="","",IF(N($P183)&lt;=N($N183),"",N($P183)-N($N183)))</f>
        <v/>
      </c>
      <c r="U183" s="193" t="str">
        <f aca="false">IF(OR(TRIM($B183&amp;$C183)="",$V183=""),"",MAX(0,N($V183))-N($S183))</f>
        <v/>
      </c>
      <c r="V183" s="193" t="str">
        <f aca="false">IF(TRIM($B183&amp;$C183)="","",IF(AND(N($L183)=0,N($P183)+N($Q183)+N($R183)=0),"",ROUND(N($L183)-N($P183)-N($Q183)-N($R183),2)))</f>
        <v/>
      </c>
      <c r="W183" s="194" t="str">
        <f aca="false">IF(TRIM($B183&amp;$C183)="","",IF(N($L183)=0,IF((N($P183)+N($Q183)+N($R183))=0,"—未填单价","未填单价，已收 "&amp;TEXT((N($P183)+N($Q183)+N($R183)),"#,##0.00")),IF(N($V183)&gt;0.005,"欠 "&amp;TEXT(N($V183),"#,##0.00")&amp;IF(N($S183)&gt;0,"（开票未到账 "&amp;TEXT(N($S183),"#,##0.00")&amp;"）","")&amp;IF(N($U183)&gt;0,"（未开票 "&amp;TEXT(N($U183),"#,##0.00")&amp;"）",""),IF(N($V183)&lt;-0.005,"多收 "&amp;TEXT(-N($V183),"#,##0.00"),"✔ 已结清")))&amp;IF(N($T183)&gt;0,"｜到账未开票 "&amp;TEXT(N($T183),"#,##0.00")&amp;"，待补票","")&amp;IF(N($Q183)&gt;0,"｜收现 "&amp;TEXT(N($Q183),"#,##0.00"),"")&amp;IF(N($R183)&gt;0,"｜收款不开票 "&amp;TEXT(N($R183),"#,##0.00"),""))</f>
        <v/>
      </c>
      <c r="X183" s="195"/>
      <c r="AB183" s="192" t="str">
        <f aca="false">IF(OR(N($N183)=0,N($AA183)=0),"",ROUND(N($N183)/(1+N($AA183))*N($AA183),2))</f>
        <v/>
      </c>
      <c r="AC183" s="195"/>
      <c r="AD183" s="188"/>
      <c r="AE183" s="197" t="str">
        <f aca="false">IF($AM183="","",IF($AM183=1,IF($AN183&gt;=1,"一次性·已到收款期","一次性·未到期"),$AD183&amp;" 第"&amp;$AN183&amp;"/"&amp;$AM183&amp;"期"))</f>
        <v/>
      </c>
      <c r="AF183" s="193" t="str">
        <f aca="false">IF(OR($AM183="",N($L183)=0),"",ROUND(N($J183)*$AN183/$AM183,2)+N($K183))</f>
        <v/>
      </c>
      <c r="AG183" s="193" t="str">
        <f aca="false">IF($AF183="","",MAX(0,ROUND($AF183-(N($P183)+N($Q183)+N($R183)),2)))</f>
        <v/>
      </c>
      <c r="AH183" s="193" t="str">
        <f aca="false">IF(OR(TRIM($B183&amp;$C183)="",NOT(ISNUMBER($D183))),"",SUMIFS($V$3:$V$1001,$AJ$3:$AJ$1001,$AJ183,$D$3:$D$1001,"&lt;"&amp;$D183))</f>
        <v/>
      </c>
      <c r="AI183" s="193" t="str">
        <f aca="false">IF(TRIM($B183&amp;$C183)="","",SUMIFS($V$3:$V$1001,$AJ$3:$AJ$1001,$AJ183))</f>
        <v/>
      </c>
      <c r="AJ183" s="197" t="str">
        <f aca="false">IF(TRIM($B183&amp;$C183)="","",TRIM($B183)&amp;"｜"&amp;TRIM($C183))</f>
        <v/>
      </c>
      <c r="AK183" s="193" t="str">
        <f aca="false">IF(TRIM($B183&amp;$C183)="","",MIN(N($N183),N($P183)))</f>
        <v/>
      </c>
      <c r="AL183" s="198" t="str">
        <f aca="false">IF(ISNUMBER($D183),YEAR($D183),"")</f>
        <v/>
      </c>
      <c r="AM183" s="198" t="str">
        <f aca="false">IF(OR(TRIM($B183&amp;$C183)="",NOT(ISNUMBER($D183)),NOT(ISNUMBER($E183))),"",IF($E183&lt;$D183,"",IF(IF($AD183="半年付",2,IF($AD183="季度付",4,IF($AD183="月付",12,IF($AD183="半月付",24,1))))=1,1,MAX(1,ROUND(($E183-$D183+1)/365*IF($AD183="半年付",2,IF($AD183="季度付",4,IF($AD183="月付",12,IF($AD183="半月付",24,1)))),0)))))</f>
        <v/>
      </c>
      <c r="AN183" s="198" t="str">
        <f aca="true">IF($AM183="","",MIN($AM183,MAX(0,INT((TODAY()-付款宽限天数-$D183)/(($E183-$D183+1)/$AM183))+1)))</f>
        <v/>
      </c>
    </row>
    <row r="184" customFormat="false" ht="24" hidden="false" customHeight="false" outlineLevel="0" collapsed="false">
      <c r="F184" s="188" t="str">
        <f aca="true">IF(TRIM($B184&amp;$C184)="","",IF(OR(ISNUMBER(SEARCH("未",$A184)),ISNUMBER(SEARCH("送出",$A184)),AND(TRIM($A184)="",NOT(ISNUMBER($D184)),N($G184)=0)),"【合同未回】","")&amp;IF(NOT(ISNUMBER($E184)),IF(OR(ISNUMBER(SEARCH("未",$A184)),ISNUMBER(SEARCH("送出",$A184)),AND(TRIM($A184)="",NOT(ISNUMBER($D184)),N($G184)=0)),"","【未填合同期】"),IF($E184&lt;TODAY(),"【已到期】",IF($E184-TODAY()&lt;=提醒天数,"【即将到期，剩余"&amp;($E184-TODAY())&amp;"天】","【正常】")))&amp;IF(OR($AC184="安装免保",$AC184="技术免保",$AC184="质保期内"),"【"&amp;$AC184&amp;"】",""))</f>
        <v/>
      </c>
      <c r="J184" s="192" t="str">
        <f aca="false">IF(OR(N($G184)=0,N($H184)=0),"",ROUND(N($G184)*N($H184)*IF(N($I184)=0,1,N($I184)),2))</f>
        <v/>
      </c>
      <c r="L184" s="192" t="str">
        <f aca="false">IF(TRIM($B184&amp;$C184)="","",IF(AND(N($J184)=0,N($K184)=0),"",ROUND(N($J184)+N($K184),2)))</f>
        <v/>
      </c>
      <c r="R184" s="192"/>
      <c r="S184" s="193" t="str">
        <f aca="false">IF(TRIM($B184&amp;$C184)="","",IF(N($N184)=0,"",MAX(0,MIN(N($N184)-N($P184),N($V184)))))</f>
        <v/>
      </c>
      <c r="T184" s="193" t="str">
        <f aca="false">IF(TRIM($B184&amp;$C184)="","",IF(N($P184)&lt;=N($N184),"",N($P184)-N($N184)))</f>
        <v/>
      </c>
      <c r="U184" s="193" t="str">
        <f aca="false">IF(OR(TRIM($B184&amp;$C184)="",$V184=""),"",MAX(0,N($V184))-N($S184))</f>
        <v/>
      </c>
      <c r="V184" s="193" t="str">
        <f aca="false">IF(TRIM($B184&amp;$C184)="","",IF(AND(N($L184)=0,N($P184)+N($Q184)+N($R184)=0),"",ROUND(N($L184)-N($P184)-N($Q184)-N($R184),2)))</f>
        <v/>
      </c>
      <c r="W184" s="194" t="str">
        <f aca="false">IF(TRIM($B184&amp;$C184)="","",IF(N($L184)=0,IF((N($P184)+N($Q184)+N($R184))=0,"—未填单价","未填单价，已收 "&amp;TEXT((N($P184)+N($Q184)+N($R184)),"#,##0.00")),IF(N($V184)&gt;0.005,"欠 "&amp;TEXT(N($V184),"#,##0.00")&amp;IF(N($S184)&gt;0,"（开票未到账 "&amp;TEXT(N($S184),"#,##0.00")&amp;"）","")&amp;IF(N($U184)&gt;0,"（未开票 "&amp;TEXT(N($U184),"#,##0.00")&amp;"）",""),IF(N($V184)&lt;-0.005,"多收 "&amp;TEXT(-N($V184),"#,##0.00"),"✔ 已结清")))&amp;IF(N($T184)&gt;0,"｜到账未开票 "&amp;TEXT(N($T184),"#,##0.00")&amp;"，待补票","")&amp;IF(N($Q184)&gt;0,"｜收现 "&amp;TEXT(N($Q184),"#,##0.00"),"")&amp;IF(N($R184)&gt;0,"｜收款不开票 "&amp;TEXT(N($R184),"#,##0.00"),""))</f>
        <v/>
      </c>
      <c r="X184" s="195"/>
      <c r="AB184" s="192" t="str">
        <f aca="false">IF(OR(N($N184)=0,N($AA184)=0),"",ROUND(N($N184)/(1+N($AA184))*N($AA184),2))</f>
        <v/>
      </c>
      <c r="AC184" s="195"/>
      <c r="AD184" s="188"/>
      <c r="AE184" s="197" t="str">
        <f aca="false">IF($AM184="","",IF($AM184=1,IF($AN184&gt;=1,"一次性·已到收款期","一次性·未到期"),$AD184&amp;" 第"&amp;$AN184&amp;"/"&amp;$AM184&amp;"期"))</f>
        <v/>
      </c>
      <c r="AF184" s="193" t="str">
        <f aca="false">IF(OR($AM184="",N($L184)=0),"",ROUND(N($J184)*$AN184/$AM184,2)+N($K184))</f>
        <v/>
      </c>
      <c r="AG184" s="193" t="str">
        <f aca="false">IF($AF184="","",MAX(0,ROUND($AF184-(N($P184)+N($Q184)+N($R184)),2)))</f>
        <v/>
      </c>
      <c r="AH184" s="193" t="str">
        <f aca="false">IF(OR(TRIM($B184&amp;$C184)="",NOT(ISNUMBER($D184))),"",SUMIFS($V$3:$V$1001,$AJ$3:$AJ$1001,$AJ184,$D$3:$D$1001,"&lt;"&amp;$D184))</f>
        <v/>
      </c>
      <c r="AI184" s="193" t="str">
        <f aca="false">IF(TRIM($B184&amp;$C184)="","",SUMIFS($V$3:$V$1001,$AJ$3:$AJ$1001,$AJ184))</f>
        <v/>
      </c>
      <c r="AJ184" s="197" t="str">
        <f aca="false">IF(TRIM($B184&amp;$C184)="","",TRIM($B184)&amp;"｜"&amp;TRIM($C184))</f>
        <v/>
      </c>
      <c r="AK184" s="193" t="str">
        <f aca="false">IF(TRIM($B184&amp;$C184)="","",MIN(N($N184),N($P184)))</f>
        <v/>
      </c>
      <c r="AL184" s="198" t="str">
        <f aca="false">IF(ISNUMBER($D184),YEAR($D184),"")</f>
        <v/>
      </c>
      <c r="AM184" s="198" t="str">
        <f aca="false">IF(OR(TRIM($B184&amp;$C184)="",NOT(ISNUMBER($D184)),NOT(ISNUMBER($E184))),"",IF($E184&lt;$D184,"",IF(IF($AD184="半年付",2,IF($AD184="季度付",4,IF($AD184="月付",12,IF($AD184="半月付",24,1))))=1,1,MAX(1,ROUND(($E184-$D184+1)/365*IF($AD184="半年付",2,IF($AD184="季度付",4,IF($AD184="月付",12,IF($AD184="半月付",24,1)))),0)))))</f>
        <v/>
      </c>
      <c r="AN184" s="198" t="str">
        <f aca="true">IF($AM184="","",MIN($AM184,MAX(0,INT((TODAY()-付款宽限天数-$D184)/(($E184-$D184+1)/$AM184))+1)))</f>
        <v/>
      </c>
    </row>
    <row r="185" customFormat="false" ht="24" hidden="false" customHeight="false" outlineLevel="0" collapsed="false">
      <c r="F185" s="188" t="str">
        <f aca="true">IF(TRIM($B185&amp;$C185)="","",IF(OR(ISNUMBER(SEARCH("未",$A185)),ISNUMBER(SEARCH("送出",$A185)),AND(TRIM($A185)="",NOT(ISNUMBER($D185)),N($G185)=0)),"【合同未回】","")&amp;IF(NOT(ISNUMBER($E185)),IF(OR(ISNUMBER(SEARCH("未",$A185)),ISNUMBER(SEARCH("送出",$A185)),AND(TRIM($A185)="",NOT(ISNUMBER($D185)),N($G185)=0)),"","【未填合同期】"),IF($E185&lt;TODAY(),"【已到期】",IF($E185-TODAY()&lt;=提醒天数,"【即将到期，剩余"&amp;($E185-TODAY())&amp;"天】","【正常】")))&amp;IF(OR($AC185="安装免保",$AC185="技术免保",$AC185="质保期内"),"【"&amp;$AC185&amp;"】",""))</f>
        <v/>
      </c>
      <c r="J185" s="192" t="str">
        <f aca="false">IF(OR(N($G185)=0,N($H185)=0),"",ROUND(N($G185)*N($H185)*IF(N($I185)=0,1,N($I185)),2))</f>
        <v/>
      </c>
      <c r="L185" s="192" t="str">
        <f aca="false">IF(TRIM($B185&amp;$C185)="","",IF(AND(N($J185)=0,N($K185)=0),"",ROUND(N($J185)+N($K185),2)))</f>
        <v/>
      </c>
      <c r="R185" s="192"/>
      <c r="S185" s="193" t="str">
        <f aca="false">IF(TRIM($B185&amp;$C185)="","",IF(N($N185)=0,"",MAX(0,MIN(N($N185)-N($P185),N($V185)))))</f>
        <v/>
      </c>
      <c r="T185" s="193" t="str">
        <f aca="false">IF(TRIM($B185&amp;$C185)="","",IF(N($P185)&lt;=N($N185),"",N($P185)-N($N185)))</f>
        <v/>
      </c>
      <c r="U185" s="193" t="str">
        <f aca="false">IF(OR(TRIM($B185&amp;$C185)="",$V185=""),"",MAX(0,N($V185))-N($S185))</f>
        <v/>
      </c>
      <c r="V185" s="193" t="str">
        <f aca="false">IF(TRIM($B185&amp;$C185)="","",IF(AND(N($L185)=0,N($P185)+N($Q185)+N($R185)=0),"",ROUND(N($L185)-N($P185)-N($Q185)-N($R185),2)))</f>
        <v/>
      </c>
      <c r="W185" s="194" t="str">
        <f aca="false">IF(TRIM($B185&amp;$C185)="","",IF(N($L185)=0,IF((N($P185)+N($Q185)+N($R185))=0,"—未填单价","未填单价，已收 "&amp;TEXT((N($P185)+N($Q185)+N($R185)),"#,##0.00")),IF(N($V185)&gt;0.005,"欠 "&amp;TEXT(N($V185),"#,##0.00")&amp;IF(N($S185)&gt;0,"（开票未到账 "&amp;TEXT(N($S185),"#,##0.00")&amp;"）","")&amp;IF(N($U185)&gt;0,"（未开票 "&amp;TEXT(N($U185),"#,##0.00")&amp;"）",""),IF(N($V185)&lt;-0.005,"多收 "&amp;TEXT(-N($V185),"#,##0.00"),"✔ 已结清")))&amp;IF(N($T185)&gt;0,"｜到账未开票 "&amp;TEXT(N($T185),"#,##0.00")&amp;"，待补票","")&amp;IF(N($Q185)&gt;0,"｜收现 "&amp;TEXT(N($Q185),"#,##0.00"),"")&amp;IF(N($R185)&gt;0,"｜收款不开票 "&amp;TEXT(N($R185),"#,##0.00"),""))</f>
        <v/>
      </c>
      <c r="X185" s="195"/>
      <c r="AB185" s="192" t="str">
        <f aca="false">IF(OR(N($N185)=0,N($AA185)=0),"",ROUND(N($N185)/(1+N($AA185))*N($AA185),2))</f>
        <v/>
      </c>
      <c r="AC185" s="195"/>
      <c r="AD185" s="188"/>
      <c r="AE185" s="197" t="str">
        <f aca="false">IF($AM185="","",IF($AM185=1,IF($AN185&gt;=1,"一次性·已到收款期","一次性·未到期"),$AD185&amp;" 第"&amp;$AN185&amp;"/"&amp;$AM185&amp;"期"))</f>
        <v/>
      </c>
      <c r="AF185" s="193" t="str">
        <f aca="false">IF(OR($AM185="",N($L185)=0),"",ROUND(N($J185)*$AN185/$AM185,2)+N($K185))</f>
        <v/>
      </c>
      <c r="AG185" s="193" t="str">
        <f aca="false">IF($AF185="","",MAX(0,ROUND($AF185-(N($P185)+N($Q185)+N($R185)),2)))</f>
        <v/>
      </c>
      <c r="AH185" s="193" t="str">
        <f aca="false">IF(OR(TRIM($B185&amp;$C185)="",NOT(ISNUMBER($D185))),"",SUMIFS($V$3:$V$1001,$AJ$3:$AJ$1001,$AJ185,$D$3:$D$1001,"&lt;"&amp;$D185))</f>
        <v/>
      </c>
      <c r="AI185" s="193" t="str">
        <f aca="false">IF(TRIM($B185&amp;$C185)="","",SUMIFS($V$3:$V$1001,$AJ$3:$AJ$1001,$AJ185))</f>
        <v/>
      </c>
      <c r="AJ185" s="197" t="str">
        <f aca="false">IF(TRIM($B185&amp;$C185)="","",TRIM($B185)&amp;"｜"&amp;TRIM($C185))</f>
        <v/>
      </c>
      <c r="AK185" s="193" t="str">
        <f aca="false">IF(TRIM($B185&amp;$C185)="","",MIN(N($N185),N($P185)))</f>
        <v/>
      </c>
      <c r="AL185" s="198" t="str">
        <f aca="false">IF(ISNUMBER($D185),YEAR($D185),"")</f>
        <v/>
      </c>
      <c r="AM185" s="198" t="str">
        <f aca="false">IF(OR(TRIM($B185&amp;$C185)="",NOT(ISNUMBER($D185)),NOT(ISNUMBER($E185))),"",IF($E185&lt;$D185,"",IF(IF($AD185="半年付",2,IF($AD185="季度付",4,IF($AD185="月付",12,IF($AD185="半月付",24,1))))=1,1,MAX(1,ROUND(($E185-$D185+1)/365*IF($AD185="半年付",2,IF($AD185="季度付",4,IF($AD185="月付",12,IF($AD185="半月付",24,1)))),0)))))</f>
        <v/>
      </c>
      <c r="AN185" s="198" t="str">
        <f aca="true">IF($AM185="","",MIN($AM185,MAX(0,INT((TODAY()-付款宽限天数-$D185)/(($E185-$D185+1)/$AM185))+1)))</f>
        <v/>
      </c>
    </row>
    <row r="186" customFormat="false" ht="24" hidden="false" customHeight="false" outlineLevel="0" collapsed="false">
      <c r="F186" s="188" t="str">
        <f aca="true">IF(TRIM($B186&amp;$C186)="","",IF(OR(ISNUMBER(SEARCH("未",$A186)),ISNUMBER(SEARCH("送出",$A186)),AND(TRIM($A186)="",NOT(ISNUMBER($D186)),N($G186)=0)),"【合同未回】","")&amp;IF(NOT(ISNUMBER($E186)),IF(OR(ISNUMBER(SEARCH("未",$A186)),ISNUMBER(SEARCH("送出",$A186)),AND(TRIM($A186)="",NOT(ISNUMBER($D186)),N($G186)=0)),"","【未填合同期】"),IF($E186&lt;TODAY(),"【已到期】",IF($E186-TODAY()&lt;=提醒天数,"【即将到期，剩余"&amp;($E186-TODAY())&amp;"天】","【正常】")))&amp;IF(OR($AC186="安装免保",$AC186="技术免保",$AC186="质保期内"),"【"&amp;$AC186&amp;"】",""))</f>
        <v/>
      </c>
      <c r="J186" s="192" t="str">
        <f aca="false">IF(OR(N($G186)=0,N($H186)=0),"",ROUND(N($G186)*N($H186)*IF(N($I186)=0,1,N($I186)),2))</f>
        <v/>
      </c>
      <c r="L186" s="192" t="str">
        <f aca="false">IF(TRIM($B186&amp;$C186)="","",IF(AND(N($J186)=0,N($K186)=0),"",ROUND(N($J186)+N($K186),2)))</f>
        <v/>
      </c>
      <c r="R186" s="192"/>
      <c r="S186" s="193" t="str">
        <f aca="false">IF(TRIM($B186&amp;$C186)="","",IF(N($N186)=0,"",MAX(0,MIN(N($N186)-N($P186),N($V186)))))</f>
        <v/>
      </c>
      <c r="T186" s="193" t="str">
        <f aca="false">IF(TRIM($B186&amp;$C186)="","",IF(N($P186)&lt;=N($N186),"",N($P186)-N($N186)))</f>
        <v/>
      </c>
      <c r="U186" s="193" t="str">
        <f aca="false">IF(OR(TRIM($B186&amp;$C186)="",$V186=""),"",MAX(0,N($V186))-N($S186))</f>
        <v/>
      </c>
      <c r="V186" s="193" t="str">
        <f aca="false">IF(TRIM($B186&amp;$C186)="","",IF(AND(N($L186)=0,N($P186)+N($Q186)+N($R186)=0),"",ROUND(N($L186)-N($P186)-N($Q186)-N($R186),2)))</f>
        <v/>
      </c>
      <c r="W186" s="194" t="str">
        <f aca="false">IF(TRIM($B186&amp;$C186)="","",IF(N($L186)=0,IF((N($P186)+N($Q186)+N($R186))=0,"—未填单价","未填单价，已收 "&amp;TEXT((N($P186)+N($Q186)+N($R186)),"#,##0.00")),IF(N($V186)&gt;0.005,"欠 "&amp;TEXT(N($V186),"#,##0.00")&amp;IF(N($S186)&gt;0,"（开票未到账 "&amp;TEXT(N($S186),"#,##0.00")&amp;"）","")&amp;IF(N($U186)&gt;0,"（未开票 "&amp;TEXT(N($U186),"#,##0.00")&amp;"）",""),IF(N($V186)&lt;-0.005,"多收 "&amp;TEXT(-N($V186),"#,##0.00"),"✔ 已结清")))&amp;IF(N($T186)&gt;0,"｜到账未开票 "&amp;TEXT(N($T186),"#,##0.00")&amp;"，待补票","")&amp;IF(N($Q186)&gt;0,"｜收现 "&amp;TEXT(N($Q186),"#,##0.00"),"")&amp;IF(N($R186)&gt;0,"｜收款不开票 "&amp;TEXT(N($R186),"#,##0.00"),""))</f>
        <v/>
      </c>
      <c r="X186" s="195"/>
      <c r="AB186" s="192" t="str">
        <f aca="false">IF(OR(N($N186)=0,N($AA186)=0),"",ROUND(N($N186)/(1+N($AA186))*N($AA186),2))</f>
        <v/>
      </c>
      <c r="AC186" s="195"/>
      <c r="AD186" s="188"/>
      <c r="AE186" s="197" t="str">
        <f aca="false">IF($AM186="","",IF($AM186=1,IF($AN186&gt;=1,"一次性·已到收款期","一次性·未到期"),$AD186&amp;" 第"&amp;$AN186&amp;"/"&amp;$AM186&amp;"期"))</f>
        <v/>
      </c>
      <c r="AF186" s="193" t="str">
        <f aca="false">IF(OR($AM186="",N($L186)=0),"",ROUND(N($J186)*$AN186/$AM186,2)+N($K186))</f>
        <v/>
      </c>
      <c r="AG186" s="193" t="str">
        <f aca="false">IF($AF186="","",MAX(0,ROUND($AF186-(N($P186)+N($Q186)+N($R186)),2)))</f>
        <v/>
      </c>
      <c r="AH186" s="193" t="str">
        <f aca="false">IF(OR(TRIM($B186&amp;$C186)="",NOT(ISNUMBER($D186))),"",SUMIFS($V$3:$V$1001,$AJ$3:$AJ$1001,$AJ186,$D$3:$D$1001,"&lt;"&amp;$D186))</f>
        <v/>
      </c>
      <c r="AI186" s="193" t="str">
        <f aca="false">IF(TRIM($B186&amp;$C186)="","",SUMIFS($V$3:$V$1001,$AJ$3:$AJ$1001,$AJ186))</f>
        <v/>
      </c>
      <c r="AJ186" s="197" t="str">
        <f aca="false">IF(TRIM($B186&amp;$C186)="","",TRIM($B186)&amp;"｜"&amp;TRIM($C186))</f>
        <v/>
      </c>
      <c r="AK186" s="193" t="str">
        <f aca="false">IF(TRIM($B186&amp;$C186)="","",MIN(N($N186),N($P186)))</f>
        <v/>
      </c>
      <c r="AL186" s="198" t="str">
        <f aca="false">IF(ISNUMBER($D186),YEAR($D186),"")</f>
        <v/>
      </c>
      <c r="AM186" s="198" t="str">
        <f aca="false">IF(OR(TRIM($B186&amp;$C186)="",NOT(ISNUMBER($D186)),NOT(ISNUMBER($E186))),"",IF($E186&lt;$D186,"",IF(IF($AD186="半年付",2,IF($AD186="季度付",4,IF($AD186="月付",12,IF($AD186="半月付",24,1))))=1,1,MAX(1,ROUND(($E186-$D186+1)/365*IF($AD186="半年付",2,IF($AD186="季度付",4,IF($AD186="月付",12,IF($AD186="半月付",24,1)))),0)))))</f>
        <v/>
      </c>
      <c r="AN186" s="198" t="str">
        <f aca="true">IF($AM186="","",MIN($AM186,MAX(0,INT((TODAY()-付款宽限天数-$D186)/(($E186-$D186+1)/$AM186))+1)))</f>
        <v/>
      </c>
    </row>
    <row r="187" customFormat="false" ht="24" hidden="false" customHeight="false" outlineLevel="0" collapsed="false">
      <c r="F187" s="188" t="str">
        <f aca="true">IF(TRIM($B187&amp;$C187)="","",IF(OR(ISNUMBER(SEARCH("未",$A187)),ISNUMBER(SEARCH("送出",$A187)),AND(TRIM($A187)="",NOT(ISNUMBER($D187)),N($G187)=0)),"【合同未回】","")&amp;IF(NOT(ISNUMBER($E187)),IF(OR(ISNUMBER(SEARCH("未",$A187)),ISNUMBER(SEARCH("送出",$A187)),AND(TRIM($A187)="",NOT(ISNUMBER($D187)),N($G187)=0)),"","【未填合同期】"),IF($E187&lt;TODAY(),"【已到期】",IF($E187-TODAY()&lt;=提醒天数,"【即将到期，剩余"&amp;($E187-TODAY())&amp;"天】","【正常】")))&amp;IF(OR($AC187="安装免保",$AC187="技术免保",$AC187="质保期内"),"【"&amp;$AC187&amp;"】",""))</f>
        <v/>
      </c>
      <c r="J187" s="192" t="str">
        <f aca="false">IF(OR(N($G187)=0,N($H187)=0),"",ROUND(N($G187)*N($H187)*IF(N($I187)=0,1,N($I187)),2))</f>
        <v/>
      </c>
      <c r="L187" s="192" t="str">
        <f aca="false">IF(TRIM($B187&amp;$C187)="","",IF(AND(N($J187)=0,N($K187)=0),"",ROUND(N($J187)+N($K187),2)))</f>
        <v/>
      </c>
      <c r="R187" s="192"/>
      <c r="S187" s="193" t="str">
        <f aca="false">IF(TRIM($B187&amp;$C187)="","",IF(N($N187)=0,"",MAX(0,MIN(N($N187)-N($P187),N($V187)))))</f>
        <v/>
      </c>
      <c r="T187" s="193" t="str">
        <f aca="false">IF(TRIM($B187&amp;$C187)="","",IF(N($P187)&lt;=N($N187),"",N($P187)-N($N187)))</f>
        <v/>
      </c>
      <c r="U187" s="193" t="str">
        <f aca="false">IF(OR(TRIM($B187&amp;$C187)="",$V187=""),"",MAX(0,N($V187))-N($S187))</f>
        <v/>
      </c>
      <c r="V187" s="193" t="str">
        <f aca="false">IF(TRIM($B187&amp;$C187)="","",IF(AND(N($L187)=0,N($P187)+N($Q187)+N($R187)=0),"",ROUND(N($L187)-N($P187)-N($Q187)-N($R187),2)))</f>
        <v/>
      </c>
      <c r="W187" s="194" t="str">
        <f aca="false">IF(TRIM($B187&amp;$C187)="","",IF(N($L187)=0,IF((N($P187)+N($Q187)+N($R187))=0,"—未填单价","未填单价，已收 "&amp;TEXT((N($P187)+N($Q187)+N($R187)),"#,##0.00")),IF(N($V187)&gt;0.005,"欠 "&amp;TEXT(N($V187),"#,##0.00")&amp;IF(N($S187)&gt;0,"（开票未到账 "&amp;TEXT(N($S187),"#,##0.00")&amp;"）","")&amp;IF(N($U187)&gt;0,"（未开票 "&amp;TEXT(N($U187),"#,##0.00")&amp;"）",""),IF(N($V187)&lt;-0.005,"多收 "&amp;TEXT(-N($V187),"#,##0.00"),"✔ 已结清")))&amp;IF(N($T187)&gt;0,"｜到账未开票 "&amp;TEXT(N($T187),"#,##0.00")&amp;"，待补票","")&amp;IF(N($Q187)&gt;0,"｜收现 "&amp;TEXT(N($Q187),"#,##0.00"),"")&amp;IF(N($R187)&gt;0,"｜收款不开票 "&amp;TEXT(N($R187),"#,##0.00"),""))</f>
        <v/>
      </c>
      <c r="X187" s="195"/>
      <c r="AB187" s="192" t="str">
        <f aca="false">IF(OR(N($N187)=0,N($AA187)=0),"",ROUND(N($N187)/(1+N($AA187))*N($AA187),2))</f>
        <v/>
      </c>
      <c r="AC187" s="195"/>
      <c r="AD187" s="188"/>
      <c r="AE187" s="197" t="str">
        <f aca="false">IF($AM187="","",IF($AM187=1,IF($AN187&gt;=1,"一次性·已到收款期","一次性·未到期"),$AD187&amp;" 第"&amp;$AN187&amp;"/"&amp;$AM187&amp;"期"))</f>
        <v/>
      </c>
      <c r="AF187" s="193" t="str">
        <f aca="false">IF(OR($AM187="",N($L187)=0),"",ROUND(N($J187)*$AN187/$AM187,2)+N($K187))</f>
        <v/>
      </c>
      <c r="AG187" s="193" t="str">
        <f aca="false">IF($AF187="","",MAX(0,ROUND($AF187-(N($P187)+N($Q187)+N($R187)),2)))</f>
        <v/>
      </c>
      <c r="AH187" s="193" t="str">
        <f aca="false">IF(OR(TRIM($B187&amp;$C187)="",NOT(ISNUMBER($D187))),"",SUMIFS($V$3:$V$1001,$AJ$3:$AJ$1001,$AJ187,$D$3:$D$1001,"&lt;"&amp;$D187))</f>
        <v/>
      </c>
      <c r="AI187" s="193" t="str">
        <f aca="false">IF(TRIM($B187&amp;$C187)="","",SUMIFS($V$3:$V$1001,$AJ$3:$AJ$1001,$AJ187))</f>
        <v/>
      </c>
      <c r="AJ187" s="197" t="str">
        <f aca="false">IF(TRIM($B187&amp;$C187)="","",TRIM($B187)&amp;"｜"&amp;TRIM($C187))</f>
        <v/>
      </c>
      <c r="AK187" s="193" t="str">
        <f aca="false">IF(TRIM($B187&amp;$C187)="","",MIN(N($N187),N($P187)))</f>
        <v/>
      </c>
      <c r="AL187" s="198" t="str">
        <f aca="false">IF(ISNUMBER($D187),YEAR($D187),"")</f>
        <v/>
      </c>
      <c r="AM187" s="198" t="str">
        <f aca="false">IF(OR(TRIM($B187&amp;$C187)="",NOT(ISNUMBER($D187)),NOT(ISNUMBER($E187))),"",IF($E187&lt;$D187,"",IF(IF($AD187="半年付",2,IF($AD187="季度付",4,IF($AD187="月付",12,IF($AD187="半月付",24,1))))=1,1,MAX(1,ROUND(($E187-$D187+1)/365*IF($AD187="半年付",2,IF($AD187="季度付",4,IF($AD187="月付",12,IF($AD187="半月付",24,1)))),0)))))</f>
        <v/>
      </c>
      <c r="AN187" s="198" t="str">
        <f aca="true">IF($AM187="","",MIN($AM187,MAX(0,INT((TODAY()-付款宽限天数-$D187)/(($E187-$D187+1)/$AM187))+1)))</f>
        <v/>
      </c>
    </row>
    <row r="188" customFormat="false" ht="24" hidden="false" customHeight="false" outlineLevel="0" collapsed="false">
      <c r="F188" s="188" t="str">
        <f aca="true">IF(TRIM($B188&amp;$C188)="","",IF(OR(ISNUMBER(SEARCH("未",$A188)),ISNUMBER(SEARCH("送出",$A188)),AND(TRIM($A188)="",NOT(ISNUMBER($D188)),N($G188)=0)),"【合同未回】","")&amp;IF(NOT(ISNUMBER($E188)),IF(OR(ISNUMBER(SEARCH("未",$A188)),ISNUMBER(SEARCH("送出",$A188)),AND(TRIM($A188)="",NOT(ISNUMBER($D188)),N($G188)=0)),"","【未填合同期】"),IF($E188&lt;TODAY(),"【已到期】",IF($E188-TODAY()&lt;=提醒天数,"【即将到期，剩余"&amp;($E188-TODAY())&amp;"天】","【正常】")))&amp;IF(OR($AC188="安装免保",$AC188="技术免保",$AC188="质保期内"),"【"&amp;$AC188&amp;"】",""))</f>
        <v/>
      </c>
      <c r="J188" s="192" t="str">
        <f aca="false">IF(OR(N($G188)=0,N($H188)=0),"",ROUND(N($G188)*N($H188)*IF(N($I188)=0,1,N($I188)),2))</f>
        <v/>
      </c>
      <c r="L188" s="192" t="str">
        <f aca="false">IF(TRIM($B188&amp;$C188)="","",IF(AND(N($J188)=0,N($K188)=0),"",ROUND(N($J188)+N($K188),2)))</f>
        <v/>
      </c>
      <c r="R188" s="192"/>
      <c r="S188" s="193" t="str">
        <f aca="false">IF(TRIM($B188&amp;$C188)="","",IF(N($N188)=0,"",MAX(0,MIN(N($N188)-N($P188),N($V188)))))</f>
        <v/>
      </c>
      <c r="T188" s="193" t="str">
        <f aca="false">IF(TRIM($B188&amp;$C188)="","",IF(N($P188)&lt;=N($N188),"",N($P188)-N($N188)))</f>
        <v/>
      </c>
      <c r="U188" s="193" t="str">
        <f aca="false">IF(OR(TRIM($B188&amp;$C188)="",$V188=""),"",MAX(0,N($V188))-N($S188))</f>
        <v/>
      </c>
      <c r="V188" s="193" t="str">
        <f aca="false">IF(TRIM($B188&amp;$C188)="","",IF(AND(N($L188)=0,N($P188)+N($Q188)+N($R188)=0),"",ROUND(N($L188)-N($P188)-N($Q188)-N($R188),2)))</f>
        <v/>
      </c>
      <c r="W188" s="194" t="str">
        <f aca="false">IF(TRIM($B188&amp;$C188)="","",IF(N($L188)=0,IF((N($P188)+N($Q188)+N($R188))=0,"—未填单价","未填单价，已收 "&amp;TEXT((N($P188)+N($Q188)+N($R188)),"#,##0.00")),IF(N($V188)&gt;0.005,"欠 "&amp;TEXT(N($V188),"#,##0.00")&amp;IF(N($S188)&gt;0,"（开票未到账 "&amp;TEXT(N($S188),"#,##0.00")&amp;"）","")&amp;IF(N($U188)&gt;0,"（未开票 "&amp;TEXT(N($U188),"#,##0.00")&amp;"）",""),IF(N($V188)&lt;-0.005,"多收 "&amp;TEXT(-N($V188),"#,##0.00"),"✔ 已结清")))&amp;IF(N($T188)&gt;0,"｜到账未开票 "&amp;TEXT(N($T188),"#,##0.00")&amp;"，待补票","")&amp;IF(N($Q188)&gt;0,"｜收现 "&amp;TEXT(N($Q188),"#,##0.00"),"")&amp;IF(N($R188)&gt;0,"｜收款不开票 "&amp;TEXT(N($R188),"#,##0.00"),""))</f>
        <v/>
      </c>
      <c r="X188" s="195"/>
      <c r="AB188" s="192" t="str">
        <f aca="false">IF(OR(N($N188)=0,N($AA188)=0),"",ROUND(N($N188)/(1+N($AA188))*N($AA188),2))</f>
        <v/>
      </c>
      <c r="AC188" s="195"/>
      <c r="AD188" s="188"/>
      <c r="AE188" s="197" t="str">
        <f aca="false">IF($AM188="","",IF($AM188=1,IF($AN188&gt;=1,"一次性·已到收款期","一次性·未到期"),$AD188&amp;" 第"&amp;$AN188&amp;"/"&amp;$AM188&amp;"期"))</f>
        <v/>
      </c>
      <c r="AF188" s="193" t="str">
        <f aca="false">IF(OR($AM188="",N($L188)=0),"",ROUND(N($J188)*$AN188/$AM188,2)+N($K188))</f>
        <v/>
      </c>
      <c r="AG188" s="193" t="str">
        <f aca="false">IF($AF188="","",MAX(0,ROUND($AF188-(N($P188)+N($Q188)+N($R188)),2)))</f>
        <v/>
      </c>
      <c r="AH188" s="193" t="str">
        <f aca="false">IF(OR(TRIM($B188&amp;$C188)="",NOT(ISNUMBER($D188))),"",SUMIFS($V$3:$V$1001,$AJ$3:$AJ$1001,$AJ188,$D$3:$D$1001,"&lt;"&amp;$D188))</f>
        <v/>
      </c>
      <c r="AI188" s="193" t="str">
        <f aca="false">IF(TRIM($B188&amp;$C188)="","",SUMIFS($V$3:$V$1001,$AJ$3:$AJ$1001,$AJ188))</f>
        <v/>
      </c>
      <c r="AJ188" s="197" t="str">
        <f aca="false">IF(TRIM($B188&amp;$C188)="","",TRIM($B188)&amp;"｜"&amp;TRIM($C188))</f>
        <v/>
      </c>
      <c r="AK188" s="193" t="str">
        <f aca="false">IF(TRIM($B188&amp;$C188)="","",MIN(N($N188),N($P188)))</f>
        <v/>
      </c>
      <c r="AL188" s="198" t="str">
        <f aca="false">IF(ISNUMBER($D188),YEAR($D188),"")</f>
        <v/>
      </c>
      <c r="AM188" s="198" t="str">
        <f aca="false">IF(OR(TRIM($B188&amp;$C188)="",NOT(ISNUMBER($D188)),NOT(ISNUMBER($E188))),"",IF($E188&lt;$D188,"",IF(IF($AD188="半年付",2,IF($AD188="季度付",4,IF($AD188="月付",12,IF($AD188="半月付",24,1))))=1,1,MAX(1,ROUND(($E188-$D188+1)/365*IF($AD188="半年付",2,IF($AD188="季度付",4,IF($AD188="月付",12,IF($AD188="半月付",24,1)))),0)))))</f>
        <v/>
      </c>
      <c r="AN188" s="198" t="str">
        <f aca="true">IF($AM188="","",MIN($AM188,MAX(0,INT((TODAY()-付款宽限天数-$D188)/(($E188-$D188+1)/$AM188))+1)))</f>
        <v/>
      </c>
    </row>
    <row r="189" customFormat="false" ht="24" hidden="false" customHeight="false" outlineLevel="0" collapsed="false">
      <c r="F189" s="188" t="str">
        <f aca="true">IF(TRIM($B189&amp;$C189)="","",IF(OR(ISNUMBER(SEARCH("未",$A189)),ISNUMBER(SEARCH("送出",$A189)),AND(TRIM($A189)="",NOT(ISNUMBER($D189)),N($G189)=0)),"【合同未回】","")&amp;IF(NOT(ISNUMBER($E189)),IF(OR(ISNUMBER(SEARCH("未",$A189)),ISNUMBER(SEARCH("送出",$A189)),AND(TRIM($A189)="",NOT(ISNUMBER($D189)),N($G189)=0)),"","【未填合同期】"),IF($E189&lt;TODAY(),"【已到期】",IF($E189-TODAY()&lt;=提醒天数,"【即将到期，剩余"&amp;($E189-TODAY())&amp;"天】","【正常】")))&amp;IF(OR($AC189="安装免保",$AC189="技术免保",$AC189="质保期内"),"【"&amp;$AC189&amp;"】",""))</f>
        <v/>
      </c>
      <c r="J189" s="192" t="str">
        <f aca="false">IF(OR(N($G189)=0,N($H189)=0),"",ROUND(N($G189)*N($H189)*IF(N($I189)=0,1,N($I189)),2))</f>
        <v/>
      </c>
      <c r="L189" s="192" t="str">
        <f aca="false">IF(TRIM($B189&amp;$C189)="","",IF(AND(N($J189)=0,N($K189)=0),"",ROUND(N($J189)+N($K189),2)))</f>
        <v/>
      </c>
      <c r="R189" s="192"/>
      <c r="S189" s="193" t="str">
        <f aca="false">IF(TRIM($B189&amp;$C189)="","",IF(N($N189)=0,"",MAX(0,MIN(N($N189)-N($P189),N($V189)))))</f>
        <v/>
      </c>
      <c r="T189" s="193" t="str">
        <f aca="false">IF(TRIM($B189&amp;$C189)="","",IF(N($P189)&lt;=N($N189),"",N($P189)-N($N189)))</f>
        <v/>
      </c>
      <c r="U189" s="193" t="str">
        <f aca="false">IF(OR(TRIM($B189&amp;$C189)="",$V189=""),"",MAX(0,N($V189))-N($S189))</f>
        <v/>
      </c>
      <c r="V189" s="193" t="str">
        <f aca="false">IF(TRIM($B189&amp;$C189)="","",IF(AND(N($L189)=0,N($P189)+N($Q189)+N($R189)=0),"",ROUND(N($L189)-N($P189)-N($Q189)-N($R189),2)))</f>
        <v/>
      </c>
      <c r="W189" s="194" t="str">
        <f aca="false">IF(TRIM($B189&amp;$C189)="","",IF(N($L189)=0,IF((N($P189)+N($Q189)+N($R189))=0,"—未填单价","未填单价，已收 "&amp;TEXT((N($P189)+N($Q189)+N($R189)),"#,##0.00")),IF(N($V189)&gt;0.005,"欠 "&amp;TEXT(N($V189),"#,##0.00")&amp;IF(N($S189)&gt;0,"（开票未到账 "&amp;TEXT(N($S189),"#,##0.00")&amp;"）","")&amp;IF(N($U189)&gt;0,"（未开票 "&amp;TEXT(N($U189),"#,##0.00")&amp;"）",""),IF(N($V189)&lt;-0.005,"多收 "&amp;TEXT(-N($V189),"#,##0.00"),"✔ 已结清")))&amp;IF(N($T189)&gt;0,"｜到账未开票 "&amp;TEXT(N($T189),"#,##0.00")&amp;"，待补票","")&amp;IF(N($Q189)&gt;0,"｜收现 "&amp;TEXT(N($Q189),"#,##0.00"),"")&amp;IF(N($R189)&gt;0,"｜收款不开票 "&amp;TEXT(N($R189),"#,##0.00"),""))</f>
        <v/>
      </c>
      <c r="X189" s="195"/>
      <c r="AB189" s="192" t="str">
        <f aca="false">IF(OR(N($N189)=0,N($AA189)=0),"",ROUND(N($N189)/(1+N($AA189))*N($AA189),2))</f>
        <v/>
      </c>
      <c r="AC189" s="195"/>
      <c r="AD189" s="188"/>
      <c r="AE189" s="197" t="str">
        <f aca="false">IF($AM189="","",IF($AM189=1,IF($AN189&gt;=1,"一次性·已到收款期","一次性·未到期"),$AD189&amp;" 第"&amp;$AN189&amp;"/"&amp;$AM189&amp;"期"))</f>
        <v/>
      </c>
      <c r="AF189" s="193" t="str">
        <f aca="false">IF(OR($AM189="",N($L189)=0),"",ROUND(N($J189)*$AN189/$AM189,2)+N($K189))</f>
        <v/>
      </c>
      <c r="AG189" s="193" t="str">
        <f aca="false">IF($AF189="","",MAX(0,ROUND($AF189-(N($P189)+N($Q189)+N($R189)),2)))</f>
        <v/>
      </c>
      <c r="AH189" s="193" t="str">
        <f aca="false">IF(OR(TRIM($B189&amp;$C189)="",NOT(ISNUMBER($D189))),"",SUMIFS($V$3:$V$1001,$AJ$3:$AJ$1001,$AJ189,$D$3:$D$1001,"&lt;"&amp;$D189))</f>
        <v/>
      </c>
      <c r="AI189" s="193" t="str">
        <f aca="false">IF(TRIM($B189&amp;$C189)="","",SUMIFS($V$3:$V$1001,$AJ$3:$AJ$1001,$AJ189))</f>
        <v/>
      </c>
      <c r="AJ189" s="197" t="str">
        <f aca="false">IF(TRIM($B189&amp;$C189)="","",TRIM($B189)&amp;"｜"&amp;TRIM($C189))</f>
        <v/>
      </c>
      <c r="AK189" s="193" t="str">
        <f aca="false">IF(TRIM($B189&amp;$C189)="","",MIN(N($N189),N($P189)))</f>
        <v/>
      </c>
      <c r="AL189" s="198" t="str">
        <f aca="false">IF(ISNUMBER($D189),YEAR($D189),"")</f>
        <v/>
      </c>
      <c r="AM189" s="198" t="str">
        <f aca="false">IF(OR(TRIM($B189&amp;$C189)="",NOT(ISNUMBER($D189)),NOT(ISNUMBER($E189))),"",IF($E189&lt;$D189,"",IF(IF($AD189="半年付",2,IF($AD189="季度付",4,IF($AD189="月付",12,IF($AD189="半月付",24,1))))=1,1,MAX(1,ROUND(($E189-$D189+1)/365*IF($AD189="半年付",2,IF($AD189="季度付",4,IF($AD189="月付",12,IF($AD189="半月付",24,1)))),0)))))</f>
        <v/>
      </c>
      <c r="AN189" s="198" t="str">
        <f aca="true">IF($AM189="","",MIN($AM189,MAX(0,INT((TODAY()-付款宽限天数-$D189)/(($E189-$D189+1)/$AM189))+1)))</f>
        <v/>
      </c>
    </row>
    <row r="190" customFormat="false" ht="24" hidden="false" customHeight="false" outlineLevel="0" collapsed="false">
      <c r="F190" s="188" t="str">
        <f aca="true">IF(TRIM($B190&amp;$C190)="","",IF(OR(ISNUMBER(SEARCH("未",$A190)),ISNUMBER(SEARCH("送出",$A190)),AND(TRIM($A190)="",NOT(ISNUMBER($D190)),N($G190)=0)),"【合同未回】","")&amp;IF(NOT(ISNUMBER($E190)),IF(OR(ISNUMBER(SEARCH("未",$A190)),ISNUMBER(SEARCH("送出",$A190)),AND(TRIM($A190)="",NOT(ISNUMBER($D190)),N($G190)=0)),"","【未填合同期】"),IF($E190&lt;TODAY(),"【已到期】",IF($E190-TODAY()&lt;=提醒天数,"【即将到期，剩余"&amp;($E190-TODAY())&amp;"天】","【正常】")))&amp;IF(OR($AC190="安装免保",$AC190="技术免保",$AC190="质保期内"),"【"&amp;$AC190&amp;"】",""))</f>
        <v/>
      </c>
      <c r="J190" s="192" t="str">
        <f aca="false">IF(OR(N($G190)=0,N($H190)=0),"",ROUND(N($G190)*N($H190)*IF(N($I190)=0,1,N($I190)),2))</f>
        <v/>
      </c>
      <c r="L190" s="192" t="str">
        <f aca="false">IF(TRIM($B190&amp;$C190)="","",IF(AND(N($J190)=0,N($K190)=0),"",ROUND(N($J190)+N($K190),2)))</f>
        <v/>
      </c>
      <c r="R190" s="192"/>
      <c r="S190" s="193" t="str">
        <f aca="false">IF(TRIM($B190&amp;$C190)="","",IF(N($N190)=0,"",MAX(0,MIN(N($N190)-N($P190),N($V190)))))</f>
        <v/>
      </c>
      <c r="T190" s="193" t="str">
        <f aca="false">IF(TRIM($B190&amp;$C190)="","",IF(N($P190)&lt;=N($N190),"",N($P190)-N($N190)))</f>
        <v/>
      </c>
      <c r="U190" s="193" t="str">
        <f aca="false">IF(OR(TRIM($B190&amp;$C190)="",$V190=""),"",MAX(0,N($V190))-N($S190))</f>
        <v/>
      </c>
      <c r="V190" s="193" t="str">
        <f aca="false">IF(TRIM($B190&amp;$C190)="","",IF(AND(N($L190)=0,N($P190)+N($Q190)+N($R190)=0),"",ROUND(N($L190)-N($P190)-N($Q190)-N($R190),2)))</f>
        <v/>
      </c>
      <c r="W190" s="194" t="str">
        <f aca="false">IF(TRIM($B190&amp;$C190)="","",IF(N($L190)=0,IF((N($P190)+N($Q190)+N($R190))=0,"—未填单价","未填单价，已收 "&amp;TEXT((N($P190)+N($Q190)+N($R190)),"#,##0.00")),IF(N($V190)&gt;0.005,"欠 "&amp;TEXT(N($V190),"#,##0.00")&amp;IF(N($S190)&gt;0,"（开票未到账 "&amp;TEXT(N($S190),"#,##0.00")&amp;"）","")&amp;IF(N($U190)&gt;0,"（未开票 "&amp;TEXT(N($U190),"#,##0.00")&amp;"）",""),IF(N($V190)&lt;-0.005,"多收 "&amp;TEXT(-N($V190),"#,##0.00"),"✔ 已结清")))&amp;IF(N($T190)&gt;0,"｜到账未开票 "&amp;TEXT(N($T190),"#,##0.00")&amp;"，待补票","")&amp;IF(N($Q190)&gt;0,"｜收现 "&amp;TEXT(N($Q190),"#,##0.00"),"")&amp;IF(N($R190)&gt;0,"｜收款不开票 "&amp;TEXT(N($R190),"#,##0.00"),""))</f>
        <v/>
      </c>
      <c r="X190" s="195"/>
      <c r="AB190" s="192" t="str">
        <f aca="false">IF(OR(N($N190)=0,N($AA190)=0),"",ROUND(N($N190)/(1+N($AA190))*N($AA190),2))</f>
        <v/>
      </c>
      <c r="AC190" s="195"/>
      <c r="AD190" s="188"/>
      <c r="AE190" s="197" t="str">
        <f aca="false">IF($AM190="","",IF($AM190=1,IF($AN190&gt;=1,"一次性·已到收款期","一次性·未到期"),$AD190&amp;" 第"&amp;$AN190&amp;"/"&amp;$AM190&amp;"期"))</f>
        <v/>
      </c>
      <c r="AF190" s="193" t="str">
        <f aca="false">IF(OR($AM190="",N($L190)=0),"",ROUND(N($J190)*$AN190/$AM190,2)+N($K190))</f>
        <v/>
      </c>
      <c r="AG190" s="193" t="str">
        <f aca="false">IF($AF190="","",MAX(0,ROUND($AF190-(N($P190)+N($Q190)+N($R190)),2)))</f>
        <v/>
      </c>
      <c r="AH190" s="193" t="str">
        <f aca="false">IF(OR(TRIM($B190&amp;$C190)="",NOT(ISNUMBER($D190))),"",SUMIFS($V$3:$V$1001,$AJ$3:$AJ$1001,$AJ190,$D$3:$D$1001,"&lt;"&amp;$D190))</f>
        <v/>
      </c>
      <c r="AI190" s="193" t="str">
        <f aca="false">IF(TRIM($B190&amp;$C190)="","",SUMIFS($V$3:$V$1001,$AJ$3:$AJ$1001,$AJ190))</f>
        <v/>
      </c>
      <c r="AJ190" s="197" t="str">
        <f aca="false">IF(TRIM($B190&amp;$C190)="","",TRIM($B190)&amp;"｜"&amp;TRIM($C190))</f>
        <v/>
      </c>
      <c r="AK190" s="193" t="str">
        <f aca="false">IF(TRIM($B190&amp;$C190)="","",MIN(N($N190),N($P190)))</f>
        <v/>
      </c>
      <c r="AL190" s="198" t="str">
        <f aca="false">IF(ISNUMBER($D190),YEAR($D190),"")</f>
        <v/>
      </c>
      <c r="AM190" s="198" t="str">
        <f aca="false">IF(OR(TRIM($B190&amp;$C190)="",NOT(ISNUMBER($D190)),NOT(ISNUMBER($E190))),"",IF($E190&lt;$D190,"",IF(IF($AD190="半年付",2,IF($AD190="季度付",4,IF($AD190="月付",12,IF($AD190="半月付",24,1))))=1,1,MAX(1,ROUND(($E190-$D190+1)/365*IF($AD190="半年付",2,IF($AD190="季度付",4,IF($AD190="月付",12,IF($AD190="半月付",24,1)))),0)))))</f>
        <v/>
      </c>
      <c r="AN190" s="198" t="str">
        <f aca="true">IF($AM190="","",MIN($AM190,MAX(0,INT((TODAY()-付款宽限天数-$D190)/(($E190-$D190+1)/$AM190))+1)))</f>
        <v/>
      </c>
    </row>
    <row r="191" customFormat="false" ht="24" hidden="false" customHeight="false" outlineLevel="0" collapsed="false">
      <c r="F191" s="188" t="str">
        <f aca="true">IF(TRIM($B191&amp;$C191)="","",IF(OR(ISNUMBER(SEARCH("未",$A191)),ISNUMBER(SEARCH("送出",$A191)),AND(TRIM($A191)="",NOT(ISNUMBER($D191)),N($G191)=0)),"【合同未回】","")&amp;IF(NOT(ISNUMBER($E191)),IF(OR(ISNUMBER(SEARCH("未",$A191)),ISNUMBER(SEARCH("送出",$A191)),AND(TRIM($A191)="",NOT(ISNUMBER($D191)),N($G191)=0)),"","【未填合同期】"),IF($E191&lt;TODAY(),"【已到期】",IF($E191-TODAY()&lt;=提醒天数,"【即将到期，剩余"&amp;($E191-TODAY())&amp;"天】","【正常】")))&amp;IF(OR($AC191="安装免保",$AC191="技术免保",$AC191="质保期内"),"【"&amp;$AC191&amp;"】",""))</f>
        <v/>
      </c>
      <c r="J191" s="192" t="str">
        <f aca="false">IF(OR(N($G191)=0,N($H191)=0),"",ROUND(N($G191)*N($H191)*IF(N($I191)=0,1,N($I191)),2))</f>
        <v/>
      </c>
      <c r="L191" s="192" t="str">
        <f aca="false">IF(TRIM($B191&amp;$C191)="","",IF(AND(N($J191)=0,N($K191)=0),"",ROUND(N($J191)+N($K191),2)))</f>
        <v/>
      </c>
      <c r="R191" s="192"/>
      <c r="S191" s="193" t="str">
        <f aca="false">IF(TRIM($B191&amp;$C191)="","",IF(N($N191)=0,"",MAX(0,MIN(N($N191)-N($P191),N($V191)))))</f>
        <v/>
      </c>
      <c r="T191" s="193" t="str">
        <f aca="false">IF(TRIM($B191&amp;$C191)="","",IF(N($P191)&lt;=N($N191),"",N($P191)-N($N191)))</f>
        <v/>
      </c>
      <c r="U191" s="193" t="str">
        <f aca="false">IF(OR(TRIM($B191&amp;$C191)="",$V191=""),"",MAX(0,N($V191))-N($S191))</f>
        <v/>
      </c>
      <c r="V191" s="193" t="str">
        <f aca="false">IF(TRIM($B191&amp;$C191)="","",IF(AND(N($L191)=0,N($P191)+N($Q191)+N($R191)=0),"",ROUND(N($L191)-N($P191)-N($Q191)-N($R191),2)))</f>
        <v/>
      </c>
      <c r="W191" s="194" t="str">
        <f aca="false">IF(TRIM($B191&amp;$C191)="","",IF(N($L191)=0,IF((N($P191)+N($Q191)+N($R191))=0,"—未填单价","未填单价，已收 "&amp;TEXT((N($P191)+N($Q191)+N($R191)),"#,##0.00")),IF(N($V191)&gt;0.005,"欠 "&amp;TEXT(N($V191),"#,##0.00")&amp;IF(N($S191)&gt;0,"（开票未到账 "&amp;TEXT(N($S191),"#,##0.00")&amp;"）","")&amp;IF(N($U191)&gt;0,"（未开票 "&amp;TEXT(N($U191),"#,##0.00")&amp;"）",""),IF(N($V191)&lt;-0.005,"多收 "&amp;TEXT(-N($V191),"#,##0.00"),"✔ 已结清")))&amp;IF(N($T191)&gt;0,"｜到账未开票 "&amp;TEXT(N($T191),"#,##0.00")&amp;"，待补票","")&amp;IF(N($Q191)&gt;0,"｜收现 "&amp;TEXT(N($Q191),"#,##0.00"),"")&amp;IF(N($R191)&gt;0,"｜收款不开票 "&amp;TEXT(N($R191),"#,##0.00"),""))</f>
        <v/>
      </c>
      <c r="X191" s="195"/>
      <c r="AB191" s="192" t="str">
        <f aca="false">IF(OR(N($N191)=0,N($AA191)=0),"",ROUND(N($N191)/(1+N($AA191))*N($AA191),2))</f>
        <v/>
      </c>
      <c r="AC191" s="195"/>
      <c r="AD191" s="188"/>
      <c r="AE191" s="197" t="str">
        <f aca="false">IF($AM191="","",IF($AM191=1,IF($AN191&gt;=1,"一次性·已到收款期","一次性·未到期"),$AD191&amp;" 第"&amp;$AN191&amp;"/"&amp;$AM191&amp;"期"))</f>
        <v/>
      </c>
      <c r="AF191" s="193" t="str">
        <f aca="false">IF(OR($AM191="",N($L191)=0),"",ROUND(N($J191)*$AN191/$AM191,2)+N($K191))</f>
        <v/>
      </c>
      <c r="AG191" s="193" t="str">
        <f aca="false">IF($AF191="","",MAX(0,ROUND($AF191-(N($P191)+N($Q191)+N($R191)),2)))</f>
        <v/>
      </c>
      <c r="AH191" s="193" t="str">
        <f aca="false">IF(OR(TRIM($B191&amp;$C191)="",NOT(ISNUMBER($D191))),"",SUMIFS($V$3:$V$1001,$AJ$3:$AJ$1001,$AJ191,$D$3:$D$1001,"&lt;"&amp;$D191))</f>
        <v/>
      </c>
      <c r="AI191" s="193" t="str">
        <f aca="false">IF(TRIM($B191&amp;$C191)="","",SUMIFS($V$3:$V$1001,$AJ$3:$AJ$1001,$AJ191))</f>
        <v/>
      </c>
      <c r="AJ191" s="197" t="str">
        <f aca="false">IF(TRIM($B191&amp;$C191)="","",TRIM($B191)&amp;"｜"&amp;TRIM($C191))</f>
        <v/>
      </c>
      <c r="AK191" s="193" t="str">
        <f aca="false">IF(TRIM($B191&amp;$C191)="","",MIN(N($N191),N($P191)))</f>
        <v/>
      </c>
      <c r="AL191" s="198" t="str">
        <f aca="false">IF(ISNUMBER($D191),YEAR($D191),"")</f>
        <v/>
      </c>
      <c r="AM191" s="198" t="str">
        <f aca="false">IF(OR(TRIM($B191&amp;$C191)="",NOT(ISNUMBER($D191)),NOT(ISNUMBER($E191))),"",IF($E191&lt;$D191,"",IF(IF($AD191="半年付",2,IF($AD191="季度付",4,IF($AD191="月付",12,IF($AD191="半月付",24,1))))=1,1,MAX(1,ROUND(($E191-$D191+1)/365*IF($AD191="半年付",2,IF($AD191="季度付",4,IF($AD191="月付",12,IF($AD191="半月付",24,1)))),0)))))</f>
        <v/>
      </c>
      <c r="AN191" s="198" t="str">
        <f aca="true">IF($AM191="","",MIN($AM191,MAX(0,INT((TODAY()-付款宽限天数-$D191)/(($E191-$D191+1)/$AM191))+1)))</f>
        <v/>
      </c>
    </row>
    <row r="192" customFormat="false" ht="24" hidden="false" customHeight="false" outlineLevel="0" collapsed="false">
      <c r="F192" s="188" t="str">
        <f aca="true">IF(TRIM($B192&amp;$C192)="","",IF(OR(ISNUMBER(SEARCH("未",$A192)),ISNUMBER(SEARCH("送出",$A192)),AND(TRIM($A192)="",NOT(ISNUMBER($D192)),N($G192)=0)),"【合同未回】","")&amp;IF(NOT(ISNUMBER($E192)),IF(OR(ISNUMBER(SEARCH("未",$A192)),ISNUMBER(SEARCH("送出",$A192)),AND(TRIM($A192)="",NOT(ISNUMBER($D192)),N($G192)=0)),"","【未填合同期】"),IF($E192&lt;TODAY(),"【已到期】",IF($E192-TODAY()&lt;=提醒天数,"【即将到期，剩余"&amp;($E192-TODAY())&amp;"天】","【正常】")))&amp;IF(OR($AC192="安装免保",$AC192="技术免保",$AC192="质保期内"),"【"&amp;$AC192&amp;"】",""))</f>
        <v/>
      </c>
      <c r="J192" s="192" t="str">
        <f aca="false">IF(OR(N($G192)=0,N($H192)=0),"",ROUND(N($G192)*N($H192)*IF(N($I192)=0,1,N($I192)),2))</f>
        <v/>
      </c>
      <c r="L192" s="192" t="str">
        <f aca="false">IF(TRIM($B192&amp;$C192)="","",IF(AND(N($J192)=0,N($K192)=0),"",ROUND(N($J192)+N($K192),2)))</f>
        <v/>
      </c>
      <c r="R192" s="192"/>
      <c r="S192" s="193" t="str">
        <f aca="false">IF(TRIM($B192&amp;$C192)="","",IF(N($N192)=0,"",MAX(0,MIN(N($N192)-N($P192),N($V192)))))</f>
        <v/>
      </c>
      <c r="T192" s="193" t="str">
        <f aca="false">IF(TRIM($B192&amp;$C192)="","",IF(N($P192)&lt;=N($N192),"",N($P192)-N($N192)))</f>
        <v/>
      </c>
      <c r="U192" s="193" t="str">
        <f aca="false">IF(OR(TRIM($B192&amp;$C192)="",$V192=""),"",MAX(0,N($V192))-N($S192))</f>
        <v/>
      </c>
      <c r="V192" s="193" t="str">
        <f aca="false">IF(TRIM($B192&amp;$C192)="","",IF(AND(N($L192)=0,N($P192)+N($Q192)+N($R192)=0),"",ROUND(N($L192)-N($P192)-N($Q192)-N($R192),2)))</f>
        <v/>
      </c>
      <c r="W192" s="194" t="str">
        <f aca="false">IF(TRIM($B192&amp;$C192)="","",IF(N($L192)=0,IF((N($P192)+N($Q192)+N($R192))=0,"—未填单价","未填单价，已收 "&amp;TEXT((N($P192)+N($Q192)+N($R192)),"#,##0.00")),IF(N($V192)&gt;0.005,"欠 "&amp;TEXT(N($V192),"#,##0.00")&amp;IF(N($S192)&gt;0,"（开票未到账 "&amp;TEXT(N($S192),"#,##0.00")&amp;"）","")&amp;IF(N($U192)&gt;0,"（未开票 "&amp;TEXT(N($U192),"#,##0.00")&amp;"）",""),IF(N($V192)&lt;-0.005,"多收 "&amp;TEXT(-N($V192),"#,##0.00"),"✔ 已结清")))&amp;IF(N($T192)&gt;0,"｜到账未开票 "&amp;TEXT(N($T192),"#,##0.00")&amp;"，待补票","")&amp;IF(N($Q192)&gt;0,"｜收现 "&amp;TEXT(N($Q192),"#,##0.00"),"")&amp;IF(N($R192)&gt;0,"｜收款不开票 "&amp;TEXT(N($R192),"#,##0.00"),""))</f>
        <v/>
      </c>
      <c r="X192" s="195"/>
      <c r="AB192" s="192" t="str">
        <f aca="false">IF(OR(N($N192)=0,N($AA192)=0),"",ROUND(N($N192)/(1+N($AA192))*N($AA192),2))</f>
        <v/>
      </c>
      <c r="AC192" s="195"/>
      <c r="AD192" s="188"/>
      <c r="AE192" s="197" t="str">
        <f aca="false">IF($AM192="","",IF($AM192=1,IF($AN192&gt;=1,"一次性·已到收款期","一次性·未到期"),$AD192&amp;" 第"&amp;$AN192&amp;"/"&amp;$AM192&amp;"期"))</f>
        <v/>
      </c>
      <c r="AF192" s="193" t="str">
        <f aca="false">IF(OR($AM192="",N($L192)=0),"",ROUND(N($J192)*$AN192/$AM192,2)+N($K192))</f>
        <v/>
      </c>
      <c r="AG192" s="193" t="str">
        <f aca="false">IF($AF192="","",MAX(0,ROUND($AF192-(N($P192)+N($Q192)+N($R192)),2)))</f>
        <v/>
      </c>
      <c r="AH192" s="193" t="str">
        <f aca="false">IF(OR(TRIM($B192&amp;$C192)="",NOT(ISNUMBER($D192))),"",SUMIFS($V$3:$V$1001,$AJ$3:$AJ$1001,$AJ192,$D$3:$D$1001,"&lt;"&amp;$D192))</f>
        <v/>
      </c>
      <c r="AI192" s="193" t="str">
        <f aca="false">IF(TRIM($B192&amp;$C192)="","",SUMIFS($V$3:$V$1001,$AJ$3:$AJ$1001,$AJ192))</f>
        <v/>
      </c>
      <c r="AJ192" s="197" t="str">
        <f aca="false">IF(TRIM($B192&amp;$C192)="","",TRIM($B192)&amp;"｜"&amp;TRIM($C192))</f>
        <v/>
      </c>
      <c r="AK192" s="193" t="str">
        <f aca="false">IF(TRIM($B192&amp;$C192)="","",MIN(N($N192),N($P192)))</f>
        <v/>
      </c>
      <c r="AL192" s="198" t="str">
        <f aca="false">IF(ISNUMBER($D192),YEAR($D192),"")</f>
        <v/>
      </c>
      <c r="AM192" s="198" t="str">
        <f aca="false">IF(OR(TRIM($B192&amp;$C192)="",NOT(ISNUMBER($D192)),NOT(ISNUMBER($E192))),"",IF($E192&lt;$D192,"",IF(IF($AD192="半年付",2,IF($AD192="季度付",4,IF($AD192="月付",12,IF($AD192="半月付",24,1))))=1,1,MAX(1,ROUND(($E192-$D192+1)/365*IF($AD192="半年付",2,IF($AD192="季度付",4,IF($AD192="月付",12,IF($AD192="半月付",24,1)))),0)))))</f>
        <v/>
      </c>
      <c r="AN192" s="198" t="str">
        <f aca="true">IF($AM192="","",MIN($AM192,MAX(0,INT((TODAY()-付款宽限天数-$D192)/(($E192-$D192+1)/$AM192))+1)))</f>
        <v/>
      </c>
    </row>
    <row r="193" customFormat="false" ht="24" hidden="false" customHeight="false" outlineLevel="0" collapsed="false">
      <c r="F193" s="188" t="str">
        <f aca="true">IF(TRIM($B193&amp;$C193)="","",IF(OR(ISNUMBER(SEARCH("未",$A193)),ISNUMBER(SEARCH("送出",$A193)),AND(TRIM($A193)="",NOT(ISNUMBER($D193)),N($G193)=0)),"【合同未回】","")&amp;IF(NOT(ISNUMBER($E193)),IF(OR(ISNUMBER(SEARCH("未",$A193)),ISNUMBER(SEARCH("送出",$A193)),AND(TRIM($A193)="",NOT(ISNUMBER($D193)),N($G193)=0)),"","【未填合同期】"),IF($E193&lt;TODAY(),"【已到期】",IF($E193-TODAY()&lt;=提醒天数,"【即将到期，剩余"&amp;($E193-TODAY())&amp;"天】","【正常】")))&amp;IF(OR($AC193="安装免保",$AC193="技术免保",$AC193="质保期内"),"【"&amp;$AC193&amp;"】",""))</f>
        <v/>
      </c>
      <c r="J193" s="192" t="str">
        <f aca="false">IF(OR(N($G193)=0,N($H193)=0),"",ROUND(N($G193)*N($H193)*IF(N($I193)=0,1,N($I193)),2))</f>
        <v/>
      </c>
      <c r="L193" s="192" t="str">
        <f aca="false">IF(TRIM($B193&amp;$C193)="","",IF(AND(N($J193)=0,N($K193)=0),"",ROUND(N($J193)+N($K193),2)))</f>
        <v/>
      </c>
      <c r="R193" s="192"/>
      <c r="S193" s="193" t="str">
        <f aca="false">IF(TRIM($B193&amp;$C193)="","",IF(N($N193)=0,"",MAX(0,MIN(N($N193)-N($P193),N($V193)))))</f>
        <v/>
      </c>
      <c r="T193" s="193" t="str">
        <f aca="false">IF(TRIM($B193&amp;$C193)="","",IF(N($P193)&lt;=N($N193),"",N($P193)-N($N193)))</f>
        <v/>
      </c>
      <c r="U193" s="193" t="str">
        <f aca="false">IF(OR(TRIM($B193&amp;$C193)="",$V193=""),"",MAX(0,N($V193))-N($S193))</f>
        <v/>
      </c>
      <c r="V193" s="193" t="str">
        <f aca="false">IF(TRIM($B193&amp;$C193)="","",IF(AND(N($L193)=0,N($P193)+N($Q193)+N($R193)=0),"",ROUND(N($L193)-N($P193)-N($Q193)-N($R193),2)))</f>
        <v/>
      </c>
      <c r="W193" s="194" t="str">
        <f aca="false">IF(TRIM($B193&amp;$C193)="","",IF(N($L193)=0,IF((N($P193)+N($Q193)+N($R193))=0,"—未填单价","未填单价，已收 "&amp;TEXT((N($P193)+N($Q193)+N($R193)),"#,##0.00")),IF(N($V193)&gt;0.005,"欠 "&amp;TEXT(N($V193),"#,##0.00")&amp;IF(N($S193)&gt;0,"（开票未到账 "&amp;TEXT(N($S193),"#,##0.00")&amp;"）","")&amp;IF(N($U193)&gt;0,"（未开票 "&amp;TEXT(N($U193),"#,##0.00")&amp;"）",""),IF(N($V193)&lt;-0.005,"多收 "&amp;TEXT(-N($V193),"#,##0.00"),"✔ 已结清")))&amp;IF(N($T193)&gt;0,"｜到账未开票 "&amp;TEXT(N($T193),"#,##0.00")&amp;"，待补票","")&amp;IF(N($Q193)&gt;0,"｜收现 "&amp;TEXT(N($Q193),"#,##0.00"),"")&amp;IF(N($R193)&gt;0,"｜收款不开票 "&amp;TEXT(N($R193),"#,##0.00"),""))</f>
        <v/>
      </c>
      <c r="X193" s="195"/>
      <c r="AB193" s="192" t="str">
        <f aca="false">IF(OR(N($N193)=0,N($AA193)=0),"",ROUND(N($N193)/(1+N($AA193))*N($AA193),2))</f>
        <v/>
      </c>
      <c r="AC193" s="195"/>
      <c r="AD193" s="188"/>
      <c r="AE193" s="197" t="str">
        <f aca="false">IF($AM193="","",IF($AM193=1,IF($AN193&gt;=1,"一次性·已到收款期","一次性·未到期"),$AD193&amp;" 第"&amp;$AN193&amp;"/"&amp;$AM193&amp;"期"))</f>
        <v/>
      </c>
      <c r="AF193" s="193" t="str">
        <f aca="false">IF(OR($AM193="",N($L193)=0),"",ROUND(N($J193)*$AN193/$AM193,2)+N($K193))</f>
        <v/>
      </c>
      <c r="AG193" s="193" t="str">
        <f aca="false">IF($AF193="","",MAX(0,ROUND($AF193-(N($P193)+N($Q193)+N($R193)),2)))</f>
        <v/>
      </c>
      <c r="AH193" s="193" t="str">
        <f aca="false">IF(OR(TRIM($B193&amp;$C193)="",NOT(ISNUMBER($D193))),"",SUMIFS($V$3:$V$1001,$AJ$3:$AJ$1001,$AJ193,$D$3:$D$1001,"&lt;"&amp;$D193))</f>
        <v/>
      </c>
      <c r="AI193" s="193" t="str">
        <f aca="false">IF(TRIM($B193&amp;$C193)="","",SUMIFS($V$3:$V$1001,$AJ$3:$AJ$1001,$AJ193))</f>
        <v/>
      </c>
      <c r="AJ193" s="197" t="str">
        <f aca="false">IF(TRIM($B193&amp;$C193)="","",TRIM($B193)&amp;"｜"&amp;TRIM($C193))</f>
        <v/>
      </c>
      <c r="AK193" s="193" t="str">
        <f aca="false">IF(TRIM($B193&amp;$C193)="","",MIN(N($N193),N($P193)))</f>
        <v/>
      </c>
      <c r="AL193" s="198" t="str">
        <f aca="false">IF(ISNUMBER($D193),YEAR($D193),"")</f>
        <v/>
      </c>
      <c r="AM193" s="198" t="str">
        <f aca="false">IF(OR(TRIM($B193&amp;$C193)="",NOT(ISNUMBER($D193)),NOT(ISNUMBER($E193))),"",IF($E193&lt;$D193,"",IF(IF($AD193="半年付",2,IF($AD193="季度付",4,IF($AD193="月付",12,IF($AD193="半月付",24,1))))=1,1,MAX(1,ROUND(($E193-$D193+1)/365*IF($AD193="半年付",2,IF($AD193="季度付",4,IF($AD193="月付",12,IF($AD193="半月付",24,1)))),0)))))</f>
        <v/>
      </c>
      <c r="AN193" s="198" t="str">
        <f aca="true">IF($AM193="","",MIN($AM193,MAX(0,INT((TODAY()-付款宽限天数-$D193)/(($E193-$D193+1)/$AM193))+1)))</f>
        <v/>
      </c>
    </row>
    <row r="194" customFormat="false" ht="24" hidden="false" customHeight="false" outlineLevel="0" collapsed="false">
      <c r="F194" s="188" t="str">
        <f aca="true">IF(TRIM($B194&amp;$C194)="","",IF(OR(ISNUMBER(SEARCH("未",$A194)),ISNUMBER(SEARCH("送出",$A194)),AND(TRIM($A194)="",NOT(ISNUMBER($D194)),N($G194)=0)),"【合同未回】","")&amp;IF(NOT(ISNUMBER($E194)),IF(OR(ISNUMBER(SEARCH("未",$A194)),ISNUMBER(SEARCH("送出",$A194)),AND(TRIM($A194)="",NOT(ISNUMBER($D194)),N($G194)=0)),"","【未填合同期】"),IF($E194&lt;TODAY(),"【已到期】",IF($E194-TODAY()&lt;=提醒天数,"【即将到期，剩余"&amp;($E194-TODAY())&amp;"天】","【正常】")))&amp;IF(OR($AC194="安装免保",$AC194="技术免保",$AC194="质保期内"),"【"&amp;$AC194&amp;"】",""))</f>
        <v/>
      </c>
      <c r="J194" s="192" t="str">
        <f aca="false">IF(OR(N($G194)=0,N($H194)=0),"",ROUND(N($G194)*N($H194)*IF(N($I194)=0,1,N($I194)),2))</f>
        <v/>
      </c>
      <c r="L194" s="192" t="str">
        <f aca="false">IF(TRIM($B194&amp;$C194)="","",IF(AND(N($J194)=0,N($K194)=0),"",ROUND(N($J194)+N($K194),2)))</f>
        <v/>
      </c>
      <c r="R194" s="192"/>
      <c r="S194" s="193" t="str">
        <f aca="false">IF(TRIM($B194&amp;$C194)="","",IF(N($N194)=0,"",MAX(0,MIN(N($N194)-N($P194),N($V194)))))</f>
        <v/>
      </c>
      <c r="T194" s="193" t="str">
        <f aca="false">IF(TRIM($B194&amp;$C194)="","",IF(N($P194)&lt;=N($N194),"",N($P194)-N($N194)))</f>
        <v/>
      </c>
      <c r="U194" s="193" t="str">
        <f aca="false">IF(OR(TRIM($B194&amp;$C194)="",$V194=""),"",MAX(0,N($V194))-N($S194))</f>
        <v/>
      </c>
      <c r="V194" s="193" t="str">
        <f aca="false">IF(TRIM($B194&amp;$C194)="","",IF(AND(N($L194)=0,N($P194)+N($Q194)+N($R194)=0),"",ROUND(N($L194)-N($P194)-N($Q194)-N($R194),2)))</f>
        <v/>
      </c>
      <c r="W194" s="194" t="str">
        <f aca="false">IF(TRIM($B194&amp;$C194)="","",IF(N($L194)=0,IF((N($P194)+N($Q194)+N($R194))=0,"—未填单价","未填单价，已收 "&amp;TEXT((N($P194)+N($Q194)+N($R194)),"#,##0.00")),IF(N($V194)&gt;0.005,"欠 "&amp;TEXT(N($V194),"#,##0.00")&amp;IF(N($S194)&gt;0,"（开票未到账 "&amp;TEXT(N($S194),"#,##0.00")&amp;"）","")&amp;IF(N($U194)&gt;0,"（未开票 "&amp;TEXT(N($U194),"#,##0.00")&amp;"）",""),IF(N($V194)&lt;-0.005,"多收 "&amp;TEXT(-N($V194),"#,##0.00"),"✔ 已结清")))&amp;IF(N($T194)&gt;0,"｜到账未开票 "&amp;TEXT(N($T194),"#,##0.00")&amp;"，待补票","")&amp;IF(N($Q194)&gt;0,"｜收现 "&amp;TEXT(N($Q194),"#,##0.00"),"")&amp;IF(N($R194)&gt;0,"｜收款不开票 "&amp;TEXT(N($R194),"#,##0.00"),""))</f>
        <v/>
      </c>
      <c r="X194" s="195"/>
      <c r="AB194" s="192" t="str">
        <f aca="false">IF(OR(N($N194)=0,N($AA194)=0),"",ROUND(N($N194)/(1+N($AA194))*N($AA194),2))</f>
        <v/>
      </c>
      <c r="AC194" s="195"/>
      <c r="AD194" s="188"/>
      <c r="AE194" s="197" t="str">
        <f aca="false">IF($AM194="","",IF($AM194=1,IF($AN194&gt;=1,"一次性·已到收款期","一次性·未到期"),$AD194&amp;" 第"&amp;$AN194&amp;"/"&amp;$AM194&amp;"期"))</f>
        <v/>
      </c>
      <c r="AF194" s="193" t="str">
        <f aca="false">IF(OR($AM194="",N($L194)=0),"",ROUND(N($J194)*$AN194/$AM194,2)+N($K194))</f>
        <v/>
      </c>
      <c r="AG194" s="193" t="str">
        <f aca="false">IF($AF194="","",MAX(0,ROUND($AF194-(N($P194)+N($Q194)+N($R194)),2)))</f>
        <v/>
      </c>
      <c r="AH194" s="193" t="str">
        <f aca="false">IF(OR(TRIM($B194&amp;$C194)="",NOT(ISNUMBER($D194))),"",SUMIFS($V$3:$V$1001,$AJ$3:$AJ$1001,$AJ194,$D$3:$D$1001,"&lt;"&amp;$D194))</f>
        <v/>
      </c>
      <c r="AI194" s="193" t="str">
        <f aca="false">IF(TRIM($B194&amp;$C194)="","",SUMIFS($V$3:$V$1001,$AJ$3:$AJ$1001,$AJ194))</f>
        <v/>
      </c>
      <c r="AJ194" s="197" t="str">
        <f aca="false">IF(TRIM($B194&amp;$C194)="","",TRIM($B194)&amp;"｜"&amp;TRIM($C194))</f>
        <v/>
      </c>
      <c r="AK194" s="193" t="str">
        <f aca="false">IF(TRIM($B194&amp;$C194)="","",MIN(N($N194),N($P194)))</f>
        <v/>
      </c>
      <c r="AL194" s="198" t="str">
        <f aca="false">IF(ISNUMBER($D194),YEAR($D194),"")</f>
        <v/>
      </c>
      <c r="AM194" s="198" t="str">
        <f aca="false">IF(OR(TRIM($B194&amp;$C194)="",NOT(ISNUMBER($D194)),NOT(ISNUMBER($E194))),"",IF($E194&lt;$D194,"",IF(IF($AD194="半年付",2,IF($AD194="季度付",4,IF($AD194="月付",12,IF($AD194="半月付",24,1))))=1,1,MAX(1,ROUND(($E194-$D194+1)/365*IF($AD194="半年付",2,IF($AD194="季度付",4,IF($AD194="月付",12,IF($AD194="半月付",24,1)))),0)))))</f>
        <v/>
      </c>
      <c r="AN194" s="198" t="str">
        <f aca="true">IF($AM194="","",MIN($AM194,MAX(0,INT((TODAY()-付款宽限天数-$D194)/(($E194-$D194+1)/$AM194))+1)))</f>
        <v/>
      </c>
    </row>
    <row r="195" customFormat="false" ht="24" hidden="false" customHeight="false" outlineLevel="0" collapsed="false">
      <c r="F195" s="188" t="str">
        <f aca="true">IF(TRIM($B195&amp;$C195)="","",IF(OR(ISNUMBER(SEARCH("未",$A195)),ISNUMBER(SEARCH("送出",$A195)),AND(TRIM($A195)="",NOT(ISNUMBER($D195)),N($G195)=0)),"【合同未回】","")&amp;IF(NOT(ISNUMBER($E195)),IF(OR(ISNUMBER(SEARCH("未",$A195)),ISNUMBER(SEARCH("送出",$A195)),AND(TRIM($A195)="",NOT(ISNUMBER($D195)),N($G195)=0)),"","【未填合同期】"),IF($E195&lt;TODAY(),"【已到期】",IF($E195-TODAY()&lt;=提醒天数,"【即将到期，剩余"&amp;($E195-TODAY())&amp;"天】","【正常】")))&amp;IF(OR($AC195="安装免保",$AC195="技术免保",$AC195="质保期内"),"【"&amp;$AC195&amp;"】",""))</f>
        <v/>
      </c>
      <c r="J195" s="192" t="str">
        <f aca="false">IF(OR(N($G195)=0,N($H195)=0),"",ROUND(N($G195)*N($H195)*IF(N($I195)=0,1,N($I195)),2))</f>
        <v/>
      </c>
      <c r="L195" s="192" t="str">
        <f aca="false">IF(TRIM($B195&amp;$C195)="","",IF(AND(N($J195)=0,N($K195)=0),"",ROUND(N($J195)+N($K195),2)))</f>
        <v/>
      </c>
      <c r="R195" s="192"/>
      <c r="S195" s="193" t="str">
        <f aca="false">IF(TRIM($B195&amp;$C195)="","",IF(N($N195)=0,"",MAX(0,MIN(N($N195)-N($P195),N($V195)))))</f>
        <v/>
      </c>
      <c r="T195" s="193" t="str">
        <f aca="false">IF(TRIM($B195&amp;$C195)="","",IF(N($P195)&lt;=N($N195),"",N($P195)-N($N195)))</f>
        <v/>
      </c>
      <c r="U195" s="193" t="str">
        <f aca="false">IF(OR(TRIM($B195&amp;$C195)="",$V195=""),"",MAX(0,N($V195))-N($S195))</f>
        <v/>
      </c>
      <c r="V195" s="193" t="str">
        <f aca="false">IF(TRIM($B195&amp;$C195)="","",IF(AND(N($L195)=0,N($P195)+N($Q195)+N($R195)=0),"",ROUND(N($L195)-N($P195)-N($Q195)-N($R195),2)))</f>
        <v/>
      </c>
      <c r="W195" s="194" t="str">
        <f aca="false">IF(TRIM($B195&amp;$C195)="","",IF(N($L195)=0,IF((N($P195)+N($Q195)+N($R195))=0,"—未填单价","未填单价，已收 "&amp;TEXT((N($P195)+N($Q195)+N($R195)),"#,##0.00")),IF(N($V195)&gt;0.005,"欠 "&amp;TEXT(N($V195),"#,##0.00")&amp;IF(N($S195)&gt;0,"（开票未到账 "&amp;TEXT(N($S195),"#,##0.00")&amp;"）","")&amp;IF(N($U195)&gt;0,"（未开票 "&amp;TEXT(N($U195),"#,##0.00")&amp;"）",""),IF(N($V195)&lt;-0.005,"多收 "&amp;TEXT(-N($V195),"#,##0.00"),"✔ 已结清")))&amp;IF(N($T195)&gt;0,"｜到账未开票 "&amp;TEXT(N($T195),"#,##0.00")&amp;"，待补票","")&amp;IF(N($Q195)&gt;0,"｜收现 "&amp;TEXT(N($Q195),"#,##0.00"),"")&amp;IF(N($R195)&gt;0,"｜收款不开票 "&amp;TEXT(N($R195),"#,##0.00"),""))</f>
        <v/>
      </c>
      <c r="X195" s="195"/>
      <c r="AB195" s="192" t="str">
        <f aca="false">IF(OR(N($N195)=0,N($AA195)=0),"",ROUND(N($N195)/(1+N($AA195))*N($AA195),2))</f>
        <v/>
      </c>
      <c r="AC195" s="195"/>
      <c r="AD195" s="188"/>
      <c r="AE195" s="197" t="str">
        <f aca="false">IF($AM195="","",IF($AM195=1,IF($AN195&gt;=1,"一次性·已到收款期","一次性·未到期"),$AD195&amp;" 第"&amp;$AN195&amp;"/"&amp;$AM195&amp;"期"))</f>
        <v/>
      </c>
      <c r="AF195" s="193" t="str">
        <f aca="false">IF(OR($AM195="",N($L195)=0),"",ROUND(N($J195)*$AN195/$AM195,2)+N($K195))</f>
        <v/>
      </c>
      <c r="AG195" s="193" t="str">
        <f aca="false">IF($AF195="","",MAX(0,ROUND($AF195-(N($P195)+N($Q195)+N($R195)),2)))</f>
        <v/>
      </c>
      <c r="AH195" s="193" t="str">
        <f aca="false">IF(OR(TRIM($B195&amp;$C195)="",NOT(ISNUMBER($D195))),"",SUMIFS($V$3:$V$1001,$AJ$3:$AJ$1001,$AJ195,$D$3:$D$1001,"&lt;"&amp;$D195))</f>
        <v/>
      </c>
      <c r="AI195" s="193" t="str">
        <f aca="false">IF(TRIM($B195&amp;$C195)="","",SUMIFS($V$3:$V$1001,$AJ$3:$AJ$1001,$AJ195))</f>
        <v/>
      </c>
      <c r="AJ195" s="197" t="str">
        <f aca="false">IF(TRIM($B195&amp;$C195)="","",TRIM($B195)&amp;"｜"&amp;TRIM($C195))</f>
        <v/>
      </c>
      <c r="AK195" s="193" t="str">
        <f aca="false">IF(TRIM($B195&amp;$C195)="","",MIN(N($N195),N($P195)))</f>
        <v/>
      </c>
      <c r="AL195" s="198" t="str">
        <f aca="false">IF(ISNUMBER($D195),YEAR($D195),"")</f>
        <v/>
      </c>
      <c r="AM195" s="198" t="str">
        <f aca="false">IF(OR(TRIM($B195&amp;$C195)="",NOT(ISNUMBER($D195)),NOT(ISNUMBER($E195))),"",IF($E195&lt;$D195,"",IF(IF($AD195="半年付",2,IF($AD195="季度付",4,IF($AD195="月付",12,IF($AD195="半月付",24,1))))=1,1,MAX(1,ROUND(($E195-$D195+1)/365*IF($AD195="半年付",2,IF($AD195="季度付",4,IF($AD195="月付",12,IF($AD195="半月付",24,1)))),0)))))</f>
        <v/>
      </c>
      <c r="AN195" s="198" t="str">
        <f aca="true">IF($AM195="","",MIN($AM195,MAX(0,INT((TODAY()-付款宽限天数-$D195)/(($E195-$D195+1)/$AM195))+1)))</f>
        <v/>
      </c>
    </row>
    <row r="196" customFormat="false" ht="24" hidden="false" customHeight="false" outlineLevel="0" collapsed="false">
      <c r="F196" s="188" t="str">
        <f aca="true">IF(TRIM($B196&amp;$C196)="","",IF(OR(ISNUMBER(SEARCH("未",$A196)),ISNUMBER(SEARCH("送出",$A196)),AND(TRIM($A196)="",NOT(ISNUMBER($D196)),N($G196)=0)),"【合同未回】","")&amp;IF(NOT(ISNUMBER($E196)),IF(OR(ISNUMBER(SEARCH("未",$A196)),ISNUMBER(SEARCH("送出",$A196)),AND(TRIM($A196)="",NOT(ISNUMBER($D196)),N($G196)=0)),"","【未填合同期】"),IF($E196&lt;TODAY(),"【已到期】",IF($E196-TODAY()&lt;=提醒天数,"【即将到期，剩余"&amp;($E196-TODAY())&amp;"天】","【正常】")))&amp;IF(OR($AC196="安装免保",$AC196="技术免保",$AC196="质保期内"),"【"&amp;$AC196&amp;"】",""))</f>
        <v/>
      </c>
      <c r="J196" s="192" t="str">
        <f aca="false">IF(OR(N($G196)=0,N($H196)=0),"",ROUND(N($G196)*N($H196)*IF(N($I196)=0,1,N($I196)),2))</f>
        <v/>
      </c>
      <c r="L196" s="192" t="str">
        <f aca="false">IF(TRIM($B196&amp;$C196)="","",IF(AND(N($J196)=0,N($K196)=0),"",ROUND(N($J196)+N($K196),2)))</f>
        <v/>
      </c>
      <c r="R196" s="192"/>
      <c r="S196" s="193" t="str">
        <f aca="false">IF(TRIM($B196&amp;$C196)="","",IF(N($N196)=0,"",MAX(0,MIN(N($N196)-N($P196),N($V196)))))</f>
        <v/>
      </c>
      <c r="T196" s="193" t="str">
        <f aca="false">IF(TRIM($B196&amp;$C196)="","",IF(N($P196)&lt;=N($N196),"",N($P196)-N($N196)))</f>
        <v/>
      </c>
      <c r="U196" s="193" t="str">
        <f aca="false">IF(OR(TRIM($B196&amp;$C196)="",$V196=""),"",MAX(0,N($V196))-N($S196))</f>
        <v/>
      </c>
      <c r="V196" s="193" t="str">
        <f aca="false">IF(TRIM($B196&amp;$C196)="","",IF(AND(N($L196)=0,N($P196)+N($Q196)+N($R196)=0),"",ROUND(N($L196)-N($P196)-N($Q196)-N($R196),2)))</f>
        <v/>
      </c>
      <c r="W196" s="194" t="str">
        <f aca="false">IF(TRIM($B196&amp;$C196)="","",IF(N($L196)=0,IF((N($P196)+N($Q196)+N($R196))=0,"—未填单价","未填单价，已收 "&amp;TEXT((N($P196)+N($Q196)+N($R196)),"#,##0.00")),IF(N($V196)&gt;0.005,"欠 "&amp;TEXT(N($V196),"#,##0.00")&amp;IF(N($S196)&gt;0,"（开票未到账 "&amp;TEXT(N($S196),"#,##0.00")&amp;"）","")&amp;IF(N($U196)&gt;0,"（未开票 "&amp;TEXT(N($U196),"#,##0.00")&amp;"）",""),IF(N($V196)&lt;-0.005,"多收 "&amp;TEXT(-N($V196),"#,##0.00"),"✔ 已结清")))&amp;IF(N($T196)&gt;0,"｜到账未开票 "&amp;TEXT(N($T196),"#,##0.00")&amp;"，待补票","")&amp;IF(N($Q196)&gt;0,"｜收现 "&amp;TEXT(N($Q196),"#,##0.00"),"")&amp;IF(N($R196)&gt;0,"｜收款不开票 "&amp;TEXT(N($R196),"#,##0.00"),""))</f>
        <v/>
      </c>
      <c r="X196" s="195"/>
      <c r="AB196" s="192" t="str">
        <f aca="false">IF(OR(N($N196)=0,N($AA196)=0),"",ROUND(N($N196)/(1+N($AA196))*N($AA196),2))</f>
        <v/>
      </c>
      <c r="AC196" s="195"/>
      <c r="AD196" s="188"/>
      <c r="AE196" s="197" t="str">
        <f aca="false">IF($AM196="","",IF($AM196=1,IF($AN196&gt;=1,"一次性·已到收款期","一次性·未到期"),$AD196&amp;" 第"&amp;$AN196&amp;"/"&amp;$AM196&amp;"期"))</f>
        <v/>
      </c>
      <c r="AF196" s="193" t="str">
        <f aca="false">IF(OR($AM196="",N($L196)=0),"",ROUND(N($J196)*$AN196/$AM196,2)+N($K196))</f>
        <v/>
      </c>
      <c r="AG196" s="193" t="str">
        <f aca="false">IF($AF196="","",MAX(0,ROUND($AF196-(N($P196)+N($Q196)+N($R196)),2)))</f>
        <v/>
      </c>
      <c r="AH196" s="193" t="str">
        <f aca="false">IF(OR(TRIM($B196&amp;$C196)="",NOT(ISNUMBER($D196))),"",SUMIFS($V$3:$V$1001,$AJ$3:$AJ$1001,$AJ196,$D$3:$D$1001,"&lt;"&amp;$D196))</f>
        <v/>
      </c>
      <c r="AI196" s="193" t="str">
        <f aca="false">IF(TRIM($B196&amp;$C196)="","",SUMIFS($V$3:$V$1001,$AJ$3:$AJ$1001,$AJ196))</f>
        <v/>
      </c>
      <c r="AJ196" s="197" t="str">
        <f aca="false">IF(TRIM($B196&amp;$C196)="","",TRIM($B196)&amp;"｜"&amp;TRIM($C196))</f>
        <v/>
      </c>
      <c r="AK196" s="193" t="str">
        <f aca="false">IF(TRIM($B196&amp;$C196)="","",MIN(N($N196),N($P196)))</f>
        <v/>
      </c>
      <c r="AL196" s="198" t="str">
        <f aca="false">IF(ISNUMBER($D196),YEAR($D196),"")</f>
        <v/>
      </c>
      <c r="AM196" s="198" t="str">
        <f aca="false">IF(OR(TRIM($B196&amp;$C196)="",NOT(ISNUMBER($D196)),NOT(ISNUMBER($E196))),"",IF($E196&lt;$D196,"",IF(IF($AD196="半年付",2,IF($AD196="季度付",4,IF($AD196="月付",12,IF($AD196="半月付",24,1))))=1,1,MAX(1,ROUND(($E196-$D196+1)/365*IF($AD196="半年付",2,IF($AD196="季度付",4,IF($AD196="月付",12,IF($AD196="半月付",24,1)))),0)))))</f>
        <v/>
      </c>
      <c r="AN196" s="198" t="str">
        <f aca="true">IF($AM196="","",MIN($AM196,MAX(0,INT((TODAY()-付款宽限天数-$D196)/(($E196-$D196+1)/$AM196))+1)))</f>
        <v/>
      </c>
    </row>
    <row r="197" customFormat="false" ht="24" hidden="false" customHeight="false" outlineLevel="0" collapsed="false">
      <c r="F197" s="188" t="str">
        <f aca="true">IF(TRIM($B197&amp;$C197)="","",IF(OR(ISNUMBER(SEARCH("未",$A197)),ISNUMBER(SEARCH("送出",$A197)),AND(TRIM($A197)="",NOT(ISNUMBER($D197)),N($G197)=0)),"【合同未回】","")&amp;IF(NOT(ISNUMBER($E197)),IF(OR(ISNUMBER(SEARCH("未",$A197)),ISNUMBER(SEARCH("送出",$A197)),AND(TRIM($A197)="",NOT(ISNUMBER($D197)),N($G197)=0)),"","【未填合同期】"),IF($E197&lt;TODAY(),"【已到期】",IF($E197-TODAY()&lt;=提醒天数,"【即将到期，剩余"&amp;($E197-TODAY())&amp;"天】","【正常】")))&amp;IF(OR($AC197="安装免保",$AC197="技术免保",$AC197="质保期内"),"【"&amp;$AC197&amp;"】",""))</f>
        <v/>
      </c>
      <c r="J197" s="192" t="str">
        <f aca="false">IF(OR(N($G197)=0,N($H197)=0),"",ROUND(N($G197)*N($H197)*IF(N($I197)=0,1,N($I197)),2))</f>
        <v/>
      </c>
      <c r="L197" s="192" t="str">
        <f aca="false">IF(TRIM($B197&amp;$C197)="","",IF(AND(N($J197)=0,N($K197)=0),"",ROUND(N($J197)+N($K197),2)))</f>
        <v/>
      </c>
      <c r="R197" s="192"/>
      <c r="S197" s="193" t="str">
        <f aca="false">IF(TRIM($B197&amp;$C197)="","",IF(N($N197)=0,"",MAX(0,MIN(N($N197)-N($P197),N($V197)))))</f>
        <v/>
      </c>
      <c r="T197" s="193" t="str">
        <f aca="false">IF(TRIM($B197&amp;$C197)="","",IF(N($P197)&lt;=N($N197),"",N($P197)-N($N197)))</f>
        <v/>
      </c>
      <c r="U197" s="193" t="str">
        <f aca="false">IF(OR(TRIM($B197&amp;$C197)="",$V197=""),"",MAX(0,N($V197))-N($S197))</f>
        <v/>
      </c>
      <c r="V197" s="193" t="str">
        <f aca="false">IF(TRIM($B197&amp;$C197)="","",IF(AND(N($L197)=0,N($P197)+N($Q197)+N($R197)=0),"",ROUND(N($L197)-N($P197)-N($Q197)-N($R197),2)))</f>
        <v/>
      </c>
      <c r="W197" s="194" t="str">
        <f aca="false">IF(TRIM($B197&amp;$C197)="","",IF(N($L197)=0,IF((N($P197)+N($Q197)+N($R197))=0,"—未填单价","未填单价，已收 "&amp;TEXT((N($P197)+N($Q197)+N($R197)),"#,##0.00")),IF(N($V197)&gt;0.005,"欠 "&amp;TEXT(N($V197),"#,##0.00")&amp;IF(N($S197)&gt;0,"（开票未到账 "&amp;TEXT(N($S197),"#,##0.00")&amp;"）","")&amp;IF(N($U197)&gt;0,"（未开票 "&amp;TEXT(N($U197),"#,##0.00")&amp;"）",""),IF(N($V197)&lt;-0.005,"多收 "&amp;TEXT(-N($V197),"#,##0.00"),"✔ 已结清")))&amp;IF(N($T197)&gt;0,"｜到账未开票 "&amp;TEXT(N($T197),"#,##0.00")&amp;"，待补票","")&amp;IF(N($Q197)&gt;0,"｜收现 "&amp;TEXT(N($Q197),"#,##0.00"),"")&amp;IF(N($R197)&gt;0,"｜收款不开票 "&amp;TEXT(N($R197),"#,##0.00"),""))</f>
        <v/>
      </c>
      <c r="X197" s="195"/>
      <c r="AB197" s="192" t="str">
        <f aca="false">IF(OR(N($N197)=0,N($AA197)=0),"",ROUND(N($N197)/(1+N($AA197))*N($AA197),2))</f>
        <v/>
      </c>
      <c r="AC197" s="195"/>
      <c r="AD197" s="188"/>
      <c r="AE197" s="197" t="str">
        <f aca="false">IF($AM197="","",IF($AM197=1,IF($AN197&gt;=1,"一次性·已到收款期","一次性·未到期"),$AD197&amp;" 第"&amp;$AN197&amp;"/"&amp;$AM197&amp;"期"))</f>
        <v/>
      </c>
      <c r="AF197" s="193" t="str">
        <f aca="false">IF(OR($AM197="",N($L197)=0),"",ROUND(N($J197)*$AN197/$AM197,2)+N($K197))</f>
        <v/>
      </c>
      <c r="AG197" s="193" t="str">
        <f aca="false">IF($AF197="","",MAX(0,ROUND($AF197-(N($P197)+N($Q197)+N($R197)),2)))</f>
        <v/>
      </c>
      <c r="AH197" s="193" t="str">
        <f aca="false">IF(OR(TRIM($B197&amp;$C197)="",NOT(ISNUMBER($D197))),"",SUMIFS($V$3:$V$1001,$AJ$3:$AJ$1001,$AJ197,$D$3:$D$1001,"&lt;"&amp;$D197))</f>
        <v/>
      </c>
      <c r="AI197" s="193" t="str">
        <f aca="false">IF(TRIM($B197&amp;$C197)="","",SUMIFS($V$3:$V$1001,$AJ$3:$AJ$1001,$AJ197))</f>
        <v/>
      </c>
      <c r="AJ197" s="197" t="str">
        <f aca="false">IF(TRIM($B197&amp;$C197)="","",TRIM($B197)&amp;"｜"&amp;TRIM($C197))</f>
        <v/>
      </c>
      <c r="AK197" s="193" t="str">
        <f aca="false">IF(TRIM($B197&amp;$C197)="","",MIN(N($N197),N($P197)))</f>
        <v/>
      </c>
      <c r="AL197" s="198" t="str">
        <f aca="false">IF(ISNUMBER($D197),YEAR($D197),"")</f>
        <v/>
      </c>
      <c r="AM197" s="198" t="str">
        <f aca="false">IF(OR(TRIM($B197&amp;$C197)="",NOT(ISNUMBER($D197)),NOT(ISNUMBER($E197))),"",IF($E197&lt;$D197,"",IF(IF($AD197="半年付",2,IF($AD197="季度付",4,IF($AD197="月付",12,IF($AD197="半月付",24,1))))=1,1,MAX(1,ROUND(($E197-$D197+1)/365*IF($AD197="半年付",2,IF($AD197="季度付",4,IF($AD197="月付",12,IF($AD197="半月付",24,1)))),0)))))</f>
        <v/>
      </c>
      <c r="AN197" s="198" t="str">
        <f aca="true">IF($AM197="","",MIN($AM197,MAX(0,INT((TODAY()-付款宽限天数-$D197)/(($E197-$D197+1)/$AM197))+1)))</f>
        <v/>
      </c>
    </row>
    <row r="198" customFormat="false" ht="24" hidden="false" customHeight="false" outlineLevel="0" collapsed="false">
      <c r="F198" s="188" t="str">
        <f aca="true">IF(TRIM($B198&amp;$C198)="","",IF(OR(ISNUMBER(SEARCH("未",$A198)),ISNUMBER(SEARCH("送出",$A198)),AND(TRIM($A198)="",NOT(ISNUMBER($D198)),N($G198)=0)),"【合同未回】","")&amp;IF(NOT(ISNUMBER($E198)),IF(OR(ISNUMBER(SEARCH("未",$A198)),ISNUMBER(SEARCH("送出",$A198)),AND(TRIM($A198)="",NOT(ISNUMBER($D198)),N($G198)=0)),"","【未填合同期】"),IF($E198&lt;TODAY(),"【已到期】",IF($E198-TODAY()&lt;=提醒天数,"【即将到期，剩余"&amp;($E198-TODAY())&amp;"天】","【正常】")))&amp;IF(OR($AC198="安装免保",$AC198="技术免保",$AC198="质保期内"),"【"&amp;$AC198&amp;"】",""))</f>
        <v/>
      </c>
      <c r="J198" s="192" t="str">
        <f aca="false">IF(OR(N($G198)=0,N($H198)=0),"",ROUND(N($G198)*N($H198)*IF(N($I198)=0,1,N($I198)),2))</f>
        <v/>
      </c>
      <c r="L198" s="192" t="str">
        <f aca="false">IF(TRIM($B198&amp;$C198)="","",IF(AND(N($J198)=0,N($K198)=0),"",ROUND(N($J198)+N($K198),2)))</f>
        <v/>
      </c>
      <c r="R198" s="192"/>
      <c r="S198" s="193" t="str">
        <f aca="false">IF(TRIM($B198&amp;$C198)="","",IF(N($N198)=0,"",MAX(0,MIN(N($N198)-N($P198),N($V198)))))</f>
        <v/>
      </c>
      <c r="T198" s="193" t="str">
        <f aca="false">IF(TRIM($B198&amp;$C198)="","",IF(N($P198)&lt;=N($N198),"",N($P198)-N($N198)))</f>
        <v/>
      </c>
      <c r="U198" s="193" t="str">
        <f aca="false">IF(OR(TRIM($B198&amp;$C198)="",$V198=""),"",MAX(0,N($V198))-N($S198))</f>
        <v/>
      </c>
      <c r="V198" s="193" t="str">
        <f aca="false">IF(TRIM($B198&amp;$C198)="","",IF(AND(N($L198)=0,N($P198)+N($Q198)+N($R198)=0),"",ROUND(N($L198)-N($P198)-N($Q198)-N($R198),2)))</f>
        <v/>
      </c>
      <c r="W198" s="194" t="str">
        <f aca="false">IF(TRIM($B198&amp;$C198)="","",IF(N($L198)=0,IF((N($P198)+N($Q198)+N($R198))=0,"—未填单价","未填单价，已收 "&amp;TEXT((N($P198)+N($Q198)+N($R198)),"#,##0.00")),IF(N($V198)&gt;0.005,"欠 "&amp;TEXT(N($V198),"#,##0.00")&amp;IF(N($S198)&gt;0,"（开票未到账 "&amp;TEXT(N($S198),"#,##0.00")&amp;"）","")&amp;IF(N($U198)&gt;0,"（未开票 "&amp;TEXT(N($U198),"#,##0.00")&amp;"）",""),IF(N($V198)&lt;-0.005,"多收 "&amp;TEXT(-N($V198),"#,##0.00"),"✔ 已结清")))&amp;IF(N($T198)&gt;0,"｜到账未开票 "&amp;TEXT(N($T198),"#,##0.00")&amp;"，待补票","")&amp;IF(N($Q198)&gt;0,"｜收现 "&amp;TEXT(N($Q198),"#,##0.00"),"")&amp;IF(N($R198)&gt;0,"｜收款不开票 "&amp;TEXT(N($R198),"#,##0.00"),""))</f>
        <v/>
      </c>
      <c r="X198" s="195"/>
      <c r="AB198" s="192" t="str">
        <f aca="false">IF(OR(N($N198)=0,N($AA198)=0),"",ROUND(N($N198)/(1+N($AA198))*N($AA198),2))</f>
        <v/>
      </c>
      <c r="AC198" s="195"/>
      <c r="AD198" s="188"/>
      <c r="AE198" s="197" t="str">
        <f aca="false">IF($AM198="","",IF($AM198=1,IF($AN198&gt;=1,"一次性·已到收款期","一次性·未到期"),$AD198&amp;" 第"&amp;$AN198&amp;"/"&amp;$AM198&amp;"期"))</f>
        <v/>
      </c>
      <c r="AF198" s="193" t="str">
        <f aca="false">IF(OR($AM198="",N($L198)=0),"",ROUND(N($J198)*$AN198/$AM198,2)+N($K198))</f>
        <v/>
      </c>
      <c r="AG198" s="193" t="str">
        <f aca="false">IF($AF198="","",MAX(0,ROUND($AF198-(N($P198)+N($Q198)+N($R198)),2)))</f>
        <v/>
      </c>
      <c r="AH198" s="193" t="str">
        <f aca="false">IF(OR(TRIM($B198&amp;$C198)="",NOT(ISNUMBER($D198))),"",SUMIFS($V$3:$V$1001,$AJ$3:$AJ$1001,$AJ198,$D$3:$D$1001,"&lt;"&amp;$D198))</f>
        <v/>
      </c>
      <c r="AI198" s="193" t="str">
        <f aca="false">IF(TRIM($B198&amp;$C198)="","",SUMIFS($V$3:$V$1001,$AJ$3:$AJ$1001,$AJ198))</f>
        <v/>
      </c>
      <c r="AJ198" s="197" t="str">
        <f aca="false">IF(TRIM($B198&amp;$C198)="","",TRIM($B198)&amp;"｜"&amp;TRIM($C198))</f>
        <v/>
      </c>
      <c r="AK198" s="193" t="str">
        <f aca="false">IF(TRIM($B198&amp;$C198)="","",MIN(N($N198),N($P198)))</f>
        <v/>
      </c>
      <c r="AL198" s="198" t="str">
        <f aca="false">IF(ISNUMBER($D198),YEAR($D198),"")</f>
        <v/>
      </c>
      <c r="AM198" s="198" t="str">
        <f aca="false">IF(OR(TRIM($B198&amp;$C198)="",NOT(ISNUMBER($D198)),NOT(ISNUMBER($E198))),"",IF($E198&lt;$D198,"",IF(IF($AD198="半年付",2,IF($AD198="季度付",4,IF($AD198="月付",12,IF($AD198="半月付",24,1))))=1,1,MAX(1,ROUND(($E198-$D198+1)/365*IF($AD198="半年付",2,IF($AD198="季度付",4,IF($AD198="月付",12,IF($AD198="半月付",24,1)))),0)))))</f>
        <v/>
      </c>
      <c r="AN198" s="198" t="str">
        <f aca="true">IF($AM198="","",MIN($AM198,MAX(0,INT((TODAY()-付款宽限天数-$D198)/(($E198-$D198+1)/$AM198))+1)))</f>
        <v/>
      </c>
    </row>
    <row r="199" customFormat="false" ht="24" hidden="false" customHeight="false" outlineLevel="0" collapsed="false">
      <c r="F199" s="188" t="str">
        <f aca="true">IF(TRIM($B199&amp;$C199)="","",IF(OR(ISNUMBER(SEARCH("未",$A199)),ISNUMBER(SEARCH("送出",$A199)),AND(TRIM($A199)="",NOT(ISNUMBER($D199)),N($G199)=0)),"【合同未回】","")&amp;IF(NOT(ISNUMBER($E199)),IF(OR(ISNUMBER(SEARCH("未",$A199)),ISNUMBER(SEARCH("送出",$A199)),AND(TRIM($A199)="",NOT(ISNUMBER($D199)),N($G199)=0)),"","【未填合同期】"),IF($E199&lt;TODAY(),"【已到期】",IF($E199-TODAY()&lt;=提醒天数,"【即将到期，剩余"&amp;($E199-TODAY())&amp;"天】","【正常】")))&amp;IF(OR($AC199="安装免保",$AC199="技术免保",$AC199="质保期内"),"【"&amp;$AC199&amp;"】",""))</f>
        <v/>
      </c>
      <c r="J199" s="192" t="str">
        <f aca="false">IF(OR(N($G199)=0,N($H199)=0),"",ROUND(N($G199)*N($H199)*IF(N($I199)=0,1,N($I199)),2))</f>
        <v/>
      </c>
      <c r="L199" s="192" t="str">
        <f aca="false">IF(TRIM($B199&amp;$C199)="","",IF(AND(N($J199)=0,N($K199)=0),"",ROUND(N($J199)+N($K199),2)))</f>
        <v/>
      </c>
      <c r="R199" s="192"/>
      <c r="S199" s="193" t="str">
        <f aca="false">IF(TRIM($B199&amp;$C199)="","",IF(N($N199)=0,"",MAX(0,MIN(N($N199)-N($P199),N($V199)))))</f>
        <v/>
      </c>
      <c r="T199" s="193" t="str">
        <f aca="false">IF(TRIM($B199&amp;$C199)="","",IF(N($P199)&lt;=N($N199),"",N($P199)-N($N199)))</f>
        <v/>
      </c>
      <c r="U199" s="193" t="str">
        <f aca="false">IF(OR(TRIM($B199&amp;$C199)="",$V199=""),"",MAX(0,N($V199))-N($S199))</f>
        <v/>
      </c>
      <c r="V199" s="193" t="str">
        <f aca="false">IF(TRIM($B199&amp;$C199)="","",IF(AND(N($L199)=0,N($P199)+N($Q199)+N($R199)=0),"",ROUND(N($L199)-N($P199)-N($Q199)-N($R199),2)))</f>
        <v/>
      </c>
      <c r="W199" s="194" t="str">
        <f aca="false">IF(TRIM($B199&amp;$C199)="","",IF(N($L199)=0,IF((N($P199)+N($Q199)+N($R199))=0,"—未填单价","未填单价，已收 "&amp;TEXT((N($P199)+N($Q199)+N($R199)),"#,##0.00")),IF(N($V199)&gt;0.005,"欠 "&amp;TEXT(N($V199),"#,##0.00")&amp;IF(N($S199)&gt;0,"（开票未到账 "&amp;TEXT(N($S199),"#,##0.00")&amp;"）","")&amp;IF(N($U199)&gt;0,"（未开票 "&amp;TEXT(N($U199),"#,##0.00")&amp;"）",""),IF(N($V199)&lt;-0.005,"多收 "&amp;TEXT(-N($V199),"#,##0.00"),"✔ 已结清")))&amp;IF(N($T199)&gt;0,"｜到账未开票 "&amp;TEXT(N($T199),"#,##0.00")&amp;"，待补票","")&amp;IF(N($Q199)&gt;0,"｜收现 "&amp;TEXT(N($Q199),"#,##0.00"),"")&amp;IF(N($R199)&gt;0,"｜收款不开票 "&amp;TEXT(N($R199),"#,##0.00"),""))</f>
        <v/>
      </c>
      <c r="X199" s="195"/>
      <c r="AB199" s="192" t="str">
        <f aca="false">IF(OR(N($N199)=0,N($AA199)=0),"",ROUND(N($N199)/(1+N($AA199))*N($AA199),2))</f>
        <v/>
      </c>
      <c r="AC199" s="195"/>
      <c r="AD199" s="188"/>
      <c r="AE199" s="197" t="str">
        <f aca="false">IF($AM199="","",IF($AM199=1,IF($AN199&gt;=1,"一次性·已到收款期","一次性·未到期"),$AD199&amp;" 第"&amp;$AN199&amp;"/"&amp;$AM199&amp;"期"))</f>
        <v/>
      </c>
      <c r="AF199" s="193" t="str">
        <f aca="false">IF(OR($AM199="",N($L199)=0),"",ROUND(N($J199)*$AN199/$AM199,2)+N($K199))</f>
        <v/>
      </c>
      <c r="AG199" s="193" t="str">
        <f aca="false">IF($AF199="","",MAX(0,ROUND($AF199-(N($P199)+N($Q199)+N($R199)),2)))</f>
        <v/>
      </c>
      <c r="AH199" s="193" t="str">
        <f aca="false">IF(OR(TRIM($B199&amp;$C199)="",NOT(ISNUMBER($D199))),"",SUMIFS($V$3:$V$1001,$AJ$3:$AJ$1001,$AJ199,$D$3:$D$1001,"&lt;"&amp;$D199))</f>
        <v/>
      </c>
      <c r="AI199" s="193" t="str">
        <f aca="false">IF(TRIM($B199&amp;$C199)="","",SUMIFS($V$3:$V$1001,$AJ$3:$AJ$1001,$AJ199))</f>
        <v/>
      </c>
      <c r="AJ199" s="197" t="str">
        <f aca="false">IF(TRIM($B199&amp;$C199)="","",TRIM($B199)&amp;"｜"&amp;TRIM($C199))</f>
        <v/>
      </c>
      <c r="AK199" s="193" t="str">
        <f aca="false">IF(TRIM($B199&amp;$C199)="","",MIN(N($N199),N($P199)))</f>
        <v/>
      </c>
      <c r="AL199" s="198" t="str">
        <f aca="false">IF(ISNUMBER($D199),YEAR($D199),"")</f>
        <v/>
      </c>
      <c r="AM199" s="198" t="str">
        <f aca="false">IF(OR(TRIM($B199&amp;$C199)="",NOT(ISNUMBER($D199)),NOT(ISNUMBER($E199))),"",IF($E199&lt;$D199,"",IF(IF($AD199="半年付",2,IF($AD199="季度付",4,IF($AD199="月付",12,IF($AD199="半月付",24,1))))=1,1,MAX(1,ROUND(($E199-$D199+1)/365*IF($AD199="半年付",2,IF($AD199="季度付",4,IF($AD199="月付",12,IF($AD199="半月付",24,1)))),0)))))</f>
        <v/>
      </c>
      <c r="AN199" s="198" t="str">
        <f aca="true">IF($AM199="","",MIN($AM199,MAX(0,INT((TODAY()-付款宽限天数-$D199)/(($E199-$D199+1)/$AM199))+1)))</f>
        <v/>
      </c>
    </row>
    <row r="200" customFormat="false" ht="24" hidden="false" customHeight="false" outlineLevel="0" collapsed="false">
      <c r="F200" s="188" t="str">
        <f aca="true">IF(TRIM($B200&amp;$C200)="","",IF(OR(ISNUMBER(SEARCH("未",$A200)),ISNUMBER(SEARCH("送出",$A200)),AND(TRIM($A200)="",NOT(ISNUMBER($D200)),N($G200)=0)),"【合同未回】","")&amp;IF(NOT(ISNUMBER($E200)),IF(OR(ISNUMBER(SEARCH("未",$A200)),ISNUMBER(SEARCH("送出",$A200)),AND(TRIM($A200)="",NOT(ISNUMBER($D200)),N($G200)=0)),"","【未填合同期】"),IF($E200&lt;TODAY(),"【已到期】",IF($E200-TODAY()&lt;=提醒天数,"【即将到期，剩余"&amp;($E200-TODAY())&amp;"天】","【正常】")))&amp;IF(OR($AC200="安装免保",$AC200="技术免保",$AC200="质保期内"),"【"&amp;$AC200&amp;"】",""))</f>
        <v/>
      </c>
      <c r="J200" s="192" t="str">
        <f aca="false">IF(OR(N($G200)=0,N($H200)=0),"",ROUND(N($G200)*N($H200)*IF(N($I200)=0,1,N($I200)),2))</f>
        <v/>
      </c>
      <c r="L200" s="192" t="str">
        <f aca="false">IF(TRIM($B200&amp;$C200)="","",IF(AND(N($J200)=0,N($K200)=0),"",ROUND(N($J200)+N($K200),2)))</f>
        <v/>
      </c>
      <c r="R200" s="192"/>
      <c r="S200" s="193" t="str">
        <f aca="false">IF(TRIM($B200&amp;$C200)="","",IF(N($N200)=0,"",MAX(0,MIN(N($N200)-N($P200),N($V200)))))</f>
        <v/>
      </c>
      <c r="T200" s="193" t="str">
        <f aca="false">IF(TRIM($B200&amp;$C200)="","",IF(N($P200)&lt;=N($N200),"",N($P200)-N($N200)))</f>
        <v/>
      </c>
      <c r="U200" s="193" t="str">
        <f aca="false">IF(OR(TRIM($B200&amp;$C200)="",$V200=""),"",MAX(0,N($V200))-N($S200))</f>
        <v/>
      </c>
      <c r="V200" s="193" t="str">
        <f aca="false">IF(TRIM($B200&amp;$C200)="","",IF(AND(N($L200)=0,N($P200)+N($Q200)+N($R200)=0),"",ROUND(N($L200)-N($P200)-N($Q200)-N($R200),2)))</f>
        <v/>
      </c>
      <c r="W200" s="194" t="str">
        <f aca="false">IF(TRIM($B200&amp;$C200)="","",IF(N($L200)=0,IF((N($P200)+N($Q200)+N($R200))=0,"—未填单价","未填单价，已收 "&amp;TEXT((N($P200)+N($Q200)+N($R200)),"#,##0.00")),IF(N($V200)&gt;0.005,"欠 "&amp;TEXT(N($V200),"#,##0.00")&amp;IF(N($S200)&gt;0,"（开票未到账 "&amp;TEXT(N($S200),"#,##0.00")&amp;"）","")&amp;IF(N($U200)&gt;0,"（未开票 "&amp;TEXT(N($U200),"#,##0.00")&amp;"）",""),IF(N($V200)&lt;-0.005,"多收 "&amp;TEXT(-N($V200),"#,##0.00"),"✔ 已结清")))&amp;IF(N($T200)&gt;0,"｜到账未开票 "&amp;TEXT(N($T200),"#,##0.00")&amp;"，待补票","")&amp;IF(N($Q200)&gt;0,"｜收现 "&amp;TEXT(N($Q200),"#,##0.00"),"")&amp;IF(N($R200)&gt;0,"｜收款不开票 "&amp;TEXT(N($R200),"#,##0.00"),""))</f>
        <v/>
      </c>
      <c r="X200" s="195"/>
      <c r="AB200" s="192" t="str">
        <f aca="false">IF(OR(N($N200)=0,N($AA200)=0),"",ROUND(N($N200)/(1+N($AA200))*N($AA200),2))</f>
        <v/>
      </c>
      <c r="AC200" s="195"/>
      <c r="AD200" s="188"/>
      <c r="AE200" s="197" t="str">
        <f aca="false">IF($AM200="","",IF($AM200=1,IF($AN200&gt;=1,"一次性·已到收款期","一次性·未到期"),$AD200&amp;" 第"&amp;$AN200&amp;"/"&amp;$AM200&amp;"期"))</f>
        <v/>
      </c>
      <c r="AF200" s="193" t="str">
        <f aca="false">IF(OR($AM200="",N($L200)=0),"",ROUND(N($J200)*$AN200/$AM200,2)+N($K200))</f>
        <v/>
      </c>
      <c r="AG200" s="193" t="str">
        <f aca="false">IF($AF200="","",MAX(0,ROUND($AF200-(N($P200)+N($Q200)+N($R200)),2)))</f>
        <v/>
      </c>
      <c r="AH200" s="193" t="str">
        <f aca="false">IF(OR(TRIM($B200&amp;$C200)="",NOT(ISNUMBER($D200))),"",SUMIFS($V$3:$V$1001,$AJ$3:$AJ$1001,$AJ200,$D$3:$D$1001,"&lt;"&amp;$D200))</f>
        <v/>
      </c>
      <c r="AI200" s="193" t="str">
        <f aca="false">IF(TRIM($B200&amp;$C200)="","",SUMIFS($V$3:$V$1001,$AJ$3:$AJ$1001,$AJ200))</f>
        <v/>
      </c>
      <c r="AJ200" s="197" t="str">
        <f aca="false">IF(TRIM($B200&amp;$C200)="","",TRIM($B200)&amp;"｜"&amp;TRIM($C200))</f>
        <v/>
      </c>
      <c r="AK200" s="193" t="str">
        <f aca="false">IF(TRIM($B200&amp;$C200)="","",MIN(N($N200),N($P200)))</f>
        <v/>
      </c>
      <c r="AL200" s="198" t="str">
        <f aca="false">IF(ISNUMBER($D200),YEAR($D200),"")</f>
        <v/>
      </c>
      <c r="AM200" s="198" t="str">
        <f aca="false">IF(OR(TRIM($B200&amp;$C200)="",NOT(ISNUMBER($D200)),NOT(ISNUMBER($E200))),"",IF($E200&lt;$D200,"",IF(IF($AD200="半年付",2,IF($AD200="季度付",4,IF($AD200="月付",12,IF($AD200="半月付",24,1))))=1,1,MAX(1,ROUND(($E200-$D200+1)/365*IF($AD200="半年付",2,IF($AD200="季度付",4,IF($AD200="月付",12,IF($AD200="半月付",24,1)))),0)))))</f>
        <v/>
      </c>
      <c r="AN200" s="198" t="str">
        <f aca="true">IF($AM200="","",MIN($AM200,MAX(0,INT((TODAY()-付款宽限天数-$D200)/(($E200-$D200+1)/$AM200))+1)))</f>
        <v/>
      </c>
    </row>
    <row r="201" customFormat="false" ht="24" hidden="false" customHeight="false" outlineLevel="0" collapsed="false">
      <c r="F201" s="188" t="str">
        <f aca="true">IF(TRIM($B201&amp;$C201)="","",IF(OR(ISNUMBER(SEARCH("未",$A201)),ISNUMBER(SEARCH("送出",$A201)),AND(TRIM($A201)="",NOT(ISNUMBER($D201)),N($G201)=0)),"【合同未回】","")&amp;IF(NOT(ISNUMBER($E201)),IF(OR(ISNUMBER(SEARCH("未",$A201)),ISNUMBER(SEARCH("送出",$A201)),AND(TRIM($A201)="",NOT(ISNUMBER($D201)),N($G201)=0)),"","【未填合同期】"),IF($E201&lt;TODAY(),"【已到期】",IF($E201-TODAY()&lt;=提醒天数,"【即将到期，剩余"&amp;($E201-TODAY())&amp;"天】","【正常】")))&amp;IF(OR($AC201="安装免保",$AC201="技术免保",$AC201="质保期内"),"【"&amp;$AC201&amp;"】",""))</f>
        <v/>
      </c>
      <c r="J201" s="192" t="str">
        <f aca="false">IF(OR(N($G201)=0,N($H201)=0),"",ROUND(N($G201)*N($H201)*IF(N($I201)=0,1,N($I201)),2))</f>
        <v/>
      </c>
      <c r="L201" s="192" t="str">
        <f aca="false">IF(TRIM($B201&amp;$C201)="","",IF(AND(N($J201)=0,N($K201)=0),"",ROUND(N($J201)+N($K201),2)))</f>
        <v/>
      </c>
      <c r="R201" s="192"/>
      <c r="S201" s="193" t="str">
        <f aca="false">IF(TRIM($B201&amp;$C201)="","",IF(N($N201)=0,"",MAX(0,MIN(N($N201)-N($P201),N($V201)))))</f>
        <v/>
      </c>
      <c r="T201" s="193" t="str">
        <f aca="false">IF(TRIM($B201&amp;$C201)="","",IF(N($P201)&lt;=N($N201),"",N($P201)-N($N201)))</f>
        <v/>
      </c>
      <c r="U201" s="193" t="str">
        <f aca="false">IF(OR(TRIM($B201&amp;$C201)="",$V201=""),"",MAX(0,N($V201))-N($S201))</f>
        <v/>
      </c>
      <c r="V201" s="193" t="str">
        <f aca="false">IF(TRIM($B201&amp;$C201)="","",IF(AND(N($L201)=0,N($P201)+N($Q201)+N($R201)=0),"",ROUND(N($L201)-N($P201)-N($Q201)-N($R201),2)))</f>
        <v/>
      </c>
      <c r="W201" s="194" t="str">
        <f aca="false">IF(TRIM($B201&amp;$C201)="","",IF(N($L201)=0,IF((N($P201)+N($Q201)+N($R201))=0,"—未填单价","未填单价，已收 "&amp;TEXT((N($P201)+N($Q201)+N($R201)),"#,##0.00")),IF(N($V201)&gt;0.005,"欠 "&amp;TEXT(N($V201),"#,##0.00")&amp;IF(N($S201)&gt;0,"（开票未到账 "&amp;TEXT(N($S201),"#,##0.00")&amp;"）","")&amp;IF(N($U201)&gt;0,"（未开票 "&amp;TEXT(N($U201),"#,##0.00")&amp;"）",""),IF(N($V201)&lt;-0.005,"多收 "&amp;TEXT(-N($V201),"#,##0.00"),"✔ 已结清")))&amp;IF(N($T201)&gt;0,"｜到账未开票 "&amp;TEXT(N($T201),"#,##0.00")&amp;"，待补票","")&amp;IF(N($Q201)&gt;0,"｜收现 "&amp;TEXT(N($Q201),"#,##0.00"),"")&amp;IF(N($R201)&gt;0,"｜收款不开票 "&amp;TEXT(N($R201),"#,##0.00"),""))</f>
        <v/>
      </c>
      <c r="X201" s="195"/>
      <c r="AB201" s="192" t="str">
        <f aca="false">IF(OR(N($N201)=0,N($AA201)=0),"",ROUND(N($N201)/(1+N($AA201))*N($AA201),2))</f>
        <v/>
      </c>
      <c r="AC201" s="195"/>
      <c r="AD201" s="188"/>
      <c r="AE201" s="197" t="str">
        <f aca="false">IF($AM201="","",IF($AM201=1,IF($AN201&gt;=1,"一次性·已到收款期","一次性·未到期"),$AD201&amp;" 第"&amp;$AN201&amp;"/"&amp;$AM201&amp;"期"))</f>
        <v/>
      </c>
      <c r="AF201" s="193" t="str">
        <f aca="false">IF(OR($AM201="",N($L201)=0),"",ROUND(N($J201)*$AN201/$AM201,2)+N($K201))</f>
        <v/>
      </c>
      <c r="AG201" s="193" t="str">
        <f aca="false">IF($AF201="","",MAX(0,ROUND($AF201-(N($P201)+N($Q201)+N($R201)),2)))</f>
        <v/>
      </c>
      <c r="AH201" s="193" t="str">
        <f aca="false">IF(OR(TRIM($B201&amp;$C201)="",NOT(ISNUMBER($D201))),"",SUMIFS($V$3:$V$1001,$AJ$3:$AJ$1001,$AJ201,$D$3:$D$1001,"&lt;"&amp;$D201))</f>
        <v/>
      </c>
      <c r="AI201" s="193" t="str">
        <f aca="false">IF(TRIM($B201&amp;$C201)="","",SUMIFS($V$3:$V$1001,$AJ$3:$AJ$1001,$AJ201))</f>
        <v/>
      </c>
      <c r="AJ201" s="197" t="str">
        <f aca="false">IF(TRIM($B201&amp;$C201)="","",TRIM($B201)&amp;"｜"&amp;TRIM($C201))</f>
        <v/>
      </c>
      <c r="AK201" s="193" t="str">
        <f aca="false">IF(TRIM($B201&amp;$C201)="","",MIN(N($N201),N($P201)))</f>
        <v/>
      </c>
      <c r="AL201" s="198" t="str">
        <f aca="false">IF(ISNUMBER($D201),YEAR($D201),"")</f>
        <v/>
      </c>
      <c r="AM201" s="198" t="str">
        <f aca="false">IF(OR(TRIM($B201&amp;$C201)="",NOT(ISNUMBER($D201)),NOT(ISNUMBER($E201))),"",IF($E201&lt;$D201,"",IF(IF($AD201="半年付",2,IF($AD201="季度付",4,IF($AD201="月付",12,IF($AD201="半月付",24,1))))=1,1,MAX(1,ROUND(($E201-$D201+1)/365*IF($AD201="半年付",2,IF($AD201="季度付",4,IF($AD201="月付",12,IF($AD201="半月付",24,1)))),0)))))</f>
        <v/>
      </c>
      <c r="AN201" s="198" t="str">
        <f aca="true">IF($AM201="","",MIN($AM201,MAX(0,INT((TODAY()-付款宽限天数-$D201)/(($E201-$D201+1)/$AM201))+1)))</f>
        <v/>
      </c>
    </row>
    <row r="202" customFormat="false" ht="24" hidden="false" customHeight="false" outlineLevel="0" collapsed="false">
      <c r="F202" s="188" t="str">
        <f aca="true">IF(TRIM($B202&amp;$C202)="","",IF(OR(ISNUMBER(SEARCH("未",$A202)),ISNUMBER(SEARCH("送出",$A202)),AND(TRIM($A202)="",NOT(ISNUMBER($D202)),N($G202)=0)),"【合同未回】","")&amp;IF(NOT(ISNUMBER($E202)),IF(OR(ISNUMBER(SEARCH("未",$A202)),ISNUMBER(SEARCH("送出",$A202)),AND(TRIM($A202)="",NOT(ISNUMBER($D202)),N($G202)=0)),"","【未填合同期】"),IF($E202&lt;TODAY(),"【已到期】",IF($E202-TODAY()&lt;=提醒天数,"【即将到期，剩余"&amp;($E202-TODAY())&amp;"天】","【正常】")))&amp;IF(OR($AC202="安装免保",$AC202="技术免保",$AC202="质保期内"),"【"&amp;$AC202&amp;"】",""))</f>
        <v/>
      </c>
      <c r="J202" s="192" t="str">
        <f aca="false">IF(OR(N($G202)=0,N($H202)=0),"",ROUND(N($G202)*N($H202)*IF(N($I202)=0,1,N($I202)),2))</f>
        <v/>
      </c>
      <c r="L202" s="192" t="str">
        <f aca="false">IF(TRIM($B202&amp;$C202)="","",IF(AND(N($J202)=0,N($K202)=0),"",ROUND(N($J202)+N($K202),2)))</f>
        <v/>
      </c>
      <c r="R202" s="192"/>
      <c r="S202" s="193" t="str">
        <f aca="false">IF(TRIM($B202&amp;$C202)="","",IF(N($N202)=0,"",MAX(0,MIN(N($N202)-N($P202),N($V202)))))</f>
        <v/>
      </c>
      <c r="T202" s="193" t="str">
        <f aca="false">IF(TRIM($B202&amp;$C202)="","",IF(N($P202)&lt;=N($N202),"",N($P202)-N($N202)))</f>
        <v/>
      </c>
      <c r="U202" s="193" t="str">
        <f aca="false">IF(OR(TRIM($B202&amp;$C202)="",$V202=""),"",MAX(0,N($V202))-N($S202))</f>
        <v/>
      </c>
      <c r="V202" s="193" t="str">
        <f aca="false">IF(TRIM($B202&amp;$C202)="","",IF(AND(N($L202)=0,N($P202)+N($Q202)+N($R202)=0),"",ROUND(N($L202)-N($P202)-N($Q202)-N($R202),2)))</f>
        <v/>
      </c>
      <c r="W202" s="194" t="str">
        <f aca="false">IF(TRIM($B202&amp;$C202)="","",IF(N($L202)=0,IF((N($P202)+N($Q202)+N($R202))=0,"—未填单价","未填单价，已收 "&amp;TEXT((N($P202)+N($Q202)+N($R202)),"#,##0.00")),IF(N($V202)&gt;0.005,"欠 "&amp;TEXT(N($V202),"#,##0.00")&amp;IF(N($S202)&gt;0,"（开票未到账 "&amp;TEXT(N($S202),"#,##0.00")&amp;"）","")&amp;IF(N($U202)&gt;0,"（未开票 "&amp;TEXT(N($U202),"#,##0.00")&amp;"）",""),IF(N($V202)&lt;-0.005,"多收 "&amp;TEXT(-N($V202),"#,##0.00"),"✔ 已结清")))&amp;IF(N($T202)&gt;0,"｜到账未开票 "&amp;TEXT(N($T202),"#,##0.00")&amp;"，待补票","")&amp;IF(N($Q202)&gt;0,"｜收现 "&amp;TEXT(N($Q202),"#,##0.00"),"")&amp;IF(N($R202)&gt;0,"｜收款不开票 "&amp;TEXT(N($R202),"#,##0.00"),""))</f>
        <v/>
      </c>
      <c r="X202" s="195"/>
      <c r="AB202" s="192" t="str">
        <f aca="false">IF(OR(N($N202)=0,N($AA202)=0),"",ROUND(N($N202)/(1+N($AA202))*N($AA202),2))</f>
        <v/>
      </c>
      <c r="AC202" s="195"/>
      <c r="AD202" s="188"/>
      <c r="AE202" s="197" t="str">
        <f aca="false">IF($AM202="","",IF($AM202=1,IF($AN202&gt;=1,"一次性·已到收款期","一次性·未到期"),$AD202&amp;" 第"&amp;$AN202&amp;"/"&amp;$AM202&amp;"期"))</f>
        <v/>
      </c>
      <c r="AF202" s="193" t="str">
        <f aca="false">IF(OR($AM202="",N($L202)=0),"",ROUND(N($J202)*$AN202/$AM202,2)+N($K202))</f>
        <v/>
      </c>
      <c r="AG202" s="193" t="str">
        <f aca="false">IF($AF202="","",MAX(0,ROUND($AF202-(N($P202)+N($Q202)+N($R202)),2)))</f>
        <v/>
      </c>
      <c r="AH202" s="193" t="str">
        <f aca="false">IF(OR(TRIM($B202&amp;$C202)="",NOT(ISNUMBER($D202))),"",SUMIFS($V$3:$V$1001,$AJ$3:$AJ$1001,$AJ202,$D$3:$D$1001,"&lt;"&amp;$D202))</f>
        <v/>
      </c>
      <c r="AI202" s="193" t="str">
        <f aca="false">IF(TRIM($B202&amp;$C202)="","",SUMIFS($V$3:$V$1001,$AJ$3:$AJ$1001,$AJ202))</f>
        <v/>
      </c>
      <c r="AJ202" s="197" t="str">
        <f aca="false">IF(TRIM($B202&amp;$C202)="","",TRIM($B202)&amp;"｜"&amp;TRIM($C202))</f>
        <v/>
      </c>
      <c r="AK202" s="193" t="str">
        <f aca="false">IF(TRIM($B202&amp;$C202)="","",MIN(N($N202),N($P202)))</f>
        <v/>
      </c>
      <c r="AL202" s="198" t="str">
        <f aca="false">IF(ISNUMBER($D202),YEAR($D202),"")</f>
        <v/>
      </c>
      <c r="AM202" s="198" t="str">
        <f aca="false">IF(OR(TRIM($B202&amp;$C202)="",NOT(ISNUMBER($D202)),NOT(ISNUMBER($E202))),"",IF($E202&lt;$D202,"",IF(IF($AD202="半年付",2,IF($AD202="季度付",4,IF($AD202="月付",12,IF($AD202="半月付",24,1))))=1,1,MAX(1,ROUND(($E202-$D202+1)/365*IF($AD202="半年付",2,IF($AD202="季度付",4,IF($AD202="月付",12,IF($AD202="半月付",24,1)))),0)))))</f>
        <v/>
      </c>
      <c r="AN202" s="198" t="str">
        <f aca="true">IF($AM202="","",MIN($AM202,MAX(0,INT((TODAY()-付款宽限天数-$D202)/(($E202-$D202+1)/$AM202))+1)))</f>
        <v/>
      </c>
    </row>
    <row r="203" customFormat="false" ht="24" hidden="false" customHeight="false" outlineLevel="0" collapsed="false">
      <c r="F203" s="188" t="str">
        <f aca="true">IF(TRIM($B203&amp;$C203)="","",IF(OR(ISNUMBER(SEARCH("未",$A203)),ISNUMBER(SEARCH("送出",$A203)),AND(TRIM($A203)="",NOT(ISNUMBER($D203)),N($G203)=0)),"【合同未回】","")&amp;IF(NOT(ISNUMBER($E203)),IF(OR(ISNUMBER(SEARCH("未",$A203)),ISNUMBER(SEARCH("送出",$A203)),AND(TRIM($A203)="",NOT(ISNUMBER($D203)),N($G203)=0)),"","【未填合同期】"),IF($E203&lt;TODAY(),"【已到期】",IF($E203-TODAY()&lt;=提醒天数,"【即将到期，剩余"&amp;($E203-TODAY())&amp;"天】","【正常】")))&amp;IF(OR($AC203="安装免保",$AC203="技术免保",$AC203="质保期内"),"【"&amp;$AC203&amp;"】",""))</f>
        <v/>
      </c>
      <c r="J203" s="192" t="str">
        <f aca="false">IF(OR(N($G203)=0,N($H203)=0),"",ROUND(N($G203)*N($H203)*IF(N($I203)=0,1,N($I203)),2))</f>
        <v/>
      </c>
      <c r="L203" s="192" t="str">
        <f aca="false">IF(TRIM($B203&amp;$C203)="","",IF(AND(N($J203)=0,N($K203)=0),"",ROUND(N($J203)+N($K203),2)))</f>
        <v/>
      </c>
      <c r="R203" s="192"/>
      <c r="S203" s="193" t="str">
        <f aca="false">IF(TRIM($B203&amp;$C203)="","",IF(N($N203)=0,"",MAX(0,MIN(N($N203)-N($P203),N($V203)))))</f>
        <v/>
      </c>
      <c r="T203" s="193" t="str">
        <f aca="false">IF(TRIM($B203&amp;$C203)="","",IF(N($P203)&lt;=N($N203),"",N($P203)-N($N203)))</f>
        <v/>
      </c>
      <c r="U203" s="193" t="str">
        <f aca="false">IF(OR(TRIM($B203&amp;$C203)="",$V203=""),"",MAX(0,N($V203))-N($S203))</f>
        <v/>
      </c>
      <c r="V203" s="193" t="str">
        <f aca="false">IF(TRIM($B203&amp;$C203)="","",IF(AND(N($L203)=0,N($P203)+N($Q203)+N($R203)=0),"",ROUND(N($L203)-N($P203)-N($Q203)-N($R203),2)))</f>
        <v/>
      </c>
      <c r="W203" s="194" t="str">
        <f aca="false">IF(TRIM($B203&amp;$C203)="","",IF(N($L203)=0,IF((N($P203)+N($Q203)+N($R203))=0,"—未填单价","未填单价，已收 "&amp;TEXT((N($P203)+N($Q203)+N($R203)),"#,##0.00")),IF(N($V203)&gt;0.005,"欠 "&amp;TEXT(N($V203),"#,##0.00")&amp;IF(N($S203)&gt;0,"（开票未到账 "&amp;TEXT(N($S203),"#,##0.00")&amp;"）","")&amp;IF(N($U203)&gt;0,"（未开票 "&amp;TEXT(N($U203),"#,##0.00")&amp;"）",""),IF(N($V203)&lt;-0.005,"多收 "&amp;TEXT(-N($V203),"#,##0.00"),"✔ 已结清")))&amp;IF(N($T203)&gt;0,"｜到账未开票 "&amp;TEXT(N($T203),"#,##0.00")&amp;"，待补票","")&amp;IF(N($Q203)&gt;0,"｜收现 "&amp;TEXT(N($Q203),"#,##0.00"),"")&amp;IF(N($R203)&gt;0,"｜收款不开票 "&amp;TEXT(N($R203),"#,##0.00"),""))</f>
        <v/>
      </c>
      <c r="X203" s="195"/>
      <c r="AB203" s="192" t="str">
        <f aca="false">IF(OR(N($N203)=0,N($AA203)=0),"",ROUND(N($N203)/(1+N($AA203))*N($AA203),2))</f>
        <v/>
      </c>
      <c r="AC203" s="195"/>
      <c r="AD203" s="188"/>
      <c r="AE203" s="197" t="str">
        <f aca="false">IF($AM203="","",IF($AM203=1,IF($AN203&gt;=1,"一次性·已到收款期","一次性·未到期"),$AD203&amp;" 第"&amp;$AN203&amp;"/"&amp;$AM203&amp;"期"))</f>
        <v/>
      </c>
      <c r="AF203" s="193" t="str">
        <f aca="false">IF(OR($AM203="",N($L203)=0),"",ROUND(N($J203)*$AN203/$AM203,2)+N($K203))</f>
        <v/>
      </c>
      <c r="AG203" s="193" t="str">
        <f aca="false">IF($AF203="","",MAX(0,ROUND($AF203-(N($P203)+N($Q203)+N($R203)),2)))</f>
        <v/>
      </c>
      <c r="AH203" s="193" t="str">
        <f aca="false">IF(OR(TRIM($B203&amp;$C203)="",NOT(ISNUMBER($D203))),"",SUMIFS($V$3:$V$1001,$AJ$3:$AJ$1001,$AJ203,$D$3:$D$1001,"&lt;"&amp;$D203))</f>
        <v/>
      </c>
      <c r="AI203" s="193" t="str">
        <f aca="false">IF(TRIM($B203&amp;$C203)="","",SUMIFS($V$3:$V$1001,$AJ$3:$AJ$1001,$AJ203))</f>
        <v/>
      </c>
      <c r="AJ203" s="197" t="str">
        <f aca="false">IF(TRIM($B203&amp;$C203)="","",TRIM($B203)&amp;"｜"&amp;TRIM($C203))</f>
        <v/>
      </c>
      <c r="AK203" s="193" t="str">
        <f aca="false">IF(TRIM($B203&amp;$C203)="","",MIN(N($N203),N($P203)))</f>
        <v/>
      </c>
      <c r="AL203" s="198" t="str">
        <f aca="false">IF(ISNUMBER($D203),YEAR($D203),"")</f>
        <v/>
      </c>
      <c r="AM203" s="198" t="str">
        <f aca="false">IF(OR(TRIM($B203&amp;$C203)="",NOT(ISNUMBER($D203)),NOT(ISNUMBER($E203))),"",IF($E203&lt;$D203,"",IF(IF($AD203="半年付",2,IF($AD203="季度付",4,IF($AD203="月付",12,IF($AD203="半月付",24,1))))=1,1,MAX(1,ROUND(($E203-$D203+1)/365*IF($AD203="半年付",2,IF($AD203="季度付",4,IF($AD203="月付",12,IF($AD203="半月付",24,1)))),0)))))</f>
        <v/>
      </c>
      <c r="AN203" s="198" t="str">
        <f aca="true">IF($AM203="","",MIN($AM203,MAX(0,INT((TODAY()-付款宽限天数-$D203)/(($E203-$D203+1)/$AM203))+1)))</f>
        <v/>
      </c>
    </row>
    <row r="204" customFormat="false" ht="24" hidden="false" customHeight="false" outlineLevel="0" collapsed="false">
      <c r="F204" s="188" t="str">
        <f aca="true">IF(TRIM($B204&amp;$C204)="","",IF(OR(ISNUMBER(SEARCH("未",$A204)),ISNUMBER(SEARCH("送出",$A204)),AND(TRIM($A204)="",NOT(ISNUMBER($D204)),N($G204)=0)),"【合同未回】","")&amp;IF(NOT(ISNUMBER($E204)),IF(OR(ISNUMBER(SEARCH("未",$A204)),ISNUMBER(SEARCH("送出",$A204)),AND(TRIM($A204)="",NOT(ISNUMBER($D204)),N($G204)=0)),"","【未填合同期】"),IF($E204&lt;TODAY(),"【已到期】",IF($E204-TODAY()&lt;=提醒天数,"【即将到期，剩余"&amp;($E204-TODAY())&amp;"天】","【正常】")))&amp;IF(OR($AC204="安装免保",$AC204="技术免保",$AC204="质保期内"),"【"&amp;$AC204&amp;"】",""))</f>
        <v/>
      </c>
      <c r="J204" s="192" t="str">
        <f aca="false">IF(OR(N($G204)=0,N($H204)=0),"",ROUND(N($G204)*N($H204)*IF(N($I204)=0,1,N($I204)),2))</f>
        <v/>
      </c>
      <c r="L204" s="192" t="str">
        <f aca="false">IF(TRIM($B204&amp;$C204)="","",IF(AND(N($J204)=0,N($K204)=0),"",ROUND(N($J204)+N($K204),2)))</f>
        <v/>
      </c>
      <c r="R204" s="192"/>
      <c r="S204" s="193" t="str">
        <f aca="false">IF(TRIM($B204&amp;$C204)="","",IF(N($N204)=0,"",MAX(0,MIN(N($N204)-N($P204),N($V204)))))</f>
        <v/>
      </c>
      <c r="T204" s="193" t="str">
        <f aca="false">IF(TRIM($B204&amp;$C204)="","",IF(N($P204)&lt;=N($N204),"",N($P204)-N($N204)))</f>
        <v/>
      </c>
      <c r="U204" s="193" t="str">
        <f aca="false">IF(OR(TRIM($B204&amp;$C204)="",$V204=""),"",MAX(0,N($V204))-N($S204))</f>
        <v/>
      </c>
      <c r="V204" s="193" t="str">
        <f aca="false">IF(TRIM($B204&amp;$C204)="","",IF(AND(N($L204)=0,N($P204)+N($Q204)+N($R204)=0),"",ROUND(N($L204)-N($P204)-N($Q204)-N($R204),2)))</f>
        <v/>
      </c>
      <c r="W204" s="194" t="str">
        <f aca="false">IF(TRIM($B204&amp;$C204)="","",IF(N($L204)=0,IF((N($P204)+N($Q204)+N($R204))=0,"—未填单价","未填单价，已收 "&amp;TEXT((N($P204)+N($Q204)+N($R204)),"#,##0.00")),IF(N($V204)&gt;0.005,"欠 "&amp;TEXT(N($V204),"#,##0.00")&amp;IF(N($S204)&gt;0,"（开票未到账 "&amp;TEXT(N($S204),"#,##0.00")&amp;"）","")&amp;IF(N($U204)&gt;0,"（未开票 "&amp;TEXT(N($U204),"#,##0.00")&amp;"）",""),IF(N($V204)&lt;-0.005,"多收 "&amp;TEXT(-N($V204),"#,##0.00"),"✔ 已结清")))&amp;IF(N($T204)&gt;0,"｜到账未开票 "&amp;TEXT(N($T204),"#,##0.00")&amp;"，待补票","")&amp;IF(N($Q204)&gt;0,"｜收现 "&amp;TEXT(N($Q204),"#,##0.00"),"")&amp;IF(N($R204)&gt;0,"｜收款不开票 "&amp;TEXT(N($R204),"#,##0.00"),""))</f>
        <v/>
      </c>
      <c r="X204" s="195"/>
      <c r="AB204" s="192" t="str">
        <f aca="false">IF(OR(N($N204)=0,N($AA204)=0),"",ROUND(N($N204)/(1+N($AA204))*N($AA204),2))</f>
        <v/>
      </c>
      <c r="AC204" s="195"/>
      <c r="AD204" s="188"/>
      <c r="AE204" s="197" t="str">
        <f aca="false">IF($AM204="","",IF($AM204=1,IF($AN204&gt;=1,"一次性·已到收款期","一次性·未到期"),$AD204&amp;" 第"&amp;$AN204&amp;"/"&amp;$AM204&amp;"期"))</f>
        <v/>
      </c>
      <c r="AF204" s="193" t="str">
        <f aca="false">IF(OR($AM204="",N($L204)=0),"",ROUND(N($J204)*$AN204/$AM204,2)+N($K204))</f>
        <v/>
      </c>
      <c r="AG204" s="193" t="str">
        <f aca="false">IF($AF204="","",MAX(0,ROUND($AF204-(N($P204)+N($Q204)+N($R204)),2)))</f>
        <v/>
      </c>
      <c r="AH204" s="193" t="str">
        <f aca="false">IF(OR(TRIM($B204&amp;$C204)="",NOT(ISNUMBER($D204))),"",SUMIFS($V$3:$V$1001,$AJ$3:$AJ$1001,$AJ204,$D$3:$D$1001,"&lt;"&amp;$D204))</f>
        <v/>
      </c>
      <c r="AI204" s="193" t="str">
        <f aca="false">IF(TRIM($B204&amp;$C204)="","",SUMIFS($V$3:$V$1001,$AJ$3:$AJ$1001,$AJ204))</f>
        <v/>
      </c>
      <c r="AJ204" s="197" t="str">
        <f aca="false">IF(TRIM($B204&amp;$C204)="","",TRIM($B204)&amp;"｜"&amp;TRIM($C204))</f>
        <v/>
      </c>
      <c r="AK204" s="193" t="str">
        <f aca="false">IF(TRIM($B204&amp;$C204)="","",MIN(N($N204),N($P204)))</f>
        <v/>
      </c>
      <c r="AL204" s="198" t="str">
        <f aca="false">IF(ISNUMBER($D204),YEAR($D204),"")</f>
        <v/>
      </c>
      <c r="AM204" s="198" t="str">
        <f aca="false">IF(OR(TRIM($B204&amp;$C204)="",NOT(ISNUMBER($D204)),NOT(ISNUMBER($E204))),"",IF($E204&lt;$D204,"",IF(IF($AD204="半年付",2,IF($AD204="季度付",4,IF($AD204="月付",12,IF($AD204="半月付",24,1))))=1,1,MAX(1,ROUND(($E204-$D204+1)/365*IF($AD204="半年付",2,IF($AD204="季度付",4,IF($AD204="月付",12,IF($AD204="半月付",24,1)))),0)))))</f>
        <v/>
      </c>
      <c r="AN204" s="198" t="str">
        <f aca="true">IF($AM204="","",MIN($AM204,MAX(0,INT((TODAY()-付款宽限天数-$D204)/(($E204-$D204+1)/$AM204))+1)))</f>
        <v/>
      </c>
    </row>
    <row r="205" customFormat="false" ht="24" hidden="false" customHeight="false" outlineLevel="0" collapsed="false">
      <c r="F205" s="188" t="str">
        <f aca="true">IF(TRIM($B205&amp;$C205)="","",IF(OR(ISNUMBER(SEARCH("未",$A205)),ISNUMBER(SEARCH("送出",$A205)),AND(TRIM($A205)="",NOT(ISNUMBER($D205)),N($G205)=0)),"【合同未回】","")&amp;IF(NOT(ISNUMBER($E205)),IF(OR(ISNUMBER(SEARCH("未",$A205)),ISNUMBER(SEARCH("送出",$A205)),AND(TRIM($A205)="",NOT(ISNUMBER($D205)),N($G205)=0)),"","【未填合同期】"),IF($E205&lt;TODAY(),"【已到期】",IF($E205-TODAY()&lt;=提醒天数,"【即将到期，剩余"&amp;($E205-TODAY())&amp;"天】","【正常】")))&amp;IF(OR($AC205="安装免保",$AC205="技术免保",$AC205="质保期内"),"【"&amp;$AC205&amp;"】",""))</f>
        <v/>
      </c>
      <c r="J205" s="192" t="str">
        <f aca="false">IF(OR(N($G205)=0,N($H205)=0),"",ROUND(N($G205)*N($H205)*IF(N($I205)=0,1,N($I205)),2))</f>
        <v/>
      </c>
      <c r="L205" s="192" t="str">
        <f aca="false">IF(TRIM($B205&amp;$C205)="","",IF(AND(N($J205)=0,N($K205)=0),"",ROUND(N($J205)+N($K205),2)))</f>
        <v/>
      </c>
      <c r="R205" s="192"/>
      <c r="S205" s="193" t="str">
        <f aca="false">IF(TRIM($B205&amp;$C205)="","",IF(N($N205)=0,"",MAX(0,MIN(N($N205)-N($P205),N($V205)))))</f>
        <v/>
      </c>
      <c r="T205" s="193" t="str">
        <f aca="false">IF(TRIM($B205&amp;$C205)="","",IF(N($P205)&lt;=N($N205),"",N($P205)-N($N205)))</f>
        <v/>
      </c>
      <c r="U205" s="193" t="str">
        <f aca="false">IF(OR(TRIM($B205&amp;$C205)="",$V205=""),"",MAX(0,N($V205))-N($S205))</f>
        <v/>
      </c>
      <c r="V205" s="193" t="str">
        <f aca="false">IF(TRIM($B205&amp;$C205)="","",IF(AND(N($L205)=0,N($P205)+N($Q205)+N($R205)=0),"",ROUND(N($L205)-N($P205)-N($Q205)-N($R205),2)))</f>
        <v/>
      </c>
      <c r="W205" s="194" t="str">
        <f aca="false">IF(TRIM($B205&amp;$C205)="","",IF(N($L205)=0,IF((N($P205)+N($Q205)+N($R205))=0,"—未填单价","未填单价，已收 "&amp;TEXT((N($P205)+N($Q205)+N($R205)),"#,##0.00")),IF(N($V205)&gt;0.005,"欠 "&amp;TEXT(N($V205),"#,##0.00")&amp;IF(N($S205)&gt;0,"（开票未到账 "&amp;TEXT(N($S205),"#,##0.00")&amp;"）","")&amp;IF(N($U205)&gt;0,"（未开票 "&amp;TEXT(N($U205),"#,##0.00")&amp;"）",""),IF(N($V205)&lt;-0.005,"多收 "&amp;TEXT(-N($V205),"#,##0.00"),"✔ 已结清")))&amp;IF(N($T205)&gt;0,"｜到账未开票 "&amp;TEXT(N($T205),"#,##0.00")&amp;"，待补票","")&amp;IF(N($Q205)&gt;0,"｜收现 "&amp;TEXT(N($Q205),"#,##0.00"),"")&amp;IF(N($R205)&gt;0,"｜收款不开票 "&amp;TEXT(N($R205),"#,##0.00"),""))</f>
        <v/>
      </c>
      <c r="X205" s="195"/>
      <c r="AB205" s="192" t="str">
        <f aca="false">IF(OR(N($N205)=0,N($AA205)=0),"",ROUND(N($N205)/(1+N($AA205))*N($AA205),2))</f>
        <v/>
      </c>
      <c r="AC205" s="195"/>
      <c r="AD205" s="188"/>
      <c r="AE205" s="197" t="str">
        <f aca="false">IF($AM205="","",IF($AM205=1,IF($AN205&gt;=1,"一次性·已到收款期","一次性·未到期"),$AD205&amp;" 第"&amp;$AN205&amp;"/"&amp;$AM205&amp;"期"))</f>
        <v/>
      </c>
      <c r="AF205" s="193" t="str">
        <f aca="false">IF(OR($AM205="",N($L205)=0),"",ROUND(N($J205)*$AN205/$AM205,2)+N($K205))</f>
        <v/>
      </c>
      <c r="AG205" s="193" t="str">
        <f aca="false">IF($AF205="","",MAX(0,ROUND($AF205-(N($P205)+N($Q205)+N($R205)),2)))</f>
        <v/>
      </c>
      <c r="AH205" s="193" t="str">
        <f aca="false">IF(OR(TRIM($B205&amp;$C205)="",NOT(ISNUMBER($D205))),"",SUMIFS($V$3:$V$1001,$AJ$3:$AJ$1001,$AJ205,$D$3:$D$1001,"&lt;"&amp;$D205))</f>
        <v/>
      </c>
      <c r="AI205" s="193" t="str">
        <f aca="false">IF(TRIM($B205&amp;$C205)="","",SUMIFS($V$3:$V$1001,$AJ$3:$AJ$1001,$AJ205))</f>
        <v/>
      </c>
      <c r="AJ205" s="197" t="str">
        <f aca="false">IF(TRIM($B205&amp;$C205)="","",TRIM($B205)&amp;"｜"&amp;TRIM($C205))</f>
        <v/>
      </c>
      <c r="AK205" s="193" t="str">
        <f aca="false">IF(TRIM($B205&amp;$C205)="","",MIN(N($N205),N($P205)))</f>
        <v/>
      </c>
      <c r="AL205" s="198" t="str">
        <f aca="false">IF(ISNUMBER($D205),YEAR($D205),"")</f>
        <v/>
      </c>
      <c r="AM205" s="198" t="str">
        <f aca="false">IF(OR(TRIM($B205&amp;$C205)="",NOT(ISNUMBER($D205)),NOT(ISNUMBER($E205))),"",IF($E205&lt;$D205,"",IF(IF($AD205="半年付",2,IF($AD205="季度付",4,IF($AD205="月付",12,IF($AD205="半月付",24,1))))=1,1,MAX(1,ROUND(($E205-$D205+1)/365*IF($AD205="半年付",2,IF($AD205="季度付",4,IF($AD205="月付",12,IF($AD205="半月付",24,1)))),0)))))</f>
        <v/>
      </c>
      <c r="AN205" s="198" t="str">
        <f aca="true">IF($AM205="","",MIN($AM205,MAX(0,INT((TODAY()-付款宽限天数-$D205)/(($E205-$D205+1)/$AM205))+1)))</f>
        <v/>
      </c>
    </row>
    <row r="206" customFormat="false" ht="24" hidden="false" customHeight="false" outlineLevel="0" collapsed="false">
      <c r="F206" s="188" t="str">
        <f aca="true">IF(TRIM($B206&amp;$C206)="","",IF(OR(ISNUMBER(SEARCH("未",$A206)),ISNUMBER(SEARCH("送出",$A206)),AND(TRIM($A206)="",NOT(ISNUMBER($D206)),N($G206)=0)),"【合同未回】","")&amp;IF(NOT(ISNUMBER($E206)),IF(OR(ISNUMBER(SEARCH("未",$A206)),ISNUMBER(SEARCH("送出",$A206)),AND(TRIM($A206)="",NOT(ISNUMBER($D206)),N($G206)=0)),"","【未填合同期】"),IF($E206&lt;TODAY(),"【已到期】",IF($E206-TODAY()&lt;=提醒天数,"【即将到期，剩余"&amp;($E206-TODAY())&amp;"天】","【正常】")))&amp;IF(OR($AC206="安装免保",$AC206="技术免保",$AC206="质保期内"),"【"&amp;$AC206&amp;"】",""))</f>
        <v/>
      </c>
      <c r="J206" s="192" t="str">
        <f aca="false">IF(OR(N($G206)=0,N($H206)=0),"",ROUND(N($G206)*N($H206)*IF(N($I206)=0,1,N($I206)),2))</f>
        <v/>
      </c>
      <c r="L206" s="192" t="str">
        <f aca="false">IF(TRIM($B206&amp;$C206)="","",IF(AND(N($J206)=0,N($K206)=0),"",ROUND(N($J206)+N($K206),2)))</f>
        <v/>
      </c>
      <c r="R206" s="192"/>
      <c r="S206" s="193" t="str">
        <f aca="false">IF(TRIM($B206&amp;$C206)="","",IF(N($N206)=0,"",MAX(0,MIN(N($N206)-N($P206),N($V206)))))</f>
        <v/>
      </c>
      <c r="T206" s="193" t="str">
        <f aca="false">IF(TRIM($B206&amp;$C206)="","",IF(N($P206)&lt;=N($N206),"",N($P206)-N($N206)))</f>
        <v/>
      </c>
      <c r="U206" s="193" t="str">
        <f aca="false">IF(OR(TRIM($B206&amp;$C206)="",$V206=""),"",MAX(0,N($V206))-N($S206))</f>
        <v/>
      </c>
      <c r="V206" s="193" t="str">
        <f aca="false">IF(TRIM($B206&amp;$C206)="","",IF(AND(N($L206)=0,N($P206)+N($Q206)+N($R206)=0),"",ROUND(N($L206)-N($P206)-N($Q206)-N($R206),2)))</f>
        <v/>
      </c>
      <c r="W206" s="194" t="str">
        <f aca="false">IF(TRIM($B206&amp;$C206)="","",IF(N($L206)=0,IF((N($P206)+N($Q206)+N($R206))=0,"—未填单价","未填单价，已收 "&amp;TEXT((N($P206)+N($Q206)+N($R206)),"#,##0.00")),IF(N($V206)&gt;0.005,"欠 "&amp;TEXT(N($V206),"#,##0.00")&amp;IF(N($S206)&gt;0,"（开票未到账 "&amp;TEXT(N($S206),"#,##0.00")&amp;"）","")&amp;IF(N($U206)&gt;0,"（未开票 "&amp;TEXT(N($U206),"#,##0.00")&amp;"）",""),IF(N($V206)&lt;-0.005,"多收 "&amp;TEXT(-N($V206),"#,##0.00"),"✔ 已结清")))&amp;IF(N($T206)&gt;0,"｜到账未开票 "&amp;TEXT(N($T206),"#,##0.00")&amp;"，待补票","")&amp;IF(N($Q206)&gt;0,"｜收现 "&amp;TEXT(N($Q206),"#,##0.00"),"")&amp;IF(N($R206)&gt;0,"｜收款不开票 "&amp;TEXT(N($R206),"#,##0.00"),""))</f>
        <v/>
      </c>
      <c r="X206" s="195"/>
      <c r="AB206" s="192" t="str">
        <f aca="false">IF(OR(N($N206)=0,N($AA206)=0),"",ROUND(N($N206)/(1+N($AA206))*N($AA206),2))</f>
        <v/>
      </c>
      <c r="AC206" s="195"/>
      <c r="AD206" s="188"/>
      <c r="AE206" s="197" t="str">
        <f aca="false">IF($AM206="","",IF($AM206=1,IF($AN206&gt;=1,"一次性·已到收款期","一次性·未到期"),$AD206&amp;" 第"&amp;$AN206&amp;"/"&amp;$AM206&amp;"期"))</f>
        <v/>
      </c>
      <c r="AF206" s="193" t="str">
        <f aca="false">IF(OR($AM206="",N($L206)=0),"",ROUND(N($J206)*$AN206/$AM206,2)+N($K206))</f>
        <v/>
      </c>
      <c r="AG206" s="193" t="str">
        <f aca="false">IF($AF206="","",MAX(0,ROUND($AF206-(N($P206)+N($Q206)+N($R206)),2)))</f>
        <v/>
      </c>
      <c r="AH206" s="193" t="str">
        <f aca="false">IF(OR(TRIM($B206&amp;$C206)="",NOT(ISNUMBER($D206))),"",SUMIFS($V$3:$V$1001,$AJ$3:$AJ$1001,$AJ206,$D$3:$D$1001,"&lt;"&amp;$D206))</f>
        <v/>
      </c>
      <c r="AI206" s="193" t="str">
        <f aca="false">IF(TRIM($B206&amp;$C206)="","",SUMIFS($V$3:$V$1001,$AJ$3:$AJ$1001,$AJ206))</f>
        <v/>
      </c>
      <c r="AJ206" s="197" t="str">
        <f aca="false">IF(TRIM($B206&amp;$C206)="","",TRIM($B206)&amp;"｜"&amp;TRIM($C206))</f>
        <v/>
      </c>
      <c r="AK206" s="193" t="str">
        <f aca="false">IF(TRIM($B206&amp;$C206)="","",MIN(N($N206),N($P206)))</f>
        <v/>
      </c>
      <c r="AL206" s="198" t="str">
        <f aca="false">IF(ISNUMBER($D206),YEAR($D206),"")</f>
        <v/>
      </c>
      <c r="AM206" s="198" t="str">
        <f aca="false">IF(OR(TRIM($B206&amp;$C206)="",NOT(ISNUMBER($D206)),NOT(ISNUMBER($E206))),"",IF($E206&lt;$D206,"",IF(IF($AD206="半年付",2,IF($AD206="季度付",4,IF($AD206="月付",12,IF($AD206="半月付",24,1))))=1,1,MAX(1,ROUND(($E206-$D206+1)/365*IF($AD206="半年付",2,IF($AD206="季度付",4,IF($AD206="月付",12,IF($AD206="半月付",24,1)))),0)))))</f>
        <v/>
      </c>
      <c r="AN206" s="198" t="str">
        <f aca="true">IF($AM206="","",MIN($AM206,MAX(0,INT((TODAY()-付款宽限天数-$D206)/(($E206-$D206+1)/$AM206))+1)))</f>
        <v/>
      </c>
    </row>
    <row r="207" customFormat="false" ht="24" hidden="false" customHeight="false" outlineLevel="0" collapsed="false">
      <c r="F207" s="188" t="str">
        <f aca="true">IF(TRIM($B207&amp;$C207)="","",IF(OR(ISNUMBER(SEARCH("未",$A207)),ISNUMBER(SEARCH("送出",$A207)),AND(TRIM($A207)="",NOT(ISNUMBER($D207)),N($G207)=0)),"【合同未回】","")&amp;IF(NOT(ISNUMBER($E207)),IF(OR(ISNUMBER(SEARCH("未",$A207)),ISNUMBER(SEARCH("送出",$A207)),AND(TRIM($A207)="",NOT(ISNUMBER($D207)),N($G207)=0)),"","【未填合同期】"),IF($E207&lt;TODAY(),"【已到期】",IF($E207-TODAY()&lt;=提醒天数,"【即将到期，剩余"&amp;($E207-TODAY())&amp;"天】","【正常】")))&amp;IF(OR($AC207="安装免保",$AC207="技术免保",$AC207="质保期内"),"【"&amp;$AC207&amp;"】",""))</f>
        <v/>
      </c>
      <c r="J207" s="192" t="str">
        <f aca="false">IF(OR(N($G207)=0,N($H207)=0),"",ROUND(N($G207)*N($H207)*IF(N($I207)=0,1,N($I207)),2))</f>
        <v/>
      </c>
      <c r="L207" s="192" t="str">
        <f aca="false">IF(TRIM($B207&amp;$C207)="","",IF(AND(N($J207)=0,N($K207)=0),"",ROUND(N($J207)+N($K207),2)))</f>
        <v/>
      </c>
      <c r="R207" s="192"/>
      <c r="S207" s="193" t="str">
        <f aca="false">IF(TRIM($B207&amp;$C207)="","",IF(N($N207)=0,"",MAX(0,MIN(N($N207)-N($P207),N($V207)))))</f>
        <v/>
      </c>
      <c r="T207" s="193" t="str">
        <f aca="false">IF(TRIM($B207&amp;$C207)="","",IF(N($P207)&lt;=N($N207),"",N($P207)-N($N207)))</f>
        <v/>
      </c>
      <c r="U207" s="193" t="str">
        <f aca="false">IF(OR(TRIM($B207&amp;$C207)="",$V207=""),"",MAX(0,N($V207))-N($S207))</f>
        <v/>
      </c>
      <c r="V207" s="193" t="str">
        <f aca="false">IF(TRIM($B207&amp;$C207)="","",IF(AND(N($L207)=0,N($P207)+N($Q207)+N($R207)=0),"",ROUND(N($L207)-N($P207)-N($Q207)-N($R207),2)))</f>
        <v/>
      </c>
      <c r="W207" s="194" t="str">
        <f aca="false">IF(TRIM($B207&amp;$C207)="","",IF(N($L207)=0,IF((N($P207)+N($Q207)+N($R207))=0,"—未填单价","未填单价，已收 "&amp;TEXT((N($P207)+N($Q207)+N($R207)),"#,##0.00")),IF(N($V207)&gt;0.005,"欠 "&amp;TEXT(N($V207),"#,##0.00")&amp;IF(N($S207)&gt;0,"（开票未到账 "&amp;TEXT(N($S207),"#,##0.00")&amp;"）","")&amp;IF(N($U207)&gt;0,"（未开票 "&amp;TEXT(N($U207),"#,##0.00")&amp;"）",""),IF(N($V207)&lt;-0.005,"多收 "&amp;TEXT(-N($V207),"#,##0.00"),"✔ 已结清")))&amp;IF(N($T207)&gt;0,"｜到账未开票 "&amp;TEXT(N($T207),"#,##0.00")&amp;"，待补票","")&amp;IF(N($Q207)&gt;0,"｜收现 "&amp;TEXT(N($Q207),"#,##0.00"),"")&amp;IF(N($R207)&gt;0,"｜收款不开票 "&amp;TEXT(N($R207),"#,##0.00"),""))</f>
        <v/>
      </c>
      <c r="X207" s="195"/>
      <c r="AB207" s="192" t="str">
        <f aca="false">IF(OR(N($N207)=0,N($AA207)=0),"",ROUND(N($N207)/(1+N($AA207))*N($AA207),2))</f>
        <v/>
      </c>
      <c r="AC207" s="195"/>
      <c r="AD207" s="188"/>
      <c r="AE207" s="197" t="str">
        <f aca="false">IF($AM207="","",IF($AM207=1,IF($AN207&gt;=1,"一次性·已到收款期","一次性·未到期"),$AD207&amp;" 第"&amp;$AN207&amp;"/"&amp;$AM207&amp;"期"))</f>
        <v/>
      </c>
      <c r="AF207" s="193" t="str">
        <f aca="false">IF(OR($AM207="",N($L207)=0),"",ROUND(N($J207)*$AN207/$AM207,2)+N($K207))</f>
        <v/>
      </c>
      <c r="AG207" s="193" t="str">
        <f aca="false">IF($AF207="","",MAX(0,ROUND($AF207-(N($P207)+N($Q207)+N($R207)),2)))</f>
        <v/>
      </c>
      <c r="AH207" s="193" t="str">
        <f aca="false">IF(OR(TRIM($B207&amp;$C207)="",NOT(ISNUMBER($D207))),"",SUMIFS($V$3:$V$1001,$AJ$3:$AJ$1001,$AJ207,$D$3:$D$1001,"&lt;"&amp;$D207))</f>
        <v/>
      </c>
      <c r="AI207" s="193" t="str">
        <f aca="false">IF(TRIM($B207&amp;$C207)="","",SUMIFS($V$3:$V$1001,$AJ$3:$AJ$1001,$AJ207))</f>
        <v/>
      </c>
      <c r="AJ207" s="197" t="str">
        <f aca="false">IF(TRIM($B207&amp;$C207)="","",TRIM($B207)&amp;"｜"&amp;TRIM($C207))</f>
        <v/>
      </c>
      <c r="AK207" s="193" t="str">
        <f aca="false">IF(TRIM($B207&amp;$C207)="","",MIN(N($N207),N($P207)))</f>
        <v/>
      </c>
      <c r="AL207" s="198" t="str">
        <f aca="false">IF(ISNUMBER($D207),YEAR($D207),"")</f>
        <v/>
      </c>
      <c r="AM207" s="198" t="str">
        <f aca="false">IF(OR(TRIM($B207&amp;$C207)="",NOT(ISNUMBER($D207)),NOT(ISNUMBER($E207))),"",IF($E207&lt;$D207,"",IF(IF($AD207="半年付",2,IF($AD207="季度付",4,IF($AD207="月付",12,IF($AD207="半月付",24,1))))=1,1,MAX(1,ROUND(($E207-$D207+1)/365*IF($AD207="半年付",2,IF($AD207="季度付",4,IF($AD207="月付",12,IF($AD207="半月付",24,1)))),0)))))</f>
        <v/>
      </c>
      <c r="AN207" s="198" t="str">
        <f aca="true">IF($AM207="","",MIN($AM207,MAX(0,INT((TODAY()-付款宽限天数-$D207)/(($E207-$D207+1)/$AM207))+1)))</f>
        <v/>
      </c>
    </row>
    <row r="208" customFormat="false" ht="24" hidden="false" customHeight="false" outlineLevel="0" collapsed="false">
      <c r="F208" s="188" t="str">
        <f aca="true">IF(TRIM($B208&amp;$C208)="","",IF(OR(ISNUMBER(SEARCH("未",$A208)),ISNUMBER(SEARCH("送出",$A208)),AND(TRIM($A208)="",NOT(ISNUMBER($D208)),N($G208)=0)),"【合同未回】","")&amp;IF(NOT(ISNUMBER($E208)),IF(OR(ISNUMBER(SEARCH("未",$A208)),ISNUMBER(SEARCH("送出",$A208)),AND(TRIM($A208)="",NOT(ISNUMBER($D208)),N($G208)=0)),"","【未填合同期】"),IF($E208&lt;TODAY(),"【已到期】",IF($E208-TODAY()&lt;=提醒天数,"【即将到期，剩余"&amp;($E208-TODAY())&amp;"天】","【正常】")))&amp;IF(OR($AC208="安装免保",$AC208="技术免保",$AC208="质保期内"),"【"&amp;$AC208&amp;"】",""))</f>
        <v/>
      </c>
      <c r="J208" s="192" t="str">
        <f aca="false">IF(OR(N($G208)=0,N($H208)=0),"",ROUND(N($G208)*N($H208)*IF(N($I208)=0,1,N($I208)),2))</f>
        <v/>
      </c>
      <c r="L208" s="192" t="str">
        <f aca="false">IF(TRIM($B208&amp;$C208)="","",IF(AND(N($J208)=0,N($K208)=0),"",ROUND(N($J208)+N($K208),2)))</f>
        <v/>
      </c>
      <c r="R208" s="192"/>
      <c r="S208" s="193" t="str">
        <f aca="false">IF(TRIM($B208&amp;$C208)="","",IF(N($N208)=0,"",MAX(0,MIN(N($N208)-N($P208),N($V208)))))</f>
        <v/>
      </c>
      <c r="T208" s="193" t="str">
        <f aca="false">IF(TRIM($B208&amp;$C208)="","",IF(N($P208)&lt;=N($N208),"",N($P208)-N($N208)))</f>
        <v/>
      </c>
      <c r="U208" s="193" t="str">
        <f aca="false">IF(OR(TRIM($B208&amp;$C208)="",$V208=""),"",MAX(0,N($V208))-N($S208))</f>
        <v/>
      </c>
      <c r="V208" s="193" t="str">
        <f aca="false">IF(TRIM($B208&amp;$C208)="","",IF(AND(N($L208)=0,N($P208)+N($Q208)+N($R208)=0),"",ROUND(N($L208)-N($P208)-N($Q208)-N($R208),2)))</f>
        <v/>
      </c>
      <c r="W208" s="194" t="str">
        <f aca="false">IF(TRIM($B208&amp;$C208)="","",IF(N($L208)=0,IF((N($P208)+N($Q208)+N($R208))=0,"—未填单价","未填单价，已收 "&amp;TEXT((N($P208)+N($Q208)+N($R208)),"#,##0.00")),IF(N($V208)&gt;0.005,"欠 "&amp;TEXT(N($V208),"#,##0.00")&amp;IF(N($S208)&gt;0,"（开票未到账 "&amp;TEXT(N($S208),"#,##0.00")&amp;"）","")&amp;IF(N($U208)&gt;0,"（未开票 "&amp;TEXT(N($U208),"#,##0.00")&amp;"）",""),IF(N($V208)&lt;-0.005,"多收 "&amp;TEXT(-N($V208),"#,##0.00"),"✔ 已结清")))&amp;IF(N($T208)&gt;0,"｜到账未开票 "&amp;TEXT(N($T208),"#,##0.00")&amp;"，待补票","")&amp;IF(N($Q208)&gt;0,"｜收现 "&amp;TEXT(N($Q208),"#,##0.00"),"")&amp;IF(N($R208)&gt;0,"｜收款不开票 "&amp;TEXT(N($R208),"#,##0.00"),""))</f>
        <v/>
      </c>
      <c r="X208" s="195"/>
      <c r="AB208" s="192" t="str">
        <f aca="false">IF(OR(N($N208)=0,N($AA208)=0),"",ROUND(N($N208)/(1+N($AA208))*N($AA208),2))</f>
        <v/>
      </c>
      <c r="AC208" s="195"/>
      <c r="AD208" s="188"/>
      <c r="AE208" s="197" t="str">
        <f aca="false">IF($AM208="","",IF($AM208=1,IF($AN208&gt;=1,"一次性·已到收款期","一次性·未到期"),$AD208&amp;" 第"&amp;$AN208&amp;"/"&amp;$AM208&amp;"期"))</f>
        <v/>
      </c>
      <c r="AF208" s="193" t="str">
        <f aca="false">IF(OR($AM208="",N($L208)=0),"",ROUND(N($J208)*$AN208/$AM208,2)+N($K208))</f>
        <v/>
      </c>
      <c r="AG208" s="193" t="str">
        <f aca="false">IF($AF208="","",MAX(0,ROUND($AF208-(N($P208)+N($Q208)+N($R208)),2)))</f>
        <v/>
      </c>
      <c r="AH208" s="193" t="str">
        <f aca="false">IF(OR(TRIM($B208&amp;$C208)="",NOT(ISNUMBER($D208))),"",SUMIFS($V$3:$V$1001,$AJ$3:$AJ$1001,$AJ208,$D$3:$D$1001,"&lt;"&amp;$D208))</f>
        <v/>
      </c>
      <c r="AI208" s="193" t="str">
        <f aca="false">IF(TRIM($B208&amp;$C208)="","",SUMIFS($V$3:$V$1001,$AJ$3:$AJ$1001,$AJ208))</f>
        <v/>
      </c>
      <c r="AJ208" s="197" t="str">
        <f aca="false">IF(TRIM($B208&amp;$C208)="","",TRIM($B208)&amp;"｜"&amp;TRIM($C208))</f>
        <v/>
      </c>
      <c r="AK208" s="193" t="str">
        <f aca="false">IF(TRIM($B208&amp;$C208)="","",MIN(N($N208),N($P208)))</f>
        <v/>
      </c>
      <c r="AL208" s="198" t="str">
        <f aca="false">IF(ISNUMBER($D208),YEAR($D208),"")</f>
        <v/>
      </c>
      <c r="AM208" s="198" t="str">
        <f aca="false">IF(OR(TRIM($B208&amp;$C208)="",NOT(ISNUMBER($D208)),NOT(ISNUMBER($E208))),"",IF($E208&lt;$D208,"",IF(IF($AD208="半年付",2,IF($AD208="季度付",4,IF($AD208="月付",12,IF($AD208="半月付",24,1))))=1,1,MAX(1,ROUND(($E208-$D208+1)/365*IF($AD208="半年付",2,IF($AD208="季度付",4,IF($AD208="月付",12,IF($AD208="半月付",24,1)))),0)))))</f>
        <v/>
      </c>
      <c r="AN208" s="198" t="str">
        <f aca="true">IF($AM208="","",MIN($AM208,MAX(0,INT((TODAY()-付款宽限天数-$D208)/(($E208-$D208+1)/$AM208))+1)))</f>
        <v/>
      </c>
    </row>
    <row r="209" customFormat="false" ht="24" hidden="false" customHeight="false" outlineLevel="0" collapsed="false">
      <c r="F209" s="188" t="str">
        <f aca="true">IF(TRIM($B209&amp;$C209)="","",IF(OR(ISNUMBER(SEARCH("未",$A209)),ISNUMBER(SEARCH("送出",$A209)),AND(TRIM($A209)="",NOT(ISNUMBER($D209)),N($G209)=0)),"【合同未回】","")&amp;IF(NOT(ISNUMBER($E209)),IF(OR(ISNUMBER(SEARCH("未",$A209)),ISNUMBER(SEARCH("送出",$A209)),AND(TRIM($A209)="",NOT(ISNUMBER($D209)),N($G209)=0)),"","【未填合同期】"),IF($E209&lt;TODAY(),"【已到期】",IF($E209-TODAY()&lt;=提醒天数,"【即将到期，剩余"&amp;($E209-TODAY())&amp;"天】","【正常】")))&amp;IF(OR($AC209="安装免保",$AC209="技术免保",$AC209="质保期内"),"【"&amp;$AC209&amp;"】",""))</f>
        <v/>
      </c>
      <c r="J209" s="192" t="str">
        <f aca="false">IF(OR(N($G209)=0,N($H209)=0),"",ROUND(N($G209)*N($H209)*IF(N($I209)=0,1,N($I209)),2))</f>
        <v/>
      </c>
      <c r="L209" s="192" t="str">
        <f aca="false">IF(TRIM($B209&amp;$C209)="","",IF(AND(N($J209)=0,N($K209)=0),"",ROUND(N($J209)+N($K209),2)))</f>
        <v/>
      </c>
      <c r="R209" s="192"/>
      <c r="S209" s="193" t="str">
        <f aca="false">IF(TRIM($B209&amp;$C209)="","",IF(N($N209)=0,"",MAX(0,MIN(N($N209)-N($P209),N($V209)))))</f>
        <v/>
      </c>
      <c r="T209" s="193" t="str">
        <f aca="false">IF(TRIM($B209&amp;$C209)="","",IF(N($P209)&lt;=N($N209),"",N($P209)-N($N209)))</f>
        <v/>
      </c>
      <c r="U209" s="193" t="str">
        <f aca="false">IF(OR(TRIM($B209&amp;$C209)="",$V209=""),"",MAX(0,N($V209))-N($S209))</f>
        <v/>
      </c>
      <c r="V209" s="193" t="str">
        <f aca="false">IF(TRIM($B209&amp;$C209)="","",IF(AND(N($L209)=0,N($P209)+N($Q209)+N($R209)=0),"",ROUND(N($L209)-N($P209)-N($Q209)-N($R209),2)))</f>
        <v/>
      </c>
      <c r="W209" s="194" t="str">
        <f aca="false">IF(TRIM($B209&amp;$C209)="","",IF(N($L209)=0,IF((N($P209)+N($Q209)+N($R209))=0,"—未填单价","未填单价，已收 "&amp;TEXT((N($P209)+N($Q209)+N($R209)),"#,##0.00")),IF(N($V209)&gt;0.005,"欠 "&amp;TEXT(N($V209),"#,##0.00")&amp;IF(N($S209)&gt;0,"（开票未到账 "&amp;TEXT(N($S209),"#,##0.00")&amp;"）","")&amp;IF(N($U209)&gt;0,"（未开票 "&amp;TEXT(N($U209),"#,##0.00")&amp;"）",""),IF(N($V209)&lt;-0.005,"多收 "&amp;TEXT(-N($V209),"#,##0.00"),"✔ 已结清")))&amp;IF(N($T209)&gt;0,"｜到账未开票 "&amp;TEXT(N($T209),"#,##0.00")&amp;"，待补票","")&amp;IF(N($Q209)&gt;0,"｜收现 "&amp;TEXT(N($Q209),"#,##0.00"),"")&amp;IF(N($R209)&gt;0,"｜收款不开票 "&amp;TEXT(N($R209),"#,##0.00"),""))</f>
        <v/>
      </c>
      <c r="X209" s="195"/>
      <c r="AB209" s="192" t="str">
        <f aca="false">IF(OR(N($N209)=0,N($AA209)=0),"",ROUND(N($N209)/(1+N($AA209))*N($AA209),2))</f>
        <v/>
      </c>
      <c r="AC209" s="195"/>
      <c r="AD209" s="188"/>
      <c r="AE209" s="197" t="str">
        <f aca="false">IF($AM209="","",IF($AM209=1,IF($AN209&gt;=1,"一次性·已到收款期","一次性·未到期"),$AD209&amp;" 第"&amp;$AN209&amp;"/"&amp;$AM209&amp;"期"))</f>
        <v/>
      </c>
      <c r="AF209" s="193" t="str">
        <f aca="false">IF(OR($AM209="",N($L209)=0),"",ROUND(N($J209)*$AN209/$AM209,2)+N($K209))</f>
        <v/>
      </c>
      <c r="AG209" s="193" t="str">
        <f aca="false">IF($AF209="","",MAX(0,ROUND($AF209-(N($P209)+N($Q209)+N($R209)),2)))</f>
        <v/>
      </c>
      <c r="AH209" s="193" t="str">
        <f aca="false">IF(OR(TRIM($B209&amp;$C209)="",NOT(ISNUMBER($D209))),"",SUMIFS($V$3:$V$1001,$AJ$3:$AJ$1001,$AJ209,$D$3:$D$1001,"&lt;"&amp;$D209))</f>
        <v/>
      </c>
      <c r="AI209" s="193" t="str">
        <f aca="false">IF(TRIM($B209&amp;$C209)="","",SUMIFS($V$3:$V$1001,$AJ$3:$AJ$1001,$AJ209))</f>
        <v/>
      </c>
      <c r="AJ209" s="197" t="str">
        <f aca="false">IF(TRIM($B209&amp;$C209)="","",TRIM($B209)&amp;"｜"&amp;TRIM($C209))</f>
        <v/>
      </c>
      <c r="AK209" s="193" t="str">
        <f aca="false">IF(TRIM($B209&amp;$C209)="","",MIN(N($N209),N($P209)))</f>
        <v/>
      </c>
      <c r="AL209" s="198" t="str">
        <f aca="false">IF(ISNUMBER($D209),YEAR($D209),"")</f>
        <v/>
      </c>
      <c r="AM209" s="198" t="str">
        <f aca="false">IF(OR(TRIM($B209&amp;$C209)="",NOT(ISNUMBER($D209)),NOT(ISNUMBER($E209))),"",IF($E209&lt;$D209,"",IF(IF($AD209="半年付",2,IF($AD209="季度付",4,IF($AD209="月付",12,IF($AD209="半月付",24,1))))=1,1,MAX(1,ROUND(($E209-$D209+1)/365*IF($AD209="半年付",2,IF($AD209="季度付",4,IF($AD209="月付",12,IF($AD209="半月付",24,1)))),0)))))</f>
        <v/>
      </c>
      <c r="AN209" s="198" t="str">
        <f aca="true">IF($AM209="","",MIN($AM209,MAX(0,INT((TODAY()-付款宽限天数-$D209)/(($E209-$D209+1)/$AM209))+1)))</f>
        <v/>
      </c>
    </row>
    <row r="210" customFormat="false" ht="24" hidden="false" customHeight="false" outlineLevel="0" collapsed="false">
      <c r="F210" s="188" t="str">
        <f aca="true">IF(TRIM($B210&amp;$C210)="","",IF(OR(ISNUMBER(SEARCH("未",$A210)),ISNUMBER(SEARCH("送出",$A210)),AND(TRIM($A210)="",NOT(ISNUMBER($D210)),N($G210)=0)),"【合同未回】","")&amp;IF(NOT(ISNUMBER($E210)),IF(OR(ISNUMBER(SEARCH("未",$A210)),ISNUMBER(SEARCH("送出",$A210)),AND(TRIM($A210)="",NOT(ISNUMBER($D210)),N($G210)=0)),"","【未填合同期】"),IF($E210&lt;TODAY(),"【已到期】",IF($E210-TODAY()&lt;=提醒天数,"【即将到期，剩余"&amp;($E210-TODAY())&amp;"天】","【正常】")))&amp;IF(OR($AC210="安装免保",$AC210="技术免保",$AC210="质保期内"),"【"&amp;$AC210&amp;"】",""))</f>
        <v/>
      </c>
      <c r="J210" s="192" t="str">
        <f aca="false">IF(OR(N($G210)=0,N($H210)=0),"",ROUND(N($G210)*N($H210)*IF(N($I210)=0,1,N($I210)),2))</f>
        <v/>
      </c>
      <c r="L210" s="192" t="str">
        <f aca="false">IF(TRIM($B210&amp;$C210)="","",IF(AND(N($J210)=0,N($K210)=0),"",ROUND(N($J210)+N($K210),2)))</f>
        <v/>
      </c>
      <c r="R210" s="192"/>
      <c r="S210" s="193" t="str">
        <f aca="false">IF(TRIM($B210&amp;$C210)="","",IF(N($N210)=0,"",MAX(0,MIN(N($N210)-N($P210),N($V210)))))</f>
        <v/>
      </c>
      <c r="T210" s="193" t="str">
        <f aca="false">IF(TRIM($B210&amp;$C210)="","",IF(N($P210)&lt;=N($N210),"",N($P210)-N($N210)))</f>
        <v/>
      </c>
      <c r="U210" s="193" t="str">
        <f aca="false">IF(OR(TRIM($B210&amp;$C210)="",$V210=""),"",MAX(0,N($V210))-N($S210))</f>
        <v/>
      </c>
      <c r="V210" s="193" t="str">
        <f aca="false">IF(TRIM($B210&amp;$C210)="","",IF(AND(N($L210)=0,N($P210)+N($Q210)+N($R210)=0),"",ROUND(N($L210)-N($P210)-N($Q210)-N($R210),2)))</f>
        <v/>
      </c>
      <c r="W210" s="194" t="str">
        <f aca="false">IF(TRIM($B210&amp;$C210)="","",IF(N($L210)=0,IF((N($P210)+N($Q210)+N($R210))=0,"—未填单价","未填单价，已收 "&amp;TEXT((N($P210)+N($Q210)+N($R210)),"#,##0.00")),IF(N($V210)&gt;0.005,"欠 "&amp;TEXT(N($V210),"#,##0.00")&amp;IF(N($S210)&gt;0,"（开票未到账 "&amp;TEXT(N($S210),"#,##0.00")&amp;"）","")&amp;IF(N($U210)&gt;0,"（未开票 "&amp;TEXT(N($U210),"#,##0.00")&amp;"）",""),IF(N($V210)&lt;-0.005,"多收 "&amp;TEXT(-N($V210),"#,##0.00"),"✔ 已结清")))&amp;IF(N($T210)&gt;0,"｜到账未开票 "&amp;TEXT(N($T210),"#,##0.00")&amp;"，待补票","")&amp;IF(N($Q210)&gt;0,"｜收现 "&amp;TEXT(N($Q210),"#,##0.00"),"")&amp;IF(N($R210)&gt;0,"｜收款不开票 "&amp;TEXT(N($R210),"#,##0.00"),""))</f>
        <v/>
      </c>
      <c r="X210" s="195"/>
      <c r="AB210" s="192" t="str">
        <f aca="false">IF(OR(N($N210)=0,N($AA210)=0),"",ROUND(N($N210)/(1+N($AA210))*N($AA210),2))</f>
        <v/>
      </c>
      <c r="AC210" s="195"/>
      <c r="AD210" s="188"/>
      <c r="AE210" s="197" t="str">
        <f aca="false">IF($AM210="","",IF($AM210=1,IF($AN210&gt;=1,"一次性·已到收款期","一次性·未到期"),$AD210&amp;" 第"&amp;$AN210&amp;"/"&amp;$AM210&amp;"期"))</f>
        <v/>
      </c>
      <c r="AF210" s="193" t="str">
        <f aca="false">IF(OR($AM210="",N($L210)=0),"",ROUND(N($J210)*$AN210/$AM210,2)+N($K210))</f>
        <v/>
      </c>
      <c r="AG210" s="193" t="str">
        <f aca="false">IF($AF210="","",MAX(0,ROUND($AF210-(N($P210)+N($Q210)+N($R210)),2)))</f>
        <v/>
      </c>
      <c r="AH210" s="193" t="str">
        <f aca="false">IF(OR(TRIM($B210&amp;$C210)="",NOT(ISNUMBER($D210))),"",SUMIFS($V$3:$V$1001,$AJ$3:$AJ$1001,$AJ210,$D$3:$D$1001,"&lt;"&amp;$D210))</f>
        <v/>
      </c>
      <c r="AI210" s="193" t="str">
        <f aca="false">IF(TRIM($B210&amp;$C210)="","",SUMIFS($V$3:$V$1001,$AJ$3:$AJ$1001,$AJ210))</f>
        <v/>
      </c>
      <c r="AJ210" s="197" t="str">
        <f aca="false">IF(TRIM($B210&amp;$C210)="","",TRIM($B210)&amp;"｜"&amp;TRIM($C210))</f>
        <v/>
      </c>
      <c r="AK210" s="193" t="str">
        <f aca="false">IF(TRIM($B210&amp;$C210)="","",MIN(N($N210),N($P210)))</f>
        <v/>
      </c>
      <c r="AL210" s="198" t="str">
        <f aca="false">IF(ISNUMBER($D210),YEAR($D210),"")</f>
        <v/>
      </c>
      <c r="AM210" s="198" t="str">
        <f aca="false">IF(OR(TRIM($B210&amp;$C210)="",NOT(ISNUMBER($D210)),NOT(ISNUMBER($E210))),"",IF($E210&lt;$D210,"",IF(IF($AD210="半年付",2,IF($AD210="季度付",4,IF($AD210="月付",12,IF($AD210="半月付",24,1))))=1,1,MAX(1,ROUND(($E210-$D210+1)/365*IF($AD210="半年付",2,IF($AD210="季度付",4,IF($AD210="月付",12,IF($AD210="半月付",24,1)))),0)))))</f>
        <v/>
      </c>
      <c r="AN210" s="198" t="str">
        <f aca="true">IF($AM210="","",MIN($AM210,MAX(0,INT((TODAY()-付款宽限天数-$D210)/(($E210-$D210+1)/$AM210))+1)))</f>
        <v/>
      </c>
    </row>
    <row r="211" customFormat="false" ht="24" hidden="false" customHeight="false" outlineLevel="0" collapsed="false">
      <c r="F211" s="188" t="str">
        <f aca="true">IF(TRIM($B211&amp;$C211)="","",IF(OR(ISNUMBER(SEARCH("未",$A211)),ISNUMBER(SEARCH("送出",$A211)),AND(TRIM($A211)="",NOT(ISNUMBER($D211)),N($G211)=0)),"【合同未回】","")&amp;IF(NOT(ISNUMBER($E211)),IF(OR(ISNUMBER(SEARCH("未",$A211)),ISNUMBER(SEARCH("送出",$A211)),AND(TRIM($A211)="",NOT(ISNUMBER($D211)),N($G211)=0)),"","【未填合同期】"),IF($E211&lt;TODAY(),"【已到期】",IF($E211-TODAY()&lt;=提醒天数,"【即将到期，剩余"&amp;($E211-TODAY())&amp;"天】","【正常】")))&amp;IF(OR($AC211="安装免保",$AC211="技术免保",$AC211="质保期内"),"【"&amp;$AC211&amp;"】",""))</f>
        <v/>
      </c>
      <c r="J211" s="192" t="str">
        <f aca="false">IF(OR(N($G211)=0,N($H211)=0),"",ROUND(N($G211)*N($H211)*IF(N($I211)=0,1,N($I211)),2))</f>
        <v/>
      </c>
      <c r="L211" s="192" t="str">
        <f aca="false">IF(TRIM($B211&amp;$C211)="","",IF(AND(N($J211)=0,N($K211)=0),"",ROUND(N($J211)+N($K211),2)))</f>
        <v/>
      </c>
      <c r="R211" s="192"/>
      <c r="S211" s="193" t="str">
        <f aca="false">IF(TRIM($B211&amp;$C211)="","",IF(N($N211)=0,"",MAX(0,MIN(N($N211)-N($P211),N($V211)))))</f>
        <v/>
      </c>
      <c r="T211" s="193" t="str">
        <f aca="false">IF(TRIM($B211&amp;$C211)="","",IF(N($P211)&lt;=N($N211),"",N($P211)-N($N211)))</f>
        <v/>
      </c>
      <c r="U211" s="193" t="str">
        <f aca="false">IF(OR(TRIM($B211&amp;$C211)="",$V211=""),"",MAX(0,N($V211))-N($S211))</f>
        <v/>
      </c>
      <c r="V211" s="193" t="str">
        <f aca="false">IF(TRIM($B211&amp;$C211)="","",IF(AND(N($L211)=0,N($P211)+N($Q211)+N($R211)=0),"",ROUND(N($L211)-N($P211)-N($Q211)-N($R211),2)))</f>
        <v/>
      </c>
      <c r="W211" s="194" t="str">
        <f aca="false">IF(TRIM($B211&amp;$C211)="","",IF(N($L211)=0,IF((N($P211)+N($Q211)+N($R211))=0,"—未填单价","未填单价，已收 "&amp;TEXT((N($P211)+N($Q211)+N($R211)),"#,##0.00")),IF(N($V211)&gt;0.005,"欠 "&amp;TEXT(N($V211),"#,##0.00")&amp;IF(N($S211)&gt;0,"（开票未到账 "&amp;TEXT(N($S211),"#,##0.00")&amp;"）","")&amp;IF(N($U211)&gt;0,"（未开票 "&amp;TEXT(N($U211),"#,##0.00")&amp;"）",""),IF(N($V211)&lt;-0.005,"多收 "&amp;TEXT(-N($V211),"#,##0.00"),"✔ 已结清")))&amp;IF(N($T211)&gt;0,"｜到账未开票 "&amp;TEXT(N($T211),"#,##0.00")&amp;"，待补票","")&amp;IF(N($Q211)&gt;0,"｜收现 "&amp;TEXT(N($Q211),"#,##0.00"),"")&amp;IF(N($R211)&gt;0,"｜收款不开票 "&amp;TEXT(N($R211),"#,##0.00"),""))</f>
        <v/>
      </c>
      <c r="X211" s="195"/>
      <c r="AB211" s="192" t="str">
        <f aca="false">IF(OR(N($N211)=0,N($AA211)=0),"",ROUND(N($N211)/(1+N($AA211))*N($AA211),2))</f>
        <v/>
      </c>
      <c r="AC211" s="195"/>
      <c r="AD211" s="188"/>
      <c r="AE211" s="197" t="str">
        <f aca="false">IF($AM211="","",IF($AM211=1,IF($AN211&gt;=1,"一次性·已到收款期","一次性·未到期"),$AD211&amp;" 第"&amp;$AN211&amp;"/"&amp;$AM211&amp;"期"))</f>
        <v/>
      </c>
      <c r="AF211" s="193" t="str">
        <f aca="false">IF(OR($AM211="",N($L211)=0),"",ROUND(N($J211)*$AN211/$AM211,2)+N($K211))</f>
        <v/>
      </c>
      <c r="AG211" s="193" t="str">
        <f aca="false">IF($AF211="","",MAX(0,ROUND($AF211-(N($P211)+N($Q211)+N($R211)),2)))</f>
        <v/>
      </c>
      <c r="AH211" s="193" t="str">
        <f aca="false">IF(OR(TRIM($B211&amp;$C211)="",NOT(ISNUMBER($D211))),"",SUMIFS($V$3:$V$1001,$AJ$3:$AJ$1001,$AJ211,$D$3:$D$1001,"&lt;"&amp;$D211))</f>
        <v/>
      </c>
      <c r="AI211" s="193" t="str">
        <f aca="false">IF(TRIM($B211&amp;$C211)="","",SUMIFS($V$3:$V$1001,$AJ$3:$AJ$1001,$AJ211))</f>
        <v/>
      </c>
      <c r="AJ211" s="197" t="str">
        <f aca="false">IF(TRIM($B211&amp;$C211)="","",TRIM($B211)&amp;"｜"&amp;TRIM($C211))</f>
        <v/>
      </c>
      <c r="AK211" s="193" t="str">
        <f aca="false">IF(TRIM($B211&amp;$C211)="","",MIN(N($N211),N($P211)))</f>
        <v/>
      </c>
      <c r="AL211" s="198" t="str">
        <f aca="false">IF(ISNUMBER($D211),YEAR($D211),"")</f>
        <v/>
      </c>
      <c r="AM211" s="198" t="str">
        <f aca="false">IF(OR(TRIM($B211&amp;$C211)="",NOT(ISNUMBER($D211)),NOT(ISNUMBER($E211))),"",IF($E211&lt;$D211,"",IF(IF($AD211="半年付",2,IF($AD211="季度付",4,IF($AD211="月付",12,IF($AD211="半月付",24,1))))=1,1,MAX(1,ROUND(($E211-$D211+1)/365*IF($AD211="半年付",2,IF($AD211="季度付",4,IF($AD211="月付",12,IF($AD211="半月付",24,1)))),0)))))</f>
        <v/>
      </c>
      <c r="AN211" s="198" t="str">
        <f aca="true">IF($AM211="","",MIN($AM211,MAX(0,INT((TODAY()-付款宽限天数-$D211)/(($E211-$D211+1)/$AM211))+1)))</f>
        <v/>
      </c>
    </row>
    <row r="212" customFormat="false" ht="24" hidden="false" customHeight="false" outlineLevel="0" collapsed="false">
      <c r="F212" s="188" t="str">
        <f aca="true">IF(TRIM($B212&amp;$C212)="","",IF(OR(ISNUMBER(SEARCH("未",$A212)),ISNUMBER(SEARCH("送出",$A212)),AND(TRIM($A212)="",NOT(ISNUMBER($D212)),N($G212)=0)),"【合同未回】","")&amp;IF(NOT(ISNUMBER($E212)),IF(OR(ISNUMBER(SEARCH("未",$A212)),ISNUMBER(SEARCH("送出",$A212)),AND(TRIM($A212)="",NOT(ISNUMBER($D212)),N($G212)=0)),"","【未填合同期】"),IF($E212&lt;TODAY(),"【已到期】",IF($E212-TODAY()&lt;=提醒天数,"【即将到期，剩余"&amp;($E212-TODAY())&amp;"天】","【正常】")))&amp;IF(OR($AC212="安装免保",$AC212="技术免保",$AC212="质保期内"),"【"&amp;$AC212&amp;"】",""))</f>
        <v/>
      </c>
      <c r="J212" s="192" t="str">
        <f aca="false">IF(OR(N($G212)=0,N($H212)=0),"",ROUND(N($G212)*N($H212)*IF(N($I212)=0,1,N($I212)),2))</f>
        <v/>
      </c>
      <c r="L212" s="192" t="str">
        <f aca="false">IF(TRIM($B212&amp;$C212)="","",IF(AND(N($J212)=0,N($K212)=0),"",ROUND(N($J212)+N($K212),2)))</f>
        <v/>
      </c>
      <c r="R212" s="192"/>
      <c r="S212" s="193" t="str">
        <f aca="false">IF(TRIM($B212&amp;$C212)="","",IF(N($N212)=0,"",MAX(0,MIN(N($N212)-N($P212),N($V212)))))</f>
        <v/>
      </c>
      <c r="T212" s="193" t="str">
        <f aca="false">IF(TRIM($B212&amp;$C212)="","",IF(N($P212)&lt;=N($N212),"",N($P212)-N($N212)))</f>
        <v/>
      </c>
      <c r="U212" s="193" t="str">
        <f aca="false">IF(OR(TRIM($B212&amp;$C212)="",$V212=""),"",MAX(0,N($V212))-N($S212))</f>
        <v/>
      </c>
      <c r="V212" s="193" t="str">
        <f aca="false">IF(TRIM($B212&amp;$C212)="","",IF(AND(N($L212)=0,N($P212)+N($Q212)+N($R212)=0),"",ROUND(N($L212)-N($P212)-N($Q212)-N($R212),2)))</f>
        <v/>
      </c>
      <c r="W212" s="194" t="str">
        <f aca="false">IF(TRIM($B212&amp;$C212)="","",IF(N($L212)=0,IF((N($P212)+N($Q212)+N($R212))=0,"—未填单价","未填单价，已收 "&amp;TEXT((N($P212)+N($Q212)+N($R212)),"#,##0.00")),IF(N($V212)&gt;0.005,"欠 "&amp;TEXT(N($V212),"#,##0.00")&amp;IF(N($S212)&gt;0,"（开票未到账 "&amp;TEXT(N($S212),"#,##0.00")&amp;"）","")&amp;IF(N($U212)&gt;0,"（未开票 "&amp;TEXT(N($U212),"#,##0.00")&amp;"）",""),IF(N($V212)&lt;-0.005,"多收 "&amp;TEXT(-N($V212),"#,##0.00"),"✔ 已结清")))&amp;IF(N($T212)&gt;0,"｜到账未开票 "&amp;TEXT(N($T212),"#,##0.00")&amp;"，待补票","")&amp;IF(N($Q212)&gt;0,"｜收现 "&amp;TEXT(N($Q212),"#,##0.00"),"")&amp;IF(N($R212)&gt;0,"｜收款不开票 "&amp;TEXT(N($R212),"#,##0.00"),""))</f>
        <v/>
      </c>
      <c r="X212" s="195"/>
      <c r="AB212" s="192" t="str">
        <f aca="false">IF(OR(N($N212)=0,N($AA212)=0),"",ROUND(N($N212)/(1+N($AA212))*N($AA212),2))</f>
        <v/>
      </c>
      <c r="AC212" s="195"/>
      <c r="AD212" s="188"/>
      <c r="AE212" s="197" t="str">
        <f aca="false">IF($AM212="","",IF($AM212=1,IF($AN212&gt;=1,"一次性·已到收款期","一次性·未到期"),$AD212&amp;" 第"&amp;$AN212&amp;"/"&amp;$AM212&amp;"期"))</f>
        <v/>
      </c>
      <c r="AF212" s="193" t="str">
        <f aca="false">IF(OR($AM212="",N($L212)=0),"",ROUND(N($J212)*$AN212/$AM212,2)+N($K212))</f>
        <v/>
      </c>
      <c r="AG212" s="193" t="str">
        <f aca="false">IF($AF212="","",MAX(0,ROUND($AF212-(N($P212)+N($Q212)+N($R212)),2)))</f>
        <v/>
      </c>
      <c r="AH212" s="193" t="str">
        <f aca="false">IF(OR(TRIM($B212&amp;$C212)="",NOT(ISNUMBER($D212))),"",SUMIFS($V$3:$V$1001,$AJ$3:$AJ$1001,$AJ212,$D$3:$D$1001,"&lt;"&amp;$D212))</f>
        <v/>
      </c>
      <c r="AI212" s="193" t="str">
        <f aca="false">IF(TRIM($B212&amp;$C212)="","",SUMIFS($V$3:$V$1001,$AJ$3:$AJ$1001,$AJ212))</f>
        <v/>
      </c>
      <c r="AJ212" s="197" t="str">
        <f aca="false">IF(TRIM($B212&amp;$C212)="","",TRIM($B212)&amp;"｜"&amp;TRIM($C212))</f>
        <v/>
      </c>
      <c r="AK212" s="193" t="str">
        <f aca="false">IF(TRIM($B212&amp;$C212)="","",MIN(N($N212),N($P212)))</f>
        <v/>
      </c>
      <c r="AL212" s="198" t="str">
        <f aca="false">IF(ISNUMBER($D212),YEAR($D212),"")</f>
        <v/>
      </c>
      <c r="AM212" s="198" t="str">
        <f aca="false">IF(OR(TRIM($B212&amp;$C212)="",NOT(ISNUMBER($D212)),NOT(ISNUMBER($E212))),"",IF($E212&lt;$D212,"",IF(IF($AD212="半年付",2,IF($AD212="季度付",4,IF($AD212="月付",12,IF($AD212="半月付",24,1))))=1,1,MAX(1,ROUND(($E212-$D212+1)/365*IF($AD212="半年付",2,IF($AD212="季度付",4,IF($AD212="月付",12,IF($AD212="半月付",24,1)))),0)))))</f>
        <v/>
      </c>
      <c r="AN212" s="198" t="str">
        <f aca="true">IF($AM212="","",MIN($AM212,MAX(0,INT((TODAY()-付款宽限天数-$D212)/(($E212-$D212+1)/$AM212))+1)))</f>
        <v/>
      </c>
    </row>
    <row r="213" customFormat="false" ht="24" hidden="false" customHeight="false" outlineLevel="0" collapsed="false">
      <c r="F213" s="188" t="str">
        <f aca="true">IF(TRIM($B213&amp;$C213)="","",IF(OR(ISNUMBER(SEARCH("未",$A213)),ISNUMBER(SEARCH("送出",$A213)),AND(TRIM($A213)="",NOT(ISNUMBER($D213)),N($G213)=0)),"【合同未回】","")&amp;IF(NOT(ISNUMBER($E213)),IF(OR(ISNUMBER(SEARCH("未",$A213)),ISNUMBER(SEARCH("送出",$A213)),AND(TRIM($A213)="",NOT(ISNUMBER($D213)),N($G213)=0)),"","【未填合同期】"),IF($E213&lt;TODAY(),"【已到期】",IF($E213-TODAY()&lt;=提醒天数,"【即将到期，剩余"&amp;($E213-TODAY())&amp;"天】","【正常】")))&amp;IF(OR($AC213="安装免保",$AC213="技术免保",$AC213="质保期内"),"【"&amp;$AC213&amp;"】",""))</f>
        <v/>
      </c>
      <c r="J213" s="192" t="str">
        <f aca="false">IF(OR(N($G213)=0,N($H213)=0),"",ROUND(N($G213)*N($H213)*IF(N($I213)=0,1,N($I213)),2))</f>
        <v/>
      </c>
      <c r="L213" s="192" t="str">
        <f aca="false">IF(TRIM($B213&amp;$C213)="","",IF(AND(N($J213)=0,N($K213)=0),"",ROUND(N($J213)+N($K213),2)))</f>
        <v/>
      </c>
      <c r="R213" s="192"/>
      <c r="S213" s="193" t="str">
        <f aca="false">IF(TRIM($B213&amp;$C213)="","",IF(N($N213)=0,"",MAX(0,MIN(N($N213)-N($P213),N($V213)))))</f>
        <v/>
      </c>
      <c r="T213" s="193" t="str">
        <f aca="false">IF(TRIM($B213&amp;$C213)="","",IF(N($P213)&lt;=N($N213),"",N($P213)-N($N213)))</f>
        <v/>
      </c>
      <c r="U213" s="193" t="str">
        <f aca="false">IF(OR(TRIM($B213&amp;$C213)="",$V213=""),"",MAX(0,N($V213))-N($S213))</f>
        <v/>
      </c>
      <c r="V213" s="193" t="str">
        <f aca="false">IF(TRIM($B213&amp;$C213)="","",IF(AND(N($L213)=0,N($P213)+N($Q213)+N($R213)=0),"",ROUND(N($L213)-N($P213)-N($Q213)-N($R213),2)))</f>
        <v/>
      </c>
      <c r="W213" s="194" t="str">
        <f aca="false">IF(TRIM($B213&amp;$C213)="","",IF(N($L213)=0,IF((N($P213)+N($Q213)+N($R213))=0,"—未填单价","未填单价，已收 "&amp;TEXT((N($P213)+N($Q213)+N($R213)),"#,##0.00")),IF(N($V213)&gt;0.005,"欠 "&amp;TEXT(N($V213),"#,##0.00")&amp;IF(N($S213)&gt;0,"（开票未到账 "&amp;TEXT(N($S213),"#,##0.00")&amp;"）","")&amp;IF(N($U213)&gt;0,"（未开票 "&amp;TEXT(N($U213),"#,##0.00")&amp;"）",""),IF(N($V213)&lt;-0.005,"多收 "&amp;TEXT(-N($V213),"#,##0.00"),"✔ 已结清")))&amp;IF(N($T213)&gt;0,"｜到账未开票 "&amp;TEXT(N($T213),"#,##0.00")&amp;"，待补票","")&amp;IF(N($Q213)&gt;0,"｜收现 "&amp;TEXT(N($Q213),"#,##0.00"),"")&amp;IF(N($R213)&gt;0,"｜收款不开票 "&amp;TEXT(N($R213),"#,##0.00"),""))</f>
        <v/>
      </c>
      <c r="X213" s="195"/>
      <c r="AB213" s="192" t="str">
        <f aca="false">IF(OR(N($N213)=0,N($AA213)=0),"",ROUND(N($N213)/(1+N($AA213))*N($AA213),2))</f>
        <v/>
      </c>
      <c r="AC213" s="195"/>
      <c r="AD213" s="188"/>
      <c r="AE213" s="197" t="str">
        <f aca="false">IF($AM213="","",IF($AM213=1,IF($AN213&gt;=1,"一次性·已到收款期","一次性·未到期"),$AD213&amp;" 第"&amp;$AN213&amp;"/"&amp;$AM213&amp;"期"))</f>
        <v/>
      </c>
      <c r="AF213" s="193" t="str">
        <f aca="false">IF(OR($AM213="",N($L213)=0),"",ROUND(N($J213)*$AN213/$AM213,2)+N($K213))</f>
        <v/>
      </c>
      <c r="AG213" s="193" t="str">
        <f aca="false">IF($AF213="","",MAX(0,ROUND($AF213-(N($P213)+N($Q213)+N($R213)),2)))</f>
        <v/>
      </c>
      <c r="AH213" s="193" t="str">
        <f aca="false">IF(OR(TRIM($B213&amp;$C213)="",NOT(ISNUMBER($D213))),"",SUMIFS($V$3:$V$1001,$AJ$3:$AJ$1001,$AJ213,$D$3:$D$1001,"&lt;"&amp;$D213))</f>
        <v/>
      </c>
      <c r="AI213" s="193" t="str">
        <f aca="false">IF(TRIM($B213&amp;$C213)="","",SUMIFS($V$3:$V$1001,$AJ$3:$AJ$1001,$AJ213))</f>
        <v/>
      </c>
      <c r="AJ213" s="197" t="str">
        <f aca="false">IF(TRIM($B213&amp;$C213)="","",TRIM($B213)&amp;"｜"&amp;TRIM($C213))</f>
        <v/>
      </c>
      <c r="AK213" s="193" t="str">
        <f aca="false">IF(TRIM($B213&amp;$C213)="","",MIN(N($N213),N($P213)))</f>
        <v/>
      </c>
      <c r="AL213" s="198" t="str">
        <f aca="false">IF(ISNUMBER($D213),YEAR($D213),"")</f>
        <v/>
      </c>
      <c r="AM213" s="198" t="str">
        <f aca="false">IF(OR(TRIM($B213&amp;$C213)="",NOT(ISNUMBER($D213)),NOT(ISNUMBER($E213))),"",IF($E213&lt;$D213,"",IF(IF($AD213="半年付",2,IF($AD213="季度付",4,IF($AD213="月付",12,IF($AD213="半月付",24,1))))=1,1,MAX(1,ROUND(($E213-$D213+1)/365*IF($AD213="半年付",2,IF($AD213="季度付",4,IF($AD213="月付",12,IF($AD213="半月付",24,1)))),0)))))</f>
        <v/>
      </c>
      <c r="AN213" s="198" t="str">
        <f aca="true">IF($AM213="","",MIN($AM213,MAX(0,INT((TODAY()-付款宽限天数-$D213)/(($E213-$D213+1)/$AM213))+1)))</f>
        <v/>
      </c>
    </row>
    <row r="214" customFormat="false" ht="24" hidden="false" customHeight="false" outlineLevel="0" collapsed="false">
      <c r="F214" s="188" t="str">
        <f aca="true">IF(TRIM($B214&amp;$C214)="","",IF(OR(ISNUMBER(SEARCH("未",$A214)),ISNUMBER(SEARCH("送出",$A214)),AND(TRIM($A214)="",NOT(ISNUMBER($D214)),N($G214)=0)),"【合同未回】","")&amp;IF(NOT(ISNUMBER($E214)),IF(OR(ISNUMBER(SEARCH("未",$A214)),ISNUMBER(SEARCH("送出",$A214)),AND(TRIM($A214)="",NOT(ISNUMBER($D214)),N($G214)=0)),"","【未填合同期】"),IF($E214&lt;TODAY(),"【已到期】",IF($E214-TODAY()&lt;=提醒天数,"【即将到期，剩余"&amp;($E214-TODAY())&amp;"天】","【正常】")))&amp;IF(OR($AC214="安装免保",$AC214="技术免保",$AC214="质保期内"),"【"&amp;$AC214&amp;"】",""))</f>
        <v/>
      </c>
      <c r="J214" s="192" t="str">
        <f aca="false">IF(OR(N($G214)=0,N($H214)=0),"",ROUND(N($G214)*N($H214)*IF(N($I214)=0,1,N($I214)),2))</f>
        <v/>
      </c>
      <c r="L214" s="192" t="str">
        <f aca="false">IF(TRIM($B214&amp;$C214)="","",IF(AND(N($J214)=0,N($K214)=0),"",ROUND(N($J214)+N($K214),2)))</f>
        <v/>
      </c>
      <c r="R214" s="192"/>
      <c r="S214" s="193" t="str">
        <f aca="false">IF(TRIM($B214&amp;$C214)="","",IF(N($N214)=0,"",MAX(0,MIN(N($N214)-N($P214),N($V214)))))</f>
        <v/>
      </c>
      <c r="T214" s="193" t="str">
        <f aca="false">IF(TRIM($B214&amp;$C214)="","",IF(N($P214)&lt;=N($N214),"",N($P214)-N($N214)))</f>
        <v/>
      </c>
      <c r="U214" s="193" t="str">
        <f aca="false">IF(OR(TRIM($B214&amp;$C214)="",$V214=""),"",MAX(0,N($V214))-N($S214))</f>
        <v/>
      </c>
      <c r="V214" s="193" t="str">
        <f aca="false">IF(TRIM($B214&amp;$C214)="","",IF(AND(N($L214)=0,N($P214)+N($Q214)+N($R214)=0),"",ROUND(N($L214)-N($P214)-N($Q214)-N($R214),2)))</f>
        <v/>
      </c>
      <c r="W214" s="194" t="str">
        <f aca="false">IF(TRIM($B214&amp;$C214)="","",IF(N($L214)=0,IF((N($P214)+N($Q214)+N($R214))=0,"—未填单价","未填单价，已收 "&amp;TEXT((N($P214)+N($Q214)+N($R214)),"#,##0.00")),IF(N($V214)&gt;0.005,"欠 "&amp;TEXT(N($V214),"#,##0.00")&amp;IF(N($S214)&gt;0,"（开票未到账 "&amp;TEXT(N($S214),"#,##0.00")&amp;"）","")&amp;IF(N($U214)&gt;0,"（未开票 "&amp;TEXT(N($U214),"#,##0.00")&amp;"）",""),IF(N($V214)&lt;-0.005,"多收 "&amp;TEXT(-N($V214),"#,##0.00"),"✔ 已结清")))&amp;IF(N($T214)&gt;0,"｜到账未开票 "&amp;TEXT(N($T214),"#,##0.00")&amp;"，待补票","")&amp;IF(N($Q214)&gt;0,"｜收现 "&amp;TEXT(N($Q214),"#,##0.00"),"")&amp;IF(N($R214)&gt;0,"｜收款不开票 "&amp;TEXT(N($R214),"#,##0.00"),""))</f>
        <v/>
      </c>
      <c r="X214" s="195"/>
      <c r="AB214" s="192" t="str">
        <f aca="false">IF(OR(N($N214)=0,N($AA214)=0),"",ROUND(N($N214)/(1+N($AA214))*N($AA214),2))</f>
        <v/>
      </c>
      <c r="AC214" s="195"/>
      <c r="AD214" s="188"/>
      <c r="AE214" s="197" t="str">
        <f aca="false">IF($AM214="","",IF($AM214=1,IF($AN214&gt;=1,"一次性·已到收款期","一次性·未到期"),$AD214&amp;" 第"&amp;$AN214&amp;"/"&amp;$AM214&amp;"期"))</f>
        <v/>
      </c>
      <c r="AF214" s="193" t="str">
        <f aca="false">IF(OR($AM214="",N($L214)=0),"",ROUND(N($J214)*$AN214/$AM214,2)+N($K214))</f>
        <v/>
      </c>
      <c r="AG214" s="193" t="str">
        <f aca="false">IF($AF214="","",MAX(0,ROUND($AF214-(N($P214)+N($Q214)+N($R214)),2)))</f>
        <v/>
      </c>
      <c r="AH214" s="193" t="str">
        <f aca="false">IF(OR(TRIM($B214&amp;$C214)="",NOT(ISNUMBER($D214))),"",SUMIFS($V$3:$V$1001,$AJ$3:$AJ$1001,$AJ214,$D$3:$D$1001,"&lt;"&amp;$D214))</f>
        <v/>
      </c>
      <c r="AI214" s="193" t="str">
        <f aca="false">IF(TRIM($B214&amp;$C214)="","",SUMIFS($V$3:$V$1001,$AJ$3:$AJ$1001,$AJ214))</f>
        <v/>
      </c>
      <c r="AJ214" s="197" t="str">
        <f aca="false">IF(TRIM($B214&amp;$C214)="","",TRIM($B214)&amp;"｜"&amp;TRIM($C214))</f>
        <v/>
      </c>
      <c r="AK214" s="193" t="str">
        <f aca="false">IF(TRIM($B214&amp;$C214)="","",MIN(N($N214),N($P214)))</f>
        <v/>
      </c>
      <c r="AL214" s="198" t="str">
        <f aca="false">IF(ISNUMBER($D214),YEAR($D214),"")</f>
        <v/>
      </c>
      <c r="AM214" s="198" t="str">
        <f aca="false">IF(OR(TRIM($B214&amp;$C214)="",NOT(ISNUMBER($D214)),NOT(ISNUMBER($E214))),"",IF($E214&lt;$D214,"",IF(IF($AD214="半年付",2,IF($AD214="季度付",4,IF($AD214="月付",12,IF($AD214="半月付",24,1))))=1,1,MAX(1,ROUND(($E214-$D214+1)/365*IF($AD214="半年付",2,IF($AD214="季度付",4,IF($AD214="月付",12,IF($AD214="半月付",24,1)))),0)))))</f>
        <v/>
      </c>
      <c r="AN214" s="198" t="str">
        <f aca="true">IF($AM214="","",MIN($AM214,MAX(0,INT((TODAY()-付款宽限天数-$D214)/(($E214-$D214+1)/$AM214))+1)))</f>
        <v/>
      </c>
    </row>
    <row r="215" customFormat="false" ht="24" hidden="false" customHeight="false" outlineLevel="0" collapsed="false">
      <c r="F215" s="188" t="str">
        <f aca="true">IF(TRIM($B215&amp;$C215)="","",IF(OR(ISNUMBER(SEARCH("未",$A215)),ISNUMBER(SEARCH("送出",$A215)),AND(TRIM($A215)="",NOT(ISNUMBER($D215)),N($G215)=0)),"【合同未回】","")&amp;IF(NOT(ISNUMBER($E215)),IF(OR(ISNUMBER(SEARCH("未",$A215)),ISNUMBER(SEARCH("送出",$A215)),AND(TRIM($A215)="",NOT(ISNUMBER($D215)),N($G215)=0)),"","【未填合同期】"),IF($E215&lt;TODAY(),"【已到期】",IF($E215-TODAY()&lt;=提醒天数,"【即将到期，剩余"&amp;($E215-TODAY())&amp;"天】","【正常】")))&amp;IF(OR($AC215="安装免保",$AC215="技术免保",$AC215="质保期内"),"【"&amp;$AC215&amp;"】",""))</f>
        <v/>
      </c>
      <c r="J215" s="192" t="str">
        <f aca="false">IF(OR(N($G215)=0,N($H215)=0),"",ROUND(N($G215)*N($H215)*IF(N($I215)=0,1,N($I215)),2))</f>
        <v/>
      </c>
      <c r="L215" s="192" t="str">
        <f aca="false">IF(TRIM($B215&amp;$C215)="","",IF(AND(N($J215)=0,N($K215)=0),"",ROUND(N($J215)+N($K215),2)))</f>
        <v/>
      </c>
      <c r="R215" s="192"/>
      <c r="S215" s="193" t="str">
        <f aca="false">IF(TRIM($B215&amp;$C215)="","",IF(N($N215)=0,"",MAX(0,MIN(N($N215)-N($P215),N($V215)))))</f>
        <v/>
      </c>
      <c r="T215" s="193" t="str">
        <f aca="false">IF(TRIM($B215&amp;$C215)="","",IF(N($P215)&lt;=N($N215),"",N($P215)-N($N215)))</f>
        <v/>
      </c>
      <c r="U215" s="193" t="str">
        <f aca="false">IF(OR(TRIM($B215&amp;$C215)="",$V215=""),"",MAX(0,N($V215))-N($S215))</f>
        <v/>
      </c>
      <c r="V215" s="193" t="str">
        <f aca="false">IF(TRIM($B215&amp;$C215)="","",IF(AND(N($L215)=0,N($P215)+N($Q215)+N($R215)=0),"",ROUND(N($L215)-N($P215)-N($Q215)-N($R215),2)))</f>
        <v/>
      </c>
      <c r="W215" s="194" t="str">
        <f aca="false">IF(TRIM($B215&amp;$C215)="","",IF(N($L215)=0,IF((N($P215)+N($Q215)+N($R215))=0,"—未填单价","未填单价，已收 "&amp;TEXT((N($P215)+N($Q215)+N($R215)),"#,##0.00")),IF(N($V215)&gt;0.005,"欠 "&amp;TEXT(N($V215),"#,##0.00")&amp;IF(N($S215)&gt;0,"（开票未到账 "&amp;TEXT(N($S215),"#,##0.00")&amp;"）","")&amp;IF(N($U215)&gt;0,"（未开票 "&amp;TEXT(N($U215),"#,##0.00")&amp;"）",""),IF(N($V215)&lt;-0.005,"多收 "&amp;TEXT(-N($V215),"#,##0.00"),"✔ 已结清")))&amp;IF(N($T215)&gt;0,"｜到账未开票 "&amp;TEXT(N($T215),"#,##0.00")&amp;"，待补票","")&amp;IF(N($Q215)&gt;0,"｜收现 "&amp;TEXT(N($Q215),"#,##0.00"),"")&amp;IF(N($R215)&gt;0,"｜收款不开票 "&amp;TEXT(N($R215),"#,##0.00"),""))</f>
        <v/>
      </c>
      <c r="X215" s="195"/>
      <c r="AB215" s="192" t="str">
        <f aca="false">IF(OR(N($N215)=0,N($AA215)=0),"",ROUND(N($N215)/(1+N($AA215))*N($AA215),2))</f>
        <v/>
      </c>
      <c r="AC215" s="195"/>
      <c r="AD215" s="188"/>
      <c r="AE215" s="197" t="str">
        <f aca="false">IF($AM215="","",IF($AM215=1,IF($AN215&gt;=1,"一次性·已到收款期","一次性·未到期"),$AD215&amp;" 第"&amp;$AN215&amp;"/"&amp;$AM215&amp;"期"))</f>
        <v/>
      </c>
      <c r="AF215" s="193" t="str">
        <f aca="false">IF(OR($AM215="",N($L215)=0),"",ROUND(N($J215)*$AN215/$AM215,2)+N($K215))</f>
        <v/>
      </c>
      <c r="AG215" s="193" t="str">
        <f aca="false">IF($AF215="","",MAX(0,ROUND($AF215-(N($P215)+N($Q215)+N($R215)),2)))</f>
        <v/>
      </c>
      <c r="AH215" s="193" t="str">
        <f aca="false">IF(OR(TRIM($B215&amp;$C215)="",NOT(ISNUMBER($D215))),"",SUMIFS($V$3:$V$1001,$AJ$3:$AJ$1001,$AJ215,$D$3:$D$1001,"&lt;"&amp;$D215))</f>
        <v/>
      </c>
      <c r="AI215" s="193" t="str">
        <f aca="false">IF(TRIM($B215&amp;$C215)="","",SUMIFS($V$3:$V$1001,$AJ$3:$AJ$1001,$AJ215))</f>
        <v/>
      </c>
      <c r="AJ215" s="197" t="str">
        <f aca="false">IF(TRIM($B215&amp;$C215)="","",TRIM($B215)&amp;"｜"&amp;TRIM($C215))</f>
        <v/>
      </c>
      <c r="AK215" s="193" t="str">
        <f aca="false">IF(TRIM($B215&amp;$C215)="","",MIN(N($N215),N($P215)))</f>
        <v/>
      </c>
      <c r="AL215" s="198" t="str">
        <f aca="false">IF(ISNUMBER($D215),YEAR($D215),"")</f>
        <v/>
      </c>
      <c r="AM215" s="198" t="str">
        <f aca="false">IF(OR(TRIM($B215&amp;$C215)="",NOT(ISNUMBER($D215)),NOT(ISNUMBER($E215))),"",IF($E215&lt;$D215,"",IF(IF($AD215="半年付",2,IF($AD215="季度付",4,IF($AD215="月付",12,IF($AD215="半月付",24,1))))=1,1,MAX(1,ROUND(($E215-$D215+1)/365*IF($AD215="半年付",2,IF($AD215="季度付",4,IF($AD215="月付",12,IF($AD215="半月付",24,1)))),0)))))</f>
        <v/>
      </c>
      <c r="AN215" s="198" t="str">
        <f aca="true">IF($AM215="","",MIN($AM215,MAX(0,INT((TODAY()-付款宽限天数-$D215)/(($E215-$D215+1)/$AM215))+1)))</f>
        <v/>
      </c>
    </row>
    <row r="216" customFormat="false" ht="24" hidden="false" customHeight="false" outlineLevel="0" collapsed="false">
      <c r="F216" s="188" t="str">
        <f aca="true">IF(TRIM($B216&amp;$C216)="","",IF(OR(ISNUMBER(SEARCH("未",$A216)),ISNUMBER(SEARCH("送出",$A216)),AND(TRIM($A216)="",NOT(ISNUMBER($D216)),N($G216)=0)),"【合同未回】","")&amp;IF(NOT(ISNUMBER($E216)),IF(OR(ISNUMBER(SEARCH("未",$A216)),ISNUMBER(SEARCH("送出",$A216)),AND(TRIM($A216)="",NOT(ISNUMBER($D216)),N($G216)=0)),"","【未填合同期】"),IF($E216&lt;TODAY(),"【已到期】",IF($E216-TODAY()&lt;=提醒天数,"【即将到期，剩余"&amp;($E216-TODAY())&amp;"天】","【正常】")))&amp;IF(OR($AC216="安装免保",$AC216="技术免保",$AC216="质保期内"),"【"&amp;$AC216&amp;"】",""))</f>
        <v/>
      </c>
      <c r="J216" s="192" t="str">
        <f aca="false">IF(OR(N($G216)=0,N($H216)=0),"",ROUND(N($G216)*N($H216)*IF(N($I216)=0,1,N($I216)),2))</f>
        <v/>
      </c>
      <c r="L216" s="192" t="str">
        <f aca="false">IF(TRIM($B216&amp;$C216)="","",IF(AND(N($J216)=0,N($K216)=0),"",ROUND(N($J216)+N($K216),2)))</f>
        <v/>
      </c>
      <c r="R216" s="192"/>
      <c r="S216" s="193" t="str">
        <f aca="false">IF(TRIM($B216&amp;$C216)="","",IF(N($N216)=0,"",MAX(0,MIN(N($N216)-N($P216),N($V216)))))</f>
        <v/>
      </c>
      <c r="T216" s="193" t="str">
        <f aca="false">IF(TRIM($B216&amp;$C216)="","",IF(N($P216)&lt;=N($N216),"",N($P216)-N($N216)))</f>
        <v/>
      </c>
      <c r="U216" s="193" t="str">
        <f aca="false">IF(OR(TRIM($B216&amp;$C216)="",$V216=""),"",MAX(0,N($V216))-N($S216))</f>
        <v/>
      </c>
      <c r="V216" s="193" t="str">
        <f aca="false">IF(TRIM($B216&amp;$C216)="","",IF(AND(N($L216)=0,N($P216)+N($Q216)+N($R216)=0),"",ROUND(N($L216)-N($P216)-N($Q216)-N($R216),2)))</f>
        <v/>
      </c>
      <c r="W216" s="194" t="str">
        <f aca="false">IF(TRIM($B216&amp;$C216)="","",IF(N($L216)=0,IF((N($P216)+N($Q216)+N($R216))=0,"—未填单价","未填单价，已收 "&amp;TEXT((N($P216)+N($Q216)+N($R216)),"#,##0.00")),IF(N($V216)&gt;0.005,"欠 "&amp;TEXT(N($V216),"#,##0.00")&amp;IF(N($S216)&gt;0,"（开票未到账 "&amp;TEXT(N($S216),"#,##0.00")&amp;"）","")&amp;IF(N($U216)&gt;0,"（未开票 "&amp;TEXT(N($U216),"#,##0.00")&amp;"）",""),IF(N($V216)&lt;-0.005,"多收 "&amp;TEXT(-N($V216),"#,##0.00"),"✔ 已结清")))&amp;IF(N($T216)&gt;0,"｜到账未开票 "&amp;TEXT(N($T216),"#,##0.00")&amp;"，待补票","")&amp;IF(N($Q216)&gt;0,"｜收现 "&amp;TEXT(N($Q216),"#,##0.00"),"")&amp;IF(N($R216)&gt;0,"｜收款不开票 "&amp;TEXT(N($R216),"#,##0.00"),""))</f>
        <v/>
      </c>
      <c r="X216" s="195"/>
      <c r="AB216" s="192" t="str">
        <f aca="false">IF(OR(N($N216)=0,N($AA216)=0),"",ROUND(N($N216)/(1+N($AA216))*N($AA216),2))</f>
        <v/>
      </c>
      <c r="AC216" s="195"/>
      <c r="AD216" s="188"/>
      <c r="AE216" s="197" t="str">
        <f aca="false">IF($AM216="","",IF($AM216=1,IF($AN216&gt;=1,"一次性·已到收款期","一次性·未到期"),$AD216&amp;" 第"&amp;$AN216&amp;"/"&amp;$AM216&amp;"期"))</f>
        <v/>
      </c>
      <c r="AF216" s="193" t="str">
        <f aca="false">IF(OR($AM216="",N($L216)=0),"",ROUND(N($J216)*$AN216/$AM216,2)+N($K216))</f>
        <v/>
      </c>
      <c r="AG216" s="193" t="str">
        <f aca="false">IF($AF216="","",MAX(0,ROUND($AF216-(N($P216)+N($Q216)+N($R216)),2)))</f>
        <v/>
      </c>
      <c r="AH216" s="193" t="str">
        <f aca="false">IF(OR(TRIM($B216&amp;$C216)="",NOT(ISNUMBER($D216))),"",SUMIFS($V$3:$V$1001,$AJ$3:$AJ$1001,$AJ216,$D$3:$D$1001,"&lt;"&amp;$D216))</f>
        <v/>
      </c>
      <c r="AI216" s="193" t="str">
        <f aca="false">IF(TRIM($B216&amp;$C216)="","",SUMIFS($V$3:$V$1001,$AJ$3:$AJ$1001,$AJ216))</f>
        <v/>
      </c>
      <c r="AJ216" s="197" t="str">
        <f aca="false">IF(TRIM($B216&amp;$C216)="","",TRIM($B216)&amp;"｜"&amp;TRIM($C216))</f>
        <v/>
      </c>
      <c r="AK216" s="193" t="str">
        <f aca="false">IF(TRIM($B216&amp;$C216)="","",MIN(N($N216),N($P216)))</f>
        <v/>
      </c>
      <c r="AL216" s="198" t="str">
        <f aca="false">IF(ISNUMBER($D216),YEAR($D216),"")</f>
        <v/>
      </c>
      <c r="AM216" s="198" t="str">
        <f aca="false">IF(OR(TRIM($B216&amp;$C216)="",NOT(ISNUMBER($D216)),NOT(ISNUMBER($E216))),"",IF($E216&lt;$D216,"",IF(IF($AD216="半年付",2,IF($AD216="季度付",4,IF($AD216="月付",12,IF($AD216="半月付",24,1))))=1,1,MAX(1,ROUND(($E216-$D216+1)/365*IF($AD216="半年付",2,IF($AD216="季度付",4,IF($AD216="月付",12,IF($AD216="半月付",24,1)))),0)))))</f>
        <v/>
      </c>
      <c r="AN216" s="198" t="str">
        <f aca="true">IF($AM216="","",MIN($AM216,MAX(0,INT((TODAY()-付款宽限天数-$D216)/(($E216-$D216+1)/$AM216))+1)))</f>
        <v/>
      </c>
    </row>
    <row r="217" customFormat="false" ht="24" hidden="false" customHeight="false" outlineLevel="0" collapsed="false">
      <c r="F217" s="188" t="str">
        <f aca="true">IF(TRIM($B217&amp;$C217)="","",IF(OR(ISNUMBER(SEARCH("未",$A217)),ISNUMBER(SEARCH("送出",$A217)),AND(TRIM($A217)="",NOT(ISNUMBER($D217)),N($G217)=0)),"【合同未回】","")&amp;IF(NOT(ISNUMBER($E217)),IF(OR(ISNUMBER(SEARCH("未",$A217)),ISNUMBER(SEARCH("送出",$A217)),AND(TRIM($A217)="",NOT(ISNUMBER($D217)),N($G217)=0)),"","【未填合同期】"),IF($E217&lt;TODAY(),"【已到期】",IF($E217-TODAY()&lt;=提醒天数,"【即将到期，剩余"&amp;($E217-TODAY())&amp;"天】","【正常】")))&amp;IF(OR($AC217="安装免保",$AC217="技术免保",$AC217="质保期内"),"【"&amp;$AC217&amp;"】",""))</f>
        <v/>
      </c>
      <c r="J217" s="192" t="str">
        <f aca="false">IF(OR(N($G217)=0,N($H217)=0),"",ROUND(N($G217)*N($H217)*IF(N($I217)=0,1,N($I217)),2))</f>
        <v/>
      </c>
      <c r="L217" s="192" t="str">
        <f aca="false">IF(TRIM($B217&amp;$C217)="","",IF(AND(N($J217)=0,N($K217)=0),"",ROUND(N($J217)+N($K217),2)))</f>
        <v/>
      </c>
      <c r="R217" s="192"/>
      <c r="S217" s="193" t="str">
        <f aca="false">IF(TRIM($B217&amp;$C217)="","",IF(N($N217)=0,"",MAX(0,MIN(N($N217)-N($P217),N($V217)))))</f>
        <v/>
      </c>
      <c r="T217" s="193" t="str">
        <f aca="false">IF(TRIM($B217&amp;$C217)="","",IF(N($P217)&lt;=N($N217),"",N($P217)-N($N217)))</f>
        <v/>
      </c>
      <c r="U217" s="193" t="str">
        <f aca="false">IF(OR(TRIM($B217&amp;$C217)="",$V217=""),"",MAX(0,N($V217))-N($S217))</f>
        <v/>
      </c>
      <c r="V217" s="193" t="str">
        <f aca="false">IF(TRIM($B217&amp;$C217)="","",IF(AND(N($L217)=0,N($P217)+N($Q217)+N($R217)=0),"",ROUND(N($L217)-N($P217)-N($Q217)-N($R217),2)))</f>
        <v/>
      </c>
      <c r="W217" s="194" t="str">
        <f aca="false">IF(TRIM($B217&amp;$C217)="","",IF(N($L217)=0,IF((N($P217)+N($Q217)+N($R217))=0,"—未填单价","未填单价，已收 "&amp;TEXT((N($P217)+N($Q217)+N($R217)),"#,##0.00")),IF(N($V217)&gt;0.005,"欠 "&amp;TEXT(N($V217),"#,##0.00")&amp;IF(N($S217)&gt;0,"（开票未到账 "&amp;TEXT(N($S217),"#,##0.00")&amp;"）","")&amp;IF(N($U217)&gt;0,"（未开票 "&amp;TEXT(N($U217),"#,##0.00")&amp;"）",""),IF(N($V217)&lt;-0.005,"多收 "&amp;TEXT(-N($V217),"#,##0.00"),"✔ 已结清")))&amp;IF(N($T217)&gt;0,"｜到账未开票 "&amp;TEXT(N($T217),"#,##0.00")&amp;"，待补票","")&amp;IF(N($Q217)&gt;0,"｜收现 "&amp;TEXT(N($Q217),"#,##0.00"),"")&amp;IF(N($R217)&gt;0,"｜收款不开票 "&amp;TEXT(N($R217),"#,##0.00"),""))</f>
        <v/>
      </c>
      <c r="X217" s="195"/>
      <c r="AB217" s="192" t="str">
        <f aca="false">IF(OR(N($N217)=0,N($AA217)=0),"",ROUND(N($N217)/(1+N($AA217))*N($AA217),2))</f>
        <v/>
      </c>
      <c r="AC217" s="195"/>
      <c r="AD217" s="188"/>
      <c r="AE217" s="197" t="str">
        <f aca="false">IF($AM217="","",IF($AM217=1,IF($AN217&gt;=1,"一次性·已到收款期","一次性·未到期"),$AD217&amp;" 第"&amp;$AN217&amp;"/"&amp;$AM217&amp;"期"))</f>
        <v/>
      </c>
      <c r="AF217" s="193" t="str">
        <f aca="false">IF(OR($AM217="",N($L217)=0),"",ROUND(N($J217)*$AN217/$AM217,2)+N($K217))</f>
        <v/>
      </c>
      <c r="AG217" s="193" t="str">
        <f aca="false">IF($AF217="","",MAX(0,ROUND($AF217-(N($P217)+N($Q217)+N($R217)),2)))</f>
        <v/>
      </c>
      <c r="AH217" s="193" t="str">
        <f aca="false">IF(OR(TRIM($B217&amp;$C217)="",NOT(ISNUMBER($D217))),"",SUMIFS($V$3:$V$1001,$AJ$3:$AJ$1001,$AJ217,$D$3:$D$1001,"&lt;"&amp;$D217))</f>
        <v/>
      </c>
      <c r="AI217" s="193" t="str">
        <f aca="false">IF(TRIM($B217&amp;$C217)="","",SUMIFS($V$3:$V$1001,$AJ$3:$AJ$1001,$AJ217))</f>
        <v/>
      </c>
      <c r="AJ217" s="197" t="str">
        <f aca="false">IF(TRIM($B217&amp;$C217)="","",TRIM($B217)&amp;"｜"&amp;TRIM($C217))</f>
        <v/>
      </c>
      <c r="AK217" s="193" t="str">
        <f aca="false">IF(TRIM($B217&amp;$C217)="","",MIN(N($N217),N($P217)))</f>
        <v/>
      </c>
      <c r="AL217" s="198" t="str">
        <f aca="false">IF(ISNUMBER($D217),YEAR($D217),"")</f>
        <v/>
      </c>
      <c r="AM217" s="198" t="str">
        <f aca="false">IF(OR(TRIM($B217&amp;$C217)="",NOT(ISNUMBER($D217)),NOT(ISNUMBER($E217))),"",IF($E217&lt;$D217,"",IF(IF($AD217="半年付",2,IF($AD217="季度付",4,IF($AD217="月付",12,IF($AD217="半月付",24,1))))=1,1,MAX(1,ROUND(($E217-$D217+1)/365*IF($AD217="半年付",2,IF($AD217="季度付",4,IF($AD217="月付",12,IF($AD217="半月付",24,1)))),0)))))</f>
        <v/>
      </c>
      <c r="AN217" s="198" t="str">
        <f aca="true">IF($AM217="","",MIN($AM217,MAX(0,INT((TODAY()-付款宽限天数-$D217)/(($E217-$D217+1)/$AM217))+1)))</f>
        <v/>
      </c>
    </row>
    <row r="218" customFormat="false" ht="24" hidden="false" customHeight="false" outlineLevel="0" collapsed="false">
      <c r="F218" s="188" t="str">
        <f aca="true">IF(TRIM($B218&amp;$C218)="","",IF(OR(ISNUMBER(SEARCH("未",$A218)),ISNUMBER(SEARCH("送出",$A218)),AND(TRIM($A218)="",NOT(ISNUMBER($D218)),N($G218)=0)),"【合同未回】","")&amp;IF(NOT(ISNUMBER($E218)),IF(OR(ISNUMBER(SEARCH("未",$A218)),ISNUMBER(SEARCH("送出",$A218)),AND(TRIM($A218)="",NOT(ISNUMBER($D218)),N($G218)=0)),"","【未填合同期】"),IF($E218&lt;TODAY(),"【已到期】",IF($E218-TODAY()&lt;=提醒天数,"【即将到期，剩余"&amp;($E218-TODAY())&amp;"天】","【正常】")))&amp;IF(OR($AC218="安装免保",$AC218="技术免保",$AC218="质保期内"),"【"&amp;$AC218&amp;"】",""))</f>
        <v/>
      </c>
      <c r="J218" s="192" t="str">
        <f aca="false">IF(OR(N($G218)=0,N($H218)=0),"",ROUND(N($G218)*N($H218)*IF(N($I218)=0,1,N($I218)),2))</f>
        <v/>
      </c>
      <c r="L218" s="192" t="str">
        <f aca="false">IF(TRIM($B218&amp;$C218)="","",IF(AND(N($J218)=0,N($K218)=0),"",ROUND(N($J218)+N($K218),2)))</f>
        <v/>
      </c>
      <c r="R218" s="192"/>
      <c r="S218" s="193" t="str">
        <f aca="false">IF(TRIM($B218&amp;$C218)="","",IF(N($N218)=0,"",MAX(0,MIN(N($N218)-N($P218),N($V218)))))</f>
        <v/>
      </c>
      <c r="T218" s="193" t="str">
        <f aca="false">IF(TRIM($B218&amp;$C218)="","",IF(N($P218)&lt;=N($N218),"",N($P218)-N($N218)))</f>
        <v/>
      </c>
      <c r="U218" s="193" t="str">
        <f aca="false">IF(OR(TRIM($B218&amp;$C218)="",$V218=""),"",MAX(0,N($V218))-N($S218))</f>
        <v/>
      </c>
      <c r="V218" s="193" t="str">
        <f aca="false">IF(TRIM($B218&amp;$C218)="","",IF(AND(N($L218)=0,N($P218)+N($Q218)+N($R218)=0),"",ROUND(N($L218)-N($P218)-N($Q218)-N($R218),2)))</f>
        <v/>
      </c>
      <c r="W218" s="194" t="str">
        <f aca="false">IF(TRIM($B218&amp;$C218)="","",IF(N($L218)=0,IF((N($P218)+N($Q218)+N($R218))=0,"—未填单价","未填单价，已收 "&amp;TEXT((N($P218)+N($Q218)+N($R218)),"#,##0.00")),IF(N($V218)&gt;0.005,"欠 "&amp;TEXT(N($V218),"#,##0.00")&amp;IF(N($S218)&gt;0,"（开票未到账 "&amp;TEXT(N($S218),"#,##0.00")&amp;"）","")&amp;IF(N($U218)&gt;0,"（未开票 "&amp;TEXT(N($U218),"#,##0.00")&amp;"）",""),IF(N($V218)&lt;-0.005,"多收 "&amp;TEXT(-N($V218),"#,##0.00"),"✔ 已结清")))&amp;IF(N($T218)&gt;0,"｜到账未开票 "&amp;TEXT(N($T218),"#,##0.00")&amp;"，待补票","")&amp;IF(N($Q218)&gt;0,"｜收现 "&amp;TEXT(N($Q218),"#,##0.00"),"")&amp;IF(N($R218)&gt;0,"｜收款不开票 "&amp;TEXT(N($R218),"#,##0.00"),""))</f>
        <v/>
      </c>
      <c r="X218" s="195"/>
      <c r="AB218" s="192" t="str">
        <f aca="false">IF(OR(N($N218)=0,N($AA218)=0),"",ROUND(N($N218)/(1+N($AA218))*N($AA218),2))</f>
        <v/>
      </c>
      <c r="AC218" s="195"/>
      <c r="AD218" s="188"/>
      <c r="AE218" s="197" t="str">
        <f aca="false">IF($AM218="","",IF($AM218=1,IF($AN218&gt;=1,"一次性·已到收款期","一次性·未到期"),$AD218&amp;" 第"&amp;$AN218&amp;"/"&amp;$AM218&amp;"期"))</f>
        <v/>
      </c>
      <c r="AF218" s="193" t="str">
        <f aca="false">IF(OR($AM218="",N($L218)=0),"",ROUND(N($J218)*$AN218/$AM218,2)+N($K218))</f>
        <v/>
      </c>
      <c r="AG218" s="193" t="str">
        <f aca="false">IF($AF218="","",MAX(0,ROUND($AF218-(N($P218)+N($Q218)+N($R218)),2)))</f>
        <v/>
      </c>
      <c r="AH218" s="193" t="str">
        <f aca="false">IF(OR(TRIM($B218&amp;$C218)="",NOT(ISNUMBER($D218))),"",SUMIFS($V$3:$V$1001,$AJ$3:$AJ$1001,$AJ218,$D$3:$D$1001,"&lt;"&amp;$D218))</f>
        <v/>
      </c>
      <c r="AI218" s="193" t="str">
        <f aca="false">IF(TRIM($B218&amp;$C218)="","",SUMIFS($V$3:$V$1001,$AJ$3:$AJ$1001,$AJ218))</f>
        <v/>
      </c>
      <c r="AJ218" s="197" t="str">
        <f aca="false">IF(TRIM($B218&amp;$C218)="","",TRIM($B218)&amp;"｜"&amp;TRIM($C218))</f>
        <v/>
      </c>
      <c r="AK218" s="193" t="str">
        <f aca="false">IF(TRIM($B218&amp;$C218)="","",MIN(N($N218),N($P218)))</f>
        <v/>
      </c>
      <c r="AL218" s="198" t="str">
        <f aca="false">IF(ISNUMBER($D218),YEAR($D218),"")</f>
        <v/>
      </c>
      <c r="AM218" s="198" t="str">
        <f aca="false">IF(OR(TRIM($B218&amp;$C218)="",NOT(ISNUMBER($D218)),NOT(ISNUMBER($E218))),"",IF($E218&lt;$D218,"",IF(IF($AD218="半年付",2,IF($AD218="季度付",4,IF($AD218="月付",12,IF($AD218="半月付",24,1))))=1,1,MAX(1,ROUND(($E218-$D218+1)/365*IF($AD218="半年付",2,IF($AD218="季度付",4,IF($AD218="月付",12,IF($AD218="半月付",24,1)))),0)))))</f>
        <v/>
      </c>
      <c r="AN218" s="198" t="str">
        <f aca="true">IF($AM218="","",MIN($AM218,MAX(0,INT((TODAY()-付款宽限天数-$D218)/(($E218-$D218+1)/$AM218))+1)))</f>
        <v/>
      </c>
    </row>
    <row r="219" customFormat="false" ht="24" hidden="false" customHeight="false" outlineLevel="0" collapsed="false">
      <c r="F219" s="188" t="str">
        <f aca="true">IF(TRIM($B219&amp;$C219)="","",IF(OR(ISNUMBER(SEARCH("未",$A219)),ISNUMBER(SEARCH("送出",$A219)),AND(TRIM($A219)="",NOT(ISNUMBER($D219)),N($G219)=0)),"【合同未回】","")&amp;IF(NOT(ISNUMBER($E219)),IF(OR(ISNUMBER(SEARCH("未",$A219)),ISNUMBER(SEARCH("送出",$A219)),AND(TRIM($A219)="",NOT(ISNUMBER($D219)),N($G219)=0)),"","【未填合同期】"),IF($E219&lt;TODAY(),"【已到期】",IF($E219-TODAY()&lt;=提醒天数,"【即将到期，剩余"&amp;($E219-TODAY())&amp;"天】","【正常】")))&amp;IF(OR($AC219="安装免保",$AC219="技术免保",$AC219="质保期内"),"【"&amp;$AC219&amp;"】",""))</f>
        <v/>
      </c>
      <c r="J219" s="192" t="str">
        <f aca="false">IF(OR(N($G219)=0,N($H219)=0),"",ROUND(N($G219)*N($H219)*IF(N($I219)=0,1,N($I219)),2))</f>
        <v/>
      </c>
      <c r="L219" s="192" t="str">
        <f aca="false">IF(TRIM($B219&amp;$C219)="","",IF(AND(N($J219)=0,N($K219)=0),"",ROUND(N($J219)+N($K219),2)))</f>
        <v/>
      </c>
      <c r="R219" s="192"/>
      <c r="S219" s="193" t="str">
        <f aca="false">IF(TRIM($B219&amp;$C219)="","",IF(N($N219)=0,"",MAX(0,MIN(N($N219)-N($P219),N($V219)))))</f>
        <v/>
      </c>
      <c r="T219" s="193" t="str">
        <f aca="false">IF(TRIM($B219&amp;$C219)="","",IF(N($P219)&lt;=N($N219),"",N($P219)-N($N219)))</f>
        <v/>
      </c>
      <c r="U219" s="193" t="str">
        <f aca="false">IF(OR(TRIM($B219&amp;$C219)="",$V219=""),"",MAX(0,N($V219))-N($S219))</f>
        <v/>
      </c>
      <c r="V219" s="193" t="str">
        <f aca="false">IF(TRIM($B219&amp;$C219)="","",IF(AND(N($L219)=0,N($P219)+N($Q219)+N($R219)=0),"",ROUND(N($L219)-N($P219)-N($Q219)-N($R219),2)))</f>
        <v/>
      </c>
      <c r="W219" s="194" t="str">
        <f aca="false">IF(TRIM($B219&amp;$C219)="","",IF(N($L219)=0,IF((N($P219)+N($Q219)+N($R219))=0,"—未填单价","未填单价，已收 "&amp;TEXT((N($P219)+N($Q219)+N($R219)),"#,##0.00")),IF(N($V219)&gt;0.005,"欠 "&amp;TEXT(N($V219),"#,##0.00")&amp;IF(N($S219)&gt;0,"（开票未到账 "&amp;TEXT(N($S219),"#,##0.00")&amp;"）","")&amp;IF(N($U219)&gt;0,"（未开票 "&amp;TEXT(N($U219),"#,##0.00")&amp;"）",""),IF(N($V219)&lt;-0.005,"多收 "&amp;TEXT(-N($V219),"#,##0.00"),"✔ 已结清")))&amp;IF(N($T219)&gt;0,"｜到账未开票 "&amp;TEXT(N($T219),"#,##0.00")&amp;"，待补票","")&amp;IF(N($Q219)&gt;0,"｜收现 "&amp;TEXT(N($Q219),"#,##0.00"),"")&amp;IF(N($R219)&gt;0,"｜收款不开票 "&amp;TEXT(N($R219),"#,##0.00"),""))</f>
        <v/>
      </c>
      <c r="X219" s="195"/>
      <c r="AB219" s="192" t="str">
        <f aca="false">IF(OR(N($N219)=0,N($AA219)=0),"",ROUND(N($N219)/(1+N($AA219))*N($AA219),2))</f>
        <v/>
      </c>
      <c r="AC219" s="195"/>
      <c r="AD219" s="188"/>
      <c r="AE219" s="197" t="str">
        <f aca="false">IF($AM219="","",IF($AM219=1,IF($AN219&gt;=1,"一次性·已到收款期","一次性·未到期"),$AD219&amp;" 第"&amp;$AN219&amp;"/"&amp;$AM219&amp;"期"))</f>
        <v/>
      </c>
      <c r="AF219" s="193" t="str">
        <f aca="false">IF(OR($AM219="",N($L219)=0),"",ROUND(N($J219)*$AN219/$AM219,2)+N($K219))</f>
        <v/>
      </c>
      <c r="AG219" s="193" t="str">
        <f aca="false">IF($AF219="","",MAX(0,ROUND($AF219-(N($P219)+N($Q219)+N($R219)),2)))</f>
        <v/>
      </c>
      <c r="AH219" s="193" t="str">
        <f aca="false">IF(OR(TRIM($B219&amp;$C219)="",NOT(ISNUMBER($D219))),"",SUMIFS($V$3:$V$1001,$AJ$3:$AJ$1001,$AJ219,$D$3:$D$1001,"&lt;"&amp;$D219))</f>
        <v/>
      </c>
      <c r="AI219" s="193" t="str">
        <f aca="false">IF(TRIM($B219&amp;$C219)="","",SUMIFS($V$3:$V$1001,$AJ$3:$AJ$1001,$AJ219))</f>
        <v/>
      </c>
      <c r="AJ219" s="197" t="str">
        <f aca="false">IF(TRIM($B219&amp;$C219)="","",TRIM($B219)&amp;"｜"&amp;TRIM($C219))</f>
        <v/>
      </c>
      <c r="AK219" s="193" t="str">
        <f aca="false">IF(TRIM($B219&amp;$C219)="","",MIN(N($N219),N($P219)))</f>
        <v/>
      </c>
      <c r="AL219" s="198" t="str">
        <f aca="false">IF(ISNUMBER($D219),YEAR($D219),"")</f>
        <v/>
      </c>
      <c r="AM219" s="198" t="str">
        <f aca="false">IF(OR(TRIM($B219&amp;$C219)="",NOT(ISNUMBER($D219)),NOT(ISNUMBER($E219))),"",IF($E219&lt;$D219,"",IF(IF($AD219="半年付",2,IF($AD219="季度付",4,IF($AD219="月付",12,IF($AD219="半月付",24,1))))=1,1,MAX(1,ROUND(($E219-$D219+1)/365*IF($AD219="半年付",2,IF($AD219="季度付",4,IF($AD219="月付",12,IF($AD219="半月付",24,1)))),0)))))</f>
        <v/>
      </c>
      <c r="AN219" s="198" t="str">
        <f aca="true">IF($AM219="","",MIN($AM219,MAX(0,INT((TODAY()-付款宽限天数-$D219)/(($E219-$D219+1)/$AM219))+1)))</f>
        <v/>
      </c>
    </row>
    <row r="220" customFormat="false" ht="24" hidden="false" customHeight="false" outlineLevel="0" collapsed="false">
      <c r="F220" s="188" t="str">
        <f aca="true">IF(TRIM($B220&amp;$C220)="","",IF(OR(ISNUMBER(SEARCH("未",$A220)),ISNUMBER(SEARCH("送出",$A220)),AND(TRIM($A220)="",NOT(ISNUMBER($D220)),N($G220)=0)),"【合同未回】","")&amp;IF(NOT(ISNUMBER($E220)),IF(OR(ISNUMBER(SEARCH("未",$A220)),ISNUMBER(SEARCH("送出",$A220)),AND(TRIM($A220)="",NOT(ISNUMBER($D220)),N($G220)=0)),"","【未填合同期】"),IF($E220&lt;TODAY(),"【已到期】",IF($E220-TODAY()&lt;=提醒天数,"【即将到期，剩余"&amp;($E220-TODAY())&amp;"天】","【正常】")))&amp;IF(OR($AC220="安装免保",$AC220="技术免保",$AC220="质保期内"),"【"&amp;$AC220&amp;"】",""))</f>
        <v/>
      </c>
      <c r="J220" s="192" t="str">
        <f aca="false">IF(OR(N($G220)=0,N($H220)=0),"",ROUND(N($G220)*N($H220)*IF(N($I220)=0,1,N($I220)),2))</f>
        <v/>
      </c>
      <c r="L220" s="192" t="str">
        <f aca="false">IF(TRIM($B220&amp;$C220)="","",IF(AND(N($J220)=0,N($K220)=0),"",ROUND(N($J220)+N($K220),2)))</f>
        <v/>
      </c>
      <c r="R220" s="192"/>
      <c r="S220" s="193" t="str">
        <f aca="false">IF(TRIM($B220&amp;$C220)="","",IF(N($N220)=0,"",MAX(0,MIN(N($N220)-N($P220),N($V220)))))</f>
        <v/>
      </c>
      <c r="T220" s="193" t="str">
        <f aca="false">IF(TRIM($B220&amp;$C220)="","",IF(N($P220)&lt;=N($N220),"",N($P220)-N($N220)))</f>
        <v/>
      </c>
      <c r="U220" s="193" t="str">
        <f aca="false">IF(OR(TRIM($B220&amp;$C220)="",$V220=""),"",MAX(0,N($V220))-N($S220))</f>
        <v/>
      </c>
      <c r="V220" s="193" t="str">
        <f aca="false">IF(TRIM($B220&amp;$C220)="","",IF(AND(N($L220)=0,N($P220)+N($Q220)+N($R220)=0),"",ROUND(N($L220)-N($P220)-N($Q220)-N($R220),2)))</f>
        <v/>
      </c>
      <c r="W220" s="194" t="str">
        <f aca="false">IF(TRIM($B220&amp;$C220)="","",IF(N($L220)=0,IF((N($P220)+N($Q220)+N($R220))=0,"—未填单价","未填单价，已收 "&amp;TEXT((N($P220)+N($Q220)+N($R220)),"#,##0.00")),IF(N($V220)&gt;0.005,"欠 "&amp;TEXT(N($V220),"#,##0.00")&amp;IF(N($S220)&gt;0,"（开票未到账 "&amp;TEXT(N($S220),"#,##0.00")&amp;"）","")&amp;IF(N($U220)&gt;0,"（未开票 "&amp;TEXT(N($U220),"#,##0.00")&amp;"）",""),IF(N($V220)&lt;-0.005,"多收 "&amp;TEXT(-N($V220),"#,##0.00"),"✔ 已结清")))&amp;IF(N($T220)&gt;0,"｜到账未开票 "&amp;TEXT(N($T220),"#,##0.00")&amp;"，待补票","")&amp;IF(N($Q220)&gt;0,"｜收现 "&amp;TEXT(N($Q220),"#,##0.00"),"")&amp;IF(N($R220)&gt;0,"｜收款不开票 "&amp;TEXT(N($R220),"#,##0.00"),""))</f>
        <v/>
      </c>
      <c r="X220" s="195"/>
      <c r="AB220" s="192" t="str">
        <f aca="false">IF(OR(N($N220)=0,N($AA220)=0),"",ROUND(N($N220)/(1+N($AA220))*N($AA220),2))</f>
        <v/>
      </c>
      <c r="AC220" s="195"/>
      <c r="AD220" s="188"/>
      <c r="AE220" s="197" t="str">
        <f aca="false">IF($AM220="","",IF($AM220=1,IF($AN220&gt;=1,"一次性·已到收款期","一次性·未到期"),$AD220&amp;" 第"&amp;$AN220&amp;"/"&amp;$AM220&amp;"期"))</f>
        <v/>
      </c>
      <c r="AF220" s="193" t="str">
        <f aca="false">IF(OR($AM220="",N($L220)=0),"",ROUND(N($J220)*$AN220/$AM220,2)+N($K220))</f>
        <v/>
      </c>
      <c r="AG220" s="193" t="str">
        <f aca="false">IF($AF220="","",MAX(0,ROUND($AF220-(N($P220)+N($Q220)+N($R220)),2)))</f>
        <v/>
      </c>
      <c r="AH220" s="193" t="str">
        <f aca="false">IF(OR(TRIM($B220&amp;$C220)="",NOT(ISNUMBER($D220))),"",SUMIFS($V$3:$V$1001,$AJ$3:$AJ$1001,$AJ220,$D$3:$D$1001,"&lt;"&amp;$D220))</f>
        <v/>
      </c>
      <c r="AI220" s="193" t="str">
        <f aca="false">IF(TRIM($B220&amp;$C220)="","",SUMIFS($V$3:$V$1001,$AJ$3:$AJ$1001,$AJ220))</f>
        <v/>
      </c>
      <c r="AJ220" s="197" t="str">
        <f aca="false">IF(TRIM($B220&amp;$C220)="","",TRIM($B220)&amp;"｜"&amp;TRIM($C220))</f>
        <v/>
      </c>
      <c r="AK220" s="193" t="str">
        <f aca="false">IF(TRIM($B220&amp;$C220)="","",MIN(N($N220),N($P220)))</f>
        <v/>
      </c>
      <c r="AL220" s="198" t="str">
        <f aca="false">IF(ISNUMBER($D220),YEAR($D220),"")</f>
        <v/>
      </c>
      <c r="AM220" s="198" t="str">
        <f aca="false">IF(OR(TRIM($B220&amp;$C220)="",NOT(ISNUMBER($D220)),NOT(ISNUMBER($E220))),"",IF($E220&lt;$D220,"",IF(IF($AD220="半年付",2,IF($AD220="季度付",4,IF($AD220="月付",12,IF($AD220="半月付",24,1))))=1,1,MAX(1,ROUND(($E220-$D220+1)/365*IF($AD220="半年付",2,IF($AD220="季度付",4,IF($AD220="月付",12,IF($AD220="半月付",24,1)))),0)))))</f>
        <v/>
      </c>
      <c r="AN220" s="198" t="str">
        <f aca="true">IF($AM220="","",MIN($AM220,MAX(0,INT((TODAY()-付款宽限天数-$D220)/(($E220-$D220+1)/$AM220))+1)))</f>
        <v/>
      </c>
    </row>
    <row r="221" customFormat="false" ht="24" hidden="false" customHeight="false" outlineLevel="0" collapsed="false">
      <c r="F221" s="188" t="str">
        <f aca="true">IF(TRIM($B221&amp;$C221)="","",IF(OR(ISNUMBER(SEARCH("未",$A221)),ISNUMBER(SEARCH("送出",$A221)),AND(TRIM($A221)="",NOT(ISNUMBER($D221)),N($G221)=0)),"【合同未回】","")&amp;IF(NOT(ISNUMBER($E221)),IF(OR(ISNUMBER(SEARCH("未",$A221)),ISNUMBER(SEARCH("送出",$A221)),AND(TRIM($A221)="",NOT(ISNUMBER($D221)),N($G221)=0)),"","【未填合同期】"),IF($E221&lt;TODAY(),"【已到期】",IF($E221-TODAY()&lt;=提醒天数,"【即将到期，剩余"&amp;($E221-TODAY())&amp;"天】","【正常】")))&amp;IF(OR($AC221="安装免保",$AC221="技术免保",$AC221="质保期内"),"【"&amp;$AC221&amp;"】",""))</f>
        <v/>
      </c>
      <c r="J221" s="192" t="str">
        <f aca="false">IF(OR(N($G221)=0,N($H221)=0),"",ROUND(N($G221)*N($H221)*IF(N($I221)=0,1,N($I221)),2))</f>
        <v/>
      </c>
      <c r="L221" s="192" t="str">
        <f aca="false">IF(TRIM($B221&amp;$C221)="","",IF(AND(N($J221)=0,N($K221)=0),"",ROUND(N($J221)+N($K221),2)))</f>
        <v/>
      </c>
      <c r="R221" s="192"/>
      <c r="S221" s="193" t="str">
        <f aca="false">IF(TRIM($B221&amp;$C221)="","",IF(N($N221)=0,"",MAX(0,MIN(N($N221)-N($P221),N($V221)))))</f>
        <v/>
      </c>
      <c r="T221" s="193" t="str">
        <f aca="false">IF(TRIM($B221&amp;$C221)="","",IF(N($P221)&lt;=N($N221),"",N($P221)-N($N221)))</f>
        <v/>
      </c>
      <c r="U221" s="193" t="str">
        <f aca="false">IF(OR(TRIM($B221&amp;$C221)="",$V221=""),"",MAX(0,N($V221))-N($S221))</f>
        <v/>
      </c>
      <c r="V221" s="193" t="str">
        <f aca="false">IF(TRIM($B221&amp;$C221)="","",IF(AND(N($L221)=0,N($P221)+N($Q221)+N($R221)=0),"",ROUND(N($L221)-N($P221)-N($Q221)-N($R221),2)))</f>
        <v/>
      </c>
      <c r="W221" s="194" t="str">
        <f aca="false">IF(TRIM($B221&amp;$C221)="","",IF(N($L221)=0,IF((N($P221)+N($Q221)+N($R221))=0,"—未填单价","未填单价，已收 "&amp;TEXT((N($P221)+N($Q221)+N($R221)),"#,##0.00")),IF(N($V221)&gt;0.005,"欠 "&amp;TEXT(N($V221),"#,##0.00")&amp;IF(N($S221)&gt;0,"（开票未到账 "&amp;TEXT(N($S221),"#,##0.00")&amp;"）","")&amp;IF(N($U221)&gt;0,"（未开票 "&amp;TEXT(N($U221),"#,##0.00")&amp;"）",""),IF(N($V221)&lt;-0.005,"多收 "&amp;TEXT(-N($V221),"#,##0.00"),"✔ 已结清")))&amp;IF(N($T221)&gt;0,"｜到账未开票 "&amp;TEXT(N($T221),"#,##0.00")&amp;"，待补票","")&amp;IF(N($Q221)&gt;0,"｜收现 "&amp;TEXT(N($Q221),"#,##0.00"),"")&amp;IF(N($R221)&gt;0,"｜收款不开票 "&amp;TEXT(N($R221),"#,##0.00"),""))</f>
        <v/>
      </c>
      <c r="X221" s="195"/>
      <c r="AB221" s="192" t="str">
        <f aca="false">IF(OR(N($N221)=0,N($AA221)=0),"",ROUND(N($N221)/(1+N($AA221))*N($AA221),2))</f>
        <v/>
      </c>
      <c r="AC221" s="195"/>
      <c r="AD221" s="188"/>
      <c r="AE221" s="197" t="str">
        <f aca="false">IF($AM221="","",IF($AM221=1,IF($AN221&gt;=1,"一次性·已到收款期","一次性·未到期"),$AD221&amp;" 第"&amp;$AN221&amp;"/"&amp;$AM221&amp;"期"))</f>
        <v/>
      </c>
      <c r="AF221" s="193" t="str">
        <f aca="false">IF(OR($AM221="",N($L221)=0),"",ROUND(N($J221)*$AN221/$AM221,2)+N($K221))</f>
        <v/>
      </c>
      <c r="AG221" s="193" t="str">
        <f aca="false">IF($AF221="","",MAX(0,ROUND($AF221-(N($P221)+N($Q221)+N($R221)),2)))</f>
        <v/>
      </c>
      <c r="AH221" s="193" t="str">
        <f aca="false">IF(OR(TRIM($B221&amp;$C221)="",NOT(ISNUMBER($D221))),"",SUMIFS($V$3:$V$1001,$AJ$3:$AJ$1001,$AJ221,$D$3:$D$1001,"&lt;"&amp;$D221))</f>
        <v/>
      </c>
      <c r="AI221" s="193" t="str">
        <f aca="false">IF(TRIM($B221&amp;$C221)="","",SUMIFS($V$3:$V$1001,$AJ$3:$AJ$1001,$AJ221))</f>
        <v/>
      </c>
      <c r="AJ221" s="197" t="str">
        <f aca="false">IF(TRIM($B221&amp;$C221)="","",TRIM($B221)&amp;"｜"&amp;TRIM($C221))</f>
        <v/>
      </c>
      <c r="AK221" s="193" t="str">
        <f aca="false">IF(TRIM($B221&amp;$C221)="","",MIN(N($N221),N($P221)))</f>
        <v/>
      </c>
      <c r="AL221" s="198" t="str">
        <f aca="false">IF(ISNUMBER($D221),YEAR($D221),"")</f>
        <v/>
      </c>
      <c r="AM221" s="198" t="str">
        <f aca="false">IF(OR(TRIM($B221&amp;$C221)="",NOT(ISNUMBER($D221)),NOT(ISNUMBER($E221))),"",IF($E221&lt;$D221,"",IF(IF($AD221="半年付",2,IF($AD221="季度付",4,IF($AD221="月付",12,IF($AD221="半月付",24,1))))=1,1,MAX(1,ROUND(($E221-$D221+1)/365*IF($AD221="半年付",2,IF($AD221="季度付",4,IF($AD221="月付",12,IF($AD221="半月付",24,1)))),0)))))</f>
        <v/>
      </c>
      <c r="AN221" s="198" t="str">
        <f aca="true">IF($AM221="","",MIN($AM221,MAX(0,INT((TODAY()-付款宽限天数-$D221)/(($E221-$D221+1)/$AM221))+1)))</f>
        <v/>
      </c>
    </row>
    <row r="222" customFormat="false" ht="24" hidden="false" customHeight="false" outlineLevel="0" collapsed="false">
      <c r="F222" s="188" t="str">
        <f aca="true">IF(TRIM($B222&amp;$C222)="","",IF(OR(ISNUMBER(SEARCH("未",$A222)),ISNUMBER(SEARCH("送出",$A222)),AND(TRIM($A222)="",NOT(ISNUMBER($D222)),N($G222)=0)),"【合同未回】","")&amp;IF(NOT(ISNUMBER($E222)),IF(OR(ISNUMBER(SEARCH("未",$A222)),ISNUMBER(SEARCH("送出",$A222)),AND(TRIM($A222)="",NOT(ISNUMBER($D222)),N($G222)=0)),"","【未填合同期】"),IF($E222&lt;TODAY(),"【已到期】",IF($E222-TODAY()&lt;=提醒天数,"【即将到期，剩余"&amp;($E222-TODAY())&amp;"天】","【正常】")))&amp;IF(OR($AC222="安装免保",$AC222="技术免保",$AC222="质保期内"),"【"&amp;$AC222&amp;"】",""))</f>
        <v/>
      </c>
      <c r="J222" s="192" t="str">
        <f aca="false">IF(OR(N($G222)=0,N($H222)=0),"",ROUND(N($G222)*N($H222)*IF(N($I222)=0,1,N($I222)),2))</f>
        <v/>
      </c>
      <c r="L222" s="192" t="str">
        <f aca="false">IF(TRIM($B222&amp;$C222)="","",IF(AND(N($J222)=0,N($K222)=0),"",ROUND(N($J222)+N($K222),2)))</f>
        <v/>
      </c>
      <c r="R222" s="192"/>
      <c r="S222" s="193" t="str">
        <f aca="false">IF(TRIM($B222&amp;$C222)="","",IF(N($N222)=0,"",MAX(0,MIN(N($N222)-N($P222),N($V222)))))</f>
        <v/>
      </c>
      <c r="T222" s="193" t="str">
        <f aca="false">IF(TRIM($B222&amp;$C222)="","",IF(N($P222)&lt;=N($N222),"",N($P222)-N($N222)))</f>
        <v/>
      </c>
      <c r="U222" s="193" t="str">
        <f aca="false">IF(OR(TRIM($B222&amp;$C222)="",$V222=""),"",MAX(0,N($V222))-N($S222))</f>
        <v/>
      </c>
      <c r="V222" s="193" t="str">
        <f aca="false">IF(TRIM($B222&amp;$C222)="","",IF(AND(N($L222)=0,N($P222)+N($Q222)+N($R222)=0),"",ROUND(N($L222)-N($P222)-N($Q222)-N($R222),2)))</f>
        <v/>
      </c>
      <c r="W222" s="194" t="str">
        <f aca="false">IF(TRIM($B222&amp;$C222)="","",IF(N($L222)=0,IF((N($P222)+N($Q222)+N($R222))=0,"—未填单价","未填单价，已收 "&amp;TEXT((N($P222)+N($Q222)+N($R222)),"#,##0.00")),IF(N($V222)&gt;0.005,"欠 "&amp;TEXT(N($V222),"#,##0.00")&amp;IF(N($S222)&gt;0,"（开票未到账 "&amp;TEXT(N($S222),"#,##0.00")&amp;"）","")&amp;IF(N($U222)&gt;0,"（未开票 "&amp;TEXT(N($U222),"#,##0.00")&amp;"）",""),IF(N($V222)&lt;-0.005,"多收 "&amp;TEXT(-N($V222),"#,##0.00"),"✔ 已结清")))&amp;IF(N($T222)&gt;0,"｜到账未开票 "&amp;TEXT(N($T222),"#,##0.00")&amp;"，待补票","")&amp;IF(N($Q222)&gt;0,"｜收现 "&amp;TEXT(N($Q222),"#,##0.00"),"")&amp;IF(N($R222)&gt;0,"｜收款不开票 "&amp;TEXT(N($R222),"#,##0.00"),""))</f>
        <v/>
      </c>
      <c r="X222" s="195"/>
      <c r="AB222" s="192" t="str">
        <f aca="false">IF(OR(N($N222)=0,N($AA222)=0),"",ROUND(N($N222)/(1+N($AA222))*N($AA222),2))</f>
        <v/>
      </c>
      <c r="AC222" s="195"/>
      <c r="AD222" s="188"/>
      <c r="AE222" s="197" t="str">
        <f aca="false">IF($AM222="","",IF($AM222=1,IF($AN222&gt;=1,"一次性·已到收款期","一次性·未到期"),$AD222&amp;" 第"&amp;$AN222&amp;"/"&amp;$AM222&amp;"期"))</f>
        <v/>
      </c>
      <c r="AF222" s="193" t="str">
        <f aca="false">IF(OR($AM222="",N($L222)=0),"",ROUND(N($J222)*$AN222/$AM222,2)+N($K222))</f>
        <v/>
      </c>
      <c r="AG222" s="193" t="str">
        <f aca="false">IF($AF222="","",MAX(0,ROUND($AF222-(N($P222)+N($Q222)+N($R222)),2)))</f>
        <v/>
      </c>
      <c r="AH222" s="193" t="str">
        <f aca="false">IF(OR(TRIM($B222&amp;$C222)="",NOT(ISNUMBER($D222))),"",SUMIFS($V$3:$V$1001,$AJ$3:$AJ$1001,$AJ222,$D$3:$D$1001,"&lt;"&amp;$D222))</f>
        <v/>
      </c>
      <c r="AI222" s="193" t="str">
        <f aca="false">IF(TRIM($B222&amp;$C222)="","",SUMIFS($V$3:$V$1001,$AJ$3:$AJ$1001,$AJ222))</f>
        <v/>
      </c>
      <c r="AJ222" s="197" t="str">
        <f aca="false">IF(TRIM($B222&amp;$C222)="","",TRIM($B222)&amp;"｜"&amp;TRIM($C222))</f>
        <v/>
      </c>
      <c r="AK222" s="193" t="str">
        <f aca="false">IF(TRIM($B222&amp;$C222)="","",MIN(N($N222),N($P222)))</f>
        <v/>
      </c>
      <c r="AL222" s="198" t="str">
        <f aca="false">IF(ISNUMBER($D222),YEAR($D222),"")</f>
        <v/>
      </c>
      <c r="AM222" s="198" t="str">
        <f aca="false">IF(OR(TRIM($B222&amp;$C222)="",NOT(ISNUMBER($D222)),NOT(ISNUMBER($E222))),"",IF($E222&lt;$D222,"",IF(IF($AD222="半年付",2,IF($AD222="季度付",4,IF($AD222="月付",12,IF($AD222="半月付",24,1))))=1,1,MAX(1,ROUND(($E222-$D222+1)/365*IF($AD222="半年付",2,IF($AD222="季度付",4,IF($AD222="月付",12,IF($AD222="半月付",24,1)))),0)))))</f>
        <v/>
      </c>
      <c r="AN222" s="198" t="str">
        <f aca="true">IF($AM222="","",MIN($AM222,MAX(0,INT((TODAY()-付款宽限天数-$D222)/(($E222-$D222+1)/$AM222))+1)))</f>
        <v/>
      </c>
    </row>
    <row r="223" customFormat="false" ht="24" hidden="false" customHeight="false" outlineLevel="0" collapsed="false">
      <c r="F223" s="188" t="str">
        <f aca="true">IF(TRIM($B223&amp;$C223)="","",IF(OR(ISNUMBER(SEARCH("未",$A223)),ISNUMBER(SEARCH("送出",$A223)),AND(TRIM($A223)="",NOT(ISNUMBER($D223)),N($G223)=0)),"【合同未回】","")&amp;IF(NOT(ISNUMBER($E223)),IF(OR(ISNUMBER(SEARCH("未",$A223)),ISNUMBER(SEARCH("送出",$A223)),AND(TRIM($A223)="",NOT(ISNUMBER($D223)),N($G223)=0)),"","【未填合同期】"),IF($E223&lt;TODAY(),"【已到期】",IF($E223-TODAY()&lt;=提醒天数,"【即将到期，剩余"&amp;($E223-TODAY())&amp;"天】","【正常】")))&amp;IF(OR($AC223="安装免保",$AC223="技术免保",$AC223="质保期内"),"【"&amp;$AC223&amp;"】",""))</f>
        <v/>
      </c>
      <c r="J223" s="192" t="str">
        <f aca="false">IF(OR(N($G223)=0,N($H223)=0),"",ROUND(N($G223)*N($H223)*IF(N($I223)=0,1,N($I223)),2))</f>
        <v/>
      </c>
      <c r="L223" s="192" t="str">
        <f aca="false">IF(TRIM($B223&amp;$C223)="","",IF(AND(N($J223)=0,N($K223)=0),"",ROUND(N($J223)+N($K223),2)))</f>
        <v/>
      </c>
      <c r="R223" s="192"/>
      <c r="S223" s="193" t="str">
        <f aca="false">IF(TRIM($B223&amp;$C223)="","",IF(N($N223)=0,"",MAX(0,MIN(N($N223)-N($P223),N($V223)))))</f>
        <v/>
      </c>
      <c r="T223" s="193" t="str">
        <f aca="false">IF(TRIM($B223&amp;$C223)="","",IF(N($P223)&lt;=N($N223),"",N($P223)-N($N223)))</f>
        <v/>
      </c>
      <c r="U223" s="193" t="str">
        <f aca="false">IF(OR(TRIM($B223&amp;$C223)="",$V223=""),"",MAX(0,N($V223))-N($S223))</f>
        <v/>
      </c>
      <c r="V223" s="193" t="str">
        <f aca="false">IF(TRIM($B223&amp;$C223)="","",IF(AND(N($L223)=0,N($P223)+N($Q223)+N($R223)=0),"",ROUND(N($L223)-N($P223)-N($Q223)-N($R223),2)))</f>
        <v/>
      </c>
      <c r="W223" s="194" t="str">
        <f aca="false">IF(TRIM($B223&amp;$C223)="","",IF(N($L223)=0,IF((N($P223)+N($Q223)+N($R223))=0,"—未填单价","未填单价，已收 "&amp;TEXT((N($P223)+N($Q223)+N($R223)),"#,##0.00")),IF(N($V223)&gt;0.005,"欠 "&amp;TEXT(N($V223),"#,##0.00")&amp;IF(N($S223)&gt;0,"（开票未到账 "&amp;TEXT(N($S223),"#,##0.00")&amp;"）","")&amp;IF(N($U223)&gt;0,"（未开票 "&amp;TEXT(N($U223),"#,##0.00")&amp;"）",""),IF(N($V223)&lt;-0.005,"多收 "&amp;TEXT(-N($V223),"#,##0.00"),"✔ 已结清")))&amp;IF(N($T223)&gt;0,"｜到账未开票 "&amp;TEXT(N($T223),"#,##0.00")&amp;"，待补票","")&amp;IF(N($Q223)&gt;0,"｜收现 "&amp;TEXT(N($Q223),"#,##0.00"),"")&amp;IF(N($R223)&gt;0,"｜收款不开票 "&amp;TEXT(N($R223),"#,##0.00"),""))</f>
        <v/>
      </c>
      <c r="X223" s="195"/>
      <c r="AB223" s="192" t="str">
        <f aca="false">IF(OR(N($N223)=0,N($AA223)=0),"",ROUND(N($N223)/(1+N($AA223))*N($AA223),2))</f>
        <v/>
      </c>
      <c r="AC223" s="195"/>
      <c r="AD223" s="188"/>
      <c r="AE223" s="197" t="str">
        <f aca="false">IF($AM223="","",IF($AM223=1,IF($AN223&gt;=1,"一次性·已到收款期","一次性·未到期"),$AD223&amp;" 第"&amp;$AN223&amp;"/"&amp;$AM223&amp;"期"))</f>
        <v/>
      </c>
      <c r="AF223" s="193" t="str">
        <f aca="false">IF(OR($AM223="",N($L223)=0),"",ROUND(N($J223)*$AN223/$AM223,2)+N($K223))</f>
        <v/>
      </c>
      <c r="AG223" s="193" t="str">
        <f aca="false">IF($AF223="","",MAX(0,ROUND($AF223-(N($P223)+N($Q223)+N($R223)),2)))</f>
        <v/>
      </c>
      <c r="AH223" s="193" t="str">
        <f aca="false">IF(OR(TRIM($B223&amp;$C223)="",NOT(ISNUMBER($D223))),"",SUMIFS($V$3:$V$1001,$AJ$3:$AJ$1001,$AJ223,$D$3:$D$1001,"&lt;"&amp;$D223))</f>
        <v/>
      </c>
      <c r="AI223" s="193" t="str">
        <f aca="false">IF(TRIM($B223&amp;$C223)="","",SUMIFS($V$3:$V$1001,$AJ$3:$AJ$1001,$AJ223))</f>
        <v/>
      </c>
      <c r="AJ223" s="197" t="str">
        <f aca="false">IF(TRIM($B223&amp;$C223)="","",TRIM($B223)&amp;"｜"&amp;TRIM($C223))</f>
        <v/>
      </c>
      <c r="AK223" s="193" t="str">
        <f aca="false">IF(TRIM($B223&amp;$C223)="","",MIN(N($N223),N($P223)))</f>
        <v/>
      </c>
      <c r="AL223" s="198" t="str">
        <f aca="false">IF(ISNUMBER($D223),YEAR($D223),"")</f>
        <v/>
      </c>
      <c r="AM223" s="198" t="str">
        <f aca="false">IF(OR(TRIM($B223&amp;$C223)="",NOT(ISNUMBER($D223)),NOT(ISNUMBER($E223))),"",IF($E223&lt;$D223,"",IF(IF($AD223="半年付",2,IF($AD223="季度付",4,IF($AD223="月付",12,IF($AD223="半月付",24,1))))=1,1,MAX(1,ROUND(($E223-$D223+1)/365*IF($AD223="半年付",2,IF($AD223="季度付",4,IF($AD223="月付",12,IF($AD223="半月付",24,1)))),0)))))</f>
        <v/>
      </c>
      <c r="AN223" s="198" t="str">
        <f aca="true">IF($AM223="","",MIN($AM223,MAX(0,INT((TODAY()-付款宽限天数-$D223)/(($E223-$D223+1)/$AM223))+1)))</f>
        <v/>
      </c>
    </row>
    <row r="224" customFormat="false" ht="24" hidden="false" customHeight="false" outlineLevel="0" collapsed="false">
      <c r="F224" s="188" t="str">
        <f aca="true">IF(TRIM($B224&amp;$C224)="","",IF(OR(ISNUMBER(SEARCH("未",$A224)),ISNUMBER(SEARCH("送出",$A224)),AND(TRIM($A224)="",NOT(ISNUMBER($D224)),N($G224)=0)),"【合同未回】","")&amp;IF(NOT(ISNUMBER($E224)),IF(OR(ISNUMBER(SEARCH("未",$A224)),ISNUMBER(SEARCH("送出",$A224)),AND(TRIM($A224)="",NOT(ISNUMBER($D224)),N($G224)=0)),"","【未填合同期】"),IF($E224&lt;TODAY(),"【已到期】",IF($E224-TODAY()&lt;=提醒天数,"【即将到期，剩余"&amp;($E224-TODAY())&amp;"天】","【正常】")))&amp;IF(OR($AC224="安装免保",$AC224="技术免保",$AC224="质保期内"),"【"&amp;$AC224&amp;"】",""))</f>
        <v/>
      </c>
      <c r="J224" s="192" t="str">
        <f aca="false">IF(OR(N($G224)=0,N($H224)=0),"",ROUND(N($G224)*N($H224)*IF(N($I224)=0,1,N($I224)),2))</f>
        <v/>
      </c>
      <c r="L224" s="192" t="str">
        <f aca="false">IF(TRIM($B224&amp;$C224)="","",IF(AND(N($J224)=0,N($K224)=0),"",ROUND(N($J224)+N($K224),2)))</f>
        <v/>
      </c>
      <c r="R224" s="192"/>
      <c r="S224" s="193" t="str">
        <f aca="false">IF(TRIM($B224&amp;$C224)="","",IF(N($N224)=0,"",MAX(0,MIN(N($N224)-N($P224),N($V224)))))</f>
        <v/>
      </c>
      <c r="T224" s="193" t="str">
        <f aca="false">IF(TRIM($B224&amp;$C224)="","",IF(N($P224)&lt;=N($N224),"",N($P224)-N($N224)))</f>
        <v/>
      </c>
      <c r="U224" s="193" t="str">
        <f aca="false">IF(OR(TRIM($B224&amp;$C224)="",$V224=""),"",MAX(0,N($V224))-N($S224))</f>
        <v/>
      </c>
      <c r="V224" s="193" t="str">
        <f aca="false">IF(TRIM($B224&amp;$C224)="","",IF(AND(N($L224)=0,N($P224)+N($Q224)+N($R224)=0),"",ROUND(N($L224)-N($P224)-N($Q224)-N($R224),2)))</f>
        <v/>
      </c>
      <c r="W224" s="194" t="str">
        <f aca="false">IF(TRIM($B224&amp;$C224)="","",IF(N($L224)=0,IF((N($P224)+N($Q224)+N($R224))=0,"—未填单价","未填单价，已收 "&amp;TEXT((N($P224)+N($Q224)+N($R224)),"#,##0.00")),IF(N($V224)&gt;0.005,"欠 "&amp;TEXT(N($V224),"#,##0.00")&amp;IF(N($S224)&gt;0,"（开票未到账 "&amp;TEXT(N($S224),"#,##0.00")&amp;"）","")&amp;IF(N($U224)&gt;0,"（未开票 "&amp;TEXT(N($U224),"#,##0.00")&amp;"）",""),IF(N($V224)&lt;-0.005,"多收 "&amp;TEXT(-N($V224),"#,##0.00"),"✔ 已结清")))&amp;IF(N($T224)&gt;0,"｜到账未开票 "&amp;TEXT(N($T224),"#,##0.00")&amp;"，待补票","")&amp;IF(N($Q224)&gt;0,"｜收现 "&amp;TEXT(N($Q224),"#,##0.00"),"")&amp;IF(N($R224)&gt;0,"｜收款不开票 "&amp;TEXT(N($R224),"#,##0.00"),""))</f>
        <v/>
      </c>
      <c r="X224" s="195"/>
      <c r="AB224" s="192" t="str">
        <f aca="false">IF(OR(N($N224)=0,N($AA224)=0),"",ROUND(N($N224)/(1+N($AA224))*N($AA224),2))</f>
        <v/>
      </c>
      <c r="AC224" s="195"/>
      <c r="AD224" s="188"/>
      <c r="AE224" s="197" t="str">
        <f aca="false">IF($AM224="","",IF($AM224=1,IF($AN224&gt;=1,"一次性·已到收款期","一次性·未到期"),$AD224&amp;" 第"&amp;$AN224&amp;"/"&amp;$AM224&amp;"期"))</f>
        <v/>
      </c>
      <c r="AF224" s="193" t="str">
        <f aca="false">IF(OR($AM224="",N($L224)=0),"",ROUND(N($J224)*$AN224/$AM224,2)+N($K224))</f>
        <v/>
      </c>
      <c r="AG224" s="193" t="str">
        <f aca="false">IF($AF224="","",MAX(0,ROUND($AF224-(N($P224)+N($Q224)+N($R224)),2)))</f>
        <v/>
      </c>
      <c r="AH224" s="193" t="str">
        <f aca="false">IF(OR(TRIM($B224&amp;$C224)="",NOT(ISNUMBER($D224))),"",SUMIFS($V$3:$V$1001,$AJ$3:$AJ$1001,$AJ224,$D$3:$D$1001,"&lt;"&amp;$D224))</f>
        <v/>
      </c>
      <c r="AI224" s="193" t="str">
        <f aca="false">IF(TRIM($B224&amp;$C224)="","",SUMIFS($V$3:$V$1001,$AJ$3:$AJ$1001,$AJ224))</f>
        <v/>
      </c>
      <c r="AJ224" s="197" t="str">
        <f aca="false">IF(TRIM($B224&amp;$C224)="","",TRIM($B224)&amp;"｜"&amp;TRIM($C224))</f>
        <v/>
      </c>
      <c r="AK224" s="193" t="str">
        <f aca="false">IF(TRIM($B224&amp;$C224)="","",MIN(N($N224),N($P224)))</f>
        <v/>
      </c>
      <c r="AL224" s="198" t="str">
        <f aca="false">IF(ISNUMBER($D224),YEAR($D224),"")</f>
        <v/>
      </c>
      <c r="AM224" s="198" t="str">
        <f aca="false">IF(OR(TRIM($B224&amp;$C224)="",NOT(ISNUMBER($D224)),NOT(ISNUMBER($E224))),"",IF($E224&lt;$D224,"",IF(IF($AD224="半年付",2,IF($AD224="季度付",4,IF($AD224="月付",12,IF($AD224="半月付",24,1))))=1,1,MAX(1,ROUND(($E224-$D224+1)/365*IF($AD224="半年付",2,IF($AD224="季度付",4,IF($AD224="月付",12,IF($AD224="半月付",24,1)))),0)))))</f>
        <v/>
      </c>
      <c r="AN224" s="198" t="str">
        <f aca="true">IF($AM224="","",MIN($AM224,MAX(0,INT((TODAY()-付款宽限天数-$D224)/(($E224-$D224+1)/$AM224))+1)))</f>
        <v/>
      </c>
    </row>
    <row r="225" customFormat="false" ht="24" hidden="false" customHeight="false" outlineLevel="0" collapsed="false">
      <c r="F225" s="188" t="str">
        <f aca="true">IF(TRIM($B225&amp;$C225)="","",IF(OR(ISNUMBER(SEARCH("未",$A225)),ISNUMBER(SEARCH("送出",$A225)),AND(TRIM($A225)="",NOT(ISNUMBER($D225)),N($G225)=0)),"【合同未回】","")&amp;IF(NOT(ISNUMBER($E225)),IF(OR(ISNUMBER(SEARCH("未",$A225)),ISNUMBER(SEARCH("送出",$A225)),AND(TRIM($A225)="",NOT(ISNUMBER($D225)),N($G225)=0)),"","【未填合同期】"),IF($E225&lt;TODAY(),"【已到期】",IF($E225-TODAY()&lt;=提醒天数,"【即将到期，剩余"&amp;($E225-TODAY())&amp;"天】","【正常】")))&amp;IF(OR($AC225="安装免保",$AC225="技术免保",$AC225="质保期内"),"【"&amp;$AC225&amp;"】",""))</f>
        <v/>
      </c>
      <c r="J225" s="192" t="str">
        <f aca="false">IF(OR(N($G225)=0,N($H225)=0),"",ROUND(N($G225)*N($H225)*IF(N($I225)=0,1,N($I225)),2))</f>
        <v/>
      </c>
      <c r="L225" s="192" t="str">
        <f aca="false">IF(TRIM($B225&amp;$C225)="","",IF(AND(N($J225)=0,N($K225)=0),"",ROUND(N($J225)+N($K225),2)))</f>
        <v/>
      </c>
      <c r="R225" s="192"/>
      <c r="S225" s="193" t="str">
        <f aca="false">IF(TRIM($B225&amp;$C225)="","",IF(N($N225)=0,"",MAX(0,MIN(N($N225)-N($P225),N($V225)))))</f>
        <v/>
      </c>
      <c r="T225" s="193" t="str">
        <f aca="false">IF(TRIM($B225&amp;$C225)="","",IF(N($P225)&lt;=N($N225),"",N($P225)-N($N225)))</f>
        <v/>
      </c>
      <c r="U225" s="193" t="str">
        <f aca="false">IF(OR(TRIM($B225&amp;$C225)="",$V225=""),"",MAX(0,N($V225))-N($S225))</f>
        <v/>
      </c>
      <c r="V225" s="193" t="str">
        <f aca="false">IF(TRIM($B225&amp;$C225)="","",IF(AND(N($L225)=0,N($P225)+N($Q225)+N($R225)=0),"",ROUND(N($L225)-N($P225)-N($Q225)-N($R225),2)))</f>
        <v/>
      </c>
      <c r="W225" s="194" t="str">
        <f aca="false">IF(TRIM($B225&amp;$C225)="","",IF(N($L225)=0,IF((N($P225)+N($Q225)+N($R225))=0,"—未填单价","未填单价，已收 "&amp;TEXT((N($P225)+N($Q225)+N($R225)),"#,##0.00")),IF(N($V225)&gt;0.005,"欠 "&amp;TEXT(N($V225),"#,##0.00")&amp;IF(N($S225)&gt;0,"（开票未到账 "&amp;TEXT(N($S225),"#,##0.00")&amp;"）","")&amp;IF(N($U225)&gt;0,"（未开票 "&amp;TEXT(N($U225),"#,##0.00")&amp;"）",""),IF(N($V225)&lt;-0.005,"多收 "&amp;TEXT(-N($V225),"#,##0.00"),"✔ 已结清")))&amp;IF(N($T225)&gt;0,"｜到账未开票 "&amp;TEXT(N($T225),"#,##0.00")&amp;"，待补票","")&amp;IF(N($Q225)&gt;0,"｜收现 "&amp;TEXT(N($Q225),"#,##0.00"),"")&amp;IF(N($R225)&gt;0,"｜收款不开票 "&amp;TEXT(N($R225),"#,##0.00"),""))</f>
        <v/>
      </c>
      <c r="X225" s="195"/>
      <c r="AB225" s="192" t="str">
        <f aca="false">IF(OR(N($N225)=0,N($AA225)=0),"",ROUND(N($N225)/(1+N($AA225))*N($AA225),2))</f>
        <v/>
      </c>
      <c r="AC225" s="195"/>
      <c r="AD225" s="188"/>
      <c r="AE225" s="197" t="str">
        <f aca="false">IF($AM225="","",IF($AM225=1,IF($AN225&gt;=1,"一次性·已到收款期","一次性·未到期"),$AD225&amp;" 第"&amp;$AN225&amp;"/"&amp;$AM225&amp;"期"))</f>
        <v/>
      </c>
      <c r="AF225" s="193" t="str">
        <f aca="false">IF(OR($AM225="",N($L225)=0),"",ROUND(N($J225)*$AN225/$AM225,2)+N($K225))</f>
        <v/>
      </c>
      <c r="AG225" s="193" t="str">
        <f aca="false">IF($AF225="","",MAX(0,ROUND($AF225-(N($P225)+N($Q225)+N($R225)),2)))</f>
        <v/>
      </c>
      <c r="AH225" s="193" t="str">
        <f aca="false">IF(OR(TRIM($B225&amp;$C225)="",NOT(ISNUMBER($D225))),"",SUMIFS($V$3:$V$1001,$AJ$3:$AJ$1001,$AJ225,$D$3:$D$1001,"&lt;"&amp;$D225))</f>
        <v/>
      </c>
      <c r="AI225" s="193" t="str">
        <f aca="false">IF(TRIM($B225&amp;$C225)="","",SUMIFS($V$3:$V$1001,$AJ$3:$AJ$1001,$AJ225))</f>
        <v/>
      </c>
      <c r="AJ225" s="197" t="str">
        <f aca="false">IF(TRIM($B225&amp;$C225)="","",TRIM($B225)&amp;"｜"&amp;TRIM($C225))</f>
        <v/>
      </c>
      <c r="AK225" s="193" t="str">
        <f aca="false">IF(TRIM($B225&amp;$C225)="","",MIN(N($N225),N($P225)))</f>
        <v/>
      </c>
      <c r="AL225" s="198" t="str">
        <f aca="false">IF(ISNUMBER($D225),YEAR($D225),"")</f>
        <v/>
      </c>
      <c r="AM225" s="198" t="str">
        <f aca="false">IF(OR(TRIM($B225&amp;$C225)="",NOT(ISNUMBER($D225)),NOT(ISNUMBER($E225))),"",IF($E225&lt;$D225,"",IF(IF($AD225="半年付",2,IF($AD225="季度付",4,IF($AD225="月付",12,IF($AD225="半月付",24,1))))=1,1,MAX(1,ROUND(($E225-$D225+1)/365*IF($AD225="半年付",2,IF($AD225="季度付",4,IF($AD225="月付",12,IF($AD225="半月付",24,1)))),0)))))</f>
        <v/>
      </c>
      <c r="AN225" s="198" t="str">
        <f aca="true">IF($AM225="","",MIN($AM225,MAX(0,INT((TODAY()-付款宽限天数-$D225)/(($E225-$D225+1)/$AM225))+1)))</f>
        <v/>
      </c>
    </row>
    <row r="226" customFormat="false" ht="24" hidden="false" customHeight="false" outlineLevel="0" collapsed="false">
      <c r="F226" s="188" t="str">
        <f aca="true">IF(TRIM($B226&amp;$C226)="","",IF(OR(ISNUMBER(SEARCH("未",$A226)),ISNUMBER(SEARCH("送出",$A226)),AND(TRIM($A226)="",NOT(ISNUMBER($D226)),N($G226)=0)),"【合同未回】","")&amp;IF(NOT(ISNUMBER($E226)),IF(OR(ISNUMBER(SEARCH("未",$A226)),ISNUMBER(SEARCH("送出",$A226)),AND(TRIM($A226)="",NOT(ISNUMBER($D226)),N($G226)=0)),"","【未填合同期】"),IF($E226&lt;TODAY(),"【已到期】",IF($E226-TODAY()&lt;=提醒天数,"【即将到期，剩余"&amp;($E226-TODAY())&amp;"天】","【正常】")))&amp;IF(OR($AC226="安装免保",$AC226="技术免保",$AC226="质保期内"),"【"&amp;$AC226&amp;"】",""))</f>
        <v/>
      </c>
      <c r="J226" s="192" t="str">
        <f aca="false">IF(OR(N($G226)=0,N($H226)=0),"",ROUND(N($G226)*N($H226)*IF(N($I226)=0,1,N($I226)),2))</f>
        <v/>
      </c>
      <c r="L226" s="192" t="str">
        <f aca="false">IF(TRIM($B226&amp;$C226)="","",IF(AND(N($J226)=0,N($K226)=0),"",ROUND(N($J226)+N($K226),2)))</f>
        <v/>
      </c>
      <c r="R226" s="192"/>
      <c r="S226" s="193" t="str">
        <f aca="false">IF(TRIM($B226&amp;$C226)="","",IF(N($N226)=0,"",MAX(0,MIN(N($N226)-N($P226),N($V226)))))</f>
        <v/>
      </c>
      <c r="T226" s="193" t="str">
        <f aca="false">IF(TRIM($B226&amp;$C226)="","",IF(N($P226)&lt;=N($N226),"",N($P226)-N($N226)))</f>
        <v/>
      </c>
      <c r="U226" s="193" t="str">
        <f aca="false">IF(OR(TRIM($B226&amp;$C226)="",$V226=""),"",MAX(0,N($V226))-N($S226))</f>
        <v/>
      </c>
      <c r="V226" s="193" t="str">
        <f aca="false">IF(TRIM($B226&amp;$C226)="","",IF(AND(N($L226)=0,N($P226)+N($Q226)+N($R226)=0),"",ROUND(N($L226)-N($P226)-N($Q226)-N($R226),2)))</f>
        <v/>
      </c>
      <c r="W226" s="194" t="str">
        <f aca="false">IF(TRIM($B226&amp;$C226)="","",IF(N($L226)=0,IF((N($P226)+N($Q226)+N($R226))=0,"—未填单价","未填单价，已收 "&amp;TEXT((N($P226)+N($Q226)+N($R226)),"#,##0.00")),IF(N($V226)&gt;0.005,"欠 "&amp;TEXT(N($V226),"#,##0.00")&amp;IF(N($S226)&gt;0,"（开票未到账 "&amp;TEXT(N($S226),"#,##0.00")&amp;"）","")&amp;IF(N($U226)&gt;0,"（未开票 "&amp;TEXT(N($U226),"#,##0.00")&amp;"）",""),IF(N($V226)&lt;-0.005,"多收 "&amp;TEXT(-N($V226),"#,##0.00"),"✔ 已结清")))&amp;IF(N($T226)&gt;0,"｜到账未开票 "&amp;TEXT(N($T226),"#,##0.00")&amp;"，待补票","")&amp;IF(N($Q226)&gt;0,"｜收现 "&amp;TEXT(N($Q226),"#,##0.00"),"")&amp;IF(N($R226)&gt;0,"｜收款不开票 "&amp;TEXT(N($R226),"#,##0.00"),""))</f>
        <v/>
      </c>
      <c r="X226" s="195"/>
      <c r="AB226" s="192" t="str">
        <f aca="false">IF(OR(N($N226)=0,N($AA226)=0),"",ROUND(N($N226)/(1+N($AA226))*N($AA226),2))</f>
        <v/>
      </c>
      <c r="AC226" s="195"/>
      <c r="AD226" s="188"/>
      <c r="AE226" s="197" t="str">
        <f aca="false">IF($AM226="","",IF($AM226=1,IF($AN226&gt;=1,"一次性·已到收款期","一次性·未到期"),$AD226&amp;" 第"&amp;$AN226&amp;"/"&amp;$AM226&amp;"期"))</f>
        <v/>
      </c>
      <c r="AF226" s="193" t="str">
        <f aca="false">IF(OR($AM226="",N($L226)=0),"",ROUND(N($J226)*$AN226/$AM226,2)+N($K226))</f>
        <v/>
      </c>
      <c r="AG226" s="193" t="str">
        <f aca="false">IF($AF226="","",MAX(0,ROUND($AF226-(N($P226)+N($Q226)+N($R226)),2)))</f>
        <v/>
      </c>
      <c r="AH226" s="193" t="str">
        <f aca="false">IF(OR(TRIM($B226&amp;$C226)="",NOT(ISNUMBER($D226))),"",SUMIFS($V$3:$V$1001,$AJ$3:$AJ$1001,$AJ226,$D$3:$D$1001,"&lt;"&amp;$D226))</f>
        <v/>
      </c>
      <c r="AI226" s="193" t="str">
        <f aca="false">IF(TRIM($B226&amp;$C226)="","",SUMIFS($V$3:$V$1001,$AJ$3:$AJ$1001,$AJ226))</f>
        <v/>
      </c>
      <c r="AJ226" s="197" t="str">
        <f aca="false">IF(TRIM($B226&amp;$C226)="","",TRIM($B226)&amp;"｜"&amp;TRIM($C226))</f>
        <v/>
      </c>
      <c r="AK226" s="193" t="str">
        <f aca="false">IF(TRIM($B226&amp;$C226)="","",MIN(N($N226),N($P226)))</f>
        <v/>
      </c>
      <c r="AL226" s="198" t="str">
        <f aca="false">IF(ISNUMBER($D226),YEAR($D226),"")</f>
        <v/>
      </c>
      <c r="AM226" s="198" t="str">
        <f aca="false">IF(OR(TRIM($B226&amp;$C226)="",NOT(ISNUMBER($D226)),NOT(ISNUMBER($E226))),"",IF($E226&lt;$D226,"",IF(IF($AD226="半年付",2,IF($AD226="季度付",4,IF($AD226="月付",12,IF($AD226="半月付",24,1))))=1,1,MAX(1,ROUND(($E226-$D226+1)/365*IF($AD226="半年付",2,IF($AD226="季度付",4,IF($AD226="月付",12,IF($AD226="半月付",24,1)))),0)))))</f>
        <v/>
      </c>
      <c r="AN226" s="198" t="str">
        <f aca="true">IF($AM226="","",MIN($AM226,MAX(0,INT((TODAY()-付款宽限天数-$D226)/(($E226-$D226+1)/$AM226))+1)))</f>
        <v/>
      </c>
    </row>
    <row r="227" customFormat="false" ht="24" hidden="false" customHeight="false" outlineLevel="0" collapsed="false">
      <c r="F227" s="188" t="str">
        <f aca="true">IF(TRIM($B227&amp;$C227)="","",IF(OR(ISNUMBER(SEARCH("未",$A227)),ISNUMBER(SEARCH("送出",$A227)),AND(TRIM($A227)="",NOT(ISNUMBER($D227)),N($G227)=0)),"【合同未回】","")&amp;IF(NOT(ISNUMBER($E227)),IF(OR(ISNUMBER(SEARCH("未",$A227)),ISNUMBER(SEARCH("送出",$A227)),AND(TRIM($A227)="",NOT(ISNUMBER($D227)),N($G227)=0)),"","【未填合同期】"),IF($E227&lt;TODAY(),"【已到期】",IF($E227-TODAY()&lt;=提醒天数,"【即将到期，剩余"&amp;($E227-TODAY())&amp;"天】","【正常】")))&amp;IF(OR($AC227="安装免保",$AC227="技术免保",$AC227="质保期内"),"【"&amp;$AC227&amp;"】",""))</f>
        <v/>
      </c>
      <c r="J227" s="192" t="str">
        <f aca="false">IF(OR(N($G227)=0,N($H227)=0),"",ROUND(N($G227)*N($H227)*IF(N($I227)=0,1,N($I227)),2))</f>
        <v/>
      </c>
      <c r="L227" s="192" t="str">
        <f aca="false">IF(TRIM($B227&amp;$C227)="","",IF(AND(N($J227)=0,N($K227)=0),"",ROUND(N($J227)+N($K227),2)))</f>
        <v/>
      </c>
      <c r="R227" s="192"/>
      <c r="S227" s="193" t="str">
        <f aca="false">IF(TRIM($B227&amp;$C227)="","",IF(N($N227)=0,"",MAX(0,MIN(N($N227)-N($P227),N($V227)))))</f>
        <v/>
      </c>
      <c r="T227" s="193" t="str">
        <f aca="false">IF(TRIM($B227&amp;$C227)="","",IF(N($P227)&lt;=N($N227),"",N($P227)-N($N227)))</f>
        <v/>
      </c>
      <c r="U227" s="193" t="str">
        <f aca="false">IF(OR(TRIM($B227&amp;$C227)="",$V227=""),"",MAX(0,N($V227))-N($S227))</f>
        <v/>
      </c>
      <c r="V227" s="193" t="str">
        <f aca="false">IF(TRIM($B227&amp;$C227)="","",IF(AND(N($L227)=0,N($P227)+N($Q227)+N($R227)=0),"",ROUND(N($L227)-N($P227)-N($Q227)-N($R227),2)))</f>
        <v/>
      </c>
      <c r="W227" s="194" t="str">
        <f aca="false">IF(TRIM($B227&amp;$C227)="","",IF(N($L227)=0,IF((N($P227)+N($Q227)+N($R227))=0,"—未填单价","未填单价，已收 "&amp;TEXT((N($P227)+N($Q227)+N($R227)),"#,##0.00")),IF(N($V227)&gt;0.005,"欠 "&amp;TEXT(N($V227),"#,##0.00")&amp;IF(N($S227)&gt;0,"（开票未到账 "&amp;TEXT(N($S227),"#,##0.00")&amp;"）","")&amp;IF(N($U227)&gt;0,"（未开票 "&amp;TEXT(N($U227),"#,##0.00")&amp;"）",""),IF(N($V227)&lt;-0.005,"多收 "&amp;TEXT(-N($V227),"#,##0.00"),"✔ 已结清")))&amp;IF(N($T227)&gt;0,"｜到账未开票 "&amp;TEXT(N($T227),"#,##0.00")&amp;"，待补票","")&amp;IF(N($Q227)&gt;0,"｜收现 "&amp;TEXT(N($Q227),"#,##0.00"),"")&amp;IF(N($R227)&gt;0,"｜收款不开票 "&amp;TEXT(N($R227),"#,##0.00"),""))</f>
        <v/>
      </c>
      <c r="X227" s="195"/>
      <c r="AB227" s="192" t="str">
        <f aca="false">IF(OR(N($N227)=0,N($AA227)=0),"",ROUND(N($N227)/(1+N($AA227))*N($AA227),2))</f>
        <v/>
      </c>
      <c r="AC227" s="195"/>
      <c r="AD227" s="188"/>
      <c r="AE227" s="197" t="str">
        <f aca="false">IF($AM227="","",IF($AM227=1,IF($AN227&gt;=1,"一次性·已到收款期","一次性·未到期"),$AD227&amp;" 第"&amp;$AN227&amp;"/"&amp;$AM227&amp;"期"))</f>
        <v/>
      </c>
      <c r="AF227" s="193" t="str">
        <f aca="false">IF(OR($AM227="",N($L227)=0),"",ROUND(N($J227)*$AN227/$AM227,2)+N($K227))</f>
        <v/>
      </c>
      <c r="AG227" s="193" t="str">
        <f aca="false">IF($AF227="","",MAX(0,ROUND($AF227-(N($P227)+N($Q227)+N($R227)),2)))</f>
        <v/>
      </c>
      <c r="AH227" s="193" t="str">
        <f aca="false">IF(OR(TRIM($B227&amp;$C227)="",NOT(ISNUMBER($D227))),"",SUMIFS($V$3:$V$1001,$AJ$3:$AJ$1001,$AJ227,$D$3:$D$1001,"&lt;"&amp;$D227))</f>
        <v/>
      </c>
      <c r="AI227" s="193" t="str">
        <f aca="false">IF(TRIM($B227&amp;$C227)="","",SUMIFS($V$3:$V$1001,$AJ$3:$AJ$1001,$AJ227))</f>
        <v/>
      </c>
      <c r="AJ227" s="197" t="str">
        <f aca="false">IF(TRIM($B227&amp;$C227)="","",TRIM($B227)&amp;"｜"&amp;TRIM($C227))</f>
        <v/>
      </c>
      <c r="AK227" s="193" t="str">
        <f aca="false">IF(TRIM($B227&amp;$C227)="","",MIN(N($N227),N($P227)))</f>
        <v/>
      </c>
      <c r="AL227" s="198" t="str">
        <f aca="false">IF(ISNUMBER($D227),YEAR($D227),"")</f>
        <v/>
      </c>
      <c r="AM227" s="198" t="str">
        <f aca="false">IF(OR(TRIM($B227&amp;$C227)="",NOT(ISNUMBER($D227)),NOT(ISNUMBER($E227))),"",IF($E227&lt;$D227,"",IF(IF($AD227="半年付",2,IF($AD227="季度付",4,IF($AD227="月付",12,IF($AD227="半月付",24,1))))=1,1,MAX(1,ROUND(($E227-$D227+1)/365*IF($AD227="半年付",2,IF($AD227="季度付",4,IF($AD227="月付",12,IF($AD227="半月付",24,1)))),0)))))</f>
        <v/>
      </c>
      <c r="AN227" s="198" t="str">
        <f aca="true">IF($AM227="","",MIN($AM227,MAX(0,INT((TODAY()-付款宽限天数-$D227)/(($E227-$D227+1)/$AM227))+1)))</f>
        <v/>
      </c>
    </row>
    <row r="228" customFormat="false" ht="24" hidden="false" customHeight="false" outlineLevel="0" collapsed="false">
      <c r="F228" s="188" t="str">
        <f aca="true">IF(TRIM($B228&amp;$C228)="","",IF(OR(ISNUMBER(SEARCH("未",$A228)),ISNUMBER(SEARCH("送出",$A228)),AND(TRIM($A228)="",NOT(ISNUMBER($D228)),N($G228)=0)),"【合同未回】","")&amp;IF(NOT(ISNUMBER($E228)),IF(OR(ISNUMBER(SEARCH("未",$A228)),ISNUMBER(SEARCH("送出",$A228)),AND(TRIM($A228)="",NOT(ISNUMBER($D228)),N($G228)=0)),"","【未填合同期】"),IF($E228&lt;TODAY(),"【已到期】",IF($E228-TODAY()&lt;=提醒天数,"【即将到期，剩余"&amp;($E228-TODAY())&amp;"天】","【正常】")))&amp;IF(OR($AC228="安装免保",$AC228="技术免保",$AC228="质保期内"),"【"&amp;$AC228&amp;"】",""))</f>
        <v/>
      </c>
      <c r="J228" s="192" t="str">
        <f aca="false">IF(OR(N($G228)=0,N($H228)=0),"",ROUND(N($G228)*N($H228)*IF(N($I228)=0,1,N($I228)),2))</f>
        <v/>
      </c>
      <c r="L228" s="192" t="str">
        <f aca="false">IF(TRIM($B228&amp;$C228)="","",IF(AND(N($J228)=0,N($K228)=0),"",ROUND(N($J228)+N($K228),2)))</f>
        <v/>
      </c>
      <c r="R228" s="192"/>
      <c r="S228" s="193" t="str">
        <f aca="false">IF(TRIM($B228&amp;$C228)="","",IF(N($N228)=0,"",MAX(0,MIN(N($N228)-N($P228),N($V228)))))</f>
        <v/>
      </c>
      <c r="T228" s="193" t="str">
        <f aca="false">IF(TRIM($B228&amp;$C228)="","",IF(N($P228)&lt;=N($N228),"",N($P228)-N($N228)))</f>
        <v/>
      </c>
      <c r="U228" s="193" t="str">
        <f aca="false">IF(OR(TRIM($B228&amp;$C228)="",$V228=""),"",MAX(0,N($V228))-N($S228))</f>
        <v/>
      </c>
      <c r="V228" s="193" t="str">
        <f aca="false">IF(TRIM($B228&amp;$C228)="","",IF(AND(N($L228)=0,N($P228)+N($Q228)+N($R228)=0),"",ROUND(N($L228)-N($P228)-N($Q228)-N($R228),2)))</f>
        <v/>
      </c>
      <c r="W228" s="194" t="str">
        <f aca="false">IF(TRIM($B228&amp;$C228)="","",IF(N($L228)=0,IF((N($P228)+N($Q228)+N($R228))=0,"—未填单价","未填单价，已收 "&amp;TEXT((N($P228)+N($Q228)+N($R228)),"#,##0.00")),IF(N($V228)&gt;0.005,"欠 "&amp;TEXT(N($V228),"#,##0.00")&amp;IF(N($S228)&gt;0,"（开票未到账 "&amp;TEXT(N($S228),"#,##0.00")&amp;"）","")&amp;IF(N($U228)&gt;0,"（未开票 "&amp;TEXT(N($U228),"#,##0.00")&amp;"）",""),IF(N($V228)&lt;-0.005,"多收 "&amp;TEXT(-N($V228),"#,##0.00"),"✔ 已结清")))&amp;IF(N($T228)&gt;0,"｜到账未开票 "&amp;TEXT(N($T228),"#,##0.00")&amp;"，待补票","")&amp;IF(N($Q228)&gt;0,"｜收现 "&amp;TEXT(N($Q228),"#,##0.00"),"")&amp;IF(N($R228)&gt;0,"｜收款不开票 "&amp;TEXT(N($R228),"#,##0.00"),""))</f>
        <v/>
      </c>
      <c r="X228" s="195"/>
      <c r="AB228" s="192" t="str">
        <f aca="false">IF(OR(N($N228)=0,N($AA228)=0),"",ROUND(N($N228)/(1+N($AA228))*N($AA228),2))</f>
        <v/>
      </c>
      <c r="AC228" s="195"/>
      <c r="AD228" s="188"/>
      <c r="AE228" s="197" t="str">
        <f aca="false">IF($AM228="","",IF($AM228=1,IF($AN228&gt;=1,"一次性·已到收款期","一次性·未到期"),$AD228&amp;" 第"&amp;$AN228&amp;"/"&amp;$AM228&amp;"期"))</f>
        <v/>
      </c>
      <c r="AF228" s="193" t="str">
        <f aca="false">IF(OR($AM228="",N($L228)=0),"",ROUND(N($J228)*$AN228/$AM228,2)+N($K228))</f>
        <v/>
      </c>
      <c r="AG228" s="193" t="str">
        <f aca="false">IF($AF228="","",MAX(0,ROUND($AF228-(N($P228)+N($Q228)+N($R228)),2)))</f>
        <v/>
      </c>
      <c r="AH228" s="193" t="str">
        <f aca="false">IF(OR(TRIM($B228&amp;$C228)="",NOT(ISNUMBER($D228))),"",SUMIFS($V$3:$V$1001,$AJ$3:$AJ$1001,$AJ228,$D$3:$D$1001,"&lt;"&amp;$D228))</f>
        <v/>
      </c>
      <c r="AI228" s="193" t="str">
        <f aca="false">IF(TRIM($B228&amp;$C228)="","",SUMIFS($V$3:$V$1001,$AJ$3:$AJ$1001,$AJ228))</f>
        <v/>
      </c>
      <c r="AJ228" s="197" t="str">
        <f aca="false">IF(TRIM($B228&amp;$C228)="","",TRIM($B228)&amp;"｜"&amp;TRIM($C228))</f>
        <v/>
      </c>
      <c r="AK228" s="193" t="str">
        <f aca="false">IF(TRIM($B228&amp;$C228)="","",MIN(N($N228),N($P228)))</f>
        <v/>
      </c>
      <c r="AL228" s="198" t="str">
        <f aca="false">IF(ISNUMBER($D228),YEAR($D228),"")</f>
        <v/>
      </c>
      <c r="AM228" s="198" t="str">
        <f aca="false">IF(OR(TRIM($B228&amp;$C228)="",NOT(ISNUMBER($D228)),NOT(ISNUMBER($E228))),"",IF($E228&lt;$D228,"",IF(IF($AD228="半年付",2,IF($AD228="季度付",4,IF($AD228="月付",12,IF($AD228="半月付",24,1))))=1,1,MAX(1,ROUND(($E228-$D228+1)/365*IF($AD228="半年付",2,IF($AD228="季度付",4,IF($AD228="月付",12,IF($AD228="半月付",24,1)))),0)))))</f>
        <v/>
      </c>
      <c r="AN228" s="198" t="str">
        <f aca="true">IF($AM228="","",MIN($AM228,MAX(0,INT((TODAY()-付款宽限天数-$D228)/(($E228-$D228+1)/$AM228))+1)))</f>
        <v/>
      </c>
    </row>
    <row r="229" customFormat="false" ht="24" hidden="false" customHeight="false" outlineLevel="0" collapsed="false">
      <c r="F229" s="188" t="str">
        <f aca="true">IF(TRIM($B229&amp;$C229)="","",IF(OR(ISNUMBER(SEARCH("未",$A229)),ISNUMBER(SEARCH("送出",$A229)),AND(TRIM($A229)="",NOT(ISNUMBER($D229)),N($G229)=0)),"【合同未回】","")&amp;IF(NOT(ISNUMBER($E229)),IF(OR(ISNUMBER(SEARCH("未",$A229)),ISNUMBER(SEARCH("送出",$A229)),AND(TRIM($A229)="",NOT(ISNUMBER($D229)),N($G229)=0)),"","【未填合同期】"),IF($E229&lt;TODAY(),"【已到期】",IF($E229-TODAY()&lt;=提醒天数,"【即将到期，剩余"&amp;($E229-TODAY())&amp;"天】","【正常】")))&amp;IF(OR($AC229="安装免保",$AC229="技术免保",$AC229="质保期内"),"【"&amp;$AC229&amp;"】",""))</f>
        <v/>
      </c>
      <c r="J229" s="192" t="str">
        <f aca="false">IF(OR(N($G229)=0,N($H229)=0),"",ROUND(N($G229)*N($H229)*IF(N($I229)=0,1,N($I229)),2))</f>
        <v/>
      </c>
      <c r="L229" s="192" t="str">
        <f aca="false">IF(TRIM($B229&amp;$C229)="","",IF(AND(N($J229)=0,N($K229)=0),"",ROUND(N($J229)+N($K229),2)))</f>
        <v/>
      </c>
      <c r="R229" s="192"/>
      <c r="S229" s="193" t="str">
        <f aca="false">IF(TRIM($B229&amp;$C229)="","",IF(N($N229)=0,"",MAX(0,MIN(N($N229)-N($P229),N($V229)))))</f>
        <v/>
      </c>
      <c r="T229" s="193" t="str">
        <f aca="false">IF(TRIM($B229&amp;$C229)="","",IF(N($P229)&lt;=N($N229),"",N($P229)-N($N229)))</f>
        <v/>
      </c>
      <c r="U229" s="193" t="str">
        <f aca="false">IF(OR(TRIM($B229&amp;$C229)="",$V229=""),"",MAX(0,N($V229))-N($S229))</f>
        <v/>
      </c>
      <c r="V229" s="193" t="str">
        <f aca="false">IF(TRIM($B229&amp;$C229)="","",IF(AND(N($L229)=0,N($P229)+N($Q229)+N($R229)=0),"",ROUND(N($L229)-N($P229)-N($Q229)-N($R229),2)))</f>
        <v/>
      </c>
      <c r="W229" s="194" t="str">
        <f aca="false">IF(TRIM($B229&amp;$C229)="","",IF(N($L229)=0,IF((N($P229)+N($Q229)+N($R229))=0,"—未填单价","未填单价，已收 "&amp;TEXT((N($P229)+N($Q229)+N($R229)),"#,##0.00")),IF(N($V229)&gt;0.005,"欠 "&amp;TEXT(N($V229),"#,##0.00")&amp;IF(N($S229)&gt;0,"（开票未到账 "&amp;TEXT(N($S229),"#,##0.00")&amp;"）","")&amp;IF(N($U229)&gt;0,"（未开票 "&amp;TEXT(N($U229),"#,##0.00")&amp;"）",""),IF(N($V229)&lt;-0.005,"多收 "&amp;TEXT(-N($V229),"#,##0.00"),"✔ 已结清")))&amp;IF(N($T229)&gt;0,"｜到账未开票 "&amp;TEXT(N($T229),"#,##0.00")&amp;"，待补票","")&amp;IF(N($Q229)&gt;0,"｜收现 "&amp;TEXT(N($Q229),"#,##0.00"),"")&amp;IF(N($R229)&gt;0,"｜收款不开票 "&amp;TEXT(N($R229),"#,##0.00"),""))</f>
        <v/>
      </c>
      <c r="X229" s="195"/>
      <c r="AB229" s="192" t="str">
        <f aca="false">IF(OR(N($N229)=0,N($AA229)=0),"",ROUND(N($N229)/(1+N($AA229))*N($AA229),2))</f>
        <v/>
      </c>
      <c r="AC229" s="195"/>
      <c r="AD229" s="188"/>
      <c r="AE229" s="197" t="str">
        <f aca="false">IF($AM229="","",IF($AM229=1,IF($AN229&gt;=1,"一次性·已到收款期","一次性·未到期"),$AD229&amp;" 第"&amp;$AN229&amp;"/"&amp;$AM229&amp;"期"))</f>
        <v/>
      </c>
      <c r="AF229" s="193" t="str">
        <f aca="false">IF(OR($AM229="",N($L229)=0),"",ROUND(N($J229)*$AN229/$AM229,2)+N($K229))</f>
        <v/>
      </c>
      <c r="AG229" s="193" t="str">
        <f aca="false">IF($AF229="","",MAX(0,ROUND($AF229-(N($P229)+N($Q229)+N($R229)),2)))</f>
        <v/>
      </c>
      <c r="AH229" s="193" t="str">
        <f aca="false">IF(OR(TRIM($B229&amp;$C229)="",NOT(ISNUMBER($D229))),"",SUMIFS($V$3:$V$1001,$AJ$3:$AJ$1001,$AJ229,$D$3:$D$1001,"&lt;"&amp;$D229))</f>
        <v/>
      </c>
      <c r="AI229" s="193" t="str">
        <f aca="false">IF(TRIM($B229&amp;$C229)="","",SUMIFS($V$3:$V$1001,$AJ$3:$AJ$1001,$AJ229))</f>
        <v/>
      </c>
      <c r="AJ229" s="197" t="str">
        <f aca="false">IF(TRIM($B229&amp;$C229)="","",TRIM($B229)&amp;"｜"&amp;TRIM($C229))</f>
        <v/>
      </c>
      <c r="AK229" s="193" t="str">
        <f aca="false">IF(TRIM($B229&amp;$C229)="","",MIN(N($N229),N($P229)))</f>
        <v/>
      </c>
      <c r="AL229" s="198" t="str">
        <f aca="false">IF(ISNUMBER($D229),YEAR($D229),"")</f>
        <v/>
      </c>
      <c r="AM229" s="198" t="str">
        <f aca="false">IF(OR(TRIM($B229&amp;$C229)="",NOT(ISNUMBER($D229)),NOT(ISNUMBER($E229))),"",IF($E229&lt;$D229,"",IF(IF($AD229="半年付",2,IF($AD229="季度付",4,IF($AD229="月付",12,IF($AD229="半月付",24,1))))=1,1,MAX(1,ROUND(($E229-$D229+1)/365*IF($AD229="半年付",2,IF($AD229="季度付",4,IF($AD229="月付",12,IF($AD229="半月付",24,1)))),0)))))</f>
        <v/>
      </c>
      <c r="AN229" s="198" t="str">
        <f aca="true">IF($AM229="","",MIN($AM229,MAX(0,INT((TODAY()-付款宽限天数-$D229)/(($E229-$D229+1)/$AM229))+1)))</f>
        <v/>
      </c>
    </row>
    <row r="230" customFormat="false" ht="24" hidden="false" customHeight="false" outlineLevel="0" collapsed="false">
      <c r="F230" s="188" t="str">
        <f aca="true">IF(TRIM($B230&amp;$C230)="","",IF(OR(ISNUMBER(SEARCH("未",$A230)),ISNUMBER(SEARCH("送出",$A230)),AND(TRIM($A230)="",NOT(ISNUMBER($D230)),N($G230)=0)),"【合同未回】","")&amp;IF(NOT(ISNUMBER($E230)),IF(OR(ISNUMBER(SEARCH("未",$A230)),ISNUMBER(SEARCH("送出",$A230)),AND(TRIM($A230)="",NOT(ISNUMBER($D230)),N($G230)=0)),"","【未填合同期】"),IF($E230&lt;TODAY(),"【已到期】",IF($E230-TODAY()&lt;=提醒天数,"【即将到期，剩余"&amp;($E230-TODAY())&amp;"天】","【正常】")))&amp;IF(OR($AC230="安装免保",$AC230="技术免保",$AC230="质保期内"),"【"&amp;$AC230&amp;"】",""))</f>
        <v/>
      </c>
      <c r="J230" s="192" t="str">
        <f aca="false">IF(OR(N($G230)=0,N($H230)=0),"",ROUND(N($G230)*N($H230)*IF(N($I230)=0,1,N($I230)),2))</f>
        <v/>
      </c>
      <c r="L230" s="192" t="str">
        <f aca="false">IF(TRIM($B230&amp;$C230)="","",IF(AND(N($J230)=0,N($K230)=0),"",ROUND(N($J230)+N($K230),2)))</f>
        <v/>
      </c>
      <c r="R230" s="192"/>
      <c r="S230" s="193" t="str">
        <f aca="false">IF(TRIM($B230&amp;$C230)="","",IF(N($N230)=0,"",MAX(0,MIN(N($N230)-N($P230),N($V230)))))</f>
        <v/>
      </c>
      <c r="T230" s="193" t="str">
        <f aca="false">IF(TRIM($B230&amp;$C230)="","",IF(N($P230)&lt;=N($N230),"",N($P230)-N($N230)))</f>
        <v/>
      </c>
      <c r="U230" s="193" t="str">
        <f aca="false">IF(OR(TRIM($B230&amp;$C230)="",$V230=""),"",MAX(0,N($V230))-N($S230))</f>
        <v/>
      </c>
      <c r="V230" s="193" t="str">
        <f aca="false">IF(TRIM($B230&amp;$C230)="","",IF(AND(N($L230)=0,N($P230)+N($Q230)+N($R230)=0),"",ROUND(N($L230)-N($P230)-N($Q230)-N($R230),2)))</f>
        <v/>
      </c>
      <c r="W230" s="194" t="str">
        <f aca="false">IF(TRIM($B230&amp;$C230)="","",IF(N($L230)=0,IF((N($P230)+N($Q230)+N($R230))=0,"—未填单价","未填单价，已收 "&amp;TEXT((N($P230)+N($Q230)+N($R230)),"#,##0.00")),IF(N($V230)&gt;0.005,"欠 "&amp;TEXT(N($V230),"#,##0.00")&amp;IF(N($S230)&gt;0,"（开票未到账 "&amp;TEXT(N($S230),"#,##0.00")&amp;"）","")&amp;IF(N($U230)&gt;0,"（未开票 "&amp;TEXT(N($U230),"#,##0.00")&amp;"）",""),IF(N($V230)&lt;-0.005,"多收 "&amp;TEXT(-N($V230),"#,##0.00"),"✔ 已结清")))&amp;IF(N($T230)&gt;0,"｜到账未开票 "&amp;TEXT(N($T230),"#,##0.00")&amp;"，待补票","")&amp;IF(N($Q230)&gt;0,"｜收现 "&amp;TEXT(N($Q230),"#,##0.00"),"")&amp;IF(N($R230)&gt;0,"｜收款不开票 "&amp;TEXT(N($R230),"#,##0.00"),""))</f>
        <v/>
      </c>
      <c r="X230" s="195"/>
      <c r="AB230" s="192" t="str">
        <f aca="false">IF(OR(N($N230)=0,N($AA230)=0),"",ROUND(N($N230)/(1+N($AA230))*N($AA230),2))</f>
        <v/>
      </c>
      <c r="AC230" s="195"/>
      <c r="AD230" s="188"/>
      <c r="AE230" s="197" t="str">
        <f aca="false">IF($AM230="","",IF($AM230=1,IF($AN230&gt;=1,"一次性·已到收款期","一次性·未到期"),$AD230&amp;" 第"&amp;$AN230&amp;"/"&amp;$AM230&amp;"期"))</f>
        <v/>
      </c>
      <c r="AF230" s="193" t="str">
        <f aca="false">IF(OR($AM230="",N($L230)=0),"",ROUND(N($J230)*$AN230/$AM230,2)+N($K230))</f>
        <v/>
      </c>
      <c r="AG230" s="193" t="str">
        <f aca="false">IF($AF230="","",MAX(0,ROUND($AF230-(N($P230)+N($Q230)+N($R230)),2)))</f>
        <v/>
      </c>
      <c r="AH230" s="193" t="str">
        <f aca="false">IF(OR(TRIM($B230&amp;$C230)="",NOT(ISNUMBER($D230))),"",SUMIFS($V$3:$V$1001,$AJ$3:$AJ$1001,$AJ230,$D$3:$D$1001,"&lt;"&amp;$D230))</f>
        <v/>
      </c>
      <c r="AI230" s="193" t="str">
        <f aca="false">IF(TRIM($B230&amp;$C230)="","",SUMIFS($V$3:$V$1001,$AJ$3:$AJ$1001,$AJ230))</f>
        <v/>
      </c>
      <c r="AJ230" s="197" t="str">
        <f aca="false">IF(TRIM($B230&amp;$C230)="","",TRIM($B230)&amp;"｜"&amp;TRIM($C230))</f>
        <v/>
      </c>
      <c r="AK230" s="193" t="str">
        <f aca="false">IF(TRIM($B230&amp;$C230)="","",MIN(N($N230),N($P230)))</f>
        <v/>
      </c>
      <c r="AL230" s="198" t="str">
        <f aca="false">IF(ISNUMBER($D230),YEAR($D230),"")</f>
        <v/>
      </c>
      <c r="AM230" s="198" t="str">
        <f aca="false">IF(OR(TRIM($B230&amp;$C230)="",NOT(ISNUMBER($D230)),NOT(ISNUMBER($E230))),"",IF($E230&lt;$D230,"",IF(IF($AD230="半年付",2,IF($AD230="季度付",4,IF($AD230="月付",12,IF($AD230="半月付",24,1))))=1,1,MAX(1,ROUND(($E230-$D230+1)/365*IF($AD230="半年付",2,IF($AD230="季度付",4,IF($AD230="月付",12,IF($AD230="半月付",24,1)))),0)))))</f>
        <v/>
      </c>
      <c r="AN230" s="198" t="str">
        <f aca="true">IF($AM230="","",MIN($AM230,MAX(0,INT((TODAY()-付款宽限天数-$D230)/(($E230-$D230+1)/$AM230))+1)))</f>
        <v/>
      </c>
    </row>
    <row r="231" customFormat="false" ht="24" hidden="false" customHeight="false" outlineLevel="0" collapsed="false">
      <c r="F231" s="188" t="str">
        <f aca="true">IF(TRIM($B231&amp;$C231)="","",IF(OR(ISNUMBER(SEARCH("未",$A231)),ISNUMBER(SEARCH("送出",$A231)),AND(TRIM($A231)="",NOT(ISNUMBER($D231)),N($G231)=0)),"【合同未回】","")&amp;IF(NOT(ISNUMBER($E231)),IF(OR(ISNUMBER(SEARCH("未",$A231)),ISNUMBER(SEARCH("送出",$A231)),AND(TRIM($A231)="",NOT(ISNUMBER($D231)),N($G231)=0)),"","【未填合同期】"),IF($E231&lt;TODAY(),"【已到期】",IF($E231-TODAY()&lt;=提醒天数,"【即将到期，剩余"&amp;($E231-TODAY())&amp;"天】","【正常】")))&amp;IF(OR($AC231="安装免保",$AC231="技术免保",$AC231="质保期内"),"【"&amp;$AC231&amp;"】",""))</f>
        <v/>
      </c>
      <c r="J231" s="192" t="str">
        <f aca="false">IF(OR(N($G231)=0,N($H231)=0),"",ROUND(N($G231)*N($H231)*IF(N($I231)=0,1,N($I231)),2))</f>
        <v/>
      </c>
      <c r="L231" s="192" t="str">
        <f aca="false">IF(TRIM($B231&amp;$C231)="","",IF(AND(N($J231)=0,N($K231)=0),"",ROUND(N($J231)+N($K231),2)))</f>
        <v/>
      </c>
      <c r="R231" s="192"/>
      <c r="S231" s="193" t="str">
        <f aca="false">IF(TRIM($B231&amp;$C231)="","",IF(N($N231)=0,"",MAX(0,MIN(N($N231)-N($P231),N($V231)))))</f>
        <v/>
      </c>
      <c r="T231" s="193" t="str">
        <f aca="false">IF(TRIM($B231&amp;$C231)="","",IF(N($P231)&lt;=N($N231),"",N($P231)-N($N231)))</f>
        <v/>
      </c>
      <c r="U231" s="193" t="str">
        <f aca="false">IF(OR(TRIM($B231&amp;$C231)="",$V231=""),"",MAX(0,N($V231))-N($S231))</f>
        <v/>
      </c>
      <c r="V231" s="193" t="str">
        <f aca="false">IF(TRIM($B231&amp;$C231)="","",IF(AND(N($L231)=0,N($P231)+N($Q231)+N($R231)=0),"",ROUND(N($L231)-N($P231)-N($Q231)-N($R231),2)))</f>
        <v/>
      </c>
      <c r="W231" s="194" t="str">
        <f aca="false">IF(TRIM($B231&amp;$C231)="","",IF(N($L231)=0,IF((N($P231)+N($Q231)+N($R231))=0,"—未填单价","未填单价，已收 "&amp;TEXT((N($P231)+N($Q231)+N($R231)),"#,##0.00")),IF(N($V231)&gt;0.005,"欠 "&amp;TEXT(N($V231),"#,##0.00")&amp;IF(N($S231)&gt;0,"（开票未到账 "&amp;TEXT(N($S231),"#,##0.00")&amp;"）","")&amp;IF(N($U231)&gt;0,"（未开票 "&amp;TEXT(N($U231),"#,##0.00")&amp;"）",""),IF(N($V231)&lt;-0.005,"多收 "&amp;TEXT(-N($V231),"#,##0.00"),"✔ 已结清")))&amp;IF(N($T231)&gt;0,"｜到账未开票 "&amp;TEXT(N($T231),"#,##0.00")&amp;"，待补票","")&amp;IF(N($Q231)&gt;0,"｜收现 "&amp;TEXT(N($Q231),"#,##0.00"),"")&amp;IF(N($R231)&gt;0,"｜收款不开票 "&amp;TEXT(N($R231),"#,##0.00"),""))</f>
        <v/>
      </c>
      <c r="X231" s="195"/>
      <c r="AB231" s="192" t="str">
        <f aca="false">IF(OR(N($N231)=0,N($AA231)=0),"",ROUND(N($N231)/(1+N($AA231))*N($AA231),2))</f>
        <v/>
      </c>
      <c r="AC231" s="195"/>
      <c r="AD231" s="188"/>
      <c r="AE231" s="197" t="str">
        <f aca="false">IF($AM231="","",IF($AM231=1,IF($AN231&gt;=1,"一次性·已到收款期","一次性·未到期"),$AD231&amp;" 第"&amp;$AN231&amp;"/"&amp;$AM231&amp;"期"))</f>
        <v/>
      </c>
      <c r="AF231" s="193" t="str">
        <f aca="false">IF(OR($AM231="",N($L231)=0),"",ROUND(N($J231)*$AN231/$AM231,2)+N($K231))</f>
        <v/>
      </c>
      <c r="AG231" s="193" t="str">
        <f aca="false">IF($AF231="","",MAX(0,ROUND($AF231-(N($P231)+N($Q231)+N($R231)),2)))</f>
        <v/>
      </c>
      <c r="AH231" s="193" t="str">
        <f aca="false">IF(OR(TRIM($B231&amp;$C231)="",NOT(ISNUMBER($D231))),"",SUMIFS($V$3:$V$1001,$AJ$3:$AJ$1001,$AJ231,$D$3:$D$1001,"&lt;"&amp;$D231))</f>
        <v/>
      </c>
      <c r="AI231" s="193" t="str">
        <f aca="false">IF(TRIM($B231&amp;$C231)="","",SUMIFS($V$3:$V$1001,$AJ$3:$AJ$1001,$AJ231))</f>
        <v/>
      </c>
      <c r="AJ231" s="197" t="str">
        <f aca="false">IF(TRIM($B231&amp;$C231)="","",TRIM($B231)&amp;"｜"&amp;TRIM($C231))</f>
        <v/>
      </c>
      <c r="AK231" s="193" t="str">
        <f aca="false">IF(TRIM($B231&amp;$C231)="","",MIN(N($N231),N($P231)))</f>
        <v/>
      </c>
      <c r="AL231" s="198" t="str">
        <f aca="false">IF(ISNUMBER($D231),YEAR($D231),"")</f>
        <v/>
      </c>
      <c r="AM231" s="198" t="str">
        <f aca="false">IF(OR(TRIM($B231&amp;$C231)="",NOT(ISNUMBER($D231)),NOT(ISNUMBER($E231))),"",IF($E231&lt;$D231,"",IF(IF($AD231="半年付",2,IF($AD231="季度付",4,IF($AD231="月付",12,IF($AD231="半月付",24,1))))=1,1,MAX(1,ROUND(($E231-$D231+1)/365*IF($AD231="半年付",2,IF($AD231="季度付",4,IF($AD231="月付",12,IF($AD231="半月付",24,1)))),0)))))</f>
        <v/>
      </c>
      <c r="AN231" s="198" t="str">
        <f aca="true">IF($AM231="","",MIN($AM231,MAX(0,INT((TODAY()-付款宽限天数-$D231)/(($E231-$D231+1)/$AM231))+1)))</f>
        <v/>
      </c>
    </row>
    <row r="232" customFormat="false" ht="24" hidden="false" customHeight="false" outlineLevel="0" collapsed="false">
      <c r="F232" s="188" t="str">
        <f aca="true">IF(TRIM($B232&amp;$C232)="","",IF(OR(ISNUMBER(SEARCH("未",$A232)),ISNUMBER(SEARCH("送出",$A232)),AND(TRIM($A232)="",NOT(ISNUMBER($D232)),N($G232)=0)),"【合同未回】","")&amp;IF(NOT(ISNUMBER($E232)),IF(OR(ISNUMBER(SEARCH("未",$A232)),ISNUMBER(SEARCH("送出",$A232)),AND(TRIM($A232)="",NOT(ISNUMBER($D232)),N($G232)=0)),"","【未填合同期】"),IF($E232&lt;TODAY(),"【已到期】",IF($E232-TODAY()&lt;=提醒天数,"【即将到期，剩余"&amp;($E232-TODAY())&amp;"天】","【正常】")))&amp;IF(OR($AC232="安装免保",$AC232="技术免保",$AC232="质保期内"),"【"&amp;$AC232&amp;"】",""))</f>
        <v/>
      </c>
      <c r="J232" s="192" t="str">
        <f aca="false">IF(OR(N($G232)=0,N($H232)=0),"",ROUND(N($G232)*N($H232)*IF(N($I232)=0,1,N($I232)),2))</f>
        <v/>
      </c>
      <c r="L232" s="192" t="str">
        <f aca="false">IF(TRIM($B232&amp;$C232)="","",IF(AND(N($J232)=0,N($K232)=0),"",ROUND(N($J232)+N($K232),2)))</f>
        <v/>
      </c>
      <c r="R232" s="192"/>
      <c r="S232" s="193" t="str">
        <f aca="false">IF(TRIM($B232&amp;$C232)="","",IF(N($N232)=0,"",MAX(0,MIN(N($N232)-N($P232),N($V232)))))</f>
        <v/>
      </c>
      <c r="T232" s="193" t="str">
        <f aca="false">IF(TRIM($B232&amp;$C232)="","",IF(N($P232)&lt;=N($N232),"",N($P232)-N($N232)))</f>
        <v/>
      </c>
      <c r="U232" s="193" t="str">
        <f aca="false">IF(OR(TRIM($B232&amp;$C232)="",$V232=""),"",MAX(0,N($V232))-N($S232))</f>
        <v/>
      </c>
      <c r="V232" s="193" t="str">
        <f aca="false">IF(TRIM($B232&amp;$C232)="","",IF(AND(N($L232)=0,N($P232)+N($Q232)+N($R232)=0),"",ROUND(N($L232)-N($P232)-N($Q232)-N($R232),2)))</f>
        <v/>
      </c>
      <c r="W232" s="194" t="str">
        <f aca="false">IF(TRIM($B232&amp;$C232)="","",IF(N($L232)=0,IF((N($P232)+N($Q232)+N($R232))=0,"—未填单价","未填单价，已收 "&amp;TEXT((N($P232)+N($Q232)+N($R232)),"#,##0.00")),IF(N($V232)&gt;0.005,"欠 "&amp;TEXT(N($V232),"#,##0.00")&amp;IF(N($S232)&gt;0,"（开票未到账 "&amp;TEXT(N($S232),"#,##0.00")&amp;"）","")&amp;IF(N($U232)&gt;0,"（未开票 "&amp;TEXT(N($U232),"#,##0.00")&amp;"）",""),IF(N($V232)&lt;-0.005,"多收 "&amp;TEXT(-N($V232),"#,##0.00"),"✔ 已结清")))&amp;IF(N($T232)&gt;0,"｜到账未开票 "&amp;TEXT(N($T232),"#,##0.00")&amp;"，待补票","")&amp;IF(N($Q232)&gt;0,"｜收现 "&amp;TEXT(N($Q232),"#,##0.00"),"")&amp;IF(N($R232)&gt;0,"｜收款不开票 "&amp;TEXT(N($R232),"#,##0.00"),""))</f>
        <v/>
      </c>
      <c r="X232" s="195"/>
      <c r="AB232" s="192" t="str">
        <f aca="false">IF(OR(N($N232)=0,N($AA232)=0),"",ROUND(N($N232)/(1+N($AA232))*N($AA232),2))</f>
        <v/>
      </c>
      <c r="AC232" s="195"/>
      <c r="AD232" s="188"/>
      <c r="AE232" s="197" t="str">
        <f aca="false">IF($AM232="","",IF($AM232=1,IF($AN232&gt;=1,"一次性·已到收款期","一次性·未到期"),$AD232&amp;" 第"&amp;$AN232&amp;"/"&amp;$AM232&amp;"期"))</f>
        <v/>
      </c>
      <c r="AF232" s="193" t="str">
        <f aca="false">IF(OR($AM232="",N($L232)=0),"",ROUND(N($J232)*$AN232/$AM232,2)+N($K232))</f>
        <v/>
      </c>
      <c r="AG232" s="193" t="str">
        <f aca="false">IF($AF232="","",MAX(0,ROUND($AF232-(N($P232)+N($Q232)+N($R232)),2)))</f>
        <v/>
      </c>
      <c r="AH232" s="193" t="str">
        <f aca="false">IF(OR(TRIM($B232&amp;$C232)="",NOT(ISNUMBER($D232))),"",SUMIFS($V$3:$V$1001,$AJ$3:$AJ$1001,$AJ232,$D$3:$D$1001,"&lt;"&amp;$D232))</f>
        <v/>
      </c>
      <c r="AI232" s="193" t="str">
        <f aca="false">IF(TRIM($B232&amp;$C232)="","",SUMIFS($V$3:$V$1001,$AJ$3:$AJ$1001,$AJ232))</f>
        <v/>
      </c>
      <c r="AJ232" s="197" t="str">
        <f aca="false">IF(TRIM($B232&amp;$C232)="","",TRIM($B232)&amp;"｜"&amp;TRIM($C232))</f>
        <v/>
      </c>
      <c r="AK232" s="193" t="str">
        <f aca="false">IF(TRIM($B232&amp;$C232)="","",MIN(N($N232),N($P232)))</f>
        <v/>
      </c>
      <c r="AL232" s="198" t="str">
        <f aca="false">IF(ISNUMBER($D232),YEAR($D232),"")</f>
        <v/>
      </c>
      <c r="AM232" s="198" t="str">
        <f aca="false">IF(OR(TRIM($B232&amp;$C232)="",NOT(ISNUMBER($D232)),NOT(ISNUMBER($E232))),"",IF($E232&lt;$D232,"",IF(IF($AD232="半年付",2,IF($AD232="季度付",4,IF($AD232="月付",12,IF($AD232="半月付",24,1))))=1,1,MAX(1,ROUND(($E232-$D232+1)/365*IF($AD232="半年付",2,IF($AD232="季度付",4,IF($AD232="月付",12,IF($AD232="半月付",24,1)))),0)))))</f>
        <v/>
      </c>
      <c r="AN232" s="198" t="str">
        <f aca="true">IF($AM232="","",MIN($AM232,MAX(0,INT((TODAY()-付款宽限天数-$D232)/(($E232-$D232+1)/$AM232))+1)))</f>
        <v/>
      </c>
    </row>
    <row r="233" customFormat="false" ht="24" hidden="false" customHeight="false" outlineLevel="0" collapsed="false">
      <c r="F233" s="188" t="str">
        <f aca="true">IF(TRIM($B233&amp;$C233)="","",IF(OR(ISNUMBER(SEARCH("未",$A233)),ISNUMBER(SEARCH("送出",$A233)),AND(TRIM($A233)="",NOT(ISNUMBER($D233)),N($G233)=0)),"【合同未回】","")&amp;IF(NOT(ISNUMBER($E233)),IF(OR(ISNUMBER(SEARCH("未",$A233)),ISNUMBER(SEARCH("送出",$A233)),AND(TRIM($A233)="",NOT(ISNUMBER($D233)),N($G233)=0)),"","【未填合同期】"),IF($E233&lt;TODAY(),"【已到期】",IF($E233-TODAY()&lt;=提醒天数,"【即将到期，剩余"&amp;($E233-TODAY())&amp;"天】","【正常】")))&amp;IF(OR($AC233="安装免保",$AC233="技术免保",$AC233="质保期内"),"【"&amp;$AC233&amp;"】",""))</f>
        <v/>
      </c>
      <c r="J233" s="192" t="str">
        <f aca="false">IF(OR(N($G233)=0,N($H233)=0),"",ROUND(N($G233)*N($H233)*IF(N($I233)=0,1,N($I233)),2))</f>
        <v/>
      </c>
      <c r="L233" s="192" t="str">
        <f aca="false">IF(TRIM($B233&amp;$C233)="","",IF(AND(N($J233)=0,N($K233)=0),"",ROUND(N($J233)+N($K233),2)))</f>
        <v/>
      </c>
      <c r="R233" s="192"/>
      <c r="S233" s="193" t="str">
        <f aca="false">IF(TRIM($B233&amp;$C233)="","",IF(N($N233)=0,"",MAX(0,MIN(N($N233)-N($P233),N($V233)))))</f>
        <v/>
      </c>
      <c r="T233" s="193" t="str">
        <f aca="false">IF(TRIM($B233&amp;$C233)="","",IF(N($P233)&lt;=N($N233),"",N($P233)-N($N233)))</f>
        <v/>
      </c>
      <c r="U233" s="193" t="str">
        <f aca="false">IF(OR(TRIM($B233&amp;$C233)="",$V233=""),"",MAX(0,N($V233))-N($S233))</f>
        <v/>
      </c>
      <c r="V233" s="193" t="str">
        <f aca="false">IF(TRIM($B233&amp;$C233)="","",IF(AND(N($L233)=0,N($P233)+N($Q233)+N($R233)=0),"",ROUND(N($L233)-N($P233)-N($Q233)-N($R233),2)))</f>
        <v/>
      </c>
      <c r="W233" s="194" t="str">
        <f aca="false">IF(TRIM($B233&amp;$C233)="","",IF(N($L233)=0,IF((N($P233)+N($Q233)+N($R233))=0,"—未填单价","未填单价，已收 "&amp;TEXT((N($P233)+N($Q233)+N($R233)),"#,##0.00")),IF(N($V233)&gt;0.005,"欠 "&amp;TEXT(N($V233),"#,##0.00")&amp;IF(N($S233)&gt;0,"（开票未到账 "&amp;TEXT(N($S233),"#,##0.00")&amp;"）","")&amp;IF(N($U233)&gt;0,"（未开票 "&amp;TEXT(N($U233),"#,##0.00")&amp;"）",""),IF(N($V233)&lt;-0.005,"多收 "&amp;TEXT(-N($V233),"#,##0.00"),"✔ 已结清")))&amp;IF(N($T233)&gt;0,"｜到账未开票 "&amp;TEXT(N($T233),"#,##0.00")&amp;"，待补票","")&amp;IF(N($Q233)&gt;0,"｜收现 "&amp;TEXT(N($Q233),"#,##0.00"),"")&amp;IF(N($R233)&gt;0,"｜收款不开票 "&amp;TEXT(N($R233),"#,##0.00"),""))</f>
        <v/>
      </c>
      <c r="X233" s="195"/>
      <c r="AB233" s="192" t="str">
        <f aca="false">IF(OR(N($N233)=0,N($AA233)=0),"",ROUND(N($N233)/(1+N($AA233))*N($AA233),2))</f>
        <v/>
      </c>
      <c r="AC233" s="195"/>
      <c r="AD233" s="188"/>
      <c r="AE233" s="197" t="str">
        <f aca="false">IF($AM233="","",IF($AM233=1,IF($AN233&gt;=1,"一次性·已到收款期","一次性·未到期"),$AD233&amp;" 第"&amp;$AN233&amp;"/"&amp;$AM233&amp;"期"))</f>
        <v/>
      </c>
      <c r="AF233" s="193" t="str">
        <f aca="false">IF(OR($AM233="",N($L233)=0),"",ROUND(N($J233)*$AN233/$AM233,2)+N($K233))</f>
        <v/>
      </c>
      <c r="AG233" s="193" t="str">
        <f aca="false">IF($AF233="","",MAX(0,ROUND($AF233-(N($P233)+N($Q233)+N($R233)),2)))</f>
        <v/>
      </c>
      <c r="AH233" s="193" t="str">
        <f aca="false">IF(OR(TRIM($B233&amp;$C233)="",NOT(ISNUMBER($D233))),"",SUMIFS($V$3:$V$1001,$AJ$3:$AJ$1001,$AJ233,$D$3:$D$1001,"&lt;"&amp;$D233))</f>
        <v/>
      </c>
      <c r="AI233" s="193" t="str">
        <f aca="false">IF(TRIM($B233&amp;$C233)="","",SUMIFS($V$3:$V$1001,$AJ$3:$AJ$1001,$AJ233))</f>
        <v/>
      </c>
      <c r="AJ233" s="197" t="str">
        <f aca="false">IF(TRIM($B233&amp;$C233)="","",TRIM($B233)&amp;"｜"&amp;TRIM($C233))</f>
        <v/>
      </c>
      <c r="AK233" s="193" t="str">
        <f aca="false">IF(TRIM($B233&amp;$C233)="","",MIN(N($N233),N($P233)))</f>
        <v/>
      </c>
      <c r="AL233" s="198" t="str">
        <f aca="false">IF(ISNUMBER($D233),YEAR($D233),"")</f>
        <v/>
      </c>
      <c r="AM233" s="198" t="str">
        <f aca="false">IF(OR(TRIM($B233&amp;$C233)="",NOT(ISNUMBER($D233)),NOT(ISNUMBER($E233))),"",IF($E233&lt;$D233,"",IF(IF($AD233="半年付",2,IF($AD233="季度付",4,IF($AD233="月付",12,IF($AD233="半月付",24,1))))=1,1,MAX(1,ROUND(($E233-$D233+1)/365*IF($AD233="半年付",2,IF($AD233="季度付",4,IF($AD233="月付",12,IF($AD233="半月付",24,1)))),0)))))</f>
        <v/>
      </c>
      <c r="AN233" s="198" t="str">
        <f aca="true">IF($AM233="","",MIN($AM233,MAX(0,INT((TODAY()-付款宽限天数-$D233)/(($E233-$D233+1)/$AM233))+1)))</f>
        <v/>
      </c>
    </row>
    <row r="234" customFormat="false" ht="24" hidden="false" customHeight="false" outlineLevel="0" collapsed="false">
      <c r="F234" s="188" t="str">
        <f aca="true">IF(TRIM($B234&amp;$C234)="","",IF(OR(ISNUMBER(SEARCH("未",$A234)),ISNUMBER(SEARCH("送出",$A234)),AND(TRIM($A234)="",NOT(ISNUMBER($D234)),N($G234)=0)),"【合同未回】","")&amp;IF(NOT(ISNUMBER($E234)),IF(OR(ISNUMBER(SEARCH("未",$A234)),ISNUMBER(SEARCH("送出",$A234)),AND(TRIM($A234)="",NOT(ISNUMBER($D234)),N($G234)=0)),"","【未填合同期】"),IF($E234&lt;TODAY(),"【已到期】",IF($E234-TODAY()&lt;=提醒天数,"【即将到期，剩余"&amp;($E234-TODAY())&amp;"天】","【正常】")))&amp;IF(OR($AC234="安装免保",$AC234="技术免保",$AC234="质保期内"),"【"&amp;$AC234&amp;"】",""))</f>
        <v/>
      </c>
      <c r="J234" s="192" t="str">
        <f aca="false">IF(OR(N($G234)=0,N($H234)=0),"",ROUND(N($G234)*N($H234)*IF(N($I234)=0,1,N($I234)),2))</f>
        <v/>
      </c>
      <c r="L234" s="192" t="str">
        <f aca="false">IF(TRIM($B234&amp;$C234)="","",IF(AND(N($J234)=0,N($K234)=0),"",ROUND(N($J234)+N($K234),2)))</f>
        <v/>
      </c>
      <c r="R234" s="192"/>
      <c r="S234" s="193" t="str">
        <f aca="false">IF(TRIM($B234&amp;$C234)="","",IF(N($N234)=0,"",MAX(0,MIN(N($N234)-N($P234),N($V234)))))</f>
        <v/>
      </c>
      <c r="T234" s="193" t="str">
        <f aca="false">IF(TRIM($B234&amp;$C234)="","",IF(N($P234)&lt;=N($N234),"",N($P234)-N($N234)))</f>
        <v/>
      </c>
      <c r="U234" s="193" t="str">
        <f aca="false">IF(OR(TRIM($B234&amp;$C234)="",$V234=""),"",MAX(0,N($V234))-N($S234))</f>
        <v/>
      </c>
      <c r="V234" s="193" t="str">
        <f aca="false">IF(TRIM($B234&amp;$C234)="","",IF(AND(N($L234)=0,N($P234)+N($Q234)+N($R234)=0),"",ROUND(N($L234)-N($P234)-N($Q234)-N($R234),2)))</f>
        <v/>
      </c>
      <c r="W234" s="194" t="str">
        <f aca="false">IF(TRIM($B234&amp;$C234)="","",IF(N($L234)=0,IF((N($P234)+N($Q234)+N($R234))=0,"—未填单价","未填单价，已收 "&amp;TEXT((N($P234)+N($Q234)+N($R234)),"#,##0.00")),IF(N($V234)&gt;0.005,"欠 "&amp;TEXT(N($V234),"#,##0.00")&amp;IF(N($S234)&gt;0,"（开票未到账 "&amp;TEXT(N($S234),"#,##0.00")&amp;"）","")&amp;IF(N($U234)&gt;0,"（未开票 "&amp;TEXT(N($U234),"#,##0.00")&amp;"）",""),IF(N($V234)&lt;-0.005,"多收 "&amp;TEXT(-N($V234),"#,##0.00"),"✔ 已结清")))&amp;IF(N($T234)&gt;0,"｜到账未开票 "&amp;TEXT(N($T234),"#,##0.00")&amp;"，待补票","")&amp;IF(N($Q234)&gt;0,"｜收现 "&amp;TEXT(N($Q234),"#,##0.00"),"")&amp;IF(N($R234)&gt;0,"｜收款不开票 "&amp;TEXT(N($R234),"#,##0.00"),""))</f>
        <v/>
      </c>
      <c r="X234" s="195"/>
      <c r="AB234" s="192" t="str">
        <f aca="false">IF(OR(N($N234)=0,N($AA234)=0),"",ROUND(N($N234)/(1+N($AA234))*N($AA234),2))</f>
        <v/>
      </c>
      <c r="AC234" s="195"/>
      <c r="AD234" s="188"/>
      <c r="AE234" s="197" t="str">
        <f aca="false">IF($AM234="","",IF($AM234=1,IF($AN234&gt;=1,"一次性·已到收款期","一次性·未到期"),$AD234&amp;" 第"&amp;$AN234&amp;"/"&amp;$AM234&amp;"期"))</f>
        <v/>
      </c>
      <c r="AF234" s="193" t="str">
        <f aca="false">IF(OR($AM234="",N($L234)=0),"",ROUND(N($J234)*$AN234/$AM234,2)+N($K234))</f>
        <v/>
      </c>
      <c r="AG234" s="193" t="str">
        <f aca="false">IF($AF234="","",MAX(0,ROUND($AF234-(N($P234)+N($Q234)+N($R234)),2)))</f>
        <v/>
      </c>
      <c r="AH234" s="193" t="str">
        <f aca="false">IF(OR(TRIM($B234&amp;$C234)="",NOT(ISNUMBER($D234))),"",SUMIFS($V$3:$V$1001,$AJ$3:$AJ$1001,$AJ234,$D$3:$D$1001,"&lt;"&amp;$D234))</f>
        <v/>
      </c>
      <c r="AI234" s="193" t="str">
        <f aca="false">IF(TRIM($B234&amp;$C234)="","",SUMIFS($V$3:$V$1001,$AJ$3:$AJ$1001,$AJ234))</f>
        <v/>
      </c>
      <c r="AJ234" s="197" t="str">
        <f aca="false">IF(TRIM($B234&amp;$C234)="","",TRIM($B234)&amp;"｜"&amp;TRIM($C234))</f>
        <v/>
      </c>
      <c r="AK234" s="193" t="str">
        <f aca="false">IF(TRIM($B234&amp;$C234)="","",MIN(N($N234),N($P234)))</f>
        <v/>
      </c>
      <c r="AL234" s="198" t="str">
        <f aca="false">IF(ISNUMBER($D234),YEAR($D234),"")</f>
        <v/>
      </c>
      <c r="AM234" s="198" t="str">
        <f aca="false">IF(OR(TRIM($B234&amp;$C234)="",NOT(ISNUMBER($D234)),NOT(ISNUMBER($E234))),"",IF($E234&lt;$D234,"",IF(IF($AD234="半年付",2,IF($AD234="季度付",4,IF($AD234="月付",12,IF($AD234="半月付",24,1))))=1,1,MAX(1,ROUND(($E234-$D234+1)/365*IF($AD234="半年付",2,IF($AD234="季度付",4,IF($AD234="月付",12,IF($AD234="半月付",24,1)))),0)))))</f>
        <v/>
      </c>
      <c r="AN234" s="198" t="str">
        <f aca="true">IF($AM234="","",MIN($AM234,MAX(0,INT((TODAY()-付款宽限天数-$D234)/(($E234-$D234+1)/$AM234))+1)))</f>
        <v/>
      </c>
    </row>
    <row r="235" customFormat="false" ht="24" hidden="false" customHeight="false" outlineLevel="0" collapsed="false">
      <c r="F235" s="188" t="str">
        <f aca="true">IF(TRIM($B235&amp;$C235)="","",IF(OR(ISNUMBER(SEARCH("未",$A235)),ISNUMBER(SEARCH("送出",$A235)),AND(TRIM($A235)="",NOT(ISNUMBER($D235)),N($G235)=0)),"【合同未回】","")&amp;IF(NOT(ISNUMBER($E235)),IF(OR(ISNUMBER(SEARCH("未",$A235)),ISNUMBER(SEARCH("送出",$A235)),AND(TRIM($A235)="",NOT(ISNUMBER($D235)),N($G235)=0)),"","【未填合同期】"),IF($E235&lt;TODAY(),"【已到期】",IF($E235-TODAY()&lt;=提醒天数,"【即将到期，剩余"&amp;($E235-TODAY())&amp;"天】","【正常】")))&amp;IF(OR($AC235="安装免保",$AC235="技术免保",$AC235="质保期内"),"【"&amp;$AC235&amp;"】",""))</f>
        <v/>
      </c>
      <c r="J235" s="192" t="str">
        <f aca="false">IF(OR(N($G235)=0,N($H235)=0),"",ROUND(N($G235)*N($H235)*IF(N($I235)=0,1,N($I235)),2))</f>
        <v/>
      </c>
      <c r="L235" s="192" t="str">
        <f aca="false">IF(TRIM($B235&amp;$C235)="","",IF(AND(N($J235)=0,N($K235)=0),"",ROUND(N($J235)+N($K235),2)))</f>
        <v/>
      </c>
      <c r="R235" s="192"/>
      <c r="S235" s="193" t="str">
        <f aca="false">IF(TRIM($B235&amp;$C235)="","",IF(N($N235)=0,"",MAX(0,MIN(N($N235)-N($P235),N($V235)))))</f>
        <v/>
      </c>
      <c r="T235" s="193" t="str">
        <f aca="false">IF(TRIM($B235&amp;$C235)="","",IF(N($P235)&lt;=N($N235),"",N($P235)-N($N235)))</f>
        <v/>
      </c>
      <c r="U235" s="193" t="str">
        <f aca="false">IF(OR(TRIM($B235&amp;$C235)="",$V235=""),"",MAX(0,N($V235))-N($S235))</f>
        <v/>
      </c>
      <c r="V235" s="193" t="str">
        <f aca="false">IF(TRIM($B235&amp;$C235)="","",IF(AND(N($L235)=0,N($P235)+N($Q235)+N($R235)=0),"",ROUND(N($L235)-N($P235)-N($Q235)-N($R235),2)))</f>
        <v/>
      </c>
      <c r="W235" s="194" t="str">
        <f aca="false">IF(TRIM($B235&amp;$C235)="","",IF(N($L235)=0,IF((N($P235)+N($Q235)+N($R235))=0,"—未填单价","未填单价，已收 "&amp;TEXT((N($P235)+N($Q235)+N($R235)),"#,##0.00")),IF(N($V235)&gt;0.005,"欠 "&amp;TEXT(N($V235),"#,##0.00")&amp;IF(N($S235)&gt;0,"（开票未到账 "&amp;TEXT(N($S235),"#,##0.00")&amp;"）","")&amp;IF(N($U235)&gt;0,"（未开票 "&amp;TEXT(N($U235),"#,##0.00")&amp;"）",""),IF(N($V235)&lt;-0.005,"多收 "&amp;TEXT(-N($V235),"#,##0.00"),"✔ 已结清")))&amp;IF(N($T235)&gt;0,"｜到账未开票 "&amp;TEXT(N($T235),"#,##0.00")&amp;"，待补票","")&amp;IF(N($Q235)&gt;0,"｜收现 "&amp;TEXT(N($Q235),"#,##0.00"),"")&amp;IF(N($R235)&gt;0,"｜收款不开票 "&amp;TEXT(N($R235),"#,##0.00"),""))</f>
        <v/>
      </c>
      <c r="X235" s="195"/>
      <c r="AB235" s="192" t="str">
        <f aca="false">IF(OR(N($N235)=0,N($AA235)=0),"",ROUND(N($N235)/(1+N($AA235))*N($AA235),2))</f>
        <v/>
      </c>
      <c r="AC235" s="195"/>
      <c r="AD235" s="188"/>
      <c r="AE235" s="197" t="str">
        <f aca="false">IF($AM235="","",IF($AM235=1,IF($AN235&gt;=1,"一次性·已到收款期","一次性·未到期"),$AD235&amp;" 第"&amp;$AN235&amp;"/"&amp;$AM235&amp;"期"))</f>
        <v/>
      </c>
      <c r="AF235" s="193" t="str">
        <f aca="false">IF(OR($AM235="",N($L235)=0),"",ROUND(N($J235)*$AN235/$AM235,2)+N($K235))</f>
        <v/>
      </c>
      <c r="AG235" s="193" t="str">
        <f aca="false">IF($AF235="","",MAX(0,ROUND($AF235-(N($P235)+N($Q235)+N($R235)),2)))</f>
        <v/>
      </c>
      <c r="AH235" s="193" t="str">
        <f aca="false">IF(OR(TRIM($B235&amp;$C235)="",NOT(ISNUMBER($D235))),"",SUMIFS($V$3:$V$1001,$AJ$3:$AJ$1001,$AJ235,$D$3:$D$1001,"&lt;"&amp;$D235))</f>
        <v/>
      </c>
      <c r="AI235" s="193" t="str">
        <f aca="false">IF(TRIM($B235&amp;$C235)="","",SUMIFS($V$3:$V$1001,$AJ$3:$AJ$1001,$AJ235))</f>
        <v/>
      </c>
      <c r="AJ235" s="197" t="str">
        <f aca="false">IF(TRIM($B235&amp;$C235)="","",TRIM($B235)&amp;"｜"&amp;TRIM($C235))</f>
        <v/>
      </c>
      <c r="AK235" s="193" t="str">
        <f aca="false">IF(TRIM($B235&amp;$C235)="","",MIN(N($N235),N($P235)))</f>
        <v/>
      </c>
      <c r="AL235" s="198" t="str">
        <f aca="false">IF(ISNUMBER($D235),YEAR($D235),"")</f>
        <v/>
      </c>
      <c r="AM235" s="198" t="str">
        <f aca="false">IF(OR(TRIM($B235&amp;$C235)="",NOT(ISNUMBER($D235)),NOT(ISNUMBER($E235))),"",IF($E235&lt;$D235,"",IF(IF($AD235="半年付",2,IF($AD235="季度付",4,IF($AD235="月付",12,IF($AD235="半月付",24,1))))=1,1,MAX(1,ROUND(($E235-$D235+1)/365*IF($AD235="半年付",2,IF($AD235="季度付",4,IF($AD235="月付",12,IF($AD235="半月付",24,1)))),0)))))</f>
        <v/>
      </c>
      <c r="AN235" s="198" t="str">
        <f aca="true">IF($AM235="","",MIN($AM235,MAX(0,INT((TODAY()-付款宽限天数-$D235)/(($E235-$D235+1)/$AM235))+1)))</f>
        <v/>
      </c>
    </row>
    <row r="236" customFormat="false" ht="24" hidden="false" customHeight="false" outlineLevel="0" collapsed="false">
      <c r="F236" s="188" t="str">
        <f aca="true">IF(TRIM($B236&amp;$C236)="","",IF(OR(ISNUMBER(SEARCH("未",$A236)),ISNUMBER(SEARCH("送出",$A236)),AND(TRIM($A236)="",NOT(ISNUMBER($D236)),N($G236)=0)),"【合同未回】","")&amp;IF(NOT(ISNUMBER($E236)),IF(OR(ISNUMBER(SEARCH("未",$A236)),ISNUMBER(SEARCH("送出",$A236)),AND(TRIM($A236)="",NOT(ISNUMBER($D236)),N($G236)=0)),"","【未填合同期】"),IF($E236&lt;TODAY(),"【已到期】",IF($E236-TODAY()&lt;=提醒天数,"【即将到期，剩余"&amp;($E236-TODAY())&amp;"天】","【正常】")))&amp;IF(OR($AC236="安装免保",$AC236="技术免保",$AC236="质保期内"),"【"&amp;$AC236&amp;"】",""))</f>
        <v/>
      </c>
      <c r="J236" s="192" t="str">
        <f aca="false">IF(OR(N($G236)=0,N($H236)=0),"",ROUND(N($G236)*N($H236)*IF(N($I236)=0,1,N($I236)),2))</f>
        <v/>
      </c>
      <c r="L236" s="192" t="str">
        <f aca="false">IF(TRIM($B236&amp;$C236)="","",IF(AND(N($J236)=0,N($K236)=0),"",ROUND(N($J236)+N($K236),2)))</f>
        <v/>
      </c>
      <c r="R236" s="192"/>
      <c r="S236" s="193" t="str">
        <f aca="false">IF(TRIM($B236&amp;$C236)="","",IF(N($N236)=0,"",MAX(0,MIN(N($N236)-N($P236),N($V236)))))</f>
        <v/>
      </c>
      <c r="T236" s="193" t="str">
        <f aca="false">IF(TRIM($B236&amp;$C236)="","",IF(N($P236)&lt;=N($N236),"",N($P236)-N($N236)))</f>
        <v/>
      </c>
      <c r="U236" s="193" t="str">
        <f aca="false">IF(OR(TRIM($B236&amp;$C236)="",$V236=""),"",MAX(0,N($V236))-N($S236))</f>
        <v/>
      </c>
      <c r="V236" s="193" t="str">
        <f aca="false">IF(TRIM($B236&amp;$C236)="","",IF(AND(N($L236)=0,N($P236)+N($Q236)+N($R236)=0),"",ROUND(N($L236)-N($P236)-N($Q236)-N($R236),2)))</f>
        <v/>
      </c>
      <c r="W236" s="194" t="str">
        <f aca="false">IF(TRIM($B236&amp;$C236)="","",IF(N($L236)=0,IF((N($P236)+N($Q236)+N($R236))=0,"—未填单价","未填单价，已收 "&amp;TEXT((N($P236)+N($Q236)+N($R236)),"#,##0.00")),IF(N($V236)&gt;0.005,"欠 "&amp;TEXT(N($V236),"#,##0.00")&amp;IF(N($S236)&gt;0,"（开票未到账 "&amp;TEXT(N($S236),"#,##0.00")&amp;"）","")&amp;IF(N($U236)&gt;0,"（未开票 "&amp;TEXT(N($U236),"#,##0.00")&amp;"）",""),IF(N($V236)&lt;-0.005,"多收 "&amp;TEXT(-N($V236),"#,##0.00"),"✔ 已结清")))&amp;IF(N($T236)&gt;0,"｜到账未开票 "&amp;TEXT(N($T236),"#,##0.00")&amp;"，待补票","")&amp;IF(N($Q236)&gt;0,"｜收现 "&amp;TEXT(N($Q236),"#,##0.00"),"")&amp;IF(N($R236)&gt;0,"｜收款不开票 "&amp;TEXT(N($R236),"#,##0.00"),""))</f>
        <v/>
      </c>
      <c r="X236" s="195"/>
      <c r="AB236" s="192" t="str">
        <f aca="false">IF(OR(N($N236)=0,N($AA236)=0),"",ROUND(N($N236)/(1+N($AA236))*N($AA236),2))</f>
        <v/>
      </c>
      <c r="AC236" s="195"/>
      <c r="AD236" s="188"/>
      <c r="AE236" s="197" t="str">
        <f aca="false">IF($AM236="","",IF($AM236=1,IF($AN236&gt;=1,"一次性·已到收款期","一次性·未到期"),$AD236&amp;" 第"&amp;$AN236&amp;"/"&amp;$AM236&amp;"期"))</f>
        <v/>
      </c>
      <c r="AF236" s="193" t="str">
        <f aca="false">IF(OR($AM236="",N($L236)=0),"",ROUND(N($J236)*$AN236/$AM236,2)+N($K236))</f>
        <v/>
      </c>
      <c r="AG236" s="193" t="str">
        <f aca="false">IF($AF236="","",MAX(0,ROUND($AF236-(N($P236)+N($Q236)+N($R236)),2)))</f>
        <v/>
      </c>
      <c r="AH236" s="193" t="str">
        <f aca="false">IF(OR(TRIM($B236&amp;$C236)="",NOT(ISNUMBER($D236))),"",SUMIFS($V$3:$V$1001,$AJ$3:$AJ$1001,$AJ236,$D$3:$D$1001,"&lt;"&amp;$D236))</f>
        <v/>
      </c>
      <c r="AI236" s="193" t="str">
        <f aca="false">IF(TRIM($B236&amp;$C236)="","",SUMIFS($V$3:$V$1001,$AJ$3:$AJ$1001,$AJ236))</f>
        <v/>
      </c>
      <c r="AJ236" s="197" t="str">
        <f aca="false">IF(TRIM($B236&amp;$C236)="","",TRIM($B236)&amp;"｜"&amp;TRIM($C236))</f>
        <v/>
      </c>
      <c r="AK236" s="193" t="str">
        <f aca="false">IF(TRIM($B236&amp;$C236)="","",MIN(N($N236),N($P236)))</f>
        <v/>
      </c>
      <c r="AL236" s="198" t="str">
        <f aca="false">IF(ISNUMBER($D236),YEAR($D236),"")</f>
        <v/>
      </c>
      <c r="AM236" s="198" t="str">
        <f aca="false">IF(OR(TRIM($B236&amp;$C236)="",NOT(ISNUMBER($D236)),NOT(ISNUMBER($E236))),"",IF($E236&lt;$D236,"",IF(IF($AD236="半年付",2,IF($AD236="季度付",4,IF($AD236="月付",12,IF($AD236="半月付",24,1))))=1,1,MAX(1,ROUND(($E236-$D236+1)/365*IF($AD236="半年付",2,IF($AD236="季度付",4,IF($AD236="月付",12,IF($AD236="半月付",24,1)))),0)))))</f>
        <v/>
      </c>
      <c r="AN236" s="198" t="str">
        <f aca="true">IF($AM236="","",MIN($AM236,MAX(0,INT((TODAY()-付款宽限天数-$D236)/(($E236-$D236+1)/$AM236))+1)))</f>
        <v/>
      </c>
    </row>
    <row r="237" customFormat="false" ht="24" hidden="false" customHeight="false" outlineLevel="0" collapsed="false">
      <c r="F237" s="188" t="str">
        <f aca="true">IF(TRIM($B237&amp;$C237)="","",IF(OR(ISNUMBER(SEARCH("未",$A237)),ISNUMBER(SEARCH("送出",$A237)),AND(TRIM($A237)="",NOT(ISNUMBER($D237)),N($G237)=0)),"【合同未回】","")&amp;IF(NOT(ISNUMBER($E237)),IF(OR(ISNUMBER(SEARCH("未",$A237)),ISNUMBER(SEARCH("送出",$A237)),AND(TRIM($A237)="",NOT(ISNUMBER($D237)),N($G237)=0)),"","【未填合同期】"),IF($E237&lt;TODAY(),"【已到期】",IF($E237-TODAY()&lt;=提醒天数,"【即将到期，剩余"&amp;($E237-TODAY())&amp;"天】","【正常】")))&amp;IF(OR($AC237="安装免保",$AC237="技术免保",$AC237="质保期内"),"【"&amp;$AC237&amp;"】",""))</f>
        <v/>
      </c>
      <c r="J237" s="192" t="str">
        <f aca="false">IF(OR(N($G237)=0,N($H237)=0),"",ROUND(N($G237)*N($H237)*IF(N($I237)=0,1,N($I237)),2))</f>
        <v/>
      </c>
      <c r="L237" s="192" t="str">
        <f aca="false">IF(TRIM($B237&amp;$C237)="","",IF(AND(N($J237)=0,N($K237)=0),"",ROUND(N($J237)+N($K237),2)))</f>
        <v/>
      </c>
      <c r="R237" s="192"/>
      <c r="S237" s="193" t="str">
        <f aca="false">IF(TRIM($B237&amp;$C237)="","",IF(N($N237)=0,"",MAX(0,MIN(N($N237)-N($P237),N($V237)))))</f>
        <v/>
      </c>
      <c r="T237" s="193" t="str">
        <f aca="false">IF(TRIM($B237&amp;$C237)="","",IF(N($P237)&lt;=N($N237),"",N($P237)-N($N237)))</f>
        <v/>
      </c>
      <c r="U237" s="193" t="str">
        <f aca="false">IF(OR(TRIM($B237&amp;$C237)="",$V237=""),"",MAX(0,N($V237))-N($S237))</f>
        <v/>
      </c>
      <c r="V237" s="193" t="str">
        <f aca="false">IF(TRIM($B237&amp;$C237)="","",IF(AND(N($L237)=0,N($P237)+N($Q237)+N($R237)=0),"",ROUND(N($L237)-N($P237)-N($Q237)-N($R237),2)))</f>
        <v/>
      </c>
      <c r="W237" s="194" t="str">
        <f aca="false">IF(TRIM($B237&amp;$C237)="","",IF(N($L237)=0,IF((N($P237)+N($Q237)+N($R237))=0,"—未填单价","未填单价，已收 "&amp;TEXT((N($P237)+N($Q237)+N($R237)),"#,##0.00")),IF(N($V237)&gt;0.005,"欠 "&amp;TEXT(N($V237),"#,##0.00")&amp;IF(N($S237)&gt;0,"（开票未到账 "&amp;TEXT(N($S237),"#,##0.00")&amp;"）","")&amp;IF(N($U237)&gt;0,"（未开票 "&amp;TEXT(N($U237),"#,##0.00")&amp;"）",""),IF(N($V237)&lt;-0.005,"多收 "&amp;TEXT(-N($V237),"#,##0.00"),"✔ 已结清")))&amp;IF(N($T237)&gt;0,"｜到账未开票 "&amp;TEXT(N($T237),"#,##0.00")&amp;"，待补票","")&amp;IF(N($Q237)&gt;0,"｜收现 "&amp;TEXT(N($Q237),"#,##0.00"),"")&amp;IF(N($R237)&gt;0,"｜收款不开票 "&amp;TEXT(N($R237),"#,##0.00"),""))</f>
        <v/>
      </c>
      <c r="X237" s="195"/>
      <c r="AB237" s="192" t="str">
        <f aca="false">IF(OR(N($N237)=0,N($AA237)=0),"",ROUND(N($N237)/(1+N($AA237))*N($AA237),2))</f>
        <v/>
      </c>
      <c r="AC237" s="195"/>
      <c r="AD237" s="188"/>
      <c r="AE237" s="197" t="str">
        <f aca="false">IF($AM237="","",IF($AM237=1,IF($AN237&gt;=1,"一次性·已到收款期","一次性·未到期"),$AD237&amp;" 第"&amp;$AN237&amp;"/"&amp;$AM237&amp;"期"))</f>
        <v/>
      </c>
      <c r="AF237" s="193" t="str">
        <f aca="false">IF(OR($AM237="",N($L237)=0),"",ROUND(N($J237)*$AN237/$AM237,2)+N($K237))</f>
        <v/>
      </c>
      <c r="AG237" s="193" t="str">
        <f aca="false">IF($AF237="","",MAX(0,ROUND($AF237-(N($P237)+N($Q237)+N($R237)),2)))</f>
        <v/>
      </c>
      <c r="AH237" s="193" t="str">
        <f aca="false">IF(OR(TRIM($B237&amp;$C237)="",NOT(ISNUMBER($D237))),"",SUMIFS($V$3:$V$1001,$AJ$3:$AJ$1001,$AJ237,$D$3:$D$1001,"&lt;"&amp;$D237))</f>
        <v/>
      </c>
      <c r="AI237" s="193" t="str">
        <f aca="false">IF(TRIM($B237&amp;$C237)="","",SUMIFS($V$3:$V$1001,$AJ$3:$AJ$1001,$AJ237))</f>
        <v/>
      </c>
      <c r="AJ237" s="197" t="str">
        <f aca="false">IF(TRIM($B237&amp;$C237)="","",TRIM($B237)&amp;"｜"&amp;TRIM($C237))</f>
        <v/>
      </c>
      <c r="AK237" s="193" t="str">
        <f aca="false">IF(TRIM($B237&amp;$C237)="","",MIN(N($N237),N($P237)))</f>
        <v/>
      </c>
      <c r="AL237" s="198" t="str">
        <f aca="false">IF(ISNUMBER($D237),YEAR($D237),"")</f>
        <v/>
      </c>
      <c r="AM237" s="198" t="str">
        <f aca="false">IF(OR(TRIM($B237&amp;$C237)="",NOT(ISNUMBER($D237)),NOT(ISNUMBER($E237))),"",IF($E237&lt;$D237,"",IF(IF($AD237="半年付",2,IF($AD237="季度付",4,IF($AD237="月付",12,IF($AD237="半月付",24,1))))=1,1,MAX(1,ROUND(($E237-$D237+1)/365*IF($AD237="半年付",2,IF($AD237="季度付",4,IF($AD237="月付",12,IF($AD237="半月付",24,1)))),0)))))</f>
        <v/>
      </c>
      <c r="AN237" s="198" t="str">
        <f aca="true">IF($AM237="","",MIN($AM237,MAX(0,INT((TODAY()-付款宽限天数-$D237)/(($E237-$D237+1)/$AM237))+1)))</f>
        <v/>
      </c>
    </row>
    <row r="238" customFormat="false" ht="24" hidden="false" customHeight="false" outlineLevel="0" collapsed="false">
      <c r="F238" s="188" t="str">
        <f aca="true">IF(TRIM($B238&amp;$C238)="","",IF(OR(ISNUMBER(SEARCH("未",$A238)),ISNUMBER(SEARCH("送出",$A238)),AND(TRIM($A238)="",NOT(ISNUMBER($D238)),N($G238)=0)),"【合同未回】","")&amp;IF(NOT(ISNUMBER($E238)),IF(OR(ISNUMBER(SEARCH("未",$A238)),ISNUMBER(SEARCH("送出",$A238)),AND(TRIM($A238)="",NOT(ISNUMBER($D238)),N($G238)=0)),"","【未填合同期】"),IF($E238&lt;TODAY(),"【已到期】",IF($E238-TODAY()&lt;=提醒天数,"【即将到期，剩余"&amp;($E238-TODAY())&amp;"天】","【正常】")))&amp;IF(OR($AC238="安装免保",$AC238="技术免保",$AC238="质保期内"),"【"&amp;$AC238&amp;"】",""))</f>
        <v/>
      </c>
      <c r="J238" s="192" t="str">
        <f aca="false">IF(OR(N($G238)=0,N($H238)=0),"",ROUND(N($G238)*N($H238)*IF(N($I238)=0,1,N($I238)),2))</f>
        <v/>
      </c>
      <c r="L238" s="192" t="str">
        <f aca="false">IF(TRIM($B238&amp;$C238)="","",IF(AND(N($J238)=0,N($K238)=0),"",ROUND(N($J238)+N($K238),2)))</f>
        <v/>
      </c>
      <c r="R238" s="192"/>
      <c r="S238" s="193" t="str">
        <f aca="false">IF(TRIM($B238&amp;$C238)="","",IF(N($N238)=0,"",MAX(0,MIN(N($N238)-N($P238),N($V238)))))</f>
        <v/>
      </c>
      <c r="T238" s="193" t="str">
        <f aca="false">IF(TRIM($B238&amp;$C238)="","",IF(N($P238)&lt;=N($N238),"",N($P238)-N($N238)))</f>
        <v/>
      </c>
      <c r="U238" s="193" t="str">
        <f aca="false">IF(OR(TRIM($B238&amp;$C238)="",$V238=""),"",MAX(0,N($V238))-N($S238))</f>
        <v/>
      </c>
      <c r="V238" s="193" t="str">
        <f aca="false">IF(TRIM($B238&amp;$C238)="","",IF(AND(N($L238)=0,N($P238)+N($Q238)+N($R238)=0),"",ROUND(N($L238)-N($P238)-N($Q238)-N($R238),2)))</f>
        <v/>
      </c>
      <c r="W238" s="194" t="str">
        <f aca="false">IF(TRIM($B238&amp;$C238)="","",IF(N($L238)=0,IF((N($P238)+N($Q238)+N($R238))=0,"—未填单价","未填单价，已收 "&amp;TEXT((N($P238)+N($Q238)+N($R238)),"#,##0.00")),IF(N($V238)&gt;0.005,"欠 "&amp;TEXT(N($V238),"#,##0.00")&amp;IF(N($S238)&gt;0,"（开票未到账 "&amp;TEXT(N($S238),"#,##0.00")&amp;"）","")&amp;IF(N($U238)&gt;0,"（未开票 "&amp;TEXT(N($U238),"#,##0.00")&amp;"）",""),IF(N($V238)&lt;-0.005,"多收 "&amp;TEXT(-N($V238),"#,##0.00"),"✔ 已结清")))&amp;IF(N($T238)&gt;0,"｜到账未开票 "&amp;TEXT(N($T238),"#,##0.00")&amp;"，待补票","")&amp;IF(N($Q238)&gt;0,"｜收现 "&amp;TEXT(N($Q238),"#,##0.00"),"")&amp;IF(N($R238)&gt;0,"｜收款不开票 "&amp;TEXT(N($R238),"#,##0.00"),""))</f>
        <v/>
      </c>
      <c r="X238" s="195"/>
      <c r="AB238" s="192" t="str">
        <f aca="false">IF(OR(N($N238)=0,N($AA238)=0),"",ROUND(N($N238)/(1+N($AA238))*N($AA238),2))</f>
        <v/>
      </c>
      <c r="AC238" s="195"/>
      <c r="AD238" s="188"/>
      <c r="AE238" s="197" t="str">
        <f aca="false">IF($AM238="","",IF($AM238=1,IF($AN238&gt;=1,"一次性·已到收款期","一次性·未到期"),$AD238&amp;" 第"&amp;$AN238&amp;"/"&amp;$AM238&amp;"期"))</f>
        <v/>
      </c>
      <c r="AF238" s="193" t="str">
        <f aca="false">IF(OR($AM238="",N($L238)=0),"",ROUND(N($J238)*$AN238/$AM238,2)+N($K238))</f>
        <v/>
      </c>
      <c r="AG238" s="193" t="str">
        <f aca="false">IF($AF238="","",MAX(0,ROUND($AF238-(N($P238)+N($Q238)+N($R238)),2)))</f>
        <v/>
      </c>
      <c r="AH238" s="193" t="str">
        <f aca="false">IF(OR(TRIM($B238&amp;$C238)="",NOT(ISNUMBER($D238))),"",SUMIFS($V$3:$V$1001,$AJ$3:$AJ$1001,$AJ238,$D$3:$D$1001,"&lt;"&amp;$D238))</f>
        <v/>
      </c>
      <c r="AI238" s="193" t="str">
        <f aca="false">IF(TRIM($B238&amp;$C238)="","",SUMIFS($V$3:$V$1001,$AJ$3:$AJ$1001,$AJ238))</f>
        <v/>
      </c>
      <c r="AJ238" s="197" t="str">
        <f aca="false">IF(TRIM($B238&amp;$C238)="","",TRIM($B238)&amp;"｜"&amp;TRIM($C238))</f>
        <v/>
      </c>
      <c r="AK238" s="193" t="str">
        <f aca="false">IF(TRIM($B238&amp;$C238)="","",MIN(N($N238),N($P238)))</f>
        <v/>
      </c>
      <c r="AL238" s="198" t="str">
        <f aca="false">IF(ISNUMBER($D238),YEAR($D238),"")</f>
        <v/>
      </c>
      <c r="AM238" s="198" t="str">
        <f aca="false">IF(OR(TRIM($B238&amp;$C238)="",NOT(ISNUMBER($D238)),NOT(ISNUMBER($E238))),"",IF($E238&lt;$D238,"",IF(IF($AD238="半年付",2,IF($AD238="季度付",4,IF($AD238="月付",12,IF($AD238="半月付",24,1))))=1,1,MAX(1,ROUND(($E238-$D238+1)/365*IF($AD238="半年付",2,IF($AD238="季度付",4,IF($AD238="月付",12,IF($AD238="半月付",24,1)))),0)))))</f>
        <v/>
      </c>
      <c r="AN238" s="198" t="str">
        <f aca="true">IF($AM238="","",MIN($AM238,MAX(0,INT((TODAY()-付款宽限天数-$D238)/(($E238-$D238+1)/$AM238))+1)))</f>
        <v/>
      </c>
    </row>
    <row r="239" customFormat="false" ht="24" hidden="false" customHeight="false" outlineLevel="0" collapsed="false">
      <c r="F239" s="188" t="str">
        <f aca="true">IF(TRIM($B239&amp;$C239)="","",IF(OR(ISNUMBER(SEARCH("未",$A239)),ISNUMBER(SEARCH("送出",$A239)),AND(TRIM($A239)="",NOT(ISNUMBER($D239)),N($G239)=0)),"【合同未回】","")&amp;IF(NOT(ISNUMBER($E239)),IF(OR(ISNUMBER(SEARCH("未",$A239)),ISNUMBER(SEARCH("送出",$A239)),AND(TRIM($A239)="",NOT(ISNUMBER($D239)),N($G239)=0)),"","【未填合同期】"),IF($E239&lt;TODAY(),"【已到期】",IF($E239-TODAY()&lt;=提醒天数,"【即将到期，剩余"&amp;($E239-TODAY())&amp;"天】","【正常】")))&amp;IF(OR($AC239="安装免保",$AC239="技术免保",$AC239="质保期内"),"【"&amp;$AC239&amp;"】",""))</f>
        <v/>
      </c>
      <c r="J239" s="192" t="str">
        <f aca="false">IF(OR(N($G239)=0,N($H239)=0),"",ROUND(N($G239)*N($H239)*IF(N($I239)=0,1,N($I239)),2))</f>
        <v/>
      </c>
      <c r="L239" s="192" t="str">
        <f aca="false">IF(TRIM($B239&amp;$C239)="","",IF(AND(N($J239)=0,N($K239)=0),"",ROUND(N($J239)+N($K239),2)))</f>
        <v/>
      </c>
      <c r="R239" s="192"/>
      <c r="S239" s="193" t="str">
        <f aca="false">IF(TRIM($B239&amp;$C239)="","",IF(N($N239)=0,"",MAX(0,MIN(N($N239)-N($P239),N($V239)))))</f>
        <v/>
      </c>
      <c r="T239" s="193" t="str">
        <f aca="false">IF(TRIM($B239&amp;$C239)="","",IF(N($P239)&lt;=N($N239),"",N($P239)-N($N239)))</f>
        <v/>
      </c>
      <c r="U239" s="193" t="str">
        <f aca="false">IF(OR(TRIM($B239&amp;$C239)="",$V239=""),"",MAX(0,N($V239))-N($S239))</f>
        <v/>
      </c>
      <c r="V239" s="193" t="str">
        <f aca="false">IF(TRIM($B239&amp;$C239)="","",IF(AND(N($L239)=0,N($P239)+N($Q239)+N($R239)=0),"",ROUND(N($L239)-N($P239)-N($Q239)-N($R239),2)))</f>
        <v/>
      </c>
      <c r="W239" s="194" t="str">
        <f aca="false">IF(TRIM($B239&amp;$C239)="","",IF(N($L239)=0,IF((N($P239)+N($Q239)+N($R239))=0,"—未填单价","未填单价，已收 "&amp;TEXT((N($P239)+N($Q239)+N($R239)),"#,##0.00")),IF(N($V239)&gt;0.005,"欠 "&amp;TEXT(N($V239),"#,##0.00")&amp;IF(N($S239)&gt;0,"（开票未到账 "&amp;TEXT(N($S239),"#,##0.00")&amp;"）","")&amp;IF(N($U239)&gt;0,"（未开票 "&amp;TEXT(N($U239),"#,##0.00")&amp;"）",""),IF(N($V239)&lt;-0.005,"多收 "&amp;TEXT(-N($V239),"#,##0.00"),"✔ 已结清")))&amp;IF(N($T239)&gt;0,"｜到账未开票 "&amp;TEXT(N($T239),"#,##0.00")&amp;"，待补票","")&amp;IF(N($Q239)&gt;0,"｜收现 "&amp;TEXT(N($Q239),"#,##0.00"),"")&amp;IF(N($R239)&gt;0,"｜收款不开票 "&amp;TEXT(N($R239),"#,##0.00"),""))</f>
        <v/>
      </c>
      <c r="X239" s="195"/>
      <c r="AB239" s="192" t="str">
        <f aca="false">IF(OR(N($N239)=0,N($AA239)=0),"",ROUND(N($N239)/(1+N($AA239))*N($AA239),2))</f>
        <v/>
      </c>
      <c r="AC239" s="195"/>
      <c r="AD239" s="188"/>
      <c r="AE239" s="197" t="str">
        <f aca="false">IF($AM239="","",IF($AM239=1,IF($AN239&gt;=1,"一次性·已到收款期","一次性·未到期"),$AD239&amp;" 第"&amp;$AN239&amp;"/"&amp;$AM239&amp;"期"))</f>
        <v/>
      </c>
      <c r="AF239" s="193" t="str">
        <f aca="false">IF(OR($AM239="",N($L239)=0),"",ROUND(N($J239)*$AN239/$AM239,2)+N($K239))</f>
        <v/>
      </c>
      <c r="AG239" s="193" t="str">
        <f aca="false">IF($AF239="","",MAX(0,ROUND($AF239-(N($P239)+N($Q239)+N($R239)),2)))</f>
        <v/>
      </c>
      <c r="AH239" s="193" t="str">
        <f aca="false">IF(OR(TRIM($B239&amp;$C239)="",NOT(ISNUMBER($D239))),"",SUMIFS($V$3:$V$1001,$AJ$3:$AJ$1001,$AJ239,$D$3:$D$1001,"&lt;"&amp;$D239))</f>
        <v/>
      </c>
      <c r="AI239" s="193" t="str">
        <f aca="false">IF(TRIM($B239&amp;$C239)="","",SUMIFS($V$3:$V$1001,$AJ$3:$AJ$1001,$AJ239))</f>
        <v/>
      </c>
      <c r="AJ239" s="197" t="str">
        <f aca="false">IF(TRIM($B239&amp;$C239)="","",TRIM($B239)&amp;"｜"&amp;TRIM($C239))</f>
        <v/>
      </c>
      <c r="AK239" s="193" t="str">
        <f aca="false">IF(TRIM($B239&amp;$C239)="","",MIN(N($N239),N($P239)))</f>
        <v/>
      </c>
      <c r="AL239" s="198" t="str">
        <f aca="false">IF(ISNUMBER($D239),YEAR($D239),"")</f>
        <v/>
      </c>
      <c r="AM239" s="198" t="str">
        <f aca="false">IF(OR(TRIM($B239&amp;$C239)="",NOT(ISNUMBER($D239)),NOT(ISNUMBER($E239))),"",IF($E239&lt;$D239,"",IF(IF($AD239="半年付",2,IF($AD239="季度付",4,IF($AD239="月付",12,IF($AD239="半月付",24,1))))=1,1,MAX(1,ROUND(($E239-$D239+1)/365*IF($AD239="半年付",2,IF($AD239="季度付",4,IF($AD239="月付",12,IF($AD239="半月付",24,1)))),0)))))</f>
        <v/>
      </c>
      <c r="AN239" s="198" t="str">
        <f aca="true">IF($AM239="","",MIN($AM239,MAX(0,INT((TODAY()-付款宽限天数-$D239)/(($E239-$D239+1)/$AM239))+1)))</f>
        <v/>
      </c>
    </row>
    <row r="240" customFormat="false" ht="24" hidden="false" customHeight="false" outlineLevel="0" collapsed="false">
      <c r="F240" s="188" t="str">
        <f aca="true">IF(TRIM($B240&amp;$C240)="","",IF(OR(ISNUMBER(SEARCH("未",$A240)),ISNUMBER(SEARCH("送出",$A240)),AND(TRIM($A240)="",NOT(ISNUMBER($D240)),N($G240)=0)),"【合同未回】","")&amp;IF(NOT(ISNUMBER($E240)),IF(OR(ISNUMBER(SEARCH("未",$A240)),ISNUMBER(SEARCH("送出",$A240)),AND(TRIM($A240)="",NOT(ISNUMBER($D240)),N($G240)=0)),"","【未填合同期】"),IF($E240&lt;TODAY(),"【已到期】",IF($E240-TODAY()&lt;=提醒天数,"【即将到期，剩余"&amp;($E240-TODAY())&amp;"天】","【正常】")))&amp;IF(OR($AC240="安装免保",$AC240="技术免保",$AC240="质保期内"),"【"&amp;$AC240&amp;"】",""))</f>
        <v/>
      </c>
      <c r="J240" s="192" t="str">
        <f aca="false">IF(OR(N($G240)=0,N($H240)=0),"",ROUND(N($G240)*N($H240)*IF(N($I240)=0,1,N($I240)),2))</f>
        <v/>
      </c>
      <c r="L240" s="192" t="str">
        <f aca="false">IF(TRIM($B240&amp;$C240)="","",IF(AND(N($J240)=0,N($K240)=0),"",ROUND(N($J240)+N($K240),2)))</f>
        <v/>
      </c>
      <c r="R240" s="192"/>
      <c r="S240" s="193" t="str">
        <f aca="false">IF(TRIM($B240&amp;$C240)="","",IF(N($N240)=0,"",MAX(0,MIN(N($N240)-N($P240),N($V240)))))</f>
        <v/>
      </c>
      <c r="T240" s="193" t="str">
        <f aca="false">IF(TRIM($B240&amp;$C240)="","",IF(N($P240)&lt;=N($N240),"",N($P240)-N($N240)))</f>
        <v/>
      </c>
      <c r="U240" s="193" t="str">
        <f aca="false">IF(OR(TRIM($B240&amp;$C240)="",$V240=""),"",MAX(0,N($V240))-N($S240))</f>
        <v/>
      </c>
      <c r="V240" s="193" t="str">
        <f aca="false">IF(TRIM($B240&amp;$C240)="","",IF(AND(N($L240)=0,N($P240)+N($Q240)+N($R240)=0),"",ROUND(N($L240)-N($P240)-N($Q240)-N($R240),2)))</f>
        <v/>
      </c>
      <c r="W240" s="194" t="str">
        <f aca="false">IF(TRIM($B240&amp;$C240)="","",IF(N($L240)=0,IF((N($P240)+N($Q240)+N($R240))=0,"—未填单价","未填单价，已收 "&amp;TEXT((N($P240)+N($Q240)+N($R240)),"#,##0.00")),IF(N($V240)&gt;0.005,"欠 "&amp;TEXT(N($V240),"#,##0.00")&amp;IF(N($S240)&gt;0,"（开票未到账 "&amp;TEXT(N($S240),"#,##0.00")&amp;"）","")&amp;IF(N($U240)&gt;0,"（未开票 "&amp;TEXT(N($U240),"#,##0.00")&amp;"）",""),IF(N($V240)&lt;-0.005,"多收 "&amp;TEXT(-N($V240),"#,##0.00"),"✔ 已结清")))&amp;IF(N($T240)&gt;0,"｜到账未开票 "&amp;TEXT(N($T240),"#,##0.00")&amp;"，待补票","")&amp;IF(N($Q240)&gt;0,"｜收现 "&amp;TEXT(N($Q240),"#,##0.00"),"")&amp;IF(N($R240)&gt;0,"｜收款不开票 "&amp;TEXT(N($R240),"#,##0.00"),""))</f>
        <v/>
      </c>
      <c r="X240" s="195"/>
      <c r="AB240" s="192" t="str">
        <f aca="false">IF(OR(N($N240)=0,N($AA240)=0),"",ROUND(N($N240)/(1+N($AA240))*N($AA240),2))</f>
        <v/>
      </c>
      <c r="AC240" s="195"/>
      <c r="AD240" s="188"/>
      <c r="AE240" s="197" t="str">
        <f aca="false">IF($AM240="","",IF($AM240=1,IF($AN240&gt;=1,"一次性·已到收款期","一次性·未到期"),$AD240&amp;" 第"&amp;$AN240&amp;"/"&amp;$AM240&amp;"期"))</f>
        <v/>
      </c>
      <c r="AF240" s="193" t="str">
        <f aca="false">IF(OR($AM240="",N($L240)=0),"",ROUND(N($J240)*$AN240/$AM240,2)+N($K240))</f>
        <v/>
      </c>
      <c r="AG240" s="193" t="str">
        <f aca="false">IF($AF240="","",MAX(0,ROUND($AF240-(N($P240)+N($Q240)+N($R240)),2)))</f>
        <v/>
      </c>
      <c r="AH240" s="193" t="str">
        <f aca="false">IF(OR(TRIM($B240&amp;$C240)="",NOT(ISNUMBER($D240))),"",SUMIFS($V$3:$V$1001,$AJ$3:$AJ$1001,$AJ240,$D$3:$D$1001,"&lt;"&amp;$D240))</f>
        <v/>
      </c>
      <c r="AI240" s="193" t="str">
        <f aca="false">IF(TRIM($B240&amp;$C240)="","",SUMIFS($V$3:$V$1001,$AJ$3:$AJ$1001,$AJ240))</f>
        <v/>
      </c>
      <c r="AJ240" s="197" t="str">
        <f aca="false">IF(TRIM($B240&amp;$C240)="","",TRIM($B240)&amp;"｜"&amp;TRIM($C240))</f>
        <v/>
      </c>
      <c r="AK240" s="193" t="str">
        <f aca="false">IF(TRIM($B240&amp;$C240)="","",MIN(N($N240),N($P240)))</f>
        <v/>
      </c>
      <c r="AL240" s="198" t="str">
        <f aca="false">IF(ISNUMBER($D240),YEAR($D240),"")</f>
        <v/>
      </c>
      <c r="AM240" s="198" t="str">
        <f aca="false">IF(OR(TRIM($B240&amp;$C240)="",NOT(ISNUMBER($D240)),NOT(ISNUMBER($E240))),"",IF($E240&lt;$D240,"",IF(IF($AD240="半年付",2,IF($AD240="季度付",4,IF($AD240="月付",12,IF($AD240="半月付",24,1))))=1,1,MAX(1,ROUND(($E240-$D240+1)/365*IF($AD240="半年付",2,IF($AD240="季度付",4,IF($AD240="月付",12,IF($AD240="半月付",24,1)))),0)))))</f>
        <v/>
      </c>
      <c r="AN240" s="198" t="str">
        <f aca="true">IF($AM240="","",MIN($AM240,MAX(0,INT((TODAY()-付款宽限天数-$D240)/(($E240-$D240+1)/$AM240))+1)))</f>
        <v/>
      </c>
    </row>
    <row r="241" customFormat="false" ht="24" hidden="false" customHeight="false" outlineLevel="0" collapsed="false">
      <c r="F241" s="188" t="str">
        <f aca="true">IF(TRIM($B241&amp;$C241)="","",IF(OR(ISNUMBER(SEARCH("未",$A241)),ISNUMBER(SEARCH("送出",$A241)),AND(TRIM($A241)="",NOT(ISNUMBER($D241)),N($G241)=0)),"【合同未回】","")&amp;IF(NOT(ISNUMBER($E241)),IF(OR(ISNUMBER(SEARCH("未",$A241)),ISNUMBER(SEARCH("送出",$A241)),AND(TRIM($A241)="",NOT(ISNUMBER($D241)),N($G241)=0)),"","【未填合同期】"),IF($E241&lt;TODAY(),"【已到期】",IF($E241-TODAY()&lt;=提醒天数,"【即将到期，剩余"&amp;($E241-TODAY())&amp;"天】","【正常】")))&amp;IF(OR($AC241="安装免保",$AC241="技术免保",$AC241="质保期内"),"【"&amp;$AC241&amp;"】",""))</f>
        <v/>
      </c>
      <c r="J241" s="192" t="str">
        <f aca="false">IF(OR(N($G241)=0,N($H241)=0),"",ROUND(N($G241)*N($H241)*IF(N($I241)=0,1,N($I241)),2))</f>
        <v/>
      </c>
      <c r="L241" s="192" t="str">
        <f aca="false">IF(TRIM($B241&amp;$C241)="","",IF(AND(N($J241)=0,N($K241)=0),"",ROUND(N($J241)+N($K241),2)))</f>
        <v/>
      </c>
      <c r="R241" s="192"/>
      <c r="S241" s="193" t="str">
        <f aca="false">IF(TRIM($B241&amp;$C241)="","",IF(N($N241)=0,"",MAX(0,MIN(N($N241)-N($P241),N($V241)))))</f>
        <v/>
      </c>
      <c r="T241" s="193" t="str">
        <f aca="false">IF(TRIM($B241&amp;$C241)="","",IF(N($P241)&lt;=N($N241),"",N($P241)-N($N241)))</f>
        <v/>
      </c>
      <c r="U241" s="193" t="str">
        <f aca="false">IF(OR(TRIM($B241&amp;$C241)="",$V241=""),"",MAX(0,N($V241))-N($S241))</f>
        <v/>
      </c>
      <c r="V241" s="193" t="str">
        <f aca="false">IF(TRIM($B241&amp;$C241)="","",IF(AND(N($L241)=0,N($P241)+N($Q241)+N($R241)=0),"",ROUND(N($L241)-N($P241)-N($Q241)-N($R241),2)))</f>
        <v/>
      </c>
      <c r="W241" s="194" t="str">
        <f aca="false">IF(TRIM($B241&amp;$C241)="","",IF(N($L241)=0,IF((N($P241)+N($Q241)+N($R241))=0,"—未填单价","未填单价，已收 "&amp;TEXT((N($P241)+N($Q241)+N($R241)),"#,##0.00")),IF(N($V241)&gt;0.005,"欠 "&amp;TEXT(N($V241),"#,##0.00")&amp;IF(N($S241)&gt;0,"（开票未到账 "&amp;TEXT(N($S241),"#,##0.00")&amp;"）","")&amp;IF(N($U241)&gt;0,"（未开票 "&amp;TEXT(N($U241),"#,##0.00")&amp;"）",""),IF(N($V241)&lt;-0.005,"多收 "&amp;TEXT(-N($V241),"#,##0.00"),"✔ 已结清")))&amp;IF(N($T241)&gt;0,"｜到账未开票 "&amp;TEXT(N($T241),"#,##0.00")&amp;"，待补票","")&amp;IF(N($Q241)&gt;0,"｜收现 "&amp;TEXT(N($Q241),"#,##0.00"),"")&amp;IF(N($R241)&gt;0,"｜收款不开票 "&amp;TEXT(N($R241),"#,##0.00"),""))</f>
        <v/>
      </c>
      <c r="X241" s="195"/>
      <c r="AB241" s="192" t="str">
        <f aca="false">IF(OR(N($N241)=0,N($AA241)=0),"",ROUND(N($N241)/(1+N($AA241))*N($AA241),2))</f>
        <v/>
      </c>
      <c r="AC241" s="195"/>
      <c r="AD241" s="188"/>
      <c r="AE241" s="197" t="str">
        <f aca="false">IF($AM241="","",IF($AM241=1,IF($AN241&gt;=1,"一次性·已到收款期","一次性·未到期"),$AD241&amp;" 第"&amp;$AN241&amp;"/"&amp;$AM241&amp;"期"))</f>
        <v/>
      </c>
      <c r="AF241" s="193" t="str">
        <f aca="false">IF(OR($AM241="",N($L241)=0),"",ROUND(N($J241)*$AN241/$AM241,2)+N($K241))</f>
        <v/>
      </c>
      <c r="AG241" s="193" t="str">
        <f aca="false">IF($AF241="","",MAX(0,ROUND($AF241-(N($P241)+N($Q241)+N($R241)),2)))</f>
        <v/>
      </c>
      <c r="AH241" s="193" t="str">
        <f aca="false">IF(OR(TRIM($B241&amp;$C241)="",NOT(ISNUMBER($D241))),"",SUMIFS($V$3:$V$1001,$AJ$3:$AJ$1001,$AJ241,$D$3:$D$1001,"&lt;"&amp;$D241))</f>
        <v/>
      </c>
      <c r="AI241" s="193" t="str">
        <f aca="false">IF(TRIM($B241&amp;$C241)="","",SUMIFS($V$3:$V$1001,$AJ$3:$AJ$1001,$AJ241))</f>
        <v/>
      </c>
      <c r="AJ241" s="197" t="str">
        <f aca="false">IF(TRIM($B241&amp;$C241)="","",TRIM($B241)&amp;"｜"&amp;TRIM($C241))</f>
        <v/>
      </c>
      <c r="AK241" s="193" t="str">
        <f aca="false">IF(TRIM($B241&amp;$C241)="","",MIN(N($N241),N($P241)))</f>
        <v/>
      </c>
      <c r="AL241" s="198" t="str">
        <f aca="false">IF(ISNUMBER($D241),YEAR($D241),"")</f>
        <v/>
      </c>
      <c r="AM241" s="198" t="str">
        <f aca="false">IF(OR(TRIM($B241&amp;$C241)="",NOT(ISNUMBER($D241)),NOT(ISNUMBER($E241))),"",IF($E241&lt;$D241,"",IF(IF($AD241="半年付",2,IF($AD241="季度付",4,IF($AD241="月付",12,IF($AD241="半月付",24,1))))=1,1,MAX(1,ROUND(($E241-$D241+1)/365*IF($AD241="半年付",2,IF($AD241="季度付",4,IF($AD241="月付",12,IF($AD241="半月付",24,1)))),0)))))</f>
        <v/>
      </c>
      <c r="AN241" s="198" t="str">
        <f aca="true">IF($AM241="","",MIN($AM241,MAX(0,INT((TODAY()-付款宽限天数-$D241)/(($E241-$D241+1)/$AM241))+1)))</f>
        <v/>
      </c>
    </row>
    <row r="242" customFormat="false" ht="24" hidden="false" customHeight="false" outlineLevel="0" collapsed="false">
      <c r="F242" s="188" t="str">
        <f aca="true">IF(TRIM($B242&amp;$C242)="","",IF(OR(ISNUMBER(SEARCH("未",$A242)),ISNUMBER(SEARCH("送出",$A242)),AND(TRIM($A242)="",NOT(ISNUMBER($D242)),N($G242)=0)),"【合同未回】","")&amp;IF(NOT(ISNUMBER($E242)),IF(OR(ISNUMBER(SEARCH("未",$A242)),ISNUMBER(SEARCH("送出",$A242)),AND(TRIM($A242)="",NOT(ISNUMBER($D242)),N($G242)=0)),"","【未填合同期】"),IF($E242&lt;TODAY(),"【已到期】",IF($E242-TODAY()&lt;=提醒天数,"【即将到期，剩余"&amp;($E242-TODAY())&amp;"天】","【正常】")))&amp;IF(OR($AC242="安装免保",$AC242="技术免保",$AC242="质保期内"),"【"&amp;$AC242&amp;"】",""))</f>
        <v/>
      </c>
      <c r="J242" s="192" t="str">
        <f aca="false">IF(OR(N($G242)=0,N($H242)=0),"",ROUND(N($G242)*N($H242)*IF(N($I242)=0,1,N($I242)),2))</f>
        <v/>
      </c>
      <c r="L242" s="192" t="str">
        <f aca="false">IF(TRIM($B242&amp;$C242)="","",IF(AND(N($J242)=0,N($K242)=0),"",ROUND(N($J242)+N($K242),2)))</f>
        <v/>
      </c>
      <c r="R242" s="192"/>
      <c r="S242" s="193" t="str">
        <f aca="false">IF(TRIM($B242&amp;$C242)="","",IF(N($N242)=0,"",MAX(0,MIN(N($N242)-N($P242),N($V242)))))</f>
        <v/>
      </c>
      <c r="T242" s="193" t="str">
        <f aca="false">IF(TRIM($B242&amp;$C242)="","",IF(N($P242)&lt;=N($N242),"",N($P242)-N($N242)))</f>
        <v/>
      </c>
      <c r="U242" s="193" t="str">
        <f aca="false">IF(OR(TRIM($B242&amp;$C242)="",$V242=""),"",MAX(0,N($V242))-N($S242))</f>
        <v/>
      </c>
      <c r="V242" s="193" t="str">
        <f aca="false">IF(TRIM($B242&amp;$C242)="","",IF(AND(N($L242)=0,N($P242)+N($Q242)+N($R242)=0),"",ROUND(N($L242)-N($P242)-N($Q242)-N($R242),2)))</f>
        <v/>
      </c>
      <c r="W242" s="194" t="str">
        <f aca="false">IF(TRIM($B242&amp;$C242)="","",IF(N($L242)=0,IF((N($P242)+N($Q242)+N($R242))=0,"—未填单价","未填单价，已收 "&amp;TEXT((N($P242)+N($Q242)+N($R242)),"#,##0.00")),IF(N($V242)&gt;0.005,"欠 "&amp;TEXT(N($V242),"#,##0.00")&amp;IF(N($S242)&gt;0,"（开票未到账 "&amp;TEXT(N($S242),"#,##0.00")&amp;"）","")&amp;IF(N($U242)&gt;0,"（未开票 "&amp;TEXT(N($U242),"#,##0.00")&amp;"）",""),IF(N($V242)&lt;-0.005,"多收 "&amp;TEXT(-N($V242),"#,##0.00"),"✔ 已结清")))&amp;IF(N($T242)&gt;0,"｜到账未开票 "&amp;TEXT(N($T242),"#,##0.00")&amp;"，待补票","")&amp;IF(N($Q242)&gt;0,"｜收现 "&amp;TEXT(N($Q242),"#,##0.00"),"")&amp;IF(N($R242)&gt;0,"｜收款不开票 "&amp;TEXT(N($R242),"#,##0.00"),""))</f>
        <v/>
      </c>
      <c r="X242" s="195"/>
      <c r="AB242" s="192" t="str">
        <f aca="false">IF(OR(N($N242)=0,N($AA242)=0),"",ROUND(N($N242)/(1+N($AA242))*N($AA242),2))</f>
        <v/>
      </c>
      <c r="AC242" s="195"/>
      <c r="AD242" s="188"/>
      <c r="AE242" s="197" t="str">
        <f aca="false">IF($AM242="","",IF($AM242=1,IF($AN242&gt;=1,"一次性·已到收款期","一次性·未到期"),$AD242&amp;" 第"&amp;$AN242&amp;"/"&amp;$AM242&amp;"期"))</f>
        <v/>
      </c>
      <c r="AF242" s="193" t="str">
        <f aca="false">IF(OR($AM242="",N($L242)=0),"",ROUND(N($J242)*$AN242/$AM242,2)+N($K242))</f>
        <v/>
      </c>
      <c r="AG242" s="193" t="str">
        <f aca="false">IF($AF242="","",MAX(0,ROUND($AF242-(N($P242)+N($Q242)+N($R242)),2)))</f>
        <v/>
      </c>
      <c r="AH242" s="193" t="str">
        <f aca="false">IF(OR(TRIM($B242&amp;$C242)="",NOT(ISNUMBER($D242))),"",SUMIFS($V$3:$V$1001,$AJ$3:$AJ$1001,$AJ242,$D$3:$D$1001,"&lt;"&amp;$D242))</f>
        <v/>
      </c>
      <c r="AI242" s="193" t="str">
        <f aca="false">IF(TRIM($B242&amp;$C242)="","",SUMIFS($V$3:$V$1001,$AJ$3:$AJ$1001,$AJ242))</f>
        <v/>
      </c>
      <c r="AJ242" s="197" t="str">
        <f aca="false">IF(TRIM($B242&amp;$C242)="","",TRIM($B242)&amp;"｜"&amp;TRIM($C242))</f>
        <v/>
      </c>
      <c r="AK242" s="193" t="str">
        <f aca="false">IF(TRIM($B242&amp;$C242)="","",MIN(N($N242),N($P242)))</f>
        <v/>
      </c>
      <c r="AL242" s="198" t="str">
        <f aca="false">IF(ISNUMBER($D242),YEAR($D242),"")</f>
        <v/>
      </c>
      <c r="AM242" s="198" t="str">
        <f aca="false">IF(OR(TRIM($B242&amp;$C242)="",NOT(ISNUMBER($D242)),NOT(ISNUMBER($E242))),"",IF($E242&lt;$D242,"",IF(IF($AD242="半年付",2,IF($AD242="季度付",4,IF($AD242="月付",12,IF($AD242="半月付",24,1))))=1,1,MAX(1,ROUND(($E242-$D242+1)/365*IF($AD242="半年付",2,IF($AD242="季度付",4,IF($AD242="月付",12,IF($AD242="半月付",24,1)))),0)))))</f>
        <v/>
      </c>
      <c r="AN242" s="198" t="str">
        <f aca="true">IF($AM242="","",MIN($AM242,MAX(0,INT((TODAY()-付款宽限天数-$D242)/(($E242-$D242+1)/$AM242))+1)))</f>
        <v/>
      </c>
    </row>
    <row r="243" customFormat="false" ht="24" hidden="false" customHeight="false" outlineLevel="0" collapsed="false">
      <c r="F243" s="188" t="str">
        <f aca="true">IF(TRIM($B243&amp;$C243)="","",IF(OR(ISNUMBER(SEARCH("未",$A243)),ISNUMBER(SEARCH("送出",$A243)),AND(TRIM($A243)="",NOT(ISNUMBER($D243)),N($G243)=0)),"【合同未回】","")&amp;IF(NOT(ISNUMBER($E243)),IF(OR(ISNUMBER(SEARCH("未",$A243)),ISNUMBER(SEARCH("送出",$A243)),AND(TRIM($A243)="",NOT(ISNUMBER($D243)),N($G243)=0)),"","【未填合同期】"),IF($E243&lt;TODAY(),"【已到期】",IF($E243-TODAY()&lt;=提醒天数,"【即将到期，剩余"&amp;($E243-TODAY())&amp;"天】","【正常】")))&amp;IF(OR($AC243="安装免保",$AC243="技术免保",$AC243="质保期内"),"【"&amp;$AC243&amp;"】",""))</f>
        <v/>
      </c>
      <c r="J243" s="192" t="str">
        <f aca="false">IF(OR(N($G243)=0,N($H243)=0),"",ROUND(N($G243)*N($H243)*IF(N($I243)=0,1,N($I243)),2))</f>
        <v/>
      </c>
      <c r="L243" s="192" t="str">
        <f aca="false">IF(TRIM($B243&amp;$C243)="","",IF(AND(N($J243)=0,N($K243)=0),"",ROUND(N($J243)+N($K243),2)))</f>
        <v/>
      </c>
      <c r="R243" s="192"/>
      <c r="S243" s="193" t="str">
        <f aca="false">IF(TRIM($B243&amp;$C243)="","",IF(N($N243)=0,"",MAX(0,MIN(N($N243)-N($P243),N($V243)))))</f>
        <v/>
      </c>
      <c r="T243" s="193" t="str">
        <f aca="false">IF(TRIM($B243&amp;$C243)="","",IF(N($P243)&lt;=N($N243),"",N($P243)-N($N243)))</f>
        <v/>
      </c>
      <c r="U243" s="193" t="str">
        <f aca="false">IF(OR(TRIM($B243&amp;$C243)="",$V243=""),"",MAX(0,N($V243))-N($S243))</f>
        <v/>
      </c>
      <c r="V243" s="193" t="str">
        <f aca="false">IF(TRIM($B243&amp;$C243)="","",IF(AND(N($L243)=0,N($P243)+N($Q243)+N($R243)=0),"",ROUND(N($L243)-N($P243)-N($Q243)-N($R243),2)))</f>
        <v/>
      </c>
      <c r="W243" s="194" t="str">
        <f aca="false">IF(TRIM($B243&amp;$C243)="","",IF(N($L243)=0,IF((N($P243)+N($Q243)+N($R243))=0,"—未填单价","未填单价，已收 "&amp;TEXT((N($P243)+N($Q243)+N($R243)),"#,##0.00")),IF(N($V243)&gt;0.005,"欠 "&amp;TEXT(N($V243),"#,##0.00")&amp;IF(N($S243)&gt;0,"（开票未到账 "&amp;TEXT(N($S243),"#,##0.00")&amp;"）","")&amp;IF(N($U243)&gt;0,"（未开票 "&amp;TEXT(N($U243),"#,##0.00")&amp;"）",""),IF(N($V243)&lt;-0.005,"多收 "&amp;TEXT(-N($V243),"#,##0.00"),"✔ 已结清")))&amp;IF(N($T243)&gt;0,"｜到账未开票 "&amp;TEXT(N($T243),"#,##0.00")&amp;"，待补票","")&amp;IF(N($Q243)&gt;0,"｜收现 "&amp;TEXT(N($Q243),"#,##0.00"),"")&amp;IF(N($R243)&gt;0,"｜收款不开票 "&amp;TEXT(N($R243),"#,##0.00"),""))</f>
        <v/>
      </c>
      <c r="X243" s="195"/>
      <c r="AB243" s="192" t="str">
        <f aca="false">IF(OR(N($N243)=0,N($AA243)=0),"",ROUND(N($N243)/(1+N($AA243))*N($AA243),2))</f>
        <v/>
      </c>
      <c r="AC243" s="195"/>
      <c r="AD243" s="188"/>
      <c r="AE243" s="197" t="str">
        <f aca="false">IF($AM243="","",IF($AM243=1,IF($AN243&gt;=1,"一次性·已到收款期","一次性·未到期"),$AD243&amp;" 第"&amp;$AN243&amp;"/"&amp;$AM243&amp;"期"))</f>
        <v/>
      </c>
      <c r="AF243" s="193" t="str">
        <f aca="false">IF(OR($AM243="",N($L243)=0),"",ROUND(N($J243)*$AN243/$AM243,2)+N($K243))</f>
        <v/>
      </c>
      <c r="AG243" s="193" t="str">
        <f aca="false">IF($AF243="","",MAX(0,ROUND($AF243-(N($P243)+N($Q243)+N($R243)),2)))</f>
        <v/>
      </c>
      <c r="AH243" s="193" t="str">
        <f aca="false">IF(OR(TRIM($B243&amp;$C243)="",NOT(ISNUMBER($D243))),"",SUMIFS($V$3:$V$1001,$AJ$3:$AJ$1001,$AJ243,$D$3:$D$1001,"&lt;"&amp;$D243))</f>
        <v/>
      </c>
      <c r="AI243" s="193" t="str">
        <f aca="false">IF(TRIM($B243&amp;$C243)="","",SUMIFS($V$3:$V$1001,$AJ$3:$AJ$1001,$AJ243))</f>
        <v/>
      </c>
      <c r="AJ243" s="197" t="str">
        <f aca="false">IF(TRIM($B243&amp;$C243)="","",TRIM($B243)&amp;"｜"&amp;TRIM($C243))</f>
        <v/>
      </c>
      <c r="AK243" s="193" t="str">
        <f aca="false">IF(TRIM($B243&amp;$C243)="","",MIN(N($N243),N($P243)))</f>
        <v/>
      </c>
      <c r="AL243" s="198" t="str">
        <f aca="false">IF(ISNUMBER($D243),YEAR($D243),"")</f>
        <v/>
      </c>
      <c r="AM243" s="198" t="str">
        <f aca="false">IF(OR(TRIM($B243&amp;$C243)="",NOT(ISNUMBER($D243)),NOT(ISNUMBER($E243))),"",IF($E243&lt;$D243,"",IF(IF($AD243="半年付",2,IF($AD243="季度付",4,IF($AD243="月付",12,IF($AD243="半月付",24,1))))=1,1,MAX(1,ROUND(($E243-$D243+1)/365*IF($AD243="半年付",2,IF($AD243="季度付",4,IF($AD243="月付",12,IF($AD243="半月付",24,1)))),0)))))</f>
        <v/>
      </c>
      <c r="AN243" s="198" t="str">
        <f aca="true">IF($AM243="","",MIN($AM243,MAX(0,INT((TODAY()-付款宽限天数-$D243)/(($E243-$D243+1)/$AM243))+1)))</f>
        <v/>
      </c>
    </row>
    <row r="244" customFormat="false" ht="24" hidden="false" customHeight="false" outlineLevel="0" collapsed="false">
      <c r="F244" s="188" t="str">
        <f aca="true">IF(TRIM($B244&amp;$C244)="","",IF(OR(ISNUMBER(SEARCH("未",$A244)),ISNUMBER(SEARCH("送出",$A244)),AND(TRIM($A244)="",NOT(ISNUMBER($D244)),N($G244)=0)),"【合同未回】","")&amp;IF(NOT(ISNUMBER($E244)),IF(OR(ISNUMBER(SEARCH("未",$A244)),ISNUMBER(SEARCH("送出",$A244)),AND(TRIM($A244)="",NOT(ISNUMBER($D244)),N($G244)=0)),"","【未填合同期】"),IF($E244&lt;TODAY(),"【已到期】",IF($E244-TODAY()&lt;=提醒天数,"【即将到期，剩余"&amp;($E244-TODAY())&amp;"天】","【正常】")))&amp;IF(OR($AC244="安装免保",$AC244="技术免保",$AC244="质保期内"),"【"&amp;$AC244&amp;"】",""))</f>
        <v/>
      </c>
      <c r="J244" s="192" t="str">
        <f aca="false">IF(OR(N($G244)=0,N($H244)=0),"",ROUND(N($G244)*N($H244)*IF(N($I244)=0,1,N($I244)),2))</f>
        <v/>
      </c>
      <c r="L244" s="192" t="str">
        <f aca="false">IF(TRIM($B244&amp;$C244)="","",IF(AND(N($J244)=0,N($K244)=0),"",ROUND(N($J244)+N($K244),2)))</f>
        <v/>
      </c>
      <c r="R244" s="192"/>
      <c r="S244" s="193" t="str">
        <f aca="false">IF(TRIM($B244&amp;$C244)="","",IF(N($N244)=0,"",MAX(0,MIN(N($N244)-N($P244),N($V244)))))</f>
        <v/>
      </c>
      <c r="T244" s="193" t="str">
        <f aca="false">IF(TRIM($B244&amp;$C244)="","",IF(N($P244)&lt;=N($N244),"",N($P244)-N($N244)))</f>
        <v/>
      </c>
      <c r="U244" s="193" t="str">
        <f aca="false">IF(OR(TRIM($B244&amp;$C244)="",$V244=""),"",MAX(0,N($V244))-N($S244))</f>
        <v/>
      </c>
      <c r="V244" s="193" t="str">
        <f aca="false">IF(TRIM($B244&amp;$C244)="","",IF(AND(N($L244)=0,N($P244)+N($Q244)+N($R244)=0),"",ROUND(N($L244)-N($P244)-N($Q244)-N($R244),2)))</f>
        <v/>
      </c>
      <c r="W244" s="194" t="str">
        <f aca="false">IF(TRIM($B244&amp;$C244)="","",IF(N($L244)=0,IF((N($P244)+N($Q244)+N($R244))=0,"—未填单价","未填单价，已收 "&amp;TEXT((N($P244)+N($Q244)+N($R244)),"#,##0.00")),IF(N($V244)&gt;0.005,"欠 "&amp;TEXT(N($V244),"#,##0.00")&amp;IF(N($S244)&gt;0,"（开票未到账 "&amp;TEXT(N($S244),"#,##0.00")&amp;"）","")&amp;IF(N($U244)&gt;0,"（未开票 "&amp;TEXT(N($U244),"#,##0.00")&amp;"）",""),IF(N($V244)&lt;-0.005,"多收 "&amp;TEXT(-N($V244),"#,##0.00"),"✔ 已结清")))&amp;IF(N($T244)&gt;0,"｜到账未开票 "&amp;TEXT(N($T244),"#,##0.00")&amp;"，待补票","")&amp;IF(N($Q244)&gt;0,"｜收现 "&amp;TEXT(N($Q244),"#,##0.00"),"")&amp;IF(N($R244)&gt;0,"｜收款不开票 "&amp;TEXT(N($R244),"#,##0.00"),""))</f>
        <v/>
      </c>
      <c r="X244" s="195"/>
      <c r="AB244" s="192" t="str">
        <f aca="false">IF(OR(N($N244)=0,N($AA244)=0),"",ROUND(N($N244)/(1+N($AA244))*N($AA244),2))</f>
        <v/>
      </c>
      <c r="AC244" s="195"/>
      <c r="AD244" s="188"/>
      <c r="AE244" s="197" t="str">
        <f aca="false">IF($AM244="","",IF($AM244=1,IF($AN244&gt;=1,"一次性·已到收款期","一次性·未到期"),$AD244&amp;" 第"&amp;$AN244&amp;"/"&amp;$AM244&amp;"期"))</f>
        <v/>
      </c>
      <c r="AF244" s="193" t="str">
        <f aca="false">IF(OR($AM244="",N($L244)=0),"",ROUND(N($J244)*$AN244/$AM244,2)+N($K244))</f>
        <v/>
      </c>
      <c r="AG244" s="193" t="str">
        <f aca="false">IF($AF244="","",MAX(0,ROUND($AF244-(N($P244)+N($Q244)+N($R244)),2)))</f>
        <v/>
      </c>
      <c r="AH244" s="193" t="str">
        <f aca="false">IF(OR(TRIM($B244&amp;$C244)="",NOT(ISNUMBER($D244))),"",SUMIFS($V$3:$V$1001,$AJ$3:$AJ$1001,$AJ244,$D$3:$D$1001,"&lt;"&amp;$D244))</f>
        <v/>
      </c>
      <c r="AI244" s="193" t="str">
        <f aca="false">IF(TRIM($B244&amp;$C244)="","",SUMIFS($V$3:$V$1001,$AJ$3:$AJ$1001,$AJ244))</f>
        <v/>
      </c>
      <c r="AJ244" s="197" t="str">
        <f aca="false">IF(TRIM($B244&amp;$C244)="","",TRIM($B244)&amp;"｜"&amp;TRIM($C244))</f>
        <v/>
      </c>
      <c r="AK244" s="193" t="str">
        <f aca="false">IF(TRIM($B244&amp;$C244)="","",MIN(N($N244),N($P244)))</f>
        <v/>
      </c>
      <c r="AL244" s="198" t="str">
        <f aca="false">IF(ISNUMBER($D244),YEAR($D244),"")</f>
        <v/>
      </c>
      <c r="AM244" s="198" t="str">
        <f aca="false">IF(OR(TRIM($B244&amp;$C244)="",NOT(ISNUMBER($D244)),NOT(ISNUMBER($E244))),"",IF($E244&lt;$D244,"",IF(IF($AD244="半年付",2,IF($AD244="季度付",4,IF($AD244="月付",12,IF($AD244="半月付",24,1))))=1,1,MAX(1,ROUND(($E244-$D244+1)/365*IF($AD244="半年付",2,IF($AD244="季度付",4,IF($AD244="月付",12,IF($AD244="半月付",24,1)))),0)))))</f>
        <v/>
      </c>
      <c r="AN244" s="198" t="str">
        <f aca="true">IF($AM244="","",MIN($AM244,MAX(0,INT((TODAY()-付款宽限天数-$D244)/(($E244-$D244+1)/$AM244))+1)))</f>
        <v/>
      </c>
    </row>
    <row r="245" customFormat="false" ht="24" hidden="false" customHeight="false" outlineLevel="0" collapsed="false">
      <c r="F245" s="188" t="str">
        <f aca="true">IF(TRIM($B245&amp;$C245)="","",IF(OR(ISNUMBER(SEARCH("未",$A245)),ISNUMBER(SEARCH("送出",$A245)),AND(TRIM($A245)="",NOT(ISNUMBER($D245)),N($G245)=0)),"【合同未回】","")&amp;IF(NOT(ISNUMBER($E245)),IF(OR(ISNUMBER(SEARCH("未",$A245)),ISNUMBER(SEARCH("送出",$A245)),AND(TRIM($A245)="",NOT(ISNUMBER($D245)),N($G245)=0)),"","【未填合同期】"),IF($E245&lt;TODAY(),"【已到期】",IF($E245-TODAY()&lt;=提醒天数,"【即将到期，剩余"&amp;($E245-TODAY())&amp;"天】","【正常】")))&amp;IF(OR($AC245="安装免保",$AC245="技术免保",$AC245="质保期内"),"【"&amp;$AC245&amp;"】",""))</f>
        <v/>
      </c>
      <c r="J245" s="192" t="str">
        <f aca="false">IF(OR(N($G245)=0,N($H245)=0),"",ROUND(N($G245)*N($H245)*IF(N($I245)=0,1,N($I245)),2))</f>
        <v/>
      </c>
      <c r="L245" s="192" t="str">
        <f aca="false">IF(TRIM($B245&amp;$C245)="","",IF(AND(N($J245)=0,N($K245)=0),"",ROUND(N($J245)+N($K245),2)))</f>
        <v/>
      </c>
      <c r="R245" s="192"/>
      <c r="S245" s="193" t="str">
        <f aca="false">IF(TRIM($B245&amp;$C245)="","",IF(N($N245)=0,"",MAX(0,MIN(N($N245)-N($P245),N($V245)))))</f>
        <v/>
      </c>
      <c r="T245" s="193" t="str">
        <f aca="false">IF(TRIM($B245&amp;$C245)="","",IF(N($P245)&lt;=N($N245),"",N($P245)-N($N245)))</f>
        <v/>
      </c>
      <c r="U245" s="193" t="str">
        <f aca="false">IF(OR(TRIM($B245&amp;$C245)="",$V245=""),"",MAX(0,N($V245))-N($S245))</f>
        <v/>
      </c>
      <c r="V245" s="193" t="str">
        <f aca="false">IF(TRIM($B245&amp;$C245)="","",IF(AND(N($L245)=0,N($P245)+N($Q245)+N($R245)=0),"",ROUND(N($L245)-N($P245)-N($Q245)-N($R245),2)))</f>
        <v/>
      </c>
      <c r="W245" s="194" t="str">
        <f aca="false">IF(TRIM($B245&amp;$C245)="","",IF(N($L245)=0,IF((N($P245)+N($Q245)+N($R245))=0,"—未填单价","未填单价，已收 "&amp;TEXT((N($P245)+N($Q245)+N($R245)),"#,##0.00")),IF(N($V245)&gt;0.005,"欠 "&amp;TEXT(N($V245),"#,##0.00")&amp;IF(N($S245)&gt;0,"（开票未到账 "&amp;TEXT(N($S245),"#,##0.00")&amp;"）","")&amp;IF(N($U245)&gt;0,"（未开票 "&amp;TEXT(N($U245),"#,##0.00")&amp;"）",""),IF(N($V245)&lt;-0.005,"多收 "&amp;TEXT(-N($V245),"#,##0.00"),"✔ 已结清")))&amp;IF(N($T245)&gt;0,"｜到账未开票 "&amp;TEXT(N($T245),"#,##0.00")&amp;"，待补票","")&amp;IF(N($Q245)&gt;0,"｜收现 "&amp;TEXT(N($Q245),"#,##0.00"),"")&amp;IF(N($R245)&gt;0,"｜收款不开票 "&amp;TEXT(N($R245),"#,##0.00"),""))</f>
        <v/>
      </c>
      <c r="X245" s="195"/>
      <c r="AB245" s="192" t="str">
        <f aca="false">IF(OR(N($N245)=0,N($AA245)=0),"",ROUND(N($N245)/(1+N($AA245))*N($AA245),2))</f>
        <v/>
      </c>
      <c r="AC245" s="195"/>
      <c r="AD245" s="188"/>
      <c r="AE245" s="197" t="str">
        <f aca="false">IF($AM245="","",IF($AM245=1,IF($AN245&gt;=1,"一次性·已到收款期","一次性·未到期"),$AD245&amp;" 第"&amp;$AN245&amp;"/"&amp;$AM245&amp;"期"))</f>
        <v/>
      </c>
      <c r="AF245" s="193" t="str">
        <f aca="false">IF(OR($AM245="",N($L245)=0),"",ROUND(N($J245)*$AN245/$AM245,2)+N($K245))</f>
        <v/>
      </c>
      <c r="AG245" s="193" t="str">
        <f aca="false">IF($AF245="","",MAX(0,ROUND($AF245-(N($P245)+N($Q245)+N($R245)),2)))</f>
        <v/>
      </c>
      <c r="AH245" s="193" t="str">
        <f aca="false">IF(OR(TRIM($B245&amp;$C245)="",NOT(ISNUMBER($D245))),"",SUMIFS($V$3:$V$1001,$AJ$3:$AJ$1001,$AJ245,$D$3:$D$1001,"&lt;"&amp;$D245))</f>
        <v/>
      </c>
      <c r="AI245" s="193" t="str">
        <f aca="false">IF(TRIM($B245&amp;$C245)="","",SUMIFS($V$3:$V$1001,$AJ$3:$AJ$1001,$AJ245))</f>
        <v/>
      </c>
      <c r="AJ245" s="197" t="str">
        <f aca="false">IF(TRIM($B245&amp;$C245)="","",TRIM($B245)&amp;"｜"&amp;TRIM($C245))</f>
        <v/>
      </c>
      <c r="AK245" s="193" t="str">
        <f aca="false">IF(TRIM($B245&amp;$C245)="","",MIN(N($N245),N($P245)))</f>
        <v/>
      </c>
      <c r="AL245" s="198" t="str">
        <f aca="false">IF(ISNUMBER($D245),YEAR($D245),"")</f>
        <v/>
      </c>
      <c r="AM245" s="198" t="str">
        <f aca="false">IF(OR(TRIM($B245&amp;$C245)="",NOT(ISNUMBER($D245)),NOT(ISNUMBER($E245))),"",IF($E245&lt;$D245,"",IF(IF($AD245="半年付",2,IF($AD245="季度付",4,IF($AD245="月付",12,IF($AD245="半月付",24,1))))=1,1,MAX(1,ROUND(($E245-$D245+1)/365*IF($AD245="半年付",2,IF($AD245="季度付",4,IF($AD245="月付",12,IF($AD245="半月付",24,1)))),0)))))</f>
        <v/>
      </c>
      <c r="AN245" s="198" t="str">
        <f aca="true">IF($AM245="","",MIN($AM245,MAX(0,INT((TODAY()-付款宽限天数-$D245)/(($E245-$D245+1)/$AM245))+1)))</f>
        <v/>
      </c>
    </row>
    <row r="246" customFormat="false" ht="24" hidden="false" customHeight="false" outlineLevel="0" collapsed="false">
      <c r="F246" s="188" t="str">
        <f aca="true">IF(TRIM($B246&amp;$C246)="","",IF(OR(ISNUMBER(SEARCH("未",$A246)),ISNUMBER(SEARCH("送出",$A246)),AND(TRIM($A246)="",NOT(ISNUMBER($D246)),N($G246)=0)),"【合同未回】","")&amp;IF(NOT(ISNUMBER($E246)),IF(OR(ISNUMBER(SEARCH("未",$A246)),ISNUMBER(SEARCH("送出",$A246)),AND(TRIM($A246)="",NOT(ISNUMBER($D246)),N($G246)=0)),"","【未填合同期】"),IF($E246&lt;TODAY(),"【已到期】",IF($E246-TODAY()&lt;=提醒天数,"【即将到期，剩余"&amp;($E246-TODAY())&amp;"天】","【正常】")))&amp;IF(OR($AC246="安装免保",$AC246="技术免保",$AC246="质保期内"),"【"&amp;$AC246&amp;"】",""))</f>
        <v/>
      </c>
      <c r="J246" s="192" t="str">
        <f aca="false">IF(OR(N($G246)=0,N($H246)=0),"",ROUND(N($G246)*N($H246)*IF(N($I246)=0,1,N($I246)),2))</f>
        <v/>
      </c>
      <c r="L246" s="192" t="str">
        <f aca="false">IF(TRIM($B246&amp;$C246)="","",IF(AND(N($J246)=0,N($K246)=0),"",ROUND(N($J246)+N($K246),2)))</f>
        <v/>
      </c>
      <c r="R246" s="192"/>
      <c r="S246" s="193" t="str">
        <f aca="false">IF(TRIM($B246&amp;$C246)="","",IF(N($N246)=0,"",MAX(0,MIN(N($N246)-N($P246),N($V246)))))</f>
        <v/>
      </c>
      <c r="T246" s="193" t="str">
        <f aca="false">IF(TRIM($B246&amp;$C246)="","",IF(N($P246)&lt;=N($N246),"",N($P246)-N($N246)))</f>
        <v/>
      </c>
      <c r="U246" s="193" t="str">
        <f aca="false">IF(OR(TRIM($B246&amp;$C246)="",$V246=""),"",MAX(0,N($V246))-N($S246))</f>
        <v/>
      </c>
      <c r="V246" s="193" t="str">
        <f aca="false">IF(TRIM($B246&amp;$C246)="","",IF(AND(N($L246)=0,N($P246)+N($Q246)+N($R246)=0),"",ROUND(N($L246)-N($P246)-N($Q246)-N($R246),2)))</f>
        <v/>
      </c>
      <c r="W246" s="194" t="str">
        <f aca="false">IF(TRIM($B246&amp;$C246)="","",IF(N($L246)=0,IF((N($P246)+N($Q246)+N($R246))=0,"—未填单价","未填单价，已收 "&amp;TEXT((N($P246)+N($Q246)+N($R246)),"#,##0.00")),IF(N($V246)&gt;0.005,"欠 "&amp;TEXT(N($V246),"#,##0.00")&amp;IF(N($S246)&gt;0,"（开票未到账 "&amp;TEXT(N($S246),"#,##0.00")&amp;"）","")&amp;IF(N($U246)&gt;0,"（未开票 "&amp;TEXT(N($U246),"#,##0.00")&amp;"）",""),IF(N($V246)&lt;-0.005,"多收 "&amp;TEXT(-N($V246),"#,##0.00"),"✔ 已结清")))&amp;IF(N($T246)&gt;0,"｜到账未开票 "&amp;TEXT(N($T246),"#,##0.00")&amp;"，待补票","")&amp;IF(N($Q246)&gt;0,"｜收现 "&amp;TEXT(N($Q246),"#,##0.00"),"")&amp;IF(N($R246)&gt;0,"｜收款不开票 "&amp;TEXT(N($R246),"#,##0.00"),""))</f>
        <v/>
      </c>
      <c r="X246" s="195"/>
      <c r="AB246" s="192" t="str">
        <f aca="false">IF(OR(N($N246)=0,N($AA246)=0),"",ROUND(N($N246)/(1+N($AA246))*N($AA246),2))</f>
        <v/>
      </c>
      <c r="AC246" s="195"/>
      <c r="AD246" s="188"/>
      <c r="AE246" s="197" t="str">
        <f aca="false">IF($AM246="","",IF($AM246=1,IF($AN246&gt;=1,"一次性·已到收款期","一次性·未到期"),$AD246&amp;" 第"&amp;$AN246&amp;"/"&amp;$AM246&amp;"期"))</f>
        <v/>
      </c>
      <c r="AF246" s="193" t="str">
        <f aca="false">IF(OR($AM246="",N($L246)=0),"",ROUND(N($J246)*$AN246/$AM246,2)+N($K246))</f>
        <v/>
      </c>
      <c r="AG246" s="193" t="str">
        <f aca="false">IF($AF246="","",MAX(0,ROUND($AF246-(N($P246)+N($Q246)+N($R246)),2)))</f>
        <v/>
      </c>
      <c r="AH246" s="193" t="str">
        <f aca="false">IF(OR(TRIM($B246&amp;$C246)="",NOT(ISNUMBER($D246))),"",SUMIFS($V$3:$V$1001,$AJ$3:$AJ$1001,$AJ246,$D$3:$D$1001,"&lt;"&amp;$D246))</f>
        <v/>
      </c>
      <c r="AI246" s="193" t="str">
        <f aca="false">IF(TRIM($B246&amp;$C246)="","",SUMIFS($V$3:$V$1001,$AJ$3:$AJ$1001,$AJ246))</f>
        <v/>
      </c>
      <c r="AJ246" s="197" t="str">
        <f aca="false">IF(TRIM($B246&amp;$C246)="","",TRIM($B246)&amp;"｜"&amp;TRIM($C246))</f>
        <v/>
      </c>
      <c r="AK246" s="193" t="str">
        <f aca="false">IF(TRIM($B246&amp;$C246)="","",MIN(N($N246),N($P246)))</f>
        <v/>
      </c>
      <c r="AL246" s="198" t="str">
        <f aca="false">IF(ISNUMBER($D246),YEAR($D246),"")</f>
        <v/>
      </c>
      <c r="AM246" s="198" t="str">
        <f aca="false">IF(OR(TRIM($B246&amp;$C246)="",NOT(ISNUMBER($D246)),NOT(ISNUMBER($E246))),"",IF($E246&lt;$D246,"",IF(IF($AD246="半年付",2,IF($AD246="季度付",4,IF($AD246="月付",12,IF($AD246="半月付",24,1))))=1,1,MAX(1,ROUND(($E246-$D246+1)/365*IF($AD246="半年付",2,IF($AD246="季度付",4,IF($AD246="月付",12,IF($AD246="半月付",24,1)))),0)))))</f>
        <v/>
      </c>
      <c r="AN246" s="198" t="str">
        <f aca="true">IF($AM246="","",MIN($AM246,MAX(0,INT((TODAY()-付款宽限天数-$D246)/(($E246-$D246+1)/$AM246))+1)))</f>
        <v/>
      </c>
    </row>
    <row r="247" customFormat="false" ht="24" hidden="false" customHeight="false" outlineLevel="0" collapsed="false">
      <c r="F247" s="188" t="str">
        <f aca="true">IF(TRIM($B247&amp;$C247)="","",IF(OR(ISNUMBER(SEARCH("未",$A247)),ISNUMBER(SEARCH("送出",$A247)),AND(TRIM($A247)="",NOT(ISNUMBER($D247)),N($G247)=0)),"【合同未回】","")&amp;IF(NOT(ISNUMBER($E247)),IF(OR(ISNUMBER(SEARCH("未",$A247)),ISNUMBER(SEARCH("送出",$A247)),AND(TRIM($A247)="",NOT(ISNUMBER($D247)),N($G247)=0)),"","【未填合同期】"),IF($E247&lt;TODAY(),"【已到期】",IF($E247-TODAY()&lt;=提醒天数,"【即将到期，剩余"&amp;($E247-TODAY())&amp;"天】","【正常】")))&amp;IF(OR($AC247="安装免保",$AC247="技术免保",$AC247="质保期内"),"【"&amp;$AC247&amp;"】",""))</f>
        <v/>
      </c>
      <c r="J247" s="192" t="str">
        <f aca="false">IF(OR(N($G247)=0,N($H247)=0),"",ROUND(N($G247)*N($H247)*IF(N($I247)=0,1,N($I247)),2))</f>
        <v/>
      </c>
      <c r="L247" s="192" t="str">
        <f aca="false">IF(TRIM($B247&amp;$C247)="","",IF(AND(N($J247)=0,N($K247)=0),"",ROUND(N($J247)+N($K247),2)))</f>
        <v/>
      </c>
      <c r="R247" s="192"/>
      <c r="S247" s="193" t="str">
        <f aca="false">IF(TRIM($B247&amp;$C247)="","",IF(N($N247)=0,"",MAX(0,MIN(N($N247)-N($P247),N($V247)))))</f>
        <v/>
      </c>
      <c r="T247" s="193" t="str">
        <f aca="false">IF(TRIM($B247&amp;$C247)="","",IF(N($P247)&lt;=N($N247),"",N($P247)-N($N247)))</f>
        <v/>
      </c>
      <c r="U247" s="193" t="str">
        <f aca="false">IF(OR(TRIM($B247&amp;$C247)="",$V247=""),"",MAX(0,N($V247))-N($S247))</f>
        <v/>
      </c>
      <c r="V247" s="193" t="str">
        <f aca="false">IF(TRIM($B247&amp;$C247)="","",IF(AND(N($L247)=0,N($P247)+N($Q247)+N($R247)=0),"",ROUND(N($L247)-N($P247)-N($Q247)-N($R247),2)))</f>
        <v/>
      </c>
      <c r="W247" s="194" t="str">
        <f aca="false">IF(TRIM($B247&amp;$C247)="","",IF(N($L247)=0,IF((N($P247)+N($Q247)+N($R247))=0,"—未填单价","未填单价，已收 "&amp;TEXT((N($P247)+N($Q247)+N($R247)),"#,##0.00")),IF(N($V247)&gt;0.005,"欠 "&amp;TEXT(N($V247),"#,##0.00")&amp;IF(N($S247)&gt;0,"（开票未到账 "&amp;TEXT(N($S247),"#,##0.00")&amp;"）","")&amp;IF(N($U247)&gt;0,"（未开票 "&amp;TEXT(N($U247),"#,##0.00")&amp;"）",""),IF(N($V247)&lt;-0.005,"多收 "&amp;TEXT(-N($V247),"#,##0.00"),"✔ 已结清")))&amp;IF(N($T247)&gt;0,"｜到账未开票 "&amp;TEXT(N($T247),"#,##0.00")&amp;"，待补票","")&amp;IF(N($Q247)&gt;0,"｜收现 "&amp;TEXT(N($Q247),"#,##0.00"),"")&amp;IF(N($R247)&gt;0,"｜收款不开票 "&amp;TEXT(N($R247),"#,##0.00"),""))</f>
        <v/>
      </c>
      <c r="X247" s="195"/>
      <c r="AB247" s="192" t="str">
        <f aca="false">IF(OR(N($N247)=0,N($AA247)=0),"",ROUND(N($N247)/(1+N($AA247))*N($AA247),2))</f>
        <v/>
      </c>
      <c r="AC247" s="195"/>
      <c r="AD247" s="188"/>
      <c r="AE247" s="197" t="str">
        <f aca="false">IF($AM247="","",IF($AM247=1,IF($AN247&gt;=1,"一次性·已到收款期","一次性·未到期"),$AD247&amp;" 第"&amp;$AN247&amp;"/"&amp;$AM247&amp;"期"))</f>
        <v/>
      </c>
      <c r="AF247" s="193" t="str">
        <f aca="false">IF(OR($AM247="",N($L247)=0),"",ROUND(N($J247)*$AN247/$AM247,2)+N($K247))</f>
        <v/>
      </c>
      <c r="AG247" s="193" t="str">
        <f aca="false">IF($AF247="","",MAX(0,ROUND($AF247-(N($P247)+N($Q247)+N($R247)),2)))</f>
        <v/>
      </c>
      <c r="AH247" s="193" t="str">
        <f aca="false">IF(OR(TRIM($B247&amp;$C247)="",NOT(ISNUMBER($D247))),"",SUMIFS($V$3:$V$1001,$AJ$3:$AJ$1001,$AJ247,$D$3:$D$1001,"&lt;"&amp;$D247))</f>
        <v/>
      </c>
      <c r="AI247" s="193" t="str">
        <f aca="false">IF(TRIM($B247&amp;$C247)="","",SUMIFS($V$3:$V$1001,$AJ$3:$AJ$1001,$AJ247))</f>
        <v/>
      </c>
      <c r="AJ247" s="197" t="str">
        <f aca="false">IF(TRIM($B247&amp;$C247)="","",TRIM($B247)&amp;"｜"&amp;TRIM($C247))</f>
        <v/>
      </c>
      <c r="AK247" s="193" t="str">
        <f aca="false">IF(TRIM($B247&amp;$C247)="","",MIN(N($N247),N($P247)))</f>
        <v/>
      </c>
      <c r="AL247" s="198" t="str">
        <f aca="false">IF(ISNUMBER($D247),YEAR($D247),"")</f>
        <v/>
      </c>
      <c r="AM247" s="198" t="str">
        <f aca="false">IF(OR(TRIM($B247&amp;$C247)="",NOT(ISNUMBER($D247)),NOT(ISNUMBER($E247))),"",IF($E247&lt;$D247,"",IF(IF($AD247="半年付",2,IF($AD247="季度付",4,IF($AD247="月付",12,IF($AD247="半月付",24,1))))=1,1,MAX(1,ROUND(($E247-$D247+1)/365*IF($AD247="半年付",2,IF($AD247="季度付",4,IF($AD247="月付",12,IF($AD247="半月付",24,1)))),0)))))</f>
        <v/>
      </c>
      <c r="AN247" s="198" t="str">
        <f aca="true">IF($AM247="","",MIN($AM247,MAX(0,INT((TODAY()-付款宽限天数-$D247)/(($E247-$D247+1)/$AM247))+1)))</f>
        <v/>
      </c>
    </row>
    <row r="248" customFormat="false" ht="24" hidden="false" customHeight="false" outlineLevel="0" collapsed="false">
      <c r="F248" s="188" t="str">
        <f aca="true">IF(TRIM($B248&amp;$C248)="","",IF(OR(ISNUMBER(SEARCH("未",$A248)),ISNUMBER(SEARCH("送出",$A248)),AND(TRIM($A248)="",NOT(ISNUMBER($D248)),N($G248)=0)),"【合同未回】","")&amp;IF(NOT(ISNUMBER($E248)),IF(OR(ISNUMBER(SEARCH("未",$A248)),ISNUMBER(SEARCH("送出",$A248)),AND(TRIM($A248)="",NOT(ISNUMBER($D248)),N($G248)=0)),"","【未填合同期】"),IF($E248&lt;TODAY(),"【已到期】",IF($E248-TODAY()&lt;=提醒天数,"【即将到期，剩余"&amp;($E248-TODAY())&amp;"天】","【正常】")))&amp;IF(OR($AC248="安装免保",$AC248="技术免保",$AC248="质保期内"),"【"&amp;$AC248&amp;"】",""))</f>
        <v/>
      </c>
      <c r="J248" s="192" t="str">
        <f aca="false">IF(OR(N($G248)=0,N($H248)=0),"",ROUND(N($G248)*N($H248)*IF(N($I248)=0,1,N($I248)),2))</f>
        <v/>
      </c>
      <c r="L248" s="192" t="str">
        <f aca="false">IF(TRIM($B248&amp;$C248)="","",IF(AND(N($J248)=0,N($K248)=0),"",ROUND(N($J248)+N($K248),2)))</f>
        <v/>
      </c>
      <c r="R248" s="192"/>
      <c r="S248" s="193" t="str">
        <f aca="false">IF(TRIM($B248&amp;$C248)="","",IF(N($N248)=0,"",MAX(0,MIN(N($N248)-N($P248),N($V248)))))</f>
        <v/>
      </c>
      <c r="T248" s="193" t="str">
        <f aca="false">IF(TRIM($B248&amp;$C248)="","",IF(N($P248)&lt;=N($N248),"",N($P248)-N($N248)))</f>
        <v/>
      </c>
      <c r="U248" s="193" t="str">
        <f aca="false">IF(OR(TRIM($B248&amp;$C248)="",$V248=""),"",MAX(0,N($V248))-N($S248))</f>
        <v/>
      </c>
      <c r="V248" s="193" t="str">
        <f aca="false">IF(TRIM($B248&amp;$C248)="","",IF(AND(N($L248)=0,N($P248)+N($Q248)+N($R248)=0),"",ROUND(N($L248)-N($P248)-N($Q248)-N($R248),2)))</f>
        <v/>
      </c>
      <c r="W248" s="194" t="str">
        <f aca="false">IF(TRIM($B248&amp;$C248)="","",IF(N($L248)=0,IF((N($P248)+N($Q248)+N($R248))=0,"—未填单价","未填单价，已收 "&amp;TEXT((N($P248)+N($Q248)+N($R248)),"#,##0.00")),IF(N($V248)&gt;0.005,"欠 "&amp;TEXT(N($V248),"#,##0.00")&amp;IF(N($S248)&gt;0,"（开票未到账 "&amp;TEXT(N($S248),"#,##0.00")&amp;"）","")&amp;IF(N($U248)&gt;0,"（未开票 "&amp;TEXT(N($U248),"#,##0.00")&amp;"）",""),IF(N($V248)&lt;-0.005,"多收 "&amp;TEXT(-N($V248),"#,##0.00"),"✔ 已结清")))&amp;IF(N($T248)&gt;0,"｜到账未开票 "&amp;TEXT(N($T248),"#,##0.00")&amp;"，待补票","")&amp;IF(N($Q248)&gt;0,"｜收现 "&amp;TEXT(N($Q248),"#,##0.00"),"")&amp;IF(N($R248)&gt;0,"｜收款不开票 "&amp;TEXT(N($R248),"#,##0.00"),""))</f>
        <v/>
      </c>
      <c r="X248" s="195"/>
      <c r="AB248" s="192" t="str">
        <f aca="false">IF(OR(N($N248)=0,N($AA248)=0),"",ROUND(N($N248)/(1+N($AA248))*N($AA248),2))</f>
        <v/>
      </c>
      <c r="AC248" s="195"/>
      <c r="AD248" s="188"/>
      <c r="AE248" s="197" t="str">
        <f aca="false">IF($AM248="","",IF($AM248=1,IF($AN248&gt;=1,"一次性·已到收款期","一次性·未到期"),$AD248&amp;" 第"&amp;$AN248&amp;"/"&amp;$AM248&amp;"期"))</f>
        <v/>
      </c>
      <c r="AF248" s="193" t="str">
        <f aca="false">IF(OR($AM248="",N($L248)=0),"",ROUND(N($J248)*$AN248/$AM248,2)+N($K248))</f>
        <v/>
      </c>
      <c r="AG248" s="193" t="str">
        <f aca="false">IF($AF248="","",MAX(0,ROUND($AF248-(N($P248)+N($Q248)+N($R248)),2)))</f>
        <v/>
      </c>
      <c r="AH248" s="193" t="str">
        <f aca="false">IF(OR(TRIM($B248&amp;$C248)="",NOT(ISNUMBER($D248))),"",SUMIFS($V$3:$V$1001,$AJ$3:$AJ$1001,$AJ248,$D$3:$D$1001,"&lt;"&amp;$D248))</f>
        <v/>
      </c>
      <c r="AI248" s="193" t="str">
        <f aca="false">IF(TRIM($B248&amp;$C248)="","",SUMIFS($V$3:$V$1001,$AJ$3:$AJ$1001,$AJ248))</f>
        <v/>
      </c>
      <c r="AJ248" s="197" t="str">
        <f aca="false">IF(TRIM($B248&amp;$C248)="","",TRIM($B248)&amp;"｜"&amp;TRIM($C248))</f>
        <v/>
      </c>
      <c r="AK248" s="193" t="str">
        <f aca="false">IF(TRIM($B248&amp;$C248)="","",MIN(N($N248),N($P248)))</f>
        <v/>
      </c>
      <c r="AL248" s="198" t="str">
        <f aca="false">IF(ISNUMBER($D248),YEAR($D248),"")</f>
        <v/>
      </c>
      <c r="AM248" s="198" t="str">
        <f aca="false">IF(OR(TRIM($B248&amp;$C248)="",NOT(ISNUMBER($D248)),NOT(ISNUMBER($E248))),"",IF($E248&lt;$D248,"",IF(IF($AD248="半年付",2,IF($AD248="季度付",4,IF($AD248="月付",12,IF($AD248="半月付",24,1))))=1,1,MAX(1,ROUND(($E248-$D248+1)/365*IF($AD248="半年付",2,IF($AD248="季度付",4,IF($AD248="月付",12,IF($AD248="半月付",24,1)))),0)))))</f>
        <v/>
      </c>
      <c r="AN248" s="198" t="str">
        <f aca="true">IF($AM248="","",MIN($AM248,MAX(0,INT((TODAY()-付款宽限天数-$D248)/(($E248-$D248+1)/$AM248))+1)))</f>
        <v/>
      </c>
    </row>
    <row r="249" customFormat="false" ht="24" hidden="false" customHeight="false" outlineLevel="0" collapsed="false">
      <c r="F249" s="188" t="str">
        <f aca="true">IF(TRIM($B249&amp;$C249)="","",IF(OR(ISNUMBER(SEARCH("未",$A249)),ISNUMBER(SEARCH("送出",$A249)),AND(TRIM($A249)="",NOT(ISNUMBER($D249)),N($G249)=0)),"【合同未回】","")&amp;IF(NOT(ISNUMBER($E249)),IF(OR(ISNUMBER(SEARCH("未",$A249)),ISNUMBER(SEARCH("送出",$A249)),AND(TRIM($A249)="",NOT(ISNUMBER($D249)),N($G249)=0)),"","【未填合同期】"),IF($E249&lt;TODAY(),"【已到期】",IF($E249-TODAY()&lt;=提醒天数,"【即将到期，剩余"&amp;($E249-TODAY())&amp;"天】","【正常】")))&amp;IF(OR($AC249="安装免保",$AC249="技术免保",$AC249="质保期内"),"【"&amp;$AC249&amp;"】",""))</f>
        <v/>
      </c>
      <c r="J249" s="192" t="str">
        <f aca="false">IF(OR(N($G249)=0,N($H249)=0),"",ROUND(N($G249)*N($H249)*IF(N($I249)=0,1,N($I249)),2))</f>
        <v/>
      </c>
      <c r="L249" s="192" t="str">
        <f aca="false">IF(TRIM($B249&amp;$C249)="","",IF(AND(N($J249)=0,N($K249)=0),"",ROUND(N($J249)+N($K249),2)))</f>
        <v/>
      </c>
      <c r="R249" s="192"/>
      <c r="S249" s="193" t="str">
        <f aca="false">IF(TRIM($B249&amp;$C249)="","",IF(N($N249)=0,"",MAX(0,MIN(N($N249)-N($P249),N($V249)))))</f>
        <v/>
      </c>
      <c r="T249" s="193" t="str">
        <f aca="false">IF(TRIM($B249&amp;$C249)="","",IF(N($P249)&lt;=N($N249),"",N($P249)-N($N249)))</f>
        <v/>
      </c>
      <c r="U249" s="193" t="str">
        <f aca="false">IF(OR(TRIM($B249&amp;$C249)="",$V249=""),"",MAX(0,N($V249))-N($S249))</f>
        <v/>
      </c>
      <c r="V249" s="193" t="str">
        <f aca="false">IF(TRIM($B249&amp;$C249)="","",IF(AND(N($L249)=0,N($P249)+N($Q249)+N($R249)=0),"",ROUND(N($L249)-N($P249)-N($Q249)-N($R249),2)))</f>
        <v/>
      </c>
      <c r="W249" s="194" t="str">
        <f aca="false">IF(TRIM($B249&amp;$C249)="","",IF(N($L249)=0,IF((N($P249)+N($Q249)+N($R249))=0,"—未填单价","未填单价，已收 "&amp;TEXT((N($P249)+N($Q249)+N($R249)),"#,##0.00")),IF(N($V249)&gt;0.005,"欠 "&amp;TEXT(N($V249),"#,##0.00")&amp;IF(N($S249)&gt;0,"（开票未到账 "&amp;TEXT(N($S249),"#,##0.00")&amp;"）","")&amp;IF(N($U249)&gt;0,"（未开票 "&amp;TEXT(N($U249),"#,##0.00")&amp;"）",""),IF(N($V249)&lt;-0.005,"多收 "&amp;TEXT(-N($V249),"#,##0.00"),"✔ 已结清")))&amp;IF(N($T249)&gt;0,"｜到账未开票 "&amp;TEXT(N($T249),"#,##0.00")&amp;"，待补票","")&amp;IF(N($Q249)&gt;0,"｜收现 "&amp;TEXT(N($Q249),"#,##0.00"),"")&amp;IF(N($R249)&gt;0,"｜收款不开票 "&amp;TEXT(N($R249),"#,##0.00"),""))</f>
        <v/>
      </c>
      <c r="X249" s="195"/>
      <c r="AB249" s="192" t="str">
        <f aca="false">IF(OR(N($N249)=0,N($AA249)=0),"",ROUND(N($N249)/(1+N($AA249))*N($AA249),2))</f>
        <v/>
      </c>
      <c r="AC249" s="195"/>
      <c r="AD249" s="188"/>
      <c r="AE249" s="197" t="str">
        <f aca="false">IF($AM249="","",IF($AM249=1,IF($AN249&gt;=1,"一次性·已到收款期","一次性·未到期"),$AD249&amp;" 第"&amp;$AN249&amp;"/"&amp;$AM249&amp;"期"))</f>
        <v/>
      </c>
      <c r="AF249" s="193" t="str">
        <f aca="false">IF(OR($AM249="",N($L249)=0),"",ROUND(N($J249)*$AN249/$AM249,2)+N($K249))</f>
        <v/>
      </c>
      <c r="AG249" s="193" t="str">
        <f aca="false">IF($AF249="","",MAX(0,ROUND($AF249-(N($P249)+N($Q249)+N($R249)),2)))</f>
        <v/>
      </c>
      <c r="AH249" s="193" t="str">
        <f aca="false">IF(OR(TRIM($B249&amp;$C249)="",NOT(ISNUMBER($D249))),"",SUMIFS($V$3:$V$1001,$AJ$3:$AJ$1001,$AJ249,$D$3:$D$1001,"&lt;"&amp;$D249))</f>
        <v/>
      </c>
      <c r="AI249" s="193" t="str">
        <f aca="false">IF(TRIM($B249&amp;$C249)="","",SUMIFS($V$3:$V$1001,$AJ$3:$AJ$1001,$AJ249))</f>
        <v/>
      </c>
      <c r="AJ249" s="197" t="str">
        <f aca="false">IF(TRIM($B249&amp;$C249)="","",TRIM($B249)&amp;"｜"&amp;TRIM($C249))</f>
        <v/>
      </c>
      <c r="AK249" s="193" t="str">
        <f aca="false">IF(TRIM($B249&amp;$C249)="","",MIN(N($N249),N($P249)))</f>
        <v/>
      </c>
      <c r="AL249" s="198" t="str">
        <f aca="false">IF(ISNUMBER($D249),YEAR($D249),"")</f>
        <v/>
      </c>
      <c r="AM249" s="198" t="str">
        <f aca="false">IF(OR(TRIM($B249&amp;$C249)="",NOT(ISNUMBER($D249)),NOT(ISNUMBER($E249))),"",IF($E249&lt;$D249,"",IF(IF($AD249="半年付",2,IF($AD249="季度付",4,IF($AD249="月付",12,IF($AD249="半月付",24,1))))=1,1,MAX(1,ROUND(($E249-$D249+1)/365*IF($AD249="半年付",2,IF($AD249="季度付",4,IF($AD249="月付",12,IF($AD249="半月付",24,1)))),0)))))</f>
        <v/>
      </c>
      <c r="AN249" s="198" t="str">
        <f aca="true">IF($AM249="","",MIN($AM249,MAX(0,INT((TODAY()-付款宽限天数-$D249)/(($E249-$D249+1)/$AM249))+1)))</f>
        <v/>
      </c>
    </row>
    <row r="250" customFormat="false" ht="24" hidden="false" customHeight="false" outlineLevel="0" collapsed="false">
      <c r="F250" s="188" t="str">
        <f aca="true">IF(TRIM($B250&amp;$C250)="","",IF(OR(ISNUMBER(SEARCH("未",$A250)),ISNUMBER(SEARCH("送出",$A250)),AND(TRIM($A250)="",NOT(ISNUMBER($D250)),N($G250)=0)),"【合同未回】","")&amp;IF(NOT(ISNUMBER($E250)),IF(OR(ISNUMBER(SEARCH("未",$A250)),ISNUMBER(SEARCH("送出",$A250)),AND(TRIM($A250)="",NOT(ISNUMBER($D250)),N($G250)=0)),"","【未填合同期】"),IF($E250&lt;TODAY(),"【已到期】",IF($E250-TODAY()&lt;=提醒天数,"【即将到期，剩余"&amp;($E250-TODAY())&amp;"天】","【正常】")))&amp;IF(OR($AC250="安装免保",$AC250="技术免保",$AC250="质保期内"),"【"&amp;$AC250&amp;"】",""))</f>
        <v/>
      </c>
      <c r="J250" s="192" t="str">
        <f aca="false">IF(OR(N($G250)=0,N($H250)=0),"",ROUND(N($G250)*N($H250)*IF(N($I250)=0,1,N($I250)),2))</f>
        <v/>
      </c>
      <c r="L250" s="192" t="str">
        <f aca="false">IF(TRIM($B250&amp;$C250)="","",IF(AND(N($J250)=0,N($K250)=0),"",ROUND(N($J250)+N($K250),2)))</f>
        <v/>
      </c>
      <c r="R250" s="192"/>
      <c r="S250" s="193" t="str">
        <f aca="false">IF(TRIM($B250&amp;$C250)="","",IF(N($N250)=0,"",MAX(0,MIN(N($N250)-N($P250),N($V250)))))</f>
        <v/>
      </c>
      <c r="T250" s="193" t="str">
        <f aca="false">IF(TRIM($B250&amp;$C250)="","",IF(N($P250)&lt;=N($N250),"",N($P250)-N($N250)))</f>
        <v/>
      </c>
      <c r="U250" s="193" t="str">
        <f aca="false">IF(OR(TRIM($B250&amp;$C250)="",$V250=""),"",MAX(0,N($V250))-N($S250))</f>
        <v/>
      </c>
      <c r="V250" s="193" t="str">
        <f aca="false">IF(TRIM($B250&amp;$C250)="","",IF(AND(N($L250)=0,N($P250)+N($Q250)+N($R250)=0),"",ROUND(N($L250)-N($P250)-N($Q250)-N($R250),2)))</f>
        <v/>
      </c>
      <c r="W250" s="194" t="str">
        <f aca="false">IF(TRIM($B250&amp;$C250)="","",IF(N($L250)=0,IF((N($P250)+N($Q250)+N($R250))=0,"—未填单价","未填单价，已收 "&amp;TEXT((N($P250)+N($Q250)+N($R250)),"#,##0.00")),IF(N($V250)&gt;0.005,"欠 "&amp;TEXT(N($V250),"#,##0.00")&amp;IF(N($S250)&gt;0,"（开票未到账 "&amp;TEXT(N($S250),"#,##0.00")&amp;"）","")&amp;IF(N($U250)&gt;0,"（未开票 "&amp;TEXT(N($U250),"#,##0.00")&amp;"）",""),IF(N($V250)&lt;-0.005,"多收 "&amp;TEXT(-N($V250),"#,##0.00"),"✔ 已结清")))&amp;IF(N($T250)&gt;0,"｜到账未开票 "&amp;TEXT(N($T250),"#,##0.00")&amp;"，待补票","")&amp;IF(N($Q250)&gt;0,"｜收现 "&amp;TEXT(N($Q250),"#,##0.00"),"")&amp;IF(N($R250)&gt;0,"｜收款不开票 "&amp;TEXT(N($R250),"#,##0.00"),""))</f>
        <v/>
      </c>
      <c r="X250" s="195"/>
      <c r="AB250" s="192" t="str">
        <f aca="false">IF(OR(N($N250)=0,N($AA250)=0),"",ROUND(N($N250)/(1+N($AA250))*N($AA250),2))</f>
        <v/>
      </c>
      <c r="AC250" s="195"/>
      <c r="AD250" s="188"/>
      <c r="AE250" s="197" t="str">
        <f aca="false">IF($AM250="","",IF($AM250=1,IF($AN250&gt;=1,"一次性·已到收款期","一次性·未到期"),$AD250&amp;" 第"&amp;$AN250&amp;"/"&amp;$AM250&amp;"期"))</f>
        <v/>
      </c>
      <c r="AF250" s="193" t="str">
        <f aca="false">IF(OR($AM250="",N($L250)=0),"",ROUND(N($J250)*$AN250/$AM250,2)+N($K250))</f>
        <v/>
      </c>
      <c r="AG250" s="193" t="str">
        <f aca="false">IF($AF250="","",MAX(0,ROUND($AF250-(N($P250)+N($Q250)+N($R250)),2)))</f>
        <v/>
      </c>
      <c r="AH250" s="193" t="str">
        <f aca="false">IF(OR(TRIM($B250&amp;$C250)="",NOT(ISNUMBER($D250))),"",SUMIFS($V$3:$V$1001,$AJ$3:$AJ$1001,$AJ250,$D$3:$D$1001,"&lt;"&amp;$D250))</f>
        <v/>
      </c>
      <c r="AI250" s="193" t="str">
        <f aca="false">IF(TRIM($B250&amp;$C250)="","",SUMIFS($V$3:$V$1001,$AJ$3:$AJ$1001,$AJ250))</f>
        <v/>
      </c>
      <c r="AJ250" s="197" t="str">
        <f aca="false">IF(TRIM($B250&amp;$C250)="","",TRIM($B250)&amp;"｜"&amp;TRIM($C250))</f>
        <v/>
      </c>
      <c r="AK250" s="193" t="str">
        <f aca="false">IF(TRIM($B250&amp;$C250)="","",MIN(N($N250),N($P250)))</f>
        <v/>
      </c>
      <c r="AL250" s="198" t="str">
        <f aca="false">IF(ISNUMBER($D250),YEAR($D250),"")</f>
        <v/>
      </c>
      <c r="AM250" s="198" t="str">
        <f aca="false">IF(OR(TRIM($B250&amp;$C250)="",NOT(ISNUMBER($D250)),NOT(ISNUMBER($E250))),"",IF($E250&lt;$D250,"",IF(IF($AD250="半年付",2,IF($AD250="季度付",4,IF($AD250="月付",12,IF($AD250="半月付",24,1))))=1,1,MAX(1,ROUND(($E250-$D250+1)/365*IF($AD250="半年付",2,IF($AD250="季度付",4,IF($AD250="月付",12,IF($AD250="半月付",24,1)))),0)))))</f>
        <v/>
      </c>
      <c r="AN250" s="198" t="str">
        <f aca="true">IF($AM250="","",MIN($AM250,MAX(0,INT((TODAY()-付款宽限天数-$D250)/(($E250-$D250+1)/$AM250))+1)))</f>
        <v/>
      </c>
    </row>
    <row r="251" customFormat="false" ht="24" hidden="false" customHeight="false" outlineLevel="0" collapsed="false">
      <c r="F251" s="188" t="str">
        <f aca="true">IF(TRIM($B251&amp;$C251)="","",IF(OR(ISNUMBER(SEARCH("未",$A251)),ISNUMBER(SEARCH("送出",$A251)),AND(TRIM($A251)="",NOT(ISNUMBER($D251)),N($G251)=0)),"【合同未回】","")&amp;IF(NOT(ISNUMBER($E251)),IF(OR(ISNUMBER(SEARCH("未",$A251)),ISNUMBER(SEARCH("送出",$A251)),AND(TRIM($A251)="",NOT(ISNUMBER($D251)),N($G251)=0)),"","【未填合同期】"),IF($E251&lt;TODAY(),"【已到期】",IF($E251-TODAY()&lt;=提醒天数,"【即将到期，剩余"&amp;($E251-TODAY())&amp;"天】","【正常】")))&amp;IF(OR($AC251="安装免保",$AC251="技术免保",$AC251="质保期内"),"【"&amp;$AC251&amp;"】",""))</f>
        <v/>
      </c>
      <c r="J251" s="192" t="str">
        <f aca="false">IF(OR(N($G251)=0,N($H251)=0),"",ROUND(N($G251)*N($H251)*IF(N($I251)=0,1,N($I251)),2))</f>
        <v/>
      </c>
      <c r="L251" s="192" t="str">
        <f aca="false">IF(TRIM($B251&amp;$C251)="","",IF(AND(N($J251)=0,N($K251)=0),"",ROUND(N($J251)+N($K251),2)))</f>
        <v/>
      </c>
      <c r="R251" s="192"/>
      <c r="S251" s="193" t="str">
        <f aca="false">IF(TRIM($B251&amp;$C251)="","",IF(N($N251)=0,"",MAX(0,MIN(N($N251)-N($P251),N($V251)))))</f>
        <v/>
      </c>
      <c r="T251" s="193" t="str">
        <f aca="false">IF(TRIM($B251&amp;$C251)="","",IF(N($P251)&lt;=N($N251),"",N($P251)-N($N251)))</f>
        <v/>
      </c>
      <c r="U251" s="193" t="str">
        <f aca="false">IF(OR(TRIM($B251&amp;$C251)="",$V251=""),"",MAX(0,N($V251))-N($S251))</f>
        <v/>
      </c>
      <c r="V251" s="193" t="str">
        <f aca="false">IF(TRIM($B251&amp;$C251)="","",IF(AND(N($L251)=0,N($P251)+N($Q251)+N($R251)=0),"",ROUND(N($L251)-N($P251)-N($Q251)-N($R251),2)))</f>
        <v/>
      </c>
      <c r="W251" s="194" t="str">
        <f aca="false">IF(TRIM($B251&amp;$C251)="","",IF(N($L251)=0,IF((N($P251)+N($Q251)+N($R251))=0,"—未填单价","未填单价，已收 "&amp;TEXT((N($P251)+N($Q251)+N($R251)),"#,##0.00")),IF(N($V251)&gt;0.005,"欠 "&amp;TEXT(N($V251),"#,##0.00")&amp;IF(N($S251)&gt;0,"（开票未到账 "&amp;TEXT(N($S251),"#,##0.00")&amp;"）","")&amp;IF(N($U251)&gt;0,"（未开票 "&amp;TEXT(N($U251),"#,##0.00")&amp;"）",""),IF(N($V251)&lt;-0.005,"多收 "&amp;TEXT(-N($V251),"#,##0.00"),"✔ 已结清")))&amp;IF(N($T251)&gt;0,"｜到账未开票 "&amp;TEXT(N($T251),"#,##0.00")&amp;"，待补票","")&amp;IF(N($Q251)&gt;0,"｜收现 "&amp;TEXT(N($Q251),"#,##0.00"),"")&amp;IF(N($R251)&gt;0,"｜收款不开票 "&amp;TEXT(N($R251),"#,##0.00"),""))</f>
        <v/>
      </c>
      <c r="X251" s="195"/>
      <c r="AB251" s="192" t="str">
        <f aca="false">IF(OR(N($N251)=0,N($AA251)=0),"",ROUND(N($N251)/(1+N($AA251))*N($AA251),2))</f>
        <v/>
      </c>
      <c r="AC251" s="195"/>
      <c r="AD251" s="188"/>
      <c r="AE251" s="197" t="str">
        <f aca="false">IF($AM251="","",IF($AM251=1,IF($AN251&gt;=1,"一次性·已到收款期","一次性·未到期"),$AD251&amp;" 第"&amp;$AN251&amp;"/"&amp;$AM251&amp;"期"))</f>
        <v/>
      </c>
      <c r="AF251" s="193" t="str">
        <f aca="false">IF(OR($AM251="",N($L251)=0),"",ROUND(N($J251)*$AN251/$AM251,2)+N($K251))</f>
        <v/>
      </c>
      <c r="AG251" s="193" t="str">
        <f aca="false">IF($AF251="","",MAX(0,ROUND($AF251-(N($P251)+N($Q251)+N($R251)),2)))</f>
        <v/>
      </c>
      <c r="AH251" s="193" t="str">
        <f aca="false">IF(OR(TRIM($B251&amp;$C251)="",NOT(ISNUMBER($D251))),"",SUMIFS($V$3:$V$1001,$AJ$3:$AJ$1001,$AJ251,$D$3:$D$1001,"&lt;"&amp;$D251))</f>
        <v/>
      </c>
      <c r="AI251" s="193" t="str">
        <f aca="false">IF(TRIM($B251&amp;$C251)="","",SUMIFS($V$3:$V$1001,$AJ$3:$AJ$1001,$AJ251))</f>
        <v/>
      </c>
      <c r="AJ251" s="197" t="str">
        <f aca="false">IF(TRIM($B251&amp;$C251)="","",TRIM($B251)&amp;"｜"&amp;TRIM($C251))</f>
        <v/>
      </c>
      <c r="AK251" s="193" t="str">
        <f aca="false">IF(TRIM($B251&amp;$C251)="","",MIN(N($N251),N($P251)))</f>
        <v/>
      </c>
      <c r="AL251" s="198" t="str">
        <f aca="false">IF(ISNUMBER($D251),YEAR($D251),"")</f>
        <v/>
      </c>
      <c r="AM251" s="198" t="str">
        <f aca="false">IF(OR(TRIM($B251&amp;$C251)="",NOT(ISNUMBER($D251)),NOT(ISNUMBER($E251))),"",IF($E251&lt;$D251,"",IF(IF($AD251="半年付",2,IF($AD251="季度付",4,IF($AD251="月付",12,IF($AD251="半月付",24,1))))=1,1,MAX(1,ROUND(($E251-$D251+1)/365*IF($AD251="半年付",2,IF($AD251="季度付",4,IF($AD251="月付",12,IF($AD251="半月付",24,1)))),0)))))</f>
        <v/>
      </c>
      <c r="AN251" s="198" t="str">
        <f aca="true">IF($AM251="","",MIN($AM251,MAX(0,INT((TODAY()-付款宽限天数-$D251)/(($E251-$D251+1)/$AM251))+1)))</f>
        <v/>
      </c>
    </row>
    <row r="252" customFormat="false" ht="24" hidden="false" customHeight="false" outlineLevel="0" collapsed="false">
      <c r="F252" s="188" t="str">
        <f aca="true">IF(TRIM($B252&amp;$C252)="","",IF(OR(ISNUMBER(SEARCH("未",$A252)),ISNUMBER(SEARCH("送出",$A252)),AND(TRIM($A252)="",NOT(ISNUMBER($D252)),N($G252)=0)),"【合同未回】","")&amp;IF(NOT(ISNUMBER($E252)),IF(OR(ISNUMBER(SEARCH("未",$A252)),ISNUMBER(SEARCH("送出",$A252)),AND(TRIM($A252)="",NOT(ISNUMBER($D252)),N($G252)=0)),"","【未填合同期】"),IF($E252&lt;TODAY(),"【已到期】",IF($E252-TODAY()&lt;=提醒天数,"【即将到期，剩余"&amp;($E252-TODAY())&amp;"天】","【正常】")))&amp;IF(OR($AC252="安装免保",$AC252="技术免保",$AC252="质保期内"),"【"&amp;$AC252&amp;"】",""))</f>
        <v/>
      </c>
      <c r="J252" s="192" t="str">
        <f aca="false">IF(OR(N($G252)=0,N($H252)=0),"",ROUND(N($G252)*N($H252)*IF(N($I252)=0,1,N($I252)),2))</f>
        <v/>
      </c>
      <c r="L252" s="192" t="str">
        <f aca="false">IF(TRIM($B252&amp;$C252)="","",IF(AND(N($J252)=0,N($K252)=0),"",ROUND(N($J252)+N($K252),2)))</f>
        <v/>
      </c>
      <c r="R252" s="192"/>
      <c r="S252" s="193" t="str">
        <f aca="false">IF(TRIM($B252&amp;$C252)="","",IF(N($N252)=0,"",MAX(0,MIN(N($N252)-N($P252),N($V252)))))</f>
        <v/>
      </c>
      <c r="T252" s="193" t="str">
        <f aca="false">IF(TRIM($B252&amp;$C252)="","",IF(N($P252)&lt;=N($N252),"",N($P252)-N($N252)))</f>
        <v/>
      </c>
      <c r="U252" s="193" t="str">
        <f aca="false">IF(OR(TRIM($B252&amp;$C252)="",$V252=""),"",MAX(0,N($V252))-N($S252))</f>
        <v/>
      </c>
      <c r="V252" s="193" t="str">
        <f aca="false">IF(TRIM($B252&amp;$C252)="","",IF(AND(N($L252)=0,N($P252)+N($Q252)+N($R252)=0),"",ROUND(N($L252)-N($P252)-N($Q252)-N($R252),2)))</f>
        <v/>
      </c>
      <c r="W252" s="194" t="str">
        <f aca="false">IF(TRIM($B252&amp;$C252)="","",IF(N($L252)=0,IF((N($P252)+N($Q252)+N($R252))=0,"—未填单价","未填单价，已收 "&amp;TEXT((N($P252)+N($Q252)+N($R252)),"#,##0.00")),IF(N($V252)&gt;0.005,"欠 "&amp;TEXT(N($V252),"#,##0.00")&amp;IF(N($S252)&gt;0,"（开票未到账 "&amp;TEXT(N($S252),"#,##0.00")&amp;"）","")&amp;IF(N($U252)&gt;0,"（未开票 "&amp;TEXT(N($U252),"#,##0.00")&amp;"）",""),IF(N($V252)&lt;-0.005,"多收 "&amp;TEXT(-N($V252),"#,##0.00"),"✔ 已结清")))&amp;IF(N($T252)&gt;0,"｜到账未开票 "&amp;TEXT(N($T252),"#,##0.00")&amp;"，待补票","")&amp;IF(N($Q252)&gt;0,"｜收现 "&amp;TEXT(N($Q252),"#,##0.00"),"")&amp;IF(N($R252)&gt;0,"｜收款不开票 "&amp;TEXT(N($R252),"#,##0.00"),""))</f>
        <v/>
      </c>
      <c r="X252" s="195"/>
      <c r="AB252" s="192" t="str">
        <f aca="false">IF(OR(N($N252)=0,N($AA252)=0),"",ROUND(N($N252)/(1+N($AA252))*N($AA252),2))</f>
        <v/>
      </c>
      <c r="AC252" s="195"/>
      <c r="AD252" s="188"/>
      <c r="AE252" s="197" t="str">
        <f aca="false">IF($AM252="","",IF($AM252=1,IF($AN252&gt;=1,"一次性·已到收款期","一次性·未到期"),$AD252&amp;" 第"&amp;$AN252&amp;"/"&amp;$AM252&amp;"期"))</f>
        <v/>
      </c>
      <c r="AF252" s="193" t="str">
        <f aca="false">IF(OR($AM252="",N($L252)=0),"",ROUND(N($J252)*$AN252/$AM252,2)+N($K252))</f>
        <v/>
      </c>
      <c r="AG252" s="193" t="str">
        <f aca="false">IF($AF252="","",MAX(0,ROUND($AF252-(N($P252)+N($Q252)+N($R252)),2)))</f>
        <v/>
      </c>
      <c r="AH252" s="193" t="str">
        <f aca="false">IF(OR(TRIM($B252&amp;$C252)="",NOT(ISNUMBER($D252))),"",SUMIFS($V$3:$V$1001,$AJ$3:$AJ$1001,$AJ252,$D$3:$D$1001,"&lt;"&amp;$D252))</f>
        <v/>
      </c>
      <c r="AI252" s="193" t="str">
        <f aca="false">IF(TRIM($B252&amp;$C252)="","",SUMIFS($V$3:$V$1001,$AJ$3:$AJ$1001,$AJ252))</f>
        <v/>
      </c>
      <c r="AJ252" s="197" t="str">
        <f aca="false">IF(TRIM($B252&amp;$C252)="","",TRIM($B252)&amp;"｜"&amp;TRIM($C252))</f>
        <v/>
      </c>
      <c r="AK252" s="193" t="str">
        <f aca="false">IF(TRIM($B252&amp;$C252)="","",MIN(N($N252),N($P252)))</f>
        <v/>
      </c>
      <c r="AL252" s="198" t="str">
        <f aca="false">IF(ISNUMBER($D252),YEAR($D252),"")</f>
        <v/>
      </c>
      <c r="AM252" s="198" t="str">
        <f aca="false">IF(OR(TRIM($B252&amp;$C252)="",NOT(ISNUMBER($D252)),NOT(ISNUMBER($E252))),"",IF($E252&lt;$D252,"",IF(IF($AD252="半年付",2,IF($AD252="季度付",4,IF($AD252="月付",12,IF($AD252="半月付",24,1))))=1,1,MAX(1,ROUND(($E252-$D252+1)/365*IF($AD252="半年付",2,IF($AD252="季度付",4,IF($AD252="月付",12,IF($AD252="半月付",24,1)))),0)))))</f>
        <v/>
      </c>
      <c r="AN252" s="198" t="str">
        <f aca="true">IF($AM252="","",MIN($AM252,MAX(0,INT((TODAY()-付款宽限天数-$D252)/(($E252-$D252+1)/$AM252))+1)))</f>
        <v/>
      </c>
    </row>
    <row r="253" customFormat="false" ht="24" hidden="false" customHeight="false" outlineLevel="0" collapsed="false">
      <c r="F253" s="188" t="str">
        <f aca="true">IF(TRIM($B253&amp;$C253)="","",IF(OR(ISNUMBER(SEARCH("未",$A253)),ISNUMBER(SEARCH("送出",$A253)),AND(TRIM($A253)="",NOT(ISNUMBER($D253)),N($G253)=0)),"【合同未回】","")&amp;IF(NOT(ISNUMBER($E253)),IF(OR(ISNUMBER(SEARCH("未",$A253)),ISNUMBER(SEARCH("送出",$A253)),AND(TRIM($A253)="",NOT(ISNUMBER($D253)),N($G253)=0)),"","【未填合同期】"),IF($E253&lt;TODAY(),"【已到期】",IF($E253-TODAY()&lt;=提醒天数,"【即将到期，剩余"&amp;($E253-TODAY())&amp;"天】","【正常】")))&amp;IF(OR($AC253="安装免保",$AC253="技术免保",$AC253="质保期内"),"【"&amp;$AC253&amp;"】",""))</f>
        <v/>
      </c>
      <c r="J253" s="192" t="str">
        <f aca="false">IF(OR(N($G253)=0,N($H253)=0),"",ROUND(N($G253)*N($H253)*IF(N($I253)=0,1,N($I253)),2))</f>
        <v/>
      </c>
      <c r="L253" s="192" t="str">
        <f aca="false">IF(TRIM($B253&amp;$C253)="","",IF(AND(N($J253)=0,N($K253)=0),"",ROUND(N($J253)+N($K253),2)))</f>
        <v/>
      </c>
      <c r="R253" s="192"/>
      <c r="S253" s="193" t="str">
        <f aca="false">IF(TRIM($B253&amp;$C253)="","",IF(N($N253)=0,"",MAX(0,MIN(N($N253)-N($P253),N($V253)))))</f>
        <v/>
      </c>
      <c r="T253" s="193" t="str">
        <f aca="false">IF(TRIM($B253&amp;$C253)="","",IF(N($P253)&lt;=N($N253),"",N($P253)-N($N253)))</f>
        <v/>
      </c>
      <c r="U253" s="193" t="str">
        <f aca="false">IF(OR(TRIM($B253&amp;$C253)="",$V253=""),"",MAX(0,N($V253))-N($S253))</f>
        <v/>
      </c>
      <c r="V253" s="193" t="str">
        <f aca="false">IF(TRIM($B253&amp;$C253)="","",IF(AND(N($L253)=0,N($P253)+N($Q253)+N($R253)=0),"",ROUND(N($L253)-N($P253)-N($Q253)-N($R253),2)))</f>
        <v/>
      </c>
      <c r="W253" s="194" t="str">
        <f aca="false">IF(TRIM($B253&amp;$C253)="","",IF(N($L253)=0,IF((N($P253)+N($Q253)+N($R253))=0,"—未填单价","未填单价，已收 "&amp;TEXT((N($P253)+N($Q253)+N($R253)),"#,##0.00")),IF(N($V253)&gt;0.005,"欠 "&amp;TEXT(N($V253),"#,##0.00")&amp;IF(N($S253)&gt;0,"（开票未到账 "&amp;TEXT(N($S253),"#,##0.00")&amp;"）","")&amp;IF(N($U253)&gt;0,"（未开票 "&amp;TEXT(N($U253),"#,##0.00")&amp;"）",""),IF(N($V253)&lt;-0.005,"多收 "&amp;TEXT(-N($V253),"#,##0.00"),"✔ 已结清")))&amp;IF(N($T253)&gt;0,"｜到账未开票 "&amp;TEXT(N($T253),"#,##0.00")&amp;"，待补票","")&amp;IF(N($Q253)&gt;0,"｜收现 "&amp;TEXT(N($Q253),"#,##0.00"),"")&amp;IF(N($R253)&gt;0,"｜收款不开票 "&amp;TEXT(N($R253),"#,##0.00"),""))</f>
        <v/>
      </c>
      <c r="X253" s="195"/>
      <c r="AB253" s="192" t="str">
        <f aca="false">IF(OR(N($N253)=0,N($AA253)=0),"",ROUND(N($N253)/(1+N($AA253))*N($AA253),2))</f>
        <v/>
      </c>
      <c r="AC253" s="195"/>
      <c r="AD253" s="188"/>
      <c r="AE253" s="197" t="str">
        <f aca="false">IF($AM253="","",IF($AM253=1,IF($AN253&gt;=1,"一次性·已到收款期","一次性·未到期"),$AD253&amp;" 第"&amp;$AN253&amp;"/"&amp;$AM253&amp;"期"))</f>
        <v/>
      </c>
      <c r="AF253" s="193" t="str">
        <f aca="false">IF(OR($AM253="",N($L253)=0),"",ROUND(N($J253)*$AN253/$AM253,2)+N($K253))</f>
        <v/>
      </c>
      <c r="AG253" s="193" t="str">
        <f aca="false">IF($AF253="","",MAX(0,ROUND($AF253-(N($P253)+N($Q253)+N($R253)),2)))</f>
        <v/>
      </c>
      <c r="AH253" s="193" t="str">
        <f aca="false">IF(OR(TRIM($B253&amp;$C253)="",NOT(ISNUMBER($D253))),"",SUMIFS($V$3:$V$1001,$AJ$3:$AJ$1001,$AJ253,$D$3:$D$1001,"&lt;"&amp;$D253))</f>
        <v/>
      </c>
      <c r="AI253" s="193" t="str">
        <f aca="false">IF(TRIM($B253&amp;$C253)="","",SUMIFS($V$3:$V$1001,$AJ$3:$AJ$1001,$AJ253))</f>
        <v/>
      </c>
      <c r="AJ253" s="197" t="str">
        <f aca="false">IF(TRIM($B253&amp;$C253)="","",TRIM($B253)&amp;"｜"&amp;TRIM($C253))</f>
        <v/>
      </c>
      <c r="AK253" s="193" t="str">
        <f aca="false">IF(TRIM($B253&amp;$C253)="","",MIN(N($N253),N($P253)))</f>
        <v/>
      </c>
      <c r="AL253" s="198" t="str">
        <f aca="false">IF(ISNUMBER($D253),YEAR($D253),"")</f>
        <v/>
      </c>
      <c r="AM253" s="198" t="str">
        <f aca="false">IF(OR(TRIM($B253&amp;$C253)="",NOT(ISNUMBER($D253)),NOT(ISNUMBER($E253))),"",IF($E253&lt;$D253,"",IF(IF($AD253="半年付",2,IF($AD253="季度付",4,IF($AD253="月付",12,IF($AD253="半月付",24,1))))=1,1,MAX(1,ROUND(($E253-$D253+1)/365*IF($AD253="半年付",2,IF($AD253="季度付",4,IF($AD253="月付",12,IF($AD253="半月付",24,1)))),0)))))</f>
        <v/>
      </c>
      <c r="AN253" s="198" t="str">
        <f aca="true">IF($AM253="","",MIN($AM253,MAX(0,INT((TODAY()-付款宽限天数-$D253)/(($E253-$D253+1)/$AM253))+1)))</f>
        <v/>
      </c>
    </row>
    <row r="254" customFormat="false" ht="24" hidden="false" customHeight="false" outlineLevel="0" collapsed="false">
      <c r="F254" s="188" t="str">
        <f aca="true">IF(TRIM($B254&amp;$C254)="","",IF(OR(ISNUMBER(SEARCH("未",$A254)),ISNUMBER(SEARCH("送出",$A254)),AND(TRIM($A254)="",NOT(ISNUMBER($D254)),N($G254)=0)),"【合同未回】","")&amp;IF(NOT(ISNUMBER($E254)),IF(OR(ISNUMBER(SEARCH("未",$A254)),ISNUMBER(SEARCH("送出",$A254)),AND(TRIM($A254)="",NOT(ISNUMBER($D254)),N($G254)=0)),"","【未填合同期】"),IF($E254&lt;TODAY(),"【已到期】",IF($E254-TODAY()&lt;=提醒天数,"【即将到期，剩余"&amp;($E254-TODAY())&amp;"天】","【正常】")))&amp;IF(OR($AC254="安装免保",$AC254="技术免保",$AC254="质保期内"),"【"&amp;$AC254&amp;"】",""))</f>
        <v/>
      </c>
      <c r="J254" s="192" t="str">
        <f aca="false">IF(OR(N($G254)=0,N($H254)=0),"",ROUND(N($G254)*N($H254)*IF(N($I254)=0,1,N($I254)),2))</f>
        <v/>
      </c>
      <c r="L254" s="192" t="str">
        <f aca="false">IF(TRIM($B254&amp;$C254)="","",IF(AND(N($J254)=0,N($K254)=0),"",ROUND(N($J254)+N($K254),2)))</f>
        <v/>
      </c>
      <c r="R254" s="192"/>
      <c r="S254" s="193" t="str">
        <f aca="false">IF(TRIM($B254&amp;$C254)="","",IF(N($N254)=0,"",MAX(0,MIN(N($N254)-N($P254),N($V254)))))</f>
        <v/>
      </c>
      <c r="T254" s="193" t="str">
        <f aca="false">IF(TRIM($B254&amp;$C254)="","",IF(N($P254)&lt;=N($N254),"",N($P254)-N($N254)))</f>
        <v/>
      </c>
      <c r="U254" s="193" t="str">
        <f aca="false">IF(OR(TRIM($B254&amp;$C254)="",$V254=""),"",MAX(0,N($V254))-N($S254))</f>
        <v/>
      </c>
      <c r="V254" s="193" t="str">
        <f aca="false">IF(TRIM($B254&amp;$C254)="","",IF(AND(N($L254)=0,N($P254)+N($Q254)+N($R254)=0),"",ROUND(N($L254)-N($P254)-N($Q254)-N($R254),2)))</f>
        <v/>
      </c>
      <c r="W254" s="194" t="str">
        <f aca="false">IF(TRIM($B254&amp;$C254)="","",IF(N($L254)=0,IF((N($P254)+N($Q254)+N($R254))=0,"—未填单价","未填单价，已收 "&amp;TEXT((N($P254)+N($Q254)+N($R254)),"#,##0.00")),IF(N($V254)&gt;0.005,"欠 "&amp;TEXT(N($V254),"#,##0.00")&amp;IF(N($S254)&gt;0,"（开票未到账 "&amp;TEXT(N($S254),"#,##0.00")&amp;"）","")&amp;IF(N($U254)&gt;0,"（未开票 "&amp;TEXT(N($U254),"#,##0.00")&amp;"）",""),IF(N($V254)&lt;-0.005,"多收 "&amp;TEXT(-N($V254),"#,##0.00"),"✔ 已结清")))&amp;IF(N($T254)&gt;0,"｜到账未开票 "&amp;TEXT(N($T254),"#,##0.00")&amp;"，待补票","")&amp;IF(N($Q254)&gt;0,"｜收现 "&amp;TEXT(N($Q254),"#,##0.00"),"")&amp;IF(N($R254)&gt;0,"｜收款不开票 "&amp;TEXT(N($R254),"#,##0.00"),""))</f>
        <v/>
      </c>
      <c r="X254" s="195"/>
      <c r="AB254" s="192" t="str">
        <f aca="false">IF(OR(N($N254)=0,N($AA254)=0),"",ROUND(N($N254)/(1+N($AA254))*N($AA254),2))</f>
        <v/>
      </c>
      <c r="AC254" s="195"/>
      <c r="AD254" s="188"/>
      <c r="AE254" s="197" t="str">
        <f aca="false">IF($AM254="","",IF($AM254=1,IF($AN254&gt;=1,"一次性·已到收款期","一次性·未到期"),$AD254&amp;" 第"&amp;$AN254&amp;"/"&amp;$AM254&amp;"期"))</f>
        <v/>
      </c>
      <c r="AF254" s="193" t="str">
        <f aca="false">IF(OR($AM254="",N($L254)=0),"",ROUND(N($J254)*$AN254/$AM254,2)+N($K254))</f>
        <v/>
      </c>
      <c r="AG254" s="193" t="str">
        <f aca="false">IF($AF254="","",MAX(0,ROUND($AF254-(N($P254)+N($Q254)+N($R254)),2)))</f>
        <v/>
      </c>
      <c r="AH254" s="193" t="str">
        <f aca="false">IF(OR(TRIM($B254&amp;$C254)="",NOT(ISNUMBER($D254))),"",SUMIFS($V$3:$V$1001,$AJ$3:$AJ$1001,$AJ254,$D$3:$D$1001,"&lt;"&amp;$D254))</f>
        <v/>
      </c>
      <c r="AI254" s="193" t="str">
        <f aca="false">IF(TRIM($B254&amp;$C254)="","",SUMIFS($V$3:$V$1001,$AJ$3:$AJ$1001,$AJ254))</f>
        <v/>
      </c>
      <c r="AJ254" s="197" t="str">
        <f aca="false">IF(TRIM($B254&amp;$C254)="","",TRIM($B254)&amp;"｜"&amp;TRIM($C254))</f>
        <v/>
      </c>
      <c r="AK254" s="193" t="str">
        <f aca="false">IF(TRIM($B254&amp;$C254)="","",MIN(N($N254),N($P254)))</f>
        <v/>
      </c>
      <c r="AL254" s="198" t="str">
        <f aca="false">IF(ISNUMBER($D254),YEAR($D254),"")</f>
        <v/>
      </c>
      <c r="AM254" s="198" t="str">
        <f aca="false">IF(OR(TRIM($B254&amp;$C254)="",NOT(ISNUMBER($D254)),NOT(ISNUMBER($E254))),"",IF($E254&lt;$D254,"",IF(IF($AD254="半年付",2,IF($AD254="季度付",4,IF($AD254="月付",12,IF($AD254="半月付",24,1))))=1,1,MAX(1,ROUND(($E254-$D254+1)/365*IF($AD254="半年付",2,IF($AD254="季度付",4,IF($AD254="月付",12,IF($AD254="半月付",24,1)))),0)))))</f>
        <v/>
      </c>
      <c r="AN254" s="198" t="str">
        <f aca="true">IF($AM254="","",MIN($AM254,MAX(0,INT((TODAY()-付款宽限天数-$D254)/(($E254-$D254+1)/$AM254))+1)))</f>
        <v/>
      </c>
    </row>
    <row r="255" customFormat="false" ht="24" hidden="false" customHeight="false" outlineLevel="0" collapsed="false">
      <c r="F255" s="188" t="str">
        <f aca="true">IF(TRIM($B255&amp;$C255)="","",IF(OR(ISNUMBER(SEARCH("未",$A255)),ISNUMBER(SEARCH("送出",$A255)),AND(TRIM($A255)="",NOT(ISNUMBER($D255)),N($G255)=0)),"【合同未回】","")&amp;IF(NOT(ISNUMBER($E255)),IF(OR(ISNUMBER(SEARCH("未",$A255)),ISNUMBER(SEARCH("送出",$A255)),AND(TRIM($A255)="",NOT(ISNUMBER($D255)),N($G255)=0)),"","【未填合同期】"),IF($E255&lt;TODAY(),"【已到期】",IF($E255-TODAY()&lt;=提醒天数,"【即将到期，剩余"&amp;($E255-TODAY())&amp;"天】","【正常】")))&amp;IF(OR($AC255="安装免保",$AC255="技术免保",$AC255="质保期内"),"【"&amp;$AC255&amp;"】",""))</f>
        <v/>
      </c>
      <c r="J255" s="192" t="str">
        <f aca="false">IF(OR(N($G255)=0,N($H255)=0),"",ROUND(N($G255)*N($H255)*IF(N($I255)=0,1,N($I255)),2))</f>
        <v/>
      </c>
      <c r="L255" s="192" t="str">
        <f aca="false">IF(TRIM($B255&amp;$C255)="","",IF(AND(N($J255)=0,N($K255)=0),"",ROUND(N($J255)+N($K255),2)))</f>
        <v/>
      </c>
      <c r="R255" s="192"/>
      <c r="S255" s="193" t="str">
        <f aca="false">IF(TRIM($B255&amp;$C255)="","",IF(N($N255)=0,"",MAX(0,MIN(N($N255)-N($P255),N($V255)))))</f>
        <v/>
      </c>
      <c r="T255" s="193" t="str">
        <f aca="false">IF(TRIM($B255&amp;$C255)="","",IF(N($P255)&lt;=N($N255),"",N($P255)-N($N255)))</f>
        <v/>
      </c>
      <c r="U255" s="193" t="str">
        <f aca="false">IF(OR(TRIM($B255&amp;$C255)="",$V255=""),"",MAX(0,N($V255))-N($S255))</f>
        <v/>
      </c>
      <c r="V255" s="193" t="str">
        <f aca="false">IF(TRIM($B255&amp;$C255)="","",IF(AND(N($L255)=0,N($P255)+N($Q255)+N($R255)=0),"",ROUND(N($L255)-N($P255)-N($Q255)-N($R255),2)))</f>
        <v/>
      </c>
      <c r="W255" s="194" t="str">
        <f aca="false">IF(TRIM($B255&amp;$C255)="","",IF(N($L255)=0,IF((N($P255)+N($Q255)+N($R255))=0,"—未填单价","未填单价，已收 "&amp;TEXT((N($P255)+N($Q255)+N($R255)),"#,##0.00")),IF(N($V255)&gt;0.005,"欠 "&amp;TEXT(N($V255),"#,##0.00")&amp;IF(N($S255)&gt;0,"（开票未到账 "&amp;TEXT(N($S255),"#,##0.00")&amp;"）","")&amp;IF(N($U255)&gt;0,"（未开票 "&amp;TEXT(N($U255),"#,##0.00")&amp;"）",""),IF(N($V255)&lt;-0.005,"多收 "&amp;TEXT(-N($V255),"#,##0.00"),"✔ 已结清")))&amp;IF(N($T255)&gt;0,"｜到账未开票 "&amp;TEXT(N($T255),"#,##0.00")&amp;"，待补票","")&amp;IF(N($Q255)&gt;0,"｜收现 "&amp;TEXT(N($Q255),"#,##0.00"),"")&amp;IF(N($R255)&gt;0,"｜收款不开票 "&amp;TEXT(N($R255),"#,##0.00"),""))</f>
        <v/>
      </c>
      <c r="X255" s="195"/>
      <c r="AB255" s="192" t="str">
        <f aca="false">IF(OR(N($N255)=0,N($AA255)=0),"",ROUND(N($N255)/(1+N($AA255))*N($AA255),2))</f>
        <v/>
      </c>
      <c r="AC255" s="195"/>
      <c r="AD255" s="188"/>
      <c r="AE255" s="197" t="str">
        <f aca="false">IF($AM255="","",IF($AM255=1,IF($AN255&gt;=1,"一次性·已到收款期","一次性·未到期"),$AD255&amp;" 第"&amp;$AN255&amp;"/"&amp;$AM255&amp;"期"))</f>
        <v/>
      </c>
      <c r="AF255" s="193" t="str">
        <f aca="false">IF(OR($AM255="",N($L255)=0),"",ROUND(N($J255)*$AN255/$AM255,2)+N($K255))</f>
        <v/>
      </c>
      <c r="AG255" s="193" t="str">
        <f aca="false">IF($AF255="","",MAX(0,ROUND($AF255-(N($P255)+N($Q255)+N($R255)),2)))</f>
        <v/>
      </c>
      <c r="AH255" s="193" t="str">
        <f aca="false">IF(OR(TRIM($B255&amp;$C255)="",NOT(ISNUMBER($D255))),"",SUMIFS($V$3:$V$1001,$AJ$3:$AJ$1001,$AJ255,$D$3:$D$1001,"&lt;"&amp;$D255))</f>
        <v/>
      </c>
      <c r="AI255" s="193" t="str">
        <f aca="false">IF(TRIM($B255&amp;$C255)="","",SUMIFS($V$3:$V$1001,$AJ$3:$AJ$1001,$AJ255))</f>
        <v/>
      </c>
      <c r="AJ255" s="197" t="str">
        <f aca="false">IF(TRIM($B255&amp;$C255)="","",TRIM($B255)&amp;"｜"&amp;TRIM($C255))</f>
        <v/>
      </c>
      <c r="AK255" s="193" t="str">
        <f aca="false">IF(TRIM($B255&amp;$C255)="","",MIN(N($N255),N($P255)))</f>
        <v/>
      </c>
      <c r="AL255" s="198" t="str">
        <f aca="false">IF(ISNUMBER($D255),YEAR($D255),"")</f>
        <v/>
      </c>
      <c r="AM255" s="198" t="str">
        <f aca="false">IF(OR(TRIM($B255&amp;$C255)="",NOT(ISNUMBER($D255)),NOT(ISNUMBER($E255))),"",IF($E255&lt;$D255,"",IF(IF($AD255="半年付",2,IF($AD255="季度付",4,IF($AD255="月付",12,IF($AD255="半月付",24,1))))=1,1,MAX(1,ROUND(($E255-$D255+1)/365*IF($AD255="半年付",2,IF($AD255="季度付",4,IF($AD255="月付",12,IF($AD255="半月付",24,1)))),0)))))</f>
        <v/>
      </c>
      <c r="AN255" s="198" t="str">
        <f aca="true">IF($AM255="","",MIN($AM255,MAX(0,INT((TODAY()-付款宽限天数-$D255)/(($E255-$D255+1)/$AM255))+1)))</f>
        <v/>
      </c>
    </row>
    <row r="256" customFormat="false" ht="24" hidden="false" customHeight="false" outlineLevel="0" collapsed="false">
      <c r="F256" s="188" t="str">
        <f aca="true">IF(TRIM($B256&amp;$C256)="","",IF(OR(ISNUMBER(SEARCH("未",$A256)),ISNUMBER(SEARCH("送出",$A256)),AND(TRIM($A256)="",NOT(ISNUMBER($D256)),N($G256)=0)),"【合同未回】","")&amp;IF(NOT(ISNUMBER($E256)),IF(OR(ISNUMBER(SEARCH("未",$A256)),ISNUMBER(SEARCH("送出",$A256)),AND(TRIM($A256)="",NOT(ISNUMBER($D256)),N($G256)=0)),"","【未填合同期】"),IF($E256&lt;TODAY(),"【已到期】",IF($E256-TODAY()&lt;=提醒天数,"【即将到期，剩余"&amp;($E256-TODAY())&amp;"天】","【正常】")))&amp;IF(OR($AC256="安装免保",$AC256="技术免保",$AC256="质保期内"),"【"&amp;$AC256&amp;"】",""))</f>
        <v/>
      </c>
      <c r="J256" s="192" t="str">
        <f aca="false">IF(OR(N($G256)=0,N($H256)=0),"",ROUND(N($G256)*N($H256)*IF(N($I256)=0,1,N($I256)),2))</f>
        <v/>
      </c>
      <c r="L256" s="192" t="str">
        <f aca="false">IF(TRIM($B256&amp;$C256)="","",IF(AND(N($J256)=0,N($K256)=0),"",ROUND(N($J256)+N($K256),2)))</f>
        <v/>
      </c>
      <c r="R256" s="192"/>
      <c r="S256" s="193" t="str">
        <f aca="false">IF(TRIM($B256&amp;$C256)="","",IF(N($N256)=0,"",MAX(0,MIN(N($N256)-N($P256),N($V256)))))</f>
        <v/>
      </c>
      <c r="T256" s="193" t="str">
        <f aca="false">IF(TRIM($B256&amp;$C256)="","",IF(N($P256)&lt;=N($N256),"",N($P256)-N($N256)))</f>
        <v/>
      </c>
      <c r="U256" s="193" t="str">
        <f aca="false">IF(OR(TRIM($B256&amp;$C256)="",$V256=""),"",MAX(0,N($V256))-N($S256))</f>
        <v/>
      </c>
      <c r="V256" s="193" t="str">
        <f aca="false">IF(TRIM($B256&amp;$C256)="","",IF(AND(N($L256)=0,N($P256)+N($Q256)+N($R256)=0),"",ROUND(N($L256)-N($P256)-N($Q256)-N($R256),2)))</f>
        <v/>
      </c>
      <c r="W256" s="194" t="str">
        <f aca="false">IF(TRIM($B256&amp;$C256)="","",IF(N($L256)=0,IF((N($P256)+N($Q256)+N($R256))=0,"—未填单价","未填单价，已收 "&amp;TEXT((N($P256)+N($Q256)+N($R256)),"#,##0.00")),IF(N($V256)&gt;0.005,"欠 "&amp;TEXT(N($V256),"#,##0.00")&amp;IF(N($S256)&gt;0,"（开票未到账 "&amp;TEXT(N($S256),"#,##0.00")&amp;"）","")&amp;IF(N($U256)&gt;0,"（未开票 "&amp;TEXT(N($U256),"#,##0.00")&amp;"）",""),IF(N($V256)&lt;-0.005,"多收 "&amp;TEXT(-N($V256),"#,##0.00"),"✔ 已结清")))&amp;IF(N($T256)&gt;0,"｜到账未开票 "&amp;TEXT(N($T256),"#,##0.00")&amp;"，待补票","")&amp;IF(N($Q256)&gt;0,"｜收现 "&amp;TEXT(N($Q256),"#,##0.00"),"")&amp;IF(N($R256)&gt;0,"｜收款不开票 "&amp;TEXT(N($R256),"#,##0.00"),""))</f>
        <v/>
      </c>
      <c r="X256" s="195"/>
      <c r="AB256" s="192" t="str">
        <f aca="false">IF(OR(N($N256)=0,N($AA256)=0),"",ROUND(N($N256)/(1+N($AA256))*N($AA256),2))</f>
        <v/>
      </c>
      <c r="AC256" s="195"/>
      <c r="AD256" s="188"/>
      <c r="AE256" s="197" t="str">
        <f aca="false">IF($AM256="","",IF($AM256=1,IF($AN256&gt;=1,"一次性·已到收款期","一次性·未到期"),$AD256&amp;" 第"&amp;$AN256&amp;"/"&amp;$AM256&amp;"期"))</f>
        <v/>
      </c>
      <c r="AF256" s="193" t="str">
        <f aca="false">IF(OR($AM256="",N($L256)=0),"",ROUND(N($J256)*$AN256/$AM256,2)+N($K256))</f>
        <v/>
      </c>
      <c r="AG256" s="193" t="str">
        <f aca="false">IF($AF256="","",MAX(0,ROUND($AF256-(N($P256)+N($Q256)+N($R256)),2)))</f>
        <v/>
      </c>
      <c r="AH256" s="193" t="str">
        <f aca="false">IF(OR(TRIM($B256&amp;$C256)="",NOT(ISNUMBER($D256))),"",SUMIFS($V$3:$V$1001,$AJ$3:$AJ$1001,$AJ256,$D$3:$D$1001,"&lt;"&amp;$D256))</f>
        <v/>
      </c>
      <c r="AI256" s="193" t="str">
        <f aca="false">IF(TRIM($B256&amp;$C256)="","",SUMIFS($V$3:$V$1001,$AJ$3:$AJ$1001,$AJ256))</f>
        <v/>
      </c>
      <c r="AJ256" s="197" t="str">
        <f aca="false">IF(TRIM($B256&amp;$C256)="","",TRIM($B256)&amp;"｜"&amp;TRIM($C256))</f>
        <v/>
      </c>
      <c r="AK256" s="193" t="str">
        <f aca="false">IF(TRIM($B256&amp;$C256)="","",MIN(N($N256),N($P256)))</f>
        <v/>
      </c>
      <c r="AL256" s="198" t="str">
        <f aca="false">IF(ISNUMBER($D256),YEAR($D256),"")</f>
        <v/>
      </c>
      <c r="AM256" s="198" t="str">
        <f aca="false">IF(OR(TRIM($B256&amp;$C256)="",NOT(ISNUMBER($D256)),NOT(ISNUMBER($E256))),"",IF($E256&lt;$D256,"",IF(IF($AD256="半年付",2,IF($AD256="季度付",4,IF($AD256="月付",12,IF($AD256="半月付",24,1))))=1,1,MAX(1,ROUND(($E256-$D256+1)/365*IF($AD256="半年付",2,IF($AD256="季度付",4,IF($AD256="月付",12,IF($AD256="半月付",24,1)))),0)))))</f>
        <v/>
      </c>
      <c r="AN256" s="198" t="str">
        <f aca="true">IF($AM256="","",MIN($AM256,MAX(0,INT((TODAY()-付款宽限天数-$D256)/(($E256-$D256+1)/$AM256))+1)))</f>
        <v/>
      </c>
    </row>
    <row r="257" customFormat="false" ht="24" hidden="false" customHeight="false" outlineLevel="0" collapsed="false">
      <c r="F257" s="188" t="str">
        <f aca="true">IF(TRIM($B257&amp;$C257)="","",IF(OR(ISNUMBER(SEARCH("未",$A257)),ISNUMBER(SEARCH("送出",$A257)),AND(TRIM($A257)="",NOT(ISNUMBER($D257)),N($G257)=0)),"【合同未回】","")&amp;IF(NOT(ISNUMBER($E257)),IF(OR(ISNUMBER(SEARCH("未",$A257)),ISNUMBER(SEARCH("送出",$A257)),AND(TRIM($A257)="",NOT(ISNUMBER($D257)),N($G257)=0)),"","【未填合同期】"),IF($E257&lt;TODAY(),"【已到期】",IF($E257-TODAY()&lt;=提醒天数,"【即将到期，剩余"&amp;($E257-TODAY())&amp;"天】","【正常】")))&amp;IF(OR($AC257="安装免保",$AC257="技术免保",$AC257="质保期内"),"【"&amp;$AC257&amp;"】",""))</f>
        <v/>
      </c>
      <c r="J257" s="192" t="str">
        <f aca="false">IF(OR(N($G257)=0,N($H257)=0),"",ROUND(N($G257)*N($H257)*IF(N($I257)=0,1,N($I257)),2))</f>
        <v/>
      </c>
      <c r="L257" s="192" t="str">
        <f aca="false">IF(TRIM($B257&amp;$C257)="","",IF(AND(N($J257)=0,N($K257)=0),"",ROUND(N($J257)+N($K257),2)))</f>
        <v/>
      </c>
      <c r="R257" s="192"/>
      <c r="S257" s="193" t="str">
        <f aca="false">IF(TRIM($B257&amp;$C257)="","",IF(N($N257)=0,"",MAX(0,MIN(N($N257)-N($P257),N($V257)))))</f>
        <v/>
      </c>
      <c r="T257" s="193" t="str">
        <f aca="false">IF(TRIM($B257&amp;$C257)="","",IF(N($P257)&lt;=N($N257),"",N($P257)-N($N257)))</f>
        <v/>
      </c>
      <c r="U257" s="193" t="str">
        <f aca="false">IF(OR(TRIM($B257&amp;$C257)="",$V257=""),"",MAX(0,N($V257))-N($S257))</f>
        <v/>
      </c>
      <c r="V257" s="193" t="str">
        <f aca="false">IF(TRIM($B257&amp;$C257)="","",IF(AND(N($L257)=0,N($P257)+N($Q257)+N($R257)=0),"",ROUND(N($L257)-N($P257)-N($Q257)-N($R257),2)))</f>
        <v/>
      </c>
      <c r="W257" s="194" t="str">
        <f aca="false">IF(TRIM($B257&amp;$C257)="","",IF(N($L257)=0,IF((N($P257)+N($Q257)+N($R257))=0,"—未填单价","未填单价，已收 "&amp;TEXT((N($P257)+N($Q257)+N($R257)),"#,##0.00")),IF(N($V257)&gt;0.005,"欠 "&amp;TEXT(N($V257),"#,##0.00")&amp;IF(N($S257)&gt;0,"（开票未到账 "&amp;TEXT(N($S257),"#,##0.00")&amp;"）","")&amp;IF(N($U257)&gt;0,"（未开票 "&amp;TEXT(N($U257),"#,##0.00")&amp;"）",""),IF(N($V257)&lt;-0.005,"多收 "&amp;TEXT(-N($V257),"#,##0.00"),"✔ 已结清")))&amp;IF(N($T257)&gt;0,"｜到账未开票 "&amp;TEXT(N($T257),"#,##0.00")&amp;"，待补票","")&amp;IF(N($Q257)&gt;0,"｜收现 "&amp;TEXT(N($Q257),"#,##0.00"),"")&amp;IF(N($R257)&gt;0,"｜收款不开票 "&amp;TEXT(N($R257),"#,##0.00"),""))</f>
        <v/>
      </c>
      <c r="X257" s="195"/>
      <c r="AB257" s="192" t="str">
        <f aca="false">IF(OR(N($N257)=0,N($AA257)=0),"",ROUND(N($N257)/(1+N($AA257))*N($AA257),2))</f>
        <v/>
      </c>
      <c r="AC257" s="195"/>
      <c r="AD257" s="188"/>
      <c r="AE257" s="197" t="str">
        <f aca="false">IF($AM257="","",IF($AM257=1,IF($AN257&gt;=1,"一次性·已到收款期","一次性·未到期"),$AD257&amp;" 第"&amp;$AN257&amp;"/"&amp;$AM257&amp;"期"))</f>
        <v/>
      </c>
      <c r="AF257" s="193" t="str">
        <f aca="false">IF(OR($AM257="",N($L257)=0),"",ROUND(N($J257)*$AN257/$AM257,2)+N($K257))</f>
        <v/>
      </c>
      <c r="AG257" s="193" t="str">
        <f aca="false">IF($AF257="","",MAX(0,ROUND($AF257-(N($P257)+N($Q257)+N($R257)),2)))</f>
        <v/>
      </c>
      <c r="AH257" s="193" t="str">
        <f aca="false">IF(OR(TRIM($B257&amp;$C257)="",NOT(ISNUMBER($D257))),"",SUMIFS($V$3:$V$1001,$AJ$3:$AJ$1001,$AJ257,$D$3:$D$1001,"&lt;"&amp;$D257))</f>
        <v/>
      </c>
      <c r="AI257" s="193" t="str">
        <f aca="false">IF(TRIM($B257&amp;$C257)="","",SUMIFS($V$3:$V$1001,$AJ$3:$AJ$1001,$AJ257))</f>
        <v/>
      </c>
      <c r="AJ257" s="197" t="str">
        <f aca="false">IF(TRIM($B257&amp;$C257)="","",TRIM($B257)&amp;"｜"&amp;TRIM($C257))</f>
        <v/>
      </c>
      <c r="AK257" s="193" t="str">
        <f aca="false">IF(TRIM($B257&amp;$C257)="","",MIN(N($N257),N($P257)))</f>
        <v/>
      </c>
      <c r="AL257" s="198" t="str">
        <f aca="false">IF(ISNUMBER($D257),YEAR($D257),"")</f>
        <v/>
      </c>
      <c r="AM257" s="198" t="str">
        <f aca="false">IF(OR(TRIM($B257&amp;$C257)="",NOT(ISNUMBER($D257)),NOT(ISNUMBER($E257))),"",IF($E257&lt;$D257,"",IF(IF($AD257="半年付",2,IF($AD257="季度付",4,IF($AD257="月付",12,IF($AD257="半月付",24,1))))=1,1,MAX(1,ROUND(($E257-$D257+1)/365*IF($AD257="半年付",2,IF($AD257="季度付",4,IF($AD257="月付",12,IF($AD257="半月付",24,1)))),0)))))</f>
        <v/>
      </c>
      <c r="AN257" s="198" t="str">
        <f aca="true">IF($AM257="","",MIN($AM257,MAX(0,INT((TODAY()-付款宽限天数-$D257)/(($E257-$D257+1)/$AM257))+1)))</f>
        <v/>
      </c>
    </row>
    <row r="258" customFormat="false" ht="24" hidden="false" customHeight="false" outlineLevel="0" collapsed="false">
      <c r="F258" s="188" t="str">
        <f aca="true">IF(TRIM($B258&amp;$C258)="","",IF(OR(ISNUMBER(SEARCH("未",$A258)),ISNUMBER(SEARCH("送出",$A258)),AND(TRIM($A258)="",NOT(ISNUMBER($D258)),N($G258)=0)),"【合同未回】","")&amp;IF(NOT(ISNUMBER($E258)),IF(OR(ISNUMBER(SEARCH("未",$A258)),ISNUMBER(SEARCH("送出",$A258)),AND(TRIM($A258)="",NOT(ISNUMBER($D258)),N($G258)=0)),"","【未填合同期】"),IF($E258&lt;TODAY(),"【已到期】",IF($E258-TODAY()&lt;=提醒天数,"【即将到期，剩余"&amp;($E258-TODAY())&amp;"天】","【正常】")))&amp;IF(OR($AC258="安装免保",$AC258="技术免保",$AC258="质保期内"),"【"&amp;$AC258&amp;"】",""))</f>
        <v/>
      </c>
      <c r="J258" s="192" t="str">
        <f aca="false">IF(OR(N($G258)=0,N($H258)=0),"",ROUND(N($G258)*N($H258)*IF(N($I258)=0,1,N($I258)),2))</f>
        <v/>
      </c>
      <c r="L258" s="192" t="str">
        <f aca="false">IF(TRIM($B258&amp;$C258)="","",IF(AND(N($J258)=0,N($K258)=0),"",ROUND(N($J258)+N($K258),2)))</f>
        <v/>
      </c>
      <c r="R258" s="192"/>
      <c r="S258" s="193" t="str">
        <f aca="false">IF(TRIM($B258&amp;$C258)="","",IF(N($N258)=0,"",MAX(0,MIN(N($N258)-N($P258),N($V258)))))</f>
        <v/>
      </c>
      <c r="T258" s="193" t="str">
        <f aca="false">IF(TRIM($B258&amp;$C258)="","",IF(N($P258)&lt;=N($N258),"",N($P258)-N($N258)))</f>
        <v/>
      </c>
      <c r="U258" s="193" t="str">
        <f aca="false">IF(OR(TRIM($B258&amp;$C258)="",$V258=""),"",MAX(0,N($V258))-N($S258))</f>
        <v/>
      </c>
      <c r="V258" s="193" t="str">
        <f aca="false">IF(TRIM($B258&amp;$C258)="","",IF(AND(N($L258)=0,N($P258)+N($Q258)+N($R258)=0),"",ROUND(N($L258)-N($P258)-N($Q258)-N($R258),2)))</f>
        <v/>
      </c>
      <c r="W258" s="194" t="str">
        <f aca="false">IF(TRIM($B258&amp;$C258)="","",IF(N($L258)=0,IF((N($P258)+N($Q258)+N($R258))=0,"—未填单价","未填单价，已收 "&amp;TEXT((N($P258)+N($Q258)+N($R258)),"#,##0.00")),IF(N($V258)&gt;0.005,"欠 "&amp;TEXT(N($V258),"#,##0.00")&amp;IF(N($S258)&gt;0,"（开票未到账 "&amp;TEXT(N($S258),"#,##0.00")&amp;"）","")&amp;IF(N($U258)&gt;0,"（未开票 "&amp;TEXT(N($U258),"#,##0.00")&amp;"）",""),IF(N($V258)&lt;-0.005,"多收 "&amp;TEXT(-N($V258),"#,##0.00"),"✔ 已结清")))&amp;IF(N($T258)&gt;0,"｜到账未开票 "&amp;TEXT(N($T258),"#,##0.00")&amp;"，待补票","")&amp;IF(N($Q258)&gt;0,"｜收现 "&amp;TEXT(N($Q258),"#,##0.00"),"")&amp;IF(N($R258)&gt;0,"｜收款不开票 "&amp;TEXT(N($R258),"#,##0.00"),""))</f>
        <v/>
      </c>
      <c r="X258" s="195"/>
      <c r="AB258" s="192" t="str">
        <f aca="false">IF(OR(N($N258)=0,N($AA258)=0),"",ROUND(N($N258)/(1+N($AA258))*N($AA258),2))</f>
        <v/>
      </c>
      <c r="AC258" s="195"/>
      <c r="AD258" s="188"/>
      <c r="AE258" s="197" t="str">
        <f aca="false">IF($AM258="","",IF($AM258=1,IF($AN258&gt;=1,"一次性·已到收款期","一次性·未到期"),$AD258&amp;" 第"&amp;$AN258&amp;"/"&amp;$AM258&amp;"期"))</f>
        <v/>
      </c>
      <c r="AF258" s="193" t="str">
        <f aca="false">IF(OR($AM258="",N($L258)=0),"",ROUND(N($J258)*$AN258/$AM258,2)+N($K258))</f>
        <v/>
      </c>
      <c r="AG258" s="193" t="str">
        <f aca="false">IF($AF258="","",MAX(0,ROUND($AF258-(N($P258)+N($Q258)+N($R258)),2)))</f>
        <v/>
      </c>
      <c r="AH258" s="193" t="str">
        <f aca="false">IF(OR(TRIM($B258&amp;$C258)="",NOT(ISNUMBER($D258))),"",SUMIFS($V$3:$V$1001,$AJ$3:$AJ$1001,$AJ258,$D$3:$D$1001,"&lt;"&amp;$D258))</f>
        <v/>
      </c>
      <c r="AI258" s="193" t="str">
        <f aca="false">IF(TRIM($B258&amp;$C258)="","",SUMIFS($V$3:$V$1001,$AJ$3:$AJ$1001,$AJ258))</f>
        <v/>
      </c>
      <c r="AJ258" s="197" t="str">
        <f aca="false">IF(TRIM($B258&amp;$C258)="","",TRIM($B258)&amp;"｜"&amp;TRIM($C258))</f>
        <v/>
      </c>
      <c r="AK258" s="193" t="str">
        <f aca="false">IF(TRIM($B258&amp;$C258)="","",MIN(N($N258),N($P258)))</f>
        <v/>
      </c>
      <c r="AL258" s="198" t="str">
        <f aca="false">IF(ISNUMBER($D258),YEAR($D258),"")</f>
        <v/>
      </c>
      <c r="AM258" s="198" t="str">
        <f aca="false">IF(OR(TRIM($B258&amp;$C258)="",NOT(ISNUMBER($D258)),NOT(ISNUMBER($E258))),"",IF($E258&lt;$D258,"",IF(IF($AD258="半年付",2,IF($AD258="季度付",4,IF($AD258="月付",12,IF($AD258="半月付",24,1))))=1,1,MAX(1,ROUND(($E258-$D258+1)/365*IF($AD258="半年付",2,IF($AD258="季度付",4,IF($AD258="月付",12,IF($AD258="半月付",24,1)))),0)))))</f>
        <v/>
      </c>
      <c r="AN258" s="198" t="str">
        <f aca="true">IF($AM258="","",MIN($AM258,MAX(0,INT((TODAY()-付款宽限天数-$D258)/(($E258-$D258+1)/$AM258))+1)))</f>
        <v/>
      </c>
    </row>
    <row r="259" customFormat="false" ht="24" hidden="false" customHeight="false" outlineLevel="0" collapsed="false">
      <c r="F259" s="188" t="str">
        <f aca="true">IF(TRIM($B259&amp;$C259)="","",IF(OR(ISNUMBER(SEARCH("未",$A259)),ISNUMBER(SEARCH("送出",$A259)),AND(TRIM($A259)="",NOT(ISNUMBER($D259)),N($G259)=0)),"【合同未回】","")&amp;IF(NOT(ISNUMBER($E259)),IF(OR(ISNUMBER(SEARCH("未",$A259)),ISNUMBER(SEARCH("送出",$A259)),AND(TRIM($A259)="",NOT(ISNUMBER($D259)),N($G259)=0)),"","【未填合同期】"),IF($E259&lt;TODAY(),"【已到期】",IF($E259-TODAY()&lt;=提醒天数,"【即将到期，剩余"&amp;($E259-TODAY())&amp;"天】","【正常】")))&amp;IF(OR($AC259="安装免保",$AC259="技术免保",$AC259="质保期内"),"【"&amp;$AC259&amp;"】",""))</f>
        <v/>
      </c>
      <c r="J259" s="192" t="str">
        <f aca="false">IF(OR(N($G259)=0,N($H259)=0),"",ROUND(N($G259)*N($H259)*IF(N($I259)=0,1,N($I259)),2))</f>
        <v/>
      </c>
      <c r="L259" s="192" t="str">
        <f aca="false">IF(TRIM($B259&amp;$C259)="","",IF(AND(N($J259)=0,N($K259)=0),"",ROUND(N($J259)+N($K259),2)))</f>
        <v/>
      </c>
      <c r="R259" s="192"/>
      <c r="S259" s="193" t="str">
        <f aca="false">IF(TRIM($B259&amp;$C259)="","",IF(N($N259)=0,"",MAX(0,MIN(N($N259)-N($P259),N($V259)))))</f>
        <v/>
      </c>
      <c r="T259" s="193" t="str">
        <f aca="false">IF(TRIM($B259&amp;$C259)="","",IF(N($P259)&lt;=N($N259),"",N($P259)-N($N259)))</f>
        <v/>
      </c>
      <c r="U259" s="193" t="str">
        <f aca="false">IF(OR(TRIM($B259&amp;$C259)="",$V259=""),"",MAX(0,N($V259))-N($S259))</f>
        <v/>
      </c>
      <c r="V259" s="193" t="str">
        <f aca="false">IF(TRIM($B259&amp;$C259)="","",IF(AND(N($L259)=0,N($P259)+N($Q259)+N($R259)=0),"",ROUND(N($L259)-N($P259)-N($Q259)-N($R259),2)))</f>
        <v/>
      </c>
      <c r="W259" s="194" t="str">
        <f aca="false">IF(TRIM($B259&amp;$C259)="","",IF(N($L259)=0,IF((N($P259)+N($Q259)+N($R259))=0,"—未填单价","未填单价，已收 "&amp;TEXT((N($P259)+N($Q259)+N($R259)),"#,##0.00")),IF(N($V259)&gt;0.005,"欠 "&amp;TEXT(N($V259),"#,##0.00")&amp;IF(N($S259)&gt;0,"（开票未到账 "&amp;TEXT(N($S259),"#,##0.00")&amp;"）","")&amp;IF(N($U259)&gt;0,"（未开票 "&amp;TEXT(N($U259),"#,##0.00")&amp;"）",""),IF(N($V259)&lt;-0.005,"多收 "&amp;TEXT(-N($V259),"#,##0.00"),"✔ 已结清")))&amp;IF(N($T259)&gt;0,"｜到账未开票 "&amp;TEXT(N($T259),"#,##0.00")&amp;"，待补票","")&amp;IF(N($Q259)&gt;0,"｜收现 "&amp;TEXT(N($Q259),"#,##0.00"),"")&amp;IF(N($R259)&gt;0,"｜收款不开票 "&amp;TEXT(N($R259),"#,##0.00"),""))</f>
        <v/>
      </c>
      <c r="X259" s="195"/>
      <c r="AB259" s="192" t="str">
        <f aca="false">IF(OR(N($N259)=0,N($AA259)=0),"",ROUND(N($N259)/(1+N($AA259))*N($AA259),2))</f>
        <v/>
      </c>
      <c r="AC259" s="195"/>
      <c r="AD259" s="188"/>
      <c r="AE259" s="197" t="str">
        <f aca="false">IF($AM259="","",IF($AM259=1,IF($AN259&gt;=1,"一次性·已到收款期","一次性·未到期"),$AD259&amp;" 第"&amp;$AN259&amp;"/"&amp;$AM259&amp;"期"))</f>
        <v/>
      </c>
      <c r="AF259" s="193" t="str">
        <f aca="false">IF(OR($AM259="",N($L259)=0),"",ROUND(N($J259)*$AN259/$AM259,2)+N($K259))</f>
        <v/>
      </c>
      <c r="AG259" s="193" t="str">
        <f aca="false">IF($AF259="","",MAX(0,ROUND($AF259-(N($P259)+N($Q259)+N($R259)),2)))</f>
        <v/>
      </c>
      <c r="AH259" s="193" t="str">
        <f aca="false">IF(OR(TRIM($B259&amp;$C259)="",NOT(ISNUMBER($D259))),"",SUMIFS($V$3:$V$1001,$AJ$3:$AJ$1001,$AJ259,$D$3:$D$1001,"&lt;"&amp;$D259))</f>
        <v/>
      </c>
      <c r="AI259" s="193" t="str">
        <f aca="false">IF(TRIM($B259&amp;$C259)="","",SUMIFS($V$3:$V$1001,$AJ$3:$AJ$1001,$AJ259))</f>
        <v/>
      </c>
      <c r="AJ259" s="197" t="str">
        <f aca="false">IF(TRIM($B259&amp;$C259)="","",TRIM($B259)&amp;"｜"&amp;TRIM($C259))</f>
        <v/>
      </c>
      <c r="AK259" s="193" t="str">
        <f aca="false">IF(TRIM($B259&amp;$C259)="","",MIN(N($N259),N($P259)))</f>
        <v/>
      </c>
      <c r="AL259" s="198" t="str">
        <f aca="false">IF(ISNUMBER($D259),YEAR($D259),"")</f>
        <v/>
      </c>
      <c r="AM259" s="198" t="str">
        <f aca="false">IF(OR(TRIM($B259&amp;$C259)="",NOT(ISNUMBER($D259)),NOT(ISNUMBER($E259))),"",IF($E259&lt;$D259,"",IF(IF($AD259="半年付",2,IF($AD259="季度付",4,IF($AD259="月付",12,IF($AD259="半月付",24,1))))=1,1,MAX(1,ROUND(($E259-$D259+1)/365*IF($AD259="半年付",2,IF($AD259="季度付",4,IF($AD259="月付",12,IF($AD259="半月付",24,1)))),0)))))</f>
        <v/>
      </c>
      <c r="AN259" s="198" t="str">
        <f aca="true">IF($AM259="","",MIN($AM259,MAX(0,INT((TODAY()-付款宽限天数-$D259)/(($E259-$D259+1)/$AM259))+1)))</f>
        <v/>
      </c>
    </row>
    <row r="260" customFormat="false" ht="24" hidden="false" customHeight="false" outlineLevel="0" collapsed="false">
      <c r="F260" s="188" t="str">
        <f aca="true">IF(TRIM($B260&amp;$C260)="","",IF(OR(ISNUMBER(SEARCH("未",$A260)),ISNUMBER(SEARCH("送出",$A260)),AND(TRIM($A260)="",NOT(ISNUMBER($D260)),N($G260)=0)),"【合同未回】","")&amp;IF(NOT(ISNUMBER($E260)),IF(OR(ISNUMBER(SEARCH("未",$A260)),ISNUMBER(SEARCH("送出",$A260)),AND(TRIM($A260)="",NOT(ISNUMBER($D260)),N($G260)=0)),"","【未填合同期】"),IF($E260&lt;TODAY(),"【已到期】",IF($E260-TODAY()&lt;=提醒天数,"【即将到期，剩余"&amp;($E260-TODAY())&amp;"天】","【正常】")))&amp;IF(OR($AC260="安装免保",$AC260="技术免保",$AC260="质保期内"),"【"&amp;$AC260&amp;"】",""))</f>
        <v/>
      </c>
      <c r="J260" s="192" t="str">
        <f aca="false">IF(OR(N($G260)=0,N($H260)=0),"",ROUND(N($G260)*N($H260)*IF(N($I260)=0,1,N($I260)),2))</f>
        <v/>
      </c>
      <c r="L260" s="192" t="str">
        <f aca="false">IF(TRIM($B260&amp;$C260)="","",IF(AND(N($J260)=0,N($K260)=0),"",ROUND(N($J260)+N($K260),2)))</f>
        <v/>
      </c>
      <c r="R260" s="192"/>
      <c r="S260" s="193" t="str">
        <f aca="false">IF(TRIM($B260&amp;$C260)="","",IF(N($N260)=0,"",MAX(0,MIN(N($N260)-N($P260),N($V260)))))</f>
        <v/>
      </c>
      <c r="T260" s="193" t="str">
        <f aca="false">IF(TRIM($B260&amp;$C260)="","",IF(N($P260)&lt;=N($N260),"",N($P260)-N($N260)))</f>
        <v/>
      </c>
      <c r="U260" s="193" t="str">
        <f aca="false">IF(OR(TRIM($B260&amp;$C260)="",$V260=""),"",MAX(0,N($V260))-N($S260))</f>
        <v/>
      </c>
      <c r="V260" s="193" t="str">
        <f aca="false">IF(TRIM($B260&amp;$C260)="","",IF(AND(N($L260)=0,N($P260)+N($Q260)+N($R260)=0),"",ROUND(N($L260)-N($P260)-N($Q260)-N($R260),2)))</f>
        <v/>
      </c>
      <c r="W260" s="194" t="str">
        <f aca="false">IF(TRIM($B260&amp;$C260)="","",IF(N($L260)=0,IF((N($P260)+N($Q260)+N($R260))=0,"—未填单价","未填单价，已收 "&amp;TEXT((N($P260)+N($Q260)+N($R260)),"#,##0.00")),IF(N($V260)&gt;0.005,"欠 "&amp;TEXT(N($V260),"#,##0.00")&amp;IF(N($S260)&gt;0,"（开票未到账 "&amp;TEXT(N($S260),"#,##0.00")&amp;"）","")&amp;IF(N($U260)&gt;0,"（未开票 "&amp;TEXT(N($U260),"#,##0.00")&amp;"）",""),IF(N($V260)&lt;-0.005,"多收 "&amp;TEXT(-N($V260),"#,##0.00"),"✔ 已结清")))&amp;IF(N($T260)&gt;0,"｜到账未开票 "&amp;TEXT(N($T260),"#,##0.00")&amp;"，待补票","")&amp;IF(N($Q260)&gt;0,"｜收现 "&amp;TEXT(N($Q260),"#,##0.00"),"")&amp;IF(N($R260)&gt;0,"｜收款不开票 "&amp;TEXT(N($R260),"#,##0.00"),""))</f>
        <v/>
      </c>
      <c r="X260" s="195"/>
      <c r="AB260" s="192" t="str">
        <f aca="false">IF(OR(N($N260)=0,N($AA260)=0),"",ROUND(N($N260)/(1+N($AA260))*N($AA260),2))</f>
        <v/>
      </c>
      <c r="AC260" s="195"/>
      <c r="AD260" s="188"/>
      <c r="AE260" s="197" t="str">
        <f aca="false">IF($AM260="","",IF($AM260=1,IF($AN260&gt;=1,"一次性·已到收款期","一次性·未到期"),$AD260&amp;" 第"&amp;$AN260&amp;"/"&amp;$AM260&amp;"期"))</f>
        <v/>
      </c>
      <c r="AF260" s="193" t="str">
        <f aca="false">IF(OR($AM260="",N($L260)=0),"",ROUND(N($J260)*$AN260/$AM260,2)+N($K260))</f>
        <v/>
      </c>
      <c r="AG260" s="193" t="str">
        <f aca="false">IF($AF260="","",MAX(0,ROUND($AF260-(N($P260)+N($Q260)+N($R260)),2)))</f>
        <v/>
      </c>
      <c r="AH260" s="193" t="str">
        <f aca="false">IF(OR(TRIM($B260&amp;$C260)="",NOT(ISNUMBER($D260))),"",SUMIFS($V$3:$V$1001,$AJ$3:$AJ$1001,$AJ260,$D$3:$D$1001,"&lt;"&amp;$D260))</f>
        <v/>
      </c>
      <c r="AI260" s="193" t="str">
        <f aca="false">IF(TRIM($B260&amp;$C260)="","",SUMIFS($V$3:$V$1001,$AJ$3:$AJ$1001,$AJ260))</f>
        <v/>
      </c>
      <c r="AJ260" s="197" t="str">
        <f aca="false">IF(TRIM($B260&amp;$C260)="","",TRIM($B260)&amp;"｜"&amp;TRIM($C260))</f>
        <v/>
      </c>
      <c r="AK260" s="193" t="str">
        <f aca="false">IF(TRIM($B260&amp;$C260)="","",MIN(N($N260),N($P260)))</f>
        <v/>
      </c>
      <c r="AL260" s="198" t="str">
        <f aca="false">IF(ISNUMBER($D260),YEAR($D260),"")</f>
        <v/>
      </c>
      <c r="AM260" s="198" t="str">
        <f aca="false">IF(OR(TRIM($B260&amp;$C260)="",NOT(ISNUMBER($D260)),NOT(ISNUMBER($E260))),"",IF($E260&lt;$D260,"",IF(IF($AD260="半年付",2,IF($AD260="季度付",4,IF($AD260="月付",12,IF($AD260="半月付",24,1))))=1,1,MAX(1,ROUND(($E260-$D260+1)/365*IF($AD260="半年付",2,IF($AD260="季度付",4,IF($AD260="月付",12,IF($AD260="半月付",24,1)))),0)))))</f>
        <v/>
      </c>
      <c r="AN260" s="198" t="str">
        <f aca="true">IF($AM260="","",MIN($AM260,MAX(0,INT((TODAY()-付款宽限天数-$D260)/(($E260-$D260+1)/$AM260))+1)))</f>
        <v/>
      </c>
    </row>
    <row r="261" customFormat="false" ht="24" hidden="false" customHeight="false" outlineLevel="0" collapsed="false">
      <c r="F261" s="188" t="str">
        <f aca="true">IF(TRIM($B261&amp;$C261)="","",IF(OR(ISNUMBER(SEARCH("未",$A261)),ISNUMBER(SEARCH("送出",$A261)),AND(TRIM($A261)="",NOT(ISNUMBER($D261)),N($G261)=0)),"【合同未回】","")&amp;IF(NOT(ISNUMBER($E261)),IF(OR(ISNUMBER(SEARCH("未",$A261)),ISNUMBER(SEARCH("送出",$A261)),AND(TRIM($A261)="",NOT(ISNUMBER($D261)),N($G261)=0)),"","【未填合同期】"),IF($E261&lt;TODAY(),"【已到期】",IF($E261-TODAY()&lt;=提醒天数,"【即将到期，剩余"&amp;($E261-TODAY())&amp;"天】","【正常】")))&amp;IF(OR($AC261="安装免保",$AC261="技术免保",$AC261="质保期内"),"【"&amp;$AC261&amp;"】",""))</f>
        <v/>
      </c>
      <c r="J261" s="192" t="str">
        <f aca="false">IF(OR(N($G261)=0,N($H261)=0),"",ROUND(N($G261)*N($H261)*IF(N($I261)=0,1,N($I261)),2))</f>
        <v/>
      </c>
      <c r="L261" s="192" t="str">
        <f aca="false">IF(TRIM($B261&amp;$C261)="","",IF(AND(N($J261)=0,N($K261)=0),"",ROUND(N($J261)+N($K261),2)))</f>
        <v/>
      </c>
      <c r="R261" s="192"/>
      <c r="S261" s="193" t="str">
        <f aca="false">IF(TRIM($B261&amp;$C261)="","",IF(N($N261)=0,"",MAX(0,MIN(N($N261)-N($P261),N($V261)))))</f>
        <v/>
      </c>
      <c r="T261" s="193" t="str">
        <f aca="false">IF(TRIM($B261&amp;$C261)="","",IF(N($P261)&lt;=N($N261),"",N($P261)-N($N261)))</f>
        <v/>
      </c>
      <c r="U261" s="193" t="str">
        <f aca="false">IF(OR(TRIM($B261&amp;$C261)="",$V261=""),"",MAX(0,N($V261))-N($S261))</f>
        <v/>
      </c>
      <c r="V261" s="193" t="str">
        <f aca="false">IF(TRIM($B261&amp;$C261)="","",IF(AND(N($L261)=0,N($P261)+N($Q261)+N($R261)=0),"",ROUND(N($L261)-N($P261)-N($Q261)-N($R261),2)))</f>
        <v/>
      </c>
      <c r="W261" s="194" t="str">
        <f aca="false">IF(TRIM($B261&amp;$C261)="","",IF(N($L261)=0,IF((N($P261)+N($Q261)+N($R261))=0,"—未填单价","未填单价，已收 "&amp;TEXT((N($P261)+N($Q261)+N($R261)),"#,##0.00")),IF(N($V261)&gt;0.005,"欠 "&amp;TEXT(N($V261),"#,##0.00")&amp;IF(N($S261)&gt;0,"（开票未到账 "&amp;TEXT(N($S261),"#,##0.00")&amp;"）","")&amp;IF(N($U261)&gt;0,"（未开票 "&amp;TEXT(N($U261),"#,##0.00")&amp;"）",""),IF(N($V261)&lt;-0.005,"多收 "&amp;TEXT(-N($V261),"#,##0.00"),"✔ 已结清")))&amp;IF(N($T261)&gt;0,"｜到账未开票 "&amp;TEXT(N($T261),"#,##0.00")&amp;"，待补票","")&amp;IF(N($Q261)&gt;0,"｜收现 "&amp;TEXT(N($Q261),"#,##0.00"),"")&amp;IF(N($R261)&gt;0,"｜收款不开票 "&amp;TEXT(N($R261),"#,##0.00"),""))</f>
        <v/>
      </c>
      <c r="X261" s="195"/>
      <c r="AB261" s="192" t="str">
        <f aca="false">IF(OR(N($N261)=0,N($AA261)=0),"",ROUND(N($N261)/(1+N($AA261))*N($AA261),2))</f>
        <v/>
      </c>
      <c r="AC261" s="195"/>
      <c r="AD261" s="188"/>
      <c r="AE261" s="197" t="str">
        <f aca="false">IF($AM261="","",IF($AM261=1,IF($AN261&gt;=1,"一次性·已到收款期","一次性·未到期"),$AD261&amp;" 第"&amp;$AN261&amp;"/"&amp;$AM261&amp;"期"))</f>
        <v/>
      </c>
      <c r="AF261" s="193" t="str">
        <f aca="false">IF(OR($AM261="",N($L261)=0),"",ROUND(N($J261)*$AN261/$AM261,2)+N($K261))</f>
        <v/>
      </c>
      <c r="AG261" s="193" t="str">
        <f aca="false">IF($AF261="","",MAX(0,ROUND($AF261-(N($P261)+N($Q261)+N($R261)),2)))</f>
        <v/>
      </c>
      <c r="AH261" s="193" t="str">
        <f aca="false">IF(OR(TRIM($B261&amp;$C261)="",NOT(ISNUMBER($D261))),"",SUMIFS($V$3:$V$1001,$AJ$3:$AJ$1001,$AJ261,$D$3:$D$1001,"&lt;"&amp;$D261))</f>
        <v/>
      </c>
      <c r="AI261" s="193" t="str">
        <f aca="false">IF(TRIM($B261&amp;$C261)="","",SUMIFS($V$3:$V$1001,$AJ$3:$AJ$1001,$AJ261))</f>
        <v/>
      </c>
      <c r="AJ261" s="197" t="str">
        <f aca="false">IF(TRIM($B261&amp;$C261)="","",TRIM($B261)&amp;"｜"&amp;TRIM($C261))</f>
        <v/>
      </c>
      <c r="AK261" s="193" t="str">
        <f aca="false">IF(TRIM($B261&amp;$C261)="","",MIN(N($N261),N($P261)))</f>
        <v/>
      </c>
      <c r="AL261" s="198" t="str">
        <f aca="false">IF(ISNUMBER($D261),YEAR($D261),"")</f>
        <v/>
      </c>
      <c r="AM261" s="198" t="str">
        <f aca="false">IF(OR(TRIM($B261&amp;$C261)="",NOT(ISNUMBER($D261)),NOT(ISNUMBER($E261))),"",IF($E261&lt;$D261,"",IF(IF($AD261="半年付",2,IF($AD261="季度付",4,IF($AD261="月付",12,IF($AD261="半月付",24,1))))=1,1,MAX(1,ROUND(($E261-$D261+1)/365*IF($AD261="半年付",2,IF($AD261="季度付",4,IF($AD261="月付",12,IF($AD261="半月付",24,1)))),0)))))</f>
        <v/>
      </c>
      <c r="AN261" s="198" t="str">
        <f aca="true">IF($AM261="","",MIN($AM261,MAX(0,INT((TODAY()-付款宽限天数-$D261)/(($E261-$D261+1)/$AM261))+1)))</f>
        <v/>
      </c>
    </row>
    <row r="262" customFormat="false" ht="24" hidden="false" customHeight="false" outlineLevel="0" collapsed="false">
      <c r="F262" s="188" t="str">
        <f aca="true">IF(TRIM($B262&amp;$C262)="","",IF(OR(ISNUMBER(SEARCH("未",$A262)),ISNUMBER(SEARCH("送出",$A262)),AND(TRIM($A262)="",NOT(ISNUMBER($D262)),N($G262)=0)),"【合同未回】","")&amp;IF(NOT(ISNUMBER($E262)),IF(OR(ISNUMBER(SEARCH("未",$A262)),ISNUMBER(SEARCH("送出",$A262)),AND(TRIM($A262)="",NOT(ISNUMBER($D262)),N($G262)=0)),"","【未填合同期】"),IF($E262&lt;TODAY(),"【已到期】",IF($E262-TODAY()&lt;=提醒天数,"【即将到期，剩余"&amp;($E262-TODAY())&amp;"天】","【正常】")))&amp;IF(OR($AC262="安装免保",$AC262="技术免保",$AC262="质保期内"),"【"&amp;$AC262&amp;"】",""))</f>
        <v/>
      </c>
      <c r="J262" s="192" t="str">
        <f aca="false">IF(OR(N($G262)=0,N($H262)=0),"",ROUND(N($G262)*N($H262)*IF(N($I262)=0,1,N($I262)),2))</f>
        <v/>
      </c>
      <c r="L262" s="192" t="str">
        <f aca="false">IF(TRIM($B262&amp;$C262)="","",IF(AND(N($J262)=0,N($K262)=0),"",ROUND(N($J262)+N($K262),2)))</f>
        <v/>
      </c>
      <c r="R262" s="192"/>
      <c r="S262" s="193" t="str">
        <f aca="false">IF(TRIM($B262&amp;$C262)="","",IF(N($N262)=0,"",MAX(0,MIN(N($N262)-N($P262),N($V262)))))</f>
        <v/>
      </c>
      <c r="T262" s="193" t="str">
        <f aca="false">IF(TRIM($B262&amp;$C262)="","",IF(N($P262)&lt;=N($N262),"",N($P262)-N($N262)))</f>
        <v/>
      </c>
      <c r="U262" s="193" t="str">
        <f aca="false">IF(OR(TRIM($B262&amp;$C262)="",$V262=""),"",MAX(0,N($V262))-N($S262))</f>
        <v/>
      </c>
      <c r="V262" s="193" t="str">
        <f aca="false">IF(TRIM($B262&amp;$C262)="","",IF(AND(N($L262)=0,N($P262)+N($Q262)+N($R262)=0),"",ROUND(N($L262)-N($P262)-N($Q262)-N($R262),2)))</f>
        <v/>
      </c>
      <c r="W262" s="194" t="str">
        <f aca="false">IF(TRIM($B262&amp;$C262)="","",IF(N($L262)=0,IF((N($P262)+N($Q262)+N($R262))=0,"—未填单价","未填单价，已收 "&amp;TEXT((N($P262)+N($Q262)+N($R262)),"#,##0.00")),IF(N($V262)&gt;0.005,"欠 "&amp;TEXT(N($V262),"#,##0.00")&amp;IF(N($S262)&gt;0,"（开票未到账 "&amp;TEXT(N($S262),"#,##0.00")&amp;"）","")&amp;IF(N($U262)&gt;0,"（未开票 "&amp;TEXT(N($U262),"#,##0.00")&amp;"）",""),IF(N($V262)&lt;-0.005,"多收 "&amp;TEXT(-N($V262),"#,##0.00"),"✔ 已结清")))&amp;IF(N($T262)&gt;0,"｜到账未开票 "&amp;TEXT(N($T262),"#,##0.00")&amp;"，待补票","")&amp;IF(N($Q262)&gt;0,"｜收现 "&amp;TEXT(N($Q262),"#,##0.00"),"")&amp;IF(N($R262)&gt;0,"｜收款不开票 "&amp;TEXT(N($R262),"#,##0.00"),""))</f>
        <v/>
      </c>
      <c r="X262" s="195"/>
      <c r="AB262" s="192" t="str">
        <f aca="false">IF(OR(N($N262)=0,N($AA262)=0),"",ROUND(N($N262)/(1+N($AA262))*N($AA262),2))</f>
        <v/>
      </c>
      <c r="AC262" s="195"/>
      <c r="AD262" s="188"/>
      <c r="AE262" s="197" t="str">
        <f aca="false">IF($AM262="","",IF($AM262=1,IF($AN262&gt;=1,"一次性·已到收款期","一次性·未到期"),$AD262&amp;" 第"&amp;$AN262&amp;"/"&amp;$AM262&amp;"期"))</f>
        <v/>
      </c>
      <c r="AF262" s="193" t="str">
        <f aca="false">IF(OR($AM262="",N($L262)=0),"",ROUND(N($J262)*$AN262/$AM262,2)+N($K262))</f>
        <v/>
      </c>
      <c r="AG262" s="193" t="str">
        <f aca="false">IF($AF262="","",MAX(0,ROUND($AF262-(N($P262)+N($Q262)+N($R262)),2)))</f>
        <v/>
      </c>
      <c r="AH262" s="193" t="str">
        <f aca="false">IF(OR(TRIM($B262&amp;$C262)="",NOT(ISNUMBER($D262))),"",SUMIFS($V$3:$V$1001,$AJ$3:$AJ$1001,$AJ262,$D$3:$D$1001,"&lt;"&amp;$D262))</f>
        <v/>
      </c>
      <c r="AI262" s="193" t="str">
        <f aca="false">IF(TRIM($B262&amp;$C262)="","",SUMIFS($V$3:$V$1001,$AJ$3:$AJ$1001,$AJ262))</f>
        <v/>
      </c>
      <c r="AJ262" s="197" t="str">
        <f aca="false">IF(TRIM($B262&amp;$C262)="","",TRIM($B262)&amp;"｜"&amp;TRIM($C262))</f>
        <v/>
      </c>
      <c r="AK262" s="193" t="str">
        <f aca="false">IF(TRIM($B262&amp;$C262)="","",MIN(N($N262),N($P262)))</f>
        <v/>
      </c>
      <c r="AL262" s="198" t="str">
        <f aca="false">IF(ISNUMBER($D262),YEAR($D262),"")</f>
        <v/>
      </c>
      <c r="AM262" s="198" t="str">
        <f aca="false">IF(OR(TRIM($B262&amp;$C262)="",NOT(ISNUMBER($D262)),NOT(ISNUMBER($E262))),"",IF($E262&lt;$D262,"",IF(IF($AD262="半年付",2,IF($AD262="季度付",4,IF($AD262="月付",12,IF($AD262="半月付",24,1))))=1,1,MAX(1,ROUND(($E262-$D262+1)/365*IF($AD262="半年付",2,IF($AD262="季度付",4,IF($AD262="月付",12,IF($AD262="半月付",24,1)))),0)))))</f>
        <v/>
      </c>
      <c r="AN262" s="198" t="str">
        <f aca="true">IF($AM262="","",MIN($AM262,MAX(0,INT((TODAY()-付款宽限天数-$D262)/(($E262-$D262+1)/$AM262))+1)))</f>
        <v/>
      </c>
    </row>
    <row r="263" customFormat="false" ht="24" hidden="false" customHeight="false" outlineLevel="0" collapsed="false">
      <c r="F263" s="188" t="str">
        <f aca="true">IF(TRIM($B263&amp;$C263)="","",IF(OR(ISNUMBER(SEARCH("未",$A263)),ISNUMBER(SEARCH("送出",$A263)),AND(TRIM($A263)="",NOT(ISNUMBER($D263)),N($G263)=0)),"【合同未回】","")&amp;IF(NOT(ISNUMBER($E263)),IF(OR(ISNUMBER(SEARCH("未",$A263)),ISNUMBER(SEARCH("送出",$A263)),AND(TRIM($A263)="",NOT(ISNUMBER($D263)),N($G263)=0)),"","【未填合同期】"),IF($E263&lt;TODAY(),"【已到期】",IF($E263-TODAY()&lt;=提醒天数,"【即将到期，剩余"&amp;($E263-TODAY())&amp;"天】","【正常】")))&amp;IF(OR($AC263="安装免保",$AC263="技术免保",$AC263="质保期内"),"【"&amp;$AC263&amp;"】",""))</f>
        <v/>
      </c>
      <c r="J263" s="192" t="str">
        <f aca="false">IF(OR(N($G263)=0,N($H263)=0),"",ROUND(N($G263)*N($H263)*IF(N($I263)=0,1,N($I263)),2))</f>
        <v/>
      </c>
      <c r="L263" s="192" t="str">
        <f aca="false">IF(TRIM($B263&amp;$C263)="","",IF(AND(N($J263)=0,N($K263)=0),"",ROUND(N($J263)+N($K263),2)))</f>
        <v/>
      </c>
      <c r="R263" s="192"/>
      <c r="S263" s="193" t="str">
        <f aca="false">IF(TRIM($B263&amp;$C263)="","",IF(N($N263)=0,"",MAX(0,MIN(N($N263)-N($P263),N($V263)))))</f>
        <v/>
      </c>
      <c r="T263" s="193" t="str">
        <f aca="false">IF(TRIM($B263&amp;$C263)="","",IF(N($P263)&lt;=N($N263),"",N($P263)-N($N263)))</f>
        <v/>
      </c>
      <c r="U263" s="193" t="str">
        <f aca="false">IF(OR(TRIM($B263&amp;$C263)="",$V263=""),"",MAX(0,N($V263))-N($S263))</f>
        <v/>
      </c>
      <c r="V263" s="193" t="str">
        <f aca="false">IF(TRIM($B263&amp;$C263)="","",IF(AND(N($L263)=0,N($P263)+N($Q263)+N($R263)=0),"",ROUND(N($L263)-N($P263)-N($Q263)-N($R263),2)))</f>
        <v/>
      </c>
      <c r="W263" s="194" t="str">
        <f aca="false">IF(TRIM($B263&amp;$C263)="","",IF(N($L263)=0,IF((N($P263)+N($Q263)+N($R263))=0,"—未填单价","未填单价，已收 "&amp;TEXT((N($P263)+N($Q263)+N($R263)),"#,##0.00")),IF(N($V263)&gt;0.005,"欠 "&amp;TEXT(N($V263),"#,##0.00")&amp;IF(N($S263)&gt;0,"（开票未到账 "&amp;TEXT(N($S263),"#,##0.00")&amp;"）","")&amp;IF(N($U263)&gt;0,"（未开票 "&amp;TEXT(N($U263),"#,##0.00")&amp;"）",""),IF(N($V263)&lt;-0.005,"多收 "&amp;TEXT(-N($V263),"#,##0.00"),"✔ 已结清")))&amp;IF(N($T263)&gt;0,"｜到账未开票 "&amp;TEXT(N($T263),"#,##0.00")&amp;"，待补票","")&amp;IF(N($Q263)&gt;0,"｜收现 "&amp;TEXT(N($Q263),"#,##0.00"),"")&amp;IF(N($R263)&gt;0,"｜收款不开票 "&amp;TEXT(N($R263),"#,##0.00"),""))</f>
        <v/>
      </c>
      <c r="X263" s="195"/>
      <c r="AB263" s="192" t="str">
        <f aca="false">IF(OR(N($N263)=0,N($AA263)=0),"",ROUND(N($N263)/(1+N($AA263))*N($AA263),2))</f>
        <v/>
      </c>
      <c r="AC263" s="195"/>
      <c r="AD263" s="188"/>
      <c r="AE263" s="197" t="str">
        <f aca="false">IF($AM263="","",IF($AM263=1,IF($AN263&gt;=1,"一次性·已到收款期","一次性·未到期"),$AD263&amp;" 第"&amp;$AN263&amp;"/"&amp;$AM263&amp;"期"))</f>
        <v/>
      </c>
      <c r="AF263" s="193" t="str">
        <f aca="false">IF(OR($AM263="",N($L263)=0),"",ROUND(N($J263)*$AN263/$AM263,2)+N($K263))</f>
        <v/>
      </c>
      <c r="AG263" s="193" t="str">
        <f aca="false">IF($AF263="","",MAX(0,ROUND($AF263-(N($P263)+N($Q263)+N($R263)),2)))</f>
        <v/>
      </c>
      <c r="AH263" s="193" t="str">
        <f aca="false">IF(OR(TRIM($B263&amp;$C263)="",NOT(ISNUMBER($D263))),"",SUMIFS($V$3:$V$1001,$AJ$3:$AJ$1001,$AJ263,$D$3:$D$1001,"&lt;"&amp;$D263))</f>
        <v/>
      </c>
      <c r="AI263" s="193" t="str">
        <f aca="false">IF(TRIM($B263&amp;$C263)="","",SUMIFS($V$3:$V$1001,$AJ$3:$AJ$1001,$AJ263))</f>
        <v/>
      </c>
      <c r="AJ263" s="197" t="str">
        <f aca="false">IF(TRIM($B263&amp;$C263)="","",TRIM($B263)&amp;"｜"&amp;TRIM($C263))</f>
        <v/>
      </c>
      <c r="AK263" s="193" t="str">
        <f aca="false">IF(TRIM($B263&amp;$C263)="","",MIN(N($N263),N($P263)))</f>
        <v/>
      </c>
      <c r="AL263" s="198" t="str">
        <f aca="false">IF(ISNUMBER($D263),YEAR($D263),"")</f>
        <v/>
      </c>
      <c r="AM263" s="198" t="str">
        <f aca="false">IF(OR(TRIM($B263&amp;$C263)="",NOT(ISNUMBER($D263)),NOT(ISNUMBER($E263))),"",IF($E263&lt;$D263,"",IF(IF($AD263="半年付",2,IF($AD263="季度付",4,IF($AD263="月付",12,IF($AD263="半月付",24,1))))=1,1,MAX(1,ROUND(($E263-$D263+1)/365*IF($AD263="半年付",2,IF($AD263="季度付",4,IF($AD263="月付",12,IF($AD263="半月付",24,1)))),0)))))</f>
        <v/>
      </c>
      <c r="AN263" s="198" t="str">
        <f aca="true">IF($AM263="","",MIN($AM263,MAX(0,INT((TODAY()-付款宽限天数-$D263)/(($E263-$D263+1)/$AM263))+1)))</f>
        <v/>
      </c>
    </row>
    <row r="264" customFormat="false" ht="24" hidden="false" customHeight="false" outlineLevel="0" collapsed="false">
      <c r="F264" s="188" t="str">
        <f aca="true">IF(TRIM($B264&amp;$C264)="","",IF(OR(ISNUMBER(SEARCH("未",$A264)),ISNUMBER(SEARCH("送出",$A264)),AND(TRIM($A264)="",NOT(ISNUMBER($D264)),N($G264)=0)),"【合同未回】","")&amp;IF(NOT(ISNUMBER($E264)),IF(OR(ISNUMBER(SEARCH("未",$A264)),ISNUMBER(SEARCH("送出",$A264)),AND(TRIM($A264)="",NOT(ISNUMBER($D264)),N($G264)=0)),"","【未填合同期】"),IF($E264&lt;TODAY(),"【已到期】",IF($E264-TODAY()&lt;=提醒天数,"【即将到期，剩余"&amp;($E264-TODAY())&amp;"天】","【正常】")))&amp;IF(OR($AC264="安装免保",$AC264="技术免保",$AC264="质保期内"),"【"&amp;$AC264&amp;"】",""))</f>
        <v/>
      </c>
      <c r="J264" s="192" t="str">
        <f aca="false">IF(OR(N($G264)=0,N($H264)=0),"",ROUND(N($G264)*N($H264)*IF(N($I264)=0,1,N($I264)),2))</f>
        <v/>
      </c>
      <c r="L264" s="192" t="str">
        <f aca="false">IF(TRIM($B264&amp;$C264)="","",IF(AND(N($J264)=0,N($K264)=0),"",ROUND(N($J264)+N($K264),2)))</f>
        <v/>
      </c>
      <c r="R264" s="192"/>
      <c r="S264" s="193" t="str">
        <f aca="false">IF(TRIM($B264&amp;$C264)="","",IF(N($N264)=0,"",MAX(0,MIN(N($N264)-N($P264),N($V264)))))</f>
        <v/>
      </c>
      <c r="T264" s="193" t="str">
        <f aca="false">IF(TRIM($B264&amp;$C264)="","",IF(N($P264)&lt;=N($N264),"",N($P264)-N($N264)))</f>
        <v/>
      </c>
      <c r="U264" s="193" t="str">
        <f aca="false">IF(OR(TRIM($B264&amp;$C264)="",$V264=""),"",MAX(0,N($V264))-N($S264))</f>
        <v/>
      </c>
      <c r="V264" s="193" t="str">
        <f aca="false">IF(TRIM($B264&amp;$C264)="","",IF(AND(N($L264)=0,N($P264)+N($Q264)+N($R264)=0),"",ROUND(N($L264)-N($P264)-N($Q264)-N($R264),2)))</f>
        <v/>
      </c>
      <c r="W264" s="194" t="str">
        <f aca="false">IF(TRIM($B264&amp;$C264)="","",IF(N($L264)=0,IF((N($P264)+N($Q264)+N($R264))=0,"—未填单价","未填单价，已收 "&amp;TEXT((N($P264)+N($Q264)+N($R264)),"#,##0.00")),IF(N($V264)&gt;0.005,"欠 "&amp;TEXT(N($V264),"#,##0.00")&amp;IF(N($S264)&gt;0,"（开票未到账 "&amp;TEXT(N($S264),"#,##0.00")&amp;"）","")&amp;IF(N($U264)&gt;0,"（未开票 "&amp;TEXT(N($U264),"#,##0.00")&amp;"）",""),IF(N($V264)&lt;-0.005,"多收 "&amp;TEXT(-N($V264),"#,##0.00"),"✔ 已结清")))&amp;IF(N($T264)&gt;0,"｜到账未开票 "&amp;TEXT(N($T264),"#,##0.00")&amp;"，待补票","")&amp;IF(N($Q264)&gt;0,"｜收现 "&amp;TEXT(N($Q264),"#,##0.00"),"")&amp;IF(N($R264)&gt;0,"｜收款不开票 "&amp;TEXT(N($R264),"#,##0.00"),""))</f>
        <v/>
      </c>
      <c r="X264" s="195"/>
      <c r="AB264" s="192" t="str">
        <f aca="false">IF(OR(N($N264)=0,N($AA264)=0),"",ROUND(N($N264)/(1+N($AA264))*N($AA264),2))</f>
        <v/>
      </c>
      <c r="AC264" s="195"/>
      <c r="AD264" s="188"/>
      <c r="AE264" s="197" t="str">
        <f aca="false">IF($AM264="","",IF($AM264=1,IF($AN264&gt;=1,"一次性·已到收款期","一次性·未到期"),$AD264&amp;" 第"&amp;$AN264&amp;"/"&amp;$AM264&amp;"期"))</f>
        <v/>
      </c>
      <c r="AF264" s="193" t="str">
        <f aca="false">IF(OR($AM264="",N($L264)=0),"",ROUND(N($J264)*$AN264/$AM264,2)+N($K264))</f>
        <v/>
      </c>
      <c r="AG264" s="193" t="str">
        <f aca="false">IF($AF264="","",MAX(0,ROUND($AF264-(N($P264)+N($Q264)+N($R264)),2)))</f>
        <v/>
      </c>
      <c r="AH264" s="193" t="str">
        <f aca="false">IF(OR(TRIM($B264&amp;$C264)="",NOT(ISNUMBER($D264))),"",SUMIFS($V$3:$V$1001,$AJ$3:$AJ$1001,$AJ264,$D$3:$D$1001,"&lt;"&amp;$D264))</f>
        <v/>
      </c>
      <c r="AI264" s="193" t="str">
        <f aca="false">IF(TRIM($B264&amp;$C264)="","",SUMIFS($V$3:$V$1001,$AJ$3:$AJ$1001,$AJ264))</f>
        <v/>
      </c>
      <c r="AJ264" s="197" t="str">
        <f aca="false">IF(TRIM($B264&amp;$C264)="","",TRIM($B264)&amp;"｜"&amp;TRIM($C264))</f>
        <v/>
      </c>
      <c r="AK264" s="193" t="str">
        <f aca="false">IF(TRIM($B264&amp;$C264)="","",MIN(N($N264),N($P264)))</f>
        <v/>
      </c>
      <c r="AL264" s="198" t="str">
        <f aca="false">IF(ISNUMBER($D264),YEAR($D264),"")</f>
        <v/>
      </c>
      <c r="AM264" s="198" t="str">
        <f aca="false">IF(OR(TRIM($B264&amp;$C264)="",NOT(ISNUMBER($D264)),NOT(ISNUMBER($E264))),"",IF($E264&lt;$D264,"",IF(IF($AD264="半年付",2,IF($AD264="季度付",4,IF($AD264="月付",12,IF($AD264="半月付",24,1))))=1,1,MAX(1,ROUND(($E264-$D264+1)/365*IF($AD264="半年付",2,IF($AD264="季度付",4,IF($AD264="月付",12,IF($AD264="半月付",24,1)))),0)))))</f>
        <v/>
      </c>
      <c r="AN264" s="198" t="str">
        <f aca="true">IF($AM264="","",MIN($AM264,MAX(0,INT((TODAY()-付款宽限天数-$D264)/(($E264-$D264+1)/$AM264))+1)))</f>
        <v/>
      </c>
    </row>
    <row r="265" customFormat="false" ht="24" hidden="false" customHeight="false" outlineLevel="0" collapsed="false">
      <c r="F265" s="188" t="str">
        <f aca="true">IF(TRIM($B265&amp;$C265)="","",IF(OR(ISNUMBER(SEARCH("未",$A265)),ISNUMBER(SEARCH("送出",$A265)),AND(TRIM($A265)="",NOT(ISNUMBER($D265)),N($G265)=0)),"【合同未回】","")&amp;IF(NOT(ISNUMBER($E265)),IF(OR(ISNUMBER(SEARCH("未",$A265)),ISNUMBER(SEARCH("送出",$A265)),AND(TRIM($A265)="",NOT(ISNUMBER($D265)),N($G265)=0)),"","【未填合同期】"),IF($E265&lt;TODAY(),"【已到期】",IF($E265-TODAY()&lt;=提醒天数,"【即将到期，剩余"&amp;($E265-TODAY())&amp;"天】","【正常】")))&amp;IF(OR($AC265="安装免保",$AC265="技术免保",$AC265="质保期内"),"【"&amp;$AC265&amp;"】",""))</f>
        <v/>
      </c>
      <c r="J265" s="192" t="str">
        <f aca="false">IF(OR(N($G265)=0,N($H265)=0),"",ROUND(N($G265)*N($H265)*IF(N($I265)=0,1,N($I265)),2))</f>
        <v/>
      </c>
      <c r="L265" s="192" t="str">
        <f aca="false">IF(TRIM($B265&amp;$C265)="","",IF(AND(N($J265)=0,N($K265)=0),"",ROUND(N($J265)+N($K265),2)))</f>
        <v/>
      </c>
      <c r="R265" s="192"/>
      <c r="S265" s="193" t="str">
        <f aca="false">IF(TRIM($B265&amp;$C265)="","",IF(N($N265)=0,"",MAX(0,MIN(N($N265)-N($P265),N($V265)))))</f>
        <v/>
      </c>
      <c r="T265" s="193" t="str">
        <f aca="false">IF(TRIM($B265&amp;$C265)="","",IF(N($P265)&lt;=N($N265),"",N($P265)-N($N265)))</f>
        <v/>
      </c>
      <c r="U265" s="193" t="str">
        <f aca="false">IF(OR(TRIM($B265&amp;$C265)="",$V265=""),"",MAX(0,N($V265))-N($S265))</f>
        <v/>
      </c>
      <c r="V265" s="193" t="str">
        <f aca="false">IF(TRIM($B265&amp;$C265)="","",IF(AND(N($L265)=0,N($P265)+N($Q265)+N($R265)=0),"",ROUND(N($L265)-N($P265)-N($Q265)-N($R265),2)))</f>
        <v/>
      </c>
      <c r="W265" s="194" t="str">
        <f aca="false">IF(TRIM($B265&amp;$C265)="","",IF(N($L265)=0,IF((N($P265)+N($Q265)+N($R265))=0,"—未填单价","未填单价，已收 "&amp;TEXT((N($P265)+N($Q265)+N($R265)),"#,##0.00")),IF(N($V265)&gt;0.005,"欠 "&amp;TEXT(N($V265),"#,##0.00")&amp;IF(N($S265)&gt;0,"（开票未到账 "&amp;TEXT(N($S265),"#,##0.00")&amp;"）","")&amp;IF(N($U265)&gt;0,"（未开票 "&amp;TEXT(N($U265),"#,##0.00")&amp;"）",""),IF(N($V265)&lt;-0.005,"多收 "&amp;TEXT(-N($V265),"#,##0.00"),"✔ 已结清")))&amp;IF(N($T265)&gt;0,"｜到账未开票 "&amp;TEXT(N($T265),"#,##0.00")&amp;"，待补票","")&amp;IF(N($Q265)&gt;0,"｜收现 "&amp;TEXT(N($Q265),"#,##0.00"),"")&amp;IF(N($R265)&gt;0,"｜收款不开票 "&amp;TEXT(N($R265),"#,##0.00"),""))</f>
        <v/>
      </c>
      <c r="X265" s="195"/>
      <c r="AB265" s="192" t="str">
        <f aca="false">IF(OR(N($N265)=0,N($AA265)=0),"",ROUND(N($N265)/(1+N($AA265))*N($AA265),2))</f>
        <v/>
      </c>
      <c r="AC265" s="195"/>
      <c r="AD265" s="188"/>
      <c r="AE265" s="197" t="str">
        <f aca="false">IF($AM265="","",IF($AM265=1,IF($AN265&gt;=1,"一次性·已到收款期","一次性·未到期"),$AD265&amp;" 第"&amp;$AN265&amp;"/"&amp;$AM265&amp;"期"))</f>
        <v/>
      </c>
      <c r="AF265" s="193" t="str">
        <f aca="false">IF(OR($AM265="",N($L265)=0),"",ROUND(N($J265)*$AN265/$AM265,2)+N($K265))</f>
        <v/>
      </c>
      <c r="AG265" s="193" t="str">
        <f aca="false">IF($AF265="","",MAX(0,ROUND($AF265-(N($P265)+N($Q265)+N($R265)),2)))</f>
        <v/>
      </c>
      <c r="AH265" s="193" t="str">
        <f aca="false">IF(OR(TRIM($B265&amp;$C265)="",NOT(ISNUMBER($D265))),"",SUMIFS($V$3:$V$1001,$AJ$3:$AJ$1001,$AJ265,$D$3:$D$1001,"&lt;"&amp;$D265))</f>
        <v/>
      </c>
      <c r="AI265" s="193" t="str">
        <f aca="false">IF(TRIM($B265&amp;$C265)="","",SUMIFS($V$3:$V$1001,$AJ$3:$AJ$1001,$AJ265))</f>
        <v/>
      </c>
      <c r="AJ265" s="197" t="str">
        <f aca="false">IF(TRIM($B265&amp;$C265)="","",TRIM($B265)&amp;"｜"&amp;TRIM($C265))</f>
        <v/>
      </c>
      <c r="AK265" s="193" t="str">
        <f aca="false">IF(TRIM($B265&amp;$C265)="","",MIN(N($N265),N($P265)))</f>
        <v/>
      </c>
      <c r="AL265" s="198" t="str">
        <f aca="false">IF(ISNUMBER($D265),YEAR($D265),"")</f>
        <v/>
      </c>
      <c r="AM265" s="198" t="str">
        <f aca="false">IF(OR(TRIM($B265&amp;$C265)="",NOT(ISNUMBER($D265)),NOT(ISNUMBER($E265))),"",IF($E265&lt;$D265,"",IF(IF($AD265="半年付",2,IF($AD265="季度付",4,IF($AD265="月付",12,IF($AD265="半月付",24,1))))=1,1,MAX(1,ROUND(($E265-$D265+1)/365*IF($AD265="半年付",2,IF($AD265="季度付",4,IF($AD265="月付",12,IF($AD265="半月付",24,1)))),0)))))</f>
        <v/>
      </c>
      <c r="AN265" s="198" t="str">
        <f aca="true">IF($AM265="","",MIN($AM265,MAX(0,INT((TODAY()-付款宽限天数-$D265)/(($E265-$D265+1)/$AM265))+1)))</f>
        <v/>
      </c>
    </row>
    <row r="266" customFormat="false" ht="24" hidden="false" customHeight="false" outlineLevel="0" collapsed="false">
      <c r="F266" s="188" t="str">
        <f aca="true">IF(TRIM($B266&amp;$C266)="","",IF(OR(ISNUMBER(SEARCH("未",$A266)),ISNUMBER(SEARCH("送出",$A266)),AND(TRIM($A266)="",NOT(ISNUMBER($D266)),N($G266)=0)),"【合同未回】","")&amp;IF(NOT(ISNUMBER($E266)),IF(OR(ISNUMBER(SEARCH("未",$A266)),ISNUMBER(SEARCH("送出",$A266)),AND(TRIM($A266)="",NOT(ISNUMBER($D266)),N($G266)=0)),"","【未填合同期】"),IF($E266&lt;TODAY(),"【已到期】",IF($E266-TODAY()&lt;=提醒天数,"【即将到期，剩余"&amp;($E266-TODAY())&amp;"天】","【正常】")))&amp;IF(OR($AC266="安装免保",$AC266="技术免保",$AC266="质保期内"),"【"&amp;$AC266&amp;"】",""))</f>
        <v/>
      </c>
      <c r="J266" s="192" t="str">
        <f aca="false">IF(OR(N($G266)=0,N($H266)=0),"",ROUND(N($G266)*N($H266)*IF(N($I266)=0,1,N($I266)),2))</f>
        <v/>
      </c>
      <c r="L266" s="192" t="str">
        <f aca="false">IF(TRIM($B266&amp;$C266)="","",IF(AND(N($J266)=0,N($K266)=0),"",ROUND(N($J266)+N($K266),2)))</f>
        <v/>
      </c>
      <c r="R266" s="192"/>
      <c r="S266" s="193" t="str">
        <f aca="false">IF(TRIM($B266&amp;$C266)="","",IF(N($N266)=0,"",MAX(0,MIN(N($N266)-N($P266),N($V266)))))</f>
        <v/>
      </c>
      <c r="T266" s="193" t="str">
        <f aca="false">IF(TRIM($B266&amp;$C266)="","",IF(N($P266)&lt;=N($N266),"",N($P266)-N($N266)))</f>
        <v/>
      </c>
      <c r="U266" s="193" t="str">
        <f aca="false">IF(OR(TRIM($B266&amp;$C266)="",$V266=""),"",MAX(0,N($V266))-N($S266))</f>
        <v/>
      </c>
      <c r="V266" s="193" t="str">
        <f aca="false">IF(TRIM($B266&amp;$C266)="","",IF(AND(N($L266)=0,N($P266)+N($Q266)+N($R266)=0),"",ROUND(N($L266)-N($P266)-N($Q266)-N($R266),2)))</f>
        <v/>
      </c>
      <c r="W266" s="194" t="str">
        <f aca="false">IF(TRIM($B266&amp;$C266)="","",IF(N($L266)=0,IF((N($P266)+N($Q266)+N($R266))=0,"—未填单价","未填单价，已收 "&amp;TEXT((N($P266)+N($Q266)+N($R266)),"#,##0.00")),IF(N($V266)&gt;0.005,"欠 "&amp;TEXT(N($V266),"#,##0.00")&amp;IF(N($S266)&gt;0,"（开票未到账 "&amp;TEXT(N($S266),"#,##0.00")&amp;"）","")&amp;IF(N($U266)&gt;0,"（未开票 "&amp;TEXT(N($U266),"#,##0.00")&amp;"）",""),IF(N($V266)&lt;-0.005,"多收 "&amp;TEXT(-N($V266),"#,##0.00"),"✔ 已结清")))&amp;IF(N($T266)&gt;0,"｜到账未开票 "&amp;TEXT(N($T266),"#,##0.00")&amp;"，待补票","")&amp;IF(N($Q266)&gt;0,"｜收现 "&amp;TEXT(N($Q266),"#,##0.00"),"")&amp;IF(N($R266)&gt;0,"｜收款不开票 "&amp;TEXT(N($R266),"#,##0.00"),""))</f>
        <v/>
      </c>
      <c r="X266" s="195"/>
      <c r="AB266" s="192" t="str">
        <f aca="false">IF(OR(N($N266)=0,N($AA266)=0),"",ROUND(N($N266)/(1+N($AA266))*N($AA266),2))</f>
        <v/>
      </c>
      <c r="AC266" s="195"/>
      <c r="AD266" s="188"/>
      <c r="AE266" s="197" t="str">
        <f aca="false">IF($AM266="","",IF($AM266=1,IF($AN266&gt;=1,"一次性·已到收款期","一次性·未到期"),$AD266&amp;" 第"&amp;$AN266&amp;"/"&amp;$AM266&amp;"期"))</f>
        <v/>
      </c>
      <c r="AF266" s="193" t="str">
        <f aca="false">IF(OR($AM266="",N($L266)=0),"",ROUND(N($J266)*$AN266/$AM266,2)+N($K266))</f>
        <v/>
      </c>
      <c r="AG266" s="193" t="str">
        <f aca="false">IF($AF266="","",MAX(0,ROUND($AF266-(N($P266)+N($Q266)+N($R266)),2)))</f>
        <v/>
      </c>
      <c r="AH266" s="193" t="str">
        <f aca="false">IF(OR(TRIM($B266&amp;$C266)="",NOT(ISNUMBER($D266))),"",SUMIFS($V$3:$V$1001,$AJ$3:$AJ$1001,$AJ266,$D$3:$D$1001,"&lt;"&amp;$D266))</f>
        <v/>
      </c>
      <c r="AI266" s="193" t="str">
        <f aca="false">IF(TRIM($B266&amp;$C266)="","",SUMIFS($V$3:$V$1001,$AJ$3:$AJ$1001,$AJ266))</f>
        <v/>
      </c>
      <c r="AJ266" s="197" t="str">
        <f aca="false">IF(TRIM($B266&amp;$C266)="","",TRIM($B266)&amp;"｜"&amp;TRIM($C266))</f>
        <v/>
      </c>
      <c r="AK266" s="193" t="str">
        <f aca="false">IF(TRIM($B266&amp;$C266)="","",MIN(N($N266),N($P266)))</f>
        <v/>
      </c>
      <c r="AL266" s="198" t="str">
        <f aca="false">IF(ISNUMBER($D266),YEAR($D266),"")</f>
        <v/>
      </c>
      <c r="AM266" s="198" t="str">
        <f aca="false">IF(OR(TRIM($B266&amp;$C266)="",NOT(ISNUMBER($D266)),NOT(ISNUMBER($E266))),"",IF($E266&lt;$D266,"",IF(IF($AD266="半年付",2,IF($AD266="季度付",4,IF($AD266="月付",12,IF($AD266="半月付",24,1))))=1,1,MAX(1,ROUND(($E266-$D266+1)/365*IF($AD266="半年付",2,IF($AD266="季度付",4,IF($AD266="月付",12,IF($AD266="半月付",24,1)))),0)))))</f>
        <v/>
      </c>
      <c r="AN266" s="198" t="str">
        <f aca="true">IF($AM266="","",MIN($AM266,MAX(0,INT((TODAY()-付款宽限天数-$D266)/(($E266-$D266+1)/$AM266))+1)))</f>
        <v/>
      </c>
    </row>
    <row r="267" customFormat="false" ht="24" hidden="false" customHeight="false" outlineLevel="0" collapsed="false">
      <c r="F267" s="188" t="str">
        <f aca="true">IF(TRIM($B267&amp;$C267)="","",IF(OR(ISNUMBER(SEARCH("未",$A267)),ISNUMBER(SEARCH("送出",$A267)),AND(TRIM($A267)="",NOT(ISNUMBER($D267)),N($G267)=0)),"【合同未回】","")&amp;IF(NOT(ISNUMBER($E267)),IF(OR(ISNUMBER(SEARCH("未",$A267)),ISNUMBER(SEARCH("送出",$A267)),AND(TRIM($A267)="",NOT(ISNUMBER($D267)),N($G267)=0)),"","【未填合同期】"),IF($E267&lt;TODAY(),"【已到期】",IF($E267-TODAY()&lt;=提醒天数,"【即将到期，剩余"&amp;($E267-TODAY())&amp;"天】","【正常】")))&amp;IF(OR($AC267="安装免保",$AC267="技术免保",$AC267="质保期内"),"【"&amp;$AC267&amp;"】",""))</f>
        <v/>
      </c>
      <c r="J267" s="192" t="str">
        <f aca="false">IF(OR(N($G267)=0,N($H267)=0),"",ROUND(N($G267)*N($H267)*IF(N($I267)=0,1,N($I267)),2))</f>
        <v/>
      </c>
      <c r="L267" s="192" t="str">
        <f aca="false">IF(TRIM($B267&amp;$C267)="","",IF(AND(N($J267)=0,N($K267)=0),"",ROUND(N($J267)+N($K267),2)))</f>
        <v/>
      </c>
      <c r="R267" s="192"/>
      <c r="S267" s="193" t="str">
        <f aca="false">IF(TRIM($B267&amp;$C267)="","",IF(N($N267)=0,"",MAX(0,MIN(N($N267)-N($P267),N($V267)))))</f>
        <v/>
      </c>
      <c r="T267" s="193" t="str">
        <f aca="false">IF(TRIM($B267&amp;$C267)="","",IF(N($P267)&lt;=N($N267),"",N($P267)-N($N267)))</f>
        <v/>
      </c>
      <c r="U267" s="193" t="str">
        <f aca="false">IF(OR(TRIM($B267&amp;$C267)="",$V267=""),"",MAX(0,N($V267))-N($S267))</f>
        <v/>
      </c>
      <c r="V267" s="193" t="str">
        <f aca="false">IF(TRIM($B267&amp;$C267)="","",IF(AND(N($L267)=0,N($P267)+N($Q267)+N($R267)=0),"",ROUND(N($L267)-N($P267)-N($Q267)-N($R267),2)))</f>
        <v/>
      </c>
      <c r="W267" s="194" t="str">
        <f aca="false">IF(TRIM($B267&amp;$C267)="","",IF(N($L267)=0,IF((N($P267)+N($Q267)+N($R267))=0,"—未填单价","未填单价，已收 "&amp;TEXT((N($P267)+N($Q267)+N($R267)),"#,##0.00")),IF(N($V267)&gt;0.005,"欠 "&amp;TEXT(N($V267),"#,##0.00")&amp;IF(N($S267)&gt;0,"（开票未到账 "&amp;TEXT(N($S267),"#,##0.00")&amp;"）","")&amp;IF(N($U267)&gt;0,"（未开票 "&amp;TEXT(N($U267),"#,##0.00")&amp;"）",""),IF(N($V267)&lt;-0.005,"多收 "&amp;TEXT(-N($V267),"#,##0.00"),"✔ 已结清")))&amp;IF(N($T267)&gt;0,"｜到账未开票 "&amp;TEXT(N($T267),"#,##0.00")&amp;"，待补票","")&amp;IF(N($Q267)&gt;0,"｜收现 "&amp;TEXT(N($Q267),"#,##0.00"),"")&amp;IF(N($R267)&gt;0,"｜收款不开票 "&amp;TEXT(N($R267),"#,##0.00"),""))</f>
        <v/>
      </c>
      <c r="X267" s="195"/>
      <c r="AB267" s="192" t="str">
        <f aca="false">IF(OR(N($N267)=0,N($AA267)=0),"",ROUND(N($N267)/(1+N($AA267))*N($AA267),2))</f>
        <v/>
      </c>
      <c r="AC267" s="195"/>
      <c r="AD267" s="188"/>
      <c r="AE267" s="197" t="str">
        <f aca="false">IF($AM267="","",IF($AM267=1,IF($AN267&gt;=1,"一次性·已到收款期","一次性·未到期"),$AD267&amp;" 第"&amp;$AN267&amp;"/"&amp;$AM267&amp;"期"))</f>
        <v/>
      </c>
      <c r="AF267" s="193" t="str">
        <f aca="false">IF(OR($AM267="",N($L267)=0),"",ROUND(N($J267)*$AN267/$AM267,2)+N($K267))</f>
        <v/>
      </c>
      <c r="AG267" s="193" t="str">
        <f aca="false">IF($AF267="","",MAX(0,ROUND($AF267-(N($P267)+N($Q267)+N($R267)),2)))</f>
        <v/>
      </c>
      <c r="AH267" s="193" t="str">
        <f aca="false">IF(OR(TRIM($B267&amp;$C267)="",NOT(ISNUMBER($D267))),"",SUMIFS($V$3:$V$1001,$AJ$3:$AJ$1001,$AJ267,$D$3:$D$1001,"&lt;"&amp;$D267))</f>
        <v/>
      </c>
      <c r="AI267" s="193" t="str">
        <f aca="false">IF(TRIM($B267&amp;$C267)="","",SUMIFS($V$3:$V$1001,$AJ$3:$AJ$1001,$AJ267))</f>
        <v/>
      </c>
      <c r="AJ267" s="197" t="str">
        <f aca="false">IF(TRIM($B267&amp;$C267)="","",TRIM($B267)&amp;"｜"&amp;TRIM($C267))</f>
        <v/>
      </c>
      <c r="AK267" s="193" t="str">
        <f aca="false">IF(TRIM($B267&amp;$C267)="","",MIN(N($N267),N($P267)))</f>
        <v/>
      </c>
      <c r="AL267" s="198" t="str">
        <f aca="false">IF(ISNUMBER($D267),YEAR($D267),"")</f>
        <v/>
      </c>
      <c r="AM267" s="198" t="str">
        <f aca="false">IF(OR(TRIM($B267&amp;$C267)="",NOT(ISNUMBER($D267)),NOT(ISNUMBER($E267))),"",IF($E267&lt;$D267,"",IF(IF($AD267="半年付",2,IF($AD267="季度付",4,IF($AD267="月付",12,IF($AD267="半月付",24,1))))=1,1,MAX(1,ROUND(($E267-$D267+1)/365*IF($AD267="半年付",2,IF($AD267="季度付",4,IF($AD267="月付",12,IF($AD267="半月付",24,1)))),0)))))</f>
        <v/>
      </c>
      <c r="AN267" s="198" t="str">
        <f aca="true">IF($AM267="","",MIN($AM267,MAX(0,INT((TODAY()-付款宽限天数-$D267)/(($E267-$D267+1)/$AM267))+1)))</f>
        <v/>
      </c>
    </row>
    <row r="268" customFormat="false" ht="24" hidden="false" customHeight="false" outlineLevel="0" collapsed="false">
      <c r="F268" s="188" t="str">
        <f aca="true">IF(TRIM($B268&amp;$C268)="","",IF(OR(ISNUMBER(SEARCH("未",$A268)),ISNUMBER(SEARCH("送出",$A268)),AND(TRIM($A268)="",NOT(ISNUMBER($D268)),N($G268)=0)),"【合同未回】","")&amp;IF(NOT(ISNUMBER($E268)),IF(OR(ISNUMBER(SEARCH("未",$A268)),ISNUMBER(SEARCH("送出",$A268)),AND(TRIM($A268)="",NOT(ISNUMBER($D268)),N($G268)=0)),"","【未填合同期】"),IF($E268&lt;TODAY(),"【已到期】",IF($E268-TODAY()&lt;=提醒天数,"【即将到期，剩余"&amp;($E268-TODAY())&amp;"天】","【正常】")))&amp;IF(OR($AC268="安装免保",$AC268="技术免保",$AC268="质保期内"),"【"&amp;$AC268&amp;"】",""))</f>
        <v/>
      </c>
      <c r="J268" s="192" t="str">
        <f aca="false">IF(OR(N($G268)=0,N($H268)=0),"",ROUND(N($G268)*N($H268)*IF(N($I268)=0,1,N($I268)),2))</f>
        <v/>
      </c>
      <c r="L268" s="192" t="str">
        <f aca="false">IF(TRIM($B268&amp;$C268)="","",IF(AND(N($J268)=0,N($K268)=0),"",ROUND(N($J268)+N($K268),2)))</f>
        <v/>
      </c>
      <c r="R268" s="192"/>
      <c r="S268" s="193" t="str">
        <f aca="false">IF(TRIM($B268&amp;$C268)="","",IF(N($N268)=0,"",MAX(0,MIN(N($N268)-N($P268),N($V268)))))</f>
        <v/>
      </c>
      <c r="T268" s="193" t="str">
        <f aca="false">IF(TRIM($B268&amp;$C268)="","",IF(N($P268)&lt;=N($N268),"",N($P268)-N($N268)))</f>
        <v/>
      </c>
      <c r="U268" s="193" t="str">
        <f aca="false">IF(OR(TRIM($B268&amp;$C268)="",$V268=""),"",MAX(0,N($V268))-N($S268))</f>
        <v/>
      </c>
      <c r="V268" s="193" t="str">
        <f aca="false">IF(TRIM($B268&amp;$C268)="","",IF(AND(N($L268)=0,N($P268)+N($Q268)+N($R268)=0),"",ROUND(N($L268)-N($P268)-N($Q268)-N($R268),2)))</f>
        <v/>
      </c>
      <c r="W268" s="194" t="str">
        <f aca="false">IF(TRIM($B268&amp;$C268)="","",IF(N($L268)=0,IF((N($P268)+N($Q268)+N($R268))=0,"—未填单价","未填单价，已收 "&amp;TEXT((N($P268)+N($Q268)+N($R268)),"#,##0.00")),IF(N($V268)&gt;0.005,"欠 "&amp;TEXT(N($V268),"#,##0.00")&amp;IF(N($S268)&gt;0,"（开票未到账 "&amp;TEXT(N($S268),"#,##0.00")&amp;"）","")&amp;IF(N($U268)&gt;0,"（未开票 "&amp;TEXT(N($U268),"#,##0.00")&amp;"）",""),IF(N($V268)&lt;-0.005,"多收 "&amp;TEXT(-N($V268),"#,##0.00"),"✔ 已结清")))&amp;IF(N($T268)&gt;0,"｜到账未开票 "&amp;TEXT(N($T268),"#,##0.00")&amp;"，待补票","")&amp;IF(N($Q268)&gt;0,"｜收现 "&amp;TEXT(N($Q268),"#,##0.00"),"")&amp;IF(N($R268)&gt;0,"｜收款不开票 "&amp;TEXT(N($R268),"#,##0.00"),""))</f>
        <v/>
      </c>
      <c r="X268" s="195"/>
      <c r="AB268" s="192" t="str">
        <f aca="false">IF(OR(N($N268)=0,N($AA268)=0),"",ROUND(N($N268)/(1+N($AA268))*N($AA268),2))</f>
        <v/>
      </c>
      <c r="AC268" s="195"/>
      <c r="AD268" s="188"/>
      <c r="AE268" s="197" t="str">
        <f aca="false">IF($AM268="","",IF($AM268=1,IF($AN268&gt;=1,"一次性·已到收款期","一次性·未到期"),$AD268&amp;" 第"&amp;$AN268&amp;"/"&amp;$AM268&amp;"期"))</f>
        <v/>
      </c>
      <c r="AF268" s="193" t="str">
        <f aca="false">IF(OR($AM268="",N($L268)=0),"",ROUND(N($J268)*$AN268/$AM268,2)+N($K268))</f>
        <v/>
      </c>
      <c r="AG268" s="193" t="str">
        <f aca="false">IF($AF268="","",MAX(0,ROUND($AF268-(N($P268)+N($Q268)+N($R268)),2)))</f>
        <v/>
      </c>
      <c r="AH268" s="193" t="str">
        <f aca="false">IF(OR(TRIM($B268&amp;$C268)="",NOT(ISNUMBER($D268))),"",SUMIFS($V$3:$V$1001,$AJ$3:$AJ$1001,$AJ268,$D$3:$D$1001,"&lt;"&amp;$D268))</f>
        <v/>
      </c>
      <c r="AI268" s="193" t="str">
        <f aca="false">IF(TRIM($B268&amp;$C268)="","",SUMIFS($V$3:$V$1001,$AJ$3:$AJ$1001,$AJ268))</f>
        <v/>
      </c>
      <c r="AJ268" s="197" t="str">
        <f aca="false">IF(TRIM($B268&amp;$C268)="","",TRIM($B268)&amp;"｜"&amp;TRIM($C268))</f>
        <v/>
      </c>
      <c r="AK268" s="193" t="str">
        <f aca="false">IF(TRIM($B268&amp;$C268)="","",MIN(N($N268),N($P268)))</f>
        <v/>
      </c>
      <c r="AL268" s="198" t="str">
        <f aca="false">IF(ISNUMBER($D268),YEAR($D268),"")</f>
        <v/>
      </c>
      <c r="AM268" s="198" t="str">
        <f aca="false">IF(OR(TRIM($B268&amp;$C268)="",NOT(ISNUMBER($D268)),NOT(ISNUMBER($E268))),"",IF($E268&lt;$D268,"",IF(IF($AD268="半年付",2,IF($AD268="季度付",4,IF($AD268="月付",12,IF($AD268="半月付",24,1))))=1,1,MAX(1,ROUND(($E268-$D268+1)/365*IF($AD268="半年付",2,IF($AD268="季度付",4,IF($AD268="月付",12,IF($AD268="半月付",24,1)))),0)))))</f>
        <v/>
      </c>
      <c r="AN268" s="198" t="str">
        <f aca="true">IF($AM268="","",MIN($AM268,MAX(0,INT((TODAY()-付款宽限天数-$D268)/(($E268-$D268+1)/$AM268))+1)))</f>
        <v/>
      </c>
    </row>
    <row r="269" customFormat="false" ht="24" hidden="false" customHeight="false" outlineLevel="0" collapsed="false">
      <c r="F269" s="188" t="str">
        <f aca="true">IF(TRIM($B269&amp;$C269)="","",IF(OR(ISNUMBER(SEARCH("未",$A269)),ISNUMBER(SEARCH("送出",$A269)),AND(TRIM($A269)="",NOT(ISNUMBER($D269)),N($G269)=0)),"【合同未回】","")&amp;IF(NOT(ISNUMBER($E269)),IF(OR(ISNUMBER(SEARCH("未",$A269)),ISNUMBER(SEARCH("送出",$A269)),AND(TRIM($A269)="",NOT(ISNUMBER($D269)),N($G269)=0)),"","【未填合同期】"),IF($E269&lt;TODAY(),"【已到期】",IF($E269-TODAY()&lt;=提醒天数,"【即将到期，剩余"&amp;($E269-TODAY())&amp;"天】","【正常】")))&amp;IF(OR($AC269="安装免保",$AC269="技术免保",$AC269="质保期内"),"【"&amp;$AC269&amp;"】",""))</f>
        <v/>
      </c>
      <c r="J269" s="192" t="str">
        <f aca="false">IF(OR(N($G269)=0,N($H269)=0),"",ROUND(N($G269)*N($H269)*IF(N($I269)=0,1,N($I269)),2))</f>
        <v/>
      </c>
      <c r="L269" s="192" t="str">
        <f aca="false">IF(TRIM($B269&amp;$C269)="","",IF(AND(N($J269)=0,N($K269)=0),"",ROUND(N($J269)+N($K269),2)))</f>
        <v/>
      </c>
      <c r="R269" s="192"/>
      <c r="S269" s="193" t="str">
        <f aca="false">IF(TRIM($B269&amp;$C269)="","",IF(N($N269)=0,"",MAX(0,MIN(N($N269)-N($P269),N($V269)))))</f>
        <v/>
      </c>
      <c r="T269" s="193" t="str">
        <f aca="false">IF(TRIM($B269&amp;$C269)="","",IF(N($P269)&lt;=N($N269),"",N($P269)-N($N269)))</f>
        <v/>
      </c>
      <c r="U269" s="193" t="str">
        <f aca="false">IF(OR(TRIM($B269&amp;$C269)="",$V269=""),"",MAX(0,N($V269))-N($S269))</f>
        <v/>
      </c>
      <c r="V269" s="193" t="str">
        <f aca="false">IF(TRIM($B269&amp;$C269)="","",IF(AND(N($L269)=0,N($P269)+N($Q269)+N($R269)=0),"",ROUND(N($L269)-N($P269)-N($Q269)-N($R269),2)))</f>
        <v/>
      </c>
      <c r="W269" s="194" t="str">
        <f aca="false">IF(TRIM($B269&amp;$C269)="","",IF(N($L269)=0,IF((N($P269)+N($Q269)+N($R269))=0,"—未填单价","未填单价，已收 "&amp;TEXT((N($P269)+N($Q269)+N($R269)),"#,##0.00")),IF(N($V269)&gt;0.005,"欠 "&amp;TEXT(N($V269),"#,##0.00")&amp;IF(N($S269)&gt;0,"（开票未到账 "&amp;TEXT(N($S269),"#,##0.00")&amp;"）","")&amp;IF(N($U269)&gt;0,"（未开票 "&amp;TEXT(N($U269),"#,##0.00")&amp;"）",""),IF(N($V269)&lt;-0.005,"多收 "&amp;TEXT(-N($V269),"#,##0.00"),"✔ 已结清")))&amp;IF(N($T269)&gt;0,"｜到账未开票 "&amp;TEXT(N($T269),"#,##0.00")&amp;"，待补票","")&amp;IF(N($Q269)&gt;0,"｜收现 "&amp;TEXT(N($Q269),"#,##0.00"),"")&amp;IF(N($R269)&gt;0,"｜收款不开票 "&amp;TEXT(N($R269),"#,##0.00"),""))</f>
        <v/>
      </c>
      <c r="X269" s="195"/>
      <c r="AB269" s="192" t="str">
        <f aca="false">IF(OR(N($N269)=0,N($AA269)=0),"",ROUND(N($N269)/(1+N($AA269))*N($AA269),2))</f>
        <v/>
      </c>
      <c r="AC269" s="195"/>
      <c r="AD269" s="188"/>
      <c r="AE269" s="197" t="str">
        <f aca="false">IF($AM269="","",IF($AM269=1,IF($AN269&gt;=1,"一次性·已到收款期","一次性·未到期"),$AD269&amp;" 第"&amp;$AN269&amp;"/"&amp;$AM269&amp;"期"))</f>
        <v/>
      </c>
      <c r="AF269" s="193" t="str">
        <f aca="false">IF(OR($AM269="",N($L269)=0),"",ROUND(N($J269)*$AN269/$AM269,2)+N($K269))</f>
        <v/>
      </c>
      <c r="AG269" s="193" t="str">
        <f aca="false">IF($AF269="","",MAX(0,ROUND($AF269-(N($P269)+N($Q269)+N($R269)),2)))</f>
        <v/>
      </c>
      <c r="AH269" s="193" t="str">
        <f aca="false">IF(OR(TRIM($B269&amp;$C269)="",NOT(ISNUMBER($D269))),"",SUMIFS($V$3:$V$1001,$AJ$3:$AJ$1001,$AJ269,$D$3:$D$1001,"&lt;"&amp;$D269))</f>
        <v/>
      </c>
      <c r="AI269" s="193" t="str">
        <f aca="false">IF(TRIM($B269&amp;$C269)="","",SUMIFS($V$3:$V$1001,$AJ$3:$AJ$1001,$AJ269))</f>
        <v/>
      </c>
      <c r="AJ269" s="197" t="str">
        <f aca="false">IF(TRIM($B269&amp;$C269)="","",TRIM($B269)&amp;"｜"&amp;TRIM($C269))</f>
        <v/>
      </c>
      <c r="AK269" s="193" t="str">
        <f aca="false">IF(TRIM($B269&amp;$C269)="","",MIN(N($N269),N($P269)))</f>
        <v/>
      </c>
      <c r="AL269" s="198" t="str">
        <f aca="false">IF(ISNUMBER($D269),YEAR($D269),"")</f>
        <v/>
      </c>
      <c r="AM269" s="198" t="str">
        <f aca="false">IF(OR(TRIM($B269&amp;$C269)="",NOT(ISNUMBER($D269)),NOT(ISNUMBER($E269))),"",IF($E269&lt;$D269,"",IF(IF($AD269="半年付",2,IF($AD269="季度付",4,IF($AD269="月付",12,IF($AD269="半月付",24,1))))=1,1,MAX(1,ROUND(($E269-$D269+1)/365*IF($AD269="半年付",2,IF($AD269="季度付",4,IF($AD269="月付",12,IF($AD269="半月付",24,1)))),0)))))</f>
        <v/>
      </c>
      <c r="AN269" s="198" t="str">
        <f aca="true">IF($AM269="","",MIN($AM269,MAX(0,INT((TODAY()-付款宽限天数-$D269)/(($E269-$D269+1)/$AM269))+1)))</f>
        <v/>
      </c>
    </row>
    <row r="270" customFormat="false" ht="24" hidden="false" customHeight="false" outlineLevel="0" collapsed="false">
      <c r="F270" s="188" t="str">
        <f aca="true">IF(TRIM($B270&amp;$C270)="","",IF(OR(ISNUMBER(SEARCH("未",$A270)),ISNUMBER(SEARCH("送出",$A270)),AND(TRIM($A270)="",NOT(ISNUMBER($D270)),N($G270)=0)),"【合同未回】","")&amp;IF(NOT(ISNUMBER($E270)),IF(OR(ISNUMBER(SEARCH("未",$A270)),ISNUMBER(SEARCH("送出",$A270)),AND(TRIM($A270)="",NOT(ISNUMBER($D270)),N($G270)=0)),"","【未填合同期】"),IF($E270&lt;TODAY(),"【已到期】",IF($E270-TODAY()&lt;=提醒天数,"【即将到期，剩余"&amp;($E270-TODAY())&amp;"天】","【正常】")))&amp;IF(OR($AC270="安装免保",$AC270="技术免保",$AC270="质保期内"),"【"&amp;$AC270&amp;"】",""))</f>
        <v/>
      </c>
      <c r="J270" s="192" t="str">
        <f aca="false">IF(OR(N($G270)=0,N($H270)=0),"",ROUND(N($G270)*N($H270)*IF(N($I270)=0,1,N($I270)),2))</f>
        <v/>
      </c>
      <c r="L270" s="192" t="str">
        <f aca="false">IF(TRIM($B270&amp;$C270)="","",IF(AND(N($J270)=0,N($K270)=0),"",ROUND(N($J270)+N($K270),2)))</f>
        <v/>
      </c>
      <c r="R270" s="192"/>
      <c r="S270" s="193" t="str">
        <f aca="false">IF(TRIM($B270&amp;$C270)="","",IF(N($N270)=0,"",MAX(0,MIN(N($N270)-N($P270),N($V270)))))</f>
        <v/>
      </c>
      <c r="T270" s="193" t="str">
        <f aca="false">IF(TRIM($B270&amp;$C270)="","",IF(N($P270)&lt;=N($N270),"",N($P270)-N($N270)))</f>
        <v/>
      </c>
      <c r="U270" s="193" t="str">
        <f aca="false">IF(OR(TRIM($B270&amp;$C270)="",$V270=""),"",MAX(0,N($V270))-N($S270))</f>
        <v/>
      </c>
      <c r="V270" s="193" t="str">
        <f aca="false">IF(TRIM($B270&amp;$C270)="","",IF(AND(N($L270)=0,N($P270)+N($Q270)+N($R270)=0),"",ROUND(N($L270)-N($P270)-N($Q270)-N($R270),2)))</f>
        <v/>
      </c>
      <c r="W270" s="194" t="str">
        <f aca="false">IF(TRIM($B270&amp;$C270)="","",IF(N($L270)=0,IF((N($P270)+N($Q270)+N($R270))=0,"—未填单价","未填单价，已收 "&amp;TEXT((N($P270)+N($Q270)+N($R270)),"#,##0.00")),IF(N($V270)&gt;0.005,"欠 "&amp;TEXT(N($V270),"#,##0.00")&amp;IF(N($S270)&gt;0,"（开票未到账 "&amp;TEXT(N($S270),"#,##0.00")&amp;"）","")&amp;IF(N($U270)&gt;0,"（未开票 "&amp;TEXT(N($U270),"#,##0.00")&amp;"）",""),IF(N($V270)&lt;-0.005,"多收 "&amp;TEXT(-N($V270),"#,##0.00"),"✔ 已结清")))&amp;IF(N($T270)&gt;0,"｜到账未开票 "&amp;TEXT(N($T270),"#,##0.00")&amp;"，待补票","")&amp;IF(N($Q270)&gt;0,"｜收现 "&amp;TEXT(N($Q270),"#,##0.00"),"")&amp;IF(N($R270)&gt;0,"｜收款不开票 "&amp;TEXT(N($R270),"#,##0.00"),""))</f>
        <v/>
      </c>
      <c r="X270" s="195"/>
      <c r="AB270" s="192" t="str">
        <f aca="false">IF(OR(N($N270)=0,N($AA270)=0),"",ROUND(N($N270)/(1+N($AA270))*N($AA270),2))</f>
        <v/>
      </c>
      <c r="AC270" s="195"/>
      <c r="AD270" s="188"/>
      <c r="AE270" s="197" t="str">
        <f aca="false">IF($AM270="","",IF($AM270=1,IF($AN270&gt;=1,"一次性·已到收款期","一次性·未到期"),$AD270&amp;" 第"&amp;$AN270&amp;"/"&amp;$AM270&amp;"期"))</f>
        <v/>
      </c>
      <c r="AF270" s="193" t="str">
        <f aca="false">IF(OR($AM270="",N($L270)=0),"",ROUND(N($J270)*$AN270/$AM270,2)+N($K270))</f>
        <v/>
      </c>
      <c r="AG270" s="193" t="str">
        <f aca="false">IF($AF270="","",MAX(0,ROUND($AF270-(N($P270)+N($Q270)+N($R270)),2)))</f>
        <v/>
      </c>
      <c r="AH270" s="193" t="str">
        <f aca="false">IF(OR(TRIM($B270&amp;$C270)="",NOT(ISNUMBER($D270))),"",SUMIFS($V$3:$V$1001,$AJ$3:$AJ$1001,$AJ270,$D$3:$D$1001,"&lt;"&amp;$D270))</f>
        <v/>
      </c>
      <c r="AI270" s="193" t="str">
        <f aca="false">IF(TRIM($B270&amp;$C270)="","",SUMIFS($V$3:$V$1001,$AJ$3:$AJ$1001,$AJ270))</f>
        <v/>
      </c>
      <c r="AJ270" s="197" t="str">
        <f aca="false">IF(TRIM($B270&amp;$C270)="","",TRIM($B270)&amp;"｜"&amp;TRIM($C270))</f>
        <v/>
      </c>
      <c r="AK270" s="193" t="str">
        <f aca="false">IF(TRIM($B270&amp;$C270)="","",MIN(N($N270),N($P270)))</f>
        <v/>
      </c>
      <c r="AL270" s="198" t="str">
        <f aca="false">IF(ISNUMBER($D270),YEAR($D270),"")</f>
        <v/>
      </c>
      <c r="AM270" s="198" t="str">
        <f aca="false">IF(OR(TRIM($B270&amp;$C270)="",NOT(ISNUMBER($D270)),NOT(ISNUMBER($E270))),"",IF($E270&lt;$D270,"",IF(IF($AD270="半年付",2,IF($AD270="季度付",4,IF($AD270="月付",12,IF($AD270="半月付",24,1))))=1,1,MAX(1,ROUND(($E270-$D270+1)/365*IF($AD270="半年付",2,IF($AD270="季度付",4,IF($AD270="月付",12,IF($AD270="半月付",24,1)))),0)))))</f>
        <v/>
      </c>
      <c r="AN270" s="198" t="str">
        <f aca="true">IF($AM270="","",MIN($AM270,MAX(0,INT((TODAY()-付款宽限天数-$D270)/(($E270-$D270+1)/$AM270))+1)))</f>
        <v/>
      </c>
    </row>
    <row r="271" customFormat="false" ht="24" hidden="false" customHeight="false" outlineLevel="0" collapsed="false">
      <c r="F271" s="188" t="str">
        <f aca="true">IF(TRIM($B271&amp;$C271)="","",IF(OR(ISNUMBER(SEARCH("未",$A271)),ISNUMBER(SEARCH("送出",$A271)),AND(TRIM($A271)="",NOT(ISNUMBER($D271)),N($G271)=0)),"【合同未回】","")&amp;IF(NOT(ISNUMBER($E271)),IF(OR(ISNUMBER(SEARCH("未",$A271)),ISNUMBER(SEARCH("送出",$A271)),AND(TRIM($A271)="",NOT(ISNUMBER($D271)),N($G271)=0)),"","【未填合同期】"),IF($E271&lt;TODAY(),"【已到期】",IF($E271-TODAY()&lt;=提醒天数,"【即将到期，剩余"&amp;($E271-TODAY())&amp;"天】","【正常】")))&amp;IF(OR($AC271="安装免保",$AC271="技术免保",$AC271="质保期内"),"【"&amp;$AC271&amp;"】",""))</f>
        <v/>
      </c>
      <c r="J271" s="192" t="str">
        <f aca="false">IF(OR(N($G271)=0,N($H271)=0),"",ROUND(N($G271)*N($H271)*IF(N($I271)=0,1,N($I271)),2))</f>
        <v/>
      </c>
      <c r="L271" s="192" t="str">
        <f aca="false">IF(TRIM($B271&amp;$C271)="","",IF(AND(N($J271)=0,N($K271)=0),"",ROUND(N($J271)+N($K271),2)))</f>
        <v/>
      </c>
      <c r="R271" s="192"/>
      <c r="S271" s="193" t="str">
        <f aca="false">IF(TRIM($B271&amp;$C271)="","",IF(N($N271)=0,"",MAX(0,MIN(N($N271)-N($P271),N($V271)))))</f>
        <v/>
      </c>
      <c r="T271" s="193" t="str">
        <f aca="false">IF(TRIM($B271&amp;$C271)="","",IF(N($P271)&lt;=N($N271),"",N($P271)-N($N271)))</f>
        <v/>
      </c>
      <c r="U271" s="193" t="str">
        <f aca="false">IF(OR(TRIM($B271&amp;$C271)="",$V271=""),"",MAX(0,N($V271))-N($S271))</f>
        <v/>
      </c>
      <c r="V271" s="193" t="str">
        <f aca="false">IF(TRIM($B271&amp;$C271)="","",IF(AND(N($L271)=0,N($P271)+N($Q271)+N($R271)=0),"",ROUND(N($L271)-N($P271)-N($Q271)-N($R271),2)))</f>
        <v/>
      </c>
      <c r="W271" s="194" t="str">
        <f aca="false">IF(TRIM($B271&amp;$C271)="","",IF(N($L271)=0,IF((N($P271)+N($Q271)+N($R271))=0,"—未填单价","未填单价，已收 "&amp;TEXT((N($P271)+N($Q271)+N($R271)),"#,##0.00")),IF(N($V271)&gt;0.005,"欠 "&amp;TEXT(N($V271),"#,##0.00")&amp;IF(N($S271)&gt;0,"（开票未到账 "&amp;TEXT(N($S271),"#,##0.00")&amp;"）","")&amp;IF(N($U271)&gt;0,"（未开票 "&amp;TEXT(N($U271),"#,##0.00")&amp;"）",""),IF(N($V271)&lt;-0.005,"多收 "&amp;TEXT(-N($V271),"#,##0.00"),"✔ 已结清")))&amp;IF(N($T271)&gt;0,"｜到账未开票 "&amp;TEXT(N($T271),"#,##0.00")&amp;"，待补票","")&amp;IF(N($Q271)&gt;0,"｜收现 "&amp;TEXT(N($Q271),"#,##0.00"),"")&amp;IF(N($R271)&gt;0,"｜收款不开票 "&amp;TEXT(N($R271),"#,##0.00"),""))</f>
        <v/>
      </c>
      <c r="X271" s="195"/>
      <c r="AB271" s="192" t="str">
        <f aca="false">IF(OR(N($N271)=0,N($AA271)=0),"",ROUND(N($N271)/(1+N($AA271))*N($AA271),2))</f>
        <v/>
      </c>
      <c r="AC271" s="195"/>
      <c r="AD271" s="188"/>
      <c r="AE271" s="197" t="str">
        <f aca="false">IF($AM271="","",IF($AM271=1,IF($AN271&gt;=1,"一次性·已到收款期","一次性·未到期"),$AD271&amp;" 第"&amp;$AN271&amp;"/"&amp;$AM271&amp;"期"))</f>
        <v/>
      </c>
      <c r="AF271" s="193" t="str">
        <f aca="false">IF(OR($AM271="",N($L271)=0),"",ROUND(N($J271)*$AN271/$AM271,2)+N($K271))</f>
        <v/>
      </c>
      <c r="AG271" s="193" t="str">
        <f aca="false">IF($AF271="","",MAX(0,ROUND($AF271-(N($P271)+N($Q271)+N($R271)),2)))</f>
        <v/>
      </c>
      <c r="AH271" s="193" t="str">
        <f aca="false">IF(OR(TRIM($B271&amp;$C271)="",NOT(ISNUMBER($D271))),"",SUMIFS($V$3:$V$1001,$AJ$3:$AJ$1001,$AJ271,$D$3:$D$1001,"&lt;"&amp;$D271))</f>
        <v/>
      </c>
      <c r="AI271" s="193" t="str">
        <f aca="false">IF(TRIM($B271&amp;$C271)="","",SUMIFS($V$3:$V$1001,$AJ$3:$AJ$1001,$AJ271))</f>
        <v/>
      </c>
      <c r="AJ271" s="197" t="str">
        <f aca="false">IF(TRIM($B271&amp;$C271)="","",TRIM($B271)&amp;"｜"&amp;TRIM($C271))</f>
        <v/>
      </c>
      <c r="AK271" s="193" t="str">
        <f aca="false">IF(TRIM($B271&amp;$C271)="","",MIN(N($N271),N($P271)))</f>
        <v/>
      </c>
      <c r="AL271" s="198" t="str">
        <f aca="false">IF(ISNUMBER($D271),YEAR($D271),"")</f>
        <v/>
      </c>
      <c r="AM271" s="198" t="str">
        <f aca="false">IF(OR(TRIM($B271&amp;$C271)="",NOT(ISNUMBER($D271)),NOT(ISNUMBER($E271))),"",IF($E271&lt;$D271,"",IF(IF($AD271="半年付",2,IF($AD271="季度付",4,IF($AD271="月付",12,IF($AD271="半月付",24,1))))=1,1,MAX(1,ROUND(($E271-$D271+1)/365*IF($AD271="半年付",2,IF($AD271="季度付",4,IF($AD271="月付",12,IF($AD271="半月付",24,1)))),0)))))</f>
        <v/>
      </c>
      <c r="AN271" s="198" t="str">
        <f aca="true">IF($AM271="","",MIN($AM271,MAX(0,INT((TODAY()-付款宽限天数-$D271)/(($E271-$D271+1)/$AM271))+1)))</f>
        <v/>
      </c>
    </row>
    <row r="272" customFormat="false" ht="24" hidden="false" customHeight="false" outlineLevel="0" collapsed="false">
      <c r="F272" s="188" t="str">
        <f aca="true">IF(TRIM($B272&amp;$C272)="","",IF(OR(ISNUMBER(SEARCH("未",$A272)),ISNUMBER(SEARCH("送出",$A272)),AND(TRIM($A272)="",NOT(ISNUMBER($D272)),N($G272)=0)),"【合同未回】","")&amp;IF(NOT(ISNUMBER($E272)),IF(OR(ISNUMBER(SEARCH("未",$A272)),ISNUMBER(SEARCH("送出",$A272)),AND(TRIM($A272)="",NOT(ISNUMBER($D272)),N($G272)=0)),"","【未填合同期】"),IF($E272&lt;TODAY(),"【已到期】",IF($E272-TODAY()&lt;=提醒天数,"【即将到期，剩余"&amp;($E272-TODAY())&amp;"天】","【正常】")))&amp;IF(OR($AC272="安装免保",$AC272="技术免保",$AC272="质保期内"),"【"&amp;$AC272&amp;"】",""))</f>
        <v/>
      </c>
      <c r="J272" s="192" t="str">
        <f aca="false">IF(OR(N($G272)=0,N($H272)=0),"",ROUND(N($G272)*N($H272)*IF(N($I272)=0,1,N($I272)),2))</f>
        <v/>
      </c>
      <c r="L272" s="192" t="str">
        <f aca="false">IF(TRIM($B272&amp;$C272)="","",IF(AND(N($J272)=0,N($K272)=0),"",ROUND(N($J272)+N($K272),2)))</f>
        <v/>
      </c>
      <c r="R272" s="192"/>
      <c r="S272" s="193" t="str">
        <f aca="false">IF(TRIM($B272&amp;$C272)="","",IF(N($N272)=0,"",MAX(0,MIN(N($N272)-N($P272),N($V272)))))</f>
        <v/>
      </c>
      <c r="T272" s="193" t="str">
        <f aca="false">IF(TRIM($B272&amp;$C272)="","",IF(N($P272)&lt;=N($N272),"",N($P272)-N($N272)))</f>
        <v/>
      </c>
      <c r="U272" s="193" t="str">
        <f aca="false">IF(OR(TRIM($B272&amp;$C272)="",$V272=""),"",MAX(0,N($V272))-N($S272))</f>
        <v/>
      </c>
      <c r="V272" s="193" t="str">
        <f aca="false">IF(TRIM($B272&amp;$C272)="","",IF(AND(N($L272)=0,N($P272)+N($Q272)+N($R272)=0),"",ROUND(N($L272)-N($P272)-N($Q272)-N($R272),2)))</f>
        <v/>
      </c>
      <c r="W272" s="194" t="str">
        <f aca="false">IF(TRIM($B272&amp;$C272)="","",IF(N($L272)=0,IF((N($P272)+N($Q272)+N($R272))=0,"—未填单价","未填单价，已收 "&amp;TEXT((N($P272)+N($Q272)+N($R272)),"#,##0.00")),IF(N($V272)&gt;0.005,"欠 "&amp;TEXT(N($V272),"#,##0.00")&amp;IF(N($S272)&gt;0,"（开票未到账 "&amp;TEXT(N($S272),"#,##0.00")&amp;"）","")&amp;IF(N($U272)&gt;0,"（未开票 "&amp;TEXT(N($U272),"#,##0.00")&amp;"）",""),IF(N($V272)&lt;-0.005,"多收 "&amp;TEXT(-N($V272),"#,##0.00"),"✔ 已结清")))&amp;IF(N($T272)&gt;0,"｜到账未开票 "&amp;TEXT(N($T272),"#,##0.00")&amp;"，待补票","")&amp;IF(N($Q272)&gt;0,"｜收现 "&amp;TEXT(N($Q272),"#,##0.00"),"")&amp;IF(N($R272)&gt;0,"｜收款不开票 "&amp;TEXT(N($R272),"#,##0.00"),""))</f>
        <v/>
      </c>
      <c r="X272" s="195"/>
      <c r="AB272" s="192" t="str">
        <f aca="false">IF(OR(N($N272)=0,N($AA272)=0),"",ROUND(N($N272)/(1+N($AA272))*N($AA272),2))</f>
        <v/>
      </c>
      <c r="AC272" s="195"/>
      <c r="AD272" s="188"/>
      <c r="AE272" s="197" t="str">
        <f aca="false">IF($AM272="","",IF($AM272=1,IF($AN272&gt;=1,"一次性·已到收款期","一次性·未到期"),$AD272&amp;" 第"&amp;$AN272&amp;"/"&amp;$AM272&amp;"期"))</f>
        <v/>
      </c>
      <c r="AF272" s="193" t="str">
        <f aca="false">IF(OR($AM272="",N($L272)=0),"",ROUND(N($J272)*$AN272/$AM272,2)+N($K272))</f>
        <v/>
      </c>
      <c r="AG272" s="193" t="str">
        <f aca="false">IF($AF272="","",MAX(0,ROUND($AF272-(N($P272)+N($Q272)+N($R272)),2)))</f>
        <v/>
      </c>
      <c r="AH272" s="193" t="str">
        <f aca="false">IF(OR(TRIM($B272&amp;$C272)="",NOT(ISNUMBER($D272))),"",SUMIFS($V$3:$V$1001,$AJ$3:$AJ$1001,$AJ272,$D$3:$D$1001,"&lt;"&amp;$D272))</f>
        <v/>
      </c>
      <c r="AI272" s="193" t="str">
        <f aca="false">IF(TRIM($B272&amp;$C272)="","",SUMIFS($V$3:$V$1001,$AJ$3:$AJ$1001,$AJ272))</f>
        <v/>
      </c>
      <c r="AJ272" s="197" t="str">
        <f aca="false">IF(TRIM($B272&amp;$C272)="","",TRIM($B272)&amp;"｜"&amp;TRIM($C272))</f>
        <v/>
      </c>
      <c r="AK272" s="193" t="str">
        <f aca="false">IF(TRIM($B272&amp;$C272)="","",MIN(N($N272),N($P272)))</f>
        <v/>
      </c>
      <c r="AL272" s="198" t="str">
        <f aca="false">IF(ISNUMBER($D272),YEAR($D272),"")</f>
        <v/>
      </c>
      <c r="AM272" s="198" t="str">
        <f aca="false">IF(OR(TRIM($B272&amp;$C272)="",NOT(ISNUMBER($D272)),NOT(ISNUMBER($E272))),"",IF($E272&lt;$D272,"",IF(IF($AD272="半年付",2,IF($AD272="季度付",4,IF($AD272="月付",12,IF($AD272="半月付",24,1))))=1,1,MAX(1,ROUND(($E272-$D272+1)/365*IF($AD272="半年付",2,IF($AD272="季度付",4,IF($AD272="月付",12,IF($AD272="半月付",24,1)))),0)))))</f>
        <v/>
      </c>
      <c r="AN272" s="198" t="str">
        <f aca="true">IF($AM272="","",MIN($AM272,MAX(0,INT((TODAY()-付款宽限天数-$D272)/(($E272-$D272+1)/$AM272))+1)))</f>
        <v/>
      </c>
    </row>
    <row r="273" customFormat="false" ht="24" hidden="false" customHeight="false" outlineLevel="0" collapsed="false">
      <c r="F273" s="188" t="str">
        <f aca="true">IF(TRIM($B273&amp;$C273)="","",IF(OR(ISNUMBER(SEARCH("未",$A273)),ISNUMBER(SEARCH("送出",$A273)),AND(TRIM($A273)="",NOT(ISNUMBER($D273)),N($G273)=0)),"【合同未回】","")&amp;IF(NOT(ISNUMBER($E273)),IF(OR(ISNUMBER(SEARCH("未",$A273)),ISNUMBER(SEARCH("送出",$A273)),AND(TRIM($A273)="",NOT(ISNUMBER($D273)),N($G273)=0)),"","【未填合同期】"),IF($E273&lt;TODAY(),"【已到期】",IF($E273-TODAY()&lt;=提醒天数,"【即将到期，剩余"&amp;($E273-TODAY())&amp;"天】","【正常】")))&amp;IF(OR($AC273="安装免保",$AC273="技术免保",$AC273="质保期内"),"【"&amp;$AC273&amp;"】",""))</f>
        <v/>
      </c>
      <c r="J273" s="192" t="str">
        <f aca="false">IF(OR(N($G273)=0,N($H273)=0),"",ROUND(N($G273)*N($H273)*IF(N($I273)=0,1,N($I273)),2))</f>
        <v/>
      </c>
      <c r="L273" s="192" t="str">
        <f aca="false">IF(TRIM($B273&amp;$C273)="","",IF(AND(N($J273)=0,N($K273)=0),"",ROUND(N($J273)+N($K273),2)))</f>
        <v/>
      </c>
      <c r="R273" s="192"/>
      <c r="S273" s="193" t="str">
        <f aca="false">IF(TRIM($B273&amp;$C273)="","",IF(N($N273)=0,"",MAX(0,MIN(N($N273)-N($P273),N($V273)))))</f>
        <v/>
      </c>
      <c r="T273" s="193" t="str">
        <f aca="false">IF(TRIM($B273&amp;$C273)="","",IF(N($P273)&lt;=N($N273),"",N($P273)-N($N273)))</f>
        <v/>
      </c>
      <c r="U273" s="193" t="str">
        <f aca="false">IF(OR(TRIM($B273&amp;$C273)="",$V273=""),"",MAX(0,N($V273))-N($S273))</f>
        <v/>
      </c>
      <c r="V273" s="193" t="str">
        <f aca="false">IF(TRIM($B273&amp;$C273)="","",IF(AND(N($L273)=0,N($P273)+N($Q273)+N($R273)=0),"",ROUND(N($L273)-N($P273)-N($Q273)-N($R273),2)))</f>
        <v/>
      </c>
      <c r="W273" s="194" t="str">
        <f aca="false">IF(TRIM($B273&amp;$C273)="","",IF(N($L273)=0,IF((N($P273)+N($Q273)+N($R273))=0,"—未填单价","未填单价，已收 "&amp;TEXT((N($P273)+N($Q273)+N($R273)),"#,##0.00")),IF(N($V273)&gt;0.005,"欠 "&amp;TEXT(N($V273),"#,##0.00")&amp;IF(N($S273)&gt;0,"（开票未到账 "&amp;TEXT(N($S273),"#,##0.00")&amp;"）","")&amp;IF(N($U273)&gt;0,"（未开票 "&amp;TEXT(N($U273),"#,##0.00")&amp;"）",""),IF(N($V273)&lt;-0.005,"多收 "&amp;TEXT(-N($V273),"#,##0.00"),"✔ 已结清")))&amp;IF(N($T273)&gt;0,"｜到账未开票 "&amp;TEXT(N($T273),"#,##0.00")&amp;"，待补票","")&amp;IF(N($Q273)&gt;0,"｜收现 "&amp;TEXT(N($Q273),"#,##0.00"),"")&amp;IF(N($R273)&gt;0,"｜收款不开票 "&amp;TEXT(N($R273),"#,##0.00"),""))</f>
        <v/>
      </c>
      <c r="X273" s="195"/>
      <c r="AB273" s="192" t="str">
        <f aca="false">IF(OR(N($N273)=0,N($AA273)=0),"",ROUND(N($N273)/(1+N($AA273))*N($AA273),2))</f>
        <v/>
      </c>
      <c r="AC273" s="195"/>
      <c r="AD273" s="188"/>
      <c r="AE273" s="197" t="str">
        <f aca="false">IF($AM273="","",IF($AM273=1,IF($AN273&gt;=1,"一次性·已到收款期","一次性·未到期"),$AD273&amp;" 第"&amp;$AN273&amp;"/"&amp;$AM273&amp;"期"))</f>
        <v/>
      </c>
      <c r="AF273" s="193" t="str">
        <f aca="false">IF(OR($AM273="",N($L273)=0),"",ROUND(N($J273)*$AN273/$AM273,2)+N($K273))</f>
        <v/>
      </c>
      <c r="AG273" s="193" t="str">
        <f aca="false">IF($AF273="","",MAX(0,ROUND($AF273-(N($P273)+N($Q273)+N($R273)),2)))</f>
        <v/>
      </c>
      <c r="AH273" s="193" t="str">
        <f aca="false">IF(OR(TRIM($B273&amp;$C273)="",NOT(ISNUMBER($D273))),"",SUMIFS($V$3:$V$1001,$AJ$3:$AJ$1001,$AJ273,$D$3:$D$1001,"&lt;"&amp;$D273))</f>
        <v/>
      </c>
      <c r="AI273" s="193" t="str">
        <f aca="false">IF(TRIM($B273&amp;$C273)="","",SUMIFS($V$3:$V$1001,$AJ$3:$AJ$1001,$AJ273))</f>
        <v/>
      </c>
      <c r="AJ273" s="197" t="str">
        <f aca="false">IF(TRIM($B273&amp;$C273)="","",TRIM($B273)&amp;"｜"&amp;TRIM($C273))</f>
        <v/>
      </c>
      <c r="AK273" s="193" t="str">
        <f aca="false">IF(TRIM($B273&amp;$C273)="","",MIN(N($N273),N($P273)))</f>
        <v/>
      </c>
      <c r="AL273" s="198" t="str">
        <f aca="false">IF(ISNUMBER($D273),YEAR($D273),"")</f>
        <v/>
      </c>
      <c r="AM273" s="198" t="str">
        <f aca="false">IF(OR(TRIM($B273&amp;$C273)="",NOT(ISNUMBER($D273)),NOT(ISNUMBER($E273))),"",IF($E273&lt;$D273,"",IF(IF($AD273="半年付",2,IF($AD273="季度付",4,IF($AD273="月付",12,IF($AD273="半月付",24,1))))=1,1,MAX(1,ROUND(($E273-$D273+1)/365*IF($AD273="半年付",2,IF($AD273="季度付",4,IF($AD273="月付",12,IF($AD273="半月付",24,1)))),0)))))</f>
        <v/>
      </c>
      <c r="AN273" s="198" t="str">
        <f aca="true">IF($AM273="","",MIN($AM273,MAX(0,INT((TODAY()-付款宽限天数-$D273)/(($E273-$D273+1)/$AM273))+1)))</f>
        <v/>
      </c>
    </row>
    <row r="274" customFormat="false" ht="24" hidden="false" customHeight="false" outlineLevel="0" collapsed="false">
      <c r="F274" s="188" t="str">
        <f aca="true">IF(TRIM($B274&amp;$C274)="","",IF(OR(ISNUMBER(SEARCH("未",$A274)),ISNUMBER(SEARCH("送出",$A274)),AND(TRIM($A274)="",NOT(ISNUMBER($D274)),N($G274)=0)),"【合同未回】","")&amp;IF(NOT(ISNUMBER($E274)),IF(OR(ISNUMBER(SEARCH("未",$A274)),ISNUMBER(SEARCH("送出",$A274)),AND(TRIM($A274)="",NOT(ISNUMBER($D274)),N($G274)=0)),"","【未填合同期】"),IF($E274&lt;TODAY(),"【已到期】",IF($E274-TODAY()&lt;=提醒天数,"【即将到期，剩余"&amp;($E274-TODAY())&amp;"天】","【正常】")))&amp;IF(OR($AC274="安装免保",$AC274="技术免保",$AC274="质保期内"),"【"&amp;$AC274&amp;"】",""))</f>
        <v/>
      </c>
      <c r="J274" s="192" t="str">
        <f aca="false">IF(OR(N($G274)=0,N($H274)=0),"",ROUND(N($G274)*N($H274)*IF(N($I274)=0,1,N($I274)),2))</f>
        <v/>
      </c>
      <c r="L274" s="192" t="str">
        <f aca="false">IF(TRIM($B274&amp;$C274)="","",IF(AND(N($J274)=0,N($K274)=0),"",ROUND(N($J274)+N($K274),2)))</f>
        <v/>
      </c>
      <c r="R274" s="192"/>
      <c r="S274" s="193" t="str">
        <f aca="false">IF(TRIM($B274&amp;$C274)="","",IF(N($N274)=0,"",MAX(0,MIN(N($N274)-N($P274),N($V274)))))</f>
        <v/>
      </c>
      <c r="T274" s="193" t="str">
        <f aca="false">IF(TRIM($B274&amp;$C274)="","",IF(N($P274)&lt;=N($N274),"",N($P274)-N($N274)))</f>
        <v/>
      </c>
      <c r="U274" s="193" t="str">
        <f aca="false">IF(OR(TRIM($B274&amp;$C274)="",$V274=""),"",MAX(0,N($V274))-N($S274))</f>
        <v/>
      </c>
      <c r="V274" s="193" t="str">
        <f aca="false">IF(TRIM($B274&amp;$C274)="","",IF(AND(N($L274)=0,N($P274)+N($Q274)+N($R274)=0),"",ROUND(N($L274)-N($P274)-N($Q274)-N($R274),2)))</f>
        <v/>
      </c>
      <c r="W274" s="194" t="str">
        <f aca="false">IF(TRIM($B274&amp;$C274)="","",IF(N($L274)=0,IF((N($P274)+N($Q274)+N($R274))=0,"—未填单价","未填单价，已收 "&amp;TEXT((N($P274)+N($Q274)+N($R274)),"#,##0.00")),IF(N($V274)&gt;0.005,"欠 "&amp;TEXT(N($V274),"#,##0.00")&amp;IF(N($S274)&gt;0,"（开票未到账 "&amp;TEXT(N($S274),"#,##0.00")&amp;"）","")&amp;IF(N($U274)&gt;0,"（未开票 "&amp;TEXT(N($U274),"#,##0.00")&amp;"）",""),IF(N($V274)&lt;-0.005,"多收 "&amp;TEXT(-N($V274),"#,##0.00"),"✔ 已结清")))&amp;IF(N($T274)&gt;0,"｜到账未开票 "&amp;TEXT(N($T274),"#,##0.00")&amp;"，待补票","")&amp;IF(N($Q274)&gt;0,"｜收现 "&amp;TEXT(N($Q274),"#,##0.00"),"")&amp;IF(N($R274)&gt;0,"｜收款不开票 "&amp;TEXT(N($R274),"#,##0.00"),""))</f>
        <v/>
      </c>
      <c r="X274" s="195"/>
      <c r="AB274" s="192" t="str">
        <f aca="false">IF(OR(N($N274)=0,N($AA274)=0),"",ROUND(N($N274)/(1+N($AA274))*N($AA274),2))</f>
        <v/>
      </c>
      <c r="AC274" s="195"/>
      <c r="AD274" s="188"/>
      <c r="AE274" s="197" t="str">
        <f aca="false">IF($AM274="","",IF($AM274=1,IF($AN274&gt;=1,"一次性·已到收款期","一次性·未到期"),$AD274&amp;" 第"&amp;$AN274&amp;"/"&amp;$AM274&amp;"期"))</f>
        <v/>
      </c>
      <c r="AF274" s="193" t="str">
        <f aca="false">IF(OR($AM274="",N($L274)=0),"",ROUND(N($J274)*$AN274/$AM274,2)+N($K274))</f>
        <v/>
      </c>
      <c r="AG274" s="193" t="str">
        <f aca="false">IF($AF274="","",MAX(0,ROUND($AF274-(N($P274)+N($Q274)+N($R274)),2)))</f>
        <v/>
      </c>
      <c r="AH274" s="193" t="str">
        <f aca="false">IF(OR(TRIM($B274&amp;$C274)="",NOT(ISNUMBER($D274))),"",SUMIFS($V$3:$V$1001,$AJ$3:$AJ$1001,$AJ274,$D$3:$D$1001,"&lt;"&amp;$D274))</f>
        <v/>
      </c>
      <c r="AI274" s="193" t="str">
        <f aca="false">IF(TRIM($B274&amp;$C274)="","",SUMIFS($V$3:$V$1001,$AJ$3:$AJ$1001,$AJ274))</f>
        <v/>
      </c>
      <c r="AJ274" s="197" t="str">
        <f aca="false">IF(TRIM($B274&amp;$C274)="","",TRIM($B274)&amp;"｜"&amp;TRIM($C274))</f>
        <v/>
      </c>
      <c r="AK274" s="193" t="str">
        <f aca="false">IF(TRIM($B274&amp;$C274)="","",MIN(N($N274),N($P274)))</f>
        <v/>
      </c>
      <c r="AL274" s="198" t="str">
        <f aca="false">IF(ISNUMBER($D274),YEAR($D274),"")</f>
        <v/>
      </c>
      <c r="AM274" s="198" t="str">
        <f aca="false">IF(OR(TRIM($B274&amp;$C274)="",NOT(ISNUMBER($D274)),NOT(ISNUMBER($E274))),"",IF($E274&lt;$D274,"",IF(IF($AD274="半年付",2,IF($AD274="季度付",4,IF($AD274="月付",12,IF($AD274="半月付",24,1))))=1,1,MAX(1,ROUND(($E274-$D274+1)/365*IF($AD274="半年付",2,IF($AD274="季度付",4,IF($AD274="月付",12,IF($AD274="半月付",24,1)))),0)))))</f>
        <v/>
      </c>
      <c r="AN274" s="198" t="str">
        <f aca="true">IF($AM274="","",MIN($AM274,MAX(0,INT((TODAY()-付款宽限天数-$D274)/(($E274-$D274+1)/$AM274))+1)))</f>
        <v/>
      </c>
    </row>
    <row r="275" customFormat="false" ht="24" hidden="false" customHeight="false" outlineLevel="0" collapsed="false">
      <c r="F275" s="188" t="str">
        <f aca="true">IF(TRIM($B275&amp;$C275)="","",IF(OR(ISNUMBER(SEARCH("未",$A275)),ISNUMBER(SEARCH("送出",$A275)),AND(TRIM($A275)="",NOT(ISNUMBER($D275)),N($G275)=0)),"【合同未回】","")&amp;IF(NOT(ISNUMBER($E275)),IF(OR(ISNUMBER(SEARCH("未",$A275)),ISNUMBER(SEARCH("送出",$A275)),AND(TRIM($A275)="",NOT(ISNUMBER($D275)),N($G275)=0)),"","【未填合同期】"),IF($E275&lt;TODAY(),"【已到期】",IF($E275-TODAY()&lt;=提醒天数,"【即将到期，剩余"&amp;($E275-TODAY())&amp;"天】","【正常】")))&amp;IF(OR($AC275="安装免保",$AC275="技术免保",$AC275="质保期内"),"【"&amp;$AC275&amp;"】",""))</f>
        <v/>
      </c>
      <c r="J275" s="192" t="str">
        <f aca="false">IF(OR(N($G275)=0,N($H275)=0),"",ROUND(N($G275)*N($H275)*IF(N($I275)=0,1,N($I275)),2))</f>
        <v/>
      </c>
      <c r="L275" s="192" t="str">
        <f aca="false">IF(TRIM($B275&amp;$C275)="","",IF(AND(N($J275)=0,N($K275)=0),"",ROUND(N($J275)+N($K275),2)))</f>
        <v/>
      </c>
      <c r="R275" s="192"/>
      <c r="S275" s="193" t="str">
        <f aca="false">IF(TRIM($B275&amp;$C275)="","",IF(N($N275)=0,"",MAX(0,MIN(N($N275)-N($P275),N($V275)))))</f>
        <v/>
      </c>
      <c r="T275" s="193" t="str">
        <f aca="false">IF(TRIM($B275&amp;$C275)="","",IF(N($P275)&lt;=N($N275),"",N($P275)-N($N275)))</f>
        <v/>
      </c>
      <c r="U275" s="193" t="str">
        <f aca="false">IF(OR(TRIM($B275&amp;$C275)="",$V275=""),"",MAX(0,N($V275))-N($S275))</f>
        <v/>
      </c>
      <c r="V275" s="193" t="str">
        <f aca="false">IF(TRIM($B275&amp;$C275)="","",IF(AND(N($L275)=0,N($P275)+N($Q275)+N($R275)=0),"",ROUND(N($L275)-N($P275)-N($Q275)-N($R275),2)))</f>
        <v/>
      </c>
      <c r="W275" s="194" t="str">
        <f aca="false">IF(TRIM($B275&amp;$C275)="","",IF(N($L275)=0,IF((N($P275)+N($Q275)+N($R275))=0,"—未填单价","未填单价，已收 "&amp;TEXT((N($P275)+N($Q275)+N($R275)),"#,##0.00")),IF(N($V275)&gt;0.005,"欠 "&amp;TEXT(N($V275),"#,##0.00")&amp;IF(N($S275)&gt;0,"（开票未到账 "&amp;TEXT(N($S275),"#,##0.00")&amp;"）","")&amp;IF(N($U275)&gt;0,"（未开票 "&amp;TEXT(N($U275),"#,##0.00")&amp;"）",""),IF(N($V275)&lt;-0.005,"多收 "&amp;TEXT(-N($V275),"#,##0.00"),"✔ 已结清")))&amp;IF(N($T275)&gt;0,"｜到账未开票 "&amp;TEXT(N($T275),"#,##0.00")&amp;"，待补票","")&amp;IF(N($Q275)&gt;0,"｜收现 "&amp;TEXT(N($Q275),"#,##0.00"),"")&amp;IF(N($R275)&gt;0,"｜收款不开票 "&amp;TEXT(N($R275),"#,##0.00"),""))</f>
        <v/>
      </c>
      <c r="X275" s="195"/>
      <c r="AB275" s="192" t="str">
        <f aca="false">IF(OR(N($N275)=0,N($AA275)=0),"",ROUND(N($N275)/(1+N($AA275))*N($AA275),2))</f>
        <v/>
      </c>
      <c r="AC275" s="195"/>
      <c r="AD275" s="188"/>
      <c r="AE275" s="197" t="str">
        <f aca="false">IF($AM275="","",IF($AM275=1,IF($AN275&gt;=1,"一次性·已到收款期","一次性·未到期"),$AD275&amp;" 第"&amp;$AN275&amp;"/"&amp;$AM275&amp;"期"))</f>
        <v/>
      </c>
      <c r="AF275" s="193" t="str">
        <f aca="false">IF(OR($AM275="",N($L275)=0),"",ROUND(N($J275)*$AN275/$AM275,2)+N($K275))</f>
        <v/>
      </c>
      <c r="AG275" s="193" t="str">
        <f aca="false">IF($AF275="","",MAX(0,ROUND($AF275-(N($P275)+N($Q275)+N($R275)),2)))</f>
        <v/>
      </c>
      <c r="AH275" s="193" t="str">
        <f aca="false">IF(OR(TRIM($B275&amp;$C275)="",NOT(ISNUMBER($D275))),"",SUMIFS($V$3:$V$1001,$AJ$3:$AJ$1001,$AJ275,$D$3:$D$1001,"&lt;"&amp;$D275))</f>
        <v/>
      </c>
      <c r="AI275" s="193" t="str">
        <f aca="false">IF(TRIM($B275&amp;$C275)="","",SUMIFS($V$3:$V$1001,$AJ$3:$AJ$1001,$AJ275))</f>
        <v/>
      </c>
      <c r="AJ275" s="197" t="str">
        <f aca="false">IF(TRIM($B275&amp;$C275)="","",TRIM($B275)&amp;"｜"&amp;TRIM($C275))</f>
        <v/>
      </c>
      <c r="AK275" s="193" t="str">
        <f aca="false">IF(TRIM($B275&amp;$C275)="","",MIN(N($N275),N($P275)))</f>
        <v/>
      </c>
      <c r="AL275" s="198" t="str">
        <f aca="false">IF(ISNUMBER($D275),YEAR($D275),"")</f>
        <v/>
      </c>
      <c r="AM275" s="198" t="str">
        <f aca="false">IF(OR(TRIM($B275&amp;$C275)="",NOT(ISNUMBER($D275)),NOT(ISNUMBER($E275))),"",IF($E275&lt;$D275,"",IF(IF($AD275="半年付",2,IF($AD275="季度付",4,IF($AD275="月付",12,IF($AD275="半月付",24,1))))=1,1,MAX(1,ROUND(($E275-$D275+1)/365*IF($AD275="半年付",2,IF($AD275="季度付",4,IF($AD275="月付",12,IF($AD275="半月付",24,1)))),0)))))</f>
        <v/>
      </c>
      <c r="AN275" s="198" t="str">
        <f aca="true">IF($AM275="","",MIN($AM275,MAX(0,INT((TODAY()-付款宽限天数-$D275)/(($E275-$D275+1)/$AM275))+1)))</f>
        <v/>
      </c>
    </row>
    <row r="276" customFormat="false" ht="24" hidden="false" customHeight="false" outlineLevel="0" collapsed="false">
      <c r="F276" s="188" t="str">
        <f aca="true">IF(TRIM($B276&amp;$C276)="","",IF(OR(ISNUMBER(SEARCH("未",$A276)),ISNUMBER(SEARCH("送出",$A276)),AND(TRIM($A276)="",NOT(ISNUMBER($D276)),N($G276)=0)),"【合同未回】","")&amp;IF(NOT(ISNUMBER($E276)),IF(OR(ISNUMBER(SEARCH("未",$A276)),ISNUMBER(SEARCH("送出",$A276)),AND(TRIM($A276)="",NOT(ISNUMBER($D276)),N($G276)=0)),"","【未填合同期】"),IF($E276&lt;TODAY(),"【已到期】",IF($E276-TODAY()&lt;=提醒天数,"【即将到期，剩余"&amp;($E276-TODAY())&amp;"天】","【正常】")))&amp;IF(OR($AC276="安装免保",$AC276="技术免保",$AC276="质保期内"),"【"&amp;$AC276&amp;"】",""))</f>
        <v/>
      </c>
      <c r="J276" s="192" t="str">
        <f aca="false">IF(OR(N($G276)=0,N($H276)=0),"",ROUND(N($G276)*N($H276)*IF(N($I276)=0,1,N($I276)),2))</f>
        <v/>
      </c>
      <c r="L276" s="192" t="str">
        <f aca="false">IF(TRIM($B276&amp;$C276)="","",IF(AND(N($J276)=0,N($K276)=0),"",ROUND(N($J276)+N($K276),2)))</f>
        <v/>
      </c>
      <c r="R276" s="192"/>
      <c r="S276" s="193" t="str">
        <f aca="false">IF(TRIM($B276&amp;$C276)="","",IF(N($N276)=0,"",MAX(0,MIN(N($N276)-N($P276),N($V276)))))</f>
        <v/>
      </c>
      <c r="T276" s="193" t="str">
        <f aca="false">IF(TRIM($B276&amp;$C276)="","",IF(N($P276)&lt;=N($N276),"",N($P276)-N($N276)))</f>
        <v/>
      </c>
      <c r="U276" s="193" t="str">
        <f aca="false">IF(OR(TRIM($B276&amp;$C276)="",$V276=""),"",MAX(0,N($V276))-N($S276))</f>
        <v/>
      </c>
      <c r="V276" s="193" t="str">
        <f aca="false">IF(TRIM($B276&amp;$C276)="","",IF(AND(N($L276)=0,N($P276)+N($Q276)+N($R276)=0),"",ROUND(N($L276)-N($P276)-N($Q276)-N($R276),2)))</f>
        <v/>
      </c>
      <c r="W276" s="194" t="str">
        <f aca="false">IF(TRIM($B276&amp;$C276)="","",IF(N($L276)=0,IF((N($P276)+N($Q276)+N($R276))=0,"—未填单价","未填单价，已收 "&amp;TEXT((N($P276)+N($Q276)+N($R276)),"#,##0.00")),IF(N($V276)&gt;0.005,"欠 "&amp;TEXT(N($V276),"#,##0.00")&amp;IF(N($S276)&gt;0,"（开票未到账 "&amp;TEXT(N($S276),"#,##0.00")&amp;"）","")&amp;IF(N($U276)&gt;0,"（未开票 "&amp;TEXT(N($U276),"#,##0.00")&amp;"）",""),IF(N($V276)&lt;-0.005,"多收 "&amp;TEXT(-N($V276),"#,##0.00"),"✔ 已结清")))&amp;IF(N($T276)&gt;0,"｜到账未开票 "&amp;TEXT(N($T276),"#,##0.00")&amp;"，待补票","")&amp;IF(N($Q276)&gt;0,"｜收现 "&amp;TEXT(N($Q276),"#,##0.00"),"")&amp;IF(N($R276)&gt;0,"｜收款不开票 "&amp;TEXT(N($R276),"#,##0.00"),""))</f>
        <v/>
      </c>
      <c r="X276" s="195"/>
      <c r="AB276" s="192" t="str">
        <f aca="false">IF(OR(N($N276)=0,N($AA276)=0),"",ROUND(N($N276)/(1+N($AA276))*N($AA276),2))</f>
        <v/>
      </c>
      <c r="AC276" s="195"/>
      <c r="AD276" s="188"/>
      <c r="AE276" s="197" t="str">
        <f aca="false">IF($AM276="","",IF($AM276=1,IF($AN276&gt;=1,"一次性·已到收款期","一次性·未到期"),$AD276&amp;" 第"&amp;$AN276&amp;"/"&amp;$AM276&amp;"期"))</f>
        <v/>
      </c>
      <c r="AF276" s="193" t="str">
        <f aca="false">IF(OR($AM276="",N($L276)=0),"",ROUND(N($J276)*$AN276/$AM276,2)+N($K276))</f>
        <v/>
      </c>
      <c r="AG276" s="193" t="str">
        <f aca="false">IF($AF276="","",MAX(0,ROUND($AF276-(N($P276)+N($Q276)+N($R276)),2)))</f>
        <v/>
      </c>
      <c r="AH276" s="193" t="str">
        <f aca="false">IF(OR(TRIM($B276&amp;$C276)="",NOT(ISNUMBER($D276))),"",SUMIFS($V$3:$V$1001,$AJ$3:$AJ$1001,$AJ276,$D$3:$D$1001,"&lt;"&amp;$D276))</f>
        <v/>
      </c>
      <c r="AI276" s="193" t="str">
        <f aca="false">IF(TRIM($B276&amp;$C276)="","",SUMIFS($V$3:$V$1001,$AJ$3:$AJ$1001,$AJ276))</f>
        <v/>
      </c>
      <c r="AJ276" s="197" t="str">
        <f aca="false">IF(TRIM($B276&amp;$C276)="","",TRIM($B276)&amp;"｜"&amp;TRIM($C276))</f>
        <v/>
      </c>
      <c r="AK276" s="193" t="str">
        <f aca="false">IF(TRIM($B276&amp;$C276)="","",MIN(N($N276),N($P276)))</f>
        <v/>
      </c>
      <c r="AL276" s="198" t="str">
        <f aca="false">IF(ISNUMBER($D276),YEAR($D276),"")</f>
        <v/>
      </c>
      <c r="AM276" s="198" t="str">
        <f aca="false">IF(OR(TRIM($B276&amp;$C276)="",NOT(ISNUMBER($D276)),NOT(ISNUMBER($E276))),"",IF($E276&lt;$D276,"",IF(IF($AD276="半年付",2,IF($AD276="季度付",4,IF($AD276="月付",12,IF($AD276="半月付",24,1))))=1,1,MAX(1,ROUND(($E276-$D276+1)/365*IF($AD276="半年付",2,IF($AD276="季度付",4,IF($AD276="月付",12,IF($AD276="半月付",24,1)))),0)))))</f>
        <v/>
      </c>
      <c r="AN276" s="198" t="str">
        <f aca="true">IF($AM276="","",MIN($AM276,MAX(0,INT((TODAY()-付款宽限天数-$D276)/(($E276-$D276+1)/$AM276))+1)))</f>
        <v/>
      </c>
    </row>
    <row r="277" customFormat="false" ht="24" hidden="false" customHeight="false" outlineLevel="0" collapsed="false">
      <c r="F277" s="188" t="str">
        <f aca="true">IF(TRIM($B277&amp;$C277)="","",IF(OR(ISNUMBER(SEARCH("未",$A277)),ISNUMBER(SEARCH("送出",$A277)),AND(TRIM($A277)="",NOT(ISNUMBER($D277)),N($G277)=0)),"【合同未回】","")&amp;IF(NOT(ISNUMBER($E277)),IF(OR(ISNUMBER(SEARCH("未",$A277)),ISNUMBER(SEARCH("送出",$A277)),AND(TRIM($A277)="",NOT(ISNUMBER($D277)),N($G277)=0)),"","【未填合同期】"),IF($E277&lt;TODAY(),"【已到期】",IF($E277-TODAY()&lt;=提醒天数,"【即将到期，剩余"&amp;($E277-TODAY())&amp;"天】","【正常】")))&amp;IF(OR($AC277="安装免保",$AC277="技术免保",$AC277="质保期内"),"【"&amp;$AC277&amp;"】",""))</f>
        <v/>
      </c>
      <c r="J277" s="192" t="str">
        <f aca="false">IF(OR(N($G277)=0,N($H277)=0),"",ROUND(N($G277)*N($H277)*IF(N($I277)=0,1,N($I277)),2))</f>
        <v/>
      </c>
      <c r="L277" s="192" t="str">
        <f aca="false">IF(TRIM($B277&amp;$C277)="","",IF(AND(N($J277)=0,N($K277)=0),"",ROUND(N($J277)+N($K277),2)))</f>
        <v/>
      </c>
      <c r="R277" s="192"/>
      <c r="S277" s="193" t="str">
        <f aca="false">IF(TRIM($B277&amp;$C277)="","",IF(N($N277)=0,"",MAX(0,MIN(N($N277)-N($P277),N($V277)))))</f>
        <v/>
      </c>
      <c r="T277" s="193" t="str">
        <f aca="false">IF(TRIM($B277&amp;$C277)="","",IF(N($P277)&lt;=N($N277),"",N($P277)-N($N277)))</f>
        <v/>
      </c>
      <c r="U277" s="193" t="str">
        <f aca="false">IF(OR(TRIM($B277&amp;$C277)="",$V277=""),"",MAX(0,N($V277))-N($S277))</f>
        <v/>
      </c>
      <c r="V277" s="193" t="str">
        <f aca="false">IF(TRIM($B277&amp;$C277)="","",IF(AND(N($L277)=0,N($P277)+N($Q277)+N($R277)=0),"",ROUND(N($L277)-N($P277)-N($Q277)-N($R277),2)))</f>
        <v/>
      </c>
      <c r="W277" s="194" t="str">
        <f aca="false">IF(TRIM($B277&amp;$C277)="","",IF(N($L277)=0,IF((N($P277)+N($Q277)+N($R277))=0,"—未填单价","未填单价，已收 "&amp;TEXT((N($P277)+N($Q277)+N($R277)),"#,##0.00")),IF(N($V277)&gt;0.005,"欠 "&amp;TEXT(N($V277),"#,##0.00")&amp;IF(N($S277)&gt;0,"（开票未到账 "&amp;TEXT(N($S277),"#,##0.00")&amp;"）","")&amp;IF(N($U277)&gt;0,"（未开票 "&amp;TEXT(N($U277),"#,##0.00")&amp;"）",""),IF(N($V277)&lt;-0.005,"多收 "&amp;TEXT(-N($V277),"#,##0.00"),"✔ 已结清")))&amp;IF(N($T277)&gt;0,"｜到账未开票 "&amp;TEXT(N($T277),"#,##0.00")&amp;"，待补票","")&amp;IF(N($Q277)&gt;0,"｜收现 "&amp;TEXT(N($Q277),"#,##0.00"),"")&amp;IF(N($R277)&gt;0,"｜收款不开票 "&amp;TEXT(N($R277),"#,##0.00"),""))</f>
        <v/>
      </c>
      <c r="X277" s="195"/>
      <c r="AB277" s="192" t="str">
        <f aca="false">IF(OR(N($N277)=0,N($AA277)=0),"",ROUND(N($N277)/(1+N($AA277))*N($AA277),2))</f>
        <v/>
      </c>
      <c r="AC277" s="195"/>
      <c r="AD277" s="188"/>
      <c r="AE277" s="197" t="str">
        <f aca="false">IF($AM277="","",IF($AM277=1,IF($AN277&gt;=1,"一次性·已到收款期","一次性·未到期"),$AD277&amp;" 第"&amp;$AN277&amp;"/"&amp;$AM277&amp;"期"))</f>
        <v/>
      </c>
      <c r="AF277" s="193" t="str">
        <f aca="false">IF(OR($AM277="",N($L277)=0),"",ROUND(N($J277)*$AN277/$AM277,2)+N($K277))</f>
        <v/>
      </c>
      <c r="AG277" s="193" t="str">
        <f aca="false">IF($AF277="","",MAX(0,ROUND($AF277-(N($P277)+N($Q277)+N($R277)),2)))</f>
        <v/>
      </c>
      <c r="AH277" s="193" t="str">
        <f aca="false">IF(OR(TRIM($B277&amp;$C277)="",NOT(ISNUMBER($D277))),"",SUMIFS($V$3:$V$1001,$AJ$3:$AJ$1001,$AJ277,$D$3:$D$1001,"&lt;"&amp;$D277))</f>
        <v/>
      </c>
      <c r="AI277" s="193" t="str">
        <f aca="false">IF(TRIM($B277&amp;$C277)="","",SUMIFS($V$3:$V$1001,$AJ$3:$AJ$1001,$AJ277))</f>
        <v/>
      </c>
      <c r="AJ277" s="197" t="str">
        <f aca="false">IF(TRIM($B277&amp;$C277)="","",TRIM($B277)&amp;"｜"&amp;TRIM($C277))</f>
        <v/>
      </c>
      <c r="AK277" s="193" t="str">
        <f aca="false">IF(TRIM($B277&amp;$C277)="","",MIN(N($N277),N($P277)))</f>
        <v/>
      </c>
      <c r="AL277" s="198" t="str">
        <f aca="false">IF(ISNUMBER($D277),YEAR($D277),"")</f>
        <v/>
      </c>
      <c r="AM277" s="198" t="str">
        <f aca="false">IF(OR(TRIM($B277&amp;$C277)="",NOT(ISNUMBER($D277)),NOT(ISNUMBER($E277))),"",IF($E277&lt;$D277,"",IF(IF($AD277="半年付",2,IF($AD277="季度付",4,IF($AD277="月付",12,IF($AD277="半月付",24,1))))=1,1,MAX(1,ROUND(($E277-$D277+1)/365*IF($AD277="半年付",2,IF($AD277="季度付",4,IF($AD277="月付",12,IF($AD277="半月付",24,1)))),0)))))</f>
        <v/>
      </c>
      <c r="AN277" s="198" t="str">
        <f aca="true">IF($AM277="","",MIN($AM277,MAX(0,INT((TODAY()-付款宽限天数-$D277)/(($E277-$D277+1)/$AM277))+1)))</f>
        <v/>
      </c>
    </row>
    <row r="278" customFormat="false" ht="24" hidden="false" customHeight="false" outlineLevel="0" collapsed="false">
      <c r="F278" s="188" t="str">
        <f aca="true">IF(TRIM($B278&amp;$C278)="","",IF(OR(ISNUMBER(SEARCH("未",$A278)),ISNUMBER(SEARCH("送出",$A278)),AND(TRIM($A278)="",NOT(ISNUMBER($D278)),N($G278)=0)),"【合同未回】","")&amp;IF(NOT(ISNUMBER($E278)),IF(OR(ISNUMBER(SEARCH("未",$A278)),ISNUMBER(SEARCH("送出",$A278)),AND(TRIM($A278)="",NOT(ISNUMBER($D278)),N($G278)=0)),"","【未填合同期】"),IF($E278&lt;TODAY(),"【已到期】",IF($E278-TODAY()&lt;=提醒天数,"【即将到期，剩余"&amp;($E278-TODAY())&amp;"天】","【正常】")))&amp;IF(OR($AC278="安装免保",$AC278="技术免保",$AC278="质保期内"),"【"&amp;$AC278&amp;"】",""))</f>
        <v/>
      </c>
      <c r="J278" s="192" t="str">
        <f aca="false">IF(OR(N($G278)=0,N($H278)=0),"",ROUND(N($G278)*N($H278)*IF(N($I278)=0,1,N($I278)),2))</f>
        <v/>
      </c>
      <c r="L278" s="192" t="str">
        <f aca="false">IF(TRIM($B278&amp;$C278)="","",IF(AND(N($J278)=0,N($K278)=0),"",ROUND(N($J278)+N($K278),2)))</f>
        <v/>
      </c>
      <c r="R278" s="192"/>
      <c r="S278" s="193" t="str">
        <f aca="false">IF(TRIM($B278&amp;$C278)="","",IF(N($N278)=0,"",MAX(0,MIN(N($N278)-N($P278),N($V278)))))</f>
        <v/>
      </c>
      <c r="T278" s="193" t="str">
        <f aca="false">IF(TRIM($B278&amp;$C278)="","",IF(N($P278)&lt;=N($N278),"",N($P278)-N($N278)))</f>
        <v/>
      </c>
      <c r="U278" s="193" t="str">
        <f aca="false">IF(OR(TRIM($B278&amp;$C278)="",$V278=""),"",MAX(0,N($V278))-N($S278))</f>
        <v/>
      </c>
      <c r="V278" s="193" t="str">
        <f aca="false">IF(TRIM($B278&amp;$C278)="","",IF(AND(N($L278)=0,N($P278)+N($Q278)+N($R278)=0),"",ROUND(N($L278)-N($P278)-N($Q278)-N($R278),2)))</f>
        <v/>
      </c>
      <c r="W278" s="194" t="str">
        <f aca="false">IF(TRIM($B278&amp;$C278)="","",IF(N($L278)=0,IF((N($P278)+N($Q278)+N($R278))=0,"—未填单价","未填单价，已收 "&amp;TEXT((N($P278)+N($Q278)+N($R278)),"#,##0.00")),IF(N($V278)&gt;0.005,"欠 "&amp;TEXT(N($V278),"#,##0.00")&amp;IF(N($S278)&gt;0,"（开票未到账 "&amp;TEXT(N($S278),"#,##0.00")&amp;"）","")&amp;IF(N($U278)&gt;0,"（未开票 "&amp;TEXT(N($U278),"#,##0.00")&amp;"）",""),IF(N($V278)&lt;-0.005,"多收 "&amp;TEXT(-N($V278),"#,##0.00"),"✔ 已结清")))&amp;IF(N($T278)&gt;0,"｜到账未开票 "&amp;TEXT(N($T278),"#,##0.00")&amp;"，待补票","")&amp;IF(N($Q278)&gt;0,"｜收现 "&amp;TEXT(N($Q278),"#,##0.00"),"")&amp;IF(N($R278)&gt;0,"｜收款不开票 "&amp;TEXT(N($R278),"#,##0.00"),""))</f>
        <v/>
      </c>
      <c r="X278" s="195"/>
      <c r="AB278" s="192" t="str">
        <f aca="false">IF(OR(N($N278)=0,N($AA278)=0),"",ROUND(N($N278)/(1+N($AA278))*N($AA278),2))</f>
        <v/>
      </c>
      <c r="AC278" s="195"/>
      <c r="AD278" s="188"/>
      <c r="AE278" s="197" t="str">
        <f aca="false">IF($AM278="","",IF($AM278=1,IF($AN278&gt;=1,"一次性·已到收款期","一次性·未到期"),$AD278&amp;" 第"&amp;$AN278&amp;"/"&amp;$AM278&amp;"期"))</f>
        <v/>
      </c>
      <c r="AF278" s="193" t="str">
        <f aca="false">IF(OR($AM278="",N($L278)=0),"",ROUND(N($J278)*$AN278/$AM278,2)+N($K278))</f>
        <v/>
      </c>
      <c r="AG278" s="193" t="str">
        <f aca="false">IF($AF278="","",MAX(0,ROUND($AF278-(N($P278)+N($Q278)+N($R278)),2)))</f>
        <v/>
      </c>
      <c r="AH278" s="193" t="str">
        <f aca="false">IF(OR(TRIM($B278&amp;$C278)="",NOT(ISNUMBER($D278))),"",SUMIFS($V$3:$V$1001,$AJ$3:$AJ$1001,$AJ278,$D$3:$D$1001,"&lt;"&amp;$D278))</f>
        <v/>
      </c>
      <c r="AI278" s="193" t="str">
        <f aca="false">IF(TRIM($B278&amp;$C278)="","",SUMIFS($V$3:$V$1001,$AJ$3:$AJ$1001,$AJ278))</f>
        <v/>
      </c>
      <c r="AJ278" s="197" t="str">
        <f aca="false">IF(TRIM($B278&amp;$C278)="","",TRIM($B278)&amp;"｜"&amp;TRIM($C278))</f>
        <v/>
      </c>
      <c r="AK278" s="193" t="str">
        <f aca="false">IF(TRIM($B278&amp;$C278)="","",MIN(N($N278),N($P278)))</f>
        <v/>
      </c>
      <c r="AL278" s="198" t="str">
        <f aca="false">IF(ISNUMBER($D278),YEAR($D278),"")</f>
        <v/>
      </c>
      <c r="AM278" s="198" t="str">
        <f aca="false">IF(OR(TRIM($B278&amp;$C278)="",NOT(ISNUMBER($D278)),NOT(ISNUMBER($E278))),"",IF($E278&lt;$D278,"",IF(IF($AD278="半年付",2,IF($AD278="季度付",4,IF($AD278="月付",12,IF($AD278="半月付",24,1))))=1,1,MAX(1,ROUND(($E278-$D278+1)/365*IF($AD278="半年付",2,IF($AD278="季度付",4,IF($AD278="月付",12,IF($AD278="半月付",24,1)))),0)))))</f>
        <v/>
      </c>
      <c r="AN278" s="198" t="str">
        <f aca="true">IF($AM278="","",MIN($AM278,MAX(0,INT((TODAY()-付款宽限天数-$D278)/(($E278-$D278+1)/$AM278))+1)))</f>
        <v/>
      </c>
    </row>
    <row r="279" customFormat="false" ht="24" hidden="false" customHeight="false" outlineLevel="0" collapsed="false">
      <c r="F279" s="188" t="str">
        <f aca="true">IF(TRIM($B279&amp;$C279)="","",IF(OR(ISNUMBER(SEARCH("未",$A279)),ISNUMBER(SEARCH("送出",$A279)),AND(TRIM($A279)="",NOT(ISNUMBER($D279)),N($G279)=0)),"【合同未回】","")&amp;IF(NOT(ISNUMBER($E279)),IF(OR(ISNUMBER(SEARCH("未",$A279)),ISNUMBER(SEARCH("送出",$A279)),AND(TRIM($A279)="",NOT(ISNUMBER($D279)),N($G279)=0)),"","【未填合同期】"),IF($E279&lt;TODAY(),"【已到期】",IF($E279-TODAY()&lt;=提醒天数,"【即将到期，剩余"&amp;($E279-TODAY())&amp;"天】","【正常】")))&amp;IF(OR($AC279="安装免保",$AC279="技术免保",$AC279="质保期内"),"【"&amp;$AC279&amp;"】",""))</f>
        <v/>
      </c>
      <c r="J279" s="192" t="str">
        <f aca="false">IF(OR(N($G279)=0,N($H279)=0),"",ROUND(N($G279)*N($H279)*IF(N($I279)=0,1,N($I279)),2))</f>
        <v/>
      </c>
      <c r="L279" s="192" t="str">
        <f aca="false">IF(TRIM($B279&amp;$C279)="","",IF(AND(N($J279)=0,N($K279)=0),"",ROUND(N($J279)+N($K279),2)))</f>
        <v/>
      </c>
      <c r="R279" s="192"/>
      <c r="S279" s="193" t="str">
        <f aca="false">IF(TRIM($B279&amp;$C279)="","",IF(N($N279)=0,"",MAX(0,MIN(N($N279)-N($P279),N($V279)))))</f>
        <v/>
      </c>
      <c r="T279" s="193" t="str">
        <f aca="false">IF(TRIM($B279&amp;$C279)="","",IF(N($P279)&lt;=N($N279),"",N($P279)-N($N279)))</f>
        <v/>
      </c>
      <c r="U279" s="193" t="str">
        <f aca="false">IF(OR(TRIM($B279&amp;$C279)="",$V279=""),"",MAX(0,N($V279))-N($S279))</f>
        <v/>
      </c>
      <c r="V279" s="193" t="str">
        <f aca="false">IF(TRIM($B279&amp;$C279)="","",IF(AND(N($L279)=0,N($P279)+N($Q279)+N($R279)=0),"",ROUND(N($L279)-N($P279)-N($Q279)-N($R279),2)))</f>
        <v/>
      </c>
      <c r="W279" s="194" t="str">
        <f aca="false">IF(TRIM($B279&amp;$C279)="","",IF(N($L279)=0,IF((N($P279)+N($Q279)+N($R279))=0,"—未填单价","未填单价，已收 "&amp;TEXT((N($P279)+N($Q279)+N($R279)),"#,##0.00")),IF(N($V279)&gt;0.005,"欠 "&amp;TEXT(N($V279),"#,##0.00")&amp;IF(N($S279)&gt;0,"（开票未到账 "&amp;TEXT(N($S279),"#,##0.00")&amp;"）","")&amp;IF(N($U279)&gt;0,"（未开票 "&amp;TEXT(N($U279),"#,##0.00")&amp;"）",""),IF(N($V279)&lt;-0.005,"多收 "&amp;TEXT(-N($V279),"#,##0.00"),"✔ 已结清")))&amp;IF(N($T279)&gt;0,"｜到账未开票 "&amp;TEXT(N($T279),"#,##0.00")&amp;"，待补票","")&amp;IF(N($Q279)&gt;0,"｜收现 "&amp;TEXT(N($Q279),"#,##0.00"),"")&amp;IF(N($R279)&gt;0,"｜收款不开票 "&amp;TEXT(N($R279),"#,##0.00"),""))</f>
        <v/>
      </c>
      <c r="X279" s="195"/>
      <c r="AB279" s="192" t="str">
        <f aca="false">IF(OR(N($N279)=0,N($AA279)=0),"",ROUND(N($N279)/(1+N($AA279))*N($AA279),2))</f>
        <v/>
      </c>
      <c r="AC279" s="195"/>
      <c r="AD279" s="188"/>
      <c r="AE279" s="197" t="str">
        <f aca="false">IF($AM279="","",IF($AM279=1,IF($AN279&gt;=1,"一次性·已到收款期","一次性·未到期"),$AD279&amp;" 第"&amp;$AN279&amp;"/"&amp;$AM279&amp;"期"))</f>
        <v/>
      </c>
      <c r="AF279" s="193" t="str">
        <f aca="false">IF(OR($AM279="",N($L279)=0),"",ROUND(N($J279)*$AN279/$AM279,2)+N($K279))</f>
        <v/>
      </c>
      <c r="AG279" s="193" t="str">
        <f aca="false">IF($AF279="","",MAX(0,ROUND($AF279-(N($P279)+N($Q279)+N($R279)),2)))</f>
        <v/>
      </c>
      <c r="AH279" s="193" t="str">
        <f aca="false">IF(OR(TRIM($B279&amp;$C279)="",NOT(ISNUMBER($D279))),"",SUMIFS($V$3:$V$1001,$AJ$3:$AJ$1001,$AJ279,$D$3:$D$1001,"&lt;"&amp;$D279))</f>
        <v/>
      </c>
      <c r="AI279" s="193" t="str">
        <f aca="false">IF(TRIM($B279&amp;$C279)="","",SUMIFS($V$3:$V$1001,$AJ$3:$AJ$1001,$AJ279))</f>
        <v/>
      </c>
      <c r="AJ279" s="197" t="str">
        <f aca="false">IF(TRIM($B279&amp;$C279)="","",TRIM($B279)&amp;"｜"&amp;TRIM($C279))</f>
        <v/>
      </c>
      <c r="AK279" s="193" t="str">
        <f aca="false">IF(TRIM($B279&amp;$C279)="","",MIN(N($N279),N($P279)))</f>
        <v/>
      </c>
      <c r="AL279" s="198" t="str">
        <f aca="false">IF(ISNUMBER($D279),YEAR($D279),"")</f>
        <v/>
      </c>
      <c r="AM279" s="198" t="str">
        <f aca="false">IF(OR(TRIM($B279&amp;$C279)="",NOT(ISNUMBER($D279)),NOT(ISNUMBER($E279))),"",IF($E279&lt;$D279,"",IF(IF($AD279="半年付",2,IF($AD279="季度付",4,IF($AD279="月付",12,IF($AD279="半月付",24,1))))=1,1,MAX(1,ROUND(($E279-$D279+1)/365*IF($AD279="半年付",2,IF($AD279="季度付",4,IF($AD279="月付",12,IF($AD279="半月付",24,1)))),0)))))</f>
        <v/>
      </c>
      <c r="AN279" s="198" t="str">
        <f aca="true">IF($AM279="","",MIN($AM279,MAX(0,INT((TODAY()-付款宽限天数-$D279)/(($E279-$D279+1)/$AM279))+1)))</f>
        <v/>
      </c>
    </row>
    <row r="280" customFormat="false" ht="24" hidden="false" customHeight="false" outlineLevel="0" collapsed="false">
      <c r="F280" s="188" t="str">
        <f aca="true">IF(TRIM($B280&amp;$C280)="","",IF(OR(ISNUMBER(SEARCH("未",$A280)),ISNUMBER(SEARCH("送出",$A280)),AND(TRIM($A280)="",NOT(ISNUMBER($D280)),N($G280)=0)),"【合同未回】","")&amp;IF(NOT(ISNUMBER($E280)),IF(OR(ISNUMBER(SEARCH("未",$A280)),ISNUMBER(SEARCH("送出",$A280)),AND(TRIM($A280)="",NOT(ISNUMBER($D280)),N($G280)=0)),"","【未填合同期】"),IF($E280&lt;TODAY(),"【已到期】",IF($E280-TODAY()&lt;=提醒天数,"【即将到期，剩余"&amp;($E280-TODAY())&amp;"天】","【正常】")))&amp;IF(OR($AC280="安装免保",$AC280="技术免保",$AC280="质保期内"),"【"&amp;$AC280&amp;"】",""))</f>
        <v/>
      </c>
      <c r="J280" s="192" t="str">
        <f aca="false">IF(OR(N($G280)=0,N($H280)=0),"",ROUND(N($G280)*N($H280)*IF(N($I280)=0,1,N($I280)),2))</f>
        <v/>
      </c>
      <c r="L280" s="192" t="str">
        <f aca="false">IF(TRIM($B280&amp;$C280)="","",IF(AND(N($J280)=0,N($K280)=0),"",ROUND(N($J280)+N($K280),2)))</f>
        <v/>
      </c>
      <c r="R280" s="192"/>
      <c r="S280" s="193" t="str">
        <f aca="false">IF(TRIM($B280&amp;$C280)="","",IF(N($N280)=0,"",MAX(0,MIN(N($N280)-N($P280),N($V280)))))</f>
        <v/>
      </c>
      <c r="T280" s="193" t="str">
        <f aca="false">IF(TRIM($B280&amp;$C280)="","",IF(N($P280)&lt;=N($N280),"",N($P280)-N($N280)))</f>
        <v/>
      </c>
      <c r="U280" s="193" t="str">
        <f aca="false">IF(OR(TRIM($B280&amp;$C280)="",$V280=""),"",MAX(0,N($V280))-N($S280))</f>
        <v/>
      </c>
      <c r="V280" s="193" t="str">
        <f aca="false">IF(TRIM($B280&amp;$C280)="","",IF(AND(N($L280)=0,N($P280)+N($Q280)+N($R280)=0),"",ROUND(N($L280)-N($P280)-N($Q280)-N($R280),2)))</f>
        <v/>
      </c>
      <c r="W280" s="194" t="str">
        <f aca="false">IF(TRIM($B280&amp;$C280)="","",IF(N($L280)=0,IF((N($P280)+N($Q280)+N($R280))=0,"—未填单价","未填单价，已收 "&amp;TEXT((N($P280)+N($Q280)+N($R280)),"#,##0.00")),IF(N($V280)&gt;0.005,"欠 "&amp;TEXT(N($V280),"#,##0.00")&amp;IF(N($S280)&gt;0,"（开票未到账 "&amp;TEXT(N($S280),"#,##0.00")&amp;"）","")&amp;IF(N($U280)&gt;0,"（未开票 "&amp;TEXT(N($U280),"#,##0.00")&amp;"）",""),IF(N($V280)&lt;-0.005,"多收 "&amp;TEXT(-N($V280),"#,##0.00"),"✔ 已结清")))&amp;IF(N($T280)&gt;0,"｜到账未开票 "&amp;TEXT(N($T280),"#,##0.00")&amp;"，待补票","")&amp;IF(N($Q280)&gt;0,"｜收现 "&amp;TEXT(N($Q280),"#,##0.00"),"")&amp;IF(N($R280)&gt;0,"｜收款不开票 "&amp;TEXT(N($R280),"#,##0.00"),""))</f>
        <v/>
      </c>
      <c r="X280" s="195"/>
      <c r="AB280" s="192" t="str">
        <f aca="false">IF(OR(N($N280)=0,N($AA280)=0),"",ROUND(N($N280)/(1+N($AA280))*N($AA280),2))</f>
        <v/>
      </c>
      <c r="AC280" s="195"/>
      <c r="AD280" s="188"/>
      <c r="AE280" s="197" t="str">
        <f aca="false">IF($AM280="","",IF($AM280=1,IF($AN280&gt;=1,"一次性·已到收款期","一次性·未到期"),$AD280&amp;" 第"&amp;$AN280&amp;"/"&amp;$AM280&amp;"期"))</f>
        <v/>
      </c>
      <c r="AF280" s="193" t="str">
        <f aca="false">IF(OR($AM280="",N($L280)=0),"",ROUND(N($J280)*$AN280/$AM280,2)+N($K280))</f>
        <v/>
      </c>
      <c r="AG280" s="193" t="str">
        <f aca="false">IF($AF280="","",MAX(0,ROUND($AF280-(N($P280)+N($Q280)+N($R280)),2)))</f>
        <v/>
      </c>
      <c r="AH280" s="193" t="str">
        <f aca="false">IF(OR(TRIM($B280&amp;$C280)="",NOT(ISNUMBER($D280))),"",SUMIFS($V$3:$V$1001,$AJ$3:$AJ$1001,$AJ280,$D$3:$D$1001,"&lt;"&amp;$D280))</f>
        <v/>
      </c>
      <c r="AI280" s="193" t="str">
        <f aca="false">IF(TRIM($B280&amp;$C280)="","",SUMIFS($V$3:$V$1001,$AJ$3:$AJ$1001,$AJ280))</f>
        <v/>
      </c>
      <c r="AJ280" s="197" t="str">
        <f aca="false">IF(TRIM($B280&amp;$C280)="","",TRIM($B280)&amp;"｜"&amp;TRIM($C280))</f>
        <v/>
      </c>
      <c r="AK280" s="193" t="str">
        <f aca="false">IF(TRIM($B280&amp;$C280)="","",MIN(N($N280),N($P280)))</f>
        <v/>
      </c>
      <c r="AL280" s="198" t="str">
        <f aca="false">IF(ISNUMBER($D280),YEAR($D280),"")</f>
        <v/>
      </c>
      <c r="AM280" s="198" t="str">
        <f aca="false">IF(OR(TRIM($B280&amp;$C280)="",NOT(ISNUMBER($D280)),NOT(ISNUMBER($E280))),"",IF($E280&lt;$D280,"",IF(IF($AD280="半年付",2,IF($AD280="季度付",4,IF($AD280="月付",12,IF($AD280="半月付",24,1))))=1,1,MAX(1,ROUND(($E280-$D280+1)/365*IF($AD280="半年付",2,IF($AD280="季度付",4,IF($AD280="月付",12,IF($AD280="半月付",24,1)))),0)))))</f>
        <v/>
      </c>
      <c r="AN280" s="198" t="str">
        <f aca="true">IF($AM280="","",MIN($AM280,MAX(0,INT((TODAY()-付款宽限天数-$D280)/(($E280-$D280+1)/$AM280))+1)))</f>
        <v/>
      </c>
    </row>
    <row r="281" customFormat="false" ht="24" hidden="false" customHeight="false" outlineLevel="0" collapsed="false">
      <c r="F281" s="188" t="str">
        <f aca="true">IF(TRIM($B281&amp;$C281)="","",IF(OR(ISNUMBER(SEARCH("未",$A281)),ISNUMBER(SEARCH("送出",$A281)),AND(TRIM($A281)="",NOT(ISNUMBER($D281)),N($G281)=0)),"【合同未回】","")&amp;IF(NOT(ISNUMBER($E281)),IF(OR(ISNUMBER(SEARCH("未",$A281)),ISNUMBER(SEARCH("送出",$A281)),AND(TRIM($A281)="",NOT(ISNUMBER($D281)),N($G281)=0)),"","【未填合同期】"),IF($E281&lt;TODAY(),"【已到期】",IF($E281-TODAY()&lt;=提醒天数,"【即将到期，剩余"&amp;($E281-TODAY())&amp;"天】","【正常】")))&amp;IF(OR($AC281="安装免保",$AC281="技术免保",$AC281="质保期内"),"【"&amp;$AC281&amp;"】",""))</f>
        <v/>
      </c>
      <c r="J281" s="192" t="str">
        <f aca="false">IF(OR(N($G281)=0,N($H281)=0),"",ROUND(N($G281)*N($H281)*IF(N($I281)=0,1,N($I281)),2))</f>
        <v/>
      </c>
      <c r="L281" s="192" t="str">
        <f aca="false">IF(TRIM($B281&amp;$C281)="","",IF(AND(N($J281)=0,N($K281)=0),"",ROUND(N($J281)+N($K281),2)))</f>
        <v/>
      </c>
      <c r="R281" s="192"/>
      <c r="S281" s="193" t="str">
        <f aca="false">IF(TRIM($B281&amp;$C281)="","",IF(N($N281)=0,"",MAX(0,MIN(N($N281)-N($P281),N($V281)))))</f>
        <v/>
      </c>
      <c r="T281" s="193" t="str">
        <f aca="false">IF(TRIM($B281&amp;$C281)="","",IF(N($P281)&lt;=N($N281),"",N($P281)-N($N281)))</f>
        <v/>
      </c>
      <c r="U281" s="193" t="str">
        <f aca="false">IF(OR(TRIM($B281&amp;$C281)="",$V281=""),"",MAX(0,N($V281))-N($S281))</f>
        <v/>
      </c>
      <c r="V281" s="193" t="str">
        <f aca="false">IF(TRIM($B281&amp;$C281)="","",IF(AND(N($L281)=0,N($P281)+N($Q281)+N($R281)=0),"",ROUND(N($L281)-N($P281)-N($Q281)-N($R281),2)))</f>
        <v/>
      </c>
      <c r="W281" s="194" t="str">
        <f aca="false">IF(TRIM($B281&amp;$C281)="","",IF(N($L281)=0,IF((N($P281)+N($Q281)+N($R281))=0,"—未填单价","未填单价，已收 "&amp;TEXT((N($P281)+N($Q281)+N($R281)),"#,##0.00")),IF(N($V281)&gt;0.005,"欠 "&amp;TEXT(N($V281),"#,##0.00")&amp;IF(N($S281)&gt;0,"（开票未到账 "&amp;TEXT(N($S281),"#,##0.00")&amp;"）","")&amp;IF(N($U281)&gt;0,"（未开票 "&amp;TEXT(N($U281),"#,##0.00")&amp;"）",""),IF(N($V281)&lt;-0.005,"多收 "&amp;TEXT(-N($V281),"#,##0.00"),"✔ 已结清")))&amp;IF(N($T281)&gt;0,"｜到账未开票 "&amp;TEXT(N($T281),"#,##0.00")&amp;"，待补票","")&amp;IF(N($Q281)&gt;0,"｜收现 "&amp;TEXT(N($Q281),"#,##0.00"),"")&amp;IF(N($R281)&gt;0,"｜收款不开票 "&amp;TEXT(N($R281),"#,##0.00"),""))</f>
        <v/>
      </c>
      <c r="X281" s="195"/>
      <c r="AB281" s="192" t="str">
        <f aca="false">IF(OR(N($N281)=0,N($AA281)=0),"",ROUND(N($N281)/(1+N($AA281))*N($AA281),2))</f>
        <v/>
      </c>
      <c r="AC281" s="195"/>
      <c r="AD281" s="188"/>
      <c r="AE281" s="197" t="str">
        <f aca="false">IF($AM281="","",IF($AM281=1,IF($AN281&gt;=1,"一次性·已到收款期","一次性·未到期"),$AD281&amp;" 第"&amp;$AN281&amp;"/"&amp;$AM281&amp;"期"))</f>
        <v/>
      </c>
      <c r="AF281" s="193" t="str">
        <f aca="false">IF(OR($AM281="",N($L281)=0),"",ROUND(N($J281)*$AN281/$AM281,2)+N($K281))</f>
        <v/>
      </c>
      <c r="AG281" s="193" t="str">
        <f aca="false">IF($AF281="","",MAX(0,ROUND($AF281-(N($P281)+N($Q281)+N($R281)),2)))</f>
        <v/>
      </c>
      <c r="AH281" s="193" t="str">
        <f aca="false">IF(OR(TRIM($B281&amp;$C281)="",NOT(ISNUMBER($D281))),"",SUMIFS($V$3:$V$1001,$AJ$3:$AJ$1001,$AJ281,$D$3:$D$1001,"&lt;"&amp;$D281))</f>
        <v/>
      </c>
      <c r="AI281" s="193" t="str">
        <f aca="false">IF(TRIM($B281&amp;$C281)="","",SUMIFS($V$3:$V$1001,$AJ$3:$AJ$1001,$AJ281))</f>
        <v/>
      </c>
      <c r="AJ281" s="197" t="str">
        <f aca="false">IF(TRIM($B281&amp;$C281)="","",TRIM($B281)&amp;"｜"&amp;TRIM($C281))</f>
        <v/>
      </c>
      <c r="AK281" s="193" t="str">
        <f aca="false">IF(TRIM($B281&amp;$C281)="","",MIN(N($N281),N($P281)))</f>
        <v/>
      </c>
      <c r="AL281" s="198" t="str">
        <f aca="false">IF(ISNUMBER($D281),YEAR($D281),"")</f>
        <v/>
      </c>
      <c r="AM281" s="198" t="str">
        <f aca="false">IF(OR(TRIM($B281&amp;$C281)="",NOT(ISNUMBER($D281)),NOT(ISNUMBER($E281))),"",IF($E281&lt;$D281,"",IF(IF($AD281="半年付",2,IF($AD281="季度付",4,IF($AD281="月付",12,IF($AD281="半月付",24,1))))=1,1,MAX(1,ROUND(($E281-$D281+1)/365*IF($AD281="半年付",2,IF($AD281="季度付",4,IF($AD281="月付",12,IF($AD281="半月付",24,1)))),0)))))</f>
        <v/>
      </c>
      <c r="AN281" s="198" t="str">
        <f aca="true">IF($AM281="","",MIN($AM281,MAX(0,INT((TODAY()-付款宽限天数-$D281)/(($E281-$D281+1)/$AM281))+1)))</f>
        <v/>
      </c>
    </row>
    <row r="282" customFormat="false" ht="24" hidden="false" customHeight="false" outlineLevel="0" collapsed="false">
      <c r="F282" s="188" t="str">
        <f aca="true">IF(TRIM($B282&amp;$C282)="","",IF(OR(ISNUMBER(SEARCH("未",$A282)),ISNUMBER(SEARCH("送出",$A282)),AND(TRIM($A282)="",NOT(ISNUMBER($D282)),N($G282)=0)),"【合同未回】","")&amp;IF(NOT(ISNUMBER($E282)),IF(OR(ISNUMBER(SEARCH("未",$A282)),ISNUMBER(SEARCH("送出",$A282)),AND(TRIM($A282)="",NOT(ISNUMBER($D282)),N($G282)=0)),"","【未填合同期】"),IF($E282&lt;TODAY(),"【已到期】",IF($E282-TODAY()&lt;=提醒天数,"【即将到期，剩余"&amp;($E282-TODAY())&amp;"天】","【正常】")))&amp;IF(OR($AC282="安装免保",$AC282="技术免保",$AC282="质保期内"),"【"&amp;$AC282&amp;"】",""))</f>
        <v/>
      </c>
      <c r="J282" s="192" t="str">
        <f aca="false">IF(OR(N($G282)=0,N($H282)=0),"",ROUND(N($G282)*N($H282)*IF(N($I282)=0,1,N($I282)),2))</f>
        <v/>
      </c>
      <c r="L282" s="192" t="str">
        <f aca="false">IF(TRIM($B282&amp;$C282)="","",IF(AND(N($J282)=0,N($K282)=0),"",ROUND(N($J282)+N($K282),2)))</f>
        <v/>
      </c>
      <c r="R282" s="192"/>
      <c r="S282" s="193" t="str">
        <f aca="false">IF(TRIM($B282&amp;$C282)="","",IF(N($N282)=0,"",MAX(0,MIN(N($N282)-N($P282),N($V282)))))</f>
        <v/>
      </c>
      <c r="T282" s="193" t="str">
        <f aca="false">IF(TRIM($B282&amp;$C282)="","",IF(N($P282)&lt;=N($N282),"",N($P282)-N($N282)))</f>
        <v/>
      </c>
      <c r="U282" s="193" t="str">
        <f aca="false">IF(OR(TRIM($B282&amp;$C282)="",$V282=""),"",MAX(0,N($V282))-N($S282))</f>
        <v/>
      </c>
      <c r="V282" s="193" t="str">
        <f aca="false">IF(TRIM($B282&amp;$C282)="","",IF(AND(N($L282)=0,N($P282)+N($Q282)+N($R282)=0),"",ROUND(N($L282)-N($P282)-N($Q282)-N($R282),2)))</f>
        <v/>
      </c>
      <c r="W282" s="194" t="str">
        <f aca="false">IF(TRIM($B282&amp;$C282)="","",IF(N($L282)=0,IF((N($P282)+N($Q282)+N($R282))=0,"—未填单价","未填单价，已收 "&amp;TEXT((N($P282)+N($Q282)+N($R282)),"#,##0.00")),IF(N($V282)&gt;0.005,"欠 "&amp;TEXT(N($V282),"#,##0.00")&amp;IF(N($S282)&gt;0,"（开票未到账 "&amp;TEXT(N($S282),"#,##0.00")&amp;"）","")&amp;IF(N($U282)&gt;0,"（未开票 "&amp;TEXT(N($U282),"#,##0.00")&amp;"）",""),IF(N($V282)&lt;-0.005,"多收 "&amp;TEXT(-N($V282),"#,##0.00"),"✔ 已结清")))&amp;IF(N($T282)&gt;0,"｜到账未开票 "&amp;TEXT(N($T282),"#,##0.00")&amp;"，待补票","")&amp;IF(N($Q282)&gt;0,"｜收现 "&amp;TEXT(N($Q282),"#,##0.00"),"")&amp;IF(N($R282)&gt;0,"｜收款不开票 "&amp;TEXT(N($R282),"#,##0.00"),""))</f>
        <v/>
      </c>
      <c r="X282" s="195"/>
      <c r="AB282" s="192" t="str">
        <f aca="false">IF(OR(N($N282)=0,N($AA282)=0),"",ROUND(N($N282)/(1+N($AA282))*N($AA282),2))</f>
        <v/>
      </c>
      <c r="AC282" s="195"/>
      <c r="AD282" s="188"/>
      <c r="AE282" s="197" t="str">
        <f aca="false">IF($AM282="","",IF($AM282=1,IF($AN282&gt;=1,"一次性·已到收款期","一次性·未到期"),$AD282&amp;" 第"&amp;$AN282&amp;"/"&amp;$AM282&amp;"期"))</f>
        <v/>
      </c>
      <c r="AF282" s="193" t="str">
        <f aca="false">IF(OR($AM282="",N($L282)=0),"",ROUND(N($J282)*$AN282/$AM282,2)+N($K282))</f>
        <v/>
      </c>
      <c r="AG282" s="193" t="str">
        <f aca="false">IF($AF282="","",MAX(0,ROUND($AF282-(N($P282)+N($Q282)+N($R282)),2)))</f>
        <v/>
      </c>
      <c r="AH282" s="193" t="str">
        <f aca="false">IF(OR(TRIM($B282&amp;$C282)="",NOT(ISNUMBER($D282))),"",SUMIFS($V$3:$V$1001,$AJ$3:$AJ$1001,$AJ282,$D$3:$D$1001,"&lt;"&amp;$D282))</f>
        <v/>
      </c>
      <c r="AI282" s="193" t="str">
        <f aca="false">IF(TRIM($B282&amp;$C282)="","",SUMIFS($V$3:$V$1001,$AJ$3:$AJ$1001,$AJ282))</f>
        <v/>
      </c>
      <c r="AJ282" s="197" t="str">
        <f aca="false">IF(TRIM($B282&amp;$C282)="","",TRIM($B282)&amp;"｜"&amp;TRIM($C282))</f>
        <v/>
      </c>
      <c r="AK282" s="193" t="str">
        <f aca="false">IF(TRIM($B282&amp;$C282)="","",MIN(N($N282),N($P282)))</f>
        <v/>
      </c>
      <c r="AL282" s="198" t="str">
        <f aca="false">IF(ISNUMBER($D282),YEAR($D282),"")</f>
        <v/>
      </c>
      <c r="AM282" s="198" t="str">
        <f aca="false">IF(OR(TRIM($B282&amp;$C282)="",NOT(ISNUMBER($D282)),NOT(ISNUMBER($E282))),"",IF($E282&lt;$D282,"",IF(IF($AD282="半年付",2,IF($AD282="季度付",4,IF($AD282="月付",12,IF($AD282="半月付",24,1))))=1,1,MAX(1,ROUND(($E282-$D282+1)/365*IF($AD282="半年付",2,IF($AD282="季度付",4,IF($AD282="月付",12,IF($AD282="半月付",24,1)))),0)))))</f>
        <v/>
      </c>
      <c r="AN282" s="198" t="str">
        <f aca="true">IF($AM282="","",MIN($AM282,MAX(0,INT((TODAY()-付款宽限天数-$D282)/(($E282-$D282+1)/$AM282))+1)))</f>
        <v/>
      </c>
    </row>
    <row r="283" customFormat="false" ht="24" hidden="false" customHeight="false" outlineLevel="0" collapsed="false">
      <c r="F283" s="188" t="str">
        <f aca="true">IF(TRIM($B283&amp;$C283)="","",IF(OR(ISNUMBER(SEARCH("未",$A283)),ISNUMBER(SEARCH("送出",$A283)),AND(TRIM($A283)="",NOT(ISNUMBER($D283)),N($G283)=0)),"【合同未回】","")&amp;IF(NOT(ISNUMBER($E283)),IF(OR(ISNUMBER(SEARCH("未",$A283)),ISNUMBER(SEARCH("送出",$A283)),AND(TRIM($A283)="",NOT(ISNUMBER($D283)),N($G283)=0)),"","【未填合同期】"),IF($E283&lt;TODAY(),"【已到期】",IF($E283-TODAY()&lt;=提醒天数,"【即将到期，剩余"&amp;($E283-TODAY())&amp;"天】","【正常】")))&amp;IF(OR($AC283="安装免保",$AC283="技术免保",$AC283="质保期内"),"【"&amp;$AC283&amp;"】",""))</f>
        <v/>
      </c>
      <c r="J283" s="192" t="str">
        <f aca="false">IF(OR(N($G283)=0,N($H283)=0),"",ROUND(N($G283)*N($H283)*IF(N($I283)=0,1,N($I283)),2))</f>
        <v/>
      </c>
      <c r="L283" s="192" t="str">
        <f aca="false">IF(TRIM($B283&amp;$C283)="","",IF(AND(N($J283)=0,N($K283)=0),"",ROUND(N($J283)+N($K283),2)))</f>
        <v/>
      </c>
      <c r="R283" s="192"/>
      <c r="S283" s="193" t="str">
        <f aca="false">IF(TRIM($B283&amp;$C283)="","",IF(N($N283)=0,"",MAX(0,MIN(N($N283)-N($P283),N($V283)))))</f>
        <v/>
      </c>
      <c r="T283" s="193" t="str">
        <f aca="false">IF(TRIM($B283&amp;$C283)="","",IF(N($P283)&lt;=N($N283),"",N($P283)-N($N283)))</f>
        <v/>
      </c>
      <c r="U283" s="193" t="str">
        <f aca="false">IF(OR(TRIM($B283&amp;$C283)="",$V283=""),"",MAX(0,N($V283))-N($S283))</f>
        <v/>
      </c>
      <c r="V283" s="193" t="str">
        <f aca="false">IF(TRIM($B283&amp;$C283)="","",IF(AND(N($L283)=0,N($P283)+N($Q283)+N($R283)=0),"",ROUND(N($L283)-N($P283)-N($Q283)-N($R283),2)))</f>
        <v/>
      </c>
      <c r="W283" s="194" t="str">
        <f aca="false">IF(TRIM($B283&amp;$C283)="","",IF(N($L283)=0,IF((N($P283)+N($Q283)+N($R283))=0,"—未填单价","未填单价，已收 "&amp;TEXT((N($P283)+N($Q283)+N($R283)),"#,##0.00")),IF(N($V283)&gt;0.005,"欠 "&amp;TEXT(N($V283),"#,##0.00")&amp;IF(N($S283)&gt;0,"（开票未到账 "&amp;TEXT(N($S283),"#,##0.00")&amp;"）","")&amp;IF(N($U283)&gt;0,"（未开票 "&amp;TEXT(N($U283),"#,##0.00")&amp;"）",""),IF(N($V283)&lt;-0.005,"多收 "&amp;TEXT(-N($V283),"#,##0.00"),"✔ 已结清")))&amp;IF(N($T283)&gt;0,"｜到账未开票 "&amp;TEXT(N($T283),"#,##0.00")&amp;"，待补票","")&amp;IF(N($Q283)&gt;0,"｜收现 "&amp;TEXT(N($Q283),"#,##0.00"),"")&amp;IF(N($R283)&gt;0,"｜收款不开票 "&amp;TEXT(N($R283),"#,##0.00"),""))</f>
        <v/>
      </c>
      <c r="X283" s="195"/>
      <c r="AB283" s="192" t="str">
        <f aca="false">IF(OR(N($N283)=0,N($AA283)=0),"",ROUND(N($N283)/(1+N($AA283))*N($AA283),2))</f>
        <v/>
      </c>
      <c r="AC283" s="195"/>
      <c r="AD283" s="188"/>
      <c r="AE283" s="197" t="str">
        <f aca="false">IF($AM283="","",IF($AM283=1,IF($AN283&gt;=1,"一次性·已到收款期","一次性·未到期"),$AD283&amp;" 第"&amp;$AN283&amp;"/"&amp;$AM283&amp;"期"))</f>
        <v/>
      </c>
      <c r="AF283" s="193" t="str">
        <f aca="false">IF(OR($AM283="",N($L283)=0),"",ROUND(N($J283)*$AN283/$AM283,2)+N($K283))</f>
        <v/>
      </c>
      <c r="AG283" s="193" t="str">
        <f aca="false">IF($AF283="","",MAX(0,ROUND($AF283-(N($P283)+N($Q283)+N($R283)),2)))</f>
        <v/>
      </c>
      <c r="AH283" s="193" t="str">
        <f aca="false">IF(OR(TRIM($B283&amp;$C283)="",NOT(ISNUMBER($D283))),"",SUMIFS($V$3:$V$1001,$AJ$3:$AJ$1001,$AJ283,$D$3:$D$1001,"&lt;"&amp;$D283))</f>
        <v/>
      </c>
      <c r="AI283" s="193" t="str">
        <f aca="false">IF(TRIM($B283&amp;$C283)="","",SUMIFS($V$3:$V$1001,$AJ$3:$AJ$1001,$AJ283))</f>
        <v/>
      </c>
      <c r="AJ283" s="197" t="str">
        <f aca="false">IF(TRIM($B283&amp;$C283)="","",TRIM($B283)&amp;"｜"&amp;TRIM($C283))</f>
        <v/>
      </c>
      <c r="AK283" s="193" t="str">
        <f aca="false">IF(TRIM($B283&amp;$C283)="","",MIN(N($N283),N($P283)))</f>
        <v/>
      </c>
      <c r="AL283" s="198" t="str">
        <f aca="false">IF(ISNUMBER($D283),YEAR($D283),"")</f>
        <v/>
      </c>
      <c r="AM283" s="198" t="str">
        <f aca="false">IF(OR(TRIM($B283&amp;$C283)="",NOT(ISNUMBER($D283)),NOT(ISNUMBER($E283))),"",IF($E283&lt;$D283,"",IF(IF($AD283="半年付",2,IF($AD283="季度付",4,IF($AD283="月付",12,IF($AD283="半月付",24,1))))=1,1,MAX(1,ROUND(($E283-$D283+1)/365*IF($AD283="半年付",2,IF($AD283="季度付",4,IF($AD283="月付",12,IF($AD283="半月付",24,1)))),0)))))</f>
        <v/>
      </c>
      <c r="AN283" s="198" t="str">
        <f aca="true">IF($AM283="","",MIN($AM283,MAX(0,INT((TODAY()-付款宽限天数-$D283)/(($E283-$D283+1)/$AM283))+1)))</f>
        <v/>
      </c>
    </row>
    <row r="284" customFormat="false" ht="24" hidden="false" customHeight="false" outlineLevel="0" collapsed="false">
      <c r="F284" s="188" t="str">
        <f aca="true">IF(TRIM($B284&amp;$C284)="","",IF(OR(ISNUMBER(SEARCH("未",$A284)),ISNUMBER(SEARCH("送出",$A284)),AND(TRIM($A284)="",NOT(ISNUMBER($D284)),N($G284)=0)),"【合同未回】","")&amp;IF(NOT(ISNUMBER($E284)),IF(OR(ISNUMBER(SEARCH("未",$A284)),ISNUMBER(SEARCH("送出",$A284)),AND(TRIM($A284)="",NOT(ISNUMBER($D284)),N($G284)=0)),"","【未填合同期】"),IF($E284&lt;TODAY(),"【已到期】",IF($E284-TODAY()&lt;=提醒天数,"【即将到期，剩余"&amp;($E284-TODAY())&amp;"天】","【正常】")))&amp;IF(OR($AC284="安装免保",$AC284="技术免保",$AC284="质保期内"),"【"&amp;$AC284&amp;"】",""))</f>
        <v/>
      </c>
      <c r="J284" s="192" t="str">
        <f aca="false">IF(OR(N($G284)=0,N($H284)=0),"",ROUND(N($G284)*N($H284)*IF(N($I284)=0,1,N($I284)),2))</f>
        <v/>
      </c>
      <c r="L284" s="192" t="str">
        <f aca="false">IF(TRIM($B284&amp;$C284)="","",IF(AND(N($J284)=0,N($K284)=0),"",ROUND(N($J284)+N($K284),2)))</f>
        <v/>
      </c>
      <c r="R284" s="192"/>
      <c r="S284" s="193" t="str">
        <f aca="false">IF(TRIM($B284&amp;$C284)="","",IF(N($N284)=0,"",MAX(0,MIN(N($N284)-N($P284),N($V284)))))</f>
        <v/>
      </c>
      <c r="T284" s="193" t="str">
        <f aca="false">IF(TRIM($B284&amp;$C284)="","",IF(N($P284)&lt;=N($N284),"",N($P284)-N($N284)))</f>
        <v/>
      </c>
      <c r="U284" s="193" t="str">
        <f aca="false">IF(OR(TRIM($B284&amp;$C284)="",$V284=""),"",MAX(0,N($V284))-N($S284))</f>
        <v/>
      </c>
      <c r="V284" s="193" t="str">
        <f aca="false">IF(TRIM($B284&amp;$C284)="","",IF(AND(N($L284)=0,N($P284)+N($Q284)+N($R284)=0),"",ROUND(N($L284)-N($P284)-N($Q284)-N($R284),2)))</f>
        <v/>
      </c>
      <c r="W284" s="194" t="str">
        <f aca="false">IF(TRIM($B284&amp;$C284)="","",IF(N($L284)=0,IF((N($P284)+N($Q284)+N($R284))=0,"—未填单价","未填单价，已收 "&amp;TEXT((N($P284)+N($Q284)+N($R284)),"#,##0.00")),IF(N($V284)&gt;0.005,"欠 "&amp;TEXT(N($V284),"#,##0.00")&amp;IF(N($S284)&gt;0,"（开票未到账 "&amp;TEXT(N($S284),"#,##0.00")&amp;"）","")&amp;IF(N($U284)&gt;0,"（未开票 "&amp;TEXT(N($U284),"#,##0.00")&amp;"）",""),IF(N($V284)&lt;-0.005,"多收 "&amp;TEXT(-N($V284),"#,##0.00"),"✔ 已结清")))&amp;IF(N($T284)&gt;0,"｜到账未开票 "&amp;TEXT(N($T284),"#,##0.00")&amp;"，待补票","")&amp;IF(N($Q284)&gt;0,"｜收现 "&amp;TEXT(N($Q284),"#,##0.00"),"")&amp;IF(N($R284)&gt;0,"｜收款不开票 "&amp;TEXT(N($R284),"#,##0.00"),""))</f>
        <v/>
      </c>
      <c r="X284" s="195"/>
      <c r="AB284" s="192" t="str">
        <f aca="false">IF(OR(N($N284)=0,N($AA284)=0),"",ROUND(N($N284)/(1+N($AA284))*N($AA284),2))</f>
        <v/>
      </c>
      <c r="AC284" s="195"/>
      <c r="AD284" s="188"/>
      <c r="AE284" s="197" t="str">
        <f aca="false">IF($AM284="","",IF($AM284=1,IF($AN284&gt;=1,"一次性·已到收款期","一次性·未到期"),$AD284&amp;" 第"&amp;$AN284&amp;"/"&amp;$AM284&amp;"期"))</f>
        <v/>
      </c>
      <c r="AF284" s="193" t="str">
        <f aca="false">IF(OR($AM284="",N($L284)=0),"",ROUND(N($J284)*$AN284/$AM284,2)+N($K284))</f>
        <v/>
      </c>
      <c r="AG284" s="193" t="str">
        <f aca="false">IF($AF284="","",MAX(0,ROUND($AF284-(N($P284)+N($Q284)+N($R284)),2)))</f>
        <v/>
      </c>
      <c r="AH284" s="193" t="str">
        <f aca="false">IF(OR(TRIM($B284&amp;$C284)="",NOT(ISNUMBER($D284))),"",SUMIFS($V$3:$V$1001,$AJ$3:$AJ$1001,$AJ284,$D$3:$D$1001,"&lt;"&amp;$D284))</f>
        <v/>
      </c>
      <c r="AI284" s="193" t="str">
        <f aca="false">IF(TRIM($B284&amp;$C284)="","",SUMIFS($V$3:$V$1001,$AJ$3:$AJ$1001,$AJ284))</f>
        <v/>
      </c>
      <c r="AJ284" s="197" t="str">
        <f aca="false">IF(TRIM($B284&amp;$C284)="","",TRIM($B284)&amp;"｜"&amp;TRIM($C284))</f>
        <v/>
      </c>
      <c r="AK284" s="193" t="str">
        <f aca="false">IF(TRIM($B284&amp;$C284)="","",MIN(N($N284),N($P284)))</f>
        <v/>
      </c>
      <c r="AL284" s="198" t="str">
        <f aca="false">IF(ISNUMBER($D284),YEAR($D284),"")</f>
        <v/>
      </c>
      <c r="AM284" s="198" t="str">
        <f aca="false">IF(OR(TRIM($B284&amp;$C284)="",NOT(ISNUMBER($D284)),NOT(ISNUMBER($E284))),"",IF($E284&lt;$D284,"",IF(IF($AD284="半年付",2,IF($AD284="季度付",4,IF($AD284="月付",12,IF($AD284="半月付",24,1))))=1,1,MAX(1,ROUND(($E284-$D284+1)/365*IF($AD284="半年付",2,IF($AD284="季度付",4,IF($AD284="月付",12,IF($AD284="半月付",24,1)))),0)))))</f>
        <v/>
      </c>
      <c r="AN284" s="198" t="str">
        <f aca="true">IF($AM284="","",MIN($AM284,MAX(0,INT((TODAY()-付款宽限天数-$D284)/(($E284-$D284+1)/$AM284))+1)))</f>
        <v/>
      </c>
    </row>
    <row r="285" customFormat="false" ht="24" hidden="false" customHeight="false" outlineLevel="0" collapsed="false">
      <c r="F285" s="188" t="str">
        <f aca="true">IF(TRIM($B285&amp;$C285)="","",IF(OR(ISNUMBER(SEARCH("未",$A285)),ISNUMBER(SEARCH("送出",$A285)),AND(TRIM($A285)="",NOT(ISNUMBER($D285)),N($G285)=0)),"【合同未回】","")&amp;IF(NOT(ISNUMBER($E285)),IF(OR(ISNUMBER(SEARCH("未",$A285)),ISNUMBER(SEARCH("送出",$A285)),AND(TRIM($A285)="",NOT(ISNUMBER($D285)),N($G285)=0)),"","【未填合同期】"),IF($E285&lt;TODAY(),"【已到期】",IF($E285-TODAY()&lt;=提醒天数,"【即将到期，剩余"&amp;($E285-TODAY())&amp;"天】","【正常】")))&amp;IF(OR($AC285="安装免保",$AC285="技术免保",$AC285="质保期内"),"【"&amp;$AC285&amp;"】",""))</f>
        <v/>
      </c>
      <c r="J285" s="192" t="str">
        <f aca="false">IF(OR(N($G285)=0,N($H285)=0),"",ROUND(N($G285)*N($H285)*IF(N($I285)=0,1,N($I285)),2))</f>
        <v/>
      </c>
      <c r="L285" s="192" t="str">
        <f aca="false">IF(TRIM($B285&amp;$C285)="","",IF(AND(N($J285)=0,N($K285)=0),"",ROUND(N($J285)+N($K285),2)))</f>
        <v/>
      </c>
      <c r="R285" s="192"/>
      <c r="S285" s="193" t="str">
        <f aca="false">IF(TRIM($B285&amp;$C285)="","",IF(N($N285)=0,"",MAX(0,MIN(N($N285)-N($P285),N($V285)))))</f>
        <v/>
      </c>
      <c r="T285" s="193" t="str">
        <f aca="false">IF(TRIM($B285&amp;$C285)="","",IF(N($P285)&lt;=N($N285),"",N($P285)-N($N285)))</f>
        <v/>
      </c>
      <c r="U285" s="193" t="str">
        <f aca="false">IF(OR(TRIM($B285&amp;$C285)="",$V285=""),"",MAX(0,N($V285))-N($S285))</f>
        <v/>
      </c>
      <c r="V285" s="193" t="str">
        <f aca="false">IF(TRIM($B285&amp;$C285)="","",IF(AND(N($L285)=0,N($P285)+N($Q285)+N($R285)=0),"",ROUND(N($L285)-N($P285)-N($Q285)-N($R285),2)))</f>
        <v/>
      </c>
      <c r="W285" s="194" t="str">
        <f aca="false">IF(TRIM($B285&amp;$C285)="","",IF(N($L285)=0,IF((N($P285)+N($Q285)+N($R285))=0,"—未填单价","未填单价，已收 "&amp;TEXT((N($P285)+N($Q285)+N($R285)),"#,##0.00")),IF(N($V285)&gt;0.005,"欠 "&amp;TEXT(N($V285),"#,##0.00")&amp;IF(N($S285)&gt;0,"（开票未到账 "&amp;TEXT(N($S285),"#,##0.00")&amp;"）","")&amp;IF(N($U285)&gt;0,"（未开票 "&amp;TEXT(N($U285),"#,##0.00")&amp;"）",""),IF(N($V285)&lt;-0.005,"多收 "&amp;TEXT(-N($V285),"#,##0.00"),"✔ 已结清")))&amp;IF(N($T285)&gt;0,"｜到账未开票 "&amp;TEXT(N($T285),"#,##0.00")&amp;"，待补票","")&amp;IF(N($Q285)&gt;0,"｜收现 "&amp;TEXT(N($Q285),"#,##0.00"),"")&amp;IF(N($R285)&gt;0,"｜收款不开票 "&amp;TEXT(N($R285),"#,##0.00"),""))</f>
        <v/>
      </c>
      <c r="X285" s="195"/>
      <c r="AB285" s="192" t="str">
        <f aca="false">IF(OR(N($N285)=0,N($AA285)=0),"",ROUND(N($N285)/(1+N($AA285))*N($AA285),2))</f>
        <v/>
      </c>
      <c r="AC285" s="195"/>
      <c r="AD285" s="188"/>
      <c r="AE285" s="197" t="str">
        <f aca="false">IF($AM285="","",IF($AM285=1,IF($AN285&gt;=1,"一次性·已到收款期","一次性·未到期"),$AD285&amp;" 第"&amp;$AN285&amp;"/"&amp;$AM285&amp;"期"))</f>
        <v/>
      </c>
      <c r="AF285" s="193" t="str">
        <f aca="false">IF(OR($AM285="",N($L285)=0),"",ROUND(N($J285)*$AN285/$AM285,2)+N($K285))</f>
        <v/>
      </c>
      <c r="AG285" s="193" t="str">
        <f aca="false">IF($AF285="","",MAX(0,ROUND($AF285-(N($P285)+N($Q285)+N($R285)),2)))</f>
        <v/>
      </c>
      <c r="AH285" s="193" t="str">
        <f aca="false">IF(OR(TRIM($B285&amp;$C285)="",NOT(ISNUMBER($D285))),"",SUMIFS($V$3:$V$1001,$AJ$3:$AJ$1001,$AJ285,$D$3:$D$1001,"&lt;"&amp;$D285))</f>
        <v/>
      </c>
      <c r="AI285" s="193" t="str">
        <f aca="false">IF(TRIM($B285&amp;$C285)="","",SUMIFS($V$3:$V$1001,$AJ$3:$AJ$1001,$AJ285))</f>
        <v/>
      </c>
      <c r="AJ285" s="197" t="str">
        <f aca="false">IF(TRIM($B285&amp;$C285)="","",TRIM($B285)&amp;"｜"&amp;TRIM($C285))</f>
        <v/>
      </c>
      <c r="AK285" s="193" t="str">
        <f aca="false">IF(TRIM($B285&amp;$C285)="","",MIN(N($N285),N($P285)))</f>
        <v/>
      </c>
      <c r="AL285" s="198" t="str">
        <f aca="false">IF(ISNUMBER($D285),YEAR($D285),"")</f>
        <v/>
      </c>
      <c r="AM285" s="198" t="str">
        <f aca="false">IF(OR(TRIM($B285&amp;$C285)="",NOT(ISNUMBER($D285)),NOT(ISNUMBER($E285))),"",IF($E285&lt;$D285,"",IF(IF($AD285="半年付",2,IF($AD285="季度付",4,IF($AD285="月付",12,IF($AD285="半月付",24,1))))=1,1,MAX(1,ROUND(($E285-$D285+1)/365*IF($AD285="半年付",2,IF($AD285="季度付",4,IF($AD285="月付",12,IF($AD285="半月付",24,1)))),0)))))</f>
        <v/>
      </c>
      <c r="AN285" s="198" t="str">
        <f aca="true">IF($AM285="","",MIN($AM285,MAX(0,INT((TODAY()-付款宽限天数-$D285)/(($E285-$D285+1)/$AM285))+1)))</f>
        <v/>
      </c>
    </row>
    <row r="286" customFormat="false" ht="24" hidden="false" customHeight="false" outlineLevel="0" collapsed="false">
      <c r="F286" s="188" t="str">
        <f aca="true">IF(TRIM($B286&amp;$C286)="","",IF(OR(ISNUMBER(SEARCH("未",$A286)),ISNUMBER(SEARCH("送出",$A286)),AND(TRIM($A286)="",NOT(ISNUMBER($D286)),N($G286)=0)),"【合同未回】","")&amp;IF(NOT(ISNUMBER($E286)),IF(OR(ISNUMBER(SEARCH("未",$A286)),ISNUMBER(SEARCH("送出",$A286)),AND(TRIM($A286)="",NOT(ISNUMBER($D286)),N($G286)=0)),"","【未填合同期】"),IF($E286&lt;TODAY(),"【已到期】",IF($E286-TODAY()&lt;=提醒天数,"【即将到期，剩余"&amp;($E286-TODAY())&amp;"天】","【正常】")))&amp;IF(OR($AC286="安装免保",$AC286="技术免保",$AC286="质保期内"),"【"&amp;$AC286&amp;"】",""))</f>
        <v/>
      </c>
      <c r="J286" s="192" t="str">
        <f aca="false">IF(OR(N($G286)=0,N($H286)=0),"",ROUND(N($G286)*N($H286)*IF(N($I286)=0,1,N($I286)),2))</f>
        <v/>
      </c>
      <c r="L286" s="192" t="str">
        <f aca="false">IF(TRIM($B286&amp;$C286)="","",IF(AND(N($J286)=0,N($K286)=0),"",ROUND(N($J286)+N($K286),2)))</f>
        <v/>
      </c>
      <c r="R286" s="192"/>
      <c r="S286" s="193" t="str">
        <f aca="false">IF(TRIM($B286&amp;$C286)="","",IF(N($N286)=0,"",MAX(0,MIN(N($N286)-N($P286),N($V286)))))</f>
        <v/>
      </c>
      <c r="T286" s="193" t="str">
        <f aca="false">IF(TRIM($B286&amp;$C286)="","",IF(N($P286)&lt;=N($N286),"",N($P286)-N($N286)))</f>
        <v/>
      </c>
      <c r="U286" s="193" t="str">
        <f aca="false">IF(OR(TRIM($B286&amp;$C286)="",$V286=""),"",MAX(0,N($V286))-N($S286))</f>
        <v/>
      </c>
      <c r="V286" s="193" t="str">
        <f aca="false">IF(TRIM($B286&amp;$C286)="","",IF(AND(N($L286)=0,N($P286)+N($Q286)+N($R286)=0),"",ROUND(N($L286)-N($P286)-N($Q286)-N($R286),2)))</f>
        <v/>
      </c>
      <c r="W286" s="194" t="str">
        <f aca="false">IF(TRIM($B286&amp;$C286)="","",IF(N($L286)=0,IF((N($P286)+N($Q286)+N($R286))=0,"—未填单价","未填单价，已收 "&amp;TEXT((N($P286)+N($Q286)+N($R286)),"#,##0.00")),IF(N($V286)&gt;0.005,"欠 "&amp;TEXT(N($V286),"#,##0.00")&amp;IF(N($S286)&gt;0,"（开票未到账 "&amp;TEXT(N($S286),"#,##0.00")&amp;"）","")&amp;IF(N($U286)&gt;0,"（未开票 "&amp;TEXT(N($U286),"#,##0.00")&amp;"）",""),IF(N($V286)&lt;-0.005,"多收 "&amp;TEXT(-N($V286),"#,##0.00"),"✔ 已结清")))&amp;IF(N($T286)&gt;0,"｜到账未开票 "&amp;TEXT(N($T286),"#,##0.00")&amp;"，待补票","")&amp;IF(N($Q286)&gt;0,"｜收现 "&amp;TEXT(N($Q286),"#,##0.00"),"")&amp;IF(N($R286)&gt;0,"｜收款不开票 "&amp;TEXT(N($R286),"#,##0.00"),""))</f>
        <v/>
      </c>
      <c r="X286" s="195"/>
      <c r="AB286" s="192" t="str">
        <f aca="false">IF(OR(N($N286)=0,N($AA286)=0),"",ROUND(N($N286)/(1+N($AA286))*N($AA286),2))</f>
        <v/>
      </c>
      <c r="AC286" s="195"/>
      <c r="AD286" s="188"/>
      <c r="AE286" s="197" t="str">
        <f aca="false">IF($AM286="","",IF($AM286=1,IF($AN286&gt;=1,"一次性·已到收款期","一次性·未到期"),$AD286&amp;" 第"&amp;$AN286&amp;"/"&amp;$AM286&amp;"期"))</f>
        <v/>
      </c>
      <c r="AF286" s="193" t="str">
        <f aca="false">IF(OR($AM286="",N($L286)=0),"",ROUND(N($J286)*$AN286/$AM286,2)+N($K286))</f>
        <v/>
      </c>
      <c r="AG286" s="193" t="str">
        <f aca="false">IF($AF286="","",MAX(0,ROUND($AF286-(N($P286)+N($Q286)+N($R286)),2)))</f>
        <v/>
      </c>
      <c r="AH286" s="193" t="str">
        <f aca="false">IF(OR(TRIM($B286&amp;$C286)="",NOT(ISNUMBER($D286))),"",SUMIFS($V$3:$V$1001,$AJ$3:$AJ$1001,$AJ286,$D$3:$D$1001,"&lt;"&amp;$D286))</f>
        <v/>
      </c>
      <c r="AI286" s="193" t="str">
        <f aca="false">IF(TRIM($B286&amp;$C286)="","",SUMIFS($V$3:$V$1001,$AJ$3:$AJ$1001,$AJ286))</f>
        <v/>
      </c>
      <c r="AJ286" s="197" t="str">
        <f aca="false">IF(TRIM($B286&amp;$C286)="","",TRIM($B286)&amp;"｜"&amp;TRIM($C286))</f>
        <v/>
      </c>
      <c r="AK286" s="193" t="str">
        <f aca="false">IF(TRIM($B286&amp;$C286)="","",MIN(N($N286),N($P286)))</f>
        <v/>
      </c>
      <c r="AL286" s="198" t="str">
        <f aca="false">IF(ISNUMBER($D286),YEAR($D286),"")</f>
        <v/>
      </c>
      <c r="AM286" s="198" t="str">
        <f aca="false">IF(OR(TRIM($B286&amp;$C286)="",NOT(ISNUMBER($D286)),NOT(ISNUMBER($E286))),"",IF($E286&lt;$D286,"",IF(IF($AD286="半年付",2,IF($AD286="季度付",4,IF($AD286="月付",12,IF($AD286="半月付",24,1))))=1,1,MAX(1,ROUND(($E286-$D286+1)/365*IF($AD286="半年付",2,IF($AD286="季度付",4,IF($AD286="月付",12,IF($AD286="半月付",24,1)))),0)))))</f>
        <v/>
      </c>
      <c r="AN286" s="198" t="str">
        <f aca="true">IF($AM286="","",MIN($AM286,MAX(0,INT((TODAY()-付款宽限天数-$D286)/(($E286-$D286+1)/$AM286))+1)))</f>
        <v/>
      </c>
    </row>
    <row r="287" customFormat="false" ht="24" hidden="false" customHeight="false" outlineLevel="0" collapsed="false">
      <c r="F287" s="188" t="str">
        <f aca="true">IF(TRIM($B287&amp;$C287)="","",IF(OR(ISNUMBER(SEARCH("未",$A287)),ISNUMBER(SEARCH("送出",$A287)),AND(TRIM($A287)="",NOT(ISNUMBER($D287)),N($G287)=0)),"【合同未回】","")&amp;IF(NOT(ISNUMBER($E287)),IF(OR(ISNUMBER(SEARCH("未",$A287)),ISNUMBER(SEARCH("送出",$A287)),AND(TRIM($A287)="",NOT(ISNUMBER($D287)),N($G287)=0)),"","【未填合同期】"),IF($E287&lt;TODAY(),"【已到期】",IF($E287-TODAY()&lt;=提醒天数,"【即将到期，剩余"&amp;($E287-TODAY())&amp;"天】","【正常】")))&amp;IF(OR($AC287="安装免保",$AC287="技术免保",$AC287="质保期内"),"【"&amp;$AC287&amp;"】",""))</f>
        <v/>
      </c>
      <c r="J287" s="192" t="str">
        <f aca="false">IF(OR(N($G287)=0,N($H287)=0),"",ROUND(N($G287)*N($H287)*IF(N($I287)=0,1,N($I287)),2))</f>
        <v/>
      </c>
      <c r="L287" s="192" t="str">
        <f aca="false">IF(TRIM($B287&amp;$C287)="","",IF(AND(N($J287)=0,N($K287)=0),"",ROUND(N($J287)+N($K287),2)))</f>
        <v/>
      </c>
      <c r="R287" s="192"/>
      <c r="S287" s="193" t="str">
        <f aca="false">IF(TRIM($B287&amp;$C287)="","",IF(N($N287)=0,"",MAX(0,MIN(N($N287)-N($P287),N($V287)))))</f>
        <v/>
      </c>
      <c r="T287" s="193" t="str">
        <f aca="false">IF(TRIM($B287&amp;$C287)="","",IF(N($P287)&lt;=N($N287),"",N($P287)-N($N287)))</f>
        <v/>
      </c>
      <c r="U287" s="193" t="str">
        <f aca="false">IF(OR(TRIM($B287&amp;$C287)="",$V287=""),"",MAX(0,N($V287))-N($S287))</f>
        <v/>
      </c>
      <c r="V287" s="193" t="str">
        <f aca="false">IF(TRIM($B287&amp;$C287)="","",IF(AND(N($L287)=0,N($P287)+N($Q287)+N($R287)=0),"",ROUND(N($L287)-N($P287)-N($Q287)-N($R287),2)))</f>
        <v/>
      </c>
      <c r="W287" s="194" t="str">
        <f aca="false">IF(TRIM($B287&amp;$C287)="","",IF(N($L287)=0,IF((N($P287)+N($Q287)+N($R287))=0,"—未填单价","未填单价，已收 "&amp;TEXT((N($P287)+N($Q287)+N($R287)),"#,##0.00")),IF(N($V287)&gt;0.005,"欠 "&amp;TEXT(N($V287),"#,##0.00")&amp;IF(N($S287)&gt;0,"（开票未到账 "&amp;TEXT(N($S287),"#,##0.00")&amp;"）","")&amp;IF(N($U287)&gt;0,"（未开票 "&amp;TEXT(N($U287),"#,##0.00")&amp;"）",""),IF(N($V287)&lt;-0.005,"多收 "&amp;TEXT(-N($V287),"#,##0.00"),"✔ 已结清")))&amp;IF(N($T287)&gt;0,"｜到账未开票 "&amp;TEXT(N($T287),"#,##0.00")&amp;"，待补票","")&amp;IF(N($Q287)&gt;0,"｜收现 "&amp;TEXT(N($Q287),"#,##0.00"),"")&amp;IF(N($R287)&gt;0,"｜收款不开票 "&amp;TEXT(N($R287),"#,##0.00"),""))</f>
        <v/>
      </c>
      <c r="X287" s="195"/>
      <c r="AB287" s="192" t="str">
        <f aca="false">IF(OR(N($N287)=0,N($AA287)=0),"",ROUND(N($N287)/(1+N($AA287))*N($AA287),2))</f>
        <v/>
      </c>
      <c r="AC287" s="195"/>
      <c r="AD287" s="188"/>
      <c r="AE287" s="197" t="str">
        <f aca="false">IF($AM287="","",IF($AM287=1,IF($AN287&gt;=1,"一次性·已到收款期","一次性·未到期"),$AD287&amp;" 第"&amp;$AN287&amp;"/"&amp;$AM287&amp;"期"))</f>
        <v/>
      </c>
      <c r="AF287" s="193" t="str">
        <f aca="false">IF(OR($AM287="",N($L287)=0),"",ROUND(N($J287)*$AN287/$AM287,2)+N($K287))</f>
        <v/>
      </c>
      <c r="AG287" s="193" t="str">
        <f aca="false">IF($AF287="","",MAX(0,ROUND($AF287-(N($P287)+N($Q287)+N($R287)),2)))</f>
        <v/>
      </c>
      <c r="AH287" s="193" t="str">
        <f aca="false">IF(OR(TRIM($B287&amp;$C287)="",NOT(ISNUMBER($D287))),"",SUMIFS($V$3:$V$1001,$AJ$3:$AJ$1001,$AJ287,$D$3:$D$1001,"&lt;"&amp;$D287))</f>
        <v/>
      </c>
      <c r="AI287" s="193" t="str">
        <f aca="false">IF(TRIM($B287&amp;$C287)="","",SUMIFS($V$3:$V$1001,$AJ$3:$AJ$1001,$AJ287))</f>
        <v/>
      </c>
      <c r="AJ287" s="197" t="str">
        <f aca="false">IF(TRIM($B287&amp;$C287)="","",TRIM($B287)&amp;"｜"&amp;TRIM($C287))</f>
        <v/>
      </c>
      <c r="AK287" s="193" t="str">
        <f aca="false">IF(TRIM($B287&amp;$C287)="","",MIN(N($N287),N($P287)))</f>
        <v/>
      </c>
      <c r="AL287" s="198" t="str">
        <f aca="false">IF(ISNUMBER($D287),YEAR($D287),"")</f>
        <v/>
      </c>
      <c r="AM287" s="198" t="str">
        <f aca="false">IF(OR(TRIM($B287&amp;$C287)="",NOT(ISNUMBER($D287)),NOT(ISNUMBER($E287))),"",IF($E287&lt;$D287,"",IF(IF($AD287="半年付",2,IF($AD287="季度付",4,IF($AD287="月付",12,IF($AD287="半月付",24,1))))=1,1,MAX(1,ROUND(($E287-$D287+1)/365*IF($AD287="半年付",2,IF($AD287="季度付",4,IF($AD287="月付",12,IF($AD287="半月付",24,1)))),0)))))</f>
        <v/>
      </c>
      <c r="AN287" s="198" t="str">
        <f aca="true">IF($AM287="","",MIN($AM287,MAX(0,INT((TODAY()-付款宽限天数-$D287)/(($E287-$D287+1)/$AM287))+1)))</f>
        <v/>
      </c>
    </row>
    <row r="288" customFormat="false" ht="24" hidden="false" customHeight="false" outlineLevel="0" collapsed="false">
      <c r="F288" s="188" t="str">
        <f aca="true">IF(TRIM($B288&amp;$C288)="","",IF(OR(ISNUMBER(SEARCH("未",$A288)),ISNUMBER(SEARCH("送出",$A288)),AND(TRIM($A288)="",NOT(ISNUMBER($D288)),N($G288)=0)),"【合同未回】","")&amp;IF(NOT(ISNUMBER($E288)),IF(OR(ISNUMBER(SEARCH("未",$A288)),ISNUMBER(SEARCH("送出",$A288)),AND(TRIM($A288)="",NOT(ISNUMBER($D288)),N($G288)=0)),"","【未填合同期】"),IF($E288&lt;TODAY(),"【已到期】",IF($E288-TODAY()&lt;=提醒天数,"【即将到期，剩余"&amp;($E288-TODAY())&amp;"天】","【正常】")))&amp;IF(OR($AC288="安装免保",$AC288="技术免保",$AC288="质保期内"),"【"&amp;$AC288&amp;"】",""))</f>
        <v/>
      </c>
      <c r="J288" s="192" t="str">
        <f aca="false">IF(OR(N($G288)=0,N($H288)=0),"",ROUND(N($G288)*N($H288)*IF(N($I288)=0,1,N($I288)),2))</f>
        <v/>
      </c>
      <c r="L288" s="192" t="str">
        <f aca="false">IF(TRIM($B288&amp;$C288)="","",IF(AND(N($J288)=0,N($K288)=0),"",ROUND(N($J288)+N($K288),2)))</f>
        <v/>
      </c>
      <c r="R288" s="192"/>
      <c r="S288" s="193" t="str">
        <f aca="false">IF(TRIM($B288&amp;$C288)="","",IF(N($N288)=0,"",MAX(0,MIN(N($N288)-N($P288),N($V288)))))</f>
        <v/>
      </c>
      <c r="T288" s="193" t="str">
        <f aca="false">IF(TRIM($B288&amp;$C288)="","",IF(N($P288)&lt;=N($N288),"",N($P288)-N($N288)))</f>
        <v/>
      </c>
      <c r="U288" s="193" t="str">
        <f aca="false">IF(OR(TRIM($B288&amp;$C288)="",$V288=""),"",MAX(0,N($V288))-N($S288))</f>
        <v/>
      </c>
      <c r="V288" s="193" t="str">
        <f aca="false">IF(TRIM($B288&amp;$C288)="","",IF(AND(N($L288)=0,N($P288)+N($Q288)+N($R288)=0),"",ROUND(N($L288)-N($P288)-N($Q288)-N($R288),2)))</f>
        <v/>
      </c>
      <c r="W288" s="194" t="str">
        <f aca="false">IF(TRIM($B288&amp;$C288)="","",IF(N($L288)=0,IF((N($P288)+N($Q288)+N($R288))=0,"—未填单价","未填单价，已收 "&amp;TEXT((N($P288)+N($Q288)+N($R288)),"#,##0.00")),IF(N($V288)&gt;0.005,"欠 "&amp;TEXT(N($V288),"#,##0.00")&amp;IF(N($S288)&gt;0,"（开票未到账 "&amp;TEXT(N($S288),"#,##0.00")&amp;"）","")&amp;IF(N($U288)&gt;0,"（未开票 "&amp;TEXT(N($U288),"#,##0.00")&amp;"）",""),IF(N($V288)&lt;-0.005,"多收 "&amp;TEXT(-N($V288),"#,##0.00"),"✔ 已结清")))&amp;IF(N($T288)&gt;0,"｜到账未开票 "&amp;TEXT(N($T288),"#,##0.00")&amp;"，待补票","")&amp;IF(N($Q288)&gt;0,"｜收现 "&amp;TEXT(N($Q288),"#,##0.00"),"")&amp;IF(N($R288)&gt;0,"｜收款不开票 "&amp;TEXT(N($R288),"#,##0.00"),""))</f>
        <v/>
      </c>
      <c r="X288" s="195"/>
      <c r="AB288" s="192" t="str">
        <f aca="false">IF(OR(N($N288)=0,N($AA288)=0),"",ROUND(N($N288)/(1+N($AA288))*N($AA288),2))</f>
        <v/>
      </c>
      <c r="AC288" s="195"/>
      <c r="AD288" s="188"/>
      <c r="AE288" s="197" t="str">
        <f aca="false">IF($AM288="","",IF($AM288=1,IF($AN288&gt;=1,"一次性·已到收款期","一次性·未到期"),$AD288&amp;" 第"&amp;$AN288&amp;"/"&amp;$AM288&amp;"期"))</f>
        <v/>
      </c>
      <c r="AF288" s="193" t="str">
        <f aca="false">IF(OR($AM288="",N($L288)=0),"",ROUND(N($J288)*$AN288/$AM288,2)+N($K288))</f>
        <v/>
      </c>
      <c r="AG288" s="193" t="str">
        <f aca="false">IF($AF288="","",MAX(0,ROUND($AF288-(N($P288)+N($Q288)+N($R288)),2)))</f>
        <v/>
      </c>
      <c r="AH288" s="193" t="str">
        <f aca="false">IF(OR(TRIM($B288&amp;$C288)="",NOT(ISNUMBER($D288))),"",SUMIFS($V$3:$V$1001,$AJ$3:$AJ$1001,$AJ288,$D$3:$D$1001,"&lt;"&amp;$D288))</f>
        <v/>
      </c>
      <c r="AI288" s="193" t="str">
        <f aca="false">IF(TRIM($B288&amp;$C288)="","",SUMIFS($V$3:$V$1001,$AJ$3:$AJ$1001,$AJ288))</f>
        <v/>
      </c>
      <c r="AJ288" s="197" t="str">
        <f aca="false">IF(TRIM($B288&amp;$C288)="","",TRIM($B288)&amp;"｜"&amp;TRIM($C288))</f>
        <v/>
      </c>
      <c r="AK288" s="193" t="str">
        <f aca="false">IF(TRIM($B288&amp;$C288)="","",MIN(N($N288),N($P288)))</f>
        <v/>
      </c>
      <c r="AL288" s="198" t="str">
        <f aca="false">IF(ISNUMBER($D288),YEAR($D288),"")</f>
        <v/>
      </c>
      <c r="AM288" s="198" t="str">
        <f aca="false">IF(OR(TRIM($B288&amp;$C288)="",NOT(ISNUMBER($D288)),NOT(ISNUMBER($E288))),"",IF($E288&lt;$D288,"",IF(IF($AD288="半年付",2,IF($AD288="季度付",4,IF($AD288="月付",12,IF($AD288="半月付",24,1))))=1,1,MAX(1,ROUND(($E288-$D288+1)/365*IF($AD288="半年付",2,IF($AD288="季度付",4,IF($AD288="月付",12,IF($AD288="半月付",24,1)))),0)))))</f>
        <v/>
      </c>
      <c r="AN288" s="198" t="str">
        <f aca="true">IF($AM288="","",MIN($AM288,MAX(0,INT((TODAY()-付款宽限天数-$D288)/(($E288-$D288+1)/$AM288))+1)))</f>
        <v/>
      </c>
    </row>
    <row r="289" customFormat="false" ht="24" hidden="false" customHeight="false" outlineLevel="0" collapsed="false">
      <c r="F289" s="188" t="str">
        <f aca="true">IF(TRIM($B289&amp;$C289)="","",IF(OR(ISNUMBER(SEARCH("未",$A289)),ISNUMBER(SEARCH("送出",$A289)),AND(TRIM($A289)="",NOT(ISNUMBER($D289)),N($G289)=0)),"【合同未回】","")&amp;IF(NOT(ISNUMBER($E289)),IF(OR(ISNUMBER(SEARCH("未",$A289)),ISNUMBER(SEARCH("送出",$A289)),AND(TRIM($A289)="",NOT(ISNUMBER($D289)),N($G289)=0)),"","【未填合同期】"),IF($E289&lt;TODAY(),"【已到期】",IF($E289-TODAY()&lt;=提醒天数,"【即将到期，剩余"&amp;($E289-TODAY())&amp;"天】","【正常】")))&amp;IF(OR($AC289="安装免保",$AC289="技术免保",$AC289="质保期内"),"【"&amp;$AC289&amp;"】",""))</f>
        <v/>
      </c>
      <c r="J289" s="192" t="str">
        <f aca="false">IF(OR(N($G289)=0,N($H289)=0),"",ROUND(N($G289)*N($H289)*IF(N($I289)=0,1,N($I289)),2))</f>
        <v/>
      </c>
      <c r="L289" s="192" t="str">
        <f aca="false">IF(TRIM($B289&amp;$C289)="","",IF(AND(N($J289)=0,N($K289)=0),"",ROUND(N($J289)+N($K289),2)))</f>
        <v/>
      </c>
      <c r="R289" s="192"/>
      <c r="S289" s="193" t="str">
        <f aca="false">IF(TRIM($B289&amp;$C289)="","",IF(N($N289)=0,"",MAX(0,MIN(N($N289)-N($P289),N($V289)))))</f>
        <v/>
      </c>
      <c r="T289" s="193" t="str">
        <f aca="false">IF(TRIM($B289&amp;$C289)="","",IF(N($P289)&lt;=N($N289),"",N($P289)-N($N289)))</f>
        <v/>
      </c>
      <c r="U289" s="193" t="str">
        <f aca="false">IF(OR(TRIM($B289&amp;$C289)="",$V289=""),"",MAX(0,N($V289))-N($S289))</f>
        <v/>
      </c>
      <c r="V289" s="193" t="str">
        <f aca="false">IF(TRIM($B289&amp;$C289)="","",IF(AND(N($L289)=0,N($P289)+N($Q289)+N($R289)=0),"",ROUND(N($L289)-N($P289)-N($Q289)-N($R289),2)))</f>
        <v/>
      </c>
      <c r="W289" s="194" t="str">
        <f aca="false">IF(TRIM($B289&amp;$C289)="","",IF(N($L289)=0,IF((N($P289)+N($Q289)+N($R289))=0,"—未填单价","未填单价，已收 "&amp;TEXT((N($P289)+N($Q289)+N($R289)),"#,##0.00")),IF(N($V289)&gt;0.005,"欠 "&amp;TEXT(N($V289),"#,##0.00")&amp;IF(N($S289)&gt;0,"（开票未到账 "&amp;TEXT(N($S289),"#,##0.00")&amp;"）","")&amp;IF(N($U289)&gt;0,"（未开票 "&amp;TEXT(N($U289),"#,##0.00")&amp;"）",""),IF(N($V289)&lt;-0.005,"多收 "&amp;TEXT(-N($V289),"#,##0.00"),"✔ 已结清")))&amp;IF(N($T289)&gt;0,"｜到账未开票 "&amp;TEXT(N($T289),"#,##0.00")&amp;"，待补票","")&amp;IF(N($Q289)&gt;0,"｜收现 "&amp;TEXT(N($Q289),"#,##0.00"),"")&amp;IF(N($R289)&gt;0,"｜收款不开票 "&amp;TEXT(N($R289),"#,##0.00"),""))</f>
        <v/>
      </c>
      <c r="X289" s="195"/>
      <c r="AB289" s="192" t="str">
        <f aca="false">IF(OR(N($N289)=0,N($AA289)=0),"",ROUND(N($N289)/(1+N($AA289))*N($AA289),2))</f>
        <v/>
      </c>
      <c r="AC289" s="195"/>
      <c r="AD289" s="188"/>
      <c r="AE289" s="197" t="str">
        <f aca="false">IF($AM289="","",IF($AM289=1,IF($AN289&gt;=1,"一次性·已到收款期","一次性·未到期"),$AD289&amp;" 第"&amp;$AN289&amp;"/"&amp;$AM289&amp;"期"))</f>
        <v/>
      </c>
      <c r="AF289" s="193" t="str">
        <f aca="false">IF(OR($AM289="",N($L289)=0),"",ROUND(N($J289)*$AN289/$AM289,2)+N($K289))</f>
        <v/>
      </c>
      <c r="AG289" s="193" t="str">
        <f aca="false">IF($AF289="","",MAX(0,ROUND($AF289-(N($P289)+N($Q289)+N($R289)),2)))</f>
        <v/>
      </c>
      <c r="AH289" s="193" t="str">
        <f aca="false">IF(OR(TRIM($B289&amp;$C289)="",NOT(ISNUMBER($D289))),"",SUMIFS($V$3:$V$1001,$AJ$3:$AJ$1001,$AJ289,$D$3:$D$1001,"&lt;"&amp;$D289))</f>
        <v/>
      </c>
      <c r="AI289" s="193" t="str">
        <f aca="false">IF(TRIM($B289&amp;$C289)="","",SUMIFS($V$3:$V$1001,$AJ$3:$AJ$1001,$AJ289))</f>
        <v/>
      </c>
      <c r="AJ289" s="197" t="str">
        <f aca="false">IF(TRIM($B289&amp;$C289)="","",TRIM($B289)&amp;"｜"&amp;TRIM($C289))</f>
        <v/>
      </c>
      <c r="AK289" s="193" t="str">
        <f aca="false">IF(TRIM($B289&amp;$C289)="","",MIN(N($N289),N($P289)))</f>
        <v/>
      </c>
      <c r="AL289" s="198" t="str">
        <f aca="false">IF(ISNUMBER($D289),YEAR($D289),"")</f>
        <v/>
      </c>
      <c r="AM289" s="198" t="str">
        <f aca="false">IF(OR(TRIM($B289&amp;$C289)="",NOT(ISNUMBER($D289)),NOT(ISNUMBER($E289))),"",IF($E289&lt;$D289,"",IF(IF($AD289="半年付",2,IF($AD289="季度付",4,IF($AD289="月付",12,IF($AD289="半月付",24,1))))=1,1,MAX(1,ROUND(($E289-$D289+1)/365*IF($AD289="半年付",2,IF($AD289="季度付",4,IF($AD289="月付",12,IF($AD289="半月付",24,1)))),0)))))</f>
        <v/>
      </c>
      <c r="AN289" s="198" t="str">
        <f aca="true">IF($AM289="","",MIN($AM289,MAX(0,INT((TODAY()-付款宽限天数-$D289)/(($E289-$D289+1)/$AM289))+1)))</f>
        <v/>
      </c>
    </row>
    <row r="290" customFormat="false" ht="24" hidden="false" customHeight="false" outlineLevel="0" collapsed="false">
      <c r="F290" s="188" t="str">
        <f aca="true">IF(TRIM($B290&amp;$C290)="","",IF(OR(ISNUMBER(SEARCH("未",$A290)),ISNUMBER(SEARCH("送出",$A290)),AND(TRIM($A290)="",NOT(ISNUMBER($D290)),N($G290)=0)),"【合同未回】","")&amp;IF(NOT(ISNUMBER($E290)),IF(OR(ISNUMBER(SEARCH("未",$A290)),ISNUMBER(SEARCH("送出",$A290)),AND(TRIM($A290)="",NOT(ISNUMBER($D290)),N($G290)=0)),"","【未填合同期】"),IF($E290&lt;TODAY(),"【已到期】",IF($E290-TODAY()&lt;=提醒天数,"【即将到期，剩余"&amp;($E290-TODAY())&amp;"天】","【正常】")))&amp;IF(OR($AC290="安装免保",$AC290="技术免保",$AC290="质保期内"),"【"&amp;$AC290&amp;"】",""))</f>
        <v/>
      </c>
      <c r="J290" s="192" t="str">
        <f aca="false">IF(OR(N($G290)=0,N($H290)=0),"",ROUND(N($G290)*N($H290)*IF(N($I290)=0,1,N($I290)),2))</f>
        <v/>
      </c>
      <c r="L290" s="192" t="str">
        <f aca="false">IF(TRIM($B290&amp;$C290)="","",IF(AND(N($J290)=0,N($K290)=0),"",ROUND(N($J290)+N($K290),2)))</f>
        <v/>
      </c>
      <c r="R290" s="192"/>
      <c r="S290" s="193" t="str">
        <f aca="false">IF(TRIM($B290&amp;$C290)="","",IF(N($N290)=0,"",MAX(0,MIN(N($N290)-N($P290),N($V290)))))</f>
        <v/>
      </c>
      <c r="T290" s="193" t="str">
        <f aca="false">IF(TRIM($B290&amp;$C290)="","",IF(N($P290)&lt;=N($N290),"",N($P290)-N($N290)))</f>
        <v/>
      </c>
      <c r="U290" s="193" t="str">
        <f aca="false">IF(OR(TRIM($B290&amp;$C290)="",$V290=""),"",MAX(0,N($V290))-N($S290))</f>
        <v/>
      </c>
      <c r="V290" s="193" t="str">
        <f aca="false">IF(TRIM($B290&amp;$C290)="","",IF(AND(N($L290)=0,N($P290)+N($Q290)+N($R290)=0),"",ROUND(N($L290)-N($P290)-N($Q290)-N($R290),2)))</f>
        <v/>
      </c>
      <c r="W290" s="194" t="str">
        <f aca="false">IF(TRIM($B290&amp;$C290)="","",IF(N($L290)=0,IF((N($P290)+N($Q290)+N($R290))=0,"—未填单价","未填单价，已收 "&amp;TEXT((N($P290)+N($Q290)+N($R290)),"#,##0.00")),IF(N($V290)&gt;0.005,"欠 "&amp;TEXT(N($V290),"#,##0.00")&amp;IF(N($S290)&gt;0,"（开票未到账 "&amp;TEXT(N($S290),"#,##0.00")&amp;"）","")&amp;IF(N($U290)&gt;0,"（未开票 "&amp;TEXT(N($U290),"#,##0.00")&amp;"）",""),IF(N($V290)&lt;-0.005,"多收 "&amp;TEXT(-N($V290),"#,##0.00"),"✔ 已结清")))&amp;IF(N($T290)&gt;0,"｜到账未开票 "&amp;TEXT(N($T290),"#,##0.00")&amp;"，待补票","")&amp;IF(N($Q290)&gt;0,"｜收现 "&amp;TEXT(N($Q290),"#,##0.00"),"")&amp;IF(N($R290)&gt;0,"｜收款不开票 "&amp;TEXT(N($R290),"#,##0.00"),""))</f>
        <v/>
      </c>
      <c r="X290" s="195"/>
      <c r="AB290" s="192" t="str">
        <f aca="false">IF(OR(N($N290)=0,N($AA290)=0),"",ROUND(N($N290)/(1+N($AA290))*N($AA290),2))</f>
        <v/>
      </c>
      <c r="AC290" s="195"/>
      <c r="AD290" s="188"/>
      <c r="AE290" s="197" t="str">
        <f aca="false">IF($AM290="","",IF($AM290=1,IF($AN290&gt;=1,"一次性·已到收款期","一次性·未到期"),$AD290&amp;" 第"&amp;$AN290&amp;"/"&amp;$AM290&amp;"期"))</f>
        <v/>
      </c>
      <c r="AF290" s="193" t="str">
        <f aca="false">IF(OR($AM290="",N($L290)=0),"",ROUND(N($J290)*$AN290/$AM290,2)+N($K290))</f>
        <v/>
      </c>
      <c r="AG290" s="193" t="str">
        <f aca="false">IF($AF290="","",MAX(0,ROUND($AF290-(N($P290)+N($Q290)+N($R290)),2)))</f>
        <v/>
      </c>
      <c r="AH290" s="193" t="str">
        <f aca="false">IF(OR(TRIM($B290&amp;$C290)="",NOT(ISNUMBER($D290))),"",SUMIFS($V$3:$V$1001,$AJ$3:$AJ$1001,$AJ290,$D$3:$D$1001,"&lt;"&amp;$D290))</f>
        <v/>
      </c>
      <c r="AI290" s="193" t="str">
        <f aca="false">IF(TRIM($B290&amp;$C290)="","",SUMIFS($V$3:$V$1001,$AJ$3:$AJ$1001,$AJ290))</f>
        <v/>
      </c>
      <c r="AJ290" s="197" t="str">
        <f aca="false">IF(TRIM($B290&amp;$C290)="","",TRIM($B290)&amp;"｜"&amp;TRIM($C290))</f>
        <v/>
      </c>
      <c r="AK290" s="193" t="str">
        <f aca="false">IF(TRIM($B290&amp;$C290)="","",MIN(N($N290),N($P290)))</f>
        <v/>
      </c>
      <c r="AL290" s="198" t="str">
        <f aca="false">IF(ISNUMBER($D290),YEAR($D290),"")</f>
        <v/>
      </c>
      <c r="AM290" s="198" t="str">
        <f aca="false">IF(OR(TRIM($B290&amp;$C290)="",NOT(ISNUMBER($D290)),NOT(ISNUMBER($E290))),"",IF($E290&lt;$D290,"",IF(IF($AD290="半年付",2,IF($AD290="季度付",4,IF($AD290="月付",12,IF($AD290="半月付",24,1))))=1,1,MAX(1,ROUND(($E290-$D290+1)/365*IF($AD290="半年付",2,IF($AD290="季度付",4,IF($AD290="月付",12,IF($AD290="半月付",24,1)))),0)))))</f>
        <v/>
      </c>
      <c r="AN290" s="198" t="str">
        <f aca="true">IF($AM290="","",MIN($AM290,MAX(0,INT((TODAY()-付款宽限天数-$D290)/(($E290-$D290+1)/$AM290))+1)))</f>
        <v/>
      </c>
    </row>
    <row r="291" customFormat="false" ht="24" hidden="false" customHeight="false" outlineLevel="0" collapsed="false">
      <c r="F291" s="188" t="str">
        <f aca="true">IF(TRIM($B291&amp;$C291)="","",IF(OR(ISNUMBER(SEARCH("未",$A291)),ISNUMBER(SEARCH("送出",$A291)),AND(TRIM($A291)="",NOT(ISNUMBER($D291)),N($G291)=0)),"【合同未回】","")&amp;IF(NOT(ISNUMBER($E291)),IF(OR(ISNUMBER(SEARCH("未",$A291)),ISNUMBER(SEARCH("送出",$A291)),AND(TRIM($A291)="",NOT(ISNUMBER($D291)),N($G291)=0)),"","【未填合同期】"),IF($E291&lt;TODAY(),"【已到期】",IF($E291-TODAY()&lt;=提醒天数,"【即将到期，剩余"&amp;($E291-TODAY())&amp;"天】","【正常】")))&amp;IF(OR($AC291="安装免保",$AC291="技术免保",$AC291="质保期内"),"【"&amp;$AC291&amp;"】",""))</f>
        <v/>
      </c>
      <c r="J291" s="192" t="str">
        <f aca="false">IF(OR(N($G291)=0,N($H291)=0),"",ROUND(N($G291)*N($H291)*IF(N($I291)=0,1,N($I291)),2))</f>
        <v/>
      </c>
      <c r="L291" s="192" t="str">
        <f aca="false">IF(TRIM($B291&amp;$C291)="","",IF(AND(N($J291)=0,N($K291)=0),"",ROUND(N($J291)+N($K291),2)))</f>
        <v/>
      </c>
      <c r="R291" s="192"/>
      <c r="S291" s="193" t="str">
        <f aca="false">IF(TRIM($B291&amp;$C291)="","",IF(N($N291)=0,"",MAX(0,MIN(N($N291)-N($P291),N($V291)))))</f>
        <v/>
      </c>
      <c r="T291" s="193" t="str">
        <f aca="false">IF(TRIM($B291&amp;$C291)="","",IF(N($P291)&lt;=N($N291),"",N($P291)-N($N291)))</f>
        <v/>
      </c>
      <c r="U291" s="193" t="str">
        <f aca="false">IF(OR(TRIM($B291&amp;$C291)="",$V291=""),"",MAX(0,N($V291))-N($S291))</f>
        <v/>
      </c>
      <c r="V291" s="193" t="str">
        <f aca="false">IF(TRIM($B291&amp;$C291)="","",IF(AND(N($L291)=0,N($P291)+N($Q291)+N($R291)=0),"",ROUND(N($L291)-N($P291)-N($Q291)-N($R291),2)))</f>
        <v/>
      </c>
      <c r="W291" s="194" t="str">
        <f aca="false">IF(TRIM($B291&amp;$C291)="","",IF(N($L291)=0,IF((N($P291)+N($Q291)+N($R291))=0,"—未填单价","未填单价，已收 "&amp;TEXT((N($P291)+N($Q291)+N($R291)),"#,##0.00")),IF(N($V291)&gt;0.005,"欠 "&amp;TEXT(N($V291),"#,##0.00")&amp;IF(N($S291)&gt;0,"（开票未到账 "&amp;TEXT(N($S291),"#,##0.00")&amp;"）","")&amp;IF(N($U291)&gt;0,"（未开票 "&amp;TEXT(N($U291),"#,##0.00")&amp;"）",""),IF(N($V291)&lt;-0.005,"多收 "&amp;TEXT(-N($V291),"#,##0.00"),"✔ 已结清")))&amp;IF(N($T291)&gt;0,"｜到账未开票 "&amp;TEXT(N($T291),"#,##0.00")&amp;"，待补票","")&amp;IF(N($Q291)&gt;0,"｜收现 "&amp;TEXT(N($Q291),"#,##0.00"),"")&amp;IF(N($R291)&gt;0,"｜收款不开票 "&amp;TEXT(N($R291),"#,##0.00"),""))</f>
        <v/>
      </c>
      <c r="X291" s="195"/>
      <c r="AB291" s="192" t="str">
        <f aca="false">IF(OR(N($N291)=0,N($AA291)=0),"",ROUND(N($N291)/(1+N($AA291))*N($AA291),2))</f>
        <v/>
      </c>
      <c r="AC291" s="195"/>
      <c r="AD291" s="188"/>
      <c r="AE291" s="197" t="str">
        <f aca="false">IF($AM291="","",IF($AM291=1,IF($AN291&gt;=1,"一次性·已到收款期","一次性·未到期"),$AD291&amp;" 第"&amp;$AN291&amp;"/"&amp;$AM291&amp;"期"))</f>
        <v/>
      </c>
      <c r="AF291" s="193" t="str">
        <f aca="false">IF(OR($AM291="",N($L291)=0),"",ROUND(N($J291)*$AN291/$AM291,2)+N($K291))</f>
        <v/>
      </c>
      <c r="AG291" s="193" t="str">
        <f aca="false">IF($AF291="","",MAX(0,ROUND($AF291-(N($P291)+N($Q291)+N($R291)),2)))</f>
        <v/>
      </c>
      <c r="AH291" s="193" t="str">
        <f aca="false">IF(OR(TRIM($B291&amp;$C291)="",NOT(ISNUMBER($D291))),"",SUMIFS($V$3:$V$1001,$AJ$3:$AJ$1001,$AJ291,$D$3:$D$1001,"&lt;"&amp;$D291))</f>
        <v/>
      </c>
      <c r="AI291" s="193" t="str">
        <f aca="false">IF(TRIM($B291&amp;$C291)="","",SUMIFS($V$3:$V$1001,$AJ$3:$AJ$1001,$AJ291))</f>
        <v/>
      </c>
      <c r="AJ291" s="197" t="str">
        <f aca="false">IF(TRIM($B291&amp;$C291)="","",TRIM($B291)&amp;"｜"&amp;TRIM($C291))</f>
        <v/>
      </c>
      <c r="AK291" s="193" t="str">
        <f aca="false">IF(TRIM($B291&amp;$C291)="","",MIN(N($N291),N($P291)))</f>
        <v/>
      </c>
      <c r="AL291" s="198" t="str">
        <f aca="false">IF(ISNUMBER($D291),YEAR($D291),"")</f>
        <v/>
      </c>
      <c r="AM291" s="198" t="str">
        <f aca="false">IF(OR(TRIM($B291&amp;$C291)="",NOT(ISNUMBER($D291)),NOT(ISNUMBER($E291))),"",IF($E291&lt;$D291,"",IF(IF($AD291="半年付",2,IF($AD291="季度付",4,IF($AD291="月付",12,IF($AD291="半月付",24,1))))=1,1,MAX(1,ROUND(($E291-$D291+1)/365*IF($AD291="半年付",2,IF($AD291="季度付",4,IF($AD291="月付",12,IF($AD291="半月付",24,1)))),0)))))</f>
        <v/>
      </c>
      <c r="AN291" s="198" t="str">
        <f aca="true">IF($AM291="","",MIN($AM291,MAX(0,INT((TODAY()-付款宽限天数-$D291)/(($E291-$D291+1)/$AM291))+1)))</f>
        <v/>
      </c>
    </row>
    <row r="292" customFormat="false" ht="24" hidden="false" customHeight="false" outlineLevel="0" collapsed="false">
      <c r="F292" s="188" t="str">
        <f aca="true">IF(TRIM($B292&amp;$C292)="","",IF(OR(ISNUMBER(SEARCH("未",$A292)),ISNUMBER(SEARCH("送出",$A292)),AND(TRIM($A292)="",NOT(ISNUMBER($D292)),N($G292)=0)),"【合同未回】","")&amp;IF(NOT(ISNUMBER($E292)),IF(OR(ISNUMBER(SEARCH("未",$A292)),ISNUMBER(SEARCH("送出",$A292)),AND(TRIM($A292)="",NOT(ISNUMBER($D292)),N($G292)=0)),"","【未填合同期】"),IF($E292&lt;TODAY(),"【已到期】",IF($E292-TODAY()&lt;=提醒天数,"【即将到期，剩余"&amp;($E292-TODAY())&amp;"天】","【正常】")))&amp;IF(OR($AC292="安装免保",$AC292="技术免保",$AC292="质保期内"),"【"&amp;$AC292&amp;"】",""))</f>
        <v/>
      </c>
      <c r="J292" s="192" t="str">
        <f aca="false">IF(OR(N($G292)=0,N($H292)=0),"",ROUND(N($G292)*N($H292)*IF(N($I292)=0,1,N($I292)),2))</f>
        <v/>
      </c>
      <c r="L292" s="192" t="str">
        <f aca="false">IF(TRIM($B292&amp;$C292)="","",IF(AND(N($J292)=0,N($K292)=0),"",ROUND(N($J292)+N($K292),2)))</f>
        <v/>
      </c>
      <c r="R292" s="192"/>
      <c r="S292" s="193" t="str">
        <f aca="false">IF(TRIM($B292&amp;$C292)="","",IF(N($N292)=0,"",MAX(0,MIN(N($N292)-N($P292),N($V292)))))</f>
        <v/>
      </c>
      <c r="T292" s="193" t="str">
        <f aca="false">IF(TRIM($B292&amp;$C292)="","",IF(N($P292)&lt;=N($N292),"",N($P292)-N($N292)))</f>
        <v/>
      </c>
      <c r="U292" s="193" t="str">
        <f aca="false">IF(OR(TRIM($B292&amp;$C292)="",$V292=""),"",MAX(0,N($V292))-N($S292))</f>
        <v/>
      </c>
      <c r="V292" s="193" t="str">
        <f aca="false">IF(TRIM($B292&amp;$C292)="","",IF(AND(N($L292)=0,N($P292)+N($Q292)+N($R292)=0),"",ROUND(N($L292)-N($P292)-N($Q292)-N($R292),2)))</f>
        <v/>
      </c>
      <c r="W292" s="194" t="str">
        <f aca="false">IF(TRIM($B292&amp;$C292)="","",IF(N($L292)=0,IF((N($P292)+N($Q292)+N($R292))=0,"—未填单价","未填单价，已收 "&amp;TEXT((N($P292)+N($Q292)+N($R292)),"#,##0.00")),IF(N($V292)&gt;0.005,"欠 "&amp;TEXT(N($V292),"#,##0.00")&amp;IF(N($S292)&gt;0,"（开票未到账 "&amp;TEXT(N($S292),"#,##0.00")&amp;"）","")&amp;IF(N($U292)&gt;0,"（未开票 "&amp;TEXT(N($U292),"#,##0.00")&amp;"）",""),IF(N($V292)&lt;-0.005,"多收 "&amp;TEXT(-N($V292),"#,##0.00"),"✔ 已结清")))&amp;IF(N($T292)&gt;0,"｜到账未开票 "&amp;TEXT(N($T292),"#,##0.00")&amp;"，待补票","")&amp;IF(N($Q292)&gt;0,"｜收现 "&amp;TEXT(N($Q292),"#,##0.00"),"")&amp;IF(N($R292)&gt;0,"｜收款不开票 "&amp;TEXT(N($R292),"#,##0.00"),""))</f>
        <v/>
      </c>
      <c r="X292" s="195"/>
      <c r="AB292" s="192" t="str">
        <f aca="false">IF(OR(N($N292)=0,N($AA292)=0),"",ROUND(N($N292)/(1+N($AA292))*N($AA292),2))</f>
        <v/>
      </c>
      <c r="AC292" s="195"/>
      <c r="AD292" s="188"/>
      <c r="AE292" s="197" t="str">
        <f aca="false">IF($AM292="","",IF($AM292=1,IF($AN292&gt;=1,"一次性·已到收款期","一次性·未到期"),$AD292&amp;" 第"&amp;$AN292&amp;"/"&amp;$AM292&amp;"期"))</f>
        <v/>
      </c>
      <c r="AF292" s="193" t="str">
        <f aca="false">IF(OR($AM292="",N($L292)=0),"",ROUND(N($J292)*$AN292/$AM292,2)+N($K292))</f>
        <v/>
      </c>
      <c r="AG292" s="193" t="str">
        <f aca="false">IF($AF292="","",MAX(0,ROUND($AF292-(N($P292)+N($Q292)+N($R292)),2)))</f>
        <v/>
      </c>
      <c r="AH292" s="193" t="str">
        <f aca="false">IF(OR(TRIM($B292&amp;$C292)="",NOT(ISNUMBER($D292))),"",SUMIFS($V$3:$V$1001,$AJ$3:$AJ$1001,$AJ292,$D$3:$D$1001,"&lt;"&amp;$D292))</f>
        <v/>
      </c>
      <c r="AI292" s="193" t="str">
        <f aca="false">IF(TRIM($B292&amp;$C292)="","",SUMIFS($V$3:$V$1001,$AJ$3:$AJ$1001,$AJ292))</f>
        <v/>
      </c>
      <c r="AJ292" s="197" t="str">
        <f aca="false">IF(TRIM($B292&amp;$C292)="","",TRIM($B292)&amp;"｜"&amp;TRIM($C292))</f>
        <v/>
      </c>
      <c r="AK292" s="193" t="str">
        <f aca="false">IF(TRIM($B292&amp;$C292)="","",MIN(N($N292),N($P292)))</f>
        <v/>
      </c>
      <c r="AL292" s="198" t="str">
        <f aca="false">IF(ISNUMBER($D292),YEAR($D292),"")</f>
        <v/>
      </c>
      <c r="AM292" s="198" t="str">
        <f aca="false">IF(OR(TRIM($B292&amp;$C292)="",NOT(ISNUMBER($D292)),NOT(ISNUMBER($E292))),"",IF($E292&lt;$D292,"",IF(IF($AD292="半年付",2,IF($AD292="季度付",4,IF($AD292="月付",12,IF($AD292="半月付",24,1))))=1,1,MAX(1,ROUND(($E292-$D292+1)/365*IF($AD292="半年付",2,IF($AD292="季度付",4,IF($AD292="月付",12,IF($AD292="半月付",24,1)))),0)))))</f>
        <v/>
      </c>
      <c r="AN292" s="198" t="str">
        <f aca="true">IF($AM292="","",MIN($AM292,MAX(0,INT((TODAY()-付款宽限天数-$D292)/(($E292-$D292+1)/$AM292))+1)))</f>
        <v/>
      </c>
    </row>
    <row r="293" customFormat="false" ht="24" hidden="false" customHeight="false" outlineLevel="0" collapsed="false">
      <c r="F293" s="188" t="str">
        <f aca="true">IF(TRIM($B293&amp;$C293)="","",IF(OR(ISNUMBER(SEARCH("未",$A293)),ISNUMBER(SEARCH("送出",$A293)),AND(TRIM($A293)="",NOT(ISNUMBER($D293)),N($G293)=0)),"【合同未回】","")&amp;IF(NOT(ISNUMBER($E293)),IF(OR(ISNUMBER(SEARCH("未",$A293)),ISNUMBER(SEARCH("送出",$A293)),AND(TRIM($A293)="",NOT(ISNUMBER($D293)),N($G293)=0)),"","【未填合同期】"),IF($E293&lt;TODAY(),"【已到期】",IF($E293-TODAY()&lt;=提醒天数,"【即将到期，剩余"&amp;($E293-TODAY())&amp;"天】","【正常】")))&amp;IF(OR($AC293="安装免保",$AC293="技术免保",$AC293="质保期内"),"【"&amp;$AC293&amp;"】",""))</f>
        <v/>
      </c>
      <c r="J293" s="192" t="str">
        <f aca="false">IF(OR(N($G293)=0,N($H293)=0),"",ROUND(N($G293)*N($H293)*IF(N($I293)=0,1,N($I293)),2))</f>
        <v/>
      </c>
      <c r="L293" s="192" t="str">
        <f aca="false">IF(TRIM($B293&amp;$C293)="","",IF(AND(N($J293)=0,N($K293)=0),"",ROUND(N($J293)+N($K293),2)))</f>
        <v/>
      </c>
      <c r="R293" s="192"/>
      <c r="S293" s="193" t="str">
        <f aca="false">IF(TRIM($B293&amp;$C293)="","",IF(N($N293)=0,"",MAX(0,MIN(N($N293)-N($P293),N($V293)))))</f>
        <v/>
      </c>
      <c r="T293" s="193" t="str">
        <f aca="false">IF(TRIM($B293&amp;$C293)="","",IF(N($P293)&lt;=N($N293),"",N($P293)-N($N293)))</f>
        <v/>
      </c>
      <c r="U293" s="193" t="str">
        <f aca="false">IF(OR(TRIM($B293&amp;$C293)="",$V293=""),"",MAX(0,N($V293))-N($S293))</f>
        <v/>
      </c>
      <c r="V293" s="193" t="str">
        <f aca="false">IF(TRIM($B293&amp;$C293)="","",IF(AND(N($L293)=0,N($P293)+N($Q293)+N($R293)=0),"",ROUND(N($L293)-N($P293)-N($Q293)-N($R293),2)))</f>
        <v/>
      </c>
      <c r="W293" s="194" t="str">
        <f aca="false">IF(TRIM($B293&amp;$C293)="","",IF(N($L293)=0,IF((N($P293)+N($Q293)+N($R293))=0,"—未填单价","未填单价，已收 "&amp;TEXT((N($P293)+N($Q293)+N($R293)),"#,##0.00")),IF(N($V293)&gt;0.005,"欠 "&amp;TEXT(N($V293),"#,##0.00")&amp;IF(N($S293)&gt;0,"（开票未到账 "&amp;TEXT(N($S293),"#,##0.00")&amp;"）","")&amp;IF(N($U293)&gt;0,"（未开票 "&amp;TEXT(N($U293),"#,##0.00")&amp;"）",""),IF(N($V293)&lt;-0.005,"多收 "&amp;TEXT(-N($V293),"#,##0.00"),"✔ 已结清")))&amp;IF(N($T293)&gt;0,"｜到账未开票 "&amp;TEXT(N($T293),"#,##0.00")&amp;"，待补票","")&amp;IF(N($Q293)&gt;0,"｜收现 "&amp;TEXT(N($Q293),"#,##0.00"),"")&amp;IF(N($R293)&gt;0,"｜收款不开票 "&amp;TEXT(N($R293),"#,##0.00"),""))</f>
        <v/>
      </c>
      <c r="X293" s="195"/>
      <c r="AB293" s="192" t="str">
        <f aca="false">IF(OR(N($N293)=0,N($AA293)=0),"",ROUND(N($N293)/(1+N($AA293))*N($AA293),2))</f>
        <v/>
      </c>
      <c r="AC293" s="195"/>
      <c r="AD293" s="188"/>
      <c r="AE293" s="197" t="str">
        <f aca="false">IF($AM293="","",IF($AM293=1,IF($AN293&gt;=1,"一次性·已到收款期","一次性·未到期"),$AD293&amp;" 第"&amp;$AN293&amp;"/"&amp;$AM293&amp;"期"))</f>
        <v/>
      </c>
      <c r="AF293" s="193" t="str">
        <f aca="false">IF(OR($AM293="",N($L293)=0),"",ROUND(N($J293)*$AN293/$AM293,2)+N($K293))</f>
        <v/>
      </c>
      <c r="AG293" s="193" t="str">
        <f aca="false">IF($AF293="","",MAX(0,ROUND($AF293-(N($P293)+N($Q293)+N($R293)),2)))</f>
        <v/>
      </c>
      <c r="AH293" s="193" t="str">
        <f aca="false">IF(OR(TRIM($B293&amp;$C293)="",NOT(ISNUMBER($D293))),"",SUMIFS($V$3:$V$1001,$AJ$3:$AJ$1001,$AJ293,$D$3:$D$1001,"&lt;"&amp;$D293))</f>
        <v/>
      </c>
      <c r="AI293" s="193" t="str">
        <f aca="false">IF(TRIM($B293&amp;$C293)="","",SUMIFS($V$3:$V$1001,$AJ$3:$AJ$1001,$AJ293))</f>
        <v/>
      </c>
      <c r="AJ293" s="197" t="str">
        <f aca="false">IF(TRIM($B293&amp;$C293)="","",TRIM($B293)&amp;"｜"&amp;TRIM($C293))</f>
        <v/>
      </c>
      <c r="AK293" s="193" t="str">
        <f aca="false">IF(TRIM($B293&amp;$C293)="","",MIN(N($N293),N($P293)))</f>
        <v/>
      </c>
      <c r="AL293" s="198" t="str">
        <f aca="false">IF(ISNUMBER($D293),YEAR($D293),"")</f>
        <v/>
      </c>
      <c r="AM293" s="198" t="str">
        <f aca="false">IF(OR(TRIM($B293&amp;$C293)="",NOT(ISNUMBER($D293)),NOT(ISNUMBER($E293))),"",IF($E293&lt;$D293,"",IF(IF($AD293="半年付",2,IF($AD293="季度付",4,IF($AD293="月付",12,IF($AD293="半月付",24,1))))=1,1,MAX(1,ROUND(($E293-$D293+1)/365*IF($AD293="半年付",2,IF($AD293="季度付",4,IF($AD293="月付",12,IF($AD293="半月付",24,1)))),0)))))</f>
        <v/>
      </c>
      <c r="AN293" s="198" t="str">
        <f aca="true">IF($AM293="","",MIN($AM293,MAX(0,INT((TODAY()-付款宽限天数-$D293)/(($E293-$D293+1)/$AM293))+1)))</f>
        <v/>
      </c>
    </row>
    <row r="294" customFormat="false" ht="24" hidden="false" customHeight="false" outlineLevel="0" collapsed="false">
      <c r="F294" s="188" t="str">
        <f aca="true">IF(TRIM($B294&amp;$C294)="","",IF(OR(ISNUMBER(SEARCH("未",$A294)),ISNUMBER(SEARCH("送出",$A294)),AND(TRIM($A294)="",NOT(ISNUMBER($D294)),N($G294)=0)),"【合同未回】","")&amp;IF(NOT(ISNUMBER($E294)),IF(OR(ISNUMBER(SEARCH("未",$A294)),ISNUMBER(SEARCH("送出",$A294)),AND(TRIM($A294)="",NOT(ISNUMBER($D294)),N($G294)=0)),"","【未填合同期】"),IF($E294&lt;TODAY(),"【已到期】",IF($E294-TODAY()&lt;=提醒天数,"【即将到期，剩余"&amp;($E294-TODAY())&amp;"天】","【正常】")))&amp;IF(OR($AC294="安装免保",$AC294="技术免保",$AC294="质保期内"),"【"&amp;$AC294&amp;"】",""))</f>
        <v/>
      </c>
      <c r="J294" s="192" t="str">
        <f aca="false">IF(OR(N($G294)=0,N($H294)=0),"",ROUND(N($G294)*N($H294)*IF(N($I294)=0,1,N($I294)),2))</f>
        <v/>
      </c>
      <c r="L294" s="192" t="str">
        <f aca="false">IF(TRIM($B294&amp;$C294)="","",IF(AND(N($J294)=0,N($K294)=0),"",ROUND(N($J294)+N($K294),2)))</f>
        <v/>
      </c>
      <c r="R294" s="192"/>
      <c r="S294" s="193" t="str">
        <f aca="false">IF(TRIM($B294&amp;$C294)="","",IF(N($N294)=0,"",MAX(0,MIN(N($N294)-N($P294),N($V294)))))</f>
        <v/>
      </c>
      <c r="T294" s="193" t="str">
        <f aca="false">IF(TRIM($B294&amp;$C294)="","",IF(N($P294)&lt;=N($N294),"",N($P294)-N($N294)))</f>
        <v/>
      </c>
      <c r="U294" s="193" t="str">
        <f aca="false">IF(OR(TRIM($B294&amp;$C294)="",$V294=""),"",MAX(0,N($V294))-N($S294))</f>
        <v/>
      </c>
      <c r="V294" s="193" t="str">
        <f aca="false">IF(TRIM($B294&amp;$C294)="","",IF(AND(N($L294)=0,N($P294)+N($Q294)+N($R294)=0),"",ROUND(N($L294)-N($P294)-N($Q294)-N($R294),2)))</f>
        <v/>
      </c>
      <c r="W294" s="194" t="str">
        <f aca="false">IF(TRIM($B294&amp;$C294)="","",IF(N($L294)=0,IF((N($P294)+N($Q294)+N($R294))=0,"—未填单价","未填单价，已收 "&amp;TEXT((N($P294)+N($Q294)+N($R294)),"#,##0.00")),IF(N($V294)&gt;0.005,"欠 "&amp;TEXT(N($V294),"#,##0.00")&amp;IF(N($S294)&gt;0,"（开票未到账 "&amp;TEXT(N($S294),"#,##0.00")&amp;"）","")&amp;IF(N($U294)&gt;0,"（未开票 "&amp;TEXT(N($U294),"#,##0.00")&amp;"）",""),IF(N($V294)&lt;-0.005,"多收 "&amp;TEXT(-N($V294),"#,##0.00"),"✔ 已结清")))&amp;IF(N($T294)&gt;0,"｜到账未开票 "&amp;TEXT(N($T294),"#,##0.00")&amp;"，待补票","")&amp;IF(N($Q294)&gt;0,"｜收现 "&amp;TEXT(N($Q294),"#,##0.00"),"")&amp;IF(N($R294)&gt;0,"｜收款不开票 "&amp;TEXT(N($R294),"#,##0.00"),""))</f>
        <v/>
      </c>
      <c r="X294" s="195"/>
      <c r="AB294" s="192" t="str">
        <f aca="false">IF(OR(N($N294)=0,N($AA294)=0),"",ROUND(N($N294)/(1+N($AA294))*N($AA294),2))</f>
        <v/>
      </c>
      <c r="AC294" s="195"/>
      <c r="AD294" s="188"/>
      <c r="AE294" s="197" t="str">
        <f aca="false">IF($AM294="","",IF($AM294=1,IF($AN294&gt;=1,"一次性·已到收款期","一次性·未到期"),$AD294&amp;" 第"&amp;$AN294&amp;"/"&amp;$AM294&amp;"期"))</f>
        <v/>
      </c>
      <c r="AF294" s="193" t="str">
        <f aca="false">IF(OR($AM294="",N($L294)=0),"",ROUND(N($J294)*$AN294/$AM294,2)+N($K294))</f>
        <v/>
      </c>
      <c r="AG294" s="193" t="str">
        <f aca="false">IF($AF294="","",MAX(0,ROUND($AF294-(N($P294)+N($Q294)+N($R294)),2)))</f>
        <v/>
      </c>
      <c r="AH294" s="193" t="str">
        <f aca="false">IF(OR(TRIM($B294&amp;$C294)="",NOT(ISNUMBER($D294))),"",SUMIFS($V$3:$V$1001,$AJ$3:$AJ$1001,$AJ294,$D$3:$D$1001,"&lt;"&amp;$D294))</f>
        <v/>
      </c>
      <c r="AI294" s="193" t="str">
        <f aca="false">IF(TRIM($B294&amp;$C294)="","",SUMIFS($V$3:$V$1001,$AJ$3:$AJ$1001,$AJ294))</f>
        <v/>
      </c>
      <c r="AJ294" s="197" t="str">
        <f aca="false">IF(TRIM($B294&amp;$C294)="","",TRIM($B294)&amp;"｜"&amp;TRIM($C294))</f>
        <v/>
      </c>
      <c r="AK294" s="193" t="str">
        <f aca="false">IF(TRIM($B294&amp;$C294)="","",MIN(N($N294),N($P294)))</f>
        <v/>
      </c>
      <c r="AL294" s="198" t="str">
        <f aca="false">IF(ISNUMBER($D294),YEAR($D294),"")</f>
        <v/>
      </c>
      <c r="AM294" s="198" t="str">
        <f aca="false">IF(OR(TRIM($B294&amp;$C294)="",NOT(ISNUMBER($D294)),NOT(ISNUMBER($E294))),"",IF($E294&lt;$D294,"",IF(IF($AD294="半年付",2,IF($AD294="季度付",4,IF($AD294="月付",12,IF($AD294="半月付",24,1))))=1,1,MAX(1,ROUND(($E294-$D294+1)/365*IF($AD294="半年付",2,IF($AD294="季度付",4,IF($AD294="月付",12,IF($AD294="半月付",24,1)))),0)))))</f>
        <v/>
      </c>
      <c r="AN294" s="198" t="str">
        <f aca="true">IF($AM294="","",MIN($AM294,MAX(0,INT((TODAY()-付款宽限天数-$D294)/(($E294-$D294+1)/$AM294))+1)))</f>
        <v/>
      </c>
    </row>
    <row r="295" customFormat="false" ht="24" hidden="false" customHeight="false" outlineLevel="0" collapsed="false">
      <c r="F295" s="188" t="str">
        <f aca="true">IF(TRIM($B295&amp;$C295)="","",IF(OR(ISNUMBER(SEARCH("未",$A295)),ISNUMBER(SEARCH("送出",$A295)),AND(TRIM($A295)="",NOT(ISNUMBER($D295)),N($G295)=0)),"【合同未回】","")&amp;IF(NOT(ISNUMBER($E295)),IF(OR(ISNUMBER(SEARCH("未",$A295)),ISNUMBER(SEARCH("送出",$A295)),AND(TRIM($A295)="",NOT(ISNUMBER($D295)),N($G295)=0)),"","【未填合同期】"),IF($E295&lt;TODAY(),"【已到期】",IF($E295-TODAY()&lt;=提醒天数,"【即将到期，剩余"&amp;($E295-TODAY())&amp;"天】","【正常】")))&amp;IF(OR($AC295="安装免保",$AC295="技术免保",$AC295="质保期内"),"【"&amp;$AC295&amp;"】",""))</f>
        <v/>
      </c>
      <c r="J295" s="192" t="str">
        <f aca="false">IF(OR(N($G295)=0,N($H295)=0),"",ROUND(N($G295)*N($H295)*IF(N($I295)=0,1,N($I295)),2))</f>
        <v/>
      </c>
      <c r="L295" s="192" t="str">
        <f aca="false">IF(TRIM($B295&amp;$C295)="","",IF(AND(N($J295)=0,N($K295)=0),"",ROUND(N($J295)+N($K295),2)))</f>
        <v/>
      </c>
      <c r="R295" s="192"/>
      <c r="S295" s="193" t="str">
        <f aca="false">IF(TRIM($B295&amp;$C295)="","",IF(N($N295)=0,"",MAX(0,MIN(N($N295)-N($P295),N($V295)))))</f>
        <v/>
      </c>
      <c r="T295" s="193" t="str">
        <f aca="false">IF(TRIM($B295&amp;$C295)="","",IF(N($P295)&lt;=N($N295),"",N($P295)-N($N295)))</f>
        <v/>
      </c>
      <c r="U295" s="193" t="str">
        <f aca="false">IF(OR(TRIM($B295&amp;$C295)="",$V295=""),"",MAX(0,N($V295))-N($S295))</f>
        <v/>
      </c>
      <c r="V295" s="193" t="str">
        <f aca="false">IF(TRIM($B295&amp;$C295)="","",IF(AND(N($L295)=0,N($P295)+N($Q295)+N($R295)=0),"",ROUND(N($L295)-N($P295)-N($Q295)-N($R295),2)))</f>
        <v/>
      </c>
      <c r="W295" s="194" t="str">
        <f aca="false">IF(TRIM($B295&amp;$C295)="","",IF(N($L295)=0,IF((N($P295)+N($Q295)+N($R295))=0,"—未填单价","未填单价，已收 "&amp;TEXT((N($P295)+N($Q295)+N($R295)),"#,##0.00")),IF(N($V295)&gt;0.005,"欠 "&amp;TEXT(N($V295),"#,##0.00")&amp;IF(N($S295)&gt;0,"（开票未到账 "&amp;TEXT(N($S295),"#,##0.00")&amp;"）","")&amp;IF(N($U295)&gt;0,"（未开票 "&amp;TEXT(N($U295),"#,##0.00")&amp;"）",""),IF(N($V295)&lt;-0.005,"多收 "&amp;TEXT(-N($V295),"#,##0.00"),"✔ 已结清")))&amp;IF(N($T295)&gt;0,"｜到账未开票 "&amp;TEXT(N($T295),"#,##0.00")&amp;"，待补票","")&amp;IF(N($Q295)&gt;0,"｜收现 "&amp;TEXT(N($Q295),"#,##0.00"),"")&amp;IF(N($R295)&gt;0,"｜收款不开票 "&amp;TEXT(N($R295),"#,##0.00"),""))</f>
        <v/>
      </c>
      <c r="X295" s="195"/>
      <c r="AB295" s="192" t="str">
        <f aca="false">IF(OR(N($N295)=0,N($AA295)=0),"",ROUND(N($N295)/(1+N($AA295))*N($AA295),2))</f>
        <v/>
      </c>
      <c r="AC295" s="195"/>
      <c r="AD295" s="188"/>
      <c r="AE295" s="197" t="str">
        <f aca="false">IF($AM295="","",IF($AM295=1,IF($AN295&gt;=1,"一次性·已到收款期","一次性·未到期"),$AD295&amp;" 第"&amp;$AN295&amp;"/"&amp;$AM295&amp;"期"))</f>
        <v/>
      </c>
      <c r="AF295" s="193" t="str">
        <f aca="false">IF(OR($AM295="",N($L295)=0),"",ROUND(N($J295)*$AN295/$AM295,2)+N($K295))</f>
        <v/>
      </c>
      <c r="AG295" s="193" t="str">
        <f aca="false">IF($AF295="","",MAX(0,ROUND($AF295-(N($P295)+N($Q295)+N($R295)),2)))</f>
        <v/>
      </c>
      <c r="AH295" s="193" t="str">
        <f aca="false">IF(OR(TRIM($B295&amp;$C295)="",NOT(ISNUMBER($D295))),"",SUMIFS($V$3:$V$1001,$AJ$3:$AJ$1001,$AJ295,$D$3:$D$1001,"&lt;"&amp;$D295))</f>
        <v/>
      </c>
      <c r="AI295" s="193" t="str">
        <f aca="false">IF(TRIM($B295&amp;$C295)="","",SUMIFS($V$3:$V$1001,$AJ$3:$AJ$1001,$AJ295))</f>
        <v/>
      </c>
      <c r="AJ295" s="197" t="str">
        <f aca="false">IF(TRIM($B295&amp;$C295)="","",TRIM($B295)&amp;"｜"&amp;TRIM($C295))</f>
        <v/>
      </c>
      <c r="AK295" s="193" t="str">
        <f aca="false">IF(TRIM($B295&amp;$C295)="","",MIN(N($N295),N($P295)))</f>
        <v/>
      </c>
      <c r="AL295" s="198" t="str">
        <f aca="false">IF(ISNUMBER($D295),YEAR($D295),"")</f>
        <v/>
      </c>
      <c r="AM295" s="198" t="str">
        <f aca="false">IF(OR(TRIM($B295&amp;$C295)="",NOT(ISNUMBER($D295)),NOT(ISNUMBER($E295))),"",IF($E295&lt;$D295,"",IF(IF($AD295="半年付",2,IF($AD295="季度付",4,IF($AD295="月付",12,IF($AD295="半月付",24,1))))=1,1,MAX(1,ROUND(($E295-$D295+1)/365*IF($AD295="半年付",2,IF($AD295="季度付",4,IF($AD295="月付",12,IF($AD295="半月付",24,1)))),0)))))</f>
        <v/>
      </c>
      <c r="AN295" s="198" t="str">
        <f aca="true">IF($AM295="","",MIN($AM295,MAX(0,INT((TODAY()-付款宽限天数-$D295)/(($E295-$D295+1)/$AM295))+1)))</f>
        <v/>
      </c>
    </row>
    <row r="296" customFormat="false" ht="24" hidden="false" customHeight="false" outlineLevel="0" collapsed="false">
      <c r="F296" s="188" t="str">
        <f aca="true">IF(TRIM($B296&amp;$C296)="","",IF(OR(ISNUMBER(SEARCH("未",$A296)),ISNUMBER(SEARCH("送出",$A296)),AND(TRIM($A296)="",NOT(ISNUMBER($D296)),N($G296)=0)),"【合同未回】","")&amp;IF(NOT(ISNUMBER($E296)),IF(OR(ISNUMBER(SEARCH("未",$A296)),ISNUMBER(SEARCH("送出",$A296)),AND(TRIM($A296)="",NOT(ISNUMBER($D296)),N($G296)=0)),"","【未填合同期】"),IF($E296&lt;TODAY(),"【已到期】",IF($E296-TODAY()&lt;=提醒天数,"【即将到期，剩余"&amp;($E296-TODAY())&amp;"天】","【正常】")))&amp;IF(OR($AC296="安装免保",$AC296="技术免保",$AC296="质保期内"),"【"&amp;$AC296&amp;"】",""))</f>
        <v/>
      </c>
      <c r="J296" s="192" t="str">
        <f aca="false">IF(OR(N($G296)=0,N($H296)=0),"",ROUND(N($G296)*N($H296)*IF(N($I296)=0,1,N($I296)),2))</f>
        <v/>
      </c>
      <c r="L296" s="192" t="str">
        <f aca="false">IF(TRIM($B296&amp;$C296)="","",IF(AND(N($J296)=0,N($K296)=0),"",ROUND(N($J296)+N($K296),2)))</f>
        <v/>
      </c>
      <c r="R296" s="192"/>
      <c r="S296" s="193" t="str">
        <f aca="false">IF(TRIM($B296&amp;$C296)="","",IF(N($N296)=0,"",MAX(0,MIN(N($N296)-N($P296),N($V296)))))</f>
        <v/>
      </c>
      <c r="T296" s="193" t="str">
        <f aca="false">IF(TRIM($B296&amp;$C296)="","",IF(N($P296)&lt;=N($N296),"",N($P296)-N($N296)))</f>
        <v/>
      </c>
      <c r="U296" s="193" t="str">
        <f aca="false">IF(OR(TRIM($B296&amp;$C296)="",$V296=""),"",MAX(0,N($V296))-N($S296))</f>
        <v/>
      </c>
      <c r="V296" s="193" t="str">
        <f aca="false">IF(TRIM($B296&amp;$C296)="","",IF(AND(N($L296)=0,N($P296)+N($Q296)+N($R296)=0),"",ROUND(N($L296)-N($P296)-N($Q296)-N($R296),2)))</f>
        <v/>
      </c>
      <c r="W296" s="194" t="str">
        <f aca="false">IF(TRIM($B296&amp;$C296)="","",IF(N($L296)=0,IF((N($P296)+N($Q296)+N($R296))=0,"—未填单价","未填单价，已收 "&amp;TEXT((N($P296)+N($Q296)+N($R296)),"#,##0.00")),IF(N($V296)&gt;0.005,"欠 "&amp;TEXT(N($V296),"#,##0.00")&amp;IF(N($S296)&gt;0,"（开票未到账 "&amp;TEXT(N($S296),"#,##0.00")&amp;"）","")&amp;IF(N($U296)&gt;0,"（未开票 "&amp;TEXT(N($U296),"#,##0.00")&amp;"）",""),IF(N($V296)&lt;-0.005,"多收 "&amp;TEXT(-N($V296),"#,##0.00"),"✔ 已结清")))&amp;IF(N($T296)&gt;0,"｜到账未开票 "&amp;TEXT(N($T296),"#,##0.00")&amp;"，待补票","")&amp;IF(N($Q296)&gt;0,"｜收现 "&amp;TEXT(N($Q296),"#,##0.00"),"")&amp;IF(N($R296)&gt;0,"｜收款不开票 "&amp;TEXT(N($R296),"#,##0.00"),""))</f>
        <v/>
      </c>
      <c r="X296" s="195"/>
      <c r="AB296" s="192" t="str">
        <f aca="false">IF(OR(N($N296)=0,N($AA296)=0),"",ROUND(N($N296)/(1+N($AA296))*N($AA296),2))</f>
        <v/>
      </c>
      <c r="AC296" s="195"/>
      <c r="AD296" s="188"/>
      <c r="AE296" s="197" t="str">
        <f aca="false">IF($AM296="","",IF($AM296=1,IF($AN296&gt;=1,"一次性·已到收款期","一次性·未到期"),$AD296&amp;" 第"&amp;$AN296&amp;"/"&amp;$AM296&amp;"期"))</f>
        <v/>
      </c>
      <c r="AF296" s="193" t="str">
        <f aca="false">IF(OR($AM296="",N($L296)=0),"",ROUND(N($J296)*$AN296/$AM296,2)+N($K296))</f>
        <v/>
      </c>
      <c r="AG296" s="193" t="str">
        <f aca="false">IF($AF296="","",MAX(0,ROUND($AF296-(N($P296)+N($Q296)+N($R296)),2)))</f>
        <v/>
      </c>
      <c r="AH296" s="193" t="str">
        <f aca="false">IF(OR(TRIM($B296&amp;$C296)="",NOT(ISNUMBER($D296))),"",SUMIFS($V$3:$V$1001,$AJ$3:$AJ$1001,$AJ296,$D$3:$D$1001,"&lt;"&amp;$D296))</f>
        <v/>
      </c>
      <c r="AI296" s="193" t="str">
        <f aca="false">IF(TRIM($B296&amp;$C296)="","",SUMIFS($V$3:$V$1001,$AJ$3:$AJ$1001,$AJ296))</f>
        <v/>
      </c>
      <c r="AJ296" s="197" t="str">
        <f aca="false">IF(TRIM($B296&amp;$C296)="","",TRIM($B296)&amp;"｜"&amp;TRIM($C296))</f>
        <v/>
      </c>
      <c r="AK296" s="193" t="str">
        <f aca="false">IF(TRIM($B296&amp;$C296)="","",MIN(N($N296),N($P296)))</f>
        <v/>
      </c>
      <c r="AL296" s="198" t="str">
        <f aca="false">IF(ISNUMBER($D296),YEAR($D296),"")</f>
        <v/>
      </c>
      <c r="AM296" s="198" t="str">
        <f aca="false">IF(OR(TRIM($B296&amp;$C296)="",NOT(ISNUMBER($D296)),NOT(ISNUMBER($E296))),"",IF($E296&lt;$D296,"",IF(IF($AD296="半年付",2,IF($AD296="季度付",4,IF($AD296="月付",12,IF($AD296="半月付",24,1))))=1,1,MAX(1,ROUND(($E296-$D296+1)/365*IF($AD296="半年付",2,IF($AD296="季度付",4,IF($AD296="月付",12,IF($AD296="半月付",24,1)))),0)))))</f>
        <v/>
      </c>
      <c r="AN296" s="198" t="str">
        <f aca="true">IF($AM296="","",MIN($AM296,MAX(0,INT((TODAY()-付款宽限天数-$D296)/(($E296-$D296+1)/$AM296))+1)))</f>
        <v/>
      </c>
    </row>
    <row r="297" customFormat="false" ht="24" hidden="false" customHeight="false" outlineLevel="0" collapsed="false">
      <c r="F297" s="188" t="str">
        <f aca="true">IF(TRIM($B297&amp;$C297)="","",IF(OR(ISNUMBER(SEARCH("未",$A297)),ISNUMBER(SEARCH("送出",$A297)),AND(TRIM($A297)="",NOT(ISNUMBER($D297)),N($G297)=0)),"【合同未回】","")&amp;IF(NOT(ISNUMBER($E297)),IF(OR(ISNUMBER(SEARCH("未",$A297)),ISNUMBER(SEARCH("送出",$A297)),AND(TRIM($A297)="",NOT(ISNUMBER($D297)),N($G297)=0)),"","【未填合同期】"),IF($E297&lt;TODAY(),"【已到期】",IF($E297-TODAY()&lt;=提醒天数,"【即将到期，剩余"&amp;($E297-TODAY())&amp;"天】","【正常】")))&amp;IF(OR($AC297="安装免保",$AC297="技术免保",$AC297="质保期内"),"【"&amp;$AC297&amp;"】",""))</f>
        <v/>
      </c>
      <c r="J297" s="192" t="str">
        <f aca="false">IF(OR(N($G297)=0,N($H297)=0),"",ROUND(N($G297)*N($H297)*IF(N($I297)=0,1,N($I297)),2))</f>
        <v/>
      </c>
      <c r="L297" s="192" t="str">
        <f aca="false">IF(TRIM($B297&amp;$C297)="","",IF(AND(N($J297)=0,N($K297)=0),"",ROUND(N($J297)+N($K297),2)))</f>
        <v/>
      </c>
      <c r="R297" s="192"/>
      <c r="S297" s="193" t="str">
        <f aca="false">IF(TRIM($B297&amp;$C297)="","",IF(N($N297)=0,"",MAX(0,MIN(N($N297)-N($P297),N($V297)))))</f>
        <v/>
      </c>
      <c r="T297" s="193" t="str">
        <f aca="false">IF(TRIM($B297&amp;$C297)="","",IF(N($P297)&lt;=N($N297),"",N($P297)-N($N297)))</f>
        <v/>
      </c>
      <c r="U297" s="193" t="str">
        <f aca="false">IF(OR(TRIM($B297&amp;$C297)="",$V297=""),"",MAX(0,N($V297))-N($S297))</f>
        <v/>
      </c>
      <c r="V297" s="193" t="str">
        <f aca="false">IF(TRIM($B297&amp;$C297)="","",IF(AND(N($L297)=0,N($P297)+N($Q297)+N($R297)=0),"",ROUND(N($L297)-N($P297)-N($Q297)-N($R297),2)))</f>
        <v/>
      </c>
      <c r="W297" s="194" t="str">
        <f aca="false">IF(TRIM($B297&amp;$C297)="","",IF(N($L297)=0,IF((N($P297)+N($Q297)+N($R297))=0,"—未填单价","未填单价，已收 "&amp;TEXT((N($P297)+N($Q297)+N($R297)),"#,##0.00")),IF(N($V297)&gt;0.005,"欠 "&amp;TEXT(N($V297),"#,##0.00")&amp;IF(N($S297)&gt;0,"（开票未到账 "&amp;TEXT(N($S297),"#,##0.00")&amp;"）","")&amp;IF(N($U297)&gt;0,"（未开票 "&amp;TEXT(N($U297),"#,##0.00")&amp;"）",""),IF(N($V297)&lt;-0.005,"多收 "&amp;TEXT(-N($V297),"#,##0.00"),"✔ 已结清")))&amp;IF(N($T297)&gt;0,"｜到账未开票 "&amp;TEXT(N($T297),"#,##0.00")&amp;"，待补票","")&amp;IF(N($Q297)&gt;0,"｜收现 "&amp;TEXT(N($Q297),"#,##0.00"),"")&amp;IF(N($R297)&gt;0,"｜收款不开票 "&amp;TEXT(N($R297),"#,##0.00"),""))</f>
        <v/>
      </c>
      <c r="X297" s="195"/>
      <c r="AB297" s="192" t="str">
        <f aca="false">IF(OR(N($N297)=0,N($AA297)=0),"",ROUND(N($N297)/(1+N($AA297))*N($AA297),2))</f>
        <v/>
      </c>
      <c r="AC297" s="195"/>
      <c r="AD297" s="188"/>
      <c r="AE297" s="197" t="str">
        <f aca="false">IF($AM297="","",IF($AM297=1,IF($AN297&gt;=1,"一次性·已到收款期","一次性·未到期"),$AD297&amp;" 第"&amp;$AN297&amp;"/"&amp;$AM297&amp;"期"))</f>
        <v/>
      </c>
      <c r="AF297" s="193" t="str">
        <f aca="false">IF(OR($AM297="",N($L297)=0),"",ROUND(N($J297)*$AN297/$AM297,2)+N($K297))</f>
        <v/>
      </c>
      <c r="AG297" s="193" t="str">
        <f aca="false">IF($AF297="","",MAX(0,ROUND($AF297-(N($P297)+N($Q297)+N($R297)),2)))</f>
        <v/>
      </c>
      <c r="AH297" s="193" t="str">
        <f aca="false">IF(OR(TRIM($B297&amp;$C297)="",NOT(ISNUMBER($D297))),"",SUMIFS($V$3:$V$1001,$AJ$3:$AJ$1001,$AJ297,$D$3:$D$1001,"&lt;"&amp;$D297))</f>
        <v/>
      </c>
      <c r="AI297" s="193" t="str">
        <f aca="false">IF(TRIM($B297&amp;$C297)="","",SUMIFS($V$3:$V$1001,$AJ$3:$AJ$1001,$AJ297))</f>
        <v/>
      </c>
      <c r="AJ297" s="197" t="str">
        <f aca="false">IF(TRIM($B297&amp;$C297)="","",TRIM($B297)&amp;"｜"&amp;TRIM($C297))</f>
        <v/>
      </c>
      <c r="AK297" s="193" t="str">
        <f aca="false">IF(TRIM($B297&amp;$C297)="","",MIN(N($N297),N($P297)))</f>
        <v/>
      </c>
      <c r="AL297" s="198" t="str">
        <f aca="false">IF(ISNUMBER($D297),YEAR($D297),"")</f>
        <v/>
      </c>
      <c r="AM297" s="198" t="str">
        <f aca="false">IF(OR(TRIM($B297&amp;$C297)="",NOT(ISNUMBER($D297)),NOT(ISNUMBER($E297))),"",IF($E297&lt;$D297,"",IF(IF($AD297="半年付",2,IF($AD297="季度付",4,IF($AD297="月付",12,IF($AD297="半月付",24,1))))=1,1,MAX(1,ROUND(($E297-$D297+1)/365*IF($AD297="半年付",2,IF($AD297="季度付",4,IF($AD297="月付",12,IF($AD297="半月付",24,1)))),0)))))</f>
        <v/>
      </c>
      <c r="AN297" s="198" t="str">
        <f aca="true">IF($AM297="","",MIN($AM297,MAX(0,INT((TODAY()-付款宽限天数-$D297)/(($E297-$D297+1)/$AM297))+1)))</f>
        <v/>
      </c>
    </row>
    <row r="298" customFormat="false" ht="24" hidden="false" customHeight="false" outlineLevel="0" collapsed="false">
      <c r="F298" s="188" t="str">
        <f aca="true">IF(TRIM($B298&amp;$C298)="","",IF(OR(ISNUMBER(SEARCH("未",$A298)),ISNUMBER(SEARCH("送出",$A298)),AND(TRIM($A298)="",NOT(ISNUMBER($D298)),N($G298)=0)),"【合同未回】","")&amp;IF(NOT(ISNUMBER($E298)),IF(OR(ISNUMBER(SEARCH("未",$A298)),ISNUMBER(SEARCH("送出",$A298)),AND(TRIM($A298)="",NOT(ISNUMBER($D298)),N($G298)=0)),"","【未填合同期】"),IF($E298&lt;TODAY(),"【已到期】",IF($E298-TODAY()&lt;=提醒天数,"【即将到期，剩余"&amp;($E298-TODAY())&amp;"天】","【正常】")))&amp;IF(OR($AC298="安装免保",$AC298="技术免保",$AC298="质保期内"),"【"&amp;$AC298&amp;"】",""))</f>
        <v/>
      </c>
      <c r="J298" s="192" t="str">
        <f aca="false">IF(OR(N($G298)=0,N($H298)=0),"",ROUND(N($G298)*N($H298)*IF(N($I298)=0,1,N($I298)),2))</f>
        <v/>
      </c>
      <c r="L298" s="192" t="str">
        <f aca="false">IF(TRIM($B298&amp;$C298)="","",IF(AND(N($J298)=0,N($K298)=0),"",ROUND(N($J298)+N($K298),2)))</f>
        <v/>
      </c>
      <c r="R298" s="192"/>
      <c r="S298" s="193" t="str">
        <f aca="false">IF(TRIM($B298&amp;$C298)="","",IF(N($N298)=0,"",MAX(0,MIN(N($N298)-N($P298),N($V298)))))</f>
        <v/>
      </c>
      <c r="T298" s="193" t="str">
        <f aca="false">IF(TRIM($B298&amp;$C298)="","",IF(N($P298)&lt;=N($N298),"",N($P298)-N($N298)))</f>
        <v/>
      </c>
      <c r="U298" s="193" t="str">
        <f aca="false">IF(OR(TRIM($B298&amp;$C298)="",$V298=""),"",MAX(0,N($V298))-N($S298))</f>
        <v/>
      </c>
      <c r="V298" s="193" t="str">
        <f aca="false">IF(TRIM($B298&amp;$C298)="","",IF(AND(N($L298)=0,N($P298)+N($Q298)+N($R298)=0),"",ROUND(N($L298)-N($P298)-N($Q298)-N($R298),2)))</f>
        <v/>
      </c>
      <c r="W298" s="194" t="str">
        <f aca="false">IF(TRIM($B298&amp;$C298)="","",IF(N($L298)=0,IF((N($P298)+N($Q298)+N($R298))=0,"—未填单价","未填单价，已收 "&amp;TEXT((N($P298)+N($Q298)+N($R298)),"#,##0.00")),IF(N($V298)&gt;0.005,"欠 "&amp;TEXT(N($V298),"#,##0.00")&amp;IF(N($S298)&gt;0,"（开票未到账 "&amp;TEXT(N($S298),"#,##0.00")&amp;"）","")&amp;IF(N($U298)&gt;0,"（未开票 "&amp;TEXT(N($U298),"#,##0.00")&amp;"）",""),IF(N($V298)&lt;-0.005,"多收 "&amp;TEXT(-N($V298),"#,##0.00"),"✔ 已结清")))&amp;IF(N($T298)&gt;0,"｜到账未开票 "&amp;TEXT(N($T298),"#,##0.00")&amp;"，待补票","")&amp;IF(N($Q298)&gt;0,"｜收现 "&amp;TEXT(N($Q298),"#,##0.00"),"")&amp;IF(N($R298)&gt;0,"｜收款不开票 "&amp;TEXT(N($R298),"#,##0.00"),""))</f>
        <v/>
      </c>
      <c r="X298" s="195"/>
      <c r="AB298" s="192" t="str">
        <f aca="false">IF(OR(N($N298)=0,N($AA298)=0),"",ROUND(N($N298)/(1+N($AA298))*N($AA298),2))</f>
        <v/>
      </c>
      <c r="AC298" s="195"/>
      <c r="AD298" s="188"/>
      <c r="AE298" s="197" t="str">
        <f aca="false">IF($AM298="","",IF($AM298=1,IF($AN298&gt;=1,"一次性·已到收款期","一次性·未到期"),$AD298&amp;" 第"&amp;$AN298&amp;"/"&amp;$AM298&amp;"期"))</f>
        <v/>
      </c>
      <c r="AF298" s="193" t="str">
        <f aca="false">IF(OR($AM298="",N($L298)=0),"",ROUND(N($J298)*$AN298/$AM298,2)+N($K298))</f>
        <v/>
      </c>
      <c r="AG298" s="193" t="str">
        <f aca="false">IF($AF298="","",MAX(0,ROUND($AF298-(N($P298)+N($Q298)+N($R298)),2)))</f>
        <v/>
      </c>
      <c r="AH298" s="193" t="str">
        <f aca="false">IF(OR(TRIM($B298&amp;$C298)="",NOT(ISNUMBER($D298))),"",SUMIFS($V$3:$V$1001,$AJ$3:$AJ$1001,$AJ298,$D$3:$D$1001,"&lt;"&amp;$D298))</f>
        <v/>
      </c>
      <c r="AI298" s="193" t="str">
        <f aca="false">IF(TRIM($B298&amp;$C298)="","",SUMIFS($V$3:$V$1001,$AJ$3:$AJ$1001,$AJ298))</f>
        <v/>
      </c>
      <c r="AJ298" s="197" t="str">
        <f aca="false">IF(TRIM($B298&amp;$C298)="","",TRIM($B298)&amp;"｜"&amp;TRIM($C298))</f>
        <v/>
      </c>
      <c r="AK298" s="193" t="str">
        <f aca="false">IF(TRIM($B298&amp;$C298)="","",MIN(N($N298),N($P298)))</f>
        <v/>
      </c>
      <c r="AL298" s="198" t="str">
        <f aca="false">IF(ISNUMBER($D298),YEAR($D298),"")</f>
        <v/>
      </c>
      <c r="AM298" s="198" t="str">
        <f aca="false">IF(OR(TRIM($B298&amp;$C298)="",NOT(ISNUMBER($D298)),NOT(ISNUMBER($E298))),"",IF($E298&lt;$D298,"",IF(IF($AD298="半年付",2,IF($AD298="季度付",4,IF($AD298="月付",12,IF($AD298="半月付",24,1))))=1,1,MAX(1,ROUND(($E298-$D298+1)/365*IF($AD298="半年付",2,IF($AD298="季度付",4,IF($AD298="月付",12,IF($AD298="半月付",24,1)))),0)))))</f>
        <v/>
      </c>
      <c r="AN298" s="198" t="str">
        <f aca="true">IF($AM298="","",MIN($AM298,MAX(0,INT((TODAY()-付款宽限天数-$D298)/(($E298-$D298+1)/$AM298))+1)))</f>
        <v/>
      </c>
    </row>
    <row r="299" customFormat="false" ht="24" hidden="false" customHeight="false" outlineLevel="0" collapsed="false">
      <c r="F299" s="188" t="str">
        <f aca="true">IF(TRIM($B299&amp;$C299)="","",IF(OR(ISNUMBER(SEARCH("未",$A299)),ISNUMBER(SEARCH("送出",$A299)),AND(TRIM($A299)="",NOT(ISNUMBER($D299)),N($G299)=0)),"【合同未回】","")&amp;IF(NOT(ISNUMBER($E299)),IF(OR(ISNUMBER(SEARCH("未",$A299)),ISNUMBER(SEARCH("送出",$A299)),AND(TRIM($A299)="",NOT(ISNUMBER($D299)),N($G299)=0)),"","【未填合同期】"),IF($E299&lt;TODAY(),"【已到期】",IF($E299-TODAY()&lt;=提醒天数,"【即将到期，剩余"&amp;($E299-TODAY())&amp;"天】","【正常】")))&amp;IF(OR($AC299="安装免保",$AC299="技术免保",$AC299="质保期内"),"【"&amp;$AC299&amp;"】",""))</f>
        <v/>
      </c>
      <c r="J299" s="192" t="str">
        <f aca="false">IF(OR(N($G299)=0,N($H299)=0),"",ROUND(N($G299)*N($H299)*IF(N($I299)=0,1,N($I299)),2))</f>
        <v/>
      </c>
      <c r="L299" s="192" t="str">
        <f aca="false">IF(TRIM($B299&amp;$C299)="","",IF(AND(N($J299)=0,N($K299)=0),"",ROUND(N($J299)+N($K299),2)))</f>
        <v/>
      </c>
      <c r="R299" s="192"/>
      <c r="S299" s="193" t="str">
        <f aca="false">IF(TRIM($B299&amp;$C299)="","",IF(N($N299)=0,"",MAX(0,MIN(N($N299)-N($P299),N($V299)))))</f>
        <v/>
      </c>
      <c r="T299" s="193" t="str">
        <f aca="false">IF(TRIM($B299&amp;$C299)="","",IF(N($P299)&lt;=N($N299),"",N($P299)-N($N299)))</f>
        <v/>
      </c>
      <c r="U299" s="193" t="str">
        <f aca="false">IF(OR(TRIM($B299&amp;$C299)="",$V299=""),"",MAX(0,N($V299))-N($S299))</f>
        <v/>
      </c>
      <c r="V299" s="193" t="str">
        <f aca="false">IF(TRIM($B299&amp;$C299)="","",IF(AND(N($L299)=0,N($P299)+N($Q299)+N($R299)=0),"",ROUND(N($L299)-N($P299)-N($Q299)-N($R299),2)))</f>
        <v/>
      </c>
      <c r="W299" s="194" t="str">
        <f aca="false">IF(TRIM($B299&amp;$C299)="","",IF(N($L299)=0,IF((N($P299)+N($Q299)+N($R299))=0,"—未填单价","未填单价，已收 "&amp;TEXT((N($P299)+N($Q299)+N($R299)),"#,##0.00")),IF(N($V299)&gt;0.005,"欠 "&amp;TEXT(N($V299),"#,##0.00")&amp;IF(N($S299)&gt;0,"（开票未到账 "&amp;TEXT(N($S299),"#,##0.00")&amp;"）","")&amp;IF(N($U299)&gt;0,"（未开票 "&amp;TEXT(N($U299),"#,##0.00")&amp;"）",""),IF(N($V299)&lt;-0.005,"多收 "&amp;TEXT(-N($V299),"#,##0.00"),"✔ 已结清")))&amp;IF(N($T299)&gt;0,"｜到账未开票 "&amp;TEXT(N($T299),"#,##0.00")&amp;"，待补票","")&amp;IF(N($Q299)&gt;0,"｜收现 "&amp;TEXT(N($Q299),"#,##0.00"),"")&amp;IF(N($R299)&gt;0,"｜收款不开票 "&amp;TEXT(N($R299),"#,##0.00"),""))</f>
        <v/>
      </c>
      <c r="X299" s="195"/>
      <c r="AB299" s="192" t="str">
        <f aca="false">IF(OR(N($N299)=0,N($AA299)=0),"",ROUND(N($N299)/(1+N($AA299))*N($AA299),2))</f>
        <v/>
      </c>
      <c r="AC299" s="195"/>
      <c r="AD299" s="188"/>
      <c r="AE299" s="197" t="str">
        <f aca="false">IF($AM299="","",IF($AM299=1,IF($AN299&gt;=1,"一次性·已到收款期","一次性·未到期"),$AD299&amp;" 第"&amp;$AN299&amp;"/"&amp;$AM299&amp;"期"))</f>
        <v/>
      </c>
      <c r="AF299" s="193" t="str">
        <f aca="false">IF(OR($AM299="",N($L299)=0),"",ROUND(N($J299)*$AN299/$AM299,2)+N($K299))</f>
        <v/>
      </c>
      <c r="AG299" s="193" t="str">
        <f aca="false">IF($AF299="","",MAX(0,ROUND($AF299-(N($P299)+N($Q299)+N($R299)),2)))</f>
        <v/>
      </c>
      <c r="AH299" s="193" t="str">
        <f aca="false">IF(OR(TRIM($B299&amp;$C299)="",NOT(ISNUMBER($D299))),"",SUMIFS($V$3:$V$1001,$AJ$3:$AJ$1001,$AJ299,$D$3:$D$1001,"&lt;"&amp;$D299))</f>
        <v/>
      </c>
      <c r="AI299" s="193" t="str">
        <f aca="false">IF(TRIM($B299&amp;$C299)="","",SUMIFS($V$3:$V$1001,$AJ$3:$AJ$1001,$AJ299))</f>
        <v/>
      </c>
      <c r="AJ299" s="197" t="str">
        <f aca="false">IF(TRIM($B299&amp;$C299)="","",TRIM($B299)&amp;"｜"&amp;TRIM($C299))</f>
        <v/>
      </c>
      <c r="AK299" s="193" t="str">
        <f aca="false">IF(TRIM($B299&amp;$C299)="","",MIN(N($N299),N($P299)))</f>
        <v/>
      </c>
      <c r="AL299" s="198" t="str">
        <f aca="false">IF(ISNUMBER($D299),YEAR($D299),"")</f>
        <v/>
      </c>
      <c r="AM299" s="198" t="str">
        <f aca="false">IF(OR(TRIM($B299&amp;$C299)="",NOT(ISNUMBER($D299)),NOT(ISNUMBER($E299))),"",IF($E299&lt;$D299,"",IF(IF($AD299="半年付",2,IF($AD299="季度付",4,IF($AD299="月付",12,IF($AD299="半月付",24,1))))=1,1,MAX(1,ROUND(($E299-$D299+1)/365*IF($AD299="半年付",2,IF($AD299="季度付",4,IF($AD299="月付",12,IF($AD299="半月付",24,1)))),0)))))</f>
        <v/>
      </c>
      <c r="AN299" s="198" t="str">
        <f aca="true">IF($AM299="","",MIN($AM299,MAX(0,INT((TODAY()-付款宽限天数-$D299)/(($E299-$D299+1)/$AM299))+1)))</f>
        <v/>
      </c>
    </row>
    <row r="300" customFormat="false" ht="24" hidden="false" customHeight="false" outlineLevel="0" collapsed="false">
      <c r="F300" s="188" t="str">
        <f aca="true">IF(TRIM($B300&amp;$C300)="","",IF(OR(ISNUMBER(SEARCH("未",$A300)),ISNUMBER(SEARCH("送出",$A300)),AND(TRIM($A300)="",NOT(ISNUMBER($D300)),N($G300)=0)),"【合同未回】","")&amp;IF(NOT(ISNUMBER($E300)),IF(OR(ISNUMBER(SEARCH("未",$A300)),ISNUMBER(SEARCH("送出",$A300)),AND(TRIM($A300)="",NOT(ISNUMBER($D300)),N($G300)=0)),"","【未填合同期】"),IF($E300&lt;TODAY(),"【已到期】",IF($E300-TODAY()&lt;=提醒天数,"【即将到期，剩余"&amp;($E300-TODAY())&amp;"天】","【正常】")))&amp;IF(OR($AC300="安装免保",$AC300="技术免保",$AC300="质保期内"),"【"&amp;$AC300&amp;"】",""))</f>
        <v/>
      </c>
      <c r="J300" s="192" t="str">
        <f aca="false">IF(OR(N($G300)=0,N($H300)=0),"",ROUND(N($G300)*N($H300)*IF(N($I300)=0,1,N($I300)),2))</f>
        <v/>
      </c>
      <c r="L300" s="192" t="str">
        <f aca="false">IF(TRIM($B300&amp;$C300)="","",IF(AND(N($J300)=0,N($K300)=0),"",ROUND(N($J300)+N($K300),2)))</f>
        <v/>
      </c>
      <c r="R300" s="192"/>
      <c r="S300" s="193" t="str">
        <f aca="false">IF(TRIM($B300&amp;$C300)="","",IF(N($N300)=0,"",MAX(0,MIN(N($N300)-N($P300),N($V300)))))</f>
        <v/>
      </c>
      <c r="T300" s="193" t="str">
        <f aca="false">IF(TRIM($B300&amp;$C300)="","",IF(N($P300)&lt;=N($N300),"",N($P300)-N($N300)))</f>
        <v/>
      </c>
      <c r="U300" s="193" t="str">
        <f aca="false">IF(OR(TRIM($B300&amp;$C300)="",$V300=""),"",MAX(0,N($V300))-N($S300))</f>
        <v/>
      </c>
      <c r="V300" s="193" t="str">
        <f aca="false">IF(TRIM($B300&amp;$C300)="","",IF(AND(N($L300)=0,N($P300)+N($Q300)+N($R300)=0),"",ROUND(N($L300)-N($P300)-N($Q300)-N($R300),2)))</f>
        <v/>
      </c>
      <c r="W300" s="194" t="str">
        <f aca="false">IF(TRIM($B300&amp;$C300)="","",IF(N($L300)=0,IF((N($P300)+N($Q300)+N($R300))=0,"—未填单价","未填单价，已收 "&amp;TEXT((N($P300)+N($Q300)+N($R300)),"#,##0.00")),IF(N($V300)&gt;0.005,"欠 "&amp;TEXT(N($V300),"#,##0.00")&amp;IF(N($S300)&gt;0,"（开票未到账 "&amp;TEXT(N($S300),"#,##0.00")&amp;"）","")&amp;IF(N($U300)&gt;0,"（未开票 "&amp;TEXT(N($U300),"#,##0.00")&amp;"）",""),IF(N($V300)&lt;-0.005,"多收 "&amp;TEXT(-N($V300),"#,##0.00"),"✔ 已结清")))&amp;IF(N($T300)&gt;0,"｜到账未开票 "&amp;TEXT(N($T300),"#,##0.00")&amp;"，待补票","")&amp;IF(N($Q300)&gt;0,"｜收现 "&amp;TEXT(N($Q300),"#,##0.00"),"")&amp;IF(N($R300)&gt;0,"｜收款不开票 "&amp;TEXT(N($R300),"#,##0.00"),""))</f>
        <v/>
      </c>
      <c r="X300" s="195"/>
      <c r="AB300" s="192" t="str">
        <f aca="false">IF(OR(N($N300)=0,N($AA300)=0),"",ROUND(N($N300)/(1+N($AA300))*N($AA300),2))</f>
        <v/>
      </c>
      <c r="AC300" s="195"/>
      <c r="AD300" s="188"/>
      <c r="AE300" s="197" t="str">
        <f aca="false">IF($AM300="","",IF($AM300=1,IF($AN300&gt;=1,"一次性·已到收款期","一次性·未到期"),$AD300&amp;" 第"&amp;$AN300&amp;"/"&amp;$AM300&amp;"期"))</f>
        <v/>
      </c>
      <c r="AF300" s="193" t="str">
        <f aca="false">IF(OR($AM300="",N($L300)=0),"",ROUND(N($J300)*$AN300/$AM300,2)+N($K300))</f>
        <v/>
      </c>
      <c r="AG300" s="193" t="str">
        <f aca="false">IF($AF300="","",MAX(0,ROUND($AF300-(N($P300)+N($Q300)+N($R300)),2)))</f>
        <v/>
      </c>
      <c r="AH300" s="193" t="str">
        <f aca="false">IF(OR(TRIM($B300&amp;$C300)="",NOT(ISNUMBER($D300))),"",SUMIFS($V$3:$V$1001,$AJ$3:$AJ$1001,$AJ300,$D$3:$D$1001,"&lt;"&amp;$D300))</f>
        <v/>
      </c>
      <c r="AI300" s="193" t="str">
        <f aca="false">IF(TRIM($B300&amp;$C300)="","",SUMIFS($V$3:$V$1001,$AJ$3:$AJ$1001,$AJ300))</f>
        <v/>
      </c>
      <c r="AJ300" s="197" t="str">
        <f aca="false">IF(TRIM($B300&amp;$C300)="","",TRIM($B300)&amp;"｜"&amp;TRIM($C300))</f>
        <v/>
      </c>
      <c r="AK300" s="193" t="str">
        <f aca="false">IF(TRIM($B300&amp;$C300)="","",MIN(N($N300),N($P300)))</f>
        <v/>
      </c>
      <c r="AL300" s="198" t="str">
        <f aca="false">IF(ISNUMBER($D300),YEAR($D300),"")</f>
        <v/>
      </c>
      <c r="AM300" s="198" t="str">
        <f aca="false">IF(OR(TRIM($B300&amp;$C300)="",NOT(ISNUMBER($D300)),NOT(ISNUMBER($E300))),"",IF($E300&lt;$D300,"",IF(IF($AD300="半年付",2,IF($AD300="季度付",4,IF($AD300="月付",12,IF($AD300="半月付",24,1))))=1,1,MAX(1,ROUND(($E300-$D300+1)/365*IF($AD300="半年付",2,IF($AD300="季度付",4,IF($AD300="月付",12,IF($AD300="半月付",24,1)))),0)))))</f>
        <v/>
      </c>
      <c r="AN300" s="198" t="str">
        <f aca="true">IF($AM300="","",MIN($AM300,MAX(0,INT((TODAY()-付款宽限天数-$D300)/(($E300-$D300+1)/$AM300))+1)))</f>
        <v/>
      </c>
    </row>
    <row r="301" customFormat="false" ht="24" hidden="false" customHeight="false" outlineLevel="0" collapsed="false">
      <c r="F301" s="188" t="str">
        <f aca="true">IF(TRIM($B301&amp;$C301)="","",IF(OR(ISNUMBER(SEARCH("未",$A301)),ISNUMBER(SEARCH("送出",$A301)),AND(TRIM($A301)="",NOT(ISNUMBER($D301)),N($G301)=0)),"【合同未回】","")&amp;IF(NOT(ISNUMBER($E301)),IF(OR(ISNUMBER(SEARCH("未",$A301)),ISNUMBER(SEARCH("送出",$A301)),AND(TRIM($A301)="",NOT(ISNUMBER($D301)),N($G301)=0)),"","【未填合同期】"),IF($E301&lt;TODAY(),"【已到期】",IF($E301-TODAY()&lt;=提醒天数,"【即将到期，剩余"&amp;($E301-TODAY())&amp;"天】","【正常】")))&amp;IF(OR($AC301="安装免保",$AC301="技术免保",$AC301="质保期内"),"【"&amp;$AC301&amp;"】",""))</f>
        <v/>
      </c>
      <c r="J301" s="192" t="str">
        <f aca="false">IF(OR(N($G301)=0,N($H301)=0),"",ROUND(N($G301)*N($H301)*IF(N($I301)=0,1,N($I301)),2))</f>
        <v/>
      </c>
      <c r="L301" s="192" t="str">
        <f aca="false">IF(TRIM($B301&amp;$C301)="","",IF(AND(N($J301)=0,N($K301)=0),"",ROUND(N($J301)+N($K301),2)))</f>
        <v/>
      </c>
      <c r="R301" s="192"/>
      <c r="S301" s="193" t="str">
        <f aca="false">IF(TRIM($B301&amp;$C301)="","",IF(N($N301)=0,"",MAX(0,MIN(N($N301)-N($P301),N($V301)))))</f>
        <v/>
      </c>
      <c r="T301" s="193" t="str">
        <f aca="false">IF(TRIM($B301&amp;$C301)="","",IF(N($P301)&lt;=N($N301),"",N($P301)-N($N301)))</f>
        <v/>
      </c>
      <c r="U301" s="193" t="str">
        <f aca="false">IF(OR(TRIM($B301&amp;$C301)="",$V301=""),"",MAX(0,N($V301))-N($S301))</f>
        <v/>
      </c>
      <c r="V301" s="193" t="str">
        <f aca="false">IF(TRIM($B301&amp;$C301)="","",IF(AND(N($L301)=0,N($P301)+N($Q301)+N($R301)=0),"",ROUND(N($L301)-N($P301)-N($Q301)-N($R301),2)))</f>
        <v/>
      </c>
      <c r="W301" s="194" t="str">
        <f aca="false">IF(TRIM($B301&amp;$C301)="","",IF(N($L301)=0,IF((N($P301)+N($Q301)+N($R301))=0,"—未填单价","未填单价，已收 "&amp;TEXT((N($P301)+N($Q301)+N($R301)),"#,##0.00")),IF(N($V301)&gt;0.005,"欠 "&amp;TEXT(N($V301),"#,##0.00")&amp;IF(N($S301)&gt;0,"（开票未到账 "&amp;TEXT(N($S301),"#,##0.00")&amp;"）","")&amp;IF(N($U301)&gt;0,"（未开票 "&amp;TEXT(N($U301),"#,##0.00")&amp;"）",""),IF(N($V301)&lt;-0.005,"多收 "&amp;TEXT(-N($V301),"#,##0.00"),"✔ 已结清")))&amp;IF(N($T301)&gt;0,"｜到账未开票 "&amp;TEXT(N($T301),"#,##0.00")&amp;"，待补票","")&amp;IF(N($Q301)&gt;0,"｜收现 "&amp;TEXT(N($Q301),"#,##0.00"),"")&amp;IF(N($R301)&gt;0,"｜收款不开票 "&amp;TEXT(N($R301),"#,##0.00"),""))</f>
        <v/>
      </c>
      <c r="X301" s="195"/>
      <c r="AB301" s="192" t="str">
        <f aca="false">IF(OR(N($N301)=0,N($AA301)=0),"",ROUND(N($N301)/(1+N($AA301))*N($AA301),2))</f>
        <v/>
      </c>
      <c r="AC301" s="195"/>
      <c r="AD301" s="188"/>
      <c r="AE301" s="197" t="str">
        <f aca="false">IF($AM301="","",IF($AM301=1,IF($AN301&gt;=1,"一次性·已到收款期","一次性·未到期"),$AD301&amp;" 第"&amp;$AN301&amp;"/"&amp;$AM301&amp;"期"))</f>
        <v/>
      </c>
      <c r="AF301" s="193" t="str">
        <f aca="false">IF(OR($AM301="",N($L301)=0),"",ROUND(N($J301)*$AN301/$AM301,2)+N($K301))</f>
        <v/>
      </c>
      <c r="AG301" s="193" t="str">
        <f aca="false">IF($AF301="","",MAX(0,ROUND($AF301-(N($P301)+N($Q301)+N($R301)),2)))</f>
        <v/>
      </c>
      <c r="AH301" s="193" t="str">
        <f aca="false">IF(OR(TRIM($B301&amp;$C301)="",NOT(ISNUMBER($D301))),"",SUMIFS($V$3:$V$1001,$AJ$3:$AJ$1001,$AJ301,$D$3:$D$1001,"&lt;"&amp;$D301))</f>
        <v/>
      </c>
      <c r="AI301" s="193" t="str">
        <f aca="false">IF(TRIM($B301&amp;$C301)="","",SUMIFS($V$3:$V$1001,$AJ$3:$AJ$1001,$AJ301))</f>
        <v/>
      </c>
      <c r="AJ301" s="197" t="str">
        <f aca="false">IF(TRIM($B301&amp;$C301)="","",TRIM($B301)&amp;"｜"&amp;TRIM($C301))</f>
        <v/>
      </c>
      <c r="AK301" s="193" t="str">
        <f aca="false">IF(TRIM($B301&amp;$C301)="","",MIN(N($N301),N($P301)))</f>
        <v/>
      </c>
      <c r="AL301" s="198" t="str">
        <f aca="false">IF(ISNUMBER($D301),YEAR($D301),"")</f>
        <v/>
      </c>
      <c r="AM301" s="198" t="str">
        <f aca="false">IF(OR(TRIM($B301&amp;$C301)="",NOT(ISNUMBER($D301)),NOT(ISNUMBER($E301))),"",IF($E301&lt;$D301,"",IF(IF($AD301="半年付",2,IF($AD301="季度付",4,IF($AD301="月付",12,IF($AD301="半月付",24,1))))=1,1,MAX(1,ROUND(($E301-$D301+1)/365*IF($AD301="半年付",2,IF($AD301="季度付",4,IF($AD301="月付",12,IF($AD301="半月付",24,1)))),0)))))</f>
        <v/>
      </c>
      <c r="AN301" s="198" t="str">
        <f aca="true">IF($AM301="","",MIN($AM301,MAX(0,INT((TODAY()-付款宽限天数-$D301)/(($E301-$D301+1)/$AM301))+1)))</f>
        <v/>
      </c>
    </row>
    <row r="302" customFormat="false" ht="24" hidden="false" customHeight="false" outlineLevel="0" collapsed="false">
      <c r="F302" s="188" t="str">
        <f aca="true">IF(TRIM($B302&amp;$C302)="","",IF(OR(ISNUMBER(SEARCH("未",$A302)),ISNUMBER(SEARCH("送出",$A302)),AND(TRIM($A302)="",NOT(ISNUMBER($D302)),N($G302)=0)),"【合同未回】","")&amp;IF(NOT(ISNUMBER($E302)),IF(OR(ISNUMBER(SEARCH("未",$A302)),ISNUMBER(SEARCH("送出",$A302)),AND(TRIM($A302)="",NOT(ISNUMBER($D302)),N($G302)=0)),"","【未填合同期】"),IF($E302&lt;TODAY(),"【已到期】",IF($E302-TODAY()&lt;=提醒天数,"【即将到期，剩余"&amp;($E302-TODAY())&amp;"天】","【正常】")))&amp;IF(OR($AC302="安装免保",$AC302="技术免保",$AC302="质保期内"),"【"&amp;$AC302&amp;"】",""))</f>
        <v/>
      </c>
      <c r="J302" s="192" t="str">
        <f aca="false">IF(OR(N($G302)=0,N($H302)=0),"",ROUND(N($G302)*N($H302)*IF(N($I302)=0,1,N($I302)),2))</f>
        <v/>
      </c>
      <c r="L302" s="192" t="str">
        <f aca="false">IF(TRIM($B302&amp;$C302)="","",IF(AND(N($J302)=0,N($K302)=0),"",ROUND(N($J302)+N($K302),2)))</f>
        <v/>
      </c>
      <c r="R302" s="192"/>
      <c r="S302" s="193" t="str">
        <f aca="false">IF(TRIM($B302&amp;$C302)="","",IF(N($N302)=0,"",MAX(0,MIN(N($N302)-N($P302),N($V302)))))</f>
        <v/>
      </c>
      <c r="T302" s="193" t="str">
        <f aca="false">IF(TRIM($B302&amp;$C302)="","",IF(N($P302)&lt;=N($N302),"",N($P302)-N($N302)))</f>
        <v/>
      </c>
      <c r="U302" s="193" t="str">
        <f aca="false">IF(OR(TRIM($B302&amp;$C302)="",$V302=""),"",MAX(0,N($V302))-N($S302))</f>
        <v/>
      </c>
      <c r="V302" s="193" t="str">
        <f aca="false">IF(TRIM($B302&amp;$C302)="","",IF(AND(N($L302)=0,N($P302)+N($Q302)+N($R302)=0),"",ROUND(N($L302)-N($P302)-N($Q302)-N($R302),2)))</f>
        <v/>
      </c>
      <c r="W302" s="194" t="str">
        <f aca="false">IF(TRIM($B302&amp;$C302)="","",IF(N($L302)=0,IF((N($P302)+N($Q302)+N($R302))=0,"—未填单价","未填单价，已收 "&amp;TEXT((N($P302)+N($Q302)+N($R302)),"#,##0.00")),IF(N($V302)&gt;0.005,"欠 "&amp;TEXT(N($V302),"#,##0.00")&amp;IF(N($S302)&gt;0,"（开票未到账 "&amp;TEXT(N($S302),"#,##0.00")&amp;"）","")&amp;IF(N($U302)&gt;0,"（未开票 "&amp;TEXT(N($U302),"#,##0.00")&amp;"）",""),IF(N($V302)&lt;-0.005,"多收 "&amp;TEXT(-N($V302),"#,##0.00"),"✔ 已结清")))&amp;IF(N($T302)&gt;0,"｜到账未开票 "&amp;TEXT(N($T302),"#,##0.00")&amp;"，待补票","")&amp;IF(N($Q302)&gt;0,"｜收现 "&amp;TEXT(N($Q302),"#,##0.00"),"")&amp;IF(N($R302)&gt;0,"｜收款不开票 "&amp;TEXT(N($R302),"#,##0.00"),""))</f>
        <v/>
      </c>
      <c r="X302" s="195"/>
      <c r="AB302" s="192" t="str">
        <f aca="false">IF(OR(N($N302)=0,N($AA302)=0),"",ROUND(N($N302)/(1+N($AA302))*N($AA302),2))</f>
        <v/>
      </c>
      <c r="AC302" s="195"/>
      <c r="AD302" s="188"/>
      <c r="AE302" s="197" t="str">
        <f aca="false">IF($AM302="","",IF($AM302=1,IF($AN302&gt;=1,"一次性·已到收款期","一次性·未到期"),$AD302&amp;" 第"&amp;$AN302&amp;"/"&amp;$AM302&amp;"期"))</f>
        <v/>
      </c>
      <c r="AF302" s="193" t="str">
        <f aca="false">IF(OR($AM302="",N($L302)=0),"",ROUND(N($J302)*$AN302/$AM302,2)+N($K302))</f>
        <v/>
      </c>
      <c r="AG302" s="193" t="str">
        <f aca="false">IF($AF302="","",MAX(0,ROUND($AF302-(N($P302)+N($Q302)+N($R302)),2)))</f>
        <v/>
      </c>
      <c r="AH302" s="193" t="str">
        <f aca="false">IF(OR(TRIM($B302&amp;$C302)="",NOT(ISNUMBER($D302))),"",SUMIFS($V$3:$V$1001,$AJ$3:$AJ$1001,$AJ302,$D$3:$D$1001,"&lt;"&amp;$D302))</f>
        <v/>
      </c>
      <c r="AI302" s="193" t="str">
        <f aca="false">IF(TRIM($B302&amp;$C302)="","",SUMIFS($V$3:$V$1001,$AJ$3:$AJ$1001,$AJ302))</f>
        <v/>
      </c>
      <c r="AJ302" s="197" t="str">
        <f aca="false">IF(TRIM($B302&amp;$C302)="","",TRIM($B302)&amp;"｜"&amp;TRIM($C302))</f>
        <v/>
      </c>
      <c r="AK302" s="193" t="str">
        <f aca="false">IF(TRIM($B302&amp;$C302)="","",MIN(N($N302),N($P302)))</f>
        <v/>
      </c>
      <c r="AL302" s="198" t="str">
        <f aca="false">IF(ISNUMBER($D302),YEAR($D302),"")</f>
        <v/>
      </c>
      <c r="AM302" s="198" t="str">
        <f aca="false">IF(OR(TRIM($B302&amp;$C302)="",NOT(ISNUMBER($D302)),NOT(ISNUMBER($E302))),"",IF($E302&lt;$D302,"",IF(IF($AD302="半年付",2,IF($AD302="季度付",4,IF($AD302="月付",12,IF($AD302="半月付",24,1))))=1,1,MAX(1,ROUND(($E302-$D302+1)/365*IF($AD302="半年付",2,IF($AD302="季度付",4,IF($AD302="月付",12,IF($AD302="半月付",24,1)))),0)))))</f>
        <v/>
      </c>
      <c r="AN302" s="198" t="str">
        <f aca="true">IF($AM302="","",MIN($AM302,MAX(0,INT((TODAY()-付款宽限天数-$D302)/(($E302-$D302+1)/$AM302))+1)))</f>
        <v/>
      </c>
    </row>
    <row r="303" customFormat="false" ht="24" hidden="false" customHeight="false" outlineLevel="0" collapsed="false">
      <c r="F303" s="188" t="str">
        <f aca="true">IF(TRIM($B303&amp;$C303)="","",IF(OR(ISNUMBER(SEARCH("未",$A303)),ISNUMBER(SEARCH("送出",$A303)),AND(TRIM($A303)="",NOT(ISNUMBER($D303)),N($G303)=0)),"【合同未回】","")&amp;IF(NOT(ISNUMBER($E303)),IF(OR(ISNUMBER(SEARCH("未",$A303)),ISNUMBER(SEARCH("送出",$A303)),AND(TRIM($A303)="",NOT(ISNUMBER($D303)),N($G303)=0)),"","【未填合同期】"),IF($E303&lt;TODAY(),"【已到期】",IF($E303-TODAY()&lt;=提醒天数,"【即将到期，剩余"&amp;($E303-TODAY())&amp;"天】","【正常】")))&amp;IF(OR($AC303="安装免保",$AC303="技术免保",$AC303="质保期内"),"【"&amp;$AC303&amp;"】",""))</f>
        <v/>
      </c>
      <c r="J303" s="192" t="str">
        <f aca="false">IF(OR(N($G303)=0,N($H303)=0),"",ROUND(N($G303)*N($H303)*IF(N($I303)=0,1,N($I303)),2))</f>
        <v/>
      </c>
      <c r="L303" s="192" t="str">
        <f aca="false">IF(TRIM($B303&amp;$C303)="","",IF(AND(N($J303)=0,N($K303)=0),"",ROUND(N($J303)+N($K303),2)))</f>
        <v/>
      </c>
      <c r="R303" s="192"/>
      <c r="S303" s="193" t="str">
        <f aca="false">IF(TRIM($B303&amp;$C303)="","",IF(N($N303)=0,"",MAX(0,MIN(N($N303)-N($P303),N($V303)))))</f>
        <v/>
      </c>
      <c r="T303" s="193" t="str">
        <f aca="false">IF(TRIM($B303&amp;$C303)="","",IF(N($P303)&lt;=N($N303),"",N($P303)-N($N303)))</f>
        <v/>
      </c>
      <c r="U303" s="193" t="str">
        <f aca="false">IF(OR(TRIM($B303&amp;$C303)="",$V303=""),"",MAX(0,N($V303))-N($S303))</f>
        <v/>
      </c>
      <c r="V303" s="193" t="str">
        <f aca="false">IF(TRIM($B303&amp;$C303)="","",IF(AND(N($L303)=0,N($P303)+N($Q303)+N($R303)=0),"",ROUND(N($L303)-N($P303)-N($Q303)-N($R303),2)))</f>
        <v/>
      </c>
      <c r="W303" s="194" t="str">
        <f aca="false">IF(TRIM($B303&amp;$C303)="","",IF(N($L303)=0,IF((N($P303)+N($Q303)+N($R303))=0,"—未填单价","未填单价，已收 "&amp;TEXT((N($P303)+N($Q303)+N($R303)),"#,##0.00")),IF(N($V303)&gt;0.005,"欠 "&amp;TEXT(N($V303),"#,##0.00")&amp;IF(N($S303)&gt;0,"（开票未到账 "&amp;TEXT(N($S303),"#,##0.00")&amp;"）","")&amp;IF(N($U303)&gt;0,"（未开票 "&amp;TEXT(N($U303),"#,##0.00")&amp;"）",""),IF(N($V303)&lt;-0.005,"多收 "&amp;TEXT(-N($V303),"#,##0.00"),"✔ 已结清")))&amp;IF(N($T303)&gt;0,"｜到账未开票 "&amp;TEXT(N($T303),"#,##0.00")&amp;"，待补票","")&amp;IF(N($Q303)&gt;0,"｜收现 "&amp;TEXT(N($Q303),"#,##0.00"),"")&amp;IF(N($R303)&gt;0,"｜收款不开票 "&amp;TEXT(N($R303),"#,##0.00"),""))</f>
        <v/>
      </c>
      <c r="X303" s="195"/>
      <c r="AB303" s="192" t="str">
        <f aca="false">IF(OR(N($N303)=0,N($AA303)=0),"",ROUND(N($N303)/(1+N($AA303))*N($AA303),2))</f>
        <v/>
      </c>
      <c r="AC303" s="195"/>
      <c r="AD303" s="188"/>
      <c r="AE303" s="197" t="str">
        <f aca="false">IF($AM303="","",IF($AM303=1,IF($AN303&gt;=1,"一次性·已到收款期","一次性·未到期"),$AD303&amp;" 第"&amp;$AN303&amp;"/"&amp;$AM303&amp;"期"))</f>
        <v/>
      </c>
      <c r="AF303" s="193" t="str">
        <f aca="false">IF(OR($AM303="",N($L303)=0),"",ROUND(N($J303)*$AN303/$AM303,2)+N($K303))</f>
        <v/>
      </c>
      <c r="AG303" s="193" t="str">
        <f aca="false">IF($AF303="","",MAX(0,ROUND($AF303-(N($P303)+N($Q303)+N($R303)),2)))</f>
        <v/>
      </c>
      <c r="AH303" s="193" t="str">
        <f aca="false">IF(OR(TRIM($B303&amp;$C303)="",NOT(ISNUMBER($D303))),"",SUMIFS($V$3:$V$1001,$AJ$3:$AJ$1001,$AJ303,$D$3:$D$1001,"&lt;"&amp;$D303))</f>
        <v/>
      </c>
      <c r="AI303" s="193" t="str">
        <f aca="false">IF(TRIM($B303&amp;$C303)="","",SUMIFS($V$3:$V$1001,$AJ$3:$AJ$1001,$AJ303))</f>
        <v/>
      </c>
      <c r="AJ303" s="197" t="str">
        <f aca="false">IF(TRIM($B303&amp;$C303)="","",TRIM($B303)&amp;"｜"&amp;TRIM($C303))</f>
        <v/>
      </c>
      <c r="AK303" s="193" t="str">
        <f aca="false">IF(TRIM($B303&amp;$C303)="","",MIN(N($N303),N($P303)))</f>
        <v/>
      </c>
      <c r="AL303" s="198" t="str">
        <f aca="false">IF(ISNUMBER($D303),YEAR($D303),"")</f>
        <v/>
      </c>
      <c r="AM303" s="198" t="str">
        <f aca="false">IF(OR(TRIM($B303&amp;$C303)="",NOT(ISNUMBER($D303)),NOT(ISNUMBER($E303))),"",IF($E303&lt;$D303,"",IF(IF($AD303="半年付",2,IF($AD303="季度付",4,IF($AD303="月付",12,IF($AD303="半月付",24,1))))=1,1,MAX(1,ROUND(($E303-$D303+1)/365*IF($AD303="半年付",2,IF($AD303="季度付",4,IF($AD303="月付",12,IF($AD303="半月付",24,1)))),0)))))</f>
        <v/>
      </c>
      <c r="AN303" s="198" t="str">
        <f aca="true">IF($AM303="","",MIN($AM303,MAX(0,INT((TODAY()-付款宽限天数-$D303)/(($E303-$D303+1)/$AM303))+1)))</f>
        <v/>
      </c>
    </row>
    <row r="304" customFormat="false" ht="24" hidden="false" customHeight="false" outlineLevel="0" collapsed="false">
      <c r="F304" s="188" t="str">
        <f aca="true">IF(TRIM($B304&amp;$C304)="","",IF(OR(ISNUMBER(SEARCH("未",$A304)),ISNUMBER(SEARCH("送出",$A304)),AND(TRIM($A304)="",NOT(ISNUMBER($D304)),N($G304)=0)),"【合同未回】","")&amp;IF(NOT(ISNUMBER($E304)),IF(OR(ISNUMBER(SEARCH("未",$A304)),ISNUMBER(SEARCH("送出",$A304)),AND(TRIM($A304)="",NOT(ISNUMBER($D304)),N($G304)=0)),"","【未填合同期】"),IF($E304&lt;TODAY(),"【已到期】",IF($E304-TODAY()&lt;=提醒天数,"【即将到期，剩余"&amp;($E304-TODAY())&amp;"天】","【正常】")))&amp;IF(OR($AC304="安装免保",$AC304="技术免保",$AC304="质保期内"),"【"&amp;$AC304&amp;"】",""))</f>
        <v/>
      </c>
      <c r="J304" s="192" t="str">
        <f aca="false">IF(OR(N($G304)=0,N($H304)=0),"",ROUND(N($G304)*N($H304)*IF(N($I304)=0,1,N($I304)),2))</f>
        <v/>
      </c>
      <c r="L304" s="192" t="str">
        <f aca="false">IF(TRIM($B304&amp;$C304)="","",IF(AND(N($J304)=0,N($K304)=0),"",ROUND(N($J304)+N($K304),2)))</f>
        <v/>
      </c>
      <c r="R304" s="192"/>
      <c r="S304" s="193" t="str">
        <f aca="false">IF(TRIM($B304&amp;$C304)="","",IF(N($N304)=0,"",MAX(0,MIN(N($N304)-N($P304),N($V304)))))</f>
        <v/>
      </c>
      <c r="T304" s="193" t="str">
        <f aca="false">IF(TRIM($B304&amp;$C304)="","",IF(N($P304)&lt;=N($N304),"",N($P304)-N($N304)))</f>
        <v/>
      </c>
      <c r="U304" s="193" t="str">
        <f aca="false">IF(OR(TRIM($B304&amp;$C304)="",$V304=""),"",MAX(0,N($V304))-N($S304))</f>
        <v/>
      </c>
      <c r="V304" s="193" t="str">
        <f aca="false">IF(TRIM($B304&amp;$C304)="","",IF(AND(N($L304)=0,N($P304)+N($Q304)+N($R304)=0),"",ROUND(N($L304)-N($P304)-N($Q304)-N($R304),2)))</f>
        <v/>
      </c>
      <c r="W304" s="194" t="str">
        <f aca="false">IF(TRIM($B304&amp;$C304)="","",IF(N($L304)=0,IF((N($P304)+N($Q304)+N($R304))=0,"—未填单价","未填单价，已收 "&amp;TEXT((N($P304)+N($Q304)+N($R304)),"#,##0.00")),IF(N($V304)&gt;0.005,"欠 "&amp;TEXT(N($V304),"#,##0.00")&amp;IF(N($S304)&gt;0,"（开票未到账 "&amp;TEXT(N($S304),"#,##0.00")&amp;"）","")&amp;IF(N($U304)&gt;0,"（未开票 "&amp;TEXT(N($U304),"#,##0.00")&amp;"）",""),IF(N($V304)&lt;-0.005,"多收 "&amp;TEXT(-N($V304),"#,##0.00"),"✔ 已结清")))&amp;IF(N($T304)&gt;0,"｜到账未开票 "&amp;TEXT(N($T304),"#,##0.00")&amp;"，待补票","")&amp;IF(N($Q304)&gt;0,"｜收现 "&amp;TEXT(N($Q304),"#,##0.00"),"")&amp;IF(N($R304)&gt;0,"｜收款不开票 "&amp;TEXT(N($R304),"#,##0.00"),""))</f>
        <v/>
      </c>
      <c r="X304" s="195"/>
      <c r="AB304" s="192" t="str">
        <f aca="false">IF(OR(N($N304)=0,N($AA304)=0),"",ROUND(N($N304)/(1+N($AA304))*N($AA304),2))</f>
        <v/>
      </c>
      <c r="AC304" s="195"/>
      <c r="AD304" s="188"/>
      <c r="AE304" s="197" t="str">
        <f aca="false">IF($AM304="","",IF($AM304=1,IF($AN304&gt;=1,"一次性·已到收款期","一次性·未到期"),$AD304&amp;" 第"&amp;$AN304&amp;"/"&amp;$AM304&amp;"期"))</f>
        <v/>
      </c>
      <c r="AF304" s="193" t="str">
        <f aca="false">IF(OR($AM304="",N($L304)=0),"",ROUND(N($J304)*$AN304/$AM304,2)+N($K304))</f>
        <v/>
      </c>
      <c r="AG304" s="193" t="str">
        <f aca="false">IF($AF304="","",MAX(0,ROUND($AF304-(N($P304)+N($Q304)+N($R304)),2)))</f>
        <v/>
      </c>
      <c r="AH304" s="193" t="str">
        <f aca="false">IF(OR(TRIM($B304&amp;$C304)="",NOT(ISNUMBER($D304))),"",SUMIFS($V$3:$V$1001,$AJ$3:$AJ$1001,$AJ304,$D$3:$D$1001,"&lt;"&amp;$D304))</f>
        <v/>
      </c>
      <c r="AI304" s="193" t="str">
        <f aca="false">IF(TRIM($B304&amp;$C304)="","",SUMIFS($V$3:$V$1001,$AJ$3:$AJ$1001,$AJ304))</f>
        <v/>
      </c>
      <c r="AJ304" s="197" t="str">
        <f aca="false">IF(TRIM($B304&amp;$C304)="","",TRIM($B304)&amp;"｜"&amp;TRIM($C304))</f>
        <v/>
      </c>
      <c r="AK304" s="193" t="str">
        <f aca="false">IF(TRIM($B304&amp;$C304)="","",MIN(N($N304),N($P304)))</f>
        <v/>
      </c>
      <c r="AL304" s="198" t="str">
        <f aca="false">IF(ISNUMBER($D304),YEAR($D304),"")</f>
        <v/>
      </c>
      <c r="AM304" s="198" t="str">
        <f aca="false">IF(OR(TRIM($B304&amp;$C304)="",NOT(ISNUMBER($D304)),NOT(ISNUMBER($E304))),"",IF($E304&lt;$D304,"",IF(IF($AD304="半年付",2,IF($AD304="季度付",4,IF($AD304="月付",12,IF($AD304="半月付",24,1))))=1,1,MAX(1,ROUND(($E304-$D304+1)/365*IF($AD304="半年付",2,IF($AD304="季度付",4,IF($AD304="月付",12,IF($AD304="半月付",24,1)))),0)))))</f>
        <v/>
      </c>
      <c r="AN304" s="198" t="str">
        <f aca="true">IF($AM304="","",MIN($AM304,MAX(0,INT((TODAY()-付款宽限天数-$D304)/(($E304-$D304+1)/$AM304))+1)))</f>
        <v/>
      </c>
    </row>
    <row r="305" customFormat="false" ht="24" hidden="false" customHeight="false" outlineLevel="0" collapsed="false">
      <c r="F305" s="188" t="str">
        <f aca="true">IF(TRIM($B305&amp;$C305)="","",IF(OR(ISNUMBER(SEARCH("未",$A305)),ISNUMBER(SEARCH("送出",$A305)),AND(TRIM($A305)="",NOT(ISNUMBER($D305)),N($G305)=0)),"【合同未回】","")&amp;IF(NOT(ISNUMBER($E305)),IF(OR(ISNUMBER(SEARCH("未",$A305)),ISNUMBER(SEARCH("送出",$A305)),AND(TRIM($A305)="",NOT(ISNUMBER($D305)),N($G305)=0)),"","【未填合同期】"),IF($E305&lt;TODAY(),"【已到期】",IF($E305-TODAY()&lt;=提醒天数,"【即将到期，剩余"&amp;($E305-TODAY())&amp;"天】","【正常】")))&amp;IF(OR($AC305="安装免保",$AC305="技术免保",$AC305="质保期内"),"【"&amp;$AC305&amp;"】",""))</f>
        <v/>
      </c>
      <c r="J305" s="192" t="str">
        <f aca="false">IF(OR(N($G305)=0,N($H305)=0),"",ROUND(N($G305)*N($H305)*IF(N($I305)=0,1,N($I305)),2))</f>
        <v/>
      </c>
      <c r="L305" s="192" t="str">
        <f aca="false">IF(TRIM($B305&amp;$C305)="","",IF(AND(N($J305)=0,N($K305)=0),"",ROUND(N($J305)+N($K305),2)))</f>
        <v/>
      </c>
      <c r="R305" s="192"/>
      <c r="S305" s="193" t="str">
        <f aca="false">IF(TRIM($B305&amp;$C305)="","",IF(N($N305)=0,"",MAX(0,MIN(N($N305)-N($P305),N($V305)))))</f>
        <v/>
      </c>
      <c r="T305" s="193" t="str">
        <f aca="false">IF(TRIM($B305&amp;$C305)="","",IF(N($P305)&lt;=N($N305),"",N($P305)-N($N305)))</f>
        <v/>
      </c>
      <c r="U305" s="193" t="str">
        <f aca="false">IF(OR(TRIM($B305&amp;$C305)="",$V305=""),"",MAX(0,N($V305))-N($S305))</f>
        <v/>
      </c>
      <c r="V305" s="193" t="str">
        <f aca="false">IF(TRIM($B305&amp;$C305)="","",IF(AND(N($L305)=0,N($P305)+N($Q305)+N($R305)=0),"",ROUND(N($L305)-N($P305)-N($Q305)-N($R305),2)))</f>
        <v/>
      </c>
      <c r="W305" s="194" t="str">
        <f aca="false">IF(TRIM($B305&amp;$C305)="","",IF(N($L305)=0,IF((N($P305)+N($Q305)+N($R305))=0,"—未填单价","未填单价，已收 "&amp;TEXT((N($P305)+N($Q305)+N($R305)),"#,##0.00")),IF(N($V305)&gt;0.005,"欠 "&amp;TEXT(N($V305),"#,##0.00")&amp;IF(N($S305)&gt;0,"（开票未到账 "&amp;TEXT(N($S305),"#,##0.00")&amp;"）","")&amp;IF(N($U305)&gt;0,"（未开票 "&amp;TEXT(N($U305),"#,##0.00")&amp;"）",""),IF(N($V305)&lt;-0.005,"多收 "&amp;TEXT(-N($V305),"#,##0.00"),"✔ 已结清")))&amp;IF(N($T305)&gt;0,"｜到账未开票 "&amp;TEXT(N($T305),"#,##0.00")&amp;"，待补票","")&amp;IF(N($Q305)&gt;0,"｜收现 "&amp;TEXT(N($Q305),"#,##0.00"),"")&amp;IF(N($R305)&gt;0,"｜收款不开票 "&amp;TEXT(N($R305),"#,##0.00"),""))</f>
        <v/>
      </c>
      <c r="X305" s="195"/>
      <c r="AB305" s="192" t="str">
        <f aca="false">IF(OR(N($N305)=0,N($AA305)=0),"",ROUND(N($N305)/(1+N($AA305))*N($AA305),2))</f>
        <v/>
      </c>
      <c r="AC305" s="195"/>
      <c r="AD305" s="188"/>
      <c r="AE305" s="197" t="str">
        <f aca="false">IF($AM305="","",IF($AM305=1,IF($AN305&gt;=1,"一次性·已到收款期","一次性·未到期"),$AD305&amp;" 第"&amp;$AN305&amp;"/"&amp;$AM305&amp;"期"))</f>
        <v/>
      </c>
      <c r="AF305" s="193" t="str">
        <f aca="false">IF(OR($AM305="",N($L305)=0),"",ROUND(N($J305)*$AN305/$AM305,2)+N($K305))</f>
        <v/>
      </c>
      <c r="AG305" s="193" t="str">
        <f aca="false">IF($AF305="","",MAX(0,ROUND($AF305-(N($P305)+N($Q305)+N($R305)),2)))</f>
        <v/>
      </c>
      <c r="AH305" s="193" t="str">
        <f aca="false">IF(OR(TRIM($B305&amp;$C305)="",NOT(ISNUMBER($D305))),"",SUMIFS($V$3:$V$1001,$AJ$3:$AJ$1001,$AJ305,$D$3:$D$1001,"&lt;"&amp;$D305))</f>
        <v/>
      </c>
      <c r="AI305" s="193" t="str">
        <f aca="false">IF(TRIM($B305&amp;$C305)="","",SUMIFS($V$3:$V$1001,$AJ$3:$AJ$1001,$AJ305))</f>
        <v/>
      </c>
      <c r="AJ305" s="197" t="str">
        <f aca="false">IF(TRIM($B305&amp;$C305)="","",TRIM($B305)&amp;"｜"&amp;TRIM($C305))</f>
        <v/>
      </c>
      <c r="AK305" s="193" t="str">
        <f aca="false">IF(TRIM($B305&amp;$C305)="","",MIN(N($N305),N($P305)))</f>
        <v/>
      </c>
      <c r="AL305" s="198" t="str">
        <f aca="false">IF(ISNUMBER($D305),YEAR($D305),"")</f>
        <v/>
      </c>
      <c r="AM305" s="198" t="str">
        <f aca="false">IF(OR(TRIM($B305&amp;$C305)="",NOT(ISNUMBER($D305)),NOT(ISNUMBER($E305))),"",IF($E305&lt;$D305,"",IF(IF($AD305="半年付",2,IF($AD305="季度付",4,IF($AD305="月付",12,IF($AD305="半月付",24,1))))=1,1,MAX(1,ROUND(($E305-$D305+1)/365*IF($AD305="半年付",2,IF($AD305="季度付",4,IF($AD305="月付",12,IF($AD305="半月付",24,1)))),0)))))</f>
        <v/>
      </c>
      <c r="AN305" s="198" t="str">
        <f aca="true">IF($AM305="","",MIN($AM305,MAX(0,INT((TODAY()-付款宽限天数-$D305)/(($E305-$D305+1)/$AM305))+1)))</f>
        <v/>
      </c>
    </row>
    <row r="306" customFormat="false" ht="24" hidden="false" customHeight="false" outlineLevel="0" collapsed="false">
      <c r="F306" s="188" t="str">
        <f aca="true">IF(TRIM($B306&amp;$C306)="","",IF(OR(ISNUMBER(SEARCH("未",$A306)),ISNUMBER(SEARCH("送出",$A306)),AND(TRIM($A306)="",NOT(ISNUMBER($D306)),N($G306)=0)),"【合同未回】","")&amp;IF(NOT(ISNUMBER($E306)),IF(OR(ISNUMBER(SEARCH("未",$A306)),ISNUMBER(SEARCH("送出",$A306)),AND(TRIM($A306)="",NOT(ISNUMBER($D306)),N($G306)=0)),"","【未填合同期】"),IF($E306&lt;TODAY(),"【已到期】",IF($E306-TODAY()&lt;=提醒天数,"【即将到期，剩余"&amp;($E306-TODAY())&amp;"天】","【正常】")))&amp;IF(OR($AC306="安装免保",$AC306="技术免保",$AC306="质保期内"),"【"&amp;$AC306&amp;"】",""))</f>
        <v/>
      </c>
      <c r="J306" s="192" t="str">
        <f aca="false">IF(OR(N($G306)=0,N($H306)=0),"",ROUND(N($G306)*N($H306)*IF(N($I306)=0,1,N($I306)),2))</f>
        <v/>
      </c>
      <c r="L306" s="192" t="str">
        <f aca="false">IF(TRIM($B306&amp;$C306)="","",IF(AND(N($J306)=0,N($K306)=0),"",ROUND(N($J306)+N($K306),2)))</f>
        <v/>
      </c>
      <c r="R306" s="192"/>
      <c r="S306" s="193" t="str">
        <f aca="false">IF(TRIM($B306&amp;$C306)="","",IF(N($N306)=0,"",MAX(0,MIN(N($N306)-N($P306),N($V306)))))</f>
        <v/>
      </c>
      <c r="T306" s="193" t="str">
        <f aca="false">IF(TRIM($B306&amp;$C306)="","",IF(N($P306)&lt;=N($N306),"",N($P306)-N($N306)))</f>
        <v/>
      </c>
      <c r="U306" s="193" t="str">
        <f aca="false">IF(OR(TRIM($B306&amp;$C306)="",$V306=""),"",MAX(0,N($V306))-N($S306))</f>
        <v/>
      </c>
      <c r="V306" s="193" t="str">
        <f aca="false">IF(TRIM($B306&amp;$C306)="","",IF(AND(N($L306)=0,N($P306)+N($Q306)+N($R306)=0),"",ROUND(N($L306)-N($P306)-N($Q306)-N($R306),2)))</f>
        <v/>
      </c>
      <c r="W306" s="194" t="str">
        <f aca="false">IF(TRIM($B306&amp;$C306)="","",IF(N($L306)=0,IF((N($P306)+N($Q306)+N($R306))=0,"—未填单价","未填单价，已收 "&amp;TEXT((N($P306)+N($Q306)+N($R306)),"#,##0.00")),IF(N($V306)&gt;0.005,"欠 "&amp;TEXT(N($V306),"#,##0.00")&amp;IF(N($S306)&gt;0,"（开票未到账 "&amp;TEXT(N($S306),"#,##0.00")&amp;"）","")&amp;IF(N($U306)&gt;0,"（未开票 "&amp;TEXT(N($U306),"#,##0.00")&amp;"）",""),IF(N($V306)&lt;-0.005,"多收 "&amp;TEXT(-N($V306),"#,##0.00"),"✔ 已结清")))&amp;IF(N($T306)&gt;0,"｜到账未开票 "&amp;TEXT(N($T306),"#,##0.00")&amp;"，待补票","")&amp;IF(N($Q306)&gt;0,"｜收现 "&amp;TEXT(N($Q306),"#,##0.00"),"")&amp;IF(N($R306)&gt;0,"｜收款不开票 "&amp;TEXT(N($R306),"#,##0.00"),""))</f>
        <v/>
      </c>
      <c r="X306" s="195"/>
      <c r="AB306" s="192" t="str">
        <f aca="false">IF(OR(N($N306)=0,N($AA306)=0),"",ROUND(N($N306)/(1+N($AA306))*N($AA306),2))</f>
        <v/>
      </c>
      <c r="AC306" s="195"/>
      <c r="AD306" s="188"/>
      <c r="AE306" s="197" t="str">
        <f aca="false">IF($AM306="","",IF($AM306=1,IF($AN306&gt;=1,"一次性·已到收款期","一次性·未到期"),$AD306&amp;" 第"&amp;$AN306&amp;"/"&amp;$AM306&amp;"期"))</f>
        <v/>
      </c>
      <c r="AF306" s="193" t="str">
        <f aca="false">IF(OR($AM306="",N($L306)=0),"",ROUND(N($J306)*$AN306/$AM306,2)+N($K306))</f>
        <v/>
      </c>
      <c r="AG306" s="193" t="str">
        <f aca="false">IF($AF306="","",MAX(0,ROUND($AF306-(N($P306)+N($Q306)+N($R306)),2)))</f>
        <v/>
      </c>
      <c r="AH306" s="193" t="str">
        <f aca="false">IF(OR(TRIM($B306&amp;$C306)="",NOT(ISNUMBER($D306))),"",SUMIFS($V$3:$V$1001,$AJ$3:$AJ$1001,$AJ306,$D$3:$D$1001,"&lt;"&amp;$D306))</f>
        <v/>
      </c>
      <c r="AI306" s="193" t="str">
        <f aca="false">IF(TRIM($B306&amp;$C306)="","",SUMIFS($V$3:$V$1001,$AJ$3:$AJ$1001,$AJ306))</f>
        <v/>
      </c>
      <c r="AJ306" s="197" t="str">
        <f aca="false">IF(TRIM($B306&amp;$C306)="","",TRIM($B306)&amp;"｜"&amp;TRIM($C306))</f>
        <v/>
      </c>
      <c r="AK306" s="193" t="str">
        <f aca="false">IF(TRIM($B306&amp;$C306)="","",MIN(N($N306),N($P306)))</f>
        <v/>
      </c>
      <c r="AL306" s="198" t="str">
        <f aca="false">IF(ISNUMBER($D306),YEAR($D306),"")</f>
        <v/>
      </c>
      <c r="AM306" s="198" t="str">
        <f aca="false">IF(OR(TRIM($B306&amp;$C306)="",NOT(ISNUMBER($D306)),NOT(ISNUMBER($E306))),"",IF($E306&lt;$D306,"",IF(IF($AD306="半年付",2,IF($AD306="季度付",4,IF($AD306="月付",12,IF($AD306="半月付",24,1))))=1,1,MAX(1,ROUND(($E306-$D306+1)/365*IF($AD306="半年付",2,IF($AD306="季度付",4,IF($AD306="月付",12,IF($AD306="半月付",24,1)))),0)))))</f>
        <v/>
      </c>
      <c r="AN306" s="198" t="str">
        <f aca="true">IF($AM306="","",MIN($AM306,MAX(0,INT((TODAY()-付款宽限天数-$D306)/(($E306-$D306+1)/$AM306))+1)))</f>
        <v/>
      </c>
    </row>
    <row r="307" customFormat="false" ht="24" hidden="false" customHeight="false" outlineLevel="0" collapsed="false">
      <c r="F307" s="188" t="str">
        <f aca="true">IF(TRIM($B307&amp;$C307)="","",IF(OR(ISNUMBER(SEARCH("未",$A307)),ISNUMBER(SEARCH("送出",$A307)),AND(TRIM($A307)="",NOT(ISNUMBER($D307)),N($G307)=0)),"【合同未回】","")&amp;IF(NOT(ISNUMBER($E307)),IF(OR(ISNUMBER(SEARCH("未",$A307)),ISNUMBER(SEARCH("送出",$A307)),AND(TRIM($A307)="",NOT(ISNUMBER($D307)),N($G307)=0)),"","【未填合同期】"),IF($E307&lt;TODAY(),"【已到期】",IF($E307-TODAY()&lt;=提醒天数,"【即将到期，剩余"&amp;($E307-TODAY())&amp;"天】","【正常】")))&amp;IF(OR($AC307="安装免保",$AC307="技术免保",$AC307="质保期内"),"【"&amp;$AC307&amp;"】",""))</f>
        <v/>
      </c>
      <c r="J307" s="192" t="str">
        <f aca="false">IF(OR(N($G307)=0,N($H307)=0),"",ROUND(N($G307)*N($H307)*IF(N($I307)=0,1,N($I307)),2))</f>
        <v/>
      </c>
      <c r="L307" s="192" t="str">
        <f aca="false">IF(TRIM($B307&amp;$C307)="","",IF(AND(N($J307)=0,N($K307)=0),"",ROUND(N($J307)+N($K307),2)))</f>
        <v/>
      </c>
      <c r="R307" s="192"/>
      <c r="S307" s="193" t="str">
        <f aca="false">IF(TRIM($B307&amp;$C307)="","",IF(N($N307)=0,"",MAX(0,MIN(N($N307)-N($P307),N($V307)))))</f>
        <v/>
      </c>
      <c r="T307" s="193" t="str">
        <f aca="false">IF(TRIM($B307&amp;$C307)="","",IF(N($P307)&lt;=N($N307),"",N($P307)-N($N307)))</f>
        <v/>
      </c>
      <c r="U307" s="193" t="str">
        <f aca="false">IF(OR(TRIM($B307&amp;$C307)="",$V307=""),"",MAX(0,N($V307))-N($S307))</f>
        <v/>
      </c>
      <c r="V307" s="193" t="str">
        <f aca="false">IF(TRIM($B307&amp;$C307)="","",IF(AND(N($L307)=0,N($P307)+N($Q307)+N($R307)=0),"",ROUND(N($L307)-N($P307)-N($Q307)-N($R307),2)))</f>
        <v/>
      </c>
      <c r="W307" s="194" t="str">
        <f aca="false">IF(TRIM($B307&amp;$C307)="","",IF(N($L307)=0,IF((N($P307)+N($Q307)+N($R307))=0,"—未填单价","未填单价，已收 "&amp;TEXT((N($P307)+N($Q307)+N($R307)),"#,##0.00")),IF(N($V307)&gt;0.005,"欠 "&amp;TEXT(N($V307),"#,##0.00")&amp;IF(N($S307)&gt;0,"（开票未到账 "&amp;TEXT(N($S307),"#,##0.00")&amp;"）","")&amp;IF(N($U307)&gt;0,"（未开票 "&amp;TEXT(N($U307),"#,##0.00")&amp;"）",""),IF(N($V307)&lt;-0.005,"多收 "&amp;TEXT(-N($V307),"#,##0.00"),"✔ 已结清")))&amp;IF(N($T307)&gt;0,"｜到账未开票 "&amp;TEXT(N($T307),"#,##0.00")&amp;"，待补票","")&amp;IF(N($Q307)&gt;0,"｜收现 "&amp;TEXT(N($Q307),"#,##0.00"),"")&amp;IF(N($R307)&gt;0,"｜收款不开票 "&amp;TEXT(N($R307),"#,##0.00"),""))</f>
        <v/>
      </c>
      <c r="X307" s="195"/>
      <c r="AB307" s="192" t="str">
        <f aca="false">IF(OR(N($N307)=0,N($AA307)=0),"",ROUND(N($N307)/(1+N($AA307))*N($AA307),2))</f>
        <v/>
      </c>
      <c r="AC307" s="195"/>
      <c r="AD307" s="188"/>
      <c r="AE307" s="197" t="str">
        <f aca="false">IF($AM307="","",IF($AM307=1,IF($AN307&gt;=1,"一次性·已到收款期","一次性·未到期"),$AD307&amp;" 第"&amp;$AN307&amp;"/"&amp;$AM307&amp;"期"))</f>
        <v/>
      </c>
      <c r="AF307" s="193" t="str">
        <f aca="false">IF(OR($AM307="",N($L307)=0),"",ROUND(N($J307)*$AN307/$AM307,2)+N($K307))</f>
        <v/>
      </c>
      <c r="AG307" s="193" t="str">
        <f aca="false">IF($AF307="","",MAX(0,ROUND($AF307-(N($P307)+N($Q307)+N($R307)),2)))</f>
        <v/>
      </c>
      <c r="AH307" s="193" t="str">
        <f aca="false">IF(OR(TRIM($B307&amp;$C307)="",NOT(ISNUMBER($D307))),"",SUMIFS($V$3:$V$1001,$AJ$3:$AJ$1001,$AJ307,$D$3:$D$1001,"&lt;"&amp;$D307))</f>
        <v/>
      </c>
      <c r="AI307" s="193" t="str">
        <f aca="false">IF(TRIM($B307&amp;$C307)="","",SUMIFS($V$3:$V$1001,$AJ$3:$AJ$1001,$AJ307))</f>
        <v/>
      </c>
      <c r="AJ307" s="197" t="str">
        <f aca="false">IF(TRIM($B307&amp;$C307)="","",TRIM($B307)&amp;"｜"&amp;TRIM($C307))</f>
        <v/>
      </c>
      <c r="AK307" s="193" t="str">
        <f aca="false">IF(TRIM($B307&amp;$C307)="","",MIN(N($N307),N($P307)))</f>
        <v/>
      </c>
      <c r="AL307" s="198" t="str">
        <f aca="false">IF(ISNUMBER($D307),YEAR($D307),"")</f>
        <v/>
      </c>
      <c r="AM307" s="198" t="str">
        <f aca="false">IF(OR(TRIM($B307&amp;$C307)="",NOT(ISNUMBER($D307)),NOT(ISNUMBER($E307))),"",IF($E307&lt;$D307,"",IF(IF($AD307="半年付",2,IF($AD307="季度付",4,IF($AD307="月付",12,IF($AD307="半月付",24,1))))=1,1,MAX(1,ROUND(($E307-$D307+1)/365*IF($AD307="半年付",2,IF($AD307="季度付",4,IF($AD307="月付",12,IF($AD307="半月付",24,1)))),0)))))</f>
        <v/>
      </c>
      <c r="AN307" s="198" t="str">
        <f aca="true">IF($AM307="","",MIN($AM307,MAX(0,INT((TODAY()-付款宽限天数-$D307)/(($E307-$D307+1)/$AM307))+1)))</f>
        <v/>
      </c>
    </row>
    <row r="308" customFormat="false" ht="24" hidden="false" customHeight="false" outlineLevel="0" collapsed="false">
      <c r="F308" s="188" t="str">
        <f aca="true">IF(TRIM($B308&amp;$C308)="","",IF(OR(ISNUMBER(SEARCH("未",$A308)),ISNUMBER(SEARCH("送出",$A308)),AND(TRIM($A308)="",NOT(ISNUMBER($D308)),N($G308)=0)),"【合同未回】","")&amp;IF(NOT(ISNUMBER($E308)),IF(OR(ISNUMBER(SEARCH("未",$A308)),ISNUMBER(SEARCH("送出",$A308)),AND(TRIM($A308)="",NOT(ISNUMBER($D308)),N($G308)=0)),"","【未填合同期】"),IF($E308&lt;TODAY(),"【已到期】",IF($E308-TODAY()&lt;=提醒天数,"【即将到期，剩余"&amp;($E308-TODAY())&amp;"天】","【正常】")))&amp;IF(OR($AC308="安装免保",$AC308="技术免保",$AC308="质保期内"),"【"&amp;$AC308&amp;"】",""))</f>
        <v/>
      </c>
      <c r="J308" s="192" t="str">
        <f aca="false">IF(OR(N($G308)=0,N($H308)=0),"",ROUND(N($G308)*N($H308)*IF(N($I308)=0,1,N($I308)),2))</f>
        <v/>
      </c>
      <c r="L308" s="192" t="str">
        <f aca="false">IF(TRIM($B308&amp;$C308)="","",IF(AND(N($J308)=0,N($K308)=0),"",ROUND(N($J308)+N($K308),2)))</f>
        <v/>
      </c>
      <c r="R308" s="192"/>
      <c r="S308" s="193" t="str">
        <f aca="false">IF(TRIM($B308&amp;$C308)="","",IF(N($N308)=0,"",MAX(0,MIN(N($N308)-N($P308),N($V308)))))</f>
        <v/>
      </c>
      <c r="T308" s="193" t="str">
        <f aca="false">IF(TRIM($B308&amp;$C308)="","",IF(N($P308)&lt;=N($N308),"",N($P308)-N($N308)))</f>
        <v/>
      </c>
      <c r="U308" s="193" t="str">
        <f aca="false">IF(OR(TRIM($B308&amp;$C308)="",$V308=""),"",MAX(0,N($V308))-N($S308))</f>
        <v/>
      </c>
      <c r="V308" s="193" t="str">
        <f aca="false">IF(TRIM($B308&amp;$C308)="","",IF(AND(N($L308)=0,N($P308)+N($Q308)+N($R308)=0),"",ROUND(N($L308)-N($P308)-N($Q308)-N($R308),2)))</f>
        <v/>
      </c>
      <c r="W308" s="194" t="str">
        <f aca="false">IF(TRIM($B308&amp;$C308)="","",IF(N($L308)=0,IF((N($P308)+N($Q308)+N($R308))=0,"—未填单价","未填单价，已收 "&amp;TEXT((N($P308)+N($Q308)+N($R308)),"#,##0.00")),IF(N($V308)&gt;0.005,"欠 "&amp;TEXT(N($V308),"#,##0.00")&amp;IF(N($S308)&gt;0,"（开票未到账 "&amp;TEXT(N($S308),"#,##0.00")&amp;"）","")&amp;IF(N($U308)&gt;0,"（未开票 "&amp;TEXT(N($U308),"#,##0.00")&amp;"）",""),IF(N($V308)&lt;-0.005,"多收 "&amp;TEXT(-N($V308),"#,##0.00"),"✔ 已结清")))&amp;IF(N($T308)&gt;0,"｜到账未开票 "&amp;TEXT(N($T308),"#,##0.00")&amp;"，待补票","")&amp;IF(N($Q308)&gt;0,"｜收现 "&amp;TEXT(N($Q308),"#,##0.00"),"")&amp;IF(N($R308)&gt;0,"｜收款不开票 "&amp;TEXT(N($R308),"#,##0.00"),""))</f>
        <v/>
      </c>
      <c r="X308" s="195"/>
      <c r="AB308" s="192" t="str">
        <f aca="false">IF(OR(N($N308)=0,N($AA308)=0),"",ROUND(N($N308)/(1+N($AA308))*N($AA308),2))</f>
        <v/>
      </c>
      <c r="AC308" s="195"/>
      <c r="AD308" s="188"/>
      <c r="AE308" s="197" t="str">
        <f aca="false">IF($AM308="","",IF($AM308=1,IF($AN308&gt;=1,"一次性·已到收款期","一次性·未到期"),$AD308&amp;" 第"&amp;$AN308&amp;"/"&amp;$AM308&amp;"期"))</f>
        <v/>
      </c>
      <c r="AF308" s="193" t="str">
        <f aca="false">IF(OR($AM308="",N($L308)=0),"",ROUND(N($J308)*$AN308/$AM308,2)+N($K308))</f>
        <v/>
      </c>
      <c r="AG308" s="193" t="str">
        <f aca="false">IF($AF308="","",MAX(0,ROUND($AF308-(N($P308)+N($Q308)+N($R308)),2)))</f>
        <v/>
      </c>
      <c r="AH308" s="193" t="str">
        <f aca="false">IF(OR(TRIM($B308&amp;$C308)="",NOT(ISNUMBER($D308))),"",SUMIFS($V$3:$V$1001,$AJ$3:$AJ$1001,$AJ308,$D$3:$D$1001,"&lt;"&amp;$D308))</f>
        <v/>
      </c>
      <c r="AI308" s="193" t="str">
        <f aca="false">IF(TRIM($B308&amp;$C308)="","",SUMIFS($V$3:$V$1001,$AJ$3:$AJ$1001,$AJ308))</f>
        <v/>
      </c>
      <c r="AJ308" s="197" t="str">
        <f aca="false">IF(TRIM($B308&amp;$C308)="","",TRIM($B308)&amp;"｜"&amp;TRIM($C308))</f>
        <v/>
      </c>
      <c r="AK308" s="193" t="str">
        <f aca="false">IF(TRIM($B308&amp;$C308)="","",MIN(N($N308),N($P308)))</f>
        <v/>
      </c>
      <c r="AL308" s="198" t="str">
        <f aca="false">IF(ISNUMBER($D308),YEAR($D308),"")</f>
        <v/>
      </c>
      <c r="AM308" s="198" t="str">
        <f aca="false">IF(OR(TRIM($B308&amp;$C308)="",NOT(ISNUMBER($D308)),NOT(ISNUMBER($E308))),"",IF($E308&lt;$D308,"",IF(IF($AD308="半年付",2,IF($AD308="季度付",4,IF($AD308="月付",12,IF($AD308="半月付",24,1))))=1,1,MAX(1,ROUND(($E308-$D308+1)/365*IF($AD308="半年付",2,IF($AD308="季度付",4,IF($AD308="月付",12,IF($AD308="半月付",24,1)))),0)))))</f>
        <v/>
      </c>
      <c r="AN308" s="198" t="str">
        <f aca="true">IF($AM308="","",MIN($AM308,MAX(0,INT((TODAY()-付款宽限天数-$D308)/(($E308-$D308+1)/$AM308))+1)))</f>
        <v/>
      </c>
    </row>
    <row r="309" customFormat="false" ht="24" hidden="false" customHeight="false" outlineLevel="0" collapsed="false">
      <c r="F309" s="188" t="str">
        <f aca="true">IF(TRIM($B309&amp;$C309)="","",IF(OR(ISNUMBER(SEARCH("未",$A309)),ISNUMBER(SEARCH("送出",$A309)),AND(TRIM($A309)="",NOT(ISNUMBER($D309)),N($G309)=0)),"【合同未回】","")&amp;IF(NOT(ISNUMBER($E309)),IF(OR(ISNUMBER(SEARCH("未",$A309)),ISNUMBER(SEARCH("送出",$A309)),AND(TRIM($A309)="",NOT(ISNUMBER($D309)),N($G309)=0)),"","【未填合同期】"),IF($E309&lt;TODAY(),"【已到期】",IF($E309-TODAY()&lt;=提醒天数,"【即将到期，剩余"&amp;($E309-TODAY())&amp;"天】","【正常】")))&amp;IF(OR($AC309="安装免保",$AC309="技术免保",$AC309="质保期内"),"【"&amp;$AC309&amp;"】",""))</f>
        <v/>
      </c>
      <c r="J309" s="192" t="str">
        <f aca="false">IF(OR(N($G309)=0,N($H309)=0),"",ROUND(N($G309)*N($H309)*IF(N($I309)=0,1,N($I309)),2))</f>
        <v/>
      </c>
      <c r="L309" s="192" t="str">
        <f aca="false">IF(TRIM($B309&amp;$C309)="","",IF(AND(N($J309)=0,N($K309)=0),"",ROUND(N($J309)+N($K309),2)))</f>
        <v/>
      </c>
      <c r="R309" s="192"/>
      <c r="S309" s="193" t="str">
        <f aca="false">IF(TRIM($B309&amp;$C309)="","",IF(N($N309)=0,"",MAX(0,MIN(N($N309)-N($P309),N($V309)))))</f>
        <v/>
      </c>
      <c r="T309" s="193" t="str">
        <f aca="false">IF(TRIM($B309&amp;$C309)="","",IF(N($P309)&lt;=N($N309),"",N($P309)-N($N309)))</f>
        <v/>
      </c>
      <c r="U309" s="193" t="str">
        <f aca="false">IF(OR(TRIM($B309&amp;$C309)="",$V309=""),"",MAX(0,N($V309))-N($S309))</f>
        <v/>
      </c>
      <c r="V309" s="193" t="str">
        <f aca="false">IF(TRIM($B309&amp;$C309)="","",IF(AND(N($L309)=0,N($P309)+N($Q309)+N($R309)=0),"",ROUND(N($L309)-N($P309)-N($Q309)-N($R309),2)))</f>
        <v/>
      </c>
      <c r="W309" s="194" t="str">
        <f aca="false">IF(TRIM($B309&amp;$C309)="","",IF(N($L309)=0,IF((N($P309)+N($Q309)+N($R309))=0,"—未填单价","未填单价，已收 "&amp;TEXT((N($P309)+N($Q309)+N($R309)),"#,##0.00")),IF(N($V309)&gt;0.005,"欠 "&amp;TEXT(N($V309),"#,##0.00")&amp;IF(N($S309)&gt;0,"（开票未到账 "&amp;TEXT(N($S309),"#,##0.00")&amp;"）","")&amp;IF(N($U309)&gt;0,"（未开票 "&amp;TEXT(N($U309),"#,##0.00")&amp;"）",""),IF(N($V309)&lt;-0.005,"多收 "&amp;TEXT(-N($V309),"#,##0.00"),"✔ 已结清")))&amp;IF(N($T309)&gt;0,"｜到账未开票 "&amp;TEXT(N($T309),"#,##0.00")&amp;"，待补票","")&amp;IF(N($Q309)&gt;0,"｜收现 "&amp;TEXT(N($Q309),"#,##0.00"),"")&amp;IF(N($R309)&gt;0,"｜收款不开票 "&amp;TEXT(N($R309),"#,##0.00"),""))</f>
        <v/>
      </c>
      <c r="X309" s="195"/>
      <c r="AB309" s="192" t="str">
        <f aca="false">IF(OR(N($N309)=0,N($AA309)=0),"",ROUND(N($N309)/(1+N($AA309))*N($AA309),2))</f>
        <v/>
      </c>
      <c r="AC309" s="195"/>
      <c r="AD309" s="188"/>
      <c r="AE309" s="197" t="str">
        <f aca="false">IF($AM309="","",IF($AM309=1,IF($AN309&gt;=1,"一次性·已到收款期","一次性·未到期"),$AD309&amp;" 第"&amp;$AN309&amp;"/"&amp;$AM309&amp;"期"))</f>
        <v/>
      </c>
      <c r="AF309" s="193" t="str">
        <f aca="false">IF(OR($AM309="",N($L309)=0),"",ROUND(N($J309)*$AN309/$AM309,2)+N($K309))</f>
        <v/>
      </c>
      <c r="AG309" s="193" t="str">
        <f aca="false">IF($AF309="","",MAX(0,ROUND($AF309-(N($P309)+N($Q309)+N($R309)),2)))</f>
        <v/>
      </c>
      <c r="AH309" s="193" t="str">
        <f aca="false">IF(OR(TRIM($B309&amp;$C309)="",NOT(ISNUMBER($D309))),"",SUMIFS($V$3:$V$1001,$AJ$3:$AJ$1001,$AJ309,$D$3:$D$1001,"&lt;"&amp;$D309))</f>
        <v/>
      </c>
      <c r="AI309" s="193" t="str">
        <f aca="false">IF(TRIM($B309&amp;$C309)="","",SUMIFS($V$3:$V$1001,$AJ$3:$AJ$1001,$AJ309))</f>
        <v/>
      </c>
      <c r="AJ309" s="197" t="str">
        <f aca="false">IF(TRIM($B309&amp;$C309)="","",TRIM($B309)&amp;"｜"&amp;TRIM($C309))</f>
        <v/>
      </c>
      <c r="AK309" s="193" t="str">
        <f aca="false">IF(TRIM($B309&amp;$C309)="","",MIN(N($N309),N($P309)))</f>
        <v/>
      </c>
      <c r="AL309" s="198" t="str">
        <f aca="false">IF(ISNUMBER($D309),YEAR($D309),"")</f>
        <v/>
      </c>
      <c r="AM309" s="198" t="str">
        <f aca="false">IF(OR(TRIM($B309&amp;$C309)="",NOT(ISNUMBER($D309)),NOT(ISNUMBER($E309))),"",IF($E309&lt;$D309,"",IF(IF($AD309="半年付",2,IF($AD309="季度付",4,IF($AD309="月付",12,IF($AD309="半月付",24,1))))=1,1,MAX(1,ROUND(($E309-$D309+1)/365*IF($AD309="半年付",2,IF($AD309="季度付",4,IF($AD309="月付",12,IF($AD309="半月付",24,1)))),0)))))</f>
        <v/>
      </c>
      <c r="AN309" s="198" t="str">
        <f aca="true">IF($AM309="","",MIN($AM309,MAX(0,INT((TODAY()-付款宽限天数-$D309)/(($E309-$D309+1)/$AM309))+1)))</f>
        <v/>
      </c>
    </row>
    <row r="310" customFormat="false" ht="24" hidden="false" customHeight="false" outlineLevel="0" collapsed="false">
      <c r="F310" s="188" t="str">
        <f aca="true">IF(TRIM($B310&amp;$C310)="","",IF(OR(ISNUMBER(SEARCH("未",$A310)),ISNUMBER(SEARCH("送出",$A310)),AND(TRIM($A310)="",NOT(ISNUMBER($D310)),N($G310)=0)),"【合同未回】","")&amp;IF(NOT(ISNUMBER($E310)),IF(OR(ISNUMBER(SEARCH("未",$A310)),ISNUMBER(SEARCH("送出",$A310)),AND(TRIM($A310)="",NOT(ISNUMBER($D310)),N($G310)=0)),"","【未填合同期】"),IF($E310&lt;TODAY(),"【已到期】",IF($E310-TODAY()&lt;=提醒天数,"【即将到期，剩余"&amp;($E310-TODAY())&amp;"天】","【正常】")))&amp;IF(OR($AC310="安装免保",$AC310="技术免保",$AC310="质保期内"),"【"&amp;$AC310&amp;"】",""))</f>
        <v/>
      </c>
      <c r="J310" s="192" t="str">
        <f aca="false">IF(OR(N($G310)=0,N($H310)=0),"",ROUND(N($G310)*N($H310)*IF(N($I310)=0,1,N($I310)),2))</f>
        <v/>
      </c>
      <c r="L310" s="192" t="str">
        <f aca="false">IF(TRIM($B310&amp;$C310)="","",IF(AND(N($J310)=0,N($K310)=0),"",ROUND(N($J310)+N($K310),2)))</f>
        <v/>
      </c>
      <c r="R310" s="192"/>
      <c r="S310" s="193" t="str">
        <f aca="false">IF(TRIM($B310&amp;$C310)="","",IF(N($N310)=0,"",MAX(0,MIN(N($N310)-N($P310),N($V310)))))</f>
        <v/>
      </c>
      <c r="T310" s="193" t="str">
        <f aca="false">IF(TRIM($B310&amp;$C310)="","",IF(N($P310)&lt;=N($N310),"",N($P310)-N($N310)))</f>
        <v/>
      </c>
      <c r="U310" s="193" t="str">
        <f aca="false">IF(OR(TRIM($B310&amp;$C310)="",$V310=""),"",MAX(0,N($V310))-N($S310))</f>
        <v/>
      </c>
      <c r="V310" s="193" t="str">
        <f aca="false">IF(TRIM($B310&amp;$C310)="","",IF(AND(N($L310)=0,N($P310)+N($Q310)+N($R310)=0),"",ROUND(N($L310)-N($P310)-N($Q310)-N($R310),2)))</f>
        <v/>
      </c>
      <c r="W310" s="194" t="str">
        <f aca="false">IF(TRIM($B310&amp;$C310)="","",IF(N($L310)=0,IF((N($P310)+N($Q310)+N($R310))=0,"—未填单价","未填单价，已收 "&amp;TEXT((N($P310)+N($Q310)+N($R310)),"#,##0.00")),IF(N($V310)&gt;0.005,"欠 "&amp;TEXT(N($V310),"#,##0.00")&amp;IF(N($S310)&gt;0,"（开票未到账 "&amp;TEXT(N($S310),"#,##0.00")&amp;"）","")&amp;IF(N($U310)&gt;0,"（未开票 "&amp;TEXT(N($U310),"#,##0.00")&amp;"）",""),IF(N($V310)&lt;-0.005,"多收 "&amp;TEXT(-N($V310),"#,##0.00"),"✔ 已结清")))&amp;IF(N($T310)&gt;0,"｜到账未开票 "&amp;TEXT(N($T310),"#,##0.00")&amp;"，待补票","")&amp;IF(N($Q310)&gt;0,"｜收现 "&amp;TEXT(N($Q310),"#,##0.00"),"")&amp;IF(N($R310)&gt;0,"｜收款不开票 "&amp;TEXT(N($R310),"#,##0.00"),""))</f>
        <v/>
      </c>
      <c r="X310" s="195"/>
      <c r="AB310" s="192" t="str">
        <f aca="false">IF(OR(N($N310)=0,N($AA310)=0),"",ROUND(N($N310)/(1+N($AA310))*N($AA310),2))</f>
        <v/>
      </c>
      <c r="AC310" s="195"/>
      <c r="AD310" s="188"/>
      <c r="AE310" s="197" t="str">
        <f aca="false">IF($AM310="","",IF($AM310=1,IF($AN310&gt;=1,"一次性·已到收款期","一次性·未到期"),$AD310&amp;" 第"&amp;$AN310&amp;"/"&amp;$AM310&amp;"期"))</f>
        <v/>
      </c>
      <c r="AF310" s="193" t="str">
        <f aca="false">IF(OR($AM310="",N($L310)=0),"",ROUND(N($J310)*$AN310/$AM310,2)+N($K310))</f>
        <v/>
      </c>
      <c r="AG310" s="193" t="str">
        <f aca="false">IF($AF310="","",MAX(0,ROUND($AF310-(N($P310)+N($Q310)+N($R310)),2)))</f>
        <v/>
      </c>
      <c r="AH310" s="193" t="str">
        <f aca="false">IF(OR(TRIM($B310&amp;$C310)="",NOT(ISNUMBER($D310))),"",SUMIFS($V$3:$V$1001,$AJ$3:$AJ$1001,$AJ310,$D$3:$D$1001,"&lt;"&amp;$D310))</f>
        <v/>
      </c>
      <c r="AI310" s="193" t="str">
        <f aca="false">IF(TRIM($B310&amp;$C310)="","",SUMIFS($V$3:$V$1001,$AJ$3:$AJ$1001,$AJ310))</f>
        <v/>
      </c>
      <c r="AJ310" s="197" t="str">
        <f aca="false">IF(TRIM($B310&amp;$C310)="","",TRIM($B310)&amp;"｜"&amp;TRIM($C310))</f>
        <v/>
      </c>
      <c r="AK310" s="193" t="str">
        <f aca="false">IF(TRIM($B310&amp;$C310)="","",MIN(N($N310),N($P310)))</f>
        <v/>
      </c>
      <c r="AL310" s="198" t="str">
        <f aca="false">IF(ISNUMBER($D310),YEAR($D310),"")</f>
        <v/>
      </c>
      <c r="AM310" s="198" t="str">
        <f aca="false">IF(OR(TRIM($B310&amp;$C310)="",NOT(ISNUMBER($D310)),NOT(ISNUMBER($E310))),"",IF($E310&lt;$D310,"",IF(IF($AD310="半年付",2,IF($AD310="季度付",4,IF($AD310="月付",12,IF($AD310="半月付",24,1))))=1,1,MAX(1,ROUND(($E310-$D310+1)/365*IF($AD310="半年付",2,IF($AD310="季度付",4,IF($AD310="月付",12,IF($AD310="半月付",24,1)))),0)))))</f>
        <v/>
      </c>
      <c r="AN310" s="198" t="str">
        <f aca="true">IF($AM310="","",MIN($AM310,MAX(0,INT((TODAY()-付款宽限天数-$D310)/(($E310-$D310+1)/$AM310))+1)))</f>
        <v/>
      </c>
    </row>
    <row r="311" customFormat="false" ht="24" hidden="false" customHeight="false" outlineLevel="0" collapsed="false">
      <c r="F311" s="188" t="str">
        <f aca="true">IF(TRIM($B311&amp;$C311)="","",IF(OR(ISNUMBER(SEARCH("未",$A311)),ISNUMBER(SEARCH("送出",$A311)),AND(TRIM($A311)="",NOT(ISNUMBER($D311)),N($G311)=0)),"【合同未回】","")&amp;IF(NOT(ISNUMBER($E311)),IF(OR(ISNUMBER(SEARCH("未",$A311)),ISNUMBER(SEARCH("送出",$A311)),AND(TRIM($A311)="",NOT(ISNUMBER($D311)),N($G311)=0)),"","【未填合同期】"),IF($E311&lt;TODAY(),"【已到期】",IF($E311-TODAY()&lt;=提醒天数,"【即将到期，剩余"&amp;($E311-TODAY())&amp;"天】","【正常】")))&amp;IF(OR($AC311="安装免保",$AC311="技术免保",$AC311="质保期内"),"【"&amp;$AC311&amp;"】",""))</f>
        <v/>
      </c>
      <c r="J311" s="192" t="str">
        <f aca="false">IF(OR(N($G311)=0,N($H311)=0),"",ROUND(N($G311)*N($H311)*IF(N($I311)=0,1,N($I311)),2))</f>
        <v/>
      </c>
      <c r="L311" s="192" t="str">
        <f aca="false">IF(TRIM($B311&amp;$C311)="","",IF(AND(N($J311)=0,N($K311)=0),"",ROUND(N($J311)+N($K311),2)))</f>
        <v/>
      </c>
      <c r="R311" s="192"/>
      <c r="S311" s="193" t="str">
        <f aca="false">IF(TRIM($B311&amp;$C311)="","",IF(N($N311)=0,"",MAX(0,MIN(N($N311)-N($P311),N($V311)))))</f>
        <v/>
      </c>
      <c r="T311" s="193" t="str">
        <f aca="false">IF(TRIM($B311&amp;$C311)="","",IF(N($P311)&lt;=N($N311),"",N($P311)-N($N311)))</f>
        <v/>
      </c>
      <c r="U311" s="193" t="str">
        <f aca="false">IF(OR(TRIM($B311&amp;$C311)="",$V311=""),"",MAX(0,N($V311))-N($S311))</f>
        <v/>
      </c>
      <c r="V311" s="193" t="str">
        <f aca="false">IF(TRIM($B311&amp;$C311)="","",IF(AND(N($L311)=0,N($P311)+N($Q311)+N($R311)=0),"",ROUND(N($L311)-N($P311)-N($Q311)-N($R311),2)))</f>
        <v/>
      </c>
      <c r="W311" s="194" t="str">
        <f aca="false">IF(TRIM($B311&amp;$C311)="","",IF(N($L311)=0,IF((N($P311)+N($Q311)+N($R311))=0,"—未填单价","未填单价，已收 "&amp;TEXT((N($P311)+N($Q311)+N($R311)),"#,##0.00")),IF(N($V311)&gt;0.005,"欠 "&amp;TEXT(N($V311),"#,##0.00")&amp;IF(N($S311)&gt;0,"（开票未到账 "&amp;TEXT(N($S311),"#,##0.00")&amp;"）","")&amp;IF(N($U311)&gt;0,"（未开票 "&amp;TEXT(N($U311),"#,##0.00")&amp;"）",""),IF(N($V311)&lt;-0.005,"多收 "&amp;TEXT(-N($V311),"#,##0.00"),"✔ 已结清")))&amp;IF(N($T311)&gt;0,"｜到账未开票 "&amp;TEXT(N($T311),"#,##0.00")&amp;"，待补票","")&amp;IF(N($Q311)&gt;0,"｜收现 "&amp;TEXT(N($Q311),"#,##0.00"),"")&amp;IF(N($R311)&gt;0,"｜收款不开票 "&amp;TEXT(N($R311),"#,##0.00"),""))</f>
        <v/>
      </c>
      <c r="X311" s="195"/>
      <c r="AB311" s="192" t="str">
        <f aca="false">IF(OR(N($N311)=0,N($AA311)=0),"",ROUND(N($N311)/(1+N($AA311))*N($AA311),2))</f>
        <v/>
      </c>
      <c r="AC311" s="195"/>
      <c r="AD311" s="188"/>
      <c r="AE311" s="197" t="str">
        <f aca="false">IF($AM311="","",IF($AM311=1,IF($AN311&gt;=1,"一次性·已到收款期","一次性·未到期"),$AD311&amp;" 第"&amp;$AN311&amp;"/"&amp;$AM311&amp;"期"))</f>
        <v/>
      </c>
      <c r="AF311" s="193" t="str">
        <f aca="false">IF(OR($AM311="",N($L311)=0),"",ROUND(N($J311)*$AN311/$AM311,2)+N($K311))</f>
        <v/>
      </c>
      <c r="AG311" s="193" t="str">
        <f aca="false">IF($AF311="","",MAX(0,ROUND($AF311-(N($P311)+N($Q311)+N($R311)),2)))</f>
        <v/>
      </c>
      <c r="AH311" s="193" t="str">
        <f aca="false">IF(OR(TRIM($B311&amp;$C311)="",NOT(ISNUMBER($D311))),"",SUMIFS($V$3:$V$1001,$AJ$3:$AJ$1001,$AJ311,$D$3:$D$1001,"&lt;"&amp;$D311))</f>
        <v/>
      </c>
      <c r="AI311" s="193" t="str">
        <f aca="false">IF(TRIM($B311&amp;$C311)="","",SUMIFS($V$3:$V$1001,$AJ$3:$AJ$1001,$AJ311))</f>
        <v/>
      </c>
      <c r="AJ311" s="197" t="str">
        <f aca="false">IF(TRIM($B311&amp;$C311)="","",TRIM($B311)&amp;"｜"&amp;TRIM($C311))</f>
        <v/>
      </c>
      <c r="AK311" s="193" t="str">
        <f aca="false">IF(TRIM($B311&amp;$C311)="","",MIN(N($N311),N($P311)))</f>
        <v/>
      </c>
      <c r="AL311" s="198" t="str">
        <f aca="false">IF(ISNUMBER($D311),YEAR($D311),"")</f>
        <v/>
      </c>
      <c r="AM311" s="198" t="str">
        <f aca="false">IF(OR(TRIM($B311&amp;$C311)="",NOT(ISNUMBER($D311)),NOT(ISNUMBER($E311))),"",IF($E311&lt;$D311,"",IF(IF($AD311="半年付",2,IF($AD311="季度付",4,IF($AD311="月付",12,IF($AD311="半月付",24,1))))=1,1,MAX(1,ROUND(($E311-$D311+1)/365*IF($AD311="半年付",2,IF($AD311="季度付",4,IF($AD311="月付",12,IF($AD311="半月付",24,1)))),0)))))</f>
        <v/>
      </c>
      <c r="AN311" s="198" t="str">
        <f aca="true">IF($AM311="","",MIN($AM311,MAX(0,INT((TODAY()-付款宽限天数-$D311)/(($E311-$D311+1)/$AM311))+1)))</f>
        <v/>
      </c>
    </row>
    <row r="312" customFormat="false" ht="24" hidden="false" customHeight="false" outlineLevel="0" collapsed="false">
      <c r="F312" s="188" t="str">
        <f aca="true">IF(TRIM($B312&amp;$C312)="","",IF(OR(ISNUMBER(SEARCH("未",$A312)),ISNUMBER(SEARCH("送出",$A312)),AND(TRIM($A312)="",NOT(ISNUMBER($D312)),N($G312)=0)),"【合同未回】","")&amp;IF(NOT(ISNUMBER($E312)),IF(OR(ISNUMBER(SEARCH("未",$A312)),ISNUMBER(SEARCH("送出",$A312)),AND(TRIM($A312)="",NOT(ISNUMBER($D312)),N($G312)=0)),"","【未填合同期】"),IF($E312&lt;TODAY(),"【已到期】",IF($E312-TODAY()&lt;=提醒天数,"【即将到期，剩余"&amp;($E312-TODAY())&amp;"天】","【正常】")))&amp;IF(OR($AC312="安装免保",$AC312="技术免保",$AC312="质保期内"),"【"&amp;$AC312&amp;"】",""))</f>
        <v/>
      </c>
      <c r="J312" s="192" t="str">
        <f aca="false">IF(OR(N($G312)=0,N($H312)=0),"",ROUND(N($G312)*N($H312)*IF(N($I312)=0,1,N($I312)),2))</f>
        <v/>
      </c>
      <c r="L312" s="192" t="str">
        <f aca="false">IF(TRIM($B312&amp;$C312)="","",IF(AND(N($J312)=0,N($K312)=0),"",ROUND(N($J312)+N($K312),2)))</f>
        <v/>
      </c>
      <c r="R312" s="192"/>
      <c r="S312" s="193" t="str">
        <f aca="false">IF(TRIM($B312&amp;$C312)="","",IF(N($N312)=0,"",MAX(0,MIN(N($N312)-N($P312),N($V312)))))</f>
        <v/>
      </c>
      <c r="T312" s="193" t="str">
        <f aca="false">IF(TRIM($B312&amp;$C312)="","",IF(N($P312)&lt;=N($N312),"",N($P312)-N($N312)))</f>
        <v/>
      </c>
      <c r="U312" s="193" t="str">
        <f aca="false">IF(OR(TRIM($B312&amp;$C312)="",$V312=""),"",MAX(0,N($V312))-N($S312))</f>
        <v/>
      </c>
      <c r="V312" s="193" t="str">
        <f aca="false">IF(TRIM($B312&amp;$C312)="","",IF(AND(N($L312)=0,N($P312)+N($Q312)+N($R312)=0),"",ROUND(N($L312)-N($P312)-N($Q312)-N($R312),2)))</f>
        <v/>
      </c>
      <c r="W312" s="194" t="str">
        <f aca="false">IF(TRIM($B312&amp;$C312)="","",IF(N($L312)=0,IF((N($P312)+N($Q312)+N($R312))=0,"—未填单价","未填单价，已收 "&amp;TEXT((N($P312)+N($Q312)+N($R312)),"#,##0.00")),IF(N($V312)&gt;0.005,"欠 "&amp;TEXT(N($V312),"#,##0.00")&amp;IF(N($S312)&gt;0,"（开票未到账 "&amp;TEXT(N($S312),"#,##0.00")&amp;"）","")&amp;IF(N($U312)&gt;0,"（未开票 "&amp;TEXT(N($U312),"#,##0.00")&amp;"）",""),IF(N($V312)&lt;-0.005,"多收 "&amp;TEXT(-N($V312),"#,##0.00"),"✔ 已结清")))&amp;IF(N($T312)&gt;0,"｜到账未开票 "&amp;TEXT(N($T312),"#,##0.00")&amp;"，待补票","")&amp;IF(N($Q312)&gt;0,"｜收现 "&amp;TEXT(N($Q312),"#,##0.00"),"")&amp;IF(N($R312)&gt;0,"｜收款不开票 "&amp;TEXT(N($R312),"#,##0.00"),""))</f>
        <v/>
      </c>
      <c r="X312" s="195"/>
      <c r="AB312" s="192" t="str">
        <f aca="false">IF(OR(N($N312)=0,N($AA312)=0),"",ROUND(N($N312)/(1+N($AA312))*N($AA312),2))</f>
        <v/>
      </c>
      <c r="AC312" s="195"/>
      <c r="AD312" s="188"/>
      <c r="AE312" s="197" t="str">
        <f aca="false">IF($AM312="","",IF($AM312=1,IF($AN312&gt;=1,"一次性·已到收款期","一次性·未到期"),$AD312&amp;" 第"&amp;$AN312&amp;"/"&amp;$AM312&amp;"期"))</f>
        <v/>
      </c>
      <c r="AF312" s="193" t="str">
        <f aca="false">IF(OR($AM312="",N($L312)=0),"",ROUND(N($J312)*$AN312/$AM312,2)+N($K312))</f>
        <v/>
      </c>
      <c r="AG312" s="193" t="str">
        <f aca="false">IF($AF312="","",MAX(0,ROUND($AF312-(N($P312)+N($Q312)+N($R312)),2)))</f>
        <v/>
      </c>
      <c r="AH312" s="193" t="str">
        <f aca="false">IF(OR(TRIM($B312&amp;$C312)="",NOT(ISNUMBER($D312))),"",SUMIFS($V$3:$V$1001,$AJ$3:$AJ$1001,$AJ312,$D$3:$D$1001,"&lt;"&amp;$D312))</f>
        <v/>
      </c>
      <c r="AI312" s="193" t="str">
        <f aca="false">IF(TRIM($B312&amp;$C312)="","",SUMIFS($V$3:$V$1001,$AJ$3:$AJ$1001,$AJ312))</f>
        <v/>
      </c>
      <c r="AJ312" s="197" t="str">
        <f aca="false">IF(TRIM($B312&amp;$C312)="","",TRIM($B312)&amp;"｜"&amp;TRIM($C312))</f>
        <v/>
      </c>
      <c r="AK312" s="193" t="str">
        <f aca="false">IF(TRIM($B312&amp;$C312)="","",MIN(N($N312),N($P312)))</f>
        <v/>
      </c>
      <c r="AL312" s="198" t="str">
        <f aca="false">IF(ISNUMBER($D312),YEAR($D312),"")</f>
        <v/>
      </c>
      <c r="AM312" s="198" t="str">
        <f aca="false">IF(OR(TRIM($B312&amp;$C312)="",NOT(ISNUMBER($D312)),NOT(ISNUMBER($E312))),"",IF($E312&lt;$D312,"",IF(IF($AD312="半年付",2,IF($AD312="季度付",4,IF($AD312="月付",12,IF($AD312="半月付",24,1))))=1,1,MAX(1,ROUND(($E312-$D312+1)/365*IF($AD312="半年付",2,IF($AD312="季度付",4,IF($AD312="月付",12,IF($AD312="半月付",24,1)))),0)))))</f>
        <v/>
      </c>
      <c r="AN312" s="198" t="str">
        <f aca="true">IF($AM312="","",MIN($AM312,MAX(0,INT((TODAY()-付款宽限天数-$D312)/(($E312-$D312+1)/$AM312))+1)))</f>
        <v/>
      </c>
    </row>
    <row r="313" customFormat="false" ht="24" hidden="false" customHeight="false" outlineLevel="0" collapsed="false">
      <c r="F313" s="188" t="str">
        <f aca="true">IF(TRIM($B313&amp;$C313)="","",IF(OR(ISNUMBER(SEARCH("未",$A313)),ISNUMBER(SEARCH("送出",$A313)),AND(TRIM($A313)="",NOT(ISNUMBER($D313)),N($G313)=0)),"【合同未回】","")&amp;IF(NOT(ISNUMBER($E313)),IF(OR(ISNUMBER(SEARCH("未",$A313)),ISNUMBER(SEARCH("送出",$A313)),AND(TRIM($A313)="",NOT(ISNUMBER($D313)),N($G313)=0)),"","【未填合同期】"),IF($E313&lt;TODAY(),"【已到期】",IF($E313-TODAY()&lt;=提醒天数,"【即将到期，剩余"&amp;($E313-TODAY())&amp;"天】","【正常】")))&amp;IF(OR($AC313="安装免保",$AC313="技术免保",$AC313="质保期内"),"【"&amp;$AC313&amp;"】",""))</f>
        <v/>
      </c>
      <c r="J313" s="192" t="str">
        <f aca="false">IF(OR(N($G313)=0,N($H313)=0),"",ROUND(N($G313)*N($H313)*IF(N($I313)=0,1,N($I313)),2))</f>
        <v/>
      </c>
      <c r="L313" s="192" t="str">
        <f aca="false">IF(TRIM($B313&amp;$C313)="","",IF(AND(N($J313)=0,N($K313)=0),"",ROUND(N($J313)+N($K313),2)))</f>
        <v/>
      </c>
      <c r="R313" s="192"/>
      <c r="S313" s="193" t="str">
        <f aca="false">IF(TRIM($B313&amp;$C313)="","",IF(N($N313)=0,"",MAX(0,MIN(N($N313)-N($P313),N($V313)))))</f>
        <v/>
      </c>
      <c r="T313" s="193" t="str">
        <f aca="false">IF(TRIM($B313&amp;$C313)="","",IF(N($P313)&lt;=N($N313),"",N($P313)-N($N313)))</f>
        <v/>
      </c>
      <c r="U313" s="193" t="str">
        <f aca="false">IF(OR(TRIM($B313&amp;$C313)="",$V313=""),"",MAX(0,N($V313))-N($S313))</f>
        <v/>
      </c>
      <c r="V313" s="193" t="str">
        <f aca="false">IF(TRIM($B313&amp;$C313)="","",IF(AND(N($L313)=0,N($P313)+N($Q313)+N($R313)=0),"",ROUND(N($L313)-N($P313)-N($Q313)-N($R313),2)))</f>
        <v/>
      </c>
      <c r="W313" s="194" t="str">
        <f aca="false">IF(TRIM($B313&amp;$C313)="","",IF(N($L313)=0,IF((N($P313)+N($Q313)+N($R313))=0,"—未填单价","未填单价，已收 "&amp;TEXT((N($P313)+N($Q313)+N($R313)),"#,##0.00")),IF(N($V313)&gt;0.005,"欠 "&amp;TEXT(N($V313),"#,##0.00")&amp;IF(N($S313)&gt;0,"（开票未到账 "&amp;TEXT(N($S313),"#,##0.00")&amp;"）","")&amp;IF(N($U313)&gt;0,"（未开票 "&amp;TEXT(N($U313),"#,##0.00")&amp;"）",""),IF(N($V313)&lt;-0.005,"多收 "&amp;TEXT(-N($V313),"#,##0.00"),"✔ 已结清")))&amp;IF(N($T313)&gt;0,"｜到账未开票 "&amp;TEXT(N($T313),"#,##0.00")&amp;"，待补票","")&amp;IF(N($Q313)&gt;0,"｜收现 "&amp;TEXT(N($Q313),"#,##0.00"),"")&amp;IF(N($R313)&gt;0,"｜收款不开票 "&amp;TEXT(N($R313),"#,##0.00"),""))</f>
        <v/>
      </c>
      <c r="X313" s="195"/>
      <c r="AB313" s="192" t="str">
        <f aca="false">IF(OR(N($N313)=0,N($AA313)=0),"",ROUND(N($N313)/(1+N($AA313))*N($AA313),2))</f>
        <v/>
      </c>
      <c r="AC313" s="195"/>
      <c r="AD313" s="188"/>
      <c r="AE313" s="197" t="str">
        <f aca="false">IF($AM313="","",IF($AM313=1,IF($AN313&gt;=1,"一次性·已到收款期","一次性·未到期"),$AD313&amp;" 第"&amp;$AN313&amp;"/"&amp;$AM313&amp;"期"))</f>
        <v/>
      </c>
      <c r="AF313" s="193" t="str">
        <f aca="false">IF(OR($AM313="",N($L313)=0),"",ROUND(N($J313)*$AN313/$AM313,2)+N($K313))</f>
        <v/>
      </c>
      <c r="AG313" s="193" t="str">
        <f aca="false">IF($AF313="","",MAX(0,ROUND($AF313-(N($P313)+N($Q313)+N($R313)),2)))</f>
        <v/>
      </c>
      <c r="AH313" s="193" t="str">
        <f aca="false">IF(OR(TRIM($B313&amp;$C313)="",NOT(ISNUMBER($D313))),"",SUMIFS($V$3:$V$1001,$AJ$3:$AJ$1001,$AJ313,$D$3:$D$1001,"&lt;"&amp;$D313))</f>
        <v/>
      </c>
      <c r="AI313" s="193" t="str">
        <f aca="false">IF(TRIM($B313&amp;$C313)="","",SUMIFS($V$3:$V$1001,$AJ$3:$AJ$1001,$AJ313))</f>
        <v/>
      </c>
      <c r="AJ313" s="197" t="str">
        <f aca="false">IF(TRIM($B313&amp;$C313)="","",TRIM($B313)&amp;"｜"&amp;TRIM($C313))</f>
        <v/>
      </c>
      <c r="AK313" s="193" t="str">
        <f aca="false">IF(TRIM($B313&amp;$C313)="","",MIN(N($N313),N($P313)))</f>
        <v/>
      </c>
      <c r="AL313" s="198" t="str">
        <f aca="false">IF(ISNUMBER($D313),YEAR($D313),"")</f>
        <v/>
      </c>
      <c r="AM313" s="198" t="str">
        <f aca="false">IF(OR(TRIM($B313&amp;$C313)="",NOT(ISNUMBER($D313)),NOT(ISNUMBER($E313))),"",IF($E313&lt;$D313,"",IF(IF($AD313="半年付",2,IF($AD313="季度付",4,IF($AD313="月付",12,IF($AD313="半月付",24,1))))=1,1,MAX(1,ROUND(($E313-$D313+1)/365*IF($AD313="半年付",2,IF($AD313="季度付",4,IF($AD313="月付",12,IF($AD313="半月付",24,1)))),0)))))</f>
        <v/>
      </c>
      <c r="AN313" s="198" t="str">
        <f aca="true">IF($AM313="","",MIN($AM313,MAX(0,INT((TODAY()-付款宽限天数-$D313)/(($E313-$D313+1)/$AM313))+1)))</f>
        <v/>
      </c>
    </row>
    <row r="314" customFormat="false" ht="24" hidden="false" customHeight="false" outlineLevel="0" collapsed="false">
      <c r="F314" s="188" t="str">
        <f aca="true">IF(TRIM($B314&amp;$C314)="","",IF(OR(ISNUMBER(SEARCH("未",$A314)),ISNUMBER(SEARCH("送出",$A314)),AND(TRIM($A314)="",NOT(ISNUMBER($D314)),N($G314)=0)),"【合同未回】","")&amp;IF(NOT(ISNUMBER($E314)),IF(OR(ISNUMBER(SEARCH("未",$A314)),ISNUMBER(SEARCH("送出",$A314)),AND(TRIM($A314)="",NOT(ISNUMBER($D314)),N($G314)=0)),"","【未填合同期】"),IF($E314&lt;TODAY(),"【已到期】",IF($E314-TODAY()&lt;=提醒天数,"【即将到期，剩余"&amp;($E314-TODAY())&amp;"天】","【正常】")))&amp;IF(OR($AC314="安装免保",$AC314="技术免保",$AC314="质保期内"),"【"&amp;$AC314&amp;"】",""))</f>
        <v/>
      </c>
      <c r="J314" s="192" t="str">
        <f aca="false">IF(OR(N($G314)=0,N($H314)=0),"",ROUND(N($G314)*N($H314)*IF(N($I314)=0,1,N($I314)),2))</f>
        <v/>
      </c>
      <c r="L314" s="192" t="str">
        <f aca="false">IF(TRIM($B314&amp;$C314)="","",IF(AND(N($J314)=0,N($K314)=0),"",ROUND(N($J314)+N($K314),2)))</f>
        <v/>
      </c>
      <c r="R314" s="192"/>
      <c r="S314" s="193" t="str">
        <f aca="false">IF(TRIM($B314&amp;$C314)="","",IF(N($N314)=0,"",MAX(0,MIN(N($N314)-N($P314),N($V314)))))</f>
        <v/>
      </c>
      <c r="T314" s="193" t="str">
        <f aca="false">IF(TRIM($B314&amp;$C314)="","",IF(N($P314)&lt;=N($N314),"",N($P314)-N($N314)))</f>
        <v/>
      </c>
      <c r="U314" s="193" t="str">
        <f aca="false">IF(OR(TRIM($B314&amp;$C314)="",$V314=""),"",MAX(0,N($V314))-N($S314))</f>
        <v/>
      </c>
      <c r="V314" s="193" t="str">
        <f aca="false">IF(TRIM($B314&amp;$C314)="","",IF(AND(N($L314)=0,N($P314)+N($Q314)+N($R314)=0),"",ROUND(N($L314)-N($P314)-N($Q314)-N($R314),2)))</f>
        <v/>
      </c>
      <c r="W314" s="194" t="str">
        <f aca="false">IF(TRIM($B314&amp;$C314)="","",IF(N($L314)=0,IF((N($P314)+N($Q314)+N($R314))=0,"—未填单价","未填单价，已收 "&amp;TEXT((N($P314)+N($Q314)+N($R314)),"#,##0.00")),IF(N($V314)&gt;0.005,"欠 "&amp;TEXT(N($V314),"#,##0.00")&amp;IF(N($S314)&gt;0,"（开票未到账 "&amp;TEXT(N($S314),"#,##0.00")&amp;"）","")&amp;IF(N($U314)&gt;0,"（未开票 "&amp;TEXT(N($U314),"#,##0.00")&amp;"）",""),IF(N($V314)&lt;-0.005,"多收 "&amp;TEXT(-N($V314),"#,##0.00"),"✔ 已结清")))&amp;IF(N($T314)&gt;0,"｜到账未开票 "&amp;TEXT(N($T314),"#,##0.00")&amp;"，待补票","")&amp;IF(N($Q314)&gt;0,"｜收现 "&amp;TEXT(N($Q314),"#,##0.00"),"")&amp;IF(N($R314)&gt;0,"｜收款不开票 "&amp;TEXT(N($R314),"#,##0.00"),""))</f>
        <v/>
      </c>
      <c r="X314" s="195"/>
      <c r="AB314" s="192" t="str">
        <f aca="false">IF(OR(N($N314)=0,N($AA314)=0),"",ROUND(N($N314)/(1+N($AA314))*N($AA314),2))</f>
        <v/>
      </c>
      <c r="AC314" s="195"/>
      <c r="AD314" s="188"/>
      <c r="AE314" s="197" t="str">
        <f aca="false">IF($AM314="","",IF($AM314=1,IF($AN314&gt;=1,"一次性·已到收款期","一次性·未到期"),$AD314&amp;" 第"&amp;$AN314&amp;"/"&amp;$AM314&amp;"期"))</f>
        <v/>
      </c>
      <c r="AF314" s="193" t="str">
        <f aca="false">IF(OR($AM314="",N($L314)=0),"",ROUND(N($J314)*$AN314/$AM314,2)+N($K314))</f>
        <v/>
      </c>
      <c r="AG314" s="193" t="str">
        <f aca="false">IF($AF314="","",MAX(0,ROUND($AF314-(N($P314)+N($Q314)+N($R314)),2)))</f>
        <v/>
      </c>
      <c r="AH314" s="193" t="str">
        <f aca="false">IF(OR(TRIM($B314&amp;$C314)="",NOT(ISNUMBER($D314))),"",SUMIFS($V$3:$V$1001,$AJ$3:$AJ$1001,$AJ314,$D$3:$D$1001,"&lt;"&amp;$D314))</f>
        <v/>
      </c>
      <c r="AI314" s="193" t="str">
        <f aca="false">IF(TRIM($B314&amp;$C314)="","",SUMIFS($V$3:$V$1001,$AJ$3:$AJ$1001,$AJ314))</f>
        <v/>
      </c>
      <c r="AJ314" s="197" t="str">
        <f aca="false">IF(TRIM($B314&amp;$C314)="","",TRIM($B314)&amp;"｜"&amp;TRIM($C314))</f>
        <v/>
      </c>
      <c r="AK314" s="193" t="str">
        <f aca="false">IF(TRIM($B314&amp;$C314)="","",MIN(N($N314),N($P314)))</f>
        <v/>
      </c>
      <c r="AL314" s="198" t="str">
        <f aca="false">IF(ISNUMBER($D314),YEAR($D314),"")</f>
        <v/>
      </c>
      <c r="AM314" s="198" t="str">
        <f aca="false">IF(OR(TRIM($B314&amp;$C314)="",NOT(ISNUMBER($D314)),NOT(ISNUMBER($E314))),"",IF($E314&lt;$D314,"",IF(IF($AD314="半年付",2,IF($AD314="季度付",4,IF($AD314="月付",12,IF($AD314="半月付",24,1))))=1,1,MAX(1,ROUND(($E314-$D314+1)/365*IF($AD314="半年付",2,IF($AD314="季度付",4,IF($AD314="月付",12,IF($AD314="半月付",24,1)))),0)))))</f>
        <v/>
      </c>
      <c r="AN314" s="198" t="str">
        <f aca="true">IF($AM314="","",MIN($AM314,MAX(0,INT((TODAY()-付款宽限天数-$D314)/(($E314-$D314+1)/$AM314))+1)))</f>
        <v/>
      </c>
    </row>
    <row r="315" customFormat="false" ht="24" hidden="false" customHeight="false" outlineLevel="0" collapsed="false">
      <c r="F315" s="188" t="str">
        <f aca="true">IF(TRIM($B315&amp;$C315)="","",IF(OR(ISNUMBER(SEARCH("未",$A315)),ISNUMBER(SEARCH("送出",$A315)),AND(TRIM($A315)="",NOT(ISNUMBER($D315)),N($G315)=0)),"【合同未回】","")&amp;IF(NOT(ISNUMBER($E315)),IF(OR(ISNUMBER(SEARCH("未",$A315)),ISNUMBER(SEARCH("送出",$A315)),AND(TRIM($A315)="",NOT(ISNUMBER($D315)),N($G315)=0)),"","【未填合同期】"),IF($E315&lt;TODAY(),"【已到期】",IF($E315-TODAY()&lt;=提醒天数,"【即将到期，剩余"&amp;($E315-TODAY())&amp;"天】","【正常】")))&amp;IF(OR($AC315="安装免保",$AC315="技术免保",$AC315="质保期内"),"【"&amp;$AC315&amp;"】",""))</f>
        <v/>
      </c>
      <c r="J315" s="192" t="str">
        <f aca="false">IF(OR(N($G315)=0,N($H315)=0),"",ROUND(N($G315)*N($H315)*IF(N($I315)=0,1,N($I315)),2))</f>
        <v/>
      </c>
      <c r="L315" s="192" t="str">
        <f aca="false">IF(TRIM($B315&amp;$C315)="","",IF(AND(N($J315)=0,N($K315)=0),"",ROUND(N($J315)+N($K315),2)))</f>
        <v/>
      </c>
      <c r="R315" s="192"/>
      <c r="S315" s="193" t="str">
        <f aca="false">IF(TRIM($B315&amp;$C315)="","",IF(N($N315)=0,"",MAX(0,MIN(N($N315)-N($P315),N($V315)))))</f>
        <v/>
      </c>
      <c r="T315" s="193" t="str">
        <f aca="false">IF(TRIM($B315&amp;$C315)="","",IF(N($P315)&lt;=N($N315),"",N($P315)-N($N315)))</f>
        <v/>
      </c>
      <c r="U315" s="193" t="str">
        <f aca="false">IF(OR(TRIM($B315&amp;$C315)="",$V315=""),"",MAX(0,N($V315))-N($S315))</f>
        <v/>
      </c>
      <c r="V315" s="193" t="str">
        <f aca="false">IF(TRIM($B315&amp;$C315)="","",IF(AND(N($L315)=0,N($P315)+N($Q315)+N($R315)=0),"",ROUND(N($L315)-N($P315)-N($Q315)-N($R315),2)))</f>
        <v/>
      </c>
      <c r="W315" s="194" t="str">
        <f aca="false">IF(TRIM($B315&amp;$C315)="","",IF(N($L315)=0,IF((N($P315)+N($Q315)+N($R315))=0,"—未填单价","未填单价，已收 "&amp;TEXT((N($P315)+N($Q315)+N($R315)),"#,##0.00")),IF(N($V315)&gt;0.005,"欠 "&amp;TEXT(N($V315),"#,##0.00")&amp;IF(N($S315)&gt;0,"（开票未到账 "&amp;TEXT(N($S315),"#,##0.00")&amp;"）","")&amp;IF(N($U315)&gt;0,"（未开票 "&amp;TEXT(N($U315),"#,##0.00")&amp;"）",""),IF(N($V315)&lt;-0.005,"多收 "&amp;TEXT(-N($V315),"#,##0.00"),"✔ 已结清")))&amp;IF(N($T315)&gt;0,"｜到账未开票 "&amp;TEXT(N($T315),"#,##0.00")&amp;"，待补票","")&amp;IF(N($Q315)&gt;0,"｜收现 "&amp;TEXT(N($Q315),"#,##0.00"),"")&amp;IF(N($R315)&gt;0,"｜收款不开票 "&amp;TEXT(N($R315),"#,##0.00"),""))</f>
        <v/>
      </c>
      <c r="X315" s="195"/>
      <c r="AB315" s="192" t="str">
        <f aca="false">IF(OR(N($N315)=0,N($AA315)=0),"",ROUND(N($N315)/(1+N($AA315))*N($AA315),2))</f>
        <v/>
      </c>
      <c r="AC315" s="195"/>
      <c r="AD315" s="188"/>
      <c r="AE315" s="197" t="str">
        <f aca="false">IF($AM315="","",IF($AM315=1,IF($AN315&gt;=1,"一次性·已到收款期","一次性·未到期"),$AD315&amp;" 第"&amp;$AN315&amp;"/"&amp;$AM315&amp;"期"))</f>
        <v/>
      </c>
      <c r="AF315" s="193" t="str">
        <f aca="false">IF(OR($AM315="",N($L315)=0),"",ROUND(N($J315)*$AN315/$AM315,2)+N($K315))</f>
        <v/>
      </c>
      <c r="AG315" s="193" t="str">
        <f aca="false">IF($AF315="","",MAX(0,ROUND($AF315-(N($P315)+N($Q315)+N($R315)),2)))</f>
        <v/>
      </c>
      <c r="AH315" s="193" t="str">
        <f aca="false">IF(OR(TRIM($B315&amp;$C315)="",NOT(ISNUMBER($D315))),"",SUMIFS($V$3:$V$1001,$AJ$3:$AJ$1001,$AJ315,$D$3:$D$1001,"&lt;"&amp;$D315))</f>
        <v/>
      </c>
      <c r="AI315" s="193" t="str">
        <f aca="false">IF(TRIM($B315&amp;$C315)="","",SUMIFS($V$3:$V$1001,$AJ$3:$AJ$1001,$AJ315))</f>
        <v/>
      </c>
      <c r="AJ315" s="197" t="str">
        <f aca="false">IF(TRIM($B315&amp;$C315)="","",TRIM($B315)&amp;"｜"&amp;TRIM($C315))</f>
        <v/>
      </c>
      <c r="AK315" s="193" t="str">
        <f aca="false">IF(TRIM($B315&amp;$C315)="","",MIN(N($N315),N($P315)))</f>
        <v/>
      </c>
      <c r="AL315" s="198" t="str">
        <f aca="false">IF(ISNUMBER($D315),YEAR($D315),"")</f>
        <v/>
      </c>
      <c r="AM315" s="198" t="str">
        <f aca="false">IF(OR(TRIM($B315&amp;$C315)="",NOT(ISNUMBER($D315)),NOT(ISNUMBER($E315))),"",IF($E315&lt;$D315,"",IF(IF($AD315="半年付",2,IF($AD315="季度付",4,IF($AD315="月付",12,IF($AD315="半月付",24,1))))=1,1,MAX(1,ROUND(($E315-$D315+1)/365*IF($AD315="半年付",2,IF($AD315="季度付",4,IF($AD315="月付",12,IF($AD315="半月付",24,1)))),0)))))</f>
        <v/>
      </c>
      <c r="AN315" s="198" t="str">
        <f aca="true">IF($AM315="","",MIN($AM315,MAX(0,INT((TODAY()-付款宽限天数-$D315)/(($E315-$D315+1)/$AM315))+1)))</f>
        <v/>
      </c>
    </row>
    <row r="316" customFormat="false" ht="24" hidden="false" customHeight="false" outlineLevel="0" collapsed="false">
      <c r="F316" s="188" t="str">
        <f aca="true">IF(TRIM($B316&amp;$C316)="","",IF(OR(ISNUMBER(SEARCH("未",$A316)),ISNUMBER(SEARCH("送出",$A316)),AND(TRIM($A316)="",NOT(ISNUMBER($D316)),N($G316)=0)),"【合同未回】","")&amp;IF(NOT(ISNUMBER($E316)),IF(OR(ISNUMBER(SEARCH("未",$A316)),ISNUMBER(SEARCH("送出",$A316)),AND(TRIM($A316)="",NOT(ISNUMBER($D316)),N($G316)=0)),"","【未填合同期】"),IF($E316&lt;TODAY(),"【已到期】",IF($E316-TODAY()&lt;=提醒天数,"【即将到期，剩余"&amp;($E316-TODAY())&amp;"天】","【正常】")))&amp;IF(OR($AC316="安装免保",$AC316="技术免保",$AC316="质保期内"),"【"&amp;$AC316&amp;"】",""))</f>
        <v/>
      </c>
      <c r="J316" s="192" t="str">
        <f aca="false">IF(OR(N($G316)=0,N($H316)=0),"",ROUND(N($G316)*N($H316)*IF(N($I316)=0,1,N($I316)),2))</f>
        <v/>
      </c>
      <c r="L316" s="192" t="str">
        <f aca="false">IF(TRIM($B316&amp;$C316)="","",IF(AND(N($J316)=0,N($K316)=0),"",ROUND(N($J316)+N($K316),2)))</f>
        <v/>
      </c>
      <c r="R316" s="192"/>
      <c r="S316" s="193" t="str">
        <f aca="false">IF(TRIM($B316&amp;$C316)="","",IF(N($N316)=0,"",MAX(0,MIN(N($N316)-N($P316),N($V316)))))</f>
        <v/>
      </c>
      <c r="T316" s="193" t="str">
        <f aca="false">IF(TRIM($B316&amp;$C316)="","",IF(N($P316)&lt;=N($N316),"",N($P316)-N($N316)))</f>
        <v/>
      </c>
      <c r="U316" s="193" t="str">
        <f aca="false">IF(OR(TRIM($B316&amp;$C316)="",$V316=""),"",MAX(0,N($V316))-N($S316))</f>
        <v/>
      </c>
      <c r="V316" s="193" t="str">
        <f aca="false">IF(TRIM($B316&amp;$C316)="","",IF(AND(N($L316)=0,N($P316)+N($Q316)+N($R316)=0),"",ROUND(N($L316)-N($P316)-N($Q316)-N($R316),2)))</f>
        <v/>
      </c>
      <c r="W316" s="194" t="str">
        <f aca="false">IF(TRIM($B316&amp;$C316)="","",IF(N($L316)=0,IF((N($P316)+N($Q316)+N($R316))=0,"—未填单价","未填单价，已收 "&amp;TEXT((N($P316)+N($Q316)+N($R316)),"#,##0.00")),IF(N($V316)&gt;0.005,"欠 "&amp;TEXT(N($V316),"#,##0.00")&amp;IF(N($S316)&gt;0,"（开票未到账 "&amp;TEXT(N($S316),"#,##0.00")&amp;"）","")&amp;IF(N($U316)&gt;0,"（未开票 "&amp;TEXT(N($U316),"#,##0.00")&amp;"）",""),IF(N($V316)&lt;-0.005,"多收 "&amp;TEXT(-N($V316),"#,##0.00"),"✔ 已结清")))&amp;IF(N($T316)&gt;0,"｜到账未开票 "&amp;TEXT(N($T316),"#,##0.00")&amp;"，待补票","")&amp;IF(N($Q316)&gt;0,"｜收现 "&amp;TEXT(N($Q316),"#,##0.00"),"")&amp;IF(N($R316)&gt;0,"｜收款不开票 "&amp;TEXT(N($R316),"#,##0.00"),""))</f>
        <v/>
      </c>
      <c r="X316" s="195"/>
      <c r="AB316" s="192" t="str">
        <f aca="false">IF(OR(N($N316)=0,N($AA316)=0),"",ROUND(N($N316)/(1+N($AA316))*N($AA316),2))</f>
        <v/>
      </c>
      <c r="AC316" s="195"/>
      <c r="AD316" s="188"/>
      <c r="AE316" s="197" t="str">
        <f aca="false">IF($AM316="","",IF($AM316=1,IF($AN316&gt;=1,"一次性·已到收款期","一次性·未到期"),$AD316&amp;" 第"&amp;$AN316&amp;"/"&amp;$AM316&amp;"期"))</f>
        <v/>
      </c>
      <c r="AF316" s="193" t="str">
        <f aca="false">IF(OR($AM316="",N($L316)=0),"",ROUND(N($J316)*$AN316/$AM316,2)+N($K316))</f>
        <v/>
      </c>
      <c r="AG316" s="193" t="str">
        <f aca="false">IF($AF316="","",MAX(0,ROUND($AF316-(N($P316)+N($Q316)+N($R316)),2)))</f>
        <v/>
      </c>
      <c r="AH316" s="193" t="str">
        <f aca="false">IF(OR(TRIM($B316&amp;$C316)="",NOT(ISNUMBER($D316))),"",SUMIFS($V$3:$V$1001,$AJ$3:$AJ$1001,$AJ316,$D$3:$D$1001,"&lt;"&amp;$D316))</f>
        <v/>
      </c>
      <c r="AI316" s="193" t="str">
        <f aca="false">IF(TRIM($B316&amp;$C316)="","",SUMIFS($V$3:$V$1001,$AJ$3:$AJ$1001,$AJ316))</f>
        <v/>
      </c>
      <c r="AJ316" s="197" t="str">
        <f aca="false">IF(TRIM($B316&amp;$C316)="","",TRIM($B316)&amp;"｜"&amp;TRIM($C316))</f>
        <v/>
      </c>
      <c r="AK316" s="193" t="str">
        <f aca="false">IF(TRIM($B316&amp;$C316)="","",MIN(N($N316),N($P316)))</f>
        <v/>
      </c>
      <c r="AL316" s="198" t="str">
        <f aca="false">IF(ISNUMBER($D316),YEAR($D316),"")</f>
        <v/>
      </c>
      <c r="AM316" s="198" t="str">
        <f aca="false">IF(OR(TRIM($B316&amp;$C316)="",NOT(ISNUMBER($D316)),NOT(ISNUMBER($E316))),"",IF($E316&lt;$D316,"",IF(IF($AD316="半年付",2,IF($AD316="季度付",4,IF($AD316="月付",12,IF($AD316="半月付",24,1))))=1,1,MAX(1,ROUND(($E316-$D316+1)/365*IF($AD316="半年付",2,IF($AD316="季度付",4,IF($AD316="月付",12,IF($AD316="半月付",24,1)))),0)))))</f>
        <v/>
      </c>
      <c r="AN316" s="198" t="str">
        <f aca="true">IF($AM316="","",MIN($AM316,MAX(0,INT((TODAY()-付款宽限天数-$D316)/(($E316-$D316+1)/$AM316))+1)))</f>
        <v/>
      </c>
    </row>
    <row r="317" customFormat="false" ht="24" hidden="false" customHeight="false" outlineLevel="0" collapsed="false">
      <c r="F317" s="188" t="str">
        <f aca="true">IF(TRIM($B317&amp;$C317)="","",IF(OR(ISNUMBER(SEARCH("未",$A317)),ISNUMBER(SEARCH("送出",$A317)),AND(TRIM($A317)="",NOT(ISNUMBER($D317)),N($G317)=0)),"【合同未回】","")&amp;IF(NOT(ISNUMBER($E317)),IF(OR(ISNUMBER(SEARCH("未",$A317)),ISNUMBER(SEARCH("送出",$A317)),AND(TRIM($A317)="",NOT(ISNUMBER($D317)),N($G317)=0)),"","【未填合同期】"),IF($E317&lt;TODAY(),"【已到期】",IF($E317-TODAY()&lt;=提醒天数,"【即将到期，剩余"&amp;($E317-TODAY())&amp;"天】","【正常】")))&amp;IF(OR($AC317="安装免保",$AC317="技术免保",$AC317="质保期内"),"【"&amp;$AC317&amp;"】",""))</f>
        <v/>
      </c>
      <c r="J317" s="192" t="str">
        <f aca="false">IF(OR(N($G317)=0,N($H317)=0),"",ROUND(N($G317)*N($H317)*IF(N($I317)=0,1,N($I317)),2))</f>
        <v/>
      </c>
      <c r="L317" s="192" t="str">
        <f aca="false">IF(TRIM($B317&amp;$C317)="","",IF(AND(N($J317)=0,N($K317)=0),"",ROUND(N($J317)+N($K317),2)))</f>
        <v/>
      </c>
      <c r="R317" s="192"/>
      <c r="S317" s="193" t="str">
        <f aca="false">IF(TRIM($B317&amp;$C317)="","",IF(N($N317)=0,"",MAX(0,MIN(N($N317)-N($P317),N($V317)))))</f>
        <v/>
      </c>
      <c r="T317" s="193" t="str">
        <f aca="false">IF(TRIM($B317&amp;$C317)="","",IF(N($P317)&lt;=N($N317),"",N($P317)-N($N317)))</f>
        <v/>
      </c>
      <c r="U317" s="193" t="str">
        <f aca="false">IF(OR(TRIM($B317&amp;$C317)="",$V317=""),"",MAX(0,N($V317))-N($S317))</f>
        <v/>
      </c>
      <c r="V317" s="193" t="str">
        <f aca="false">IF(TRIM($B317&amp;$C317)="","",IF(AND(N($L317)=0,N($P317)+N($Q317)+N($R317)=0),"",ROUND(N($L317)-N($P317)-N($Q317)-N($R317),2)))</f>
        <v/>
      </c>
      <c r="W317" s="194" t="str">
        <f aca="false">IF(TRIM($B317&amp;$C317)="","",IF(N($L317)=0,IF((N($P317)+N($Q317)+N($R317))=0,"—未填单价","未填单价，已收 "&amp;TEXT((N($P317)+N($Q317)+N($R317)),"#,##0.00")),IF(N($V317)&gt;0.005,"欠 "&amp;TEXT(N($V317),"#,##0.00")&amp;IF(N($S317)&gt;0,"（开票未到账 "&amp;TEXT(N($S317),"#,##0.00")&amp;"）","")&amp;IF(N($U317)&gt;0,"（未开票 "&amp;TEXT(N($U317),"#,##0.00")&amp;"）",""),IF(N($V317)&lt;-0.005,"多收 "&amp;TEXT(-N($V317),"#,##0.00"),"✔ 已结清")))&amp;IF(N($T317)&gt;0,"｜到账未开票 "&amp;TEXT(N($T317),"#,##0.00")&amp;"，待补票","")&amp;IF(N($Q317)&gt;0,"｜收现 "&amp;TEXT(N($Q317),"#,##0.00"),"")&amp;IF(N($R317)&gt;0,"｜收款不开票 "&amp;TEXT(N($R317),"#,##0.00"),""))</f>
        <v/>
      </c>
      <c r="X317" s="195"/>
      <c r="AB317" s="192" t="str">
        <f aca="false">IF(OR(N($N317)=0,N($AA317)=0),"",ROUND(N($N317)/(1+N($AA317))*N($AA317),2))</f>
        <v/>
      </c>
      <c r="AC317" s="195"/>
      <c r="AD317" s="188"/>
      <c r="AE317" s="197" t="str">
        <f aca="false">IF($AM317="","",IF($AM317=1,IF($AN317&gt;=1,"一次性·已到收款期","一次性·未到期"),$AD317&amp;" 第"&amp;$AN317&amp;"/"&amp;$AM317&amp;"期"))</f>
        <v/>
      </c>
      <c r="AF317" s="193" t="str">
        <f aca="false">IF(OR($AM317="",N($L317)=0),"",ROUND(N($J317)*$AN317/$AM317,2)+N($K317))</f>
        <v/>
      </c>
      <c r="AG317" s="193" t="str">
        <f aca="false">IF($AF317="","",MAX(0,ROUND($AF317-(N($P317)+N($Q317)+N($R317)),2)))</f>
        <v/>
      </c>
      <c r="AH317" s="193" t="str">
        <f aca="false">IF(OR(TRIM($B317&amp;$C317)="",NOT(ISNUMBER($D317))),"",SUMIFS($V$3:$V$1001,$AJ$3:$AJ$1001,$AJ317,$D$3:$D$1001,"&lt;"&amp;$D317))</f>
        <v/>
      </c>
      <c r="AI317" s="193" t="str">
        <f aca="false">IF(TRIM($B317&amp;$C317)="","",SUMIFS($V$3:$V$1001,$AJ$3:$AJ$1001,$AJ317))</f>
        <v/>
      </c>
      <c r="AJ317" s="197" t="str">
        <f aca="false">IF(TRIM($B317&amp;$C317)="","",TRIM($B317)&amp;"｜"&amp;TRIM($C317))</f>
        <v/>
      </c>
      <c r="AK317" s="193" t="str">
        <f aca="false">IF(TRIM($B317&amp;$C317)="","",MIN(N($N317),N($P317)))</f>
        <v/>
      </c>
      <c r="AL317" s="198" t="str">
        <f aca="false">IF(ISNUMBER($D317),YEAR($D317),"")</f>
        <v/>
      </c>
      <c r="AM317" s="198" t="str">
        <f aca="false">IF(OR(TRIM($B317&amp;$C317)="",NOT(ISNUMBER($D317)),NOT(ISNUMBER($E317))),"",IF($E317&lt;$D317,"",IF(IF($AD317="半年付",2,IF($AD317="季度付",4,IF($AD317="月付",12,IF($AD317="半月付",24,1))))=1,1,MAX(1,ROUND(($E317-$D317+1)/365*IF($AD317="半年付",2,IF($AD317="季度付",4,IF($AD317="月付",12,IF($AD317="半月付",24,1)))),0)))))</f>
        <v/>
      </c>
      <c r="AN317" s="198" t="str">
        <f aca="true">IF($AM317="","",MIN($AM317,MAX(0,INT((TODAY()-付款宽限天数-$D317)/(($E317-$D317+1)/$AM317))+1)))</f>
        <v/>
      </c>
    </row>
    <row r="318" customFormat="false" ht="24" hidden="false" customHeight="false" outlineLevel="0" collapsed="false">
      <c r="F318" s="188" t="str">
        <f aca="true">IF(TRIM($B318&amp;$C318)="","",IF(OR(ISNUMBER(SEARCH("未",$A318)),ISNUMBER(SEARCH("送出",$A318)),AND(TRIM($A318)="",NOT(ISNUMBER($D318)),N($G318)=0)),"【合同未回】","")&amp;IF(NOT(ISNUMBER($E318)),IF(OR(ISNUMBER(SEARCH("未",$A318)),ISNUMBER(SEARCH("送出",$A318)),AND(TRIM($A318)="",NOT(ISNUMBER($D318)),N($G318)=0)),"","【未填合同期】"),IF($E318&lt;TODAY(),"【已到期】",IF($E318-TODAY()&lt;=提醒天数,"【即将到期，剩余"&amp;($E318-TODAY())&amp;"天】","【正常】")))&amp;IF(OR($AC318="安装免保",$AC318="技术免保",$AC318="质保期内"),"【"&amp;$AC318&amp;"】",""))</f>
        <v/>
      </c>
      <c r="J318" s="192" t="str">
        <f aca="false">IF(OR(N($G318)=0,N($H318)=0),"",ROUND(N($G318)*N($H318)*IF(N($I318)=0,1,N($I318)),2))</f>
        <v/>
      </c>
      <c r="L318" s="192" t="str">
        <f aca="false">IF(TRIM($B318&amp;$C318)="","",IF(AND(N($J318)=0,N($K318)=0),"",ROUND(N($J318)+N($K318),2)))</f>
        <v/>
      </c>
      <c r="R318" s="192"/>
      <c r="S318" s="193" t="str">
        <f aca="false">IF(TRIM($B318&amp;$C318)="","",IF(N($N318)=0,"",MAX(0,MIN(N($N318)-N($P318),N($V318)))))</f>
        <v/>
      </c>
      <c r="T318" s="193" t="str">
        <f aca="false">IF(TRIM($B318&amp;$C318)="","",IF(N($P318)&lt;=N($N318),"",N($P318)-N($N318)))</f>
        <v/>
      </c>
      <c r="U318" s="193" t="str">
        <f aca="false">IF(OR(TRIM($B318&amp;$C318)="",$V318=""),"",MAX(0,N($V318))-N($S318))</f>
        <v/>
      </c>
      <c r="V318" s="193" t="str">
        <f aca="false">IF(TRIM($B318&amp;$C318)="","",IF(AND(N($L318)=0,N($P318)+N($Q318)+N($R318)=0),"",ROUND(N($L318)-N($P318)-N($Q318)-N($R318),2)))</f>
        <v/>
      </c>
      <c r="W318" s="194" t="str">
        <f aca="false">IF(TRIM($B318&amp;$C318)="","",IF(N($L318)=0,IF((N($P318)+N($Q318)+N($R318))=0,"—未填单价","未填单价，已收 "&amp;TEXT((N($P318)+N($Q318)+N($R318)),"#,##0.00")),IF(N($V318)&gt;0.005,"欠 "&amp;TEXT(N($V318),"#,##0.00")&amp;IF(N($S318)&gt;0,"（开票未到账 "&amp;TEXT(N($S318),"#,##0.00")&amp;"）","")&amp;IF(N($U318)&gt;0,"（未开票 "&amp;TEXT(N($U318),"#,##0.00")&amp;"）",""),IF(N($V318)&lt;-0.005,"多收 "&amp;TEXT(-N($V318),"#,##0.00"),"✔ 已结清")))&amp;IF(N($T318)&gt;0,"｜到账未开票 "&amp;TEXT(N($T318),"#,##0.00")&amp;"，待补票","")&amp;IF(N($Q318)&gt;0,"｜收现 "&amp;TEXT(N($Q318),"#,##0.00"),"")&amp;IF(N($R318)&gt;0,"｜收款不开票 "&amp;TEXT(N($R318),"#,##0.00"),""))</f>
        <v/>
      </c>
      <c r="X318" s="195"/>
      <c r="AB318" s="192" t="str">
        <f aca="false">IF(OR(N($N318)=0,N($AA318)=0),"",ROUND(N($N318)/(1+N($AA318))*N($AA318),2))</f>
        <v/>
      </c>
      <c r="AC318" s="195"/>
      <c r="AD318" s="188"/>
      <c r="AE318" s="197" t="str">
        <f aca="false">IF($AM318="","",IF($AM318=1,IF($AN318&gt;=1,"一次性·已到收款期","一次性·未到期"),$AD318&amp;" 第"&amp;$AN318&amp;"/"&amp;$AM318&amp;"期"))</f>
        <v/>
      </c>
      <c r="AF318" s="193" t="str">
        <f aca="false">IF(OR($AM318="",N($L318)=0),"",ROUND(N($J318)*$AN318/$AM318,2)+N($K318))</f>
        <v/>
      </c>
      <c r="AG318" s="193" t="str">
        <f aca="false">IF($AF318="","",MAX(0,ROUND($AF318-(N($P318)+N($Q318)+N($R318)),2)))</f>
        <v/>
      </c>
      <c r="AH318" s="193" t="str">
        <f aca="false">IF(OR(TRIM($B318&amp;$C318)="",NOT(ISNUMBER($D318))),"",SUMIFS($V$3:$V$1001,$AJ$3:$AJ$1001,$AJ318,$D$3:$D$1001,"&lt;"&amp;$D318))</f>
        <v/>
      </c>
      <c r="AI318" s="193" t="str">
        <f aca="false">IF(TRIM($B318&amp;$C318)="","",SUMIFS($V$3:$V$1001,$AJ$3:$AJ$1001,$AJ318))</f>
        <v/>
      </c>
      <c r="AJ318" s="197" t="str">
        <f aca="false">IF(TRIM($B318&amp;$C318)="","",TRIM($B318)&amp;"｜"&amp;TRIM($C318))</f>
        <v/>
      </c>
      <c r="AK318" s="193" t="str">
        <f aca="false">IF(TRIM($B318&amp;$C318)="","",MIN(N($N318),N($P318)))</f>
        <v/>
      </c>
      <c r="AL318" s="198" t="str">
        <f aca="false">IF(ISNUMBER($D318),YEAR($D318),"")</f>
        <v/>
      </c>
      <c r="AM318" s="198" t="str">
        <f aca="false">IF(OR(TRIM($B318&amp;$C318)="",NOT(ISNUMBER($D318)),NOT(ISNUMBER($E318))),"",IF($E318&lt;$D318,"",IF(IF($AD318="半年付",2,IF($AD318="季度付",4,IF($AD318="月付",12,IF($AD318="半月付",24,1))))=1,1,MAX(1,ROUND(($E318-$D318+1)/365*IF($AD318="半年付",2,IF($AD318="季度付",4,IF($AD318="月付",12,IF($AD318="半月付",24,1)))),0)))))</f>
        <v/>
      </c>
      <c r="AN318" s="198" t="str">
        <f aca="true">IF($AM318="","",MIN($AM318,MAX(0,INT((TODAY()-付款宽限天数-$D318)/(($E318-$D318+1)/$AM318))+1)))</f>
        <v/>
      </c>
    </row>
    <row r="319" customFormat="false" ht="24" hidden="false" customHeight="false" outlineLevel="0" collapsed="false">
      <c r="F319" s="188" t="str">
        <f aca="true">IF(TRIM($B319&amp;$C319)="","",IF(OR(ISNUMBER(SEARCH("未",$A319)),ISNUMBER(SEARCH("送出",$A319)),AND(TRIM($A319)="",NOT(ISNUMBER($D319)),N($G319)=0)),"【合同未回】","")&amp;IF(NOT(ISNUMBER($E319)),IF(OR(ISNUMBER(SEARCH("未",$A319)),ISNUMBER(SEARCH("送出",$A319)),AND(TRIM($A319)="",NOT(ISNUMBER($D319)),N($G319)=0)),"","【未填合同期】"),IF($E319&lt;TODAY(),"【已到期】",IF($E319-TODAY()&lt;=提醒天数,"【即将到期，剩余"&amp;($E319-TODAY())&amp;"天】","【正常】")))&amp;IF(OR($AC319="安装免保",$AC319="技术免保",$AC319="质保期内"),"【"&amp;$AC319&amp;"】",""))</f>
        <v/>
      </c>
      <c r="J319" s="192" t="str">
        <f aca="false">IF(OR(N($G319)=0,N($H319)=0),"",ROUND(N($G319)*N($H319)*IF(N($I319)=0,1,N($I319)),2))</f>
        <v/>
      </c>
      <c r="L319" s="192" t="str">
        <f aca="false">IF(TRIM($B319&amp;$C319)="","",IF(AND(N($J319)=0,N($K319)=0),"",ROUND(N($J319)+N($K319),2)))</f>
        <v/>
      </c>
      <c r="R319" s="192"/>
      <c r="S319" s="193" t="str">
        <f aca="false">IF(TRIM($B319&amp;$C319)="","",IF(N($N319)=0,"",MAX(0,MIN(N($N319)-N($P319),N($V319)))))</f>
        <v/>
      </c>
      <c r="T319" s="193" t="str">
        <f aca="false">IF(TRIM($B319&amp;$C319)="","",IF(N($P319)&lt;=N($N319),"",N($P319)-N($N319)))</f>
        <v/>
      </c>
      <c r="U319" s="193" t="str">
        <f aca="false">IF(OR(TRIM($B319&amp;$C319)="",$V319=""),"",MAX(0,N($V319))-N($S319))</f>
        <v/>
      </c>
      <c r="V319" s="193" t="str">
        <f aca="false">IF(TRIM($B319&amp;$C319)="","",IF(AND(N($L319)=0,N($P319)+N($Q319)+N($R319)=0),"",ROUND(N($L319)-N($P319)-N($Q319)-N($R319),2)))</f>
        <v/>
      </c>
      <c r="W319" s="194" t="str">
        <f aca="false">IF(TRIM($B319&amp;$C319)="","",IF(N($L319)=0,IF((N($P319)+N($Q319)+N($R319))=0,"—未填单价","未填单价，已收 "&amp;TEXT((N($P319)+N($Q319)+N($R319)),"#,##0.00")),IF(N($V319)&gt;0.005,"欠 "&amp;TEXT(N($V319),"#,##0.00")&amp;IF(N($S319)&gt;0,"（开票未到账 "&amp;TEXT(N($S319),"#,##0.00")&amp;"）","")&amp;IF(N($U319)&gt;0,"（未开票 "&amp;TEXT(N($U319),"#,##0.00")&amp;"）",""),IF(N($V319)&lt;-0.005,"多收 "&amp;TEXT(-N($V319),"#,##0.00"),"✔ 已结清")))&amp;IF(N($T319)&gt;0,"｜到账未开票 "&amp;TEXT(N($T319),"#,##0.00")&amp;"，待补票","")&amp;IF(N($Q319)&gt;0,"｜收现 "&amp;TEXT(N($Q319),"#,##0.00"),"")&amp;IF(N($R319)&gt;0,"｜收款不开票 "&amp;TEXT(N($R319),"#,##0.00"),""))</f>
        <v/>
      </c>
      <c r="X319" s="195"/>
      <c r="AB319" s="192" t="str">
        <f aca="false">IF(OR(N($N319)=0,N($AA319)=0),"",ROUND(N($N319)/(1+N($AA319))*N($AA319),2))</f>
        <v/>
      </c>
      <c r="AC319" s="195"/>
      <c r="AD319" s="188"/>
      <c r="AE319" s="197" t="str">
        <f aca="false">IF($AM319="","",IF($AM319=1,IF($AN319&gt;=1,"一次性·已到收款期","一次性·未到期"),$AD319&amp;" 第"&amp;$AN319&amp;"/"&amp;$AM319&amp;"期"))</f>
        <v/>
      </c>
      <c r="AF319" s="193" t="str">
        <f aca="false">IF(OR($AM319="",N($L319)=0),"",ROUND(N($J319)*$AN319/$AM319,2)+N($K319))</f>
        <v/>
      </c>
      <c r="AG319" s="193" t="str">
        <f aca="false">IF($AF319="","",MAX(0,ROUND($AF319-(N($P319)+N($Q319)+N($R319)),2)))</f>
        <v/>
      </c>
      <c r="AH319" s="193" t="str">
        <f aca="false">IF(OR(TRIM($B319&amp;$C319)="",NOT(ISNUMBER($D319))),"",SUMIFS($V$3:$V$1001,$AJ$3:$AJ$1001,$AJ319,$D$3:$D$1001,"&lt;"&amp;$D319))</f>
        <v/>
      </c>
      <c r="AI319" s="193" t="str">
        <f aca="false">IF(TRIM($B319&amp;$C319)="","",SUMIFS($V$3:$V$1001,$AJ$3:$AJ$1001,$AJ319))</f>
        <v/>
      </c>
      <c r="AJ319" s="197" t="str">
        <f aca="false">IF(TRIM($B319&amp;$C319)="","",TRIM($B319)&amp;"｜"&amp;TRIM($C319))</f>
        <v/>
      </c>
      <c r="AK319" s="193" t="str">
        <f aca="false">IF(TRIM($B319&amp;$C319)="","",MIN(N($N319),N($P319)))</f>
        <v/>
      </c>
      <c r="AL319" s="198" t="str">
        <f aca="false">IF(ISNUMBER($D319),YEAR($D319),"")</f>
        <v/>
      </c>
      <c r="AM319" s="198" t="str">
        <f aca="false">IF(OR(TRIM($B319&amp;$C319)="",NOT(ISNUMBER($D319)),NOT(ISNUMBER($E319))),"",IF($E319&lt;$D319,"",IF(IF($AD319="半年付",2,IF($AD319="季度付",4,IF($AD319="月付",12,IF($AD319="半月付",24,1))))=1,1,MAX(1,ROUND(($E319-$D319+1)/365*IF($AD319="半年付",2,IF($AD319="季度付",4,IF($AD319="月付",12,IF($AD319="半月付",24,1)))),0)))))</f>
        <v/>
      </c>
      <c r="AN319" s="198" t="str">
        <f aca="true">IF($AM319="","",MIN($AM319,MAX(0,INT((TODAY()-付款宽限天数-$D319)/(($E319-$D319+1)/$AM319))+1)))</f>
        <v/>
      </c>
    </row>
    <row r="320" customFormat="false" ht="24" hidden="false" customHeight="false" outlineLevel="0" collapsed="false">
      <c r="F320" s="188" t="str">
        <f aca="true">IF(TRIM($B320&amp;$C320)="","",IF(OR(ISNUMBER(SEARCH("未",$A320)),ISNUMBER(SEARCH("送出",$A320)),AND(TRIM($A320)="",NOT(ISNUMBER($D320)),N($G320)=0)),"【合同未回】","")&amp;IF(NOT(ISNUMBER($E320)),IF(OR(ISNUMBER(SEARCH("未",$A320)),ISNUMBER(SEARCH("送出",$A320)),AND(TRIM($A320)="",NOT(ISNUMBER($D320)),N($G320)=0)),"","【未填合同期】"),IF($E320&lt;TODAY(),"【已到期】",IF($E320-TODAY()&lt;=提醒天数,"【即将到期，剩余"&amp;($E320-TODAY())&amp;"天】","【正常】")))&amp;IF(OR($AC320="安装免保",$AC320="技术免保",$AC320="质保期内"),"【"&amp;$AC320&amp;"】",""))</f>
        <v/>
      </c>
      <c r="J320" s="192" t="str">
        <f aca="false">IF(OR(N($G320)=0,N($H320)=0),"",ROUND(N($G320)*N($H320)*IF(N($I320)=0,1,N($I320)),2))</f>
        <v/>
      </c>
      <c r="L320" s="192" t="str">
        <f aca="false">IF(TRIM($B320&amp;$C320)="","",IF(AND(N($J320)=0,N($K320)=0),"",ROUND(N($J320)+N($K320),2)))</f>
        <v/>
      </c>
      <c r="R320" s="192"/>
      <c r="S320" s="193" t="str">
        <f aca="false">IF(TRIM($B320&amp;$C320)="","",IF(N($N320)=0,"",MAX(0,MIN(N($N320)-N($P320),N($V320)))))</f>
        <v/>
      </c>
      <c r="T320" s="193" t="str">
        <f aca="false">IF(TRIM($B320&amp;$C320)="","",IF(N($P320)&lt;=N($N320),"",N($P320)-N($N320)))</f>
        <v/>
      </c>
      <c r="U320" s="193" t="str">
        <f aca="false">IF(OR(TRIM($B320&amp;$C320)="",$V320=""),"",MAX(0,N($V320))-N($S320))</f>
        <v/>
      </c>
      <c r="V320" s="193" t="str">
        <f aca="false">IF(TRIM($B320&amp;$C320)="","",IF(AND(N($L320)=0,N($P320)+N($Q320)+N($R320)=0),"",ROUND(N($L320)-N($P320)-N($Q320)-N($R320),2)))</f>
        <v/>
      </c>
      <c r="W320" s="194" t="str">
        <f aca="false">IF(TRIM($B320&amp;$C320)="","",IF(N($L320)=0,IF((N($P320)+N($Q320)+N($R320))=0,"—未填单价","未填单价，已收 "&amp;TEXT((N($P320)+N($Q320)+N($R320)),"#,##0.00")),IF(N($V320)&gt;0.005,"欠 "&amp;TEXT(N($V320),"#,##0.00")&amp;IF(N($S320)&gt;0,"（开票未到账 "&amp;TEXT(N($S320),"#,##0.00")&amp;"）","")&amp;IF(N($U320)&gt;0,"（未开票 "&amp;TEXT(N($U320),"#,##0.00")&amp;"）",""),IF(N($V320)&lt;-0.005,"多收 "&amp;TEXT(-N($V320),"#,##0.00"),"✔ 已结清")))&amp;IF(N($T320)&gt;0,"｜到账未开票 "&amp;TEXT(N($T320),"#,##0.00")&amp;"，待补票","")&amp;IF(N($Q320)&gt;0,"｜收现 "&amp;TEXT(N($Q320),"#,##0.00"),"")&amp;IF(N($R320)&gt;0,"｜收款不开票 "&amp;TEXT(N($R320),"#,##0.00"),""))</f>
        <v/>
      </c>
      <c r="X320" s="195"/>
      <c r="AB320" s="192" t="str">
        <f aca="false">IF(OR(N($N320)=0,N($AA320)=0),"",ROUND(N($N320)/(1+N($AA320))*N($AA320),2))</f>
        <v/>
      </c>
      <c r="AC320" s="195"/>
      <c r="AD320" s="188"/>
      <c r="AE320" s="197" t="str">
        <f aca="false">IF($AM320="","",IF($AM320=1,IF($AN320&gt;=1,"一次性·已到收款期","一次性·未到期"),$AD320&amp;" 第"&amp;$AN320&amp;"/"&amp;$AM320&amp;"期"))</f>
        <v/>
      </c>
      <c r="AF320" s="193" t="str">
        <f aca="false">IF(OR($AM320="",N($L320)=0),"",ROUND(N($J320)*$AN320/$AM320,2)+N($K320))</f>
        <v/>
      </c>
      <c r="AG320" s="193" t="str">
        <f aca="false">IF($AF320="","",MAX(0,ROUND($AF320-(N($P320)+N($Q320)+N($R320)),2)))</f>
        <v/>
      </c>
      <c r="AH320" s="193" t="str">
        <f aca="false">IF(OR(TRIM($B320&amp;$C320)="",NOT(ISNUMBER($D320))),"",SUMIFS($V$3:$V$1001,$AJ$3:$AJ$1001,$AJ320,$D$3:$D$1001,"&lt;"&amp;$D320))</f>
        <v/>
      </c>
      <c r="AI320" s="193" t="str">
        <f aca="false">IF(TRIM($B320&amp;$C320)="","",SUMIFS($V$3:$V$1001,$AJ$3:$AJ$1001,$AJ320))</f>
        <v/>
      </c>
      <c r="AJ320" s="197" t="str">
        <f aca="false">IF(TRIM($B320&amp;$C320)="","",TRIM($B320)&amp;"｜"&amp;TRIM($C320))</f>
        <v/>
      </c>
      <c r="AK320" s="193" t="str">
        <f aca="false">IF(TRIM($B320&amp;$C320)="","",MIN(N($N320),N($P320)))</f>
        <v/>
      </c>
      <c r="AL320" s="198" t="str">
        <f aca="false">IF(ISNUMBER($D320),YEAR($D320),"")</f>
        <v/>
      </c>
      <c r="AM320" s="198" t="str">
        <f aca="false">IF(OR(TRIM($B320&amp;$C320)="",NOT(ISNUMBER($D320)),NOT(ISNUMBER($E320))),"",IF($E320&lt;$D320,"",IF(IF($AD320="半年付",2,IF($AD320="季度付",4,IF($AD320="月付",12,IF($AD320="半月付",24,1))))=1,1,MAX(1,ROUND(($E320-$D320+1)/365*IF($AD320="半年付",2,IF($AD320="季度付",4,IF($AD320="月付",12,IF($AD320="半月付",24,1)))),0)))))</f>
        <v/>
      </c>
      <c r="AN320" s="198" t="str">
        <f aca="true">IF($AM320="","",MIN($AM320,MAX(0,INT((TODAY()-付款宽限天数-$D320)/(($E320-$D320+1)/$AM320))+1)))</f>
        <v/>
      </c>
    </row>
    <row r="321" customFormat="false" ht="24" hidden="false" customHeight="false" outlineLevel="0" collapsed="false">
      <c r="F321" s="188" t="str">
        <f aca="true">IF(TRIM($B321&amp;$C321)="","",IF(OR(ISNUMBER(SEARCH("未",$A321)),ISNUMBER(SEARCH("送出",$A321)),AND(TRIM($A321)="",NOT(ISNUMBER($D321)),N($G321)=0)),"【合同未回】","")&amp;IF(NOT(ISNUMBER($E321)),IF(OR(ISNUMBER(SEARCH("未",$A321)),ISNUMBER(SEARCH("送出",$A321)),AND(TRIM($A321)="",NOT(ISNUMBER($D321)),N($G321)=0)),"","【未填合同期】"),IF($E321&lt;TODAY(),"【已到期】",IF($E321-TODAY()&lt;=提醒天数,"【即将到期，剩余"&amp;($E321-TODAY())&amp;"天】","【正常】")))&amp;IF(OR($AC321="安装免保",$AC321="技术免保",$AC321="质保期内"),"【"&amp;$AC321&amp;"】",""))</f>
        <v/>
      </c>
      <c r="J321" s="192" t="str">
        <f aca="false">IF(OR(N($G321)=0,N($H321)=0),"",ROUND(N($G321)*N($H321)*IF(N($I321)=0,1,N($I321)),2))</f>
        <v/>
      </c>
      <c r="L321" s="192" t="str">
        <f aca="false">IF(TRIM($B321&amp;$C321)="","",IF(AND(N($J321)=0,N($K321)=0),"",ROUND(N($J321)+N($K321),2)))</f>
        <v/>
      </c>
      <c r="R321" s="192"/>
      <c r="S321" s="193" t="str">
        <f aca="false">IF(TRIM($B321&amp;$C321)="","",IF(N($N321)=0,"",MAX(0,MIN(N($N321)-N($P321),N($V321)))))</f>
        <v/>
      </c>
      <c r="T321" s="193" t="str">
        <f aca="false">IF(TRIM($B321&amp;$C321)="","",IF(N($P321)&lt;=N($N321),"",N($P321)-N($N321)))</f>
        <v/>
      </c>
      <c r="U321" s="193" t="str">
        <f aca="false">IF(OR(TRIM($B321&amp;$C321)="",$V321=""),"",MAX(0,N($V321))-N($S321))</f>
        <v/>
      </c>
      <c r="V321" s="193" t="str">
        <f aca="false">IF(TRIM($B321&amp;$C321)="","",IF(AND(N($L321)=0,N($P321)+N($Q321)+N($R321)=0),"",ROUND(N($L321)-N($P321)-N($Q321)-N($R321),2)))</f>
        <v/>
      </c>
      <c r="W321" s="194" t="str">
        <f aca="false">IF(TRIM($B321&amp;$C321)="","",IF(N($L321)=0,IF((N($P321)+N($Q321)+N($R321))=0,"—未填单价","未填单价，已收 "&amp;TEXT((N($P321)+N($Q321)+N($R321)),"#,##0.00")),IF(N($V321)&gt;0.005,"欠 "&amp;TEXT(N($V321),"#,##0.00")&amp;IF(N($S321)&gt;0,"（开票未到账 "&amp;TEXT(N($S321),"#,##0.00")&amp;"）","")&amp;IF(N($U321)&gt;0,"（未开票 "&amp;TEXT(N($U321),"#,##0.00")&amp;"）",""),IF(N($V321)&lt;-0.005,"多收 "&amp;TEXT(-N($V321),"#,##0.00"),"✔ 已结清")))&amp;IF(N($T321)&gt;0,"｜到账未开票 "&amp;TEXT(N($T321),"#,##0.00")&amp;"，待补票","")&amp;IF(N($Q321)&gt;0,"｜收现 "&amp;TEXT(N($Q321),"#,##0.00"),"")&amp;IF(N($R321)&gt;0,"｜收款不开票 "&amp;TEXT(N($R321),"#,##0.00"),""))</f>
        <v/>
      </c>
      <c r="X321" s="195"/>
      <c r="AB321" s="192" t="str">
        <f aca="false">IF(OR(N($N321)=0,N($AA321)=0),"",ROUND(N($N321)/(1+N($AA321))*N($AA321),2))</f>
        <v/>
      </c>
      <c r="AC321" s="195"/>
      <c r="AD321" s="188"/>
      <c r="AE321" s="197" t="str">
        <f aca="false">IF($AM321="","",IF($AM321=1,IF($AN321&gt;=1,"一次性·已到收款期","一次性·未到期"),$AD321&amp;" 第"&amp;$AN321&amp;"/"&amp;$AM321&amp;"期"))</f>
        <v/>
      </c>
      <c r="AF321" s="193" t="str">
        <f aca="false">IF(OR($AM321="",N($L321)=0),"",ROUND(N($J321)*$AN321/$AM321,2)+N($K321))</f>
        <v/>
      </c>
      <c r="AG321" s="193" t="str">
        <f aca="false">IF($AF321="","",MAX(0,ROUND($AF321-(N($P321)+N($Q321)+N($R321)),2)))</f>
        <v/>
      </c>
      <c r="AH321" s="193" t="str">
        <f aca="false">IF(OR(TRIM($B321&amp;$C321)="",NOT(ISNUMBER($D321))),"",SUMIFS($V$3:$V$1001,$AJ$3:$AJ$1001,$AJ321,$D$3:$D$1001,"&lt;"&amp;$D321))</f>
        <v/>
      </c>
      <c r="AI321" s="193" t="str">
        <f aca="false">IF(TRIM($B321&amp;$C321)="","",SUMIFS($V$3:$V$1001,$AJ$3:$AJ$1001,$AJ321))</f>
        <v/>
      </c>
      <c r="AJ321" s="197" t="str">
        <f aca="false">IF(TRIM($B321&amp;$C321)="","",TRIM($B321)&amp;"｜"&amp;TRIM($C321))</f>
        <v/>
      </c>
      <c r="AK321" s="193" t="str">
        <f aca="false">IF(TRIM($B321&amp;$C321)="","",MIN(N($N321),N($P321)))</f>
        <v/>
      </c>
      <c r="AL321" s="198" t="str">
        <f aca="false">IF(ISNUMBER($D321),YEAR($D321),"")</f>
        <v/>
      </c>
      <c r="AM321" s="198" t="str">
        <f aca="false">IF(OR(TRIM($B321&amp;$C321)="",NOT(ISNUMBER($D321)),NOT(ISNUMBER($E321))),"",IF($E321&lt;$D321,"",IF(IF($AD321="半年付",2,IF($AD321="季度付",4,IF($AD321="月付",12,IF($AD321="半月付",24,1))))=1,1,MAX(1,ROUND(($E321-$D321+1)/365*IF($AD321="半年付",2,IF($AD321="季度付",4,IF($AD321="月付",12,IF($AD321="半月付",24,1)))),0)))))</f>
        <v/>
      </c>
      <c r="AN321" s="198" t="str">
        <f aca="true">IF($AM321="","",MIN($AM321,MAX(0,INT((TODAY()-付款宽限天数-$D321)/(($E321-$D321+1)/$AM321))+1)))</f>
        <v/>
      </c>
    </row>
    <row r="322" customFormat="false" ht="24" hidden="false" customHeight="false" outlineLevel="0" collapsed="false">
      <c r="F322" s="188" t="str">
        <f aca="true">IF(TRIM($B322&amp;$C322)="","",IF(OR(ISNUMBER(SEARCH("未",$A322)),ISNUMBER(SEARCH("送出",$A322)),AND(TRIM($A322)="",NOT(ISNUMBER($D322)),N($G322)=0)),"【合同未回】","")&amp;IF(NOT(ISNUMBER($E322)),IF(OR(ISNUMBER(SEARCH("未",$A322)),ISNUMBER(SEARCH("送出",$A322)),AND(TRIM($A322)="",NOT(ISNUMBER($D322)),N($G322)=0)),"","【未填合同期】"),IF($E322&lt;TODAY(),"【已到期】",IF($E322-TODAY()&lt;=提醒天数,"【即将到期，剩余"&amp;($E322-TODAY())&amp;"天】","【正常】")))&amp;IF(OR($AC322="安装免保",$AC322="技术免保",$AC322="质保期内"),"【"&amp;$AC322&amp;"】",""))</f>
        <v/>
      </c>
      <c r="J322" s="192" t="str">
        <f aca="false">IF(OR(N($G322)=0,N($H322)=0),"",ROUND(N($G322)*N($H322)*IF(N($I322)=0,1,N($I322)),2))</f>
        <v/>
      </c>
      <c r="L322" s="192" t="str">
        <f aca="false">IF(TRIM($B322&amp;$C322)="","",IF(AND(N($J322)=0,N($K322)=0),"",ROUND(N($J322)+N($K322),2)))</f>
        <v/>
      </c>
      <c r="R322" s="192"/>
      <c r="S322" s="193" t="str">
        <f aca="false">IF(TRIM($B322&amp;$C322)="","",IF(N($N322)=0,"",MAX(0,MIN(N($N322)-N($P322),N($V322)))))</f>
        <v/>
      </c>
      <c r="T322" s="193" t="str">
        <f aca="false">IF(TRIM($B322&amp;$C322)="","",IF(N($P322)&lt;=N($N322),"",N($P322)-N($N322)))</f>
        <v/>
      </c>
      <c r="U322" s="193" t="str">
        <f aca="false">IF(OR(TRIM($B322&amp;$C322)="",$V322=""),"",MAX(0,N($V322))-N($S322))</f>
        <v/>
      </c>
      <c r="V322" s="193" t="str">
        <f aca="false">IF(TRIM($B322&amp;$C322)="","",IF(AND(N($L322)=0,N($P322)+N($Q322)+N($R322)=0),"",ROUND(N($L322)-N($P322)-N($Q322)-N($R322),2)))</f>
        <v/>
      </c>
      <c r="W322" s="194" t="str">
        <f aca="false">IF(TRIM($B322&amp;$C322)="","",IF(N($L322)=0,IF((N($P322)+N($Q322)+N($R322))=0,"—未填单价","未填单价，已收 "&amp;TEXT((N($P322)+N($Q322)+N($R322)),"#,##0.00")),IF(N($V322)&gt;0.005,"欠 "&amp;TEXT(N($V322),"#,##0.00")&amp;IF(N($S322)&gt;0,"（开票未到账 "&amp;TEXT(N($S322),"#,##0.00")&amp;"）","")&amp;IF(N($U322)&gt;0,"（未开票 "&amp;TEXT(N($U322),"#,##0.00")&amp;"）",""),IF(N($V322)&lt;-0.005,"多收 "&amp;TEXT(-N($V322),"#,##0.00"),"✔ 已结清")))&amp;IF(N($T322)&gt;0,"｜到账未开票 "&amp;TEXT(N($T322),"#,##0.00")&amp;"，待补票","")&amp;IF(N($Q322)&gt;0,"｜收现 "&amp;TEXT(N($Q322),"#,##0.00"),"")&amp;IF(N($R322)&gt;0,"｜收款不开票 "&amp;TEXT(N($R322),"#,##0.00"),""))</f>
        <v/>
      </c>
      <c r="X322" s="195"/>
      <c r="AB322" s="192" t="str">
        <f aca="false">IF(OR(N($N322)=0,N($AA322)=0),"",ROUND(N($N322)/(1+N($AA322))*N($AA322),2))</f>
        <v/>
      </c>
      <c r="AC322" s="195"/>
      <c r="AD322" s="188"/>
      <c r="AE322" s="197" t="str">
        <f aca="false">IF($AM322="","",IF($AM322=1,IF($AN322&gt;=1,"一次性·已到收款期","一次性·未到期"),$AD322&amp;" 第"&amp;$AN322&amp;"/"&amp;$AM322&amp;"期"))</f>
        <v/>
      </c>
      <c r="AF322" s="193" t="str">
        <f aca="false">IF(OR($AM322="",N($L322)=0),"",ROUND(N($J322)*$AN322/$AM322,2)+N($K322))</f>
        <v/>
      </c>
      <c r="AG322" s="193" t="str">
        <f aca="false">IF($AF322="","",MAX(0,ROUND($AF322-(N($P322)+N($Q322)+N($R322)),2)))</f>
        <v/>
      </c>
      <c r="AH322" s="193" t="str">
        <f aca="false">IF(OR(TRIM($B322&amp;$C322)="",NOT(ISNUMBER($D322))),"",SUMIFS($V$3:$V$1001,$AJ$3:$AJ$1001,$AJ322,$D$3:$D$1001,"&lt;"&amp;$D322))</f>
        <v/>
      </c>
      <c r="AI322" s="193" t="str">
        <f aca="false">IF(TRIM($B322&amp;$C322)="","",SUMIFS($V$3:$V$1001,$AJ$3:$AJ$1001,$AJ322))</f>
        <v/>
      </c>
      <c r="AJ322" s="197" t="str">
        <f aca="false">IF(TRIM($B322&amp;$C322)="","",TRIM($B322)&amp;"｜"&amp;TRIM($C322))</f>
        <v/>
      </c>
      <c r="AK322" s="193" t="str">
        <f aca="false">IF(TRIM($B322&amp;$C322)="","",MIN(N($N322),N($P322)))</f>
        <v/>
      </c>
      <c r="AL322" s="198" t="str">
        <f aca="false">IF(ISNUMBER($D322),YEAR($D322),"")</f>
        <v/>
      </c>
      <c r="AM322" s="198" t="str">
        <f aca="false">IF(OR(TRIM($B322&amp;$C322)="",NOT(ISNUMBER($D322)),NOT(ISNUMBER($E322))),"",IF($E322&lt;$D322,"",IF(IF($AD322="半年付",2,IF($AD322="季度付",4,IF($AD322="月付",12,IF($AD322="半月付",24,1))))=1,1,MAX(1,ROUND(($E322-$D322+1)/365*IF($AD322="半年付",2,IF($AD322="季度付",4,IF($AD322="月付",12,IF($AD322="半月付",24,1)))),0)))))</f>
        <v/>
      </c>
      <c r="AN322" s="198" t="str">
        <f aca="true">IF($AM322="","",MIN($AM322,MAX(0,INT((TODAY()-付款宽限天数-$D322)/(($E322-$D322+1)/$AM322))+1)))</f>
        <v/>
      </c>
    </row>
    <row r="323" customFormat="false" ht="24" hidden="false" customHeight="false" outlineLevel="0" collapsed="false">
      <c r="F323" s="188" t="str">
        <f aca="true">IF(TRIM($B323&amp;$C323)="","",IF(OR(ISNUMBER(SEARCH("未",$A323)),ISNUMBER(SEARCH("送出",$A323)),AND(TRIM($A323)="",NOT(ISNUMBER($D323)),N($G323)=0)),"【合同未回】","")&amp;IF(NOT(ISNUMBER($E323)),IF(OR(ISNUMBER(SEARCH("未",$A323)),ISNUMBER(SEARCH("送出",$A323)),AND(TRIM($A323)="",NOT(ISNUMBER($D323)),N($G323)=0)),"","【未填合同期】"),IF($E323&lt;TODAY(),"【已到期】",IF($E323-TODAY()&lt;=提醒天数,"【即将到期，剩余"&amp;($E323-TODAY())&amp;"天】","【正常】")))&amp;IF(OR($AC323="安装免保",$AC323="技术免保",$AC323="质保期内"),"【"&amp;$AC323&amp;"】",""))</f>
        <v/>
      </c>
      <c r="J323" s="192" t="str">
        <f aca="false">IF(OR(N($G323)=0,N($H323)=0),"",ROUND(N($G323)*N($H323)*IF(N($I323)=0,1,N($I323)),2))</f>
        <v/>
      </c>
      <c r="L323" s="192" t="str">
        <f aca="false">IF(TRIM($B323&amp;$C323)="","",IF(AND(N($J323)=0,N($K323)=0),"",ROUND(N($J323)+N($K323),2)))</f>
        <v/>
      </c>
      <c r="R323" s="192"/>
      <c r="S323" s="193" t="str">
        <f aca="false">IF(TRIM($B323&amp;$C323)="","",IF(N($N323)=0,"",MAX(0,MIN(N($N323)-N($P323),N($V323)))))</f>
        <v/>
      </c>
      <c r="T323" s="193" t="str">
        <f aca="false">IF(TRIM($B323&amp;$C323)="","",IF(N($P323)&lt;=N($N323),"",N($P323)-N($N323)))</f>
        <v/>
      </c>
      <c r="U323" s="193" t="str">
        <f aca="false">IF(OR(TRIM($B323&amp;$C323)="",$V323=""),"",MAX(0,N($V323))-N($S323))</f>
        <v/>
      </c>
      <c r="V323" s="193" t="str">
        <f aca="false">IF(TRIM($B323&amp;$C323)="","",IF(AND(N($L323)=0,N($P323)+N($Q323)+N($R323)=0),"",ROUND(N($L323)-N($P323)-N($Q323)-N($R323),2)))</f>
        <v/>
      </c>
      <c r="W323" s="194" t="str">
        <f aca="false">IF(TRIM($B323&amp;$C323)="","",IF(N($L323)=0,IF((N($P323)+N($Q323)+N($R323))=0,"—未填单价","未填单价，已收 "&amp;TEXT((N($P323)+N($Q323)+N($R323)),"#,##0.00")),IF(N($V323)&gt;0.005,"欠 "&amp;TEXT(N($V323),"#,##0.00")&amp;IF(N($S323)&gt;0,"（开票未到账 "&amp;TEXT(N($S323),"#,##0.00")&amp;"）","")&amp;IF(N($U323)&gt;0,"（未开票 "&amp;TEXT(N($U323),"#,##0.00")&amp;"）",""),IF(N($V323)&lt;-0.005,"多收 "&amp;TEXT(-N($V323),"#,##0.00"),"✔ 已结清")))&amp;IF(N($T323)&gt;0,"｜到账未开票 "&amp;TEXT(N($T323),"#,##0.00")&amp;"，待补票","")&amp;IF(N($Q323)&gt;0,"｜收现 "&amp;TEXT(N($Q323),"#,##0.00"),"")&amp;IF(N($R323)&gt;0,"｜收款不开票 "&amp;TEXT(N($R323),"#,##0.00"),""))</f>
        <v/>
      </c>
      <c r="X323" s="195"/>
      <c r="AB323" s="192" t="str">
        <f aca="false">IF(OR(N($N323)=0,N($AA323)=0),"",ROUND(N($N323)/(1+N($AA323))*N($AA323),2))</f>
        <v/>
      </c>
      <c r="AC323" s="195"/>
      <c r="AD323" s="188"/>
      <c r="AE323" s="197" t="str">
        <f aca="false">IF($AM323="","",IF($AM323=1,IF($AN323&gt;=1,"一次性·已到收款期","一次性·未到期"),$AD323&amp;" 第"&amp;$AN323&amp;"/"&amp;$AM323&amp;"期"))</f>
        <v/>
      </c>
      <c r="AF323" s="193" t="str">
        <f aca="false">IF(OR($AM323="",N($L323)=0),"",ROUND(N($J323)*$AN323/$AM323,2)+N($K323))</f>
        <v/>
      </c>
      <c r="AG323" s="193" t="str">
        <f aca="false">IF($AF323="","",MAX(0,ROUND($AF323-(N($P323)+N($Q323)+N($R323)),2)))</f>
        <v/>
      </c>
      <c r="AH323" s="193" t="str">
        <f aca="false">IF(OR(TRIM($B323&amp;$C323)="",NOT(ISNUMBER($D323))),"",SUMIFS($V$3:$V$1001,$AJ$3:$AJ$1001,$AJ323,$D$3:$D$1001,"&lt;"&amp;$D323))</f>
        <v/>
      </c>
      <c r="AI323" s="193" t="str">
        <f aca="false">IF(TRIM($B323&amp;$C323)="","",SUMIFS($V$3:$V$1001,$AJ$3:$AJ$1001,$AJ323))</f>
        <v/>
      </c>
      <c r="AJ323" s="197" t="str">
        <f aca="false">IF(TRIM($B323&amp;$C323)="","",TRIM($B323)&amp;"｜"&amp;TRIM($C323))</f>
        <v/>
      </c>
      <c r="AK323" s="193" t="str">
        <f aca="false">IF(TRIM($B323&amp;$C323)="","",MIN(N($N323),N($P323)))</f>
        <v/>
      </c>
      <c r="AL323" s="198" t="str">
        <f aca="false">IF(ISNUMBER($D323),YEAR($D323),"")</f>
        <v/>
      </c>
      <c r="AM323" s="198" t="str">
        <f aca="false">IF(OR(TRIM($B323&amp;$C323)="",NOT(ISNUMBER($D323)),NOT(ISNUMBER($E323))),"",IF($E323&lt;$D323,"",IF(IF($AD323="半年付",2,IF($AD323="季度付",4,IF($AD323="月付",12,IF($AD323="半月付",24,1))))=1,1,MAX(1,ROUND(($E323-$D323+1)/365*IF($AD323="半年付",2,IF($AD323="季度付",4,IF($AD323="月付",12,IF($AD323="半月付",24,1)))),0)))))</f>
        <v/>
      </c>
      <c r="AN323" s="198" t="str">
        <f aca="true">IF($AM323="","",MIN($AM323,MAX(0,INT((TODAY()-付款宽限天数-$D323)/(($E323-$D323+1)/$AM323))+1)))</f>
        <v/>
      </c>
    </row>
    <row r="324" customFormat="false" ht="24" hidden="false" customHeight="false" outlineLevel="0" collapsed="false">
      <c r="F324" s="188" t="str">
        <f aca="true">IF(TRIM($B324&amp;$C324)="","",IF(OR(ISNUMBER(SEARCH("未",$A324)),ISNUMBER(SEARCH("送出",$A324)),AND(TRIM($A324)="",NOT(ISNUMBER($D324)),N($G324)=0)),"【合同未回】","")&amp;IF(NOT(ISNUMBER($E324)),IF(OR(ISNUMBER(SEARCH("未",$A324)),ISNUMBER(SEARCH("送出",$A324)),AND(TRIM($A324)="",NOT(ISNUMBER($D324)),N($G324)=0)),"","【未填合同期】"),IF($E324&lt;TODAY(),"【已到期】",IF($E324-TODAY()&lt;=提醒天数,"【即将到期，剩余"&amp;($E324-TODAY())&amp;"天】","【正常】")))&amp;IF(OR($AC324="安装免保",$AC324="技术免保",$AC324="质保期内"),"【"&amp;$AC324&amp;"】",""))</f>
        <v/>
      </c>
      <c r="J324" s="192" t="str">
        <f aca="false">IF(OR(N($G324)=0,N($H324)=0),"",ROUND(N($G324)*N($H324)*IF(N($I324)=0,1,N($I324)),2))</f>
        <v/>
      </c>
      <c r="L324" s="192" t="str">
        <f aca="false">IF(TRIM($B324&amp;$C324)="","",IF(AND(N($J324)=0,N($K324)=0),"",ROUND(N($J324)+N($K324),2)))</f>
        <v/>
      </c>
      <c r="R324" s="192"/>
      <c r="S324" s="193" t="str">
        <f aca="false">IF(TRIM($B324&amp;$C324)="","",IF(N($N324)=0,"",MAX(0,MIN(N($N324)-N($P324),N($V324)))))</f>
        <v/>
      </c>
      <c r="T324" s="193" t="str">
        <f aca="false">IF(TRIM($B324&amp;$C324)="","",IF(N($P324)&lt;=N($N324),"",N($P324)-N($N324)))</f>
        <v/>
      </c>
      <c r="U324" s="193" t="str">
        <f aca="false">IF(OR(TRIM($B324&amp;$C324)="",$V324=""),"",MAX(0,N($V324))-N($S324))</f>
        <v/>
      </c>
      <c r="V324" s="193" t="str">
        <f aca="false">IF(TRIM($B324&amp;$C324)="","",IF(AND(N($L324)=0,N($P324)+N($Q324)+N($R324)=0),"",ROUND(N($L324)-N($P324)-N($Q324)-N($R324),2)))</f>
        <v/>
      </c>
      <c r="W324" s="194" t="str">
        <f aca="false">IF(TRIM($B324&amp;$C324)="","",IF(N($L324)=0,IF((N($P324)+N($Q324)+N($R324))=0,"—未填单价","未填单价，已收 "&amp;TEXT((N($P324)+N($Q324)+N($R324)),"#,##0.00")),IF(N($V324)&gt;0.005,"欠 "&amp;TEXT(N($V324),"#,##0.00")&amp;IF(N($S324)&gt;0,"（开票未到账 "&amp;TEXT(N($S324),"#,##0.00")&amp;"）","")&amp;IF(N($U324)&gt;0,"（未开票 "&amp;TEXT(N($U324),"#,##0.00")&amp;"）",""),IF(N($V324)&lt;-0.005,"多收 "&amp;TEXT(-N($V324),"#,##0.00"),"✔ 已结清")))&amp;IF(N($T324)&gt;0,"｜到账未开票 "&amp;TEXT(N($T324),"#,##0.00")&amp;"，待补票","")&amp;IF(N($Q324)&gt;0,"｜收现 "&amp;TEXT(N($Q324),"#,##0.00"),"")&amp;IF(N($R324)&gt;0,"｜收款不开票 "&amp;TEXT(N($R324),"#,##0.00"),""))</f>
        <v/>
      </c>
      <c r="X324" s="195"/>
      <c r="AB324" s="192" t="str">
        <f aca="false">IF(OR(N($N324)=0,N($AA324)=0),"",ROUND(N($N324)/(1+N($AA324))*N($AA324),2))</f>
        <v/>
      </c>
      <c r="AC324" s="195"/>
      <c r="AD324" s="188"/>
      <c r="AE324" s="197" t="str">
        <f aca="false">IF($AM324="","",IF($AM324=1,IF($AN324&gt;=1,"一次性·已到收款期","一次性·未到期"),$AD324&amp;" 第"&amp;$AN324&amp;"/"&amp;$AM324&amp;"期"))</f>
        <v/>
      </c>
      <c r="AF324" s="193" t="str">
        <f aca="false">IF(OR($AM324="",N($L324)=0),"",ROUND(N($J324)*$AN324/$AM324,2)+N($K324))</f>
        <v/>
      </c>
      <c r="AG324" s="193" t="str">
        <f aca="false">IF($AF324="","",MAX(0,ROUND($AF324-(N($P324)+N($Q324)+N($R324)),2)))</f>
        <v/>
      </c>
      <c r="AH324" s="193" t="str">
        <f aca="false">IF(OR(TRIM($B324&amp;$C324)="",NOT(ISNUMBER($D324))),"",SUMIFS($V$3:$V$1001,$AJ$3:$AJ$1001,$AJ324,$D$3:$D$1001,"&lt;"&amp;$D324))</f>
        <v/>
      </c>
      <c r="AI324" s="193" t="str">
        <f aca="false">IF(TRIM($B324&amp;$C324)="","",SUMIFS($V$3:$V$1001,$AJ$3:$AJ$1001,$AJ324))</f>
        <v/>
      </c>
      <c r="AJ324" s="197" t="str">
        <f aca="false">IF(TRIM($B324&amp;$C324)="","",TRIM($B324)&amp;"｜"&amp;TRIM($C324))</f>
        <v/>
      </c>
      <c r="AK324" s="193" t="str">
        <f aca="false">IF(TRIM($B324&amp;$C324)="","",MIN(N($N324),N($P324)))</f>
        <v/>
      </c>
      <c r="AL324" s="198" t="str">
        <f aca="false">IF(ISNUMBER($D324),YEAR($D324),"")</f>
        <v/>
      </c>
      <c r="AM324" s="198" t="str">
        <f aca="false">IF(OR(TRIM($B324&amp;$C324)="",NOT(ISNUMBER($D324)),NOT(ISNUMBER($E324))),"",IF($E324&lt;$D324,"",IF(IF($AD324="半年付",2,IF($AD324="季度付",4,IF($AD324="月付",12,IF($AD324="半月付",24,1))))=1,1,MAX(1,ROUND(($E324-$D324+1)/365*IF($AD324="半年付",2,IF($AD324="季度付",4,IF($AD324="月付",12,IF($AD324="半月付",24,1)))),0)))))</f>
        <v/>
      </c>
      <c r="AN324" s="198" t="str">
        <f aca="true">IF($AM324="","",MIN($AM324,MAX(0,INT((TODAY()-付款宽限天数-$D324)/(($E324-$D324+1)/$AM324))+1)))</f>
        <v/>
      </c>
    </row>
    <row r="325" customFormat="false" ht="24" hidden="false" customHeight="false" outlineLevel="0" collapsed="false">
      <c r="F325" s="188" t="str">
        <f aca="true">IF(TRIM($B325&amp;$C325)="","",IF(OR(ISNUMBER(SEARCH("未",$A325)),ISNUMBER(SEARCH("送出",$A325)),AND(TRIM($A325)="",NOT(ISNUMBER($D325)),N($G325)=0)),"【合同未回】","")&amp;IF(NOT(ISNUMBER($E325)),IF(OR(ISNUMBER(SEARCH("未",$A325)),ISNUMBER(SEARCH("送出",$A325)),AND(TRIM($A325)="",NOT(ISNUMBER($D325)),N($G325)=0)),"","【未填合同期】"),IF($E325&lt;TODAY(),"【已到期】",IF($E325-TODAY()&lt;=提醒天数,"【即将到期，剩余"&amp;($E325-TODAY())&amp;"天】","【正常】")))&amp;IF(OR($AC325="安装免保",$AC325="技术免保",$AC325="质保期内"),"【"&amp;$AC325&amp;"】",""))</f>
        <v/>
      </c>
      <c r="J325" s="192" t="str">
        <f aca="false">IF(OR(N($G325)=0,N($H325)=0),"",ROUND(N($G325)*N($H325)*IF(N($I325)=0,1,N($I325)),2))</f>
        <v/>
      </c>
      <c r="L325" s="192" t="str">
        <f aca="false">IF(TRIM($B325&amp;$C325)="","",IF(AND(N($J325)=0,N($K325)=0),"",ROUND(N($J325)+N($K325),2)))</f>
        <v/>
      </c>
      <c r="R325" s="192"/>
      <c r="S325" s="193" t="str">
        <f aca="false">IF(TRIM($B325&amp;$C325)="","",IF(N($N325)=0,"",MAX(0,MIN(N($N325)-N($P325),N($V325)))))</f>
        <v/>
      </c>
      <c r="T325" s="193" t="str">
        <f aca="false">IF(TRIM($B325&amp;$C325)="","",IF(N($P325)&lt;=N($N325),"",N($P325)-N($N325)))</f>
        <v/>
      </c>
      <c r="U325" s="193" t="str">
        <f aca="false">IF(OR(TRIM($B325&amp;$C325)="",$V325=""),"",MAX(0,N($V325))-N($S325))</f>
        <v/>
      </c>
      <c r="V325" s="193" t="str">
        <f aca="false">IF(TRIM($B325&amp;$C325)="","",IF(AND(N($L325)=0,N($P325)+N($Q325)+N($R325)=0),"",ROUND(N($L325)-N($P325)-N($Q325)-N($R325),2)))</f>
        <v/>
      </c>
      <c r="W325" s="194" t="str">
        <f aca="false">IF(TRIM($B325&amp;$C325)="","",IF(N($L325)=0,IF((N($P325)+N($Q325)+N($R325))=0,"—未填单价","未填单价，已收 "&amp;TEXT((N($P325)+N($Q325)+N($R325)),"#,##0.00")),IF(N($V325)&gt;0.005,"欠 "&amp;TEXT(N($V325),"#,##0.00")&amp;IF(N($S325)&gt;0,"（开票未到账 "&amp;TEXT(N($S325),"#,##0.00")&amp;"）","")&amp;IF(N($U325)&gt;0,"（未开票 "&amp;TEXT(N($U325),"#,##0.00")&amp;"）",""),IF(N($V325)&lt;-0.005,"多收 "&amp;TEXT(-N($V325),"#,##0.00"),"✔ 已结清")))&amp;IF(N($T325)&gt;0,"｜到账未开票 "&amp;TEXT(N($T325),"#,##0.00")&amp;"，待补票","")&amp;IF(N($Q325)&gt;0,"｜收现 "&amp;TEXT(N($Q325),"#,##0.00"),"")&amp;IF(N($R325)&gt;0,"｜收款不开票 "&amp;TEXT(N($R325),"#,##0.00"),""))</f>
        <v/>
      </c>
      <c r="X325" s="195"/>
      <c r="AB325" s="192" t="str">
        <f aca="false">IF(OR(N($N325)=0,N($AA325)=0),"",ROUND(N($N325)/(1+N($AA325))*N($AA325),2))</f>
        <v/>
      </c>
      <c r="AC325" s="195"/>
      <c r="AD325" s="188"/>
      <c r="AE325" s="197" t="str">
        <f aca="false">IF($AM325="","",IF($AM325=1,IF($AN325&gt;=1,"一次性·已到收款期","一次性·未到期"),$AD325&amp;" 第"&amp;$AN325&amp;"/"&amp;$AM325&amp;"期"))</f>
        <v/>
      </c>
      <c r="AF325" s="193" t="str">
        <f aca="false">IF(OR($AM325="",N($L325)=0),"",ROUND(N($J325)*$AN325/$AM325,2)+N($K325))</f>
        <v/>
      </c>
      <c r="AG325" s="193" t="str">
        <f aca="false">IF($AF325="","",MAX(0,ROUND($AF325-(N($P325)+N($Q325)+N($R325)),2)))</f>
        <v/>
      </c>
      <c r="AH325" s="193" t="str">
        <f aca="false">IF(OR(TRIM($B325&amp;$C325)="",NOT(ISNUMBER($D325))),"",SUMIFS($V$3:$V$1001,$AJ$3:$AJ$1001,$AJ325,$D$3:$D$1001,"&lt;"&amp;$D325))</f>
        <v/>
      </c>
      <c r="AI325" s="193" t="str">
        <f aca="false">IF(TRIM($B325&amp;$C325)="","",SUMIFS($V$3:$V$1001,$AJ$3:$AJ$1001,$AJ325))</f>
        <v/>
      </c>
      <c r="AJ325" s="197" t="str">
        <f aca="false">IF(TRIM($B325&amp;$C325)="","",TRIM($B325)&amp;"｜"&amp;TRIM($C325))</f>
        <v/>
      </c>
      <c r="AK325" s="193" t="str">
        <f aca="false">IF(TRIM($B325&amp;$C325)="","",MIN(N($N325),N($P325)))</f>
        <v/>
      </c>
      <c r="AL325" s="198" t="str">
        <f aca="false">IF(ISNUMBER($D325),YEAR($D325),"")</f>
        <v/>
      </c>
      <c r="AM325" s="198" t="str">
        <f aca="false">IF(OR(TRIM($B325&amp;$C325)="",NOT(ISNUMBER($D325)),NOT(ISNUMBER($E325))),"",IF($E325&lt;$D325,"",IF(IF($AD325="半年付",2,IF($AD325="季度付",4,IF($AD325="月付",12,IF($AD325="半月付",24,1))))=1,1,MAX(1,ROUND(($E325-$D325+1)/365*IF($AD325="半年付",2,IF($AD325="季度付",4,IF($AD325="月付",12,IF($AD325="半月付",24,1)))),0)))))</f>
        <v/>
      </c>
      <c r="AN325" s="198" t="str">
        <f aca="true">IF($AM325="","",MIN($AM325,MAX(0,INT((TODAY()-付款宽限天数-$D325)/(($E325-$D325+1)/$AM325))+1)))</f>
        <v/>
      </c>
    </row>
    <row r="326" customFormat="false" ht="24" hidden="false" customHeight="false" outlineLevel="0" collapsed="false">
      <c r="F326" s="188" t="str">
        <f aca="true">IF(TRIM($B326&amp;$C326)="","",IF(OR(ISNUMBER(SEARCH("未",$A326)),ISNUMBER(SEARCH("送出",$A326)),AND(TRIM($A326)="",NOT(ISNUMBER($D326)),N($G326)=0)),"【合同未回】","")&amp;IF(NOT(ISNUMBER($E326)),IF(OR(ISNUMBER(SEARCH("未",$A326)),ISNUMBER(SEARCH("送出",$A326)),AND(TRIM($A326)="",NOT(ISNUMBER($D326)),N($G326)=0)),"","【未填合同期】"),IF($E326&lt;TODAY(),"【已到期】",IF($E326-TODAY()&lt;=提醒天数,"【即将到期，剩余"&amp;($E326-TODAY())&amp;"天】","【正常】")))&amp;IF(OR($AC326="安装免保",$AC326="技术免保",$AC326="质保期内"),"【"&amp;$AC326&amp;"】",""))</f>
        <v/>
      </c>
      <c r="J326" s="192" t="str">
        <f aca="false">IF(OR(N($G326)=0,N($H326)=0),"",ROUND(N($G326)*N($H326)*IF(N($I326)=0,1,N($I326)),2))</f>
        <v/>
      </c>
      <c r="L326" s="192" t="str">
        <f aca="false">IF(TRIM($B326&amp;$C326)="","",IF(AND(N($J326)=0,N($K326)=0),"",ROUND(N($J326)+N($K326),2)))</f>
        <v/>
      </c>
      <c r="R326" s="192"/>
      <c r="S326" s="193" t="str">
        <f aca="false">IF(TRIM($B326&amp;$C326)="","",IF(N($N326)=0,"",MAX(0,MIN(N($N326)-N($P326),N($V326)))))</f>
        <v/>
      </c>
      <c r="T326" s="193" t="str">
        <f aca="false">IF(TRIM($B326&amp;$C326)="","",IF(N($P326)&lt;=N($N326),"",N($P326)-N($N326)))</f>
        <v/>
      </c>
      <c r="U326" s="193" t="str">
        <f aca="false">IF(OR(TRIM($B326&amp;$C326)="",$V326=""),"",MAX(0,N($V326))-N($S326))</f>
        <v/>
      </c>
      <c r="V326" s="193" t="str">
        <f aca="false">IF(TRIM($B326&amp;$C326)="","",IF(AND(N($L326)=0,N($P326)+N($Q326)+N($R326)=0),"",ROUND(N($L326)-N($P326)-N($Q326)-N($R326),2)))</f>
        <v/>
      </c>
      <c r="W326" s="194" t="str">
        <f aca="false">IF(TRIM($B326&amp;$C326)="","",IF(N($L326)=0,IF((N($P326)+N($Q326)+N($R326))=0,"—未填单价","未填单价，已收 "&amp;TEXT((N($P326)+N($Q326)+N($R326)),"#,##0.00")),IF(N($V326)&gt;0.005,"欠 "&amp;TEXT(N($V326),"#,##0.00")&amp;IF(N($S326)&gt;0,"（开票未到账 "&amp;TEXT(N($S326),"#,##0.00")&amp;"）","")&amp;IF(N($U326)&gt;0,"（未开票 "&amp;TEXT(N($U326),"#,##0.00")&amp;"）",""),IF(N($V326)&lt;-0.005,"多收 "&amp;TEXT(-N($V326),"#,##0.00"),"✔ 已结清")))&amp;IF(N($T326)&gt;0,"｜到账未开票 "&amp;TEXT(N($T326),"#,##0.00")&amp;"，待补票","")&amp;IF(N($Q326)&gt;0,"｜收现 "&amp;TEXT(N($Q326),"#,##0.00"),"")&amp;IF(N($R326)&gt;0,"｜收款不开票 "&amp;TEXT(N($R326),"#,##0.00"),""))</f>
        <v/>
      </c>
      <c r="X326" s="195"/>
      <c r="AB326" s="192" t="str">
        <f aca="false">IF(OR(N($N326)=0,N($AA326)=0),"",ROUND(N($N326)/(1+N($AA326))*N($AA326),2))</f>
        <v/>
      </c>
      <c r="AC326" s="195"/>
      <c r="AD326" s="188"/>
      <c r="AE326" s="197" t="str">
        <f aca="false">IF($AM326="","",IF($AM326=1,IF($AN326&gt;=1,"一次性·已到收款期","一次性·未到期"),$AD326&amp;" 第"&amp;$AN326&amp;"/"&amp;$AM326&amp;"期"))</f>
        <v/>
      </c>
      <c r="AF326" s="193" t="str">
        <f aca="false">IF(OR($AM326="",N($L326)=0),"",ROUND(N($J326)*$AN326/$AM326,2)+N($K326))</f>
        <v/>
      </c>
      <c r="AG326" s="193" t="str">
        <f aca="false">IF($AF326="","",MAX(0,ROUND($AF326-(N($P326)+N($Q326)+N($R326)),2)))</f>
        <v/>
      </c>
      <c r="AH326" s="193" t="str">
        <f aca="false">IF(OR(TRIM($B326&amp;$C326)="",NOT(ISNUMBER($D326))),"",SUMIFS($V$3:$V$1001,$AJ$3:$AJ$1001,$AJ326,$D$3:$D$1001,"&lt;"&amp;$D326))</f>
        <v/>
      </c>
      <c r="AI326" s="193" t="str">
        <f aca="false">IF(TRIM($B326&amp;$C326)="","",SUMIFS($V$3:$V$1001,$AJ$3:$AJ$1001,$AJ326))</f>
        <v/>
      </c>
      <c r="AJ326" s="197" t="str">
        <f aca="false">IF(TRIM($B326&amp;$C326)="","",TRIM($B326)&amp;"｜"&amp;TRIM($C326))</f>
        <v/>
      </c>
      <c r="AK326" s="193" t="str">
        <f aca="false">IF(TRIM($B326&amp;$C326)="","",MIN(N($N326),N($P326)))</f>
        <v/>
      </c>
      <c r="AL326" s="198" t="str">
        <f aca="false">IF(ISNUMBER($D326),YEAR($D326),"")</f>
        <v/>
      </c>
      <c r="AM326" s="198" t="str">
        <f aca="false">IF(OR(TRIM($B326&amp;$C326)="",NOT(ISNUMBER($D326)),NOT(ISNUMBER($E326))),"",IF($E326&lt;$D326,"",IF(IF($AD326="半年付",2,IF($AD326="季度付",4,IF($AD326="月付",12,IF($AD326="半月付",24,1))))=1,1,MAX(1,ROUND(($E326-$D326+1)/365*IF($AD326="半年付",2,IF($AD326="季度付",4,IF($AD326="月付",12,IF($AD326="半月付",24,1)))),0)))))</f>
        <v/>
      </c>
      <c r="AN326" s="198" t="str">
        <f aca="true">IF($AM326="","",MIN($AM326,MAX(0,INT((TODAY()-付款宽限天数-$D326)/(($E326-$D326+1)/$AM326))+1)))</f>
        <v/>
      </c>
    </row>
    <row r="327" customFormat="false" ht="24" hidden="false" customHeight="false" outlineLevel="0" collapsed="false">
      <c r="F327" s="188" t="str">
        <f aca="true">IF(TRIM($B327&amp;$C327)="","",IF(OR(ISNUMBER(SEARCH("未",$A327)),ISNUMBER(SEARCH("送出",$A327)),AND(TRIM($A327)="",NOT(ISNUMBER($D327)),N($G327)=0)),"【合同未回】","")&amp;IF(NOT(ISNUMBER($E327)),IF(OR(ISNUMBER(SEARCH("未",$A327)),ISNUMBER(SEARCH("送出",$A327)),AND(TRIM($A327)="",NOT(ISNUMBER($D327)),N($G327)=0)),"","【未填合同期】"),IF($E327&lt;TODAY(),"【已到期】",IF($E327-TODAY()&lt;=提醒天数,"【即将到期，剩余"&amp;($E327-TODAY())&amp;"天】","【正常】")))&amp;IF(OR($AC327="安装免保",$AC327="技术免保",$AC327="质保期内"),"【"&amp;$AC327&amp;"】",""))</f>
        <v/>
      </c>
      <c r="J327" s="192" t="str">
        <f aca="false">IF(OR(N($G327)=0,N($H327)=0),"",ROUND(N($G327)*N($H327)*IF(N($I327)=0,1,N($I327)),2))</f>
        <v/>
      </c>
      <c r="L327" s="192" t="str">
        <f aca="false">IF(TRIM($B327&amp;$C327)="","",IF(AND(N($J327)=0,N($K327)=0),"",ROUND(N($J327)+N($K327),2)))</f>
        <v/>
      </c>
      <c r="R327" s="192"/>
      <c r="S327" s="193" t="str">
        <f aca="false">IF(TRIM($B327&amp;$C327)="","",IF(N($N327)=0,"",MAX(0,MIN(N($N327)-N($P327),N($V327)))))</f>
        <v/>
      </c>
      <c r="T327" s="193" t="str">
        <f aca="false">IF(TRIM($B327&amp;$C327)="","",IF(N($P327)&lt;=N($N327),"",N($P327)-N($N327)))</f>
        <v/>
      </c>
      <c r="U327" s="193" t="str">
        <f aca="false">IF(OR(TRIM($B327&amp;$C327)="",$V327=""),"",MAX(0,N($V327))-N($S327))</f>
        <v/>
      </c>
      <c r="V327" s="193" t="str">
        <f aca="false">IF(TRIM($B327&amp;$C327)="","",IF(AND(N($L327)=0,N($P327)+N($Q327)+N($R327)=0),"",ROUND(N($L327)-N($P327)-N($Q327)-N($R327),2)))</f>
        <v/>
      </c>
      <c r="W327" s="194" t="str">
        <f aca="false">IF(TRIM($B327&amp;$C327)="","",IF(N($L327)=0,IF((N($P327)+N($Q327)+N($R327))=0,"—未填单价","未填单价，已收 "&amp;TEXT((N($P327)+N($Q327)+N($R327)),"#,##0.00")),IF(N($V327)&gt;0.005,"欠 "&amp;TEXT(N($V327),"#,##0.00")&amp;IF(N($S327)&gt;0,"（开票未到账 "&amp;TEXT(N($S327),"#,##0.00")&amp;"）","")&amp;IF(N($U327)&gt;0,"（未开票 "&amp;TEXT(N($U327),"#,##0.00")&amp;"）",""),IF(N($V327)&lt;-0.005,"多收 "&amp;TEXT(-N($V327),"#,##0.00"),"✔ 已结清")))&amp;IF(N($T327)&gt;0,"｜到账未开票 "&amp;TEXT(N($T327),"#,##0.00")&amp;"，待补票","")&amp;IF(N($Q327)&gt;0,"｜收现 "&amp;TEXT(N($Q327),"#,##0.00"),"")&amp;IF(N($R327)&gt;0,"｜收款不开票 "&amp;TEXT(N($R327),"#,##0.00"),""))</f>
        <v/>
      </c>
      <c r="X327" s="195"/>
      <c r="AB327" s="192" t="str">
        <f aca="false">IF(OR(N($N327)=0,N($AA327)=0),"",ROUND(N($N327)/(1+N($AA327))*N($AA327),2))</f>
        <v/>
      </c>
      <c r="AC327" s="195"/>
      <c r="AD327" s="188"/>
      <c r="AE327" s="197" t="str">
        <f aca="false">IF($AM327="","",IF($AM327=1,IF($AN327&gt;=1,"一次性·已到收款期","一次性·未到期"),$AD327&amp;" 第"&amp;$AN327&amp;"/"&amp;$AM327&amp;"期"))</f>
        <v/>
      </c>
      <c r="AF327" s="193" t="str">
        <f aca="false">IF(OR($AM327="",N($L327)=0),"",ROUND(N($J327)*$AN327/$AM327,2)+N($K327))</f>
        <v/>
      </c>
      <c r="AG327" s="193" t="str">
        <f aca="false">IF($AF327="","",MAX(0,ROUND($AF327-(N($P327)+N($Q327)+N($R327)),2)))</f>
        <v/>
      </c>
      <c r="AH327" s="193" t="str">
        <f aca="false">IF(OR(TRIM($B327&amp;$C327)="",NOT(ISNUMBER($D327))),"",SUMIFS($V$3:$V$1001,$AJ$3:$AJ$1001,$AJ327,$D$3:$D$1001,"&lt;"&amp;$D327))</f>
        <v/>
      </c>
      <c r="AI327" s="193" t="str">
        <f aca="false">IF(TRIM($B327&amp;$C327)="","",SUMIFS($V$3:$V$1001,$AJ$3:$AJ$1001,$AJ327))</f>
        <v/>
      </c>
      <c r="AJ327" s="197" t="str">
        <f aca="false">IF(TRIM($B327&amp;$C327)="","",TRIM($B327)&amp;"｜"&amp;TRIM($C327))</f>
        <v/>
      </c>
      <c r="AK327" s="193" t="str">
        <f aca="false">IF(TRIM($B327&amp;$C327)="","",MIN(N($N327),N($P327)))</f>
        <v/>
      </c>
      <c r="AL327" s="198" t="str">
        <f aca="false">IF(ISNUMBER($D327),YEAR($D327),"")</f>
        <v/>
      </c>
      <c r="AM327" s="198" t="str">
        <f aca="false">IF(OR(TRIM($B327&amp;$C327)="",NOT(ISNUMBER($D327)),NOT(ISNUMBER($E327))),"",IF($E327&lt;$D327,"",IF(IF($AD327="半年付",2,IF($AD327="季度付",4,IF($AD327="月付",12,IF($AD327="半月付",24,1))))=1,1,MAX(1,ROUND(($E327-$D327+1)/365*IF($AD327="半年付",2,IF($AD327="季度付",4,IF($AD327="月付",12,IF($AD327="半月付",24,1)))),0)))))</f>
        <v/>
      </c>
      <c r="AN327" s="198" t="str">
        <f aca="true">IF($AM327="","",MIN($AM327,MAX(0,INT((TODAY()-付款宽限天数-$D327)/(($E327-$D327+1)/$AM327))+1)))</f>
        <v/>
      </c>
    </row>
    <row r="328" customFormat="false" ht="24" hidden="false" customHeight="false" outlineLevel="0" collapsed="false">
      <c r="F328" s="188" t="str">
        <f aca="true">IF(TRIM($B328&amp;$C328)="","",IF(OR(ISNUMBER(SEARCH("未",$A328)),ISNUMBER(SEARCH("送出",$A328)),AND(TRIM($A328)="",NOT(ISNUMBER($D328)),N($G328)=0)),"【合同未回】","")&amp;IF(NOT(ISNUMBER($E328)),IF(OR(ISNUMBER(SEARCH("未",$A328)),ISNUMBER(SEARCH("送出",$A328)),AND(TRIM($A328)="",NOT(ISNUMBER($D328)),N($G328)=0)),"","【未填合同期】"),IF($E328&lt;TODAY(),"【已到期】",IF($E328-TODAY()&lt;=提醒天数,"【即将到期，剩余"&amp;($E328-TODAY())&amp;"天】","【正常】")))&amp;IF(OR($AC328="安装免保",$AC328="技术免保",$AC328="质保期内"),"【"&amp;$AC328&amp;"】",""))</f>
        <v/>
      </c>
      <c r="J328" s="192" t="str">
        <f aca="false">IF(OR(N($G328)=0,N($H328)=0),"",ROUND(N($G328)*N($H328)*IF(N($I328)=0,1,N($I328)),2))</f>
        <v/>
      </c>
      <c r="L328" s="192" t="str">
        <f aca="false">IF(TRIM($B328&amp;$C328)="","",IF(AND(N($J328)=0,N($K328)=0),"",ROUND(N($J328)+N($K328),2)))</f>
        <v/>
      </c>
      <c r="R328" s="192"/>
      <c r="S328" s="193" t="str">
        <f aca="false">IF(TRIM($B328&amp;$C328)="","",IF(N($N328)=0,"",MAX(0,MIN(N($N328)-N($P328),N($V328)))))</f>
        <v/>
      </c>
      <c r="T328" s="193" t="str">
        <f aca="false">IF(TRIM($B328&amp;$C328)="","",IF(N($P328)&lt;=N($N328),"",N($P328)-N($N328)))</f>
        <v/>
      </c>
      <c r="U328" s="193" t="str">
        <f aca="false">IF(OR(TRIM($B328&amp;$C328)="",$V328=""),"",MAX(0,N($V328))-N($S328))</f>
        <v/>
      </c>
      <c r="V328" s="193" t="str">
        <f aca="false">IF(TRIM($B328&amp;$C328)="","",IF(AND(N($L328)=0,N($P328)+N($Q328)+N($R328)=0),"",ROUND(N($L328)-N($P328)-N($Q328)-N($R328),2)))</f>
        <v/>
      </c>
      <c r="W328" s="194" t="str">
        <f aca="false">IF(TRIM($B328&amp;$C328)="","",IF(N($L328)=0,IF((N($P328)+N($Q328)+N($R328))=0,"—未填单价","未填单价，已收 "&amp;TEXT((N($P328)+N($Q328)+N($R328)),"#,##0.00")),IF(N($V328)&gt;0.005,"欠 "&amp;TEXT(N($V328),"#,##0.00")&amp;IF(N($S328)&gt;0,"（开票未到账 "&amp;TEXT(N($S328),"#,##0.00")&amp;"）","")&amp;IF(N($U328)&gt;0,"（未开票 "&amp;TEXT(N($U328),"#,##0.00")&amp;"）",""),IF(N($V328)&lt;-0.005,"多收 "&amp;TEXT(-N($V328),"#,##0.00"),"✔ 已结清")))&amp;IF(N($T328)&gt;0,"｜到账未开票 "&amp;TEXT(N($T328),"#,##0.00")&amp;"，待补票","")&amp;IF(N($Q328)&gt;0,"｜收现 "&amp;TEXT(N($Q328),"#,##0.00"),"")&amp;IF(N($R328)&gt;0,"｜收款不开票 "&amp;TEXT(N($R328),"#,##0.00"),""))</f>
        <v/>
      </c>
      <c r="X328" s="195"/>
      <c r="AB328" s="192" t="str">
        <f aca="false">IF(OR(N($N328)=0,N($AA328)=0),"",ROUND(N($N328)/(1+N($AA328))*N($AA328),2))</f>
        <v/>
      </c>
      <c r="AC328" s="195"/>
      <c r="AD328" s="188"/>
      <c r="AE328" s="197" t="str">
        <f aca="false">IF($AM328="","",IF($AM328=1,IF($AN328&gt;=1,"一次性·已到收款期","一次性·未到期"),$AD328&amp;" 第"&amp;$AN328&amp;"/"&amp;$AM328&amp;"期"))</f>
        <v/>
      </c>
      <c r="AF328" s="193" t="str">
        <f aca="false">IF(OR($AM328="",N($L328)=0),"",ROUND(N($J328)*$AN328/$AM328,2)+N($K328))</f>
        <v/>
      </c>
      <c r="AG328" s="193" t="str">
        <f aca="false">IF($AF328="","",MAX(0,ROUND($AF328-(N($P328)+N($Q328)+N($R328)),2)))</f>
        <v/>
      </c>
      <c r="AH328" s="193" t="str">
        <f aca="false">IF(OR(TRIM($B328&amp;$C328)="",NOT(ISNUMBER($D328))),"",SUMIFS($V$3:$V$1001,$AJ$3:$AJ$1001,$AJ328,$D$3:$D$1001,"&lt;"&amp;$D328))</f>
        <v/>
      </c>
      <c r="AI328" s="193" t="str">
        <f aca="false">IF(TRIM($B328&amp;$C328)="","",SUMIFS($V$3:$V$1001,$AJ$3:$AJ$1001,$AJ328))</f>
        <v/>
      </c>
      <c r="AJ328" s="197" t="str">
        <f aca="false">IF(TRIM($B328&amp;$C328)="","",TRIM($B328)&amp;"｜"&amp;TRIM($C328))</f>
        <v/>
      </c>
      <c r="AK328" s="193" t="str">
        <f aca="false">IF(TRIM($B328&amp;$C328)="","",MIN(N($N328),N($P328)))</f>
        <v/>
      </c>
      <c r="AL328" s="198" t="str">
        <f aca="false">IF(ISNUMBER($D328),YEAR($D328),"")</f>
        <v/>
      </c>
      <c r="AM328" s="198" t="str">
        <f aca="false">IF(OR(TRIM($B328&amp;$C328)="",NOT(ISNUMBER($D328)),NOT(ISNUMBER($E328))),"",IF($E328&lt;$D328,"",IF(IF($AD328="半年付",2,IF($AD328="季度付",4,IF($AD328="月付",12,IF($AD328="半月付",24,1))))=1,1,MAX(1,ROUND(($E328-$D328+1)/365*IF($AD328="半年付",2,IF($AD328="季度付",4,IF($AD328="月付",12,IF($AD328="半月付",24,1)))),0)))))</f>
        <v/>
      </c>
      <c r="AN328" s="198" t="str">
        <f aca="true">IF($AM328="","",MIN($AM328,MAX(0,INT((TODAY()-付款宽限天数-$D328)/(($E328-$D328+1)/$AM328))+1)))</f>
        <v/>
      </c>
    </row>
    <row r="329" customFormat="false" ht="24" hidden="false" customHeight="false" outlineLevel="0" collapsed="false">
      <c r="F329" s="188" t="str">
        <f aca="true">IF(TRIM($B329&amp;$C329)="","",IF(OR(ISNUMBER(SEARCH("未",$A329)),ISNUMBER(SEARCH("送出",$A329)),AND(TRIM($A329)="",NOT(ISNUMBER($D329)),N($G329)=0)),"【合同未回】","")&amp;IF(NOT(ISNUMBER($E329)),IF(OR(ISNUMBER(SEARCH("未",$A329)),ISNUMBER(SEARCH("送出",$A329)),AND(TRIM($A329)="",NOT(ISNUMBER($D329)),N($G329)=0)),"","【未填合同期】"),IF($E329&lt;TODAY(),"【已到期】",IF($E329-TODAY()&lt;=提醒天数,"【即将到期，剩余"&amp;($E329-TODAY())&amp;"天】","【正常】")))&amp;IF(OR($AC329="安装免保",$AC329="技术免保",$AC329="质保期内"),"【"&amp;$AC329&amp;"】",""))</f>
        <v/>
      </c>
      <c r="J329" s="192" t="str">
        <f aca="false">IF(OR(N($G329)=0,N($H329)=0),"",ROUND(N($G329)*N($H329)*IF(N($I329)=0,1,N($I329)),2))</f>
        <v/>
      </c>
      <c r="L329" s="192" t="str">
        <f aca="false">IF(TRIM($B329&amp;$C329)="","",IF(AND(N($J329)=0,N($K329)=0),"",ROUND(N($J329)+N($K329),2)))</f>
        <v/>
      </c>
      <c r="R329" s="192"/>
      <c r="S329" s="193" t="str">
        <f aca="false">IF(TRIM($B329&amp;$C329)="","",IF(N($N329)=0,"",MAX(0,MIN(N($N329)-N($P329),N($V329)))))</f>
        <v/>
      </c>
      <c r="T329" s="193" t="str">
        <f aca="false">IF(TRIM($B329&amp;$C329)="","",IF(N($P329)&lt;=N($N329),"",N($P329)-N($N329)))</f>
        <v/>
      </c>
      <c r="U329" s="193" t="str">
        <f aca="false">IF(OR(TRIM($B329&amp;$C329)="",$V329=""),"",MAX(0,N($V329))-N($S329))</f>
        <v/>
      </c>
      <c r="V329" s="193" t="str">
        <f aca="false">IF(TRIM($B329&amp;$C329)="","",IF(AND(N($L329)=0,N($P329)+N($Q329)+N($R329)=0),"",ROUND(N($L329)-N($P329)-N($Q329)-N($R329),2)))</f>
        <v/>
      </c>
      <c r="W329" s="194" t="str">
        <f aca="false">IF(TRIM($B329&amp;$C329)="","",IF(N($L329)=0,IF((N($P329)+N($Q329)+N($R329))=0,"—未填单价","未填单价，已收 "&amp;TEXT((N($P329)+N($Q329)+N($R329)),"#,##0.00")),IF(N($V329)&gt;0.005,"欠 "&amp;TEXT(N($V329),"#,##0.00")&amp;IF(N($S329)&gt;0,"（开票未到账 "&amp;TEXT(N($S329),"#,##0.00")&amp;"）","")&amp;IF(N($U329)&gt;0,"（未开票 "&amp;TEXT(N($U329),"#,##0.00")&amp;"）",""),IF(N($V329)&lt;-0.005,"多收 "&amp;TEXT(-N($V329),"#,##0.00"),"✔ 已结清")))&amp;IF(N($T329)&gt;0,"｜到账未开票 "&amp;TEXT(N($T329),"#,##0.00")&amp;"，待补票","")&amp;IF(N($Q329)&gt;0,"｜收现 "&amp;TEXT(N($Q329),"#,##0.00"),"")&amp;IF(N($R329)&gt;0,"｜收款不开票 "&amp;TEXT(N($R329),"#,##0.00"),""))</f>
        <v/>
      </c>
      <c r="X329" s="195"/>
      <c r="AB329" s="192" t="str">
        <f aca="false">IF(OR(N($N329)=0,N($AA329)=0),"",ROUND(N($N329)/(1+N($AA329))*N($AA329),2))</f>
        <v/>
      </c>
      <c r="AC329" s="195"/>
      <c r="AD329" s="188"/>
      <c r="AE329" s="197" t="str">
        <f aca="false">IF($AM329="","",IF($AM329=1,IF($AN329&gt;=1,"一次性·已到收款期","一次性·未到期"),$AD329&amp;" 第"&amp;$AN329&amp;"/"&amp;$AM329&amp;"期"))</f>
        <v/>
      </c>
      <c r="AF329" s="193" t="str">
        <f aca="false">IF(OR($AM329="",N($L329)=0),"",ROUND(N($J329)*$AN329/$AM329,2)+N($K329))</f>
        <v/>
      </c>
      <c r="AG329" s="193" t="str">
        <f aca="false">IF($AF329="","",MAX(0,ROUND($AF329-(N($P329)+N($Q329)+N($R329)),2)))</f>
        <v/>
      </c>
      <c r="AH329" s="193" t="str">
        <f aca="false">IF(OR(TRIM($B329&amp;$C329)="",NOT(ISNUMBER($D329))),"",SUMIFS($V$3:$V$1001,$AJ$3:$AJ$1001,$AJ329,$D$3:$D$1001,"&lt;"&amp;$D329))</f>
        <v/>
      </c>
      <c r="AI329" s="193" t="str">
        <f aca="false">IF(TRIM($B329&amp;$C329)="","",SUMIFS($V$3:$V$1001,$AJ$3:$AJ$1001,$AJ329))</f>
        <v/>
      </c>
      <c r="AJ329" s="197" t="str">
        <f aca="false">IF(TRIM($B329&amp;$C329)="","",TRIM($B329)&amp;"｜"&amp;TRIM($C329))</f>
        <v/>
      </c>
      <c r="AK329" s="193" t="str">
        <f aca="false">IF(TRIM($B329&amp;$C329)="","",MIN(N($N329),N($P329)))</f>
        <v/>
      </c>
      <c r="AL329" s="198" t="str">
        <f aca="false">IF(ISNUMBER($D329),YEAR($D329),"")</f>
        <v/>
      </c>
      <c r="AM329" s="198" t="str">
        <f aca="false">IF(OR(TRIM($B329&amp;$C329)="",NOT(ISNUMBER($D329)),NOT(ISNUMBER($E329))),"",IF($E329&lt;$D329,"",IF(IF($AD329="半年付",2,IF($AD329="季度付",4,IF($AD329="月付",12,IF($AD329="半月付",24,1))))=1,1,MAX(1,ROUND(($E329-$D329+1)/365*IF($AD329="半年付",2,IF($AD329="季度付",4,IF($AD329="月付",12,IF($AD329="半月付",24,1)))),0)))))</f>
        <v/>
      </c>
      <c r="AN329" s="198" t="str">
        <f aca="true">IF($AM329="","",MIN($AM329,MAX(0,INT((TODAY()-付款宽限天数-$D329)/(($E329-$D329+1)/$AM329))+1)))</f>
        <v/>
      </c>
    </row>
    <row r="330" customFormat="false" ht="24" hidden="false" customHeight="false" outlineLevel="0" collapsed="false">
      <c r="F330" s="188" t="str">
        <f aca="true">IF(TRIM($B330&amp;$C330)="","",IF(OR(ISNUMBER(SEARCH("未",$A330)),ISNUMBER(SEARCH("送出",$A330)),AND(TRIM($A330)="",NOT(ISNUMBER($D330)),N($G330)=0)),"【合同未回】","")&amp;IF(NOT(ISNUMBER($E330)),IF(OR(ISNUMBER(SEARCH("未",$A330)),ISNUMBER(SEARCH("送出",$A330)),AND(TRIM($A330)="",NOT(ISNUMBER($D330)),N($G330)=0)),"","【未填合同期】"),IF($E330&lt;TODAY(),"【已到期】",IF($E330-TODAY()&lt;=提醒天数,"【即将到期，剩余"&amp;($E330-TODAY())&amp;"天】","【正常】")))&amp;IF(OR($AC330="安装免保",$AC330="技术免保",$AC330="质保期内"),"【"&amp;$AC330&amp;"】",""))</f>
        <v/>
      </c>
      <c r="J330" s="192" t="str">
        <f aca="false">IF(OR(N($G330)=0,N($H330)=0),"",ROUND(N($G330)*N($H330)*IF(N($I330)=0,1,N($I330)),2))</f>
        <v/>
      </c>
      <c r="L330" s="192" t="str">
        <f aca="false">IF(TRIM($B330&amp;$C330)="","",IF(AND(N($J330)=0,N($K330)=0),"",ROUND(N($J330)+N($K330),2)))</f>
        <v/>
      </c>
      <c r="R330" s="192"/>
      <c r="S330" s="193" t="str">
        <f aca="false">IF(TRIM($B330&amp;$C330)="","",IF(N($N330)=0,"",MAX(0,MIN(N($N330)-N($P330),N($V330)))))</f>
        <v/>
      </c>
      <c r="T330" s="193" t="str">
        <f aca="false">IF(TRIM($B330&amp;$C330)="","",IF(N($P330)&lt;=N($N330),"",N($P330)-N($N330)))</f>
        <v/>
      </c>
      <c r="U330" s="193" t="str">
        <f aca="false">IF(OR(TRIM($B330&amp;$C330)="",$V330=""),"",MAX(0,N($V330))-N($S330))</f>
        <v/>
      </c>
      <c r="V330" s="193" t="str">
        <f aca="false">IF(TRIM($B330&amp;$C330)="","",IF(AND(N($L330)=0,N($P330)+N($Q330)+N($R330)=0),"",ROUND(N($L330)-N($P330)-N($Q330)-N($R330),2)))</f>
        <v/>
      </c>
      <c r="W330" s="194" t="str">
        <f aca="false">IF(TRIM($B330&amp;$C330)="","",IF(N($L330)=0,IF((N($P330)+N($Q330)+N($R330))=0,"—未填单价","未填单价，已收 "&amp;TEXT((N($P330)+N($Q330)+N($R330)),"#,##0.00")),IF(N($V330)&gt;0.005,"欠 "&amp;TEXT(N($V330),"#,##0.00")&amp;IF(N($S330)&gt;0,"（开票未到账 "&amp;TEXT(N($S330),"#,##0.00")&amp;"）","")&amp;IF(N($U330)&gt;0,"（未开票 "&amp;TEXT(N($U330),"#,##0.00")&amp;"）",""),IF(N($V330)&lt;-0.005,"多收 "&amp;TEXT(-N($V330),"#,##0.00"),"✔ 已结清")))&amp;IF(N($T330)&gt;0,"｜到账未开票 "&amp;TEXT(N($T330),"#,##0.00")&amp;"，待补票","")&amp;IF(N($Q330)&gt;0,"｜收现 "&amp;TEXT(N($Q330),"#,##0.00"),"")&amp;IF(N($R330)&gt;0,"｜收款不开票 "&amp;TEXT(N($R330),"#,##0.00"),""))</f>
        <v/>
      </c>
      <c r="X330" s="195"/>
      <c r="AB330" s="192" t="str">
        <f aca="false">IF(OR(N($N330)=0,N($AA330)=0),"",ROUND(N($N330)/(1+N($AA330))*N($AA330),2))</f>
        <v/>
      </c>
      <c r="AC330" s="195"/>
      <c r="AD330" s="188"/>
      <c r="AE330" s="197" t="str">
        <f aca="false">IF($AM330="","",IF($AM330=1,IF($AN330&gt;=1,"一次性·已到收款期","一次性·未到期"),$AD330&amp;" 第"&amp;$AN330&amp;"/"&amp;$AM330&amp;"期"))</f>
        <v/>
      </c>
      <c r="AF330" s="193" t="str">
        <f aca="false">IF(OR($AM330="",N($L330)=0),"",ROUND(N($J330)*$AN330/$AM330,2)+N($K330))</f>
        <v/>
      </c>
      <c r="AG330" s="193" t="str">
        <f aca="false">IF($AF330="","",MAX(0,ROUND($AF330-(N($P330)+N($Q330)+N($R330)),2)))</f>
        <v/>
      </c>
      <c r="AH330" s="193" t="str">
        <f aca="false">IF(OR(TRIM($B330&amp;$C330)="",NOT(ISNUMBER($D330))),"",SUMIFS($V$3:$V$1001,$AJ$3:$AJ$1001,$AJ330,$D$3:$D$1001,"&lt;"&amp;$D330))</f>
        <v/>
      </c>
      <c r="AI330" s="193" t="str">
        <f aca="false">IF(TRIM($B330&amp;$C330)="","",SUMIFS($V$3:$V$1001,$AJ$3:$AJ$1001,$AJ330))</f>
        <v/>
      </c>
      <c r="AJ330" s="197" t="str">
        <f aca="false">IF(TRIM($B330&amp;$C330)="","",TRIM($B330)&amp;"｜"&amp;TRIM($C330))</f>
        <v/>
      </c>
      <c r="AK330" s="193" t="str">
        <f aca="false">IF(TRIM($B330&amp;$C330)="","",MIN(N($N330),N($P330)))</f>
        <v/>
      </c>
      <c r="AL330" s="198" t="str">
        <f aca="false">IF(ISNUMBER($D330),YEAR($D330),"")</f>
        <v/>
      </c>
      <c r="AM330" s="198" t="str">
        <f aca="false">IF(OR(TRIM($B330&amp;$C330)="",NOT(ISNUMBER($D330)),NOT(ISNUMBER($E330))),"",IF($E330&lt;$D330,"",IF(IF($AD330="半年付",2,IF($AD330="季度付",4,IF($AD330="月付",12,IF($AD330="半月付",24,1))))=1,1,MAX(1,ROUND(($E330-$D330+1)/365*IF($AD330="半年付",2,IF($AD330="季度付",4,IF($AD330="月付",12,IF($AD330="半月付",24,1)))),0)))))</f>
        <v/>
      </c>
      <c r="AN330" s="198" t="str">
        <f aca="true">IF($AM330="","",MIN($AM330,MAX(0,INT((TODAY()-付款宽限天数-$D330)/(($E330-$D330+1)/$AM330))+1)))</f>
        <v/>
      </c>
    </row>
    <row r="331" customFormat="false" ht="24" hidden="false" customHeight="false" outlineLevel="0" collapsed="false">
      <c r="F331" s="188" t="str">
        <f aca="true">IF(TRIM($B331&amp;$C331)="","",IF(OR(ISNUMBER(SEARCH("未",$A331)),ISNUMBER(SEARCH("送出",$A331)),AND(TRIM($A331)="",NOT(ISNUMBER($D331)),N($G331)=0)),"【合同未回】","")&amp;IF(NOT(ISNUMBER($E331)),IF(OR(ISNUMBER(SEARCH("未",$A331)),ISNUMBER(SEARCH("送出",$A331)),AND(TRIM($A331)="",NOT(ISNUMBER($D331)),N($G331)=0)),"","【未填合同期】"),IF($E331&lt;TODAY(),"【已到期】",IF($E331-TODAY()&lt;=提醒天数,"【即将到期，剩余"&amp;($E331-TODAY())&amp;"天】","【正常】")))&amp;IF(OR($AC331="安装免保",$AC331="技术免保",$AC331="质保期内"),"【"&amp;$AC331&amp;"】",""))</f>
        <v/>
      </c>
      <c r="J331" s="192" t="str">
        <f aca="false">IF(OR(N($G331)=0,N($H331)=0),"",ROUND(N($G331)*N($H331)*IF(N($I331)=0,1,N($I331)),2))</f>
        <v/>
      </c>
      <c r="L331" s="192" t="str">
        <f aca="false">IF(TRIM($B331&amp;$C331)="","",IF(AND(N($J331)=0,N($K331)=0),"",ROUND(N($J331)+N($K331),2)))</f>
        <v/>
      </c>
      <c r="R331" s="192"/>
      <c r="S331" s="193" t="str">
        <f aca="false">IF(TRIM($B331&amp;$C331)="","",IF(N($N331)=0,"",MAX(0,MIN(N($N331)-N($P331),N($V331)))))</f>
        <v/>
      </c>
      <c r="T331" s="193" t="str">
        <f aca="false">IF(TRIM($B331&amp;$C331)="","",IF(N($P331)&lt;=N($N331),"",N($P331)-N($N331)))</f>
        <v/>
      </c>
      <c r="U331" s="193" t="str">
        <f aca="false">IF(OR(TRIM($B331&amp;$C331)="",$V331=""),"",MAX(0,N($V331))-N($S331))</f>
        <v/>
      </c>
      <c r="V331" s="193" t="str">
        <f aca="false">IF(TRIM($B331&amp;$C331)="","",IF(AND(N($L331)=0,N($P331)+N($Q331)+N($R331)=0),"",ROUND(N($L331)-N($P331)-N($Q331)-N($R331),2)))</f>
        <v/>
      </c>
      <c r="W331" s="194" t="str">
        <f aca="false">IF(TRIM($B331&amp;$C331)="","",IF(N($L331)=0,IF((N($P331)+N($Q331)+N($R331))=0,"—未填单价","未填单价，已收 "&amp;TEXT((N($P331)+N($Q331)+N($R331)),"#,##0.00")),IF(N($V331)&gt;0.005,"欠 "&amp;TEXT(N($V331),"#,##0.00")&amp;IF(N($S331)&gt;0,"（开票未到账 "&amp;TEXT(N($S331),"#,##0.00")&amp;"）","")&amp;IF(N($U331)&gt;0,"（未开票 "&amp;TEXT(N($U331),"#,##0.00")&amp;"）",""),IF(N($V331)&lt;-0.005,"多收 "&amp;TEXT(-N($V331),"#,##0.00"),"✔ 已结清")))&amp;IF(N($T331)&gt;0,"｜到账未开票 "&amp;TEXT(N($T331),"#,##0.00")&amp;"，待补票","")&amp;IF(N($Q331)&gt;0,"｜收现 "&amp;TEXT(N($Q331),"#,##0.00"),"")&amp;IF(N($R331)&gt;0,"｜收款不开票 "&amp;TEXT(N($R331),"#,##0.00"),""))</f>
        <v/>
      </c>
      <c r="X331" s="195"/>
      <c r="AB331" s="192" t="str">
        <f aca="false">IF(OR(N($N331)=0,N($AA331)=0),"",ROUND(N($N331)/(1+N($AA331))*N($AA331),2))</f>
        <v/>
      </c>
      <c r="AC331" s="195"/>
      <c r="AD331" s="188"/>
      <c r="AE331" s="197" t="str">
        <f aca="false">IF($AM331="","",IF($AM331=1,IF($AN331&gt;=1,"一次性·已到收款期","一次性·未到期"),$AD331&amp;" 第"&amp;$AN331&amp;"/"&amp;$AM331&amp;"期"))</f>
        <v/>
      </c>
      <c r="AF331" s="193" t="str">
        <f aca="false">IF(OR($AM331="",N($L331)=0),"",ROUND(N($J331)*$AN331/$AM331,2)+N($K331))</f>
        <v/>
      </c>
      <c r="AG331" s="193" t="str">
        <f aca="false">IF($AF331="","",MAX(0,ROUND($AF331-(N($P331)+N($Q331)+N($R331)),2)))</f>
        <v/>
      </c>
      <c r="AH331" s="193" t="str">
        <f aca="false">IF(OR(TRIM($B331&amp;$C331)="",NOT(ISNUMBER($D331))),"",SUMIFS($V$3:$V$1001,$AJ$3:$AJ$1001,$AJ331,$D$3:$D$1001,"&lt;"&amp;$D331))</f>
        <v/>
      </c>
      <c r="AI331" s="193" t="str">
        <f aca="false">IF(TRIM($B331&amp;$C331)="","",SUMIFS($V$3:$V$1001,$AJ$3:$AJ$1001,$AJ331))</f>
        <v/>
      </c>
      <c r="AJ331" s="197" t="str">
        <f aca="false">IF(TRIM($B331&amp;$C331)="","",TRIM($B331)&amp;"｜"&amp;TRIM($C331))</f>
        <v/>
      </c>
      <c r="AK331" s="193" t="str">
        <f aca="false">IF(TRIM($B331&amp;$C331)="","",MIN(N($N331),N($P331)))</f>
        <v/>
      </c>
      <c r="AL331" s="198" t="str">
        <f aca="false">IF(ISNUMBER($D331),YEAR($D331),"")</f>
        <v/>
      </c>
      <c r="AM331" s="198" t="str">
        <f aca="false">IF(OR(TRIM($B331&amp;$C331)="",NOT(ISNUMBER($D331)),NOT(ISNUMBER($E331))),"",IF($E331&lt;$D331,"",IF(IF($AD331="半年付",2,IF($AD331="季度付",4,IF($AD331="月付",12,IF($AD331="半月付",24,1))))=1,1,MAX(1,ROUND(($E331-$D331+1)/365*IF($AD331="半年付",2,IF($AD331="季度付",4,IF($AD331="月付",12,IF($AD331="半月付",24,1)))),0)))))</f>
        <v/>
      </c>
      <c r="AN331" s="198" t="str">
        <f aca="true">IF($AM331="","",MIN($AM331,MAX(0,INT((TODAY()-付款宽限天数-$D331)/(($E331-$D331+1)/$AM331))+1)))</f>
        <v/>
      </c>
    </row>
    <row r="332" customFormat="false" ht="24" hidden="false" customHeight="false" outlineLevel="0" collapsed="false">
      <c r="F332" s="188" t="str">
        <f aca="true">IF(TRIM($B332&amp;$C332)="","",IF(OR(ISNUMBER(SEARCH("未",$A332)),ISNUMBER(SEARCH("送出",$A332)),AND(TRIM($A332)="",NOT(ISNUMBER($D332)),N($G332)=0)),"【合同未回】","")&amp;IF(NOT(ISNUMBER($E332)),IF(OR(ISNUMBER(SEARCH("未",$A332)),ISNUMBER(SEARCH("送出",$A332)),AND(TRIM($A332)="",NOT(ISNUMBER($D332)),N($G332)=0)),"","【未填合同期】"),IF($E332&lt;TODAY(),"【已到期】",IF($E332-TODAY()&lt;=提醒天数,"【即将到期，剩余"&amp;($E332-TODAY())&amp;"天】","【正常】")))&amp;IF(OR($AC332="安装免保",$AC332="技术免保",$AC332="质保期内"),"【"&amp;$AC332&amp;"】",""))</f>
        <v/>
      </c>
      <c r="J332" s="192" t="str">
        <f aca="false">IF(OR(N($G332)=0,N($H332)=0),"",ROUND(N($G332)*N($H332)*IF(N($I332)=0,1,N($I332)),2))</f>
        <v/>
      </c>
      <c r="L332" s="192" t="str">
        <f aca="false">IF(TRIM($B332&amp;$C332)="","",IF(AND(N($J332)=0,N($K332)=0),"",ROUND(N($J332)+N($K332),2)))</f>
        <v/>
      </c>
      <c r="R332" s="192"/>
      <c r="S332" s="193" t="str">
        <f aca="false">IF(TRIM($B332&amp;$C332)="","",IF(N($N332)=0,"",MAX(0,MIN(N($N332)-N($P332),N($V332)))))</f>
        <v/>
      </c>
      <c r="T332" s="193" t="str">
        <f aca="false">IF(TRIM($B332&amp;$C332)="","",IF(N($P332)&lt;=N($N332),"",N($P332)-N($N332)))</f>
        <v/>
      </c>
      <c r="U332" s="193" t="str">
        <f aca="false">IF(OR(TRIM($B332&amp;$C332)="",$V332=""),"",MAX(0,N($V332))-N($S332))</f>
        <v/>
      </c>
      <c r="V332" s="193" t="str">
        <f aca="false">IF(TRIM($B332&amp;$C332)="","",IF(AND(N($L332)=0,N($P332)+N($Q332)+N($R332)=0),"",ROUND(N($L332)-N($P332)-N($Q332)-N($R332),2)))</f>
        <v/>
      </c>
      <c r="W332" s="194" t="str">
        <f aca="false">IF(TRIM($B332&amp;$C332)="","",IF(N($L332)=0,IF((N($P332)+N($Q332)+N($R332))=0,"—未填单价","未填单价，已收 "&amp;TEXT((N($P332)+N($Q332)+N($R332)),"#,##0.00")),IF(N($V332)&gt;0.005,"欠 "&amp;TEXT(N($V332),"#,##0.00")&amp;IF(N($S332)&gt;0,"（开票未到账 "&amp;TEXT(N($S332),"#,##0.00")&amp;"）","")&amp;IF(N($U332)&gt;0,"（未开票 "&amp;TEXT(N($U332),"#,##0.00")&amp;"）",""),IF(N($V332)&lt;-0.005,"多收 "&amp;TEXT(-N($V332),"#,##0.00"),"✔ 已结清")))&amp;IF(N($T332)&gt;0,"｜到账未开票 "&amp;TEXT(N($T332),"#,##0.00")&amp;"，待补票","")&amp;IF(N($Q332)&gt;0,"｜收现 "&amp;TEXT(N($Q332),"#,##0.00"),"")&amp;IF(N($R332)&gt;0,"｜收款不开票 "&amp;TEXT(N($R332),"#,##0.00"),""))</f>
        <v/>
      </c>
      <c r="X332" s="195"/>
      <c r="AB332" s="192" t="str">
        <f aca="false">IF(OR(N($N332)=0,N($AA332)=0),"",ROUND(N($N332)/(1+N($AA332))*N($AA332),2))</f>
        <v/>
      </c>
      <c r="AC332" s="195"/>
      <c r="AD332" s="188"/>
      <c r="AE332" s="197" t="str">
        <f aca="false">IF($AM332="","",IF($AM332=1,IF($AN332&gt;=1,"一次性·已到收款期","一次性·未到期"),$AD332&amp;" 第"&amp;$AN332&amp;"/"&amp;$AM332&amp;"期"))</f>
        <v/>
      </c>
      <c r="AF332" s="193" t="str">
        <f aca="false">IF(OR($AM332="",N($L332)=0),"",ROUND(N($J332)*$AN332/$AM332,2)+N($K332))</f>
        <v/>
      </c>
      <c r="AG332" s="193" t="str">
        <f aca="false">IF($AF332="","",MAX(0,ROUND($AF332-(N($P332)+N($Q332)+N($R332)),2)))</f>
        <v/>
      </c>
      <c r="AH332" s="193" t="str">
        <f aca="false">IF(OR(TRIM($B332&amp;$C332)="",NOT(ISNUMBER($D332))),"",SUMIFS($V$3:$V$1001,$AJ$3:$AJ$1001,$AJ332,$D$3:$D$1001,"&lt;"&amp;$D332))</f>
        <v/>
      </c>
      <c r="AI332" s="193" t="str">
        <f aca="false">IF(TRIM($B332&amp;$C332)="","",SUMIFS($V$3:$V$1001,$AJ$3:$AJ$1001,$AJ332))</f>
        <v/>
      </c>
      <c r="AJ332" s="197" t="str">
        <f aca="false">IF(TRIM($B332&amp;$C332)="","",TRIM($B332)&amp;"｜"&amp;TRIM($C332))</f>
        <v/>
      </c>
      <c r="AK332" s="193" t="str">
        <f aca="false">IF(TRIM($B332&amp;$C332)="","",MIN(N($N332),N($P332)))</f>
        <v/>
      </c>
      <c r="AL332" s="198" t="str">
        <f aca="false">IF(ISNUMBER($D332),YEAR($D332),"")</f>
        <v/>
      </c>
      <c r="AM332" s="198" t="str">
        <f aca="false">IF(OR(TRIM($B332&amp;$C332)="",NOT(ISNUMBER($D332)),NOT(ISNUMBER($E332))),"",IF($E332&lt;$D332,"",IF(IF($AD332="半年付",2,IF($AD332="季度付",4,IF($AD332="月付",12,IF($AD332="半月付",24,1))))=1,1,MAX(1,ROUND(($E332-$D332+1)/365*IF($AD332="半年付",2,IF($AD332="季度付",4,IF($AD332="月付",12,IF($AD332="半月付",24,1)))),0)))))</f>
        <v/>
      </c>
      <c r="AN332" s="198" t="str">
        <f aca="true">IF($AM332="","",MIN($AM332,MAX(0,INT((TODAY()-付款宽限天数-$D332)/(($E332-$D332+1)/$AM332))+1)))</f>
        <v/>
      </c>
    </row>
    <row r="333" customFormat="false" ht="24" hidden="false" customHeight="false" outlineLevel="0" collapsed="false">
      <c r="F333" s="188" t="str">
        <f aca="true">IF(TRIM($B333&amp;$C333)="","",IF(OR(ISNUMBER(SEARCH("未",$A333)),ISNUMBER(SEARCH("送出",$A333)),AND(TRIM($A333)="",NOT(ISNUMBER($D333)),N($G333)=0)),"【合同未回】","")&amp;IF(NOT(ISNUMBER($E333)),IF(OR(ISNUMBER(SEARCH("未",$A333)),ISNUMBER(SEARCH("送出",$A333)),AND(TRIM($A333)="",NOT(ISNUMBER($D333)),N($G333)=0)),"","【未填合同期】"),IF($E333&lt;TODAY(),"【已到期】",IF($E333-TODAY()&lt;=提醒天数,"【即将到期，剩余"&amp;($E333-TODAY())&amp;"天】","【正常】")))&amp;IF(OR($AC333="安装免保",$AC333="技术免保",$AC333="质保期内"),"【"&amp;$AC333&amp;"】",""))</f>
        <v/>
      </c>
      <c r="J333" s="192" t="str">
        <f aca="false">IF(OR(N($G333)=0,N($H333)=0),"",ROUND(N($G333)*N($H333)*IF(N($I333)=0,1,N($I333)),2))</f>
        <v/>
      </c>
      <c r="L333" s="192" t="str">
        <f aca="false">IF(TRIM($B333&amp;$C333)="","",IF(AND(N($J333)=0,N($K333)=0),"",ROUND(N($J333)+N($K333),2)))</f>
        <v/>
      </c>
      <c r="R333" s="192"/>
      <c r="S333" s="193" t="str">
        <f aca="false">IF(TRIM($B333&amp;$C333)="","",IF(N($N333)=0,"",MAX(0,MIN(N($N333)-N($P333),N($V333)))))</f>
        <v/>
      </c>
      <c r="T333" s="193" t="str">
        <f aca="false">IF(TRIM($B333&amp;$C333)="","",IF(N($P333)&lt;=N($N333),"",N($P333)-N($N333)))</f>
        <v/>
      </c>
      <c r="U333" s="193" t="str">
        <f aca="false">IF(OR(TRIM($B333&amp;$C333)="",$V333=""),"",MAX(0,N($V333))-N($S333))</f>
        <v/>
      </c>
      <c r="V333" s="193" t="str">
        <f aca="false">IF(TRIM($B333&amp;$C333)="","",IF(AND(N($L333)=0,N($P333)+N($Q333)+N($R333)=0),"",ROUND(N($L333)-N($P333)-N($Q333)-N($R333),2)))</f>
        <v/>
      </c>
      <c r="W333" s="194" t="str">
        <f aca="false">IF(TRIM($B333&amp;$C333)="","",IF(N($L333)=0,IF((N($P333)+N($Q333)+N($R333))=0,"—未填单价","未填单价，已收 "&amp;TEXT((N($P333)+N($Q333)+N($R333)),"#,##0.00")),IF(N($V333)&gt;0.005,"欠 "&amp;TEXT(N($V333),"#,##0.00")&amp;IF(N($S333)&gt;0,"（开票未到账 "&amp;TEXT(N($S333),"#,##0.00")&amp;"）","")&amp;IF(N($U333)&gt;0,"（未开票 "&amp;TEXT(N($U333),"#,##0.00")&amp;"）",""),IF(N($V333)&lt;-0.005,"多收 "&amp;TEXT(-N($V333),"#,##0.00"),"✔ 已结清")))&amp;IF(N($T333)&gt;0,"｜到账未开票 "&amp;TEXT(N($T333),"#,##0.00")&amp;"，待补票","")&amp;IF(N($Q333)&gt;0,"｜收现 "&amp;TEXT(N($Q333),"#,##0.00"),"")&amp;IF(N($R333)&gt;0,"｜收款不开票 "&amp;TEXT(N($R333),"#,##0.00"),""))</f>
        <v/>
      </c>
      <c r="X333" s="195"/>
      <c r="AB333" s="192" t="str">
        <f aca="false">IF(OR(N($N333)=0,N($AA333)=0),"",ROUND(N($N333)/(1+N($AA333))*N($AA333),2))</f>
        <v/>
      </c>
      <c r="AC333" s="195"/>
      <c r="AD333" s="188"/>
      <c r="AE333" s="197" t="str">
        <f aca="false">IF($AM333="","",IF($AM333=1,IF($AN333&gt;=1,"一次性·已到收款期","一次性·未到期"),$AD333&amp;" 第"&amp;$AN333&amp;"/"&amp;$AM333&amp;"期"))</f>
        <v/>
      </c>
      <c r="AF333" s="193" t="str">
        <f aca="false">IF(OR($AM333="",N($L333)=0),"",ROUND(N($J333)*$AN333/$AM333,2)+N($K333))</f>
        <v/>
      </c>
      <c r="AG333" s="193" t="str">
        <f aca="false">IF($AF333="","",MAX(0,ROUND($AF333-(N($P333)+N($Q333)+N($R333)),2)))</f>
        <v/>
      </c>
      <c r="AH333" s="193" t="str">
        <f aca="false">IF(OR(TRIM($B333&amp;$C333)="",NOT(ISNUMBER($D333))),"",SUMIFS($V$3:$V$1001,$AJ$3:$AJ$1001,$AJ333,$D$3:$D$1001,"&lt;"&amp;$D333))</f>
        <v/>
      </c>
      <c r="AI333" s="193" t="str">
        <f aca="false">IF(TRIM($B333&amp;$C333)="","",SUMIFS($V$3:$V$1001,$AJ$3:$AJ$1001,$AJ333))</f>
        <v/>
      </c>
      <c r="AJ333" s="197" t="str">
        <f aca="false">IF(TRIM($B333&amp;$C333)="","",TRIM($B333)&amp;"｜"&amp;TRIM($C333))</f>
        <v/>
      </c>
      <c r="AK333" s="193" t="str">
        <f aca="false">IF(TRIM($B333&amp;$C333)="","",MIN(N($N333),N($P333)))</f>
        <v/>
      </c>
      <c r="AL333" s="198" t="str">
        <f aca="false">IF(ISNUMBER($D333),YEAR($D333),"")</f>
        <v/>
      </c>
      <c r="AM333" s="198" t="str">
        <f aca="false">IF(OR(TRIM($B333&amp;$C333)="",NOT(ISNUMBER($D333)),NOT(ISNUMBER($E333))),"",IF($E333&lt;$D333,"",IF(IF($AD333="半年付",2,IF($AD333="季度付",4,IF($AD333="月付",12,IF($AD333="半月付",24,1))))=1,1,MAX(1,ROUND(($E333-$D333+1)/365*IF($AD333="半年付",2,IF($AD333="季度付",4,IF($AD333="月付",12,IF($AD333="半月付",24,1)))),0)))))</f>
        <v/>
      </c>
      <c r="AN333" s="198" t="str">
        <f aca="true">IF($AM333="","",MIN($AM333,MAX(0,INT((TODAY()-付款宽限天数-$D333)/(($E333-$D333+1)/$AM333))+1)))</f>
        <v/>
      </c>
    </row>
    <row r="334" customFormat="false" ht="24" hidden="false" customHeight="false" outlineLevel="0" collapsed="false">
      <c r="F334" s="188" t="str">
        <f aca="true">IF(TRIM($B334&amp;$C334)="","",IF(OR(ISNUMBER(SEARCH("未",$A334)),ISNUMBER(SEARCH("送出",$A334)),AND(TRIM($A334)="",NOT(ISNUMBER($D334)),N($G334)=0)),"【合同未回】","")&amp;IF(NOT(ISNUMBER($E334)),IF(OR(ISNUMBER(SEARCH("未",$A334)),ISNUMBER(SEARCH("送出",$A334)),AND(TRIM($A334)="",NOT(ISNUMBER($D334)),N($G334)=0)),"","【未填合同期】"),IF($E334&lt;TODAY(),"【已到期】",IF($E334-TODAY()&lt;=提醒天数,"【即将到期，剩余"&amp;($E334-TODAY())&amp;"天】","【正常】")))&amp;IF(OR($AC334="安装免保",$AC334="技术免保",$AC334="质保期内"),"【"&amp;$AC334&amp;"】",""))</f>
        <v/>
      </c>
      <c r="J334" s="192" t="str">
        <f aca="false">IF(OR(N($G334)=0,N($H334)=0),"",ROUND(N($G334)*N($H334)*IF(N($I334)=0,1,N($I334)),2))</f>
        <v/>
      </c>
      <c r="L334" s="192" t="str">
        <f aca="false">IF(TRIM($B334&amp;$C334)="","",IF(AND(N($J334)=0,N($K334)=0),"",ROUND(N($J334)+N($K334),2)))</f>
        <v/>
      </c>
      <c r="R334" s="192"/>
      <c r="S334" s="193" t="str">
        <f aca="false">IF(TRIM($B334&amp;$C334)="","",IF(N($N334)=0,"",MAX(0,MIN(N($N334)-N($P334),N($V334)))))</f>
        <v/>
      </c>
      <c r="T334" s="193" t="str">
        <f aca="false">IF(TRIM($B334&amp;$C334)="","",IF(N($P334)&lt;=N($N334),"",N($P334)-N($N334)))</f>
        <v/>
      </c>
      <c r="U334" s="193" t="str">
        <f aca="false">IF(OR(TRIM($B334&amp;$C334)="",$V334=""),"",MAX(0,N($V334))-N($S334))</f>
        <v/>
      </c>
      <c r="V334" s="193" t="str">
        <f aca="false">IF(TRIM($B334&amp;$C334)="","",IF(AND(N($L334)=0,N($P334)+N($Q334)+N($R334)=0),"",ROUND(N($L334)-N($P334)-N($Q334)-N($R334),2)))</f>
        <v/>
      </c>
      <c r="W334" s="194" t="str">
        <f aca="false">IF(TRIM($B334&amp;$C334)="","",IF(N($L334)=0,IF((N($P334)+N($Q334)+N($R334))=0,"—未填单价","未填单价，已收 "&amp;TEXT((N($P334)+N($Q334)+N($R334)),"#,##0.00")),IF(N($V334)&gt;0.005,"欠 "&amp;TEXT(N($V334),"#,##0.00")&amp;IF(N($S334)&gt;0,"（开票未到账 "&amp;TEXT(N($S334),"#,##0.00")&amp;"）","")&amp;IF(N($U334)&gt;0,"（未开票 "&amp;TEXT(N($U334),"#,##0.00")&amp;"）",""),IF(N($V334)&lt;-0.005,"多收 "&amp;TEXT(-N($V334),"#,##0.00"),"✔ 已结清")))&amp;IF(N($T334)&gt;0,"｜到账未开票 "&amp;TEXT(N($T334),"#,##0.00")&amp;"，待补票","")&amp;IF(N($Q334)&gt;0,"｜收现 "&amp;TEXT(N($Q334),"#,##0.00"),"")&amp;IF(N($R334)&gt;0,"｜收款不开票 "&amp;TEXT(N($R334),"#,##0.00"),""))</f>
        <v/>
      </c>
      <c r="X334" s="195"/>
      <c r="AB334" s="192" t="str">
        <f aca="false">IF(OR(N($N334)=0,N($AA334)=0),"",ROUND(N($N334)/(1+N($AA334))*N($AA334),2))</f>
        <v/>
      </c>
      <c r="AC334" s="195"/>
      <c r="AD334" s="188"/>
      <c r="AE334" s="197" t="str">
        <f aca="false">IF($AM334="","",IF($AM334=1,IF($AN334&gt;=1,"一次性·已到收款期","一次性·未到期"),$AD334&amp;" 第"&amp;$AN334&amp;"/"&amp;$AM334&amp;"期"))</f>
        <v/>
      </c>
      <c r="AF334" s="193" t="str">
        <f aca="false">IF(OR($AM334="",N($L334)=0),"",ROUND(N($J334)*$AN334/$AM334,2)+N($K334))</f>
        <v/>
      </c>
      <c r="AG334" s="193" t="str">
        <f aca="false">IF($AF334="","",MAX(0,ROUND($AF334-(N($P334)+N($Q334)+N($R334)),2)))</f>
        <v/>
      </c>
      <c r="AH334" s="193" t="str">
        <f aca="false">IF(OR(TRIM($B334&amp;$C334)="",NOT(ISNUMBER($D334))),"",SUMIFS($V$3:$V$1001,$AJ$3:$AJ$1001,$AJ334,$D$3:$D$1001,"&lt;"&amp;$D334))</f>
        <v/>
      </c>
      <c r="AI334" s="193" t="str">
        <f aca="false">IF(TRIM($B334&amp;$C334)="","",SUMIFS($V$3:$V$1001,$AJ$3:$AJ$1001,$AJ334))</f>
        <v/>
      </c>
      <c r="AJ334" s="197" t="str">
        <f aca="false">IF(TRIM($B334&amp;$C334)="","",TRIM($B334)&amp;"｜"&amp;TRIM($C334))</f>
        <v/>
      </c>
      <c r="AK334" s="193" t="str">
        <f aca="false">IF(TRIM($B334&amp;$C334)="","",MIN(N($N334),N($P334)))</f>
        <v/>
      </c>
      <c r="AL334" s="198" t="str">
        <f aca="false">IF(ISNUMBER($D334),YEAR($D334),"")</f>
        <v/>
      </c>
      <c r="AM334" s="198" t="str">
        <f aca="false">IF(OR(TRIM($B334&amp;$C334)="",NOT(ISNUMBER($D334)),NOT(ISNUMBER($E334))),"",IF($E334&lt;$D334,"",IF(IF($AD334="半年付",2,IF($AD334="季度付",4,IF($AD334="月付",12,IF($AD334="半月付",24,1))))=1,1,MAX(1,ROUND(($E334-$D334+1)/365*IF($AD334="半年付",2,IF($AD334="季度付",4,IF($AD334="月付",12,IF($AD334="半月付",24,1)))),0)))))</f>
        <v/>
      </c>
      <c r="AN334" s="198" t="str">
        <f aca="true">IF($AM334="","",MIN($AM334,MAX(0,INT((TODAY()-付款宽限天数-$D334)/(($E334-$D334+1)/$AM334))+1)))</f>
        <v/>
      </c>
    </row>
    <row r="335" customFormat="false" ht="24" hidden="false" customHeight="false" outlineLevel="0" collapsed="false">
      <c r="F335" s="188" t="str">
        <f aca="true">IF(TRIM($B335&amp;$C335)="","",IF(OR(ISNUMBER(SEARCH("未",$A335)),ISNUMBER(SEARCH("送出",$A335)),AND(TRIM($A335)="",NOT(ISNUMBER($D335)),N($G335)=0)),"【合同未回】","")&amp;IF(NOT(ISNUMBER($E335)),IF(OR(ISNUMBER(SEARCH("未",$A335)),ISNUMBER(SEARCH("送出",$A335)),AND(TRIM($A335)="",NOT(ISNUMBER($D335)),N($G335)=0)),"","【未填合同期】"),IF($E335&lt;TODAY(),"【已到期】",IF($E335-TODAY()&lt;=提醒天数,"【即将到期，剩余"&amp;($E335-TODAY())&amp;"天】","【正常】")))&amp;IF(OR($AC335="安装免保",$AC335="技术免保",$AC335="质保期内"),"【"&amp;$AC335&amp;"】",""))</f>
        <v/>
      </c>
      <c r="J335" s="192" t="str">
        <f aca="false">IF(OR(N($G335)=0,N($H335)=0),"",ROUND(N($G335)*N($H335)*IF(N($I335)=0,1,N($I335)),2))</f>
        <v/>
      </c>
      <c r="L335" s="192" t="str">
        <f aca="false">IF(TRIM($B335&amp;$C335)="","",IF(AND(N($J335)=0,N($K335)=0),"",ROUND(N($J335)+N($K335),2)))</f>
        <v/>
      </c>
      <c r="R335" s="192"/>
      <c r="S335" s="193" t="str">
        <f aca="false">IF(TRIM($B335&amp;$C335)="","",IF(N($N335)=0,"",MAX(0,MIN(N($N335)-N($P335),N($V335)))))</f>
        <v/>
      </c>
      <c r="T335" s="193" t="str">
        <f aca="false">IF(TRIM($B335&amp;$C335)="","",IF(N($P335)&lt;=N($N335),"",N($P335)-N($N335)))</f>
        <v/>
      </c>
      <c r="U335" s="193" t="str">
        <f aca="false">IF(OR(TRIM($B335&amp;$C335)="",$V335=""),"",MAX(0,N($V335))-N($S335))</f>
        <v/>
      </c>
      <c r="V335" s="193" t="str">
        <f aca="false">IF(TRIM($B335&amp;$C335)="","",IF(AND(N($L335)=0,N($P335)+N($Q335)+N($R335)=0),"",ROUND(N($L335)-N($P335)-N($Q335)-N($R335),2)))</f>
        <v/>
      </c>
      <c r="W335" s="194" t="str">
        <f aca="false">IF(TRIM($B335&amp;$C335)="","",IF(N($L335)=0,IF((N($P335)+N($Q335)+N($R335))=0,"—未填单价","未填单价，已收 "&amp;TEXT((N($P335)+N($Q335)+N($R335)),"#,##0.00")),IF(N($V335)&gt;0.005,"欠 "&amp;TEXT(N($V335),"#,##0.00")&amp;IF(N($S335)&gt;0,"（开票未到账 "&amp;TEXT(N($S335),"#,##0.00")&amp;"）","")&amp;IF(N($U335)&gt;0,"（未开票 "&amp;TEXT(N($U335),"#,##0.00")&amp;"）",""),IF(N($V335)&lt;-0.005,"多收 "&amp;TEXT(-N($V335),"#,##0.00"),"✔ 已结清")))&amp;IF(N($T335)&gt;0,"｜到账未开票 "&amp;TEXT(N($T335),"#,##0.00")&amp;"，待补票","")&amp;IF(N($Q335)&gt;0,"｜收现 "&amp;TEXT(N($Q335),"#,##0.00"),"")&amp;IF(N($R335)&gt;0,"｜收款不开票 "&amp;TEXT(N($R335),"#,##0.00"),""))</f>
        <v/>
      </c>
      <c r="X335" s="195"/>
      <c r="AB335" s="192" t="str">
        <f aca="false">IF(OR(N($N335)=0,N($AA335)=0),"",ROUND(N($N335)/(1+N($AA335))*N($AA335),2))</f>
        <v/>
      </c>
      <c r="AC335" s="195"/>
      <c r="AD335" s="188"/>
      <c r="AE335" s="197" t="str">
        <f aca="false">IF($AM335="","",IF($AM335=1,IF($AN335&gt;=1,"一次性·已到收款期","一次性·未到期"),$AD335&amp;" 第"&amp;$AN335&amp;"/"&amp;$AM335&amp;"期"))</f>
        <v/>
      </c>
      <c r="AF335" s="193" t="str">
        <f aca="false">IF(OR($AM335="",N($L335)=0),"",ROUND(N($J335)*$AN335/$AM335,2)+N($K335))</f>
        <v/>
      </c>
      <c r="AG335" s="193" t="str">
        <f aca="false">IF($AF335="","",MAX(0,ROUND($AF335-(N($P335)+N($Q335)+N($R335)),2)))</f>
        <v/>
      </c>
      <c r="AH335" s="193" t="str">
        <f aca="false">IF(OR(TRIM($B335&amp;$C335)="",NOT(ISNUMBER($D335))),"",SUMIFS($V$3:$V$1001,$AJ$3:$AJ$1001,$AJ335,$D$3:$D$1001,"&lt;"&amp;$D335))</f>
        <v/>
      </c>
      <c r="AI335" s="193" t="str">
        <f aca="false">IF(TRIM($B335&amp;$C335)="","",SUMIFS($V$3:$V$1001,$AJ$3:$AJ$1001,$AJ335))</f>
        <v/>
      </c>
      <c r="AJ335" s="197" t="str">
        <f aca="false">IF(TRIM($B335&amp;$C335)="","",TRIM($B335)&amp;"｜"&amp;TRIM($C335))</f>
        <v/>
      </c>
      <c r="AK335" s="193" t="str">
        <f aca="false">IF(TRIM($B335&amp;$C335)="","",MIN(N($N335),N($P335)))</f>
        <v/>
      </c>
      <c r="AL335" s="198" t="str">
        <f aca="false">IF(ISNUMBER($D335),YEAR($D335),"")</f>
        <v/>
      </c>
      <c r="AM335" s="198" t="str">
        <f aca="false">IF(OR(TRIM($B335&amp;$C335)="",NOT(ISNUMBER($D335)),NOT(ISNUMBER($E335))),"",IF($E335&lt;$D335,"",IF(IF($AD335="半年付",2,IF($AD335="季度付",4,IF($AD335="月付",12,IF($AD335="半月付",24,1))))=1,1,MAX(1,ROUND(($E335-$D335+1)/365*IF($AD335="半年付",2,IF($AD335="季度付",4,IF($AD335="月付",12,IF($AD335="半月付",24,1)))),0)))))</f>
        <v/>
      </c>
      <c r="AN335" s="198" t="str">
        <f aca="true">IF($AM335="","",MIN($AM335,MAX(0,INT((TODAY()-付款宽限天数-$D335)/(($E335-$D335+1)/$AM335))+1)))</f>
        <v/>
      </c>
    </row>
    <row r="336" customFormat="false" ht="24" hidden="false" customHeight="false" outlineLevel="0" collapsed="false">
      <c r="F336" s="188" t="str">
        <f aca="true">IF(TRIM($B336&amp;$C336)="","",IF(OR(ISNUMBER(SEARCH("未",$A336)),ISNUMBER(SEARCH("送出",$A336)),AND(TRIM($A336)="",NOT(ISNUMBER($D336)),N($G336)=0)),"【合同未回】","")&amp;IF(NOT(ISNUMBER($E336)),IF(OR(ISNUMBER(SEARCH("未",$A336)),ISNUMBER(SEARCH("送出",$A336)),AND(TRIM($A336)="",NOT(ISNUMBER($D336)),N($G336)=0)),"","【未填合同期】"),IF($E336&lt;TODAY(),"【已到期】",IF($E336-TODAY()&lt;=提醒天数,"【即将到期，剩余"&amp;($E336-TODAY())&amp;"天】","【正常】")))&amp;IF(OR($AC336="安装免保",$AC336="技术免保",$AC336="质保期内"),"【"&amp;$AC336&amp;"】",""))</f>
        <v/>
      </c>
      <c r="J336" s="192" t="str">
        <f aca="false">IF(OR(N($G336)=0,N($H336)=0),"",ROUND(N($G336)*N($H336)*IF(N($I336)=0,1,N($I336)),2))</f>
        <v/>
      </c>
      <c r="L336" s="192" t="str">
        <f aca="false">IF(TRIM($B336&amp;$C336)="","",IF(AND(N($J336)=0,N($K336)=0),"",ROUND(N($J336)+N($K336),2)))</f>
        <v/>
      </c>
      <c r="R336" s="192"/>
      <c r="S336" s="193" t="str">
        <f aca="false">IF(TRIM($B336&amp;$C336)="","",IF(N($N336)=0,"",MAX(0,MIN(N($N336)-N($P336),N($V336)))))</f>
        <v/>
      </c>
      <c r="T336" s="193" t="str">
        <f aca="false">IF(TRIM($B336&amp;$C336)="","",IF(N($P336)&lt;=N($N336),"",N($P336)-N($N336)))</f>
        <v/>
      </c>
      <c r="U336" s="193" t="str">
        <f aca="false">IF(OR(TRIM($B336&amp;$C336)="",$V336=""),"",MAX(0,N($V336))-N($S336))</f>
        <v/>
      </c>
      <c r="V336" s="193" t="str">
        <f aca="false">IF(TRIM($B336&amp;$C336)="","",IF(AND(N($L336)=0,N($P336)+N($Q336)+N($R336)=0),"",ROUND(N($L336)-N($P336)-N($Q336)-N($R336),2)))</f>
        <v/>
      </c>
      <c r="W336" s="194" t="str">
        <f aca="false">IF(TRIM($B336&amp;$C336)="","",IF(N($L336)=0,IF((N($P336)+N($Q336)+N($R336))=0,"—未填单价","未填单价，已收 "&amp;TEXT((N($P336)+N($Q336)+N($R336)),"#,##0.00")),IF(N($V336)&gt;0.005,"欠 "&amp;TEXT(N($V336),"#,##0.00")&amp;IF(N($S336)&gt;0,"（开票未到账 "&amp;TEXT(N($S336),"#,##0.00")&amp;"）","")&amp;IF(N($U336)&gt;0,"（未开票 "&amp;TEXT(N($U336),"#,##0.00")&amp;"）",""),IF(N($V336)&lt;-0.005,"多收 "&amp;TEXT(-N($V336),"#,##0.00"),"✔ 已结清")))&amp;IF(N($T336)&gt;0,"｜到账未开票 "&amp;TEXT(N($T336),"#,##0.00")&amp;"，待补票","")&amp;IF(N($Q336)&gt;0,"｜收现 "&amp;TEXT(N($Q336),"#,##0.00"),"")&amp;IF(N($R336)&gt;0,"｜收款不开票 "&amp;TEXT(N($R336),"#,##0.00"),""))</f>
        <v/>
      </c>
      <c r="X336" s="195"/>
      <c r="AB336" s="192" t="str">
        <f aca="false">IF(OR(N($N336)=0,N($AA336)=0),"",ROUND(N($N336)/(1+N($AA336))*N($AA336),2))</f>
        <v/>
      </c>
      <c r="AC336" s="195"/>
      <c r="AD336" s="188"/>
      <c r="AE336" s="197" t="str">
        <f aca="false">IF($AM336="","",IF($AM336=1,IF($AN336&gt;=1,"一次性·已到收款期","一次性·未到期"),$AD336&amp;" 第"&amp;$AN336&amp;"/"&amp;$AM336&amp;"期"))</f>
        <v/>
      </c>
      <c r="AF336" s="193" t="str">
        <f aca="false">IF(OR($AM336="",N($L336)=0),"",ROUND(N($J336)*$AN336/$AM336,2)+N($K336))</f>
        <v/>
      </c>
      <c r="AG336" s="193" t="str">
        <f aca="false">IF($AF336="","",MAX(0,ROUND($AF336-(N($P336)+N($Q336)+N($R336)),2)))</f>
        <v/>
      </c>
      <c r="AH336" s="193" t="str">
        <f aca="false">IF(OR(TRIM($B336&amp;$C336)="",NOT(ISNUMBER($D336))),"",SUMIFS($V$3:$V$1001,$AJ$3:$AJ$1001,$AJ336,$D$3:$D$1001,"&lt;"&amp;$D336))</f>
        <v/>
      </c>
      <c r="AI336" s="193" t="str">
        <f aca="false">IF(TRIM($B336&amp;$C336)="","",SUMIFS($V$3:$V$1001,$AJ$3:$AJ$1001,$AJ336))</f>
        <v/>
      </c>
      <c r="AJ336" s="197" t="str">
        <f aca="false">IF(TRIM($B336&amp;$C336)="","",TRIM($B336)&amp;"｜"&amp;TRIM($C336))</f>
        <v/>
      </c>
      <c r="AK336" s="193" t="str">
        <f aca="false">IF(TRIM($B336&amp;$C336)="","",MIN(N($N336),N($P336)))</f>
        <v/>
      </c>
      <c r="AL336" s="198" t="str">
        <f aca="false">IF(ISNUMBER($D336),YEAR($D336),"")</f>
        <v/>
      </c>
      <c r="AM336" s="198" t="str">
        <f aca="false">IF(OR(TRIM($B336&amp;$C336)="",NOT(ISNUMBER($D336)),NOT(ISNUMBER($E336))),"",IF($E336&lt;$D336,"",IF(IF($AD336="半年付",2,IF($AD336="季度付",4,IF($AD336="月付",12,IF($AD336="半月付",24,1))))=1,1,MAX(1,ROUND(($E336-$D336+1)/365*IF($AD336="半年付",2,IF($AD336="季度付",4,IF($AD336="月付",12,IF($AD336="半月付",24,1)))),0)))))</f>
        <v/>
      </c>
      <c r="AN336" s="198" t="str">
        <f aca="true">IF($AM336="","",MIN($AM336,MAX(0,INT((TODAY()-付款宽限天数-$D336)/(($E336-$D336+1)/$AM336))+1)))</f>
        <v/>
      </c>
    </row>
    <row r="337" customFormat="false" ht="24" hidden="false" customHeight="false" outlineLevel="0" collapsed="false">
      <c r="F337" s="188" t="str">
        <f aca="true">IF(TRIM($B337&amp;$C337)="","",IF(OR(ISNUMBER(SEARCH("未",$A337)),ISNUMBER(SEARCH("送出",$A337)),AND(TRIM($A337)="",NOT(ISNUMBER($D337)),N($G337)=0)),"【合同未回】","")&amp;IF(NOT(ISNUMBER($E337)),IF(OR(ISNUMBER(SEARCH("未",$A337)),ISNUMBER(SEARCH("送出",$A337)),AND(TRIM($A337)="",NOT(ISNUMBER($D337)),N($G337)=0)),"","【未填合同期】"),IF($E337&lt;TODAY(),"【已到期】",IF($E337-TODAY()&lt;=提醒天数,"【即将到期，剩余"&amp;($E337-TODAY())&amp;"天】","【正常】")))&amp;IF(OR($AC337="安装免保",$AC337="技术免保",$AC337="质保期内"),"【"&amp;$AC337&amp;"】",""))</f>
        <v/>
      </c>
      <c r="J337" s="192" t="str">
        <f aca="false">IF(OR(N($G337)=0,N($H337)=0),"",ROUND(N($G337)*N($H337)*IF(N($I337)=0,1,N($I337)),2))</f>
        <v/>
      </c>
      <c r="L337" s="192" t="str">
        <f aca="false">IF(TRIM($B337&amp;$C337)="","",IF(AND(N($J337)=0,N($K337)=0),"",ROUND(N($J337)+N($K337),2)))</f>
        <v/>
      </c>
      <c r="R337" s="192"/>
      <c r="S337" s="193" t="str">
        <f aca="false">IF(TRIM($B337&amp;$C337)="","",IF(N($N337)=0,"",MAX(0,MIN(N($N337)-N($P337),N($V337)))))</f>
        <v/>
      </c>
      <c r="T337" s="193" t="str">
        <f aca="false">IF(TRIM($B337&amp;$C337)="","",IF(N($P337)&lt;=N($N337),"",N($P337)-N($N337)))</f>
        <v/>
      </c>
      <c r="U337" s="193" t="str">
        <f aca="false">IF(OR(TRIM($B337&amp;$C337)="",$V337=""),"",MAX(0,N($V337))-N($S337))</f>
        <v/>
      </c>
      <c r="V337" s="193" t="str">
        <f aca="false">IF(TRIM($B337&amp;$C337)="","",IF(AND(N($L337)=0,N($P337)+N($Q337)+N($R337)=0),"",ROUND(N($L337)-N($P337)-N($Q337)-N($R337),2)))</f>
        <v/>
      </c>
      <c r="W337" s="194" t="str">
        <f aca="false">IF(TRIM($B337&amp;$C337)="","",IF(N($L337)=0,IF((N($P337)+N($Q337)+N($R337))=0,"—未填单价","未填单价，已收 "&amp;TEXT((N($P337)+N($Q337)+N($R337)),"#,##0.00")),IF(N($V337)&gt;0.005,"欠 "&amp;TEXT(N($V337),"#,##0.00")&amp;IF(N($S337)&gt;0,"（开票未到账 "&amp;TEXT(N($S337),"#,##0.00")&amp;"）","")&amp;IF(N($U337)&gt;0,"（未开票 "&amp;TEXT(N($U337),"#,##0.00")&amp;"）",""),IF(N($V337)&lt;-0.005,"多收 "&amp;TEXT(-N($V337),"#,##0.00"),"✔ 已结清")))&amp;IF(N($T337)&gt;0,"｜到账未开票 "&amp;TEXT(N($T337),"#,##0.00")&amp;"，待补票","")&amp;IF(N($Q337)&gt;0,"｜收现 "&amp;TEXT(N($Q337),"#,##0.00"),"")&amp;IF(N($R337)&gt;0,"｜收款不开票 "&amp;TEXT(N($R337),"#,##0.00"),""))</f>
        <v/>
      </c>
      <c r="X337" s="195"/>
      <c r="AB337" s="192" t="str">
        <f aca="false">IF(OR(N($N337)=0,N($AA337)=0),"",ROUND(N($N337)/(1+N($AA337))*N($AA337),2))</f>
        <v/>
      </c>
      <c r="AC337" s="195"/>
      <c r="AD337" s="188"/>
      <c r="AE337" s="197" t="str">
        <f aca="false">IF($AM337="","",IF($AM337=1,IF($AN337&gt;=1,"一次性·已到收款期","一次性·未到期"),$AD337&amp;" 第"&amp;$AN337&amp;"/"&amp;$AM337&amp;"期"))</f>
        <v/>
      </c>
      <c r="AF337" s="193" t="str">
        <f aca="false">IF(OR($AM337="",N($L337)=0),"",ROUND(N($J337)*$AN337/$AM337,2)+N($K337))</f>
        <v/>
      </c>
      <c r="AG337" s="193" t="str">
        <f aca="false">IF($AF337="","",MAX(0,ROUND($AF337-(N($P337)+N($Q337)+N($R337)),2)))</f>
        <v/>
      </c>
      <c r="AH337" s="193" t="str">
        <f aca="false">IF(OR(TRIM($B337&amp;$C337)="",NOT(ISNUMBER($D337))),"",SUMIFS($V$3:$V$1001,$AJ$3:$AJ$1001,$AJ337,$D$3:$D$1001,"&lt;"&amp;$D337))</f>
        <v/>
      </c>
      <c r="AI337" s="193" t="str">
        <f aca="false">IF(TRIM($B337&amp;$C337)="","",SUMIFS($V$3:$V$1001,$AJ$3:$AJ$1001,$AJ337))</f>
        <v/>
      </c>
      <c r="AJ337" s="197" t="str">
        <f aca="false">IF(TRIM($B337&amp;$C337)="","",TRIM($B337)&amp;"｜"&amp;TRIM($C337))</f>
        <v/>
      </c>
      <c r="AK337" s="193" t="str">
        <f aca="false">IF(TRIM($B337&amp;$C337)="","",MIN(N($N337),N($P337)))</f>
        <v/>
      </c>
      <c r="AL337" s="198" t="str">
        <f aca="false">IF(ISNUMBER($D337),YEAR($D337),"")</f>
        <v/>
      </c>
      <c r="AM337" s="198" t="str">
        <f aca="false">IF(OR(TRIM($B337&amp;$C337)="",NOT(ISNUMBER($D337)),NOT(ISNUMBER($E337))),"",IF($E337&lt;$D337,"",IF(IF($AD337="半年付",2,IF($AD337="季度付",4,IF($AD337="月付",12,IF($AD337="半月付",24,1))))=1,1,MAX(1,ROUND(($E337-$D337+1)/365*IF($AD337="半年付",2,IF($AD337="季度付",4,IF($AD337="月付",12,IF($AD337="半月付",24,1)))),0)))))</f>
        <v/>
      </c>
      <c r="AN337" s="198" t="str">
        <f aca="true">IF($AM337="","",MIN($AM337,MAX(0,INT((TODAY()-付款宽限天数-$D337)/(($E337-$D337+1)/$AM337))+1)))</f>
        <v/>
      </c>
    </row>
    <row r="338" customFormat="false" ht="24" hidden="false" customHeight="false" outlineLevel="0" collapsed="false">
      <c r="F338" s="188" t="str">
        <f aca="true">IF(TRIM($B338&amp;$C338)="","",IF(OR(ISNUMBER(SEARCH("未",$A338)),ISNUMBER(SEARCH("送出",$A338)),AND(TRIM($A338)="",NOT(ISNUMBER($D338)),N($G338)=0)),"【合同未回】","")&amp;IF(NOT(ISNUMBER($E338)),IF(OR(ISNUMBER(SEARCH("未",$A338)),ISNUMBER(SEARCH("送出",$A338)),AND(TRIM($A338)="",NOT(ISNUMBER($D338)),N($G338)=0)),"","【未填合同期】"),IF($E338&lt;TODAY(),"【已到期】",IF($E338-TODAY()&lt;=提醒天数,"【即将到期，剩余"&amp;($E338-TODAY())&amp;"天】","【正常】")))&amp;IF(OR($AC338="安装免保",$AC338="技术免保",$AC338="质保期内"),"【"&amp;$AC338&amp;"】",""))</f>
        <v/>
      </c>
      <c r="J338" s="192" t="str">
        <f aca="false">IF(OR(N($G338)=0,N($H338)=0),"",ROUND(N($G338)*N($H338)*IF(N($I338)=0,1,N($I338)),2))</f>
        <v/>
      </c>
      <c r="L338" s="192" t="str">
        <f aca="false">IF(TRIM($B338&amp;$C338)="","",IF(AND(N($J338)=0,N($K338)=0),"",ROUND(N($J338)+N($K338),2)))</f>
        <v/>
      </c>
      <c r="R338" s="192"/>
      <c r="S338" s="193" t="str">
        <f aca="false">IF(TRIM($B338&amp;$C338)="","",IF(N($N338)=0,"",MAX(0,MIN(N($N338)-N($P338),N($V338)))))</f>
        <v/>
      </c>
      <c r="T338" s="193" t="str">
        <f aca="false">IF(TRIM($B338&amp;$C338)="","",IF(N($P338)&lt;=N($N338),"",N($P338)-N($N338)))</f>
        <v/>
      </c>
      <c r="U338" s="193" t="str">
        <f aca="false">IF(OR(TRIM($B338&amp;$C338)="",$V338=""),"",MAX(0,N($V338))-N($S338))</f>
        <v/>
      </c>
      <c r="V338" s="193" t="str">
        <f aca="false">IF(TRIM($B338&amp;$C338)="","",IF(AND(N($L338)=0,N($P338)+N($Q338)+N($R338)=0),"",ROUND(N($L338)-N($P338)-N($Q338)-N($R338),2)))</f>
        <v/>
      </c>
      <c r="W338" s="194" t="str">
        <f aca="false">IF(TRIM($B338&amp;$C338)="","",IF(N($L338)=0,IF((N($P338)+N($Q338)+N($R338))=0,"—未填单价","未填单价，已收 "&amp;TEXT((N($P338)+N($Q338)+N($R338)),"#,##0.00")),IF(N($V338)&gt;0.005,"欠 "&amp;TEXT(N($V338),"#,##0.00")&amp;IF(N($S338)&gt;0,"（开票未到账 "&amp;TEXT(N($S338),"#,##0.00")&amp;"）","")&amp;IF(N($U338)&gt;0,"（未开票 "&amp;TEXT(N($U338),"#,##0.00")&amp;"）",""),IF(N($V338)&lt;-0.005,"多收 "&amp;TEXT(-N($V338),"#,##0.00"),"✔ 已结清")))&amp;IF(N($T338)&gt;0,"｜到账未开票 "&amp;TEXT(N($T338),"#,##0.00")&amp;"，待补票","")&amp;IF(N($Q338)&gt;0,"｜收现 "&amp;TEXT(N($Q338),"#,##0.00"),"")&amp;IF(N($R338)&gt;0,"｜收款不开票 "&amp;TEXT(N($R338),"#,##0.00"),""))</f>
        <v/>
      </c>
      <c r="X338" s="195"/>
      <c r="AB338" s="192" t="str">
        <f aca="false">IF(OR(N($N338)=0,N($AA338)=0),"",ROUND(N($N338)/(1+N($AA338))*N($AA338),2))</f>
        <v/>
      </c>
      <c r="AC338" s="195"/>
      <c r="AD338" s="188"/>
      <c r="AE338" s="197" t="str">
        <f aca="false">IF($AM338="","",IF($AM338=1,IF($AN338&gt;=1,"一次性·已到收款期","一次性·未到期"),$AD338&amp;" 第"&amp;$AN338&amp;"/"&amp;$AM338&amp;"期"))</f>
        <v/>
      </c>
      <c r="AF338" s="193" t="str">
        <f aca="false">IF(OR($AM338="",N($L338)=0),"",ROUND(N($J338)*$AN338/$AM338,2)+N($K338))</f>
        <v/>
      </c>
      <c r="AG338" s="193" t="str">
        <f aca="false">IF($AF338="","",MAX(0,ROUND($AF338-(N($P338)+N($Q338)+N($R338)),2)))</f>
        <v/>
      </c>
      <c r="AH338" s="193" t="str">
        <f aca="false">IF(OR(TRIM($B338&amp;$C338)="",NOT(ISNUMBER($D338))),"",SUMIFS($V$3:$V$1001,$AJ$3:$AJ$1001,$AJ338,$D$3:$D$1001,"&lt;"&amp;$D338))</f>
        <v/>
      </c>
      <c r="AI338" s="193" t="str">
        <f aca="false">IF(TRIM($B338&amp;$C338)="","",SUMIFS($V$3:$V$1001,$AJ$3:$AJ$1001,$AJ338))</f>
        <v/>
      </c>
      <c r="AJ338" s="197" t="str">
        <f aca="false">IF(TRIM($B338&amp;$C338)="","",TRIM($B338)&amp;"｜"&amp;TRIM($C338))</f>
        <v/>
      </c>
      <c r="AK338" s="193" t="str">
        <f aca="false">IF(TRIM($B338&amp;$C338)="","",MIN(N($N338),N($P338)))</f>
        <v/>
      </c>
      <c r="AL338" s="198" t="str">
        <f aca="false">IF(ISNUMBER($D338),YEAR($D338),"")</f>
        <v/>
      </c>
      <c r="AM338" s="198" t="str">
        <f aca="false">IF(OR(TRIM($B338&amp;$C338)="",NOT(ISNUMBER($D338)),NOT(ISNUMBER($E338))),"",IF($E338&lt;$D338,"",IF(IF($AD338="半年付",2,IF($AD338="季度付",4,IF($AD338="月付",12,IF($AD338="半月付",24,1))))=1,1,MAX(1,ROUND(($E338-$D338+1)/365*IF($AD338="半年付",2,IF($AD338="季度付",4,IF($AD338="月付",12,IF($AD338="半月付",24,1)))),0)))))</f>
        <v/>
      </c>
      <c r="AN338" s="198" t="str">
        <f aca="true">IF($AM338="","",MIN($AM338,MAX(0,INT((TODAY()-付款宽限天数-$D338)/(($E338-$D338+1)/$AM338))+1)))</f>
        <v/>
      </c>
    </row>
    <row r="339" customFormat="false" ht="24" hidden="false" customHeight="false" outlineLevel="0" collapsed="false">
      <c r="F339" s="188" t="str">
        <f aca="true">IF(TRIM($B339&amp;$C339)="","",IF(OR(ISNUMBER(SEARCH("未",$A339)),ISNUMBER(SEARCH("送出",$A339)),AND(TRIM($A339)="",NOT(ISNUMBER($D339)),N($G339)=0)),"【合同未回】","")&amp;IF(NOT(ISNUMBER($E339)),IF(OR(ISNUMBER(SEARCH("未",$A339)),ISNUMBER(SEARCH("送出",$A339)),AND(TRIM($A339)="",NOT(ISNUMBER($D339)),N($G339)=0)),"","【未填合同期】"),IF($E339&lt;TODAY(),"【已到期】",IF($E339-TODAY()&lt;=提醒天数,"【即将到期，剩余"&amp;($E339-TODAY())&amp;"天】","【正常】")))&amp;IF(OR($AC339="安装免保",$AC339="技术免保",$AC339="质保期内"),"【"&amp;$AC339&amp;"】",""))</f>
        <v/>
      </c>
      <c r="J339" s="192" t="str">
        <f aca="false">IF(OR(N($G339)=0,N($H339)=0),"",ROUND(N($G339)*N($H339)*IF(N($I339)=0,1,N($I339)),2))</f>
        <v/>
      </c>
      <c r="L339" s="192" t="str">
        <f aca="false">IF(TRIM($B339&amp;$C339)="","",IF(AND(N($J339)=0,N($K339)=0),"",ROUND(N($J339)+N($K339),2)))</f>
        <v/>
      </c>
      <c r="R339" s="192"/>
      <c r="S339" s="193" t="str">
        <f aca="false">IF(TRIM($B339&amp;$C339)="","",IF(N($N339)=0,"",MAX(0,MIN(N($N339)-N($P339),N($V339)))))</f>
        <v/>
      </c>
      <c r="T339" s="193" t="str">
        <f aca="false">IF(TRIM($B339&amp;$C339)="","",IF(N($P339)&lt;=N($N339),"",N($P339)-N($N339)))</f>
        <v/>
      </c>
      <c r="U339" s="193" t="str">
        <f aca="false">IF(OR(TRIM($B339&amp;$C339)="",$V339=""),"",MAX(0,N($V339))-N($S339))</f>
        <v/>
      </c>
      <c r="V339" s="193" t="str">
        <f aca="false">IF(TRIM($B339&amp;$C339)="","",IF(AND(N($L339)=0,N($P339)+N($Q339)+N($R339)=0),"",ROUND(N($L339)-N($P339)-N($Q339)-N($R339),2)))</f>
        <v/>
      </c>
      <c r="W339" s="194" t="str">
        <f aca="false">IF(TRIM($B339&amp;$C339)="","",IF(N($L339)=0,IF((N($P339)+N($Q339)+N($R339))=0,"—未填单价","未填单价，已收 "&amp;TEXT((N($P339)+N($Q339)+N($R339)),"#,##0.00")),IF(N($V339)&gt;0.005,"欠 "&amp;TEXT(N($V339),"#,##0.00")&amp;IF(N($S339)&gt;0,"（开票未到账 "&amp;TEXT(N($S339),"#,##0.00")&amp;"）","")&amp;IF(N($U339)&gt;0,"（未开票 "&amp;TEXT(N($U339),"#,##0.00")&amp;"）",""),IF(N($V339)&lt;-0.005,"多收 "&amp;TEXT(-N($V339),"#,##0.00"),"✔ 已结清")))&amp;IF(N($T339)&gt;0,"｜到账未开票 "&amp;TEXT(N($T339),"#,##0.00")&amp;"，待补票","")&amp;IF(N($Q339)&gt;0,"｜收现 "&amp;TEXT(N($Q339),"#,##0.00"),"")&amp;IF(N($R339)&gt;0,"｜收款不开票 "&amp;TEXT(N($R339),"#,##0.00"),""))</f>
        <v/>
      </c>
      <c r="X339" s="195"/>
      <c r="AB339" s="192" t="str">
        <f aca="false">IF(OR(N($N339)=0,N($AA339)=0),"",ROUND(N($N339)/(1+N($AA339))*N($AA339),2))</f>
        <v/>
      </c>
      <c r="AC339" s="195"/>
      <c r="AD339" s="188"/>
      <c r="AE339" s="197" t="str">
        <f aca="false">IF($AM339="","",IF($AM339=1,IF($AN339&gt;=1,"一次性·已到收款期","一次性·未到期"),$AD339&amp;" 第"&amp;$AN339&amp;"/"&amp;$AM339&amp;"期"))</f>
        <v/>
      </c>
      <c r="AF339" s="193" t="str">
        <f aca="false">IF(OR($AM339="",N($L339)=0),"",ROUND(N($J339)*$AN339/$AM339,2)+N($K339))</f>
        <v/>
      </c>
      <c r="AG339" s="193" t="str">
        <f aca="false">IF($AF339="","",MAX(0,ROUND($AF339-(N($P339)+N($Q339)+N($R339)),2)))</f>
        <v/>
      </c>
      <c r="AH339" s="193" t="str">
        <f aca="false">IF(OR(TRIM($B339&amp;$C339)="",NOT(ISNUMBER($D339))),"",SUMIFS($V$3:$V$1001,$AJ$3:$AJ$1001,$AJ339,$D$3:$D$1001,"&lt;"&amp;$D339))</f>
        <v/>
      </c>
      <c r="AI339" s="193" t="str">
        <f aca="false">IF(TRIM($B339&amp;$C339)="","",SUMIFS($V$3:$V$1001,$AJ$3:$AJ$1001,$AJ339))</f>
        <v/>
      </c>
      <c r="AJ339" s="197" t="str">
        <f aca="false">IF(TRIM($B339&amp;$C339)="","",TRIM($B339)&amp;"｜"&amp;TRIM($C339))</f>
        <v/>
      </c>
      <c r="AK339" s="193" t="str">
        <f aca="false">IF(TRIM($B339&amp;$C339)="","",MIN(N($N339),N($P339)))</f>
        <v/>
      </c>
      <c r="AL339" s="198" t="str">
        <f aca="false">IF(ISNUMBER($D339),YEAR($D339),"")</f>
        <v/>
      </c>
      <c r="AM339" s="198" t="str">
        <f aca="false">IF(OR(TRIM($B339&amp;$C339)="",NOT(ISNUMBER($D339)),NOT(ISNUMBER($E339))),"",IF($E339&lt;$D339,"",IF(IF($AD339="半年付",2,IF($AD339="季度付",4,IF($AD339="月付",12,IF($AD339="半月付",24,1))))=1,1,MAX(1,ROUND(($E339-$D339+1)/365*IF($AD339="半年付",2,IF($AD339="季度付",4,IF($AD339="月付",12,IF($AD339="半月付",24,1)))),0)))))</f>
        <v/>
      </c>
      <c r="AN339" s="198" t="str">
        <f aca="true">IF($AM339="","",MIN($AM339,MAX(0,INT((TODAY()-付款宽限天数-$D339)/(($E339-$D339+1)/$AM339))+1)))</f>
        <v/>
      </c>
    </row>
    <row r="340" customFormat="false" ht="24" hidden="false" customHeight="false" outlineLevel="0" collapsed="false">
      <c r="F340" s="188" t="str">
        <f aca="true">IF(TRIM($B340&amp;$C340)="","",IF(OR(ISNUMBER(SEARCH("未",$A340)),ISNUMBER(SEARCH("送出",$A340)),AND(TRIM($A340)="",NOT(ISNUMBER($D340)),N($G340)=0)),"【合同未回】","")&amp;IF(NOT(ISNUMBER($E340)),IF(OR(ISNUMBER(SEARCH("未",$A340)),ISNUMBER(SEARCH("送出",$A340)),AND(TRIM($A340)="",NOT(ISNUMBER($D340)),N($G340)=0)),"","【未填合同期】"),IF($E340&lt;TODAY(),"【已到期】",IF($E340-TODAY()&lt;=提醒天数,"【即将到期，剩余"&amp;($E340-TODAY())&amp;"天】","【正常】")))&amp;IF(OR($AC340="安装免保",$AC340="技术免保",$AC340="质保期内"),"【"&amp;$AC340&amp;"】",""))</f>
        <v/>
      </c>
      <c r="J340" s="192" t="str">
        <f aca="false">IF(OR(N($G340)=0,N($H340)=0),"",ROUND(N($G340)*N($H340)*IF(N($I340)=0,1,N($I340)),2))</f>
        <v/>
      </c>
      <c r="L340" s="192" t="str">
        <f aca="false">IF(TRIM($B340&amp;$C340)="","",IF(AND(N($J340)=0,N($K340)=0),"",ROUND(N($J340)+N($K340),2)))</f>
        <v/>
      </c>
      <c r="R340" s="192"/>
      <c r="S340" s="193" t="str">
        <f aca="false">IF(TRIM($B340&amp;$C340)="","",IF(N($N340)=0,"",MAX(0,MIN(N($N340)-N($P340),N($V340)))))</f>
        <v/>
      </c>
      <c r="T340" s="193" t="str">
        <f aca="false">IF(TRIM($B340&amp;$C340)="","",IF(N($P340)&lt;=N($N340),"",N($P340)-N($N340)))</f>
        <v/>
      </c>
      <c r="U340" s="193" t="str">
        <f aca="false">IF(OR(TRIM($B340&amp;$C340)="",$V340=""),"",MAX(0,N($V340))-N($S340))</f>
        <v/>
      </c>
      <c r="V340" s="193" t="str">
        <f aca="false">IF(TRIM($B340&amp;$C340)="","",IF(AND(N($L340)=0,N($P340)+N($Q340)+N($R340)=0),"",ROUND(N($L340)-N($P340)-N($Q340)-N($R340),2)))</f>
        <v/>
      </c>
      <c r="W340" s="194" t="str">
        <f aca="false">IF(TRIM($B340&amp;$C340)="","",IF(N($L340)=0,IF((N($P340)+N($Q340)+N($R340))=0,"—未填单价","未填单价，已收 "&amp;TEXT((N($P340)+N($Q340)+N($R340)),"#,##0.00")),IF(N($V340)&gt;0.005,"欠 "&amp;TEXT(N($V340),"#,##0.00")&amp;IF(N($S340)&gt;0,"（开票未到账 "&amp;TEXT(N($S340),"#,##0.00")&amp;"）","")&amp;IF(N($U340)&gt;0,"（未开票 "&amp;TEXT(N($U340),"#,##0.00")&amp;"）",""),IF(N($V340)&lt;-0.005,"多收 "&amp;TEXT(-N($V340),"#,##0.00"),"✔ 已结清")))&amp;IF(N($T340)&gt;0,"｜到账未开票 "&amp;TEXT(N($T340),"#,##0.00")&amp;"，待补票","")&amp;IF(N($Q340)&gt;0,"｜收现 "&amp;TEXT(N($Q340),"#,##0.00"),"")&amp;IF(N($R340)&gt;0,"｜收款不开票 "&amp;TEXT(N($R340),"#,##0.00"),""))</f>
        <v/>
      </c>
      <c r="X340" s="195"/>
      <c r="AB340" s="192" t="str">
        <f aca="false">IF(OR(N($N340)=0,N($AA340)=0),"",ROUND(N($N340)/(1+N($AA340))*N($AA340),2))</f>
        <v/>
      </c>
      <c r="AC340" s="195"/>
      <c r="AD340" s="188"/>
      <c r="AE340" s="197" t="str">
        <f aca="false">IF($AM340="","",IF($AM340=1,IF($AN340&gt;=1,"一次性·已到收款期","一次性·未到期"),$AD340&amp;" 第"&amp;$AN340&amp;"/"&amp;$AM340&amp;"期"))</f>
        <v/>
      </c>
      <c r="AF340" s="193" t="str">
        <f aca="false">IF(OR($AM340="",N($L340)=0),"",ROUND(N($J340)*$AN340/$AM340,2)+N($K340))</f>
        <v/>
      </c>
      <c r="AG340" s="193" t="str">
        <f aca="false">IF($AF340="","",MAX(0,ROUND($AF340-(N($P340)+N($Q340)+N($R340)),2)))</f>
        <v/>
      </c>
      <c r="AH340" s="193" t="str">
        <f aca="false">IF(OR(TRIM($B340&amp;$C340)="",NOT(ISNUMBER($D340))),"",SUMIFS($V$3:$V$1001,$AJ$3:$AJ$1001,$AJ340,$D$3:$D$1001,"&lt;"&amp;$D340))</f>
        <v/>
      </c>
      <c r="AI340" s="193" t="str">
        <f aca="false">IF(TRIM($B340&amp;$C340)="","",SUMIFS($V$3:$V$1001,$AJ$3:$AJ$1001,$AJ340))</f>
        <v/>
      </c>
      <c r="AJ340" s="197" t="str">
        <f aca="false">IF(TRIM($B340&amp;$C340)="","",TRIM($B340)&amp;"｜"&amp;TRIM($C340))</f>
        <v/>
      </c>
      <c r="AK340" s="193" t="str">
        <f aca="false">IF(TRIM($B340&amp;$C340)="","",MIN(N($N340),N($P340)))</f>
        <v/>
      </c>
      <c r="AL340" s="198" t="str">
        <f aca="false">IF(ISNUMBER($D340),YEAR($D340),"")</f>
        <v/>
      </c>
      <c r="AM340" s="198" t="str">
        <f aca="false">IF(OR(TRIM($B340&amp;$C340)="",NOT(ISNUMBER($D340)),NOT(ISNUMBER($E340))),"",IF($E340&lt;$D340,"",IF(IF($AD340="半年付",2,IF($AD340="季度付",4,IF($AD340="月付",12,IF($AD340="半月付",24,1))))=1,1,MAX(1,ROUND(($E340-$D340+1)/365*IF($AD340="半年付",2,IF($AD340="季度付",4,IF($AD340="月付",12,IF($AD340="半月付",24,1)))),0)))))</f>
        <v/>
      </c>
      <c r="AN340" s="198" t="str">
        <f aca="true">IF($AM340="","",MIN($AM340,MAX(0,INT((TODAY()-付款宽限天数-$D340)/(($E340-$D340+1)/$AM340))+1)))</f>
        <v/>
      </c>
    </row>
    <row r="341" customFormat="false" ht="24" hidden="false" customHeight="false" outlineLevel="0" collapsed="false">
      <c r="F341" s="188" t="str">
        <f aca="true">IF(TRIM($B341&amp;$C341)="","",IF(OR(ISNUMBER(SEARCH("未",$A341)),ISNUMBER(SEARCH("送出",$A341)),AND(TRIM($A341)="",NOT(ISNUMBER($D341)),N($G341)=0)),"【合同未回】","")&amp;IF(NOT(ISNUMBER($E341)),IF(OR(ISNUMBER(SEARCH("未",$A341)),ISNUMBER(SEARCH("送出",$A341)),AND(TRIM($A341)="",NOT(ISNUMBER($D341)),N($G341)=0)),"","【未填合同期】"),IF($E341&lt;TODAY(),"【已到期】",IF($E341-TODAY()&lt;=提醒天数,"【即将到期，剩余"&amp;($E341-TODAY())&amp;"天】","【正常】")))&amp;IF(OR($AC341="安装免保",$AC341="技术免保",$AC341="质保期内"),"【"&amp;$AC341&amp;"】",""))</f>
        <v/>
      </c>
      <c r="J341" s="192" t="str">
        <f aca="false">IF(OR(N($G341)=0,N($H341)=0),"",ROUND(N($G341)*N($H341)*IF(N($I341)=0,1,N($I341)),2))</f>
        <v/>
      </c>
      <c r="L341" s="192" t="str">
        <f aca="false">IF(TRIM($B341&amp;$C341)="","",IF(AND(N($J341)=0,N($K341)=0),"",ROUND(N($J341)+N($K341),2)))</f>
        <v/>
      </c>
      <c r="R341" s="192"/>
      <c r="S341" s="193" t="str">
        <f aca="false">IF(TRIM($B341&amp;$C341)="","",IF(N($N341)=0,"",MAX(0,MIN(N($N341)-N($P341),N($V341)))))</f>
        <v/>
      </c>
      <c r="T341" s="193" t="str">
        <f aca="false">IF(TRIM($B341&amp;$C341)="","",IF(N($P341)&lt;=N($N341),"",N($P341)-N($N341)))</f>
        <v/>
      </c>
      <c r="U341" s="193" t="str">
        <f aca="false">IF(OR(TRIM($B341&amp;$C341)="",$V341=""),"",MAX(0,N($V341))-N($S341))</f>
        <v/>
      </c>
      <c r="V341" s="193" t="str">
        <f aca="false">IF(TRIM($B341&amp;$C341)="","",IF(AND(N($L341)=0,N($P341)+N($Q341)+N($R341)=0),"",ROUND(N($L341)-N($P341)-N($Q341)-N($R341),2)))</f>
        <v/>
      </c>
      <c r="W341" s="194" t="str">
        <f aca="false">IF(TRIM($B341&amp;$C341)="","",IF(N($L341)=0,IF((N($P341)+N($Q341)+N($R341))=0,"—未填单价","未填单价，已收 "&amp;TEXT((N($P341)+N($Q341)+N($R341)),"#,##0.00")),IF(N($V341)&gt;0.005,"欠 "&amp;TEXT(N($V341),"#,##0.00")&amp;IF(N($S341)&gt;0,"（开票未到账 "&amp;TEXT(N($S341),"#,##0.00")&amp;"）","")&amp;IF(N($U341)&gt;0,"（未开票 "&amp;TEXT(N($U341),"#,##0.00")&amp;"）",""),IF(N($V341)&lt;-0.005,"多收 "&amp;TEXT(-N($V341),"#,##0.00"),"✔ 已结清")))&amp;IF(N($T341)&gt;0,"｜到账未开票 "&amp;TEXT(N($T341),"#,##0.00")&amp;"，待补票","")&amp;IF(N($Q341)&gt;0,"｜收现 "&amp;TEXT(N($Q341),"#,##0.00"),"")&amp;IF(N($R341)&gt;0,"｜收款不开票 "&amp;TEXT(N($R341),"#,##0.00"),""))</f>
        <v/>
      </c>
      <c r="X341" s="195"/>
      <c r="AB341" s="192" t="str">
        <f aca="false">IF(OR(N($N341)=0,N($AA341)=0),"",ROUND(N($N341)/(1+N($AA341))*N($AA341),2))</f>
        <v/>
      </c>
      <c r="AC341" s="195"/>
      <c r="AD341" s="188"/>
      <c r="AE341" s="197" t="str">
        <f aca="false">IF($AM341="","",IF($AM341=1,IF($AN341&gt;=1,"一次性·已到收款期","一次性·未到期"),$AD341&amp;" 第"&amp;$AN341&amp;"/"&amp;$AM341&amp;"期"))</f>
        <v/>
      </c>
      <c r="AF341" s="193" t="str">
        <f aca="false">IF(OR($AM341="",N($L341)=0),"",ROUND(N($J341)*$AN341/$AM341,2)+N($K341))</f>
        <v/>
      </c>
      <c r="AG341" s="193" t="str">
        <f aca="false">IF($AF341="","",MAX(0,ROUND($AF341-(N($P341)+N($Q341)+N($R341)),2)))</f>
        <v/>
      </c>
      <c r="AH341" s="193" t="str">
        <f aca="false">IF(OR(TRIM($B341&amp;$C341)="",NOT(ISNUMBER($D341))),"",SUMIFS($V$3:$V$1001,$AJ$3:$AJ$1001,$AJ341,$D$3:$D$1001,"&lt;"&amp;$D341))</f>
        <v/>
      </c>
      <c r="AI341" s="193" t="str">
        <f aca="false">IF(TRIM($B341&amp;$C341)="","",SUMIFS($V$3:$V$1001,$AJ$3:$AJ$1001,$AJ341))</f>
        <v/>
      </c>
      <c r="AJ341" s="197" t="str">
        <f aca="false">IF(TRIM($B341&amp;$C341)="","",TRIM($B341)&amp;"｜"&amp;TRIM($C341))</f>
        <v/>
      </c>
      <c r="AK341" s="193" t="str">
        <f aca="false">IF(TRIM($B341&amp;$C341)="","",MIN(N($N341),N($P341)))</f>
        <v/>
      </c>
      <c r="AL341" s="198" t="str">
        <f aca="false">IF(ISNUMBER($D341),YEAR($D341),"")</f>
        <v/>
      </c>
      <c r="AM341" s="198" t="str">
        <f aca="false">IF(OR(TRIM($B341&amp;$C341)="",NOT(ISNUMBER($D341)),NOT(ISNUMBER($E341))),"",IF($E341&lt;$D341,"",IF(IF($AD341="半年付",2,IF($AD341="季度付",4,IF($AD341="月付",12,IF($AD341="半月付",24,1))))=1,1,MAX(1,ROUND(($E341-$D341+1)/365*IF($AD341="半年付",2,IF($AD341="季度付",4,IF($AD341="月付",12,IF($AD341="半月付",24,1)))),0)))))</f>
        <v/>
      </c>
      <c r="AN341" s="198" t="str">
        <f aca="true">IF($AM341="","",MIN($AM341,MAX(0,INT((TODAY()-付款宽限天数-$D341)/(($E341-$D341+1)/$AM341))+1)))</f>
        <v/>
      </c>
    </row>
    <row r="342" customFormat="false" ht="24" hidden="false" customHeight="false" outlineLevel="0" collapsed="false">
      <c r="F342" s="188" t="str">
        <f aca="true">IF(TRIM($B342&amp;$C342)="","",IF(OR(ISNUMBER(SEARCH("未",$A342)),ISNUMBER(SEARCH("送出",$A342)),AND(TRIM($A342)="",NOT(ISNUMBER($D342)),N($G342)=0)),"【合同未回】","")&amp;IF(NOT(ISNUMBER($E342)),IF(OR(ISNUMBER(SEARCH("未",$A342)),ISNUMBER(SEARCH("送出",$A342)),AND(TRIM($A342)="",NOT(ISNUMBER($D342)),N($G342)=0)),"","【未填合同期】"),IF($E342&lt;TODAY(),"【已到期】",IF($E342-TODAY()&lt;=提醒天数,"【即将到期，剩余"&amp;($E342-TODAY())&amp;"天】","【正常】")))&amp;IF(OR($AC342="安装免保",$AC342="技术免保",$AC342="质保期内"),"【"&amp;$AC342&amp;"】",""))</f>
        <v/>
      </c>
      <c r="J342" s="192" t="str">
        <f aca="false">IF(OR(N($G342)=0,N($H342)=0),"",ROUND(N($G342)*N($H342)*IF(N($I342)=0,1,N($I342)),2))</f>
        <v/>
      </c>
      <c r="L342" s="192" t="str">
        <f aca="false">IF(TRIM($B342&amp;$C342)="","",IF(AND(N($J342)=0,N($K342)=0),"",ROUND(N($J342)+N($K342),2)))</f>
        <v/>
      </c>
      <c r="R342" s="192"/>
      <c r="S342" s="193" t="str">
        <f aca="false">IF(TRIM($B342&amp;$C342)="","",IF(N($N342)=0,"",MAX(0,MIN(N($N342)-N($P342),N($V342)))))</f>
        <v/>
      </c>
      <c r="T342" s="193" t="str">
        <f aca="false">IF(TRIM($B342&amp;$C342)="","",IF(N($P342)&lt;=N($N342),"",N($P342)-N($N342)))</f>
        <v/>
      </c>
      <c r="U342" s="193" t="str">
        <f aca="false">IF(OR(TRIM($B342&amp;$C342)="",$V342=""),"",MAX(0,N($V342))-N($S342))</f>
        <v/>
      </c>
      <c r="V342" s="193" t="str">
        <f aca="false">IF(TRIM($B342&amp;$C342)="","",IF(AND(N($L342)=0,N($P342)+N($Q342)+N($R342)=0),"",ROUND(N($L342)-N($P342)-N($Q342)-N($R342),2)))</f>
        <v/>
      </c>
      <c r="W342" s="194" t="str">
        <f aca="false">IF(TRIM($B342&amp;$C342)="","",IF(N($L342)=0,IF((N($P342)+N($Q342)+N($R342))=0,"—未填单价","未填单价，已收 "&amp;TEXT((N($P342)+N($Q342)+N($R342)),"#,##0.00")),IF(N($V342)&gt;0.005,"欠 "&amp;TEXT(N($V342),"#,##0.00")&amp;IF(N($S342)&gt;0,"（开票未到账 "&amp;TEXT(N($S342),"#,##0.00")&amp;"）","")&amp;IF(N($U342)&gt;0,"（未开票 "&amp;TEXT(N($U342),"#,##0.00")&amp;"）",""),IF(N($V342)&lt;-0.005,"多收 "&amp;TEXT(-N($V342),"#,##0.00"),"✔ 已结清")))&amp;IF(N($T342)&gt;0,"｜到账未开票 "&amp;TEXT(N($T342),"#,##0.00")&amp;"，待补票","")&amp;IF(N($Q342)&gt;0,"｜收现 "&amp;TEXT(N($Q342),"#,##0.00"),"")&amp;IF(N($R342)&gt;0,"｜收款不开票 "&amp;TEXT(N($R342),"#,##0.00"),""))</f>
        <v/>
      </c>
      <c r="X342" s="195"/>
      <c r="AB342" s="192" t="str">
        <f aca="false">IF(OR(N($N342)=0,N($AA342)=0),"",ROUND(N($N342)/(1+N($AA342))*N($AA342),2))</f>
        <v/>
      </c>
      <c r="AC342" s="195"/>
      <c r="AD342" s="188"/>
      <c r="AE342" s="197" t="str">
        <f aca="false">IF($AM342="","",IF($AM342=1,IF($AN342&gt;=1,"一次性·已到收款期","一次性·未到期"),$AD342&amp;" 第"&amp;$AN342&amp;"/"&amp;$AM342&amp;"期"))</f>
        <v/>
      </c>
      <c r="AF342" s="193" t="str">
        <f aca="false">IF(OR($AM342="",N($L342)=0),"",ROUND(N($J342)*$AN342/$AM342,2)+N($K342))</f>
        <v/>
      </c>
      <c r="AG342" s="193" t="str">
        <f aca="false">IF($AF342="","",MAX(0,ROUND($AF342-(N($P342)+N($Q342)+N($R342)),2)))</f>
        <v/>
      </c>
      <c r="AH342" s="193" t="str">
        <f aca="false">IF(OR(TRIM($B342&amp;$C342)="",NOT(ISNUMBER($D342))),"",SUMIFS($V$3:$V$1001,$AJ$3:$AJ$1001,$AJ342,$D$3:$D$1001,"&lt;"&amp;$D342))</f>
        <v/>
      </c>
      <c r="AI342" s="193" t="str">
        <f aca="false">IF(TRIM($B342&amp;$C342)="","",SUMIFS($V$3:$V$1001,$AJ$3:$AJ$1001,$AJ342))</f>
        <v/>
      </c>
      <c r="AJ342" s="197" t="str">
        <f aca="false">IF(TRIM($B342&amp;$C342)="","",TRIM($B342)&amp;"｜"&amp;TRIM($C342))</f>
        <v/>
      </c>
      <c r="AK342" s="193" t="str">
        <f aca="false">IF(TRIM($B342&amp;$C342)="","",MIN(N($N342),N($P342)))</f>
        <v/>
      </c>
      <c r="AL342" s="198" t="str">
        <f aca="false">IF(ISNUMBER($D342),YEAR($D342),"")</f>
        <v/>
      </c>
      <c r="AM342" s="198" t="str">
        <f aca="false">IF(OR(TRIM($B342&amp;$C342)="",NOT(ISNUMBER($D342)),NOT(ISNUMBER($E342))),"",IF($E342&lt;$D342,"",IF(IF($AD342="半年付",2,IF($AD342="季度付",4,IF($AD342="月付",12,IF($AD342="半月付",24,1))))=1,1,MAX(1,ROUND(($E342-$D342+1)/365*IF($AD342="半年付",2,IF($AD342="季度付",4,IF($AD342="月付",12,IF($AD342="半月付",24,1)))),0)))))</f>
        <v/>
      </c>
      <c r="AN342" s="198" t="str">
        <f aca="true">IF($AM342="","",MIN($AM342,MAX(0,INT((TODAY()-付款宽限天数-$D342)/(($E342-$D342+1)/$AM342))+1)))</f>
        <v/>
      </c>
    </row>
    <row r="343" customFormat="false" ht="24" hidden="false" customHeight="false" outlineLevel="0" collapsed="false">
      <c r="F343" s="188" t="str">
        <f aca="true">IF(TRIM($B343&amp;$C343)="","",IF(OR(ISNUMBER(SEARCH("未",$A343)),ISNUMBER(SEARCH("送出",$A343)),AND(TRIM($A343)="",NOT(ISNUMBER($D343)),N($G343)=0)),"【合同未回】","")&amp;IF(NOT(ISNUMBER($E343)),IF(OR(ISNUMBER(SEARCH("未",$A343)),ISNUMBER(SEARCH("送出",$A343)),AND(TRIM($A343)="",NOT(ISNUMBER($D343)),N($G343)=0)),"","【未填合同期】"),IF($E343&lt;TODAY(),"【已到期】",IF($E343-TODAY()&lt;=提醒天数,"【即将到期，剩余"&amp;($E343-TODAY())&amp;"天】","【正常】")))&amp;IF(OR($AC343="安装免保",$AC343="技术免保",$AC343="质保期内"),"【"&amp;$AC343&amp;"】",""))</f>
        <v/>
      </c>
      <c r="J343" s="192" t="str">
        <f aca="false">IF(OR(N($G343)=0,N($H343)=0),"",ROUND(N($G343)*N($H343)*IF(N($I343)=0,1,N($I343)),2))</f>
        <v/>
      </c>
      <c r="L343" s="192" t="str">
        <f aca="false">IF(TRIM($B343&amp;$C343)="","",IF(AND(N($J343)=0,N($K343)=0),"",ROUND(N($J343)+N($K343),2)))</f>
        <v/>
      </c>
      <c r="R343" s="192"/>
      <c r="S343" s="193" t="str">
        <f aca="false">IF(TRIM($B343&amp;$C343)="","",IF(N($N343)=0,"",MAX(0,MIN(N($N343)-N($P343),N($V343)))))</f>
        <v/>
      </c>
      <c r="T343" s="193" t="str">
        <f aca="false">IF(TRIM($B343&amp;$C343)="","",IF(N($P343)&lt;=N($N343),"",N($P343)-N($N343)))</f>
        <v/>
      </c>
      <c r="U343" s="193" t="str">
        <f aca="false">IF(OR(TRIM($B343&amp;$C343)="",$V343=""),"",MAX(0,N($V343))-N($S343))</f>
        <v/>
      </c>
      <c r="V343" s="193" t="str">
        <f aca="false">IF(TRIM($B343&amp;$C343)="","",IF(AND(N($L343)=0,N($P343)+N($Q343)+N($R343)=0),"",ROUND(N($L343)-N($P343)-N($Q343)-N($R343),2)))</f>
        <v/>
      </c>
      <c r="W343" s="194" t="str">
        <f aca="false">IF(TRIM($B343&amp;$C343)="","",IF(N($L343)=0,IF((N($P343)+N($Q343)+N($R343))=0,"—未填单价","未填单价，已收 "&amp;TEXT((N($P343)+N($Q343)+N($R343)),"#,##0.00")),IF(N($V343)&gt;0.005,"欠 "&amp;TEXT(N($V343),"#,##0.00")&amp;IF(N($S343)&gt;0,"（开票未到账 "&amp;TEXT(N($S343),"#,##0.00")&amp;"）","")&amp;IF(N($U343)&gt;0,"（未开票 "&amp;TEXT(N($U343),"#,##0.00")&amp;"）",""),IF(N($V343)&lt;-0.005,"多收 "&amp;TEXT(-N($V343),"#,##0.00"),"✔ 已结清")))&amp;IF(N($T343)&gt;0,"｜到账未开票 "&amp;TEXT(N($T343),"#,##0.00")&amp;"，待补票","")&amp;IF(N($Q343)&gt;0,"｜收现 "&amp;TEXT(N($Q343),"#,##0.00"),"")&amp;IF(N($R343)&gt;0,"｜收款不开票 "&amp;TEXT(N($R343),"#,##0.00"),""))</f>
        <v/>
      </c>
      <c r="X343" s="195"/>
      <c r="AB343" s="192" t="str">
        <f aca="false">IF(OR(N($N343)=0,N($AA343)=0),"",ROUND(N($N343)/(1+N($AA343))*N($AA343),2))</f>
        <v/>
      </c>
      <c r="AC343" s="195"/>
      <c r="AD343" s="188"/>
      <c r="AE343" s="197" t="str">
        <f aca="false">IF($AM343="","",IF($AM343=1,IF($AN343&gt;=1,"一次性·已到收款期","一次性·未到期"),$AD343&amp;" 第"&amp;$AN343&amp;"/"&amp;$AM343&amp;"期"))</f>
        <v/>
      </c>
      <c r="AF343" s="193" t="str">
        <f aca="false">IF(OR($AM343="",N($L343)=0),"",ROUND(N($J343)*$AN343/$AM343,2)+N($K343))</f>
        <v/>
      </c>
      <c r="AG343" s="193" t="str">
        <f aca="false">IF($AF343="","",MAX(0,ROUND($AF343-(N($P343)+N($Q343)+N($R343)),2)))</f>
        <v/>
      </c>
      <c r="AH343" s="193" t="str">
        <f aca="false">IF(OR(TRIM($B343&amp;$C343)="",NOT(ISNUMBER($D343))),"",SUMIFS($V$3:$V$1001,$AJ$3:$AJ$1001,$AJ343,$D$3:$D$1001,"&lt;"&amp;$D343))</f>
        <v/>
      </c>
      <c r="AI343" s="193" t="str">
        <f aca="false">IF(TRIM($B343&amp;$C343)="","",SUMIFS($V$3:$V$1001,$AJ$3:$AJ$1001,$AJ343))</f>
        <v/>
      </c>
      <c r="AJ343" s="197" t="str">
        <f aca="false">IF(TRIM($B343&amp;$C343)="","",TRIM($B343)&amp;"｜"&amp;TRIM($C343))</f>
        <v/>
      </c>
      <c r="AK343" s="193" t="str">
        <f aca="false">IF(TRIM($B343&amp;$C343)="","",MIN(N($N343),N($P343)))</f>
        <v/>
      </c>
      <c r="AL343" s="198" t="str">
        <f aca="false">IF(ISNUMBER($D343),YEAR($D343),"")</f>
        <v/>
      </c>
      <c r="AM343" s="198" t="str">
        <f aca="false">IF(OR(TRIM($B343&amp;$C343)="",NOT(ISNUMBER($D343)),NOT(ISNUMBER($E343))),"",IF($E343&lt;$D343,"",IF(IF($AD343="半年付",2,IF($AD343="季度付",4,IF($AD343="月付",12,IF($AD343="半月付",24,1))))=1,1,MAX(1,ROUND(($E343-$D343+1)/365*IF($AD343="半年付",2,IF($AD343="季度付",4,IF($AD343="月付",12,IF($AD343="半月付",24,1)))),0)))))</f>
        <v/>
      </c>
      <c r="AN343" s="198" t="str">
        <f aca="true">IF($AM343="","",MIN($AM343,MAX(0,INT((TODAY()-付款宽限天数-$D343)/(($E343-$D343+1)/$AM343))+1)))</f>
        <v/>
      </c>
    </row>
    <row r="344" customFormat="false" ht="24" hidden="false" customHeight="false" outlineLevel="0" collapsed="false">
      <c r="F344" s="188" t="str">
        <f aca="true">IF(TRIM($B344&amp;$C344)="","",IF(OR(ISNUMBER(SEARCH("未",$A344)),ISNUMBER(SEARCH("送出",$A344)),AND(TRIM($A344)="",NOT(ISNUMBER($D344)),N($G344)=0)),"【合同未回】","")&amp;IF(NOT(ISNUMBER($E344)),IF(OR(ISNUMBER(SEARCH("未",$A344)),ISNUMBER(SEARCH("送出",$A344)),AND(TRIM($A344)="",NOT(ISNUMBER($D344)),N($G344)=0)),"","【未填合同期】"),IF($E344&lt;TODAY(),"【已到期】",IF($E344-TODAY()&lt;=提醒天数,"【即将到期，剩余"&amp;($E344-TODAY())&amp;"天】","【正常】")))&amp;IF(OR($AC344="安装免保",$AC344="技术免保",$AC344="质保期内"),"【"&amp;$AC344&amp;"】",""))</f>
        <v/>
      </c>
      <c r="J344" s="192" t="str">
        <f aca="false">IF(OR(N($G344)=0,N($H344)=0),"",ROUND(N($G344)*N($H344)*IF(N($I344)=0,1,N($I344)),2))</f>
        <v/>
      </c>
      <c r="L344" s="192" t="str">
        <f aca="false">IF(TRIM($B344&amp;$C344)="","",IF(AND(N($J344)=0,N($K344)=0),"",ROUND(N($J344)+N($K344),2)))</f>
        <v/>
      </c>
      <c r="R344" s="192"/>
      <c r="S344" s="193" t="str">
        <f aca="false">IF(TRIM($B344&amp;$C344)="","",IF(N($N344)=0,"",MAX(0,MIN(N($N344)-N($P344),N($V344)))))</f>
        <v/>
      </c>
      <c r="T344" s="193" t="str">
        <f aca="false">IF(TRIM($B344&amp;$C344)="","",IF(N($P344)&lt;=N($N344),"",N($P344)-N($N344)))</f>
        <v/>
      </c>
      <c r="U344" s="193" t="str">
        <f aca="false">IF(OR(TRIM($B344&amp;$C344)="",$V344=""),"",MAX(0,N($V344))-N($S344))</f>
        <v/>
      </c>
      <c r="V344" s="193" t="str">
        <f aca="false">IF(TRIM($B344&amp;$C344)="","",IF(AND(N($L344)=0,N($P344)+N($Q344)+N($R344)=0),"",ROUND(N($L344)-N($P344)-N($Q344)-N($R344),2)))</f>
        <v/>
      </c>
      <c r="W344" s="194" t="str">
        <f aca="false">IF(TRIM($B344&amp;$C344)="","",IF(N($L344)=0,IF((N($P344)+N($Q344)+N($R344))=0,"—未填单价","未填单价，已收 "&amp;TEXT((N($P344)+N($Q344)+N($R344)),"#,##0.00")),IF(N($V344)&gt;0.005,"欠 "&amp;TEXT(N($V344),"#,##0.00")&amp;IF(N($S344)&gt;0,"（开票未到账 "&amp;TEXT(N($S344),"#,##0.00")&amp;"）","")&amp;IF(N($U344)&gt;0,"（未开票 "&amp;TEXT(N($U344),"#,##0.00")&amp;"）",""),IF(N($V344)&lt;-0.005,"多收 "&amp;TEXT(-N($V344),"#,##0.00"),"✔ 已结清")))&amp;IF(N($T344)&gt;0,"｜到账未开票 "&amp;TEXT(N($T344),"#,##0.00")&amp;"，待补票","")&amp;IF(N($Q344)&gt;0,"｜收现 "&amp;TEXT(N($Q344),"#,##0.00"),"")&amp;IF(N($R344)&gt;0,"｜收款不开票 "&amp;TEXT(N($R344),"#,##0.00"),""))</f>
        <v/>
      </c>
      <c r="X344" s="195"/>
      <c r="AB344" s="192" t="str">
        <f aca="false">IF(OR(N($N344)=0,N($AA344)=0),"",ROUND(N($N344)/(1+N($AA344))*N($AA344),2))</f>
        <v/>
      </c>
      <c r="AC344" s="195"/>
      <c r="AD344" s="188"/>
      <c r="AE344" s="197" t="str">
        <f aca="false">IF($AM344="","",IF($AM344=1,IF($AN344&gt;=1,"一次性·已到收款期","一次性·未到期"),$AD344&amp;" 第"&amp;$AN344&amp;"/"&amp;$AM344&amp;"期"))</f>
        <v/>
      </c>
      <c r="AF344" s="193" t="str">
        <f aca="false">IF(OR($AM344="",N($L344)=0),"",ROUND(N($J344)*$AN344/$AM344,2)+N($K344))</f>
        <v/>
      </c>
      <c r="AG344" s="193" t="str">
        <f aca="false">IF($AF344="","",MAX(0,ROUND($AF344-(N($P344)+N($Q344)+N($R344)),2)))</f>
        <v/>
      </c>
      <c r="AH344" s="193" t="str">
        <f aca="false">IF(OR(TRIM($B344&amp;$C344)="",NOT(ISNUMBER($D344))),"",SUMIFS($V$3:$V$1001,$AJ$3:$AJ$1001,$AJ344,$D$3:$D$1001,"&lt;"&amp;$D344))</f>
        <v/>
      </c>
      <c r="AI344" s="193" t="str">
        <f aca="false">IF(TRIM($B344&amp;$C344)="","",SUMIFS($V$3:$V$1001,$AJ$3:$AJ$1001,$AJ344))</f>
        <v/>
      </c>
      <c r="AJ344" s="197" t="str">
        <f aca="false">IF(TRIM($B344&amp;$C344)="","",TRIM($B344)&amp;"｜"&amp;TRIM($C344))</f>
        <v/>
      </c>
      <c r="AK344" s="193" t="str">
        <f aca="false">IF(TRIM($B344&amp;$C344)="","",MIN(N($N344),N($P344)))</f>
        <v/>
      </c>
      <c r="AL344" s="198" t="str">
        <f aca="false">IF(ISNUMBER($D344),YEAR($D344),"")</f>
        <v/>
      </c>
      <c r="AM344" s="198" t="str">
        <f aca="false">IF(OR(TRIM($B344&amp;$C344)="",NOT(ISNUMBER($D344)),NOT(ISNUMBER($E344))),"",IF($E344&lt;$D344,"",IF(IF($AD344="半年付",2,IF($AD344="季度付",4,IF($AD344="月付",12,IF($AD344="半月付",24,1))))=1,1,MAX(1,ROUND(($E344-$D344+1)/365*IF($AD344="半年付",2,IF($AD344="季度付",4,IF($AD344="月付",12,IF($AD344="半月付",24,1)))),0)))))</f>
        <v/>
      </c>
      <c r="AN344" s="198" t="str">
        <f aca="true">IF($AM344="","",MIN($AM344,MAX(0,INT((TODAY()-付款宽限天数-$D344)/(($E344-$D344+1)/$AM344))+1)))</f>
        <v/>
      </c>
    </row>
    <row r="345" customFormat="false" ht="24" hidden="false" customHeight="false" outlineLevel="0" collapsed="false">
      <c r="F345" s="188" t="str">
        <f aca="true">IF(TRIM($B345&amp;$C345)="","",IF(OR(ISNUMBER(SEARCH("未",$A345)),ISNUMBER(SEARCH("送出",$A345)),AND(TRIM($A345)="",NOT(ISNUMBER($D345)),N($G345)=0)),"【合同未回】","")&amp;IF(NOT(ISNUMBER($E345)),IF(OR(ISNUMBER(SEARCH("未",$A345)),ISNUMBER(SEARCH("送出",$A345)),AND(TRIM($A345)="",NOT(ISNUMBER($D345)),N($G345)=0)),"","【未填合同期】"),IF($E345&lt;TODAY(),"【已到期】",IF($E345-TODAY()&lt;=提醒天数,"【即将到期，剩余"&amp;($E345-TODAY())&amp;"天】","【正常】")))&amp;IF(OR($AC345="安装免保",$AC345="技术免保",$AC345="质保期内"),"【"&amp;$AC345&amp;"】",""))</f>
        <v/>
      </c>
      <c r="J345" s="192" t="str">
        <f aca="false">IF(OR(N($G345)=0,N($H345)=0),"",ROUND(N($G345)*N($H345)*IF(N($I345)=0,1,N($I345)),2))</f>
        <v/>
      </c>
      <c r="L345" s="192" t="str">
        <f aca="false">IF(TRIM($B345&amp;$C345)="","",IF(AND(N($J345)=0,N($K345)=0),"",ROUND(N($J345)+N($K345),2)))</f>
        <v/>
      </c>
      <c r="R345" s="192"/>
      <c r="S345" s="193" t="str">
        <f aca="false">IF(TRIM($B345&amp;$C345)="","",IF(N($N345)=0,"",MAX(0,MIN(N($N345)-N($P345),N($V345)))))</f>
        <v/>
      </c>
      <c r="T345" s="193" t="str">
        <f aca="false">IF(TRIM($B345&amp;$C345)="","",IF(N($P345)&lt;=N($N345),"",N($P345)-N($N345)))</f>
        <v/>
      </c>
      <c r="U345" s="193" t="str">
        <f aca="false">IF(OR(TRIM($B345&amp;$C345)="",$V345=""),"",MAX(0,N($V345))-N($S345))</f>
        <v/>
      </c>
      <c r="V345" s="193" t="str">
        <f aca="false">IF(TRIM($B345&amp;$C345)="","",IF(AND(N($L345)=0,N($P345)+N($Q345)+N($R345)=0),"",ROUND(N($L345)-N($P345)-N($Q345)-N($R345),2)))</f>
        <v/>
      </c>
      <c r="W345" s="194" t="str">
        <f aca="false">IF(TRIM($B345&amp;$C345)="","",IF(N($L345)=0,IF((N($P345)+N($Q345)+N($R345))=0,"—未填单价","未填单价，已收 "&amp;TEXT((N($P345)+N($Q345)+N($R345)),"#,##0.00")),IF(N($V345)&gt;0.005,"欠 "&amp;TEXT(N($V345),"#,##0.00")&amp;IF(N($S345)&gt;0,"（开票未到账 "&amp;TEXT(N($S345),"#,##0.00")&amp;"）","")&amp;IF(N($U345)&gt;0,"（未开票 "&amp;TEXT(N($U345),"#,##0.00")&amp;"）",""),IF(N($V345)&lt;-0.005,"多收 "&amp;TEXT(-N($V345),"#,##0.00"),"✔ 已结清")))&amp;IF(N($T345)&gt;0,"｜到账未开票 "&amp;TEXT(N($T345),"#,##0.00")&amp;"，待补票","")&amp;IF(N($Q345)&gt;0,"｜收现 "&amp;TEXT(N($Q345),"#,##0.00"),"")&amp;IF(N($R345)&gt;0,"｜收款不开票 "&amp;TEXT(N($R345),"#,##0.00"),""))</f>
        <v/>
      </c>
      <c r="X345" s="195"/>
      <c r="AB345" s="192" t="str">
        <f aca="false">IF(OR(N($N345)=0,N($AA345)=0),"",ROUND(N($N345)/(1+N($AA345))*N($AA345),2))</f>
        <v/>
      </c>
      <c r="AC345" s="195"/>
      <c r="AD345" s="188"/>
      <c r="AE345" s="197" t="str">
        <f aca="false">IF($AM345="","",IF($AM345=1,IF($AN345&gt;=1,"一次性·已到收款期","一次性·未到期"),$AD345&amp;" 第"&amp;$AN345&amp;"/"&amp;$AM345&amp;"期"))</f>
        <v/>
      </c>
      <c r="AF345" s="193" t="str">
        <f aca="false">IF(OR($AM345="",N($L345)=0),"",ROUND(N($J345)*$AN345/$AM345,2)+N($K345))</f>
        <v/>
      </c>
      <c r="AG345" s="193" t="str">
        <f aca="false">IF($AF345="","",MAX(0,ROUND($AF345-(N($P345)+N($Q345)+N($R345)),2)))</f>
        <v/>
      </c>
      <c r="AH345" s="193" t="str">
        <f aca="false">IF(OR(TRIM($B345&amp;$C345)="",NOT(ISNUMBER($D345))),"",SUMIFS($V$3:$V$1001,$AJ$3:$AJ$1001,$AJ345,$D$3:$D$1001,"&lt;"&amp;$D345))</f>
        <v/>
      </c>
      <c r="AI345" s="193" t="str">
        <f aca="false">IF(TRIM($B345&amp;$C345)="","",SUMIFS($V$3:$V$1001,$AJ$3:$AJ$1001,$AJ345))</f>
        <v/>
      </c>
      <c r="AJ345" s="197" t="str">
        <f aca="false">IF(TRIM($B345&amp;$C345)="","",TRIM($B345)&amp;"｜"&amp;TRIM($C345))</f>
        <v/>
      </c>
      <c r="AK345" s="193" t="str">
        <f aca="false">IF(TRIM($B345&amp;$C345)="","",MIN(N($N345),N($P345)))</f>
        <v/>
      </c>
      <c r="AL345" s="198" t="str">
        <f aca="false">IF(ISNUMBER($D345),YEAR($D345),"")</f>
        <v/>
      </c>
      <c r="AM345" s="198" t="str">
        <f aca="false">IF(OR(TRIM($B345&amp;$C345)="",NOT(ISNUMBER($D345)),NOT(ISNUMBER($E345))),"",IF($E345&lt;$D345,"",IF(IF($AD345="半年付",2,IF($AD345="季度付",4,IF($AD345="月付",12,IF($AD345="半月付",24,1))))=1,1,MAX(1,ROUND(($E345-$D345+1)/365*IF($AD345="半年付",2,IF($AD345="季度付",4,IF($AD345="月付",12,IF($AD345="半月付",24,1)))),0)))))</f>
        <v/>
      </c>
      <c r="AN345" s="198" t="str">
        <f aca="true">IF($AM345="","",MIN($AM345,MAX(0,INT((TODAY()-付款宽限天数-$D345)/(($E345-$D345+1)/$AM345))+1)))</f>
        <v/>
      </c>
    </row>
    <row r="346" customFormat="false" ht="24" hidden="false" customHeight="false" outlineLevel="0" collapsed="false">
      <c r="F346" s="188" t="str">
        <f aca="true">IF(TRIM($B346&amp;$C346)="","",IF(OR(ISNUMBER(SEARCH("未",$A346)),ISNUMBER(SEARCH("送出",$A346)),AND(TRIM($A346)="",NOT(ISNUMBER($D346)),N($G346)=0)),"【合同未回】","")&amp;IF(NOT(ISNUMBER($E346)),IF(OR(ISNUMBER(SEARCH("未",$A346)),ISNUMBER(SEARCH("送出",$A346)),AND(TRIM($A346)="",NOT(ISNUMBER($D346)),N($G346)=0)),"","【未填合同期】"),IF($E346&lt;TODAY(),"【已到期】",IF($E346-TODAY()&lt;=提醒天数,"【即将到期，剩余"&amp;($E346-TODAY())&amp;"天】","【正常】")))&amp;IF(OR($AC346="安装免保",$AC346="技术免保",$AC346="质保期内"),"【"&amp;$AC346&amp;"】",""))</f>
        <v/>
      </c>
      <c r="J346" s="192" t="str">
        <f aca="false">IF(OR(N($G346)=0,N($H346)=0),"",ROUND(N($G346)*N($H346)*IF(N($I346)=0,1,N($I346)),2))</f>
        <v/>
      </c>
      <c r="L346" s="192" t="str">
        <f aca="false">IF(TRIM($B346&amp;$C346)="","",IF(AND(N($J346)=0,N($K346)=0),"",ROUND(N($J346)+N($K346),2)))</f>
        <v/>
      </c>
      <c r="R346" s="192"/>
      <c r="S346" s="193" t="str">
        <f aca="false">IF(TRIM($B346&amp;$C346)="","",IF(N($N346)=0,"",MAX(0,MIN(N($N346)-N($P346),N($V346)))))</f>
        <v/>
      </c>
      <c r="T346" s="193" t="str">
        <f aca="false">IF(TRIM($B346&amp;$C346)="","",IF(N($P346)&lt;=N($N346),"",N($P346)-N($N346)))</f>
        <v/>
      </c>
      <c r="U346" s="193" t="str">
        <f aca="false">IF(OR(TRIM($B346&amp;$C346)="",$V346=""),"",MAX(0,N($V346))-N($S346))</f>
        <v/>
      </c>
      <c r="V346" s="193" t="str">
        <f aca="false">IF(TRIM($B346&amp;$C346)="","",IF(AND(N($L346)=0,N($P346)+N($Q346)+N($R346)=0),"",ROUND(N($L346)-N($P346)-N($Q346)-N($R346),2)))</f>
        <v/>
      </c>
      <c r="W346" s="194" t="str">
        <f aca="false">IF(TRIM($B346&amp;$C346)="","",IF(N($L346)=0,IF((N($P346)+N($Q346)+N($R346))=0,"—未填单价","未填单价，已收 "&amp;TEXT((N($P346)+N($Q346)+N($R346)),"#,##0.00")),IF(N($V346)&gt;0.005,"欠 "&amp;TEXT(N($V346),"#,##0.00")&amp;IF(N($S346)&gt;0,"（开票未到账 "&amp;TEXT(N($S346),"#,##0.00")&amp;"）","")&amp;IF(N($U346)&gt;0,"（未开票 "&amp;TEXT(N($U346),"#,##0.00")&amp;"）",""),IF(N($V346)&lt;-0.005,"多收 "&amp;TEXT(-N($V346),"#,##0.00"),"✔ 已结清")))&amp;IF(N($T346)&gt;0,"｜到账未开票 "&amp;TEXT(N($T346),"#,##0.00")&amp;"，待补票","")&amp;IF(N($Q346)&gt;0,"｜收现 "&amp;TEXT(N($Q346),"#,##0.00"),"")&amp;IF(N($R346)&gt;0,"｜收款不开票 "&amp;TEXT(N($R346),"#,##0.00"),""))</f>
        <v/>
      </c>
      <c r="X346" s="195"/>
      <c r="AB346" s="192" t="str">
        <f aca="false">IF(OR(N($N346)=0,N($AA346)=0),"",ROUND(N($N346)/(1+N($AA346))*N($AA346),2))</f>
        <v/>
      </c>
      <c r="AC346" s="195"/>
      <c r="AD346" s="188"/>
      <c r="AE346" s="197" t="str">
        <f aca="false">IF($AM346="","",IF($AM346=1,IF($AN346&gt;=1,"一次性·已到收款期","一次性·未到期"),$AD346&amp;" 第"&amp;$AN346&amp;"/"&amp;$AM346&amp;"期"))</f>
        <v/>
      </c>
      <c r="AF346" s="193" t="str">
        <f aca="false">IF(OR($AM346="",N($L346)=0),"",ROUND(N($J346)*$AN346/$AM346,2)+N($K346))</f>
        <v/>
      </c>
      <c r="AG346" s="193" t="str">
        <f aca="false">IF($AF346="","",MAX(0,ROUND($AF346-(N($P346)+N($Q346)+N($R346)),2)))</f>
        <v/>
      </c>
      <c r="AH346" s="193" t="str">
        <f aca="false">IF(OR(TRIM($B346&amp;$C346)="",NOT(ISNUMBER($D346))),"",SUMIFS($V$3:$V$1001,$AJ$3:$AJ$1001,$AJ346,$D$3:$D$1001,"&lt;"&amp;$D346))</f>
        <v/>
      </c>
      <c r="AI346" s="193" t="str">
        <f aca="false">IF(TRIM($B346&amp;$C346)="","",SUMIFS($V$3:$V$1001,$AJ$3:$AJ$1001,$AJ346))</f>
        <v/>
      </c>
      <c r="AJ346" s="197" t="str">
        <f aca="false">IF(TRIM($B346&amp;$C346)="","",TRIM($B346)&amp;"｜"&amp;TRIM($C346))</f>
        <v/>
      </c>
      <c r="AK346" s="193" t="str">
        <f aca="false">IF(TRIM($B346&amp;$C346)="","",MIN(N($N346),N($P346)))</f>
        <v/>
      </c>
      <c r="AL346" s="198" t="str">
        <f aca="false">IF(ISNUMBER($D346),YEAR($D346),"")</f>
        <v/>
      </c>
      <c r="AM346" s="198" t="str">
        <f aca="false">IF(OR(TRIM($B346&amp;$C346)="",NOT(ISNUMBER($D346)),NOT(ISNUMBER($E346))),"",IF($E346&lt;$D346,"",IF(IF($AD346="半年付",2,IF($AD346="季度付",4,IF($AD346="月付",12,IF($AD346="半月付",24,1))))=1,1,MAX(1,ROUND(($E346-$D346+1)/365*IF($AD346="半年付",2,IF($AD346="季度付",4,IF($AD346="月付",12,IF($AD346="半月付",24,1)))),0)))))</f>
        <v/>
      </c>
      <c r="AN346" s="198" t="str">
        <f aca="true">IF($AM346="","",MIN($AM346,MAX(0,INT((TODAY()-付款宽限天数-$D346)/(($E346-$D346+1)/$AM346))+1)))</f>
        <v/>
      </c>
    </row>
    <row r="347" customFormat="false" ht="24" hidden="false" customHeight="false" outlineLevel="0" collapsed="false">
      <c r="F347" s="188" t="str">
        <f aca="true">IF(TRIM($B347&amp;$C347)="","",IF(OR(ISNUMBER(SEARCH("未",$A347)),ISNUMBER(SEARCH("送出",$A347)),AND(TRIM($A347)="",NOT(ISNUMBER($D347)),N($G347)=0)),"【合同未回】","")&amp;IF(NOT(ISNUMBER($E347)),IF(OR(ISNUMBER(SEARCH("未",$A347)),ISNUMBER(SEARCH("送出",$A347)),AND(TRIM($A347)="",NOT(ISNUMBER($D347)),N($G347)=0)),"","【未填合同期】"),IF($E347&lt;TODAY(),"【已到期】",IF($E347-TODAY()&lt;=提醒天数,"【即将到期，剩余"&amp;($E347-TODAY())&amp;"天】","【正常】")))&amp;IF(OR($AC347="安装免保",$AC347="技术免保",$AC347="质保期内"),"【"&amp;$AC347&amp;"】",""))</f>
        <v/>
      </c>
      <c r="J347" s="192" t="str">
        <f aca="false">IF(OR(N($G347)=0,N($H347)=0),"",ROUND(N($G347)*N($H347)*IF(N($I347)=0,1,N($I347)),2))</f>
        <v/>
      </c>
      <c r="L347" s="192" t="str">
        <f aca="false">IF(TRIM($B347&amp;$C347)="","",IF(AND(N($J347)=0,N($K347)=0),"",ROUND(N($J347)+N($K347),2)))</f>
        <v/>
      </c>
      <c r="R347" s="192"/>
      <c r="S347" s="193" t="str">
        <f aca="false">IF(TRIM($B347&amp;$C347)="","",IF(N($N347)=0,"",MAX(0,MIN(N($N347)-N($P347),N($V347)))))</f>
        <v/>
      </c>
      <c r="T347" s="193" t="str">
        <f aca="false">IF(TRIM($B347&amp;$C347)="","",IF(N($P347)&lt;=N($N347),"",N($P347)-N($N347)))</f>
        <v/>
      </c>
      <c r="U347" s="193" t="str">
        <f aca="false">IF(OR(TRIM($B347&amp;$C347)="",$V347=""),"",MAX(0,N($V347))-N($S347))</f>
        <v/>
      </c>
      <c r="V347" s="193" t="str">
        <f aca="false">IF(TRIM($B347&amp;$C347)="","",IF(AND(N($L347)=0,N($P347)+N($Q347)+N($R347)=0),"",ROUND(N($L347)-N($P347)-N($Q347)-N($R347),2)))</f>
        <v/>
      </c>
      <c r="W347" s="194" t="str">
        <f aca="false">IF(TRIM($B347&amp;$C347)="","",IF(N($L347)=0,IF((N($P347)+N($Q347)+N($R347))=0,"—未填单价","未填单价，已收 "&amp;TEXT((N($P347)+N($Q347)+N($R347)),"#,##0.00")),IF(N($V347)&gt;0.005,"欠 "&amp;TEXT(N($V347),"#,##0.00")&amp;IF(N($S347)&gt;0,"（开票未到账 "&amp;TEXT(N($S347),"#,##0.00")&amp;"）","")&amp;IF(N($U347)&gt;0,"（未开票 "&amp;TEXT(N($U347),"#,##0.00")&amp;"）",""),IF(N($V347)&lt;-0.005,"多收 "&amp;TEXT(-N($V347),"#,##0.00"),"✔ 已结清")))&amp;IF(N($T347)&gt;0,"｜到账未开票 "&amp;TEXT(N($T347),"#,##0.00")&amp;"，待补票","")&amp;IF(N($Q347)&gt;0,"｜收现 "&amp;TEXT(N($Q347),"#,##0.00"),"")&amp;IF(N($R347)&gt;0,"｜收款不开票 "&amp;TEXT(N($R347),"#,##0.00"),""))</f>
        <v/>
      </c>
      <c r="X347" s="195"/>
      <c r="AB347" s="192" t="str">
        <f aca="false">IF(OR(N($N347)=0,N($AA347)=0),"",ROUND(N($N347)/(1+N($AA347))*N($AA347),2))</f>
        <v/>
      </c>
      <c r="AC347" s="195"/>
      <c r="AD347" s="188"/>
      <c r="AE347" s="197" t="str">
        <f aca="false">IF($AM347="","",IF($AM347=1,IF($AN347&gt;=1,"一次性·已到收款期","一次性·未到期"),$AD347&amp;" 第"&amp;$AN347&amp;"/"&amp;$AM347&amp;"期"))</f>
        <v/>
      </c>
      <c r="AF347" s="193" t="str">
        <f aca="false">IF(OR($AM347="",N($L347)=0),"",ROUND(N($J347)*$AN347/$AM347,2)+N($K347))</f>
        <v/>
      </c>
      <c r="AG347" s="193" t="str">
        <f aca="false">IF($AF347="","",MAX(0,ROUND($AF347-(N($P347)+N($Q347)+N($R347)),2)))</f>
        <v/>
      </c>
      <c r="AH347" s="193" t="str">
        <f aca="false">IF(OR(TRIM($B347&amp;$C347)="",NOT(ISNUMBER($D347))),"",SUMIFS($V$3:$V$1001,$AJ$3:$AJ$1001,$AJ347,$D$3:$D$1001,"&lt;"&amp;$D347))</f>
        <v/>
      </c>
      <c r="AI347" s="193" t="str">
        <f aca="false">IF(TRIM($B347&amp;$C347)="","",SUMIFS($V$3:$V$1001,$AJ$3:$AJ$1001,$AJ347))</f>
        <v/>
      </c>
      <c r="AJ347" s="197" t="str">
        <f aca="false">IF(TRIM($B347&amp;$C347)="","",TRIM($B347)&amp;"｜"&amp;TRIM($C347))</f>
        <v/>
      </c>
      <c r="AK347" s="193" t="str">
        <f aca="false">IF(TRIM($B347&amp;$C347)="","",MIN(N($N347),N($P347)))</f>
        <v/>
      </c>
      <c r="AL347" s="198" t="str">
        <f aca="false">IF(ISNUMBER($D347),YEAR($D347),"")</f>
        <v/>
      </c>
      <c r="AM347" s="198" t="str">
        <f aca="false">IF(OR(TRIM($B347&amp;$C347)="",NOT(ISNUMBER($D347)),NOT(ISNUMBER($E347))),"",IF($E347&lt;$D347,"",IF(IF($AD347="半年付",2,IF($AD347="季度付",4,IF($AD347="月付",12,IF($AD347="半月付",24,1))))=1,1,MAX(1,ROUND(($E347-$D347+1)/365*IF($AD347="半年付",2,IF($AD347="季度付",4,IF($AD347="月付",12,IF($AD347="半月付",24,1)))),0)))))</f>
        <v/>
      </c>
      <c r="AN347" s="198" t="str">
        <f aca="true">IF($AM347="","",MIN($AM347,MAX(0,INT((TODAY()-付款宽限天数-$D347)/(($E347-$D347+1)/$AM347))+1)))</f>
        <v/>
      </c>
    </row>
    <row r="348" customFormat="false" ht="24" hidden="false" customHeight="false" outlineLevel="0" collapsed="false">
      <c r="F348" s="188" t="str">
        <f aca="true">IF(TRIM($B348&amp;$C348)="","",IF(OR(ISNUMBER(SEARCH("未",$A348)),ISNUMBER(SEARCH("送出",$A348)),AND(TRIM($A348)="",NOT(ISNUMBER($D348)),N($G348)=0)),"【合同未回】","")&amp;IF(NOT(ISNUMBER($E348)),IF(OR(ISNUMBER(SEARCH("未",$A348)),ISNUMBER(SEARCH("送出",$A348)),AND(TRIM($A348)="",NOT(ISNUMBER($D348)),N($G348)=0)),"","【未填合同期】"),IF($E348&lt;TODAY(),"【已到期】",IF($E348-TODAY()&lt;=提醒天数,"【即将到期，剩余"&amp;($E348-TODAY())&amp;"天】","【正常】")))&amp;IF(OR($AC348="安装免保",$AC348="技术免保",$AC348="质保期内"),"【"&amp;$AC348&amp;"】",""))</f>
        <v/>
      </c>
      <c r="J348" s="192" t="str">
        <f aca="false">IF(OR(N($G348)=0,N($H348)=0),"",ROUND(N($G348)*N($H348)*IF(N($I348)=0,1,N($I348)),2))</f>
        <v/>
      </c>
      <c r="L348" s="192" t="str">
        <f aca="false">IF(TRIM($B348&amp;$C348)="","",IF(AND(N($J348)=0,N($K348)=0),"",ROUND(N($J348)+N($K348),2)))</f>
        <v/>
      </c>
      <c r="R348" s="192"/>
      <c r="S348" s="193" t="str">
        <f aca="false">IF(TRIM($B348&amp;$C348)="","",IF(N($N348)=0,"",MAX(0,MIN(N($N348)-N($P348),N($V348)))))</f>
        <v/>
      </c>
      <c r="T348" s="193" t="str">
        <f aca="false">IF(TRIM($B348&amp;$C348)="","",IF(N($P348)&lt;=N($N348),"",N($P348)-N($N348)))</f>
        <v/>
      </c>
      <c r="U348" s="193" t="str">
        <f aca="false">IF(OR(TRIM($B348&amp;$C348)="",$V348=""),"",MAX(0,N($V348))-N($S348))</f>
        <v/>
      </c>
      <c r="V348" s="193" t="str">
        <f aca="false">IF(TRIM($B348&amp;$C348)="","",IF(AND(N($L348)=0,N($P348)+N($Q348)+N($R348)=0),"",ROUND(N($L348)-N($P348)-N($Q348)-N($R348),2)))</f>
        <v/>
      </c>
      <c r="W348" s="194" t="str">
        <f aca="false">IF(TRIM($B348&amp;$C348)="","",IF(N($L348)=0,IF((N($P348)+N($Q348)+N($R348))=0,"—未填单价","未填单价，已收 "&amp;TEXT((N($P348)+N($Q348)+N($R348)),"#,##0.00")),IF(N($V348)&gt;0.005,"欠 "&amp;TEXT(N($V348),"#,##0.00")&amp;IF(N($S348)&gt;0,"（开票未到账 "&amp;TEXT(N($S348),"#,##0.00")&amp;"）","")&amp;IF(N($U348)&gt;0,"（未开票 "&amp;TEXT(N($U348),"#,##0.00")&amp;"）",""),IF(N($V348)&lt;-0.005,"多收 "&amp;TEXT(-N($V348),"#,##0.00"),"✔ 已结清")))&amp;IF(N($T348)&gt;0,"｜到账未开票 "&amp;TEXT(N($T348),"#,##0.00")&amp;"，待补票","")&amp;IF(N($Q348)&gt;0,"｜收现 "&amp;TEXT(N($Q348),"#,##0.00"),"")&amp;IF(N($R348)&gt;0,"｜收款不开票 "&amp;TEXT(N($R348),"#,##0.00"),""))</f>
        <v/>
      </c>
      <c r="X348" s="195"/>
      <c r="AB348" s="192" t="str">
        <f aca="false">IF(OR(N($N348)=0,N($AA348)=0),"",ROUND(N($N348)/(1+N($AA348))*N($AA348),2))</f>
        <v/>
      </c>
      <c r="AC348" s="195"/>
      <c r="AD348" s="188"/>
      <c r="AE348" s="197" t="str">
        <f aca="false">IF($AM348="","",IF($AM348=1,IF($AN348&gt;=1,"一次性·已到收款期","一次性·未到期"),$AD348&amp;" 第"&amp;$AN348&amp;"/"&amp;$AM348&amp;"期"))</f>
        <v/>
      </c>
      <c r="AF348" s="193" t="str">
        <f aca="false">IF(OR($AM348="",N($L348)=0),"",ROUND(N($J348)*$AN348/$AM348,2)+N($K348))</f>
        <v/>
      </c>
      <c r="AG348" s="193" t="str">
        <f aca="false">IF($AF348="","",MAX(0,ROUND($AF348-(N($P348)+N($Q348)+N($R348)),2)))</f>
        <v/>
      </c>
      <c r="AH348" s="193" t="str">
        <f aca="false">IF(OR(TRIM($B348&amp;$C348)="",NOT(ISNUMBER($D348))),"",SUMIFS($V$3:$V$1001,$AJ$3:$AJ$1001,$AJ348,$D$3:$D$1001,"&lt;"&amp;$D348))</f>
        <v/>
      </c>
      <c r="AI348" s="193" t="str">
        <f aca="false">IF(TRIM($B348&amp;$C348)="","",SUMIFS($V$3:$V$1001,$AJ$3:$AJ$1001,$AJ348))</f>
        <v/>
      </c>
      <c r="AJ348" s="197" t="str">
        <f aca="false">IF(TRIM($B348&amp;$C348)="","",TRIM($B348)&amp;"｜"&amp;TRIM($C348))</f>
        <v/>
      </c>
      <c r="AK348" s="193" t="str">
        <f aca="false">IF(TRIM($B348&amp;$C348)="","",MIN(N($N348),N($P348)))</f>
        <v/>
      </c>
      <c r="AL348" s="198" t="str">
        <f aca="false">IF(ISNUMBER($D348),YEAR($D348),"")</f>
        <v/>
      </c>
      <c r="AM348" s="198" t="str">
        <f aca="false">IF(OR(TRIM($B348&amp;$C348)="",NOT(ISNUMBER($D348)),NOT(ISNUMBER($E348))),"",IF($E348&lt;$D348,"",IF(IF($AD348="半年付",2,IF($AD348="季度付",4,IF($AD348="月付",12,IF($AD348="半月付",24,1))))=1,1,MAX(1,ROUND(($E348-$D348+1)/365*IF($AD348="半年付",2,IF($AD348="季度付",4,IF($AD348="月付",12,IF($AD348="半月付",24,1)))),0)))))</f>
        <v/>
      </c>
      <c r="AN348" s="198" t="str">
        <f aca="true">IF($AM348="","",MIN($AM348,MAX(0,INT((TODAY()-付款宽限天数-$D348)/(($E348-$D348+1)/$AM348))+1)))</f>
        <v/>
      </c>
    </row>
    <row r="349" customFormat="false" ht="24" hidden="false" customHeight="false" outlineLevel="0" collapsed="false">
      <c r="F349" s="188" t="str">
        <f aca="true">IF(TRIM($B349&amp;$C349)="","",IF(OR(ISNUMBER(SEARCH("未",$A349)),ISNUMBER(SEARCH("送出",$A349)),AND(TRIM($A349)="",NOT(ISNUMBER($D349)),N($G349)=0)),"【合同未回】","")&amp;IF(NOT(ISNUMBER($E349)),IF(OR(ISNUMBER(SEARCH("未",$A349)),ISNUMBER(SEARCH("送出",$A349)),AND(TRIM($A349)="",NOT(ISNUMBER($D349)),N($G349)=0)),"","【未填合同期】"),IF($E349&lt;TODAY(),"【已到期】",IF($E349-TODAY()&lt;=提醒天数,"【即将到期，剩余"&amp;($E349-TODAY())&amp;"天】","【正常】")))&amp;IF(OR($AC349="安装免保",$AC349="技术免保",$AC349="质保期内"),"【"&amp;$AC349&amp;"】",""))</f>
        <v/>
      </c>
      <c r="J349" s="192" t="str">
        <f aca="false">IF(OR(N($G349)=0,N($H349)=0),"",ROUND(N($G349)*N($H349)*IF(N($I349)=0,1,N($I349)),2))</f>
        <v/>
      </c>
      <c r="L349" s="192" t="str">
        <f aca="false">IF(TRIM($B349&amp;$C349)="","",IF(AND(N($J349)=0,N($K349)=0),"",ROUND(N($J349)+N($K349),2)))</f>
        <v/>
      </c>
      <c r="R349" s="192"/>
      <c r="S349" s="193" t="str">
        <f aca="false">IF(TRIM($B349&amp;$C349)="","",IF(N($N349)=0,"",MAX(0,MIN(N($N349)-N($P349),N($V349)))))</f>
        <v/>
      </c>
      <c r="T349" s="193" t="str">
        <f aca="false">IF(TRIM($B349&amp;$C349)="","",IF(N($P349)&lt;=N($N349),"",N($P349)-N($N349)))</f>
        <v/>
      </c>
      <c r="U349" s="193" t="str">
        <f aca="false">IF(OR(TRIM($B349&amp;$C349)="",$V349=""),"",MAX(0,N($V349))-N($S349))</f>
        <v/>
      </c>
      <c r="V349" s="193" t="str">
        <f aca="false">IF(TRIM($B349&amp;$C349)="","",IF(AND(N($L349)=0,N($P349)+N($Q349)+N($R349)=0),"",ROUND(N($L349)-N($P349)-N($Q349)-N($R349),2)))</f>
        <v/>
      </c>
      <c r="W349" s="194" t="str">
        <f aca="false">IF(TRIM($B349&amp;$C349)="","",IF(N($L349)=0,IF((N($P349)+N($Q349)+N($R349))=0,"—未填单价","未填单价，已收 "&amp;TEXT((N($P349)+N($Q349)+N($R349)),"#,##0.00")),IF(N($V349)&gt;0.005,"欠 "&amp;TEXT(N($V349),"#,##0.00")&amp;IF(N($S349)&gt;0,"（开票未到账 "&amp;TEXT(N($S349),"#,##0.00")&amp;"）","")&amp;IF(N($U349)&gt;0,"（未开票 "&amp;TEXT(N($U349),"#,##0.00")&amp;"）",""),IF(N($V349)&lt;-0.005,"多收 "&amp;TEXT(-N($V349),"#,##0.00"),"✔ 已结清")))&amp;IF(N($T349)&gt;0,"｜到账未开票 "&amp;TEXT(N($T349),"#,##0.00")&amp;"，待补票","")&amp;IF(N($Q349)&gt;0,"｜收现 "&amp;TEXT(N($Q349),"#,##0.00"),"")&amp;IF(N($R349)&gt;0,"｜收款不开票 "&amp;TEXT(N($R349),"#,##0.00"),""))</f>
        <v/>
      </c>
      <c r="X349" s="195"/>
      <c r="AB349" s="192" t="str">
        <f aca="false">IF(OR(N($N349)=0,N($AA349)=0),"",ROUND(N($N349)/(1+N($AA349))*N($AA349),2))</f>
        <v/>
      </c>
      <c r="AC349" s="195"/>
      <c r="AD349" s="188"/>
      <c r="AE349" s="197" t="str">
        <f aca="false">IF($AM349="","",IF($AM349=1,IF($AN349&gt;=1,"一次性·已到收款期","一次性·未到期"),$AD349&amp;" 第"&amp;$AN349&amp;"/"&amp;$AM349&amp;"期"))</f>
        <v/>
      </c>
      <c r="AF349" s="193" t="str">
        <f aca="false">IF(OR($AM349="",N($L349)=0),"",ROUND(N($J349)*$AN349/$AM349,2)+N($K349))</f>
        <v/>
      </c>
      <c r="AG349" s="193" t="str">
        <f aca="false">IF($AF349="","",MAX(0,ROUND($AF349-(N($P349)+N($Q349)+N($R349)),2)))</f>
        <v/>
      </c>
      <c r="AH349" s="193" t="str">
        <f aca="false">IF(OR(TRIM($B349&amp;$C349)="",NOT(ISNUMBER($D349))),"",SUMIFS($V$3:$V$1001,$AJ$3:$AJ$1001,$AJ349,$D$3:$D$1001,"&lt;"&amp;$D349))</f>
        <v/>
      </c>
      <c r="AI349" s="193" t="str">
        <f aca="false">IF(TRIM($B349&amp;$C349)="","",SUMIFS($V$3:$V$1001,$AJ$3:$AJ$1001,$AJ349))</f>
        <v/>
      </c>
      <c r="AJ349" s="197" t="str">
        <f aca="false">IF(TRIM($B349&amp;$C349)="","",TRIM($B349)&amp;"｜"&amp;TRIM($C349))</f>
        <v/>
      </c>
      <c r="AK349" s="193" t="str">
        <f aca="false">IF(TRIM($B349&amp;$C349)="","",MIN(N($N349),N($P349)))</f>
        <v/>
      </c>
      <c r="AL349" s="198" t="str">
        <f aca="false">IF(ISNUMBER($D349),YEAR($D349),"")</f>
        <v/>
      </c>
      <c r="AM349" s="198" t="str">
        <f aca="false">IF(OR(TRIM($B349&amp;$C349)="",NOT(ISNUMBER($D349)),NOT(ISNUMBER($E349))),"",IF($E349&lt;$D349,"",IF(IF($AD349="半年付",2,IF($AD349="季度付",4,IF($AD349="月付",12,IF($AD349="半月付",24,1))))=1,1,MAX(1,ROUND(($E349-$D349+1)/365*IF($AD349="半年付",2,IF($AD349="季度付",4,IF($AD349="月付",12,IF($AD349="半月付",24,1)))),0)))))</f>
        <v/>
      </c>
      <c r="AN349" s="198" t="str">
        <f aca="true">IF($AM349="","",MIN($AM349,MAX(0,INT((TODAY()-付款宽限天数-$D349)/(($E349-$D349+1)/$AM349))+1)))</f>
        <v/>
      </c>
    </row>
    <row r="350" customFormat="false" ht="24" hidden="false" customHeight="false" outlineLevel="0" collapsed="false">
      <c r="F350" s="188" t="str">
        <f aca="true">IF(TRIM($B350&amp;$C350)="","",IF(OR(ISNUMBER(SEARCH("未",$A350)),ISNUMBER(SEARCH("送出",$A350)),AND(TRIM($A350)="",NOT(ISNUMBER($D350)),N($G350)=0)),"【合同未回】","")&amp;IF(NOT(ISNUMBER($E350)),IF(OR(ISNUMBER(SEARCH("未",$A350)),ISNUMBER(SEARCH("送出",$A350)),AND(TRIM($A350)="",NOT(ISNUMBER($D350)),N($G350)=0)),"","【未填合同期】"),IF($E350&lt;TODAY(),"【已到期】",IF($E350-TODAY()&lt;=提醒天数,"【即将到期，剩余"&amp;($E350-TODAY())&amp;"天】","【正常】")))&amp;IF(OR($AC350="安装免保",$AC350="技术免保",$AC350="质保期内"),"【"&amp;$AC350&amp;"】",""))</f>
        <v/>
      </c>
      <c r="J350" s="192" t="str">
        <f aca="false">IF(OR(N($G350)=0,N($H350)=0),"",ROUND(N($G350)*N($H350)*IF(N($I350)=0,1,N($I350)),2))</f>
        <v/>
      </c>
      <c r="L350" s="192" t="str">
        <f aca="false">IF(TRIM($B350&amp;$C350)="","",IF(AND(N($J350)=0,N($K350)=0),"",ROUND(N($J350)+N($K350),2)))</f>
        <v/>
      </c>
      <c r="R350" s="192"/>
      <c r="S350" s="193" t="str">
        <f aca="false">IF(TRIM($B350&amp;$C350)="","",IF(N($N350)=0,"",MAX(0,MIN(N($N350)-N($P350),N($V350)))))</f>
        <v/>
      </c>
      <c r="T350" s="193" t="str">
        <f aca="false">IF(TRIM($B350&amp;$C350)="","",IF(N($P350)&lt;=N($N350),"",N($P350)-N($N350)))</f>
        <v/>
      </c>
      <c r="U350" s="193" t="str">
        <f aca="false">IF(OR(TRIM($B350&amp;$C350)="",$V350=""),"",MAX(0,N($V350))-N($S350))</f>
        <v/>
      </c>
      <c r="V350" s="193" t="str">
        <f aca="false">IF(TRIM($B350&amp;$C350)="","",IF(AND(N($L350)=0,N($P350)+N($Q350)+N($R350)=0),"",ROUND(N($L350)-N($P350)-N($Q350)-N($R350),2)))</f>
        <v/>
      </c>
      <c r="W350" s="194" t="str">
        <f aca="false">IF(TRIM($B350&amp;$C350)="","",IF(N($L350)=0,IF((N($P350)+N($Q350)+N($R350))=0,"—未填单价","未填单价，已收 "&amp;TEXT((N($P350)+N($Q350)+N($R350)),"#,##0.00")),IF(N($V350)&gt;0.005,"欠 "&amp;TEXT(N($V350),"#,##0.00")&amp;IF(N($S350)&gt;0,"（开票未到账 "&amp;TEXT(N($S350),"#,##0.00")&amp;"）","")&amp;IF(N($U350)&gt;0,"（未开票 "&amp;TEXT(N($U350),"#,##0.00")&amp;"）",""),IF(N($V350)&lt;-0.005,"多收 "&amp;TEXT(-N($V350),"#,##0.00"),"✔ 已结清")))&amp;IF(N($T350)&gt;0,"｜到账未开票 "&amp;TEXT(N($T350),"#,##0.00")&amp;"，待补票","")&amp;IF(N($Q350)&gt;0,"｜收现 "&amp;TEXT(N($Q350),"#,##0.00"),"")&amp;IF(N($R350)&gt;0,"｜收款不开票 "&amp;TEXT(N($R350),"#,##0.00"),""))</f>
        <v/>
      </c>
      <c r="X350" s="195"/>
      <c r="AB350" s="192" t="str">
        <f aca="false">IF(OR(N($N350)=0,N($AA350)=0),"",ROUND(N($N350)/(1+N($AA350))*N($AA350),2))</f>
        <v/>
      </c>
      <c r="AC350" s="195"/>
      <c r="AD350" s="188"/>
      <c r="AE350" s="197" t="str">
        <f aca="false">IF($AM350="","",IF($AM350=1,IF($AN350&gt;=1,"一次性·已到收款期","一次性·未到期"),$AD350&amp;" 第"&amp;$AN350&amp;"/"&amp;$AM350&amp;"期"))</f>
        <v/>
      </c>
      <c r="AF350" s="193" t="str">
        <f aca="false">IF(OR($AM350="",N($L350)=0),"",ROUND(N($J350)*$AN350/$AM350,2)+N($K350))</f>
        <v/>
      </c>
      <c r="AG350" s="193" t="str">
        <f aca="false">IF($AF350="","",MAX(0,ROUND($AF350-(N($P350)+N($Q350)+N($R350)),2)))</f>
        <v/>
      </c>
      <c r="AH350" s="193" t="str">
        <f aca="false">IF(OR(TRIM($B350&amp;$C350)="",NOT(ISNUMBER($D350))),"",SUMIFS($V$3:$V$1001,$AJ$3:$AJ$1001,$AJ350,$D$3:$D$1001,"&lt;"&amp;$D350))</f>
        <v/>
      </c>
      <c r="AI350" s="193" t="str">
        <f aca="false">IF(TRIM($B350&amp;$C350)="","",SUMIFS($V$3:$V$1001,$AJ$3:$AJ$1001,$AJ350))</f>
        <v/>
      </c>
      <c r="AJ350" s="197" t="str">
        <f aca="false">IF(TRIM($B350&amp;$C350)="","",TRIM($B350)&amp;"｜"&amp;TRIM($C350))</f>
        <v/>
      </c>
      <c r="AK350" s="193" t="str">
        <f aca="false">IF(TRIM($B350&amp;$C350)="","",MIN(N($N350),N($P350)))</f>
        <v/>
      </c>
      <c r="AL350" s="198" t="str">
        <f aca="false">IF(ISNUMBER($D350),YEAR($D350),"")</f>
        <v/>
      </c>
      <c r="AM350" s="198" t="str">
        <f aca="false">IF(OR(TRIM($B350&amp;$C350)="",NOT(ISNUMBER($D350)),NOT(ISNUMBER($E350))),"",IF($E350&lt;$D350,"",IF(IF($AD350="半年付",2,IF($AD350="季度付",4,IF($AD350="月付",12,IF($AD350="半月付",24,1))))=1,1,MAX(1,ROUND(($E350-$D350+1)/365*IF($AD350="半年付",2,IF($AD350="季度付",4,IF($AD350="月付",12,IF($AD350="半月付",24,1)))),0)))))</f>
        <v/>
      </c>
      <c r="AN350" s="198" t="str">
        <f aca="true">IF($AM350="","",MIN($AM350,MAX(0,INT((TODAY()-付款宽限天数-$D350)/(($E350-$D350+1)/$AM350))+1)))</f>
        <v/>
      </c>
    </row>
    <row r="351" customFormat="false" ht="24" hidden="false" customHeight="false" outlineLevel="0" collapsed="false">
      <c r="F351" s="188" t="str">
        <f aca="true">IF(TRIM($B351&amp;$C351)="","",IF(OR(ISNUMBER(SEARCH("未",$A351)),ISNUMBER(SEARCH("送出",$A351)),AND(TRIM($A351)="",NOT(ISNUMBER($D351)),N($G351)=0)),"【合同未回】","")&amp;IF(NOT(ISNUMBER($E351)),IF(OR(ISNUMBER(SEARCH("未",$A351)),ISNUMBER(SEARCH("送出",$A351)),AND(TRIM($A351)="",NOT(ISNUMBER($D351)),N($G351)=0)),"","【未填合同期】"),IF($E351&lt;TODAY(),"【已到期】",IF($E351-TODAY()&lt;=提醒天数,"【即将到期，剩余"&amp;($E351-TODAY())&amp;"天】","【正常】")))&amp;IF(OR($AC351="安装免保",$AC351="技术免保",$AC351="质保期内"),"【"&amp;$AC351&amp;"】",""))</f>
        <v/>
      </c>
      <c r="J351" s="192" t="str">
        <f aca="false">IF(OR(N($G351)=0,N($H351)=0),"",ROUND(N($G351)*N($H351)*IF(N($I351)=0,1,N($I351)),2))</f>
        <v/>
      </c>
      <c r="L351" s="192" t="str">
        <f aca="false">IF(TRIM($B351&amp;$C351)="","",IF(AND(N($J351)=0,N($K351)=0),"",ROUND(N($J351)+N($K351),2)))</f>
        <v/>
      </c>
      <c r="R351" s="192"/>
      <c r="S351" s="193" t="str">
        <f aca="false">IF(TRIM($B351&amp;$C351)="","",IF(N($N351)=0,"",MAX(0,MIN(N($N351)-N($P351),N($V351)))))</f>
        <v/>
      </c>
      <c r="T351" s="193" t="str">
        <f aca="false">IF(TRIM($B351&amp;$C351)="","",IF(N($P351)&lt;=N($N351),"",N($P351)-N($N351)))</f>
        <v/>
      </c>
      <c r="U351" s="193" t="str">
        <f aca="false">IF(OR(TRIM($B351&amp;$C351)="",$V351=""),"",MAX(0,N($V351))-N($S351))</f>
        <v/>
      </c>
      <c r="V351" s="193" t="str">
        <f aca="false">IF(TRIM($B351&amp;$C351)="","",IF(AND(N($L351)=0,N($P351)+N($Q351)+N($R351)=0),"",ROUND(N($L351)-N($P351)-N($Q351)-N($R351),2)))</f>
        <v/>
      </c>
      <c r="W351" s="194" t="str">
        <f aca="false">IF(TRIM($B351&amp;$C351)="","",IF(N($L351)=0,IF((N($P351)+N($Q351)+N($R351))=0,"—未填单价","未填单价，已收 "&amp;TEXT((N($P351)+N($Q351)+N($R351)),"#,##0.00")),IF(N($V351)&gt;0.005,"欠 "&amp;TEXT(N($V351),"#,##0.00")&amp;IF(N($S351)&gt;0,"（开票未到账 "&amp;TEXT(N($S351),"#,##0.00")&amp;"）","")&amp;IF(N($U351)&gt;0,"（未开票 "&amp;TEXT(N($U351),"#,##0.00")&amp;"）",""),IF(N($V351)&lt;-0.005,"多收 "&amp;TEXT(-N($V351),"#,##0.00"),"✔ 已结清")))&amp;IF(N($T351)&gt;0,"｜到账未开票 "&amp;TEXT(N($T351),"#,##0.00")&amp;"，待补票","")&amp;IF(N($Q351)&gt;0,"｜收现 "&amp;TEXT(N($Q351),"#,##0.00"),"")&amp;IF(N($R351)&gt;0,"｜收款不开票 "&amp;TEXT(N($R351),"#,##0.00"),""))</f>
        <v/>
      </c>
      <c r="X351" s="195"/>
      <c r="AB351" s="192" t="str">
        <f aca="false">IF(OR(N($N351)=0,N($AA351)=0),"",ROUND(N($N351)/(1+N($AA351))*N($AA351),2))</f>
        <v/>
      </c>
      <c r="AC351" s="195"/>
      <c r="AD351" s="188"/>
      <c r="AE351" s="197" t="str">
        <f aca="false">IF($AM351="","",IF($AM351=1,IF($AN351&gt;=1,"一次性·已到收款期","一次性·未到期"),$AD351&amp;" 第"&amp;$AN351&amp;"/"&amp;$AM351&amp;"期"))</f>
        <v/>
      </c>
      <c r="AF351" s="193" t="str">
        <f aca="false">IF(OR($AM351="",N($L351)=0),"",ROUND(N($J351)*$AN351/$AM351,2)+N($K351))</f>
        <v/>
      </c>
      <c r="AG351" s="193" t="str">
        <f aca="false">IF($AF351="","",MAX(0,ROUND($AF351-(N($P351)+N($Q351)+N($R351)),2)))</f>
        <v/>
      </c>
      <c r="AH351" s="193" t="str">
        <f aca="false">IF(OR(TRIM($B351&amp;$C351)="",NOT(ISNUMBER($D351))),"",SUMIFS($V$3:$V$1001,$AJ$3:$AJ$1001,$AJ351,$D$3:$D$1001,"&lt;"&amp;$D351))</f>
        <v/>
      </c>
      <c r="AI351" s="193" t="str">
        <f aca="false">IF(TRIM($B351&amp;$C351)="","",SUMIFS($V$3:$V$1001,$AJ$3:$AJ$1001,$AJ351))</f>
        <v/>
      </c>
      <c r="AJ351" s="197" t="str">
        <f aca="false">IF(TRIM($B351&amp;$C351)="","",TRIM($B351)&amp;"｜"&amp;TRIM($C351))</f>
        <v/>
      </c>
      <c r="AK351" s="193" t="str">
        <f aca="false">IF(TRIM($B351&amp;$C351)="","",MIN(N($N351),N($P351)))</f>
        <v/>
      </c>
      <c r="AL351" s="198" t="str">
        <f aca="false">IF(ISNUMBER($D351),YEAR($D351),"")</f>
        <v/>
      </c>
      <c r="AM351" s="198" t="str">
        <f aca="false">IF(OR(TRIM($B351&amp;$C351)="",NOT(ISNUMBER($D351)),NOT(ISNUMBER($E351))),"",IF($E351&lt;$D351,"",IF(IF($AD351="半年付",2,IF($AD351="季度付",4,IF($AD351="月付",12,IF($AD351="半月付",24,1))))=1,1,MAX(1,ROUND(($E351-$D351+1)/365*IF($AD351="半年付",2,IF($AD351="季度付",4,IF($AD351="月付",12,IF($AD351="半月付",24,1)))),0)))))</f>
        <v/>
      </c>
      <c r="AN351" s="198" t="str">
        <f aca="true">IF($AM351="","",MIN($AM351,MAX(0,INT((TODAY()-付款宽限天数-$D351)/(($E351-$D351+1)/$AM351))+1)))</f>
        <v/>
      </c>
    </row>
    <row r="352" customFormat="false" ht="24" hidden="false" customHeight="false" outlineLevel="0" collapsed="false">
      <c r="F352" s="188" t="str">
        <f aca="true">IF(TRIM($B352&amp;$C352)="","",IF(OR(ISNUMBER(SEARCH("未",$A352)),ISNUMBER(SEARCH("送出",$A352)),AND(TRIM($A352)="",NOT(ISNUMBER($D352)),N($G352)=0)),"【合同未回】","")&amp;IF(NOT(ISNUMBER($E352)),IF(OR(ISNUMBER(SEARCH("未",$A352)),ISNUMBER(SEARCH("送出",$A352)),AND(TRIM($A352)="",NOT(ISNUMBER($D352)),N($G352)=0)),"","【未填合同期】"),IF($E352&lt;TODAY(),"【已到期】",IF($E352-TODAY()&lt;=提醒天数,"【即将到期，剩余"&amp;($E352-TODAY())&amp;"天】","【正常】")))&amp;IF(OR($AC352="安装免保",$AC352="技术免保",$AC352="质保期内"),"【"&amp;$AC352&amp;"】",""))</f>
        <v/>
      </c>
      <c r="J352" s="192" t="str">
        <f aca="false">IF(OR(N($G352)=0,N($H352)=0),"",ROUND(N($G352)*N($H352)*IF(N($I352)=0,1,N($I352)),2))</f>
        <v/>
      </c>
      <c r="L352" s="192" t="str">
        <f aca="false">IF(TRIM($B352&amp;$C352)="","",IF(AND(N($J352)=0,N($K352)=0),"",ROUND(N($J352)+N($K352),2)))</f>
        <v/>
      </c>
      <c r="R352" s="192"/>
      <c r="S352" s="193" t="str">
        <f aca="false">IF(TRIM($B352&amp;$C352)="","",IF(N($N352)=0,"",MAX(0,MIN(N($N352)-N($P352),N($V352)))))</f>
        <v/>
      </c>
      <c r="T352" s="193" t="str">
        <f aca="false">IF(TRIM($B352&amp;$C352)="","",IF(N($P352)&lt;=N($N352),"",N($P352)-N($N352)))</f>
        <v/>
      </c>
      <c r="U352" s="193" t="str">
        <f aca="false">IF(OR(TRIM($B352&amp;$C352)="",$V352=""),"",MAX(0,N($V352))-N($S352))</f>
        <v/>
      </c>
      <c r="V352" s="193" t="str">
        <f aca="false">IF(TRIM($B352&amp;$C352)="","",IF(AND(N($L352)=0,N($P352)+N($Q352)+N($R352)=0),"",ROUND(N($L352)-N($P352)-N($Q352)-N($R352),2)))</f>
        <v/>
      </c>
      <c r="W352" s="194" t="str">
        <f aca="false">IF(TRIM($B352&amp;$C352)="","",IF(N($L352)=0,IF((N($P352)+N($Q352)+N($R352))=0,"—未填单价","未填单价，已收 "&amp;TEXT((N($P352)+N($Q352)+N($R352)),"#,##0.00")),IF(N($V352)&gt;0.005,"欠 "&amp;TEXT(N($V352),"#,##0.00")&amp;IF(N($S352)&gt;0,"（开票未到账 "&amp;TEXT(N($S352),"#,##0.00")&amp;"）","")&amp;IF(N($U352)&gt;0,"（未开票 "&amp;TEXT(N($U352),"#,##0.00")&amp;"）",""),IF(N($V352)&lt;-0.005,"多收 "&amp;TEXT(-N($V352),"#,##0.00"),"✔ 已结清")))&amp;IF(N($T352)&gt;0,"｜到账未开票 "&amp;TEXT(N($T352),"#,##0.00")&amp;"，待补票","")&amp;IF(N($Q352)&gt;0,"｜收现 "&amp;TEXT(N($Q352),"#,##0.00"),"")&amp;IF(N($R352)&gt;0,"｜收款不开票 "&amp;TEXT(N($R352),"#,##0.00"),""))</f>
        <v/>
      </c>
      <c r="X352" s="195"/>
      <c r="AB352" s="192" t="str">
        <f aca="false">IF(OR(N($N352)=0,N($AA352)=0),"",ROUND(N($N352)/(1+N($AA352))*N($AA352),2))</f>
        <v/>
      </c>
      <c r="AC352" s="195"/>
      <c r="AD352" s="188"/>
      <c r="AE352" s="197" t="str">
        <f aca="false">IF($AM352="","",IF($AM352=1,IF($AN352&gt;=1,"一次性·已到收款期","一次性·未到期"),$AD352&amp;" 第"&amp;$AN352&amp;"/"&amp;$AM352&amp;"期"))</f>
        <v/>
      </c>
      <c r="AF352" s="193" t="str">
        <f aca="false">IF(OR($AM352="",N($L352)=0),"",ROUND(N($J352)*$AN352/$AM352,2)+N($K352))</f>
        <v/>
      </c>
      <c r="AG352" s="193" t="str">
        <f aca="false">IF($AF352="","",MAX(0,ROUND($AF352-(N($P352)+N($Q352)+N($R352)),2)))</f>
        <v/>
      </c>
      <c r="AH352" s="193" t="str">
        <f aca="false">IF(OR(TRIM($B352&amp;$C352)="",NOT(ISNUMBER($D352))),"",SUMIFS($V$3:$V$1001,$AJ$3:$AJ$1001,$AJ352,$D$3:$D$1001,"&lt;"&amp;$D352))</f>
        <v/>
      </c>
      <c r="AI352" s="193" t="str">
        <f aca="false">IF(TRIM($B352&amp;$C352)="","",SUMIFS($V$3:$V$1001,$AJ$3:$AJ$1001,$AJ352))</f>
        <v/>
      </c>
      <c r="AJ352" s="197" t="str">
        <f aca="false">IF(TRIM($B352&amp;$C352)="","",TRIM($B352)&amp;"｜"&amp;TRIM($C352))</f>
        <v/>
      </c>
      <c r="AK352" s="193" t="str">
        <f aca="false">IF(TRIM($B352&amp;$C352)="","",MIN(N($N352),N($P352)))</f>
        <v/>
      </c>
      <c r="AL352" s="198" t="str">
        <f aca="false">IF(ISNUMBER($D352),YEAR($D352),"")</f>
        <v/>
      </c>
      <c r="AM352" s="198" t="str">
        <f aca="false">IF(OR(TRIM($B352&amp;$C352)="",NOT(ISNUMBER($D352)),NOT(ISNUMBER($E352))),"",IF($E352&lt;$D352,"",IF(IF($AD352="半年付",2,IF($AD352="季度付",4,IF($AD352="月付",12,IF($AD352="半月付",24,1))))=1,1,MAX(1,ROUND(($E352-$D352+1)/365*IF($AD352="半年付",2,IF($AD352="季度付",4,IF($AD352="月付",12,IF($AD352="半月付",24,1)))),0)))))</f>
        <v/>
      </c>
      <c r="AN352" s="198" t="str">
        <f aca="true">IF($AM352="","",MIN($AM352,MAX(0,INT((TODAY()-付款宽限天数-$D352)/(($E352-$D352+1)/$AM352))+1)))</f>
        <v/>
      </c>
    </row>
    <row r="353" customFormat="false" ht="24" hidden="false" customHeight="false" outlineLevel="0" collapsed="false">
      <c r="F353" s="188" t="str">
        <f aca="true">IF(TRIM($B353&amp;$C353)="","",IF(OR(ISNUMBER(SEARCH("未",$A353)),ISNUMBER(SEARCH("送出",$A353)),AND(TRIM($A353)="",NOT(ISNUMBER($D353)),N($G353)=0)),"【合同未回】","")&amp;IF(NOT(ISNUMBER($E353)),IF(OR(ISNUMBER(SEARCH("未",$A353)),ISNUMBER(SEARCH("送出",$A353)),AND(TRIM($A353)="",NOT(ISNUMBER($D353)),N($G353)=0)),"","【未填合同期】"),IF($E353&lt;TODAY(),"【已到期】",IF($E353-TODAY()&lt;=提醒天数,"【即将到期，剩余"&amp;($E353-TODAY())&amp;"天】","【正常】")))&amp;IF(OR($AC353="安装免保",$AC353="技术免保",$AC353="质保期内"),"【"&amp;$AC353&amp;"】",""))</f>
        <v/>
      </c>
      <c r="J353" s="192" t="str">
        <f aca="false">IF(OR(N($G353)=0,N($H353)=0),"",ROUND(N($G353)*N($H353)*IF(N($I353)=0,1,N($I353)),2))</f>
        <v/>
      </c>
      <c r="L353" s="192" t="str">
        <f aca="false">IF(TRIM($B353&amp;$C353)="","",IF(AND(N($J353)=0,N($K353)=0),"",ROUND(N($J353)+N($K353),2)))</f>
        <v/>
      </c>
      <c r="R353" s="192"/>
      <c r="S353" s="193" t="str">
        <f aca="false">IF(TRIM($B353&amp;$C353)="","",IF(N($N353)=0,"",MAX(0,MIN(N($N353)-N($P353),N($V353)))))</f>
        <v/>
      </c>
      <c r="T353" s="193" t="str">
        <f aca="false">IF(TRIM($B353&amp;$C353)="","",IF(N($P353)&lt;=N($N353),"",N($P353)-N($N353)))</f>
        <v/>
      </c>
      <c r="U353" s="193" t="str">
        <f aca="false">IF(OR(TRIM($B353&amp;$C353)="",$V353=""),"",MAX(0,N($V353))-N($S353))</f>
        <v/>
      </c>
      <c r="V353" s="193" t="str">
        <f aca="false">IF(TRIM($B353&amp;$C353)="","",IF(AND(N($L353)=0,N($P353)+N($Q353)+N($R353)=0),"",ROUND(N($L353)-N($P353)-N($Q353)-N($R353),2)))</f>
        <v/>
      </c>
      <c r="W353" s="194" t="str">
        <f aca="false">IF(TRIM($B353&amp;$C353)="","",IF(N($L353)=0,IF((N($P353)+N($Q353)+N($R353))=0,"—未填单价","未填单价，已收 "&amp;TEXT((N($P353)+N($Q353)+N($R353)),"#,##0.00")),IF(N($V353)&gt;0.005,"欠 "&amp;TEXT(N($V353),"#,##0.00")&amp;IF(N($S353)&gt;0,"（开票未到账 "&amp;TEXT(N($S353),"#,##0.00")&amp;"）","")&amp;IF(N($U353)&gt;0,"（未开票 "&amp;TEXT(N($U353),"#,##0.00")&amp;"）",""),IF(N($V353)&lt;-0.005,"多收 "&amp;TEXT(-N($V353),"#,##0.00"),"✔ 已结清")))&amp;IF(N($T353)&gt;0,"｜到账未开票 "&amp;TEXT(N($T353),"#,##0.00")&amp;"，待补票","")&amp;IF(N($Q353)&gt;0,"｜收现 "&amp;TEXT(N($Q353),"#,##0.00"),"")&amp;IF(N($R353)&gt;0,"｜收款不开票 "&amp;TEXT(N($R353),"#,##0.00"),""))</f>
        <v/>
      </c>
      <c r="X353" s="195"/>
      <c r="AB353" s="192" t="str">
        <f aca="false">IF(OR(N($N353)=0,N($AA353)=0),"",ROUND(N($N353)/(1+N($AA353))*N($AA353),2))</f>
        <v/>
      </c>
      <c r="AC353" s="195"/>
      <c r="AD353" s="188"/>
      <c r="AE353" s="197" t="str">
        <f aca="false">IF($AM353="","",IF($AM353=1,IF($AN353&gt;=1,"一次性·已到收款期","一次性·未到期"),$AD353&amp;" 第"&amp;$AN353&amp;"/"&amp;$AM353&amp;"期"))</f>
        <v/>
      </c>
      <c r="AF353" s="193" t="str">
        <f aca="false">IF(OR($AM353="",N($L353)=0),"",ROUND(N($J353)*$AN353/$AM353,2)+N($K353))</f>
        <v/>
      </c>
      <c r="AG353" s="193" t="str">
        <f aca="false">IF($AF353="","",MAX(0,ROUND($AF353-(N($P353)+N($Q353)+N($R353)),2)))</f>
        <v/>
      </c>
      <c r="AH353" s="193" t="str">
        <f aca="false">IF(OR(TRIM($B353&amp;$C353)="",NOT(ISNUMBER($D353))),"",SUMIFS($V$3:$V$1001,$AJ$3:$AJ$1001,$AJ353,$D$3:$D$1001,"&lt;"&amp;$D353))</f>
        <v/>
      </c>
      <c r="AI353" s="193" t="str">
        <f aca="false">IF(TRIM($B353&amp;$C353)="","",SUMIFS($V$3:$V$1001,$AJ$3:$AJ$1001,$AJ353))</f>
        <v/>
      </c>
      <c r="AJ353" s="197" t="str">
        <f aca="false">IF(TRIM($B353&amp;$C353)="","",TRIM($B353)&amp;"｜"&amp;TRIM($C353))</f>
        <v/>
      </c>
      <c r="AK353" s="193" t="str">
        <f aca="false">IF(TRIM($B353&amp;$C353)="","",MIN(N($N353),N($P353)))</f>
        <v/>
      </c>
      <c r="AL353" s="198" t="str">
        <f aca="false">IF(ISNUMBER($D353),YEAR($D353),"")</f>
        <v/>
      </c>
      <c r="AM353" s="198" t="str">
        <f aca="false">IF(OR(TRIM($B353&amp;$C353)="",NOT(ISNUMBER($D353)),NOT(ISNUMBER($E353))),"",IF($E353&lt;$D353,"",IF(IF($AD353="半年付",2,IF($AD353="季度付",4,IF($AD353="月付",12,IF($AD353="半月付",24,1))))=1,1,MAX(1,ROUND(($E353-$D353+1)/365*IF($AD353="半年付",2,IF($AD353="季度付",4,IF($AD353="月付",12,IF($AD353="半月付",24,1)))),0)))))</f>
        <v/>
      </c>
      <c r="AN353" s="198" t="str">
        <f aca="true">IF($AM353="","",MIN($AM353,MAX(0,INT((TODAY()-付款宽限天数-$D353)/(($E353-$D353+1)/$AM353))+1)))</f>
        <v/>
      </c>
    </row>
    <row r="354" customFormat="false" ht="24" hidden="false" customHeight="false" outlineLevel="0" collapsed="false">
      <c r="F354" s="188" t="str">
        <f aca="true">IF(TRIM($B354&amp;$C354)="","",IF(OR(ISNUMBER(SEARCH("未",$A354)),ISNUMBER(SEARCH("送出",$A354)),AND(TRIM($A354)="",NOT(ISNUMBER($D354)),N($G354)=0)),"【合同未回】","")&amp;IF(NOT(ISNUMBER($E354)),IF(OR(ISNUMBER(SEARCH("未",$A354)),ISNUMBER(SEARCH("送出",$A354)),AND(TRIM($A354)="",NOT(ISNUMBER($D354)),N($G354)=0)),"","【未填合同期】"),IF($E354&lt;TODAY(),"【已到期】",IF($E354-TODAY()&lt;=提醒天数,"【即将到期，剩余"&amp;($E354-TODAY())&amp;"天】","【正常】")))&amp;IF(OR($AC354="安装免保",$AC354="技术免保",$AC354="质保期内"),"【"&amp;$AC354&amp;"】",""))</f>
        <v/>
      </c>
      <c r="J354" s="192" t="str">
        <f aca="false">IF(OR(N($G354)=0,N($H354)=0),"",ROUND(N($G354)*N($H354)*IF(N($I354)=0,1,N($I354)),2))</f>
        <v/>
      </c>
      <c r="L354" s="192" t="str">
        <f aca="false">IF(TRIM($B354&amp;$C354)="","",IF(AND(N($J354)=0,N($K354)=0),"",ROUND(N($J354)+N($K354),2)))</f>
        <v/>
      </c>
      <c r="R354" s="192"/>
      <c r="S354" s="193" t="str">
        <f aca="false">IF(TRIM($B354&amp;$C354)="","",IF(N($N354)=0,"",MAX(0,MIN(N($N354)-N($P354),N($V354)))))</f>
        <v/>
      </c>
      <c r="T354" s="193" t="str">
        <f aca="false">IF(TRIM($B354&amp;$C354)="","",IF(N($P354)&lt;=N($N354),"",N($P354)-N($N354)))</f>
        <v/>
      </c>
      <c r="U354" s="193" t="str">
        <f aca="false">IF(OR(TRIM($B354&amp;$C354)="",$V354=""),"",MAX(0,N($V354))-N($S354))</f>
        <v/>
      </c>
      <c r="V354" s="193" t="str">
        <f aca="false">IF(TRIM($B354&amp;$C354)="","",IF(AND(N($L354)=0,N($P354)+N($Q354)+N($R354)=0),"",ROUND(N($L354)-N($P354)-N($Q354)-N($R354),2)))</f>
        <v/>
      </c>
      <c r="W354" s="194" t="str">
        <f aca="false">IF(TRIM($B354&amp;$C354)="","",IF(N($L354)=0,IF((N($P354)+N($Q354)+N($R354))=0,"—未填单价","未填单价，已收 "&amp;TEXT((N($P354)+N($Q354)+N($R354)),"#,##0.00")),IF(N($V354)&gt;0.005,"欠 "&amp;TEXT(N($V354),"#,##0.00")&amp;IF(N($S354)&gt;0,"（开票未到账 "&amp;TEXT(N($S354),"#,##0.00")&amp;"）","")&amp;IF(N($U354)&gt;0,"（未开票 "&amp;TEXT(N($U354),"#,##0.00")&amp;"）",""),IF(N($V354)&lt;-0.005,"多收 "&amp;TEXT(-N($V354),"#,##0.00"),"✔ 已结清")))&amp;IF(N($T354)&gt;0,"｜到账未开票 "&amp;TEXT(N($T354),"#,##0.00")&amp;"，待补票","")&amp;IF(N($Q354)&gt;0,"｜收现 "&amp;TEXT(N($Q354),"#,##0.00"),"")&amp;IF(N($R354)&gt;0,"｜收款不开票 "&amp;TEXT(N($R354),"#,##0.00"),""))</f>
        <v/>
      </c>
      <c r="X354" s="195"/>
      <c r="AB354" s="192" t="str">
        <f aca="false">IF(OR(N($N354)=0,N($AA354)=0),"",ROUND(N($N354)/(1+N($AA354))*N($AA354),2))</f>
        <v/>
      </c>
      <c r="AC354" s="195"/>
      <c r="AD354" s="188"/>
      <c r="AE354" s="197" t="str">
        <f aca="false">IF($AM354="","",IF($AM354=1,IF($AN354&gt;=1,"一次性·已到收款期","一次性·未到期"),$AD354&amp;" 第"&amp;$AN354&amp;"/"&amp;$AM354&amp;"期"))</f>
        <v/>
      </c>
      <c r="AF354" s="193" t="str">
        <f aca="false">IF(OR($AM354="",N($L354)=0),"",ROUND(N($J354)*$AN354/$AM354,2)+N($K354))</f>
        <v/>
      </c>
      <c r="AG354" s="193" t="str">
        <f aca="false">IF($AF354="","",MAX(0,ROUND($AF354-(N($P354)+N($Q354)+N($R354)),2)))</f>
        <v/>
      </c>
      <c r="AH354" s="193" t="str">
        <f aca="false">IF(OR(TRIM($B354&amp;$C354)="",NOT(ISNUMBER($D354))),"",SUMIFS($V$3:$V$1001,$AJ$3:$AJ$1001,$AJ354,$D$3:$D$1001,"&lt;"&amp;$D354))</f>
        <v/>
      </c>
      <c r="AI354" s="193" t="str">
        <f aca="false">IF(TRIM($B354&amp;$C354)="","",SUMIFS($V$3:$V$1001,$AJ$3:$AJ$1001,$AJ354))</f>
        <v/>
      </c>
      <c r="AJ354" s="197" t="str">
        <f aca="false">IF(TRIM($B354&amp;$C354)="","",TRIM($B354)&amp;"｜"&amp;TRIM($C354))</f>
        <v/>
      </c>
      <c r="AK354" s="193" t="str">
        <f aca="false">IF(TRIM($B354&amp;$C354)="","",MIN(N($N354),N($P354)))</f>
        <v/>
      </c>
      <c r="AL354" s="198" t="str">
        <f aca="false">IF(ISNUMBER($D354),YEAR($D354),"")</f>
        <v/>
      </c>
      <c r="AM354" s="198" t="str">
        <f aca="false">IF(OR(TRIM($B354&amp;$C354)="",NOT(ISNUMBER($D354)),NOT(ISNUMBER($E354))),"",IF($E354&lt;$D354,"",IF(IF($AD354="半年付",2,IF($AD354="季度付",4,IF($AD354="月付",12,IF($AD354="半月付",24,1))))=1,1,MAX(1,ROUND(($E354-$D354+1)/365*IF($AD354="半年付",2,IF($AD354="季度付",4,IF($AD354="月付",12,IF($AD354="半月付",24,1)))),0)))))</f>
        <v/>
      </c>
      <c r="AN354" s="198" t="str">
        <f aca="true">IF($AM354="","",MIN($AM354,MAX(0,INT((TODAY()-付款宽限天数-$D354)/(($E354-$D354+1)/$AM354))+1)))</f>
        <v/>
      </c>
    </row>
    <row r="355" customFormat="false" ht="24" hidden="false" customHeight="false" outlineLevel="0" collapsed="false">
      <c r="F355" s="188" t="str">
        <f aca="true">IF(TRIM($B355&amp;$C355)="","",IF(OR(ISNUMBER(SEARCH("未",$A355)),ISNUMBER(SEARCH("送出",$A355)),AND(TRIM($A355)="",NOT(ISNUMBER($D355)),N($G355)=0)),"【合同未回】","")&amp;IF(NOT(ISNUMBER($E355)),IF(OR(ISNUMBER(SEARCH("未",$A355)),ISNUMBER(SEARCH("送出",$A355)),AND(TRIM($A355)="",NOT(ISNUMBER($D355)),N($G355)=0)),"","【未填合同期】"),IF($E355&lt;TODAY(),"【已到期】",IF($E355-TODAY()&lt;=提醒天数,"【即将到期，剩余"&amp;($E355-TODAY())&amp;"天】","【正常】")))&amp;IF(OR($AC355="安装免保",$AC355="技术免保",$AC355="质保期内"),"【"&amp;$AC355&amp;"】",""))</f>
        <v/>
      </c>
      <c r="J355" s="192" t="str">
        <f aca="false">IF(OR(N($G355)=0,N($H355)=0),"",ROUND(N($G355)*N($H355)*IF(N($I355)=0,1,N($I355)),2))</f>
        <v/>
      </c>
      <c r="L355" s="192" t="str">
        <f aca="false">IF(TRIM($B355&amp;$C355)="","",IF(AND(N($J355)=0,N($K355)=0),"",ROUND(N($J355)+N($K355),2)))</f>
        <v/>
      </c>
      <c r="R355" s="192"/>
      <c r="S355" s="193" t="str">
        <f aca="false">IF(TRIM($B355&amp;$C355)="","",IF(N($N355)=0,"",MAX(0,MIN(N($N355)-N($P355),N($V355)))))</f>
        <v/>
      </c>
      <c r="T355" s="193" t="str">
        <f aca="false">IF(TRIM($B355&amp;$C355)="","",IF(N($P355)&lt;=N($N355),"",N($P355)-N($N355)))</f>
        <v/>
      </c>
      <c r="U355" s="193" t="str">
        <f aca="false">IF(OR(TRIM($B355&amp;$C355)="",$V355=""),"",MAX(0,N($V355))-N($S355))</f>
        <v/>
      </c>
      <c r="V355" s="193" t="str">
        <f aca="false">IF(TRIM($B355&amp;$C355)="","",IF(AND(N($L355)=0,N($P355)+N($Q355)+N($R355)=0),"",ROUND(N($L355)-N($P355)-N($Q355)-N($R355),2)))</f>
        <v/>
      </c>
      <c r="W355" s="194" t="str">
        <f aca="false">IF(TRIM($B355&amp;$C355)="","",IF(N($L355)=0,IF((N($P355)+N($Q355)+N($R355))=0,"—未填单价","未填单价，已收 "&amp;TEXT((N($P355)+N($Q355)+N($R355)),"#,##0.00")),IF(N($V355)&gt;0.005,"欠 "&amp;TEXT(N($V355),"#,##0.00")&amp;IF(N($S355)&gt;0,"（开票未到账 "&amp;TEXT(N($S355),"#,##0.00")&amp;"）","")&amp;IF(N($U355)&gt;0,"（未开票 "&amp;TEXT(N($U355),"#,##0.00")&amp;"）",""),IF(N($V355)&lt;-0.005,"多收 "&amp;TEXT(-N($V355),"#,##0.00"),"✔ 已结清")))&amp;IF(N($T355)&gt;0,"｜到账未开票 "&amp;TEXT(N($T355),"#,##0.00")&amp;"，待补票","")&amp;IF(N($Q355)&gt;0,"｜收现 "&amp;TEXT(N($Q355),"#,##0.00"),"")&amp;IF(N($R355)&gt;0,"｜收款不开票 "&amp;TEXT(N($R355),"#,##0.00"),""))</f>
        <v/>
      </c>
      <c r="X355" s="195"/>
      <c r="AB355" s="192" t="str">
        <f aca="false">IF(OR(N($N355)=0,N($AA355)=0),"",ROUND(N($N355)/(1+N($AA355))*N($AA355),2))</f>
        <v/>
      </c>
      <c r="AC355" s="195"/>
      <c r="AD355" s="188"/>
      <c r="AE355" s="197" t="str">
        <f aca="false">IF($AM355="","",IF($AM355=1,IF($AN355&gt;=1,"一次性·已到收款期","一次性·未到期"),$AD355&amp;" 第"&amp;$AN355&amp;"/"&amp;$AM355&amp;"期"))</f>
        <v/>
      </c>
      <c r="AF355" s="193" t="str">
        <f aca="false">IF(OR($AM355="",N($L355)=0),"",ROUND(N($J355)*$AN355/$AM355,2)+N($K355))</f>
        <v/>
      </c>
      <c r="AG355" s="193" t="str">
        <f aca="false">IF($AF355="","",MAX(0,ROUND($AF355-(N($P355)+N($Q355)+N($R355)),2)))</f>
        <v/>
      </c>
      <c r="AH355" s="193" t="str">
        <f aca="false">IF(OR(TRIM($B355&amp;$C355)="",NOT(ISNUMBER($D355))),"",SUMIFS($V$3:$V$1001,$AJ$3:$AJ$1001,$AJ355,$D$3:$D$1001,"&lt;"&amp;$D355))</f>
        <v/>
      </c>
      <c r="AI355" s="193" t="str">
        <f aca="false">IF(TRIM($B355&amp;$C355)="","",SUMIFS($V$3:$V$1001,$AJ$3:$AJ$1001,$AJ355))</f>
        <v/>
      </c>
      <c r="AJ355" s="197" t="str">
        <f aca="false">IF(TRIM($B355&amp;$C355)="","",TRIM($B355)&amp;"｜"&amp;TRIM($C355))</f>
        <v/>
      </c>
      <c r="AK355" s="193" t="str">
        <f aca="false">IF(TRIM($B355&amp;$C355)="","",MIN(N($N355),N($P355)))</f>
        <v/>
      </c>
      <c r="AL355" s="198" t="str">
        <f aca="false">IF(ISNUMBER($D355),YEAR($D355),"")</f>
        <v/>
      </c>
      <c r="AM355" s="198" t="str">
        <f aca="false">IF(OR(TRIM($B355&amp;$C355)="",NOT(ISNUMBER($D355)),NOT(ISNUMBER($E355))),"",IF($E355&lt;$D355,"",IF(IF($AD355="半年付",2,IF($AD355="季度付",4,IF($AD355="月付",12,IF($AD355="半月付",24,1))))=1,1,MAX(1,ROUND(($E355-$D355+1)/365*IF($AD355="半年付",2,IF($AD355="季度付",4,IF($AD355="月付",12,IF($AD355="半月付",24,1)))),0)))))</f>
        <v/>
      </c>
      <c r="AN355" s="198" t="str">
        <f aca="true">IF($AM355="","",MIN($AM355,MAX(0,INT((TODAY()-付款宽限天数-$D355)/(($E355-$D355+1)/$AM355))+1)))</f>
        <v/>
      </c>
    </row>
    <row r="356" customFormat="false" ht="24" hidden="false" customHeight="false" outlineLevel="0" collapsed="false">
      <c r="F356" s="188" t="str">
        <f aca="true">IF(TRIM($B356&amp;$C356)="","",IF(OR(ISNUMBER(SEARCH("未",$A356)),ISNUMBER(SEARCH("送出",$A356)),AND(TRIM($A356)="",NOT(ISNUMBER($D356)),N($G356)=0)),"【合同未回】","")&amp;IF(NOT(ISNUMBER($E356)),IF(OR(ISNUMBER(SEARCH("未",$A356)),ISNUMBER(SEARCH("送出",$A356)),AND(TRIM($A356)="",NOT(ISNUMBER($D356)),N($G356)=0)),"","【未填合同期】"),IF($E356&lt;TODAY(),"【已到期】",IF($E356-TODAY()&lt;=提醒天数,"【即将到期，剩余"&amp;($E356-TODAY())&amp;"天】","【正常】")))&amp;IF(OR($AC356="安装免保",$AC356="技术免保",$AC356="质保期内"),"【"&amp;$AC356&amp;"】",""))</f>
        <v/>
      </c>
      <c r="J356" s="192" t="str">
        <f aca="false">IF(OR(N($G356)=0,N($H356)=0),"",ROUND(N($G356)*N($H356)*IF(N($I356)=0,1,N($I356)),2))</f>
        <v/>
      </c>
      <c r="L356" s="192" t="str">
        <f aca="false">IF(TRIM($B356&amp;$C356)="","",IF(AND(N($J356)=0,N($K356)=0),"",ROUND(N($J356)+N($K356),2)))</f>
        <v/>
      </c>
      <c r="R356" s="192"/>
      <c r="S356" s="193" t="str">
        <f aca="false">IF(TRIM($B356&amp;$C356)="","",IF(N($N356)=0,"",MAX(0,MIN(N($N356)-N($P356),N($V356)))))</f>
        <v/>
      </c>
      <c r="T356" s="193" t="str">
        <f aca="false">IF(TRIM($B356&amp;$C356)="","",IF(N($P356)&lt;=N($N356),"",N($P356)-N($N356)))</f>
        <v/>
      </c>
      <c r="U356" s="193" t="str">
        <f aca="false">IF(OR(TRIM($B356&amp;$C356)="",$V356=""),"",MAX(0,N($V356))-N($S356))</f>
        <v/>
      </c>
      <c r="V356" s="193" t="str">
        <f aca="false">IF(TRIM($B356&amp;$C356)="","",IF(AND(N($L356)=0,N($P356)+N($Q356)+N($R356)=0),"",ROUND(N($L356)-N($P356)-N($Q356)-N($R356),2)))</f>
        <v/>
      </c>
      <c r="W356" s="194" t="str">
        <f aca="false">IF(TRIM($B356&amp;$C356)="","",IF(N($L356)=0,IF((N($P356)+N($Q356)+N($R356))=0,"—未填单价","未填单价，已收 "&amp;TEXT((N($P356)+N($Q356)+N($R356)),"#,##0.00")),IF(N($V356)&gt;0.005,"欠 "&amp;TEXT(N($V356),"#,##0.00")&amp;IF(N($S356)&gt;0,"（开票未到账 "&amp;TEXT(N($S356),"#,##0.00")&amp;"）","")&amp;IF(N($U356)&gt;0,"（未开票 "&amp;TEXT(N($U356),"#,##0.00")&amp;"）",""),IF(N($V356)&lt;-0.005,"多收 "&amp;TEXT(-N($V356),"#,##0.00"),"✔ 已结清")))&amp;IF(N($T356)&gt;0,"｜到账未开票 "&amp;TEXT(N($T356),"#,##0.00")&amp;"，待补票","")&amp;IF(N($Q356)&gt;0,"｜收现 "&amp;TEXT(N($Q356),"#,##0.00"),"")&amp;IF(N($R356)&gt;0,"｜收款不开票 "&amp;TEXT(N($R356),"#,##0.00"),""))</f>
        <v/>
      </c>
      <c r="X356" s="195"/>
      <c r="AB356" s="192" t="str">
        <f aca="false">IF(OR(N($N356)=0,N($AA356)=0),"",ROUND(N($N356)/(1+N($AA356))*N($AA356),2))</f>
        <v/>
      </c>
      <c r="AC356" s="195"/>
      <c r="AD356" s="188"/>
      <c r="AE356" s="197" t="str">
        <f aca="false">IF($AM356="","",IF($AM356=1,IF($AN356&gt;=1,"一次性·已到收款期","一次性·未到期"),$AD356&amp;" 第"&amp;$AN356&amp;"/"&amp;$AM356&amp;"期"))</f>
        <v/>
      </c>
      <c r="AF356" s="193" t="str">
        <f aca="false">IF(OR($AM356="",N($L356)=0),"",ROUND(N($J356)*$AN356/$AM356,2)+N($K356))</f>
        <v/>
      </c>
      <c r="AG356" s="193" t="str">
        <f aca="false">IF($AF356="","",MAX(0,ROUND($AF356-(N($P356)+N($Q356)+N($R356)),2)))</f>
        <v/>
      </c>
      <c r="AH356" s="193" t="str">
        <f aca="false">IF(OR(TRIM($B356&amp;$C356)="",NOT(ISNUMBER($D356))),"",SUMIFS($V$3:$V$1001,$AJ$3:$AJ$1001,$AJ356,$D$3:$D$1001,"&lt;"&amp;$D356))</f>
        <v/>
      </c>
      <c r="AI356" s="193" t="str">
        <f aca="false">IF(TRIM($B356&amp;$C356)="","",SUMIFS($V$3:$V$1001,$AJ$3:$AJ$1001,$AJ356))</f>
        <v/>
      </c>
      <c r="AJ356" s="197" t="str">
        <f aca="false">IF(TRIM($B356&amp;$C356)="","",TRIM($B356)&amp;"｜"&amp;TRIM($C356))</f>
        <v/>
      </c>
      <c r="AK356" s="193" t="str">
        <f aca="false">IF(TRIM($B356&amp;$C356)="","",MIN(N($N356),N($P356)))</f>
        <v/>
      </c>
      <c r="AL356" s="198" t="str">
        <f aca="false">IF(ISNUMBER($D356),YEAR($D356),"")</f>
        <v/>
      </c>
      <c r="AM356" s="198" t="str">
        <f aca="false">IF(OR(TRIM($B356&amp;$C356)="",NOT(ISNUMBER($D356)),NOT(ISNUMBER($E356))),"",IF($E356&lt;$D356,"",IF(IF($AD356="半年付",2,IF($AD356="季度付",4,IF($AD356="月付",12,IF($AD356="半月付",24,1))))=1,1,MAX(1,ROUND(($E356-$D356+1)/365*IF($AD356="半年付",2,IF($AD356="季度付",4,IF($AD356="月付",12,IF($AD356="半月付",24,1)))),0)))))</f>
        <v/>
      </c>
      <c r="AN356" s="198" t="str">
        <f aca="true">IF($AM356="","",MIN($AM356,MAX(0,INT((TODAY()-付款宽限天数-$D356)/(($E356-$D356+1)/$AM356))+1)))</f>
        <v/>
      </c>
    </row>
    <row r="357" customFormat="false" ht="24" hidden="false" customHeight="false" outlineLevel="0" collapsed="false">
      <c r="F357" s="188" t="str">
        <f aca="true">IF(TRIM($B357&amp;$C357)="","",IF(OR(ISNUMBER(SEARCH("未",$A357)),ISNUMBER(SEARCH("送出",$A357)),AND(TRIM($A357)="",NOT(ISNUMBER($D357)),N($G357)=0)),"【合同未回】","")&amp;IF(NOT(ISNUMBER($E357)),IF(OR(ISNUMBER(SEARCH("未",$A357)),ISNUMBER(SEARCH("送出",$A357)),AND(TRIM($A357)="",NOT(ISNUMBER($D357)),N($G357)=0)),"","【未填合同期】"),IF($E357&lt;TODAY(),"【已到期】",IF($E357-TODAY()&lt;=提醒天数,"【即将到期，剩余"&amp;($E357-TODAY())&amp;"天】","【正常】")))&amp;IF(OR($AC357="安装免保",$AC357="技术免保",$AC357="质保期内"),"【"&amp;$AC357&amp;"】",""))</f>
        <v/>
      </c>
      <c r="J357" s="192" t="str">
        <f aca="false">IF(OR(N($G357)=0,N($H357)=0),"",ROUND(N($G357)*N($H357)*IF(N($I357)=0,1,N($I357)),2))</f>
        <v/>
      </c>
      <c r="L357" s="192" t="str">
        <f aca="false">IF(TRIM($B357&amp;$C357)="","",IF(AND(N($J357)=0,N($K357)=0),"",ROUND(N($J357)+N($K357),2)))</f>
        <v/>
      </c>
      <c r="R357" s="192"/>
      <c r="S357" s="193" t="str">
        <f aca="false">IF(TRIM($B357&amp;$C357)="","",IF(N($N357)=0,"",MAX(0,MIN(N($N357)-N($P357),N($V357)))))</f>
        <v/>
      </c>
      <c r="T357" s="193" t="str">
        <f aca="false">IF(TRIM($B357&amp;$C357)="","",IF(N($P357)&lt;=N($N357),"",N($P357)-N($N357)))</f>
        <v/>
      </c>
      <c r="U357" s="193" t="str">
        <f aca="false">IF(OR(TRIM($B357&amp;$C357)="",$V357=""),"",MAX(0,N($V357))-N($S357))</f>
        <v/>
      </c>
      <c r="V357" s="193" t="str">
        <f aca="false">IF(TRIM($B357&amp;$C357)="","",IF(AND(N($L357)=0,N($P357)+N($Q357)+N($R357)=0),"",ROUND(N($L357)-N($P357)-N($Q357)-N($R357),2)))</f>
        <v/>
      </c>
      <c r="W357" s="194" t="str">
        <f aca="false">IF(TRIM($B357&amp;$C357)="","",IF(N($L357)=0,IF((N($P357)+N($Q357)+N($R357))=0,"—未填单价","未填单价，已收 "&amp;TEXT((N($P357)+N($Q357)+N($R357)),"#,##0.00")),IF(N($V357)&gt;0.005,"欠 "&amp;TEXT(N($V357),"#,##0.00")&amp;IF(N($S357)&gt;0,"（开票未到账 "&amp;TEXT(N($S357),"#,##0.00")&amp;"）","")&amp;IF(N($U357)&gt;0,"（未开票 "&amp;TEXT(N($U357),"#,##0.00")&amp;"）",""),IF(N($V357)&lt;-0.005,"多收 "&amp;TEXT(-N($V357),"#,##0.00"),"✔ 已结清")))&amp;IF(N($T357)&gt;0,"｜到账未开票 "&amp;TEXT(N($T357),"#,##0.00")&amp;"，待补票","")&amp;IF(N($Q357)&gt;0,"｜收现 "&amp;TEXT(N($Q357),"#,##0.00"),"")&amp;IF(N($R357)&gt;0,"｜收款不开票 "&amp;TEXT(N($R357),"#,##0.00"),""))</f>
        <v/>
      </c>
      <c r="X357" s="195"/>
      <c r="AB357" s="192" t="str">
        <f aca="false">IF(OR(N($N357)=0,N($AA357)=0),"",ROUND(N($N357)/(1+N($AA357))*N($AA357),2))</f>
        <v/>
      </c>
      <c r="AC357" s="195"/>
      <c r="AD357" s="188"/>
      <c r="AE357" s="197" t="str">
        <f aca="false">IF($AM357="","",IF($AM357=1,IF($AN357&gt;=1,"一次性·已到收款期","一次性·未到期"),$AD357&amp;" 第"&amp;$AN357&amp;"/"&amp;$AM357&amp;"期"))</f>
        <v/>
      </c>
      <c r="AF357" s="193" t="str">
        <f aca="false">IF(OR($AM357="",N($L357)=0),"",ROUND(N($J357)*$AN357/$AM357,2)+N($K357))</f>
        <v/>
      </c>
      <c r="AG357" s="193" t="str">
        <f aca="false">IF($AF357="","",MAX(0,ROUND($AF357-(N($P357)+N($Q357)+N($R357)),2)))</f>
        <v/>
      </c>
      <c r="AH357" s="193" t="str">
        <f aca="false">IF(OR(TRIM($B357&amp;$C357)="",NOT(ISNUMBER($D357))),"",SUMIFS($V$3:$V$1001,$AJ$3:$AJ$1001,$AJ357,$D$3:$D$1001,"&lt;"&amp;$D357))</f>
        <v/>
      </c>
      <c r="AI357" s="193" t="str">
        <f aca="false">IF(TRIM($B357&amp;$C357)="","",SUMIFS($V$3:$V$1001,$AJ$3:$AJ$1001,$AJ357))</f>
        <v/>
      </c>
      <c r="AJ357" s="197" t="str">
        <f aca="false">IF(TRIM($B357&amp;$C357)="","",TRIM($B357)&amp;"｜"&amp;TRIM($C357))</f>
        <v/>
      </c>
      <c r="AK357" s="193" t="str">
        <f aca="false">IF(TRIM($B357&amp;$C357)="","",MIN(N($N357),N($P357)))</f>
        <v/>
      </c>
      <c r="AL357" s="198" t="str">
        <f aca="false">IF(ISNUMBER($D357),YEAR($D357),"")</f>
        <v/>
      </c>
      <c r="AM357" s="198" t="str">
        <f aca="false">IF(OR(TRIM($B357&amp;$C357)="",NOT(ISNUMBER($D357)),NOT(ISNUMBER($E357))),"",IF($E357&lt;$D357,"",IF(IF($AD357="半年付",2,IF($AD357="季度付",4,IF($AD357="月付",12,IF($AD357="半月付",24,1))))=1,1,MAX(1,ROUND(($E357-$D357+1)/365*IF($AD357="半年付",2,IF($AD357="季度付",4,IF($AD357="月付",12,IF($AD357="半月付",24,1)))),0)))))</f>
        <v/>
      </c>
      <c r="AN357" s="198" t="str">
        <f aca="true">IF($AM357="","",MIN($AM357,MAX(0,INT((TODAY()-付款宽限天数-$D357)/(($E357-$D357+1)/$AM357))+1)))</f>
        <v/>
      </c>
    </row>
    <row r="358" customFormat="false" ht="24" hidden="false" customHeight="false" outlineLevel="0" collapsed="false">
      <c r="F358" s="188" t="str">
        <f aca="true">IF(TRIM($B358&amp;$C358)="","",IF(OR(ISNUMBER(SEARCH("未",$A358)),ISNUMBER(SEARCH("送出",$A358)),AND(TRIM($A358)="",NOT(ISNUMBER($D358)),N($G358)=0)),"【合同未回】","")&amp;IF(NOT(ISNUMBER($E358)),IF(OR(ISNUMBER(SEARCH("未",$A358)),ISNUMBER(SEARCH("送出",$A358)),AND(TRIM($A358)="",NOT(ISNUMBER($D358)),N($G358)=0)),"","【未填合同期】"),IF($E358&lt;TODAY(),"【已到期】",IF($E358-TODAY()&lt;=提醒天数,"【即将到期，剩余"&amp;($E358-TODAY())&amp;"天】","【正常】")))&amp;IF(OR($AC358="安装免保",$AC358="技术免保",$AC358="质保期内"),"【"&amp;$AC358&amp;"】",""))</f>
        <v/>
      </c>
      <c r="J358" s="192" t="str">
        <f aca="false">IF(OR(N($G358)=0,N($H358)=0),"",ROUND(N($G358)*N($H358)*IF(N($I358)=0,1,N($I358)),2))</f>
        <v/>
      </c>
      <c r="L358" s="192" t="str">
        <f aca="false">IF(TRIM($B358&amp;$C358)="","",IF(AND(N($J358)=0,N($K358)=0),"",ROUND(N($J358)+N($K358),2)))</f>
        <v/>
      </c>
      <c r="R358" s="192"/>
      <c r="S358" s="193" t="str">
        <f aca="false">IF(TRIM($B358&amp;$C358)="","",IF(N($N358)=0,"",MAX(0,MIN(N($N358)-N($P358),N($V358)))))</f>
        <v/>
      </c>
      <c r="T358" s="193" t="str">
        <f aca="false">IF(TRIM($B358&amp;$C358)="","",IF(N($P358)&lt;=N($N358),"",N($P358)-N($N358)))</f>
        <v/>
      </c>
      <c r="U358" s="193" t="str">
        <f aca="false">IF(OR(TRIM($B358&amp;$C358)="",$V358=""),"",MAX(0,N($V358))-N($S358))</f>
        <v/>
      </c>
      <c r="V358" s="193" t="str">
        <f aca="false">IF(TRIM($B358&amp;$C358)="","",IF(AND(N($L358)=0,N($P358)+N($Q358)+N($R358)=0),"",ROUND(N($L358)-N($P358)-N($Q358)-N($R358),2)))</f>
        <v/>
      </c>
      <c r="W358" s="194" t="str">
        <f aca="false">IF(TRIM($B358&amp;$C358)="","",IF(N($L358)=0,IF((N($P358)+N($Q358)+N($R358))=0,"—未填单价","未填单价，已收 "&amp;TEXT((N($P358)+N($Q358)+N($R358)),"#,##0.00")),IF(N($V358)&gt;0.005,"欠 "&amp;TEXT(N($V358),"#,##0.00")&amp;IF(N($S358)&gt;0,"（开票未到账 "&amp;TEXT(N($S358),"#,##0.00")&amp;"）","")&amp;IF(N($U358)&gt;0,"（未开票 "&amp;TEXT(N($U358),"#,##0.00")&amp;"）",""),IF(N($V358)&lt;-0.005,"多收 "&amp;TEXT(-N($V358),"#,##0.00"),"✔ 已结清")))&amp;IF(N($T358)&gt;0,"｜到账未开票 "&amp;TEXT(N($T358),"#,##0.00")&amp;"，待补票","")&amp;IF(N($Q358)&gt;0,"｜收现 "&amp;TEXT(N($Q358),"#,##0.00"),"")&amp;IF(N($R358)&gt;0,"｜收款不开票 "&amp;TEXT(N($R358),"#,##0.00"),""))</f>
        <v/>
      </c>
      <c r="X358" s="195"/>
      <c r="AB358" s="192" t="str">
        <f aca="false">IF(OR(N($N358)=0,N($AA358)=0),"",ROUND(N($N358)/(1+N($AA358))*N($AA358),2))</f>
        <v/>
      </c>
      <c r="AC358" s="195"/>
      <c r="AD358" s="188"/>
      <c r="AE358" s="197" t="str">
        <f aca="false">IF($AM358="","",IF($AM358=1,IF($AN358&gt;=1,"一次性·已到收款期","一次性·未到期"),$AD358&amp;" 第"&amp;$AN358&amp;"/"&amp;$AM358&amp;"期"))</f>
        <v/>
      </c>
      <c r="AF358" s="193" t="str">
        <f aca="false">IF(OR($AM358="",N($L358)=0),"",ROUND(N($J358)*$AN358/$AM358,2)+N($K358))</f>
        <v/>
      </c>
      <c r="AG358" s="193" t="str">
        <f aca="false">IF($AF358="","",MAX(0,ROUND($AF358-(N($P358)+N($Q358)+N($R358)),2)))</f>
        <v/>
      </c>
      <c r="AH358" s="193" t="str">
        <f aca="false">IF(OR(TRIM($B358&amp;$C358)="",NOT(ISNUMBER($D358))),"",SUMIFS($V$3:$V$1001,$AJ$3:$AJ$1001,$AJ358,$D$3:$D$1001,"&lt;"&amp;$D358))</f>
        <v/>
      </c>
      <c r="AI358" s="193" t="str">
        <f aca="false">IF(TRIM($B358&amp;$C358)="","",SUMIFS($V$3:$V$1001,$AJ$3:$AJ$1001,$AJ358))</f>
        <v/>
      </c>
      <c r="AJ358" s="197" t="str">
        <f aca="false">IF(TRIM($B358&amp;$C358)="","",TRIM($B358)&amp;"｜"&amp;TRIM($C358))</f>
        <v/>
      </c>
      <c r="AK358" s="193" t="str">
        <f aca="false">IF(TRIM($B358&amp;$C358)="","",MIN(N($N358),N($P358)))</f>
        <v/>
      </c>
      <c r="AL358" s="198" t="str">
        <f aca="false">IF(ISNUMBER($D358),YEAR($D358),"")</f>
        <v/>
      </c>
      <c r="AM358" s="198" t="str">
        <f aca="false">IF(OR(TRIM($B358&amp;$C358)="",NOT(ISNUMBER($D358)),NOT(ISNUMBER($E358))),"",IF($E358&lt;$D358,"",IF(IF($AD358="半年付",2,IF($AD358="季度付",4,IF($AD358="月付",12,IF($AD358="半月付",24,1))))=1,1,MAX(1,ROUND(($E358-$D358+1)/365*IF($AD358="半年付",2,IF($AD358="季度付",4,IF($AD358="月付",12,IF($AD358="半月付",24,1)))),0)))))</f>
        <v/>
      </c>
      <c r="AN358" s="198" t="str">
        <f aca="true">IF($AM358="","",MIN($AM358,MAX(0,INT((TODAY()-付款宽限天数-$D358)/(($E358-$D358+1)/$AM358))+1)))</f>
        <v/>
      </c>
    </row>
    <row r="359" customFormat="false" ht="24" hidden="false" customHeight="false" outlineLevel="0" collapsed="false">
      <c r="F359" s="188" t="str">
        <f aca="true">IF(TRIM($B359&amp;$C359)="","",IF(OR(ISNUMBER(SEARCH("未",$A359)),ISNUMBER(SEARCH("送出",$A359)),AND(TRIM($A359)="",NOT(ISNUMBER($D359)),N($G359)=0)),"【合同未回】","")&amp;IF(NOT(ISNUMBER($E359)),IF(OR(ISNUMBER(SEARCH("未",$A359)),ISNUMBER(SEARCH("送出",$A359)),AND(TRIM($A359)="",NOT(ISNUMBER($D359)),N($G359)=0)),"","【未填合同期】"),IF($E359&lt;TODAY(),"【已到期】",IF($E359-TODAY()&lt;=提醒天数,"【即将到期，剩余"&amp;($E359-TODAY())&amp;"天】","【正常】")))&amp;IF(OR($AC359="安装免保",$AC359="技术免保",$AC359="质保期内"),"【"&amp;$AC359&amp;"】",""))</f>
        <v/>
      </c>
      <c r="J359" s="192" t="str">
        <f aca="false">IF(OR(N($G359)=0,N($H359)=0),"",ROUND(N($G359)*N($H359)*IF(N($I359)=0,1,N($I359)),2))</f>
        <v/>
      </c>
      <c r="L359" s="192" t="str">
        <f aca="false">IF(TRIM($B359&amp;$C359)="","",IF(AND(N($J359)=0,N($K359)=0),"",ROUND(N($J359)+N($K359),2)))</f>
        <v/>
      </c>
      <c r="R359" s="192"/>
      <c r="S359" s="193" t="str">
        <f aca="false">IF(TRIM($B359&amp;$C359)="","",IF(N($N359)=0,"",MAX(0,MIN(N($N359)-N($P359),N($V359)))))</f>
        <v/>
      </c>
      <c r="T359" s="193" t="str">
        <f aca="false">IF(TRIM($B359&amp;$C359)="","",IF(N($P359)&lt;=N($N359),"",N($P359)-N($N359)))</f>
        <v/>
      </c>
      <c r="U359" s="193" t="str">
        <f aca="false">IF(OR(TRIM($B359&amp;$C359)="",$V359=""),"",MAX(0,N($V359))-N($S359))</f>
        <v/>
      </c>
      <c r="V359" s="193" t="str">
        <f aca="false">IF(TRIM($B359&amp;$C359)="","",IF(AND(N($L359)=0,N($P359)+N($Q359)+N($R359)=0),"",ROUND(N($L359)-N($P359)-N($Q359)-N($R359),2)))</f>
        <v/>
      </c>
      <c r="W359" s="194" t="str">
        <f aca="false">IF(TRIM($B359&amp;$C359)="","",IF(N($L359)=0,IF((N($P359)+N($Q359)+N($R359))=0,"—未填单价","未填单价，已收 "&amp;TEXT((N($P359)+N($Q359)+N($R359)),"#,##0.00")),IF(N($V359)&gt;0.005,"欠 "&amp;TEXT(N($V359),"#,##0.00")&amp;IF(N($S359)&gt;0,"（开票未到账 "&amp;TEXT(N($S359),"#,##0.00")&amp;"）","")&amp;IF(N($U359)&gt;0,"（未开票 "&amp;TEXT(N($U359),"#,##0.00")&amp;"）",""),IF(N($V359)&lt;-0.005,"多收 "&amp;TEXT(-N($V359),"#,##0.00"),"✔ 已结清")))&amp;IF(N($T359)&gt;0,"｜到账未开票 "&amp;TEXT(N($T359),"#,##0.00")&amp;"，待补票","")&amp;IF(N($Q359)&gt;0,"｜收现 "&amp;TEXT(N($Q359),"#,##0.00"),"")&amp;IF(N($R359)&gt;0,"｜收款不开票 "&amp;TEXT(N($R359),"#,##0.00"),""))</f>
        <v/>
      </c>
      <c r="X359" s="195"/>
      <c r="AB359" s="192" t="str">
        <f aca="false">IF(OR(N($N359)=0,N($AA359)=0),"",ROUND(N($N359)/(1+N($AA359))*N($AA359),2))</f>
        <v/>
      </c>
      <c r="AC359" s="195"/>
      <c r="AD359" s="188"/>
      <c r="AE359" s="197" t="str">
        <f aca="false">IF($AM359="","",IF($AM359=1,IF($AN359&gt;=1,"一次性·已到收款期","一次性·未到期"),$AD359&amp;" 第"&amp;$AN359&amp;"/"&amp;$AM359&amp;"期"))</f>
        <v/>
      </c>
      <c r="AF359" s="193" t="str">
        <f aca="false">IF(OR($AM359="",N($L359)=0),"",ROUND(N($J359)*$AN359/$AM359,2)+N($K359))</f>
        <v/>
      </c>
      <c r="AG359" s="193" t="str">
        <f aca="false">IF($AF359="","",MAX(0,ROUND($AF359-(N($P359)+N($Q359)+N($R359)),2)))</f>
        <v/>
      </c>
      <c r="AH359" s="193" t="str">
        <f aca="false">IF(OR(TRIM($B359&amp;$C359)="",NOT(ISNUMBER($D359))),"",SUMIFS($V$3:$V$1001,$AJ$3:$AJ$1001,$AJ359,$D$3:$D$1001,"&lt;"&amp;$D359))</f>
        <v/>
      </c>
      <c r="AI359" s="193" t="str">
        <f aca="false">IF(TRIM($B359&amp;$C359)="","",SUMIFS($V$3:$V$1001,$AJ$3:$AJ$1001,$AJ359))</f>
        <v/>
      </c>
      <c r="AJ359" s="197" t="str">
        <f aca="false">IF(TRIM($B359&amp;$C359)="","",TRIM($B359)&amp;"｜"&amp;TRIM($C359))</f>
        <v/>
      </c>
      <c r="AK359" s="193" t="str">
        <f aca="false">IF(TRIM($B359&amp;$C359)="","",MIN(N($N359),N($P359)))</f>
        <v/>
      </c>
      <c r="AL359" s="198" t="str">
        <f aca="false">IF(ISNUMBER($D359),YEAR($D359),"")</f>
        <v/>
      </c>
      <c r="AM359" s="198" t="str">
        <f aca="false">IF(OR(TRIM($B359&amp;$C359)="",NOT(ISNUMBER($D359)),NOT(ISNUMBER($E359))),"",IF($E359&lt;$D359,"",IF(IF($AD359="半年付",2,IF($AD359="季度付",4,IF($AD359="月付",12,IF($AD359="半月付",24,1))))=1,1,MAX(1,ROUND(($E359-$D359+1)/365*IF($AD359="半年付",2,IF($AD359="季度付",4,IF($AD359="月付",12,IF($AD359="半月付",24,1)))),0)))))</f>
        <v/>
      </c>
      <c r="AN359" s="198" t="str">
        <f aca="true">IF($AM359="","",MIN($AM359,MAX(0,INT((TODAY()-付款宽限天数-$D359)/(($E359-$D359+1)/$AM359))+1)))</f>
        <v/>
      </c>
    </row>
    <row r="360" customFormat="false" ht="24" hidden="false" customHeight="false" outlineLevel="0" collapsed="false">
      <c r="F360" s="188" t="str">
        <f aca="true">IF(TRIM($B360&amp;$C360)="","",IF(OR(ISNUMBER(SEARCH("未",$A360)),ISNUMBER(SEARCH("送出",$A360)),AND(TRIM($A360)="",NOT(ISNUMBER($D360)),N($G360)=0)),"【合同未回】","")&amp;IF(NOT(ISNUMBER($E360)),IF(OR(ISNUMBER(SEARCH("未",$A360)),ISNUMBER(SEARCH("送出",$A360)),AND(TRIM($A360)="",NOT(ISNUMBER($D360)),N($G360)=0)),"","【未填合同期】"),IF($E360&lt;TODAY(),"【已到期】",IF($E360-TODAY()&lt;=提醒天数,"【即将到期，剩余"&amp;($E360-TODAY())&amp;"天】","【正常】")))&amp;IF(OR($AC360="安装免保",$AC360="技术免保",$AC360="质保期内"),"【"&amp;$AC360&amp;"】",""))</f>
        <v/>
      </c>
      <c r="J360" s="192" t="str">
        <f aca="false">IF(OR(N($G360)=0,N($H360)=0),"",ROUND(N($G360)*N($H360)*IF(N($I360)=0,1,N($I360)),2))</f>
        <v/>
      </c>
      <c r="L360" s="192" t="str">
        <f aca="false">IF(TRIM($B360&amp;$C360)="","",IF(AND(N($J360)=0,N($K360)=0),"",ROUND(N($J360)+N($K360),2)))</f>
        <v/>
      </c>
      <c r="R360" s="192"/>
      <c r="S360" s="193" t="str">
        <f aca="false">IF(TRIM($B360&amp;$C360)="","",IF(N($N360)=0,"",MAX(0,MIN(N($N360)-N($P360),N($V360)))))</f>
        <v/>
      </c>
      <c r="T360" s="193" t="str">
        <f aca="false">IF(TRIM($B360&amp;$C360)="","",IF(N($P360)&lt;=N($N360),"",N($P360)-N($N360)))</f>
        <v/>
      </c>
      <c r="U360" s="193" t="str">
        <f aca="false">IF(OR(TRIM($B360&amp;$C360)="",$V360=""),"",MAX(0,N($V360))-N($S360))</f>
        <v/>
      </c>
      <c r="V360" s="193" t="str">
        <f aca="false">IF(TRIM($B360&amp;$C360)="","",IF(AND(N($L360)=0,N($P360)+N($Q360)+N($R360)=0),"",ROUND(N($L360)-N($P360)-N($Q360)-N($R360),2)))</f>
        <v/>
      </c>
      <c r="W360" s="194" t="str">
        <f aca="false">IF(TRIM($B360&amp;$C360)="","",IF(N($L360)=0,IF((N($P360)+N($Q360)+N($R360))=0,"—未填单价","未填单价，已收 "&amp;TEXT((N($P360)+N($Q360)+N($R360)),"#,##0.00")),IF(N($V360)&gt;0.005,"欠 "&amp;TEXT(N($V360),"#,##0.00")&amp;IF(N($S360)&gt;0,"（开票未到账 "&amp;TEXT(N($S360),"#,##0.00")&amp;"）","")&amp;IF(N($U360)&gt;0,"（未开票 "&amp;TEXT(N($U360),"#,##0.00")&amp;"）",""),IF(N($V360)&lt;-0.005,"多收 "&amp;TEXT(-N($V360),"#,##0.00"),"✔ 已结清")))&amp;IF(N($T360)&gt;0,"｜到账未开票 "&amp;TEXT(N($T360),"#,##0.00")&amp;"，待补票","")&amp;IF(N($Q360)&gt;0,"｜收现 "&amp;TEXT(N($Q360),"#,##0.00"),"")&amp;IF(N($R360)&gt;0,"｜收款不开票 "&amp;TEXT(N($R360),"#,##0.00"),""))</f>
        <v/>
      </c>
      <c r="X360" s="195"/>
      <c r="AB360" s="192" t="str">
        <f aca="false">IF(OR(N($N360)=0,N($AA360)=0),"",ROUND(N($N360)/(1+N($AA360))*N($AA360),2))</f>
        <v/>
      </c>
      <c r="AC360" s="195"/>
      <c r="AD360" s="188"/>
      <c r="AE360" s="197" t="str">
        <f aca="false">IF($AM360="","",IF($AM360=1,IF($AN360&gt;=1,"一次性·已到收款期","一次性·未到期"),$AD360&amp;" 第"&amp;$AN360&amp;"/"&amp;$AM360&amp;"期"))</f>
        <v/>
      </c>
      <c r="AF360" s="193" t="str">
        <f aca="false">IF(OR($AM360="",N($L360)=0),"",ROUND(N($J360)*$AN360/$AM360,2)+N($K360))</f>
        <v/>
      </c>
      <c r="AG360" s="193" t="str">
        <f aca="false">IF($AF360="","",MAX(0,ROUND($AF360-(N($P360)+N($Q360)+N($R360)),2)))</f>
        <v/>
      </c>
      <c r="AH360" s="193" t="str">
        <f aca="false">IF(OR(TRIM($B360&amp;$C360)="",NOT(ISNUMBER($D360))),"",SUMIFS($V$3:$V$1001,$AJ$3:$AJ$1001,$AJ360,$D$3:$D$1001,"&lt;"&amp;$D360))</f>
        <v/>
      </c>
      <c r="AI360" s="193" t="str">
        <f aca="false">IF(TRIM($B360&amp;$C360)="","",SUMIFS($V$3:$V$1001,$AJ$3:$AJ$1001,$AJ360))</f>
        <v/>
      </c>
      <c r="AJ360" s="197" t="str">
        <f aca="false">IF(TRIM($B360&amp;$C360)="","",TRIM($B360)&amp;"｜"&amp;TRIM($C360))</f>
        <v/>
      </c>
      <c r="AK360" s="193" t="str">
        <f aca="false">IF(TRIM($B360&amp;$C360)="","",MIN(N($N360),N($P360)))</f>
        <v/>
      </c>
      <c r="AL360" s="198" t="str">
        <f aca="false">IF(ISNUMBER($D360),YEAR($D360),"")</f>
        <v/>
      </c>
      <c r="AM360" s="198" t="str">
        <f aca="false">IF(OR(TRIM($B360&amp;$C360)="",NOT(ISNUMBER($D360)),NOT(ISNUMBER($E360))),"",IF($E360&lt;$D360,"",IF(IF($AD360="半年付",2,IF($AD360="季度付",4,IF($AD360="月付",12,IF($AD360="半月付",24,1))))=1,1,MAX(1,ROUND(($E360-$D360+1)/365*IF($AD360="半年付",2,IF($AD360="季度付",4,IF($AD360="月付",12,IF($AD360="半月付",24,1)))),0)))))</f>
        <v/>
      </c>
      <c r="AN360" s="198" t="str">
        <f aca="true">IF($AM360="","",MIN($AM360,MAX(0,INT((TODAY()-付款宽限天数-$D360)/(($E360-$D360+1)/$AM360))+1)))</f>
        <v/>
      </c>
    </row>
    <row r="361" customFormat="false" ht="24" hidden="false" customHeight="false" outlineLevel="0" collapsed="false">
      <c r="F361" s="188" t="str">
        <f aca="true">IF(TRIM($B361&amp;$C361)="","",IF(OR(ISNUMBER(SEARCH("未",$A361)),ISNUMBER(SEARCH("送出",$A361)),AND(TRIM($A361)="",NOT(ISNUMBER($D361)),N($G361)=0)),"【合同未回】","")&amp;IF(NOT(ISNUMBER($E361)),IF(OR(ISNUMBER(SEARCH("未",$A361)),ISNUMBER(SEARCH("送出",$A361)),AND(TRIM($A361)="",NOT(ISNUMBER($D361)),N($G361)=0)),"","【未填合同期】"),IF($E361&lt;TODAY(),"【已到期】",IF($E361-TODAY()&lt;=提醒天数,"【即将到期，剩余"&amp;($E361-TODAY())&amp;"天】","【正常】")))&amp;IF(OR($AC361="安装免保",$AC361="技术免保",$AC361="质保期内"),"【"&amp;$AC361&amp;"】",""))</f>
        <v/>
      </c>
      <c r="J361" s="192" t="str">
        <f aca="false">IF(OR(N($G361)=0,N($H361)=0),"",ROUND(N($G361)*N($H361)*IF(N($I361)=0,1,N($I361)),2))</f>
        <v/>
      </c>
      <c r="L361" s="192" t="str">
        <f aca="false">IF(TRIM($B361&amp;$C361)="","",IF(AND(N($J361)=0,N($K361)=0),"",ROUND(N($J361)+N($K361),2)))</f>
        <v/>
      </c>
      <c r="R361" s="192"/>
      <c r="S361" s="193" t="str">
        <f aca="false">IF(TRIM($B361&amp;$C361)="","",IF(N($N361)=0,"",MAX(0,MIN(N($N361)-N($P361),N($V361)))))</f>
        <v/>
      </c>
      <c r="T361" s="193" t="str">
        <f aca="false">IF(TRIM($B361&amp;$C361)="","",IF(N($P361)&lt;=N($N361),"",N($P361)-N($N361)))</f>
        <v/>
      </c>
      <c r="U361" s="193" t="str">
        <f aca="false">IF(OR(TRIM($B361&amp;$C361)="",$V361=""),"",MAX(0,N($V361))-N($S361))</f>
        <v/>
      </c>
      <c r="V361" s="193" t="str">
        <f aca="false">IF(TRIM($B361&amp;$C361)="","",IF(AND(N($L361)=0,N($P361)+N($Q361)+N($R361)=0),"",ROUND(N($L361)-N($P361)-N($Q361)-N($R361),2)))</f>
        <v/>
      </c>
      <c r="W361" s="194" t="str">
        <f aca="false">IF(TRIM($B361&amp;$C361)="","",IF(N($L361)=0,IF((N($P361)+N($Q361)+N($R361))=0,"—未填单价","未填单价，已收 "&amp;TEXT((N($P361)+N($Q361)+N($R361)),"#,##0.00")),IF(N($V361)&gt;0.005,"欠 "&amp;TEXT(N($V361),"#,##0.00")&amp;IF(N($S361)&gt;0,"（开票未到账 "&amp;TEXT(N($S361),"#,##0.00")&amp;"）","")&amp;IF(N($U361)&gt;0,"（未开票 "&amp;TEXT(N($U361),"#,##0.00")&amp;"）",""),IF(N($V361)&lt;-0.005,"多收 "&amp;TEXT(-N($V361),"#,##0.00"),"✔ 已结清")))&amp;IF(N($T361)&gt;0,"｜到账未开票 "&amp;TEXT(N($T361),"#,##0.00")&amp;"，待补票","")&amp;IF(N($Q361)&gt;0,"｜收现 "&amp;TEXT(N($Q361),"#,##0.00"),"")&amp;IF(N($R361)&gt;0,"｜收款不开票 "&amp;TEXT(N($R361),"#,##0.00"),""))</f>
        <v/>
      </c>
      <c r="X361" s="195"/>
      <c r="AB361" s="192" t="str">
        <f aca="false">IF(OR(N($N361)=0,N($AA361)=0),"",ROUND(N($N361)/(1+N($AA361))*N($AA361),2))</f>
        <v/>
      </c>
      <c r="AC361" s="195"/>
      <c r="AD361" s="188"/>
      <c r="AE361" s="197" t="str">
        <f aca="false">IF($AM361="","",IF($AM361=1,IF($AN361&gt;=1,"一次性·已到收款期","一次性·未到期"),$AD361&amp;" 第"&amp;$AN361&amp;"/"&amp;$AM361&amp;"期"))</f>
        <v/>
      </c>
      <c r="AF361" s="193" t="str">
        <f aca="false">IF(OR($AM361="",N($L361)=0),"",ROUND(N($J361)*$AN361/$AM361,2)+N($K361))</f>
        <v/>
      </c>
      <c r="AG361" s="193" t="str">
        <f aca="false">IF($AF361="","",MAX(0,ROUND($AF361-(N($P361)+N($Q361)+N($R361)),2)))</f>
        <v/>
      </c>
      <c r="AH361" s="193" t="str">
        <f aca="false">IF(OR(TRIM($B361&amp;$C361)="",NOT(ISNUMBER($D361))),"",SUMIFS($V$3:$V$1001,$AJ$3:$AJ$1001,$AJ361,$D$3:$D$1001,"&lt;"&amp;$D361))</f>
        <v/>
      </c>
      <c r="AI361" s="193" t="str">
        <f aca="false">IF(TRIM($B361&amp;$C361)="","",SUMIFS($V$3:$V$1001,$AJ$3:$AJ$1001,$AJ361))</f>
        <v/>
      </c>
      <c r="AJ361" s="197" t="str">
        <f aca="false">IF(TRIM($B361&amp;$C361)="","",TRIM($B361)&amp;"｜"&amp;TRIM($C361))</f>
        <v/>
      </c>
      <c r="AK361" s="193" t="str">
        <f aca="false">IF(TRIM($B361&amp;$C361)="","",MIN(N($N361),N($P361)))</f>
        <v/>
      </c>
      <c r="AL361" s="198" t="str">
        <f aca="false">IF(ISNUMBER($D361),YEAR($D361),"")</f>
        <v/>
      </c>
      <c r="AM361" s="198" t="str">
        <f aca="false">IF(OR(TRIM($B361&amp;$C361)="",NOT(ISNUMBER($D361)),NOT(ISNUMBER($E361))),"",IF($E361&lt;$D361,"",IF(IF($AD361="半年付",2,IF($AD361="季度付",4,IF($AD361="月付",12,IF($AD361="半月付",24,1))))=1,1,MAX(1,ROUND(($E361-$D361+1)/365*IF($AD361="半年付",2,IF($AD361="季度付",4,IF($AD361="月付",12,IF($AD361="半月付",24,1)))),0)))))</f>
        <v/>
      </c>
      <c r="AN361" s="198" t="str">
        <f aca="true">IF($AM361="","",MIN($AM361,MAX(0,INT((TODAY()-付款宽限天数-$D361)/(($E361-$D361+1)/$AM361))+1)))</f>
        <v/>
      </c>
    </row>
    <row r="362" customFormat="false" ht="24" hidden="false" customHeight="false" outlineLevel="0" collapsed="false">
      <c r="F362" s="188" t="str">
        <f aca="true">IF(TRIM($B362&amp;$C362)="","",IF(OR(ISNUMBER(SEARCH("未",$A362)),ISNUMBER(SEARCH("送出",$A362)),AND(TRIM($A362)="",NOT(ISNUMBER($D362)),N($G362)=0)),"【合同未回】","")&amp;IF(NOT(ISNUMBER($E362)),IF(OR(ISNUMBER(SEARCH("未",$A362)),ISNUMBER(SEARCH("送出",$A362)),AND(TRIM($A362)="",NOT(ISNUMBER($D362)),N($G362)=0)),"","【未填合同期】"),IF($E362&lt;TODAY(),"【已到期】",IF($E362-TODAY()&lt;=提醒天数,"【即将到期，剩余"&amp;($E362-TODAY())&amp;"天】","【正常】")))&amp;IF(OR($AC362="安装免保",$AC362="技术免保",$AC362="质保期内"),"【"&amp;$AC362&amp;"】",""))</f>
        <v/>
      </c>
      <c r="J362" s="192" t="str">
        <f aca="false">IF(OR(N($G362)=0,N($H362)=0),"",ROUND(N($G362)*N($H362)*IF(N($I362)=0,1,N($I362)),2))</f>
        <v/>
      </c>
      <c r="L362" s="192" t="str">
        <f aca="false">IF(TRIM($B362&amp;$C362)="","",IF(AND(N($J362)=0,N($K362)=0),"",ROUND(N($J362)+N($K362),2)))</f>
        <v/>
      </c>
      <c r="R362" s="192"/>
      <c r="S362" s="193" t="str">
        <f aca="false">IF(TRIM($B362&amp;$C362)="","",IF(N($N362)=0,"",MAX(0,MIN(N($N362)-N($P362),N($V362)))))</f>
        <v/>
      </c>
      <c r="T362" s="193" t="str">
        <f aca="false">IF(TRIM($B362&amp;$C362)="","",IF(N($P362)&lt;=N($N362),"",N($P362)-N($N362)))</f>
        <v/>
      </c>
      <c r="U362" s="193" t="str">
        <f aca="false">IF(OR(TRIM($B362&amp;$C362)="",$V362=""),"",MAX(0,N($V362))-N($S362))</f>
        <v/>
      </c>
      <c r="V362" s="193" t="str">
        <f aca="false">IF(TRIM($B362&amp;$C362)="","",IF(AND(N($L362)=0,N($P362)+N($Q362)+N($R362)=0),"",ROUND(N($L362)-N($P362)-N($Q362)-N($R362),2)))</f>
        <v/>
      </c>
      <c r="W362" s="194" t="str">
        <f aca="false">IF(TRIM($B362&amp;$C362)="","",IF(N($L362)=0,IF((N($P362)+N($Q362)+N($R362))=0,"—未填单价","未填单价，已收 "&amp;TEXT((N($P362)+N($Q362)+N($R362)),"#,##0.00")),IF(N($V362)&gt;0.005,"欠 "&amp;TEXT(N($V362),"#,##0.00")&amp;IF(N($S362)&gt;0,"（开票未到账 "&amp;TEXT(N($S362),"#,##0.00")&amp;"）","")&amp;IF(N($U362)&gt;0,"（未开票 "&amp;TEXT(N($U362),"#,##0.00")&amp;"）",""),IF(N($V362)&lt;-0.005,"多收 "&amp;TEXT(-N($V362),"#,##0.00"),"✔ 已结清")))&amp;IF(N($T362)&gt;0,"｜到账未开票 "&amp;TEXT(N($T362),"#,##0.00")&amp;"，待补票","")&amp;IF(N($Q362)&gt;0,"｜收现 "&amp;TEXT(N($Q362),"#,##0.00"),"")&amp;IF(N($R362)&gt;0,"｜收款不开票 "&amp;TEXT(N($R362),"#,##0.00"),""))</f>
        <v/>
      </c>
      <c r="X362" s="195"/>
      <c r="AB362" s="192" t="str">
        <f aca="false">IF(OR(N($N362)=0,N($AA362)=0),"",ROUND(N($N362)/(1+N($AA362))*N($AA362),2))</f>
        <v/>
      </c>
      <c r="AC362" s="195"/>
      <c r="AD362" s="188"/>
      <c r="AE362" s="197" t="str">
        <f aca="false">IF($AM362="","",IF($AM362=1,IF($AN362&gt;=1,"一次性·已到收款期","一次性·未到期"),$AD362&amp;" 第"&amp;$AN362&amp;"/"&amp;$AM362&amp;"期"))</f>
        <v/>
      </c>
      <c r="AF362" s="193" t="str">
        <f aca="false">IF(OR($AM362="",N($L362)=0),"",ROUND(N($J362)*$AN362/$AM362,2)+N($K362))</f>
        <v/>
      </c>
      <c r="AG362" s="193" t="str">
        <f aca="false">IF($AF362="","",MAX(0,ROUND($AF362-(N($P362)+N($Q362)+N($R362)),2)))</f>
        <v/>
      </c>
      <c r="AH362" s="193" t="str">
        <f aca="false">IF(OR(TRIM($B362&amp;$C362)="",NOT(ISNUMBER($D362))),"",SUMIFS($V$3:$V$1001,$AJ$3:$AJ$1001,$AJ362,$D$3:$D$1001,"&lt;"&amp;$D362))</f>
        <v/>
      </c>
      <c r="AI362" s="193" t="str">
        <f aca="false">IF(TRIM($B362&amp;$C362)="","",SUMIFS($V$3:$V$1001,$AJ$3:$AJ$1001,$AJ362))</f>
        <v/>
      </c>
      <c r="AJ362" s="197" t="str">
        <f aca="false">IF(TRIM($B362&amp;$C362)="","",TRIM($B362)&amp;"｜"&amp;TRIM($C362))</f>
        <v/>
      </c>
      <c r="AK362" s="193" t="str">
        <f aca="false">IF(TRIM($B362&amp;$C362)="","",MIN(N($N362),N($P362)))</f>
        <v/>
      </c>
      <c r="AL362" s="198" t="str">
        <f aca="false">IF(ISNUMBER($D362),YEAR($D362),"")</f>
        <v/>
      </c>
      <c r="AM362" s="198" t="str">
        <f aca="false">IF(OR(TRIM($B362&amp;$C362)="",NOT(ISNUMBER($D362)),NOT(ISNUMBER($E362))),"",IF($E362&lt;$D362,"",IF(IF($AD362="半年付",2,IF($AD362="季度付",4,IF($AD362="月付",12,IF($AD362="半月付",24,1))))=1,1,MAX(1,ROUND(($E362-$D362+1)/365*IF($AD362="半年付",2,IF($AD362="季度付",4,IF($AD362="月付",12,IF($AD362="半月付",24,1)))),0)))))</f>
        <v/>
      </c>
      <c r="AN362" s="198" t="str">
        <f aca="true">IF($AM362="","",MIN($AM362,MAX(0,INT((TODAY()-付款宽限天数-$D362)/(($E362-$D362+1)/$AM362))+1)))</f>
        <v/>
      </c>
    </row>
    <row r="363" customFormat="false" ht="24" hidden="false" customHeight="false" outlineLevel="0" collapsed="false">
      <c r="F363" s="188" t="str">
        <f aca="true">IF(TRIM($B363&amp;$C363)="","",IF(OR(ISNUMBER(SEARCH("未",$A363)),ISNUMBER(SEARCH("送出",$A363)),AND(TRIM($A363)="",NOT(ISNUMBER($D363)),N($G363)=0)),"【合同未回】","")&amp;IF(NOT(ISNUMBER($E363)),IF(OR(ISNUMBER(SEARCH("未",$A363)),ISNUMBER(SEARCH("送出",$A363)),AND(TRIM($A363)="",NOT(ISNUMBER($D363)),N($G363)=0)),"","【未填合同期】"),IF($E363&lt;TODAY(),"【已到期】",IF($E363-TODAY()&lt;=提醒天数,"【即将到期，剩余"&amp;($E363-TODAY())&amp;"天】","【正常】")))&amp;IF(OR($AC363="安装免保",$AC363="技术免保",$AC363="质保期内"),"【"&amp;$AC363&amp;"】",""))</f>
        <v/>
      </c>
      <c r="J363" s="192" t="str">
        <f aca="false">IF(OR(N($G363)=0,N($H363)=0),"",ROUND(N($G363)*N($H363)*IF(N($I363)=0,1,N($I363)),2))</f>
        <v/>
      </c>
      <c r="L363" s="192" t="str">
        <f aca="false">IF(TRIM($B363&amp;$C363)="","",IF(AND(N($J363)=0,N($K363)=0),"",ROUND(N($J363)+N($K363),2)))</f>
        <v/>
      </c>
      <c r="R363" s="192"/>
      <c r="S363" s="193" t="str">
        <f aca="false">IF(TRIM($B363&amp;$C363)="","",IF(N($N363)=0,"",MAX(0,MIN(N($N363)-N($P363),N($V363)))))</f>
        <v/>
      </c>
      <c r="T363" s="193" t="str">
        <f aca="false">IF(TRIM($B363&amp;$C363)="","",IF(N($P363)&lt;=N($N363),"",N($P363)-N($N363)))</f>
        <v/>
      </c>
      <c r="U363" s="193" t="str">
        <f aca="false">IF(OR(TRIM($B363&amp;$C363)="",$V363=""),"",MAX(0,N($V363))-N($S363))</f>
        <v/>
      </c>
      <c r="V363" s="193" t="str">
        <f aca="false">IF(TRIM($B363&amp;$C363)="","",IF(AND(N($L363)=0,N($P363)+N($Q363)+N($R363)=0),"",ROUND(N($L363)-N($P363)-N($Q363)-N($R363),2)))</f>
        <v/>
      </c>
      <c r="W363" s="194" t="str">
        <f aca="false">IF(TRIM($B363&amp;$C363)="","",IF(N($L363)=0,IF((N($P363)+N($Q363)+N($R363))=0,"—未填单价","未填单价，已收 "&amp;TEXT((N($P363)+N($Q363)+N($R363)),"#,##0.00")),IF(N($V363)&gt;0.005,"欠 "&amp;TEXT(N($V363),"#,##0.00")&amp;IF(N($S363)&gt;0,"（开票未到账 "&amp;TEXT(N($S363),"#,##0.00")&amp;"）","")&amp;IF(N($U363)&gt;0,"（未开票 "&amp;TEXT(N($U363),"#,##0.00")&amp;"）",""),IF(N($V363)&lt;-0.005,"多收 "&amp;TEXT(-N($V363),"#,##0.00"),"✔ 已结清")))&amp;IF(N($T363)&gt;0,"｜到账未开票 "&amp;TEXT(N($T363),"#,##0.00")&amp;"，待补票","")&amp;IF(N($Q363)&gt;0,"｜收现 "&amp;TEXT(N($Q363),"#,##0.00"),"")&amp;IF(N($R363)&gt;0,"｜收款不开票 "&amp;TEXT(N($R363),"#,##0.00"),""))</f>
        <v/>
      </c>
      <c r="X363" s="195"/>
      <c r="AB363" s="192" t="str">
        <f aca="false">IF(OR(N($N363)=0,N($AA363)=0),"",ROUND(N($N363)/(1+N($AA363))*N($AA363),2))</f>
        <v/>
      </c>
      <c r="AC363" s="195"/>
      <c r="AD363" s="188"/>
      <c r="AE363" s="197" t="str">
        <f aca="false">IF($AM363="","",IF($AM363=1,IF($AN363&gt;=1,"一次性·已到收款期","一次性·未到期"),$AD363&amp;" 第"&amp;$AN363&amp;"/"&amp;$AM363&amp;"期"))</f>
        <v/>
      </c>
      <c r="AF363" s="193" t="str">
        <f aca="false">IF(OR($AM363="",N($L363)=0),"",ROUND(N($J363)*$AN363/$AM363,2)+N($K363))</f>
        <v/>
      </c>
      <c r="AG363" s="193" t="str">
        <f aca="false">IF($AF363="","",MAX(0,ROUND($AF363-(N($P363)+N($Q363)+N($R363)),2)))</f>
        <v/>
      </c>
      <c r="AH363" s="193" t="str">
        <f aca="false">IF(OR(TRIM($B363&amp;$C363)="",NOT(ISNUMBER($D363))),"",SUMIFS($V$3:$V$1001,$AJ$3:$AJ$1001,$AJ363,$D$3:$D$1001,"&lt;"&amp;$D363))</f>
        <v/>
      </c>
      <c r="AI363" s="193" t="str">
        <f aca="false">IF(TRIM($B363&amp;$C363)="","",SUMIFS($V$3:$V$1001,$AJ$3:$AJ$1001,$AJ363))</f>
        <v/>
      </c>
      <c r="AJ363" s="197" t="str">
        <f aca="false">IF(TRIM($B363&amp;$C363)="","",TRIM($B363)&amp;"｜"&amp;TRIM($C363))</f>
        <v/>
      </c>
      <c r="AK363" s="193" t="str">
        <f aca="false">IF(TRIM($B363&amp;$C363)="","",MIN(N($N363),N($P363)))</f>
        <v/>
      </c>
      <c r="AL363" s="198" t="str">
        <f aca="false">IF(ISNUMBER($D363),YEAR($D363),"")</f>
        <v/>
      </c>
      <c r="AM363" s="198" t="str">
        <f aca="false">IF(OR(TRIM($B363&amp;$C363)="",NOT(ISNUMBER($D363)),NOT(ISNUMBER($E363))),"",IF($E363&lt;$D363,"",IF(IF($AD363="半年付",2,IF($AD363="季度付",4,IF($AD363="月付",12,IF($AD363="半月付",24,1))))=1,1,MAX(1,ROUND(($E363-$D363+1)/365*IF($AD363="半年付",2,IF($AD363="季度付",4,IF($AD363="月付",12,IF($AD363="半月付",24,1)))),0)))))</f>
        <v/>
      </c>
      <c r="AN363" s="198" t="str">
        <f aca="true">IF($AM363="","",MIN($AM363,MAX(0,INT((TODAY()-付款宽限天数-$D363)/(($E363-$D363+1)/$AM363))+1)))</f>
        <v/>
      </c>
    </row>
    <row r="364" customFormat="false" ht="24" hidden="false" customHeight="false" outlineLevel="0" collapsed="false">
      <c r="F364" s="188" t="str">
        <f aca="true">IF(TRIM($B364&amp;$C364)="","",IF(OR(ISNUMBER(SEARCH("未",$A364)),ISNUMBER(SEARCH("送出",$A364)),AND(TRIM($A364)="",NOT(ISNUMBER($D364)),N($G364)=0)),"【合同未回】","")&amp;IF(NOT(ISNUMBER($E364)),IF(OR(ISNUMBER(SEARCH("未",$A364)),ISNUMBER(SEARCH("送出",$A364)),AND(TRIM($A364)="",NOT(ISNUMBER($D364)),N($G364)=0)),"","【未填合同期】"),IF($E364&lt;TODAY(),"【已到期】",IF($E364-TODAY()&lt;=提醒天数,"【即将到期，剩余"&amp;($E364-TODAY())&amp;"天】","【正常】")))&amp;IF(OR($AC364="安装免保",$AC364="技术免保",$AC364="质保期内"),"【"&amp;$AC364&amp;"】",""))</f>
        <v/>
      </c>
      <c r="J364" s="192" t="str">
        <f aca="false">IF(OR(N($G364)=0,N($H364)=0),"",ROUND(N($G364)*N($H364)*IF(N($I364)=0,1,N($I364)),2))</f>
        <v/>
      </c>
      <c r="L364" s="192" t="str">
        <f aca="false">IF(TRIM($B364&amp;$C364)="","",IF(AND(N($J364)=0,N($K364)=0),"",ROUND(N($J364)+N($K364),2)))</f>
        <v/>
      </c>
      <c r="R364" s="192"/>
      <c r="S364" s="193" t="str">
        <f aca="false">IF(TRIM($B364&amp;$C364)="","",IF(N($N364)=0,"",MAX(0,MIN(N($N364)-N($P364),N($V364)))))</f>
        <v/>
      </c>
      <c r="T364" s="193" t="str">
        <f aca="false">IF(TRIM($B364&amp;$C364)="","",IF(N($P364)&lt;=N($N364),"",N($P364)-N($N364)))</f>
        <v/>
      </c>
      <c r="U364" s="193" t="str">
        <f aca="false">IF(OR(TRIM($B364&amp;$C364)="",$V364=""),"",MAX(0,N($V364))-N($S364))</f>
        <v/>
      </c>
      <c r="V364" s="193" t="str">
        <f aca="false">IF(TRIM($B364&amp;$C364)="","",IF(AND(N($L364)=0,N($P364)+N($Q364)+N($R364)=0),"",ROUND(N($L364)-N($P364)-N($Q364)-N($R364),2)))</f>
        <v/>
      </c>
      <c r="W364" s="194" t="str">
        <f aca="false">IF(TRIM($B364&amp;$C364)="","",IF(N($L364)=0,IF((N($P364)+N($Q364)+N($R364))=0,"—未填单价","未填单价，已收 "&amp;TEXT((N($P364)+N($Q364)+N($R364)),"#,##0.00")),IF(N($V364)&gt;0.005,"欠 "&amp;TEXT(N($V364),"#,##0.00")&amp;IF(N($S364)&gt;0,"（开票未到账 "&amp;TEXT(N($S364),"#,##0.00")&amp;"）","")&amp;IF(N($U364)&gt;0,"（未开票 "&amp;TEXT(N($U364),"#,##0.00")&amp;"）",""),IF(N($V364)&lt;-0.005,"多收 "&amp;TEXT(-N($V364),"#,##0.00"),"✔ 已结清")))&amp;IF(N($T364)&gt;0,"｜到账未开票 "&amp;TEXT(N($T364),"#,##0.00")&amp;"，待补票","")&amp;IF(N($Q364)&gt;0,"｜收现 "&amp;TEXT(N($Q364),"#,##0.00"),"")&amp;IF(N($R364)&gt;0,"｜收款不开票 "&amp;TEXT(N($R364),"#,##0.00"),""))</f>
        <v/>
      </c>
      <c r="X364" s="195"/>
      <c r="AB364" s="192" t="str">
        <f aca="false">IF(OR(N($N364)=0,N($AA364)=0),"",ROUND(N($N364)/(1+N($AA364))*N($AA364),2))</f>
        <v/>
      </c>
      <c r="AC364" s="195"/>
      <c r="AD364" s="188"/>
      <c r="AE364" s="197" t="str">
        <f aca="false">IF($AM364="","",IF($AM364=1,IF($AN364&gt;=1,"一次性·已到收款期","一次性·未到期"),$AD364&amp;" 第"&amp;$AN364&amp;"/"&amp;$AM364&amp;"期"))</f>
        <v/>
      </c>
      <c r="AF364" s="193" t="str">
        <f aca="false">IF(OR($AM364="",N($L364)=0),"",ROUND(N($J364)*$AN364/$AM364,2)+N($K364))</f>
        <v/>
      </c>
      <c r="AG364" s="193" t="str">
        <f aca="false">IF($AF364="","",MAX(0,ROUND($AF364-(N($P364)+N($Q364)+N($R364)),2)))</f>
        <v/>
      </c>
      <c r="AH364" s="193" t="str">
        <f aca="false">IF(OR(TRIM($B364&amp;$C364)="",NOT(ISNUMBER($D364))),"",SUMIFS($V$3:$V$1001,$AJ$3:$AJ$1001,$AJ364,$D$3:$D$1001,"&lt;"&amp;$D364))</f>
        <v/>
      </c>
      <c r="AI364" s="193" t="str">
        <f aca="false">IF(TRIM($B364&amp;$C364)="","",SUMIFS($V$3:$V$1001,$AJ$3:$AJ$1001,$AJ364))</f>
        <v/>
      </c>
      <c r="AJ364" s="197" t="str">
        <f aca="false">IF(TRIM($B364&amp;$C364)="","",TRIM($B364)&amp;"｜"&amp;TRIM($C364))</f>
        <v/>
      </c>
      <c r="AK364" s="193" t="str">
        <f aca="false">IF(TRIM($B364&amp;$C364)="","",MIN(N($N364),N($P364)))</f>
        <v/>
      </c>
      <c r="AL364" s="198" t="str">
        <f aca="false">IF(ISNUMBER($D364),YEAR($D364),"")</f>
        <v/>
      </c>
      <c r="AM364" s="198" t="str">
        <f aca="false">IF(OR(TRIM($B364&amp;$C364)="",NOT(ISNUMBER($D364)),NOT(ISNUMBER($E364))),"",IF($E364&lt;$D364,"",IF(IF($AD364="半年付",2,IF($AD364="季度付",4,IF($AD364="月付",12,IF($AD364="半月付",24,1))))=1,1,MAX(1,ROUND(($E364-$D364+1)/365*IF($AD364="半年付",2,IF($AD364="季度付",4,IF($AD364="月付",12,IF($AD364="半月付",24,1)))),0)))))</f>
        <v/>
      </c>
      <c r="AN364" s="198" t="str">
        <f aca="true">IF($AM364="","",MIN($AM364,MAX(0,INT((TODAY()-付款宽限天数-$D364)/(($E364-$D364+1)/$AM364))+1)))</f>
        <v/>
      </c>
    </row>
    <row r="365" customFormat="false" ht="24" hidden="false" customHeight="false" outlineLevel="0" collapsed="false">
      <c r="F365" s="188" t="str">
        <f aca="true">IF(TRIM($B365&amp;$C365)="","",IF(OR(ISNUMBER(SEARCH("未",$A365)),ISNUMBER(SEARCH("送出",$A365)),AND(TRIM($A365)="",NOT(ISNUMBER($D365)),N($G365)=0)),"【合同未回】","")&amp;IF(NOT(ISNUMBER($E365)),IF(OR(ISNUMBER(SEARCH("未",$A365)),ISNUMBER(SEARCH("送出",$A365)),AND(TRIM($A365)="",NOT(ISNUMBER($D365)),N($G365)=0)),"","【未填合同期】"),IF($E365&lt;TODAY(),"【已到期】",IF($E365-TODAY()&lt;=提醒天数,"【即将到期，剩余"&amp;($E365-TODAY())&amp;"天】","【正常】")))&amp;IF(OR($AC365="安装免保",$AC365="技术免保",$AC365="质保期内"),"【"&amp;$AC365&amp;"】",""))</f>
        <v/>
      </c>
      <c r="J365" s="192" t="str">
        <f aca="false">IF(OR(N($G365)=0,N($H365)=0),"",ROUND(N($G365)*N($H365)*IF(N($I365)=0,1,N($I365)),2))</f>
        <v/>
      </c>
      <c r="L365" s="192" t="str">
        <f aca="false">IF(TRIM($B365&amp;$C365)="","",IF(AND(N($J365)=0,N($K365)=0),"",ROUND(N($J365)+N($K365),2)))</f>
        <v/>
      </c>
      <c r="R365" s="192"/>
      <c r="S365" s="193" t="str">
        <f aca="false">IF(TRIM($B365&amp;$C365)="","",IF(N($N365)=0,"",MAX(0,MIN(N($N365)-N($P365),N($V365)))))</f>
        <v/>
      </c>
      <c r="T365" s="193" t="str">
        <f aca="false">IF(TRIM($B365&amp;$C365)="","",IF(N($P365)&lt;=N($N365),"",N($P365)-N($N365)))</f>
        <v/>
      </c>
      <c r="U365" s="193" t="str">
        <f aca="false">IF(OR(TRIM($B365&amp;$C365)="",$V365=""),"",MAX(0,N($V365))-N($S365))</f>
        <v/>
      </c>
      <c r="V365" s="193" t="str">
        <f aca="false">IF(TRIM($B365&amp;$C365)="","",IF(AND(N($L365)=0,N($P365)+N($Q365)+N($R365)=0),"",ROUND(N($L365)-N($P365)-N($Q365)-N($R365),2)))</f>
        <v/>
      </c>
      <c r="W365" s="194" t="str">
        <f aca="false">IF(TRIM($B365&amp;$C365)="","",IF(N($L365)=0,IF((N($P365)+N($Q365)+N($R365))=0,"—未填单价","未填单价，已收 "&amp;TEXT((N($P365)+N($Q365)+N($R365)),"#,##0.00")),IF(N($V365)&gt;0.005,"欠 "&amp;TEXT(N($V365),"#,##0.00")&amp;IF(N($S365)&gt;0,"（开票未到账 "&amp;TEXT(N($S365),"#,##0.00")&amp;"）","")&amp;IF(N($U365)&gt;0,"（未开票 "&amp;TEXT(N($U365),"#,##0.00")&amp;"）",""),IF(N($V365)&lt;-0.005,"多收 "&amp;TEXT(-N($V365),"#,##0.00"),"✔ 已结清")))&amp;IF(N($T365)&gt;0,"｜到账未开票 "&amp;TEXT(N($T365),"#,##0.00")&amp;"，待补票","")&amp;IF(N($Q365)&gt;0,"｜收现 "&amp;TEXT(N($Q365),"#,##0.00"),"")&amp;IF(N($R365)&gt;0,"｜收款不开票 "&amp;TEXT(N($R365),"#,##0.00"),""))</f>
        <v/>
      </c>
      <c r="X365" s="195"/>
      <c r="AB365" s="192" t="str">
        <f aca="false">IF(OR(N($N365)=0,N($AA365)=0),"",ROUND(N($N365)/(1+N($AA365))*N($AA365),2))</f>
        <v/>
      </c>
      <c r="AC365" s="195"/>
      <c r="AD365" s="188"/>
      <c r="AE365" s="197" t="str">
        <f aca="false">IF($AM365="","",IF($AM365=1,IF($AN365&gt;=1,"一次性·已到收款期","一次性·未到期"),$AD365&amp;" 第"&amp;$AN365&amp;"/"&amp;$AM365&amp;"期"))</f>
        <v/>
      </c>
      <c r="AF365" s="193" t="str">
        <f aca="false">IF(OR($AM365="",N($L365)=0),"",ROUND(N($J365)*$AN365/$AM365,2)+N($K365))</f>
        <v/>
      </c>
      <c r="AG365" s="193" t="str">
        <f aca="false">IF($AF365="","",MAX(0,ROUND($AF365-(N($P365)+N($Q365)+N($R365)),2)))</f>
        <v/>
      </c>
      <c r="AH365" s="193" t="str">
        <f aca="false">IF(OR(TRIM($B365&amp;$C365)="",NOT(ISNUMBER($D365))),"",SUMIFS($V$3:$V$1001,$AJ$3:$AJ$1001,$AJ365,$D$3:$D$1001,"&lt;"&amp;$D365))</f>
        <v/>
      </c>
      <c r="AI365" s="193" t="str">
        <f aca="false">IF(TRIM($B365&amp;$C365)="","",SUMIFS($V$3:$V$1001,$AJ$3:$AJ$1001,$AJ365))</f>
        <v/>
      </c>
      <c r="AJ365" s="197" t="str">
        <f aca="false">IF(TRIM($B365&amp;$C365)="","",TRIM($B365)&amp;"｜"&amp;TRIM($C365))</f>
        <v/>
      </c>
      <c r="AK365" s="193" t="str">
        <f aca="false">IF(TRIM($B365&amp;$C365)="","",MIN(N($N365),N($P365)))</f>
        <v/>
      </c>
      <c r="AL365" s="198" t="str">
        <f aca="false">IF(ISNUMBER($D365),YEAR($D365),"")</f>
        <v/>
      </c>
      <c r="AM365" s="198" t="str">
        <f aca="false">IF(OR(TRIM($B365&amp;$C365)="",NOT(ISNUMBER($D365)),NOT(ISNUMBER($E365))),"",IF($E365&lt;$D365,"",IF(IF($AD365="半年付",2,IF($AD365="季度付",4,IF($AD365="月付",12,IF($AD365="半月付",24,1))))=1,1,MAX(1,ROUND(($E365-$D365+1)/365*IF($AD365="半年付",2,IF($AD365="季度付",4,IF($AD365="月付",12,IF($AD365="半月付",24,1)))),0)))))</f>
        <v/>
      </c>
      <c r="AN365" s="198" t="str">
        <f aca="true">IF($AM365="","",MIN($AM365,MAX(0,INT((TODAY()-付款宽限天数-$D365)/(($E365-$D365+1)/$AM365))+1)))</f>
        <v/>
      </c>
    </row>
    <row r="366" customFormat="false" ht="24" hidden="false" customHeight="false" outlineLevel="0" collapsed="false">
      <c r="F366" s="188" t="str">
        <f aca="true">IF(TRIM($B366&amp;$C366)="","",IF(OR(ISNUMBER(SEARCH("未",$A366)),ISNUMBER(SEARCH("送出",$A366)),AND(TRIM($A366)="",NOT(ISNUMBER($D366)),N($G366)=0)),"【合同未回】","")&amp;IF(NOT(ISNUMBER($E366)),IF(OR(ISNUMBER(SEARCH("未",$A366)),ISNUMBER(SEARCH("送出",$A366)),AND(TRIM($A366)="",NOT(ISNUMBER($D366)),N($G366)=0)),"","【未填合同期】"),IF($E366&lt;TODAY(),"【已到期】",IF($E366-TODAY()&lt;=提醒天数,"【即将到期，剩余"&amp;($E366-TODAY())&amp;"天】","【正常】")))&amp;IF(OR($AC366="安装免保",$AC366="技术免保",$AC366="质保期内"),"【"&amp;$AC366&amp;"】",""))</f>
        <v/>
      </c>
      <c r="J366" s="192" t="str">
        <f aca="false">IF(OR(N($G366)=0,N($H366)=0),"",ROUND(N($G366)*N($H366)*IF(N($I366)=0,1,N($I366)),2))</f>
        <v/>
      </c>
      <c r="L366" s="192" t="str">
        <f aca="false">IF(TRIM($B366&amp;$C366)="","",IF(AND(N($J366)=0,N($K366)=0),"",ROUND(N($J366)+N($K366),2)))</f>
        <v/>
      </c>
      <c r="R366" s="192"/>
      <c r="S366" s="193" t="str">
        <f aca="false">IF(TRIM($B366&amp;$C366)="","",IF(N($N366)=0,"",MAX(0,MIN(N($N366)-N($P366),N($V366)))))</f>
        <v/>
      </c>
      <c r="T366" s="193" t="str">
        <f aca="false">IF(TRIM($B366&amp;$C366)="","",IF(N($P366)&lt;=N($N366),"",N($P366)-N($N366)))</f>
        <v/>
      </c>
      <c r="U366" s="193" t="str">
        <f aca="false">IF(OR(TRIM($B366&amp;$C366)="",$V366=""),"",MAX(0,N($V366))-N($S366))</f>
        <v/>
      </c>
      <c r="V366" s="193" t="str">
        <f aca="false">IF(TRIM($B366&amp;$C366)="","",IF(AND(N($L366)=0,N($P366)+N($Q366)+N($R366)=0),"",ROUND(N($L366)-N($P366)-N($Q366)-N($R366),2)))</f>
        <v/>
      </c>
      <c r="W366" s="194" t="str">
        <f aca="false">IF(TRIM($B366&amp;$C366)="","",IF(N($L366)=0,IF((N($P366)+N($Q366)+N($R366))=0,"—未填单价","未填单价，已收 "&amp;TEXT((N($P366)+N($Q366)+N($R366)),"#,##0.00")),IF(N($V366)&gt;0.005,"欠 "&amp;TEXT(N($V366),"#,##0.00")&amp;IF(N($S366)&gt;0,"（开票未到账 "&amp;TEXT(N($S366),"#,##0.00")&amp;"）","")&amp;IF(N($U366)&gt;0,"（未开票 "&amp;TEXT(N($U366),"#,##0.00")&amp;"）",""),IF(N($V366)&lt;-0.005,"多收 "&amp;TEXT(-N($V366),"#,##0.00"),"✔ 已结清")))&amp;IF(N($T366)&gt;0,"｜到账未开票 "&amp;TEXT(N($T366),"#,##0.00")&amp;"，待补票","")&amp;IF(N($Q366)&gt;0,"｜收现 "&amp;TEXT(N($Q366),"#,##0.00"),"")&amp;IF(N($R366)&gt;0,"｜收款不开票 "&amp;TEXT(N($R366),"#,##0.00"),""))</f>
        <v/>
      </c>
      <c r="X366" s="195"/>
      <c r="AB366" s="192" t="str">
        <f aca="false">IF(OR(N($N366)=0,N($AA366)=0),"",ROUND(N($N366)/(1+N($AA366))*N($AA366),2))</f>
        <v/>
      </c>
      <c r="AC366" s="195"/>
      <c r="AD366" s="188"/>
      <c r="AE366" s="197" t="str">
        <f aca="false">IF($AM366="","",IF($AM366=1,IF($AN366&gt;=1,"一次性·已到收款期","一次性·未到期"),$AD366&amp;" 第"&amp;$AN366&amp;"/"&amp;$AM366&amp;"期"))</f>
        <v/>
      </c>
      <c r="AF366" s="193" t="str">
        <f aca="false">IF(OR($AM366="",N($L366)=0),"",ROUND(N($J366)*$AN366/$AM366,2)+N($K366))</f>
        <v/>
      </c>
      <c r="AG366" s="193" t="str">
        <f aca="false">IF($AF366="","",MAX(0,ROUND($AF366-(N($P366)+N($Q366)+N($R366)),2)))</f>
        <v/>
      </c>
      <c r="AH366" s="193" t="str">
        <f aca="false">IF(OR(TRIM($B366&amp;$C366)="",NOT(ISNUMBER($D366))),"",SUMIFS($V$3:$V$1001,$AJ$3:$AJ$1001,$AJ366,$D$3:$D$1001,"&lt;"&amp;$D366))</f>
        <v/>
      </c>
      <c r="AI366" s="193" t="str">
        <f aca="false">IF(TRIM($B366&amp;$C366)="","",SUMIFS($V$3:$V$1001,$AJ$3:$AJ$1001,$AJ366))</f>
        <v/>
      </c>
      <c r="AJ366" s="197" t="str">
        <f aca="false">IF(TRIM($B366&amp;$C366)="","",TRIM($B366)&amp;"｜"&amp;TRIM($C366))</f>
        <v/>
      </c>
      <c r="AK366" s="193" t="str">
        <f aca="false">IF(TRIM($B366&amp;$C366)="","",MIN(N($N366),N($P366)))</f>
        <v/>
      </c>
      <c r="AL366" s="198" t="str">
        <f aca="false">IF(ISNUMBER($D366),YEAR($D366),"")</f>
        <v/>
      </c>
      <c r="AM366" s="198" t="str">
        <f aca="false">IF(OR(TRIM($B366&amp;$C366)="",NOT(ISNUMBER($D366)),NOT(ISNUMBER($E366))),"",IF($E366&lt;$D366,"",IF(IF($AD366="半年付",2,IF($AD366="季度付",4,IF($AD366="月付",12,IF($AD366="半月付",24,1))))=1,1,MAX(1,ROUND(($E366-$D366+1)/365*IF($AD366="半年付",2,IF($AD366="季度付",4,IF($AD366="月付",12,IF($AD366="半月付",24,1)))),0)))))</f>
        <v/>
      </c>
      <c r="AN366" s="198" t="str">
        <f aca="true">IF($AM366="","",MIN($AM366,MAX(0,INT((TODAY()-付款宽限天数-$D366)/(($E366-$D366+1)/$AM366))+1)))</f>
        <v/>
      </c>
    </row>
    <row r="367" customFormat="false" ht="24" hidden="false" customHeight="false" outlineLevel="0" collapsed="false">
      <c r="F367" s="188" t="str">
        <f aca="true">IF(TRIM($B367&amp;$C367)="","",IF(OR(ISNUMBER(SEARCH("未",$A367)),ISNUMBER(SEARCH("送出",$A367)),AND(TRIM($A367)="",NOT(ISNUMBER($D367)),N($G367)=0)),"【合同未回】","")&amp;IF(NOT(ISNUMBER($E367)),IF(OR(ISNUMBER(SEARCH("未",$A367)),ISNUMBER(SEARCH("送出",$A367)),AND(TRIM($A367)="",NOT(ISNUMBER($D367)),N($G367)=0)),"","【未填合同期】"),IF($E367&lt;TODAY(),"【已到期】",IF($E367-TODAY()&lt;=提醒天数,"【即将到期，剩余"&amp;($E367-TODAY())&amp;"天】","【正常】")))&amp;IF(OR($AC367="安装免保",$AC367="技术免保",$AC367="质保期内"),"【"&amp;$AC367&amp;"】",""))</f>
        <v/>
      </c>
      <c r="J367" s="192" t="str">
        <f aca="false">IF(OR(N($G367)=0,N($H367)=0),"",ROUND(N($G367)*N($H367)*IF(N($I367)=0,1,N($I367)),2))</f>
        <v/>
      </c>
      <c r="L367" s="192" t="str">
        <f aca="false">IF(TRIM($B367&amp;$C367)="","",IF(AND(N($J367)=0,N($K367)=0),"",ROUND(N($J367)+N($K367),2)))</f>
        <v/>
      </c>
      <c r="R367" s="192"/>
      <c r="S367" s="193" t="str">
        <f aca="false">IF(TRIM($B367&amp;$C367)="","",IF(N($N367)=0,"",MAX(0,MIN(N($N367)-N($P367),N($V367)))))</f>
        <v/>
      </c>
      <c r="T367" s="193" t="str">
        <f aca="false">IF(TRIM($B367&amp;$C367)="","",IF(N($P367)&lt;=N($N367),"",N($P367)-N($N367)))</f>
        <v/>
      </c>
      <c r="U367" s="193" t="str">
        <f aca="false">IF(OR(TRIM($B367&amp;$C367)="",$V367=""),"",MAX(0,N($V367))-N($S367))</f>
        <v/>
      </c>
      <c r="V367" s="193" t="str">
        <f aca="false">IF(TRIM($B367&amp;$C367)="","",IF(AND(N($L367)=0,N($P367)+N($Q367)+N($R367)=0),"",ROUND(N($L367)-N($P367)-N($Q367)-N($R367),2)))</f>
        <v/>
      </c>
      <c r="W367" s="194" t="str">
        <f aca="false">IF(TRIM($B367&amp;$C367)="","",IF(N($L367)=0,IF((N($P367)+N($Q367)+N($R367))=0,"—未填单价","未填单价，已收 "&amp;TEXT((N($P367)+N($Q367)+N($R367)),"#,##0.00")),IF(N($V367)&gt;0.005,"欠 "&amp;TEXT(N($V367),"#,##0.00")&amp;IF(N($S367)&gt;0,"（开票未到账 "&amp;TEXT(N($S367),"#,##0.00")&amp;"）","")&amp;IF(N($U367)&gt;0,"（未开票 "&amp;TEXT(N($U367),"#,##0.00")&amp;"）",""),IF(N($V367)&lt;-0.005,"多收 "&amp;TEXT(-N($V367),"#,##0.00"),"✔ 已结清")))&amp;IF(N($T367)&gt;0,"｜到账未开票 "&amp;TEXT(N($T367),"#,##0.00")&amp;"，待补票","")&amp;IF(N($Q367)&gt;0,"｜收现 "&amp;TEXT(N($Q367),"#,##0.00"),"")&amp;IF(N($R367)&gt;0,"｜收款不开票 "&amp;TEXT(N($R367),"#,##0.00"),""))</f>
        <v/>
      </c>
      <c r="X367" s="195"/>
      <c r="AB367" s="192" t="str">
        <f aca="false">IF(OR(N($N367)=0,N($AA367)=0),"",ROUND(N($N367)/(1+N($AA367))*N($AA367),2))</f>
        <v/>
      </c>
      <c r="AC367" s="195"/>
      <c r="AD367" s="188"/>
      <c r="AE367" s="197" t="str">
        <f aca="false">IF($AM367="","",IF($AM367=1,IF($AN367&gt;=1,"一次性·已到收款期","一次性·未到期"),$AD367&amp;" 第"&amp;$AN367&amp;"/"&amp;$AM367&amp;"期"))</f>
        <v/>
      </c>
      <c r="AF367" s="193" t="str">
        <f aca="false">IF(OR($AM367="",N($L367)=0),"",ROUND(N($J367)*$AN367/$AM367,2)+N($K367))</f>
        <v/>
      </c>
      <c r="AG367" s="193" t="str">
        <f aca="false">IF($AF367="","",MAX(0,ROUND($AF367-(N($P367)+N($Q367)+N($R367)),2)))</f>
        <v/>
      </c>
      <c r="AH367" s="193" t="str">
        <f aca="false">IF(OR(TRIM($B367&amp;$C367)="",NOT(ISNUMBER($D367))),"",SUMIFS($V$3:$V$1001,$AJ$3:$AJ$1001,$AJ367,$D$3:$D$1001,"&lt;"&amp;$D367))</f>
        <v/>
      </c>
      <c r="AI367" s="193" t="str">
        <f aca="false">IF(TRIM($B367&amp;$C367)="","",SUMIFS($V$3:$V$1001,$AJ$3:$AJ$1001,$AJ367))</f>
        <v/>
      </c>
      <c r="AJ367" s="197" t="str">
        <f aca="false">IF(TRIM($B367&amp;$C367)="","",TRIM($B367)&amp;"｜"&amp;TRIM($C367))</f>
        <v/>
      </c>
      <c r="AK367" s="193" t="str">
        <f aca="false">IF(TRIM($B367&amp;$C367)="","",MIN(N($N367),N($P367)))</f>
        <v/>
      </c>
      <c r="AL367" s="198" t="str">
        <f aca="false">IF(ISNUMBER($D367),YEAR($D367),"")</f>
        <v/>
      </c>
      <c r="AM367" s="198" t="str">
        <f aca="false">IF(OR(TRIM($B367&amp;$C367)="",NOT(ISNUMBER($D367)),NOT(ISNUMBER($E367))),"",IF($E367&lt;$D367,"",IF(IF($AD367="半年付",2,IF($AD367="季度付",4,IF($AD367="月付",12,IF($AD367="半月付",24,1))))=1,1,MAX(1,ROUND(($E367-$D367+1)/365*IF($AD367="半年付",2,IF($AD367="季度付",4,IF($AD367="月付",12,IF($AD367="半月付",24,1)))),0)))))</f>
        <v/>
      </c>
      <c r="AN367" s="198" t="str">
        <f aca="true">IF($AM367="","",MIN($AM367,MAX(0,INT((TODAY()-付款宽限天数-$D367)/(($E367-$D367+1)/$AM367))+1)))</f>
        <v/>
      </c>
    </row>
    <row r="368" customFormat="false" ht="24" hidden="false" customHeight="false" outlineLevel="0" collapsed="false">
      <c r="F368" s="188" t="str">
        <f aca="true">IF(TRIM($B368&amp;$C368)="","",IF(OR(ISNUMBER(SEARCH("未",$A368)),ISNUMBER(SEARCH("送出",$A368)),AND(TRIM($A368)="",NOT(ISNUMBER($D368)),N($G368)=0)),"【合同未回】","")&amp;IF(NOT(ISNUMBER($E368)),IF(OR(ISNUMBER(SEARCH("未",$A368)),ISNUMBER(SEARCH("送出",$A368)),AND(TRIM($A368)="",NOT(ISNUMBER($D368)),N($G368)=0)),"","【未填合同期】"),IF($E368&lt;TODAY(),"【已到期】",IF($E368-TODAY()&lt;=提醒天数,"【即将到期，剩余"&amp;($E368-TODAY())&amp;"天】","【正常】")))&amp;IF(OR($AC368="安装免保",$AC368="技术免保",$AC368="质保期内"),"【"&amp;$AC368&amp;"】",""))</f>
        <v/>
      </c>
      <c r="J368" s="192" t="str">
        <f aca="false">IF(OR(N($G368)=0,N($H368)=0),"",ROUND(N($G368)*N($H368)*IF(N($I368)=0,1,N($I368)),2))</f>
        <v/>
      </c>
      <c r="L368" s="192" t="str">
        <f aca="false">IF(TRIM($B368&amp;$C368)="","",IF(AND(N($J368)=0,N($K368)=0),"",ROUND(N($J368)+N($K368),2)))</f>
        <v/>
      </c>
      <c r="R368" s="192"/>
      <c r="S368" s="193" t="str">
        <f aca="false">IF(TRIM($B368&amp;$C368)="","",IF(N($N368)=0,"",MAX(0,MIN(N($N368)-N($P368),N($V368)))))</f>
        <v/>
      </c>
      <c r="T368" s="193" t="str">
        <f aca="false">IF(TRIM($B368&amp;$C368)="","",IF(N($P368)&lt;=N($N368),"",N($P368)-N($N368)))</f>
        <v/>
      </c>
      <c r="U368" s="193" t="str">
        <f aca="false">IF(OR(TRIM($B368&amp;$C368)="",$V368=""),"",MAX(0,N($V368))-N($S368))</f>
        <v/>
      </c>
      <c r="V368" s="193" t="str">
        <f aca="false">IF(TRIM($B368&amp;$C368)="","",IF(AND(N($L368)=0,N($P368)+N($Q368)+N($R368)=0),"",ROUND(N($L368)-N($P368)-N($Q368)-N($R368),2)))</f>
        <v/>
      </c>
      <c r="W368" s="194" t="str">
        <f aca="false">IF(TRIM($B368&amp;$C368)="","",IF(N($L368)=0,IF((N($P368)+N($Q368)+N($R368))=0,"—未填单价","未填单价，已收 "&amp;TEXT((N($P368)+N($Q368)+N($R368)),"#,##0.00")),IF(N($V368)&gt;0.005,"欠 "&amp;TEXT(N($V368),"#,##0.00")&amp;IF(N($S368)&gt;0,"（开票未到账 "&amp;TEXT(N($S368),"#,##0.00")&amp;"）","")&amp;IF(N($U368)&gt;0,"（未开票 "&amp;TEXT(N($U368),"#,##0.00")&amp;"）",""),IF(N($V368)&lt;-0.005,"多收 "&amp;TEXT(-N($V368),"#,##0.00"),"✔ 已结清")))&amp;IF(N($T368)&gt;0,"｜到账未开票 "&amp;TEXT(N($T368),"#,##0.00")&amp;"，待补票","")&amp;IF(N($Q368)&gt;0,"｜收现 "&amp;TEXT(N($Q368),"#,##0.00"),"")&amp;IF(N($R368)&gt;0,"｜收款不开票 "&amp;TEXT(N($R368),"#,##0.00"),""))</f>
        <v/>
      </c>
      <c r="X368" s="195"/>
      <c r="AB368" s="192" t="str">
        <f aca="false">IF(OR(N($N368)=0,N($AA368)=0),"",ROUND(N($N368)/(1+N($AA368))*N($AA368),2))</f>
        <v/>
      </c>
      <c r="AC368" s="195"/>
      <c r="AD368" s="188"/>
      <c r="AE368" s="197" t="str">
        <f aca="false">IF($AM368="","",IF($AM368=1,IF($AN368&gt;=1,"一次性·已到收款期","一次性·未到期"),$AD368&amp;" 第"&amp;$AN368&amp;"/"&amp;$AM368&amp;"期"))</f>
        <v/>
      </c>
      <c r="AF368" s="193" t="str">
        <f aca="false">IF(OR($AM368="",N($L368)=0),"",ROUND(N($J368)*$AN368/$AM368,2)+N($K368))</f>
        <v/>
      </c>
      <c r="AG368" s="193" t="str">
        <f aca="false">IF($AF368="","",MAX(0,ROUND($AF368-(N($P368)+N($Q368)+N($R368)),2)))</f>
        <v/>
      </c>
      <c r="AH368" s="193" t="str">
        <f aca="false">IF(OR(TRIM($B368&amp;$C368)="",NOT(ISNUMBER($D368))),"",SUMIFS($V$3:$V$1001,$AJ$3:$AJ$1001,$AJ368,$D$3:$D$1001,"&lt;"&amp;$D368))</f>
        <v/>
      </c>
      <c r="AI368" s="193" t="str">
        <f aca="false">IF(TRIM($B368&amp;$C368)="","",SUMIFS($V$3:$V$1001,$AJ$3:$AJ$1001,$AJ368))</f>
        <v/>
      </c>
      <c r="AJ368" s="197" t="str">
        <f aca="false">IF(TRIM($B368&amp;$C368)="","",TRIM($B368)&amp;"｜"&amp;TRIM($C368))</f>
        <v/>
      </c>
      <c r="AK368" s="193" t="str">
        <f aca="false">IF(TRIM($B368&amp;$C368)="","",MIN(N($N368),N($P368)))</f>
        <v/>
      </c>
      <c r="AL368" s="198" t="str">
        <f aca="false">IF(ISNUMBER($D368),YEAR($D368),"")</f>
        <v/>
      </c>
      <c r="AM368" s="198" t="str">
        <f aca="false">IF(OR(TRIM($B368&amp;$C368)="",NOT(ISNUMBER($D368)),NOT(ISNUMBER($E368))),"",IF($E368&lt;$D368,"",IF(IF($AD368="半年付",2,IF($AD368="季度付",4,IF($AD368="月付",12,IF($AD368="半月付",24,1))))=1,1,MAX(1,ROUND(($E368-$D368+1)/365*IF($AD368="半年付",2,IF($AD368="季度付",4,IF($AD368="月付",12,IF($AD368="半月付",24,1)))),0)))))</f>
        <v/>
      </c>
      <c r="AN368" s="198" t="str">
        <f aca="true">IF($AM368="","",MIN($AM368,MAX(0,INT((TODAY()-付款宽限天数-$D368)/(($E368-$D368+1)/$AM368))+1)))</f>
        <v/>
      </c>
    </row>
    <row r="369" customFormat="false" ht="24" hidden="false" customHeight="false" outlineLevel="0" collapsed="false">
      <c r="F369" s="188" t="str">
        <f aca="true">IF(TRIM($B369&amp;$C369)="","",IF(OR(ISNUMBER(SEARCH("未",$A369)),ISNUMBER(SEARCH("送出",$A369)),AND(TRIM($A369)="",NOT(ISNUMBER($D369)),N($G369)=0)),"【合同未回】","")&amp;IF(NOT(ISNUMBER($E369)),IF(OR(ISNUMBER(SEARCH("未",$A369)),ISNUMBER(SEARCH("送出",$A369)),AND(TRIM($A369)="",NOT(ISNUMBER($D369)),N($G369)=0)),"","【未填合同期】"),IF($E369&lt;TODAY(),"【已到期】",IF($E369-TODAY()&lt;=提醒天数,"【即将到期，剩余"&amp;($E369-TODAY())&amp;"天】","【正常】")))&amp;IF(OR($AC369="安装免保",$AC369="技术免保",$AC369="质保期内"),"【"&amp;$AC369&amp;"】",""))</f>
        <v/>
      </c>
      <c r="J369" s="192" t="str">
        <f aca="false">IF(OR(N($G369)=0,N($H369)=0),"",ROUND(N($G369)*N($H369)*IF(N($I369)=0,1,N($I369)),2))</f>
        <v/>
      </c>
      <c r="L369" s="192" t="str">
        <f aca="false">IF(TRIM($B369&amp;$C369)="","",IF(AND(N($J369)=0,N($K369)=0),"",ROUND(N($J369)+N($K369),2)))</f>
        <v/>
      </c>
      <c r="R369" s="192"/>
      <c r="S369" s="193" t="str">
        <f aca="false">IF(TRIM($B369&amp;$C369)="","",IF(N($N369)=0,"",MAX(0,MIN(N($N369)-N($P369),N($V369)))))</f>
        <v/>
      </c>
      <c r="T369" s="193" t="str">
        <f aca="false">IF(TRIM($B369&amp;$C369)="","",IF(N($P369)&lt;=N($N369),"",N($P369)-N($N369)))</f>
        <v/>
      </c>
      <c r="U369" s="193" t="str">
        <f aca="false">IF(OR(TRIM($B369&amp;$C369)="",$V369=""),"",MAX(0,N($V369))-N($S369))</f>
        <v/>
      </c>
      <c r="V369" s="193" t="str">
        <f aca="false">IF(TRIM($B369&amp;$C369)="","",IF(AND(N($L369)=0,N($P369)+N($Q369)+N($R369)=0),"",ROUND(N($L369)-N($P369)-N($Q369)-N($R369),2)))</f>
        <v/>
      </c>
      <c r="W369" s="194" t="str">
        <f aca="false">IF(TRIM($B369&amp;$C369)="","",IF(N($L369)=0,IF((N($P369)+N($Q369)+N($R369))=0,"—未填单价","未填单价，已收 "&amp;TEXT((N($P369)+N($Q369)+N($R369)),"#,##0.00")),IF(N($V369)&gt;0.005,"欠 "&amp;TEXT(N($V369),"#,##0.00")&amp;IF(N($S369)&gt;0,"（开票未到账 "&amp;TEXT(N($S369),"#,##0.00")&amp;"）","")&amp;IF(N($U369)&gt;0,"（未开票 "&amp;TEXT(N($U369),"#,##0.00")&amp;"）",""),IF(N($V369)&lt;-0.005,"多收 "&amp;TEXT(-N($V369),"#,##0.00"),"✔ 已结清")))&amp;IF(N($T369)&gt;0,"｜到账未开票 "&amp;TEXT(N($T369),"#,##0.00")&amp;"，待补票","")&amp;IF(N($Q369)&gt;0,"｜收现 "&amp;TEXT(N($Q369),"#,##0.00"),"")&amp;IF(N($R369)&gt;0,"｜收款不开票 "&amp;TEXT(N($R369),"#,##0.00"),""))</f>
        <v/>
      </c>
      <c r="X369" s="195"/>
      <c r="AB369" s="192" t="str">
        <f aca="false">IF(OR(N($N369)=0,N($AA369)=0),"",ROUND(N($N369)/(1+N($AA369))*N($AA369),2))</f>
        <v/>
      </c>
      <c r="AC369" s="195"/>
      <c r="AD369" s="188"/>
      <c r="AE369" s="197" t="str">
        <f aca="false">IF($AM369="","",IF($AM369=1,IF($AN369&gt;=1,"一次性·已到收款期","一次性·未到期"),$AD369&amp;" 第"&amp;$AN369&amp;"/"&amp;$AM369&amp;"期"))</f>
        <v/>
      </c>
      <c r="AF369" s="193" t="str">
        <f aca="false">IF(OR($AM369="",N($L369)=0),"",ROUND(N($J369)*$AN369/$AM369,2)+N($K369))</f>
        <v/>
      </c>
      <c r="AG369" s="193" t="str">
        <f aca="false">IF($AF369="","",MAX(0,ROUND($AF369-(N($P369)+N($Q369)+N($R369)),2)))</f>
        <v/>
      </c>
      <c r="AH369" s="193" t="str">
        <f aca="false">IF(OR(TRIM($B369&amp;$C369)="",NOT(ISNUMBER($D369))),"",SUMIFS($V$3:$V$1001,$AJ$3:$AJ$1001,$AJ369,$D$3:$D$1001,"&lt;"&amp;$D369))</f>
        <v/>
      </c>
      <c r="AI369" s="193" t="str">
        <f aca="false">IF(TRIM($B369&amp;$C369)="","",SUMIFS($V$3:$V$1001,$AJ$3:$AJ$1001,$AJ369))</f>
        <v/>
      </c>
      <c r="AJ369" s="197" t="str">
        <f aca="false">IF(TRIM($B369&amp;$C369)="","",TRIM($B369)&amp;"｜"&amp;TRIM($C369))</f>
        <v/>
      </c>
      <c r="AK369" s="193" t="str">
        <f aca="false">IF(TRIM($B369&amp;$C369)="","",MIN(N($N369),N($P369)))</f>
        <v/>
      </c>
      <c r="AL369" s="198" t="str">
        <f aca="false">IF(ISNUMBER($D369),YEAR($D369),"")</f>
        <v/>
      </c>
      <c r="AM369" s="198" t="str">
        <f aca="false">IF(OR(TRIM($B369&amp;$C369)="",NOT(ISNUMBER($D369)),NOT(ISNUMBER($E369))),"",IF($E369&lt;$D369,"",IF(IF($AD369="半年付",2,IF($AD369="季度付",4,IF($AD369="月付",12,IF($AD369="半月付",24,1))))=1,1,MAX(1,ROUND(($E369-$D369+1)/365*IF($AD369="半年付",2,IF($AD369="季度付",4,IF($AD369="月付",12,IF($AD369="半月付",24,1)))),0)))))</f>
        <v/>
      </c>
      <c r="AN369" s="198" t="str">
        <f aca="true">IF($AM369="","",MIN($AM369,MAX(0,INT((TODAY()-付款宽限天数-$D369)/(($E369-$D369+1)/$AM369))+1)))</f>
        <v/>
      </c>
    </row>
    <row r="370" customFormat="false" ht="24" hidden="false" customHeight="false" outlineLevel="0" collapsed="false">
      <c r="F370" s="188" t="str">
        <f aca="true">IF(TRIM($B370&amp;$C370)="","",IF(OR(ISNUMBER(SEARCH("未",$A370)),ISNUMBER(SEARCH("送出",$A370)),AND(TRIM($A370)="",NOT(ISNUMBER($D370)),N($G370)=0)),"【合同未回】","")&amp;IF(NOT(ISNUMBER($E370)),IF(OR(ISNUMBER(SEARCH("未",$A370)),ISNUMBER(SEARCH("送出",$A370)),AND(TRIM($A370)="",NOT(ISNUMBER($D370)),N($G370)=0)),"","【未填合同期】"),IF($E370&lt;TODAY(),"【已到期】",IF($E370-TODAY()&lt;=提醒天数,"【即将到期，剩余"&amp;($E370-TODAY())&amp;"天】","【正常】")))&amp;IF(OR($AC370="安装免保",$AC370="技术免保",$AC370="质保期内"),"【"&amp;$AC370&amp;"】",""))</f>
        <v/>
      </c>
      <c r="J370" s="192" t="str">
        <f aca="false">IF(OR(N($G370)=0,N($H370)=0),"",ROUND(N($G370)*N($H370)*IF(N($I370)=0,1,N($I370)),2))</f>
        <v/>
      </c>
      <c r="L370" s="192" t="str">
        <f aca="false">IF(TRIM($B370&amp;$C370)="","",IF(AND(N($J370)=0,N($K370)=0),"",ROUND(N($J370)+N($K370),2)))</f>
        <v/>
      </c>
      <c r="R370" s="192"/>
      <c r="S370" s="193" t="str">
        <f aca="false">IF(TRIM($B370&amp;$C370)="","",IF(N($N370)=0,"",MAX(0,MIN(N($N370)-N($P370),N($V370)))))</f>
        <v/>
      </c>
      <c r="T370" s="193" t="str">
        <f aca="false">IF(TRIM($B370&amp;$C370)="","",IF(N($P370)&lt;=N($N370),"",N($P370)-N($N370)))</f>
        <v/>
      </c>
      <c r="U370" s="193" t="str">
        <f aca="false">IF(OR(TRIM($B370&amp;$C370)="",$V370=""),"",MAX(0,N($V370))-N($S370))</f>
        <v/>
      </c>
      <c r="V370" s="193" t="str">
        <f aca="false">IF(TRIM($B370&amp;$C370)="","",IF(AND(N($L370)=0,N($P370)+N($Q370)+N($R370)=0),"",ROUND(N($L370)-N($P370)-N($Q370)-N($R370),2)))</f>
        <v/>
      </c>
      <c r="W370" s="194" t="str">
        <f aca="false">IF(TRIM($B370&amp;$C370)="","",IF(N($L370)=0,IF((N($P370)+N($Q370)+N($R370))=0,"—未填单价","未填单价，已收 "&amp;TEXT((N($P370)+N($Q370)+N($R370)),"#,##0.00")),IF(N($V370)&gt;0.005,"欠 "&amp;TEXT(N($V370),"#,##0.00")&amp;IF(N($S370)&gt;0,"（开票未到账 "&amp;TEXT(N($S370),"#,##0.00")&amp;"）","")&amp;IF(N($U370)&gt;0,"（未开票 "&amp;TEXT(N($U370),"#,##0.00")&amp;"）",""),IF(N($V370)&lt;-0.005,"多收 "&amp;TEXT(-N($V370),"#,##0.00"),"✔ 已结清")))&amp;IF(N($T370)&gt;0,"｜到账未开票 "&amp;TEXT(N($T370),"#,##0.00")&amp;"，待补票","")&amp;IF(N($Q370)&gt;0,"｜收现 "&amp;TEXT(N($Q370),"#,##0.00"),"")&amp;IF(N($R370)&gt;0,"｜收款不开票 "&amp;TEXT(N($R370),"#,##0.00"),""))</f>
        <v/>
      </c>
      <c r="X370" s="195"/>
      <c r="AB370" s="192" t="str">
        <f aca="false">IF(OR(N($N370)=0,N($AA370)=0),"",ROUND(N($N370)/(1+N($AA370))*N($AA370),2))</f>
        <v/>
      </c>
      <c r="AC370" s="195"/>
      <c r="AD370" s="188"/>
      <c r="AE370" s="197" t="str">
        <f aca="false">IF($AM370="","",IF($AM370=1,IF($AN370&gt;=1,"一次性·已到收款期","一次性·未到期"),$AD370&amp;" 第"&amp;$AN370&amp;"/"&amp;$AM370&amp;"期"))</f>
        <v/>
      </c>
      <c r="AF370" s="193" t="str">
        <f aca="false">IF(OR($AM370="",N($L370)=0),"",ROUND(N($J370)*$AN370/$AM370,2)+N($K370))</f>
        <v/>
      </c>
      <c r="AG370" s="193" t="str">
        <f aca="false">IF($AF370="","",MAX(0,ROUND($AF370-(N($P370)+N($Q370)+N($R370)),2)))</f>
        <v/>
      </c>
      <c r="AH370" s="193" t="str">
        <f aca="false">IF(OR(TRIM($B370&amp;$C370)="",NOT(ISNUMBER($D370))),"",SUMIFS($V$3:$V$1001,$AJ$3:$AJ$1001,$AJ370,$D$3:$D$1001,"&lt;"&amp;$D370))</f>
        <v/>
      </c>
      <c r="AI370" s="193" t="str">
        <f aca="false">IF(TRIM($B370&amp;$C370)="","",SUMIFS($V$3:$V$1001,$AJ$3:$AJ$1001,$AJ370))</f>
        <v/>
      </c>
      <c r="AJ370" s="197" t="str">
        <f aca="false">IF(TRIM($B370&amp;$C370)="","",TRIM($B370)&amp;"｜"&amp;TRIM($C370))</f>
        <v/>
      </c>
      <c r="AK370" s="193" t="str">
        <f aca="false">IF(TRIM($B370&amp;$C370)="","",MIN(N($N370),N($P370)))</f>
        <v/>
      </c>
      <c r="AL370" s="198" t="str">
        <f aca="false">IF(ISNUMBER($D370),YEAR($D370),"")</f>
        <v/>
      </c>
      <c r="AM370" s="198" t="str">
        <f aca="false">IF(OR(TRIM($B370&amp;$C370)="",NOT(ISNUMBER($D370)),NOT(ISNUMBER($E370))),"",IF($E370&lt;$D370,"",IF(IF($AD370="半年付",2,IF($AD370="季度付",4,IF($AD370="月付",12,IF($AD370="半月付",24,1))))=1,1,MAX(1,ROUND(($E370-$D370+1)/365*IF($AD370="半年付",2,IF($AD370="季度付",4,IF($AD370="月付",12,IF($AD370="半月付",24,1)))),0)))))</f>
        <v/>
      </c>
      <c r="AN370" s="198" t="str">
        <f aca="true">IF($AM370="","",MIN($AM370,MAX(0,INT((TODAY()-付款宽限天数-$D370)/(($E370-$D370+1)/$AM370))+1)))</f>
        <v/>
      </c>
    </row>
    <row r="371" customFormat="false" ht="24" hidden="false" customHeight="false" outlineLevel="0" collapsed="false">
      <c r="F371" s="188" t="str">
        <f aca="true">IF(TRIM($B371&amp;$C371)="","",IF(OR(ISNUMBER(SEARCH("未",$A371)),ISNUMBER(SEARCH("送出",$A371)),AND(TRIM($A371)="",NOT(ISNUMBER($D371)),N($G371)=0)),"【合同未回】","")&amp;IF(NOT(ISNUMBER($E371)),IF(OR(ISNUMBER(SEARCH("未",$A371)),ISNUMBER(SEARCH("送出",$A371)),AND(TRIM($A371)="",NOT(ISNUMBER($D371)),N($G371)=0)),"","【未填合同期】"),IF($E371&lt;TODAY(),"【已到期】",IF($E371-TODAY()&lt;=提醒天数,"【即将到期，剩余"&amp;($E371-TODAY())&amp;"天】","【正常】")))&amp;IF(OR($AC371="安装免保",$AC371="技术免保",$AC371="质保期内"),"【"&amp;$AC371&amp;"】",""))</f>
        <v/>
      </c>
      <c r="J371" s="192" t="str">
        <f aca="false">IF(OR(N($G371)=0,N($H371)=0),"",ROUND(N($G371)*N($H371)*IF(N($I371)=0,1,N($I371)),2))</f>
        <v/>
      </c>
      <c r="L371" s="192" t="str">
        <f aca="false">IF(TRIM($B371&amp;$C371)="","",IF(AND(N($J371)=0,N($K371)=0),"",ROUND(N($J371)+N($K371),2)))</f>
        <v/>
      </c>
      <c r="R371" s="192"/>
      <c r="S371" s="193" t="str">
        <f aca="false">IF(TRIM($B371&amp;$C371)="","",IF(N($N371)=0,"",MAX(0,MIN(N($N371)-N($P371),N($V371)))))</f>
        <v/>
      </c>
      <c r="T371" s="193" t="str">
        <f aca="false">IF(TRIM($B371&amp;$C371)="","",IF(N($P371)&lt;=N($N371),"",N($P371)-N($N371)))</f>
        <v/>
      </c>
      <c r="U371" s="193" t="str">
        <f aca="false">IF(OR(TRIM($B371&amp;$C371)="",$V371=""),"",MAX(0,N($V371))-N($S371))</f>
        <v/>
      </c>
      <c r="V371" s="193" t="str">
        <f aca="false">IF(TRIM($B371&amp;$C371)="","",IF(AND(N($L371)=0,N($P371)+N($Q371)+N($R371)=0),"",ROUND(N($L371)-N($P371)-N($Q371)-N($R371),2)))</f>
        <v/>
      </c>
      <c r="W371" s="194" t="str">
        <f aca="false">IF(TRIM($B371&amp;$C371)="","",IF(N($L371)=0,IF((N($P371)+N($Q371)+N($R371))=0,"—未填单价","未填单价，已收 "&amp;TEXT((N($P371)+N($Q371)+N($R371)),"#,##0.00")),IF(N($V371)&gt;0.005,"欠 "&amp;TEXT(N($V371),"#,##0.00")&amp;IF(N($S371)&gt;0,"（开票未到账 "&amp;TEXT(N($S371),"#,##0.00")&amp;"）","")&amp;IF(N($U371)&gt;0,"（未开票 "&amp;TEXT(N($U371),"#,##0.00")&amp;"）",""),IF(N($V371)&lt;-0.005,"多收 "&amp;TEXT(-N($V371),"#,##0.00"),"✔ 已结清")))&amp;IF(N($T371)&gt;0,"｜到账未开票 "&amp;TEXT(N($T371),"#,##0.00")&amp;"，待补票","")&amp;IF(N($Q371)&gt;0,"｜收现 "&amp;TEXT(N($Q371),"#,##0.00"),"")&amp;IF(N($R371)&gt;0,"｜收款不开票 "&amp;TEXT(N($R371),"#,##0.00"),""))</f>
        <v/>
      </c>
      <c r="X371" s="195"/>
      <c r="AB371" s="192" t="str">
        <f aca="false">IF(OR(N($N371)=0,N($AA371)=0),"",ROUND(N($N371)/(1+N($AA371))*N($AA371),2))</f>
        <v/>
      </c>
      <c r="AC371" s="195"/>
      <c r="AD371" s="188"/>
      <c r="AE371" s="197" t="str">
        <f aca="false">IF($AM371="","",IF($AM371=1,IF($AN371&gt;=1,"一次性·已到收款期","一次性·未到期"),$AD371&amp;" 第"&amp;$AN371&amp;"/"&amp;$AM371&amp;"期"))</f>
        <v/>
      </c>
      <c r="AF371" s="193" t="str">
        <f aca="false">IF(OR($AM371="",N($L371)=0),"",ROUND(N($J371)*$AN371/$AM371,2)+N($K371))</f>
        <v/>
      </c>
      <c r="AG371" s="193" t="str">
        <f aca="false">IF($AF371="","",MAX(0,ROUND($AF371-(N($P371)+N($Q371)+N($R371)),2)))</f>
        <v/>
      </c>
      <c r="AH371" s="193" t="str">
        <f aca="false">IF(OR(TRIM($B371&amp;$C371)="",NOT(ISNUMBER($D371))),"",SUMIFS($V$3:$V$1001,$AJ$3:$AJ$1001,$AJ371,$D$3:$D$1001,"&lt;"&amp;$D371))</f>
        <v/>
      </c>
      <c r="AI371" s="193" t="str">
        <f aca="false">IF(TRIM($B371&amp;$C371)="","",SUMIFS($V$3:$V$1001,$AJ$3:$AJ$1001,$AJ371))</f>
        <v/>
      </c>
      <c r="AJ371" s="197" t="str">
        <f aca="false">IF(TRIM($B371&amp;$C371)="","",TRIM($B371)&amp;"｜"&amp;TRIM($C371))</f>
        <v/>
      </c>
      <c r="AK371" s="193" t="str">
        <f aca="false">IF(TRIM($B371&amp;$C371)="","",MIN(N($N371),N($P371)))</f>
        <v/>
      </c>
      <c r="AL371" s="198" t="str">
        <f aca="false">IF(ISNUMBER($D371),YEAR($D371),"")</f>
        <v/>
      </c>
      <c r="AM371" s="198" t="str">
        <f aca="false">IF(OR(TRIM($B371&amp;$C371)="",NOT(ISNUMBER($D371)),NOT(ISNUMBER($E371))),"",IF($E371&lt;$D371,"",IF(IF($AD371="半年付",2,IF($AD371="季度付",4,IF($AD371="月付",12,IF($AD371="半月付",24,1))))=1,1,MAX(1,ROUND(($E371-$D371+1)/365*IF($AD371="半年付",2,IF($AD371="季度付",4,IF($AD371="月付",12,IF($AD371="半月付",24,1)))),0)))))</f>
        <v/>
      </c>
      <c r="AN371" s="198" t="str">
        <f aca="true">IF($AM371="","",MIN($AM371,MAX(0,INT((TODAY()-付款宽限天数-$D371)/(($E371-$D371+1)/$AM371))+1)))</f>
        <v/>
      </c>
    </row>
    <row r="372" customFormat="false" ht="24" hidden="false" customHeight="false" outlineLevel="0" collapsed="false">
      <c r="F372" s="188" t="str">
        <f aca="true">IF(TRIM($B372&amp;$C372)="","",IF(OR(ISNUMBER(SEARCH("未",$A372)),ISNUMBER(SEARCH("送出",$A372)),AND(TRIM($A372)="",NOT(ISNUMBER($D372)),N($G372)=0)),"【合同未回】","")&amp;IF(NOT(ISNUMBER($E372)),IF(OR(ISNUMBER(SEARCH("未",$A372)),ISNUMBER(SEARCH("送出",$A372)),AND(TRIM($A372)="",NOT(ISNUMBER($D372)),N($G372)=0)),"","【未填合同期】"),IF($E372&lt;TODAY(),"【已到期】",IF($E372-TODAY()&lt;=提醒天数,"【即将到期，剩余"&amp;($E372-TODAY())&amp;"天】","【正常】")))&amp;IF(OR($AC372="安装免保",$AC372="技术免保",$AC372="质保期内"),"【"&amp;$AC372&amp;"】",""))</f>
        <v/>
      </c>
      <c r="J372" s="192" t="str">
        <f aca="false">IF(OR(N($G372)=0,N($H372)=0),"",ROUND(N($G372)*N($H372)*IF(N($I372)=0,1,N($I372)),2))</f>
        <v/>
      </c>
      <c r="L372" s="192" t="str">
        <f aca="false">IF(TRIM($B372&amp;$C372)="","",IF(AND(N($J372)=0,N($K372)=0),"",ROUND(N($J372)+N($K372),2)))</f>
        <v/>
      </c>
      <c r="R372" s="192"/>
      <c r="S372" s="193" t="str">
        <f aca="false">IF(TRIM($B372&amp;$C372)="","",IF(N($N372)=0,"",MAX(0,MIN(N($N372)-N($P372),N($V372)))))</f>
        <v/>
      </c>
      <c r="T372" s="193" t="str">
        <f aca="false">IF(TRIM($B372&amp;$C372)="","",IF(N($P372)&lt;=N($N372),"",N($P372)-N($N372)))</f>
        <v/>
      </c>
      <c r="U372" s="193" t="str">
        <f aca="false">IF(OR(TRIM($B372&amp;$C372)="",$V372=""),"",MAX(0,N($V372))-N($S372))</f>
        <v/>
      </c>
      <c r="V372" s="193" t="str">
        <f aca="false">IF(TRIM($B372&amp;$C372)="","",IF(AND(N($L372)=0,N($P372)+N($Q372)+N($R372)=0),"",ROUND(N($L372)-N($P372)-N($Q372)-N($R372),2)))</f>
        <v/>
      </c>
      <c r="W372" s="194" t="str">
        <f aca="false">IF(TRIM($B372&amp;$C372)="","",IF(N($L372)=0,IF((N($P372)+N($Q372)+N($R372))=0,"—未填单价","未填单价，已收 "&amp;TEXT((N($P372)+N($Q372)+N($R372)),"#,##0.00")),IF(N($V372)&gt;0.005,"欠 "&amp;TEXT(N($V372),"#,##0.00")&amp;IF(N($S372)&gt;0,"（开票未到账 "&amp;TEXT(N($S372),"#,##0.00")&amp;"）","")&amp;IF(N($U372)&gt;0,"（未开票 "&amp;TEXT(N($U372),"#,##0.00")&amp;"）",""),IF(N($V372)&lt;-0.005,"多收 "&amp;TEXT(-N($V372),"#,##0.00"),"✔ 已结清")))&amp;IF(N($T372)&gt;0,"｜到账未开票 "&amp;TEXT(N($T372),"#,##0.00")&amp;"，待补票","")&amp;IF(N($Q372)&gt;0,"｜收现 "&amp;TEXT(N($Q372),"#,##0.00"),"")&amp;IF(N($R372)&gt;0,"｜收款不开票 "&amp;TEXT(N($R372),"#,##0.00"),""))</f>
        <v/>
      </c>
      <c r="X372" s="195"/>
      <c r="AB372" s="192" t="str">
        <f aca="false">IF(OR(N($N372)=0,N($AA372)=0),"",ROUND(N($N372)/(1+N($AA372))*N($AA372),2))</f>
        <v/>
      </c>
      <c r="AC372" s="195"/>
      <c r="AD372" s="188"/>
      <c r="AE372" s="197" t="str">
        <f aca="false">IF($AM372="","",IF($AM372=1,IF($AN372&gt;=1,"一次性·已到收款期","一次性·未到期"),$AD372&amp;" 第"&amp;$AN372&amp;"/"&amp;$AM372&amp;"期"))</f>
        <v/>
      </c>
      <c r="AF372" s="193" t="str">
        <f aca="false">IF(OR($AM372="",N($L372)=0),"",ROUND(N($J372)*$AN372/$AM372,2)+N($K372))</f>
        <v/>
      </c>
      <c r="AG372" s="193" t="str">
        <f aca="false">IF($AF372="","",MAX(0,ROUND($AF372-(N($P372)+N($Q372)+N($R372)),2)))</f>
        <v/>
      </c>
      <c r="AH372" s="193" t="str">
        <f aca="false">IF(OR(TRIM($B372&amp;$C372)="",NOT(ISNUMBER($D372))),"",SUMIFS($V$3:$V$1001,$AJ$3:$AJ$1001,$AJ372,$D$3:$D$1001,"&lt;"&amp;$D372))</f>
        <v/>
      </c>
      <c r="AI372" s="193" t="str">
        <f aca="false">IF(TRIM($B372&amp;$C372)="","",SUMIFS($V$3:$V$1001,$AJ$3:$AJ$1001,$AJ372))</f>
        <v/>
      </c>
      <c r="AJ372" s="197" t="str">
        <f aca="false">IF(TRIM($B372&amp;$C372)="","",TRIM($B372)&amp;"｜"&amp;TRIM($C372))</f>
        <v/>
      </c>
      <c r="AK372" s="193" t="str">
        <f aca="false">IF(TRIM($B372&amp;$C372)="","",MIN(N($N372),N($P372)))</f>
        <v/>
      </c>
      <c r="AL372" s="198" t="str">
        <f aca="false">IF(ISNUMBER($D372),YEAR($D372),"")</f>
        <v/>
      </c>
      <c r="AM372" s="198" t="str">
        <f aca="false">IF(OR(TRIM($B372&amp;$C372)="",NOT(ISNUMBER($D372)),NOT(ISNUMBER($E372))),"",IF($E372&lt;$D372,"",IF(IF($AD372="半年付",2,IF($AD372="季度付",4,IF($AD372="月付",12,IF($AD372="半月付",24,1))))=1,1,MAX(1,ROUND(($E372-$D372+1)/365*IF($AD372="半年付",2,IF($AD372="季度付",4,IF($AD372="月付",12,IF($AD372="半月付",24,1)))),0)))))</f>
        <v/>
      </c>
      <c r="AN372" s="198" t="str">
        <f aca="true">IF($AM372="","",MIN($AM372,MAX(0,INT((TODAY()-付款宽限天数-$D372)/(($E372-$D372+1)/$AM372))+1)))</f>
        <v/>
      </c>
    </row>
    <row r="373" customFormat="false" ht="24" hidden="false" customHeight="false" outlineLevel="0" collapsed="false">
      <c r="F373" s="188" t="str">
        <f aca="true">IF(TRIM($B373&amp;$C373)="","",IF(OR(ISNUMBER(SEARCH("未",$A373)),ISNUMBER(SEARCH("送出",$A373)),AND(TRIM($A373)="",NOT(ISNUMBER($D373)),N($G373)=0)),"【合同未回】","")&amp;IF(NOT(ISNUMBER($E373)),IF(OR(ISNUMBER(SEARCH("未",$A373)),ISNUMBER(SEARCH("送出",$A373)),AND(TRIM($A373)="",NOT(ISNUMBER($D373)),N($G373)=0)),"","【未填合同期】"),IF($E373&lt;TODAY(),"【已到期】",IF($E373-TODAY()&lt;=提醒天数,"【即将到期，剩余"&amp;($E373-TODAY())&amp;"天】","【正常】")))&amp;IF(OR($AC373="安装免保",$AC373="技术免保",$AC373="质保期内"),"【"&amp;$AC373&amp;"】",""))</f>
        <v/>
      </c>
      <c r="J373" s="192" t="str">
        <f aca="false">IF(OR(N($G373)=0,N($H373)=0),"",ROUND(N($G373)*N($H373)*IF(N($I373)=0,1,N($I373)),2))</f>
        <v/>
      </c>
      <c r="L373" s="192" t="str">
        <f aca="false">IF(TRIM($B373&amp;$C373)="","",IF(AND(N($J373)=0,N($K373)=0),"",ROUND(N($J373)+N($K373),2)))</f>
        <v/>
      </c>
      <c r="R373" s="192"/>
      <c r="S373" s="193" t="str">
        <f aca="false">IF(TRIM($B373&amp;$C373)="","",IF(N($N373)=0,"",MAX(0,MIN(N($N373)-N($P373),N($V373)))))</f>
        <v/>
      </c>
      <c r="T373" s="193" t="str">
        <f aca="false">IF(TRIM($B373&amp;$C373)="","",IF(N($P373)&lt;=N($N373),"",N($P373)-N($N373)))</f>
        <v/>
      </c>
      <c r="U373" s="193" t="str">
        <f aca="false">IF(OR(TRIM($B373&amp;$C373)="",$V373=""),"",MAX(0,N($V373))-N($S373))</f>
        <v/>
      </c>
      <c r="V373" s="193" t="str">
        <f aca="false">IF(TRIM($B373&amp;$C373)="","",IF(AND(N($L373)=0,N($P373)+N($Q373)+N($R373)=0),"",ROUND(N($L373)-N($P373)-N($Q373)-N($R373),2)))</f>
        <v/>
      </c>
      <c r="W373" s="194" t="str">
        <f aca="false">IF(TRIM($B373&amp;$C373)="","",IF(N($L373)=0,IF((N($P373)+N($Q373)+N($R373))=0,"—未填单价","未填单价，已收 "&amp;TEXT((N($P373)+N($Q373)+N($R373)),"#,##0.00")),IF(N($V373)&gt;0.005,"欠 "&amp;TEXT(N($V373),"#,##0.00")&amp;IF(N($S373)&gt;0,"（开票未到账 "&amp;TEXT(N($S373),"#,##0.00")&amp;"）","")&amp;IF(N($U373)&gt;0,"（未开票 "&amp;TEXT(N($U373),"#,##0.00")&amp;"）",""),IF(N($V373)&lt;-0.005,"多收 "&amp;TEXT(-N($V373),"#,##0.00"),"✔ 已结清")))&amp;IF(N($T373)&gt;0,"｜到账未开票 "&amp;TEXT(N($T373),"#,##0.00")&amp;"，待补票","")&amp;IF(N($Q373)&gt;0,"｜收现 "&amp;TEXT(N($Q373),"#,##0.00"),"")&amp;IF(N($R373)&gt;0,"｜收款不开票 "&amp;TEXT(N($R373),"#,##0.00"),""))</f>
        <v/>
      </c>
      <c r="X373" s="195"/>
      <c r="AB373" s="192" t="str">
        <f aca="false">IF(OR(N($N373)=0,N($AA373)=0),"",ROUND(N($N373)/(1+N($AA373))*N($AA373),2))</f>
        <v/>
      </c>
      <c r="AC373" s="195"/>
      <c r="AD373" s="188"/>
      <c r="AE373" s="197" t="str">
        <f aca="false">IF($AM373="","",IF($AM373=1,IF($AN373&gt;=1,"一次性·已到收款期","一次性·未到期"),$AD373&amp;" 第"&amp;$AN373&amp;"/"&amp;$AM373&amp;"期"))</f>
        <v/>
      </c>
      <c r="AF373" s="193" t="str">
        <f aca="false">IF(OR($AM373="",N($L373)=0),"",ROUND(N($J373)*$AN373/$AM373,2)+N($K373))</f>
        <v/>
      </c>
      <c r="AG373" s="193" t="str">
        <f aca="false">IF($AF373="","",MAX(0,ROUND($AF373-(N($P373)+N($Q373)+N($R373)),2)))</f>
        <v/>
      </c>
      <c r="AH373" s="193" t="str">
        <f aca="false">IF(OR(TRIM($B373&amp;$C373)="",NOT(ISNUMBER($D373))),"",SUMIFS($V$3:$V$1001,$AJ$3:$AJ$1001,$AJ373,$D$3:$D$1001,"&lt;"&amp;$D373))</f>
        <v/>
      </c>
      <c r="AI373" s="193" t="str">
        <f aca="false">IF(TRIM($B373&amp;$C373)="","",SUMIFS($V$3:$V$1001,$AJ$3:$AJ$1001,$AJ373))</f>
        <v/>
      </c>
      <c r="AJ373" s="197" t="str">
        <f aca="false">IF(TRIM($B373&amp;$C373)="","",TRIM($B373)&amp;"｜"&amp;TRIM($C373))</f>
        <v/>
      </c>
      <c r="AK373" s="193" t="str">
        <f aca="false">IF(TRIM($B373&amp;$C373)="","",MIN(N($N373),N($P373)))</f>
        <v/>
      </c>
      <c r="AL373" s="198" t="str">
        <f aca="false">IF(ISNUMBER($D373),YEAR($D373),"")</f>
        <v/>
      </c>
      <c r="AM373" s="198" t="str">
        <f aca="false">IF(OR(TRIM($B373&amp;$C373)="",NOT(ISNUMBER($D373)),NOT(ISNUMBER($E373))),"",IF($E373&lt;$D373,"",IF(IF($AD373="半年付",2,IF($AD373="季度付",4,IF($AD373="月付",12,IF($AD373="半月付",24,1))))=1,1,MAX(1,ROUND(($E373-$D373+1)/365*IF($AD373="半年付",2,IF($AD373="季度付",4,IF($AD373="月付",12,IF($AD373="半月付",24,1)))),0)))))</f>
        <v/>
      </c>
      <c r="AN373" s="198" t="str">
        <f aca="true">IF($AM373="","",MIN($AM373,MAX(0,INT((TODAY()-付款宽限天数-$D373)/(($E373-$D373+1)/$AM373))+1)))</f>
        <v/>
      </c>
    </row>
    <row r="374" customFormat="false" ht="24" hidden="false" customHeight="false" outlineLevel="0" collapsed="false">
      <c r="F374" s="188" t="str">
        <f aca="true">IF(TRIM($B374&amp;$C374)="","",IF(OR(ISNUMBER(SEARCH("未",$A374)),ISNUMBER(SEARCH("送出",$A374)),AND(TRIM($A374)="",NOT(ISNUMBER($D374)),N($G374)=0)),"【合同未回】","")&amp;IF(NOT(ISNUMBER($E374)),IF(OR(ISNUMBER(SEARCH("未",$A374)),ISNUMBER(SEARCH("送出",$A374)),AND(TRIM($A374)="",NOT(ISNUMBER($D374)),N($G374)=0)),"","【未填合同期】"),IF($E374&lt;TODAY(),"【已到期】",IF($E374-TODAY()&lt;=提醒天数,"【即将到期，剩余"&amp;($E374-TODAY())&amp;"天】","【正常】")))&amp;IF(OR($AC374="安装免保",$AC374="技术免保",$AC374="质保期内"),"【"&amp;$AC374&amp;"】",""))</f>
        <v/>
      </c>
      <c r="J374" s="192" t="str">
        <f aca="false">IF(OR(N($G374)=0,N($H374)=0),"",ROUND(N($G374)*N($H374)*IF(N($I374)=0,1,N($I374)),2))</f>
        <v/>
      </c>
      <c r="L374" s="192" t="str">
        <f aca="false">IF(TRIM($B374&amp;$C374)="","",IF(AND(N($J374)=0,N($K374)=0),"",ROUND(N($J374)+N($K374),2)))</f>
        <v/>
      </c>
      <c r="R374" s="192"/>
      <c r="S374" s="193" t="str">
        <f aca="false">IF(TRIM($B374&amp;$C374)="","",IF(N($N374)=0,"",MAX(0,MIN(N($N374)-N($P374),N($V374)))))</f>
        <v/>
      </c>
      <c r="T374" s="193" t="str">
        <f aca="false">IF(TRIM($B374&amp;$C374)="","",IF(N($P374)&lt;=N($N374),"",N($P374)-N($N374)))</f>
        <v/>
      </c>
      <c r="U374" s="193" t="str">
        <f aca="false">IF(OR(TRIM($B374&amp;$C374)="",$V374=""),"",MAX(0,N($V374))-N($S374))</f>
        <v/>
      </c>
      <c r="V374" s="193" t="str">
        <f aca="false">IF(TRIM($B374&amp;$C374)="","",IF(AND(N($L374)=0,N($P374)+N($Q374)+N($R374)=0),"",ROUND(N($L374)-N($P374)-N($Q374)-N($R374),2)))</f>
        <v/>
      </c>
      <c r="W374" s="194" t="str">
        <f aca="false">IF(TRIM($B374&amp;$C374)="","",IF(N($L374)=0,IF((N($P374)+N($Q374)+N($R374))=0,"—未填单价","未填单价，已收 "&amp;TEXT((N($P374)+N($Q374)+N($R374)),"#,##0.00")),IF(N($V374)&gt;0.005,"欠 "&amp;TEXT(N($V374),"#,##0.00")&amp;IF(N($S374)&gt;0,"（开票未到账 "&amp;TEXT(N($S374),"#,##0.00")&amp;"）","")&amp;IF(N($U374)&gt;0,"（未开票 "&amp;TEXT(N($U374),"#,##0.00")&amp;"）",""),IF(N($V374)&lt;-0.005,"多收 "&amp;TEXT(-N($V374),"#,##0.00"),"✔ 已结清")))&amp;IF(N($T374)&gt;0,"｜到账未开票 "&amp;TEXT(N($T374),"#,##0.00")&amp;"，待补票","")&amp;IF(N($Q374)&gt;0,"｜收现 "&amp;TEXT(N($Q374),"#,##0.00"),"")&amp;IF(N($R374)&gt;0,"｜收款不开票 "&amp;TEXT(N($R374),"#,##0.00"),""))</f>
        <v/>
      </c>
      <c r="X374" s="195"/>
      <c r="AB374" s="192" t="str">
        <f aca="false">IF(OR(N($N374)=0,N($AA374)=0),"",ROUND(N($N374)/(1+N($AA374))*N($AA374),2))</f>
        <v/>
      </c>
      <c r="AC374" s="195"/>
      <c r="AD374" s="188"/>
      <c r="AE374" s="197" t="str">
        <f aca="false">IF($AM374="","",IF($AM374=1,IF($AN374&gt;=1,"一次性·已到收款期","一次性·未到期"),$AD374&amp;" 第"&amp;$AN374&amp;"/"&amp;$AM374&amp;"期"))</f>
        <v/>
      </c>
      <c r="AF374" s="193" t="str">
        <f aca="false">IF(OR($AM374="",N($L374)=0),"",ROUND(N($J374)*$AN374/$AM374,2)+N($K374))</f>
        <v/>
      </c>
      <c r="AG374" s="193" t="str">
        <f aca="false">IF($AF374="","",MAX(0,ROUND($AF374-(N($P374)+N($Q374)+N($R374)),2)))</f>
        <v/>
      </c>
      <c r="AH374" s="193" t="str">
        <f aca="false">IF(OR(TRIM($B374&amp;$C374)="",NOT(ISNUMBER($D374))),"",SUMIFS($V$3:$V$1001,$AJ$3:$AJ$1001,$AJ374,$D$3:$D$1001,"&lt;"&amp;$D374))</f>
        <v/>
      </c>
      <c r="AI374" s="193" t="str">
        <f aca="false">IF(TRIM($B374&amp;$C374)="","",SUMIFS($V$3:$V$1001,$AJ$3:$AJ$1001,$AJ374))</f>
        <v/>
      </c>
      <c r="AJ374" s="197" t="str">
        <f aca="false">IF(TRIM($B374&amp;$C374)="","",TRIM($B374)&amp;"｜"&amp;TRIM($C374))</f>
        <v/>
      </c>
      <c r="AK374" s="193" t="str">
        <f aca="false">IF(TRIM($B374&amp;$C374)="","",MIN(N($N374),N($P374)))</f>
        <v/>
      </c>
      <c r="AL374" s="198" t="str">
        <f aca="false">IF(ISNUMBER($D374),YEAR($D374),"")</f>
        <v/>
      </c>
      <c r="AM374" s="198" t="str">
        <f aca="false">IF(OR(TRIM($B374&amp;$C374)="",NOT(ISNUMBER($D374)),NOT(ISNUMBER($E374))),"",IF($E374&lt;$D374,"",IF(IF($AD374="半年付",2,IF($AD374="季度付",4,IF($AD374="月付",12,IF($AD374="半月付",24,1))))=1,1,MAX(1,ROUND(($E374-$D374+1)/365*IF($AD374="半年付",2,IF($AD374="季度付",4,IF($AD374="月付",12,IF($AD374="半月付",24,1)))),0)))))</f>
        <v/>
      </c>
      <c r="AN374" s="198" t="str">
        <f aca="true">IF($AM374="","",MIN($AM374,MAX(0,INT((TODAY()-付款宽限天数-$D374)/(($E374-$D374+1)/$AM374))+1)))</f>
        <v/>
      </c>
    </row>
    <row r="375" customFormat="false" ht="24" hidden="false" customHeight="false" outlineLevel="0" collapsed="false">
      <c r="F375" s="188" t="str">
        <f aca="true">IF(TRIM($B375&amp;$C375)="","",IF(OR(ISNUMBER(SEARCH("未",$A375)),ISNUMBER(SEARCH("送出",$A375)),AND(TRIM($A375)="",NOT(ISNUMBER($D375)),N($G375)=0)),"【合同未回】","")&amp;IF(NOT(ISNUMBER($E375)),IF(OR(ISNUMBER(SEARCH("未",$A375)),ISNUMBER(SEARCH("送出",$A375)),AND(TRIM($A375)="",NOT(ISNUMBER($D375)),N($G375)=0)),"","【未填合同期】"),IF($E375&lt;TODAY(),"【已到期】",IF($E375-TODAY()&lt;=提醒天数,"【即将到期，剩余"&amp;($E375-TODAY())&amp;"天】","【正常】")))&amp;IF(OR($AC375="安装免保",$AC375="技术免保",$AC375="质保期内"),"【"&amp;$AC375&amp;"】",""))</f>
        <v/>
      </c>
      <c r="J375" s="192" t="str">
        <f aca="false">IF(OR(N($G375)=0,N($H375)=0),"",ROUND(N($G375)*N($H375)*IF(N($I375)=0,1,N($I375)),2))</f>
        <v/>
      </c>
      <c r="L375" s="192" t="str">
        <f aca="false">IF(TRIM($B375&amp;$C375)="","",IF(AND(N($J375)=0,N($K375)=0),"",ROUND(N($J375)+N($K375),2)))</f>
        <v/>
      </c>
      <c r="R375" s="192"/>
      <c r="S375" s="193" t="str">
        <f aca="false">IF(TRIM($B375&amp;$C375)="","",IF(N($N375)=0,"",MAX(0,MIN(N($N375)-N($P375),N($V375)))))</f>
        <v/>
      </c>
      <c r="T375" s="193" t="str">
        <f aca="false">IF(TRIM($B375&amp;$C375)="","",IF(N($P375)&lt;=N($N375),"",N($P375)-N($N375)))</f>
        <v/>
      </c>
      <c r="U375" s="193" t="str">
        <f aca="false">IF(OR(TRIM($B375&amp;$C375)="",$V375=""),"",MAX(0,N($V375))-N($S375))</f>
        <v/>
      </c>
      <c r="V375" s="193" t="str">
        <f aca="false">IF(TRIM($B375&amp;$C375)="","",IF(AND(N($L375)=0,N($P375)+N($Q375)+N($R375)=0),"",ROUND(N($L375)-N($P375)-N($Q375)-N($R375),2)))</f>
        <v/>
      </c>
      <c r="W375" s="194" t="str">
        <f aca="false">IF(TRIM($B375&amp;$C375)="","",IF(N($L375)=0,IF((N($P375)+N($Q375)+N($R375))=0,"—未填单价","未填单价，已收 "&amp;TEXT((N($P375)+N($Q375)+N($R375)),"#,##0.00")),IF(N($V375)&gt;0.005,"欠 "&amp;TEXT(N($V375),"#,##0.00")&amp;IF(N($S375)&gt;0,"（开票未到账 "&amp;TEXT(N($S375),"#,##0.00")&amp;"）","")&amp;IF(N($U375)&gt;0,"（未开票 "&amp;TEXT(N($U375),"#,##0.00")&amp;"）",""),IF(N($V375)&lt;-0.005,"多收 "&amp;TEXT(-N($V375),"#,##0.00"),"✔ 已结清")))&amp;IF(N($T375)&gt;0,"｜到账未开票 "&amp;TEXT(N($T375),"#,##0.00")&amp;"，待补票","")&amp;IF(N($Q375)&gt;0,"｜收现 "&amp;TEXT(N($Q375),"#,##0.00"),"")&amp;IF(N($R375)&gt;0,"｜收款不开票 "&amp;TEXT(N($R375),"#,##0.00"),""))</f>
        <v/>
      </c>
      <c r="X375" s="195"/>
      <c r="AB375" s="192" t="str">
        <f aca="false">IF(OR(N($N375)=0,N($AA375)=0),"",ROUND(N($N375)/(1+N($AA375))*N($AA375),2))</f>
        <v/>
      </c>
      <c r="AC375" s="195"/>
      <c r="AD375" s="188"/>
      <c r="AE375" s="197" t="str">
        <f aca="false">IF($AM375="","",IF($AM375=1,IF($AN375&gt;=1,"一次性·已到收款期","一次性·未到期"),$AD375&amp;" 第"&amp;$AN375&amp;"/"&amp;$AM375&amp;"期"))</f>
        <v/>
      </c>
      <c r="AF375" s="193" t="str">
        <f aca="false">IF(OR($AM375="",N($L375)=0),"",ROUND(N($J375)*$AN375/$AM375,2)+N($K375))</f>
        <v/>
      </c>
      <c r="AG375" s="193" t="str">
        <f aca="false">IF($AF375="","",MAX(0,ROUND($AF375-(N($P375)+N($Q375)+N($R375)),2)))</f>
        <v/>
      </c>
      <c r="AH375" s="193" t="str">
        <f aca="false">IF(OR(TRIM($B375&amp;$C375)="",NOT(ISNUMBER($D375))),"",SUMIFS($V$3:$V$1001,$AJ$3:$AJ$1001,$AJ375,$D$3:$D$1001,"&lt;"&amp;$D375))</f>
        <v/>
      </c>
      <c r="AI375" s="193" t="str">
        <f aca="false">IF(TRIM($B375&amp;$C375)="","",SUMIFS($V$3:$V$1001,$AJ$3:$AJ$1001,$AJ375))</f>
        <v/>
      </c>
      <c r="AJ375" s="197" t="str">
        <f aca="false">IF(TRIM($B375&amp;$C375)="","",TRIM($B375)&amp;"｜"&amp;TRIM($C375))</f>
        <v/>
      </c>
      <c r="AK375" s="193" t="str">
        <f aca="false">IF(TRIM($B375&amp;$C375)="","",MIN(N($N375),N($P375)))</f>
        <v/>
      </c>
      <c r="AL375" s="198" t="str">
        <f aca="false">IF(ISNUMBER($D375),YEAR($D375),"")</f>
        <v/>
      </c>
      <c r="AM375" s="198" t="str">
        <f aca="false">IF(OR(TRIM($B375&amp;$C375)="",NOT(ISNUMBER($D375)),NOT(ISNUMBER($E375))),"",IF($E375&lt;$D375,"",IF(IF($AD375="半年付",2,IF($AD375="季度付",4,IF($AD375="月付",12,IF($AD375="半月付",24,1))))=1,1,MAX(1,ROUND(($E375-$D375+1)/365*IF($AD375="半年付",2,IF($AD375="季度付",4,IF($AD375="月付",12,IF($AD375="半月付",24,1)))),0)))))</f>
        <v/>
      </c>
      <c r="AN375" s="198" t="str">
        <f aca="true">IF($AM375="","",MIN($AM375,MAX(0,INT((TODAY()-付款宽限天数-$D375)/(($E375-$D375+1)/$AM375))+1)))</f>
        <v/>
      </c>
    </row>
    <row r="376" customFormat="false" ht="24" hidden="false" customHeight="false" outlineLevel="0" collapsed="false">
      <c r="F376" s="188" t="str">
        <f aca="true">IF(TRIM($B376&amp;$C376)="","",IF(OR(ISNUMBER(SEARCH("未",$A376)),ISNUMBER(SEARCH("送出",$A376)),AND(TRIM($A376)="",NOT(ISNUMBER($D376)),N($G376)=0)),"【合同未回】","")&amp;IF(NOT(ISNUMBER($E376)),IF(OR(ISNUMBER(SEARCH("未",$A376)),ISNUMBER(SEARCH("送出",$A376)),AND(TRIM($A376)="",NOT(ISNUMBER($D376)),N($G376)=0)),"","【未填合同期】"),IF($E376&lt;TODAY(),"【已到期】",IF($E376-TODAY()&lt;=提醒天数,"【即将到期，剩余"&amp;($E376-TODAY())&amp;"天】","【正常】")))&amp;IF(OR($AC376="安装免保",$AC376="技术免保",$AC376="质保期内"),"【"&amp;$AC376&amp;"】",""))</f>
        <v/>
      </c>
      <c r="J376" s="192" t="str">
        <f aca="false">IF(OR(N($G376)=0,N($H376)=0),"",ROUND(N($G376)*N($H376)*IF(N($I376)=0,1,N($I376)),2))</f>
        <v/>
      </c>
      <c r="L376" s="192" t="str">
        <f aca="false">IF(TRIM($B376&amp;$C376)="","",IF(AND(N($J376)=0,N($K376)=0),"",ROUND(N($J376)+N($K376),2)))</f>
        <v/>
      </c>
      <c r="R376" s="192"/>
      <c r="S376" s="193" t="str">
        <f aca="false">IF(TRIM($B376&amp;$C376)="","",IF(N($N376)=0,"",MAX(0,MIN(N($N376)-N($P376),N($V376)))))</f>
        <v/>
      </c>
      <c r="T376" s="193" t="str">
        <f aca="false">IF(TRIM($B376&amp;$C376)="","",IF(N($P376)&lt;=N($N376),"",N($P376)-N($N376)))</f>
        <v/>
      </c>
      <c r="U376" s="193" t="str">
        <f aca="false">IF(OR(TRIM($B376&amp;$C376)="",$V376=""),"",MAX(0,N($V376))-N($S376))</f>
        <v/>
      </c>
      <c r="V376" s="193" t="str">
        <f aca="false">IF(TRIM($B376&amp;$C376)="","",IF(AND(N($L376)=0,N($P376)+N($Q376)+N($R376)=0),"",ROUND(N($L376)-N($P376)-N($Q376)-N($R376),2)))</f>
        <v/>
      </c>
      <c r="W376" s="194" t="str">
        <f aca="false">IF(TRIM($B376&amp;$C376)="","",IF(N($L376)=0,IF((N($P376)+N($Q376)+N($R376))=0,"—未填单价","未填单价，已收 "&amp;TEXT((N($P376)+N($Q376)+N($R376)),"#,##0.00")),IF(N($V376)&gt;0.005,"欠 "&amp;TEXT(N($V376),"#,##0.00")&amp;IF(N($S376)&gt;0,"（开票未到账 "&amp;TEXT(N($S376),"#,##0.00")&amp;"）","")&amp;IF(N($U376)&gt;0,"（未开票 "&amp;TEXT(N($U376),"#,##0.00")&amp;"）",""),IF(N($V376)&lt;-0.005,"多收 "&amp;TEXT(-N($V376),"#,##0.00"),"✔ 已结清")))&amp;IF(N($T376)&gt;0,"｜到账未开票 "&amp;TEXT(N($T376),"#,##0.00")&amp;"，待补票","")&amp;IF(N($Q376)&gt;0,"｜收现 "&amp;TEXT(N($Q376),"#,##0.00"),"")&amp;IF(N($R376)&gt;0,"｜收款不开票 "&amp;TEXT(N($R376),"#,##0.00"),""))</f>
        <v/>
      </c>
      <c r="X376" s="195"/>
      <c r="AB376" s="192" t="str">
        <f aca="false">IF(OR(N($N376)=0,N($AA376)=0),"",ROUND(N($N376)/(1+N($AA376))*N($AA376),2))</f>
        <v/>
      </c>
      <c r="AC376" s="195"/>
      <c r="AD376" s="188"/>
      <c r="AE376" s="197" t="str">
        <f aca="false">IF($AM376="","",IF($AM376=1,IF($AN376&gt;=1,"一次性·已到收款期","一次性·未到期"),$AD376&amp;" 第"&amp;$AN376&amp;"/"&amp;$AM376&amp;"期"))</f>
        <v/>
      </c>
      <c r="AF376" s="193" t="str">
        <f aca="false">IF(OR($AM376="",N($L376)=0),"",ROUND(N($J376)*$AN376/$AM376,2)+N($K376))</f>
        <v/>
      </c>
      <c r="AG376" s="193" t="str">
        <f aca="false">IF($AF376="","",MAX(0,ROUND($AF376-(N($P376)+N($Q376)+N($R376)),2)))</f>
        <v/>
      </c>
      <c r="AH376" s="193" t="str">
        <f aca="false">IF(OR(TRIM($B376&amp;$C376)="",NOT(ISNUMBER($D376))),"",SUMIFS($V$3:$V$1001,$AJ$3:$AJ$1001,$AJ376,$D$3:$D$1001,"&lt;"&amp;$D376))</f>
        <v/>
      </c>
      <c r="AI376" s="193" t="str">
        <f aca="false">IF(TRIM($B376&amp;$C376)="","",SUMIFS($V$3:$V$1001,$AJ$3:$AJ$1001,$AJ376))</f>
        <v/>
      </c>
      <c r="AJ376" s="197" t="str">
        <f aca="false">IF(TRIM($B376&amp;$C376)="","",TRIM($B376)&amp;"｜"&amp;TRIM($C376))</f>
        <v/>
      </c>
      <c r="AK376" s="193" t="str">
        <f aca="false">IF(TRIM($B376&amp;$C376)="","",MIN(N($N376),N($P376)))</f>
        <v/>
      </c>
      <c r="AL376" s="198" t="str">
        <f aca="false">IF(ISNUMBER($D376),YEAR($D376),"")</f>
        <v/>
      </c>
      <c r="AM376" s="198" t="str">
        <f aca="false">IF(OR(TRIM($B376&amp;$C376)="",NOT(ISNUMBER($D376)),NOT(ISNUMBER($E376))),"",IF($E376&lt;$D376,"",IF(IF($AD376="半年付",2,IF($AD376="季度付",4,IF($AD376="月付",12,IF($AD376="半月付",24,1))))=1,1,MAX(1,ROUND(($E376-$D376+1)/365*IF($AD376="半年付",2,IF($AD376="季度付",4,IF($AD376="月付",12,IF($AD376="半月付",24,1)))),0)))))</f>
        <v/>
      </c>
      <c r="AN376" s="198" t="str">
        <f aca="true">IF($AM376="","",MIN($AM376,MAX(0,INT((TODAY()-付款宽限天数-$D376)/(($E376-$D376+1)/$AM376))+1)))</f>
        <v/>
      </c>
    </row>
    <row r="377" customFormat="false" ht="24" hidden="false" customHeight="false" outlineLevel="0" collapsed="false">
      <c r="F377" s="188" t="str">
        <f aca="true">IF(TRIM($B377&amp;$C377)="","",IF(OR(ISNUMBER(SEARCH("未",$A377)),ISNUMBER(SEARCH("送出",$A377)),AND(TRIM($A377)="",NOT(ISNUMBER($D377)),N($G377)=0)),"【合同未回】","")&amp;IF(NOT(ISNUMBER($E377)),IF(OR(ISNUMBER(SEARCH("未",$A377)),ISNUMBER(SEARCH("送出",$A377)),AND(TRIM($A377)="",NOT(ISNUMBER($D377)),N($G377)=0)),"","【未填合同期】"),IF($E377&lt;TODAY(),"【已到期】",IF($E377-TODAY()&lt;=提醒天数,"【即将到期，剩余"&amp;($E377-TODAY())&amp;"天】","【正常】")))&amp;IF(OR($AC377="安装免保",$AC377="技术免保",$AC377="质保期内"),"【"&amp;$AC377&amp;"】",""))</f>
        <v/>
      </c>
      <c r="J377" s="192" t="str">
        <f aca="false">IF(OR(N($G377)=0,N($H377)=0),"",ROUND(N($G377)*N($H377)*IF(N($I377)=0,1,N($I377)),2))</f>
        <v/>
      </c>
      <c r="L377" s="192" t="str">
        <f aca="false">IF(TRIM($B377&amp;$C377)="","",IF(AND(N($J377)=0,N($K377)=0),"",ROUND(N($J377)+N($K377),2)))</f>
        <v/>
      </c>
      <c r="R377" s="192"/>
      <c r="S377" s="193" t="str">
        <f aca="false">IF(TRIM($B377&amp;$C377)="","",IF(N($N377)=0,"",MAX(0,MIN(N($N377)-N($P377),N($V377)))))</f>
        <v/>
      </c>
      <c r="T377" s="193" t="str">
        <f aca="false">IF(TRIM($B377&amp;$C377)="","",IF(N($P377)&lt;=N($N377),"",N($P377)-N($N377)))</f>
        <v/>
      </c>
      <c r="U377" s="193" t="str">
        <f aca="false">IF(OR(TRIM($B377&amp;$C377)="",$V377=""),"",MAX(0,N($V377))-N($S377))</f>
        <v/>
      </c>
      <c r="V377" s="193" t="str">
        <f aca="false">IF(TRIM($B377&amp;$C377)="","",IF(AND(N($L377)=0,N($P377)+N($Q377)+N($R377)=0),"",ROUND(N($L377)-N($P377)-N($Q377)-N($R377),2)))</f>
        <v/>
      </c>
      <c r="W377" s="194" t="str">
        <f aca="false">IF(TRIM($B377&amp;$C377)="","",IF(N($L377)=0,IF((N($P377)+N($Q377)+N($R377))=0,"—未填单价","未填单价，已收 "&amp;TEXT((N($P377)+N($Q377)+N($R377)),"#,##0.00")),IF(N($V377)&gt;0.005,"欠 "&amp;TEXT(N($V377),"#,##0.00")&amp;IF(N($S377)&gt;0,"（开票未到账 "&amp;TEXT(N($S377),"#,##0.00")&amp;"）","")&amp;IF(N($U377)&gt;0,"（未开票 "&amp;TEXT(N($U377),"#,##0.00")&amp;"）",""),IF(N($V377)&lt;-0.005,"多收 "&amp;TEXT(-N($V377),"#,##0.00"),"✔ 已结清")))&amp;IF(N($T377)&gt;0,"｜到账未开票 "&amp;TEXT(N($T377),"#,##0.00")&amp;"，待补票","")&amp;IF(N($Q377)&gt;0,"｜收现 "&amp;TEXT(N($Q377),"#,##0.00"),"")&amp;IF(N($R377)&gt;0,"｜收款不开票 "&amp;TEXT(N($R377),"#,##0.00"),""))</f>
        <v/>
      </c>
      <c r="X377" s="195"/>
      <c r="AB377" s="192" t="str">
        <f aca="false">IF(OR(N($N377)=0,N($AA377)=0),"",ROUND(N($N377)/(1+N($AA377))*N($AA377),2))</f>
        <v/>
      </c>
      <c r="AC377" s="195"/>
      <c r="AD377" s="188"/>
      <c r="AE377" s="197" t="str">
        <f aca="false">IF($AM377="","",IF($AM377=1,IF($AN377&gt;=1,"一次性·已到收款期","一次性·未到期"),$AD377&amp;" 第"&amp;$AN377&amp;"/"&amp;$AM377&amp;"期"))</f>
        <v/>
      </c>
      <c r="AF377" s="193" t="str">
        <f aca="false">IF(OR($AM377="",N($L377)=0),"",ROUND(N($J377)*$AN377/$AM377,2)+N($K377))</f>
        <v/>
      </c>
      <c r="AG377" s="193" t="str">
        <f aca="false">IF($AF377="","",MAX(0,ROUND($AF377-(N($P377)+N($Q377)+N($R377)),2)))</f>
        <v/>
      </c>
      <c r="AH377" s="193" t="str">
        <f aca="false">IF(OR(TRIM($B377&amp;$C377)="",NOT(ISNUMBER($D377))),"",SUMIFS($V$3:$V$1001,$AJ$3:$AJ$1001,$AJ377,$D$3:$D$1001,"&lt;"&amp;$D377))</f>
        <v/>
      </c>
      <c r="AI377" s="193" t="str">
        <f aca="false">IF(TRIM($B377&amp;$C377)="","",SUMIFS($V$3:$V$1001,$AJ$3:$AJ$1001,$AJ377))</f>
        <v/>
      </c>
      <c r="AJ377" s="197" t="str">
        <f aca="false">IF(TRIM($B377&amp;$C377)="","",TRIM($B377)&amp;"｜"&amp;TRIM($C377))</f>
        <v/>
      </c>
      <c r="AK377" s="193" t="str">
        <f aca="false">IF(TRIM($B377&amp;$C377)="","",MIN(N($N377),N($P377)))</f>
        <v/>
      </c>
      <c r="AL377" s="198" t="str">
        <f aca="false">IF(ISNUMBER($D377),YEAR($D377),"")</f>
        <v/>
      </c>
      <c r="AM377" s="198" t="str">
        <f aca="false">IF(OR(TRIM($B377&amp;$C377)="",NOT(ISNUMBER($D377)),NOT(ISNUMBER($E377))),"",IF($E377&lt;$D377,"",IF(IF($AD377="半年付",2,IF($AD377="季度付",4,IF($AD377="月付",12,IF($AD377="半月付",24,1))))=1,1,MAX(1,ROUND(($E377-$D377+1)/365*IF($AD377="半年付",2,IF($AD377="季度付",4,IF($AD377="月付",12,IF($AD377="半月付",24,1)))),0)))))</f>
        <v/>
      </c>
      <c r="AN377" s="198" t="str">
        <f aca="true">IF($AM377="","",MIN($AM377,MAX(0,INT((TODAY()-付款宽限天数-$D377)/(($E377-$D377+1)/$AM377))+1)))</f>
        <v/>
      </c>
    </row>
    <row r="378" customFormat="false" ht="24" hidden="false" customHeight="false" outlineLevel="0" collapsed="false">
      <c r="F378" s="188" t="str">
        <f aca="true">IF(TRIM($B378&amp;$C378)="","",IF(OR(ISNUMBER(SEARCH("未",$A378)),ISNUMBER(SEARCH("送出",$A378)),AND(TRIM($A378)="",NOT(ISNUMBER($D378)),N($G378)=0)),"【合同未回】","")&amp;IF(NOT(ISNUMBER($E378)),IF(OR(ISNUMBER(SEARCH("未",$A378)),ISNUMBER(SEARCH("送出",$A378)),AND(TRIM($A378)="",NOT(ISNUMBER($D378)),N($G378)=0)),"","【未填合同期】"),IF($E378&lt;TODAY(),"【已到期】",IF($E378-TODAY()&lt;=提醒天数,"【即将到期，剩余"&amp;($E378-TODAY())&amp;"天】","【正常】")))&amp;IF(OR($AC378="安装免保",$AC378="技术免保",$AC378="质保期内"),"【"&amp;$AC378&amp;"】",""))</f>
        <v/>
      </c>
      <c r="J378" s="192" t="str">
        <f aca="false">IF(OR(N($G378)=0,N($H378)=0),"",ROUND(N($G378)*N($H378)*IF(N($I378)=0,1,N($I378)),2))</f>
        <v/>
      </c>
      <c r="L378" s="192" t="str">
        <f aca="false">IF(TRIM($B378&amp;$C378)="","",IF(AND(N($J378)=0,N($K378)=0),"",ROUND(N($J378)+N($K378),2)))</f>
        <v/>
      </c>
      <c r="R378" s="192"/>
      <c r="S378" s="193" t="str">
        <f aca="false">IF(TRIM($B378&amp;$C378)="","",IF(N($N378)=0,"",MAX(0,MIN(N($N378)-N($P378),N($V378)))))</f>
        <v/>
      </c>
      <c r="T378" s="193" t="str">
        <f aca="false">IF(TRIM($B378&amp;$C378)="","",IF(N($P378)&lt;=N($N378),"",N($P378)-N($N378)))</f>
        <v/>
      </c>
      <c r="U378" s="193" t="str">
        <f aca="false">IF(OR(TRIM($B378&amp;$C378)="",$V378=""),"",MAX(0,N($V378))-N($S378))</f>
        <v/>
      </c>
      <c r="V378" s="193" t="str">
        <f aca="false">IF(TRIM($B378&amp;$C378)="","",IF(AND(N($L378)=0,N($P378)+N($Q378)+N($R378)=0),"",ROUND(N($L378)-N($P378)-N($Q378)-N($R378),2)))</f>
        <v/>
      </c>
      <c r="W378" s="194" t="str">
        <f aca="false">IF(TRIM($B378&amp;$C378)="","",IF(N($L378)=0,IF((N($P378)+N($Q378)+N($R378))=0,"—未填单价","未填单价，已收 "&amp;TEXT((N($P378)+N($Q378)+N($R378)),"#,##0.00")),IF(N($V378)&gt;0.005,"欠 "&amp;TEXT(N($V378),"#,##0.00")&amp;IF(N($S378)&gt;0,"（开票未到账 "&amp;TEXT(N($S378),"#,##0.00")&amp;"）","")&amp;IF(N($U378)&gt;0,"（未开票 "&amp;TEXT(N($U378),"#,##0.00")&amp;"）",""),IF(N($V378)&lt;-0.005,"多收 "&amp;TEXT(-N($V378),"#,##0.00"),"✔ 已结清")))&amp;IF(N($T378)&gt;0,"｜到账未开票 "&amp;TEXT(N($T378),"#,##0.00")&amp;"，待补票","")&amp;IF(N($Q378)&gt;0,"｜收现 "&amp;TEXT(N($Q378),"#,##0.00"),"")&amp;IF(N($R378)&gt;0,"｜收款不开票 "&amp;TEXT(N($R378),"#,##0.00"),""))</f>
        <v/>
      </c>
      <c r="X378" s="195"/>
      <c r="AB378" s="192" t="str">
        <f aca="false">IF(OR(N($N378)=0,N($AA378)=0),"",ROUND(N($N378)/(1+N($AA378))*N($AA378),2))</f>
        <v/>
      </c>
      <c r="AC378" s="195"/>
      <c r="AD378" s="188"/>
      <c r="AE378" s="197" t="str">
        <f aca="false">IF($AM378="","",IF($AM378=1,IF($AN378&gt;=1,"一次性·已到收款期","一次性·未到期"),$AD378&amp;" 第"&amp;$AN378&amp;"/"&amp;$AM378&amp;"期"))</f>
        <v/>
      </c>
      <c r="AF378" s="193" t="str">
        <f aca="false">IF(OR($AM378="",N($L378)=0),"",ROUND(N($J378)*$AN378/$AM378,2)+N($K378))</f>
        <v/>
      </c>
      <c r="AG378" s="193" t="str">
        <f aca="false">IF($AF378="","",MAX(0,ROUND($AF378-(N($P378)+N($Q378)+N($R378)),2)))</f>
        <v/>
      </c>
      <c r="AH378" s="193" t="str">
        <f aca="false">IF(OR(TRIM($B378&amp;$C378)="",NOT(ISNUMBER($D378))),"",SUMIFS($V$3:$V$1001,$AJ$3:$AJ$1001,$AJ378,$D$3:$D$1001,"&lt;"&amp;$D378))</f>
        <v/>
      </c>
      <c r="AI378" s="193" t="str">
        <f aca="false">IF(TRIM($B378&amp;$C378)="","",SUMIFS($V$3:$V$1001,$AJ$3:$AJ$1001,$AJ378))</f>
        <v/>
      </c>
      <c r="AJ378" s="197" t="str">
        <f aca="false">IF(TRIM($B378&amp;$C378)="","",TRIM($B378)&amp;"｜"&amp;TRIM($C378))</f>
        <v/>
      </c>
      <c r="AK378" s="193" t="str">
        <f aca="false">IF(TRIM($B378&amp;$C378)="","",MIN(N($N378),N($P378)))</f>
        <v/>
      </c>
      <c r="AL378" s="198" t="str">
        <f aca="false">IF(ISNUMBER($D378),YEAR($D378),"")</f>
        <v/>
      </c>
      <c r="AM378" s="198" t="str">
        <f aca="false">IF(OR(TRIM($B378&amp;$C378)="",NOT(ISNUMBER($D378)),NOT(ISNUMBER($E378))),"",IF($E378&lt;$D378,"",IF(IF($AD378="半年付",2,IF($AD378="季度付",4,IF($AD378="月付",12,IF($AD378="半月付",24,1))))=1,1,MAX(1,ROUND(($E378-$D378+1)/365*IF($AD378="半年付",2,IF($AD378="季度付",4,IF($AD378="月付",12,IF($AD378="半月付",24,1)))),0)))))</f>
        <v/>
      </c>
      <c r="AN378" s="198" t="str">
        <f aca="true">IF($AM378="","",MIN($AM378,MAX(0,INT((TODAY()-付款宽限天数-$D378)/(($E378-$D378+1)/$AM378))+1)))</f>
        <v/>
      </c>
    </row>
    <row r="379" customFormat="false" ht="24" hidden="false" customHeight="false" outlineLevel="0" collapsed="false">
      <c r="F379" s="188" t="str">
        <f aca="true">IF(TRIM($B379&amp;$C379)="","",IF(OR(ISNUMBER(SEARCH("未",$A379)),ISNUMBER(SEARCH("送出",$A379)),AND(TRIM($A379)="",NOT(ISNUMBER($D379)),N($G379)=0)),"【合同未回】","")&amp;IF(NOT(ISNUMBER($E379)),IF(OR(ISNUMBER(SEARCH("未",$A379)),ISNUMBER(SEARCH("送出",$A379)),AND(TRIM($A379)="",NOT(ISNUMBER($D379)),N($G379)=0)),"","【未填合同期】"),IF($E379&lt;TODAY(),"【已到期】",IF($E379-TODAY()&lt;=提醒天数,"【即将到期，剩余"&amp;($E379-TODAY())&amp;"天】","【正常】")))&amp;IF(OR($AC379="安装免保",$AC379="技术免保",$AC379="质保期内"),"【"&amp;$AC379&amp;"】",""))</f>
        <v/>
      </c>
      <c r="J379" s="192" t="str">
        <f aca="false">IF(OR(N($G379)=0,N($H379)=0),"",ROUND(N($G379)*N($H379)*IF(N($I379)=0,1,N($I379)),2))</f>
        <v/>
      </c>
      <c r="L379" s="192" t="str">
        <f aca="false">IF(TRIM($B379&amp;$C379)="","",IF(AND(N($J379)=0,N($K379)=0),"",ROUND(N($J379)+N($K379),2)))</f>
        <v/>
      </c>
      <c r="R379" s="192"/>
      <c r="S379" s="193" t="str">
        <f aca="false">IF(TRIM($B379&amp;$C379)="","",IF(N($N379)=0,"",MAX(0,MIN(N($N379)-N($P379),N($V379)))))</f>
        <v/>
      </c>
      <c r="T379" s="193" t="str">
        <f aca="false">IF(TRIM($B379&amp;$C379)="","",IF(N($P379)&lt;=N($N379),"",N($P379)-N($N379)))</f>
        <v/>
      </c>
      <c r="U379" s="193" t="str">
        <f aca="false">IF(OR(TRIM($B379&amp;$C379)="",$V379=""),"",MAX(0,N($V379))-N($S379))</f>
        <v/>
      </c>
      <c r="V379" s="193" t="str">
        <f aca="false">IF(TRIM($B379&amp;$C379)="","",IF(AND(N($L379)=0,N($P379)+N($Q379)+N($R379)=0),"",ROUND(N($L379)-N($P379)-N($Q379)-N($R379),2)))</f>
        <v/>
      </c>
      <c r="W379" s="194" t="str">
        <f aca="false">IF(TRIM($B379&amp;$C379)="","",IF(N($L379)=0,IF((N($P379)+N($Q379)+N($R379))=0,"—未填单价","未填单价，已收 "&amp;TEXT((N($P379)+N($Q379)+N($R379)),"#,##0.00")),IF(N($V379)&gt;0.005,"欠 "&amp;TEXT(N($V379),"#,##0.00")&amp;IF(N($S379)&gt;0,"（开票未到账 "&amp;TEXT(N($S379),"#,##0.00")&amp;"）","")&amp;IF(N($U379)&gt;0,"（未开票 "&amp;TEXT(N($U379),"#,##0.00")&amp;"）",""),IF(N($V379)&lt;-0.005,"多收 "&amp;TEXT(-N($V379),"#,##0.00"),"✔ 已结清")))&amp;IF(N($T379)&gt;0,"｜到账未开票 "&amp;TEXT(N($T379),"#,##0.00")&amp;"，待补票","")&amp;IF(N($Q379)&gt;0,"｜收现 "&amp;TEXT(N($Q379),"#,##0.00"),"")&amp;IF(N($R379)&gt;0,"｜收款不开票 "&amp;TEXT(N($R379),"#,##0.00"),""))</f>
        <v/>
      </c>
      <c r="X379" s="195"/>
      <c r="AB379" s="192" t="str">
        <f aca="false">IF(OR(N($N379)=0,N($AA379)=0),"",ROUND(N($N379)/(1+N($AA379))*N($AA379),2))</f>
        <v/>
      </c>
      <c r="AC379" s="195"/>
      <c r="AD379" s="188"/>
      <c r="AE379" s="197" t="str">
        <f aca="false">IF($AM379="","",IF($AM379=1,IF($AN379&gt;=1,"一次性·已到收款期","一次性·未到期"),$AD379&amp;" 第"&amp;$AN379&amp;"/"&amp;$AM379&amp;"期"))</f>
        <v/>
      </c>
      <c r="AF379" s="193" t="str">
        <f aca="false">IF(OR($AM379="",N($L379)=0),"",ROUND(N($J379)*$AN379/$AM379,2)+N($K379))</f>
        <v/>
      </c>
      <c r="AG379" s="193" t="str">
        <f aca="false">IF($AF379="","",MAX(0,ROUND($AF379-(N($P379)+N($Q379)+N($R379)),2)))</f>
        <v/>
      </c>
      <c r="AH379" s="193" t="str">
        <f aca="false">IF(OR(TRIM($B379&amp;$C379)="",NOT(ISNUMBER($D379))),"",SUMIFS($V$3:$V$1001,$AJ$3:$AJ$1001,$AJ379,$D$3:$D$1001,"&lt;"&amp;$D379))</f>
        <v/>
      </c>
      <c r="AI379" s="193" t="str">
        <f aca="false">IF(TRIM($B379&amp;$C379)="","",SUMIFS($V$3:$V$1001,$AJ$3:$AJ$1001,$AJ379))</f>
        <v/>
      </c>
      <c r="AJ379" s="197" t="str">
        <f aca="false">IF(TRIM($B379&amp;$C379)="","",TRIM($B379)&amp;"｜"&amp;TRIM($C379))</f>
        <v/>
      </c>
      <c r="AK379" s="193" t="str">
        <f aca="false">IF(TRIM($B379&amp;$C379)="","",MIN(N($N379),N($P379)))</f>
        <v/>
      </c>
      <c r="AL379" s="198" t="str">
        <f aca="false">IF(ISNUMBER($D379),YEAR($D379),"")</f>
        <v/>
      </c>
      <c r="AM379" s="198" t="str">
        <f aca="false">IF(OR(TRIM($B379&amp;$C379)="",NOT(ISNUMBER($D379)),NOT(ISNUMBER($E379))),"",IF($E379&lt;$D379,"",IF(IF($AD379="半年付",2,IF($AD379="季度付",4,IF($AD379="月付",12,IF($AD379="半月付",24,1))))=1,1,MAX(1,ROUND(($E379-$D379+1)/365*IF($AD379="半年付",2,IF($AD379="季度付",4,IF($AD379="月付",12,IF($AD379="半月付",24,1)))),0)))))</f>
        <v/>
      </c>
      <c r="AN379" s="198" t="str">
        <f aca="true">IF($AM379="","",MIN($AM379,MAX(0,INT((TODAY()-付款宽限天数-$D379)/(($E379-$D379+1)/$AM379))+1)))</f>
        <v/>
      </c>
    </row>
    <row r="380" customFormat="false" ht="24" hidden="false" customHeight="false" outlineLevel="0" collapsed="false">
      <c r="F380" s="188" t="str">
        <f aca="true">IF(TRIM($B380&amp;$C380)="","",IF(OR(ISNUMBER(SEARCH("未",$A380)),ISNUMBER(SEARCH("送出",$A380)),AND(TRIM($A380)="",NOT(ISNUMBER($D380)),N($G380)=0)),"【合同未回】","")&amp;IF(NOT(ISNUMBER($E380)),IF(OR(ISNUMBER(SEARCH("未",$A380)),ISNUMBER(SEARCH("送出",$A380)),AND(TRIM($A380)="",NOT(ISNUMBER($D380)),N($G380)=0)),"","【未填合同期】"),IF($E380&lt;TODAY(),"【已到期】",IF($E380-TODAY()&lt;=提醒天数,"【即将到期，剩余"&amp;($E380-TODAY())&amp;"天】","【正常】")))&amp;IF(OR($AC380="安装免保",$AC380="技术免保",$AC380="质保期内"),"【"&amp;$AC380&amp;"】",""))</f>
        <v/>
      </c>
      <c r="J380" s="192" t="str">
        <f aca="false">IF(OR(N($G380)=0,N($H380)=0),"",ROUND(N($G380)*N($H380)*IF(N($I380)=0,1,N($I380)),2))</f>
        <v/>
      </c>
      <c r="L380" s="192" t="str">
        <f aca="false">IF(TRIM($B380&amp;$C380)="","",IF(AND(N($J380)=0,N($K380)=0),"",ROUND(N($J380)+N($K380),2)))</f>
        <v/>
      </c>
      <c r="R380" s="192"/>
      <c r="S380" s="193" t="str">
        <f aca="false">IF(TRIM($B380&amp;$C380)="","",IF(N($N380)=0,"",MAX(0,MIN(N($N380)-N($P380),N($V380)))))</f>
        <v/>
      </c>
      <c r="T380" s="193" t="str">
        <f aca="false">IF(TRIM($B380&amp;$C380)="","",IF(N($P380)&lt;=N($N380),"",N($P380)-N($N380)))</f>
        <v/>
      </c>
      <c r="U380" s="193" t="str">
        <f aca="false">IF(OR(TRIM($B380&amp;$C380)="",$V380=""),"",MAX(0,N($V380))-N($S380))</f>
        <v/>
      </c>
      <c r="V380" s="193" t="str">
        <f aca="false">IF(TRIM($B380&amp;$C380)="","",IF(AND(N($L380)=0,N($P380)+N($Q380)+N($R380)=0),"",ROUND(N($L380)-N($P380)-N($Q380)-N($R380),2)))</f>
        <v/>
      </c>
      <c r="W380" s="194" t="str">
        <f aca="false">IF(TRIM($B380&amp;$C380)="","",IF(N($L380)=0,IF((N($P380)+N($Q380)+N($R380))=0,"—未填单价","未填单价，已收 "&amp;TEXT((N($P380)+N($Q380)+N($R380)),"#,##0.00")),IF(N($V380)&gt;0.005,"欠 "&amp;TEXT(N($V380),"#,##0.00")&amp;IF(N($S380)&gt;0,"（开票未到账 "&amp;TEXT(N($S380),"#,##0.00")&amp;"）","")&amp;IF(N($U380)&gt;0,"（未开票 "&amp;TEXT(N($U380),"#,##0.00")&amp;"）",""),IF(N($V380)&lt;-0.005,"多收 "&amp;TEXT(-N($V380),"#,##0.00"),"✔ 已结清")))&amp;IF(N($T380)&gt;0,"｜到账未开票 "&amp;TEXT(N($T380),"#,##0.00")&amp;"，待补票","")&amp;IF(N($Q380)&gt;0,"｜收现 "&amp;TEXT(N($Q380),"#,##0.00"),"")&amp;IF(N($R380)&gt;0,"｜收款不开票 "&amp;TEXT(N($R380),"#,##0.00"),""))</f>
        <v/>
      </c>
      <c r="X380" s="195"/>
      <c r="AB380" s="192" t="str">
        <f aca="false">IF(OR(N($N380)=0,N($AA380)=0),"",ROUND(N($N380)/(1+N($AA380))*N($AA380),2))</f>
        <v/>
      </c>
      <c r="AC380" s="195"/>
      <c r="AD380" s="188"/>
      <c r="AE380" s="197" t="str">
        <f aca="false">IF($AM380="","",IF($AM380=1,IF($AN380&gt;=1,"一次性·已到收款期","一次性·未到期"),$AD380&amp;" 第"&amp;$AN380&amp;"/"&amp;$AM380&amp;"期"))</f>
        <v/>
      </c>
      <c r="AF380" s="193" t="str">
        <f aca="false">IF(OR($AM380="",N($L380)=0),"",ROUND(N($J380)*$AN380/$AM380,2)+N($K380))</f>
        <v/>
      </c>
      <c r="AG380" s="193" t="str">
        <f aca="false">IF($AF380="","",MAX(0,ROUND($AF380-(N($P380)+N($Q380)+N($R380)),2)))</f>
        <v/>
      </c>
      <c r="AH380" s="193" t="str">
        <f aca="false">IF(OR(TRIM($B380&amp;$C380)="",NOT(ISNUMBER($D380))),"",SUMIFS($V$3:$V$1001,$AJ$3:$AJ$1001,$AJ380,$D$3:$D$1001,"&lt;"&amp;$D380))</f>
        <v/>
      </c>
      <c r="AI380" s="193" t="str">
        <f aca="false">IF(TRIM($B380&amp;$C380)="","",SUMIFS($V$3:$V$1001,$AJ$3:$AJ$1001,$AJ380))</f>
        <v/>
      </c>
      <c r="AJ380" s="197" t="str">
        <f aca="false">IF(TRIM($B380&amp;$C380)="","",TRIM($B380)&amp;"｜"&amp;TRIM($C380))</f>
        <v/>
      </c>
      <c r="AK380" s="193" t="str">
        <f aca="false">IF(TRIM($B380&amp;$C380)="","",MIN(N($N380),N($P380)))</f>
        <v/>
      </c>
      <c r="AL380" s="198" t="str">
        <f aca="false">IF(ISNUMBER($D380),YEAR($D380),"")</f>
        <v/>
      </c>
      <c r="AM380" s="198" t="str">
        <f aca="false">IF(OR(TRIM($B380&amp;$C380)="",NOT(ISNUMBER($D380)),NOT(ISNUMBER($E380))),"",IF($E380&lt;$D380,"",IF(IF($AD380="半年付",2,IF($AD380="季度付",4,IF($AD380="月付",12,IF($AD380="半月付",24,1))))=1,1,MAX(1,ROUND(($E380-$D380+1)/365*IF($AD380="半年付",2,IF($AD380="季度付",4,IF($AD380="月付",12,IF($AD380="半月付",24,1)))),0)))))</f>
        <v/>
      </c>
      <c r="AN380" s="198" t="str">
        <f aca="true">IF($AM380="","",MIN($AM380,MAX(0,INT((TODAY()-付款宽限天数-$D380)/(($E380-$D380+1)/$AM380))+1)))</f>
        <v/>
      </c>
    </row>
    <row r="381" customFormat="false" ht="24" hidden="false" customHeight="false" outlineLevel="0" collapsed="false">
      <c r="F381" s="188" t="str">
        <f aca="true">IF(TRIM($B381&amp;$C381)="","",IF(OR(ISNUMBER(SEARCH("未",$A381)),ISNUMBER(SEARCH("送出",$A381)),AND(TRIM($A381)="",NOT(ISNUMBER($D381)),N($G381)=0)),"【合同未回】","")&amp;IF(NOT(ISNUMBER($E381)),IF(OR(ISNUMBER(SEARCH("未",$A381)),ISNUMBER(SEARCH("送出",$A381)),AND(TRIM($A381)="",NOT(ISNUMBER($D381)),N($G381)=0)),"","【未填合同期】"),IF($E381&lt;TODAY(),"【已到期】",IF($E381-TODAY()&lt;=提醒天数,"【即将到期，剩余"&amp;($E381-TODAY())&amp;"天】","【正常】")))&amp;IF(OR($AC381="安装免保",$AC381="技术免保",$AC381="质保期内"),"【"&amp;$AC381&amp;"】",""))</f>
        <v/>
      </c>
      <c r="J381" s="192" t="str">
        <f aca="false">IF(OR(N($G381)=0,N($H381)=0),"",ROUND(N($G381)*N($H381)*IF(N($I381)=0,1,N($I381)),2))</f>
        <v/>
      </c>
      <c r="L381" s="192" t="str">
        <f aca="false">IF(TRIM($B381&amp;$C381)="","",IF(AND(N($J381)=0,N($K381)=0),"",ROUND(N($J381)+N($K381),2)))</f>
        <v/>
      </c>
      <c r="R381" s="192"/>
      <c r="S381" s="193" t="str">
        <f aca="false">IF(TRIM($B381&amp;$C381)="","",IF(N($N381)=0,"",MAX(0,MIN(N($N381)-N($P381),N($V381)))))</f>
        <v/>
      </c>
      <c r="T381" s="193" t="str">
        <f aca="false">IF(TRIM($B381&amp;$C381)="","",IF(N($P381)&lt;=N($N381),"",N($P381)-N($N381)))</f>
        <v/>
      </c>
      <c r="U381" s="193" t="str">
        <f aca="false">IF(OR(TRIM($B381&amp;$C381)="",$V381=""),"",MAX(0,N($V381))-N($S381))</f>
        <v/>
      </c>
      <c r="V381" s="193" t="str">
        <f aca="false">IF(TRIM($B381&amp;$C381)="","",IF(AND(N($L381)=0,N($P381)+N($Q381)+N($R381)=0),"",ROUND(N($L381)-N($P381)-N($Q381)-N($R381),2)))</f>
        <v/>
      </c>
      <c r="W381" s="194" t="str">
        <f aca="false">IF(TRIM($B381&amp;$C381)="","",IF(N($L381)=0,IF((N($P381)+N($Q381)+N($R381))=0,"—未填单价","未填单价，已收 "&amp;TEXT((N($P381)+N($Q381)+N($R381)),"#,##0.00")),IF(N($V381)&gt;0.005,"欠 "&amp;TEXT(N($V381),"#,##0.00")&amp;IF(N($S381)&gt;0,"（开票未到账 "&amp;TEXT(N($S381),"#,##0.00")&amp;"）","")&amp;IF(N($U381)&gt;0,"（未开票 "&amp;TEXT(N($U381),"#,##0.00")&amp;"）",""),IF(N($V381)&lt;-0.005,"多收 "&amp;TEXT(-N($V381),"#,##0.00"),"✔ 已结清")))&amp;IF(N($T381)&gt;0,"｜到账未开票 "&amp;TEXT(N($T381),"#,##0.00")&amp;"，待补票","")&amp;IF(N($Q381)&gt;0,"｜收现 "&amp;TEXT(N($Q381),"#,##0.00"),"")&amp;IF(N($R381)&gt;0,"｜收款不开票 "&amp;TEXT(N($R381),"#,##0.00"),""))</f>
        <v/>
      </c>
      <c r="X381" s="195"/>
      <c r="AB381" s="192" t="str">
        <f aca="false">IF(OR(N($N381)=0,N($AA381)=0),"",ROUND(N($N381)/(1+N($AA381))*N($AA381),2))</f>
        <v/>
      </c>
      <c r="AC381" s="195"/>
      <c r="AD381" s="188"/>
      <c r="AE381" s="197" t="str">
        <f aca="false">IF($AM381="","",IF($AM381=1,IF($AN381&gt;=1,"一次性·已到收款期","一次性·未到期"),$AD381&amp;" 第"&amp;$AN381&amp;"/"&amp;$AM381&amp;"期"))</f>
        <v/>
      </c>
      <c r="AF381" s="193" t="str">
        <f aca="false">IF(OR($AM381="",N($L381)=0),"",ROUND(N($J381)*$AN381/$AM381,2)+N($K381))</f>
        <v/>
      </c>
      <c r="AG381" s="193" t="str">
        <f aca="false">IF($AF381="","",MAX(0,ROUND($AF381-(N($P381)+N($Q381)+N($R381)),2)))</f>
        <v/>
      </c>
      <c r="AH381" s="193" t="str">
        <f aca="false">IF(OR(TRIM($B381&amp;$C381)="",NOT(ISNUMBER($D381))),"",SUMIFS($V$3:$V$1001,$AJ$3:$AJ$1001,$AJ381,$D$3:$D$1001,"&lt;"&amp;$D381))</f>
        <v/>
      </c>
      <c r="AI381" s="193" t="str">
        <f aca="false">IF(TRIM($B381&amp;$C381)="","",SUMIFS($V$3:$V$1001,$AJ$3:$AJ$1001,$AJ381))</f>
        <v/>
      </c>
      <c r="AJ381" s="197" t="str">
        <f aca="false">IF(TRIM($B381&amp;$C381)="","",TRIM($B381)&amp;"｜"&amp;TRIM($C381))</f>
        <v/>
      </c>
      <c r="AK381" s="193" t="str">
        <f aca="false">IF(TRIM($B381&amp;$C381)="","",MIN(N($N381),N($P381)))</f>
        <v/>
      </c>
      <c r="AL381" s="198" t="str">
        <f aca="false">IF(ISNUMBER($D381),YEAR($D381),"")</f>
        <v/>
      </c>
      <c r="AM381" s="198" t="str">
        <f aca="false">IF(OR(TRIM($B381&amp;$C381)="",NOT(ISNUMBER($D381)),NOT(ISNUMBER($E381))),"",IF($E381&lt;$D381,"",IF(IF($AD381="半年付",2,IF($AD381="季度付",4,IF($AD381="月付",12,IF($AD381="半月付",24,1))))=1,1,MAX(1,ROUND(($E381-$D381+1)/365*IF($AD381="半年付",2,IF($AD381="季度付",4,IF($AD381="月付",12,IF($AD381="半月付",24,1)))),0)))))</f>
        <v/>
      </c>
      <c r="AN381" s="198" t="str">
        <f aca="true">IF($AM381="","",MIN($AM381,MAX(0,INT((TODAY()-付款宽限天数-$D381)/(($E381-$D381+1)/$AM381))+1)))</f>
        <v/>
      </c>
    </row>
    <row r="382" customFormat="false" ht="24" hidden="false" customHeight="false" outlineLevel="0" collapsed="false">
      <c r="F382" s="188" t="str">
        <f aca="true">IF(TRIM($B382&amp;$C382)="","",IF(OR(ISNUMBER(SEARCH("未",$A382)),ISNUMBER(SEARCH("送出",$A382)),AND(TRIM($A382)="",NOT(ISNUMBER($D382)),N($G382)=0)),"【合同未回】","")&amp;IF(NOT(ISNUMBER($E382)),IF(OR(ISNUMBER(SEARCH("未",$A382)),ISNUMBER(SEARCH("送出",$A382)),AND(TRIM($A382)="",NOT(ISNUMBER($D382)),N($G382)=0)),"","【未填合同期】"),IF($E382&lt;TODAY(),"【已到期】",IF($E382-TODAY()&lt;=提醒天数,"【即将到期，剩余"&amp;($E382-TODAY())&amp;"天】","【正常】")))&amp;IF(OR($AC382="安装免保",$AC382="技术免保",$AC382="质保期内"),"【"&amp;$AC382&amp;"】",""))</f>
        <v/>
      </c>
      <c r="J382" s="192" t="str">
        <f aca="false">IF(OR(N($G382)=0,N($H382)=0),"",ROUND(N($G382)*N($H382)*IF(N($I382)=0,1,N($I382)),2))</f>
        <v/>
      </c>
      <c r="L382" s="192" t="str">
        <f aca="false">IF(TRIM($B382&amp;$C382)="","",IF(AND(N($J382)=0,N($K382)=0),"",ROUND(N($J382)+N($K382),2)))</f>
        <v/>
      </c>
      <c r="R382" s="192"/>
      <c r="S382" s="193" t="str">
        <f aca="false">IF(TRIM($B382&amp;$C382)="","",IF(N($N382)=0,"",MAX(0,MIN(N($N382)-N($P382),N($V382)))))</f>
        <v/>
      </c>
      <c r="T382" s="193" t="str">
        <f aca="false">IF(TRIM($B382&amp;$C382)="","",IF(N($P382)&lt;=N($N382),"",N($P382)-N($N382)))</f>
        <v/>
      </c>
      <c r="U382" s="193" t="str">
        <f aca="false">IF(OR(TRIM($B382&amp;$C382)="",$V382=""),"",MAX(0,N($V382))-N($S382))</f>
        <v/>
      </c>
      <c r="V382" s="193" t="str">
        <f aca="false">IF(TRIM($B382&amp;$C382)="","",IF(AND(N($L382)=0,N($P382)+N($Q382)+N($R382)=0),"",ROUND(N($L382)-N($P382)-N($Q382)-N($R382),2)))</f>
        <v/>
      </c>
      <c r="W382" s="194" t="str">
        <f aca="false">IF(TRIM($B382&amp;$C382)="","",IF(N($L382)=0,IF((N($P382)+N($Q382)+N($R382))=0,"—未填单价","未填单价，已收 "&amp;TEXT((N($P382)+N($Q382)+N($R382)),"#,##0.00")),IF(N($V382)&gt;0.005,"欠 "&amp;TEXT(N($V382),"#,##0.00")&amp;IF(N($S382)&gt;0,"（开票未到账 "&amp;TEXT(N($S382),"#,##0.00")&amp;"）","")&amp;IF(N($U382)&gt;0,"（未开票 "&amp;TEXT(N($U382),"#,##0.00")&amp;"）",""),IF(N($V382)&lt;-0.005,"多收 "&amp;TEXT(-N($V382),"#,##0.00"),"✔ 已结清")))&amp;IF(N($T382)&gt;0,"｜到账未开票 "&amp;TEXT(N($T382),"#,##0.00")&amp;"，待补票","")&amp;IF(N($Q382)&gt;0,"｜收现 "&amp;TEXT(N($Q382),"#,##0.00"),"")&amp;IF(N($R382)&gt;0,"｜收款不开票 "&amp;TEXT(N($R382),"#,##0.00"),""))</f>
        <v/>
      </c>
      <c r="X382" s="195"/>
      <c r="AB382" s="192" t="str">
        <f aca="false">IF(OR(N($N382)=0,N($AA382)=0),"",ROUND(N($N382)/(1+N($AA382))*N($AA382),2))</f>
        <v/>
      </c>
      <c r="AC382" s="195"/>
      <c r="AD382" s="188"/>
      <c r="AE382" s="197" t="str">
        <f aca="false">IF($AM382="","",IF($AM382=1,IF($AN382&gt;=1,"一次性·已到收款期","一次性·未到期"),$AD382&amp;" 第"&amp;$AN382&amp;"/"&amp;$AM382&amp;"期"))</f>
        <v/>
      </c>
      <c r="AF382" s="193" t="str">
        <f aca="false">IF(OR($AM382="",N($L382)=0),"",ROUND(N($J382)*$AN382/$AM382,2)+N($K382))</f>
        <v/>
      </c>
      <c r="AG382" s="193" t="str">
        <f aca="false">IF($AF382="","",MAX(0,ROUND($AF382-(N($P382)+N($Q382)+N($R382)),2)))</f>
        <v/>
      </c>
      <c r="AH382" s="193" t="str">
        <f aca="false">IF(OR(TRIM($B382&amp;$C382)="",NOT(ISNUMBER($D382))),"",SUMIFS($V$3:$V$1001,$AJ$3:$AJ$1001,$AJ382,$D$3:$D$1001,"&lt;"&amp;$D382))</f>
        <v/>
      </c>
      <c r="AI382" s="193" t="str">
        <f aca="false">IF(TRIM($B382&amp;$C382)="","",SUMIFS($V$3:$V$1001,$AJ$3:$AJ$1001,$AJ382))</f>
        <v/>
      </c>
      <c r="AJ382" s="197" t="str">
        <f aca="false">IF(TRIM($B382&amp;$C382)="","",TRIM($B382)&amp;"｜"&amp;TRIM($C382))</f>
        <v/>
      </c>
      <c r="AK382" s="193" t="str">
        <f aca="false">IF(TRIM($B382&amp;$C382)="","",MIN(N($N382),N($P382)))</f>
        <v/>
      </c>
      <c r="AL382" s="198" t="str">
        <f aca="false">IF(ISNUMBER($D382),YEAR($D382),"")</f>
        <v/>
      </c>
      <c r="AM382" s="198" t="str">
        <f aca="false">IF(OR(TRIM($B382&amp;$C382)="",NOT(ISNUMBER($D382)),NOT(ISNUMBER($E382))),"",IF($E382&lt;$D382,"",IF(IF($AD382="半年付",2,IF($AD382="季度付",4,IF($AD382="月付",12,IF($AD382="半月付",24,1))))=1,1,MAX(1,ROUND(($E382-$D382+1)/365*IF($AD382="半年付",2,IF($AD382="季度付",4,IF($AD382="月付",12,IF($AD382="半月付",24,1)))),0)))))</f>
        <v/>
      </c>
      <c r="AN382" s="198" t="str">
        <f aca="true">IF($AM382="","",MIN($AM382,MAX(0,INT((TODAY()-付款宽限天数-$D382)/(($E382-$D382+1)/$AM382))+1)))</f>
        <v/>
      </c>
    </row>
    <row r="383" customFormat="false" ht="24" hidden="false" customHeight="false" outlineLevel="0" collapsed="false">
      <c r="F383" s="188" t="str">
        <f aca="true">IF(TRIM($B383&amp;$C383)="","",IF(OR(ISNUMBER(SEARCH("未",$A383)),ISNUMBER(SEARCH("送出",$A383)),AND(TRIM($A383)="",NOT(ISNUMBER($D383)),N($G383)=0)),"【合同未回】","")&amp;IF(NOT(ISNUMBER($E383)),IF(OR(ISNUMBER(SEARCH("未",$A383)),ISNUMBER(SEARCH("送出",$A383)),AND(TRIM($A383)="",NOT(ISNUMBER($D383)),N($G383)=0)),"","【未填合同期】"),IF($E383&lt;TODAY(),"【已到期】",IF($E383-TODAY()&lt;=提醒天数,"【即将到期，剩余"&amp;($E383-TODAY())&amp;"天】","【正常】")))&amp;IF(OR($AC383="安装免保",$AC383="技术免保",$AC383="质保期内"),"【"&amp;$AC383&amp;"】",""))</f>
        <v/>
      </c>
      <c r="J383" s="192" t="str">
        <f aca="false">IF(OR(N($G383)=0,N($H383)=0),"",ROUND(N($G383)*N($H383)*IF(N($I383)=0,1,N($I383)),2))</f>
        <v/>
      </c>
      <c r="L383" s="192" t="str">
        <f aca="false">IF(TRIM($B383&amp;$C383)="","",IF(AND(N($J383)=0,N($K383)=0),"",ROUND(N($J383)+N($K383),2)))</f>
        <v/>
      </c>
      <c r="R383" s="192"/>
      <c r="S383" s="193" t="str">
        <f aca="false">IF(TRIM($B383&amp;$C383)="","",IF(N($N383)=0,"",MAX(0,MIN(N($N383)-N($P383),N($V383)))))</f>
        <v/>
      </c>
      <c r="T383" s="193" t="str">
        <f aca="false">IF(TRIM($B383&amp;$C383)="","",IF(N($P383)&lt;=N($N383),"",N($P383)-N($N383)))</f>
        <v/>
      </c>
      <c r="U383" s="193" t="str">
        <f aca="false">IF(OR(TRIM($B383&amp;$C383)="",$V383=""),"",MAX(0,N($V383))-N($S383))</f>
        <v/>
      </c>
      <c r="V383" s="193" t="str">
        <f aca="false">IF(TRIM($B383&amp;$C383)="","",IF(AND(N($L383)=0,N($P383)+N($Q383)+N($R383)=0),"",ROUND(N($L383)-N($P383)-N($Q383)-N($R383),2)))</f>
        <v/>
      </c>
      <c r="W383" s="194" t="str">
        <f aca="false">IF(TRIM($B383&amp;$C383)="","",IF(N($L383)=0,IF((N($P383)+N($Q383)+N($R383))=0,"—未填单价","未填单价，已收 "&amp;TEXT((N($P383)+N($Q383)+N($R383)),"#,##0.00")),IF(N($V383)&gt;0.005,"欠 "&amp;TEXT(N($V383),"#,##0.00")&amp;IF(N($S383)&gt;0,"（开票未到账 "&amp;TEXT(N($S383),"#,##0.00")&amp;"）","")&amp;IF(N($U383)&gt;0,"（未开票 "&amp;TEXT(N($U383),"#,##0.00")&amp;"）",""),IF(N($V383)&lt;-0.005,"多收 "&amp;TEXT(-N($V383),"#,##0.00"),"✔ 已结清")))&amp;IF(N($T383)&gt;0,"｜到账未开票 "&amp;TEXT(N($T383),"#,##0.00")&amp;"，待补票","")&amp;IF(N($Q383)&gt;0,"｜收现 "&amp;TEXT(N($Q383),"#,##0.00"),"")&amp;IF(N($R383)&gt;0,"｜收款不开票 "&amp;TEXT(N($R383),"#,##0.00"),""))</f>
        <v/>
      </c>
      <c r="X383" s="195"/>
      <c r="AB383" s="192" t="str">
        <f aca="false">IF(OR(N($N383)=0,N($AA383)=0),"",ROUND(N($N383)/(1+N($AA383))*N($AA383),2))</f>
        <v/>
      </c>
      <c r="AC383" s="195"/>
      <c r="AD383" s="188"/>
      <c r="AE383" s="197" t="str">
        <f aca="false">IF($AM383="","",IF($AM383=1,IF($AN383&gt;=1,"一次性·已到收款期","一次性·未到期"),$AD383&amp;" 第"&amp;$AN383&amp;"/"&amp;$AM383&amp;"期"))</f>
        <v/>
      </c>
      <c r="AF383" s="193" t="str">
        <f aca="false">IF(OR($AM383="",N($L383)=0),"",ROUND(N($J383)*$AN383/$AM383,2)+N($K383))</f>
        <v/>
      </c>
      <c r="AG383" s="193" t="str">
        <f aca="false">IF($AF383="","",MAX(0,ROUND($AF383-(N($P383)+N($Q383)+N($R383)),2)))</f>
        <v/>
      </c>
      <c r="AH383" s="193" t="str">
        <f aca="false">IF(OR(TRIM($B383&amp;$C383)="",NOT(ISNUMBER($D383))),"",SUMIFS($V$3:$V$1001,$AJ$3:$AJ$1001,$AJ383,$D$3:$D$1001,"&lt;"&amp;$D383))</f>
        <v/>
      </c>
      <c r="AI383" s="193" t="str">
        <f aca="false">IF(TRIM($B383&amp;$C383)="","",SUMIFS($V$3:$V$1001,$AJ$3:$AJ$1001,$AJ383))</f>
        <v/>
      </c>
      <c r="AJ383" s="197" t="str">
        <f aca="false">IF(TRIM($B383&amp;$C383)="","",TRIM($B383)&amp;"｜"&amp;TRIM($C383))</f>
        <v/>
      </c>
      <c r="AK383" s="193" t="str">
        <f aca="false">IF(TRIM($B383&amp;$C383)="","",MIN(N($N383),N($P383)))</f>
        <v/>
      </c>
      <c r="AL383" s="198" t="str">
        <f aca="false">IF(ISNUMBER($D383),YEAR($D383),"")</f>
        <v/>
      </c>
      <c r="AM383" s="198" t="str">
        <f aca="false">IF(OR(TRIM($B383&amp;$C383)="",NOT(ISNUMBER($D383)),NOT(ISNUMBER($E383))),"",IF($E383&lt;$D383,"",IF(IF($AD383="半年付",2,IF($AD383="季度付",4,IF($AD383="月付",12,IF($AD383="半月付",24,1))))=1,1,MAX(1,ROUND(($E383-$D383+1)/365*IF($AD383="半年付",2,IF($AD383="季度付",4,IF($AD383="月付",12,IF($AD383="半月付",24,1)))),0)))))</f>
        <v/>
      </c>
      <c r="AN383" s="198" t="str">
        <f aca="true">IF($AM383="","",MIN($AM383,MAX(0,INT((TODAY()-付款宽限天数-$D383)/(($E383-$D383+1)/$AM383))+1)))</f>
        <v/>
      </c>
    </row>
    <row r="384" customFormat="false" ht="24" hidden="false" customHeight="false" outlineLevel="0" collapsed="false">
      <c r="F384" s="188" t="str">
        <f aca="true">IF(TRIM($B384&amp;$C384)="","",IF(OR(ISNUMBER(SEARCH("未",$A384)),ISNUMBER(SEARCH("送出",$A384)),AND(TRIM($A384)="",NOT(ISNUMBER($D384)),N($G384)=0)),"【合同未回】","")&amp;IF(NOT(ISNUMBER($E384)),IF(OR(ISNUMBER(SEARCH("未",$A384)),ISNUMBER(SEARCH("送出",$A384)),AND(TRIM($A384)="",NOT(ISNUMBER($D384)),N($G384)=0)),"","【未填合同期】"),IF($E384&lt;TODAY(),"【已到期】",IF($E384-TODAY()&lt;=提醒天数,"【即将到期，剩余"&amp;($E384-TODAY())&amp;"天】","【正常】")))&amp;IF(OR($AC384="安装免保",$AC384="技术免保",$AC384="质保期内"),"【"&amp;$AC384&amp;"】",""))</f>
        <v/>
      </c>
      <c r="J384" s="192" t="str">
        <f aca="false">IF(OR(N($G384)=0,N($H384)=0),"",ROUND(N($G384)*N($H384)*IF(N($I384)=0,1,N($I384)),2))</f>
        <v/>
      </c>
      <c r="L384" s="192" t="str">
        <f aca="false">IF(TRIM($B384&amp;$C384)="","",IF(AND(N($J384)=0,N($K384)=0),"",ROUND(N($J384)+N($K384),2)))</f>
        <v/>
      </c>
      <c r="R384" s="192"/>
      <c r="S384" s="193" t="str">
        <f aca="false">IF(TRIM($B384&amp;$C384)="","",IF(N($N384)=0,"",MAX(0,MIN(N($N384)-N($P384),N($V384)))))</f>
        <v/>
      </c>
      <c r="T384" s="193" t="str">
        <f aca="false">IF(TRIM($B384&amp;$C384)="","",IF(N($P384)&lt;=N($N384),"",N($P384)-N($N384)))</f>
        <v/>
      </c>
      <c r="U384" s="193" t="str">
        <f aca="false">IF(OR(TRIM($B384&amp;$C384)="",$V384=""),"",MAX(0,N($V384))-N($S384))</f>
        <v/>
      </c>
      <c r="V384" s="193" t="str">
        <f aca="false">IF(TRIM($B384&amp;$C384)="","",IF(AND(N($L384)=0,N($P384)+N($Q384)+N($R384)=0),"",ROUND(N($L384)-N($P384)-N($Q384)-N($R384),2)))</f>
        <v/>
      </c>
      <c r="W384" s="194" t="str">
        <f aca="false">IF(TRIM($B384&amp;$C384)="","",IF(N($L384)=0,IF((N($P384)+N($Q384)+N($R384))=0,"—未填单价","未填单价，已收 "&amp;TEXT((N($P384)+N($Q384)+N($R384)),"#,##0.00")),IF(N($V384)&gt;0.005,"欠 "&amp;TEXT(N($V384),"#,##0.00")&amp;IF(N($S384)&gt;0,"（开票未到账 "&amp;TEXT(N($S384),"#,##0.00")&amp;"）","")&amp;IF(N($U384)&gt;0,"（未开票 "&amp;TEXT(N($U384),"#,##0.00")&amp;"）",""),IF(N($V384)&lt;-0.005,"多收 "&amp;TEXT(-N($V384),"#,##0.00"),"✔ 已结清")))&amp;IF(N($T384)&gt;0,"｜到账未开票 "&amp;TEXT(N($T384),"#,##0.00")&amp;"，待补票","")&amp;IF(N($Q384)&gt;0,"｜收现 "&amp;TEXT(N($Q384),"#,##0.00"),"")&amp;IF(N($R384)&gt;0,"｜收款不开票 "&amp;TEXT(N($R384),"#,##0.00"),""))</f>
        <v/>
      </c>
      <c r="X384" s="195"/>
      <c r="AB384" s="192" t="str">
        <f aca="false">IF(OR(N($N384)=0,N($AA384)=0),"",ROUND(N($N384)/(1+N($AA384))*N($AA384),2))</f>
        <v/>
      </c>
      <c r="AC384" s="195"/>
      <c r="AD384" s="188"/>
      <c r="AE384" s="197" t="str">
        <f aca="false">IF($AM384="","",IF($AM384=1,IF($AN384&gt;=1,"一次性·已到收款期","一次性·未到期"),$AD384&amp;" 第"&amp;$AN384&amp;"/"&amp;$AM384&amp;"期"))</f>
        <v/>
      </c>
      <c r="AF384" s="193" t="str">
        <f aca="false">IF(OR($AM384="",N($L384)=0),"",ROUND(N($J384)*$AN384/$AM384,2)+N($K384))</f>
        <v/>
      </c>
      <c r="AG384" s="193" t="str">
        <f aca="false">IF($AF384="","",MAX(0,ROUND($AF384-(N($P384)+N($Q384)+N($R384)),2)))</f>
        <v/>
      </c>
      <c r="AH384" s="193" t="str">
        <f aca="false">IF(OR(TRIM($B384&amp;$C384)="",NOT(ISNUMBER($D384))),"",SUMIFS($V$3:$V$1001,$AJ$3:$AJ$1001,$AJ384,$D$3:$D$1001,"&lt;"&amp;$D384))</f>
        <v/>
      </c>
      <c r="AI384" s="193" t="str">
        <f aca="false">IF(TRIM($B384&amp;$C384)="","",SUMIFS($V$3:$V$1001,$AJ$3:$AJ$1001,$AJ384))</f>
        <v/>
      </c>
      <c r="AJ384" s="197" t="str">
        <f aca="false">IF(TRIM($B384&amp;$C384)="","",TRIM($B384)&amp;"｜"&amp;TRIM($C384))</f>
        <v/>
      </c>
      <c r="AK384" s="193" t="str">
        <f aca="false">IF(TRIM($B384&amp;$C384)="","",MIN(N($N384),N($P384)))</f>
        <v/>
      </c>
      <c r="AL384" s="198" t="str">
        <f aca="false">IF(ISNUMBER($D384),YEAR($D384),"")</f>
        <v/>
      </c>
      <c r="AM384" s="198" t="str">
        <f aca="false">IF(OR(TRIM($B384&amp;$C384)="",NOT(ISNUMBER($D384)),NOT(ISNUMBER($E384))),"",IF($E384&lt;$D384,"",IF(IF($AD384="半年付",2,IF($AD384="季度付",4,IF($AD384="月付",12,IF($AD384="半月付",24,1))))=1,1,MAX(1,ROUND(($E384-$D384+1)/365*IF($AD384="半年付",2,IF($AD384="季度付",4,IF($AD384="月付",12,IF($AD384="半月付",24,1)))),0)))))</f>
        <v/>
      </c>
      <c r="AN384" s="198" t="str">
        <f aca="true">IF($AM384="","",MIN($AM384,MAX(0,INT((TODAY()-付款宽限天数-$D384)/(($E384-$D384+1)/$AM384))+1)))</f>
        <v/>
      </c>
    </row>
    <row r="385" customFormat="false" ht="24" hidden="false" customHeight="false" outlineLevel="0" collapsed="false">
      <c r="F385" s="188" t="str">
        <f aca="true">IF(TRIM($B385&amp;$C385)="","",IF(OR(ISNUMBER(SEARCH("未",$A385)),ISNUMBER(SEARCH("送出",$A385)),AND(TRIM($A385)="",NOT(ISNUMBER($D385)),N($G385)=0)),"【合同未回】","")&amp;IF(NOT(ISNUMBER($E385)),IF(OR(ISNUMBER(SEARCH("未",$A385)),ISNUMBER(SEARCH("送出",$A385)),AND(TRIM($A385)="",NOT(ISNUMBER($D385)),N($G385)=0)),"","【未填合同期】"),IF($E385&lt;TODAY(),"【已到期】",IF($E385-TODAY()&lt;=提醒天数,"【即将到期，剩余"&amp;($E385-TODAY())&amp;"天】","【正常】")))&amp;IF(OR($AC385="安装免保",$AC385="技术免保",$AC385="质保期内"),"【"&amp;$AC385&amp;"】",""))</f>
        <v/>
      </c>
      <c r="J385" s="192" t="str">
        <f aca="false">IF(OR(N($G385)=0,N($H385)=0),"",ROUND(N($G385)*N($H385)*IF(N($I385)=0,1,N($I385)),2))</f>
        <v/>
      </c>
      <c r="L385" s="192" t="str">
        <f aca="false">IF(TRIM($B385&amp;$C385)="","",IF(AND(N($J385)=0,N($K385)=0),"",ROUND(N($J385)+N($K385),2)))</f>
        <v/>
      </c>
      <c r="R385" s="192"/>
      <c r="S385" s="193" t="str">
        <f aca="false">IF(TRIM($B385&amp;$C385)="","",IF(N($N385)=0,"",MAX(0,MIN(N($N385)-N($P385),N($V385)))))</f>
        <v/>
      </c>
      <c r="T385" s="193" t="str">
        <f aca="false">IF(TRIM($B385&amp;$C385)="","",IF(N($P385)&lt;=N($N385),"",N($P385)-N($N385)))</f>
        <v/>
      </c>
      <c r="U385" s="193" t="str">
        <f aca="false">IF(OR(TRIM($B385&amp;$C385)="",$V385=""),"",MAX(0,N($V385))-N($S385))</f>
        <v/>
      </c>
      <c r="V385" s="193" t="str">
        <f aca="false">IF(TRIM($B385&amp;$C385)="","",IF(AND(N($L385)=0,N($P385)+N($Q385)+N($R385)=0),"",ROUND(N($L385)-N($P385)-N($Q385)-N($R385),2)))</f>
        <v/>
      </c>
      <c r="W385" s="194" t="str">
        <f aca="false">IF(TRIM($B385&amp;$C385)="","",IF(N($L385)=0,IF((N($P385)+N($Q385)+N($R385))=0,"—未填单价","未填单价，已收 "&amp;TEXT((N($P385)+N($Q385)+N($R385)),"#,##0.00")),IF(N($V385)&gt;0.005,"欠 "&amp;TEXT(N($V385),"#,##0.00")&amp;IF(N($S385)&gt;0,"（开票未到账 "&amp;TEXT(N($S385),"#,##0.00")&amp;"）","")&amp;IF(N($U385)&gt;0,"（未开票 "&amp;TEXT(N($U385),"#,##0.00")&amp;"）",""),IF(N($V385)&lt;-0.005,"多收 "&amp;TEXT(-N($V385),"#,##0.00"),"✔ 已结清")))&amp;IF(N($T385)&gt;0,"｜到账未开票 "&amp;TEXT(N($T385),"#,##0.00")&amp;"，待补票","")&amp;IF(N($Q385)&gt;0,"｜收现 "&amp;TEXT(N($Q385),"#,##0.00"),"")&amp;IF(N($R385)&gt;0,"｜收款不开票 "&amp;TEXT(N($R385),"#,##0.00"),""))</f>
        <v/>
      </c>
      <c r="X385" s="195"/>
      <c r="AB385" s="192" t="str">
        <f aca="false">IF(OR(N($N385)=0,N($AA385)=0),"",ROUND(N($N385)/(1+N($AA385))*N($AA385),2))</f>
        <v/>
      </c>
      <c r="AC385" s="195"/>
      <c r="AD385" s="188"/>
      <c r="AE385" s="197" t="str">
        <f aca="false">IF($AM385="","",IF($AM385=1,IF($AN385&gt;=1,"一次性·已到收款期","一次性·未到期"),$AD385&amp;" 第"&amp;$AN385&amp;"/"&amp;$AM385&amp;"期"))</f>
        <v/>
      </c>
      <c r="AF385" s="193" t="str">
        <f aca="false">IF(OR($AM385="",N($L385)=0),"",ROUND(N($J385)*$AN385/$AM385,2)+N($K385))</f>
        <v/>
      </c>
      <c r="AG385" s="193" t="str">
        <f aca="false">IF($AF385="","",MAX(0,ROUND($AF385-(N($P385)+N($Q385)+N($R385)),2)))</f>
        <v/>
      </c>
      <c r="AH385" s="193" t="str">
        <f aca="false">IF(OR(TRIM($B385&amp;$C385)="",NOT(ISNUMBER($D385))),"",SUMIFS($V$3:$V$1001,$AJ$3:$AJ$1001,$AJ385,$D$3:$D$1001,"&lt;"&amp;$D385))</f>
        <v/>
      </c>
      <c r="AI385" s="193" t="str">
        <f aca="false">IF(TRIM($B385&amp;$C385)="","",SUMIFS($V$3:$V$1001,$AJ$3:$AJ$1001,$AJ385))</f>
        <v/>
      </c>
      <c r="AJ385" s="197" t="str">
        <f aca="false">IF(TRIM($B385&amp;$C385)="","",TRIM($B385)&amp;"｜"&amp;TRIM($C385))</f>
        <v/>
      </c>
      <c r="AK385" s="193" t="str">
        <f aca="false">IF(TRIM($B385&amp;$C385)="","",MIN(N($N385),N($P385)))</f>
        <v/>
      </c>
      <c r="AL385" s="198" t="str">
        <f aca="false">IF(ISNUMBER($D385),YEAR($D385),"")</f>
        <v/>
      </c>
      <c r="AM385" s="198" t="str">
        <f aca="false">IF(OR(TRIM($B385&amp;$C385)="",NOT(ISNUMBER($D385)),NOT(ISNUMBER($E385))),"",IF($E385&lt;$D385,"",IF(IF($AD385="半年付",2,IF($AD385="季度付",4,IF($AD385="月付",12,IF($AD385="半月付",24,1))))=1,1,MAX(1,ROUND(($E385-$D385+1)/365*IF($AD385="半年付",2,IF($AD385="季度付",4,IF($AD385="月付",12,IF($AD385="半月付",24,1)))),0)))))</f>
        <v/>
      </c>
      <c r="AN385" s="198" t="str">
        <f aca="true">IF($AM385="","",MIN($AM385,MAX(0,INT((TODAY()-付款宽限天数-$D385)/(($E385-$D385+1)/$AM385))+1)))</f>
        <v/>
      </c>
    </row>
    <row r="386" customFormat="false" ht="24" hidden="false" customHeight="false" outlineLevel="0" collapsed="false">
      <c r="F386" s="188" t="str">
        <f aca="true">IF(TRIM($B386&amp;$C386)="","",IF(OR(ISNUMBER(SEARCH("未",$A386)),ISNUMBER(SEARCH("送出",$A386)),AND(TRIM($A386)="",NOT(ISNUMBER($D386)),N($G386)=0)),"【合同未回】","")&amp;IF(NOT(ISNUMBER($E386)),IF(OR(ISNUMBER(SEARCH("未",$A386)),ISNUMBER(SEARCH("送出",$A386)),AND(TRIM($A386)="",NOT(ISNUMBER($D386)),N($G386)=0)),"","【未填合同期】"),IF($E386&lt;TODAY(),"【已到期】",IF($E386-TODAY()&lt;=提醒天数,"【即将到期，剩余"&amp;($E386-TODAY())&amp;"天】","【正常】")))&amp;IF(OR($AC386="安装免保",$AC386="技术免保",$AC386="质保期内"),"【"&amp;$AC386&amp;"】",""))</f>
        <v/>
      </c>
      <c r="J386" s="192" t="str">
        <f aca="false">IF(OR(N($G386)=0,N($H386)=0),"",ROUND(N($G386)*N($H386)*IF(N($I386)=0,1,N($I386)),2))</f>
        <v/>
      </c>
      <c r="L386" s="192" t="str">
        <f aca="false">IF(TRIM($B386&amp;$C386)="","",IF(AND(N($J386)=0,N($K386)=0),"",ROUND(N($J386)+N($K386),2)))</f>
        <v/>
      </c>
      <c r="R386" s="192"/>
      <c r="S386" s="193" t="str">
        <f aca="false">IF(TRIM($B386&amp;$C386)="","",IF(N($N386)=0,"",MAX(0,MIN(N($N386)-N($P386),N($V386)))))</f>
        <v/>
      </c>
      <c r="T386" s="193" t="str">
        <f aca="false">IF(TRIM($B386&amp;$C386)="","",IF(N($P386)&lt;=N($N386),"",N($P386)-N($N386)))</f>
        <v/>
      </c>
      <c r="U386" s="193" t="str">
        <f aca="false">IF(OR(TRIM($B386&amp;$C386)="",$V386=""),"",MAX(0,N($V386))-N($S386))</f>
        <v/>
      </c>
      <c r="V386" s="193" t="str">
        <f aca="false">IF(TRIM($B386&amp;$C386)="","",IF(AND(N($L386)=0,N($P386)+N($Q386)+N($R386)=0),"",ROUND(N($L386)-N($P386)-N($Q386)-N($R386),2)))</f>
        <v/>
      </c>
      <c r="W386" s="194" t="str">
        <f aca="false">IF(TRIM($B386&amp;$C386)="","",IF(N($L386)=0,IF((N($P386)+N($Q386)+N($R386))=0,"—未填单价","未填单价，已收 "&amp;TEXT((N($P386)+N($Q386)+N($R386)),"#,##0.00")),IF(N($V386)&gt;0.005,"欠 "&amp;TEXT(N($V386),"#,##0.00")&amp;IF(N($S386)&gt;0,"（开票未到账 "&amp;TEXT(N($S386),"#,##0.00")&amp;"）","")&amp;IF(N($U386)&gt;0,"（未开票 "&amp;TEXT(N($U386),"#,##0.00")&amp;"）",""),IF(N($V386)&lt;-0.005,"多收 "&amp;TEXT(-N($V386),"#,##0.00"),"✔ 已结清")))&amp;IF(N($T386)&gt;0,"｜到账未开票 "&amp;TEXT(N($T386),"#,##0.00")&amp;"，待补票","")&amp;IF(N($Q386)&gt;0,"｜收现 "&amp;TEXT(N($Q386),"#,##0.00"),"")&amp;IF(N($R386)&gt;0,"｜收款不开票 "&amp;TEXT(N($R386),"#,##0.00"),""))</f>
        <v/>
      </c>
      <c r="X386" s="195"/>
      <c r="AB386" s="192" t="str">
        <f aca="false">IF(OR(N($N386)=0,N($AA386)=0),"",ROUND(N($N386)/(1+N($AA386))*N($AA386),2))</f>
        <v/>
      </c>
      <c r="AC386" s="195"/>
      <c r="AD386" s="188"/>
      <c r="AE386" s="197" t="str">
        <f aca="false">IF($AM386="","",IF($AM386=1,IF($AN386&gt;=1,"一次性·已到收款期","一次性·未到期"),$AD386&amp;" 第"&amp;$AN386&amp;"/"&amp;$AM386&amp;"期"))</f>
        <v/>
      </c>
      <c r="AF386" s="193" t="str">
        <f aca="false">IF(OR($AM386="",N($L386)=0),"",ROUND(N($J386)*$AN386/$AM386,2)+N($K386))</f>
        <v/>
      </c>
      <c r="AG386" s="193" t="str">
        <f aca="false">IF($AF386="","",MAX(0,ROUND($AF386-(N($P386)+N($Q386)+N($R386)),2)))</f>
        <v/>
      </c>
      <c r="AH386" s="193" t="str">
        <f aca="false">IF(OR(TRIM($B386&amp;$C386)="",NOT(ISNUMBER($D386))),"",SUMIFS($V$3:$V$1001,$AJ$3:$AJ$1001,$AJ386,$D$3:$D$1001,"&lt;"&amp;$D386))</f>
        <v/>
      </c>
      <c r="AI386" s="193" t="str">
        <f aca="false">IF(TRIM($B386&amp;$C386)="","",SUMIFS($V$3:$V$1001,$AJ$3:$AJ$1001,$AJ386))</f>
        <v/>
      </c>
      <c r="AJ386" s="197" t="str">
        <f aca="false">IF(TRIM($B386&amp;$C386)="","",TRIM($B386)&amp;"｜"&amp;TRIM($C386))</f>
        <v/>
      </c>
      <c r="AK386" s="193" t="str">
        <f aca="false">IF(TRIM($B386&amp;$C386)="","",MIN(N($N386),N($P386)))</f>
        <v/>
      </c>
      <c r="AL386" s="198" t="str">
        <f aca="false">IF(ISNUMBER($D386),YEAR($D386),"")</f>
        <v/>
      </c>
      <c r="AM386" s="198" t="str">
        <f aca="false">IF(OR(TRIM($B386&amp;$C386)="",NOT(ISNUMBER($D386)),NOT(ISNUMBER($E386))),"",IF($E386&lt;$D386,"",IF(IF($AD386="半年付",2,IF($AD386="季度付",4,IF($AD386="月付",12,IF($AD386="半月付",24,1))))=1,1,MAX(1,ROUND(($E386-$D386+1)/365*IF($AD386="半年付",2,IF($AD386="季度付",4,IF($AD386="月付",12,IF($AD386="半月付",24,1)))),0)))))</f>
        <v/>
      </c>
      <c r="AN386" s="198" t="str">
        <f aca="true">IF($AM386="","",MIN($AM386,MAX(0,INT((TODAY()-付款宽限天数-$D386)/(($E386-$D386+1)/$AM386))+1)))</f>
        <v/>
      </c>
    </row>
    <row r="387" customFormat="false" ht="24" hidden="false" customHeight="false" outlineLevel="0" collapsed="false">
      <c r="F387" s="188" t="str">
        <f aca="true">IF(TRIM($B387&amp;$C387)="","",IF(OR(ISNUMBER(SEARCH("未",$A387)),ISNUMBER(SEARCH("送出",$A387)),AND(TRIM($A387)="",NOT(ISNUMBER($D387)),N($G387)=0)),"【合同未回】","")&amp;IF(NOT(ISNUMBER($E387)),IF(OR(ISNUMBER(SEARCH("未",$A387)),ISNUMBER(SEARCH("送出",$A387)),AND(TRIM($A387)="",NOT(ISNUMBER($D387)),N($G387)=0)),"","【未填合同期】"),IF($E387&lt;TODAY(),"【已到期】",IF($E387-TODAY()&lt;=提醒天数,"【即将到期，剩余"&amp;($E387-TODAY())&amp;"天】","【正常】")))&amp;IF(OR($AC387="安装免保",$AC387="技术免保",$AC387="质保期内"),"【"&amp;$AC387&amp;"】",""))</f>
        <v/>
      </c>
      <c r="J387" s="192" t="str">
        <f aca="false">IF(OR(N($G387)=0,N($H387)=0),"",ROUND(N($G387)*N($H387)*IF(N($I387)=0,1,N($I387)),2))</f>
        <v/>
      </c>
      <c r="L387" s="192" t="str">
        <f aca="false">IF(TRIM($B387&amp;$C387)="","",IF(AND(N($J387)=0,N($K387)=0),"",ROUND(N($J387)+N($K387),2)))</f>
        <v/>
      </c>
      <c r="R387" s="192"/>
      <c r="S387" s="193" t="str">
        <f aca="false">IF(TRIM($B387&amp;$C387)="","",IF(N($N387)=0,"",MAX(0,MIN(N($N387)-N($P387),N($V387)))))</f>
        <v/>
      </c>
      <c r="T387" s="193" t="str">
        <f aca="false">IF(TRIM($B387&amp;$C387)="","",IF(N($P387)&lt;=N($N387),"",N($P387)-N($N387)))</f>
        <v/>
      </c>
      <c r="U387" s="193" t="str">
        <f aca="false">IF(OR(TRIM($B387&amp;$C387)="",$V387=""),"",MAX(0,N($V387))-N($S387))</f>
        <v/>
      </c>
      <c r="V387" s="193" t="str">
        <f aca="false">IF(TRIM($B387&amp;$C387)="","",IF(AND(N($L387)=0,N($P387)+N($Q387)+N($R387)=0),"",ROUND(N($L387)-N($P387)-N($Q387)-N($R387),2)))</f>
        <v/>
      </c>
      <c r="W387" s="194" t="str">
        <f aca="false">IF(TRIM($B387&amp;$C387)="","",IF(N($L387)=0,IF((N($P387)+N($Q387)+N($R387))=0,"—未填单价","未填单价，已收 "&amp;TEXT((N($P387)+N($Q387)+N($R387)),"#,##0.00")),IF(N($V387)&gt;0.005,"欠 "&amp;TEXT(N($V387),"#,##0.00")&amp;IF(N($S387)&gt;0,"（开票未到账 "&amp;TEXT(N($S387),"#,##0.00")&amp;"）","")&amp;IF(N($U387)&gt;0,"（未开票 "&amp;TEXT(N($U387),"#,##0.00")&amp;"）",""),IF(N($V387)&lt;-0.005,"多收 "&amp;TEXT(-N($V387),"#,##0.00"),"✔ 已结清")))&amp;IF(N($T387)&gt;0,"｜到账未开票 "&amp;TEXT(N($T387),"#,##0.00")&amp;"，待补票","")&amp;IF(N($Q387)&gt;0,"｜收现 "&amp;TEXT(N($Q387),"#,##0.00"),"")&amp;IF(N($R387)&gt;0,"｜收款不开票 "&amp;TEXT(N($R387),"#,##0.00"),""))</f>
        <v/>
      </c>
      <c r="X387" s="195"/>
      <c r="AB387" s="192" t="str">
        <f aca="false">IF(OR(N($N387)=0,N($AA387)=0),"",ROUND(N($N387)/(1+N($AA387))*N($AA387),2))</f>
        <v/>
      </c>
      <c r="AC387" s="195"/>
      <c r="AD387" s="188"/>
      <c r="AE387" s="197" t="str">
        <f aca="false">IF($AM387="","",IF($AM387=1,IF($AN387&gt;=1,"一次性·已到收款期","一次性·未到期"),$AD387&amp;" 第"&amp;$AN387&amp;"/"&amp;$AM387&amp;"期"))</f>
        <v/>
      </c>
      <c r="AF387" s="193" t="str">
        <f aca="false">IF(OR($AM387="",N($L387)=0),"",ROUND(N($J387)*$AN387/$AM387,2)+N($K387))</f>
        <v/>
      </c>
      <c r="AG387" s="193" t="str">
        <f aca="false">IF($AF387="","",MAX(0,ROUND($AF387-(N($P387)+N($Q387)+N($R387)),2)))</f>
        <v/>
      </c>
      <c r="AH387" s="193" t="str">
        <f aca="false">IF(OR(TRIM($B387&amp;$C387)="",NOT(ISNUMBER($D387))),"",SUMIFS($V$3:$V$1001,$AJ$3:$AJ$1001,$AJ387,$D$3:$D$1001,"&lt;"&amp;$D387))</f>
        <v/>
      </c>
      <c r="AI387" s="193" t="str">
        <f aca="false">IF(TRIM($B387&amp;$C387)="","",SUMIFS($V$3:$V$1001,$AJ$3:$AJ$1001,$AJ387))</f>
        <v/>
      </c>
      <c r="AJ387" s="197" t="str">
        <f aca="false">IF(TRIM($B387&amp;$C387)="","",TRIM($B387)&amp;"｜"&amp;TRIM($C387))</f>
        <v/>
      </c>
      <c r="AK387" s="193" t="str">
        <f aca="false">IF(TRIM($B387&amp;$C387)="","",MIN(N($N387),N($P387)))</f>
        <v/>
      </c>
      <c r="AL387" s="198" t="str">
        <f aca="false">IF(ISNUMBER($D387),YEAR($D387),"")</f>
        <v/>
      </c>
      <c r="AM387" s="198" t="str">
        <f aca="false">IF(OR(TRIM($B387&amp;$C387)="",NOT(ISNUMBER($D387)),NOT(ISNUMBER($E387))),"",IF($E387&lt;$D387,"",IF(IF($AD387="半年付",2,IF($AD387="季度付",4,IF($AD387="月付",12,IF($AD387="半月付",24,1))))=1,1,MAX(1,ROUND(($E387-$D387+1)/365*IF($AD387="半年付",2,IF($AD387="季度付",4,IF($AD387="月付",12,IF($AD387="半月付",24,1)))),0)))))</f>
        <v/>
      </c>
      <c r="AN387" s="198" t="str">
        <f aca="true">IF($AM387="","",MIN($AM387,MAX(0,INT((TODAY()-付款宽限天数-$D387)/(($E387-$D387+1)/$AM387))+1)))</f>
        <v/>
      </c>
    </row>
    <row r="388" customFormat="false" ht="24" hidden="false" customHeight="false" outlineLevel="0" collapsed="false">
      <c r="F388" s="188" t="str">
        <f aca="true">IF(TRIM($B388&amp;$C388)="","",IF(OR(ISNUMBER(SEARCH("未",$A388)),ISNUMBER(SEARCH("送出",$A388)),AND(TRIM($A388)="",NOT(ISNUMBER($D388)),N($G388)=0)),"【合同未回】","")&amp;IF(NOT(ISNUMBER($E388)),IF(OR(ISNUMBER(SEARCH("未",$A388)),ISNUMBER(SEARCH("送出",$A388)),AND(TRIM($A388)="",NOT(ISNUMBER($D388)),N($G388)=0)),"","【未填合同期】"),IF($E388&lt;TODAY(),"【已到期】",IF($E388-TODAY()&lt;=提醒天数,"【即将到期，剩余"&amp;($E388-TODAY())&amp;"天】","【正常】")))&amp;IF(OR($AC388="安装免保",$AC388="技术免保",$AC388="质保期内"),"【"&amp;$AC388&amp;"】",""))</f>
        <v/>
      </c>
      <c r="J388" s="192" t="str">
        <f aca="false">IF(OR(N($G388)=0,N($H388)=0),"",ROUND(N($G388)*N($H388)*IF(N($I388)=0,1,N($I388)),2))</f>
        <v/>
      </c>
      <c r="L388" s="192" t="str">
        <f aca="false">IF(TRIM($B388&amp;$C388)="","",IF(AND(N($J388)=0,N($K388)=0),"",ROUND(N($J388)+N($K388),2)))</f>
        <v/>
      </c>
      <c r="R388" s="192"/>
      <c r="S388" s="193" t="str">
        <f aca="false">IF(TRIM($B388&amp;$C388)="","",IF(N($N388)=0,"",MAX(0,MIN(N($N388)-N($P388),N($V388)))))</f>
        <v/>
      </c>
      <c r="T388" s="193" t="str">
        <f aca="false">IF(TRIM($B388&amp;$C388)="","",IF(N($P388)&lt;=N($N388),"",N($P388)-N($N388)))</f>
        <v/>
      </c>
      <c r="U388" s="193" t="str">
        <f aca="false">IF(OR(TRIM($B388&amp;$C388)="",$V388=""),"",MAX(0,N($V388))-N($S388))</f>
        <v/>
      </c>
      <c r="V388" s="193" t="str">
        <f aca="false">IF(TRIM($B388&amp;$C388)="","",IF(AND(N($L388)=0,N($P388)+N($Q388)+N($R388)=0),"",ROUND(N($L388)-N($P388)-N($Q388)-N($R388),2)))</f>
        <v/>
      </c>
      <c r="W388" s="194" t="str">
        <f aca="false">IF(TRIM($B388&amp;$C388)="","",IF(N($L388)=0,IF((N($P388)+N($Q388)+N($R388))=0,"—未填单价","未填单价，已收 "&amp;TEXT((N($P388)+N($Q388)+N($R388)),"#,##0.00")),IF(N($V388)&gt;0.005,"欠 "&amp;TEXT(N($V388),"#,##0.00")&amp;IF(N($S388)&gt;0,"（开票未到账 "&amp;TEXT(N($S388),"#,##0.00")&amp;"）","")&amp;IF(N($U388)&gt;0,"（未开票 "&amp;TEXT(N($U388),"#,##0.00")&amp;"）",""),IF(N($V388)&lt;-0.005,"多收 "&amp;TEXT(-N($V388),"#,##0.00"),"✔ 已结清")))&amp;IF(N($T388)&gt;0,"｜到账未开票 "&amp;TEXT(N($T388),"#,##0.00")&amp;"，待补票","")&amp;IF(N($Q388)&gt;0,"｜收现 "&amp;TEXT(N($Q388),"#,##0.00"),"")&amp;IF(N($R388)&gt;0,"｜收款不开票 "&amp;TEXT(N($R388),"#,##0.00"),""))</f>
        <v/>
      </c>
      <c r="X388" s="195"/>
      <c r="AB388" s="192" t="str">
        <f aca="false">IF(OR(N($N388)=0,N($AA388)=0),"",ROUND(N($N388)/(1+N($AA388))*N($AA388),2))</f>
        <v/>
      </c>
      <c r="AC388" s="195"/>
      <c r="AD388" s="188"/>
      <c r="AE388" s="197" t="str">
        <f aca="false">IF($AM388="","",IF($AM388=1,IF($AN388&gt;=1,"一次性·已到收款期","一次性·未到期"),$AD388&amp;" 第"&amp;$AN388&amp;"/"&amp;$AM388&amp;"期"))</f>
        <v/>
      </c>
      <c r="AF388" s="193" t="str">
        <f aca="false">IF(OR($AM388="",N($L388)=0),"",ROUND(N($J388)*$AN388/$AM388,2)+N($K388))</f>
        <v/>
      </c>
      <c r="AG388" s="193" t="str">
        <f aca="false">IF($AF388="","",MAX(0,ROUND($AF388-(N($P388)+N($Q388)+N($R388)),2)))</f>
        <v/>
      </c>
      <c r="AH388" s="193" t="str">
        <f aca="false">IF(OR(TRIM($B388&amp;$C388)="",NOT(ISNUMBER($D388))),"",SUMIFS($V$3:$V$1001,$AJ$3:$AJ$1001,$AJ388,$D$3:$D$1001,"&lt;"&amp;$D388))</f>
        <v/>
      </c>
      <c r="AI388" s="193" t="str">
        <f aca="false">IF(TRIM($B388&amp;$C388)="","",SUMIFS($V$3:$V$1001,$AJ$3:$AJ$1001,$AJ388))</f>
        <v/>
      </c>
      <c r="AJ388" s="197" t="str">
        <f aca="false">IF(TRIM($B388&amp;$C388)="","",TRIM($B388)&amp;"｜"&amp;TRIM($C388))</f>
        <v/>
      </c>
      <c r="AK388" s="193" t="str">
        <f aca="false">IF(TRIM($B388&amp;$C388)="","",MIN(N($N388),N($P388)))</f>
        <v/>
      </c>
      <c r="AL388" s="198" t="str">
        <f aca="false">IF(ISNUMBER($D388),YEAR($D388),"")</f>
        <v/>
      </c>
      <c r="AM388" s="198" t="str">
        <f aca="false">IF(OR(TRIM($B388&amp;$C388)="",NOT(ISNUMBER($D388)),NOT(ISNUMBER($E388))),"",IF($E388&lt;$D388,"",IF(IF($AD388="半年付",2,IF($AD388="季度付",4,IF($AD388="月付",12,IF($AD388="半月付",24,1))))=1,1,MAX(1,ROUND(($E388-$D388+1)/365*IF($AD388="半年付",2,IF($AD388="季度付",4,IF($AD388="月付",12,IF($AD388="半月付",24,1)))),0)))))</f>
        <v/>
      </c>
      <c r="AN388" s="198" t="str">
        <f aca="true">IF($AM388="","",MIN($AM388,MAX(0,INT((TODAY()-付款宽限天数-$D388)/(($E388-$D388+1)/$AM388))+1)))</f>
        <v/>
      </c>
    </row>
    <row r="389" customFormat="false" ht="24" hidden="false" customHeight="false" outlineLevel="0" collapsed="false">
      <c r="F389" s="188" t="str">
        <f aca="true">IF(TRIM($B389&amp;$C389)="","",IF(OR(ISNUMBER(SEARCH("未",$A389)),ISNUMBER(SEARCH("送出",$A389)),AND(TRIM($A389)="",NOT(ISNUMBER($D389)),N($G389)=0)),"【合同未回】","")&amp;IF(NOT(ISNUMBER($E389)),IF(OR(ISNUMBER(SEARCH("未",$A389)),ISNUMBER(SEARCH("送出",$A389)),AND(TRIM($A389)="",NOT(ISNUMBER($D389)),N($G389)=0)),"","【未填合同期】"),IF($E389&lt;TODAY(),"【已到期】",IF($E389-TODAY()&lt;=提醒天数,"【即将到期，剩余"&amp;($E389-TODAY())&amp;"天】","【正常】")))&amp;IF(OR($AC389="安装免保",$AC389="技术免保",$AC389="质保期内"),"【"&amp;$AC389&amp;"】",""))</f>
        <v/>
      </c>
      <c r="J389" s="192" t="str">
        <f aca="false">IF(OR(N($G389)=0,N($H389)=0),"",ROUND(N($G389)*N($H389)*IF(N($I389)=0,1,N($I389)),2))</f>
        <v/>
      </c>
      <c r="L389" s="192" t="str">
        <f aca="false">IF(TRIM($B389&amp;$C389)="","",IF(AND(N($J389)=0,N($K389)=0),"",ROUND(N($J389)+N($K389),2)))</f>
        <v/>
      </c>
      <c r="R389" s="192"/>
      <c r="S389" s="193" t="str">
        <f aca="false">IF(TRIM($B389&amp;$C389)="","",IF(N($N389)=0,"",MAX(0,MIN(N($N389)-N($P389),N($V389)))))</f>
        <v/>
      </c>
      <c r="T389" s="193" t="str">
        <f aca="false">IF(TRIM($B389&amp;$C389)="","",IF(N($P389)&lt;=N($N389),"",N($P389)-N($N389)))</f>
        <v/>
      </c>
      <c r="U389" s="193" t="str">
        <f aca="false">IF(OR(TRIM($B389&amp;$C389)="",$V389=""),"",MAX(0,N($V389))-N($S389))</f>
        <v/>
      </c>
      <c r="V389" s="193" t="str">
        <f aca="false">IF(TRIM($B389&amp;$C389)="","",IF(AND(N($L389)=0,N($P389)+N($Q389)+N($R389)=0),"",ROUND(N($L389)-N($P389)-N($Q389)-N($R389),2)))</f>
        <v/>
      </c>
      <c r="W389" s="194" t="str">
        <f aca="false">IF(TRIM($B389&amp;$C389)="","",IF(N($L389)=0,IF((N($P389)+N($Q389)+N($R389))=0,"—未填单价","未填单价，已收 "&amp;TEXT((N($P389)+N($Q389)+N($R389)),"#,##0.00")),IF(N($V389)&gt;0.005,"欠 "&amp;TEXT(N($V389),"#,##0.00")&amp;IF(N($S389)&gt;0,"（开票未到账 "&amp;TEXT(N($S389),"#,##0.00")&amp;"）","")&amp;IF(N($U389)&gt;0,"（未开票 "&amp;TEXT(N($U389),"#,##0.00")&amp;"）",""),IF(N($V389)&lt;-0.005,"多收 "&amp;TEXT(-N($V389),"#,##0.00"),"✔ 已结清")))&amp;IF(N($T389)&gt;0,"｜到账未开票 "&amp;TEXT(N($T389),"#,##0.00")&amp;"，待补票","")&amp;IF(N($Q389)&gt;0,"｜收现 "&amp;TEXT(N($Q389),"#,##0.00"),"")&amp;IF(N($R389)&gt;0,"｜收款不开票 "&amp;TEXT(N($R389),"#,##0.00"),""))</f>
        <v/>
      </c>
      <c r="X389" s="195"/>
      <c r="AB389" s="192" t="str">
        <f aca="false">IF(OR(N($N389)=0,N($AA389)=0),"",ROUND(N($N389)/(1+N($AA389))*N($AA389),2))</f>
        <v/>
      </c>
      <c r="AC389" s="195"/>
      <c r="AD389" s="188"/>
      <c r="AE389" s="197" t="str">
        <f aca="false">IF($AM389="","",IF($AM389=1,IF($AN389&gt;=1,"一次性·已到收款期","一次性·未到期"),$AD389&amp;" 第"&amp;$AN389&amp;"/"&amp;$AM389&amp;"期"))</f>
        <v/>
      </c>
      <c r="AF389" s="193" t="str">
        <f aca="false">IF(OR($AM389="",N($L389)=0),"",ROUND(N($J389)*$AN389/$AM389,2)+N($K389))</f>
        <v/>
      </c>
      <c r="AG389" s="193" t="str">
        <f aca="false">IF($AF389="","",MAX(0,ROUND($AF389-(N($P389)+N($Q389)+N($R389)),2)))</f>
        <v/>
      </c>
      <c r="AH389" s="193" t="str">
        <f aca="false">IF(OR(TRIM($B389&amp;$C389)="",NOT(ISNUMBER($D389))),"",SUMIFS($V$3:$V$1001,$AJ$3:$AJ$1001,$AJ389,$D$3:$D$1001,"&lt;"&amp;$D389))</f>
        <v/>
      </c>
      <c r="AI389" s="193" t="str">
        <f aca="false">IF(TRIM($B389&amp;$C389)="","",SUMIFS($V$3:$V$1001,$AJ$3:$AJ$1001,$AJ389))</f>
        <v/>
      </c>
      <c r="AJ389" s="197" t="str">
        <f aca="false">IF(TRIM($B389&amp;$C389)="","",TRIM($B389)&amp;"｜"&amp;TRIM($C389))</f>
        <v/>
      </c>
      <c r="AK389" s="193" t="str">
        <f aca="false">IF(TRIM($B389&amp;$C389)="","",MIN(N($N389),N($P389)))</f>
        <v/>
      </c>
      <c r="AL389" s="198" t="str">
        <f aca="false">IF(ISNUMBER($D389),YEAR($D389),"")</f>
        <v/>
      </c>
      <c r="AM389" s="198" t="str">
        <f aca="false">IF(OR(TRIM($B389&amp;$C389)="",NOT(ISNUMBER($D389)),NOT(ISNUMBER($E389))),"",IF($E389&lt;$D389,"",IF(IF($AD389="半年付",2,IF($AD389="季度付",4,IF($AD389="月付",12,IF($AD389="半月付",24,1))))=1,1,MAX(1,ROUND(($E389-$D389+1)/365*IF($AD389="半年付",2,IF($AD389="季度付",4,IF($AD389="月付",12,IF($AD389="半月付",24,1)))),0)))))</f>
        <v/>
      </c>
      <c r="AN389" s="198" t="str">
        <f aca="true">IF($AM389="","",MIN($AM389,MAX(0,INT((TODAY()-付款宽限天数-$D389)/(($E389-$D389+1)/$AM389))+1)))</f>
        <v/>
      </c>
    </row>
    <row r="390" customFormat="false" ht="24" hidden="false" customHeight="false" outlineLevel="0" collapsed="false">
      <c r="F390" s="188" t="str">
        <f aca="true">IF(TRIM($B390&amp;$C390)="","",IF(OR(ISNUMBER(SEARCH("未",$A390)),ISNUMBER(SEARCH("送出",$A390)),AND(TRIM($A390)="",NOT(ISNUMBER($D390)),N($G390)=0)),"【合同未回】","")&amp;IF(NOT(ISNUMBER($E390)),IF(OR(ISNUMBER(SEARCH("未",$A390)),ISNUMBER(SEARCH("送出",$A390)),AND(TRIM($A390)="",NOT(ISNUMBER($D390)),N($G390)=0)),"","【未填合同期】"),IF($E390&lt;TODAY(),"【已到期】",IF($E390-TODAY()&lt;=提醒天数,"【即将到期，剩余"&amp;($E390-TODAY())&amp;"天】","【正常】")))&amp;IF(OR($AC390="安装免保",$AC390="技术免保",$AC390="质保期内"),"【"&amp;$AC390&amp;"】",""))</f>
        <v/>
      </c>
      <c r="J390" s="192" t="str">
        <f aca="false">IF(OR(N($G390)=0,N($H390)=0),"",ROUND(N($G390)*N($H390)*IF(N($I390)=0,1,N($I390)),2))</f>
        <v/>
      </c>
      <c r="L390" s="192" t="str">
        <f aca="false">IF(TRIM($B390&amp;$C390)="","",IF(AND(N($J390)=0,N($K390)=0),"",ROUND(N($J390)+N($K390),2)))</f>
        <v/>
      </c>
      <c r="R390" s="192"/>
      <c r="S390" s="193" t="str">
        <f aca="false">IF(TRIM($B390&amp;$C390)="","",IF(N($N390)=0,"",MAX(0,MIN(N($N390)-N($P390),N($V390)))))</f>
        <v/>
      </c>
      <c r="T390" s="193" t="str">
        <f aca="false">IF(TRIM($B390&amp;$C390)="","",IF(N($P390)&lt;=N($N390),"",N($P390)-N($N390)))</f>
        <v/>
      </c>
      <c r="U390" s="193" t="str">
        <f aca="false">IF(OR(TRIM($B390&amp;$C390)="",$V390=""),"",MAX(0,N($V390))-N($S390))</f>
        <v/>
      </c>
      <c r="V390" s="193" t="str">
        <f aca="false">IF(TRIM($B390&amp;$C390)="","",IF(AND(N($L390)=0,N($P390)+N($Q390)+N($R390)=0),"",ROUND(N($L390)-N($P390)-N($Q390)-N($R390),2)))</f>
        <v/>
      </c>
      <c r="W390" s="194" t="str">
        <f aca="false">IF(TRIM($B390&amp;$C390)="","",IF(N($L390)=0,IF((N($P390)+N($Q390)+N($R390))=0,"—未填单价","未填单价，已收 "&amp;TEXT((N($P390)+N($Q390)+N($R390)),"#,##0.00")),IF(N($V390)&gt;0.005,"欠 "&amp;TEXT(N($V390),"#,##0.00")&amp;IF(N($S390)&gt;0,"（开票未到账 "&amp;TEXT(N($S390),"#,##0.00")&amp;"）","")&amp;IF(N($U390)&gt;0,"（未开票 "&amp;TEXT(N($U390),"#,##0.00")&amp;"）",""),IF(N($V390)&lt;-0.005,"多收 "&amp;TEXT(-N($V390),"#,##0.00"),"✔ 已结清")))&amp;IF(N($T390)&gt;0,"｜到账未开票 "&amp;TEXT(N($T390),"#,##0.00")&amp;"，待补票","")&amp;IF(N($Q390)&gt;0,"｜收现 "&amp;TEXT(N($Q390),"#,##0.00"),"")&amp;IF(N($R390)&gt;0,"｜收款不开票 "&amp;TEXT(N($R390),"#,##0.00"),""))</f>
        <v/>
      </c>
      <c r="X390" s="195"/>
      <c r="AB390" s="192" t="str">
        <f aca="false">IF(OR(N($N390)=0,N($AA390)=0),"",ROUND(N($N390)/(1+N($AA390))*N($AA390),2))</f>
        <v/>
      </c>
      <c r="AC390" s="195"/>
      <c r="AD390" s="188"/>
      <c r="AE390" s="197" t="str">
        <f aca="false">IF($AM390="","",IF($AM390=1,IF($AN390&gt;=1,"一次性·已到收款期","一次性·未到期"),$AD390&amp;" 第"&amp;$AN390&amp;"/"&amp;$AM390&amp;"期"))</f>
        <v/>
      </c>
      <c r="AF390" s="193" t="str">
        <f aca="false">IF(OR($AM390="",N($L390)=0),"",ROUND(N($J390)*$AN390/$AM390,2)+N($K390))</f>
        <v/>
      </c>
      <c r="AG390" s="193" t="str">
        <f aca="false">IF($AF390="","",MAX(0,ROUND($AF390-(N($P390)+N($Q390)+N($R390)),2)))</f>
        <v/>
      </c>
      <c r="AH390" s="193" t="str">
        <f aca="false">IF(OR(TRIM($B390&amp;$C390)="",NOT(ISNUMBER($D390))),"",SUMIFS($V$3:$V$1001,$AJ$3:$AJ$1001,$AJ390,$D$3:$D$1001,"&lt;"&amp;$D390))</f>
        <v/>
      </c>
      <c r="AI390" s="193" t="str">
        <f aca="false">IF(TRIM($B390&amp;$C390)="","",SUMIFS($V$3:$V$1001,$AJ$3:$AJ$1001,$AJ390))</f>
        <v/>
      </c>
      <c r="AJ390" s="197" t="str">
        <f aca="false">IF(TRIM($B390&amp;$C390)="","",TRIM($B390)&amp;"｜"&amp;TRIM($C390))</f>
        <v/>
      </c>
      <c r="AK390" s="193" t="str">
        <f aca="false">IF(TRIM($B390&amp;$C390)="","",MIN(N($N390),N($P390)))</f>
        <v/>
      </c>
      <c r="AL390" s="198" t="str">
        <f aca="false">IF(ISNUMBER($D390),YEAR($D390),"")</f>
        <v/>
      </c>
      <c r="AM390" s="198" t="str">
        <f aca="false">IF(OR(TRIM($B390&amp;$C390)="",NOT(ISNUMBER($D390)),NOT(ISNUMBER($E390))),"",IF($E390&lt;$D390,"",IF(IF($AD390="半年付",2,IF($AD390="季度付",4,IF($AD390="月付",12,IF($AD390="半月付",24,1))))=1,1,MAX(1,ROUND(($E390-$D390+1)/365*IF($AD390="半年付",2,IF($AD390="季度付",4,IF($AD390="月付",12,IF($AD390="半月付",24,1)))),0)))))</f>
        <v/>
      </c>
      <c r="AN390" s="198" t="str">
        <f aca="true">IF($AM390="","",MIN($AM390,MAX(0,INT((TODAY()-付款宽限天数-$D390)/(($E390-$D390+1)/$AM390))+1)))</f>
        <v/>
      </c>
    </row>
    <row r="391" customFormat="false" ht="24" hidden="false" customHeight="false" outlineLevel="0" collapsed="false">
      <c r="F391" s="188" t="str">
        <f aca="true">IF(TRIM($B391&amp;$C391)="","",IF(OR(ISNUMBER(SEARCH("未",$A391)),ISNUMBER(SEARCH("送出",$A391)),AND(TRIM($A391)="",NOT(ISNUMBER($D391)),N($G391)=0)),"【合同未回】","")&amp;IF(NOT(ISNUMBER($E391)),IF(OR(ISNUMBER(SEARCH("未",$A391)),ISNUMBER(SEARCH("送出",$A391)),AND(TRIM($A391)="",NOT(ISNUMBER($D391)),N($G391)=0)),"","【未填合同期】"),IF($E391&lt;TODAY(),"【已到期】",IF($E391-TODAY()&lt;=提醒天数,"【即将到期，剩余"&amp;($E391-TODAY())&amp;"天】","【正常】")))&amp;IF(OR($AC391="安装免保",$AC391="技术免保",$AC391="质保期内"),"【"&amp;$AC391&amp;"】",""))</f>
        <v/>
      </c>
      <c r="J391" s="192" t="str">
        <f aca="false">IF(OR(N($G391)=0,N($H391)=0),"",ROUND(N($G391)*N($H391)*IF(N($I391)=0,1,N($I391)),2))</f>
        <v/>
      </c>
      <c r="L391" s="192" t="str">
        <f aca="false">IF(TRIM($B391&amp;$C391)="","",IF(AND(N($J391)=0,N($K391)=0),"",ROUND(N($J391)+N($K391),2)))</f>
        <v/>
      </c>
      <c r="R391" s="192"/>
      <c r="S391" s="193" t="str">
        <f aca="false">IF(TRIM($B391&amp;$C391)="","",IF(N($N391)=0,"",MAX(0,MIN(N($N391)-N($P391),N($V391)))))</f>
        <v/>
      </c>
      <c r="T391" s="193" t="str">
        <f aca="false">IF(TRIM($B391&amp;$C391)="","",IF(N($P391)&lt;=N($N391),"",N($P391)-N($N391)))</f>
        <v/>
      </c>
      <c r="U391" s="193" t="str">
        <f aca="false">IF(OR(TRIM($B391&amp;$C391)="",$V391=""),"",MAX(0,N($V391))-N($S391))</f>
        <v/>
      </c>
      <c r="V391" s="193" t="str">
        <f aca="false">IF(TRIM($B391&amp;$C391)="","",IF(AND(N($L391)=0,N($P391)+N($Q391)+N($R391)=0),"",ROUND(N($L391)-N($P391)-N($Q391)-N($R391),2)))</f>
        <v/>
      </c>
      <c r="W391" s="194" t="str">
        <f aca="false">IF(TRIM($B391&amp;$C391)="","",IF(N($L391)=0,IF((N($P391)+N($Q391)+N($R391))=0,"—未填单价","未填单价，已收 "&amp;TEXT((N($P391)+N($Q391)+N($R391)),"#,##0.00")),IF(N($V391)&gt;0.005,"欠 "&amp;TEXT(N($V391),"#,##0.00")&amp;IF(N($S391)&gt;0,"（开票未到账 "&amp;TEXT(N($S391),"#,##0.00")&amp;"）","")&amp;IF(N($U391)&gt;0,"（未开票 "&amp;TEXT(N($U391),"#,##0.00")&amp;"）",""),IF(N($V391)&lt;-0.005,"多收 "&amp;TEXT(-N($V391),"#,##0.00"),"✔ 已结清")))&amp;IF(N($T391)&gt;0,"｜到账未开票 "&amp;TEXT(N($T391),"#,##0.00")&amp;"，待补票","")&amp;IF(N($Q391)&gt;0,"｜收现 "&amp;TEXT(N($Q391),"#,##0.00"),"")&amp;IF(N($R391)&gt;0,"｜收款不开票 "&amp;TEXT(N($R391),"#,##0.00"),""))</f>
        <v/>
      </c>
      <c r="X391" s="195"/>
      <c r="AB391" s="192" t="str">
        <f aca="false">IF(OR(N($N391)=0,N($AA391)=0),"",ROUND(N($N391)/(1+N($AA391))*N($AA391),2))</f>
        <v/>
      </c>
      <c r="AC391" s="195"/>
      <c r="AD391" s="188"/>
      <c r="AE391" s="197" t="str">
        <f aca="false">IF($AM391="","",IF($AM391=1,IF($AN391&gt;=1,"一次性·已到收款期","一次性·未到期"),$AD391&amp;" 第"&amp;$AN391&amp;"/"&amp;$AM391&amp;"期"))</f>
        <v/>
      </c>
      <c r="AF391" s="193" t="str">
        <f aca="false">IF(OR($AM391="",N($L391)=0),"",ROUND(N($J391)*$AN391/$AM391,2)+N($K391))</f>
        <v/>
      </c>
      <c r="AG391" s="193" t="str">
        <f aca="false">IF($AF391="","",MAX(0,ROUND($AF391-(N($P391)+N($Q391)+N($R391)),2)))</f>
        <v/>
      </c>
      <c r="AH391" s="193" t="str">
        <f aca="false">IF(OR(TRIM($B391&amp;$C391)="",NOT(ISNUMBER($D391))),"",SUMIFS($V$3:$V$1001,$AJ$3:$AJ$1001,$AJ391,$D$3:$D$1001,"&lt;"&amp;$D391))</f>
        <v/>
      </c>
      <c r="AI391" s="193" t="str">
        <f aca="false">IF(TRIM($B391&amp;$C391)="","",SUMIFS($V$3:$V$1001,$AJ$3:$AJ$1001,$AJ391))</f>
        <v/>
      </c>
      <c r="AJ391" s="197" t="str">
        <f aca="false">IF(TRIM($B391&amp;$C391)="","",TRIM($B391)&amp;"｜"&amp;TRIM($C391))</f>
        <v/>
      </c>
      <c r="AK391" s="193" t="str">
        <f aca="false">IF(TRIM($B391&amp;$C391)="","",MIN(N($N391),N($P391)))</f>
        <v/>
      </c>
      <c r="AL391" s="198" t="str">
        <f aca="false">IF(ISNUMBER($D391),YEAR($D391),"")</f>
        <v/>
      </c>
      <c r="AM391" s="198" t="str">
        <f aca="false">IF(OR(TRIM($B391&amp;$C391)="",NOT(ISNUMBER($D391)),NOT(ISNUMBER($E391))),"",IF($E391&lt;$D391,"",IF(IF($AD391="半年付",2,IF($AD391="季度付",4,IF($AD391="月付",12,IF($AD391="半月付",24,1))))=1,1,MAX(1,ROUND(($E391-$D391+1)/365*IF($AD391="半年付",2,IF($AD391="季度付",4,IF($AD391="月付",12,IF($AD391="半月付",24,1)))),0)))))</f>
        <v/>
      </c>
      <c r="AN391" s="198" t="str">
        <f aca="true">IF($AM391="","",MIN($AM391,MAX(0,INT((TODAY()-付款宽限天数-$D391)/(($E391-$D391+1)/$AM391))+1)))</f>
        <v/>
      </c>
    </row>
    <row r="392" customFormat="false" ht="24" hidden="false" customHeight="false" outlineLevel="0" collapsed="false">
      <c r="F392" s="188" t="str">
        <f aca="true">IF(TRIM($B392&amp;$C392)="","",IF(OR(ISNUMBER(SEARCH("未",$A392)),ISNUMBER(SEARCH("送出",$A392)),AND(TRIM($A392)="",NOT(ISNUMBER($D392)),N($G392)=0)),"【合同未回】","")&amp;IF(NOT(ISNUMBER($E392)),IF(OR(ISNUMBER(SEARCH("未",$A392)),ISNUMBER(SEARCH("送出",$A392)),AND(TRIM($A392)="",NOT(ISNUMBER($D392)),N($G392)=0)),"","【未填合同期】"),IF($E392&lt;TODAY(),"【已到期】",IF($E392-TODAY()&lt;=提醒天数,"【即将到期，剩余"&amp;($E392-TODAY())&amp;"天】","【正常】")))&amp;IF(OR($AC392="安装免保",$AC392="技术免保",$AC392="质保期内"),"【"&amp;$AC392&amp;"】",""))</f>
        <v/>
      </c>
      <c r="J392" s="192" t="str">
        <f aca="false">IF(OR(N($G392)=0,N($H392)=0),"",ROUND(N($G392)*N($H392)*IF(N($I392)=0,1,N($I392)),2))</f>
        <v/>
      </c>
      <c r="L392" s="192" t="str">
        <f aca="false">IF(TRIM($B392&amp;$C392)="","",IF(AND(N($J392)=0,N($K392)=0),"",ROUND(N($J392)+N($K392),2)))</f>
        <v/>
      </c>
      <c r="R392" s="192"/>
      <c r="S392" s="193" t="str">
        <f aca="false">IF(TRIM($B392&amp;$C392)="","",IF(N($N392)=0,"",MAX(0,MIN(N($N392)-N($P392),N($V392)))))</f>
        <v/>
      </c>
      <c r="T392" s="193" t="str">
        <f aca="false">IF(TRIM($B392&amp;$C392)="","",IF(N($P392)&lt;=N($N392),"",N($P392)-N($N392)))</f>
        <v/>
      </c>
      <c r="U392" s="193" t="str">
        <f aca="false">IF(OR(TRIM($B392&amp;$C392)="",$V392=""),"",MAX(0,N($V392))-N($S392))</f>
        <v/>
      </c>
      <c r="V392" s="193" t="str">
        <f aca="false">IF(TRIM($B392&amp;$C392)="","",IF(AND(N($L392)=0,N($P392)+N($Q392)+N($R392)=0),"",ROUND(N($L392)-N($P392)-N($Q392)-N($R392),2)))</f>
        <v/>
      </c>
      <c r="W392" s="194" t="str">
        <f aca="false">IF(TRIM($B392&amp;$C392)="","",IF(N($L392)=0,IF((N($P392)+N($Q392)+N($R392))=0,"—未填单价","未填单价，已收 "&amp;TEXT((N($P392)+N($Q392)+N($R392)),"#,##0.00")),IF(N($V392)&gt;0.005,"欠 "&amp;TEXT(N($V392),"#,##0.00")&amp;IF(N($S392)&gt;0,"（开票未到账 "&amp;TEXT(N($S392),"#,##0.00")&amp;"）","")&amp;IF(N($U392)&gt;0,"（未开票 "&amp;TEXT(N($U392),"#,##0.00")&amp;"）",""),IF(N($V392)&lt;-0.005,"多收 "&amp;TEXT(-N($V392),"#,##0.00"),"✔ 已结清")))&amp;IF(N($T392)&gt;0,"｜到账未开票 "&amp;TEXT(N($T392),"#,##0.00")&amp;"，待补票","")&amp;IF(N($Q392)&gt;0,"｜收现 "&amp;TEXT(N($Q392),"#,##0.00"),"")&amp;IF(N($R392)&gt;0,"｜收款不开票 "&amp;TEXT(N($R392),"#,##0.00"),""))</f>
        <v/>
      </c>
      <c r="X392" s="195"/>
      <c r="AB392" s="192" t="str">
        <f aca="false">IF(OR(N($N392)=0,N($AA392)=0),"",ROUND(N($N392)/(1+N($AA392))*N($AA392),2))</f>
        <v/>
      </c>
      <c r="AC392" s="195"/>
      <c r="AD392" s="188"/>
      <c r="AE392" s="197" t="str">
        <f aca="false">IF($AM392="","",IF($AM392=1,IF($AN392&gt;=1,"一次性·已到收款期","一次性·未到期"),$AD392&amp;" 第"&amp;$AN392&amp;"/"&amp;$AM392&amp;"期"))</f>
        <v/>
      </c>
      <c r="AF392" s="193" t="str">
        <f aca="false">IF(OR($AM392="",N($L392)=0),"",ROUND(N($J392)*$AN392/$AM392,2)+N($K392))</f>
        <v/>
      </c>
      <c r="AG392" s="193" t="str">
        <f aca="false">IF($AF392="","",MAX(0,ROUND($AF392-(N($P392)+N($Q392)+N($R392)),2)))</f>
        <v/>
      </c>
      <c r="AH392" s="193" t="str">
        <f aca="false">IF(OR(TRIM($B392&amp;$C392)="",NOT(ISNUMBER($D392))),"",SUMIFS($V$3:$V$1001,$AJ$3:$AJ$1001,$AJ392,$D$3:$D$1001,"&lt;"&amp;$D392))</f>
        <v/>
      </c>
      <c r="AI392" s="193" t="str">
        <f aca="false">IF(TRIM($B392&amp;$C392)="","",SUMIFS($V$3:$V$1001,$AJ$3:$AJ$1001,$AJ392))</f>
        <v/>
      </c>
      <c r="AJ392" s="197" t="str">
        <f aca="false">IF(TRIM($B392&amp;$C392)="","",TRIM($B392)&amp;"｜"&amp;TRIM($C392))</f>
        <v/>
      </c>
      <c r="AK392" s="193" t="str">
        <f aca="false">IF(TRIM($B392&amp;$C392)="","",MIN(N($N392),N($P392)))</f>
        <v/>
      </c>
      <c r="AL392" s="198" t="str">
        <f aca="false">IF(ISNUMBER($D392),YEAR($D392),"")</f>
        <v/>
      </c>
      <c r="AM392" s="198" t="str">
        <f aca="false">IF(OR(TRIM($B392&amp;$C392)="",NOT(ISNUMBER($D392)),NOT(ISNUMBER($E392))),"",IF($E392&lt;$D392,"",IF(IF($AD392="半年付",2,IF($AD392="季度付",4,IF($AD392="月付",12,IF($AD392="半月付",24,1))))=1,1,MAX(1,ROUND(($E392-$D392+1)/365*IF($AD392="半年付",2,IF($AD392="季度付",4,IF($AD392="月付",12,IF($AD392="半月付",24,1)))),0)))))</f>
        <v/>
      </c>
      <c r="AN392" s="198" t="str">
        <f aca="true">IF($AM392="","",MIN($AM392,MAX(0,INT((TODAY()-付款宽限天数-$D392)/(($E392-$D392+1)/$AM392))+1)))</f>
        <v/>
      </c>
    </row>
    <row r="393" customFormat="false" ht="24" hidden="false" customHeight="false" outlineLevel="0" collapsed="false">
      <c r="F393" s="188" t="str">
        <f aca="true">IF(TRIM($B393&amp;$C393)="","",IF(OR(ISNUMBER(SEARCH("未",$A393)),ISNUMBER(SEARCH("送出",$A393)),AND(TRIM($A393)="",NOT(ISNUMBER($D393)),N($G393)=0)),"【合同未回】","")&amp;IF(NOT(ISNUMBER($E393)),IF(OR(ISNUMBER(SEARCH("未",$A393)),ISNUMBER(SEARCH("送出",$A393)),AND(TRIM($A393)="",NOT(ISNUMBER($D393)),N($G393)=0)),"","【未填合同期】"),IF($E393&lt;TODAY(),"【已到期】",IF($E393-TODAY()&lt;=提醒天数,"【即将到期，剩余"&amp;($E393-TODAY())&amp;"天】","【正常】")))&amp;IF(OR($AC393="安装免保",$AC393="技术免保",$AC393="质保期内"),"【"&amp;$AC393&amp;"】",""))</f>
        <v/>
      </c>
      <c r="J393" s="192" t="str">
        <f aca="false">IF(OR(N($G393)=0,N($H393)=0),"",ROUND(N($G393)*N($H393)*IF(N($I393)=0,1,N($I393)),2))</f>
        <v/>
      </c>
      <c r="L393" s="192" t="str">
        <f aca="false">IF(TRIM($B393&amp;$C393)="","",IF(AND(N($J393)=0,N($K393)=0),"",ROUND(N($J393)+N($K393),2)))</f>
        <v/>
      </c>
      <c r="R393" s="192"/>
      <c r="S393" s="193" t="str">
        <f aca="false">IF(TRIM($B393&amp;$C393)="","",IF(N($N393)=0,"",MAX(0,MIN(N($N393)-N($P393),N($V393)))))</f>
        <v/>
      </c>
      <c r="T393" s="193" t="str">
        <f aca="false">IF(TRIM($B393&amp;$C393)="","",IF(N($P393)&lt;=N($N393),"",N($P393)-N($N393)))</f>
        <v/>
      </c>
      <c r="U393" s="193" t="str">
        <f aca="false">IF(OR(TRIM($B393&amp;$C393)="",$V393=""),"",MAX(0,N($V393))-N($S393))</f>
        <v/>
      </c>
      <c r="V393" s="193" t="str">
        <f aca="false">IF(TRIM($B393&amp;$C393)="","",IF(AND(N($L393)=0,N($P393)+N($Q393)+N($R393)=0),"",ROUND(N($L393)-N($P393)-N($Q393)-N($R393),2)))</f>
        <v/>
      </c>
      <c r="W393" s="194" t="str">
        <f aca="false">IF(TRIM($B393&amp;$C393)="","",IF(N($L393)=0,IF((N($P393)+N($Q393)+N($R393))=0,"—未填单价","未填单价，已收 "&amp;TEXT((N($P393)+N($Q393)+N($R393)),"#,##0.00")),IF(N($V393)&gt;0.005,"欠 "&amp;TEXT(N($V393),"#,##0.00")&amp;IF(N($S393)&gt;0,"（开票未到账 "&amp;TEXT(N($S393),"#,##0.00")&amp;"）","")&amp;IF(N($U393)&gt;0,"（未开票 "&amp;TEXT(N($U393),"#,##0.00")&amp;"）",""),IF(N($V393)&lt;-0.005,"多收 "&amp;TEXT(-N($V393),"#,##0.00"),"✔ 已结清")))&amp;IF(N($T393)&gt;0,"｜到账未开票 "&amp;TEXT(N($T393),"#,##0.00")&amp;"，待补票","")&amp;IF(N($Q393)&gt;0,"｜收现 "&amp;TEXT(N($Q393),"#,##0.00"),"")&amp;IF(N($R393)&gt;0,"｜收款不开票 "&amp;TEXT(N($R393),"#,##0.00"),""))</f>
        <v/>
      </c>
      <c r="X393" s="195"/>
      <c r="AB393" s="192" t="str">
        <f aca="false">IF(OR(N($N393)=0,N($AA393)=0),"",ROUND(N($N393)/(1+N($AA393))*N($AA393),2))</f>
        <v/>
      </c>
      <c r="AC393" s="195"/>
      <c r="AD393" s="188"/>
      <c r="AE393" s="197" t="str">
        <f aca="false">IF($AM393="","",IF($AM393=1,IF($AN393&gt;=1,"一次性·已到收款期","一次性·未到期"),$AD393&amp;" 第"&amp;$AN393&amp;"/"&amp;$AM393&amp;"期"))</f>
        <v/>
      </c>
      <c r="AF393" s="193" t="str">
        <f aca="false">IF(OR($AM393="",N($L393)=0),"",ROUND(N($J393)*$AN393/$AM393,2)+N($K393))</f>
        <v/>
      </c>
      <c r="AG393" s="193" t="str">
        <f aca="false">IF($AF393="","",MAX(0,ROUND($AF393-(N($P393)+N($Q393)+N($R393)),2)))</f>
        <v/>
      </c>
      <c r="AH393" s="193" t="str">
        <f aca="false">IF(OR(TRIM($B393&amp;$C393)="",NOT(ISNUMBER($D393))),"",SUMIFS($V$3:$V$1001,$AJ$3:$AJ$1001,$AJ393,$D$3:$D$1001,"&lt;"&amp;$D393))</f>
        <v/>
      </c>
      <c r="AI393" s="193" t="str">
        <f aca="false">IF(TRIM($B393&amp;$C393)="","",SUMIFS($V$3:$V$1001,$AJ$3:$AJ$1001,$AJ393))</f>
        <v/>
      </c>
      <c r="AJ393" s="197" t="str">
        <f aca="false">IF(TRIM($B393&amp;$C393)="","",TRIM($B393)&amp;"｜"&amp;TRIM($C393))</f>
        <v/>
      </c>
      <c r="AK393" s="193" t="str">
        <f aca="false">IF(TRIM($B393&amp;$C393)="","",MIN(N($N393),N($P393)))</f>
        <v/>
      </c>
      <c r="AL393" s="198" t="str">
        <f aca="false">IF(ISNUMBER($D393),YEAR($D393),"")</f>
        <v/>
      </c>
      <c r="AM393" s="198" t="str">
        <f aca="false">IF(OR(TRIM($B393&amp;$C393)="",NOT(ISNUMBER($D393)),NOT(ISNUMBER($E393))),"",IF($E393&lt;$D393,"",IF(IF($AD393="半年付",2,IF($AD393="季度付",4,IF($AD393="月付",12,IF($AD393="半月付",24,1))))=1,1,MAX(1,ROUND(($E393-$D393+1)/365*IF($AD393="半年付",2,IF($AD393="季度付",4,IF($AD393="月付",12,IF($AD393="半月付",24,1)))),0)))))</f>
        <v/>
      </c>
      <c r="AN393" s="198" t="str">
        <f aca="true">IF($AM393="","",MIN($AM393,MAX(0,INT((TODAY()-付款宽限天数-$D393)/(($E393-$D393+1)/$AM393))+1)))</f>
        <v/>
      </c>
    </row>
    <row r="394" customFormat="false" ht="24" hidden="false" customHeight="false" outlineLevel="0" collapsed="false">
      <c r="F394" s="188" t="str">
        <f aca="true">IF(TRIM($B394&amp;$C394)="","",IF(OR(ISNUMBER(SEARCH("未",$A394)),ISNUMBER(SEARCH("送出",$A394)),AND(TRIM($A394)="",NOT(ISNUMBER($D394)),N($G394)=0)),"【合同未回】","")&amp;IF(NOT(ISNUMBER($E394)),IF(OR(ISNUMBER(SEARCH("未",$A394)),ISNUMBER(SEARCH("送出",$A394)),AND(TRIM($A394)="",NOT(ISNUMBER($D394)),N($G394)=0)),"","【未填合同期】"),IF($E394&lt;TODAY(),"【已到期】",IF($E394-TODAY()&lt;=提醒天数,"【即将到期，剩余"&amp;($E394-TODAY())&amp;"天】","【正常】")))&amp;IF(OR($AC394="安装免保",$AC394="技术免保",$AC394="质保期内"),"【"&amp;$AC394&amp;"】",""))</f>
        <v/>
      </c>
      <c r="J394" s="192" t="str">
        <f aca="false">IF(OR(N($G394)=0,N($H394)=0),"",ROUND(N($G394)*N($H394)*IF(N($I394)=0,1,N($I394)),2))</f>
        <v/>
      </c>
      <c r="L394" s="192" t="str">
        <f aca="false">IF(TRIM($B394&amp;$C394)="","",IF(AND(N($J394)=0,N($K394)=0),"",ROUND(N($J394)+N($K394),2)))</f>
        <v/>
      </c>
      <c r="R394" s="192"/>
      <c r="S394" s="193" t="str">
        <f aca="false">IF(TRIM($B394&amp;$C394)="","",IF(N($N394)=0,"",MAX(0,MIN(N($N394)-N($P394),N($V394)))))</f>
        <v/>
      </c>
      <c r="T394" s="193" t="str">
        <f aca="false">IF(TRIM($B394&amp;$C394)="","",IF(N($P394)&lt;=N($N394),"",N($P394)-N($N394)))</f>
        <v/>
      </c>
      <c r="U394" s="193" t="str">
        <f aca="false">IF(OR(TRIM($B394&amp;$C394)="",$V394=""),"",MAX(0,N($V394))-N($S394))</f>
        <v/>
      </c>
      <c r="V394" s="193" t="str">
        <f aca="false">IF(TRIM($B394&amp;$C394)="","",IF(AND(N($L394)=0,N($P394)+N($Q394)+N($R394)=0),"",ROUND(N($L394)-N($P394)-N($Q394)-N($R394),2)))</f>
        <v/>
      </c>
      <c r="W394" s="194" t="str">
        <f aca="false">IF(TRIM($B394&amp;$C394)="","",IF(N($L394)=0,IF((N($P394)+N($Q394)+N($R394))=0,"—未填单价","未填单价，已收 "&amp;TEXT((N($P394)+N($Q394)+N($R394)),"#,##0.00")),IF(N($V394)&gt;0.005,"欠 "&amp;TEXT(N($V394),"#,##0.00")&amp;IF(N($S394)&gt;0,"（开票未到账 "&amp;TEXT(N($S394),"#,##0.00")&amp;"）","")&amp;IF(N($U394)&gt;0,"（未开票 "&amp;TEXT(N($U394),"#,##0.00")&amp;"）",""),IF(N($V394)&lt;-0.005,"多收 "&amp;TEXT(-N($V394),"#,##0.00"),"✔ 已结清")))&amp;IF(N($T394)&gt;0,"｜到账未开票 "&amp;TEXT(N($T394),"#,##0.00")&amp;"，待补票","")&amp;IF(N($Q394)&gt;0,"｜收现 "&amp;TEXT(N($Q394),"#,##0.00"),"")&amp;IF(N($R394)&gt;0,"｜收款不开票 "&amp;TEXT(N($R394),"#,##0.00"),""))</f>
        <v/>
      </c>
      <c r="X394" s="195"/>
      <c r="AB394" s="192" t="str">
        <f aca="false">IF(OR(N($N394)=0,N($AA394)=0),"",ROUND(N($N394)/(1+N($AA394))*N($AA394),2))</f>
        <v/>
      </c>
      <c r="AC394" s="195"/>
      <c r="AD394" s="188"/>
      <c r="AE394" s="197" t="str">
        <f aca="false">IF($AM394="","",IF($AM394=1,IF($AN394&gt;=1,"一次性·已到收款期","一次性·未到期"),$AD394&amp;" 第"&amp;$AN394&amp;"/"&amp;$AM394&amp;"期"))</f>
        <v/>
      </c>
      <c r="AF394" s="193" t="str">
        <f aca="false">IF(OR($AM394="",N($L394)=0),"",ROUND(N($J394)*$AN394/$AM394,2)+N($K394))</f>
        <v/>
      </c>
      <c r="AG394" s="193" t="str">
        <f aca="false">IF($AF394="","",MAX(0,ROUND($AF394-(N($P394)+N($Q394)+N($R394)),2)))</f>
        <v/>
      </c>
      <c r="AH394" s="193" t="str">
        <f aca="false">IF(OR(TRIM($B394&amp;$C394)="",NOT(ISNUMBER($D394))),"",SUMIFS($V$3:$V$1001,$AJ$3:$AJ$1001,$AJ394,$D$3:$D$1001,"&lt;"&amp;$D394))</f>
        <v/>
      </c>
      <c r="AI394" s="193" t="str">
        <f aca="false">IF(TRIM($B394&amp;$C394)="","",SUMIFS($V$3:$V$1001,$AJ$3:$AJ$1001,$AJ394))</f>
        <v/>
      </c>
      <c r="AJ394" s="197" t="str">
        <f aca="false">IF(TRIM($B394&amp;$C394)="","",TRIM($B394)&amp;"｜"&amp;TRIM($C394))</f>
        <v/>
      </c>
      <c r="AK394" s="193" t="str">
        <f aca="false">IF(TRIM($B394&amp;$C394)="","",MIN(N($N394),N($P394)))</f>
        <v/>
      </c>
      <c r="AL394" s="198" t="str">
        <f aca="false">IF(ISNUMBER($D394),YEAR($D394),"")</f>
        <v/>
      </c>
      <c r="AM394" s="198" t="str">
        <f aca="false">IF(OR(TRIM($B394&amp;$C394)="",NOT(ISNUMBER($D394)),NOT(ISNUMBER($E394))),"",IF($E394&lt;$D394,"",IF(IF($AD394="半年付",2,IF($AD394="季度付",4,IF($AD394="月付",12,IF($AD394="半月付",24,1))))=1,1,MAX(1,ROUND(($E394-$D394+1)/365*IF($AD394="半年付",2,IF($AD394="季度付",4,IF($AD394="月付",12,IF($AD394="半月付",24,1)))),0)))))</f>
        <v/>
      </c>
      <c r="AN394" s="198" t="str">
        <f aca="true">IF($AM394="","",MIN($AM394,MAX(0,INT((TODAY()-付款宽限天数-$D394)/(($E394-$D394+1)/$AM394))+1)))</f>
        <v/>
      </c>
    </row>
    <row r="395" customFormat="false" ht="24" hidden="false" customHeight="false" outlineLevel="0" collapsed="false">
      <c r="F395" s="188" t="str">
        <f aca="true">IF(TRIM($B395&amp;$C395)="","",IF(OR(ISNUMBER(SEARCH("未",$A395)),ISNUMBER(SEARCH("送出",$A395)),AND(TRIM($A395)="",NOT(ISNUMBER($D395)),N($G395)=0)),"【合同未回】","")&amp;IF(NOT(ISNUMBER($E395)),IF(OR(ISNUMBER(SEARCH("未",$A395)),ISNUMBER(SEARCH("送出",$A395)),AND(TRIM($A395)="",NOT(ISNUMBER($D395)),N($G395)=0)),"","【未填合同期】"),IF($E395&lt;TODAY(),"【已到期】",IF($E395-TODAY()&lt;=提醒天数,"【即将到期，剩余"&amp;($E395-TODAY())&amp;"天】","【正常】")))&amp;IF(OR($AC395="安装免保",$AC395="技术免保",$AC395="质保期内"),"【"&amp;$AC395&amp;"】",""))</f>
        <v/>
      </c>
      <c r="J395" s="192" t="str">
        <f aca="false">IF(OR(N($G395)=0,N($H395)=0),"",ROUND(N($G395)*N($H395)*IF(N($I395)=0,1,N($I395)),2))</f>
        <v/>
      </c>
      <c r="L395" s="192" t="str">
        <f aca="false">IF(TRIM($B395&amp;$C395)="","",IF(AND(N($J395)=0,N($K395)=0),"",ROUND(N($J395)+N($K395),2)))</f>
        <v/>
      </c>
      <c r="R395" s="192"/>
      <c r="S395" s="193" t="str">
        <f aca="false">IF(TRIM($B395&amp;$C395)="","",IF(N($N395)=0,"",MAX(0,MIN(N($N395)-N($P395),N($V395)))))</f>
        <v/>
      </c>
      <c r="T395" s="193" t="str">
        <f aca="false">IF(TRIM($B395&amp;$C395)="","",IF(N($P395)&lt;=N($N395),"",N($P395)-N($N395)))</f>
        <v/>
      </c>
      <c r="U395" s="193" t="str">
        <f aca="false">IF(OR(TRIM($B395&amp;$C395)="",$V395=""),"",MAX(0,N($V395))-N($S395))</f>
        <v/>
      </c>
      <c r="V395" s="193" t="str">
        <f aca="false">IF(TRIM($B395&amp;$C395)="","",IF(AND(N($L395)=0,N($P395)+N($Q395)+N($R395)=0),"",ROUND(N($L395)-N($P395)-N($Q395)-N($R395),2)))</f>
        <v/>
      </c>
      <c r="W395" s="194" t="str">
        <f aca="false">IF(TRIM($B395&amp;$C395)="","",IF(N($L395)=0,IF((N($P395)+N($Q395)+N($R395))=0,"—未填单价","未填单价，已收 "&amp;TEXT((N($P395)+N($Q395)+N($R395)),"#,##0.00")),IF(N($V395)&gt;0.005,"欠 "&amp;TEXT(N($V395),"#,##0.00")&amp;IF(N($S395)&gt;0,"（开票未到账 "&amp;TEXT(N($S395),"#,##0.00")&amp;"）","")&amp;IF(N($U395)&gt;0,"（未开票 "&amp;TEXT(N($U395),"#,##0.00")&amp;"）",""),IF(N($V395)&lt;-0.005,"多收 "&amp;TEXT(-N($V395),"#,##0.00"),"✔ 已结清")))&amp;IF(N($T395)&gt;0,"｜到账未开票 "&amp;TEXT(N($T395),"#,##0.00")&amp;"，待补票","")&amp;IF(N($Q395)&gt;0,"｜收现 "&amp;TEXT(N($Q395),"#,##0.00"),"")&amp;IF(N($R395)&gt;0,"｜收款不开票 "&amp;TEXT(N($R395),"#,##0.00"),""))</f>
        <v/>
      </c>
      <c r="X395" s="195"/>
      <c r="AB395" s="192" t="str">
        <f aca="false">IF(OR(N($N395)=0,N($AA395)=0),"",ROUND(N($N395)/(1+N($AA395))*N($AA395),2))</f>
        <v/>
      </c>
      <c r="AC395" s="195"/>
      <c r="AD395" s="188"/>
      <c r="AE395" s="197" t="str">
        <f aca="false">IF($AM395="","",IF($AM395=1,IF($AN395&gt;=1,"一次性·已到收款期","一次性·未到期"),$AD395&amp;" 第"&amp;$AN395&amp;"/"&amp;$AM395&amp;"期"))</f>
        <v/>
      </c>
      <c r="AF395" s="193" t="str">
        <f aca="false">IF(OR($AM395="",N($L395)=0),"",ROUND(N($J395)*$AN395/$AM395,2)+N($K395))</f>
        <v/>
      </c>
      <c r="AG395" s="193" t="str">
        <f aca="false">IF($AF395="","",MAX(0,ROUND($AF395-(N($P395)+N($Q395)+N($R395)),2)))</f>
        <v/>
      </c>
      <c r="AH395" s="193" t="str">
        <f aca="false">IF(OR(TRIM($B395&amp;$C395)="",NOT(ISNUMBER($D395))),"",SUMIFS($V$3:$V$1001,$AJ$3:$AJ$1001,$AJ395,$D$3:$D$1001,"&lt;"&amp;$D395))</f>
        <v/>
      </c>
      <c r="AI395" s="193" t="str">
        <f aca="false">IF(TRIM($B395&amp;$C395)="","",SUMIFS($V$3:$V$1001,$AJ$3:$AJ$1001,$AJ395))</f>
        <v/>
      </c>
      <c r="AJ395" s="197" t="str">
        <f aca="false">IF(TRIM($B395&amp;$C395)="","",TRIM($B395)&amp;"｜"&amp;TRIM($C395))</f>
        <v/>
      </c>
      <c r="AK395" s="193" t="str">
        <f aca="false">IF(TRIM($B395&amp;$C395)="","",MIN(N($N395),N($P395)))</f>
        <v/>
      </c>
      <c r="AL395" s="198" t="str">
        <f aca="false">IF(ISNUMBER($D395),YEAR($D395),"")</f>
        <v/>
      </c>
      <c r="AM395" s="198" t="str">
        <f aca="false">IF(OR(TRIM($B395&amp;$C395)="",NOT(ISNUMBER($D395)),NOT(ISNUMBER($E395))),"",IF($E395&lt;$D395,"",IF(IF($AD395="半年付",2,IF($AD395="季度付",4,IF($AD395="月付",12,IF($AD395="半月付",24,1))))=1,1,MAX(1,ROUND(($E395-$D395+1)/365*IF($AD395="半年付",2,IF($AD395="季度付",4,IF($AD395="月付",12,IF($AD395="半月付",24,1)))),0)))))</f>
        <v/>
      </c>
      <c r="AN395" s="198" t="str">
        <f aca="true">IF($AM395="","",MIN($AM395,MAX(0,INT((TODAY()-付款宽限天数-$D395)/(($E395-$D395+1)/$AM395))+1)))</f>
        <v/>
      </c>
    </row>
    <row r="396" customFormat="false" ht="24" hidden="false" customHeight="false" outlineLevel="0" collapsed="false">
      <c r="F396" s="188" t="str">
        <f aca="true">IF(TRIM($B396&amp;$C396)="","",IF(OR(ISNUMBER(SEARCH("未",$A396)),ISNUMBER(SEARCH("送出",$A396)),AND(TRIM($A396)="",NOT(ISNUMBER($D396)),N($G396)=0)),"【合同未回】","")&amp;IF(NOT(ISNUMBER($E396)),IF(OR(ISNUMBER(SEARCH("未",$A396)),ISNUMBER(SEARCH("送出",$A396)),AND(TRIM($A396)="",NOT(ISNUMBER($D396)),N($G396)=0)),"","【未填合同期】"),IF($E396&lt;TODAY(),"【已到期】",IF($E396-TODAY()&lt;=提醒天数,"【即将到期，剩余"&amp;($E396-TODAY())&amp;"天】","【正常】")))&amp;IF(OR($AC396="安装免保",$AC396="技术免保",$AC396="质保期内"),"【"&amp;$AC396&amp;"】",""))</f>
        <v/>
      </c>
      <c r="J396" s="192" t="str">
        <f aca="false">IF(OR(N($G396)=0,N($H396)=0),"",ROUND(N($G396)*N($H396)*IF(N($I396)=0,1,N($I396)),2))</f>
        <v/>
      </c>
      <c r="L396" s="192" t="str">
        <f aca="false">IF(TRIM($B396&amp;$C396)="","",IF(AND(N($J396)=0,N($K396)=0),"",ROUND(N($J396)+N($K396),2)))</f>
        <v/>
      </c>
      <c r="R396" s="192"/>
      <c r="S396" s="193" t="str">
        <f aca="false">IF(TRIM($B396&amp;$C396)="","",IF(N($N396)=0,"",MAX(0,MIN(N($N396)-N($P396),N($V396)))))</f>
        <v/>
      </c>
      <c r="T396" s="193" t="str">
        <f aca="false">IF(TRIM($B396&amp;$C396)="","",IF(N($P396)&lt;=N($N396),"",N($P396)-N($N396)))</f>
        <v/>
      </c>
      <c r="U396" s="193" t="str">
        <f aca="false">IF(OR(TRIM($B396&amp;$C396)="",$V396=""),"",MAX(0,N($V396))-N($S396))</f>
        <v/>
      </c>
      <c r="V396" s="193" t="str">
        <f aca="false">IF(TRIM($B396&amp;$C396)="","",IF(AND(N($L396)=0,N($P396)+N($Q396)+N($R396)=0),"",ROUND(N($L396)-N($P396)-N($Q396)-N($R396),2)))</f>
        <v/>
      </c>
      <c r="W396" s="194" t="str">
        <f aca="false">IF(TRIM($B396&amp;$C396)="","",IF(N($L396)=0,IF((N($P396)+N($Q396)+N($R396))=0,"—未填单价","未填单价，已收 "&amp;TEXT((N($P396)+N($Q396)+N($R396)),"#,##0.00")),IF(N($V396)&gt;0.005,"欠 "&amp;TEXT(N($V396),"#,##0.00")&amp;IF(N($S396)&gt;0,"（开票未到账 "&amp;TEXT(N($S396),"#,##0.00")&amp;"）","")&amp;IF(N($U396)&gt;0,"（未开票 "&amp;TEXT(N($U396),"#,##0.00")&amp;"）",""),IF(N($V396)&lt;-0.005,"多收 "&amp;TEXT(-N($V396),"#,##0.00"),"✔ 已结清")))&amp;IF(N($T396)&gt;0,"｜到账未开票 "&amp;TEXT(N($T396),"#,##0.00")&amp;"，待补票","")&amp;IF(N($Q396)&gt;0,"｜收现 "&amp;TEXT(N($Q396),"#,##0.00"),"")&amp;IF(N($R396)&gt;0,"｜收款不开票 "&amp;TEXT(N($R396),"#,##0.00"),""))</f>
        <v/>
      </c>
      <c r="X396" s="195"/>
      <c r="AB396" s="192" t="str">
        <f aca="false">IF(OR(N($N396)=0,N($AA396)=0),"",ROUND(N($N396)/(1+N($AA396))*N($AA396),2))</f>
        <v/>
      </c>
      <c r="AC396" s="195"/>
      <c r="AD396" s="188"/>
      <c r="AE396" s="197" t="str">
        <f aca="false">IF($AM396="","",IF($AM396=1,IF($AN396&gt;=1,"一次性·已到收款期","一次性·未到期"),$AD396&amp;" 第"&amp;$AN396&amp;"/"&amp;$AM396&amp;"期"))</f>
        <v/>
      </c>
      <c r="AF396" s="193" t="str">
        <f aca="false">IF(OR($AM396="",N($L396)=0),"",ROUND(N($J396)*$AN396/$AM396,2)+N($K396))</f>
        <v/>
      </c>
      <c r="AG396" s="193" t="str">
        <f aca="false">IF($AF396="","",MAX(0,ROUND($AF396-(N($P396)+N($Q396)+N($R396)),2)))</f>
        <v/>
      </c>
      <c r="AH396" s="193" t="str">
        <f aca="false">IF(OR(TRIM($B396&amp;$C396)="",NOT(ISNUMBER($D396))),"",SUMIFS($V$3:$V$1001,$AJ$3:$AJ$1001,$AJ396,$D$3:$D$1001,"&lt;"&amp;$D396))</f>
        <v/>
      </c>
      <c r="AI396" s="193" t="str">
        <f aca="false">IF(TRIM($B396&amp;$C396)="","",SUMIFS($V$3:$V$1001,$AJ$3:$AJ$1001,$AJ396))</f>
        <v/>
      </c>
      <c r="AJ396" s="197" t="str">
        <f aca="false">IF(TRIM($B396&amp;$C396)="","",TRIM($B396)&amp;"｜"&amp;TRIM($C396))</f>
        <v/>
      </c>
      <c r="AK396" s="193" t="str">
        <f aca="false">IF(TRIM($B396&amp;$C396)="","",MIN(N($N396),N($P396)))</f>
        <v/>
      </c>
      <c r="AL396" s="198" t="str">
        <f aca="false">IF(ISNUMBER($D396),YEAR($D396),"")</f>
        <v/>
      </c>
      <c r="AM396" s="198" t="str">
        <f aca="false">IF(OR(TRIM($B396&amp;$C396)="",NOT(ISNUMBER($D396)),NOT(ISNUMBER($E396))),"",IF($E396&lt;$D396,"",IF(IF($AD396="半年付",2,IF($AD396="季度付",4,IF($AD396="月付",12,IF($AD396="半月付",24,1))))=1,1,MAX(1,ROUND(($E396-$D396+1)/365*IF($AD396="半年付",2,IF($AD396="季度付",4,IF($AD396="月付",12,IF($AD396="半月付",24,1)))),0)))))</f>
        <v/>
      </c>
      <c r="AN396" s="198" t="str">
        <f aca="true">IF($AM396="","",MIN($AM396,MAX(0,INT((TODAY()-付款宽限天数-$D396)/(($E396-$D396+1)/$AM396))+1)))</f>
        <v/>
      </c>
    </row>
    <row r="397" customFormat="false" ht="24" hidden="false" customHeight="false" outlineLevel="0" collapsed="false">
      <c r="F397" s="188" t="str">
        <f aca="true">IF(TRIM($B397&amp;$C397)="","",IF(OR(ISNUMBER(SEARCH("未",$A397)),ISNUMBER(SEARCH("送出",$A397)),AND(TRIM($A397)="",NOT(ISNUMBER($D397)),N($G397)=0)),"【合同未回】","")&amp;IF(NOT(ISNUMBER($E397)),IF(OR(ISNUMBER(SEARCH("未",$A397)),ISNUMBER(SEARCH("送出",$A397)),AND(TRIM($A397)="",NOT(ISNUMBER($D397)),N($G397)=0)),"","【未填合同期】"),IF($E397&lt;TODAY(),"【已到期】",IF($E397-TODAY()&lt;=提醒天数,"【即将到期，剩余"&amp;($E397-TODAY())&amp;"天】","【正常】")))&amp;IF(OR($AC397="安装免保",$AC397="技术免保",$AC397="质保期内"),"【"&amp;$AC397&amp;"】",""))</f>
        <v/>
      </c>
      <c r="J397" s="192" t="str">
        <f aca="false">IF(OR(N($G397)=0,N($H397)=0),"",ROUND(N($G397)*N($H397)*IF(N($I397)=0,1,N($I397)),2))</f>
        <v/>
      </c>
      <c r="L397" s="192" t="str">
        <f aca="false">IF(TRIM($B397&amp;$C397)="","",IF(AND(N($J397)=0,N($K397)=0),"",ROUND(N($J397)+N($K397),2)))</f>
        <v/>
      </c>
      <c r="R397" s="192"/>
      <c r="S397" s="193" t="str">
        <f aca="false">IF(TRIM($B397&amp;$C397)="","",IF(N($N397)=0,"",MAX(0,MIN(N($N397)-N($P397),N($V397)))))</f>
        <v/>
      </c>
      <c r="T397" s="193" t="str">
        <f aca="false">IF(TRIM($B397&amp;$C397)="","",IF(N($P397)&lt;=N($N397),"",N($P397)-N($N397)))</f>
        <v/>
      </c>
      <c r="U397" s="193" t="str">
        <f aca="false">IF(OR(TRIM($B397&amp;$C397)="",$V397=""),"",MAX(0,N($V397))-N($S397))</f>
        <v/>
      </c>
      <c r="V397" s="193" t="str">
        <f aca="false">IF(TRIM($B397&amp;$C397)="","",IF(AND(N($L397)=0,N($P397)+N($Q397)+N($R397)=0),"",ROUND(N($L397)-N($P397)-N($Q397)-N($R397),2)))</f>
        <v/>
      </c>
      <c r="W397" s="194" t="str">
        <f aca="false">IF(TRIM($B397&amp;$C397)="","",IF(N($L397)=0,IF((N($P397)+N($Q397)+N($R397))=0,"—未填单价","未填单价，已收 "&amp;TEXT((N($P397)+N($Q397)+N($R397)),"#,##0.00")),IF(N($V397)&gt;0.005,"欠 "&amp;TEXT(N($V397),"#,##0.00")&amp;IF(N($S397)&gt;0,"（开票未到账 "&amp;TEXT(N($S397),"#,##0.00")&amp;"）","")&amp;IF(N($U397)&gt;0,"（未开票 "&amp;TEXT(N($U397),"#,##0.00")&amp;"）",""),IF(N($V397)&lt;-0.005,"多收 "&amp;TEXT(-N($V397),"#,##0.00"),"✔ 已结清")))&amp;IF(N($T397)&gt;0,"｜到账未开票 "&amp;TEXT(N($T397),"#,##0.00")&amp;"，待补票","")&amp;IF(N($Q397)&gt;0,"｜收现 "&amp;TEXT(N($Q397),"#,##0.00"),"")&amp;IF(N($R397)&gt;0,"｜收款不开票 "&amp;TEXT(N($R397),"#,##0.00"),""))</f>
        <v/>
      </c>
      <c r="X397" s="195"/>
      <c r="AB397" s="192" t="str">
        <f aca="false">IF(OR(N($N397)=0,N($AA397)=0),"",ROUND(N($N397)/(1+N($AA397))*N($AA397),2))</f>
        <v/>
      </c>
      <c r="AC397" s="195"/>
      <c r="AD397" s="188"/>
      <c r="AE397" s="197" t="str">
        <f aca="false">IF($AM397="","",IF($AM397=1,IF($AN397&gt;=1,"一次性·已到收款期","一次性·未到期"),$AD397&amp;" 第"&amp;$AN397&amp;"/"&amp;$AM397&amp;"期"))</f>
        <v/>
      </c>
      <c r="AF397" s="193" t="str">
        <f aca="false">IF(OR($AM397="",N($L397)=0),"",ROUND(N($J397)*$AN397/$AM397,2)+N($K397))</f>
        <v/>
      </c>
      <c r="AG397" s="193" t="str">
        <f aca="false">IF($AF397="","",MAX(0,ROUND($AF397-(N($P397)+N($Q397)+N($R397)),2)))</f>
        <v/>
      </c>
      <c r="AH397" s="193" t="str">
        <f aca="false">IF(OR(TRIM($B397&amp;$C397)="",NOT(ISNUMBER($D397))),"",SUMIFS($V$3:$V$1001,$AJ$3:$AJ$1001,$AJ397,$D$3:$D$1001,"&lt;"&amp;$D397))</f>
        <v/>
      </c>
      <c r="AI397" s="193" t="str">
        <f aca="false">IF(TRIM($B397&amp;$C397)="","",SUMIFS($V$3:$V$1001,$AJ$3:$AJ$1001,$AJ397))</f>
        <v/>
      </c>
      <c r="AJ397" s="197" t="str">
        <f aca="false">IF(TRIM($B397&amp;$C397)="","",TRIM($B397)&amp;"｜"&amp;TRIM($C397))</f>
        <v/>
      </c>
      <c r="AK397" s="193" t="str">
        <f aca="false">IF(TRIM($B397&amp;$C397)="","",MIN(N($N397),N($P397)))</f>
        <v/>
      </c>
      <c r="AL397" s="198" t="str">
        <f aca="false">IF(ISNUMBER($D397),YEAR($D397),"")</f>
        <v/>
      </c>
      <c r="AM397" s="198" t="str">
        <f aca="false">IF(OR(TRIM($B397&amp;$C397)="",NOT(ISNUMBER($D397)),NOT(ISNUMBER($E397))),"",IF($E397&lt;$D397,"",IF(IF($AD397="半年付",2,IF($AD397="季度付",4,IF($AD397="月付",12,IF($AD397="半月付",24,1))))=1,1,MAX(1,ROUND(($E397-$D397+1)/365*IF($AD397="半年付",2,IF($AD397="季度付",4,IF($AD397="月付",12,IF($AD397="半月付",24,1)))),0)))))</f>
        <v/>
      </c>
      <c r="AN397" s="198" t="str">
        <f aca="true">IF($AM397="","",MIN($AM397,MAX(0,INT((TODAY()-付款宽限天数-$D397)/(($E397-$D397+1)/$AM397))+1)))</f>
        <v/>
      </c>
    </row>
    <row r="398" customFormat="false" ht="24" hidden="false" customHeight="false" outlineLevel="0" collapsed="false">
      <c r="F398" s="188" t="str">
        <f aca="true">IF(TRIM($B398&amp;$C398)="","",IF(OR(ISNUMBER(SEARCH("未",$A398)),ISNUMBER(SEARCH("送出",$A398)),AND(TRIM($A398)="",NOT(ISNUMBER($D398)),N($G398)=0)),"【合同未回】","")&amp;IF(NOT(ISNUMBER($E398)),IF(OR(ISNUMBER(SEARCH("未",$A398)),ISNUMBER(SEARCH("送出",$A398)),AND(TRIM($A398)="",NOT(ISNUMBER($D398)),N($G398)=0)),"","【未填合同期】"),IF($E398&lt;TODAY(),"【已到期】",IF($E398-TODAY()&lt;=提醒天数,"【即将到期，剩余"&amp;($E398-TODAY())&amp;"天】","【正常】")))&amp;IF(OR($AC398="安装免保",$AC398="技术免保",$AC398="质保期内"),"【"&amp;$AC398&amp;"】",""))</f>
        <v/>
      </c>
      <c r="J398" s="192" t="str">
        <f aca="false">IF(OR(N($G398)=0,N($H398)=0),"",ROUND(N($G398)*N($H398)*IF(N($I398)=0,1,N($I398)),2))</f>
        <v/>
      </c>
      <c r="L398" s="192" t="str">
        <f aca="false">IF(TRIM($B398&amp;$C398)="","",IF(AND(N($J398)=0,N($K398)=0),"",ROUND(N($J398)+N($K398),2)))</f>
        <v/>
      </c>
      <c r="R398" s="192"/>
      <c r="S398" s="193" t="str">
        <f aca="false">IF(TRIM($B398&amp;$C398)="","",IF(N($N398)=0,"",MAX(0,MIN(N($N398)-N($P398),N($V398)))))</f>
        <v/>
      </c>
      <c r="T398" s="193" t="str">
        <f aca="false">IF(TRIM($B398&amp;$C398)="","",IF(N($P398)&lt;=N($N398),"",N($P398)-N($N398)))</f>
        <v/>
      </c>
      <c r="U398" s="193" t="str">
        <f aca="false">IF(OR(TRIM($B398&amp;$C398)="",$V398=""),"",MAX(0,N($V398))-N($S398))</f>
        <v/>
      </c>
      <c r="V398" s="193" t="str">
        <f aca="false">IF(TRIM($B398&amp;$C398)="","",IF(AND(N($L398)=0,N($P398)+N($Q398)+N($R398)=0),"",ROUND(N($L398)-N($P398)-N($Q398)-N($R398),2)))</f>
        <v/>
      </c>
      <c r="W398" s="194" t="str">
        <f aca="false">IF(TRIM($B398&amp;$C398)="","",IF(N($L398)=0,IF((N($P398)+N($Q398)+N($R398))=0,"—未填单价","未填单价，已收 "&amp;TEXT((N($P398)+N($Q398)+N($R398)),"#,##0.00")),IF(N($V398)&gt;0.005,"欠 "&amp;TEXT(N($V398),"#,##0.00")&amp;IF(N($S398)&gt;0,"（开票未到账 "&amp;TEXT(N($S398),"#,##0.00")&amp;"）","")&amp;IF(N($U398)&gt;0,"（未开票 "&amp;TEXT(N($U398),"#,##0.00")&amp;"）",""),IF(N($V398)&lt;-0.005,"多收 "&amp;TEXT(-N($V398),"#,##0.00"),"✔ 已结清")))&amp;IF(N($T398)&gt;0,"｜到账未开票 "&amp;TEXT(N($T398),"#,##0.00")&amp;"，待补票","")&amp;IF(N($Q398)&gt;0,"｜收现 "&amp;TEXT(N($Q398),"#,##0.00"),"")&amp;IF(N($R398)&gt;0,"｜收款不开票 "&amp;TEXT(N($R398),"#,##0.00"),""))</f>
        <v/>
      </c>
      <c r="X398" s="195"/>
      <c r="AB398" s="192" t="str">
        <f aca="false">IF(OR(N($N398)=0,N($AA398)=0),"",ROUND(N($N398)/(1+N($AA398))*N($AA398),2))</f>
        <v/>
      </c>
      <c r="AC398" s="195"/>
      <c r="AD398" s="188"/>
      <c r="AE398" s="197" t="str">
        <f aca="false">IF($AM398="","",IF($AM398=1,IF($AN398&gt;=1,"一次性·已到收款期","一次性·未到期"),$AD398&amp;" 第"&amp;$AN398&amp;"/"&amp;$AM398&amp;"期"))</f>
        <v/>
      </c>
      <c r="AF398" s="193" t="str">
        <f aca="false">IF(OR($AM398="",N($L398)=0),"",ROUND(N($J398)*$AN398/$AM398,2)+N($K398))</f>
        <v/>
      </c>
      <c r="AG398" s="193" t="str">
        <f aca="false">IF($AF398="","",MAX(0,ROUND($AF398-(N($P398)+N($Q398)+N($R398)),2)))</f>
        <v/>
      </c>
      <c r="AH398" s="193" t="str">
        <f aca="false">IF(OR(TRIM($B398&amp;$C398)="",NOT(ISNUMBER($D398))),"",SUMIFS($V$3:$V$1001,$AJ$3:$AJ$1001,$AJ398,$D$3:$D$1001,"&lt;"&amp;$D398))</f>
        <v/>
      </c>
      <c r="AI398" s="193" t="str">
        <f aca="false">IF(TRIM($B398&amp;$C398)="","",SUMIFS($V$3:$V$1001,$AJ$3:$AJ$1001,$AJ398))</f>
        <v/>
      </c>
      <c r="AJ398" s="197" t="str">
        <f aca="false">IF(TRIM($B398&amp;$C398)="","",TRIM($B398)&amp;"｜"&amp;TRIM($C398))</f>
        <v/>
      </c>
      <c r="AK398" s="193" t="str">
        <f aca="false">IF(TRIM($B398&amp;$C398)="","",MIN(N($N398),N($P398)))</f>
        <v/>
      </c>
      <c r="AL398" s="198" t="str">
        <f aca="false">IF(ISNUMBER($D398),YEAR($D398),"")</f>
        <v/>
      </c>
      <c r="AM398" s="198" t="str">
        <f aca="false">IF(OR(TRIM($B398&amp;$C398)="",NOT(ISNUMBER($D398)),NOT(ISNUMBER($E398))),"",IF($E398&lt;$D398,"",IF(IF($AD398="半年付",2,IF($AD398="季度付",4,IF($AD398="月付",12,IF($AD398="半月付",24,1))))=1,1,MAX(1,ROUND(($E398-$D398+1)/365*IF($AD398="半年付",2,IF($AD398="季度付",4,IF($AD398="月付",12,IF($AD398="半月付",24,1)))),0)))))</f>
        <v/>
      </c>
      <c r="AN398" s="198" t="str">
        <f aca="true">IF($AM398="","",MIN($AM398,MAX(0,INT((TODAY()-付款宽限天数-$D398)/(($E398-$D398+1)/$AM398))+1)))</f>
        <v/>
      </c>
    </row>
    <row r="399" customFormat="false" ht="24" hidden="false" customHeight="false" outlineLevel="0" collapsed="false">
      <c r="F399" s="188" t="str">
        <f aca="true">IF(TRIM($B399&amp;$C399)="","",IF(OR(ISNUMBER(SEARCH("未",$A399)),ISNUMBER(SEARCH("送出",$A399)),AND(TRIM($A399)="",NOT(ISNUMBER($D399)),N($G399)=0)),"【合同未回】","")&amp;IF(NOT(ISNUMBER($E399)),IF(OR(ISNUMBER(SEARCH("未",$A399)),ISNUMBER(SEARCH("送出",$A399)),AND(TRIM($A399)="",NOT(ISNUMBER($D399)),N($G399)=0)),"","【未填合同期】"),IF($E399&lt;TODAY(),"【已到期】",IF($E399-TODAY()&lt;=提醒天数,"【即将到期，剩余"&amp;($E399-TODAY())&amp;"天】","【正常】")))&amp;IF(OR($AC399="安装免保",$AC399="技术免保",$AC399="质保期内"),"【"&amp;$AC399&amp;"】",""))</f>
        <v/>
      </c>
      <c r="J399" s="192" t="str">
        <f aca="false">IF(OR(N($G399)=0,N($H399)=0),"",ROUND(N($G399)*N($H399)*IF(N($I399)=0,1,N($I399)),2))</f>
        <v/>
      </c>
      <c r="L399" s="192" t="str">
        <f aca="false">IF(TRIM($B399&amp;$C399)="","",IF(AND(N($J399)=0,N($K399)=0),"",ROUND(N($J399)+N($K399),2)))</f>
        <v/>
      </c>
      <c r="R399" s="192"/>
      <c r="S399" s="193" t="str">
        <f aca="false">IF(TRIM($B399&amp;$C399)="","",IF(N($N399)=0,"",MAX(0,MIN(N($N399)-N($P399),N($V399)))))</f>
        <v/>
      </c>
      <c r="T399" s="193" t="str">
        <f aca="false">IF(TRIM($B399&amp;$C399)="","",IF(N($P399)&lt;=N($N399),"",N($P399)-N($N399)))</f>
        <v/>
      </c>
      <c r="U399" s="193" t="str">
        <f aca="false">IF(OR(TRIM($B399&amp;$C399)="",$V399=""),"",MAX(0,N($V399))-N($S399))</f>
        <v/>
      </c>
      <c r="V399" s="193" t="str">
        <f aca="false">IF(TRIM($B399&amp;$C399)="","",IF(AND(N($L399)=0,N($P399)+N($Q399)+N($R399)=0),"",ROUND(N($L399)-N($P399)-N($Q399)-N($R399),2)))</f>
        <v/>
      </c>
      <c r="W399" s="194" t="str">
        <f aca="false">IF(TRIM($B399&amp;$C399)="","",IF(N($L399)=0,IF((N($P399)+N($Q399)+N($R399))=0,"—未填单价","未填单价，已收 "&amp;TEXT((N($P399)+N($Q399)+N($R399)),"#,##0.00")),IF(N($V399)&gt;0.005,"欠 "&amp;TEXT(N($V399),"#,##0.00")&amp;IF(N($S399)&gt;0,"（开票未到账 "&amp;TEXT(N($S399),"#,##0.00")&amp;"）","")&amp;IF(N($U399)&gt;0,"（未开票 "&amp;TEXT(N($U399),"#,##0.00")&amp;"）",""),IF(N($V399)&lt;-0.005,"多收 "&amp;TEXT(-N($V399),"#,##0.00"),"✔ 已结清")))&amp;IF(N($T399)&gt;0,"｜到账未开票 "&amp;TEXT(N($T399),"#,##0.00")&amp;"，待补票","")&amp;IF(N($Q399)&gt;0,"｜收现 "&amp;TEXT(N($Q399),"#,##0.00"),"")&amp;IF(N($R399)&gt;0,"｜收款不开票 "&amp;TEXT(N($R399),"#,##0.00"),""))</f>
        <v/>
      </c>
      <c r="X399" s="195"/>
      <c r="AB399" s="192" t="str">
        <f aca="false">IF(OR(N($N399)=0,N($AA399)=0),"",ROUND(N($N399)/(1+N($AA399))*N($AA399),2))</f>
        <v/>
      </c>
      <c r="AC399" s="195"/>
      <c r="AD399" s="188"/>
      <c r="AE399" s="197" t="str">
        <f aca="false">IF($AM399="","",IF($AM399=1,IF($AN399&gt;=1,"一次性·已到收款期","一次性·未到期"),$AD399&amp;" 第"&amp;$AN399&amp;"/"&amp;$AM399&amp;"期"))</f>
        <v/>
      </c>
      <c r="AF399" s="193" t="str">
        <f aca="false">IF(OR($AM399="",N($L399)=0),"",ROUND(N($J399)*$AN399/$AM399,2)+N($K399))</f>
        <v/>
      </c>
      <c r="AG399" s="193" t="str">
        <f aca="false">IF($AF399="","",MAX(0,ROUND($AF399-(N($P399)+N($Q399)+N($R399)),2)))</f>
        <v/>
      </c>
      <c r="AH399" s="193" t="str">
        <f aca="false">IF(OR(TRIM($B399&amp;$C399)="",NOT(ISNUMBER($D399))),"",SUMIFS($V$3:$V$1001,$AJ$3:$AJ$1001,$AJ399,$D$3:$D$1001,"&lt;"&amp;$D399))</f>
        <v/>
      </c>
      <c r="AI399" s="193" t="str">
        <f aca="false">IF(TRIM($B399&amp;$C399)="","",SUMIFS($V$3:$V$1001,$AJ$3:$AJ$1001,$AJ399))</f>
        <v/>
      </c>
      <c r="AJ399" s="197" t="str">
        <f aca="false">IF(TRIM($B399&amp;$C399)="","",TRIM($B399)&amp;"｜"&amp;TRIM($C399))</f>
        <v/>
      </c>
      <c r="AK399" s="193" t="str">
        <f aca="false">IF(TRIM($B399&amp;$C399)="","",MIN(N($N399),N($P399)))</f>
        <v/>
      </c>
      <c r="AL399" s="198" t="str">
        <f aca="false">IF(ISNUMBER($D399),YEAR($D399),"")</f>
        <v/>
      </c>
      <c r="AM399" s="198" t="str">
        <f aca="false">IF(OR(TRIM($B399&amp;$C399)="",NOT(ISNUMBER($D399)),NOT(ISNUMBER($E399))),"",IF($E399&lt;$D399,"",IF(IF($AD399="半年付",2,IF($AD399="季度付",4,IF($AD399="月付",12,IF($AD399="半月付",24,1))))=1,1,MAX(1,ROUND(($E399-$D399+1)/365*IF($AD399="半年付",2,IF($AD399="季度付",4,IF($AD399="月付",12,IF($AD399="半月付",24,1)))),0)))))</f>
        <v/>
      </c>
      <c r="AN399" s="198" t="str">
        <f aca="true">IF($AM399="","",MIN($AM399,MAX(0,INT((TODAY()-付款宽限天数-$D399)/(($E399-$D399+1)/$AM399))+1)))</f>
        <v/>
      </c>
    </row>
    <row r="400" customFormat="false" ht="24" hidden="false" customHeight="false" outlineLevel="0" collapsed="false">
      <c r="F400" s="188" t="str">
        <f aca="true">IF(TRIM($B400&amp;$C400)="","",IF(OR(ISNUMBER(SEARCH("未",$A400)),ISNUMBER(SEARCH("送出",$A400)),AND(TRIM($A400)="",NOT(ISNUMBER($D400)),N($G400)=0)),"【合同未回】","")&amp;IF(NOT(ISNUMBER($E400)),IF(OR(ISNUMBER(SEARCH("未",$A400)),ISNUMBER(SEARCH("送出",$A400)),AND(TRIM($A400)="",NOT(ISNUMBER($D400)),N($G400)=0)),"","【未填合同期】"),IF($E400&lt;TODAY(),"【已到期】",IF($E400-TODAY()&lt;=提醒天数,"【即将到期，剩余"&amp;($E400-TODAY())&amp;"天】","【正常】")))&amp;IF(OR($AC400="安装免保",$AC400="技术免保",$AC400="质保期内"),"【"&amp;$AC400&amp;"】",""))</f>
        <v/>
      </c>
      <c r="J400" s="192" t="str">
        <f aca="false">IF(OR(N($G400)=0,N($H400)=0),"",ROUND(N($G400)*N($H400)*IF(N($I400)=0,1,N($I400)),2))</f>
        <v/>
      </c>
      <c r="L400" s="192" t="str">
        <f aca="false">IF(TRIM($B400&amp;$C400)="","",IF(AND(N($J400)=0,N($K400)=0),"",ROUND(N($J400)+N($K400),2)))</f>
        <v/>
      </c>
      <c r="R400" s="192"/>
      <c r="S400" s="193" t="str">
        <f aca="false">IF(TRIM($B400&amp;$C400)="","",IF(N($N400)=0,"",MAX(0,MIN(N($N400)-N($P400),N($V400)))))</f>
        <v/>
      </c>
      <c r="T400" s="193" t="str">
        <f aca="false">IF(TRIM($B400&amp;$C400)="","",IF(N($P400)&lt;=N($N400),"",N($P400)-N($N400)))</f>
        <v/>
      </c>
      <c r="U400" s="193" t="str">
        <f aca="false">IF(OR(TRIM($B400&amp;$C400)="",$V400=""),"",MAX(0,N($V400))-N($S400))</f>
        <v/>
      </c>
      <c r="V400" s="193" t="str">
        <f aca="false">IF(TRIM($B400&amp;$C400)="","",IF(AND(N($L400)=0,N($P400)+N($Q400)+N($R400)=0),"",ROUND(N($L400)-N($P400)-N($Q400)-N($R400),2)))</f>
        <v/>
      </c>
      <c r="W400" s="194" t="str">
        <f aca="false">IF(TRIM($B400&amp;$C400)="","",IF(N($L400)=0,IF((N($P400)+N($Q400)+N($R400))=0,"—未填单价","未填单价，已收 "&amp;TEXT((N($P400)+N($Q400)+N($R400)),"#,##0.00")),IF(N($V400)&gt;0.005,"欠 "&amp;TEXT(N($V400),"#,##0.00")&amp;IF(N($S400)&gt;0,"（开票未到账 "&amp;TEXT(N($S400),"#,##0.00")&amp;"）","")&amp;IF(N($U400)&gt;0,"（未开票 "&amp;TEXT(N($U400),"#,##0.00")&amp;"）",""),IF(N($V400)&lt;-0.005,"多收 "&amp;TEXT(-N($V400),"#,##0.00"),"✔ 已结清")))&amp;IF(N($T400)&gt;0,"｜到账未开票 "&amp;TEXT(N($T400),"#,##0.00")&amp;"，待补票","")&amp;IF(N($Q400)&gt;0,"｜收现 "&amp;TEXT(N($Q400),"#,##0.00"),"")&amp;IF(N($R400)&gt;0,"｜收款不开票 "&amp;TEXT(N($R400),"#,##0.00"),""))</f>
        <v/>
      </c>
      <c r="X400" s="195"/>
      <c r="AB400" s="192" t="str">
        <f aca="false">IF(OR(N($N400)=0,N($AA400)=0),"",ROUND(N($N400)/(1+N($AA400))*N($AA400),2))</f>
        <v/>
      </c>
      <c r="AC400" s="195"/>
      <c r="AD400" s="188"/>
      <c r="AE400" s="197" t="str">
        <f aca="false">IF($AM400="","",IF($AM400=1,IF($AN400&gt;=1,"一次性·已到收款期","一次性·未到期"),$AD400&amp;" 第"&amp;$AN400&amp;"/"&amp;$AM400&amp;"期"))</f>
        <v/>
      </c>
      <c r="AF400" s="193" t="str">
        <f aca="false">IF(OR($AM400="",N($L400)=0),"",ROUND(N($J400)*$AN400/$AM400,2)+N($K400))</f>
        <v/>
      </c>
      <c r="AG400" s="193" t="str">
        <f aca="false">IF($AF400="","",MAX(0,ROUND($AF400-(N($P400)+N($Q400)+N($R400)),2)))</f>
        <v/>
      </c>
      <c r="AH400" s="193" t="str">
        <f aca="false">IF(OR(TRIM($B400&amp;$C400)="",NOT(ISNUMBER($D400))),"",SUMIFS($V$3:$V$1001,$AJ$3:$AJ$1001,$AJ400,$D$3:$D$1001,"&lt;"&amp;$D400))</f>
        <v/>
      </c>
      <c r="AI400" s="193" t="str">
        <f aca="false">IF(TRIM($B400&amp;$C400)="","",SUMIFS($V$3:$V$1001,$AJ$3:$AJ$1001,$AJ400))</f>
        <v/>
      </c>
      <c r="AJ400" s="197" t="str">
        <f aca="false">IF(TRIM($B400&amp;$C400)="","",TRIM($B400)&amp;"｜"&amp;TRIM($C400))</f>
        <v/>
      </c>
      <c r="AK400" s="193" t="str">
        <f aca="false">IF(TRIM($B400&amp;$C400)="","",MIN(N($N400),N($P400)))</f>
        <v/>
      </c>
      <c r="AL400" s="198" t="str">
        <f aca="false">IF(ISNUMBER($D400),YEAR($D400),"")</f>
        <v/>
      </c>
      <c r="AM400" s="198" t="str">
        <f aca="false">IF(OR(TRIM($B400&amp;$C400)="",NOT(ISNUMBER($D400)),NOT(ISNUMBER($E400))),"",IF($E400&lt;$D400,"",IF(IF($AD400="半年付",2,IF($AD400="季度付",4,IF($AD400="月付",12,IF($AD400="半月付",24,1))))=1,1,MAX(1,ROUND(($E400-$D400+1)/365*IF($AD400="半年付",2,IF($AD400="季度付",4,IF($AD400="月付",12,IF($AD400="半月付",24,1)))),0)))))</f>
        <v/>
      </c>
      <c r="AN400" s="198" t="str">
        <f aca="true">IF($AM400="","",MIN($AM400,MAX(0,INT((TODAY()-付款宽限天数-$D400)/(($E400-$D400+1)/$AM400))+1)))</f>
        <v/>
      </c>
    </row>
    <row r="401" customFormat="false" ht="24" hidden="false" customHeight="false" outlineLevel="0" collapsed="false">
      <c r="F401" s="188" t="str">
        <f aca="true">IF(TRIM($B401&amp;$C401)="","",IF(OR(ISNUMBER(SEARCH("未",$A401)),ISNUMBER(SEARCH("送出",$A401)),AND(TRIM($A401)="",NOT(ISNUMBER($D401)),N($G401)=0)),"【合同未回】","")&amp;IF(NOT(ISNUMBER($E401)),IF(OR(ISNUMBER(SEARCH("未",$A401)),ISNUMBER(SEARCH("送出",$A401)),AND(TRIM($A401)="",NOT(ISNUMBER($D401)),N($G401)=0)),"","【未填合同期】"),IF($E401&lt;TODAY(),"【已到期】",IF($E401-TODAY()&lt;=提醒天数,"【即将到期，剩余"&amp;($E401-TODAY())&amp;"天】","【正常】")))&amp;IF(OR($AC401="安装免保",$AC401="技术免保",$AC401="质保期内"),"【"&amp;$AC401&amp;"】",""))</f>
        <v/>
      </c>
      <c r="J401" s="192" t="str">
        <f aca="false">IF(OR(N($G401)=0,N($H401)=0),"",ROUND(N($G401)*N($H401)*IF(N($I401)=0,1,N($I401)),2))</f>
        <v/>
      </c>
      <c r="L401" s="192" t="str">
        <f aca="false">IF(TRIM($B401&amp;$C401)="","",IF(AND(N($J401)=0,N($K401)=0),"",ROUND(N($J401)+N($K401),2)))</f>
        <v/>
      </c>
      <c r="R401" s="192"/>
      <c r="S401" s="193" t="str">
        <f aca="false">IF(TRIM($B401&amp;$C401)="","",IF(N($N401)=0,"",MAX(0,MIN(N($N401)-N($P401),N($V401)))))</f>
        <v/>
      </c>
      <c r="T401" s="193" t="str">
        <f aca="false">IF(TRIM($B401&amp;$C401)="","",IF(N($P401)&lt;=N($N401),"",N($P401)-N($N401)))</f>
        <v/>
      </c>
      <c r="U401" s="193" t="str">
        <f aca="false">IF(OR(TRIM($B401&amp;$C401)="",$V401=""),"",MAX(0,N($V401))-N($S401))</f>
        <v/>
      </c>
      <c r="V401" s="193" t="str">
        <f aca="false">IF(TRIM($B401&amp;$C401)="","",IF(AND(N($L401)=0,N($P401)+N($Q401)+N($R401)=0),"",ROUND(N($L401)-N($P401)-N($Q401)-N($R401),2)))</f>
        <v/>
      </c>
      <c r="W401" s="194" t="str">
        <f aca="false">IF(TRIM($B401&amp;$C401)="","",IF(N($L401)=0,IF((N($P401)+N($Q401)+N($R401))=0,"—未填单价","未填单价，已收 "&amp;TEXT((N($P401)+N($Q401)+N($R401)),"#,##0.00")),IF(N($V401)&gt;0.005,"欠 "&amp;TEXT(N($V401),"#,##0.00")&amp;IF(N($S401)&gt;0,"（开票未到账 "&amp;TEXT(N($S401),"#,##0.00")&amp;"）","")&amp;IF(N($U401)&gt;0,"（未开票 "&amp;TEXT(N($U401),"#,##0.00")&amp;"）",""),IF(N($V401)&lt;-0.005,"多收 "&amp;TEXT(-N($V401),"#,##0.00"),"✔ 已结清")))&amp;IF(N($T401)&gt;0,"｜到账未开票 "&amp;TEXT(N($T401),"#,##0.00")&amp;"，待补票","")&amp;IF(N($Q401)&gt;0,"｜收现 "&amp;TEXT(N($Q401),"#,##0.00"),"")&amp;IF(N($R401)&gt;0,"｜收款不开票 "&amp;TEXT(N($R401),"#,##0.00"),""))</f>
        <v/>
      </c>
      <c r="X401" s="195"/>
      <c r="AB401" s="192" t="str">
        <f aca="false">IF(OR(N($N401)=0,N($AA401)=0),"",ROUND(N($N401)/(1+N($AA401))*N($AA401),2))</f>
        <v/>
      </c>
      <c r="AC401" s="195"/>
      <c r="AD401" s="188"/>
      <c r="AE401" s="197" t="str">
        <f aca="false">IF($AM401="","",IF($AM401=1,IF($AN401&gt;=1,"一次性·已到收款期","一次性·未到期"),$AD401&amp;" 第"&amp;$AN401&amp;"/"&amp;$AM401&amp;"期"))</f>
        <v/>
      </c>
      <c r="AF401" s="193" t="str">
        <f aca="false">IF(OR($AM401="",N($L401)=0),"",ROUND(N($J401)*$AN401/$AM401,2)+N($K401))</f>
        <v/>
      </c>
      <c r="AG401" s="193" t="str">
        <f aca="false">IF($AF401="","",MAX(0,ROUND($AF401-(N($P401)+N($Q401)+N($R401)),2)))</f>
        <v/>
      </c>
      <c r="AH401" s="193" t="str">
        <f aca="false">IF(OR(TRIM($B401&amp;$C401)="",NOT(ISNUMBER($D401))),"",SUMIFS($V$3:$V$1001,$AJ$3:$AJ$1001,$AJ401,$D$3:$D$1001,"&lt;"&amp;$D401))</f>
        <v/>
      </c>
      <c r="AI401" s="193" t="str">
        <f aca="false">IF(TRIM($B401&amp;$C401)="","",SUMIFS($V$3:$V$1001,$AJ$3:$AJ$1001,$AJ401))</f>
        <v/>
      </c>
      <c r="AJ401" s="197" t="str">
        <f aca="false">IF(TRIM($B401&amp;$C401)="","",TRIM($B401)&amp;"｜"&amp;TRIM($C401))</f>
        <v/>
      </c>
      <c r="AK401" s="193" t="str">
        <f aca="false">IF(TRIM($B401&amp;$C401)="","",MIN(N($N401),N($P401)))</f>
        <v/>
      </c>
      <c r="AL401" s="198" t="str">
        <f aca="false">IF(ISNUMBER($D401),YEAR($D401),"")</f>
        <v/>
      </c>
      <c r="AM401" s="198" t="str">
        <f aca="false">IF(OR(TRIM($B401&amp;$C401)="",NOT(ISNUMBER($D401)),NOT(ISNUMBER($E401))),"",IF($E401&lt;$D401,"",IF(IF($AD401="半年付",2,IF($AD401="季度付",4,IF($AD401="月付",12,IF($AD401="半月付",24,1))))=1,1,MAX(1,ROUND(($E401-$D401+1)/365*IF($AD401="半年付",2,IF($AD401="季度付",4,IF($AD401="月付",12,IF($AD401="半月付",24,1)))),0)))))</f>
        <v/>
      </c>
      <c r="AN401" s="198" t="str">
        <f aca="true">IF($AM401="","",MIN($AM401,MAX(0,INT((TODAY()-付款宽限天数-$D401)/(($E401-$D401+1)/$AM401))+1)))</f>
        <v/>
      </c>
    </row>
    <row r="402" customFormat="false" ht="24" hidden="false" customHeight="false" outlineLevel="0" collapsed="false">
      <c r="F402" s="188" t="str">
        <f aca="true">IF(TRIM($B402&amp;$C402)="","",IF(OR(ISNUMBER(SEARCH("未",$A402)),ISNUMBER(SEARCH("送出",$A402)),AND(TRIM($A402)="",NOT(ISNUMBER($D402)),N($G402)=0)),"【合同未回】","")&amp;IF(NOT(ISNUMBER($E402)),IF(OR(ISNUMBER(SEARCH("未",$A402)),ISNUMBER(SEARCH("送出",$A402)),AND(TRIM($A402)="",NOT(ISNUMBER($D402)),N($G402)=0)),"","【未填合同期】"),IF($E402&lt;TODAY(),"【已到期】",IF($E402-TODAY()&lt;=提醒天数,"【即将到期，剩余"&amp;($E402-TODAY())&amp;"天】","【正常】")))&amp;IF(OR($AC402="安装免保",$AC402="技术免保",$AC402="质保期内"),"【"&amp;$AC402&amp;"】",""))</f>
        <v/>
      </c>
      <c r="J402" s="192" t="str">
        <f aca="false">IF(OR(N($G402)=0,N($H402)=0),"",ROUND(N($G402)*N($H402)*IF(N($I402)=0,1,N($I402)),2))</f>
        <v/>
      </c>
      <c r="L402" s="192" t="str">
        <f aca="false">IF(TRIM($B402&amp;$C402)="","",IF(AND(N($J402)=0,N($K402)=0),"",ROUND(N($J402)+N($K402),2)))</f>
        <v/>
      </c>
      <c r="R402" s="192"/>
      <c r="S402" s="193" t="str">
        <f aca="false">IF(TRIM($B402&amp;$C402)="","",IF(N($N402)=0,"",MAX(0,MIN(N($N402)-N($P402),N($V402)))))</f>
        <v/>
      </c>
      <c r="T402" s="193" t="str">
        <f aca="false">IF(TRIM($B402&amp;$C402)="","",IF(N($P402)&lt;=N($N402),"",N($P402)-N($N402)))</f>
        <v/>
      </c>
      <c r="U402" s="193" t="str">
        <f aca="false">IF(OR(TRIM($B402&amp;$C402)="",$V402=""),"",MAX(0,N($V402))-N($S402))</f>
        <v/>
      </c>
      <c r="V402" s="193" t="str">
        <f aca="false">IF(TRIM($B402&amp;$C402)="","",IF(AND(N($L402)=0,N($P402)+N($Q402)+N($R402)=0),"",ROUND(N($L402)-N($P402)-N($Q402)-N($R402),2)))</f>
        <v/>
      </c>
      <c r="W402" s="194" t="str">
        <f aca="false">IF(TRIM($B402&amp;$C402)="","",IF(N($L402)=0,IF((N($P402)+N($Q402)+N($R402))=0,"—未填单价","未填单价，已收 "&amp;TEXT((N($P402)+N($Q402)+N($R402)),"#,##0.00")),IF(N($V402)&gt;0.005,"欠 "&amp;TEXT(N($V402),"#,##0.00")&amp;IF(N($S402)&gt;0,"（开票未到账 "&amp;TEXT(N($S402),"#,##0.00")&amp;"）","")&amp;IF(N($U402)&gt;0,"（未开票 "&amp;TEXT(N($U402),"#,##0.00")&amp;"）",""),IF(N($V402)&lt;-0.005,"多收 "&amp;TEXT(-N($V402),"#,##0.00"),"✔ 已结清")))&amp;IF(N($T402)&gt;0,"｜到账未开票 "&amp;TEXT(N($T402),"#,##0.00")&amp;"，待补票","")&amp;IF(N($Q402)&gt;0,"｜收现 "&amp;TEXT(N($Q402),"#,##0.00"),"")&amp;IF(N($R402)&gt;0,"｜收款不开票 "&amp;TEXT(N($R402),"#,##0.00"),""))</f>
        <v/>
      </c>
      <c r="X402" s="195"/>
      <c r="AB402" s="192" t="str">
        <f aca="false">IF(OR(N($N402)=0,N($AA402)=0),"",ROUND(N($N402)/(1+N($AA402))*N($AA402),2))</f>
        <v/>
      </c>
      <c r="AC402" s="195"/>
      <c r="AD402" s="188"/>
      <c r="AE402" s="197" t="str">
        <f aca="false">IF($AM402="","",IF($AM402=1,IF($AN402&gt;=1,"一次性·已到收款期","一次性·未到期"),$AD402&amp;" 第"&amp;$AN402&amp;"/"&amp;$AM402&amp;"期"))</f>
        <v/>
      </c>
      <c r="AF402" s="193" t="str">
        <f aca="false">IF(OR($AM402="",N($L402)=0),"",ROUND(N($J402)*$AN402/$AM402,2)+N($K402))</f>
        <v/>
      </c>
      <c r="AG402" s="193" t="str">
        <f aca="false">IF($AF402="","",MAX(0,ROUND($AF402-(N($P402)+N($Q402)+N($R402)),2)))</f>
        <v/>
      </c>
      <c r="AH402" s="193" t="str">
        <f aca="false">IF(OR(TRIM($B402&amp;$C402)="",NOT(ISNUMBER($D402))),"",SUMIFS($V$3:$V$1001,$AJ$3:$AJ$1001,$AJ402,$D$3:$D$1001,"&lt;"&amp;$D402))</f>
        <v/>
      </c>
      <c r="AI402" s="193" t="str">
        <f aca="false">IF(TRIM($B402&amp;$C402)="","",SUMIFS($V$3:$V$1001,$AJ$3:$AJ$1001,$AJ402))</f>
        <v/>
      </c>
      <c r="AJ402" s="197" t="str">
        <f aca="false">IF(TRIM($B402&amp;$C402)="","",TRIM($B402)&amp;"｜"&amp;TRIM($C402))</f>
        <v/>
      </c>
      <c r="AK402" s="193" t="str">
        <f aca="false">IF(TRIM($B402&amp;$C402)="","",MIN(N($N402),N($P402)))</f>
        <v/>
      </c>
      <c r="AL402" s="198" t="str">
        <f aca="false">IF(ISNUMBER($D402),YEAR($D402),"")</f>
        <v/>
      </c>
      <c r="AM402" s="198" t="str">
        <f aca="false">IF(OR(TRIM($B402&amp;$C402)="",NOT(ISNUMBER($D402)),NOT(ISNUMBER($E402))),"",IF($E402&lt;$D402,"",IF(IF($AD402="半年付",2,IF($AD402="季度付",4,IF($AD402="月付",12,IF($AD402="半月付",24,1))))=1,1,MAX(1,ROUND(($E402-$D402+1)/365*IF($AD402="半年付",2,IF($AD402="季度付",4,IF($AD402="月付",12,IF($AD402="半月付",24,1)))),0)))))</f>
        <v/>
      </c>
      <c r="AN402" s="198" t="str">
        <f aca="true">IF($AM402="","",MIN($AM402,MAX(0,INT((TODAY()-付款宽限天数-$D402)/(($E402-$D402+1)/$AM402))+1)))</f>
        <v/>
      </c>
    </row>
    <row r="403" customFormat="false" ht="24" hidden="false" customHeight="false" outlineLevel="0" collapsed="false">
      <c r="F403" s="188" t="str">
        <f aca="true">IF(TRIM($B403&amp;$C403)="","",IF(OR(ISNUMBER(SEARCH("未",$A403)),ISNUMBER(SEARCH("送出",$A403)),AND(TRIM($A403)="",NOT(ISNUMBER($D403)),N($G403)=0)),"【合同未回】","")&amp;IF(NOT(ISNUMBER($E403)),IF(OR(ISNUMBER(SEARCH("未",$A403)),ISNUMBER(SEARCH("送出",$A403)),AND(TRIM($A403)="",NOT(ISNUMBER($D403)),N($G403)=0)),"","【未填合同期】"),IF($E403&lt;TODAY(),"【已到期】",IF($E403-TODAY()&lt;=提醒天数,"【即将到期，剩余"&amp;($E403-TODAY())&amp;"天】","【正常】")))&amp;IF(OR($AC403="安装免保",$AC403="技术免保",$AC403="质保期内"),"【"&amp;$AC403&amp;"】",""))</f>
        <v/>
      </c>
      <c r="J403" s="192" t="str">
        <f aca="false">IF(OR(N($G403)=0,N($H403)=0),"",ROUND(N($G403)*N($H403)*IF(N($I403)=0,1,N($I403)),2))</f>
        <v/>
      </c>
      <c r="L403" s="192" t="str">
        <f aca="false">IF(TRIM($B403&amp;$C403)="","",IF(AND(N($J403)=0,N($K403)=0),"",ROUND(N($J403)+N($K403),2)))</f>
        <v/>
      </c>
      <c r="R403" s="192"/>
      <c r="S403" s="193" t="str">
        <f aca="false">IF(TRIM($B403&amp;$C403)="","",IF(N($N403)=0,"",MAX(0,MIN(N($N403)-N($P403),N($V403)))))</f>
        <v/>
      </c>
      <c r="T403" s="193" t="str">
        <f aca="false">IF(TRIM($B403&amp;$C403)="","",IF(N($P403)&lt;=N($N403),"",N($P403)-N($N403)))</f>
        <v/>
      </c>
      <c r="U403" s="193" t="str">
        <f aca="false">IF(OR(TRIM($B403&amp;$C403)="",$V403=""),"",MAX(0,N($V403))-N($S403))</f>
        <v/>
      </c>
      <c r="V403" s="193" t="str">
        <f aca="false">IF(TRIM($B403&amp;$C403)="","",IF(AND(N($L403)=0,N($P403)+N($Q403)+N($R403)=0),"",ROUND(N($L403)-N($P403)-N($Q403)-N($R403),2)))</f>
        <v/>
      </c>
      <c r="W403" s="194" t="str">
        <f aca="false">IF(TRIM($B403&amp;$C403)="","",IF(N($L403)=0,IF((N($P403)+N($Q403)+N($R403))=0,"—未填单价","未填单价，已收 "&amp;TEXT((N($P403)+N($Q403)+N($R403)),"#,##0.00")),IF(N($V403)&gt;0.005,"欠 "&amp;TEXT(N($V403),"#,##0.00")&amp;IF(N($S403)&gt;0,"（开票未到账 "&amp;TEXT(N($S403),"#,##0.00")&amp;"）","")&amp;IF(N($U403)&gt;0,"（未开票 "&amp;TEXT(N($U403),"#,##0.00")&amp;"）",""),IF(N($V403)&lt;-0.005,"多收 "&amp;TEXT(-N($V403),"#,##0.00"),"✔ 已结清")))&amp;IF(N($T403)&gt;0,"｜到账未开票 "&amp;TEXT(N($T403),"#,##0.00")&amp;"，待补票","")&amp;IF(N($Q403)&gt;0,"｜收现 "&amp;TEXT(N($Q403),"#,##0.00"),"")&amp;IF(N($R403)&gt;0,"｜收款不开票 "&amp;TEXT(N($R403),"#,##0.00"),""))</f>
        <v/>
      </c>
      <c r="X403" s="195"/>
      <c r="AB403" s="192" t="str">
        <f aca="false">IF(OR(N($N403)=0,N($AA403)=0),"",ROUND(N($N403)/(1+N($AA403))*N($AA403),2))</f>
        <v/>
      </c>
      <c r="AC403" s="195"/>
      <c r="AD403" s="188"/>
      <c r="AE403" s="197" t="str">
        <f aca="false">IF($AM403="","",IF($AM403=1,IF($AN403&gt;=1,"一次性·已到收款期","一次性·未到期"),$AD403&amp;" 第"&amp;$AN403&amp;"/"&amp;$AM403&amp;"期"))</f>
        <v/>
      </c>
      <c r="AF403" s="193" t="str">
        <f aca="false">IF(OR($AM403="",N($L403)=0),"",ROUND(N($J403)*$AN403/$AM403,2)+N($K403))</f>
        <v/>
      </c>
      <c r="AG403" s="193" t="str">
        <f aca="false">IF($AF403="","",MAX(0,ROUND($AF403-(N($P403)+N($Q403)+N($R403)),2)))</f>
        <v/>
      </c>
      <c r="AH403" s="193" t="str">
        <f aca="false">IF(OR(TRIM($B403&amp;$C403)="",NOT(ISNUMBER($D403))),"",SUMIFS($V$3:$V$1001,$AJ$3:$AJ$1001,$AJ403,$D$3:$D$1001,"&lt;"&amp;$D403))</f>
        <v/>
      </c>
      <c r="AI403" s="193" t="str">
        <f aca="false">IF(TRIM($B403&amp;$C403)="","",SUMIFS($V$3:$V$1001,$AJ$3:$AJ$1001,$AJ403))</f>
        <v/>
      </c>
      <c r="AJ403" s="197" t="str">
        <f aca="false">IF(TRIM($B403&amp;$C403)="","",TRIM($B403)&amp;"｜"&amp;TRIM($C403))</f>
        <v/>
      </c>
      <c r="AK403" s="193" t="str">
        <f aca="false">IF(TRIM($B403&amp;$C403)="","",MIN(N($N403),N($P403)))</f>
        <v/>
      </c>
      <c r="AL403" s="198" t="str">
        <f aca="false">IF(ISNUMBER($D403),YEAR($D403),"")</f>
        <v/>
      </c>
      <c r="AM403" s="198" t="str">
        <f aca="false">IF(OR(TRIM($B403&amp;$C403)="",NOT(ISNUMBER($D403)),NOT(ISNUMBER($E403))),"",IF($E403&lt;$D403,"",IF(IF($AD403="半年付",2,IF($AD403="季度付",4,IF($AD403="月付",12,IF($AD403="半月付",24,1))))=1,1,MAX(1,ROUND(($E403-$D403+1)/365*IF($AD403="半年付",2,IF($AD403="季度付",4,IF($AD403="月付",12,IF($AD403="半月付",24,1)))),0)))))</f>
        <v/>
      </c>
      <c r="AN403" s="198" t="str">
        <f aca="true">IF($AM403="","",MIN($AM403,MAX(0,INT((TODAY()-付款宽限天数-$D403)/(($E403-$D403+1)/$AM403))+1)))</f>
        <v/>
      </c>
    </row>
    <row r="404" customFormat="false" ht="24" hidden="false" customHeight="false" outlineLevel="0" collapsed="false">
      <c r="F404" s="188" t="str">
        <f aca="true">IF(TRIM($B404&amp;$C404)="","",IF(OR(ISNUMBER(SEARCH("未",$A404)),ISNUMBER(SEARCH("送出",$A404)),AND(TRIM($A404)="",NOT(ISNUMBER($D404)),N($G404)=0)),"【合同未回】","")&amp;IF(NOT(ISNUMBER($E404)),IF(OR(ISNUMBER(SEARCH("未",$A404)),ISNUMBER(SEARCH("送出",$A404)),AND(TRIM($A404)="",NOT(ISNUMBER($D404)),N($G404)=0)),"","【未填合同期】"),IF($E404&lt;TODAY(),"【已到期】",IF($E404-TODAY()&lt;=提醒天数,"【即将到期，剩余"&amp;($E404-TODAY())&amp;"天】","【正常】")))&amp;IF(OR($AC404="安装免保",$AC404="技术免保",$AC404="质保期内"),"【"&amp;$AC404&amp;"】",""))</f>
        <v/>
      </c>
      <c r="J404" s="192" t="str">
        <f aca="false">IF(OR(N($G404)=0,N($H404)=0),"",ROUND(N($G404)*N($H404)*IF(N($I404)=0,1,N($I404)),2))</f>
        <v/>
      </c>
      <c r="L404" s="192" t="str">
        <f aca="false">IF(TRIM($B404&amp;$C404)="","",IF(AND(N($J404)=0,N($K404)=0),"",ROUND(N($J404)+N($K404),2)))</f>
        <v/>
      </c>
      <c r="R404" s="192"/>
      <c r="S404" s="193" t="str">
        <f aca="false">IF(TRIM($B404&amp;$C404)="","",IF(N($N404)=0,"",MAX(0,MIN(N($N404)-N($P404),N($V404)))))</f>
        <v/>
      </c>
      <c r="T404" s="193" t="str">
        <f aca="false">IF(TRIM($B404&amp;$C404)="","",IF(N($P404)&lt;=N($N404),"",N($P404)-N($N404)))</f>
        <v/>
      </c>
      <c r="U404" s="193" t="str">
        <f aca="false">IF(OR(TRIM($B404&amp;$C404)="",$V404=""),"",MAX(0,N($V404))-N($S404))</f>
        <v/>
      </c>
      <c r="V404" s="193" t="str">
        <f aca="false">IF(TRIM($B404&amp;$C404)="","",IF(AND(N($L404)=0,N($P404)+N($Q404)+N($R404)=0),"",ROUND(N($L404)-N($P404)-N($Q404)-N($R404),2)))</f>
        <v/>
      </c>
      <c r="W404" s="194" t="str">
        <f aca="false">IF(TRIM($B404&amp;$C404)="","",IF(N($L404)=0,IF((N($P404)+N($Q404)+N($R404))=0,"—未填单价","未填单价，已收 "&amp;TEXT((N($P404)+N($Q404)+N($R404)),"#,##0.00")),IF(N($V404)&gt;0.005,"欠 "&amp;TEXT(N($V404),"#,##0.00")&amp;IF(N($S404)&gt;0,"（开票未到账 "&amp;TEXT(N($S404),"#,##0.00")&amp;"）","")&amp;IF(N($U404)&gt;0,"（未开票 "&amp;TEXT(N($U404),"#,##0.00")&amp;"）",""),IF(N($V404)&lt;-0.005,"多收 "&amp;TEXT(-N($V404),"#,##0.00"),"✔ 已结清")))&amp;IF(N($T404)&gt;0,"｜到账未开票 "&amp;TEXT(N($T404),"#,##0.00")&amp;"，待补票","")&amp;IF(N($Q404)&gt;0,"｜收现 "&amp;TEXT(N($Q404),"#,##0.00"),"")&amp;IF(N($R404)&gt;0,"｜收款不开票 "&amp;TEXT(N($R404),"#,##0.00"),""))</f>
        <v/>
      </c>
      <c r="X404" s="195"/>
      <c r="AB404" s="192" t="str">
        <f aca="false">IF(OR(N($N404)=0,N($AA404)=0),"",ROUND(N($N404)/(1+N($AA404))*N($AA404),2))</f>
        <v/>
      </c>
      <c r="AC404" s="195"/>
      <c r="AD404" s="188"/>
      <c r="AE404" s="197" t="str">
        <f aca="false">IF($AM404="","",IF($AM404=1,IF($AN404&gt;=1,"一次性·已到收款期","一次性·未到期"),$AD404&amp;" 第"&amp;$AN404&amp;"/"&amp;$AM404&amp;"期"))</f>
        <v/>
      </c>
      <c r="AF404" s="193" t="str">
        <f aca="false">IF(OR($AM404="",N($L404)=0),"",ROUND(N($J404)*$AN404/$AM404,2)+N($K404))</f>
        <v/>
      </c>
      <c r="AG404" s="193" t="str">
        <f aca="false">IF($AF404="","",MAX(0,ROUND($AF404-(N($P404)+N($Q404)+N($R404)),2)))</f>
        <v/>
      </c>
      <c r="AH404" s="193" t="str">
        <f aca="false">IF(OR(TRIM($B404&amp;$C404)="",NOT(ISNUMBER($D404))),"",SUMIFS($V$3:$V$1001,$AJ$3:$AJ$1001,$AJ404,$D$3:$D$1001,"&lt;"&amp;$D404))</f>
        <v/>
      </c>
      <c r="AI404" s="193" t="str">
        <f aca="false">IF(TRIM($B404&amp;$C404)="","",SUMIFS($V$3:$V$1001,$AJ$3:$AJ$1001,$AJ404))</f>
        <v/>
      </c>
      <c r="AJ404" s="197" t="str">
        <f aca="false">IF(TRIM($B404&amp;$C404)="","",TRIM($B404)&amp;"｜"&amp;TRIM($C404))</f>
        <v/>
      </c>
      <c r="AK404" s="193" t="str">
        <f aca="false">IF(TRIM($B404&amp;$C404)="","",MIN(N($N404),N($P404)))</f>
        <v/>
      </c>
      <c r="AL404" s="198" t="str">
        <f aca="false">IF(ISNUMBER($D404),YEAR($D404),"")</f>
        <v/>
      </c>
      <c r="AM404" s="198" t="str">
        <f aca="false">IF(OR(TRIM($B404&amp;$C404)="",NOT(ISNUMBER($D404)),NOT(ISNUMBER($E404))),"",IF($E404&lt;$D404,"",IF(IF($AD404="半年付",2,IF($AD404="季度付",4,IF($AD404="月付",12,IF($AD404="半月付",24,1))))=1,1,MAX(1,ROUND(($E404-$D404+1)/365*IF($AD404="半年付",2,IF($AD404="季度付",4,IF($AD404="月付",12,IF($AD404="半月付",24,1)))),0)))))</f>
        <v/>
      </c>
      <c r="AN404" s="198" t="str">
        <f aca="true">IF($AM404="","",MIN($AM404,MAX(0,INT((TODAY()-付款宽限天数-$D404)/(($E404-$D404+1)/$AM404))+1)))</f>
        <v/>
      </c>
    </row>
    <row r="405" customFormat="false" ht="24" hidden="false" customHeight="false" outlineLevel="0" collapsed="false">
      <c r="F405" s="188" t="str">
        <f aca="true">IF(TRIM($B405&amp;$C405)="","",IF(OR(ISNUMBER(SEARCH("未",$A405)),ISNUMBER(SEARCH("送出",$A405)),AND(TRIM($A405)="",NOT(ISNUMBER($D405)),N($G405)=0)),"【合同未回】","")&amp;IF(NOT(ISNUMBER($E405)),IF(OR(ISNUMBER(SEARCH("未",$A405)),ISNUMBER(SEARCH("送出",$A405)),AND(TRIM($A405)="",NOT(ISNUMBER($D405)),N($G405)=0)),"","【未填合同期】"),IF($E405&lt;TODAY(),"【已到期】",IF($E405-TODAY()&lt;=提醒天数,"【即将到期，剩余"&amp;($E405-TODAY())&amp;"天】","【正常】")))&amp;IF(OR($AC405="安装免保",$AC405="技术免保",$AC405="质保期内"),"【"&amp;$AC405&amp;"】",""))</f>
        <v/>
      </c>
      <c r="J405" s="192" t="str">
        <f aca="false">IF(OR(N($G405)=0,N($H405)=0),"",ROUND(N($G405)*N($H405)*IF(N($I405)=0,1,N($I405)),2))</f>
        <v/>
      </c>
      <c r="L405" s="192" t="str">
        <f aca="false">IF(TRIM($B405&amp;$C405)="","",IF(AND(N($J405)=0,N($K405)=0),"",ROUND(N($J405)+N($K405),2)))</f>
        <v/>
      </c>
      <c r="R405" s="192"/>
      <c r="S405" s="193" t="str">
        <f aca="false">IF(TRIM($B405&amp;$C405)="","",IF(N($N405)=0,"",MAX(0,MIN(N($N405)-N($P405),N($V405)))))</f>
        <v/>
      </c>
      <c r="T405" s="193" t="str">
        <f aca="false">IF(TRIM($B405&amp;$C405)="","",IF(N($P405)&lt;=N($N405),"",N($P405)-N($N405)))</f>
        <v/>
      </c>
      <c r="U405" s="193" t="str">
        <f aca="false">IF(OR(TRIM($B405&amp;$C405)="",$V405=""),"",MAX(0,N($V405))-N($S405))</f>
        <v/>
      </c>
      <c r="V405" s="193" t="str">
        <f aca="false">IF(TRIM($B405&amp;$C405)="","",IF(AND(N($L405)=0,N($P405)+N($Q405)+N($R405)=0),"",ROUND(N($L405)-N($P405)-N($Q405)-N($R405),2)))</f>
        <v/>
      </c>
      <c r="W405" s="194" t="str">
        <f aca="false">IF(TRIM($B405&amp;$C405)="","",IF(N($L405)=0,IF((N($P405)+N($Q405)+N($R405))=0,"—未填单价","未填单价，已收 "&amp;TEXT((N($P405)+N($Q405)+N($R405)),"#,##0.00")),IF(N($V405)&gt;0.005,"欠 "&amp;TEXT(N($V405),"#,##0.00")&amp;IF(N($S405)&gt;0,"（开票未到账 "&amp;TEXT(N($S405),"#,##0.00")&amp;"）","")&amp;IF(N($U405)&gt;0,"（未开票 "&amp;TEXT(N($U405),"#,##0.00")&amp;"）",""),IF(N($V405)&lt;-0.005,"多收 "&amp;TEXT(-N($V405),"#,##0.00"),"✔ 已结清")))&amp;IF(N($T405)&gt;0,"｜到账未开票 "&amp;TEXT(N($T405),"#,##0.00")&amp;"，待补票","")&amp;IF(N($Q405)&gt;0,"｜收现 "&amp;TEXT(N($Q405),"#,##0.00"),"")&amp;IF(N($R405)&gt;0,"｜收款不开票 "&amp;TEXT(N($R405),"#,##0.00"),""))</f>
        <v/>
      </c>
      <c r="X405" s="195"/>
      <c r="AB405" s="192" t="str">
        <f aca="false">IF(OR(N($N405)=0,N($AA405)=0),"",ROUND(N($N405)/(1+N($AA405))*N($AA405),2))</f>
        <v/>
      </c>
      <c r="AC405" s="195"/>
      <c r="AD405" s="188"/>
      <c r="AE405" s="197" t="str">
        <f aca="false">IF($AM405="","",IF($AM405=1,IF($AN405&gt;=1,"一次性·已到收款期","一次性·未到期"),$AD405&amp;" 第"&amp;$AN405&amp;"/"&amp;$AM405&amp;"期"))</f>
        <v/>
      </c>
      <c r="AF405" s="193" t="str">
        <f aca="false">IF(OR($AM405="",N($L405)=0),"",ROUND(N($J405)*$AN405/$AM405,2)+N($K405))</f>
        <v/>
      </c>
      <c r="AG405" s="193" t="str">
        <f aca="false">IF($AF405="","",MAX(0,ROUND($AF405-(N($P405)+N($Q405)+N($R405)),2)))</f>
        <v/>
      </c>
      <c r="AH405" s="193" t="str">
        <f aca="false">IF(OR(TRIM($B405&amp;$C405)="",NOT(ISNUMBER($D405))),"",SUMIFS($V$3:$V$1001,$AJ$3:$AJ$1001,$AJ405,$D$3:$D$1001,"&lt;"&amp;$D405))</f>
        <v/>
      </c>
      <c r="AI405" s="193" t="str">
        <f aca="false">IF(TRIM($B405&amp;$C405)="","",SUMIFS($V$3:$V$1001,$AJ$3:$AJ$1001,$AJ405))</f>
        <v/>
      </c>
      <c r="AJ405" s="197" t="str">
        <f aca="false">IF(TRIM($B405&amp;$C405)="","",TRIM($B405)&amp;"｜"&amp;TRIM($C405))</f>
        <v/>
      </c>
      <c r="AK405" s="193" t="str">
        <f aca="false">IF(TRIM($B405&amp;$C405)="","",MIN(N($N405),N($P405)))</f>
        <v/>
      </c>
      <c r="AL405" s="198" t="str">
        <f aca="false">IF(ISNUMBER($D405),YEAR($D405),"")</f>
        <v/>
      </c>
      <c r="AM405" s="198" t="str">
        <f aca="false">IF(OR(TRIM($B405&amp;$C405)="",NOT(ISNUMBER($D405)),NOT(ISNUMBER($E405))),"",IF($E405&lt;$D405,"",IF(IF($AD405="半年付",2,IF($AD405="季度付",4,IF($AD405="月付",12,IF($AD405="半月付",24,1))))=1,1,MAX(1,ROUND(($E405-$D405+1)/365*IF($AD405="半年付",2,IF($AD405="季度付",4,IF($AD405="月付",12,IF($AD405="半月付",24,1)))),0)))))</f>
        <v/>
      </c>
      <c r="AN405" s="198" t="str">
        <f aca="true">IF($AM405="","",MIN($AM405,MAX(0,INT((TODAY()-付款宽限天数-$D405)/(($E405-$D405+1)/$AM405))+1)))</f>
        <v/>
      </c>
    </row>
    <row r="406" customFormat="false" ht="24" hidden="false" customHeight="false" outlineLevel="0" collapsed="false">
      <c r="F406" s="188" t="str">
        <f aca="true">IF(TRIM($B406&amp;$C406)="","",IF(OR(ISNUMBER(SEARCH("未",$A406)),ISNUMBER(SEARCH("送出",$A406)),AND(TRIM($A406)="",NOT(ISNUMBER($D406)),N($G406)=0)),"【合同未回】","")&amp;IF(NOT(ISNUMBER($E406)),IF(OR(ISNUMBER(SEARCH("未",$A406)),ISNUMBER(SEARCH("送出",$A406)),AND(TRIM($A406)="",NOT(ISNUMBER($D406)),N($G406)=0)),"","【未填合同期】"),IF($E406&lt;TODAY(),"【已到期】",IF($E406-TODAY()&lt;=提醒天数,"【即将到期，剩余"&amp;($E406-TODAY())&amp;"天】","【正常】")))&amp;IF(OR($AC406="安装免保",$AC406="技术免保",$AC406="质保期内"),"【"&amp;$AC406&amp;"】",""))</f>
        <v/>
      </c>
      <c r="J406" s="192" t="str">
        <f aca="false">IF(OR(N($G406)=0,N($H406)=0),"",ROUND(N($G406)*N($H406)*IF(N($I406)=0,1,N($I406)),2))</f>
        <v/>
      </c>
      <c r="L406" s="192" t="str">
        <f aca="false">IF(TRIM($B406&amp;$C406)="","",IF(AND(N($J406)=0,N($K406)=0),"",ROUND(N($J406)+N($K406),2)))</f>
        <v/>
      </c>
      <c r="R406" s="192"/>
      <c r="S406" s="193" t="str">
        <f aca="false">IF(TRIM($B406&amp;$C406)="","",IF(N($N406)=0,"",MAX(0,MIN(N($N406)-N($P406),N($V406)))))</f>
        <v/>
      </c>
      <c r="T406" s="193" t="str">
        <f aca="false">IF(TRIM($B406&amp;$C406)="","",IF(N($P406)&lt;=N($N406),"",N($P406)-N($N406)))</f>
        <v/>
      </c>
      <c r="U406" s="193" t="str">
        <f aca="false">IF(OR(TRIM($B406&amp;$C406)="",$V406=""),"",MAX(0,N($V406))-N($S406))</f>
        <v/>
      </c>
      <c r="V406" s="193" t="str">
        <f aca="false">IF(TRIM($B406&amp;$C406)="","",IF(AND(N($L406)=0,N($P406)+N($Q406)+N($R406)=0),"",ROUND(N($L406)-N($P406)-N($Q406)-N($R406),2)))</f>
        <v/>
      </c>
      <c r="W406" s="194" t="str">
        <f aca="false">IF(TRIM($B406&amp;$C406)="","",IF(N($L406)=0,IF((N($P406)+N($Q406)+N($R406))=0,"—未填单价","未填单价，已收 "&amp;TEXT((N($P406)+N($Q406)+N($R406)),"#,##0.00")),IF(N($V406)&gt;0.005,"欠 "&amp;TEXT(N($V406),"#,##0.00")&amp;IF(N($S406)&gt;0,"（开票未到账 "&amp;TEXT(N($S406),"#,##0.00")&amp;"）","")&amp;IF(N($U406)&gt;0,"（未开票 "&amp;TEXT(N($U406),"#,##0.00")&amp;"）",""),IF(N($V406)&lt;-0.005,"多收 "&amp;TEXT(-N($V406),"#,##0.00"),"✔ 已结清")))&amp;IF(N($T406)&gt;0,"｜到账未开票 "&amp;TEXT(N($T406),"#,##0.00")&amp;"，待补票","")&amp;IF(N($Q406)&gt;0,"｜收现 "&amp;TEXT(N($Q406),"#,##0.00"),"")&amp;IF(N($R406)&gt;0,"｜收款不开票 "&amp;TEXT(N($R406),"#,##0.00"),""))</f>
        <v/>
      </c>
      <c r="X406" s="195"/>
      <c r="AB406" s="192" t="str">
        <f aca="false">IF(OR(N($N406)=0,N($AA406)=0),"",ROUND(N($N406)/(1+N($AA406))*N($AA406),2))</f>
        <v/>
      </c>
      <c r="AC406" s="195"/>
      <c r="AD406" s="188"/>
      <c r="AE406" s="197" t="str">
        <f aca="false">IF($AM406="","",IF($AM406=1,IF($AN406&gt;=1,"一次性·已到收款期","一次性·未到期"),$AD406&amp;" 第"&amp;$AN406&amp;"/"&amp;$AM406&amp;"期"))</f>
        <v/>
      </c>
      <c r="AF406" s="193" t="str">
        <f aca="false">IF(OR($AM406="",N($L406)=0),"",ROUND(N($J406)*$AN406/$AM406,2)+N($K406))</f>
        <v/>
      </c>
      <c r="AG406" s="193" t="str">
        <f aca="false">IF($AF406="","",MAX(0,ROUND($AF406-(N($P406)+N($Q406)+N($R406)),2)))</f>
        <v/>
      </c>
      <c r="AH406" s="193" t="str">
        <f aca="false">IF(OR(TRIM($B406&amp;$C406)="",NOT(ISNUMBER($D406))),"",SUMIFS($V$3:$V$1001,$AJ$3:$AJ$1001,$AJ406,$D$3:$D$1001,"&lt;"&amp;$D406))</f>
        <v/>
      </c>
      <c r="AI406" s="193" t="str">
        <f aca="false">IF(TRIM($B406&amp;$C406)="","",SUMIFS($V$3:$V$1001,$AJ$3:$AJ$1001,$AJ406))</f>
        <v/>
      </c>
      <c r="AJ406" s="197" t="str">
        <f aca="false">IF(TRIM($B406&amp;$C406)="","",TRIM($B406)&amp;"｜"&amp;TRIM($C406))</f>
        <v/>
      </c>
      <c r="AK406" s="193" t="str">
        <f aca="false">IF(TRIM($B406&amp;$C406)="","",MIN(N($N406),N($P406)))</f>
        <v/>
      </c>
      <c r="AL406" s="198" t="str">
        <f aca="false">IF(ISNUMBER($D406),YEAR($D406),"")</f>
        <v/>
      </c>
      <c r="AM406" s="198" t="str">
        <f aca="false">IF(OR(TRIM($B406&amp;$C406)="",NOT(ISNUMBER($D406)),NOT(ISNUMBER($E406))),"",IF($E406&lt;$D406,"",IF(IF($AD406="半年付",2,IF($AD406="季度付",4,IF($AD406="月付",12,IF($AD406="半月付",24,1))))=1,1,MAX(1,ROUND(($E406-$D406+1)/365*IF($AD406="半年付",2,IF($AD406="季度付",4,IF($AD406="月付",12,IF($AD406="半月付",24,1)))),0)))))</f>
        <v/>
      </c>
      <c r="AN406" s="198" t="str">
        <f aca="true">IF($AM406="","",MIN($AM406,MAX(0,INT((TODAY()-付款宽限天数-$D406)/(($E406-$D406+1)/$AM406))+1)))</f>
        <v/>
      </c>
    </row>
    <row r="407" customFormat="false" ht="24" hidden="false" customHeight="false" outlineLevel="0" collapsed="false">
      <c r="F407" s="188" t="str">
        <f aca="true">IF(TRIM($B407&amp;$C407)="","",IF(OR(ISNUMBER(SEARCH("未",$A407)),ISNUMBER(SEARCH("送出",$A407)),AND(TRIM($A407)="",NOT(ISNUMBER($D407)),N($G407)=0)),"【合同未回】","")&amp;IF(NOT(ISNUMBER($E407)),IF(OR(ISNUMBER(SEARCH("未",$A407)),ISNUMBER(SEARCH("送出",$A407)),AND(TRIM($A407)="",NOT(ISNUMBER($D407)),N($G407)=0)),"","【未填合同期】"),IF($E407&lt;TODAY(),"【已到期】",IF($E407-TODAY()&lt;=提醒天数,"【即将到期，剩余"&amp;($E407-TODAY())&amp;"天】","【正常】")))&amp;IF(OR($AC407="安装免保",$AC407="技术免保",$AC407="质保期内"),"【"&amp;$AC407&amp;"】",""))</f>
        <v/>
      </c>
      <c r="J407" s="192" t="str">
        <f aca="false">IF(OR(N($G407)=0,N($H407)=0),"",ROUND(N($G407)*N($H407)*IF(N($I407)=0,1,N($I407)),2))</f>
        <v/>
      </c>
      <c r="L407" s="192" t="str">
        <f aca="false">IF(TRIM($B407&amp;$C407)="","",IF(AND(N($J407)=0,N($K407)=0),"",ROUND(N($J407)+N($K407),2)))</f>
        <v/>
      </c>
      <c r="R407" s="192"/>
      <c r="S407" s="193" t="str">
        <f aca="false">IF(TRIM($B407&amp;$C407)="","",IF(N($N407)=0,"",MAX(0,MIN(N($N407)-N($P407),N($V407)))))</f>
        <v/>
      </c>
      <c r="T407" s="193" t="str">
        <f aca="false">IF(TRIM($B407&amp;$C407)="","",IF(N($P407)&lt;=N($N407),"",N($P407)-N($N407)))</f>
        <v/>
      </c>
      <c r="U407" s="193" t="str">
        <f aca="false">IF(OR(TRIM($B407&amp;$C407)="",$V407=""),"",MAX(0,N($V407))-N($S407))</f>
        <v/>
      </c>
      <c r="V407" s="193" t="str">
        <f aca="false">IF(TRIM($B407&amp;$C407)="","",IF(AND(N($L407)=0,N($P407)+N($Q407)+N($R407)=0),"",ROUND(N($L407)-N($P407)-N($Q407)-N($R407),2)))</f>
        <v/>
      </c>
      <c r="W407" s="194" t="str">
        <f aca="false">IF(TRIM($B407&amp;$C407)="","",IF(N($L407)=0,IF((N($P407)+N($Q407)+N($R407))=0,"—未填单价","未填单价，已收 "&amp;TEXT((N($P407)+N($Q407)+N($R407)),"#,##0.00")),IF(N($V407)&gt;0.005,"欠 "&amp;TEXT(N($V407),"#,##0.00")&amp;IF(N($S407)&gt;0,"（开票未到账 "&amp;TEXT(N($S407),"#,##0.00")&amp;"）","")&amp;IF(N($U407)&gt;0,"（未开票 "&amp;TEXT(N($U407),"#,##0.00")&amp;"）",""),IF(N($V407)&lt;-0.005,"多收 "&amp;TEXT(-N($V407),"#,##0.00"),"✔ 已结清")))&amp;IF(N($T407)&gt;0,"｜到账未开票 "&amp;TEXT(N($T407),"#,##0.00")&amp;"，待补票","")&amp;IF(N($Q407)&gt;0,"｜收现 "&amp;TEXT(N($Q407),"#,##0.00"),"")&amp;IF(N($R407)&gt;0,"｜收款不开票 "&amp;TEXT(N($R407),"#,##0.00"),""))</f>
        <v/>
      </c>
      <c r="X407" s="195"/>
      <c r="AB407" s="192" t="str">
        <f aca="false">IF(OR(N($N407)=0,N($AA407)=0),"",ROUND(N($N407)/(1+N($AA407))*N($AA407),2))</f>
        <v/>
      </c>
      <c r="AC407" s="195"/>
      <c r="AD407" s="188"/>
      <c r="AE407" s="197" t="str">
        <f aca="false">IF($AM407="","",IF($AM407=1,IF($AN407&gt;=1,"一次性·已到收款期","一次性·未到期"),$AD407&amp;" 第"&amp;$AN407&amp;"/"&amp;$AM407&amp;"期"))</f>
        <v/>
      </c>
      <c r="AF407" s="193" t="str">
        <f aca="false">IF(OR($AM407="",N($L407)=0),"",ROUND(N($J407)*$AN407/$AM407,2)+N($K407))</f>
        <v/>
      </c>
      <c r="AG407" s="193" t="str">
        <f aca="false">IF($AF407="","",MAX(0,ROUND($AF407-(N($P407)+N($Q407)+N($R407)),2)))</f>
        <v/>
      </c>
      <c r="AH407" s="193" t="str">
        <f aca="false">IF(OR(TRIM($B407&amp;$C407)="",NOT(ISNUMBER($D407))),"",SUMIFS($V$3:$V$1001,$AJ$3:$AJ$1001,$AJ407,$D$3:$D$1001,"&lt;"&amp;$D407))</f>
        <v/>
      </c>
      <c r="AI407" s="193" t="str">
        <f aca="false">IF(TRIM($B407&amp;$C407)="","",SUMIFS($V$3:$V$1001,$AJ$3:$AJ$1001,$AJ407))</f>
        <v/>
      </c>
      <c r="AJ407" s="197" t="str">
        <f aca="false">IF(TRIM($B407&amp;$C407)="","",TRIM($B407)&amp;"｜"&amp;TRIM($C407))</f>
        <v/>
      </c>
      <c r="AK407" s="193" t="str">
        <f aca="false">IF(TRIM($B407&amp;$C407)="","",MIN(N($N407),N($P407)))</f>
        <v/>
      </c>
      <c r="AL407" s="198" t="str">
        <f aca="false">IF(ISNUMBER($D407),YEAR($D407),"")</f>
        <v/>
      </c>
      <c r="AM407" s="198" t="str">
        <f aca="false">IF(OR(TRIM($B407&amp;$C407)="",NOT(ISNUMBER($D407)),NOT(ISNUMBER($E407))),"",IF($E407&lt;$D407,"",IF(IF($AD407="半年付",2,IF($AD407="季度付",4,IF($AD407="月付",12,IF($AD407="半月付",24,1))))=1,1,MAX(1,ROUND(($E407-$D407+1)/365*IF($AD407="半年付",2,IF($AD407="季度付",4,IF($AD407="月付",12,IF($AD407="半月付",24,1)))),0)))))</f>
        <v/>
      </c>
      <c r="AN407" s="198" t="str">
        <f aca="true">IF($AM407="","",MIN($AM407,MAX(0,INT((TODAY()-付款宽限天数-$D407)/(($E407-$D407+1)/$AM407))+1)))</f>
        <v/>
      </c>
    </row>
    <row r="408" customFormat="false" ht="24" hidden="false" customHeight="false" outlineLevel="0" collapsed="false">
      <c r="F408" s="188" t="str">
        <f aca="true">IF(TRIM($B408&amp;$C408)="","",IF(OR(ISNUMBER(SEARCH("未",$A408)),ISNUMBER(SEARCH("送出",$A408)),AND(TRIM($A408)="",NOT(ISNUMBER($D408)),N($G408)=0)),"【合同未回】","")&amp;IF(NOT(ISNUMBER($E408)),IF(OR(ISNUMBER(SEARCH("未",$A408)),ISNUMBER(SEARCH("送出",$A408)),AND(TRIM($A408)="",NOT(ISNUMBER($D408)),N($G408)=0)),"","【未填合同期】"),IF($E408&lt;TODAY(),"【已到期】",IF($E408-TODAY()&lt;=提醒天数,"【即将到期，剩余"&amp;($E408-TODAY())&amp;"天】","【正常】")))&amp;IF(OR($AC408="安装免保",$AC408="技术免保",$AC408="质保期内"),"【"&amp;$AC408&amp;"】",""))</f>
        <v/>
      </c>
      <c r="J408" s="192" t="str">
        <f aca="false">IF(OR(N($G408)=0,N($H408)=0),"",ROUND(N($G408)*N($H408)*IF(N($I408)=0,1,N($I408)),2))</f>
        <v/>
      </c>
      <c r="L408" s="192" t="str">
        <f aca="false">IF(TRIM($B408&amp;$C408)="","",IF(AND(N($J408)=0,N($K408)=0),"",ROUND(N($J408)+N($K408),2)))</f>
        <v/>
      </c>
      <c r="R408" s="192"/>
      <c r="S408" s="193" t="str">
        <f aca="false">IF(TRIM($B408&amp;$C408)="","",IF(N($N408)=0,"",MAX(0,MIN(N($N408)-N($P408),N($V408)))))</f>
        <v/>
      </c>
      <c r="T408" s="193" t="str">
        <f aca="false">IF(TRIM($B408&amp;$C408)="","",IF(N($P408)&lt;=N($N408),"",N($P408)-N($N408)))</f>
        <v/>
      </c>
      <c r="U408" s="193" t="str">
        <f aca="false">IF(OR(TRIM($B408&amp;$C408)="",$V408=""),"",MAX(0,N($V408))-N($S408))</f>
        <v/>
      </c>
      <c r="V408" s="193" t="str">
        <f aca="false">IF(TRIM($B408&amp;$C408)="","",IF(AND(N($L408)=0,N($P408)+N($Q408)+N($R408)=0),"",ROUND(N($L408)-N($P408)-N($Q408)-N($R408),2)))</f>
        <v/>
      </c>
      <c r="W408" s="194" t="str">
        <f aca="false">IF(TRIM($B408&amp;$C408)="","",IF(N($L408)=0,IF((N($P408)+N($Q408)+N($R408))=0,"—未填单价","未填单价，已收 "&amp;TEXT((N($P408)+N($Q408)+N($R408)),"#,##0.00")),IF(N($V408)&gt;0.005,"欠 "&amp;TEXT(N($V408),"#,##0.00")&amp;IF(N($S408)&gt;0,"（开票未到账 "&amp;TEXT(N($S408),"#,##0.00")&amp;"）","")&amp;IF(N($U408)&gt;0,"（未开票 "&amp;TEXT(N($U408),"#,##0.00")&amp;"）",""),IF(N($V408)&lt;-0.005,"多收 "&amp;TEXT(-N($V408),"#,##0.00"),"✔ 已结清")))&amp;IF(N($T408)&gt;0,"｜到账未开票 "&amp;TEXT(N($T408),"#,##0.00")&amp;"，待补票","")&amp;IF(N($Q408)&gt;0,"｜收现 "&amp;TEXT(N($Q408),"#,##0.00"),"")&amp;IF(N($R408)&gt;0,"｜收款不开票 "&amp;TEXT(N($R408),"#,##0.00"),""))</f>
        <v/>
      </c>
      <c r="X408" s="195"/>
      <c r="AB408" s="192" t="str">
        <f aca="false">IF(OR(N($N408)=0,N($AA408)=0),"",ROUND(N($N408)/(1+N($AA408))*N($AA408),2))</f>
        <v/>
      </c>
      <c r="AC408" s="195"/>
      <c r="AD408" s="188"/>
      <c r="AE408" s="197" t="str">
        <f aca="false">IF($AM408="","",IF($AM408=1,IF($AN408&gt;=1,"一次性·已到收款期","一次性·未到期"),$AD408&amp;" 第"&amp;$AN408&amp;"/"&amp;$AM408&amp;"期"))</f>
        <v/>
      </c>
      <c r="AF408" s="193" t="str">
        <f aca="false">IF(OR($AM408="",N($L408)=0),"",ROUND(N($J408)*$AN408/$AM408,2)+N($K408))</f>
        <v/>
      </c>
      <c r="AG408" s="193" t="str">
        <f aca="false">IF($AF408="","",MAX(0,ROUND($AF408-(N($P408)+N($Q408)+N($R408)),2)))</f>
        <v/>
      </c>
      <c r="AH408" s="193" t="str">
        <f aca="false">IF(OR(TRIM($B408&amp;$C408)="",NOT(ISNUMBER($D408))),"",SUMIFS($V$3:$V$1001,$AJ$3:$AJ$1001,$AJ408,$D$3:$D$1001,"&lt;"&amp;$D408))</f>
        <v/>
      </c>
      <c r="AI408" s="193" t="str">
        <f aca="false">IF(TRIM($B408&amp;$C408)="","",SUMIFS($V$3:$V$1001,$AJ$3:$AJ$1001,$AJ408))</f>
        <v/>
      </c>
      <c r="AJ408" s="197" t="str">
        <f aca="false">IF(TRIM($B408&amp;$C408)="","",TRIM($B408)&amp;"｜"&amp;TRIM($C408))</f>
        <v/>
      </c>
      <c r="AK408" s="193" t="str">
        <f aca="false">IF(TRIM($B408&amp;$C408)="","",MIN(N($N408),N($P408)))</f>
        <v/>
      </c>
      <c r="AL408" s="198" t="str">
        <f aca="false">IF(ISNUMBER($D408),YEAR($D408),"")</f>
        <v/>
      </c>
      <c r="AM408" s="198" t="str">
        <f aca="false">IF(OR(TRIM($B408&amp;$C408)="",NOT(ISNUMBER($D408)),NOT(ISNUMBER($E408))),"",IF($E408&lt;$D408,"",IF(IF($AD408="半年付",2,IF($AD408="季度付",4,IF($AD408="月付",12,IF($AD408="半月付",24,1))))=1,1,MAX(1,ROUND(($E408-$D408+1)/365*IF($AD408="半年付",2,IF($AD408="季度付",4,IF($AD408="月付",12,IF($AD408="半月付",24,1)))),0)))))</f>
        <v/>
      </c>
      <c r="AN408" s="198" t="str">
        <f aca="true">IF($AM408="","",MIN($AM408,MAX(0,INT((TODAY()-付款宽限天数-$D408)/(($E408-$D408+1)/$AM408))+1)))</f>
        <v/>
      </c>
    </row>
    <row r="409" customFormat="false" ht="24" hidden="false" customHeight="false" outlineLevel="0" collapsed="false">
      <c r="F409" s="188" t="str">
        <f aca="true">IF(TRIM($B409&amp;$C409)="","",IF(OR(ISNUMBER(SEARCH("未",$A409)),ISNUMBER(SEARCH("送出",$A409)),AND(TRIM($A409)="",NOT(ISNUMBER($D409)),N($G409)=0)),"【合同未回】","")&amp;IF(NOT(ISNUMBER($E409)),IF(OR(ISNUMBER(SEARCH("未",$A409)),ISNUMBER(SEARCH("送出",$A409)),AND(TRIM($A409)="",NOT(ISNUMBER($D409)),N($G409)=0)),"","【未填合同期】"),IF($E409&lt;TODAY(),"【已到期】",IF($E409-TODAY()&lt;=提醒天数,"【即将到期，剩余"&amp;($E409-TODAY())&amp;"天】","【正常】")))&amp;IF(OR($AC409="安装免保",$AC409="技术免保",$AC409="质保期内"),"【"&amp;$AC409&amp;"】",""))</f>
        <v/>
      </c>
      <c r="J409" s="192" t="str">
        <f aca="false">IF(OR(N($G409)=0,N($H409)=0),"",ROUND(N($G409)*N($H409)*IF(N($I409)=0,1,N($I409)),2))</f>
        <v/>
      </c>
      <c r="L409" s="192" t="str">
        <f aca="false">IF(TRIM($B409&amp;$C409)="","",IF(AND(N($J409)=0,N($K409)=0),"",ROUND(N($J409)+N($K409),2)))</f>
        <v/>
      </c>
      <c r="R409" s="192"/>
      <c r="S409" s="193" t="str">
        <f aca="false">IF(TRIM($B409&amp;$C409)="","",IF(N($N409)=0,"",MAX(0,MIN(N($N409)-N($P409),N($V409)))))</f>
        <v/>
      </c>
      <c r="T409" s="193" t="str">
        <f aca="false">IF(TRIM($B409&amp;$C409)="","",IF(N($P409)&lt;=N($N409),"",N($P409)-N($N409)))</f>
        <v/>
      </c>
      <c r="U409" s="193" t="str">
        <f aca="false">IF(OR(TRIM($B409&amp;$C409)="",$V409=""),"",MAX(0,N($V409))-N($S409))</f>
        <v/>
      </c>
      <c r="V409" s="193" t="str">
        <f aca="false">IF(TRIM($B409&amp;$C409)="","",IF(AND(N($L409)=0,N($P409)+N($Q409)+N($R409)=0),"",ROUND(N($L409)-N($P409)-N($Q409)-N($R409),2)))</f>
        <v/>
      </c>
      <c r="W409" s="194" t="str">
        <f aca="false">IF(TRIM($B409&amp;$C409)="","",IF(N($L409)=0,IF((N($P409)+N($Q409)+N($R409))=0,"—未填单价","未填单价，已收 "&amp;TEXT((N($P409)+N($Q409)+N($R409)),"#,##0.00")),IF(N($V409)&gt;0.005,"欠 "&amp;TEXT(N($V409),"#,##0.00")&amp;IF(N($S409)&gt;0,"（开票未到账 "&amp;TEXT(N($S409),"#,##0.00")&amp;"）","")&amp;IF(N($U409)&gt;0,"（未开票 "&amp;TEXT(N($U409),"#,##0.00")&amp;"）",""),IF(N($V409)&lt;-0.005,"多收 "&amp;TEXT(-N($V409),"#,##0.00"),"✔ 已结清")))&amp;IF(N($T409)&gt;0,"｜到账未开票 "&amp;TEXT(N($T409),"#,##0.00")&amp;"，待补票","")&amp;IF(N($Q409)&gt;0,"｜收现 "&amp;TEXT(N($Q409),"#,##0.00"),"")&amp;IF(N($R409)&gt;0,"｜收款不开票 "&amp;TEXT(N($R409),"#,##0.00"),""))</f>
        <v/>
      </c>
      <c r="X409" s="195"/>
      <c r="AB409" s="192" t="str">
        <f aca="false">IF(OR(N($N409)=0,N($AA409)=0),"",ROUND(N($N409)/(1+N($AA409))*N($AA409),2))</f>
        <v/>
      </c>
      <c r="AC409" s="195"/>
      <c r="AD409" s="188"/>
      <c r="AE409" s="197" t="str">
        <f aca="false">IF($AM409="","",IF($AM409=1,IF($AN409&gt;=1,"一次性·已到收款期","一次性·未到期"),$AD409&amp;" 第"&amp;$AN409&amp;"/"&amp;$AM409&amp;"期"))</f>
        <v/>
      </c>
      <c r="AF409" s="193" t="str">
        <f aca="false">IF(OR($AM409="",N($L409)=0),"",ROUND(N($J409)*$AN409/$AM409,2)+N($K409))</f>
        <v/>
      </c>
      <c r="AG409" s="193" t="str">
        <f aca="false">IF($AF409="","",MAX(0,ROUND($AF409-(N($P409)+N($Q409)+N($R409)),2)))</f>
        <v/>
      </c>
      <c r="AH409" s="193" t="str">
        <f aca="false">IF(OR(TRIM($B409&amp;$C409)="",NOT(ISNUMBER($D409))),"",SUMIFS($V$3:$V$1001,$AJ$3:$AJ$1001,$AJ409,$D$3:$D$1001,"&lt;"&amp;$D409))</f>
        <v/>
      </c>
      <c r="AI409" s="193" t="str">
        <f aca="false">IF(TRIM($B409&amp;$C409)="","",SUMIFS($V$3:$V$1001,$AJ$3:$AJ$1001,$AJ409))</f>
        <v/>
      </c>
      <c r="AJ409" s="197" t="str">
        <f aca="false">IF(TRIM($B409&amp;$C409)="","",TRIM($B409)&amp;"｜"&amp;TRIM($C409))</f>
        <v/>
      </c>
      <c r="AK409" s="193" t="str">
        <f aca="false">IF(TRIM($B409&amp;$C409)="","",MIN(N($N409),N($P409)))</f>
        <v/>
      </c>
      <c r="AL409" s="198" t="str">
        <f aca="false">IF(ISNUMBER($D409),YEAR($D409),"")</f>
        <v/>
      </c>
      <c r="AM409" s="198" t="str">
        <f aca="false">IF(OR(TRIM($B409&amp;$C409)="",NOT(ISNUMBER($D409)),NOT(ISNUMBER($E409))),"",IF($E409&lt;$D409,"",IF(IF($AD409="半年付",2,IF($AD409="季度付",4,IF($AD409="月付",12,IF($AD409="半月付",24,1))))=1,1,MAX(1,ROUND(($E409-$D409+1)/365*IF($AD409="半年付",2,IF($AD409="季度付",4,IF($AD409="月付",12,IF($AD409="半月付",24,1)))),0)))))</f>
        <v/>
      </c>
      <c r="AN409" s="198" t="str">
        <f aca="true">IF($AM409="","",MIN($AM409,MAX(0,INT((TODAY()-付款宽限天数-$D409)/(($E409-$D409+1)/$AM409))+1)))</f>
        <v/>
      </c>
    </row>
    <row r="410" customFormat="false" ht="24" hidden="false" customHeight="false" outlineLevel="0" collapsed="false">
      <c r="F410" s="188" t="str">
        <f aca="true">IF(TRIM($B410&amp;$C410)="","",IF(OR(ISNUMBER(SEARCH("未",$A410)),ISNUMBER(SEARCH("送出",$A410)),AND(TRIM($A410)="",NOT(ISNUMBER($D410)),N($G410)=0)),"【合同未回】","")&amp;IF(NOT(ISNUMBER($E410)),IF(OR(ISNUMBER(SEARCH("未",$A410)),ISNUMBER(SEARCH("送出",$A410)),AND(TRIM($A410)="",NOT(ISNUMBER($D410)),N($G410)=0)),"","【未填合同期】"),IF($E410&lt;TODAY(),"【已到期】",IF($E410-TODAY()&lt;=提醒天数,"【即将到期，剩余"&amp;($E410-TODAY())&amp;"天】","【正常】")))&amp;IF(OR($AC410="安装免保",$AC410="技术免保",$AC410="质保期内"),"【"&amp;$AC410&amp;"】",""))</f>
        <v/>
      </c>
      <c r="J410" s="192" t="str">
        <f aca="false">IF(OR(N($G410)=0,N($H410)=0),"",ROUND(N($G410)*N($H410)*IF(N($I410)=0,1,N($I410)),2))</f>
        <v/>
      </c>
      <c r="L410" s="192" t="str">
        <f aca="false">IF(TRIM($B410&amp;$C410)="","",IF(AND(N($J410)=0,N($K410)=0),"",ROUND(N($J410)+N($K410),2)))</f>
        <v/>
      </c>
      <c r="R410" s="192"/>
      <c r="S410" s="193" t="str">
        <f aca="false">IF(TRIM($B410&amp;$C410)="","",IF(N($N410)=0,"",MAX(0,MIN(N($N410)-N($P410),N($V410)))))</f>
        <v/>
      </c>
      <c r="T410" s="193" t="str">
        <f aca="false">IF(TRIM($B410&amp;$C410)="","",IF(N($P410)&lt;=N($N410),"",N($P410)-N($N410)))</f>
        <v/>
      </c>
      <c r="U410" s="193" t="str">
        <f aca="false">IF(OR(TRIM($B410&amp;$C410)="",$V410=""),"",MAX(0,N($V410))-N($S410))</f>
        <v/>
      </c>
      <c r="V410" s="193" t="str">
        <f aca="false">IF(TRIM($B410&amp;$C410)="","",IF(AND(N($L410)=0,N($P410)+N($Q410)+N($R410)=0),"",ROUND(N($L410)-N($P410)-N($Q410)-N($R410),2)))</f>
        <v/>
      </c>
      <c r="W410" s="194" t="str">
        <f aca="false">IF(TRIM($B410&amp;$C410)="","",IF(N($L410)=0,IF((N($P410)+N($Q410)+N($R410))=0,"—未填单价","未填单价，已收 "&amp;TEXT((N($P410)+N($Q410)+N($R410)),"#,##0.00")),IF(N($V410)&gt;0.005,"欠 "&amp;TEXT(N($V410),"#,##0.00")&amp;IF(N($S410)&gt;0,"（开票未到账 "&amp;TEXT(N($S410),"#,##0.00")&amp;"）","")&amp;IF(N($U410)&gt;0,"（未开票 "&amp;TEXT(N($U410),"#,##0.00")&amp;"）",""),IF(N($V410)&lt;-0.005,"多收 "&amp;TEXT(-N($V410),"#,##0.00"),"✔ 已结清")))&amp;IF(N($T410)&gt;0,"｜到账未开票 "&amp;TEXT(N($T410),"#,##0.00")&amp;"，待补票","")&amp;IF(N($Q410)&gt;0,"｜收现 "&amp;TEXT(N($Q410),"#,##0.00"),"")&amp;IF(N($R410)&gt;0,"｜收款不开票 "&amp;TEXT(N($R410),"#,##0.00"),""))</f>
        <v/>
      </c>
      <c r="X410" s="195"/>
      <c r="AB410" s="192" t="str">
        <f aca="false">IF(OR(N($N410)=0,N($AA410)=0),"",ROUND(N($N410)/(1+N($AA410))*N($AA410),2))</f>
        <v/>
      </c>
      <c r="AC410" s="195"/>
      <c r="AD410" s="188"/>
      <c r="AE410" s="197" t="str">
        <f aca="false">IF($AM410="","",IF($AM410=1,IF($AN410&gt;=1,"一次性·已到收款期","一次性·未到期"),$AD410&amp;" 第"&amp;$AN410&amp;"/"&amp;$AM410&amp;"期"))</f>
        <v/>
      </c>
      <c r="AF410" s="193" t="str">
        <f aca="false">IF(OR($AM410="",N($L410)=0),"",ROUND(N($J410)*$AN410/$AM410,2)+N($K410))</f>
        <v/>
      </c>
      <c r="AG410" s="193" t="str">
        <f aca="false">IF($AF410="","",MAX(0,ROUND($AF410-(N($P410)+N($Q410)+N($R410)),2)))</f>
        <v/>
      </c>
      <c r="AH410" s="193" t="str">
        <f aca="false">IF(OR(TRIM($B410&amp;$C410)="",NOT(ISNUMBER($D410))),"",SUMIFS($V$3:$V$1001,$AJ$3:$AJ$1001,$AJ410,$D$3:$D$1001,"&lt;"&amp;$D410))</f>
        <v/>
      </c>
      <c r="AI410" s="193" t="str">
        <f aca="false">IF(TRIM($B410&amp;$C410)="","",SUMIFS($V$3:$V$1001,$AJ$3:$AJ$1001,$AJ410))</f>
        <v/>
      </c>
      <c r="AJ410" s="197" t="str">
        <f aca="false">IF(TRIM($B410&amp;$C410)="","",TRIM($B410)&amp;"｜"&amp;TRIM($C410))</f>
        <v/>
      </c>
      <c r="AK410" s="193" t="str">
        <f aca="false">IF(TRIM($B410&amp;$C410)="","",MIN(N($N410),N($P410)))</f>
        <v/>
      </c>
      <c r="AL410" s="198" t="str">
        <f aca="false">IF(ISNUMBER($D410),YEAR($D410),"")</f>
        <v/>
      </c>
      <c r="AM410" s="198" t="str">
        <f aca="false">IF(OR(TRIM($B410&amp;$C410)="",NOT(ISNUMBER($D410)),NOT(ISNUMBER($E410))),"",IF($E410&lt;$D410,"",IF(IF($AD410="半年付",2,IF($AD410="季度付",4,IF($AD410="月付",12,IF($AD410="半月付",24,1))))=1,1,MAX(1,ROUND(($E410-$D410+1)/365*IF($AD410="半年付",2,IF($AD410="季度付",4,IF($AD410="月付",12,IF($AD410="半月付",24,1)))),0)))))</f>
        <v/>
      </c>
      <c r="AN410" s="198" t="str">
        <f aca="true">IF($AM410="","",MIN($AM410,MAX(0,INT((TODAY()-付款宽限天数-$D410)/(($E410-$D410+1)/$AM410))+1)))</f>
        <v/>
      </c>
    </row>
    <row r="411" customFormat="false" ht="24" hidden="false" customHeight="false" outlineLevel="0" collapsed="false">
      <c r="F411" s="188" t="str">
        <f aca="true">IF(TRIM($B411&amp;$C411)="","",IF(OR(ISNUMBER(SEARCH("未",$A411)),ISNUMBER(SEARCH("送出",$A411)),AND(TRIM($A411)="",NOT(ISNUMBER($D411)),N($G411)=0)),"【合同未回】","")&amp;IF(NOT(ISNUMBER($E411)),IF(OR(ISNUMBER(SEARCH("未",$A411)),ISNUMBER(SEARCH("送出",$A411)),AND(TRIM($A411)="",NOT(ISNUMBER($D411)),N($G411)=0)),"","【未填合同期】"),IF($E411&lt;TODAY(),"【已到期】",IF($E411-TODAY()&lt;=提醒天数,"【即将到期，剩余"&amp;($E411-TODAY())&amp;"天】","【正常】")))&amp;IF(OR($AC411="安装免保",$AC411="技术免保",$AC411="质保期内"),"【"&amp;$AC411&amp;"】",""))</f>
        <v/>
      </c>
      <c r="J411" s="192" t="str">
        <f aca="false">IF(OR(N($G411)=0,N($H411)=0),"",ROUND(N($G411)*N($H411)*IF(N($I411)=0,1,N($I411)),2))</f>
        <v/>
      </c>
      <c r="L411" s="192" t="str">
        <f aca="false">IF(TRIM($B411&amp;$C411)="","",IF(AND(N($J411)=0,N($K411)=0),"",ROUND(N($J411)+N($K411),2)))</f>
        <v/>
      </c>
      <c r="R411" s="192"/>
      <c r="S411" s="193" t="str">
        <f aca="false">IF(TRIM($B411&amp;$C411)="","",IF(N($N411)=0,"",MAX(0,MIN(N($N411)-N($P411),N($V411)))))</f>
        <v/>
      </c>
      <c r="T411" s="193" t="str">
        <f aca="false">IF(TRIM($B411&amp;$C411)="","",IF(N($P411)&lt;=N($N411),"",N($P411)-N($N411)))</f>
        <v/>
      </c>
      <c r="U411" s="193" t="str">
        <f aca="false">IF(OR(TRIM($B411&amp;$C411)="",$V411=""),"",MAX(0,N($V411))-N($S411))</f>
        <v/>
      </c>
      <c r="V411" s="193" t="str">
        <f aca="false">IF(TRIM($B411&amp;$C411)="","",IF(AND(N($L411)=0,N($P411)+N($Q411)+N($R411)=0),"",ROUND(N($L411)-N($P411)-N($Q411)-N($R411),2)))</f>
        <v/>
      </c>
      <c r="W411" s="194" t="str">
        <f aca="false">IF(TRIM($B411&amp;$C411)="","",IF(N($L411)=0,IF((N($P411)+N($Q411)+N($R411))=0,"—未填单价","未填单价，已收 "&amp;TEXT((N($P411)+N($Q411)+N($R411)),"#,##0.00")),IF(N($V411)&gt;0.005,"欠 "&amp;TEXT(N($V411),"#,##0.00")&amp;IF(N($S411)&gt;0,"（开票未到账 "&amp;TEXT(N($S411),"#,##0.00")&amp;"）","")&amp;IF(N($U411)&gt;0,"（未开票 "&amp;TEXT(N($U411),"#,##0.00")&amp;"）",""),IF(N($V411)&lt;-0.005,"多收 "&amp;TEXT(-N($V411),"#,##0.00"),"✔ 已结清")))&amp;IF(N($T411)&gt;0,"｜到账未开票 "&amp;TEXT(N($T411),"#,##0.00")&amp;"，待补票","")&amp;IF(N($Q411)&gt;0,"｜收现 "&amp;TEXT(N($Q411),"#,##0.00"),"")&amp;IF(N($R411)&gt;0,"｜收款不开票 "&amp;TEXT(N($R411),"#,##0.00"),""))</f>
        <v/>
      </c>
      <c r="X411" s="195"/>
      <c r="AB411" s="192" t="str">
        <f aca="false">IF(OR(N($N411)=0,N($AA411)=0),"",ROUND(N($N411)/(1+N($AA411))*N($AA411),2))</f>
        <v/>
      </c>
      <c r="AC411" s="195"/>
      <c r="AD411" s="188"/>
      <c r="AE411" s="197" t="str">
        <f aca="false">IF($AM411="","",IF($AM411=1,IF($AN411&gt;=1,"一次性·已到收款期","一次性·未到期"),$AD411&amp;" 第"&amp;$AN411&amp;"/"&amp;$AM411&amp;"期"))</f>
        <v/>
      </c>
      <c r="AF411" s="193" t="str">
        <f aca="false">IF(OR($AM411="",N($L411)=0),"",ROUND(N($J411)*$AN411/$AM411,2)+N($K411))</f>
        <v/>
      </c>
      <c r="AG411" s="193" t="str">
        <f aca="false">IF($AF411="","",MAX(0,ROUND($AF411-(N($P411)+N($Q411)+N($R411)),2)))</f>
        <v/>
      </c>
      <c r="AH411" s="193" t="str">
        <f aca="false">IF(OR(TRIM($B411&amp;$C411)="",NOT(ISNUMBER($D411))),"",SUMIFS($V$3:$V$1001,$AJ$3:$AJ$1001,$AJ411,$D$3:$D$1001,"&lt;"&amp;$D411))</f>
        <v/>
      </c>
      <c r="AI411" s="193" t="str">
        <f aca="false">IF(TRIM($B411&amp;$C411)="","",SUMIFS($V$3:$V$1001,$AJ$3:$AJ$1001,$AJ411))</f>
        <v/>
      </c>
      <c r="AJ411" s="197" t="str">
        <f aca="false">IF(TRIM($B411&amp;$C411)="","",TRIM($B411)&amp;"｜"&amp;TRIM($C411))</f>
        <v/>
      </c>
      <c r="AK411" s="193" t="str">
        <f aca="false">IF(TRIM($B411&amp;$C411)="","",MIN(N($N411),N($P411)))</f>
        <v/>
      </c>
      <c r="AL411" s="198" t="str">
        <f aca="false">IF(ISNUMBER($D411),YEAR($D411),"")</f>
        <v/>
      </c>
      <c r="AM411" s="198" t="str">
        <f aca="false">IF(OR(TRIM($B411&amp;$C411)="",NOT(ISNUMBER($D411)),NOT(ISNUMBER($E411))),"",IF($E411&lt;$D411,"",IF(IF($AD411="半年付",2,IF($AD411="季度付",4,IF($AD411="月付",12,IF($AD411="半月付",24,1))))=1,1,MAX(1,ROUND(($E411-$D411+1)/365*IF($AD411="半年付",2,IF($AD411="季度付",4,IF($AD411="月付",12,IF($AD411="半月付",24,1)))),0)))))</f>
        <v/>
      </c>
      <c r="AN411" s="198" t="str">
        <f aca="true">IF($AM411="","",MIN($AM411,MAX(0,INT((TODAY()-付款宽限天数-$D411)/(($E411-$D411+1)/$AM411))+1)))</f>
        <v/>
      </c>
    </row>
    <row r="412" customFormat="false" ht="24" hidden="false" customHeight="false" outlineLevel="0" collapsed="false">
      <c r="F412" s="188" t="str">
        <f aca="true">IF(TRIM($B412&amp;$C412)="","",IF(OR(ISNUMBER(SEARCH("未",$A412)),ISNUMBER(SEARCH("送出",$A412)),AND(TRIM($A412)="",NOT(ISNUMBER($D412)),N($G412)=0)),"【合同未回】","")&amp;IF(NOT(ISNUMBER($E412)),IF(OR(ISNUMBER(SEARCH("未",$A412)),ISNUMBER(SEARCH("送出",$A412)),AND(TRIM($A412)="",NOT(ISNUMBER($D412)),N($G412)=0)),"","【未填合同期】"),IF($E412&lt;TODAY(),"【已到期】",IF($E412-TODAY()&lt;=提醒天数,"【即将到期，剩余"&amp;($E412-TODAY())&amp;"天】","【正常】")))&amp;IF(OR($AC412="安装免保",$AC412="技术免保",$AC412="质保期内"),"【"&amp;$AC412&amp;"】",""))</f>
        <v/>
      </c>
      <c r="J412" s="192" t="str">
        <f aca="false">IF(OR(N($G412)=0,N($H412)=0),"",ROUND(N($G412)*N($H412)*IF(N($I412)=0,1,N($I412)),2))</f>
        <v/>
      </c>
      <c r="L412" s="192" t="str">
        <f aca="false">IF(TRIM($B412&amp;$C412)="","",IF(AND(N($J412)=0,N($K412)=0),"",ROUND(N($J412)+N($K412),2)))</f>
        <v/>
      </c>
      <c r="R412" s="192"/>
      <c r="S412" s="193" t="str">
        <f aca="false">IF(TRIM($B412&amp;$C412)="","",IF(N($N412)=0,"",MAX(0,MIN(N($N412)-N($P412),N($V412)))))</f>
        <v/>
      </c>
      <c r="T412" s="193" t="str">
        <f aca="false">IF(TRIM($B412&amp;$C412)="","",IF(N($P412)&lt;=N($N412),"",N($P412)-N($N412)))</f>
        <v/>
      </c>
      <c r="U412" s="193" t="str">
        <f aca="false">IF(OR(TRIM($B412&amp;$C412)="",$V412=""),"",MAX(0,N($V412))-N($S412))</f>
        <v/>
      </c>
      <c r="V412" s="193" t="str">
        <f aca="false">IF(TRIM($B412&amp;$C412)="","",IF(AND(N($L412)=0,N($P412)+N($Q412)+N($R412)=0),"",ROUND(N($L412)-N($P412)-N($Q412)-N($R412),2)))</f>
        <v/>
      </c>
      <c r="W412" s="194" t="str">
        <f aca="false">IF(TRIM($B412&amp;$C412)="","",IF(N($L412)=0,IF((N($P412)+N($Q412)+N($R412))=0,"—未填单价","未填单价，已收 "&amp;TEXT((N($P412)+N($Q412)+N($R412)),"#,##0.00")),IF(N($V412)&gt;0.005,"欠 "&amp;TEXT(N($V412),"#,##0.00")&amp;IF(N($S412)&gt;0,"（开票未到账 "&amp;TEXT(N($S412),"#,##0.00")&amp;"）","")&amp;IF(N($U412)&gt;0,"（未开票 "&amp;TEXT(N($U412),"#,##0.00")&amp;"）",""),IF(N($V412)&lt;-0.005,"多收 "&amp;TEXT(-N($V412),"#,##0.00"),"✔ 已结清")))&amp;IF(N($T412)&gt;0,"｜到账未开票 "&amp;TEXT(N($T412),"#,##0.00")&amp;"，待补票","")&amp;IF(N($Q412)&gt;0,"｜收现 "&amp;TEXT(N($Q412),"#,##0.00"),"")&amp;IF(N($R412)&gt;0,"｜收款不开票 "&amp;TEXT(N($R412),"#,##0.00"),""))</f>
        <v/>
      </c>
      <c r="X412" s="195"/>
      <c r="AB412" s="192" t="str">
        <f aca="false">IF(OR(N($N412)=0,N($AA412)=0),"",ROUND(N($N412)/(1+N($AA412))*N($AA412),2))</f>
        <v/>
      </c>
      <c r="AC412" s="195"/>
      <c r="AD412" s="188"/>
      <c r="AE412" s="197" t="str">
        <f aca="false">IF($AM412="","",IF($AM412=1,IF($AN412&gt;=1,"一次性·已到收款期","一次性·未到期"),$AD412&amp;" 第"&amp;$AN412&amp;"/"&amp;$AM412&amp;"期"))</f>
        <v/>
      </c>
      <c r="AF412" s="193" t="str">
        <f aca="false">IF(OR($AM412="",N($L412)=0),"",ROUND(N($J412)*$AN412/$AM412,2)+N($K412))</f>
        <v/>
      </c>
      <c r="AG412" s="193" t="str">
        <f aca="false">IF($AF412="","",MAX(0,ROUND($AF412-(N($P412)+N($Q412)+N($R412)),2)))</f>
        <v/>
      </c>
      <c r="AH412" s="193" t="str">
        <f aca="false">IF(OR(TRIM($B412&amp;$C412)="",NOT(ISNUMBER($D412))),"",SUMIFS($V$3:$V$1001,$AJ$3:$AJ$1001,$AJ412,$D$3:$D$1001,"&lt;"&amp;$D412))</f>
        <v/>
      </c>
      <c r="AI412" s="193" t="str">
        <f aca="false">IF(TRIM($B412&amp;$C412)="","",SUMIFS($V$3:$V$1001,$AJ$3:$AJ$1001,$AJ412))</f>
        <v/>
      </c>
      <c r="AJ412" s="197" t="str">
        <f aca="false">IF(TRIM($B412&amp;$C412)="","",TRIM($B412)&amp;"｜"&amp;TRIM($C412))</f>
        <v/>
      </c>
      <c r="AK412" s="193" t="str">
        <f aca="false">IF(TRIM($B412&amp;$C412)="","",MIN(N($N412),N($P412)))</f>
        <v/>
      </c>
      <c r="AL412" s="198" t="str">
        <f aca="false">IF(ISNUMBER($D412),YEAR($D412),"")</f>
        <v/>
      </c>
      <c r="AM412" s="198" t="str">
        <f aca="false">IF(OR(TRIM($B412&amp;$C412)="",NOT(ISNUMBER($D412)),NOT(ISNUMBER($E412))),"",IF($E412&lt;$D412,"",IF(IF($AD412="半年付",2,IF($AD412="季度付",4,IF($AD412="月付",12,IF($AD412="半月付",24,1))))=1,1,MAX(1,ROUND(($E412-$D412+1)/365*IF($AD412="半年付",2,IF($AD412="季度付",4,IF($AD412="月付",12,IF($AD412="半月付",24,1)))),0)))))</f>
        <v/>
      </c>
      <c r="AN412" s="198" t="str">
        <f aca="true">IF($AM412="","",MIN($AM412,MAX(0,INT((TODAY()-付款宽限天数-$D412)/(($E412-$D412+1)/$AM412))+1)))</f>
        <v/>
      </c>
    </row>
    <row r="413" customFormat="false" ht="24" hidden="false" customHeight="false" outlineLevel="0" collapsed="false">
      <c r="F413" s="188" t="str">
        <f aca="true">IF(TRIM($B413&amp;$C413)="","",IF(OR(ISNUMBER(SEARCH("未",$A413)),ISNUMBER(SEARCH("送出",$A413)),AND(TRIM($A413)="",NOT(ISNUMBER($D413)),N($G413)=0)),"【合同未回】","")&amp;IF(NOT(ISNUMBER($E413)),IF(OR(ISNUMBER(SEARCH("未",$A413)),ISNUMBER(SEARCH("送出",$A413)),AND(TRIM($A413)="",NOT(ISNUMBER($D413)),N($G413)=0)),"","【未填合同期】"),IF($E413&lt;TODAY(),"【已到期】",IF($E413-TODAY()&lt;=提醒天数,"【即将到期，剩余"&amp;($E413-TODAY())&amp;"天】","【正常】")))&amp;IF(OR($AC413="安装免保",$AC413="技术免保",$AC413="质保期内"),"【"&amp;$AC413&amp;"】",""))</f>
        <v/>
      </c>
      <c r="J413" s="192" t="str">
        <f aca="false">IF(OR(N($G413)=0,N($H413)=0),"",ROUND(N($G413)*N($H413)*IF(N($I413)=0,1,N($I413)),2))</f>
        <v/>
      </c>
      <c r="L413" s="192" t="str">
        <f aca="false">IF(TRIM($B413&amp;$C413)="","",IF(AND(N($J413)=0,N($K413)=0),"",ROUND(N($J413)+N($K413),2)))</f>
        <v/>
      </c>
      <c r="R413" s="192"/>
      <c r="S413" s="193" t="str">
        <f aca="false">IF(TRIM($B413&amp;$C413)="","",IF(N($N413)=0,"",MAX(0,MIN(N($N413)-N($P413),N($V413)))))</f>
        <v/>
      </c>
      <c r="T413" s="193" t="str">
        <f aca="false">IF(TRIM($B413&amp;$C413)="","",IF(N($P413)&lt;=N($N413),"",N($P413)-N($N413)))</f>
        <v/>
      </c>
      <c r="U413" s="193" t="str">
        <f aca="false">IF(OR(TRIM($B413&amp;$C413)="",$V413=""),"",MAX(0,N($V413))-N($S413))</f>
        <v/>
      </c>
      <c r="V413" s="193" t="str">
        <f aca="false">IF(TRIM($B413&amp;$C413)="","",IF(AND(N($L413)=0,N($P413)+N($Q413)+N($R413)=0),"",ROUND(N($L413)-N($P413)-N($Q413)-N($R413),2)))</f>
        <v/>
      </c>
      <c r="W413" s="194" t="str">
        <f aca="false">IF(TRIM($B413&amp;$C413)="","",IF(N($L413)=0,IF((N($P413)+N($Q413)+N($R413))=0,"—未填单价","未填单价，已收 "&amp;TEXT((N($P413)+N($Q413)+N($R413)),"#,##0.00")),IF(N($V413)&gt;0.005,"欠 "&amp;TEXT(N($V413),"#,##0.00")&amp;IF(N($S413)&gt;0,"（开票未到账 "&amp;TEXT(N($S413),"#,##0.00")&amp;"）","")&amp;IF(N($U413)&gt;0,"（未开票 "&amp;TEXT(N($U413),"#,##0.00")&amp;"）",""),IF(N($V413)&lt;-0.005,"多收 "&amp;TEXT(-N($V413),"#,##0.00"),"✔ 已结清")))&amp;IF(N($T413)&gt;0,"｜到账未开票 "&amp;TEXT(N($T413),"#,##0.00")&amp;"，待补票","")&amp;IF(N($Q413)&gt;0,"｜收现 "&amp;TEXT(N($Q413),"#,##0.00"),"")&amp;IF(N($R413)&gt;0,"｜收款不开票 "&amp;TEXT(N($R413),"#,##0.00"),""))</f>
        <v/>
      </c>
      <c r="X413" s="195"/>
      <c r="AB413" s="192" t="str">
        <f aca="false">IF(OR(N($N413)=0,N($AA413)=0),"",ROUND(N($N413)/(1+N($AA413))*N($AA413),2))</f>
        <v/>
      </c>
      <c r="AC413" s="195"/>
      <c r="AD413" s="188"/>
      <c r="AE413" s="197" t="str">
        <f aca="false">IF($AM413="","",IF($AM413=1,IF($AN413&gt;=1,"一次性·已到收款期","一次性·未到期"),$AD413&amp;" 第"&amp;$AN413&amp;"/"&amp;$AM413&amp;"期"))</f>
        <v/>
      </c>
      <c r="AF413" s="193" t="str">
        <f aca="false">IF(OR($AM413="",N($L413)=0),"",ROUND(N($J413)*$AN413/$AM413,2)+N($K413))</f>
        <v/>
      </c>
      <c r="AG413" s="193" t="str">
        <f aca="false">IF($AF413="","",MAX(0,ROUND($AF413-(N($P413)+N($Q413)+N($R413)),2)))</f>
        <v/>
      </c>
      <c r="AH413" s="193" t="str">
        <f aca="false">IF(OR(TRIM($B413&amp;$C413)="",NOT(ISNUMBER($D413))),"",SUMIFS($V$3:$V$1001,$AJ$3:$AJ$1001,$AJ413,$D$3:$D$1001,"&lt;"&amp;$D413))</f>
        <v/>
      </c>
      <c r="AI413" s="193" t="str">
        <f aca="false">IF(TRIM($B413&amp;$C413)="","",SUMIFS($V$3:$V$1001,$AJ$3:$AJ$1001,$AJ413))</f>
        <v/>
      </c>
      <c r="AJ413" s="197" t="str">
        <f aca="false">IF(TRIM($B413&amp;$C413)="","",TRIM($B413)&amp;"｜"&amp;TRIM($C413))</f>
        <v/>
      </c>
      <c r="AK413" s="193" t="str">
        <f aca="false">IF(TRIM($B413&amp;$C413)="","",MIN(N($N413),N($P413)))</f>
        <v/>
      </c>
      <c r="AL413" s="198" t="str">
        <f aca="false">IF(ISNUMBER($D413),YEAR($D413),"")</f>
        <v/>
      </c>
      <c r="AM413" s="198" t="str">
        <f aca="false">IF(OR(TRIM($B413&amp;$C413)="",NOT(ISNUMBER($D413)),NOT(ISNUMBER($E413))),"",IF($E413&lt;$D413,"",IF(IF($AD413="半年付",2,IF($AD413="季度付",4,IF($AD413="月付",12,IF($AD413="半月付",24,1))))=1,1,MAX(1,ROUND(($E413-$D413+1)/365*IF($AD413="半年付",2,IF($AD413="季度付",4,IF($AD413="月付",12,IF($AD413="半月付",24,1)))),0)))))</f>
        <v/>
      </c>
      <c r="AN413" s="198" t="str">
        <f aca="true">IF($AM413="","",MIN($AM413,MAX(0,INT((TODAY()-付款宽限天数-$D413)/(($E413-$D413+1)/$AM413))+1)))</f>
        <v/>
      </c>
    </row>
    <row r="414" customFormat="false" ht="24" hidden="false" customHeight="false" outlineLevel="0" collapsed="false">
      <c r="F414" s="188" t="str">
        <f aca="true">IF(TRIM($B414&amp;$C414)="","",IF(OR(ISNUMBER(SEARCH("未",$A414)),ISNUMBER(SEARCH("送出",$A414)),AND(TRIM($A414)="",NOT(ISNUMBER($D414)),N($G414)=0)),"【合同未回】","")&amp;IF(NOT(ISNUMBER($E414)),IF(OR(ISNUMBER(SEARCH("未",$A414)),ISNUMBER(SEARCH("送出",$A414)),AND(TRIM($A414)="",NOT(ISNUMBER($D414)),N($G414)=0)),"","【未填合同期】"),IF($E414&lt;TODAY(),"【已到期】",IF($E414-TODAY()&lt;=提醒天数,"【即将到期，剩余"&amp;($E414-TODAY())&amp;"天】","【正常】")))&amp;IF(OR($AC414="安装免保",$AC414="技术免保",$AC414="质保期内"),"【"&amp;$AC414&amp;"】",""))</f>
        <v/>
      </c>
      <c r="J414" s="192" t="str">
        <f aca="false">IF(OR(N($G414)=0,N($H414)=0),"",ROUND(N($G414)*N($H414)*IF(N($I414)=0,1,N($I414)),2))</f>
        <v/>
      </c>
      <c r="L414" s="192" t="str">
        <f aca="false">IF(TRIM($B414&amp;$C414)="","",IF(AND(N($J414)=0,N($K414)=0),"",ROUND(N($J414)+N($K414),2)))</f>
        <v/>
      </c>
      <c r="R414" s="192"/>
      <c r="S414" s="193" t="str">
        <f aca="false">IF(TRIM($B414&amp;$C414)="","",IF(N($N414)=0,"",MAX(0,MIN(N($N414)-N($P414),N($V414)))))</f>
        <v/>
      </c>
      <c r="T414" s="193" t="str">
        <f aca="false">IF(TRIM($B414&amp;$C414)="","",IF(N($P414)&lt;=N($N414),"",N($P414)-N($N414)))</f>
        <v/>
      </c>
      <c r="U414" s="193" t="str">
        <f aca="false">IF(OR(TRIM($B414&amp;$C414)="",$V414=""),"",MAX(0,N($V414))-N($S414))</f>
        <v/>
      </c>
      <c r="V414" s="193" t="str">
        <f aca="false">IF(TRIM($B414&amp;$C414)="","",IF(AND(N($L414)=0,N($P414)+N($Q414)+N($R414)=0),"",ROUND(N($L414)-N($P414)-N($Q414)-N($R414),2)))</f>
        <v/>
      </c>
      <c r="W414" s="194" t="str">
        <f aca="false">IF(TRIM($B414&amp;$C414)="","",IF(N($L414)=0,IF((N($P414)+N($Q414)+N($R414))=0,"—未填单价","未填单价，已收 "&amp;TEXT((N($P414)+N($Q414)+N($R414)),"#,##0.00")),IF(N($V414)&gt;0.005,"欠 "&amp;TEXT(N($V414),"#,##0.00")&amp;IF(N($S414)&gt;0,"（开票未到账 "&amp;TEXT(N($S414),"#,##0.00")&amp;"）","")&amp;IF(N($U414)&gt;0,"（未开票 "&amp;TEXT(N($U414),"#,##0.00")&amp;"）",""),IF(N($V414)&lt;-0.005,"多收 "&amp;TEXT(-N($V414),"#,##0.00"),"✔ 已结清")))&amp;IF(N($T414)&gt;0,"｜到账未开票 "&amp;TEXT(N($T414),"#,##0.00")&amp;"，待补票","")&amp;IF(N($Q414)&gt;0,"｜收现 "&amp;TEXT(N($Q414),"#,##0.00"),"")&amp;IF(N($R414)&gt;0,"｜收款不开票 "&amp;TEXT(N($R414),"#,##0.00"),""))</f>
        <v/>
      </c>
      <c r="X414" s="195"/>
      <c r="AB414" s="192" t="str">
        <f aca="false">IF(OR(N($N414)=0,N($AA414)=0),"",ROUND(N($N414)/(1+N($AA414))*N($AA414),2))</f>
        <v/>
      </c>
      <c r="AC414" s="195"/>
      <c r="AD414" s="188"/>
      <c r="AE414" s="197" t="str">
        <f aca="false">IF($AM414="","",IF($AM414=1,IF($AN414&gt;=1,"一次性·已到收款期","一次性·未到期"),$AD414&amp;" 第"&amp;$AN414&amp;"/"&amp;$AM414&amp;"期"))</f>
        <v/>
      </c>
      <c r="AF414" s="193" t="str">
        <f aca="false">IF(OR($AM414="",N($L414)=0),"",ROUND(N($J414)*$AN414/$AM414,2)+N($K414))</f>
        <v/>
      </c>
      <c r="AG414" s="193" t="str">
        <f aca="false">IF($AF414="","",MAX(0,ROUND($AF414-(N($P414)+N($Q414)+N($R414)),2)))</f>
        <v/>
      </c>
      <c r="AH414" s="193" t="str">
        <f aca="false">IF(OR(TRIM($B414&amp;$C414)="",NOT(ISNUMBER($D414))),"",SUMIFS($V$3:$V$1001,$AJ$3:$AJ$1001,$AJ414,$D$3:$D$1001,"&lt;"&amp;$D414))</f>
        <v/>
      </c>
      <c r="AI414" s="193" t="str">
        <f aca="false">IF(TRIM($B414&amp;$C414)="","",SUMIFS($V$3:$V$1001,$AJ$3:$AJ$1001,$AJ414))</f>
        <v/>
      </c>
      <c r="AJ414" s="197" t="str">
        <f aca="false">IF(TRIM($B414&amp;$C414)="","",TRIM($B414)&amp;"｜"&amp;TRIM($C414))</f>
        <v/>
      </c>
      <c r="AK414" s="193" t="str">
        <f aca="false">IF(TRIM($B414&amp;$C414)="","",MIN(N($N414),N($P414)))</f>
        <v/>
      </c>
      <c r="AL414" s="198" t="str">
        <f aca="false">IF(ISNUMBER($D414),YEAR($D414),"")</f>
        <v/>
      </c>
      <c r="AM414" s="198" t="str">
        <f aca="false">IF(OR(TRIM($B414&amp;$C414)="",NOT(ISNUMBER($D414)),NOT(ISNUMBER($E414))),"",IF($E414&lt;$D414,"",IF(IF($AD414="半年付",2,IF($AD414="季度付",4,IF($AD414="月付",12,IF($AD414="半月付",24,1))))=1,1,MAX(1,ROUND(($E414-$D414+1)/365*IF($AD414="半年付",2,IF($AD414="季度付",4,IF($AD414="月付",12,IF($AD414="半月付",24,1)))),0)))))</f>
        <v/>
      </c>
      <c r="AN414" s="198" t="str">
        <f aca="true">IF($AM414="","",MIN($AM414,MAX(0,INT((TODAY()-付款宽限天数-$D414)/(($E414-$D414+1)/$AM414))+1)))</f>
        <v/>
      </c>
    </row>
    <row r="415" customFormat="false" ht="24" hidden="false" customHeight="false" outlineLevel="0" collapsed="false">
      <c r="F415" s="188" t="str">
        <f aca="true">IF(TRIM($B415&amp;$C415)="","",IF(OR(ISNUMBER(SEARCH("未",$A415)),ISNUMBER(SEARCH("送出",$A415)),AND(TRIM($A415)="",NOT(ISNUMBER($D415)),N($G415)=0)),"【合同未回】","")&amp;IF(NOT(ISNUMBER($E415)),IF(OR(ISNUMBER(SEARCH("未",$A415)),ISNUMBER(SEARCH("送出",$A415)),AND(TRIM($A415)="",NOT(ISNUMBER($D415)),N($G415)=0)),"","【未填合同期】"),IF($E415&lt;TODAY(),"【已到期】",IF($E415-TODAY()&lt;=提醒天数,"【即将到期，剩余"&amp;($E415-TODAY())&amp;"天】","【正常】")))&amp;IF(OR($AC415="安装免保",$AC415="技术免保",$AC415="质保期内"),"【"&amp;$AC415&amp;"】",""))</f>
        <v/>
      </c>
      <c r="J415" s="192" t="str">
        <f aca="false">IF(OR(N($G415)=0,N($H415)=0),"",ROUND(N($G415)*N($H415)*IF(N($I415)=0,1,N($I415)),2))</f>
        <v/>
      </c>
      <c r="L415" s="192" t="str">
        <f aca="false">IF(TRIM($B415&amp;$C415)="","",IF(AND(N($J415)=0,N($K415)=0),"",ROUND(N($J415)+N($K415),2)))</f>
        <v/>
      </c>
      <c r="R415" s="192"/>
      <c r="S415" s="193" t="str">
        <f aca="false">IF(TRIM($B415&amp;$C415)="","",IF(N($N415)=0,"",MAX(0,MIN(N($N415)-N($P415),N($V415)))))</f>
        <v/>
      </c>
      <c r="T415" s="193" t="str">
        <f aca="false">IF(TRIM($B415&amp;$C415)="","",IF(N($P415)&lt;=N($N415),"",N($P415)-N($N415)))</f>
        <v/>
      </c>
      <c r="U415" s="193" t="str">
        <f aca="false">IF(OR(TRIM($B415&amp;$C415)="",$V415=""),"",MAX(0,N($V415))-N($S415))</f>
        <v/>
      </c>
      <c r="V415" s="193" t="str">
        <f aca="false">IF(TRIM($B415&amp;$C415)="","",IF(AND(N($L415)=0,N($P415)+N($Q415)+N($R415)=0),"",ROUND(N($L415)-N($P415)-N($Q415)-N($R415),2)))</f>
        <v/>
      </c>
      <c r="W415" s="194" t="str">
        <f aca="false">IF(TRIM($B415&amp;$C415)="","",IF(N($L415)=0,IF((N($P415)+N($Q415)+N($R415))=0,"—未填单价","未填单价，已收 "&amp;TEXT((N($P415)+N($Q415)+N($R415)),"#,##0.00")),IF(N($V415)&gt;0.005,"欠 "&amp;TEXT(N($V415),"#,##0.00")&amp;IF(N($S415)&gt;0,"（开票未到账 "&amp;TEXT(N($S415),"#,##0.00")&amp;"）","")&amp;IF(N($U415)&gt;0,"（未开票 "&amp;TEXT(N($U415),"#,##0.00")&amp;"）",""),IF(N($V415)&lt;-0.005,"多收 "&amp;TEXT(-N($V415),"#,##0.00"),"✔ 已结清")))&amp;IF(N($T415)&gt;0,"｜到账未开票 "&amp;TEXT(N($T415),"#,##0.00")&amp;"，待补票","")&amp;IF(N($Q415)&gt;0,"｜收现 "&amp;TEXT(N($Q415),"#,##0.00"),"")&amp;IF(N($R415)&gt;0,"｜收款不开票 "&amp;TEXT(N($R415),"#,##0.00"),""))</f>
        <v/>
      </c>
      <c r="X415" s="195"/>
      <c r="AB415" s="192" t="str">
        <f aca="false">IF(OR(N($N415)=0,N($AA415)=0),"",ROUND(N($N415)/(1+N($AA415))*N($AA415),2))</f>
        <v/>
      </c>
      <c r="AC415" s="195"/>
      <c r="AD415" s="188"/>
      <c r="AE415" s="197" t="str">
        <f aca="false">IF($AM415="","",IF($AM415=1,IF($AN415&gt;=1,"一次性·已到收款期","一次性·未到期"),$AD415&amp;" 第"&amp;$AN415&amp;"/"&amp;$AM415&amp;"期"))</f>
        <v/>
      </c>
      <c r="AF415" s="193" t="str">
        <f aca="false">IF(OR($AM415="",N($L415)=0),"",ROUND(N($J415)*$AN415/$AM415,2)+N($K415))</f>
        <v/>
      </c>
      <c r="AG415" s="193" t="str">
        <f aca="false">IF($AF415="","",MAX(0,ROUND($AF415-(N($P415)+N($Q415)+N($R415)),2)))</f>
        <v/>
      </c>
      <c r="AH415" s="193" t="str">
        <f aca="false">IF(OR(TRIM($B415&amp;$C415)="",NOT(ISNUMBER($D415))),"",SUMIFS($V$3:$V$1001,$AJ$3:$AJ$1001,$AJ415,$D$3:$D$1001,"&lt;"&amp;$D415))</f>
        <v/>
      </c>
      <c r="AI415" s="193" t="str">
        <f aca="false">IF(TRIM($B415&amp;$C415)="","",SUMIFS($V$3:$V$1001,$AJ$3:$AJ$1001,$AJ415))</f>
        <v/>
      </c>
      <c r="AJ415" s="197" t="str">
        <f aca="false">IF(TRIM($B415&amp;$C415)="","",TRIM($B415)&amp;"｜"&amp;TRIM($C415))</f>
        <v/>
      </c>
      <c r="AK415" s="193" t="str">
        <f aca="false">IF(TRIM($B415&amp;$C415)="","",MIN(N($N415),N($P415)))</f>
        <v/>
      </c>
      <c r="AL415" s="198" t="str">
        <f aca="false">IF(ISNUMBER($D415),YEAR($D415),"")</f>
        <v/>
      </c>
      <c r="AM415" s="198" t="str">
        <f aca="false">IF(OR(TRIM($B415&amp;$C415)="",NOT(ISNUMBER($D415)),NOT(ISNUMBER($E415))),"",IF($E415&lt;$D415,"",IF(IF($AD415="半年付",2,IF($AD415="季度付",4,IF($AD415="月付",12,IF($AD415="半月付",24,1))))=1,1,MAX(1,ROUND(($E415-$D415+1)/365*IF($AD415="半年付",2,IF($AD415="季度付",4,IF($AD415="月付",12,IF($AD415="半月付",24,1)))),0)))))</f>
        <v/>
      </c>
      <c r="AN415" s="198" t="str">
        <f aca="true">IF($AM415="","",MIN($AM415,MAX(0,INT((TODAY()-付款宽限天数-$D415)/(($E415-$D415+1)/$AM415))+1)))</f>
        <v/>
      </c>
    </row>
    <row r="416" customFormat="false" ht="24" hidden="false" customHeight="false" outlineLevel="0" collapsed="false">
      <c r="F416" s="188" t="str">
        <f aca="true">IF(TRIM($B416&amp;$C416)="","",IF(OR(ISNUMBER(SEARCH("未",$A416)),ISNUMBER(SEARCH("送出",$A416)),AND(TRIM($A416)="",NOT(ISNUMBER($D416)),N($G416)=0)),"【合同未回】","")&amp;IF(NOT(ISNUMBER($E416)),IF(OR(ISNUMBER(SEARCH("未",$A416)),ISNUMBER(SEARCH("送出",$A416)),AND(TRIM($A416)="",NOT(ISNUMBER($D416)),N($G416)=0)),"","【未填合同期】"),IF($E416&lt;TODAY(),"【已到期】",IF($E416-TODAY()&lt;=提醒天数,"【即将到期，剩余"&amp;($E416-TODAY())&amp;"天】","【正常】")))&amp;IF(OR($AC416="安装免保",$AC416="技术免保",$AC416="质保期内"),"【"&amp;$AC416&amp;"】",""))</f>
        <v/>
      </c>
      <c r="J416" s="192" t="str">
        <f aca="false">IF(OR(N($G416)=0,N($H416)=0),"",ROUND(N($G416)*N($H416)*IF(N($I416)=0,1,N($I416)),2))</f>
        <v/>
      </c>
      <c r="L416" s="192" t="str">
        <f aca="false">IF(TRIM($B416&amp;$C416)="","",IF(AND(N($J416)=0,N($K416)=0),"",ROUND(N($J416)+N($K416),2)))</f>
        <v/>
      </c>
      <c r="R416" s="192"/>
      <c r="S416" s="193" t="str">
        <f aca="false">IF(TRIM($B416&amp;$C416)="","",IF(N($N416)=0,"",MAX(0,MIN(N($N416)-N($P416),N($V416)))))</f>
        <v/>
      </c>
      <c r="T416" s="193" t="str">
        <f aca="false">IF(TRIM($B416&amp;$C416)="","",IF(N($P416)&lt;=N($N416),"",N($P416)-N($N416)))</f>
        <v/>
      </c>
      <c r="U416" s="193" t="str">
        <f aca="false">IF(OR(TRIM($B416&amp;$C416)="",$V416=""),"",MAX(0,N($V416))-N($S416))</f>
        <v/>
      </c>
      <c r="V416" s="193" t="str">
        <f aca="false">IF(TRIM($B416&amp;$C416)="","",IF(AND(N($L416)=0,N($P416)+N($Q416)+N($R416)=0),"",ROUND(N($L416)-N($P416)-N($Q416)-N($R416),2)))</f>
        <v/>
      </c>
      <c r="W416" s="194" t="str">
        <f aca="false">IF(TRIM($B416&amp;$C416)="","",IF(N($L416)=0,IF((N($P416)+N($Q416)+N($R416))=0,"—未填单价","未填单价，已收 "&amp;TEXT((N($P416)+N($Q416)+N($R416)),"#,##0.00")),IF(N($V416)&gt;0.005,"欠 "&amp;TEXT(N($V416),"#,##0.00")&amp;IF(N($S416)&gt;0,"（开票未到账 "&amp;TEXT(N($S416),"#,##0.00")&amp;"）","")&amp;IF(N($U416)&gt;0,"（未开票 "&amp;TEXT(N($U416),"#,##0.00")&amp;"）",""),IF(N($V416)&lt;-0.005,"多收 "&amp;TEXT(-N($V416),"#,##0.00"),"✔ 已结清")))&amp;IF(N($T416)&gt;0,"｜到账未开票 "&amp;TEXT(N($T416),"#,##0.00")&amp;"，待补票","")&amp;IF(N($Q416)&gt;0,"｜收现 "&amp;TEXT(N($Q416),"#,##0.00"),"")&amp;IF(N($R416)&gt;0,"｜收款不开票 "&amp;TEXT(N($R416),"#,##0.00"),""))</f>
        <v/>
      </c>
      <c r="X416" s="195"/>
      <c r="AB416" s="192" t="str">
        <f aca="false">IF(OR(N($N416)=0,N($AA416)=0),"",ROUND(N($N416)/(1+N($AA416))*N($AA416),2))</f>
        <v/>
      </c>
      <c r="AC416" s="195"/>
      <c r="AD416" s="188"/>
      <c r="AE416" s="197" t="str">
        <f aca="false">IF($AM416="","",IF($AM416=1,IF($AN416&gt;=1,"一次性·已到收款期","一次性·未到期"),$AD416&amp;" 第"&amp;$AN416&amp;"/"&amp;$AM416&amp;"期"))</f>
        <v/>
      </c>
      <c r="AF416" s="193" t="str">
        <f aca="false">IF(OR($AM416="",N($L416)=0),"",ROUND(N($J416)*$AN416/$AM416,2)+N($K416))</f>
        <v/>
      </c>
      <c r="AG416" s="193" t="str">
        <f aca="false">IF($AF416="","",MAX(0,ROUND($AF416-(N($P416)+N($Q416)+N($R416)),2)))</f>
        <v/>
      </c>
      <c r="AH416" s="193" t="str">
        <f aca="false">IF(OR(TRIM($B416&amp;$C416)="",NOT(ISNUMBER($D416))),"",SUMIFS($V$3:$V$1001,$AJ$3:$AJ$1001,$AJ416,$D$3:$D$1001,"&lt;"&amp;$D416))</f>
        <v/>
      </c>
      <c r="AI416" s="193" t="str">
        <f aca="false">IF(TRIM($B416&amp;$C416)="","",SUMIFS($V$3:$V$1001,$AJ$3:$AJ$1001,$AJ416))</f>
        <v/>
      </c>
      <c r="AJ416" s="197" t="str">
        <f aca="false">IF(TRIM($B416&amp;$C416)="","",TRIM($B416)&amp;"｜"&amp;TRIM($C416))</f>
        <v/>
      </c>
      <c r="AK416" s="193" t="str">
        <f aca="false">IF(TRIM($B416&amp;$C416)="","",MIN(N($N416),N($P416)))</f>
        <v/>
      </c>
      <c r="AL416" s="198" t="str">
        <f aca="false">IF(ISNUMBER($D416),YEAR($D416),"")</f>
        <v/>
      </c>
      <c r="AM416" s="198" t="str">
        <f aca="false">IF(OR(TRIM($B416&amp;$C416)="",NOT(ISNUMBER($D416)),NOT(ISNUMBER($E416))),"",IF($E416&lt;$D416,"",IF(IF($AD416="半年付",2,IF($AD416="季度付",4,IF($AD416="月付",12,IF($AD416="半月付",24,1))))=1,1,MAX(1,ROUND(($E416-$D416+1)/365*IF($AD416="半年付",2,IF($AD416="季度付",4,IF($AD416="月付",12,IF($AD416="半月付",24,1)))),0)))))</f>
        <v/>
      </c>
      <c r="AN416" s="198" t="str">
        <f aca="true">IF($AM416="","",MIN($AM416,MAX(0,INT((TODAY()-付款宽限天数-$D416)/(($E416-$D416+1)/$AM416))+1)))</f>
        <v/>
      </c>
    </row>
    <row r="417" customFormat="false" ht="24" hidden="false" customHeight="false" outlineLevel="0" collapsed="false">
      <c r="F417" s="188" t="str">
        <f aca="true">IF(TRIM($B417&amp;$C417)="","",IF(OR(ISNUMBER(SEARCH("未",$A417)),ISNUMBER(SEARCH("送出",$A417)),AND(TRIM($A417)="",NOT(ISNUMBER($D417)),N($G417)=0)),"【合同未回】","")&amp;IF(NOT(ISNUMBER($E417)),IF(OR(ISNUMBER(SEARCH("未",$A417)),ISNUMBER(SEARCH("送出",$A417)),AND(TRIM($A417)="",NOT(ISNUMBER($D417)),N($G417)=0)),"","【未填合同期】"),IF($E417&lt;TODAY(),"【已到期】",IF($E417-TODAY()&lt;=提醒天数,"【即将到期，剩余"&amp;($E417-TODAY())&amp;"天】","【正常】")))&amp;IF(OR($AC417="安装免保",$AC417="技术免保",$AC417="质保期内"),"【"&amp;$AC417&amp;"】",""))</f>
        <v/>
      </c>
      <c r="J417" s="192" t="str">
        <f aca="false">IF(OR(N($G417)=0,N($H417)=0),"",ROUND(N($G417)*N($H417)*IF(N($I417)=0,1,N($I417)),2))</f>
        <v/>
      </c>
      <c r="L417" s="192" t="str">
        <f aca="false">IF(TRIM($B417&amp;$C417)="","",IF(AND(N($J417)=0,N($K417)=0),"",ROUND(N($J417)+N($K417),2)))</f>
        <v/>
      </c>
      <c r="R417" s="192"/>
      <c r="S417" s="193" t="str">
        <f aca="false">IF(TRIM($B417&amp;$C417)="","",IF(N($N417)=0,"",MAX(0,MIN(N($N417)-N($P417),N($V417)))))</f>
        <v/>
      </c>
      <c r="T417" s="193" t="str">
        <f aca="false">IF(TRIM($B417&amp;$C417)="","",IF(N($P417)&lt;=N($N417),"",N($P417)-N($N417)))</f>
        <v/>
      </c>
      <c r="U417" s="193" t="str">
        <f aca="false">IF(OR(TRIM($B417&amp;$C417)="",$V417=""),"",MAX(0,N($V417))-N($S417))</f>
        <v/>
      </c>
      <c r="V417" s="193" t="str">
        <f aca="false">IF(TRIM($B417&amp;$C417)="","",IF(AND(N($L417)=0,N($P417)+N($Q417)+N($R417)=0),"",ROUND(N($L417)-N($P417)-N($Q417)-N($R417),2)))</f>
        <v/>
      </c>
      <c r="W417" s="194" t="str">
        <f aca="false">IF(TRIM($B417&amp;$C417)="","",IF(N($L417)=0,IF((N($P417)+N($Q417)+N($R417))=0,"—未填单价","未填单价，已收 "&amp;TEXT((N($P417)+N($Q417)+N($R417)),"#,##0.00")),IF(N($V417)&gt;0.005,"欠 "&amp;TEXT(N($V417),"#,##0.00")&amp;IF(N($S417)&gt;0,"（开票未到账 "&amp;TEXT(N($S417),"#,##0.00")&amp;"）","")&amp;IF(N($U417)&gt;0,"（未开票 "&amp;TEXT(N($U417),"#,##0.00")&amp;"）",""),IF(N($V417)&lt;-0.005,"多收 "&amp;TEXT(-N($V417),"#,##0.00"),"✔ 已结清")))&amp;IF(N($T417)&gt;0,"｜到账未开票 "&amp;TEXT(N($T417),"#,##0.00")&amp;"，待补票","")&amp;IF(N($Q417)&gt;0,"｜收现 "&amp;TEXT(N($Q417),"#,##0.00"),"")&amp;IF(N($R417)&gt;0,"｜收款不开票 "&amp;TEXT(N($R417),"#,##0.00"),""))</f>
        <v/>
      </c>
      <c r="X417" s="195"/>
      <c r="AB417" s="192" t="str">
        <f aca="false">IF(OR(N($N417)=0,N($AA417)=0),"",ROUND(N($N417)/(1+N($AA417))*N($AA417),2))</f>
        <v/>
      </c>
      <c r="AC417" s="195"/>
      <c r="AD417" s="188"/>
      <c r="AE417" s="197" t="str">
        <f aca="false">IF($AM417="","",IF($AM417=1,IF($AN417&gt;=1,"一次性·已到收款期","一次性·未到期"),$AD417&amp;" 第"&amp;$AN417&amp;"/"&amp;$AM417&amp;"期"))</f>
        <v/>
      </c>
      <c r="AF417" s="193" t="str">
        <f aca="false">IF(OR($AM417="",N($L417)=0),"",ROUND(N($J417)*$AN417/$AM417,2)+N($K417))</f>
        <v/>
      </c>
      <c r="AG417" s="193" t="str">
        <f aca="false">IF($AF417="","",MAX(0,ROUND($AF417-(N($P417)+N($Q417)+N($R417)),2)))</f>
        <v/>
      </c>
      <c r="AH417" s="193" t="str">
        <f aca="false">IF(OR(TRIM($B417&amp;$C417)="",NOT(ISNUMBER($D417))),"",SUMIFS($V$3:$V$1001,$AJ$3:$AJ$1001,$AJ417,$D$3:$D$1001,"&lt;"&amp;$D417))</f>
        <v/>
      </c>
      <c r="AI417" s="193" t="str">
        <f aca="false">IF(TRIM($B417&amp;$C417)="","",SUMIFS($V$3:$V$1001,$AJ$3:$AJ$1001,$AJ417))</f>
        <v/>
      </c>
      <c r="AJ417" s="197" t="str">
        <f aca="false">IF(TRIM($B417&amp;$C417)="","",TRIM($B417)&amp;"｜"&amp;TRIM($C417))</f>
        <v/>
      </c>
      <c r="AK417" s="193" t="str">
        <f aca="false">IF(TRIM($B417&amp;$C417)="","",MIN(N($N417),N($P417)))</f>
        <v/>
      </c>
      <c r="AL417" s="198" t="str">
        <f aca="false">IF(ISNUMBER($D417),YEAR($D417),"")</f>
        <v/>
      </c>
      <c r="AM417" s="198" t="str">
        <f aca="false">IF(OR(TRIM($B417&amp;$C417)="",NOT(ISNUMBER($D417)),NOT(ISNUMBER($E417))),"",IF($E417&lt;$D417,"",IF(IF($AD417="半年付",2,IF($AD417="季度付",4,IF($AD417="月付",12,IF($AD417="半月付",24,1))))=1,1,MAX(1,ROUND(($E417-$D417+1)/365*IF($AD417="半年付",2,IF($AD417="季度付",4,IF($AD417="月付",12,IF($AD417="半月付",24,1)))),0)))))</f>
        <v/>
      </c>
      <c r="AN417" s="198" t="str">
        <f aca="true">IF($AM417="","",MIN($AM417,MAX(0,INT((TODAY()-付款宽限天数-$D417)/(($E417-$D417+1)/$AM417))+1)))</f>
        <v/>
      </c>
    </row>
    <row r="418" customFormat="false" ht="24" hidden="false" customHeight="false" outlineLevel="0" collapsed="false">
      <c r="F418" s="188" t="str">
        <f aca="true">IF(TRIM($B418&amp;$C418)="","",IF(OR(ISNUMBER(SEARCH("未",$A418)),ISNUMBER(SEARCH("送出",$A418)),AND(TRIM($A418)="",NOT(ISNUMBER($D418)),N($G418)=0)),"【合同未回】","")&amp;IF(NOT(ISNUMBER($E418)),IF(OR(ISNUMBER(SEARCH("未",$A418)),ISNUMBER(SEARCH("送出",$A418)),AND(TRIM($A418)="",NOT(ISNUMBER($D418)),N($G418)=0)),"","【未填合同期】"),IF($E418&lt;TODAY(),"【已到期】",IF($E418-TODAY()&lt;=提醒天数,"【即将到期，剩余"&amp;($E418-TODAY())&amp;"天】","【正常】")))&amp;IF(OR($AC418="安装免保",$AC418="技术免保",$AC418="质保期内"),"【"&amp;$AC418&amp;"】",""))</f>
        <v/>
      </c>
      <c r="J418" s="192" t="str">
        <f aca="false">IF(OR(N($G418)=0,N($H418)=0),"",ROUND(N($G418)*N($H418)*IF(N($I418)=0,1,N($I418)),2))</f>
        <v/>
      </c>
      <c r="L418" s="192" t="str">
        <f aca="false">IF(TRIM($B418&amp;$C418)="","",IF(AND(N($J418)=0,N($K418)=0),"",ROUND(N($J418)+N($K418),2)))</f>
        <v/>
      </c>
      <c r="R418" s="192"/>
      <c r="S418" s="193" t="str">
        <f aca="false">IF(TRIM($B418&amp;$C418)="","",IF(N($N418)=0,"",MAX(0,MIN(N($N418)-N($P418),N($V418)))))</f>
        <v/>
      </c>
      <c r="T418" s="193" t="str">
        <f aca="false">IF(TRIM($B418&amp;$C418)="","",IF(N($P418)&lt;=N($N418),"",N($P418)-N($N418)))</f>
        <v/>
      </c>
      <c r="U418" s="193" t="str">
        <f aca="false">IF(OR(TRIM($B418&amp;$C418)="",$V418=""),"",MAX(0,N($V418))-N($S418))</f>
        <v/>
      </c>
      <c r="V418" s="193" t="str">
        <f aca="false">IF(TRIM($B418&amp;$C418)="","",IF(AND(N($L418)=0,N($P418)+N($Q418)+N($R418)=0),"",ROUND(N($L418)-N($P418)-N($Q418)-N($R418),2)))</f>
        <v/>
      </c>
      <c r="W418" s="194" t="str">
        <f aca="false">IF(TRIM($B418&amp;$C418)="","",IF(N($L418)=0,IF((N($P418)+N($Q418)+N($R418))=0,"—未填单价","未填单价，已收 "&amp;TEXT((N($P418)+N($Q418)+N($R418)),"#,##0.00")),IF(N($V418)&gt;0.005,"欠 "&amp;TEXT(N($V418),"#,##0.00")&amp;IF(N($S418)&gt;0,"（开票未到账 "&amp;TEXT(N($S418),"#,##0.00")&amp;"）","")&amp;IF(N($U418)&gt;0,"（未开票 "&amp;TEXT(N($U418),"#,##0.00")&amp;"）",""),IF(N($V418)&lt;-0.005,"多收 "&amp;TEXT(-N($V418),"#,##0.00"),"✔ 已结清")))&amp;IF(N($T418)&gt;0,"｜到账未开票 "&amp;TEXT(N($T418),"#,##0.00")&amp;"，待补票","")&amp;IF(N($Q418)&gt;0,"｜收现 "&amp;TEXT(N($Q418),"#,##0.00"),"")&amp;IF(N($R418)&gt;0,"｜收款不开票 "&amp;TEXT(N($R418),"#,##0.00"),""))</f>
        <v/>
      </c>
      <c r="X418" s="195"/>
      <c r="AB418" s="192" t="str">
        <f aca="false">IF(OR(N($N418)=0,N($AA418)=0),"",ROUND(N($N418)/(1+N($AA418))*N($AA418),2))</f>
        <v/>
      </c>
      <c r="AC418" s="195"/>
      <c r="AD418" s="188"/>
      <c r="AE418" s="197" t="str">
        <f aca="false">IF($AM418="","",IF($AM418=1,IF($AN418&gt;=1,"一次性·已到收款期","一次性·未到期"),$AD418&amp;" 第"&amp;$AN418&amp;"/"&amp;$AM418&amp;"期"))</f>
        <v/>
      </c>
      <c r="AF418" s="193" t="str">
        <f aca="false">IF(OR($AM418="",N($L418)=0),"",ROUND(N($J418)*$AN418/$AM418,2)+N($K418))</f>
        <v/>
      </c>
      <c r="AG418" s="193" t="str">
        <f aca="false">IF($AF418="","",MAX(0,ROUND($AF418-(N($P418)+N($Q418)+N($R418)),2)))</f>
        <v/>
      </c>
      <c r="AH418" s="193" t="str">
        <f aca="false">IF(OR(TRIM($B418&amp;$C418)="",NOT(ISNUMBER($D418))),"",SUMIFS($V$3:$V$1001,$AJ$3:$AJ$1001,$AJ418,$D$3:$D$1001,"&lt;"&amp;$D418))</f>
        <v/>
      </c>
      <c r="AI418" s="193" t="str">
        <f aca="false">IF(TRIM($B418&amp;$C418)="","",SUMIFS($V$3:$V$1001,$AJ$3:$AJ$1001,$AJ418))</f>
        <v/>
      </c>
      <c r="AJ418" s="197" t="str">
        <f aca="false">IF(TRIM($B418&amp;$C418)="","",TRIM($B418)&amp;"｜"&amp;TRIM($C418))</f>
        <v/>
      </c>
      <c r="AK418" s="193" t="str">
        <f aca="false">IF(TRIM($B418&amp;$C418)="","",MIN(N($N418),N($P418)))</f>
        <v/>
      </c>
      <c r="AL418" s="198" t="str">
        <f aca="false">IF(ISNUMBER($D418),YEAR($D418),"")</f>
        <v/>
      </c>
      <c r="AM418" s="198" t="str">
        <f aca="false">IF(OR(TRIM($B418&amp;$C418)="",NOT(ISNUMBER($D418)),NOT(ISNUMBER($E418))),"",IF($E418&lt;$D418,"",IF(IF($AD418="半年付",2,IF($AD418="季度付",4,IF($AD418="月付",12,IF($AD418="半月付",24,1))))=1,1,MAX(1,ROUND(($E418-$D418+1)/365*IF($AD418="半年付",2,IF($AD418="季度付",4,IF($AD418="月付",12,IF($AD418="半月付",24,1)))),0)))))</f>
        <v/>
      </c>
      <c r="AN418" s="198" t="str">
        <f aca="true">IF($AM418="","",MIN($AM418,MAX(0,INT((TODAY()-付款宽限天数-$D418)/(($E418-$D418+1)/$AM418))+1)))</f>
        <v/>
      </c>
    </row>
    <row r="419" customFormat="false" ht="24" hidden="false" customHeight="false" outlineLevel="0" collapsed="false">
      <c r="F419" s="188" t="str">
        <f aca="true">IF(TRIM($B419&amp;$C419)="","",IF(OR(ISNUMBER(SEARCH("未",$A419)),ISNUMBER(SEARCH("送出",$A419)),AND(TRIM($A419)="",NOT(ISNUMBER($D419)),N($G419)=0)),"【合同未回】","")&amp;IF(NOT(ISNUMBER($E419)),IF(OR(ISNUMBER(SEARCH("未",$A419)),ISNUMBER(SEARCH("送出",$A419)),AND(TRIM($A419)="",NOT(ISNUMBER($D419)),N($G419)=0)),"","【未填合同期】"),IF($E419&lt;TODAY(),"【已到期】",IF($E419-TODAY()&lt;=提醒天数,"【即将到期，剩余"&amp;($E419-TODAY())&amp;"天】","【正常】")))&amp;IF(OR($AC419="安装免保",$AC419="技术免保",$AC419="质保期内"),"【"&amp;$AC419&amp;"】",""))</f>
        <v/>
      </c>
      <c r="J419" s="192" t="str">
        <f aca="false">IF(OR(N($G419)=0,N($H419)=0),"",ROUND(N($G419)*N($H419)*IF(N($I419)=0,1,N($I419)),2))</f>
        <v/>
      </c>
      <c r="L419" s="192" t="str">
        <f aca="false">IF(TRIM($B419&amp;$C419)="","",IF(AND(N($J419)=0,N($K419)=0),"",ROUND(N($J419)+N($K419),2)))</f>
        <v/>
      </c>
      <c r="R419" s="192"/>
      <c r="S419" s="193" t="str">
        <f aca="false">IF(TRIM($B419&amp;$C419)="","",IF(N($N419)=0,"",MAX(0,MIN(N($N419)-N($P419),N($V419)))))</f>
        <v/>
      </c>
      <c r="T419" s="193" t="str">
        <f aca="false">IF(TRIM($B419&amp;$C419)="","",IF(N($P419)&lt;=N($N419),"",N($P419)-N($N419)))</f>
        <v/>
      </c>
      <c r="U419" s="193" t="str">
        <f aca="false">IF(OR(TRIM($B419&amp;$C419)="",$V419=""),"",MAX(0,N($V419))-N($S419))</f>
        <v/>
      </c>
      <c r="V419" s="193" t="str">
        <f aca="false">IF(TRIM($B419&amp;$C419)="","",IF(AND(N($L419)=0,N($P419)+N($Q419)+N($R419)=0),"",ROUND(N($L419)-N($P419)-N($Q419)-N($R419),2)))</f>
        <v/>
      </c>
      <c r="W419" s="194" t="str">
        <f aca="false">IF(TRIM($B419&amp;$C419)="","",IF(N($L419)=0,IF((N($P419)+N($Q419)+N($R419))=0,"—未填单价","未填单价，已收 "&amp;TEXT((N($P419)+N($Q419)+N($R419)),"#,##0.00")),IF(N($V419)&gt;0.005,"欠 "&amp;TEXT(N($V419),"#,##0.00")&amp;IF(N($S419)&gt;0,"（开票未到账 "&amp;TEXT(N($S419),"#,##0.00")&amp;"）","")&amp;IF(N($U419)&gt;0,"（未开票 "&amp;TEXT(N($U419),"#,##0.00")&amp;"）",""),IF(N($V419)&lt;-0.005,"多收 "&amp;TEXT(-N($V419),"#,##0.00"),"✔ 已结清")))&amp;IF(N($T419)&gt;0,"｜到账未开票 "&amp;TEXT(N($T419),"#,##0.00")&amp;"，待补票","")&amp;IF(N($Q419)&gt;0,"｜收现 "&amp;TEXT(N($Q419),"#,##0.00"),"")&amp;IF(N($R419)&gt;0,"｜收款不开票 "&amp;TEXT(N($R419),"#,##0.00"),""))</f>
        <v/>
      </c>
      <c r="X419" s="195"/>
      <c r="AB419" s="192" t="str">
        <f aca="false">IF(OR(N($N419)=0,N($AA419)=0),"",ROUND(N($N419)/(1+N($AA419))*N($AA419),2))</f>
        <v/>
      </c>
      <c r="AC419" s="195"/>
      <c r="AD419" s="188"/>
      <c r="AE419" s="197" t="str">
        <f aca="false">IF($AM419="","",IF($AM419=1,IF($AN419&gt;=1,"一次性·已到收款期","一次性·未到期"),$AD419&amp;" 第"&amp;$AN419&amp;"/"&amp;$AM419&amp;"期"))</f>
        <v/>
      </c>
      <c r="AF419" s="193" t="str">
        <f aca="false">IF(OR($AM419="",N($L419)=0),"",ROUND(N($J419)*$AN419/$AM419,2)+N($K419))</f>
        <v/>
      </c>
      <c r="AG419" s="193" t="str">
        <f aca="false">IF($AF419="","",MAX(0,ROUND($AF419-(N($P419)+N($Q419)+N($R419)),2)))</f>
        <v/>
      </c>
      <c r="AH419" s="193" t="str">
        <f aca="false">IF(OR(TRIM($B419&amp;$C419)="",NOT(ISNUMBER($D419))),"",SUMIFS($V$3:$V$1001,$AJ$3:$AJ$1001,$AJ419,$D$3:$D$1001,"&lt;"&amp;$D419))</f>
        <v/>
      </c>
      <c r="AI419" s="193" t="str">
        <f aca="false">IF(TRIM($B419&amp;$C419)="","",SUMIFS($V$3:$V$1001,$AJ$3:$AJ$1001,$AJ419))</f>
        <v/>
      </c>
      <c r="AJ419" s="197" t="str">
        <f aca="false">IF(TRIM($B419&amp;$C419)="","",TRIM($B419)&amp;"｜"&amp;TRIM($C419))</f>
        <v/>
      </c>
      <c r="AK419" s="193" t="str">
        <f aca="false">IF(TRIM($B419&amp;$C419)="","",MIN(N($N419),N($P419)))</f>
        <v/>
      </c>
      <c r="AL419" s="198" t="str">
        <f aca="false">IF(ISNUMBER($D419),YEAR($D419),"")</f>
        <v/>
      </c>
      <c r="AM419" s="198" t="str">
        <f aca="false">IF(OR(TRIM($B419&amp;$C419)="",NOT(ISNUMBER($D419)),NOT(ISNUMBER($E419))),"",IF($E419&lt;$D419,"",IF(IF($AD419="半年付",2,IF($AD419="季度付",4,IF($AD419="月付",12,IF($AD419="半月付",24,1))))=1,1,MAX(1,ROUND(($E419-$D419+1)/365*IF($AD419="半年付",2,IF($AD419="季度付",4,IF($AD419="月付",12,IF($AD419="半月付",24,1)))),0)))))</f>
        <v/>
      </c>
      <c r="AN419" s="198" t="str">
        <f aca="true">IF($AM419="","",MIN($AM419,MAX(0,INT((TODAY()-付款宽限天数-$D419)/(($E419-$D419+1)/$AM419))+1)))</f>
        <v/>
      </c>
    </row>
    <row r="420" customFormat="false" ht="24" hidden="false" customHeight="false" outlineLevel="0" collapsed="false">
      <c r="F420" s="188" t="str">
        <f aca="true">IF(TRIM($B420&amp;$C420)="","",IF(OR(ISNUMBER(SEARCH("未",$A420)),ISNUMBER(SEARCH("送出",$A420)),AND(TRIM($A420)="",NOT(ISNUMBER($D420)),N($G420)=0)),"【合同未回】","")&amp;IF(NOT(ISNUMBER($E420)),IF(OR(ISNUMBER(SEARCH("未",$A420)),ISNUMBER(SEARCH("送出",$A420)),AND(TRIM($A420)="",NOT(ISNUMBER($D420)),N($G420)=0)),"","【未填合同期】"),IF($E420&lt;TODAY(),"【已到期】",IF($E420-TODAY()&lt;=提醒天数,"【即将到期，剩余"&amp;($E420-TODAY())&amp;"天】","【正常】")))&amp;IF(OR($AC420="安装免保",$AC420="技术免保",$AC420="质保期内"),"【"&amp;$AC420&amp;"】",""))</f>
        <v/>
      </c>
      <c r="J420" s="192" t="str">
        <f aca="false">IF(OR(N($G420)=0,N($H420)=0),"",ROUND(N($G420)*N($H420)*IF(N($I420)=0,1,N($I420)),2))</f>
        <v/>
      </c>
      <c r="L420" s="192" t="str">
        <f aca="false">IF(TRIM($B420&amp;$C420)="","",IF(AND(N($J420)=0,N($K420)=0),"",ROUND(N($J420)+N($K420),2)))</f>
        <v/>
      </c>
      <c r="R420" s="192"/>
      <c r="S420" s="193" t="str">
        <f aca="false">IF(TRIM($B420&amp;$C420)="","",IF(N($N420)=0,"",MAX(0,MIN(N($N420)-N($P420),N($V420)))))</f>
        <v/>
      </c>
      <c r="T420" s="193" t="str">
        <f aca="false">IF(TRIM($B420&amp;$C420)="","",IF(N($P420)&lt;=N($N420),"",N($P420)-N($N420)))</f>
        <v/>
      </c>
      <c r="U420" s="193" t="str">
        <f aca="false">IF(OR(TRIM($B420&amp;$C420)="",$V420=""),"",MAX(0,N($V420))-N($S420))</f>
        <v/>
      </c>
      <c r="V420" s="193" t="str">
        <f aca="false">IF(TRIM($B420&amp;$C420)="","",IF(AND(N($L420)=0,N($P420)+N($Q420)+N($R420)=0),"",ROUND(N($L420)-N($P420)-N($Q420)-N($R420),2)))</f>
        <v/>
      </c>
      <c r="W420" s="194" t="str">
        <f aca="false">IF(TRIM($B420&amp;$C420)="","",IF(N($L420)=0,IF((N($P420)+N($Q420)+N($R420))=0,"—未填单价","未填单价，已收 "&amp;TEXT((N($P420)+N($Q420)+N($R420)),"#,##0.00")),IF(N($V420)&gt;0.005,"欠 "&amp;TEXT(N($V420),"#,##0.00")&amp;IF(N($S420)&gt;0,"（开票未到账 "&amp;TEXT(N($S420),"#,##0.00")&amp;"）","")&amp;IF(N($U420)&gt;0,"（未开票 "&amp;TEXT(N($U420),"#,##0.00")&amp;"）",""),IF(N($V420)&lt;-0.005,"多收 "&amp;TEXT(-N($V420),"#,##0.00"),"✔ 已结清")))&amp;IF(N($T420)&gt;0,"｜到账未开票 "&amp;TEXT(N($T420),"#,##0.00")&amp;"，待补票","")&amp;IF(N($Q420)&gt;0,"｜收现 "&amp;TEXT(N($Q420),"#,##0.00"),"")&amp;IF(N($R420)&gt;0,"｜收款不开票 "&amp;TEXT(N($R420),"#,##0.00"),""))</f>
        <v/>
      </c>
      <c r="X420" s="195"/>
      <c r="AB420" s="192" t="str">
        <f aca="false">IF(OR(N($N420)=0,N($AA420)=0),"",ROUND(N($N420)/(1+N($AA420))*N($AA420),2))</f>
        <v/>
      </c>
      <c r="AC420" s="195"/>
      <c r="AD420" s="188"/>
      <c r="AE420" s="197" t="str">
        <f aca="false">IF($AM420="","",IF($AM420=1,IF($AN420&gt;=1,"一次性·已到收款期","一次性·未到期"),$AD420&amp;" 第"&amp;$AN420&amp;"/"&amp;$AM420&amp;"期"))</f>
        <v/>
      </c>
      <c r="AF420" s="193" t="str">
        <f aca="false">IF(OR($AM420="",N($L420)=0),"",ROUND(N($J420)*$AN420/$AM420,2)+N($K420))</f>
        <v/>
      </c>
      <c r="AG420" s="193" t="str">
        <f aca="false">IF($AF420="","",MAX(0,ROUND($AF420-(N($P420)+N($Q420)+N($R420)),2)))</f>
        <v/>
      </c>
      <c r="AH420" s="193" t="str">
        <f aca="false">IF(OR(TRIM($B420&amp;$C420)="",NOT(ISNUMBER($D420))),"",SUMIFS($V$3:$V$1001,$AJ$3:$AJ$1001,$AJ420,$D$3:$D$1001,"&lt;"&amp;$D420))</f>
        <v/>
      </c>
      <c r="AI420" s="193" t="str">
        <f aca="false">IF(TRIM($B420&amp;$C420)="","",SUMIFS($V$3:$V$1001,$AJ$3:$AJ$1001,$AJ420))</f>
        <v/>
      </c>
      <c r="AJ420" s="197" t="str">
        <f aca="false">IF(TRIM($B420&amp;$C420)="","",TRIM($B420)&amp;"｜"&amp;TRIM($C420))</f>
        <v/>
      </c>
      <c r="AK420" s="193" t="str">
        <f aca="false">IF(TRIM($B420&amp;$C420)="","",MIN(N($N420),N($P420)))</f>
        <v/>
      </c>
      <c r="AL420" s="198" t="str">
        <f aca="false">IF(ISNUMBER($D420),YEAR($D420),"")</f>
        <v/>
      </c>
      <c r="AM420" s="198" t="str">
        <f aca="false">IF(OR(TRIM($B420&amp;$C420)="",NOT(ISNUMBER($D420)),NOT(ISNUMBER($E420))),"",IF($E420&lt;$D420,"",IF(IF($AD420="半年付",2,IF($AD420="季度付",4,IF($AD420="月付",12,IF($AD420="半月付",24,1))))=1,1,MAX(1,ROUND(($E420-$D420+1)/365*IF($AD420="半年付",2,IF($AD420="季度付",4,IF($AD420="月付",12,IF($AD420="半月付",24,1)))),0)))))</f>
        <v/>
      </c>
      <c r="AN420" s="198" t="str">
        <f aca="true">IF($AM420="","",MIN($AM420,MAX(0,INT((TODAY()-付款宽限天数-$D420)/(($E420-$D420+1)/$AM420))+1)))</f>
        <v/>
      </c>
    </row>
    <row r="421" customFormat="false" ht="24" hidden="false" customHeight="false" outlineLevel="0" collapsed="false">
      <c r="F421" s="188" t="str">
        <f aca="true">IF(TRIM($B421&amp;$C421)="","",IF(OR(ISNUMBER(SEARCH("未",$A421)),ISNUMBER(SEARCH("送出",$A421)),AND(TRIM($A421)="",NOT(ISNUMBER($D421)),N($G421)=0)),"【合同未回】","")&amp;IF(NOT(ISNUMBER($E421)),IF(OR(ISNUMBER(SEARCH("未",$A421)),ISNUMBER(SEARCH("送出",$A421)),AND(TRIM($A421)="",NOT(ISNUMBER($D421)),N($G421)=0)),"","【未填合同期】"),IF($E421&lt;TODAY(),"【已到期】",IF($E421-TODAY()&lt;=提醒天数,"【即将到期，剩余"&amp;($E421-TODAY())&amp;"天】","【正常】")))&amp;IF(OR($AC421="安装免保",$AC421="技术免保",$AC421="质保期内"),"【"&amp;$AC421&amp;"】",""))</f>
        <v/>
      </c>
      <c r="J421" s="192" t="str">
        <f aca="false">IF(OR(N($G421)=0,N($H421)=0),"",ROUND(N($G421)*N($H421)*IF(N($I421)=0,1,N($I421)),2))</f>
        <v/>
      </c>
      <c r="L421" s="192" t="str">
        <f aca="false">IF(TRIM($B421&amp;$C421)="","",IF(AND(N($J421)=0,N($K421)=0),"",ROUND(N($J421)+N($K421),2)))</f>
        <v/>
      </c>
      <c r="R421" s="192"/>
      <c r="S421" s="193" t="str">
        <f aca="false">IF(TRIM($B421&amp;$C421)="","",IF(N($N421)=0,"",MAX(0,MIN(N($N421)-N($P421),N($V421)))))</f>
        <v/>
      </c>
      <c r="T421" s="193" t="str">
        <f aca="false">IF(TRIM($B421&amp;$C421)="","",IF(N($P421)&lt;=N($N421),"",N($P421)-N($N421)))</f>
        <v/>
      </c>
      <c r="U421" s="193" t="str">
        <f aca="false">IF(OR(TRIM($B421&amp;$C421)="",$V421=""),"",MAX(0,N($V421))-N($S421))</f>
        <v/>
      </c>
      <c r="V421" s="193" t="str">
        <f aca="false">IF(TRIM($B421&amp;$C421)="","",IF(AND(N($L421)=0,N($P421)+N($Q421)+N($R421)=0),"",ROUND(N($L421)-N($P421)-N($Q421)-N($R421),2)))</f>
        <v/>
      </c>
      <c r="W421" s="194" t="str">
        <f aca="false">IF(TRIM($B421&amp;$C421)="","",IF(N($L421)=0,IF((N($P421)+N($Q421)+N($R421))=0,"—未填单价","未填单价，已收 "&amp;TEXT((N($P421)+N($Q421)+N($R421)),"#,##0.00")),IF(N($V421)&gt;0.005,"欠 "&amp;TEXT(N($V421),"#,##0.00")&amp;IF(N($S421)&gt;0,"（开票未到账 "&amp;TEXT(N($S421),"#,##0.00")&amp;"）","")&amp;IF(N($U421)&gt;0,"（未开票 "&amp;TEXT(N($U421),"#,##0.00")&amp;"）",""),IF(N($V421)&lt;-0.005,"多收 "&amp;TEXT(-N($V421),"#,##0.00"),"✔ 已结清")))&amp;IF(N($T421)&gt;0,"｜到账未开票 "&amp;TEXT(N($T421),"#,##0.00")&amp;"，待补票","")&amp;IF(N($Q421)&gt;0,"｜收现 "&amp;TEXT(N($Q421),"#,##0.00"),"")&amp;IF(N($R421)&gt;0,"｜收款不开票 "&amp;TEXT(N($R421),"#,##0.00"),""))</f>
        <v/>
      </c>
      <c r="X421" s="195"/>
      <c r="AB421" s="192" t="str">
        <f aca="false">IF(OR(N($N421)=0,N($AA421)=0),"",ROUND(N($N421)/(1+N($AA421))*N($AA421),2))</f>
        <v/>
      </c>
      <c r="AC421" s="195"/>
      <c r="AD421" s="188"/>
      <c r="AE421" s="197" t="str">
        <f aca="false">IF($AM421="","",IF($AM421=1,IF($AN421&gt;=1,"一次性·已到收款期","一次性·未到期"),$AD421&amp;" 第"&amp;$AN421&amp;"/"&amp;$AM421&amp;"期"))</f>
        <v/>
      </c>
      <c r="AF421" s="193" t="str">
        <f aca="false">IF(OR($AM421="",N($L421)=0),"",ROUND(N($J421)*$AN421/$AM421,2)+N($K421))</f>
        <v/>
      </c>
      <c r="AG421" s="193" t="str">
        <f aca="false">IF($AF421="","",MAX(0,ROUND($AF421-(N($P421)+N($Q421)+N($R421)),2)))</f>
        <v/>
      </c>
      <c r="AH421" s="193" t="str">
        <f aca="false">IF(OR(TRIM($B421&amp;$C421)="",NOT(ISNUMBER($D421))),"",SUMIFS($V$3:$V$1001,$AJ$3:$AJ$1001,$AJ421,$D$3:$D$1001,"&lt;"&amp;$D421))</f>
        <v/>
      </c>
      <c r="AI421" s="193" t="str">
        <f aca="false">IF(TRIM($B421&amp;$C421)="","",SUMIFS($V$3:$V$1001,$AJ$3:$AJ$1001,$AJ421))</f>
        <v/>
      </c>
      <c r="AJ421" s="197" t="str">
        <f aca="false">IF(TRIM($B421&amp;$C421)="","",TRIM($B421)&amp;"｜"&amp;TRIM($C421))</f>
        <v/>
      </c>
      <c r="AK421" s="193" t="str">
        <f aca="false">IF(TRIM($B421&amp;$C421)="","",MIN(N($N421),N($P421)))</f>
        <v/>
      </c>
      <c r="AL421" s="198" t="str">
        <f aca="false">IF(ISNUMBER($D421),YEAR($D421),"")</f>
        <v/>
      </c>
      <c r="AM421" s="198" t="str">
        <f aca="false">IF(OR(TRIM($B421&amp;$C421)="",NOT(ISNUMBER($D421)),NOT(ISNUMBER($E421))),"",IF($E421&lt;$D421,"",IF(IF($AD421="半年付",2,IF($AD421="季度付",4,IF($AD421="月付",12,IF($AD421="半月付",24,1))))=1,1,MAX(1,ROUND(($E421-$D421+1)/365*IF($AD421="半年付",2,IF($AD421="季度付",4,IF($AD421="月付",12,IF($AD421="半月付",24,1)))),0)))))</f>
        <v/>
      </c>
      <c r="AN421" s="198" t="str">
        <f aca="true">IF($AM421="","",MIN($AM421,MAX(0,INT((TODAY()-付款宽限天数-$D421)/(($E421-$D421+1)/$AM421))+1)))</f>
        <v/>
      </c>
    </row>
    <row r="422" customFormat="false" ht="24" hidden="false" customHeight="false" outlineLevel="0" collapsed="false">
      <c r="F422" s="188" t="str">
        <f aca="true">IF(TRIM($B422&amp;$C422)="","",IF(OR(ISNUMBER(SEARCH("未",$A422)),ISNUMBER(SEARCH("送出",$A422)),AND(TRIM($A422)="",NOT(ISNUMBER($D422)),N($G422)=0)),"【合同未回】","")&amp;IF(NOT(ISNUMBER($E422)),IF(OR(ISNUMBER(SEARCH("未",$A422)),ISNUMBER(SEARCH("送出",$A422)),AND(TRIM($A422)="",NOT(ISNUMBER($D422)),N($G422)=0)),"","【未填合同期】"),IF($E422&lt;TODAY(),"【已到期】",IF($E422-TODAY()&lt;=提醒天数,"【即将到期，剩余"&amp;($E422-TODAY())&amp;"天】","【正常】")))&amp;IF(OR($AC422="安装免保",$AC422="技术免保",$AC422="质保期内"),"【"&amp;$AC422&amp;"】",""))</f>
        <v/>
      </c>
      <c r="J422" s="192" t="str">
        <f aca="false">IF(OR(N($G422)=0,N($H422)=0),"",ROUND(N($G422)*N($H422)*IF(N($I422)=0,1,N($I422)),2))</f>
        <v/>
      </c>
      <c r="L422" s="192" t="str">
        <f aca="false">IF(TRIM($B422&amp;$C422)="","",IF(AND(N($J422)=0,N($K422)=0),"",ROUND(N($J422)+N($K422),2)))</f>
        <v/>
      </c>
      <c r="R422" s="192"/>
      <c r="S422" s="193" t="str">
        <f aca="false">IF(TRIM($B422&amp;$C422)="","",IF(N($N422)=0,"",MAX(0,MIN(N($N422)-N($P422),N($V422)))))</f>
        <v/>
      </c>
      <c r="T422" s="193" t="str">
        <f aca="false">IF(TRIM($B422&amp;$C422)="","",IF(N($P422)&lt;=N($N422),"",N($P422)-N($N422)))</f>
        <v/>
      </c>
      <c r="U422" s="193" t="str">
        <f aca="false">IF(OR(TRIM($B422&amp;$C422)="",$V422=""),"",MAX(0,N($V422))-N($S422))</f>
        <v/>
      </c>
      <c r="V422" s="193" t="str">
        <f aca="false">IF(TRIM($B422&amp;$C422)="","",IF(AND(N($L422)=0,N($P422)+N($Q422)+N($R422)=0),"",ROUND(N($L422)-N($P422)-N($Q422)-N($R422),2)))</f>
        <v/>
      </c>
      <c r="W422" s="194" t="str">
        <f aca="false">IF(TRIM($B422&amp;$C422)="","",IF(N($L422)=0,IF((N($P422)+N($Q422)+N($R422))=0,"—未填单价","未填单价，已收 "&amp;TEXT((N($P422)+N($Q422)+N($R422)),"#,##0.00")),IF(N($V422)&gt;0.005,"欠 "&amp;TEXT(N($V422),"#,##0.00")&amp;IF(N($S422)&gt;0,"（开票未到账 "&amp;TEXT(N($S422),"#,##0.00")&amp;"）","")&amp;IF(N($U422)&gt;0,"（未开票 "&amp;TEXT(N($U422),"#,##0.00")&amp;"）",""),IF(N($V422)&lt;-0.005,"多收 "&amp;TEXT(-N($V422),"#,##0.00"),"✔ 已结清")))&amp;IF(N($T422)&gt;0,"｜到账未开票 "&amp;TEXT(N($T422),"#,##0.00")&amp;"，待补票","")&amp;IF(N($Q422)&gt;0,"｜收现 "&amp;TEXT(N($Q422),"#,##0.00"),"")&amp;IF(N($R422)&gt;0,"｜收款不开票 "&amp;TEXT(N($R422),"#,##0.00"),""))</f>
        <v/>
      </c>
      <c r="X422" s="195"/>
      <c r="AB422" s="192" t="str">
        <f aca="false">IF(OR(N($N422)=0,N($AA422)=0),"",ROUND(N($N422)/(1+N($AA422))*N($AA422),2))</f>
        <v/>
      </c>
      <c r="AC422" s="195"/>
      <c r="AD422" s="188"/>
      <c r="AE422" s="197" t="str">
        <f aca="false">IF($AM422="","",IF($AM422=1,IF($AN422&gt;=1,"一次性·已到收款期","一次性·未到期"),$AD422&amp;" 第"&amp;$AN422&amp;"/"&amp;$AM422&amp;"期"))</f>
        <v/>
      </c>
      <c r="AF422" s="193" t="str">
        <f aca="false">IF(OR($AM422="",N($L422)=0),"",ROUND(N($J422)*$AN422/$AM422,2)+N($K422))</f>
        <v/>
      </c>
      <c r="AG422" s="193" t="str">
        <f aca="false">IF($AF422="","",MAX(0,ROUND($AF422-(N($P422)+N($Q422)+N($R422)),2)))</f>
        <v/>
      </c>
      <c r="AH422" s="193" t="str">
        <f aca="false">IF(OR(TRIM($B422&amp;$C422)="",NOT(ISNUMBER($D422))),"",SUMIFS($V$3:$V$1001,$AJ$3:$AJ$1001,$AJ422,$D$3:$D$1001,"&lt;"&amp;$D422))</f>
        <v/>
      </c>
      <c r="AI422" s="193" t="str">
        <f aca="false">IF(TRIM($B422&amp;$C422)="","",SUMIFS($V$3:$V$1001,$AJ$3:$AJ$1001,$AJ422))</f>
        <v/>
      </c>
      <c r="AJ422" s="197" t="str">
        <f aca="false">IF(TRIM($B422&amp;$C422)="","",TRIM($B422)&amp;"｜"&amp;TRIM($C422))</f>
        <v/>
      </c>
      <c r="AK422" s="193" t="str">
        <f aca="false">IF(TRIM($B422&amp;$C422)="","",MIN(N($N422),N($P422)))</f>
        <v/>
      </c>
      <c r="AL422" s="198" t="str">
        <f aca="false">IF(ISNUMBER($D422),YEAR($D422),"")</f>
        <v/>
      </c>
      <c r="AM422" s="198" t="str">
        <f aca="false">IF(OR(TRIM($B422&amp;$C422)="",NOT(ISNUMBER($D422)),NOT(ISNUMBER($E422))),"",IF($E422&lt;$D422,"",IF(IF($AD422="半年付",2,IF($AD422="季度付",4,IF($AD422="月付",12,IF($AD422="半月付",24,1))))=1,1,MAX(1,ROUND(($E422-$D422+1)/365*IF($AD422="半年付",2,IF($AD422="季度付",4,IF($AD422="月付",12,IF($AD422="半月付",24,1)))),0)))))</f>
        <v/>
      </c>
      <c r="AN422" s="198" t="str">
        <f aca="true">IF($AM422="","",MIN($AM422,MAX(0,INT((TODAY()-付款宽限天数-$D422)/(($E422-$D422+1)/$AM422))+1)))</f>
        <v/>
      </c>
    </row>
    <row r="423" customFormat="false" ht="24" hidden="false" customHeight="false" outlineLevel="0" collapsed="false">
      <c r="F423" s="188" t="str">
        <f aca="true">IF(TRIM($B423&amp;$C423)="","",IF(OR(ISNUMBER(SEARCH("未",$A423)),ISNUMBER(SEARCH("送出",$A423)),AND(TRIM($A423)="",NOT(ISNUMBER($D423)),N($G423)=0)),"【合同未回】","")&amp;IF(NOT(ISNUMBER($E423)),IF(OR(ISNUMBER(SEARCH("未",$A423)),ISNUMBER(SEARCH("送出",$A423)),AND(TRIM($A423)="",NOT(ISNUMBER($D423)),N($G423)=0)),"","【未填合同期】"),IF($E423&lt;TODAY(),"【已到期】",IF($E423-TODAY()&lt;=提醒天数,"【即将到期，剩余"&amp;($E423-TODAY())&amp;"天】","【正常】")))&amp;IF(OR($AC423="安装免保",$AC423="技术免保",$AC423="质保期内"),"【"&amp;$AC423&amp;"】",""))</f>
        <v/>
      </c>
      <c r="J423" s="192" t="str">
        <f aca="false">IF(OR(N($G423)=0,N($H423)=0),"",ROUND(N($G423)*N($H423)*IF(N($I423)=0,1,N($I423)),2))</f>
        <v/>
      </c>
      <c r="L423" s="192" t="str">
        <f aca="false">IF(TRIM($B423&amp;$C423)="","",IF(AND(N($J423)=0,N($K423)=0),"",ROUND(N($J423)+N($K423),2)))</f>
        <v/>
      </c>
      <c r="R423" s="192"/>
      <c r="S423" s="193" t="str">
        <f aca="false">IF(TRIM($B423&amp;$C423)="","",IF(N($N423)=0,"",MAX(0,MIN(N($N423)-N($P423),N($V423)))))</f>
        <v/>
      </c>
      <c r="T423" s="193" t="str">
        <f aca="false">IF(TRIM($B423&amp;$C423)="","",IF(N($P423)&lt;=N($N423),"",N($P423)-N($N423)))</f>
        <v/>
      </c>
      <c r="U423" s="193" t="str">
        <f aca="false">IF(OR(TRIM($B423&amp;$C423)="",$V423=""),"",MAX(0,N($V423))-N($S423))</f>
        <v/>
      </c>
      <c r="V423" s="193" t="str">
        <f aca="false">IF(TRIM($B423&amp;$C423)="","",IF(AND(N($L423)=0,N($P423)+N($Q423)+N($R423)=0),"",ROUND(N($L423)-N($P423)-N($Q423)-N($R423),2)))</f>
        <v/>
      </c>
      <c r="W423" s="194" t="str">
        <f aca="false">IF(TRIM($B423&amp;$C423)="","",IF(N($L423)=0,IF((N($P423)+N($Q423)+N($R423))=0,"—未填单价","未填单价，已收 "&amp;TEXT((N($P423)+N($Q423)+N($R423)),"#,##0.00")),IF(N($V423)&gt;0.005,"欠 "&amp;TEXT(N($V423),"#,##0.00")&amp;IF(N($S423)&gt;0,"（开票未到账 "&amp;TEXT(N($S423),"#,##0.00")&amp;"）","")&amp;IF(N($U423)&gt;0,"（未开票 "&amp;TEXT(N($U423),"#,##0.00")&amp;"）",""),IF(N($V423)&lt;-0.005,"多收 "&amp;TEXT(-N($V423),"#,##0.00"),"✔ 已结清")))&amp;IF(N($T423)&gt;0,"｜到账未开票 "&amp;TEXT(N($T423),"#,##0.00")&amp;"，待补票","")&amp;IF(N($Q423)&gt;0,"｜收现 "&amp;TEXT(N($Q423),"#,##0.00"),"")&amp;IF(N($R423)&gt;0,"｜收款不开票 "&amp;TEXT(N($R423),"#,##0.00"),""))</f>
        <v/>
      </c>
      <c r="X423" s="195"/>
      <c r="AB423" s="192" t="str">
        <f aca="false">IF(OR(N($N423)=0,N($AA423)=0),"",ROUND(N($N423)/(1+N($AA423))*N($AA423),2))</f>
        <v/>
      </c>
      <c r="AC423" s="195"/>
      <c r="AD423" s="188"/>
      <c r="AE423" s="197" t="str">
        <f aca="false">IF($AM423="","",IF($AM423=1,IF($AN423&gt;=1,"一次性·已到收款期","一次性·未到期"),$AD423&amp;" 第"&amp;$AN423&amp;"/"&amp;$AM423&amp;"期"))</f>
        <v/>
      </c>
      <c r="AF423" s="193" t="str">
        <f aca="false">IF(OR($AM423="",N($L423)=0),"",ROUND(N($J423)*$AN423/$AM423,2)+N($K423))</f>
        <v/>
      </c>
      <c r="AG423" s="193" t="str">
        <f aca="false">IF($AF423="","",MAX(0,ROUND($AF423-(N($P423)+N($Q423)+N($R423)),2)))</f>
        <v/>
      </c>
      <c r="AH423" s="193" t="str">
        <f aca="false">IF(OR(TRIM($B423&amp;$C423)="",NOT(ISNUMBER($D423))),"",SUMIFS($V$3:$V$1001,$AJ$3:$AJ$1001,$AJ423,$D$3:$D$1001,"&lt;"&amp;$D423))</f>
        <v/>
      </c>
      <c r="AI423" s="193" t="str">
        <f aca="false">IF(TRIM($B423&amp;$C423)="","",SUMIFS($V$3:$V$1001,$AJ$3:$AJ$1001,$AJ423))</f>
        <v/>
      </c>
      <c r="AJ423" s="197" t="str">
        <f aca="false">IF(TRIM($B423&amp;$C423)="","",TRIM($B423)&amp;"｜"&amp;TRIM($C423))</f>
        <v/>
      </c>
      <c r="AK423" s="193" t="str">
        <f aca="false">IF(TRIM($B423&amp;$C423)="","",MIN(N($N423),N($P423)))</f>
        <v/>
      </c>
      <c r="AL423" s="198" t="str">
        <f aca="false">IF(ISNUMBER($D423),YEAR($D423),"")</f>
        <v/>
      </c>
      <c r="AM423" s="198" t="str">
        <f aca="false">IF(OR(TRIM($B423&amp;$C423)="",NOT(ISNUMBER($D423)),NOT(ISNUMBER($E423))),"",IF($E423&lt;$D423,"",IF(IF($AD423="半年付",2,IF($AD423="季度付",4,IF($AD423="月付",12,IF($AD423="半月付",24,1))))=1,1,MAX(1,ROUND(($E423-$D423+1)/365*IF($AD423="半年付",2,IF($AD423="季度付",4,IF($AD423="月付",12,IF($AD423="半月付",24,1)))),0)))))</f>
        <v/>
      </c>
      <c r="AN423" s="198" t="str">
        <f aca="true">IF($AM423="","",MIN($AM423,MAX(0,INT((TODAY()-付款宽限天数-$D423)/(($E423-$D423+1)/$AM423))+1)))</f>
        <v/>
      </c>
    </row>
    <row r="424" customFormat="false" ht="24" hidden="false" customHeight="false" outlineLevel="0" collapsed="false">
      <c r="F424" s="188" t="str">
        <f aca="true">IF(TRIM($B424&amp;$C424)="","",IF(OR(ISNUMBER(SEARCH("未",$A424)),ISNUMBER(SEARCH("送出",$A424)),AND(TRIM($A424)="",NOT(ISNUMBER($D424)),N($G424)=0)),"【合同未回】","")&amp;IF(NOT(ISNUMBER($E424)),IF(OR(ISNUMBER(SEARCH("未",$A424)),ISNUMBER(SEARCH("送出",$A424)),AND(TRIM($A424)="",NOT(ISNUMBER($D424)),N($G424)=0)),"","【未填合同期】"),IF($E424&lt;TODAY(),"【已到期】",IF($E424-TODAY()&lt;=提醒天数,"【即将到期，剩余"&amp;($E424-TODAY())&amp;"天】","【正常】")))&amp;IF(OR($AC424="安装免保",$AC424="技术免保",$AC424="质保期内"),"【"&amp;$AC424&amp;"】",""))</f>
        <v/>
      </c>
      <c r="J424" s="192" t="str">
        <f aca="false">IF(OR(N($G424)=0,N($H424)=0),"",ROUND(N($G424)*N($H424)*IF(N($I424)=0,1,N($I424)),2))</f>
        <v/>
      </c>
      <c r="L424" s="192" t="str">
        <f aca="false">IF(TRIM($B424&amp;$C424)="","",IF(AND(N($J424)=0,N($K424)=0),"",ROUND(N($J424)+N($K424),2)))</f>
        <v/>
      </c>
      <c r="R424" s="192"/>
      <c r="S424" s="193" t="str">
        <f aca="false">IF(TRIM($B424&amp;$C424)="","",IF(N($N424)=0,"",MAX(0,MIN(N($N424)-N($P424),N($V424)))))</f>
        <v/>
      </c>
      <c r="T424" s="193" t="str">
        <f aca="false">IF(TRIM($B424&amp;$C424)="","",IF(N($P424)&lt;=N($N424),"",N($P424)-N($N424)))</f>
        <v/>
      </c>
      <c r="U424" s="193" t="str">
        <f aca="false">IF(OR(TRIM($B424&amp;$C424)="",$V424=""),"",MAX(0,N($V424))-N($S424))</f>
        <v/>
      </c>
      <c r="V424" s="193" t="str">
        <f aca="false">IF(TRIM($B424&amp;$C424)="","",IF(AND(N($L424)=0,N($P424)+N($Q424)+N($R424)=0),"",ROUND(N($L424)-N($P424)-N($Q424)-N($R424),2)))</f>
        <v/>
      </c>
      <c r="W424" s="194" t="str">
        <f aca="false">IF(TRIM($B424&amp;$C424)="","",IF(N($L424)=0,IF((N($P424)+N($Q424)+N($R424))=0,"—未填单价","未填单价，已收 "&amp;TEXT((N($P424)+N($Q424)+N($R424)),"#,##0.00")),IF(N($V424)&gt;0.005,"欠 "&amp;TEXT(N($V424),"#,##0.00")&amp;IF(N($S424)&gt;0,"（开票未到账 "&amp;TEXT(N($S424),"#,##0.00")&amp;"）","")&amp;IF(N($U424)&gt;0,"（未开票 "&amp;TEXT(N($U424),"#,##0.00")&amp;"）",""),IF(N($V424)&lt;-0.005,"多收 "&amp;TEXT(-N($V424),"#,##0.00"),"✔ 已结清")))&amp;IF(N($T424)&gt;0,"｜到账未开票 "&amp;TEXT(N($T424),"#,##0.00")&amp;"，待补票","")&amp;IF(N($Q424)&gt;0,"｜收现 "&amp;TEXT(N($Q424),"#,##0.00"),"")&amp;IF(N($R424)&gt;0,"｜收款不开票 "&amp;TEXT(N($R424),"#,##0.00"),""))</f>
        <v/>
      </c>
      <c r="X424" s="195"/>
      <c r="AB424" s="192" t="str">
        <f aca="false">IF(OR(N($N424)=0,N($AA424)=0),"",ROUND(N($N424)/(1+N($AA424))*N($AA424),2))</f>
        <v/>
      </c>
      <c r="AC424" s="195"/>
      <c r="AD424" s="188"/>
      <c r="AE424" s="197" t="str">
        <f aca="false">IF($AM424="","",IF($AM424=1,IF($AN424&gt;=1,"一次性·已到收款期","一次性·未到期"),$AD424&amp;" 第"&amp;$AN424&amp;"/"&amp;$AM424&amp;"期"))</f>
        <v/>
      </c>
      <c r="AF424" s="193" t="str">
        <f aca="false">IF(OR($AM424="",N($L424)=0),"",ROUND(N($J424)*$AN424/$AM424,2)+N($K424))</f>
        <v/>
      </c>
      <c r="AG424" s="193" t="str">
        <f aca="false">IF($AF424="","",MAX(0,ROUND($AF424-(N($P424)+N($Q424)+N($R424)),2)))</f>
        <v/>
      </c>
      <c r="AH424" s="193" t="str">
        <f aca="false">IF(OR(TRIM($B424&amp;$C424)="",NOT(ISNUMBER($D424))),"",SUMIFS($V$3:$V$1001,$AJ$3:$AJ$1001,$AJ424,$D$3:$D$1001,"&lt;"&amp;$D424))</f>
        <v/>
      </c>
      <c r="AI424" s="193" t="str">
        <f aca="false">IF(TRIM($B424&amp;$C424)="","",SUMIFS($V$3:$V$1001,$AJ$3:$AJ$1001,$AJ424))</f>
        <v/>
      </c>
      <c r="AJ424" s="197" t="str">
        <f aca="false">IF(TRIM($B424&amp;$C424)="","",TRIM($B424)&amp;"｜"&amp;TRIM($C424))</f>
        <v/>
      </c>
      <c r="AK424" s="193" t="str">
        <f aca="false">IF(TRIM($B424&amp;$C424)="","",MIN(N($N424),N($P424)))</f>
        <v/>
      </c>
      <c r="AL424" s="198" t="str">
        <f aca="false">IF(ISNUMBER($D424),YEAR($D424),"")</f>
        <v/>
      </c>
      <c r="AM424" s="198" t="str">
        <f aca="false">IF(OR(TRIM($B424&amp;$C424)="",NOT(ISNUMBER($D424)),NOT(ISNUMBER($E424))),"",IF($E424&lt;$D424,"",IF(IF($AD424="半年付",2,IF($AD424="季度付",4,IF($AD424="月付",12,IF($AD424="半月付",24,1))))=1,1,MAX(1,ROUND(($E424-$D424+1)/365*IF($AD424="半年付",2,IF($AD424="季度付",4,IF($AD424="月付",12,IF($AD424="半月付",24,1)))),0)))))</f>
        <v/>
      </c>
      <c r="AN424" s="198" t="str">
        <f aca="true">IF($AM424="","",MIN($AM424,MAX(0,INT((TODAY()-付款宽限天数-$D424)/(($E424-$D424+1)/$AM424))+1)))</f>
        <v/>
      </c>
    </row>
    <row r="425" customFormat="false" ht="24" hidden="false" customHeight="false" outlineLevel="0" collapsed="false">
      <c r="F425" s="188" t="str">
        <f aca="true">IF(TRIM($B425&amp;$C425)="","",IF(OR(ISNUMBER(SEARCH("未",$A425)),ISNUMBER(SEARCH("送出",$A425)),AND(TRIM($A425)="",NOT(ISNUMBER($D425)),N($G425)=0)),"【合同未回】","")&amp;IF(NOT(ISNUMBER($E425)),IF(OR(ISNUMBER(SEARCH("未",$A425)),ISNUMBER(SEARCH("送出",$A425)),AND(TRIM($A425)="",NOT(ISNUMBER($D425)),N($G425)=0)),"","【未填合同期】"),IF($E425&lt;TODAY(),"【已到期】",IF($E425-TODAY()&lt;=提醒天数,"【即将到期，剩余"&amp;($E425-TODAY())&amp;"天】","【正常】")))&amp;IF(OR($AC425="安装免保",$AC425="技术免保",$AC425="质保期内"),"【"&amp;$AC425&amp;"】",""))</f>
        <v/>
      </c>
      <c r="J425" s="192" t="str">
        <f aca="false">IF(OR(N($G425)=0,N($H425)=0),"",ROUND(N($G425)*N($H425)*IF(N($I425)=0,1,N($I425)),2))</f>
        <v/>
      </c>
      <c r="L425" s="192" t="str">
        <f aca="false">IF(TRIM($B425&amp;$C425)="","",IF(AND(N($J425)=0,N($K425)=0),"",ROUND(N($J425)+N($K425),2)))</f>
        <v/>
      </c>
      <c r="R425" s="192"/>
      <c r="S425" s="193" t="str">
        <f aca="false">IF(TRIM($B425&amp;$C425)="","",IF(N($N425)=0,"",MAX(0,MIN(N($N425)-N($P425),N($V425)))))</f>
        <v/>
      </c>
      <c r="T425" s="193" t="str">
        <f aca="false">IF(TRIM($B425&amp;$C425)="","",IF(N($P425)&lt;=N($N425),"",N($P425)-N($N425)))</f>
        <v/>
      </c>
      <c r="U425" s="193" t="str">
        <f aca="false">IF(OR(TRIM($B425&amp;$C425)="",$V425=""),"",MAX(0,N($V425))-N($S425))</f>
        <v/>
      </c>
      <c r="V425" s="193" t="str">
        <f aca="false">IF(TRIM($B425&amp;$C425)="","",IF(AND(N($L425)=0,N($P425)+N($Q425)+N($R425)=0),"",ROUND(N($L425)-N($P425)-N($Q425)-N($R425),2)))</f>
        <v/>
      </c>
      <c r="W425" s="194" t="str">
        <f aca="false">IF(TRIM($B425&amp;$C425)="","",IF(N($L425)=0,IF((N($P425)+N($Q425)+N($R425))=0,"—未填单价","未填单价，已收 "&amp;TEXT((N($P425)+N($Q425)+N($R425)),"#,##0.00")),IF(N($V425)&gt;0.005,"欠 "&amp;TEXT(N($V425),"#,##0.00")&amp;IF(N($S425)&gt;0,"（开票未到账 "&amp;TEXT(N($S425),"#,##0.00")&amp;"）","")&amp;IF(N($U425)&gt;0,"（未开票 "&amp;TEXT(N($U425),"#,##0.00")&amp;"）",""),IF(N($V425)&lt;-0.005,"多收 "&amp;TEXT(-N($V425),"#,##0.00"),"✔ 已结清")))&amp;IF(N($T425)&gt;0,"｜到账未开票 "&amp;TEXT(N($T425),"#,##0.00")&amp;"，待补票","")&amp;IF(N($Q425)&gt;0,"｜收现 "&amp;TEXT(N($Q425),"#,##0.00"),"")&amp;IF(N($R425)&gt;0,"｜收款不开票 "&amp;TEXT(N($R425),"#,##0.00"),""))</f>
        <v/>
      </c>
      <c r="X425" s="195"/>
      <c r="AB425" s="192" t="str">
        <f aca="false">IF(OR(N($N425)=0,N($AA425)=0),"",ROUND(N($N425)/(1+N($AA425))*N($AA425),2))</f>
        <v/>
      </c>
      <c r="AC425" s="195"/>
      <c r="AD425" s="188"/>
      <c r="AE425" s="197" t="str">
        <f aca="false">IF($AM425="","",IF($AM425=1,IF($AN425&gt;=1,"一次性·已到收款期","一次性·未到期"),$AD425&amp;" 第"&amp;$AN425&amp;"/"&amp;$AM425&amp;"期"))</f>
        <v/>
      </c>
      <c r="AF425" s="193" t="str">
        <f aca="false">IF(OR($AM425="",N($L425)=0),"",ROUND(N($J425)*$AN425/$AM425,2)+N($K425))</f>
        <v/>
      </c>
      <c r="AG425" s="193" t="str">
        <f aca="false">IF($AF425="","",MAX(0,ROUND($AF425-(N($P425)+N($Q425)+N($R425)),2)))</f>
        <v/>
      </c>
      <c r="AH425" s="193" t="str">
        <f aca="false">IF(OR(TRIM($B425&amp;$C425)="",NOT(ISNUMBER($D425))),"",SUMIFS($V$3:$V$1001,$AJ$3:$AJ$1001,$AJ425,$D$3:$D$1001,"&lt;"&amp;$D425))</f>
        <v/>
      </c>
      <c r="AI425" s="193" t="str">
        <f aca="false">IF(TRIM($B425&amp;$C425)="","",SUMIFS($V$3:$V$1001,$AJ$3:$AJ$1001,$AJ425))</f>
        <v/>
      </c>
      <c r="AJ425" s="197" t="str">
        <f aca="false">IF(TRIM($B425&amp;$C425)="","",TRIM($B425)&amp;"｜"&amp;TRIM($C425))</f>
        <v/>
      </c>
      <c r="AK425" s="193" t="str">
        <f aca="false">IF(TRIM($B425&amp;$C425)="","",MIN(N($N425),N($P425)))</f>
        <v/>
      </c>
      <c r="AL425" s="198" t="str">
        <f aca="false">IF(ISNUMBER($D425),YEAR($D425),"")</f>
        <v/>
      </c>
      <c r="AM425" s="198" t="str">
        <f aca="false">IF(OR(TRIM($B425&amp;$C425)="",NOT(ISNUMBER($D425)),NOT(ISNUMBER($E425))),"",IF($E425&lt;$D425,"",IF(IF($AD425="半年付",2,IF($AD425="季度付",4,IF($AD425="月付",12,IF($AD425="半月付",24,1))))=1,1,MAX(1,ROUND(($E425-$D425+1)/365*IF($AD425="半年付",2,IF($AD425="季度付",4,IF($AD425="月付",12,IF($AD425="半月付",24,1)))),0)))))</f>
        <v/>
      </c>
      <c r="AN425" s="198" t="str">
        <f aca="true">IF($AM425="","",MIN($AM425,MAX(0,INT((TODAY()-付款宽限天数-$D425)/(($E425-$D425+1)/$AM425))+1)))</f>
        <v/>
      </c>
    </row>
    <row r="426" customFormat="false" ht="24" hidden="false" customHeight="false" outlineLevel="0" collapsed="false">
      <c r="F426" s="188" t="str">
        <f aca="true">IF(TRIM($B426&amp;$C426)="","",IF(OR(ISNUMBER(SEARCH("未",$A426)),ISNUMBER(SEARCH("送出",$A426)),AND(TRIM($A426)="",NOT(ISNUMBER($D426)),N($G426)=0)),"【合同未回】","")&amp;IF(NOT(ISNUMBER($E426)),IF(OR(ISNUMBER(SEARCH("未",$A426)),ISNUMBER(SEARCH("送出",$A426)),AND(TRIM($A426)="",NOT(ISNUMBER($D426)),N($G426)=0)),"","【未填合同期】"),IF($E426&lt;TODAY(),"【已到期】",IF($E426-TODAY()&lt;=提醒天数,"【即将到期，剩余"&amp;($E426-TODAY())&amp;"天】","【正常】")))&amp;IF(OR($AC426="安装免保",$AC426="技术免保",$AC426="质保期内"),"【"&amp;$AC426&amp;"】",""))</f>
        <v/>
      </c>
      <c r="J426" s="192" t="str">
        <f aca="false">IF(OR(N($G426)=0,N($H426)=0),"",ROUND(N($G426)*N($H426)*IF(N($I426)=0,1,N($I426)),2))</f>
        <v/>
      </c>
      <c r="L426" s="192" t="str">
        <f aca="false">IF(TRIM($B426&amp;$C426)="","",IF(AND(N($J426)=0,N($K426)=0),"",ROUND(N($J426)+N($K426),2)))</f>
        <v/>
      </c>
      <c r="R426" s="192"/>
      <c r="S426" s="193" t="str">
        <f aca="false">IF(TRIM($B426&amp;$C426)="","",IF(N($N426)=0,"",MAX(0,MIN(N($N426)-N($P426),N($V426)))))</f>
        <v/>
      </c>
      <c r="T426" s="193" t="str">
        <f aca="false">IF(TRIM($B426&amp;$C426)="","",IF(N($P426)&lt;=N($N426),"",N($P426)-N($N426)))</f>
        <v/>
      </c>
      <c r="U426" s="193" t="str">
        <f aca="false">IF(OR(TRIM($B426&amp;$C426)="",$V426=""),"",MAX(0,N($V426))-N($S426))</f>
        <v/>
      </c>
      <c r="V426" s="193" t="str">
        <f aca="false">IF(TRIM($B426&amp;$C426)="","",IF(AND(N($L426)=0,N($P426)+N($Q426)+N($R426)=0),"",ROUND(N($L426)-N($P426)-N($Q426)-N($R426),2)))</f>
        <v/>
      </c>
      <c r="W426" s="194" t="str">
        <f aca="false">IF(TRIM($B426&amp;$C426)="","",IF(N($L426)=0,IF((N($P426)+N($Q426)+N($R426))=0,"—未填单价","未填单价，已收 "&amp;TEXT((N($P426)+N($Q426)+N($R426)),"#,##0.00")),IF(N($V426)&gt;0.005,"欠 "&amp;TEXT(N($V426),"#,##0.00")&amp;IF(N($S426)&gt;0,"（开票未到账 "&amp;TEXT(N($S426),"#,##0.00")&amp;"）","")&amp;IF(N($U426)&gt;0,"（未开票 "&amp;TEXT(N($U426),"#,##0.00")&amp;"）",""),IF(N($V426)&lt;-0.005,"多收 "&amp;TEXT(-N($V426),"#,##0.00"),"✔ 已结清")))&amp;IF(N($T426)&gt;0,"｜到账未开票 "&amp;TEXT(N($T426),"#,##0.00")&amp;"，待补票","")&amp;IF(N($Q426)&gt;0,"｜收现 "&amp;TEXT(N($Q426),"#,##0.00"),"")&amp;IF(N($R426)&gt;0,"｜收款不开票 "&amp;TEXT(N($R426),"#,##0.00"),""))</f>
        <v/>
      </c>
      <c r="X426" s="195"/>
      <c r="AB426" s="192" t="str">
        <f aca="false">IF(OR(N($N426)=0,N($AA426)=0),"",ROUND(N($N426)/(1+N($AA426))*N($AA426),2))</f>
        <v/>
      </c>
      <c r="AC426" s="195"/>
      <c r="AD426" s="188"/>
      <c r="AE426" s="197" t="str">
        <f aca="false">IF($AM426="","",IF($AM426=1,IF($AN426&gt;=1,"一次性·已到收款期","一次性·未到期"),$AD426&amp;" 第"&amp;$AN426&amp;"/"&amp;$AM426&amp;"期"))</f>
        <v/>
      </c>
      <c r="AF426" s="193" t="str">
        <f aca="false">IF(OR($AM426="",N($L426)=0),"",ROUND(N($J426)*$AN426/$AM426,2)+N($K426))</f>
        <v/>
      </c>
      <c r="AG426" s="193" t="str">
        <f aca="false">IF($AF426="","",MAX(0,ROUND($AF426-(N($P426)+N($Q426)+N($R426)),2)))</f>
        <v/>
      </c>
      <c r="AH426" s="193" t="str">
        <f aca="false">IF(OR(TRIM($B426&amp;$C426)="",NOT(ISNUMBER($D426))),"",SUMIFS($V$3:$V$1001,$AJ$3:$AJ$1001,$AJ426,$D$3:$D$1001,"&lt;"&amp;$D426))</f>
        <v/>
      </c>
      <c r="AI426" s="193" t="str">
        <f aca="false">IF(TRIM($B426&amp;$C426)="","",SUMIFS($V$3:$V$1001,$AJ$3:$AJ$1001,$AJ426))</f>
        <v/>
      </c>
      <c r="AJ426" s="197" t="str">
        <f aca="false">IF(TRIM($B426&amp;$C426)="","",TRIM($B426)&amp;"｜"&amp;TRIM($C426))</f>
        <v/>
      </c>
      <c r="AK426" s="193" t="str">
        <f aca="false">IF(TRIM($B426&amp;$C426)="","",MIN(N($N426),N($P426)))</f>
        <v/>
      </c>
      <c r="AL426" s="198" t="str">
        <f aca="false">IF(ISNUMBER($D426),YEAR($D426),"")</f>
        <v/>
      </c>
      <c r="AM426" s="198" t="str">
        <f aca="false">IF(OR(TRIM($B426&amp;$C426)="",NOT(ISNUMBER($D426)),NOT(ISNUMBER($E426))),"",IF($E426&lt;$D426,"",IF(IF($AD426="半年付",2,IF($AD426="季度付",4,IF($AD426="月付",12,IF($AD426="半月付",24,1))))=1,1,MAX(1,ROUND(($E426-$D426+1)/365*IF($AD426="半年付",2,IF($AD426="季度付",4,IF($AD426="月付",12,IF($AD426="半月付",24,1)))),0)))))</f>
        <v/>
      </c>
      <c r="AN426" s="198" t="str">
        <f aca="true">IF($AM426="","",MIN($AM426,MAX(0,INT((TODAY()-付款宽限天数-$D426)/(($E426-$D426+1)/$AM426))+1)))</f>
        <v/>
      </c>
    </row>
    <row r="427" customFormat="false" ht="24" hidden="false" customHeight="false" outlineLevel="0" collapsed="false">
      <c r="F427" s="188" t="str">
        <f aca="true">IF(TRIM($B427&amp;$C427)="","",IF(OR(ISNUMBER(SEARCH("未",$A427)),ISNUMBER(SEARCH("送出",$A427)),AND(TRIM($A427)="",NOT(ISNUMBER($D427)),N($G427)=0)),"【合同未回】","")&amp;IF(NOT(ISNUMBER($E427)),IF(OR(ISNUMBER(SEARCH("未",$A427)),ISNUMBER(SEARCH("送出",$A427)),AND(TRIM($A427)="",NOT(ISNUMBER($D427)),N($G427)=0)),"","【未填合同期】"),IF($E427&lt;TODAY(),"【已到期】",IF($E427-TODAY()&lt;=提醒天数,"【即将到期，剩余"&amp;($E427-TODAY())&amp;"天】","【正常】")))&amp;IF(OR($AC427="安装免保",$AC427="技术免保",$AC427="质保期内"),"【"&amp;$AC427&amp;"】",""))</f>
        <v/>
      </c>
      <c r="J427" s="192" t="str">
        <f aca="false">IF(OR(N($G427)=0,N($H427)=0),"",ROUND(N($G427)*N($H427)*IF(N($I427)=0,1,N($I427)),2))</f>
        <v/>
      </c>
      <c r="L427" s="192" t="str">
        <f aca="false">IF(TRIM($B427&amp;$C427)="","",IF(AND(N($J427)=0,N($K427)=0),"",ROUND(N($J427)+N($K427),2)))</f>
        <v/>
      </c>
      <c r="R427" s="192"/>
      <c r="S427" s="193" t="str">
        <f aca="false">IF(TRIM($B427&amp;$C427)="","",IF(N($N427)=0,"",MAX(0,MIN(N($N427)-N($P427),N($V427)))))</f>
        <v/>
      </c>
      <c r="T427" s="193" t="str">
        <f aca="false">IF(TRIM($B427&amp;$C427)="","",IF(N($P427)&lt;=N($N427),"",N($P427)-N($N427)))</f>
        <v/>
      </c>
      <c r="U427" s="193" t="str">
        <f aca="false">IF(OR(TRIM($B427&amp;$C427)="",$V427=""),"",MAX(0,N($V427))-N($S427))</f>
        <v/>
      </c>
      <c r="V427" s="193" t="str">
        <f aca="false">IF(TRIM($B427&amp;$C427)="","",IF(AND(N($L427)=0,N($P427)+N($Q427)+N($R427)=0),"",ROUND(N($L427)-N($P427)-N($Q427)-N($R427),2)))</f>
        <v/>
      </c>
      <c r="W427" s="194" t="str">
        <f aca="false">IF(TRIM($B427&amp;$C427)="","",IF(N($L427)=0,IF((N($P427)+N($Q427)+N($R427))=0,"—未填单价","未填单价，已收 "&amp;TEXT((N($P427)+N($Q427)+N($R427)),"#,##0.00")),IF(N($V427)&gt;0.005,"欠 "&amp;TEXT(N($V427),"#,##0.00")&amp;IF(N($S427)&gt;0,"（开票未到账 "&amp;TEXT(N($S427),"#,##0.00")&amp;"）","")&amp;IF(N($U427)&gt;0,"（未开票 "&amp;TEXT(N($U427),"#,##0.00")&amp;"）",""),IF(N($V427)&lt;-0.005,"多收 "&amp;TEXT(-N($V427),"#,##0.00"),"✔ 已结清")))&amp;IF(N($T427)&gt;0,"｜到账未开票 "&amp;TEXT(N($T427),"#,##0.00")&amp;"，待补票","")&amp;IF(N($Q427)&gt;0,"｜收现 "&amp;TEXT(N($Q427),"#,##0.00"),"")&amp;IF(N($R427)&gt;0,"｜收款不开票 "&amp;TEXT(N($R427),"#,##0.00"),""))</f>
        <v/>
      </c>
      <c r="X427" s="195"/>
      <c r="AB427" s="192" t="str">
        <f aca="false">IF(OR(N($N427)=0,N($AA427)=0),"",ROUND(N($N427)/(1+N($AA427))*N($AA427),2))</f>
        <v/>
      </c>
      <c r="AC427" s="195"/>
      <c r="AD427" s="188"/>
      <c r="AE427" s="197" t="str">
        <f aca="false">IF($AM427="","",IF($AM427=1,IF($AN427&gt;=1,"一次性·已到收款期","一次性·未到期"),$AD427&amp;" 第"&amp;$AN427&amp;"/"&amp;$AM427&amp;"期"))</f>
        <v/>
      </c>
      <c r="AF427" s="193" t="str">
        <f aca="false">IF(OR($AM427="",N($L427)=0),"",ROUND(N($J427)*$AN427/$AM427,2)+N($K427))</f>
        <v/>
      </c>
      <c r="AG427" s="193" t="str">
        <f aca="false">IF($AF427="","",MAX(0,ROUND($AF427-(N($P427)+N($Q427)+N($R427)),2)))</f>
        <v/>
      </c>
      <c r="AH427" s="193" t="str">
        <f aca="false">IF(OR(TRIM($B427&amp;$C427)="",NOT(ISNUMBER($D427))),"",SUMIFS($V$3:$V$1001,$AJ$3:$AJ$1001,$AJ427,$D$3:$D$1001,"&lt;"&amp;$D427))</f>
        <v/>
      </c>
      <c r="AI427" s="193" t="str">
        <f aca="false">IF(TRIM($B427&amp;$C427)="","",SUMIFS($V$3:$V$1001,$AJ$3:$AJ$1001,$AJ427))</f>
        <v/>
      </c>
      <c r="AJ427" s="197" t="str">
        <f aca="false">IF(TRIM($B427&amp;$C427)="","",TRIM($B427)&amp;"｜"&amp;TRIM($C427))</f>
        <v/>
      </c>
      <c r="AK427" s="193" t="str">
        <f aca="false">IF(TRIM($B427&amp;$C427)="","",MIN(N($N427),N($P427)))</f>
        <v/>
      </c>
      <c r="AL427" s="198" t="str">
        <f aca="false">IF(ISNUMBER($D427),YEAR($D427),"")</f>
        <v/>
      </c>
      <c r="AM427" s="198" t="str">
        <f aca="false">IF(OR(TRIM($B427&amp;$C427)="",NOT(ISNUMBER($D427)),NOT(ISNUMBER($E427))),"",IF($E427&lt;$D427,"",IF(IF($AD427="半年付",2,IF($AD427="季度付",4,IF($AD427="月付",12,IF($AD427="半月付",24,1))))=1,1,MAX(1,ROUND(($E427-$D427+1)/365*IF($AD427="半年付",2,IF($AD427="季度付",4,IF($AD427="月付",12,IF($AD427="半月付",24,1)))),0)))))</f>
        <v/>
      </c>
      <c r="AN427" s="198" t="str">
        <f aca="true">IF($AM427="","",MIN($AM427,MAX(0,INT((TODAY()-付款宽限天数-$D427)/(($E427-$D427+1)/$AM427))+1)))</f>
        <v/>
      </c>
    </row>
    <row r="428" customFormat="false" ht="24" hidden="false" customHeight="false" outlineLevel="0" collapsed="false">
      <c r="F428" s="188" t="str">
        <f aca="true">IF(TRIM($B428&amp;$C428)="","",IF(OR(ISNUMBER(SEARCH("未",$A428)),ISNUMBER(SEARCH("送出",$A428)),AND(TRIM($A428)="",NOT(ISNUMBER($D428)),N($G428)=0)),"【合同未回】","")&amp;IF(NOT(ISNUMBER($E428)),IF(OR(ISNUMBER(SEARCH("未",$A428)),ISNUMBER(SEARCH("送出",$A428)),AND(TRIM($A428)="",NOT(ISNUMBER($D428)),N($G428)=0)),"","【未填合同期】"),IF($E428&lt;TODAY(),"【已到期】",IF($E428-TODAY()&lt;=提醒天数,"【即将到期，剩余"&amp;($E428-TODAY())&amp;"天】","【正常】")))&amp;IF(OR($AC428="安装免保",$AC428="技术免保",$AC428="质保期内"),"【"&amp;$AC428&amp;"】",""))</f>
        <v/>
      </c>
      <c r="J428" s="192" t="str">
        <f aca="false">IF(OR(N($G428)=0,N($H428)=0),"",ROUND(N($G428)*N($H428)*IF(N($I428)=0,1,N($I428)),2))</f>
        <v/>
      </c>
      <c r="L428" s="192" t="str">
        <f aca="false">IF(TRIM($B428&amp;$C428)="","",IF(AND(N($J428)=0,N($K428)=0),"",ROUND(N($J428)+N($K428),2)))</f>
        <v/>
      </c>
      <c r="R428" s="192"/>
      <c r="S428" s="193" t="str">
        <f aca="false">IF(TRIM($B428&amp;$C428)="","",IF(N($N428)=0,"",MAX(0,MIN(N($N428)-N($P428),N($V428)))))</f>
        <v/>
      </c>
      <c r="T428" s="193" t="str">
        <f aca="false">IF(TRIM($B428&amp;$C428)="","",IF(N($P428)&lt;=N($N428),"",N($P428)-N($N428)))</f>
        <v/>
      </c>
      <c r="U428" s="193" t="str">
        <f aca="false">IF(OR(TRIM($B428&amp;$C428)="",$V428=""),"",MAX(0,N($V428))-N($S428))</f>
        <v/>
      </c>
      <c r="V428" s="193" t="str">
        <f aca="false">IF(TRIM($B428&amp;$C428)="","",IF(AND(N($L428)=0,N($P428)+N($Q428)+N($R428)=0),"",ROUND(N($L428)-N($P428)-N($Q428)-N($R428),2)))</f>
        <v/>
      </c>
      <c r="W428" s="194" t="str">
        <f aca="false">IF(TRIM($B428&amp;$C428)="","",IF(N($L428)=0,IF((N($P428)+N($Q428)+N($R428))=0,"—未填单价","未填单价，已收 "&amp;TEXT((N($P428)+N($Q428)+N($R428)),"#,##0.00")),IF(N($V428)&gt;0.005,"欠 "&amp;TEXT(N($V428),"#,##0.00")&amp;IF(N($S428)&gt;0,"（开票未到账 "&amp;TEXT(N($S428),"#,##0.00")&amp;"）","")&amp;IF(N($U428)&gt;0,"（未开票 "&amp;TEXT(N($U428),"#,##0.00")&amp;"）",""),IF(N($V428)&lt;-0.005,"多收 "&amp;TEXT(-N($V428),"#,##0.00"),"✔ 已结清")))&amp;IF(N($T428)&gt;0,"｜到账未开票 "&amp;TEXT(N($T428),"#,##0.00")&amp;"，待补票","")&amp;IF(N($Q428)&gt;0,"｜收现 "&amp;TEXT(N($Q428),"#,##0.00"),"")&amp;IF(N($R428)&gt;0,"｜收款不开票 "&amp;TEXT(N($R428),"#,##0.00"),""))</f>
        <v/>
      </c>
      <c r="X428" s="195"/>
      <c r="AB428" s="192" t="str">
        <f aca="false">IF(OR(N($N428)=0,N($AA428)=0),"",ROUND(N($N428)/(1+N($AA428))*N($AA428),2))</f>
        <v/>
      </c>
      <c r="AC428" s="195"/>
      <c r="AD428" s="188"/>
      <c r="AE428" s="197" t="str">
        <f aca="false">IF($AM428="","",IF($AM428=1,IF($AN428&gt;=1,"一次性·已到收款期","一次性·未到期"),$AD428&amp;" 第"&amp;$AN428&amp;"/"&amp;$AM428&amp;"期"))</f>
        <v/>
      </c>
      <c r="AF428" s="193" t="str">
        <f aca="false">IF(OR($AM428="",N($L428)=0),"",ROUND(N($J428)*$AN428/$AM428,2)+N($K428))</f>
        <v/>
      </c>
      <c r="AG428" s="193" t="str">
        <f aca="false">IF($AF428="","",MAX(0,ROUND($AF428-(N($P428)+N($Q428)+N($R428)),2)))</f>
        <v/>
      </c>
      <c r="AH428" s="193" t="str">
        <f aca="false">IF(OR(TRIM($B428&amp;$C428)="",NOT(ISNUMBER($D428))),"",SUMIFS($V$3:$V$1001,$AJ$3:$AJ$1001,$AJ428,$D$3:$D$1001,"&lt;"&amp;$D428))</f>
        <v/>
      </c>
      <c r="AI428" s="193" t="str">
        <f aca="false">IF(TRIM($B428&amp;$C428)="","",SUMIFS($V$3:$V$1001,$AJ$3:$AJ$1001,$AJ428))</f>
        <v/>
      </c>
      <c r="AJ428" s="197" t="str">
        <f aca="false">IF(TRIM($B428&amp;$C428)="","",TRIM($B428)&amp;"｜"&amp;TRIM($C428))</f>
        <v/>
      </c>
      <c r="AK428" s="193" t="str">
        <f aca="false">IF(TRIM($B428&amp;$C428)="","",MIN(N($N428),N($P428)))</f>
        <v/>
      </c>
      <c r="AL428" s="198" t="str">
        <f aca="false">IF(ISNUMBER($D428),YEAR($D428),"")</f>
        <v/>
      </c>
      <c r="AM428" s="198" t="str">
        <f aca="false">IF(OR(TRIM($B428&amp;$C428)="",NOT(ISNUMBER($D428)),NOT(ISNUMBER($E428))),"",IF($E428&lt;$D428,"",IF(IF($AD428="半年付",2,IF($AD428="季度付",4,IF($AD428="月付",12,IF($AD428="半月付",24,1))))=1,1,MAX(1,ROUND(($E428-$D428+1)/365*IF($AD428="半年付",2,IF($AD428="季度付",4,IF($AD428="月付",12,IF($AD428="半月付",24,1)))),0)))))</f>
        <v/>
      </c>
      <c r="AN428" s="198" t="str">
        <f aca="true">IF($AM428="","",MIN($AM428,MAX(0,INT((TODAY()-付款宽限天数-$D428)/(($E428-$D428+1)/$AM428))+1)))</f>
        <v/>
      </c>
    </row>
    <row r="429" customFormat="false" ht="24" hidden="false" customHeight="false" outlineLevel="0" collapsed="false">
      <c r="F429" s="188" t="str">
        <f aca="true">IF(TRIM($B429&amp;$C429)="","",IF(OR(ISNUMBER(SEARCH("未",$A429)),ISNUMBER(SEARCH("送出",$A429)),AND(TRIM($A429)="",NOT(ISNUMBER($D429)),N($G429)=0)),"【合同未回】","")&amp;IF(NOT(ISNUMBER($E429)),IF(OR(ISNUMBER(SEARCH("未",$A429)),ISNUMBER(SEARCH("送出",$A429)),AND(TRIM($A429)="",NOT(ISNUMBER($D429)),N($G429)=0)),"","【未填合同期】"),IF($E429&lt;TODAY(),"【已到期】",IF($E429-TODAY()&lt;=提醒天数,"【即将到期，剩余"&amp;($E429-TODAY())&amp;"天】","【正常】")))&amp;IF(OR($AC429="安装免保",$AC429="技术免保",$AC429="质保期内"),"【"&amp;$AC429&amp;"】",""))</f>
        <v/>
      </c>
      <c r="J429" s="192" t="str">
        <f aca="false">IF(OR(N($G429)=0,N($H429)=0),"",ROUND(N($G429)*N($H429)*IF(N($I429)=0,1,N($I429)),2))</f>
        <v/>
      </c>
      <c r="L429" s="192" t="str">
        <f aca="false">IF(TRIM($B429&amp;$C429)="","",IF(AND(N($J429)=0,N($K429)=0),"",ROUND(N($J429)+N($K429),2)))</f>
        <v/>
      </c>
      <c r="R429" s="192"/>
      <c r="S429" s="193" t="str">
        <f aca="false">IF(TRIM($B429&amp;$C429)="","",IF(N($N429)=0,"",MAX(0,MIN(N($N429)-N($P429),N($V429)))))</f>
        <v/>
      </c>
      <c r="T429" s="193" t="str">
        <f aca="false">IF(TRIM($B429&amp;$C429)="","",IF(N($P429)&lt;=N($N429),"",N($P429)-N($N429)))</f>
        <v/>
      </c>
      <c r="U429" s="193" t="str">
        <f aca="false">IF(OR(TRIM($B429&amp;$C429)="",$V429=""),"",MAX(0,N($V429))-N($S429))</f>
        <v/>
      </c>
      <c r="V429" s="193" t="str">
        <f aca="false">IF(TRIM($B429&amp;$C429)="","",IF(AND(N($L429)=0,N($P429)+N($Q429)+N($R429)=0),"",ROUND(N($L429)-N($P429)-N($Q429)-N($R429),2)))</f>
        <v/>
      </c>
      <c r="W429" s="194" t="str">
        <f aca="false">IF(TRIM($B429&amp;$C429)="","",IF(N($L429)=0,IF((N($P429)+N($Q429)+N($R429))=0,"—未填单价","未填单价，已收 "&amp;TEXT((N($P429)+N($Q429)+N($R429)),"#,##0.00")),IF(N($V429)&gt;0.005,"欠 "&amp;TEXT(N($V429),"#,##0.00")&amp;IF(N($S429)&gt;0,"（开票未到账 "&amp;TEXT(N($S429),"#,##0.00")&amp;"）","")&amp;IF(N($U429)&gt;0,"（未开票 "&amp;TEXT(N($U429),"#,##0.00")&amp;"）",""),IF(N($V429)&lt;-0.005,"多收 "&amp;TEXT(-N($V429),"#,##0.00"),"✔ 已结清")))&amp;IF(N($T429)&gt;0,"｜到账未开票 "&amp;TEXT(N($T429),"#,##0.00")&amp;"，待补票","")&amp;IF(N($Q429)&gt;0,"｜收现 "&amp;TEXT(N($Q429),"#,##0.00"),"")&amp;IF(N($R429)&gt;0,"｜收款不开票 "&amp;TEXT(N($R429),"#,##0.00"),""))</f>
        <v/>
      </c>
      <c r="X429" s="195"/>
      <c r="AB429" s="192" t="str">
        <f aca="false">IF(OR(N($N429)=0,N($AA429)=0),"",ROUND(N($N429)/(1+N($AA429))*N($AA429),2))</f>
        <v/>
      </c>
      <c r="AC429" s="195"/>
      <c r="AD429" s="188"/>
      <c r="AE429" s="197" t="str">
        <f aca="false">IF($AM429="","",IF($AM429=1,IF($AN429&gt;=1,"一次性·已到收款期","一次性·未到期"),$AD429&amp;" 第"&amp;$AN429&amp;"/"&amp;$AM429&amp;"期"))</f>
        <v/>
      </c>
      <c r="AF429" s="193" t="str">
        <f aca="false">IF(OR($AM429="",N($L429)=0),"",ROUND(N($J429)*$AN429/$AM429,2)+N($K429))</f>
        <v/>
      </c>
      <c r="AG429" s="193" t="str">
        <f aca="false">IF($AF429="","",MAX(0,ROUND($AF429-(N($P429)+N($Q429)+N($R429)),2)))</f>
        <v/>
      </c>
      <c r="AH429" s="193" t="str">
        <f aca="false">IF(OR(TRIM($B429&amp;$C429)="",NOT(ISNUMBER($D429))),"",SUMIFS($V$3:$V$1001,$AJ$3:$AJ$1001,$AJ429,$D$3:$D$1001,"&lt;"&amp;$D429))</f>
        <v/>
      </c>
      <c r="AI429" s="193" t="str">
        <f aca="false">IF(TRIM($B429&amp;$C429)="","",SUMIFS($V$3:$V$1001,$AJ$3:$AJ$1001,$AJ429))</f>
        <v/>
      </c>
      <c r="AJ429" s="197" t="str">
        <f aca="false">IF(TRIM($B429&amp;$C429)="","",TRIM($B429)&amp;"｜"&amp;TRIM($C429))</f>
        <v/>
      </c>
      <c r="AK429" s="193" t="str">
        <f aca="false">IF(TRIM($B429&amp;$C429)="","",MIN(N($N429),N($P429)))</f>
        <v/>
      </c>
      <c r="AL429" s="198" t="str">
        <f aca="false">IF(ISNUMBER($D429),YEAR($D429),"")</f>
        <v/>
      </c>
      <c r="AM429" s="198" t="str">
        <f aca="false">IF(OR(TRIM($B429&amp;$C429)="",NOT(ISNUMBER($D429)),NOT(ISNUMBER($E429))),"",IF($E429&lt;$D429,"",IF(IF($AD429="半年付",2,IF($AD429="季度付",4,IF($AD429="月付",12,IF($AD429="半月付",24,1))))=1,1,MAX(1,ROUND(($E429-$D429+1)/365*IF($AD429="半年付",2,IF($AD429="季度付",4,IF($AD429="月付",12,IF($AD429="半月付",24,1)))),0)))))</f>
        <v/>
      </c>
      <c r="AN429" s="198" t="str">
        <f aca="true">IF($AM429="","",MIN($AM429,MAX(0,INT((TODAY()-付款宽限天数-$D429)/(($E429-$D429+1)/$AM429))+1)))</f>
        <v/>
      </c>
    </row>
    <row r="430" customFormat="false" ht="24" hidden="false" customHeight="false" outlineLevel="0" collapsed="false">
      <c r="F430" s="188" t="str">
        <f aca="true">IF(TRIM($B430&amp;$C430)="","",IF(OR(ISNUMBER(SEARCH("未",$A430)),ISNUMBER(SEARCH("送出",$A430)),AND(TRIM($A430)="",NOT(ISNUMBER($D430)),N($G430)=0)),"【合同未回】","")&amp;IF(NOT(ISNUMBER($E430)),IF(OR(ISNUMBER(SEARCH("未",$A430)),ISNUMBER(SEARCH("送出",$A430)),AND(TRIM($A430)="",NOT(ISNUMBER($D430)),N($G430)=0)),"","【未填合同期】"),IF($E430&lt;TODAY(),"【已到期】",IF($E430-TODAY()&lt;=提醒天数,"【即将到期，剩余"&amp;($E430-TODAY())&amp;"天】","【正常】")))&amp;IF(OR($AC430="安装免保",$AC430="技术免保",$AC430="质保期内"),"【"&amp;$AC430&amp;"】",""))</f>
        <v/>
      </c>
      <c r="J430" s="192" t="str">
        <f aca="false">IF(OR(N($G430)=0,N($H430)=0),"",ROUND(N($G430)*N($H430)*IF(N($I430)=0,1,N($I430)),2))</f>
        <v/>
      </c>
      <c r="L430" s="192" t="str">
        <f aca="false">IF(TRIM($B430&amp;$C430)="","",IF(AND(N($J430)=0,N($K430)=0),"",ROUND(N($J430)+N($K430),2)))</f>
        <v/>
      </c>
      <c r="R430" s="192"/>
      <c r="S430" s="193" t="str">
        <f aca="false">IF(TRIM($B430&amp;$C430)="","",IF(N($N430)=0,"",MAX(0,MIN(N($N430)-N($P430),N($V430)))))</f>
        <v/>
      </c>
      <c r="T430" s="193" t="str">
        <f aca="false">IF(TRIM($B430&amp;$C430)="","",IF(N($P430)&lt;=N($N430),"",N($P430)-N($N430)))</f>
        <v/>
      </c>
      <c r="U430" s="193" t="str">
        <f aca="false">IF(OR(TRIM($B430&amp;$C430)="",$V430=""),"",MAX(0,N($V430))-N($S430))</f>
        <v/>
      </c>
      <c r="V430" s="193" t="str">
        <f aca="false">IF(TRIM($B430&amp;$C430)="","",IF(AND(N($L430)=0,N($P430)+N($Q430)+N($R430)=0),"",ROUND(N($L430)-N($P430)-N($Q430)-N($R430),2)))</f>
        <v/>
      </c>
      <c r="W430" s="194" t="str">
        <f aca="false">IF(TRIM($B430&amp;$C430)="","",IF(N($L430)=0,IF((N($P430)+N($Q430)+N($R430))=0,"—未填单价","未填单价，已收 "&amp;TEXT((N($P430)+N($Q430)+N($R430)),"#,##0.00")),IF(N($V430)&gt;0.005,"欠 "&amp;TEXT(N($V430),"#,##0.00")&amp;IF(N($S430)&gt;0,"（开票未到账 "&amp;TEXT(N($S430),"#,##0.00")&amp;"）","")&amp;IF(N($U430)&gt;0,"（未开票 "&amp;TEXT(N($U430),"#,##0.00")&amp;"）",""),IF(N($V430)&lt;-0.005,"多收 "&amp;TEXT(-N($V430),"#,##0.00"),"✔ 已结清")))&amp;IF(N($T430)&gt;0,"｜到账未开票 "&amp;TEXT(N($T430),"#,##0.00")&amp;"，待补票","")&amp;IF(N($Q430)&gt;0,"｜收现 "&amp;TEXT(N($Q430),"#,##0.00"),"")&amp;IF(N($R430)&gt;0,"｜收款不开票 "&amp;TEXT(N($R430),"#,##0.00"),""))</f>
        <v/>
      </c>
      <c r="X430" s="195"/>
      <c r="AB430" s="192" t="str">
        <f aca="false">IF(OR(N($N430)=0,N($AA430)=0),"",ROUND(N($N430)/(1+N($AA430))*N($AA430),2))</f>
        <v/>
      </c>
      <c r="AC430" s="195"/>
      <c r="AD430" s="188"/>
      <c r="AE430" s="197" t="str">
        <f aca="false">IF($AM430="","",IF($AM430=1,IF($AN430&gt;=1,"一次性·已到收款期","一次性·未到期"),$AD430&amp;" 第"&amp;$AN430&amp;"/"&amp;$AM430&amp;"期"))</f>
        <v/>
      </c>
      <c r="AF430" s="193" t="str">
        <f aca="false">IF(OR($AM430="",N($L430)=0),"",ROUND(N($J430)*$AN430/$AM430,2)+N($K430))</f>
        <v/>
      </c>
      <c r="AG430" s="193" t="str">
        <f aca="false">IF($AF430="","",MAX(0,ROUND($AF430-(N($P430)+N($Q430)+N($R430)),2)))</f>
        <v/>
      </c>
      <c r="AH430" s="193" t="str">
        <f aca="false">IF(OR(TRIM($B430&amp;$C430)="",NOT(ISNUMBER($D430))),"",SUMIFS($V$3:$V$1001,$AJ$3:$AJ$1001,$AJ430,$D$3:$D$1001,"&lt;"&amp;$D430))</f>
        <v/>
      </c>
      <c r="AI430" s="193" t="str">
        <f aca="false">IF(TRIM($B430&amp;$C430)="","",SUMIFS($V$3:$V$1001,$AJ$3:$AJ$1001,$AJ430))</f>
        <v/>
      </c>
      <c r="AJ430" s="197" t="str">
        <f aca="false">IF(TRIM($B430&amp;$C430)="","",TRIM($B430)&amp;"｜"&amp;TRIM($C430))</f>
        <v/>
      </c>
      <c r="AK430" s="193" t="str">
        <f aca="false">IF(TRIM($B430&amp;$C430)="","",MIN(N($N430),N($P430)))</f>
        <v/>
      </c>
      <c r="AL430" s="198" t="str">
        <f aca="false">IF(ISNUMBER($D430),YEAR($D430),"")</f>
        <v/>
      </c>
      <c r="AM430" s="198" t="str">
        <f aca="false">IF(OR(TRIM($B430&amp;$C430)="",NOT(ISNUMBER($D430)),NOT(ISNUMBER($E430))),"",IF($E430&lt;$D430,"",IF(IF($AD430="半年付",2,IF($AD430="季度付",4,IF($AD430="月付",12,IF($AD430="半月付",24,1))))=1,1,MAX(1,ROUND(($E430-$D430+1)/365*IF($AD430="半年付",2,IF($AD430="季度付",4,IF($AD430="月付",12,IF($AD430="半月付",24,1)))),0)))))</f>
        <v/>
      </c>
      <c r="AN430" s="198" t="str">
        <f aca="true">IF($AM430="","",MIN($AM430,MAX(0,INT((TODAY()-付款宽限天数-$D430)/(($E430-$D430+1)/$AM430))+1)))</f>
        <v/>
      </c>
    </row>
    <row r="431" customFormat="false" ht="24" hidden="false" customHeight="false" outlineLevel="0" collapsed="false">
      <c r="F431" s="188" t="str">
        <f aca="true">IF(TRIM($B431&amp;$C431)="","",IF(OR(ISNUMBER(SEARCH("未",$A431)),ISNUMBER(SEARCH("送出",$A431)),AND(TRIM($A431)="",NOT(ISNUMBER($D431)),N($G431)=0)),"【合同未回】","")&amp;IF(NOT(ISNUMBER($E431)),IF(OR(ISNUMBER(SEARCH("未",$A431)),ISNUMBER(SEARCH("送出",$A431)),AND(TRIM($A431)="",NOT(ISNUMBER($D431)),N($G431)=0)),"","【未填合同期】"),IF($E431&lt;TODAY(),"【已到期】",IF($E431-TODAY()&lt;=提醒天数,"【即将到期，剩余"&amp;($E431-TODAY())&amp;"天】","【正常】")))&amp;IF(OR($AC431="安装免保",$AC431="技术免保",$AC431="质保期内"),"【"&amp;$AC431&amp;"】",""))</f>
        <v/>
      </c>
      <c r="J431" s="192" t="str">
        <f aca="false">IF(OR(N($G431)=0,N($H431)=0),"",ROUND(N($G431)*N($H431)*IF(N($I431)=0,1,N($I431)),2))</f>
        <v/>
      </c>
      <c r="L431" s="192" t="str">
        <f aca="false">IF(TRIM($B431&amp;$C431)="","",IF(AND(N($J431)=0,N($K431)=0),"",ROUND(N($J431)+N($K431),2)))</f>
        <v/>
      </c>
      <c r="R431" s="192"/>
      <c r="S431" s="193" t="str">
        <f aca="false">IF(TRIM($B431&amp;$C431)="","",IF(N($N431)=0,"",MAX(0,MIN(N($N431)-N($P431),N($V431)))))</f>
        <v/>
      </c>
      <c r="T431" s="193" t="str">
        <f aca="false">IF(TRIM($B431&amp;$C431)="","",IF(N($P431)&lt;=N($N431),"",N($P431)-N($N431)))</f>
        <v/>
      </c>
      <c r="U431" s="193" t="str">
        <f aca="false">IF(OR(TRIM($B431&amp;$C431)="",$V431=""),"",MAX(0,N($V431))-N($S431))</f>
        <v/>
      </c>
      <c r="V431" s="193" t="str">
        <f aca="false">IF(TRIM($B431&amp;$C431)="","",IF(AND(N($L431)=0,N($P431)+N($Q431)+N($R431)=0),"",ROUND(N($L431)-N($P431)-N($Q431)-N($R431),2)))</f>
        <v/>
      </c>
      <c r="W431" s="194" t="str">
        <f aca="false">IF(TRIM($B431&amp;$C431)="","",IF(N($L431)=0,IF((N($P431)+N($Q431)+N($R431))=0,"—未填单价","未填单价，已收 "&amp;TEXT((N($P431)+N($Q431)+N($R431)),"#,##0.00")),IF(N($V431)&gt;0.005,"欠 "&amp;TEXT(N($V431),"#,##0.00")&amp;IF(N($S431)&gt;0,"（开票未到账 "&amp;TEXT(N($S431),"#,##0.00")&amp;"）","")&amp;IF(N($U431)&gt;0,"（未开票 "&amp;TEXT(N($U431),"#,##0.00")&amp;"）",""),IF(N($V431)&lt;-0.005,"多收 "&amp;TEXT(-N($V431),"#,##0.00"),"✔ 已结清")))&amp;IF(N($T431)&gt;0,"｜到账未开票 "&amp;TEXT(N($T431),"#,##0.00")&amp;"，待补票","")&amp;IF(N($Q431)&gt;0,"｜收现 "&amp;TEXT(N($Q431),"#,##0.00"),"")&amp;IF(N($R431)&gt;0,"｜收款不开票 "&amp;TEXT(N($R431),"#,##0.00"),""))</f>
        <v/>
      </c>
      <c r="X431" s="195"/>
      <c r="AB431" s="192" t="str">
        <f aca="false">IF(OR(N($N431)=0,N($AA431)=0),"",ROUND(N($N431)/(1+N($AA431))*N($AA431),2))</f>
        <v/>
      </c>
      <c r="AC431" s="195"/>
      <c r="AD431" s="188"/>
      <c r="AE431" s="197" t="str">
        <f aca="false">IF($AM431="","",IF($AM431=1,IF($AN431&gt;=1,"一次性·已到收款期","一次性·未到期"),$AD431&amp;" 第"&amp;$AN431&amp;"/"&amp;$AM431&amp;"期"))</f>
        <v/>
      </c>
      <c r="AF431" s="193" t="str">
        <f aca="false">IF(OR($AM431="",N($L431)=0),"",ROUND(N($J431)*$AN431/$AM431,2)+N($K431))</f>
        <v/>
      </c>
      <c r="AG431" s="193" t="str">
        <f aca="false">IF($AF431="","",MAX(0,ROUND($AF431-(N($P431)+N($Q431)+N($R431)),2)))</f>
        <v/>
      </c>
      <c r="AH431" s="193" t="str">
        <f aca="false">IF(OR(TRIM($B431&amp;$C431)="",NOT(ISNUMBER($D431))),"",SUMIFS($V$3:$V$1001,$AJ$3:$AJ$1001,$AJ431,$D$3:$D$1001,"&lt;"&amp;$D431))</f>
        <v/>
      </c>
      <c r="AI431" s="193" t="str">
        <f aca="false">IF(TRIM($B431&amp;$C431)="","",SUMIFS($V$3:$V$1001,$AJ$3:$AJ$1001,$AJ431))</f>
        <v/>
      </c>
      <c r="AJ431" s="197" t="str">
        <f aca="false">IF(TRIM($B431&amp;$C431)="","",TRIM($B431)&amp;"｜"&amp;TRIM($C431))</f>
        <v/>
      </c>
      <c r="AK431" s="193" t="str">
        <f aca="false">IF(TRIM($B431&amp;$C431)="","",MIN(N($N431),N($P431)))</f>
        <v/>
      </c>
      <c r="AL431" s="198" t="str">
        <f aca="false">IF(ISNUMBER($D431),YEAR($D431),"")</f>
        <v/>
      </c>
      <c r="AM431" s="198" t="str">
        <f aca="false">IF(OR(TRIM($B431&amp;$C431)="",NOT(ISNUMBER($D431)),NOT(ISNUMBER($E431))),"",IF($E431&lt;$D431,"",IF(IF($AD431="半年付",2,IF($AD431="季度付",4,IF($AD431="月付",12,IF($AD431="半月付",24,1))))=1,1,MAX(1,ROUND(($E431-$D431+1)/365*IF($AD431="半年付",2,IF($AD431="季度付",4,IF($AD431="月付",12,IF($AD431="半月付",24,1)))),0)))))</f>
        <v/>
      </c>
      <c r="AN431" s="198" t="str">
        <f aca="true">IF($AM431="","",MIN($AM431,MAX(0,INT((TODAY()-付款宽限天数-$D431)/(($E431-$D431+1)/$AM431))+1)))</f>
        <v/>
      </c>
    </row>
    <row r="432" customFormat="false" ht="24" hidden="false" customHeight="false" outlineLevel="0" collapsed="false">
      <c r="F432" s="188" t="str">
        <f aca="true">IF(TRIM($B432&amp;$C432)="","",IF(OR(ISNUMBER(SEARCH("未",$A432)),ISNUMBER(SEARCH("送出",$A432)),AND(TRIM($A432)="",NOT(ISNUMBER($D432)),N($G432)=0)),"【合同未回】","")&amp;IF(NOT(ISNUMBER($E432)),IF(OR(ISNUMBER(SEARCH("未",$A432)),ISNUMBER(SEARCH("送出",$A432)),AND(TRIM($A432)="",NOT(ISNUMBER($D432)),N($G432)=0)),"","【未填合同期】"),IF($E432&lt;TODAY(),"【已到期】",IF($E432-TODAY()&lt;=提醒天数,"【即将到期，剩余"&amp;($E432-TODAY())&amp;"天】","【正常】")))&amp;IF(OR($AC432="安装免保",$AC432="技术免保",$AC432="质保期内"),"【"&amp;$AC432&amp;"】",""))</f>
        <v/>
      </c>
      <c r="J432" s="192" t="str">
        <f aca="false">IF(OR(N($G432)=0,N($H432)=0),"",ROUND(N($G432)*N($H432)*IF(N($I432)=0,1,N($I432)),2))</f>
        <v/>
      </c>
      <c r="L432" s="192" t="str">
        <f aca="false">IF(TRIM($B432&amp;$C432)="","",IF(AND(N($J432)=0,N($K432)=0),"",ROUND(N($J432)+N($K432),2)))</f>
        <v/>
      </c>
      <c r="R432" s="192"/>
      <c r="S432" s="193" t="str">
        <f aca="false">IF(TRIM($B432&amp;$C432)="","",IF(N($N432)=0,"",MAX(0,MIN(N($N432)-N($P432),N($V432)))))</f>
        <v/>
      </c>
      <c r="T432" s="193" t="str">
        <f aca="false">IF(TRIM($B432&amp;$C432)="","",IF(N($P432)&lt;=N($N432),"",N($P432)-N($N432)))</f>
        <v/>
      </c>
      <c r="U432" s="193" t="str">
        <f aca="false">IF(OR(TRIM($B432&amp;$C432)="",$V432=""),"",MAX(0,N($V432))-N($S432))</f>
        <v/>
      </c>
      <c r="V432" s="193" t="str">
        <f aca="false">IF(TRIM($B432&amp;$C432)="","",IF(AND(N($L432)=0,N($P432)+N($Q432)+N($R432)=0),"",ROUND(N($L432)-N($P432)-N($Q432)-N($R432),2)))</f>
        <v/>
      </c>
      <c r="W432" s="194" t="str">
        <f aca="false">IF(TRIM($B432&amp;$C432)="","",IF(N($L432)=0,IF((N($P432)+N($Q432)+N($R432))=0,"—未填单价","未填单价，已收 "&amp;TEXT((N($P432)+N($Q432)+N($R432)),"#,##0.00")),IF(N($V432)&gt;0.005,"欠 "&amp;TEXT(N($V432),"#,##0.00")&amp;IF(N($S432)&gt;0,"（开票未到账 "&amp;TEXT(N($S432),"#,##0.00")&amp;"）","")&amp;IF(N($U432)&gt;0,"（未开票 "&amp;TEXT(N($U432),"#,##0.00")&amp;"）",""),IF(N($V432)&lt;-0.005,"多收 "&amp;TEXT(-N($V432),"#,##0.00"),"✔ 已结清")))&amp;IF(N($T432)&gt;0,"｜到账未开票 "&amp;TEXT(N($T432),"#,##0.00")&amp;"，待补票","")&amp;IF(N($Q432)&gt;0,"｜收现 "&amp;TEXT(N($Q432),"#,##0.00"),"")&amp;IF(N($R432)&gt;0,"｜收款不开票 "&amp;TEXT(N($R432),"#,##0.00"),""))</f>
        <v/>
      </c>
      <c r="X432" s="195"/>
      <c r="AB432" s="192" t="str">
        <f aca="false">IF(OR(N($N432)=0,N($AA432)=0),"",ROUND(N($N432)/(1+N($AA432))*N($AA432),2))</f>
        <v/>
      </c>
      <c r="AC432" s="195"/>
      <c r="AD432" s="188"/>
      <c r="AE432" s="197" t="str">
        <f aca="false">IF($AM432="","",IF($AM432=1,IF($AN432&gt;=1,"一次性·已到收款期","一次性·未到期"),$AD432&amp;" 第"&amp;$AN432&amp;"/"&amp;$AM432&amp;"期"))</f>
        <v/>
      </c>
      <c r="AF432" s="193" t="str">
        <f aca="false">IF(OR($AM432="",N($L432)=0),"",ROUND(N($J432)*$AN432/$AM432,2)+N($K432))</f>
        <v/>
      </c>
      <c r="AG432" s="193" t="str">
        <f aca="false">IF($AF432="","",MAX(0,ROUND($AF432-(N($P432)+N($Q432)+N($R432)),2)))</f>
        <v/>
      </c>
      <c r="AH432" s="193" t="str">
        <f aca="false">IF(OR(TRIM($B432&amp;$C432)="",NOT(ISNUMBER($D432))),"",SUMIFS($V$3:$V$1001,$AJ$3:$AJ$1001,$AJ432,$D$3:$D$1001,"&lt;"&amp;$D432))</f>
        <v/>
      </c>
      <c r="AI432" s="193" t="str">
        <f aca="false">IF(TRIM($B432&amp;$C432)="","",SUMIFS($V$3:$V$1001,$AJ$3:$AJ$1001,$AJ432))</f>
        <v/>
      </c>
      <c r="AJ432" s="197" t="str">
        <f aca="false">IF(TRIM($B432&amp;$C432)="","",TRIM($B432)&amp;"｜"&amp;TRIM($C432))</f>
        <v/>
      </c>
      <c r="AK432" s="193" t="str">
        <f aca="false">IF(TRIM($B432&amp;$C432)="","",MIN(N($N432),N($P432)))</f>
        <v/>
      </c>
      <c r="AL432" s="198" t="str">
        <f aca="false">IF(ISNUMBER($D432),YEAR($D432),"")</f>
        <v/>
      </c>
      <c r="AM432" s="198" t="str">
        <f aca="false">IF(OR(TRIM($B432&amp;$C432)="",NOT(ISNUMBER($D432)),NOT(ISNUMBER($E432))),"",IF($E432&lt;$D432,"",IF(IF($AD432="半年付",2,IF($AD432="季度付",4,IF($AD432="月付",12,IF($AD432="半月付",24,1))))=1,1,MAX(1,ROUND(($E432-$D432+1)/365*IF($AD432="半年付",2,IF($AD432="季度付",4,IF($AD432="月付",12,IF($AD432="半月付",24,1)))),0)))))</f>
        <v/>
      </c>
      <c r="AN432" s="198" t="str">
        <f aca="true">IF($AM432="","",MIN($AM432,MAX(0,INT((TODAY()-付款宽限天数-$D432)/(($E432-$D432+1)/$AM432))+1)))</f>
        <v/>
      </c>
    </row>
    <row r="433" customFormat="false" ht="24" hidden="false" customHeight="false" outlineLevel="0" collapsed="false">
      <c r="F433" s="188" t="str">
        <f aca="true">IF(TRIM($B433&amp;$C433)="","",IF(OR(ISNUMBER(SEARCH("未",$A433)),ISNUMBER(SEARCH("送出",$A433)),AND(TRIM($A433)="",NOT(ISNUMBER($D433)),N($G433)=0)),"【合同未回】","")&amp;IF(NOT(ISNUMBER($E433)),IF(OR(ISNUMBER(SEARCH("未",$A433)),ISNUMBER(SEARCH("送出",$A433)),AND(TRIM($A433)="",NOT(ISNUMBER($D433)),N($G433)=0)),"","【未填合同期】"),IF($E433&lt;TODAY(),"【已到期】",IF($E433-TODAY()&lt;=提醒天数,"【即将到期，剩余"&amp;($E433-TODAY())&amp;"天】","【正常】")))&amp;IF(OR($AC433="安装免保",$AC433="技术免保",$AC433="质保期内"),"【"&amp;$AC433&amp;"】",""))</f>
        <v/>
      </c>
      <c r="J433" s="192" t="str">
        <f aca="false">IF(OR(N($G433)=0,N($H433)=0),"",ROUND(N($G433)*N($H433)*IF(N($I433)=0,1,N($I433)),2))</f>
        <v/>
      </c>
      <c r="L433" s="192" t="str">
        <f aca="false">IF(TRIM($B433&amp;$C433)="","",IF(AND(N($J433)=0,N($K433)=0),"",ROUND(N($J433)+N($K433),2)))</f>
        <v/>
      </c>
      <c r="R433" s="192"/>
      <c r="S433" s="193" t="str">
        <f aca="false">IF(TRIM($B433&amp;$C433)="","",IF(N($N433)=0,"",MAX(0,MIN(N($N433)-N($P433),N($V433)))))</f>
        <v/>
      </c>
      <c r="T433" s="193" t="str">
        <f aca="false">IF(TRIM($B433&amp;$C433)="","",IF(N($P433)&lt;=N($N433),"",N($P433)-N($N433)))</f>
        <v/>
      </c>
      <c r="U433" s="193" t="str">
        <f aca="false">IF(OR(TRIM($B433&amp;$C433)="",$V433=""),"",MAX(0,N($V433))-N($S433))</f>
        <v/>
      </c>
      <c r="V433" s="193" t="str">
        <f aca="false">IF(TRIM($B433&amp;$C433)="","",IF(AND(N($L433)=0,N($P433)+N($Q433)+N($R433)=0),"",ROUND(N($L433)-N($P433)-N($Q433)-N($R433),2)))</f>
        <v/>
      </c>
      <c r="W433" s="194" t="str">
        <f aca="false">IF(TRIM($B433&amp;$C433)="","",IF(N($L433)=0,IF((N($P433)+N($Q433)+N($R433))=0,"—未填单价","未填单价，已收 "&amp;TEXT((N($P433)+N($Q433)+N($R433)),"#,##0.00")),IF(N($V433)&gt;0.005,"欠 "&amp;TEXT(N($V433),"#,##0.00")&amp;IF(N($S433)&gt;0,"（开票未到账 "&amp;TEXT(N($S433),"#,##0.00")&amp;"）","")&amp;IF(N($U433)&gt;0,"（未开票 "&amp;TEXT(N($U433),"#,##0.00")&amp;"）",""),IF(N($V433)&lt;-0.005,"多收 "&amp;TEXT(-N($V433),"#,##0.00"),"✔ 已结清")))&amp;IF(N($T433)&gt;0,"｜到账未开票 "&amp;TEXT(N($T433),"#,##0.00")&amp;"，待补票","")&amp;IF(N($Q433)&gt;0,"｜收现 "&amp;TEXT(N($Q433),"#,##0.00"),"")&amp;IF(N($R433)&gt;0,"｜收款不开票 "&amp;TEXT(N($R433),"#,##0.00"),""))</f>
        <v/>
      </c>
      <c r="X433" s="195"/>
      <c r="AB433" s="192" t="str">
        <f aca="false">IF(OR(N($N433)=0,N($AA433)=0),"",ROUND(N($N433)/(1+N($AA433))*N($AA433),2))</f>
        <v/>
      </c>
      <c r="AC433" s="195"/>
      <c r="AD433" s="188"/>
      <c r="AE433" s="197" t="str">
        <f aca="false">IF($AM433="","",IF($AM433=1,IF($AN433&gt;=1,"一次性·已到收款期","一次性·未到期"),$AD433&amp;" 第"&amp;$AN433&amp;"/"&amp;$AM433&amp;"期"))</f>
        <v/>
      </c>
      <c r="AF433" s="193" t="str">
        <f aca="false">IF(OR($AM433="",N($L433)=0),"",ROUND(N($J433)*$AN433/$AM433,2)+N($K433))</f>
        <v/>
      </c>
      <c r="AG433" s="193" t="str">
        <f aca="false">IF($AF433="","",MAX(0,ROUND($AF433-(N($P433)+N($Q433)+N($R433)),2)))</f>
        <v/>
      </c>
      <c r="AH433" s="193" t="str">
        <f aca="false">IF(OR(TRIM($B433&amp;$C433)="",NOT(ISNUMBER($D433))),"",SUMIFS($V$3:$V$1001,$AJ$3:$AJ$1001,$AJ433,$D$3:$D$1001,"&lt;"&amp;$D433))</f>
        <v/>
      </c>
      <c r="AI433" s="193" t="str">
        <f aca="false">IF(TRIM($B433&amp;$C433)="","",SUMIFS($V$3:$V$1001,$AJ$3:$AJ$1001,$AJ433))</f>
        <v/>
      </c>
      <c r="AJ433" s="197" t="str">
        <f aca="false">IF(TRIM($B433&amp;$C433)="","",TRIM($B433)&amp;"｜"&amp;TRIM($C433))</f>
        <v/>
      </c>
      <c r="AK433" s="193" t="str">
        <f aca="false">IF(TRIM($B433&amp;$C433)="","",MIN(N($N433),N($P433)))</f>
        <v/>
      </c>
      <c r="AL433" s="198" t="str">
        <f aca="false">IF(ISNUMBER($D433),YEAR($D433),"")</f>
        <v/>
      </c>
      <c r="AM433" s="198" t="str">
        <f aca="false">IF(OR(TRIM($B433&amp;$C433)="",NOT(ISNUMBER($D433)),NOT(ISNUMBER($E433))),"",IF($E433&lt;$D433,"",IF(IF($AD433="半年付",2,IF($AD433="季度付",4,IF($AD433="月付",12,IF($AD433="半月付",24,1))))=1,1,MAX(1,ROUND(($E433-$D433+1)/365*IF($AD433="半年付",2,IF($AD433="季度付",4,IF($AD433="月付",12,IF($AD433="半月付",24,1)))),0)))))</f>
        <v/>
      </c>
      <c r="AN433" s="198" t="str">
        <f aca="true">IF($AM433="","",MIN($AM433,MAX(0,INT((TODAY()-付款宽限天数-$D433)/(($E433-$D433+1)/$AM433))+1)))</f>
        <v/>
      </c>
    </row>
    <row r="434" customFormat="false" ht="24" hidden="false" customHeight="false" outlineLevel="0" collapsed="false">
      <c r="F434" s="188" t="str">
        <f aca="true">IF(TRIM($B434&amp;$C434)="","",IF(OR(ISNUMBER(SEARCH("未",$A434)),ISNUMBER(SEARCH("送出",$A434)),AND(TRIM($A434)="",NOT(ISNUMBER($D434)),N($G434)=0)),"【合同未回】","")&amp;IF(NOT(ISNUMBER($E434)),IF(OR(ISNUMBER(SEARCH("未",$A434)),ISNUMBER(SEARCH("送出",$A434)),AND(TRIM($A434)="",NOT(ISNUMBER($D434)),N($G434)=0)),"","【未填合同期】"),IF($E434&lt;TODAY(),"【已到期】",IF($E434-TODAY()&lt;=提醒天数,"【即将到期，剩余"&amp;($E434-TODAY())&amp;"天】","【正常】")))&amp;IF(OR($AC434="安装免保",$AC434="技术免保",$AC434="质保期内"),"【"&amp;$AC434&amp;"】",""))</f>
        <v/>
      </c>
      <c r="J434" s="192" t="str">
        <f aca="false">IF(OR(N($G434)=0,N($H434)=0),"",ROUND(N($G434)*N($H434)*IF(N($I434)=0,1,N($I434)),2))</f>
        <v/>
      </c>
      <c r="L434" s="192" t="str">
        <f aca="false">IF(TRIM($B434&amp;$C434)="","",IF(AND(N($J434)=0,N($K434)=0),"",ROUND(N($J434)+N($K434),2)))</f>
        <v/>
      </c>
      <c r="R434" s="192"/>
      <c r="S434" s="193" t="str">
        <f aca="false">IF(TRIM($B434&amp;$C434)="","",IF(N($N434)=0,"",MAX(0,MIN(N($N434)-N($P434),N($V434)))))</f>
        <v/>
      </c>
      <c r="T434" s="193" t="str">
        <f aca="false">IF(TRIM($B434&amp;$C434)="","",IF(N($P434)&lt;=N($N434),"",N($P434)-N($N434)))</f>
        <v/>
      </c>
      <c r="U434" s="193" t="str">
        <f aca="false">IF(OR(TRIM($B434&amp;$C434)="",$V434=""),"",MAX(0,N($V434))-N($S434))</f>
        <v/>
      </c>
      <c r="V434" s="193" t="str">
        <f aca="false">IF(TRIM($B434&amp;$C434)="","",IF(AND(N($L434)=0,N($P434)+N($Q434)+N($R434)=0),"",ROUND(N($L434)-N($P434)-N($Q434)-N($R434),2)))</f>
        <v/>
      </c>
      <c r="W434" s="194" t="str">
        <f aca="false">IF(TRIM($B434&amp;$C434)="","",IF(N($L434)=0,IF((N($P434)+N($Q434)+N($R434))=0,"—未填单价","未填单价，已收 "&amp;TEXT((N($P434)+N($Q434)+N($R434)),"#,##0.00")),IF(N($V434)&gt;0.005,"欠 "&amp;TEXT(N($V434),"#,##0.00")&amp;IF(N($S434)&gt;0,"（开票未到账 "&amp;TEXT(N($S434),"#,##0.00")&amp;"）","")&amp;IF(N($U434)&gt;0,"（未开票 "&amp;TEXT(N($U434),"#,##0.00")&amp;"）",""),IF(N($V434)&lt;-0.005,"多收 "&amp;TEXT(-N($V434),"#,##0.00"),"✔ 已结清")))&amp;IF(N($T434)&gt;0,"｜到账未开票 "&amp;TEXT(N($T434),"#,##0.00")&amp;"，待补票","")&amp;IF(N($Q434)&gt;0,"｜收现 "&amp;TEXT(N($Q434),"#,##0.00"),"")&amp;IF(N($R434)&gt;0,"｜收款不开票 "&amp;TEXT(N($R434),"#,##0.00"),""))</f>
        <v/>
      </c>
      <c r="X434" s="195"/>
      <c r="AB434" s="192" t="str">
        <f aca="false">IF(OR(N($N434)=0,N($AA434)=0),"",ROUND(N($N434)/(1+N($AA434))*N($AA434),2))</f>
        <v/>
      </c>
      <c r="AC434" s="195"/>
      <c r="AD434" s="188"/>
      <c r="AE434" s="197" t="str">
        <f aca="false">IF($AM434="","",IF($AM434=1,IF($AN434&gt;=1,"一次性·已到收款期","一次性·未到期"),$AD434&amp;" 第"&amp;$AN434&amp;"/"&amp;$AM434&amp;"期"))</f>
        <v/>
      </c>
      <c r="AF434" s="193" t="str">
        <f aca="false">IF(OR($AM434="",N($L434)=0),"",ROUND(N($J434)*$AN434/$AM434,2)+N($K434))</f>
        <v/>
      </c>
      <c r="AG434" s="193" t="str">
        <f aca="false">IF($AF434="","",MAX(0,ROUND($AF434-(N($P434)+N($Q434)+N($R434)),2)))</f>
        <v/>
      </c>
      <c r="AH434" s="193" t="str">
        <f aca="false">IF(OR(TRIM($B434&amp;$C434)="",NOT(ISNUMBER($D434))),"",SUMIFS($V$3:$V$1001,$AJ$3:$AJ$1001,$AJ434,$D$3:$D$1001,"&lt;"&amp;$D434))</f>
        <v/>
      </c>
      <c r="AI434" s="193" t="str">
        <f aca="false">IF(TRIM($B434&amp;$C434)="","",SUMIFS($V$3:$V$1001,$AJ$3:$AJ$1001,$AJ434))</f>
        <v/>
      </c>
      <c r="AJ434" s="197" t="str">
        <f aca="false">IF(TRIM($B434&amp;$C434)="","",TRIM($B434)&amp;"｜"&amp;TRIM($C434))</f>
        <v/>
      </c>
      <c r="AK434" s="193" t="str">
        <f aca="false">IF(TRIM($B434&amp;$C434)="","",MIN(N($N434),N($P434)))</f>
        <v/>
      </c>
      <c r="AL434" s="198" t="str">
        <f aca="false">IF(ISNUMBER($D434),YEAR($D434),"")</f>
        <v/>
      </c>
      <c r="AM434" s="198" t="str">
        <f aca="false">IF(OR(TRIM($B434&amp;$C434)="",NOT(ISNUMBER($D434)),NOT(ISNUMBER($E434))),"",IF($E434&lt;$D434,"",IF(IF($AD434="半年付",2,IF($AD434="季度付",4,IF($AD434="月付",12,IF($AD434="半月付",24,1))))=1,1,MAX(1,ROUND(($E434-$D434+1)/365*IF($AD434="半年付",2,IF($AD434="季度付",4,IF($AD434="月付",12,IF($AD434="半月付",24,1)))),0)))))</f>
        <v/>
      </c>
      <c r="AN434" s="198" t="str">
        <f aca="true">IF($AM434="","",MIN($AM434,MAX(0,INT((TODAY()-付款宽限天数-$D434)/(($E434-$D434+1)/$AM434))+1)))</f>
        <v/>
      </c>
    </row>
    <row r="435" customFormat="false" ht="24" hidden="false" customHeight="false" outlineLevel="0" collapsed="false">
      <c r="F435" s="188" t="str">
        <f aca="true">IF(TRIM($B435&amp;$C435)="","",IF(OR(ISNUMBER(SEARCH("未",$A435)),ISNUMBER(SEARCH("送出",$A435)),AND(TRIM($A435)="",NOT(ISNUMBER($D435)),N($G435)=0)),"【合同未回】","")&amp;IF(NOT(ISNUMBER($E435)),IF(OR(ISNUMBER(SEARCH("未",$A435)),ISNUMBER(SEARCH("送出",$A435)),AND(TRIM($A435)="",NOT(ISNUMBER($D435)),N($G435)=0)),"","【未填合同期】"),IF($E435&lt;TODAY(),"【已到期】",IF($E435-TODAY()&lt;=提醒天数,"【即将到期，剩余"&amp;($E435-TODAY())&amp;"天】","【正常】")))&amp;IF(OR($AC435="安装免保",$AC435="技术免保",$AC435="质保期内"),"【"&amp;$AC435&amp;"】",""))</f>
        <v/>
      </c>
      <c r="J435" s="192" t="str">
        <f aca="false">IF(OR(N($G435)=0,N($H435)=0),"",ROUND(N($G435)*N($H435)*IF(N($I435)=0,1,N($I435)),2))</f>
        <v/>
      </c>
      <c r="L435" s="192" t="str">
        <f aca="false">IF(TRIM($B435&amp;$C435)="","",IF(AND(N($J435)=0,N($K435)=0),"",ROUND(N($J435)+N($K435),2)))</f>
        <v/>
      </c>
      <c r="R435" s="192"/>
      <c r="S435" s="193" t="str">
        <f aca="false">IF(TRIM($B435&amp;$C435)="","",IF(N($N435)=0,"",MAX(0,MIN(N($N435)-N($P435),N($V435)))))</f>
        <v/>
      </c>
      <c r="T435" s="193" t="str">
        <f aca="false">IF(TRIM($B435&amp;$C435)="","",IF(N($P435)&lt;=N($N435),"",N($P435)-N($N435)))</f>
        <v/>
      </c>
      <c r="U435" s="193" t="str">
        <f aca="false">IF(OR(TRIM($B435&amp;$C435)="",$V435=""),"",MAX(0,N($V435))-N($S435))</f>
        <v/>
      </c>
      <c r="V435" s="193" t="str">
        <f aca="false">IF(TRIM($B435&amp;$C435)="","",IF(AND(N($L435)=0,N($P435)+N($Q435)+N($R435)=0),"",ROUND(N($L435)-N($P435)-N($Q435)-N($R435),2)))</f>
        <v/>
      </c>
      <c r="W435" s="194" t="str">
        <f aca="false">IF(TRIM($B435&amp;$C435)="","",IF(N($L435)=0,IF((N($P435)+N($Q435)+N($R435))=0,"—未填单价","未填单价，已收 "&amp;TEXT((N($P435)+N($Q435)+N($R435)),"#,##0.00")),IF(N($V435)&gt;0.005,"欠 "&amp;TEXT(N($V435),"#,##0.00")&amp;IF(N($S435)&gt;0,"（开票未到账 "&amp;TEXT(N($S435),"#,##0.00")&amp;"）","")&amp;IF(N($U435)&gt;0,"（未开票 "&amp;TEXT(N($U435),"#,##0.00")&amp;"）",""),IF(N($V435)&lt;-0.005,"多收 "&amp;TEXT(-N($V435),"#,##0.00"),"✔ 已结清")))&amp;IF(N($T435)&gt;0,"｜到账未开票 "&amp;TEXT(N($T435),"#,##0.00")&amp;"，待补票","")&amp;IF(N($Q435)&gt;0,"｜收现 "&amp;TEXT(N($Q435),"#,##0.00"),"")&amp;IF(N($R435)&gt;0,"｜收款不开票 "&amp;TEXT(N($R435),"#,##0.00"),""))</f>
        <v/>
      </c>
      <c r="X435" s="195"/>
      <c r="AB435" s="192" t="str">
        <f aca="false">IF(OR(N($N435)=0,N($AA435)=0),"",ROUND(N($N435)/(1+N($AA435))*N($AA435),2))</f>
        <v/>
      </c>
      <c r="AC435" s="195"/>
      <c r="AD435" s="188"/>
      <c r="AE435" s="197" t="str">
        <f aca="false">IF($AM435="","",IF($AM435=1,IF($AN435&gt;=1,"一次性·已到收款期","一次性·未到期"),$AD435&amp;" 第"&amp;$AN435&amp;"/"&amp;$AM435&amp;"期"))</f>
        <v/>
      </c>
      <c r="AF435" s="193" t="str">
        <f aca="false">IF(OR($AM435="",N($L435)=0),"",ROUND(N($J435)*$AN435/$AM435,2)+N($K435))</f>
        <v/>
      </c>
      <c r="AG435" s="193" t="str">
        <f aca="false">IF($AF435="","",MAX(0,ROUND($AF435-(N($P435)+N($Q435)+N($R435)),2)))</f>
        <v/>
      </c>
      <c r="AH435" s="193" t="str">
        <f aca="false">IF(OR(TRIM($B435&amp;$C435)="",NOT(ISNUMBER($D435))),"",SUMIFS($V$3:$V$1001,$AJ$3:$AJ$1001,$AJ435,$D$3:$D$1001,"&lt;"&amp;$D435))</f>
        <v/>
      </c>
      <c r="AI435" s="193" t="str">
        <f aca="false">IF(TRIM($B435&amp;$C435)="","",SUMIFS($V$3:$V$1001,$AJ$3:$AJ$1001,$AJ435))</f>
        <v/>
      </c>
      <c r="AJ435" s="197" t="str">
        <f aca="false">IF(TRIM($B435&amp;$C435)="","",TRIM($B435)&amp;"｜"&amp;TRIM($C435))</f>
        <v/>
      </c>
      <c r="AK435" s="193" t="str">
        <f aca="false">IF(TRIM($B435&amp;$C435)="","",MIN(N($N435),N($P435)))</f>
        <v/>
      </c>
      <c r="AL435" s="198" t="str">
        <f aca="false">IF(ISNUMBER($D435),YEAR($D435),"")</f>
        <v/>
      </c>
      <c r="AM435" s="198" t="str">
        <f aca="false">IF(OR(TRIM($B435&amp;$C435)="",NOT(ISNUMBER($D435)),NOT(ISNUMBER($E435))),"",IF($E435&lt;$D435,"",IF(IF($AD435="半年付",2,IF($AD435="季度付",4,IF($AD435="月付",12,IF($AD435="半月付",24,1))))=1,1,MAX(1,ROUND(($E435-$D435+1)/365*IF($AD435="半年付",2,IF($AD435="季度付",4,IF($AD435="月付",12,IF($AD435="半月付",24,1)))),0)))))</f>
        <v/>
      </c>
      <c r="AN435" s="198" t="str">
        <f aca="true">IF($AM435="","",MIN($AM435,MAX(0,INT((TODAY()-付款宽限天数-$D435)/(($E435-$D435+1)/$AM435))+1)))</f>
        <v/>
      </c>
    </row>
    <row r="436" customFormat="false" ht="24" hidden="false" customHeight="false" outlineLevel="0" collapsed="false">
      <c r="F436" s="188" t="str">
        <f aca="true">IF(TRIM($B436&amp;$C436)="","",IF(OR(ISNUMBER(SEARCH("未",$A436)),ISNUMBER(SEARCH("送出",$A436)),AND(TRIM($A436)="",NOT(ISNUMBER($D436)),N($G436)=0)),"【合同未回】","")&amp;IF(NOT(ISNUMBER($E436)),IF(OR(ISNUMBER(SEARCH("未",$A436)),ISNUMBER(SEARCH("送出",$A436)),AND(TRIM($A436)="",NOT(ISNUMBER($D436)),N($G436)=0)),"","【未填合同期】"),IF($E436&lt;TODAY(),"【已到期】",IF($E436-TODAY()&lt;=提醒天数,"【即将到期，剩余"&amp;($E436-TODAY())&amp;"天】","【正常】")))&amp;IF(OR($AC436="安装免保",$AC436="技术免保",$AC436="质保期内"),"【"&amp;$AC436&amp;"】",""))</f>
        <v/>
      </c>
      <c r="J436" s="192" t="str">
        <f aca="false">IF(OR(N($G436)=0,N($H436)=0),"",ROUND(N($G436)*N($H436)*IF(N($I436)=0,1,N($I436)),2))</f>
        <v/>
      </c>
      <c r="L436" s="192" t="str">
        <f aca="false">IF(TRIM($B436&amp;$C436)="","",IF(AND(N($J436)=0,N($K436)=0),"",ROUND(N($J436)+N($K436),2)))</f>
        <v/>
      </c>
      <c r="R436" s="192"/>
      <c r="S436" s="193" t="str">
        <f aca="false">IF(TRIM($B436&amp;$C436)="","",IF(N($N436)=0,"",MAX(0,MIN(N($N436)-N($P436),N($V436)))))</f>
        <v/>
      </c>
      <c r="T436" s="193" t="str">
        <f aca="false">IF(TRIM($B436&amp;$C436)="","",IF(N($P436)&lt;=N($N436),"",N($P436)-N($N436)))</f>
        <v/>
      </c>
      <c r="U436" s="193" t="str">
        <f aca="false">IF(OR(TRIM($B436&amp;$C436)="",$V436=""),"",MAX(0,N($V436))-N($S436))</f>
        <v/>
      </c>
      <c r="V436" s="193" t="str">
        <f aca="false">IF(TRIM($B436&amp;$C436)="","",IF(AND(N($L436)=0,N($P436)+N($Q436)+N($R436)=0),"",ROUND(N($L436)-N($P436)-N($Q436)-N($R436),2)))</f>
        <v/>
      </c>
      <c r="W436" s="194" t="str">
        <f aca="false">IF(TRIM($B436&amp;$C436)="","",IF(N($L436)=0,IF((N($P436)+N($Q436)+N($R436))=0,"—未填单价","未填单价，已收 "&amp;TEXT((N($P436)+N($Q436)+N($R436)),"#,##0.00")),IF(N($V436)&gt;0.005,"欠 "&amp;TEXT(N($V436),"#,##0.00")&amp;IF(N($S436)&gt;0,"（开票未到账 "&amp;TEXT(N($S436),"#,##0.00")&amp;"）","")&amp;IF(N($U436)&gt;0,"（未开票 "&amp;TEXT(N($U436),"#,##0.00")&amp;"）",""),IF(N($V436)&lt;-0.005,"多收 "&amp;TEXT(-N($V436),"#,##0.00"),"✔ 已结清")))&amp;IF(N($T436)&gt;0,"｜到账未开票 "&amp;TEXT(N($T436),"#,##0.00")&amp;"，待补票","")&amp;IF(N($Q436)&gt;0,"｜收现 "&amp;TEXT(N($Q436),"#,##0.00"),"")&amp;IF(N($R436)&gt;0,"｜收款不开票 "&amp;TEXT(N($R436),"#,##0.00"),""))</f>
        <v/>
      </c>
      <c r="X436" s="195"/>
      <c r="AB436" s="192" t="str">
        <f aca="false">IF(OR(N($N436)=0,N($AA436)=0),"",ROUND(N($N436)/(1+N($AA436))*N($AA436),2))</f>
        <v/>
      </c>
      <c r="AC436" s="195"/>
      <c r="AD436" s="188"/>
      <c r="AE436" s="197" t="str">
        <f aca="false">IF($AM436="","",IF($AM436=1,IF($AN436&gt;=1,"一次性·已到收款期","一次性·未到期"),$AD436&amp;" 第"&amp;$AN436&amp;"/"&amp;$AM436&amp;"期"))</f>
        <v/>
      </c>
      <c r="AF436" s="193" t="str">
        <f aca="false">IF(OR($AM436="",N($L436)=0),"",ROUND(N($J436)*$AN436/$AM436,2)+N($K436))</f>
        <v/>
      </c>
      <c r="AG436" s="193" t="str">
        <f aca="false">IF($AF436="","",MAX(0,ROUND($AF436-(N($P436)+N($Q436)+N($R436)),2)))</f>
        <v/>
      </c>
      <c r="AH436" s="193" t="str">
        <f aca="false">IF(OR(TRIM($B436&amp;$C436)="",NOT(ISNUMBER($D436))),"",SUMIFS($V$3:$V$1001,$AJ$3:$AJ$1001,$AJ436,$D$3:$D$1001,"&lt;"&amp;$D436))</f>
        <v/>
      </c>
      <c r="AI436" s="193" t="str">
        <f aca="false">IF(TRIM($B436&amp;$C436)="","",SUMIFS($V$3:$V$1001,$AJ$3:$AJ$1001,$AJ436))</f>
        <v/>
      </c>
      <c r="AJ436" s="197" t="str">
        <f aca="false">IF(TRIM($B436&amp;$C436)="","",TRIM($B436)&amp;"｜"&amp;TRIM($C436))</f>
        <v/>
      </c>
      <c r="AK436" s="193" t="str">
        <f aca="false">IF(TRIM($B436&amp;$C436)="","",MIN(N($N436),N($P436)))</f>
        <v/>
      </c>
      <c r="AL436" s="198" t="str">
        <f aca="false">IF(ISNUMBER($D436),YEAR($D436),"")</f>
        <v/>
      </c>
      <c r="AM436" s="198" t="str">
        <f aca="false">IF(OR(TRIM($B436&amp;$C436)="",NOT(ISNUMBER($D436)),NOT(ISNUMBER($E436))),"",IF($E436&lt;$D436,"",IF(IF($AD436="半年付",2,IF($AD436="季度付",4,IF($AD436="月付",12,IF($AD436="半月付",24,1))))=1,1,MAX(1,ROUND(($E436-$D436+1)/365*IF($AD436="半年付",2,IF($AD436="季度付",4,IF($AD436="月付",12,IF($AD436="半月付",24,1)))),0)))))</f>
        <v/>
      </c>
      <c r="AN436" s="198" t="str">
        <f aca="true">IF($AM436="","",MIN($AM436,MAX(0,INT((TODAY()-付款宽限天数-$D436)/(($E436-$D436+1)/$AM436))+1)))</f>
        <v/>
      </c>
    </row>
    <row r="437" customFormat="false" ht="24" hidden="false" customHeight="false" outlineLevel="0" collapsed="false">
      <c r="F437" s="188" t="str">
        <f aca="true">IF(TRIM($B437&amp;$C437)="","",IF(OR(ISNUMBER(SEARCH("未",$A437)),ISNUMBER(SEARCH("送出",$A437)),AND(TRIM($A437)="",NOT(ISNUMBER($D437)),N($G437)=0)),"【合同未回】","")&amp;IF(NOT(ISNUMBER($E437)),IF(OR(ISNUMBER(SEARCH("未",$A437)),ISNUMBER(SEARCH("送出",$A437)),AND(TRIM($A437)="",NOT(ISNUMBER($D437)),N($G437)=0)),"","【未填合同期】"),IF($E437&lt;TODAY(),"【已到期】",IF($E437-TODAY()&lt;=提醒天数,"【即将到期，剩余"&amp;($E437-TODAY())&amp;"天】","【正常】")))&amp;IF(OR($AC437="安装免保",$AC437="技术免保",$AC437="质保期内"),"【"&amp;$AC437&amp;"】",""))</f>
        <v/>
      </c>
      <c r="J437" s="192" t="str">
        <f aca="false">IF(OR(N($G437)=0,N($H437)=0),"",ROUND(N($G437)*N($H437)*IF(N($I437)=0,1,N($I437)),2))</f>
        <v/>
      </c>
      <c r="L437" s="192" t="str">
        <f aca="false">IF(TRIM($B437&amp;$C437)="","",IF(AND(N($J437)=0,N($K437)=0),"",ROUND(N($J437)+N($K437),2)))</f>
        <v/>
      </c>
      <c r="R437" s="192"/>
      <c r="S437" s="193" t="str">
        <f aca="false">IF(TRIM($B437&amp;$C437)="","",IF(N($N437)=0,"",MAX(0,MIN(N($N437)-N($P437),N($V437)))))</f>
        <v/>
      </c>
      <c r="T437" s="193" t="str">
        <f aca="false">IF(TRIM($B437&amp;$C437)="","",IF(N($P437)&lt;=N($N437),"",N($P437)-N($N437)))</f>
        <v/>
      </c>
      <c r="U437" s="193" t="str">
        <f aca="false">IF(OR(TRIM($B437&amp;$C437)="",$V437=""),"",MAX(0,N($V437))-N($S437))</f>
        <v/>
      </c>
      <c r="V437" s="193" t="str">
        <f aca="false">IF(TRIM($B437&amp;$C437)="","",IF(AND(N($L437)=0,N($P437)+N($Q437)+N($R437)=0),"",ROUND(N($L437)-N($P437)-N($Q437)-N($R437),2)))</f>
        <v/>
      </c>
      <c r="W437" s="194" t="str">
        <f aca="false">IF(TRIM($B437&amp;$C437)="","",IF(N($L437)=0,IF((N($P437)+N($Q437)+N($R437))=0,"—未填单价","未填单价，已收 "&amp;TEXT((N($P437)+N($Q437)+N($R437)),"#,##0.00")),IF(N($V437)&gt;0.005,"欠 "&amp;TEXT(N($V437),"#,##0.00")&amp;IF(N($S437)&gt;0,"（开票未到账 "&amp;TEXT(N($S437),"#,##0.00")&amp;"）","")&amp;IF(N($U437)&gt;0,"（未开票 "&amp;TEXT(N($U437),"#,##0.00")&amp;"）",""),IF(N($V437)&lt;-0.005,"多收 "&amp;TEXT(-N($V437),"#,##0.00"),"✔ 已结清")))&amp;IF(N($T437)&gt;0,"｜到账未开票 "&amp;TEXT(N($T437),"#,##0.00")&amp;"，待补票","")&amp;IF(N($Q437)&gt;0,"｜收现 "&amp;TEXT(N($Q437),"#,##0.00"),"")&amp;IF(N($R437)&gt;0,"｜收款不开票 "&amp;TEXT(N($R437),"#,##0.00"),""))</f>
        <v/>
      </c>
      <c r="X437" s="195"/>
      <c r="AB437" s="192" t="str">
        <f aca="false">IF(OR(N($N437)=0,N($AA437)=0),"",ROUND(N($N437)/(1+N($AA437))*N($AA437),2))</f>
        <v/>
      </c>
      <c r="AC437" s="195"/>
      <c r="AD437" s="188"/>
      <c r="AE437" s="197" t="str">
        <f aca="false">IF($AM437="","",IF($AM437=1,IF($AN437&gt;=1,"一次性·已到收款期","一次性·未到期"),$AD437&amp;" 第"&amp;$AN437&amp;"/"&amp;$AM437&amp;"期"))</f>
        <v/>
      </c>
      <c r="AF437" s="193" t="str">
        <f aca="false">IF(OR($AM437="",N($L437)=0),"",ROUND(N($J437)*$AN437/$AM437,2)+N($K437))</f>
        <v/>
      </c>
      <c r="AG437" s="193" t="str">
        <f aca="false">IF($AF437="","",MAX(0,ROUND($AF437-(N($P437)+N($Q437)+N($R437)),2)))</f>
        <v/>
      </c>
      <c r="AH437" s="193" t="str">
        <f aca="false">IF(OR(TRIM($B437&amp;$C437)="",NOT(ISNUMBER($D437))),"",SUMIFS($V$3:$V$1001,$AJ$3:$AJ$1001,$AJ437,$D$3:$D$1001,"&lt;"&amp;$D437))</f>
        <v/>
      </c>
      <c r="AI437" s="193" t="str">
        <f aca="false">IF(TRIM($B437&amp;$C437)="","",SUMIFS($V$3:$V$1001,$AJ$3:$AJ$1001,$AJ437))</f>
        <v/>
      </c>
      <c r="AJ437" s="197" t="str">
        <f aca="false">IF(TRIM($B437&amp;$C437)="","",TRIM($B437)&amp;"｜"&amp;TRIM($C437))</f>
        <v/>
      </c>
      <c r="AK437" s="193" t="str">
        <f aca="false">IF(TRIM($B437&amp;$C437)="","",MIN(N($N437),N($P437)))</f>
        <v/>
      </c>
      <c r="AL437" s="198" t="str">
        <f aca="false">IF(ISNUMBER($D437),YEAR($D437),"")</f>
        <v/>
      </c>
      <c r="AM437" s="198" t="str">
        <f aca="false">IF(OR(TRIM($B437&amp;$C437)="",NOT(ISNUMBER($D437)),NOT(ISNUMBER($E437))),"",IF($E437&lt;$D437,"",IF(IF($AD437="半年付",2,IF($AD437="季度付",4,IF($AD437="月付",12,IF($AD437="半月付",24,1))))=1,1,MAX(1,ROUND(($E437-$D437+1)/365*IF($AD437="半年付",2,IF($AD437="季度付",4,IF($AD437="月付",12,IF($AD437="半月付",24,1)))),0)))))</f>
        <v/>
      </c>
      <c r="AN437" s="198" t="str">
        <f aca="true">IF($AM437="","",MIN($AM437,MAX(0,INT((TODAY()-付款宽限天数-$D437)/(($E437-$D437+1)/$AM437))+1)))</f>
        <v/>
      </c>
    </row>
    <row r="438" customFormat="false" ht="24" hidden="false" customHeight="false" outlineLevel="0" collapsed="false">
      <c r="F438" s="188" t="str">
        <f aca="true">IF(TRIM($B438&amp;$C438)="","",IF(OR(ISNUMBER(SEARCH("未",$A438)),ISNUMBER(SEARCH("送出",$A438)),AND(TRIM($A438)="",NOT(ISNUMBER($D438)),N($G438)=0)),"【合同未回】","")&amp;IF(NOT(ISNUMBER($E438)),IF(OR(ISNUMBER(SEARCH("未",$A438)),ISNUMBER(SEARCH("送出",$A438)),AND(TRIM($A438)="",NOT(ISNUMBER($D438)),N($G438)=0)),"","【未填合同期】"),IF($E438&lt;TODAY(),"【已到期】",IF($E438-TODAY()&lt;=提醒天数,"【即将到期，剩余"&amp;($E438-TODAY())&amp;"天】","【正常】")))&amp;IF(OR($AC438="安装免保",$AC438="技术免保",$AC438="质保期内"),"【"&amp;$AC438&amp;"】",""))</f>
        <v/>
      </c>
      <c r="J438" s="192" t="str">
        <f aca="false">IF(OR(N($G438)=0,N($H438)=0),"",ROUND(N($G438)*N($H438)*IF(N($I438)=0,1,N($I438)),2))</f>
        <v/>
      </c>
      <c r="L438" s="192" t="str">
        <f aca="false">IF(TRIM($B438&amp;$C438)="","",IF(AND(N($J438)=0,N($K438)=0),"",ROUND(N($J438)+N($K438),2)))</f>
        <v/>
      </c>
      <c r="R438" s="192"/>
      <c r="S438" s="193" t="str">
        <f aca="false">IF(TRIM($B438&amp;$C438)="","",IF(N($N438)=0,"",MAX(0,MIN(N($N438)-N($P438),N($V438)))))</f>
        <v/>
      </c>
      <c r="T438" s="193" t="str">
        <f aca="false">IF(TRIM($B438&amp;$C438)="","",IF(N($P438)&lt;=N($N438),"",N($P438)-N($N438)))</f>
        <v/>
      </c>
      <c r="U438" s="193" t="str">
        <f aca="false">IF(OR(TRIM($B438&amp;$C438)="",$V438=""),"",MAX(0,N($V438))-N($S438))</f>
        <v/>
      </c>
      <c r="V438" s="193" t="str">
        <f aca="false">IF(TRIM($B438&amp;$C438)="","",IF(AND(N($L438)=0,N($P438)+N($Q438)+N($R438)=0),"",ROUND(N($L438)-N($P438)-N($Q438)-N($R438),2)))</f>
        <v/>
      </c>
      <c r="W438" s="194" t="str">
        <f aca="false">IF(TRIM($B438&amp;$C438)="","",IF(N($L438)=0,IF((N($P438)+N($Q438)+N($R438))=0,"—未填单价","未填单价，已收 "&amp;TEXT((N($P438)+N($Q438)+N($R438)),"#,##0.00")),IF(N($V438)&gt;0.005,"欠 "&amp;TEXT(N($V438),"#,##0.00")&amp;IF(N($S438)&gt;0,"（开票未到账 "&amp;TEXT(N($S438),"#,##0.00")&amp;"）","")&amp;IF(N($U438)&gt;0,"（未开票 "&amp;TEXT(N($U438),"#,##0.00")&amp;"）",""),IF(N($V438)&lt;-0.005,"多收 "&amp;TEXT(-N($V438),"#,##0.00"),"✔ 已结清")))&amp;IF(N($T438)&gt;0,"｜到账未开票 "&amp;TEXT(N($T438),"#,##0.00")&amp;"，待补票","")&amp;IF(N($Q438)&gt;0,"｜收现 "&amp;TEXT(N($Q438),"#,##0.00"),"")&amp;IF(N($R438)&gt;0,"｜收款不开票 "&amp;TEXT(N($R438),"#,##0.00"),""))</f>
        <v/>
      </c>
      <c r="X438" s="195"/>
      <c r="AB438" s="192" t="str">
        <f aca="false">IF(OR(N($N438)=0,N($AA438)=0),"",ROUND(N($N438)/(1+N($AA438))*N($AA438),2))</f>
        <v/>
      </c>
      <c r="AC438" s="195"/>
      <c r="AD438" s="188"/>
      <c r="AE438" s="197" t="str">
        <f aca="false">IF($AM438="","",IF($AM438=1,IF($AN438&gt;=1,"一次性·已到收款期","一次性·未到期"),$AD438&amp;" 第"&amp;$AN438&amp;"/"&amp;$AM438&amp;"期"))</f>
        <v/>
      </c>
      <c r="AF438" s="193" t="str">
        <f aca="false">IF(OR($AM438="",N($L438)=0),"",ROUND(N($J438)*$AN438/$AM438,2)+N($K438))</f>
        <v/>
      </c>
      <c r="AG438" s="193" t="str">
        <f aca="false">IF($AF438="","",MAX(0,ROUND($AF438-(N($P438)+N($Q438)+N($R438)),2)))</f>
        <v/>
      </c>
      <c r="AH438" s="193" t="str">
        <f aca="false">IF(OR(TRIM($B438&amp;$C438)="",NOT(ISNUMBER($D438))),"",SUMIFS($V$3:$V$1001,$AJ$3:$AJ$1001,$AJ438,$D$3:$D$1001,"&lt;"&amp;$D438))</f>
        <v/>
      </c>
      <c r="AI438" s="193" t="str">
        <f aca="false">IF(TRIM($B438&amp;$C438)="","",SUMIFS($V$3:$V$1001,$AJ$3:$AJ$1001,$AJ438))</f>
        <v/>
      </c>
      <c r="AJ438" s="197" t="str">
        <f aca="false">IF(TRIM($B438&amp;$C438)="","",TRIM($B438)&amp;"｜"&amp;TRIM($C438))</f>
        <v/>
      </c>
      <c r="AK438" s="193" t="str">
        <f aca="false">IF(TRIM($B438&amp;$C438)="","",MIN(N($N438),N($P438)))</f>
        <v/>
      </c>
      <c r="AL438" s="198" t="str">
        <f aca="false">IF(ISNUMBER($D438),YEAR($D438),"")</f>
        <v/>
      </c>
      <c r="AM438" s="198" t="str">
        <f aca="false">IF(OR(TRIM($B438&amp;$C438)="",NOT(ISNUMBER($D438)),NOT(ISNUMBER($E438))),"",IF($E438&lt;$D438,"",IF(IF($AD438="半年付",2,IF($AD438="季度付",4,IF($AD438="月付",12,IF($AD438="半月付",24,1))))=1,1,MAX(1,ROUND(($E438-$D438+1)/365*IF($AD438="半年付",2,IF($AD438="季度付",4,IF($AD438="月付",12,IF($AD438="半月付",24,1)))),0)))))</f>
        <v/>
      </c>
      <c r="AN438" s="198" t="str">
        <f aca="true">IF($AM438="","",MIN($AM438,MAX(0,INT((TODAY()-付款宽限天数-$D438)/(($E438-$D438+1)/$AM438))+1)))</f>
        <v/>
      </c>
    </row>
    <row r="439" customFormat="false" ht="24" hidden="false" customHeight="false" outlineLevel="0" collapsed="false">
      <c r="F439" s="188" t="str">
        <f aca="true">IF(TRIM($B439&amp;$C439)="","",IF(OR(ISNUMBER(SEARCH("未",$A439)),ISNUMBER(SEARCH("送出",$A439)),AND(TRIM($A439)="",NOT(ISNUMBER($D439)),N($G439)=0)),"【合同未回】","")&amp;IF(NOT(ISNUMBER($E439)),IF(OR(ISNUMBER(SEARCH("未",$A439)),ISNUMBER(SEARCH("送出",$A439)),AND(TRIM($A439)="",NOT(ISNUMBER($D439)),N($G439)=0)),"","【未填合同期】"),IF($E439&lt;TODAY(),"【已到期】",IF($E439-TODAY()&lt;=提醒天数,"【即将到期，剩余"&amp;($E439-TODAY())&amp;"天】","【正常】")))&amp;IF(OR($AC439="安装免保",$AC439="技术免保",$AC439="质保期内"),"【"&amp;$AC439&amp;"】",""))</f>
        <v/>
      </c>
      <c r="J439" s="192" t="str">
        <f aca="false">IF(OR(N($G439)=0,N($H439)=0),"",ROUND(N($G439)*N($H439)*IF(N($I439)=0,1,N($I439)),2))</f>
        <v/>
      </c>
      <c r="L439" s="192" t="str">
        <f aca="false">IF(TRIM($B439&amp;$C439)="","",IF(AND(N($J439)=0,N($K439)=0),"",ROUND(N($J439)+N($K439),2)))</f>
        <v/>
      </c>
      <c r="R439" s="192"/>
      <c r="S439" s="193" t="str">
        <f aca="false">IF(TRIM($B439&amp;$C439)="","",IF(N($N439)=0,"",MAX(0,MIN(N($N439)-N($P439),N($V439)))))</f>
        <v/>
      </c>
      <c r="T439" s="193" t="str">
        <f aca="false">IF(TRIM($B439&amp;$C439)="","",IF(N($P439)&lt;=N($N439),"",N($P439)-N($N439)))</f>
        <v/>
      </c>
      <c r="U439" s="193" t="str">
        <f aca="false">IF(OR(TRIM($B439&amp;$C439)="",$V439=""),"",MAX(0,N($V439))-N($S439))</f>
        <v/>
      </c>
      <c r="V439" s="193" t="str">
        <f aca="false">IF(TRIM($B439&amp;$C439)="","",IF(AND(N($L439)=0,N($P439)+N($Q439)+N($R439)=0),"",ROUND(N($L439)-N($P439)-N($Q439)-N($R439),2)))</f>
        <v/>
      </c>
      <c r="W439" s="194" t="str">
        <f aca="false">IF(TRIM($B439&amp;$C439)="","",IF(N($L439)=0,IF((N($P439)+N($Q439)+N($R439))=0,"—未填单价","未填单价，已收 "&amp;TEXT((N($P439)+N($Q439)+N($R439)),"#,##0.00")),IF(N($V439)&gt;0.005,"欠 "&amp;TEXT(N($V439),"#,##0.00")&amp;IF(N($S439)&gt;0,"（开票未到账 "&amp;TEXT(N($S439),"#,##0.00")&amp;"）","")&amp;IF(N($U439)&gt;0,"（未开票 "&amp;TEXT(N($U439),"#,##0.00")&amp;"）",""),IF(N($V439)&lt;-0.005,"多收 "&amp;TEXT(-N($V439),"#,##0.00"),"✔ 已结清")))&amp;IF(N($T439)&gt;0,"｜到账未开票 "&amp;TEXT(N($T439),"#,##0.00")&amp;"，待补票","")&amp;IF(N($Q439)&gt;0,"｜收现 "&amp;TEXT(N($Q439),"#,##0.00"),"")&amp;IF(N($R439)&gt;0,"｜收款不开票 "&amp;TEXT(N($R439),"#,##0.00"),""))</f>
        <v/>
      </c>
      <c r="X439" s="195"/>
      <c r="AB439" s="192" t="str">
        <f aca="false">IF(OR(N($N439)=0,N($AA439)=0),"",ROUND(N($N439)/(1+N($AA439))*N($AA439),2))</f>
        <v/>
      </c>
      <c r="AC439" s="195"/>
      <c r="AD439" s="188"/>
      <c r="AE439" s="197" t="str">
        <f aca="false">IF($AM439="","",IF($AM439=1,IF($AN439&gt;=1,"一次性·已到收款期","一次性·未到期"),$AD439&amp;" 第"&amp;$AN439&amp;"/"&amp;$AM439&amp;"期"))</f>
        <v/>
      </c>
      <c r="AF439" s="193" t="str">
        <f aca="false">IF(OR($AM439="",N($L439)=0),"",ROUND(N($J439)*$AN439/$AM439,2)+N($K439))</f>
        <v/>
      </c>
      <c r="AG439" s="193" t="str">
        <f aca="false">IF($AF439="","",MAX(0,ROUND($AF439-(N($P439)+N($Q439)+N($R439)),2)))</f>
        <v/>
      </c>
      <c r="AH439" s="193" t="str">
        <f aca="false">IF(OR(TRIM($B439&amp;$C439)="",NOT(ISNUMBER($D439))),"",SUMIFS($V$3:$V$1001,$AJ$3:$AJ$1001,$AJ439,$D$3:$D$1001,"&lt;"&amp;$D439))</f>
        <v/>
      </c>
      <c r="AI439" s="193" t="str">
        <f aca="false">IF(TRIM($B439&amp;$C439)="","",SUMIFS($V$3:$V$1001,$AJ$3:$AJ$1001,$AJ439))</f>
        <v/>
      </c>
      <c r="AJ439" s="197" t="str">
        <f aca="false">IF(TRIM($B439&amp;$C439)="","",TRIM($B439)&amp;"｜"&amp;TRIM($C439))</f>
        <v/>
      </c>
      <c r="AK439" s="193" t="str">
        <f aca="false">IF(TRIM($B439&amp;$C439)="","",MIN(N($N439),N($P439)))</f>
        <v/>
      </c>
      <c r="AL439" s="198" t="str">
        <f aca="false">IF(ISNUMBER($D439),YEAR($D439),"")</f>
        <v/>
      </c>
      <c r="AM439" s="198" t="str">
        <f aca="false">IF(OR(TRIM($B439&amp;$C439)="",NOT(ISNUMBER($D439)),NOT(ISNUMBER($E439))),"",IF($E439&lt;$D439,"",IF(IF($AD439="半年付",2,IF($AD439="季度付",4,IF($AD439="月付",12,IF($AD439="半月付",24,1))))=1,1,MAX(1,ROUND(($E439-$D439+1)/365*IF($AD439="半年付",2,IF($AD439="季度付",4,IF($AD439="月付",12,IF($AD439="半月付",24,1)))),0)))))</f>
        <v/>
      </c>
      <c r="AN439" s="198" t="str">
        <f aca="true">IF($AM439="","",MIN($AM439,MAX(0,INT((TODAY()-付款宽限天数-$D439)/(($E439-$D439+1)/$AM439))+1)))</f>
        <v/>
      </c>
    </row>
    <row r="440" customFormat="false" ht="24" hidden="false" customHeight="false" outlineLevel="0" collapsed="false">
      <c r="F440" s="188" t="str">
        <f aca="true">IF(TRIM($B440&amp;$C440)="","",IF(OR(ISNUMBER(SEARCH("未",$A440)),ISNUMBER(SEARCH("送出",$A440)),AND(TRIM($A440)="",NOT(ISNUMBER($D440)),N($G440)=0)),"【合同未回】","")&amp;IF(NOT(ISNUMBER($E440)),IF(OR(ISNUMBER(SEARCH("未",$A440)),ISNUMBER(SEARCH("送出",$A440)),AND(TRIM($A440)="",NOT(ISNUMBER($D440)),N($G440)=0)),"","【未填合同期】"),IF($E440&lt;TODAY(),"【已到期】",IF($E440-TODAY()&lt;=提醒天数,"【即将到期，剩余"&amp;($E440-TODAY())&amp;"天】","【正常】")))&amp;IF(OR($AC440="安装免保",$AC440="技术免保",$AC440="质保期内"),"【"&amp;$AC440&amp;"】",""))</f>
        <v/>
      </c>
      <c r="J440" s="192" t="str">
        <f aca="false">IF(OR(N($G440)=0,N($H440)=0),"",ROUND(N($G440)*N($H440)*IF(N($I440)=0,1,N($I440)),2))</f>
        <v/>
      </c>
      <c r="L440" s="192" t="str">
        <f aca="false">IF(TRIM($B440&amp;$C440)="","",IF(AND(N($J440)=0,N($K440)=0),"",ROUND(N($J440)+N($K440),2)))</f>
        <v/>
      </c>
      <c r="R440" s="192"/>
      <c r="S440" s="193" t="str">
        <f aca="false">IF(TRIM($B440&amp;$C440)="","",IF(N($N440)=0,"",MAX(0,MIN(N($N440)-N($P440),N($V440)))))</f>
        <v/>
      </c>
      <c r="T440" s="193" t="str">
        <f aca="false">IF(TRIM($B440&amp;$C440)="","",IF(N($P440)&lt;=N($N440),"",N($P440)-N($N440)))</f>
        <v/>
      </c>
      <c r="U440" s="193" t="str">
        <f aca="false">IF(OR(TRIM($B440&amp;$C440)="",$V440=""),"",MAX(0,N($V440))-N($S440))</f>
        <v/>
      </c>
      <c r="V440" s="193" t="str">
        <f aca="false">IF(TRIM($B440&amp;$C440)="","",IF(AND(N($L440)=0,N($P440)+N($Q440)+N($R440)=0),"",ROUND(N($L440)-N($P440)-N($Q440)-N($R440),2)))</f>
        <v/>
      </c>
      <c r="W440" s="194" t="str">
        <f aca="false">IF(TRIM($B440&amp;$C440)="","",IF(N($L440)=0,IF((N($P440)+N($Q440)+N($R440))=0,"—未填单价","未填单价，已收 "&amp;TEXT((N($P440)+N($Q440)+N($R440)),"#,##0.00")),IF(N($V440)&gt;0.005,"欠 "&amp;TEXT(N($V440),"#,##0.00")&amp;IF(N($S440)&gt;0,"（开票未到账 "&amp;TEXT(N($S440),"#,##0.00")&amp;"）","")&amp;IF(N($U440)&gt;0,"（未开票 "&amp;TEXT(N($U440),"#,##0.00")&amp;"）",""),IF(N($V440)&lt;-0.005,"多收 "&amp;TEXT(-N($V440),"#,##0.00"),"✔ 已结清")))&amp;IF(N($T440)&gt;0,"｜到账未开票 "&amp;TEXT(N($T440),"#,##0.00")&amp;"，待补票","")&amp;IF(N($Q440)&gt;0,"｜收现 "&amp;TEXT(N($Q440),"#,##0.00"),"")&amp;IF(N($R440)&gt;0,"｜收款不开票 "&amp;TEXT(N($R440),"#,##0.00"),""))</f>
        <v/>
      </c>
      <c r="X440" s="195"/>
      <c r="AB440" s="192" t="str">
        <f aca="false">IF(OR(N($N440)=0,N($AA440)=0),"",ROUND(N($N440)/(1+N($AA440))*N($AA440),2))</f>
        <v/>
      </c>
      <c r="AC440" s="195"/>
      <c r="AD440" s="188"/>
      <c r="AE440" s="197" t="str">
        <f aca="false">IF($AM440="","",IF($AM440=1,IF($AN440&gt;=1,"一次性·已到收款期","一次性·未到期"),$AD440&amp;" 第"&amp;$AN440&amp;"/"&amp;$AM440&amp;"期"))</f>
        <v/>
      </c>
      <c r="AF440" s="193" t="str">
        <f aca="false">IF(OR($AM440="",N($L440)=0),"",ROUND(N($J440)*$AN440/$AM440,2)+N($K440))</f>
        <v/>
      </c>
      <c r="AG440" s="193" t="str">
        <f aca="false">IF($AF440="","",MAX(0,ROUND($AF440-(N($P440)+N($Q440)+N($R440)),2)))</f>
        <v/>
      </c>
      <c r="AH440" s="193" t="str">
        <f aca="false">IF(OR(TRIM($B440&amp;$C440)="",NOT(ISNUMBER($D440))),"",SUMIFS($V$3:$V$1001,$AJ$3:$AJ$1001,$AJ440,$D$3:$D$1001,"&lt;"&amp;$D440))</f>
        <v/>
      </c>
      <c r="AI440" s="193" t="str">
        <f aca="false">IF(TRIM($B440&amp;$C440)="","",SUMIFS($V$3:$V$1001,$AJ$3:$AJ$1001,$AJ440))</f>
        <v/>
      </c>
      <c r="AJ440" s="197" t="str">
        <f aca="false">IF(TRIM($B440&amp;$C440)="","",TRIM($B440)&amp;"｜"&amp;TRIM($C440))</f>
        <v/>
      </c>
      <c r="AK440" s="193" t="str">
        <f aca="false">IF(TRIM($B440&amp;$C440)="","",MIN(N($N440),N($P440)))</f>
        <v/>
      </c>
      <c r="AL440" s="198" t="str">
        <f aca="false">IF(ISNUMBER($D440),YEAR($D440),"")</f>
        <v/>
      </c>
      <c r="AM440" s="198" t="str">
        <f aca="false">IF(OR(TRIM($B440&amp;$C440)="",NOT(ISNUMBER($D440)),NOT(ISNUMBER($E440))),"",IF($E440&lt;$D440,"",IF(IF($AD440="半年付",2,IF($AD440="季度付",4,IF($AD440="月付",12,IF($AD440="半月付",24,1))))=1,1,MAX(1,ROUND(($E440-$D440+1)/365*IF($AD440="半年付",2,IF($AD440="季度付",4,IF($AD440="月付",12,IF($AD440="半月付",24,1)))),0)))))</f>
        <v/>
      </c>
      <c r="AN440" s="198" t="str">
        <f aca="true">IF($AM440="","",MIN($AM440,MAX(0,INT((TODAY()-付款宽限天数-$D440)/(($E440-$D440+1)/$AM440))+1)))</f>
        <v/>
      </c>
    </row>
    <row r="441" customFormat="false" ht="24" hidden="false" customHeight="false" outlineLevel="0" collapsed="false">
      <c r="F441" s="188" t="str">
        <f aca="true">IF(TRIM($B441&amp;$C441)="","",IF(OR(ISNUMBER(SEARCH("未",$A441)),ISNUMBER(SEARCH("送出",$A441)),AND(TRIM($A441)="",NOT(ISNUMBER($D441)),N($G441)=0)),"【合同未回】","")&amp;IF(NOT(ISNUMBER($E441)),IF(OR(ISNUMBER(SEARCH("未",$A441)),ISNUMBER(SEARCH("送出",$A441)),AND(TRIM($A441)="",NOT(ISNUMBER($D441)),N($G441)=0)),"","【未填合同期】"),IF($E441&lt;TODAY(),"【已到期】",IF($E441-TODAY()&lt;=提醒天数,"【即将到期，剩余"&amp;($E441-TODAY())&amp;"天】","【正常】")))&amp;IF(OR($AC441="安装免保",$AC441="技术免保",$AC441="质保期内"),"【"&amp;$AC441&amp;"】",""))</f>
        <v/>
      </c>
      <c r="J441" s="192" t="str">
        <f aca="false">IF(OR(N($G441)=0,N($H441)=0),"",ROUND(N($G441)*N($H441)*IF(N($I441)=0,1,N($I441)),2))</f>
        <v/>
      </c>
      <c r="L441" s="192" t="str">
        <f aca="false">IF(TRIM($B441&amp;$C441)="","",IF(AND(N($J441)=0,N($K441)=0),"",ROUND(N($J441)+N($K441),2)))</f>
        <v/>
      </c>
      <c r="R441" s="192"/>
      <c r="S441" s="193" t="str">
        <f aca="false">IF(TRIM($B441&amp;$C441)="","",IF(N($N441)=0,"",MAX(0,MIN(N($N441)-N($P441),N($V441)))))</f>
        <v/>
      </c>
      <c r="T441" s="193" t="str">
        <f aca="false">IF(TRIM($B441&amp;$C441)="","",IF(N($P441)&lt;=N($N441),"",N($P441)-N($N441)))</f>
        <v/>
      </c>
      <c r="U441" s="193" t="str">
        <f aca="false">IF(OR(TRIM($B441&amp;$C441)="",$V441=""),"",MAX(0,N($V441))-N($S441))</f>
        <v/>
      </c>
      <c r="V441" s="193" t="str">
        <f aca="false">IF(TRIM($B441&amp;$C441)="","",IF(AND(N($L441)=0,N($P441)+N($Q441)+N($R441)=0),"",ROUND(N($L441)-N($P441)-N($Q441)-N($R441),2)))</f>
        <v/>
      </c>
      <c r="W441" s="194" t="str">
        <f aca="false">IF(TRIM($B441&amp;$C441)="","",IF(N($L441)=0,IF((N($P441)+N($Q441)+N($R441))=0,"—未填单价","未填单价，已收 "&amp;TEXT((N($P441)+N($Q441)+N($R441)),"#,##0.00")),IF(N($V441)&gt;0.005,"欠 "&amp;TEXT(N($V441),"#,##0.00")&amp;IF(N($S441)&gt;0,"（开票未到账 "&amp;TEXT(N($S441),"#,##0.00")&amp;"）","")&amp;IF(N($U441)&gt;0,"（未开票 "&amp;TEXT(N($U441),"#,##0.00")&amp;"）",""),IF(N($V441)&lt;-0.005,"多收 "&amp;TEXT(-N($V441),"#,##0.00"),"✔ 已结清")))&amp;IF(N($T441)&gt;0,"｜到账未开票 "&amp;TEXT(N($T441),"#,##0.00")&amp;"，待补票","")&amp;IF(N($Q441)&gt;0,"｜收现 "&amp;TEXT(N($Q441),"#,##0.00"),"")&amp;IF(N($R441)&gt;0,"｜收款不开票 "&amp;TEXT(N($R441),"#,##0.00"),""))</f>
        <v/>
      </c>
      <c r="X441" s="195"/>
      <c r="AB441" s="192" t="str">
        <f aca="false">IF(OR(N($N441)=0,N($AA441)=0),"",ROUND(N($N441)/(1+N($AA441))*N($AA441),2))</f>
        <v/>
      </c>
      <c r="AC441" s="195"/>
      <c r="AD441" s="188"/>
      <c r="AE441" s="197" t="str">
        <f aca="false">IF($AM441="","",IF($AM441=1,IF($AN441&gt;=1,"一次性·已到收款期","一次性·未到期"),$AD441&amp;" 第"&amp;$AN441&amp;"/"&amp;$AM441&amp;"期"))</f>
        <v/>
      </c>
      <c r="AF441" s="193" t="str">
        <f aca="false">IF(OR($AM441="",N($L441)=0),"",ROUND(N($J441)*$AN441/$AM441,2)+N($K441))</f>
        <v/>
      </c>
      <c r="AG441" s="193" t="str">
        <f aca="false">IF($AF441="","",MAX(0,ROUND($AF441-(N($P441)+N($Q441)+N($R441)),2)))</f>
        <v/>
      </c>
      <c r="AH441" s="193" t="str">
        <f aca="false">IF(OR(TRIM($B441&amp;$C441)="",NOT(ISNUMBER($D441))),"",SUMIFS($V$3:$V$1001,$AJ$3:$AJ$1001,$AJ441,$D$3:$D$1001,"&lt;"&amp;$D441))</f>
        <v/>
      </c>
      <c r="AI441" s="193" t="str">
        <f aca="false">IF(TRIM($B441&amp;$C441)="","",SUMIFS($V$3:$V$1001,$AJ$3:$AJ$1001,$AJ441))</f>
        <v/>
      </c>
      <c r="AJ441" s="197" t="str">
        <f aca="false">IF(TRIM($B441&amp;$C441)="","",TRIM($B441)&amp;"｜"&amp;TRIM($C441))</f>
        <v/>
      </c>
      <c r="AK441" s="193" t="str">
        <f aca="false">IF(TRIM($B441&amp;$C441)="","",MIN(N($N441),N($P441)))</f>
        <v/>
      </c>
      <c r="AL441" s="198" t="str">
        <f aca="false">IF(ISNUMBER($D441),YEAR($D441),"")</f>
        <v/>
      </c>
      <c r="AM441" s="198" t="str">
        <f aca="false">IF(OR(TRIM($B441&amp;$C441)="",NOT(ISNUMBER($D441)),NOT(ISNUMBER($E441))),"",IF($E441&lt;$D441,"",IF(IF($AD441="半年付",2,IF($AD441="季度付",4,IF($AD441="月付",12,IF($AD441="半月付",24,1))))=1,1,MAX(1,ROUND(($E441-$D441+1)/365*IF($AD441="半年付",2,IF($AD441="季度付",4,IF($AD441="月付",12,IF($AD441="半月付",24,1)))),0)))))</f>
        <v/>
      </c>
      <c r="AN441" s="198" t="str">
        <f aca="true">IF($AM441="","",MIN($AM441,MAX(0,INT((TODAY()-付款宽限天数-$D441)/(($E441-$D441+1)/$AM441))+1)))</f>
        <v/>
      </c>
    </row>
    <row r="442" customFormat="false" ht="24" hidden="false" customHeight="false" outlineLevel="0" collapsed="false">
      <c r="F442" s="188" t="str">
        <f aca="true">IF(TRIM($B442&amp;$C442)="","",IF(OR(ISNUMBER(SEARCH("未",$A442)),ISNUMBER(SEARCH("送出",$A442)),AND(TRIM($A442)="",NOT(ISNUMBER($D442)),N($G442)=0)),"【合同未回】","")&amp;IF(NOT(ISNUMBER($E442)),IF(OR(ISNUMBER(SEARCH("未",$A442)),ISNUMBER(SEARCH("送出",$A442)),AND(TRIM($A442)="",NOT(ISNUMBER($D442)),N($G442)=0)),"","【未填合同期】"),IF($E442&lt;TODAY(),"【已到期】",IF($E442-TODAY()&lt;=提醒天数,"【即将到期，剩余"&amp;($E442-TODAY())&amp;"天】","【正常】")))&amp;IF(OR($AC442="安装免保",$AC442="技术免保",$AC442="质保期内"),"【"&amp;$AC442&amp;"】",""))</f>
        <v/>
      </c>
      <c r="J442" s="192" t="str">
        <f aca="false">IF(OR(N($G442)=0,N($H442)=0),"",ROUND(N($G442)*N($H442)*IF(N($I442)=0,1,N($I442)),2))</f>
        <v/>
      </c>
      <c r="L442" s="192" t="str">
        <f aca="false">IF(TRIM($B442&amp;$C442)="","",IF(AND(N($J442)=0,N($K442)=0),"",ROUND(N($J442)+N($K442),2)))</f>
        <v/>
      </c>
      <c r="R442" s="192"/>
      <c r="S442" s="193" t="str">
        <f aca="false">IF(TRIM($B442&amp;$C442)="","",IF(N($N442)=0,"",MAX(0,MIN(N($N442)-N($P442),N($V442)))))</f>
        <v/>
      </c>
      <c r="T442" s="193" t="str">
        <f aca="false">IF(TRIM($B442&amp;$C442)="","",IF(N($P442)&lt;=N($N442),"",N($P442)-N($N442)))</f>
        <v/>
      </c>
      <c r="U442" s="193" t="str">
        <f aca="false">IF(OR(TRIM($B442&amp;$C442)="",$V442=""),"",MAX(0,N($V442))-N($S442))</f>
        <v/>
      </c>
      <c r="V442" s="193" t="str">
        <f aca="false">IF(TRIM($B442&amp;$C442)="","",IF(AND(N($L442)=0,N($P442)+N($Q442)+N($R442)=0),"",ROUND(N($L442)-N($P442)-N($Q442)-N($R442),2)))</f>
        <v/>
      </c>
      <c r="W442" s="194" t="str">
        <f aca="false">IF(TRIM($B442&amp;$C442)="","",IF(N($L442)=0,IF((N($P442)+N($Q442)+N($R442))=0,"—未填单价","未填单价，已收 "&amp;TEXT((N($P442)+N($Q442)+N($R442)),"#,##0.00")),IF(N($V442)&gt;0.005,"欠 "&amp;TEXT(N($V442),"#,##0.00")&amp;IF(N($S442)&gt;0,"（开票未到账 "&amp;TEXT(N($S442),"#,##0.00")&amp;"）","")&amp;IF(N($U442)&gt;0,"（未开票 "&amp;TEXT(N($U442),"#,##0.00")&amp;"）",""),IF(N($V442)&lt;-0.005,"多收 "&amp;TEXT(-N($V442),"#,##0.00"),"✔ 已结清")))&amp;IF(N($T442)&gt;0,"｜到账未开票 "&amp;TEXT(N($T442),"#,##0.00")&amp;"，待补票","")&amp;IF(N($Q442)&gt;0,"｜收现 "&amp;TEXT(N($Q442),"#,##0.00"),"")&amp;IF(N($R442)&gt;0,"｜收款不开票 "&amp;TEXT(N($R442),"#,##0.00"),""))</f>
        <v/>
      </c>
      <c r="X442" s="195"/>
      <c r="AB442" s="192" t="str">
        <f aca="false">IF(OR(N($N442)=0,N($AA442)=0),"",ROUND(N($N442)/(1+N($AA442))*N($AA442),2))</f>
        <v/>
      </c>
      <c r="AC442" s="195"/>
      <c r="AD442" s="188"/>
      <c r="AE442" s="197" t="str">
        <f aca="false">IF($AM442="","",IF($AM442=1,IF($AN442&gt;=1,"一次性·已到收款期","一次性·未到期"),$AD442&amp;" 第"&amp;$AN442&amp;"/"&amp;$AM442&amp;"期"))</f>
        <v/>
      </c>
      <c r="AF442" s="193" t="str">
        <f aca="false">IF(OR($AM442="",N($L442)=0),"",ROUND(N($J442)*$AN442/$AM442,2)+N($K442))</f>
        <v/>
      </c>
      <c r="AG442" s="193" t="str">
        <f aca="false">IF($AF442="","",MAX(0,ROUND($AF442-(N($P442)+N($Q442)+N($R442)),2)))</f>
        <v/>
      </c>
      <c r="AH442" s="193" t="str">
        <f aca="false">IF(OR(TRIM($B442&amp;$C442)="",NOT(ISNUMBER($D442))),"",SUMIFS($V$3:$V$1001,$AJ$3:$AJ$1001,$AJ442,$D$3:$D$1001,"&lt;"&amp;$D442))</f>
        <v/>
      </c>
      <c r="AI442" s="193" t="str">
        <f aca="false">IF(TRIM($B442&amp;$C442)="","",SUMIFS($V$3:$V$1001,$AJ$3:$AJ$1001,$AJ442))</f>
        <v/>
      </c>
      <c r="AJ442" s="197" t="str">
        <f aca="false">IF(TRIM($B442&amp;$C442)="","",TRIM($B442)&amp;"｜"&amp;TRIM($C442))</f>
        <v/>
      </c>
      <c r="AK442" s="193" t="str">
        <f aca="false">IF(TRIM($B442&amp;$C442)="","",MIN(N($N442),N($P442)))</f>
        <v/>
      </c>
      <c r="AL442" s="198" t="str">
        <f aca="false">IF(ISNUMBER($D442),YEAR($D442),"")</f>
        <v/>
      </c>
      <c r="AM442" s="198" t="str">
        <f aca="false">IF(OR(TRIM($B442&amp;$C442)="",NOT(ISNUMBER($D442)),NOT(ISNUMBER($E442))),"",IF($E442&lt;$D442,"",IF(IF($AD442="半年付",2,IF($AD442="季度付",4,IF($AD442="月付",12,IF($AD442="半月付",24,1))))=1,1,MAX(1,ROUND(($E442-$D442+1)/365*IF($AD442="半年付",2,IF($AD442="季度付",4,IF($AD442="月付",12,IF($AD442="半月付",24,1)))),0)))))</f>
        <v/>
      </c>
      <c r="AN442" s="198" t="str">
        <f aca="true">IF($AM442="","",MIN($AM442,MAX(0,INT((TODAY()-付款宽限天数-$D442)/(($E442-$D442+1)/$AM442))+1)))</f>
        <v/>
      </c>
    </row>
    <row r="443" customFormat="false" ht="24" hidden="false" customHeight="false" outlineLevel="0" collapsed="false">
      <c r="F443" s="188" t="str">
        <f aca="true">IF(TRIM($B443&amp;$C443)="","",IF(OR(ISNUMBER(SEARCH("未",$A443)),ISNUMBER(SEARCH("送出",$A443)),AND(TRIM($A443)="",NOT(ISNUMBER($D443)),N($G443)=0)),"【合同未回】","")&amp;IF(NOT(ISNUMBER($E443)),IF(OR(ISNUMBER(SEARCH("未",$A443)),ISNUMBER(SEARCH("送出",$A443)),AND(TRIM($A443)="",NOT(ISNUMBER($D443)),N($G443)=0)),"","【未填合同期】"),IF($E443&lt;TODAY(),"【已到期】",IF($E443-TODAY()&lt;=提醒天数,"【即将到期，剩余"&amp;($E443-TODAY())&amp;"天】","【正常】")))&amp;IF(OR($AC443="安装免保",$AC443="技术免保",$AC443="质保期内"),"【"&amp;$AC443&amp;"】",""))</f>
        <v/>
      </c>
      <c r="J443" s="192" t="str">
        <f aca="false">IF(OR(N($G443)=0,N($H443)=0),"",ROUND(N($G443)*N($H443)*IF(N($I443)=0,1,N($I443)),2))</f>
        <v/>
      </c>
      <c r="L443" s="192" t="str">
        <f aca="false">IF(TRIM($B443&amp;$C443)="","",IF(AND(N($J443)=0,N($K443)=0),"",ROUND(N($J443)+N($K443),2)))</f>
        <v/>
      </c>
      <c r="R443" s="192"/>
      <c r="S443" s="193" t="str">
        <f aca="false">IF(TRIM($B443&amp;$C443)="","",IF(N($N443)=0,"",MAX(0,MIN(N($N443)-N($P443),N($V443)))))</f>
        <v/>
      </c>
      <c r="T443" s="193" t="str">
        <f aca="false">IF(TRIM($B443&amp;$C443)="","",IF(N($P443)&lt;=N($N443),"",N($P443)-N($N443)))</f>
        <v/>
      </c>
      <c r="U443" s="193" t="str">
        <f aca="false">IF(OR(TRIM($B443&amp;$C443)="",$V443=""),"",MAX(0,N($V443))-N($S443))</f>
        <v/>
      </c>
      <c r="V443" s="193" t="str">
        <f aca="false">IF(TRIM($B443&amp;$C443)="","",IF(AND(N($L443)=0,N($P443)+N($Q443)+N($R443)=0),"",ROUND(N($L443)-N($P443)-N($Q443)-N($R443),2)))</f>
        <v/>
      </c>
      <c r="W443" s="194" t="str">
        <f aca="false">IF(TRIM($B443&amp;$C443)="","",IF(N($L443)=0,IF((N($P443)+N($Q443)+N($R443))=0,"—未填单价","未填单价，已收 "&amp;TEXT((N($P443)+N($Q443)+N($R443)),"#,##0.00")),IF(N($V443)&gt;0.005,"欠 "&amp;TEXT(N($V443),"#,##0.00")&amp;IF(N($S443)&gt;0,"（开票未到账 "&amp;TEXT(N($S443),"#,##0.00")&amp;"）","")&amp;IF(N($U443)&gt;0,"（未开票 "&amp;TEXT(N($U443),"#,##0.00")&amp;"）",""),IF(N($V443)&lt;-0.005,"多收 "&amp;TEXT(-N($V443),"#,##0.00"),"✔ 已结清")))&amp;IF(N($T443)&gt;0,"｜到账未开票 "&amp;TEXT(N($T443),"#,##0.00")&amp;"，待补票","")&amp;IF(N($Q443)&gt;0,"｜收现 "&amp;TEXT(N($Q443),"#,##0.00"),"")&amp;IF(N($R443)&gt;0,"｜收款不开票 "&amp;TEXT(N($R443),"#,##0.00"),""))</f>
        <v/>
      </c>
      <c r="X443" s="195"/>
      <c r="AB443" s="192" t="str">
        <f aca="false">IF(OR(N($N443)=0,N($AA443)=0),"",ROUND(N($N443)/(1+N($AA443))*N($AA443),2))</f>
        <v/>
      </c>
      <c r="AC443" s="195"/>
      <c r="AD443" s="188"/>
      <c r="AE443" s="197" t="str">
        <f aca="false">IF($AM443="","",IF($AM443=1,IF($AN443&gt;=1,"一次性·已到收款期","一次性·未到期"),$AD443&amp;" 第"&amp;$AN443&amp;"/"&amp;$AM443&amp;"期"))</f>
        <v/>
      </c>
      <c r="AF443" s="193" t="str">
        <f aca="false">IF(OR($AM443="",N($L443)=0),"",ROUND(N($J443)*$AN443/$AM443,2)+N($K443))</f>
        <v/>
      </c>
      <c r="AG443" s="193" t="str">
        <f aca="false">IF($AF443="","",MAX(0,ROUND($AF443-(N($P443)+N($Q443)+N($R443)),2)))</f>
        <v/>
      </c>
      <c r="AH443" s="193" t="str">
        <f aca="false">IF(OR(TRIM($B443&amp;$C443)="",NOT(ISNUMBER($D443))),"",SUMIFS($V$3:$V$1001,$AJ$3:$AJ$1001,$AJ443,$D$3:$D$1001,"&lt;"&amp;$D443))</f>
        <v/>
      </c>
      <c r="AI443" s="193" t="str">
        <f aca="false">IF(TRIM($B443&amp;$C443)="","",SUMIFS($V$3:$V$1001,$AJ$3:$AJ$1001,$AJ443))</f>
        <v/>
      </c>
      <c r="AJ443" s="197" t="str">
        <f aca="false">IF(TRIM($B443&amp;$C443)="","",TRIM($B443)&amp;"｜"&amp;TRIM($C443))</f>
        <v/>
      </c>
      <c r="AK443" s="193" t="str">
        <f aca="false">IF(TRIM($B443&amp;$C443)="","",MIN(N($N443),N($P443)))</f>
        <v/>
      </c>
      <c r="AL443" s="198" t="str">
        <f aca="false">IF(ISNUMBER($D443),YEAR($D443),"")</f>
        <v/>
      </c>
      <c r="AM443" s="198" t="str">
        <f aca="false">IF(OR(TRIM($B443&amp;$C443)="",NOT(ISNUMBER($D443)),NOT(ISNUMBER($E443))),"",IF($E443&lt;$D443,"",IF(IF($AD443="半年付",2,IF($AD443="季度付",4,IF($AD443="月付",12,IF($AD443="半月付",24,1))))=1,1,MAX(1,ROUND(($E443-$D443+1)/365*IF($AD443="半年付",2,IF($AD443="季度付",4,IF($AD443="月付",12,IF($AD443="半月付",24,1)))),0)))))</f>
        <v/>
      </c>
      <c r="AN443" s="198" t="str">
        <f aca="true">IF($AM443="","",MIN($AM443,MAX(0,INT((TODAY()-付款宽限天数-$D443)/(($E443-$D443+1)/$AM443))+1)))</f>
        <v/>
      </c>
    </row>
    <row r="444" customFormat="false" ht="24" hidden="false" customHeight="false" outlineLevel="0" collapsed="false">
      <c r="F444" s="188" t="str">
        <f aca="true">IF(TRIM($B444&amp;$C444)="","",IF(OR(ISNUMBER(SEARCH("未",$A444)),ISNUMBER(SEARCH("送出",$A444)),AND(TRIM($A444)="",NOT(ISNUMBER($D444)),N($G444)=0)),"【合同未回】","")&amp;IF(NOT(ISNUMBER($E444)),IF(OR(ISNUMBER(SEARCH("未",$A444)),ISNUMBER(SEARCH("送出",$A444)),AND(TRIM($A444)="",NOT(ISNUMBER($D444)),N($G444)=0)),"","【未填合同期】"),IF($E444&lt;TODAY(),"【已到期】",IF($E444-TODAY()&lt;=提醒天数,"【即将到期，剩余"&amp;($E444-TODAY())&amp;"天】","【正常】")))&amp;IF(OR($AC444="安装免保",$AC444="技术免保",$AC444="质保期内"),"【"&amp;$AC444&amp;"】",""))</f>
        <v/>
      </c>
      <c r="J444" s="192" t="str">
        <f aca="false">IF(OR(N($G444)=0,N($H444)=0),"",ROUND(N($G444)*N($H444)*IF(N($I444)=0,1,N($I444)),2))</f>
        <v/>
      </c>
      <c r="L444" s="192" t="str">
        <f aca="false">IF(TRIM($B444&amp;$C444)="","",IF(AND(N($J444)=0,N($K444)=0),"",ROUND(N($J444)+N($K444),2)))</f>
        <v/>
      </c>
      <c r="R444" s="192"/>
      <c r="S444" s="193" t="str">
        <f aca="false">IF(TRIM($B444&amp;$C444)="","",IF(N($N444)=0,"",MAX(0,MIN(N($N444)-N($P444),N($V444)))))</f>
        <v/>
      </c>
      <c r="T444" s="193" t="str">
        <f aca="false">IF(TRIM($B444&amp;$C444)="","",IF(N($P444)&lt;=N($N444),"",N($P444)-N($N444)))</f>
        <v/>
      </c>
      <c r="U444" s="193" t="str">
        <f aca="false">IF(OR(TRIM($B444&amp;$C444)="",$V444=""),"",MAX(0,N($V444))-N($S444))</f>
        <v/>
      </c>
      <c r="V444" s="193" t="str">
        <f aca="false">IF(TRIM($B444&amp;$C444)="","",IF(AND(N($L444)=0,N($P444)+N($Q444)+N($R444)=0),"",ROUND(N($L444)-N($P444)-N($Q444)-N($R444),2)))</f>
        <v/>
      </c>
      <c r="W444" s="194" t="str">
        <f aca="false">IF(TRIM($B444&amp;$C444)="","",IF(N($L444)=0,IF((N($P444)+N($Q444)+N($R444))=0,"—未填单价","未填单价，已收 "&amp;TEXT((N($P444)+N($Q444)+N($R444)),"#,##0.00")),IF(N($V444)&gt;0.005,"欠 "&amp;TEXT(N($V444),"#,##0.00")&amp;IF(N($S444)&gt;0,"（开票未到账 "&amp;TEXT(N($S444),"#,##0.00")&amp;"）","")&amp;IF(N($U444)&gt;0,"（未开票 "&amp;TEXT(N($U444),"#,##0.00")&amp;"）",""),IF(N($V444)&lt;-0.005,"多收 "&amp;TEXT(-N($V444),"#,##0.00"),"✔ 已结清")))&amp;IF(N($T444)&gt;0,"｜到账未开票 "&amp;TEXT(N($T444),"#,##0.00")&amp;"，待补票","")&amp;IF(N($Q444)&gt;0,"｜收现 "&amp;TEXT(N($Q444),"#,##0.00"),"")&amp;IF(N($R444)&gt;0,"｜收款不开票 "&amp;TEXT(N($R444),"#,##0.00"),""))</f>
        <v/>
      </c>
      <c r="X444" s="195"/>
      <c r="AB444" s="192" t="str">
        <f aca="false">IF(OR(N($N444)=0,N($AA444)=0),"",ROUND(N($N444)/(1+N($AA444))*N($AA444),2))</f>
        <v/>
      </c>
      <c r="AC444" s="195"/>
      <c r="AD444" s="188"/>
      <c r="AE444" s="197" t="str">
        <f aca="false">IF($AM444="","",IF($AM444=1,IF($AN444&gt;=1,"一次性·已到收款期","一次性·未到期"),$AD444&amp;" 第"&amp;$AN444&amp;"/"&amp;$AM444&amp;"期"))</f>
        <v/>
      </c>
      <c r="AF444" s="193" t="str">
        <f aca="false">IF(OR($AM444="",N($L444)=0),"",ROUND(N($J444)*$AN444/$AM444,2)+N($K444))</f>
        <v/>
      </c>
      <c r="AG444" s="193" t="str">
        <f aca="false">IF($AF444="","",MAX(0,ROUND($AF444-(N($P444)+N($Q444)+N($R444)),2)))</f>
        <v/>
      </c>
      <c r="AH444" s="193" t="str">
        <f aca="false">IF(OR(TRIM($B444&amp;$C444)="",NOT(ISNUMBER($D444))),"",SUMIFS($V$3:$V$1001,$AJ$3:$AJ$1001,$AJ444,$D$3:$D$1001,"&lt;"&amp;$D444))</f>
        <v/>
      </c>
      <c r="AI444" s="193" t="str">
        <f aca="false">IF(TRIM($B444&amp;$C444)="","",SUMIFS($V$3:$V$1001,$AJ$3:$AJ$1001,$AJ444))</f>
        <v/>
      </c>
      <c r="AJ444" s="197" t="str">
        <f aca="false">IF(TRIM($B444&amp;$C444)="","",TRIM($B444)&amp;"｜"&amp;TRIM($C444))</f>
        <v/>
      </c>
      <c r="AK444" s="193" t="str">
        <f aca="false">IF(TRIM($B444&amp;$C444)="","",MIN(N($N444),N($P444)))</f>
        <v/>
      </c>
      <c r="AL444" s="198" t="str">
        <f aca="false">IF(ISNUMBER($D444),YEAR($D444),"")</f>
        <v/>
      </c>
      <c r="AM444" s="198" t="str">
        <f aca="false">IF(OR(TRIM($B444&amp;$C444)="",NOT(ISNUMBER($D444)),NOT(ISNUMBER($E444))),"",IF($E444&lt;$D444,"",IF(IF($AD444="半年付",2,IF($AD444="季度付",4,IF($AD444="月付",12,IF($AD444="半月付",24,1))))=1,1,MAX(1,ROUND(($E444-$D444+1)/365*IF($AD444="半年付",2,IF($AD444="季度付",4,IF($AD444="月付",12,IF($AD444="半月付",24,1)))),0)))))</f>
        <v/>
      </c>
      <c r="AN444" s="198" t="str">
        <f aca="true">IF($AM444="","",MIN($AM444,MAX(0,INT((TODAY()-付款宽限天数-$D444)/(($E444-$D444+1)/$AM444))+1)))</f>
        <v/>
      </c>
    </row>
    <row r="445" customFormat="false" ht="24" hidden="false" customHeight="false" outlineLevel="0" collapsed="false">
      <c r="F445" s="188" t="str">
        <f aca="true">IF(TRIM($B445&amp;$C445)="","",IF(OR(ISNUMBER(SEARCH("未",$A445)),ISNUMBER(SEARCH("送出",$A445)),AND(TRIM($A445)="",NOT(ISNUMBER($D445)),N($G445)=0)),"【合同未回】","")&amp;IF(NOT(ISNUMBER($E445)),IF(OR(ISNUMBER(SEARCH("未",$A445)),ISNUMBER(SEARCH("送出",$A445)),AND(TRIM($A445)="",NOT(ISNUMBER($D445)),N($G445)=0)),"","【未填合同期】"),IF($E445&lt;TODAY(),"【已到期】",IF($E445-TODAY()&lt;=提醒天数,"【即将到期，剩余"&amp;($E445-TODAY())&amp;"天】","【正常】")))&amp;IF(OR($AC445="安装免保",$AC445="技术免保",$AC445="质保期内"),"【"&amp;$AC445&amp;"】",""))</f>
        <v/>
      </c>
      <c r="J445" s="192" t="str">
        <f aca="false">IF(OR(N($G445)=0,N($H445)=0),"",ROUND(N($G445)*N($H445)*IF(N($I445)=0,1,N($I445)),2))</f>
        <v/>
      </c>
      <c r="L445" s="192" t="str">
        <f aca="false">IF(TRIM($B445&amp;$C445)="","",IF(AND(N($J445)=0,N($K445)=0),"",ROUND(N($J445)+N($K445),2)))</f>
        <v/>
      </c>
      <c r="R445" s="192"/>
      <c r="S445" s="193" t="str">
        <f aca="false">IF(TRIM($B445&amp;$C445)="","",IF(N($N445)=0,"",MAX(0,MIN(N($N445)-N($P445),N($V445)))))</f>
        <v/>
      </c>
      <c r="T445" s="193" t="str">
        <f aca="false">IF(TRIM($B445&amp;$C445)="","",IF(N($P445)&lt;=N($N445),"",N($P445)-N($N445)))</f>
        <v/>
      </c>
      <c r="U445" s="193" t="str">
        <f aca="false">IF(OR(TRIM($B445&amp;$C445)="",$V445=""),"",MAX(0,N($V445))-N($S445))</f>
        <v/>
      </c>
      <c r="V445" s="193" t="str">
        <f aca="false">IF(TRIM($B445&amp;$C445)="","",IF(AND(N($L445)=0,N($P445)+N($Q445)+N($R445)=0),"",ROUND(N($L445)-N($P445)-N($Q445)-N($R445),2)))</f>
        <v/>
      </c>
      <c r="W445" s="194" t="str">
        <f aca="false">IF(TRIM($B445&amp;$C445)="","",IF(N($L445)=0,IF((N($P445)+N($Q445)+N($R445))=0,"—未填单价","未填单价，已收 "&amp;TEXT((N($P445)+N($Q445)+N($R445)),"#,##0.00")),IF(N($V445)&gt;0.005,"欠 "&amp;TEXT(N($V445),"#,##0.00")&amp;IF(N($S445)&gt;0,"（开票未到账 "&amp;TEXT(N($S445),"#,##0.00")&amp;"）","")&amp;IF(N($U445)&gt;0,"（未开票 "&amp;TEXT(N($U445),"#,##0.00")&amp;"）",""),IF(N($V445)&lt;-0.005,"多收 "&amp;TEXT(-N($V445),"#,##0.00"),"✔ 已结清")))&amp;IF(N($T445)&gt;0,"｜到账未开票 "&amp;TEXT(N($T445),"#,##0.00")&amp;"，待补票","")&amp;IF(N($Q445)&gt;0,"｜收现 "&amp;TEXT(N($Q445),"#,##0.00"),"")&amp;IF(N($R445)&gt;0,"｜收款不开票 "&amp;TEXT(N($R445),"#,##0.00"),""))</f>
        <v/>
      </c>
      <c r="X445" s="195"/>
      <c r="AB445" s="192" t="str">
        <f aca="false">IF(OR(N($N445)=0,N($AA445)=0),"",ROUND(N($N445)/(1+N($AA445))*N($AA445),2))</f>
        <v/>
      </c>
      <c r="AC445" s="195"/>
      <c r="AD445" s="188"/>
      <c r="AE445" s="197" t="str">
        <f aca="false">IF($AM445="","",IF($AM445=1,IF($AN445&gt;=1,"一次性·已到收款期","一次性·未到期"),$AD445&amp;" 第"&amp;$AN445&amp;"/"&amp;$AM445&amp;"期"))</f>
        <v/>
      </c>
      <c r="AF445" s="193" t="str">
        <f aca="false">IF(OR($AM445="",N($L445)=0),"",ROUND(N($J445)*$AN445/$AM445,2)+N($K445))</f>
        <v/>
      </c>
      <c r="AG445" s="193" t="str">
        <f aca="false">IF($AF445="","",MAX(0,ROUND($AF445-(N($P445)+N($Q445)+N($R445)),2)))</f>
        <v/>
      </c>
      <c r="AH445" s="193" t="str">
        <f aca="false">IF(OR(TRIM($B445&amp;$C445)="",NOT(ISNUMBER($D445))),"",SUMIFS($V$3:$V$1001,$AJ$3:$AJ$1001,$AJ445,$D$3:$D$1001,"&lt;"&amp;$D445))</f>
        <v/>
      </c>
      <c r="AI445" s="193" t="str">
        <f aca="false">IF(TRIM($B445&amp;$C445)="","",SUMIFS($V$3:$V$1001,$AJ$3:$AJ$1001,$AJ445))</f>
        <v/>
      </c>
      <c r="AJ445" s="197" t="str">
        <f aca="false">IF(TRIM($B445&amp;$C445)="","",TRIM($B445)&amp;"｜"&amp;TRIM($C445))</f>
        <v/>
      </c>
      <c r="AK445" s="193" t="str">
        <f aca="false">IF(TRIM($B445&amp;$C445)="","",MIN(N($N445),N($P445)))</f>
        <v/>
      </c>
      <c r="AL445" s="198" t="str">
        <f aca="false">IF(ISNUMBER($D445),YEAR($D445),"")</f>
        <v/>
      </c>
      <c r="AM445" s="198" t="str">
        <f aca="false">IF(OR(TRIM($B445&amp;$C445)="",NOT(ISNUMBER($D445)),NOT(ISNUMBER($E445))),"",IF($E445&lt;$D445,"",IF(IF($AD445="半年付",2,IF($AD445="季度付",4,IF($AD445="月付",12,IF($AD445="半月付",24,1))))=1,1,MAX(1,ROUND(($E445-$D445+1)/365*IF($AD445="半年付",2,IF($AD445="季度付",4,IF($AD445="月付",12,IF($AD445="半月付",24,1)))),0)))))</f>
        <v/>
      </c>
      <c r="AN445" s="198" t="str">
        <f aca="true">IF($AM445="","",MIN($AM445,MAX(0,INT((TODAY()-付款宽限天数-$D445)/(($E445-$D445+1)/$AM445))+1)))</f>
        <v/>
      </c>
    </row>
    <row r="446" customFormat="false" ht="24" hidden="false" customHeight="false" outlineLevel="0" collapsed="false">
      <c r="F446" s="188" t="str">
        <f aca="true">IF(TRIM($B446&amp;$C446)="","",IF(OR(ISNUMBER(SEARCH("未",$A446)),ISNUMBER(SEARCH("送出",$A446)),AND(TRIM($A446)="",NOT(ISNUMBER($D446)),N($G446)=0)),"【合同未回】","")&amp;IF(NOT(ISNUMBER($E446)),IF(OR(ISNUMBER(SEARCH("未",$A446)),ISNUMBER(SEARCH("送出",$A446)),AND(TRIM($A446)="",NOT(ISNUMBER($D446)),N($G446)=0)),"","【未填合同期】"),IF($E446&lt;TODAY(),"【已到期】",IF($E446-TODAY()&lt;=提醒天数,"【即将到期，剩余"&amp;($E446-TODAY())&amp;"天】","【正常】")))&amp;IF(OR($AC446="安装免保",$AC446="技术免保",$AC446="质保期内"),"【"&amp;$AC446&amp;"】",""))</f>
        <v/>
      </c>
      <c r="J446" s="192" t="str">
        <f aca="false">IF(OR(N($G446)=0,N($H446)=0),"",ROUND(N($G446)*N($H446)*IF(N($I446)=0,1,N($I446)),2))</f>
        <v/>
      </c>
      <c r="L446" s="192" t="str">
        <f aca="false">IF(TRIM($B446&amp;$C446)="","",IF(AND(N($J446)=0,N($K446)=0),"",ROUND(N($J446)+N($K446),2)))</f>
        <v/>
      </c>
      <c r="R446" s="192"/>
      <c r="S446" s="193" t="str">
        <f aca="false">IF(TRIM($B446&amp;$C446)="","",IF(N($N446)=0,"",MAX(0,MIN(N($N446)-N($P446),N($V446)))))</f>
        <v/>
      </c>
      <c r="T446" s="193" t="str">
        <f aca="false">IF(TRIM($B446&amp;$C446)="","",IF(N($P446)&lt;=N($N446),"",N($P446)-N($N446)))</f>
        <v/>
      </c>
      <c r="U446" s="193" t="str">
        <f aca="false">IF(OR(TRIM($B446&amp;$C446)="",$V446=""),"",MAX(0,N($V446))-N($S446))</f>
        <v/>
      </c>
      <c r="V446" s="193" t="str">
        <f aca="false">IF(TRIM($B446&amp;$C446)="","",IF(AND(N($L446)=0,N($P446)+N($Q446)+N($R446)=0),"",ROUND(N($L446)-N($P446)-N($Q446)-N($R446),2)))</f>
        <v/>
      </c>
      <c r="W446" s="194" t="str">
        <f aca="false">IF(TRIM($B446&amp;$C446)="","",IF(N($L446)=0,IF((N($P446)+N($Q446)+N($R446))=0,"—未填单价","未填单价，已收 "&amp;TEXT((N($P446)+N($Q446)+N($R446)),"#,##0.00")),IF(N($V446)&gt;0.005,"欠 "&amp;TEXT(N($V446),"#,##0.00")&amp;IF(N($S446)&gt;0,"（开票未到账 "&amp;TEXT(N($S446),"#,##0.00")&amp;"）","")&amp;IF(N($U446)&gt;0,"（未开票 "&amp;TEXT(N($U446),"#,##0.00")&amp;"）",""),IF(N($V446)&lt;-0.005,"多收 "&amp;TEXT(-N($V446),"#,##0.00"),"✔ 已结清")))&amp;IF(N($T446)&gt;0,"｜到账未开票 "&amp;TEXT(N($T446),"#,##0.00")&amp;"，待补票","")&amp;IF(N($Q446)&gt;0,"｜收现 "&amp;TEXT(N($Q446),"#,##0.00"),"")&amp;IF(N($R446)&gt;0,"｜收款不开票 "&amp;TEXT(N($R446),"#,##0.00"),""))</f>
        <v/>
      </c>
      <c r="X446" s="195"/>
      <c r="AB446" s="192" t="str">
        <f aca="false">IF(OR(N($N446)=0,N($AA446)=0),"",ROUND(N($N446)/(1+N($AA446))*N($AA446),2))</f>
        <v/>
      </c>
      <c r="AC446" s="195"/>
      <c r="AD446" s="188"/>
      <c r="AE446" s="197" t="str">
        <f aca="false">IF($AM446="","",IF($AM446=1,IF($AN446&gt;=1,"一次性·已到收款期","一次性·未到期"),$AD446&amp;" 第"&amp;$AN446&amp;"/"&amp;$AM446&amp;"期"))</f>
        <v/>
      </c>
      <c r="AF446" s="193" t="str">
        <f aca="false">IF(OR($AM446="",N($L446)=0),"",ROUND(N($J446)*$AN446/$AM446,2)+N($K446))</f>
        <v/>
      </c>
      <c r="AG446" s="193" t="str">
        <f aca="false">IF($AF446="","",MAX(0,ROUND($AF446-(N($P446)+N($Q446)+N($R446)),2)))</f>
        <v/>
      </c>
      <c r="AH446" s="193" t="str">
        <f aca="false">IF(OR(TRIM($B446&amp;$C446)="",NOT(ISNUMBER($D446))),"",SUMIFS($V$3:$V$1001,$AJ$3:$AJ$1001,$AJ446,$D$3:$D$1001,"&lt;"&amp;$D446))</f>
        <v/>
      </c>
      <c r="AI446" s="193" t="str">
        <f aca="false">IF(TRIM($B446&amp;$C446)="","",SUMIFS($V$3:$V$1001,$AJ$3:$AJ$1001,$AJ446))</f>
        <v/>
      </c>
      <c r="AJ446" s="197" t="str">
        <f aca="false">IF(TRIM($B446&amp;$C446)="","",TRIM($B446)&amp;"｜"&amp;TRIM($C446))</f>
        <v/>
      </c>
      <c r="AK446" s="193" t="str">
        <f aca="false">IF(TRIM($B446&amp;$C446)="","",MIN(N($N446),N($P446)))</f>
        <v/>
      </c>
      <c r="AL446" s="198" t="str">
        <f aca="false">IF(ISNUMBER($D446),YEAR($D446),"")</f>
        <v/>
      </c>
      <c r="AM446" s="198" t="str">
        <f aca="false">IF(OR(TRIM($B446&amp;$C446)="",NOT(ISNUMBER($D446)),NOT(ISNUMBER($E446))),"",IF($E446&lt;$D446,"",IF(IF($AD446="半年付",2,IF($AD446="季度付",4,IF($AD446="月付",12,IF($AD446="半月付",24,1))))=1,1,MAX(1,ROUND(($E446-$D446+1)/365*IF($AD446="半年付",2,IF($AD446="季度付",4,IF($AD446="月付",12,IF($AD446="半月付",24,1)))),0)))))</f>
        <v/>
      </c>
      <c r="AN446" s="198" t="str">
        <f aca="true">IF($AM446="","",MIN($AM446,MAX(0,INT((TODAY()-付款宽限天数-$D446)/(($E446-$D446+1)/$AM446))+1)))</f>
        <v/>
      </c>
    </row>
    <row r="447" customFormat="false" ht="24" hidden="false" customHeight="false" outlineLevel="0" collapsed="false">
      <c r="F447" s="188" t="str">
        <f aca="true">IF(TRIM($B447&amp;$C447)="","",IF(OR(ISNUMBER(SEARCH("未",$A447)),ISNUMBER(SEARCH("送出",$A447)),AND(TRIM($A447)="",NOT(ISNUMBER($D447)),N($G447)=0)),"【合同未回】","")&amp;IF(NOT(ISNUMBER($E447)),IF(OR(ISNUMBER(SEARCH("未",$A447)),ISNUMBER(SEARCH("送出",$A447)),AND(TRIM($A447)="",NOT(ISNUMBER($D447)),N($G447)=0)),"","【未填合同期】"),IF($E447&lt;TODAY(),"【已到期】",IF($E447-TODAY()&lt;=提醒天数,"【即将到期，剩余"&amp;($E447-TODAY())&amp;"天】","【正常】")))&amp;IF(OR($AC447="安装免保",$AC447="技术免保",$AC447="质保期内"),"【"&amp;$AC447&amp;"】",""))</f>
        <v/>
      </c>
      <c r="J447" s="192" t="str">
        <f aca="false">IF(OR(N($G447)=0,N($H447)=0),"",ROUND(N($G447)*N($H447)*IF(N($I447)=0,1,N($I447)),2))</f>
        <v/>
      </c>
      <c r="L447" s="192" t="str">
        <f aca="false">IF(TRIM($B447&amp;$C447)="","",IF(AND(N($J447)=0,N($K447)=0),"",ROUND(N($J447)+N($K447),2)))</f>
        <v/>
      </c>
      <c r="R447" s="192"/>
      <c r="S447" s="193" t="str">
        <f aca="false">IF(TRIM($B447&amp;$C447)="","",IF(N($N447)=0,"",MAX(0,MIN(N($N447)-N($P447),N($V447)))))</f>
        <v/>
      </c>
      <c r="T447" s="193" t="str">
        <f aca="false">IF(TRIM($B447&amp;$C447)="","",IF(N($P447)&lt;=N($N447),"",N($P447)-N($N447)))</f>
        <v/>
      </c>
      <c r="U447" s="193" t="str">
        <f aca="false">IF(OR(TRIM($B447&amp;$C447)="",$V447=""),"",MAX(0,N($V447))-N($S447))</f>
        <v/>
      </c>
      <c r="V447" s="193" t="str">
        <f aca="false">IF(TRIM($B447&amp;$C447)="","",IF(AND(N($L447)=0,N($P447)+N($Q447)+N($R447)=0),"",ROUND(N($L447)-N($P447)-N($Q447)-N($R447),2)))</f>
        <v/>
      </c>
      <c r="W447" s="194" t="str">
        <f aca="false">IF(TRIM($B447&amp;$C447)="","",IF(N($L447)=0,IF((N($P447)+N($Q447)+N($R447))=0,"—未填单价","未填单价，已收 "&amp;TEXT((N($P447)+N($Q447)+N($R447)),"#,##0.00")),IF(N($V447)&gt;0.005,"欠 "&amp;TEXT(N($V447),"#,##0.00")&amp;IF(N($S447)&gt;0,"（开票未到账 "&amp;TEXT(N($S447),"#,##0.00")&amp;"）","")&amp;IF(N($U447)&gt;0,"（未开票 "&amp;TEXT(N($U447),"#,##0.00")&amp;"）",""),IF(N($V447)&lt;-0.005,"多收 "&amp;TEXT(-N($V447),"#,##0.00"),"✔ 已结清")))&amp;IF(N($T447)&gt;0,"｜到账未开票 "&amp;TEXT(N($T447),"#,##0.00")&amp;"，待补票","")&amp;IF(N($Q447)&gt;0,"｜收现 "&amp;TEXT(N($Q447),"#,##0.00"),"")&amp;IF(N($R447)&gt;0,"｜收款不开票 "&amp;TEXT(N($R447),"#,##0.00"),""))</f>
        <v/>
      </c>
      <c r="X447" s="195"/>
      <c r="AB447" s="192" t="str">
        <f aca="false">IF(OR(N($N447)=0,N($AA447)=0),"",ROUND(N($N447)/(1+N($AA447))*N($AA447),2))</f>
        <v/>
      </c>
      <c r="AC447" s="195"/>
      <c r="AD447" s="188"/>
      <c r="AE447" s="197" t="str">
        <f aca="false">IF($AM447="","",IF($AM447=1,IF($AN447&gt;=1,"一次性·已到收款期","一次性·未到期"),$AD447&amp;" 第"&amp;$AN447&amp;"/"&amp;$AM447&amp;"期"))</f>
        <v/>
      </c>
      <c r="AF447" s="193" t="str">
        <f aca="false">IF(OR($AM447="",N($L447)=0),"",ROUND(N($J447)*$AN447/$AM447,2)+N($K447))</f>
        <v/>
      </c>
      <c r="AG447" s="193" t="str">
        <f aca="false">IF($AF447="","",MAX(0,ROUND($AF447-(N($P447)+N($Q447)+N($R447)),2)))</f>
        <v/>
      </c>
      <c r="AH447" s="193" t="str">
        <f aca="false">IF(OR(TRIM($B447&amp;$C447)="",NOT(ISNUMBER($D447))),"",SUMIFS($V$3:$V$1001,$AJ$3:$AJ$1001,$AJ447,$D$3:$D$1001,"&lt;"&amp;$D447))</f>
        <v/>
      </c>
      <c r="AI447" s="193" t="str">
        <f aca="false">IF(TRIM($B447&amp;$C447)="","",SUMIFS($V$3:$V$1001,$AJ$3:$AJ$1001,$AJ447))</f>
        <v/>
      </c>
      <c r="AJ447" s="197" t="str">
        <f aca="false">IF(TRIM($B447&amp;$C447)="","",TRIM($B447)&amp;"｜"&amp;TRIM($C447))</f>
        <v/>
      </c>
      <c r="AK447" s="193" t="str">
        <f aca="false">IF(TRIM($B447&amp;$C447)="","",MIN(N($N447),N($P447)))</f>
        <v/>
      </c>
      <c r="AL447" s="198" t="str">
        <f aca="false">IF(ISNUMBER($D447),YEAR($D447),"")</f>
        <v/>
      </c>
      <c r="AM447" s="198" t="str">
        <f aca="false">IF(OR(TRIM($B447&amp;$C447)="",NOT(ISNUMBER($D447)),NOT(ISNUMBER($E447))),"",IF($E447&lt;$D447,"",IF(IF($AD447="半年付",2,IF($AD447="季度付",4,IF($AD447="月付",12,IF($AD447="半月付",24,1))))=1,1,MAX(1,ROUND(($E447-$D447+1)/365*IF($AD447="半年付",2,IF($AD447="季度付",4,IF($AD447="月付",12,IF($AD447="半月付",24,1)))),0)))))</f>
        <v/>
      </c>
      <c r="AN447" s="198" t="str">
        <f aca="true">IF($AM447="","",MIN($AM447,MAX(0,INT((TODAY()-付款宽限天数-$D447)/(($E447-$D447+1)/$AM447))+1)))</f>
        <v/>
      </c>
    </row>
    <row r="448" customFormat="false" ht="24" hidden="false" customHeight="false" outlineLevel="0" collapsed="false">
      <c r="F448" s="188" t="str">
        <f aca="true">IF(TRIM($B448&amp;$C448)="","",IF(OR(ISNUMBER(SEARCH("未",$A448)),ISNUMBER(SEARCH("送出",$A448)),AND(TRIM($A448)="",NOT(ISNUMBER($D448)),N($G448)=0)),"【合同未回】","")&amp;IF(NOT(ISNUMBER($E448)),IF(OR(ISNUMBER(SEARCH("未",$A448)),ISNUMBER(SEARCH("送出",$A448)),AND(TRIM($A448)="",NOT(ISNUMBER($D448)),N($G448)=0)),"","【未填合同期】"),IF($E448&lt;TODAY(),"【已到期】",IF($E448-TODAY()&lt;=提醒天数,"【即将到期，剩余"&amp;($E448-TODAY())&amp;"天】","【正常】")))&amp;IF(OR($AC448="安装免保",$AC448="技术免保",$AC448="质保期内"),"【"&amp;$AC448&amp;"】",""))</f>
        <v/>
      </c>
      <c r="J448" s="192" t="str">
        <f aca="false">IF(OR(N($G448)=0,N($H448)=0),"",ROUND(N($G448)*N($H448)*IF(N($I448)=0,1,N($I448)),2))</f>
        <v/>
      </c>
      <c r="L448" s="192" t="str">
        <f aca="false">IF(TRIM($B448&amp;$C448)="","",IF(AND(N($J448)=0,N($K448)=0),"",ROUND(N($J448)+N($K448),2)))</f>
        <v/>
      </c>
      <c r="R448" s="192"/>
      <c r="S448" s="193" t="str">
        <f aca="false">IF(TRIM($B448&amp;$C448)="","",IF(N($N448)=0,"",MAX(0,MIN(N($N448)-N($P448),N($V448)))))</f>
        <v/>
      </c>
      <c r="T448" s="193" t="str">
        <f aca="false">IF(TRIM($B448&amp;$C448)="","",IF(N($P448)&lt;=N($N448),"",N($P448)-N($N448)))</f>
        <v/>
      </c>
      <c r="U448" s="193" t="str">
        <f aca="false">IF(OR(TRIM($B448&amp;$C448)="",$V448=""),"",MAX(0,N($V448))-N($S448))</f>
        <v/>
      </c>
      <c r="V448" s="193" t="str">
        <f aca="false">IF(TRIM($B448&amp;$C448)="","",IF(AND(N($L448)=0,N($P448)+N($Q448)+N($R448)=0),"",ROUND(N($L448)-N($P448)-N($Q448)-N($R448),2)))</f>
        <v/>
      </c>
      <c r="W448" s="194" t="str">
        <f aca="false">IF(TRIM($B448&amp;$C448)="","",IF(N($L448)=0,IF((N($P448)+N($Q448)+N($R448))=0,"—未填单价","未填单价，已收 "&amp;TEXT((N($P448)+N($Q448)+N($R448)),"#,##0.00")),IF(N($V448)&gt;0.005,"欠 "&amp;TEXT(N($V448),"#,##0.00")&amp;IF(N($S448)&gt;0,"（开票未到账 "&amp;TEXT(N($S448),"#,##0.00")&amp;"）","")&amp;IF(N($U448)&gt;0,"（未开票 "&amp;TEXT(N($U448),"#,##0.00")&amp;"）",""),IF(N($V448)&lt;-0.005,"多收 "&amp;TEXT(-N($V448),"#,##0.00"),"✔ 已结清")))&amp;IF(N($T448)&gt;0,"｜到账未开票 "&amp;TEXT(N($T448),"#,##0.00")&amp;"，待补票","")&amp;IF(N($Q448)&gt;0,"｜收现 "&amp;TEXT(N($Q448),"#,##0.00"),"")&amp;IF(N($R448)&gt;0,"｜收款不开票 "&amp;TEXT(N($R448),"#,##0.00"),""))</f>
        <v/>
      </c>
      <c r="X448" s="195"/>
      <c r="AB448" s="192" t="str">
        <f aca="false">IF(OR(N($N448)=0,N($AA448)=0),"",ROUND(N($N448)/(1+N($AA448))*N($AA448),2))</f>
        <v/>
      </c>
      <c r="AC448" s="195"/>
      <c r="AD448" s="188"/>
      <c r="AE448" s="197" t="str">
        <f aca="false">IF($AM448="","",IF($AM448=1,IF($AN448&gt;=1,"一次性·已到收款期","一次性·未到期"),$AD448&amp;" 第"&amp;$AN448&amp;"/"&amp;$AM448&amp;"期"))</f>
        <v/>
      </c>
      <c r="AF448" s="193" t="str">
        <f aca="false">IF(OR($AM448="",N($L448)=0),"",ROUND(N($J448)*$AN448/$AM448,2)+N($K448))</f>
        <v/>
      </c>
      <c r="AG448" s="193" t="str">
        <f aca="false">IF($AF448="","",MAX(0,ROUND($AF448-(N($P448)+N($Q448)+N($R448)),2)))</f>
        <v/>
      </c>
      <c r="AH448" s="193" t="str">
        <f aca="false">IF(OR(TRIM($B448&amp;$C448)="",NOT(ISNUMBER($D448))),"",SUMIFS($V$3:$V$1001,$AJ$3:$AJ$1001,$AJ448,$D$3:$D$1001,"&lt;"&amp;$D448))</f>
        <v/>
      </c>
      <c r="AI448" s="193" t="str">
        <f aca="false">IF(TRIM($B448&amp;$C448)="","",SUMIFS($V$3:$V$1001,$AJ$3:$AJ$1001,$AJ448))</f>
        <v/>
      </c>
      <c r="AJ448" s="197" t="str">
        <f aca="false">IF(TRIM($B448&amp;$C448)="","",TRIM($B448)&amp;"｜"&amp;TRIM($C448))</f>
        <v/>
      </c>
      <c r="AK448" s="193" t="str">
        <f aca="false">IF(TRIM($B448&amp;$C448)="","",MIN(N($N448),N($P448)))</f>
        <v/>
      </c>
      <c r="AL448" s="198" t="str">
        <f aca="false">IF(ISNUMBER($D448),YEAR($D448),"")</f>
        <v/>
      </c>
      <c r="AM448" s="198" t="str">
        <f aca="false">IF(OR(TRIM($B448&amp;$C448)="",NOT(ISNUMBER($D448)),NOT(ISNUMBER($E448))),"",IF($E448&lt;$D448,"",IF(IF($AD448="半年付",2,IF($AD448="季度付",4,IF($AD448="月付",12,IF($AD448="半月付",24,1))))=1,1,MAX(1,ROUND(($E448-$D448+1)/365*IF($AD448="半年付",2,IF($AD448="季度付",4,IF($AD448="月付",12,IF($AD448="半月付",24,1)))),0)))))</f>
        <v/>
      </c>
      <c r="AN448" s="198" t="str">
        <f aca="true">IF($AM448="","",MIN($AM448,MAX(0,INT((TODAY()-付款宽限天数-$D448)/(($E448-$D448+1)/$AM448))+1)))</f>
        <v/>
      </c>
    </row>
    <row r="449" customFormat="false" ht="24" hidden="false" customHeight="false" outlineLevel="0" collapsed="false">
      <c r="F449" s="188" t="str">
        <f aca="true">IF(TRIM($B449&amp;$C449)="","",IF(OR(ISNUMBER(SEARCH("未",$A449)),ISNUMBER(SEARCH("送出",$A449)),AND(TRIM($A449)="",NOT(ISNUMBER($D449)),N($G449)=0)),"【合同未回】","")&amp;IF(NOT(ISNUMBER($E449)),IF(OR(ISNUMBER(SEARCH("未",$A449)),ISNUMBER(SEARCH("送出",$A449)),AND(TRIM($A449)="",NOT(ISNUMBER($D449)),N($G449)=0)),"","【未填合同期】"),IF($E449&lt;TODAY(),"【已到期】",IF($E449-TODAY()&lt;=提醒天数,"【即将到期，剩余"&amp;($E449-TODAY())&amp;"天】","【正常】")))&amp;IF(OR($AC449="安装免保",$AC449="技术免保",$AC449="质保期内"),"【"&amp;$AC449&amp;"】",""))</f>
        <v/>
      </c>
      <c r="J449" s="192" t="str">
        <f aca="false">IF(OR(N($G449)=0,N($H449)=0),"",ROUND(N($G449)*N($H449)*IF(N($I449)=0,1,N($I449)),2))</f>
        <v/>
      </c>
      <c r="L449" s="192" t="str">
        <f aca="false">IF(TRIM($B449&amp;$C449)="","",IF(AND(N($J449)=0,N($K449)=0),"",ROUND(N($J449)+N($K449),2)))</f>
        <v/>
      </c>
      <c r="R449" s="192"/>
      <c r="S449" s="193" t="str">
        <f aca="false">IF(TRIM($B449&amp;$C449)="","",IF(N($N449)=0,"",MAX(0,MIN(N($N449)-N($P449),N($V449)))))</f>
        <v/>
      </c>
      <c r="T449" s="193" t="str">
        <f aca="false">IF(TRIM($B449&amp;$C449)="","",IF(N($P449)&lt;=N($N449),"",N($P449)-N($N449)))</f>
        <v/>
      </c>
      <c r="U449" s="193" t="str">
        <f aca="false">IF(OR(TRIM($B449&amp;$C449)="",$V449=""),"",MAX(0,N($V449))-N($S449))</f>
        <v/>
      </c>
      <c r="V449" s="193" t="str">
        <f aca="false">IF(TRIM($B449&amp;$C449)="","",IF(AND(N($L449)=0,N($P449)+N($Q449)+N($R449)=0),"",ROUND(N($L449)-N($P449)-N($Q449)-N($R449),2)))</f>
        <v/>
      </c>
      <c r="W449" s="194" t="str">
        <f aca="false">IF(TRIM($B449&amp;$C449)="","",IF(N($L449)=0,IF((N($P449)+N($Q449)+N($R449))=0,"—未填单价","未填单价，已收 "&amp;TEXT((N($P449)+N($Q449)+N($R449)),"#,##0.00")),IF(N($V449)&gt;0.005,"欠 "&amp;TEXT(N($V449),"#,##0.00")&amp;IF(N($S449)&gt;0,"（开票未到账 "&amp;TEXT(N($S449),"#,##0.00")&amp;"）","")&amp;IF(N($U449)&gt;0,"（未开票 "&amp;TEXT(N($U449),"#,##0.00")&amp;"）",""),IF(N($V449)&lt;-0.005,"多收 "&amp;TEXT(-N($V449),"#,##0.00"),"✔ 已结清")))&amp;IF(N($T449)&gt;0,"｜到账未开票 "&amp;TEXT(N($T449),"#,##0.00")&amp;"，待补票","")&amp;IF(N($Q449)&gt;0,"｜收现 "&amp;TEXT(N($Q449),"#,##0.00"),"")&amp;IF(N($R449)&gt;0,"｜收款不开票 "&amp;TEXT(N($R449),"#,##0.00"),""))</f>
        <v/>
      </c>
      <c r="X449" s="195"/>
      <c r="AB449" s="192" t="str">
        <f aca="false">IF(OR(N($N449)=0,N($AA449)=0),"",ROUND(N($N449)/(1+N($AA449))*N($AA449),2))</f>
        <v/>
      </c>
      <c r="AC449" s="195"/>
      <c r="AD449" s="188"/>
      <c r="AE449" s="197" t="str">
        <f aca="false">IF($AM449="","",IF($AM449=1,IF($AN449&gt;=1,"一次性·已到收款期","一次性·未到期"),$AD449&amp;" 第"&amp;$AN449&amp;"/"&amp;$AM449&amp;"期"))</f>
        <v/>
      </c>
      <c r="AF449" s="193" t="str">
        <f aca="false">IF(OR($AM449="",N($L449)=0),"",ROUND(N($J449)*$AN449/$AM449,2)+N($K449))</f>
        <v/>
      </c>
      <c r="AG449" s="193" t="str">
        <f aca="false">IF($AF449="","",MAX(0,ROUND($AF449-(N($P449)+N($Q449)+N($R449)),2)))</f>
        <v/>
      </c>
      <c r="AH449" s="193" t="str">
        <f aca="false">IF(OR(TRIM($B449&amp;$C449)="",NOT(ISNUMBER($D449))),"",SUMIFS($V$3:$V$1001,$AJ$3:$AJ$1001,$AJ449,$D$3:$D$1001,"&lt;"&amp;$D449))</f>
        <v/>
      </c>
      <c r="AI449" s="193" t="str">
        <f aca="false">IF(TRIM($B449&amp;$C449)="","",SUMIFS($V$3:$V$1001,$AJ$3:$AJ$1001,$AJ449))</f>
        <v/>
      </c>
      <c r="AJ449" s="197" t="str">
        <f aca="false">IF(TRIM($B449&amp;$C449)="","",TRIM($B449)&amp;"｜"&amp;TRIM($C449))</f>
        <v/>
      </c>
      <c r="AK449" s="193" t="str">
        <f aca="false">IF(TRIM($B449&amp;$C449)="","",MIN(N($N449),N($P449)))</f>
        <v/>
      </c>
      <c r="AL449" s="198" t="str">
        <f aca="false">IF(ISNUMBER($D449),YEAR($D449),"")</f>
        <v/>
      </c>
      <c r="AM449" s="198" t="str">
        <f aca="false">IF(OR(TRIM($B449&amp;$C449)="",NOT(ISNUMBER($D449)),NOT(ISNUMBER($E449))),"",IF($E449&lt;$D449,"",IF(IF($AD449="半年付",2,IF($AD449="季度付",4,IF($AD449="月付",12,IF($AD449="半月付",24,1))))=1,1,MAX(1,ROUND(($E449-$D449+1)/365*IF($AD449="半年付",2,IF($AD449="季度付",4,IF($AD449="月付",12,IF($AD449="半月付",24,1)))),0)))))</f>
        <v/>
      </c>
      <c r="AN449" s="198" t="str">
        <f aca="true">IF($AM449="","",MIN($AM449,MAX(0,INT((TODAY()-付款宽限天数-$D449)/(($E449-$D449+1)/$AM449))+1)))</f>
        <v/>
      </c>
    </row>
    <row r="450" customFormat="false" ht="24" hidden="false" customHeight="false" outlineLevel="0" collapsed="false">
      <c r="F450" s="188" t="str">
        <f aca="true">IF(TRIM($B450&amp;$C450)="","",IF(OR(ISNUMBER(SEARCH("未",$A450)),ISNUMBER(SEARCH("送出",$A450)),AND(TRIM($A450)="",NOT(ISNUMBER($D450)),N($G450)=0)),"【合同未回】","")&amp;IF(NOT(ISNUMBER($E450)),IF(OR(ISNUMBER(SEARCH("未",$A450)),ISNUMBER(SEARCH("送出",$A450)),AND(TRIM($A450)="",NOT(ISNUMBER($D450)),N($G450)=0)),"","【未填合同期】"),IF($E450&lt;TODAY(),"【已到期】",IF($E450-TODAY()&lt;=提醒天数,"【即将到期，剩余"&amp;($E450-TODAY())&amp;"天】","【正常】")))&amp;IF(OR($AC450="安装免保",$AC450="技术免保",$AC450="质保期内"),"【"&amp;$AC450&amp;"】",""))</f>
        <v/>
      </c>
      <c r="J450" s="192" t="str">
        <f aca="false">IF(OR(N($G450)=0,N($H450)=0),"",ROUND(N($G450)*N($H450)*IF(N($I450)=0,1,N($I450)),2))</f>
        <v/>
      </c>
      <c r="L450" s="192" t="str">
        <f aca="false">IF(TRIM($B450&amp;$C450)="","",IF(AND(N($J450)=0,N($K450)=0),"",ROUND(N($J450)+N($K450),2)))</f>
        <v/>
      </c>
      <c r="R450" s="192"/>
      <c r="S450" s="193" t="str">
        <f aca="false">IF(TRIM($B450&amp;$C450)="","",IF(N($N450)=0,"",MAX(0,MIN(N($N450)-N($P450),N($V450)))))</f>
        <v/>
      </c>
      <c r="T450" s="193" t="str">
        <f aca="false">IF(TRIM($B450&amp;$C450)="","",IF(N($P450)&lt;=N($N450),"",N($P450)-N($N450)))</f>
        <v/>
      </c>
      <c r="U450" s="193" t="str">
        <f aca="false">IF(OR(TRIM($B450&amp;$C450)="",$V450=""),"",MAX(0,N($V450))-N($S450))</f>
        <v/>
      </c>
      <c r="V450" s="193" t="str">
        <f aca="false">IF(TRIM($B450&amp;$C450)="","",IF(AND(N($L450)=0,N($P450)+N($Q450)+N($R450)=0),"",ROUND(N($L450)-N($P450)-N($Q450)-N($R450),2)))</f>
        <v/>
      </c>
      <c r="W450" s="194" t="str">
        <f aca="false">IF(TRIM($B450&amp;$C450)="","",IF(N($L450)=0,IF((N($P450)+N($Q450)+N($R450))=0,"—未填单价","未填单价，已收 "&amp;TEXT((N($P450)+N($Q450)+N($R450)),"#,##0.00")),IF(N($V450)&gt;0.005,"欠 "&amp;TEXT(N($V450),"#,##0.00")&amp;IF(N($S450)&gt;0,"（开票未到账 "&amp;TEXT(N($S450),"#,##0.00")&amp;"）","")&amp;IF(N($U450)&gt;0,"（未开票 "&amp;TEXT(N($U450),"#,##0.00")&amp;"）",""),IF(N($V450)&lt;-0.005,"多收 "&amp;TEXT(-N($V450),"#,##0.00"),"✔ 已结清")))&amp;IF(N($T450)&gt;0,"｜到账未开票 "&amp;TEXT(N($T450),"#,##0.00")&amp;"，待补票","")&amp;IF(N($Q450)&gt;0,"｜收现 "&amp;TEXT(N($Q450),"#,##0.00"),"")&amp;IF(N($R450)&gt;0,"｜收款不开票 "&amp;TEXT(N($R450),"#,##0.00"),""))</f>
        <v/>
      </c>
      <c r="X450" s="195"/>
      <c r="AB450" s="192" t="str">
        <f aca="false">IF(OR(N($N450)=0,N($AA450)=0),"",ROUND(N($N450)/(1+N($AA450))*N($AA450),2))</f>
        <v/>
      </c>
      <c r="AC450" s="195"/>
      <c r="AD450" s="188"/>
      <c r="AE450" s="197" t="str">
        <f aca="false">IF($AM450="","",IF($AM450=1,IF($AN450&gt;=1,"一次性·已到收款期","一次性·未到期"),$AD450&amp;" 第"&amp;$AN450&amp;"/"&amp;$AM450&amp;"期"))</f>
        <v/>
      </c>
      <c r="AF450" s="193" t="str">
        <f aca="false">IF(OR($AM450="",N($L450)=0),"",ROUND(N($J450)*$AN450/$AM450,2)+N($K450))</f>
        <v/>
      </c>
      <c r="AG450" s="193" t="str">
        <f aca="false">IF($AF450="","",MAX(0,ROUND($AF450-(N($P450)+N($Q450)+N($R450)),2)))</f>
        <v/>
      </c>
      <c r="AH450" s="193" t="str">
        <f aca="false">IF(OR(TRIM($B450&amp;$C450)="",NOT(ISNUMBER($D450))),"",SUMIFS($V$3:$V$1001,$AJ$3:$AJ$1001,$AJ450,$D$3:$D$1001,"&lt;"&amp;$D450))</f>
        <v/>
      </c>
      <c r="AI450" s="193" t="str">
        <f aca="false">IF(TRIM($B450&amp;$C450)="","",SUMIFS($V$3:$V$1001,$AJ$3:$AJ$1001,$AJ450))</f>
        <v/>
      </c>
      <c r="AJ450" s="197" t="str">
        <f aca="false">IF(TRIM($B450&amp;$C450)="","",TRIM($B450)&amp;"｜"&amp;TRIM($C450))</f>
        <v/>
      </c>
      <c r="AK450" s="193" t="str">
        <f aca="false">IF(TRIM($B450&amp;$C450)="","",MIN(N($N450),N($P450)))</f>
        <v/>
      </c>
      <c r="AL450" s="198" t="str">
        <f aca="false">IF(ISNUMBER($D450),YEAR($D450),"")</f>
        <v/>
      </c>
      <c r="AM450" s="198" t="str">
        <f aca="false">IF(OR(TRIM($B450&amp;$C450)="",NOT(ISNUMBER($D450)),NOT(ISNUMBER($E450))),"",IF($E450&lt;$D450,"",IF(IF($AD450="半年付",2,IF($AD450="季度付",4,IF($AD450="月付",12,IF($AD450="半月付",24,1))))=1,1,MAX(1,ROUND(($E450-$D450+1)/365*IF($AD450="半年付",2,IF($AD450="季度付",4,IF($AD450="月付",12,IF($AD450="半月付",24,1)))),0)))))</f>
        <v/>
      </c>
      <c r="AN450" s="198" t="str">
        <f aca="true">IF($AM450="","",MIN($AM450,MAX(0,INT((TODAY()-付款宽限天数-$D450)/(($E450-$D450+1)/$AM450))+1)))</f>
        <v/>
      </c>
    </row>
    <row r="451" customFormat="false" ht="24" hidden="false" customHeight="false" outlineLevel="0" collapsed="false">
      <c r="F451" s="188" t="str">
        <f aca="true">IF(TRIM($B451&amp;$C451)="","",IF(OR(ISNUMBER(SEARCH("未",$A451)),ISNUMBER(SEARCH("送出",$A451)),AND(TRIM($A451)="",NOT(ISNUMBER($D451)),N($G451)=0)),"【合同未回】","")&amp;IF(NOT(ISNUMBER($E451)),IF(OR(ISNUMBER(SEARCH("未",$A451)),ISNUMBER(SEARCH("送出",$A451)),AND(TRIM($A451)="",NOT(ISNUMBER($D451)),N($G451)=0)),"","【未填合同期】"),IF($E451&lt;TODAY(),"【已到期】",IF($E451-TODAY()&lt;=提醒天数,"【即将到期，剩余"&amp;($E451-TODAY())&amp;"天】","【正常】")))&amp;IF(OR($AC451="安装免保",$AC451="技术免保",$AC451="质保期内"),"【"&amp;$AC451&amp;"】",""))</f>
        <v/>
      </c>
      <c r="J451" s="192" t="str">
        <f aca="false">IF(OR(N($G451)=0,N($H451)=0),"",ROUND(N($G451)*N($H451)*IF(N($I451)=0,1,N($I451)),2))</f>
        <v/>
      </c>
      <c r="L451" s="192" t="str">
        <f aca="false">IF(TRIM($B451&amp;$C451)="","",IF(AND(N($J451)=0,N($K451)=0),"",ROUND(N($J451)+N($K451),2)))</f>
        <v/>
      </c>
      <c r="R451" s="192"/>
      <c r="S451" s="193" t="str">
        <f aca="false">IF(TRIM($B451&amp;$C451)="","",IF(N($N451)=0,"",MAX(0,MIN(N($N451)-N($P451),N($V451)))))</f>
        <v/>
      </c>
      <c r="T451" s="193" t="str">
        <f aca="false">IF(TRIM($B451&amp;$C451)="","",IF(N($P451)&lt;=N($N451),"",N($P451)-N($N451)))</f>
        <v/>
      </c>
      <c r="U451" s="193" t="str">
        <f aca="false">IF(OR(TRIM($B451&amp;$C451)="",$V451=""),"",MAX(0,N($V451))-N($S451))</f>
        <v/>
      </c>
      <c r="V451" s="193" t="str">
        <f aca="false">IF(TRIM($B451&amp;$C451)="","",IF(AND(N($L451)=0,N($P451)+N($Q451)+N($R451)=0),"",ROUND(N($L451)-N($P451)-N($Q451)-N($R451),2)))</f>
        <v/>
      </c>
      <c r="W451" s="194" t="str">
        <f aca="false">IF(TRIM($B451&amp;$C451)="","",IF(N($L451)=0,IF((N($P451)+N($Q451)+N($R451))=0,"—未填单价","未填单价，已收 "&amp;TEXT((N($P451)+N($Q451)+N($R451)),"#,##0.00")),IF(N($V451)&gt;0.005,"欠 "&amp;TEXT(N($V451),"#,##0.00")&amp;IF(N($S451)&gt;0,"（开票未到账 "&amp;TEXT(N($S451),"#,##0.00")&amp;"）","")&amp;IF(N($U451)&gt;0,"（未开票 "&amp;TEXT(N($U451),"#,##0.00")&amp;"）",""),IF(N($V451)&lt;-0.005,"多收 "&amp;TEXT(-N($V451),"#,##0.00"),"✔ 已结清")))&amp;IF(N($T451)&gt;0,"｜到账未开票 "&amp;TEXT(N($T451),"#,##0.00")&amp;"，待补票","")&amp;IF(N($Q451)&gt;0,"｜收现 "&amp;TEXT(N($Q451),"#,##0.00"),"")&amp;IF(N($R451)&gt;0,"｜收款不开票 "&amp;TEXT(N($R451),"#,##0.00"),""))</f>
        <v/>
      </c>
      <c r="X451" s="195"/>
      <c r="AB451" s="192" t="str">
        <f aca="false">IF(OR(N($N451)=0,N($AA451)=0),"",ROUND(N($N451)/(1+N($AA451))*N($AA451),2))</f>
        <v/>
      </c>
      <c r="AC451" s="195"/>
      <c r="AD451" s="188"/>
      <c r="AE451" s="197" t="str">
        <f aca="false">IF($AM451="","",IF($AM451=1,IF($AN451&gt;=1,"一次性·已到收款期","一次性·未到期"),$AD451&amp;" 第"&amp;$AN451&amp;"/"&amp;$AM451&amp;"期"))</f>
        <v/>
      </c>
      <c r="AF451" s="193" t="str">
        <f aca="false">IF(OR($AM451="",N($L451)=0),"",ROUND(N($J451)*$AN451/$AM451,2)+N($K451))</f>
        <v/>
      </c>
      <c r="AG451" s="193" t="str">
        <f aca="false">IF($AF451="","",MAX(0,ROUND($AF451-(N($P451)+N($Q451)+N($R451)),2)))</f>
        <v/>
      </c>
      <c r="AH451" s="193" t="str">
        <f aca="false">IF(OR(TRIM($B451&amp;$C451)="",NOT(ISNUMBER($D451))),"",SUMIFS($V$3:$V$1001,$AJ$3:$AJ$1001,$AJ451,$D$3:$D$1001,"&lt;"&amp;$D451))</f>
        <v/>
      </c>
      <c r="AI451" s="193" t="str">
        <f aca="false">IF(TRIM($B451&amp;$C451)="","",SUMIFS($V$3:$V$1001,$AJ$3:$AJ$1001,$AJ451))</f>
        <v/>
      </c>
      <c r="AJ451" s="197" t="str">
        <f aca="false">IF(TRIM($B451&amp;$C451)="","",TRIM($B451)&amp;"｜"&amp;TRIM($C451))</f>
        <v/>
      </c>
      <c r="AK451" s="193" t="str">
        <f aca="false">IF(TRIM($B451&amp;$C451)="","",MIN(N($N451),N($P451)))</f>
        <v/>
      </c>
      <c r="AL451" s="198" t="str">
        <f aca="false">IF(ISNUMBER($D451),YEAR($D451),"")</f>
        <v/>
      </c>
      <c r="AM451" s="198" t="str">
        <f aca="false">IF(OR(TRIM($B451&amp;$C451)="",NOT(ISNUMBER($D451)),NOT(ISNUMBER($E451))),"",IF($E451&lt;$D451,"",IF(IF($AD451="半年付",2,IF($AD451="季度付",4,IF($AD451="月付",12,IF($AD451="半月付",24,1))))=1,1,MAX(1,ROUND(($E451-$D451+1)/365*IF($AD451="半年付",2,IF($AD451="季度付",4,IF($AD451="月付",12,IF($AD451="半月付",24,1)))),0)))))</f>
        <v/>
      </c>
      <c r="AN451" s="198" t="str">
        <f aca="true">IF($AM451="","",MIN($AM451,MAX(0,INT((TODAY()-付款宽限天数-$D451)/(($E451-$D451+1)/$AM451))+1)))</f>
        <v/>
      </c>
    </row>
    <row r="452" customFormat="false" ht="24" hidden="false" customHeight="false" outlineLevel="0" collapsed="false">
      <c r="F452" s="188" t="str">
        <f aca="true">IF(TRIM($B452&amp;$C452)="","",IF(OR(ISNUMBER(SEARCH("未",$A452)),ISNUMBER(SEARCH("送出",$A452)),AND(TRIM($A452)="",NOT(ISNUMBER($D452)),N($G452)=0)),"【合同未回】","")&amp;IF(NOT(ISNUMBER($E452)),IF(OR(ISNUMBER(SEARCH("未",$A452)),ISNUMBER(SEARCH("送出",$A452)),AND(TRIM($A452)="",NOT(ISNUMBER($D452)),N($G452)=0)),"","【未填合同期】"),IF($E452&lt;TODAY(),"【已到期】",IF($E452-TODAY()&lt;=提醒天数,"【即将到期，剩余"&amp;($E452-TODAY())&amp;"天】","【正常】")))&amp;IF(OR($AC452="安装免保",$AC452="技术免保",$AC452="质保期内"),"【"&amp;$AC452&amp;"】",""))</f>
        <v/>
      </c>
      <c r="J452" s="192" t="str">
        <f aca="false">IF(OR(N($G452)=0,N($H452)=0),"",ROUND(N($G452)*N($H452)*IF(N($I452)=0,1,N($I452)),2))</f>
        <v/>
      </c>
      <c r="L452" s="192" t="str">
        <f aca="false">IF(TRIM($B452&amp;$C452)="","",IF(AND(N($J452)=0,N($K452)=0),"",ROUND(N($J452)+N($K452),2)))</f>
        <v/>
      </c>
      <c r="R452" s="192"/>
      <c r="S452" s="193" t="str">
        <f aca="false">IF(TRIM($B452&amp;$C452)="","",IF(N($N452)=0,"",MAX(0,MIN(N($N452)-N($P452),N($V452)))))</f>
        <v/>
      </c>
      <c r="T452" s="193" t="str">
        <f aca="false">IF(TRIM($B452&amp;$C452)="","",IF(N($P452)&lt;=N($N452),"",N($P452)-N($N452)))</f>
        <v/>
      </c>
      <c r="U452" s="193" t="str">
        <f aca="false">IF(OR(TRIM($B452&amp;$C452)="",$V452=""),"",MAX(0,N($V452))-N($S452))</f>
        <v/>
      </c>
      <c r="V452" s="193" t="str">
        <f aca="false">IF(TRIM($B452&amp;$C452)="","",IF(AND(N($L452)=0,N($P452)+N($Q452)+N($R452)=0),"",ROUND(N($L452)-N($P452)-N($Q452)-N($R452),2)))</f>
        <v/>
      </c>
      <c r="W452" s="194" t="str">
        <f aca="false">IF(TRIM($B452&amp;$C452)="","",IF(N($L452)=0,IF((N($P452)+N($Q452)+N($R452))=0,"—未填单价","未填单价，已收 "&amp;TEXT((N($P452)+N($Q452)+N($R452)),"#,##0.00")),IF(N($V452)&gt;0.005,"欠 "&amp;TEXT(N($V452),"#,##0.00")&amp;IF(N($S452)&gt;0,"（开票未到账 "&amp;TEXT(N($S452),"#,##0.00")&amp;"）","")&amp;IF(N($U452)&gt;0,"（未开票 "&amp;TEXT(N($U452),"#,##0.00")&amp;"）",""),IF(N($V452)&lt;-0.005,"多收 "&amp;TEXT(-N($V452),"#,##0.00"),"✔ 已结清")))&amp;IF(N($T452)&gt;0,"｜到账未开票 "&amp;TEXT(N($T452),"#,##0.00")&amp;"，待补票","")&amp;IF(N($Q452)&gt;0,"｜收现 "&amp;TEXT(N($Q452),"#,##0.00"),"")&amp;IF(N($R452)&gt;0,"｜收款不开票 "&amp;TEXT(N($R452),"#,##0.00"),""))</f>
        <v/>
      </c>
      <c r="X452" s="195"/>
      <c r="AB452" s="192" t="str">
        <f aca="false">IF(OR(N($N452)=0,N($AA452)=0),"",ROUND(N($N452)/(1+N($AA452))*N($AA452),2))</f>
        <v/>
      </c>
      <c r="AC452" s="195"/>
      <c r="AD452" s="188"/>
      <c r="AE452" s="197" t="str">
        <f aca="false">IF($AM452="","",IF($AM452=1,IF($AN452&gt;=1,"一次性·已到收款期","一次性·未到期"),$AD452&amp;" 第"&amp;$AN452&amp;"/"&amp;$AM452&amp;"期"))</f>
        <v/>
      </c>
      <c r="AF452" s="193" t="str">
        <f aca="false">IF(OR($AM452="",N($L452)=0),"",ROUND(N($J452)*$AN452/$AM452,2)+N($K452))</f>
        <v/>
      </c>
      <c r="AG452" s="193" t="str">
        <f aca="false">IF($AF452="","",MAX(0,ROUND($AF452-(N($P452)+N($Q452)+N($R452)),2)))</f>
        <v/>
      </c>
      <c r="AH452" s="193" t="str">
        <f aca="false">IF(OR(TRIM($B452&amp;$C452)="",NOT(ISNUMBER($D452))),"",SUMIFS($V$3:$V$1001,$AJ$3:$AJ$1001,$AJ452,$D$3:$D$1001,"&lt;"&amp;$D452))</f>
        <v/>
      </c>
      <c r="AI452" s="193" t="str">
        <f aca="false">IF(TRIM($B452&amp;$C452)="","",SUMIFS($V$3:$V$1001,$AJ$3:$AJ$1001,$AJ452))</f>
        <v/>
      </c>
      <c r="AJ452" s="197" t="str">
        <f aca="false">IF(TRIM($B452&amp;$C452)="","",TRIM($B452)&amp;"｜"&amp;TRIM($C452))</f>
        <v/>
      </c>
      <c r="AK452" s="193" t="str">
        <f aca="false">IF(TRIM($B452&amp;$C452)="","",MIN(N($N452),N($P452)))</f>
        <v/>
      </c>
      <c r="AL452" s="198" t="str">
        <f aca="false">IF(ISNUMBER($D452),YEAR($D452),"")</f>
        <v/>
      </c>
      <c r="AM452" s="198" t="str">
        <f aca="false">IF(OR(TRIM($B452&amp;$C452)="",NOT(ISNUMBER($D452)),NOT(ISNUMBER($E452))),"",IF($E452&lt;$D452,"",IF(IF($AD452="半年付",2,IF($AD452="季度付",4,IF($AD452="月付",12,IF($AD452="半月付",24,1))))=1,1,MAX(1,ROUND(($E452-$D452+1)/365*IF($AD452="半年付",2,IF($AD452="季度付",4,IF($AD452="月付",12,IF($AD452="半月付",24,1)))),0)))))</f>
        <v/>
      </c>
      <c r="AN452" s="198" t="str">
        <f aca="true">IF($AM452="","",MIN($AM452,MAX(0,INT((TODAY()-付款宽限天数-$D452)/(($E452-$D452+1)/$AM452))+1)))</f>
        <v/>
      </c>
    </row>
    <row r="453" customFormat="false" ht="24" hidden="false" customHeight="false" outlineLevel="0" collapsed="false">
      <c r="F453" s="188" t="str">
        <f aca="true">IF(TRIM($B453&amp;$C453)="","",IF(OR(ISNUMBER(SEARCH("未",$A453)),ISNUMBER(SEARCH("送出",$A453)),AND(TRIM($A453)="",NOT(ISNUMBER($D453)),N($G453)=0)),"【合同未回】","")&amp;IF(NOT(ISNUMBER($E453)),IF(OR(ISNUMBER(SEARCH("未",$A453)),ISNUMBER(SEARCH("送出",$A453)),AND(TRIM($A453)="",NOT(ISNUMBER($D453)),N($G453)=0)),"","【未填合同期】"),IF($E453&lt;TODAY(),"【已到期】",IF($E453-TODAY()&lt;=提醒天数,"【即将到期，剩余"&amp;($E453-TODAY())&amp;"天】","【正常】")))&amp;IF(OR($AC453="安装免保",$AC453="技术免保",$AC453="质保期内"),"【"&amp;$AC453&amp;"】",""))</f>
        <v/>
      </c>
      <c r="J453" s="192" t="str">
        <f aca="false">IF(OR(N($G453)=0,N($H453)=0),"",ROUND(N($G453)*N($H453)*IF(N($I453)=0,1,N($I453)),2))</f>
        <v/>
      </c>
      <c r="L453" s="192" t="str">
        <f aca="false">IF(TRIM($B453&amp;$C453)="","",IF(AND(N($J453)=0,N($K453)=0),"",ROUND(N($J453)+N($K453),2)))</f>
        <v/>
      </c>
      <c r="R453" s="192"/>
      <c r="S453" s="193" t="str">
        <f aca="false">IF(TRIM($B453&amp;$C453)="","",IF(N($N453)=0,"",MAX(0,MIN(N($N453)-N($P453),N($V453)))))</f>
        <v/>
      </c>
      <c r="T453" s="193" t="str">
        <f aca="false">IF(TRIM($B453&amp;$C453)="","",IF(N($P453)&lt;=N($N453),"",N($P453)-N($N453)))</f>
        <v/>
      </c>
      <c r="U453" s="193" t="str">
        <f aca="false">IF(OR(TRIM($B453&amp;$C453)="",$V453=""),"",MAX(0,N($V453))-N($S453))</f>
        <v/>
      </c>
      <c r="V453" s="193" t="str">
        <f aca="false">IF(TRIM($B453&amp;$C453)="","",IF(AND(N($L453)=0,N($P453)+N($Q453)+N($R453)=0),"",ROUND(N($L453)-N($P453)-N($Q453)-N($R453),2)))</f>
        <v/>
      </c>
      <c r="W453" s="194" t="str">
        <f aca="false">IF(TRIM($B453&amp;$C453)="","",IF(N($L453)=0,IF((N($P453)+N($Q453)+N($R453))=0,"—未填单价","未填单价，已收 "&amp;TEXT((N($P453)+N($Q453)+N($R453)),"#,##0.00")),IF(N($V453)&gt;0.005,"欠 "&amp;TEXT(N($V453),"#,##0.00")&amp;IF(N($S453)&gt;0,"（开票未到账 "&amp;TEXT(N($S453),"#,##0.00")&amp;"）","")&amp;IF(N($U453)&gt;0,"（未开票 "&amp;TEXT(N($U453),"#,##0.00")&amp;"）",""),IF(N($V453)&lt;-0.005,"多收 "&amp;TEXT(-N($V453),"#,##0.00"),"✔ 已结清")))&amp;IF(N($T453)&gt;0,"｜到账未开票 "&amp;TEXT(N($T453),"#,##0.00")&amp;"，待补票","")&amp;IF(N($Q453)&gt;0,"｜收现 "&amp;TEXT(N($Q453),"#,##0.00"),"")&amp;IF(N($R453)&gt;0,"｜收款不开票 "&amp;TEXT(N($R453),"#,##0.00"),""))</f>
        <v/>
      </c>
      <c r="X453" s="195"/>
      <c r="AB453" s="192" t="str">
        <f aca="false">IF(OR(N($N453)=0,N($AA453)=0),"",ROUND(N($N453)/(1+N($AA453))*N($AA453),2))</f>
        <v/>
      </c>
      <c r="AC453" s="195"/>
      <c r="AD453" s="188"/>
      <c r="AE453" s="197" t="str">
        <f aca="false">IF($AM453="","",IF($AM453=1,IF($AN453&gt;=1,"一次性·已到收款期","一次性·未到期"),$AD453&amp;" 第"&amp;$AN453&amp;"/"&amp;$AM453&amp;"期"))</f>
        <v/>
      </c>
      <c r="AF453" s="193" t="str">
        <f aca="false">IF(OR($AM453="",N($L453)=0),"",ROUND(N($J453)*$AN453/$AM453,2)+N($K453))</f>
        <v/>
      </c>
      <c r="AG453" s="193" t="str">
        <f aca="false">IF($AF453="","",MAX(0,ROUND($AF453-(N($P453)+N($Q453)+N($R453)),2)))</f>
        <v/>
      </c>
      <c r="AH453" s="193" t="str">
        <f aca="false">IF(OR(TRIM($B453&amp;$C453)="",NOT(ISNUMBER($D453))),"",SUMIFS($V$3:$V$1001,$AJ$3:$AJ$1001,$AJ453,$D$3:$D$1001,"&lt;"&amp;$D453))</f>
        <v/>
      </c>
      <c r="AI453" s="193" t="str">
        <f aca="false">IF(TRIM($B453&amp;$C453)="","",SUMIFS($V$3:$V$1001,$AJ$3:$AJ$1001,$AJ453))</f>
        <v/>
      </c>
      <c r="AJ453" s="197" t="str">
        <f aca="false">IF(TRIM($B453&amp;$C453)="","",TRIM($B453)&amp;"｜"&amp;TRIM($C453))</f>
        <v/>
      </c>
      <c r="AK453" s="193" t="str">
        <f aca="false">IF(TRIM($B453&amp;$C453)="","",MIN(N($N453),N($P453)))</f>
        <v/>
      </c>
      <c r="AL453" s="198" t="str">
        <f aca="false">IF(ISNUMBER($D453),YEAR($D453),"")</f>
        <v/>
      </c>
      <c r="AM453" s="198" t="str">
        <f aca="false">IF(OR(TRIM($B453&amp;$C453)="",NOT(ISNUMBER($D453)),NOT(ISNUMBER($E453))),"",IF($E453&lt;$D453,"",IF(IF($AD453="半年付",2,IF($AD453="季度付",4,IF($AD453="月付",12,IF($AD453="半月付",24,1))))=1,1,MAX(1,ROUND(($E453-$D453+1)/365*IF($AD453="半年付",2,IF($AD453="季度付",4,IF($AD453="月付",12,IF($AD453="半月付",24,1)))),0)))))</f>
        <v/>
      </c>
      <c r="AN453" s="198" t="str">
        <f aca="true">IF($AM453="","",MIN($AM453,MAX(0,INT((TODAY()-付款宽限天数-$D453)/(($E453-$D453+1)/$AM453))+1)))</f>
        <v/>
      </c>
    </row>
    <row r="454" customFormat="false" ht="24" hidden="false" customHeight="false" outlineLevel="0" collapsed="false">
      <c r="F454" s="188" t="str">
        <f aca="true">IF(TRIM($B454&amp;$C454)="","",IF(OR(ISNUMBER(SEARCH("未",$A454)),ISNUMBER(SEARCH("送出",$A454)),AND(TRIM($A454)="",NOT(ISNUMBER($D454)),N($G454)=0)),"【合同未回】","")&amp;IF(NOT(ISNUMBER($E454)),IF(OR(ISNUMBER(SEARCH("未",$A454)),ISNUMBER(SEARCH("送出",$A454)),AND(TRIM($A454)="",NOT(ISNUMBER($D454)),N($G454)=0)),"","【未填合同期】"),IF($E454&lt;TODAY(),"【已到期】",IF($E454-TODAY()&lt;=提醒天数,"【即将到期，剩余"&amp;($E454-TODAY())&amp;"天】","【正常】")))&amp;IF(OR($AC454="安装免保",$AC454="技术免保",$AC454="质保期内"),"【"&amp;$AC454&amp;"】",""))</f>
        <v/>
      </c>
      <c r="J454" s="192" t="str">
        <f aca="false">IF(OR(N($G454)=0,N($H454)=0),"",ROUND(N($G454)*N($H454)*IF(N($I454)=0,1,N($I454)),2))</f>
        <v/>
      </c>
      <c r="L454" s="192" t="str">
        <f aca="false">IF(TRIM($B454&amp;$C454)="","",IF(AND(N($J454)=0,N($K454)=0),"",ROUND(N($J454)+N($K454),2)))</f>
        <v/>
      </c>
      <c r="R454" s="192"/>
      <c r="S454" s="193" t="str">
        <f aca="false">IF(TRIM($B454&amp;$C454)="","",IF(N($N454)=0,"",MAX(0,MIN(N($N454)-N($P454),N($V454)))))</f>
        <v/>
      </c>
      <c r="T454" s="193" t="str">
        <f aca="false">IF(TRIM($B454&amp;$C454)="","",IF(N($P454)&lt;=N($N454),"",N($P454)-N($N454)))</f>
        <v/>
      </c>
      <c r="U454" s="193" t="str">
        <f aca="false">IF(OR(TRIM($B454&amp;$C454)="",$V454=""),"",MAX(0,N($V454))-N($S454))</f>
        <v/>
      </c>
      <c r="V454" s="193" t="str">
        <f aca="false">IF(TRIM($B454&amp;$C454)="","",IF(AND(N($L454)=0,N($P454)+N($Q454)+N($R454)=0),"",ROUND(N($L454)-N($P454)-N($Q454)-N($R454),2)))</f>
        <v/>
      </c>
      <c r="W454" s="194" t="str">
        <f aca="false">IF(TRIM($B454&amp;$C454)="","",IF(N($L454)=0,IF((N($P454)+N($Q454)+N($R454))=0,"—未填单价","未填单价，已收 "&amp;TEXT((N($P454)+N($Q454)+N($R454)),"#,##0.00")),IF(N($V454)&gt;0.005,"欠 "&amp;TEXT(N($V454),"#,##0.00")&amp;IF(N($S454)&gt;0,"（开票未到账 "&amp;TEXT(N($S454),"#,##0.00")&amp;"）","")&amp;IF(N($U454)&gt;0,"（未开票 "&amp;TEXT(N($U454),"#,##0.00")&amp;"）",""),IF(N($V454)&lt;-0.005,"多收 "&amp;TEXT(-N($V454),"#,##0.00"),"✔ 已结清")))&amp;IF(N($T454)&gt;0,"｜到账未开票 "&amp;TEXT(N($T454),"#,##0.00")&amp;"，待补票","")&amp;IF(N($Q454)&gt;0,"｜收现 "&amp;TEXT(N($Q454),"#,##0.00"),"")&amp;IF(N($R454)&gt;0,"｜收款不开票 "&amp;TEXT(N($R454),"#,##0.00"),""))</f>
        <v/>
      </c>
      <c r="X454" s="195"/>
      <c r="AB454" s="192" t="str">
        <f aca="false">IF(OR(N($N454)=0,N($AA454)=0),"",ROUND(N($N454)/(1+N($AA454))*N($AA454),2))</f>
        <v/>
      </c>
      <c r="AC454" s="195"/>
      <c r="AD454" s="188"/>
      <c r="AE454" s="197" t="str">
        <f aca="false">IF($AM454="","",IF($AM454=1,IF($AN454&gt;=1,"一次性·已到收款期","一次性·未到期"),$AD454&amp;" 第"&amp;$AN454&amp;"/"&amp;$AM454&amp;"期"))</f>
        <v/>
      </c>
      <c r="AF454" s="193" t="str">
        <f aca="false">IF(OR($AM454="",N($L454)=0),"",ROUND(N($J454)*$AN454/$AM454,2)+N($K454))</f>
        <v/>
      </c>
      <c r="AG454" s="193" t="str">
        <f aca="false">IF($AF454="","",MAX(0,ROUND($AF454-(N($P454)+N($Q454)+N($R454)),2)))</f>
        <v/>
      </c>
      <c r="AH454" s="193" t="str">
        <f aca="false">IF(OR(TRIM($B454&amp;$C454)="",NOT(ISNUMBER($D454))),"",SUMIFS($V$3:$V$1001,$AJ$3:$AJ$1001,$AJ454,$D$3:$D$1001,"&lt;"&amp;$D454))</f>
        <v/>
      </c>
      <c r="AI454" s="193" t="str">
        <f aca="false">IF(TRIM($B454&amp;$C454)="","",SUMIFS($V$3:$V$1001,$AJ$3:$AJ$1001,$AJ454))</f>
        <v/>
      </c>
      <c r="AJ454" s="197" t="str">
        <f aca="false">IF(TRIM($B454&amp;$C454)="","",TRIM($B454)&amp;"｜"&amp;TRIM($C454))</f>
        <v/>
      </c>
      <c r="AK454" s="193" t="str">
        <f aca="false">IF(TRIM($B454&amp;$C454)="","",MIN(N($N454),N($P454)))</f>
        <v/>
      </c>
      <c r="AL454" s="198" t="str">
        <f aca="false">IF(ISNUMBER($D454),YEAR($D454),"")</f>
        <v/>
      </c>
      <c r="AM454" s="198" t="str">
        <f aca="false">IF(OR(TRIM($B454&amp;$C454)="",NOT(ISNUMBER($D454)),NOT(ISNUMBER($E454))),"",IF($E454&lt;$D454,"",IF(IF($AD454="半年付",2,IF($AD454="季度付",4,IF($AD454="月付",12,IF($AD454="半月付",24,1))))=1,1,MAX(1,ROUND(($E454-$D454+1)/365*IF($AD454="半年付",2,IF($AD454="季度付",4,IF($AD454="月付",12,IF($AD454="半月付",24,1)))),0)))))</f>
        <v/>
      </c>
      <c r="AN454" s="198" t="str">
        <f aca="true">IF($AM454="","",MIN($AM454,MAX(0,INT((TODAY()-付款宽限天数-$D454)/(($E454-$D454+1)/$AM454))+1)))</f>
        <v/>
      </c>
    </row>
    <row r="455" customFormat="false" ht="24" hidden="false" customHeight="false" outlineLevel="0" collapsed="false">
      <c r="F455" s="188" t="str">
        <f aca="true">IF(TRIM($B455&amp;$C455)="","",IF(OR(ISNUMBER(SEARCH("未",$A455)),ISNUMBER(SEARCH("送出",$A455)),AND(TRIM($A455)="",NOT(ISNUMBER($D455)),N($G455)=0)),"【合同未回】","")&amp;IF(NOT(ISNUMBER($E455)),IF(OR(ISNUMBER(SEARCH("未",$A455)),ISNUMBER(SEARCH("送出",$A455)),AND(TRIM($A455)="",NOT(ISNUMBER($D455)),N($G455)=0)),"","【未填合同期】"),IF($E455&lt;TODAY(),"【已到期】",IF($E455-TODAY()&lt;=提醒天数,"【即将到期，剩余"&amp;($E455-TODAY())&amp;"天】","【正常】")))&amp;IF(OR($AC455="安装免保",$AC455="技术免保",$AC455="质保期内"),"【"&amp;$AC455&amp;"】",""))</f>
        <v/>
      </c>
      <c r="J455" s="192" t="str">
        <f aca="false">IF(OR(N($G455)=0,N($H455)=0),"",ROUND(N($G455)*N($H455)*IF(N($I455)=0,1,N($I455)),2))</f>
        <v/>
      </c>
      <c r="L455" s="192" t="str">
        <f aca="false">IF(TRIM($B455&amp;$C455)="","",IF(AND(N($J455)=0,N($K455)=0),"",ROUND(N($J455)+N($K455),2)))</f>
        <v/>
      </c>
      <c r="R455" s="192"/>
      <c r="S455" s="193" t="str">
        <f aca="false">IF(TRIM($B455&amp;$C455)="","",IF(N($N455)=0,"",MAX(0,MIN(N($N455)-N($P455),N($V455)))))</f>
        <v/>
      </c>
      <c r="T455" s="193" t="str">
        <f aca="false">IF(TRIM($B455&amp;$C455)="","",IF(N($P455)&lt;=N($N455),"",N($P455)-N($N455)))</f>
        <v/>
      </c>
      <c r="U455" s="193" t="str">
        <f aca="false">IF(OR(TRIM($B455&amp;$C455)="",$V455=""),"",MAX(0,N($V455))-N($S455))</f>
        <v/>
      </c>
      <c r="V455" s="193" t="str">
        <f aca="false">IF(TRIM($B455&amp;$C455)="","",IF(AND(N($L455)=0,N($P455)+N($Q455)+N($R455)=0),"",ROUND(N($L455)-N($P455)-N($Q455)-N($R455),2)))</f>
        <v/>
      </c>
      <c r="W455" s="194" t="str">
        <f aca="false">IF(TRIM($B455&amp;$C455)="","",IF(N($L455)=0,IF((N($P455)+N($Q455)+N($R455))=0,"—未填单价","未填单价，已收 "&amp;TEXT((N($P455)+N($Q455)+N($R455)),"#,##0.00")),IF(N($V455)&gt;0.005,"欠 "&amp;TEXT(N($V455),"#,##0.00")&amp;IF(N($S455)&gt;0,"（开票未到账 "&amp;TEXT(N($S455),"#,##0.00")&amp;"）","")&amp;IF(N($U455)&gt;0,"（未开票 "&amp;TEXT(N($U455),"#,##0.00")&amp;"）",""),IF(N($V455)&lt;-0.005,"多收 "&amp;TEXT(-N($V455),"#,##0.00"),"✔ 已结清")))&amp;IF(N($T455)&gt;0,"｜到账未开票 "&amp;TEXT(N($T455),"#,##0.00")&amp;"，待补票","")&amp;IF(N($Q455)&gt;0,"｜收现 "&amp;TEXT(N($Q455),"#,##0.00"),"")&amp;IF(N($R455)&gt;0,"｜收款不开票 "&amp;TEXT(N($R455),"#,##0.00"),""))</f>
        <v/>
      </c>
      <c r="X455" s="195"/>
      <c r="AB455" s="192" t="str">
        <f aca="false">IF(OR(N($N455)=0,N($AA455)=0),"",ROUND(N($N455)/(1+N($AA455))*N($AA455),2))</f>
        <v/>
      </c>
      <c r="AC455" s="195"/>
      <c r="AD455" s="188"/>
      <c r="AE455" s="197" t="str">
        <f aca="false">IF($AM455="","",IF($AM455=1,IF($AN455&gt;=1,"一次性·已到收款期","一次性·未到期"),$AD455&amp;" 第"&amp;$AN455&amp;"/"&amp;$AM455&amp;"期"))</f>
        <v/>
      </c>
      <c r="AF455" s="193" t="str">
        <f aca="false">IF(OR($AM455="",N($L455)=0),"",ROUND(N($J455)*$AN455/$AM455,2)+N($K455))</f>
        <v/>
      </c>
      <c r="AG455" s="193" t="str">
        <f aca="false">IF($AF455="","",MAX(0,ROUND($AF455-(N($P455)+N($Q455)+N($R455)),2)))</f>
        <v/>
      </c>
      <c r="AH455" s="193" t="str">
        <f aca="false">IF(OR(TRIM($B455&amp;$C455)="",NOT(ISNUMBER($D455))),"",SUMIFS($V$3:$V$1001,$AJ$3:$AJ$1001,$AJ455,$D$3:$D$1001,"&lt;"&amp;$D455))</f>
        <v/>
      </c>
      <c r="AI455" s="193" t="str">
        <f aca="false">IF(TRIM($B455&amp;$C455)="","",SUMIFS($V$3:$V$1001,$AJ$3:$AJ$1001,$AJ455))</f>
        <v/>
      </c>
      <c r="AJ455" s="197" t="str">
        <f aca="false">IF(TRIM($B455&amp;$C455)="","",TRIM($B455)&amp;"｜"&amp;TRIM($C455))</f>
        <v/>
      </c>
      <c r="AK455" s="193" t="str">
        <f aca="false">IF(TRIM($B455&amp;$C455)="","",MIN(N($N455),N($P455)))</f>
        <v/>
      </c>
      <c r="AL455" s="198" t="str">
        <f aca="false">IF(ISNUMBER($D455),YEAR($D455),"")</f>
        <v/>
      </c>
      <c r="AM455" s="198" t="str">
        <f aca="false">IF(OR(TRIM($B455&amp;$C455)="",NOT(ISNUMBER($D455)),NOT(ISNUMBER($E455))),"",IF($E455&lt;$D455,"",IF(IF($AD455="半年付",2,IF($AD455="季度付",4,IF($AD455="月付",12,IF($AD455="半月付",24,1))))=1,1,MAX(1,ROUND(($E455-$D455+1)/365*IF($AD455="半年付",2,IF($AD455="季度付",4,IF($AD455="月付",12,IF($AD455="半月付",24,1)))),0)))))</f>
        <v/>
      </c>
      <c r="AN455" s="198" t="str">
        <f aca="true">IF($AM455="","",MIN($AM455,MAX(0,INT((TODAY()-付款宽限天数-$D455)/(($E455-$D455+1)/$AM455))+1)))</f>
        <v/>
      </c>
    </row>
    <row r="456" customFormat="false" ht="24" hidden="false" customHeight="false" outlineLevel="0" collapsed="false">
      <c r="F456" s="188" t="str">
        <f aca="true">IF(TRIM($B456&amp;$C456)="","",IF(OR(ISNUMBER(SEARCH("未",$A456)),ISNUMBER(SEARCH("送出",$A456)),AND(TRIM($A456)="",NOT(ISNUMBER($D456)),N($G456)=0)),"【合同未回】","")&amp;IF(NOT(ISNUMBER($E456)),IF(OR(ISNUMBER(SEARCH("未",$A456)),ISNUMBER(SEARCH("送出",$A456)),AND(TRIM($A456)="",NOT(ISNUMBER($D456)),N($G456)=0)),"","【未填合同期】"),IF($E456&lt;TODAY(),"【已到期】",IF($E456-TODAY()&lt;=提醒天数,"【即将到期，剩余"&amp;($E456-TODAY())&amp;"天】","【正常】")))&amp;IF(OR($AC456="安装免保",$AC456="技术免保",$AC456="质保期内"),"【"&amp;$AC456&amp;"】",""))</f>
        <v/>
      </c>
      <c r="J456" s="192" t="str">
        <f aca="false">IF(OR(N($G456)=0,N($H456)=0),"",ROUND(N($G456)*N($H456)*IF(N($I456)=0,1,N($I456)),2))</f>
        <v/>
      </c>
      <c r="L456" s="192" t="str">
        <f aca="false">IF(TRIM($B456&amp;$C456)="","",IF(AND(N($J456)=0,N($K456)=0),"",ROUND(N($J456)+N($K456),2)))</f>
        <v/>
      </c>
      <c r="R456" s="192"/>
      <c r="S456" s="193" t="str">
        <f aca="false">IF(TRIM($B456&amp;$C456)="","",IF(N($N456)=0,"",MAX(0,MIN(N($N456)-N($P456),N($V456)))))</f>
        <v/>
      </c>
      <c r="T456" s="193" t="str">
        <f aca="false">IF(TRIM($B456&amp;$C456)="","",IF(N($P456)&lt;=N($N456),"",N($P456)-N($N456)))</f>
        <v/>
      </c>
      <c r="U456" s="193" t="str">
        <f aca="false">IF(OR(TRIM($B456&amp;$C456)="",$V456=""),"",MAX(0,N($V456))-N($S456))</f>
        <v/>
      </c>
      <c r="V456" s="193" t="str">
        <f aca="false">IF(TRIM($B456&amp;$C456)="","",IF(AND(N($L456)=0,N($P456)+N($Q456)+N($R456)=0),"",ROUND(N($L456)-N($P456)-N($Q456)-N($R456),2)))</f>
        <v/>
      </c>
      <c r="W456" s="194" t="str">
        <f aca="false">IF(TRIM($B456&amp;$C456)="","",IF(N($L456)=0,IF((N($P456)+N($Q456)+N($R456))=0,"—未填单价","未填单价，已收 "&amp;TEXT((N($P456)+N($Q456)+N($R456)),"#,##0.00")),IF(N($V456)&gt;0.005,"欠 "&amp;TEXT(N($V456),"#,##0.00")&amp;IF(N($S456)&gt;0,"（开票未到账 "&amp;TEXT(N($S456),"#,##0.00")&amp;"）","")&amp;IF(N($U456)&gt;0,"（未开票 "&amp;TEXT(N($U456),"#,##0.00")&amp;"）",""),IF(N($V456)&lt;-0.005,"多收 "&amp;TEXT(-N($V456),"#,##0.00"),"✔ 已结清")))&amp;IF(N($T456)&gt;0,"｜到账未开票 "&amp;TEXT(N($T456),"#,##0.00")&amp;"，待补票","")&amp;IF(N($Q456)&gt;0,"｜收现 "&amp;TEXT(N($Q456),"#,##0.00"),"")&amp;IF(N($R456)&gt;0,"｜收款不开票 "&amp;TEXT(N($R456),"#,##0.00"),""))</f>
        <v/>
      </c>
      <c r="X456" s="195"/>
      <c r="AB456" s="192" t="str">
        <f aca="false">IF(OR(N($N456)=0,N($AA456)=0),"",ROUND(N($N456)/(1+N($AA456))*N($AA456),2))</f>
        <v/>
      </c>
      <c r="AC456" s="195"/>
      <c r="AD456" s="188"/>
      <c r="AE456" s="197" t="str">
        <f aca="false">IF($AM456="","",IF($AM456=1,IF($AN456&gt;=1,"一次性·已到收款期","一次性·未到期"),$AD456&amp;" 第"&amp;$AN456&amp;"/"&amp;$AM456&amp;"期"))</f>
        <v/>
      </c>
      <c r="AF456" s="193" t="str">
        <f aca="false">IF(OR($AM456="",N($L456)=0),"",ROUND(N($J456)*$AN456/$AM456,2)+N($K456))</f>
        <v/>
      </c>
      <c r="AG456" s="193" t="str">
        <f aca="false">IF($AF456="","",MAX(0,ROUND($AF456-(N($P456)+N($Q456)+N($R456)),2)))</f>
        <v/>
      </c>
      <c r="AH456" s="193" t="str">
        <f aca="false">IF(OR(TRIM($B456&amp;$C456)="",NOT(ISNUMBER($D456))),"",SUMIFS($V$3:$V$1001,$AJ$3:$AJ$1001,$AJ456,$D$3:$D$1001,"&lt;"&amp;$D456))</f>
        <v/>
      </c>
      <c r="AI456" s="193" t="str">
        <f aca="false">IF(TRIM($B456&amp;$C456)="","",SUMIFS($V$3:$V$1001,$AJ$3:$AJ$1001,$AJ456))</f>
        <v/>
      </c>
      <c r="AJ456" s="197" t="str">
        <f aca="false">IF(TRIM($B456&amp;$C456)="","",TRIM($B456)&amp;"｜"&amp;TRIM($C456))</f>
        <v/>
      </c>
      <c r="AK456" s="193" t="str">
        <f aca="false">IF(TRIM($B456&amp;$C456)="","",MIN(N($N456),N($P456)))</f>
        <v/>
      </c>
      <c r="AL456" s="198" t="str">
        <f aca="false">IF(ISNUMBER($D456),YEAR($D456),"")</f>
        <v/>
      </c>
      <c r="AM456" s="198" t="str">
        <f aca="false">IF(OR(TRIM($B456&amp;$C456)="",NOT(ISNUMBER($D456)),NOT(ISNUMBER($E456))),"",IF($E456&lt;$D456,"",IF(IF($AD456="半年付",2,IF($AD456="季度付",4,IF($AD456="月付",12,IF($AD456="半月付",24,1))))=1,1,MAX(1,ROUND(($E456-$D456+1)/365*IF($AD456="半年付",2,IF($AD456="季度付",4,IF($AD456="月付",12,IF($AD456="半月付",24,1)))),0)))))</f>
        <v/>
      </c>
      <c r="AN456" s="198" t="str">
        <f aca="true">IF($AM456="","",MIN($AM456,MAX(0,INT((TODAY()-付款宽限天数-$D456)/(($E456-$D456+1)/$AM456))+1)))</f>
        <v/>
      </c>
    </row>
    <row r="457" customFormat="false" ht="24" hidden="false" customHeight="false" outlineLevel="0" collapsed="false">
      <c r="F457" s="188" t="str">
        <f aca="true">IF(TRIM($B457&amp;$C457)="","",IF(OR(ISNUMBER(SEARCH("未",$A457)),ISNUMBER(SEARCH("送出",$A457)),AND(TRIM($A457)="",NOT(ISNUMBER($D457)),N($G457)=0)),"【合同未回】","")&amp;IF(NOT(ISNUMBER($E457)),IF(OR(ISNUMBER(SEARCH("未",$A457)),ISNUMBER(SEARCH("送出",$A457)),AND(TRIM($A457)="",NOT(ISNUMBER($D457)),N($G457)=0)),"","【未填合同期】"),IF($E457&lt;TODAY(),"【已到期】",IF($E457-TODAY()&lt;=提醒天数,"【即将到期，剩余"&amp;($E457-TODAY())&amp;"天】","【正常】")))&amp;IF(OR($AC457="安装免保",$AC457="技术免保",$AC457="质保期内"),"【"&amp;$AC457&amp;"】",""))</f>
        <v/>
      </c>
      <c r="J457" s="192" t="str">
        <f aca="false">IF(OR(N($G457)=0,N($H457)=0),"",ROUND(N($G457)*N($H457)*IF(N($I457)=0,1,N($I457)),2))</f>
        <v/>
      </c>
      <c r="L457" s="192" t="str">
        <f aca="false">IF(TRIM($B457&amp;$C457)="","",IF(AND(N($J457)=0,N($K457)=0),"",ROUND(N($J457)+N($K457),2)))</f>
        <v/>
      </c>
      <c r="R457" s="192"/>
      <c r="S457" s="193" t="str">
        <f aca="false">IF(TRIM($B457&amp;$C457)="","",IF(N($N457)=0,"",MAX(0,MIN(N($N457)-N($P457),N($V457)))))</f>
        <v/>
      </c>
      <c r="T457" s="193" t="str">
        <f aca="false">IF(TRIM($B457&amp;$C457)="","",IF(N($P457)&lt;=N($N457),"",N($P457)-N($N457)))</f>
        <v/>
      </c>
      <c r="U457" s="193" t="str">
        <f aca="false">IF(OR(TRIM($B457&amp;$C457)="",$V457=""),"",MAX(0,N($V457))-N($S457))</f>
        <v/>
      </c>
      <c r="V457" s="193" t="str">
        <f aca="false">IF(TRIM($B457&amp;$C457)="","",IF(AND(N($L457)=0,N($P457)+N($Q457)+N($R457)=0),"",ROUND(N($L457)-N($P457)-N($Q457)-N($R457),2)))</f>
        <v/>
      </c>
      <c r="W457" s="194" t="str">
        <f aca="false">IF(TRIM($B457&amp;$C457)="","",IF(N($L457)=0,IF((N($P457)+N($Q457)+N($R457))=0,"—未填单价","未填单价，已收 "&amp;TEXT((N($P457)+N($Q457)+N($R457)),"#,##0.00")),IF(N($V457)&gt;0.005,"欠 "&amp;TEXT(N($V457),"#,##0.00")&amp;IF(N($S457)&gt;0,"（开票未到账 "&amp;TEXT(N($S457),"#,##0.00")&amp;"）","")&amp;IF(N($U457)&gt;0,"（未开票 "&amp;TEXT(N($U457),"#,##0.00")&amp;"）",""),IF(N($V457)&lt;-0.005,"多收 "&amp;TEXT(-N($V457),"#,##0.00"),"✔ 已结清")))&amp;IF(N($T457)&gt;0,"｜到账未开票 "&amp;TEXT(N($T457),"#,##0.00")&amp;"，待补票","")&amp;IF(N($Q457)&gt;0,"｜收现 "&amp;TEXT(N($Q457),"#,##0.00"),"")&amp;IF(N($R457)&gt;0,"｜收款不开票 "&amp;TEXT(N($R457),"#,##0.00"),""))</f>
        <v/>
      </c>
      <c r="X457" s="195"/>
      <c r="AB457" s="192" t="str">
        <f aca="false">IF(OR(N($N457)=0,N($AA457)=0),"",ROUND(N($N457)/(1+N($AA457))*N($AA457),2))</f>
        <v/>
      </c>
      <c r="AC457" s="195"/>
      <c r="AD457" s="188"/>
      <c r="AE457" s="197" t="str">
        <f aca="false">IF($AM457="","",IF($AM457=1,IF($AN457&gt;=1,"一次性·已到收款期","一次性·未到期"),$AD457&amp;" 第"&amp;$AN457&amp;"/"&amp;$AM457&amp;"期"))</f>
        <v/>
      </c>
      <c r="AF457" s="193" t="str">
        <f aca="false">IF(OR($AM457="",N($L457)=0),"",ROUND(N($J457)*$AN457/$AM457,2)+N($K457))</f>
        <v/>
      </c>
      <c r="AG457" s="193" t="str">
        <f aca="false">IF($AF457="","",MAX(0,ROUND($AF457-(N($P457)+N($Q457)+N($R457)),2)))</f>
        <v/>
      </c>
      <c r="AH457" s="193" t="str">
        <f aca="false">IF(OR(TRIM($B457&amp;$C457)="",NOT(ISNUMBER($D457))),"",SUMIFS($V$3:$V$1001,$AJ$3:$AJ$1001,$AJ457,$D$3:$D$1001,"&lt;"&amp;$D457))</f>
        <v/>
      </c>
      <c r="AI457" s="193" t="str">
        <f aca="false">IF(TRIM($B457&amp;$C457)="","",SUMIFS($V$3:$V$1001,$AJ$3:$AJ$1001,$AJ457))</f>
        <v/>
      </c>
      <c r="AJ457" s="197" t="str">
        <f aca="false">IF(TRIM($B457&amp;$C457)="","",TRIM($B457)&amp;"｜"&amp;TRIM($C457))</f>
        <v/>
      </c>
      <c r="AK457" s="193" t="str">
        <f aca="false">IF(TRIM($B457&amp;$C457)="","",MIN(N($N457),N($P457)))</f>
        <v/>
      </c>
      <c r="AL457" s="198" t="str">
        <f aca="false">IF(ISNUMBER($D457),YEAR($D457),"")</f>
        <v/>
      </c>
      <c r="AM457" s="198" t="str">
        <f aca="false">IF(OR(TRIM($B457&amp;$C457)="",NOT(ISNUMBER($D457)),NOT(ISNUMBER($E457))),"",IF($E457&lt;$D457,"",IF(IF($AD457="半年付",2,IF($AD457="季度付",4,IF($AD457="月付",12,IF($AD457="半月付",24,1))))=1,1,MAX(1,ROUND(($E457-$D457+1)/365*IF($AD457="半年付",2,IF($AD457="季度付",4,IF($AD457="月付",12,IF($AD457="半月付",24,1)))),0)))))</f>
        <v/>
      </c>
      <c r="AN457" s="198" t="str">
        <f aca="true">IF($AM457="","",MIN($AM457,MAX(0,INT((TODAY()-付款宽限天数-$D457)/(($E457-$D457+1)/$AM457))+1)))</f>
        <v/>
      </c>
    </row>
    <row r="458" customFormat="false" ht="24" hidden="false" customHeight="false" outlineLevel="0" collapsed="false">
      <c r="F458" s="188" t="str">
        <f aca="true">IF(TRIM($B458&amp;$C458)="","",IF(OR(ISNUMBER(SEARCH("未",$A458)),ISNUMBER(SEARCH("送出",$A458)),AND(TRIM($A458)="",NOT(ISNUMBER($D458)),N($G458)=0)),"【合同未回】","")&amp;IF(NOT(ISNUMBER($E458)),IF(OR(ISNUMBER(SEARCH("未",$A458)),ISNUMBER(SEARCH("送出",$A458)),AND(TRIM($A458)="",NOT(ISNUMBER($D458)),N($G458)=0)),"","【未填合同期】"),IF($E458&lt;TODAY(),"【已到期】",IF($E458-TODAY()&lt;=提醒天数,"【即将到期，剩余"&amp;($E458-TODAY())&amp;"天】","【正常】")))&amp;IF(OR($AC458="安装免保",$AC458="技术免保",$AC458="质保期内"),"【"&amp;$AC458&amp;"】",""))</f>
        <v/>
      </c>
      <c r="J458" s="192" t="str">
        <f aca="false">IF(OR(N($G458)=0,N($H458)=0),"",ROUND(N($G458)*N($H458)*IF(N($I458)=0,1,N($I458)),2))</f>
        <v/>
      </c>
      <c r="L458" s="192" t="str">
        <f aca="false">IF(TRIM($B458&amp;$C458)="","",IF(AND(N($J458)=0,N($K458)=0),"",ROUND(N($J458)+N($K458),2)))</f>
        <v/>
      </c>
      <c r="R458" s="192"/>
      <c r="S458" s="193" t="str">
        <f aca="false">IF(TRIM($B458&amp;$C458)="","",IF(N($N458)=0,"",MAX(0,MIN(N($N458)-N($P458),N($V458)))))</f>
        <v/>
      </c>
      <c r="T458" s="193" t="str">
        <f aca="false">IF(TRIM($B458&amp;$C458)="","",IF(N($P458)&lt;=N($N458),"",N($P458)-N($N458)))</f>
        <v/>
      </c>
      <c r="U458" s="193" t="str">
        <f aca="false">IF(OR(TRIM($B458&amp;$C458)="",$V458=""),"",MAX(0,N($V458))-N($S458))</f>
        <v/>
      </c>
      <c r="V458" s="193" t="str">
        <f aca="false">IF(TRIM($B458&amp;$C458)="","",IF(AND(N($L458)=0,N($P458)+N($Q458)+N($R458)=0),"",ROUND(N($L458)-N($P458)-N($Q458)-N($R458),2)))</f>
        <v/>
      </c>
      <c r="W458" s="194" t="str">
        <f aca="false">IF(TRIM($B458&amp;$C458)="","",IF(N($L458)=0,IF((N($P458)+N($Q458)+N($R458))=0,"—未填单价","未填单价，已收 "&amp;TEXT((N($P458)+N($Q458)+N($R458)),"#,##0.00")),IF(N($V458)&gt;0.005,"欠 "&amp;TEXT(N($V458),"#,##0.00")&amp;IF(N($S458)&gt;0,"（开票未到账 "&amp;TEXT(N($S458),"#,##0.00")&amp;"）","")&amp;IF(N($U458)&gt;0,"（未开票 "&amp;TEXT(N($U458),"#,##0.00")&amp;"）",""),IF(N($V458)&lt;-0.005,"多收 "&amp;TEXT(-N($V458),"#,##0.00"),"✔ 已结清")))&amp;IF(N($T458)&gt;0,"｜到账未开票 "&amp;TEXT(N($T458),"#,##0.00")&amp;"，待补票","")&amp;IF(N($Q458)&gt;0,"｜收现 "&amp;TEXT(N($Q458),"#,##0.00"),"")&amp;IF(N($R458)&gt;0,"｜收款不开票 "&amp;TEXT(N($R458),"#,##0.00"),""))</f>
        <v/>
      </c>
      <c r="X458" s="195"/>
      <c r="AB458" s="192" t="str">
        <f aca="false">IF(OR(N($N458)=0,N($AA458)=0),"",ROUND(N($N458)/(1+N($AA458))*N($AA458),2))</f>
        <v/>
      </c>
      <c r="AC458" s="195"/>
      <c r="AD458" s="188"/>
      <c r="AE458" s="197" t="str">
        <f aca="false">IF($AM458="","",IF($AM458=1,IF($AN458&gt;=1,"一次性·已到收款期","一次性·未到期"),$AD458&amp;" 第"&amp;$AN458&amp;"/"&amp;$AM458&amp;"期"))</f>
        <v/>
      </c>
      <c r="AF458" s="193" t="str">
        <f aca="false">IF(OR($AM458="",N($L458)=0),"",ROUND(N($J458)*$AN458/$AM458,2)+N($K458))</f>
        <v/>
      </c>
      <c r="AG458" s="193" t="str">
        <f aca="false">IF($AF458="","",MAX(0,ROUND($AF458-(N($P458)+N($Q458)+N($R458)),2)))</f>
        <v/>
      </c>
      <c r="AH458" s="193" t="str">
        <f aca="false">IF(OR(TRIM($B458&amp;$C458)="",NOT(ISNUMBER($D458))),"",SUMIFS($V$3:$V$1001,$AJ$3:$AJ$1001,$AJ458,$D$3:$D$1001,"&lt;"&amp;$D458))</f>
        <v/>
      </c>
      <c r="AI458" s="193" t="str">
        <f aca="false">IF(TRIM($B458&amp;$C458)="","",SUMIFS($V$3:$V$1001,$AJ$3:$AJ$1001,$AJ458))</f>
        <v/>
      </c>
      <c r="AJ458" s="197" t="str">
        <f aca="false">IF(TRIM($B458&amp;$C458)="","",TRIM($B458)&amp;"｜"&amp;TRIM($C458))</f>
        <v/>
      </c>
      <c r="AK458" s="193" t="str">
        <f aca="false">IF(TRIM($B458&amp;$C458)="","",MIN(N($N458),N($P458)))</f>
        <v/>
      </c>
      <c r="AL458" s="198" t="str">
        <f aca="false">IF(ISNUMBER($D458),YEAR($D458),"")</f>
        <v/>
      </c>
      <c r="AM458" s="198" t="str">
        <f aca="false">IF(OR(TRIM($B458&amp;$C458)="",NOT(ISNUMBER($D458)),NOT(ISNUMBER($E458))),"",IF($E458&lt;$D458,"",IF(IF($AD458="半年付",2,IF($AD458="季度付",4,IF($AD458="月付",12,IF($AD458="半月付",24,1))))=1,1,MAX(1,ROUND(($E458-$D458+1)/365*IF($AD458="半年付",2,IF($AD458="季度付",4,IF($AD458="月付",12,IF($AD458="半月付",24,1)))),0)))))</f>
        <v/>
      </c>
      <c r="AN458" s="198" t="str">
        <f aca="true">IF($AM458="","",MIN($AM458,MAX(0,INT((TODAY()-付款宽限天数-$D458)/(($E458-$D458+1)/$AM458))+1)))</f>
        <v/>
      </c>
    </row>
    <row r="459" customFormat="false" ht="24" hidden="false" customHeight="false" outlineLevel="0" collapsed="false">
      <c r="F459" s="188" t="str">
        <f aca="true">IF(TRIM($B459&amp;$C459)="","",IF(OR(ISNUMBER(SEARCH("未",$A459)),ISNUMBER(SEARCH("送出",$A459)),AND(TRIM($A459)="",NOT(ISNUMBER($D459)),N($G459)=0)),"【合同未回】","")&amp;IF(NOT(ISNUMBER($E459)),IF(OR(ISNUMBER(SEARCH("未",$A459)),ISNUMBER(SEARCH("送出",$A459)),AND(TRIM($A459)="",NOT(ISNUMBER($D459)),N($G459)=0)),"","【未填合同期】"),IF($E459&lt;TODAY(),"【已到期】",IF($E459-TODAY()&lt;=提醒天数,"【即将到期，剩余"&amp;($E459-TODAY())&amp;"天】","【正常】")))&amp;IF(OR($AC459="安装免保",$AC459="技术免保",$AC459="质保期内"),"【"&amp;$AC459&amp;"】",""))</f>
        <v/>
      </c>
      <c r="J459" s="192" t="str">
        <f aca="false">IF(OR(N($G459)=0,N($H459)=0),"",ROUND(N($G459)*N($H459)*IF(N($I459)=0,1,N($I459)),2))</f>
        <v/>
      </c>
      <c r="L459" s="192" t="str">
        <f aca="false">IF(TRIM($B459&amp;$C459)="","",IF(AND(N($J459)=0,N($K459)=0),"",ROUND(N($J459)+N($K459),2)))</f>
        <v/>
      </c>
      <c r="R459" s="192"/>
      <c r="S459" s="193" t="str">
        <f aca="false">IF(TRIM($B459&amp;$C459)="","",IF(N($N459)=0,"",MAX(0,MIN(N($N459)-N($P459),N($V459)))))</f>
        <v/>
      </c>
      <c r="T459" s="193" t="str">
        <f aca="false">IF(TRIM($B459&amp;$C459)="","",IF(N($P459)&lt;=N($N459),"",N($P459)-N($N459)))</f>
        <v/>
      </c>
      <c r="U459" s="193" t="str">
        <f aca="false">IF(OR(TRIM($B459&amp;$C459)="",$V459=""),"",MAX(0,N($V459))-N($S459))</f>
        <v/>
      </c>
      <c r="V459" s="193" t="str">
        <f aca="false">IF(TRIM($B459&amp;$C459)="","",IF(AND(N($L459)=0,N($P459)+N($Q459)+N($R459)=0),"",ROUND(N($L459)-N($P459)-N($Q459)-N($R459),2)))</f>
        <v/>
      </c>
      <c r="W459" s="194" t="str">
        <f aca="false">IF(TRIM($B459&amp;$C459)="","",IF(N($L459)=0,IF((N($P459)+N($Q459)+N($R459))=0,"—未填单价","未填单价，已收 "&amp;TEXT((N($P459)+N($Q459)+N($R459)),"#,##0.00")),IF(N($V459)&gt;0.005,"欠 "&amp;TEXT(N($V459),"#,##0.00")&amp;IF(N($S459)&gt;0,"（开票未到账 "&amp;TEXT(N($S459),"#,##0.00")&amp;"）","")&amp;IF(N($U459)&gt;0,"（未开票 "&amp;TEXT(N($U459),"#,##0.00")&amp;"）",""),IF(N($V459)&lt;-0.005,"多收 "&amp;TEXT(-N($V459),"#,##0.00"),"✔ 已结清")))&amp;IF(N($T459)&gt;0,"｜到账未开票 "&amp;TEXT(N($T459),"#,##0.00")&amp;"，待补票","")&amp;IF(N($Q459)&gt;0,"｜收现 "&amp;TEXT(N($Q459),"#,##0.00"),"")&amp;IF(N($R459)&gt;0,"｜收款不开票 "&amp;TEXT(N($R459),"#,##0.00"),""))</f>
        <v/>
      </c>
      <c r="X459" s="195"/>
      <c r="AB459" s="192" t="str">
        <f aca="false">IF(OR(N($N459)=0,N($AA459)=0),"",ROUND(N($N459)/(1+N($AA459))*N($AA459),2))</f>
        <v/>
      </c>
      <c r="AC459" s="195"/>
      <c r="AD459" s="188"/>
      <c r="AE459" s="197" t="str">
        <f aca="false">IF($AM459="","",IF($AM459=1,IF($AN459&gt;=1,"一次性·已到收款期","一次性·未到期"),$AD459&amp;" 第"&amp;$AN459&amp;"/"&amp;$AM459&amp;"期"))</f>
        <v/>
      </c>
      <c r="AF459" s="193" t="str">
        <f aca="false">IF(OR($AM459="",N($L459)=0),"",ROUND(N($J459)*$AN459/$AM459,2)+N($K459))</f>
        <v/>
      </c>
      <c r="AG459" s="193" t="str">
        <f aca="false">IF($AF459="","",MAX(0,ROUND($AF459-(N($P459)+N($Q459)+N($R459)),2)))</f>
        <v/>
      </c>
      <c r="AH459" s="193" t="str">
        <f aca="false">IF(OR(TRIM($B459&amp;$C459)="",NOT(ISNUMBER($D459))),"",SUMIFS($V$3:$V$1001,$AJ$3:$AJ$1001,$AJ459,$D$3:$D$1001,"&lt;"&amp;$D459))</f>
        <v/>
      </c>
      <c r="AI459" s="193" t="str">
        <f aca="false">IF(TRIM($B459&amp;$C459)="","",SUMIFS($V$3:$V$1001,$AJ$3:$AJ$1001,$AJ459))</f>
        <v/>
      </c>
      <c r="AJ459" s="197" t="str">
        <f aca="false">IF(TRIM($B459&amp;$C459)="","",TRIM($B459)&amp;"｜"&amp;TRIM($C459))</f>
        <v/>
      </c>
      <c r="AK459" s="193" t="str">
        <f aca="false">IF(TRIM($B459&amp;$C459)="","",MIN(N($N459),N($P459)))</f>
        <v/>
      </c>
      <c r="AL459" s="198" t="str">
        <f aca="false">IF(ISNUMBER($D459),YEAR($D459),"")</f>
        <v/>
      </c>
      <c r="AM459" s="198" t="str">
        <f aca="false">IF(OR(TRIM($B459&amp;$C459)="",NOT(ISNUMBER($D459)),NOT(ISNUMBER($E459))),"",IF($E459&lt;$D459,"",IF(IF($AD459="半年付",2,IF($AD459="季度付",4,IF($AD459="月付",12,IF($AD459="半月付",24,1))))=1,1,MAX(1,ROUND(($E459-$D459+1)/365*IF($AD459="半年付",2,IF($AD459="季度付",4,IF($AD459="月付",12,IF($AD459="半月付",24,1)))),0)))))</f>
        <v/>
      </c>
      <c r="AN459" s="198" t="str">
        <f aca="true">IF($AM459="","",MIN($AM459,MAX(0,INT((TODAY()-付款宽限天数-$D459)/(($E459-$D459+1)/$AM459))+1)))</f>
        <v/>
      </c>
    </row>
    <row r="460" customFormat="false" ht="24" hidden="false" customHeight="false" outlineLevel="0" collapsed="false">
      <c r="F460" s="188" t="str">
        <f aca="true">IF(TRIM($B460&amp;$C460)="","",IF(OR(ISNUMBER(SEARCH("未",$A460)),ISNUMBER(SEARCH("送出",$A460)),AND(TRIM($A460)="",NOT(ISNUMBER($D460)),N($G460)=0)),"【合同未回】","")&amp;IF(NOT(ISNUMBER($E460)),IF(OR(ISNUMBER(SEARCH("未",$A460)),ISNUMBER(SEARCH("送出",$A460)),AND(TRIM($A460)="",NOT(ISNUMBER($D460)),N($G460)=0)),"","【未填合同期】"),IF($E460&lt;TODAY(),"【已到期】",IF($E460-TODAY()&lt;=提醒天数,"【即将到期，剩余"&amp;($E460-TODAY())&amp;"天】","【正常】")))&amp;IF(OR($AC460="安装免保",$AC460="技术免保",$AC460="质保期内"),"【"&amp;$AC460&amp;"】",""))</f>
        <v/>
      </c>
      <c r="J460" s="192" t="str">
        <f aca="false">IF(OR(N($G460)=0,N($H460)=0),"",ROUND(N($G460)*N($H460)*IF(N($I460)=0,1,N($I460)),2))</f>
        <v/>
      </c>
      <c r="L460" s="192" t="str">
        <f aca="false">IF(TRIM($B460&amp;$C460)="","",IF(AND(N($J460)=0,N($K460)=0),"",ROUND(N($J460)+N($K460),2)))</f>
        <v/>
      </c>
      <c r="R460" s="192"/>
      <c r="S460" s="193" t="str">
        <f aca="false">IF(TRIM($B460&amp;$C460)="","",IF(N($N460)=0,"",MAX(0,MIN(N($N460)-N($P460),N($V460)))))</f>
        <v/>
      </c>
      <c r="T460" s="193" t="str">
        <f aca="false">IF(TRIM($B460&amp;$C460)="","",IF(N($P460)&lt;=N($N460),"",N($P460)-N($N460)))</f>
        <v/>
      </c>
      <c r="U460" s="193" t="str">
        <f aca="false">IF(OR(TRIM($B460&amp;$C460)="",$V460=""),"",MAX(0,N($V460))-N($S460))</f>
        <v/>
      </c>
      <c r="V460" s="193" t="str">
        <f aca="false">IF(TRIM($B460&amp;$C460)="","",IF(AND(N($L460)=0,N($P460)+N($Q460)+N($R460)=0),"",ROUND(N($L460)-N($P460)-N($Q460)-N($R460),2)))</f>
        <v/>
      </c>
      <c r="W460" s="194" t="str">
        <f aca="false">IF(TRIM($B460&amp;$C460)="","",IF(N($L460)=0,IF((N($P460)+N($Q460)+N($R460))=0,"—未填单价","未填单价，已收 "&amp;TEXT((N($P460)+N($Q460)+N($R460)),"#,##0.00")),IF(N($V460)&gt;0.005,"欠 "&amp;TEXT(N($V460),"#,##0.00")&amp;IF(N($S460)&gt;0,"（开票未到账 "&amp;TEXT(N($S460),"#,##0.00")&amp;"）","")&amp;IF(N($U460)&gt;0,"（未开票 "&amp;TEXT(N($U460),"#,##0.00")&amp;"）",""),IF(N($V460)&lt;-0.005,"多收 "&amp;TEXT(-N($V460),"#,##0.00"),"✔ 已结清")))&amp;IF(N($T460)&gt;0,"｜到账未开票 "&amp;TEXT(N($T460),"#,##0.00")&amp;"，待补票","")&amp;IF(N($Q460)&gt;0,"｜收现 "&amp;TEXT(N($Q460),"#,##0.00"),"")&amp;IF(N($R460)&gt;0,"｜收款不开票 "&amp;TEXT(N($R460),"#,##0.00"),""))</f>
        <v/>
      </c>
      <c r="X460" s="195"/>
      <c r="AB460" s="192" t="str">
        <f aca="false">IF(OR(N($N460)=0,N($AA460)=0),"",ROUND(N($N460)/(1+N($AA460))*N($AA460),2))</f>
        <v/>
      </c>
      <c r="AC460" s="195"/>
      <c r="AD460" s="188"/>
      <c r="AE460" s="197" t="str">
        <f aca="false">IF($AM460="","",IF($AM460=1,IF($AN460&gt;=1,"一次性·已到收款期","一次性·未到期"),$AD460&amp;" 第"&amp;$AN460&amp;"/"&amp;$AM460&amp;"期"))</f>
        <v/>
      </c>
      <c r="AF460" s="193" t="str">
        <f aca="false">IF(OR($AM460="",N($L460)=0),"",ROUND(N($J460)*$AN460/$AM460,2)+N($K460))</f>
        <v/>
      </c>
      <c r="AG460" s="193" t="str">
        <f aca="false">IF($AF460="","",MAX(0,ROUND($AF460-(N($P460)+N($Q460)+N($R460)),2)))</f>
        <v/>
      </c>
      <c r="AH460" s="193" t="str">
        <f aca="false">IF(OR(TRIM($B460&amp;$C460)="",NOT(ISNUMBER($D460))),"",SUMIFS($V$3:$V$1001,$AJ$3:$AJ$1001,$AJ460,$D$3:$D$1001,"&lt;"&amp;$D460))</f>
        <v/>
      </c>
      <c r="AI460" s="193" t="str">
        <f aca="false">IF(TRIM($B460&amp;$C460)="","",SUMIFS($V$3:$V$1001,$AJ$3:$AJ$1001,$AJ460))</f>
        <v/>
      </c>
      <c r="AJ460" s="197" t="str">
        <f aca="false">IF(TRIM($B460&amp;$C460)="","",TRIM($B460)&amp;"｜"&amp;TRIM($C460))</f>
        <v/>
      </c>
      <c r="AK460" s="193" t="str">
        <f aca="false">IF(TRIM($B460&amp;$C460)="","",MIN(N($N460),N($P460)))</f>
        <v/>
      </c>
      <c r="AL460" s="198" t="str">
        <f aca="false">IF(ISNUMBER($D460),YEAR($D460),"")</f>
        <v/>
      </c>
      <c r="AM460" s="198" t="str">
        <f aca="false">IF(OR(TRIM($B460&amp;$C460)="",NOT(ISNUMBER($D460)),NOT(ISNUMBER($E460))),"",IF($E460&lt;$D460,"",IF(IF($AD460="半年付",2,IF($AD460="季度付",4,IF($AD460="月付",12,IF($AD460="半月付",24,1))))=1,1,MAX(1,ROUND(($E460-$D460+1)/365*IF($AD460="半年付",2,IF($AD460="季度付",4,IF($AD460="月付",12,IF($AD460="半月付",24,1)))),0)))))</f>
        <v/>
      </c>
      <c r="AN460" s="198" t="str">
        <f aca="true">IF($AM460="","",MIN($AM460,MAX(0,INT((TODAY()-付款宽限天数-$D460)/(($E460-$D460+1)/$AM460))+1)))</f>
        <v/>
      </c>
    </row>
    <row r="461" customFormat="false" ht="24" hidden="false" customHeight="false" outlineLevel="0" collapsed="false">
      <c r="F461" s="188" t="str">
        <f aca="true">IF(TRIM($B461&amp;$C461)="","",IF(OR(ISNUMBER(SEARCH("未",$A461)),ISNUMBER(SEARCH("送出",$A461)),AND(TRIM($A461)="",NOT(ISNUMBER($D461)),N($G461)=0)),"【合同未回】","")&amp;IF(NOT(ISNUMBER($E461)),IF(OR(ISNUMBER(SEARCH("未",$A461)),ISNUMBER(SEARCH("送出",$A461)),AND(TRIM($A461)="",NOT(ISNUMBER($D461)),N($G461)=0)),"","【未填合同期】"),IF($E461&lt;TODAY(),"【已到期】",IF($E461-TODAY()&lt;=提醒天数,"【即将到期，剩余"&amp;($E461-TODAY())&amp;"天】","【正常】")))&amp;IF(OR($AC461="安装免保",$AC461="技术免保",$AC461="质保期内"),"【"&amp;$AC461&amp;"】",""))</f>
        <v/>
      </c>
      <c r="J461" s="192" t="str">
        <f aca="false">IF(OR(N($G461)=0,N($H461)=0),"",ROUND(N($G461)*N($H461)*IF(N($I461)=0,1,N($I461)),2))</f>
        <v/>
      </c>
      <c r="L461" s="192" t="str">
        <f aca="false">IF(TRIM($B461&amp;$C461)="","",IF(AND(N($J461)=0,N($K461)=0),"",ROUND(N($J461)+N($K461),2)))</f>
        <v/>
      </c>
      <c r="R461" s="192"/>
      <c r="S461" s="193" t="str">
        <f aca="false">IF(TRIM($B461&amp;$C461)="","",IF(N($N461)=0,"",MAX(0,MIN(N($N461)-N($P461),N($V461)))))</f>
        <v/>
      </c>
      <c r="T461" s="193" t="str">
        <f aca="false">IF(TRIM($B461&amp;$C461)="","",IF(N($P461)&lt;=N($N461),"",N($P461)-N($N461)))</f>
        <v/>
      </c>
      <c r="U461" s="193" t="str">
        <f aca="false">IF(OR(TRIM($B461&amp;$C461)="",$V461=""),"",MAX(0,N($V461))-N($S461))</f>
        <v/>
      </c>
      <c r="V461" s="193" t="str">
        <f aca="false">IF(TRIM($B461&amp;$C461)="","",IF(AND(N($L461)=0,N($P461)+N($Q461)+N($R461)=0),"",ROUND(N($L461)-N($P461)-N($Q461)-N($R461),2)))</f>
        <v/>
      </c>
      <c r="W461" s="194" t="str">
        <f aca="false">IF(TRIM($B461&amp;$C461)="","",IF(N($L461)=0,IF((N($P461)+N($Q461)+N($R461))=0,"—未填单价","未填单价，已收 "&amp;TEXT((N($P461)+N($Q461)+N($R461)),"#,##0.00")),IF(N($V461)&gt;0.005,"欠 "&amp;TEXT(N($V461),"#,##0.00")&amp;IF(N($S461)&gt;0,"（开票未到账 "&amp;TEXT(N($S461),"#,##0.00")&amp;"）","")&amp;IF(N($U461)&gt;0,"（未开票 "&amp;TEXT(N($U461),"#,##0.00")&amp;"）",""),IF(N($V461)&lt;-0.005,"多收 "&amp;TEXT(-N($V461),"#,##0.00"),"✔ 已结清")))&amp;IF(N($T461)&gt;0,"｜到账未开票 "&amp;TEXT(N($T461),"#,##0.00")&amp;"，待补票","")&amp;IF(N($Q461)&gt;0,"｜收现 "&amp;TEXT(N($Q461),"#,##0.00"),"")&amp;IF(N($R461)&gt;0,"｜收款不开票 "&amp;TEXT(N($R461),"#,##0.00"),""))</f>
        <v/>
      </c>
      <c r="X461" s="195"/>
      <c r="AB461" s="192" t="str">
        <f aca="false">IF(OR(N($N461)=0,N($AA461)=0),"",ROUND(N($N461)/(1+N($AA461))*N($AA461),2))</f>
        <v/>
      </c>
      <c r="AC461" s="195"/>
      <c r="AD461" s="188"/>
      <c r="AE461" s="197" t="str">
        <f aca="false">IF($AM461="","",IF($AM461=1,IF($AN461&gt;=1,"一次性·已到收款期","一次性·未到期"),$AD461&amp;" 第"&amp;$AN461&amp;"/"&amp;$AM461&amp;"期"))</f>
        <v/>
      </c>
      <c r="AF461" s="193" t="str">
        <f aca="false">IF(OR($AM461="",N($L461)=0),"",ROUND(N($J461)*$AN461/$AM461,2)+N($K461))</f>
        <v/>
      </c>
      <c r="AG461" s="193" t="str">
        <f aca="false">IF($AF461="","",MAX(0,ROUND($AF461-(N($P461)+N($Q461)+N($R461)),2)))</f>
        <v/>
      </c>
      <c r="AH461" s="193" t="str">
        <f aca="false">IF(OR(TRIM($B461&amp;$C461)="",NOT(ISNUMBER($D461))),"",SUMIFS($V$3:$V$1001,$AJ$3:$AJ$1001,$AJ461,$D$3:$D$1001,"&lt;"&amp;$D461))</f>
        <v/>
      </c>
      <c r="AI461" s="193" t="str">
        <f aca="false">IF(TRIM($B461&amp;$C461)="","",SUMIFS($V$3:$V$1001,$AJ$3:$AJ$1001,$AJ461))</f>
        <v/>
      </c>
      <c r="AJ461" s="197" t="str">
        <f aca="false">IF(TRIM($B461&amp;$C461)="","",TRIM($B461)&amp;"｜"&amp;TRIM($C461))</f>
        <v/>
      </c>
      <c r="AK461" s="193" t="str">
        <f aca="false">IF(TRIM($B461&amp;$C461)="","",MIN(N($N461),N($P461)))</f>
        <v/>
      </c>
      <c r="AL461" s="198" t="str">
        <f aca="false">IF(ISNUMBER($D461),YEAR($D461),"")</f>
        <v/>
      </c>
      <c r="AM461" s="198" t="str">
        <f aca="false">IF(OR(TRIM($B461&amp;$C461)="",NOT(ISNUMBER($D461)),NOT(ISNUMBER($E461))),"",IF($E461&lt;$D461,"",IF(IF($AD461="半年付",2,IF($AD461="季度付",4,IF($AD461="月付",12,IF($AD461="半月付",24,1))))=1,1,MAX(1,ROUND(($E461-$D461+1)/365*IF($AD461="半年付",2,IF($AD461="季度付",4,IF($AD461="月付",12,IF($AD461="半月付",24,1)))),0)))))</f>
        <v/>
      </c>
      <c r="AN461" s="198" t="str">
        <f aca="true">IF($AM461="","",MIN($AM461,MAX(0,INT((TODAY()-付款宽限天数-$D461)/(($E461-$D461+1)/$AM461))+1)))</f>
        <v/>
      </c>
    </row>
    <row r="462" customFormat="false" ht="24" hidden="false" customHeight="false" outlineLevel="0" collapsed="false">
      <c r="F462" s="188" t="str">
        <f aca="true">IF(TRIM($B462&amp;$C462)="","",IF(OR(ISNUMBER(SEARCH("未",$A462)),ISNUMBER(SEARCH("送出",$A462)),AND(TRIM($A462)="",NOT(ISNUMBER($D462)),N($G462)=0)),"【合同未回】","")&amp;IF(NOT(ISNUMBER($E462)),IF(OR(ISNUMBER(SEARCH("未",$A462)),ISNUMBER(SEARCH("送出",$A462)),AND(TRIM($A462)="",NOT(ISNUMBER($D462)),N($G462)=0)),"","【未填合同期】"),IF($E462&lt;TODAY(),"【已到期】",IF($E462-TODAY()&lt;=提醒天数,"【即将到期，剩余"&amp;($E462-TODAY())&amp;"天】","【正常】")))&amp;IF(OR($AC462="安装免保",$AC462="技术免保",$AC462="质保期内"),"【"&amp;$AC462&amp;"】",""))</f>
        <v/>
      </c>
      <c r="J462" s="192" t="str">
        <f aca="false">IF(OR(N($G462)=0,N($H462)=0),"",ROUND(N($G462)*N($H462)*IF(N($I462)=0,1,N($I462)),2))</f>
        <v/>
      </c>
      <c r="L462" s="192" t="str">
        <f aca="false">IF(TRIM($B462&amp;$C462)="","",IF(AND(N($J462)=0,N($K462)=0),"",ROUND(N($J462)+N($K462),2)))</f>
        <v/>
      </c>
      <c r="R462" s="192"/>
      <c r="S462" s="193" t="str">
        <f aca="false">IF(TRIM($B462&amp;$C462)="","",IF(N($N462)=0,"",MAX(0,MIN(N($N462)-N($P462),N($V462)))))</f>
        <v/>
      </c>
      <c r="T462" s="193" t="str">
        <f aca="false">IF(TRIM($B462&amp;$C462)="","",IF(N($P462)&lt;=N($N462),"",N($P462)-N($N462)))</f>
        <v/>
      </c>
      <c r="U462" s="193" t="str">
        <f aca="false">IF(OR(TRIM($B462&amp;$C462)="",$V462=""),"",MAX(0,N($V462))-N($S462))</f>
        <v/>
      </c>
      <c r="V462" s="193" t="str">
        <f aca="false">IF(TRIM($B462&amp;$C462)="","",IF(AND(N($L462)=0,N($P462)+N($Q462)+N($R462)=0),"",ROUND(N($L462)-N($P462)-N($Q462)-N($R462),2)))</f>
        <v/>
      </c>
      <c r="W462" s="194" t="str">
        <f aca="false">IF(TRIM($B462&amp;$C462)="","",IF(N($L462)=0,IF((N($P462)+N($Q462)+N($R462))=0,"—未填单价","未填单价，已收 "&amp;TEXT((N($P462)+N($Q462)+N($R462)),"#,##0.00")),IF(N($V462)&gt;0.005,"欠 "&amp;TEXT(N($V462),"#,##0.00")&amp;IF(N($S462)&gt;0,"（开票未到账 "&amp;TEXT(N($S462),"#,##0.00")&amp;"）","")&amp;IF(N($U462)&gt;0,"（未开票 "&amp;TEXT(N($U462),"#,##0.00")&amp;"）",""),IF(N($V462)&lt;-0.005,"多收 "&amp;TEXT(-N($V462),"#,##0.00"),"✔ 已结清")))&amp;IF(N($T462)&gt;0,"｜到账未开票 "&amp;TEXT(N($T462),"#,##0.00")&amp;"，待补票","")&amp;IF(N($Q462)&gt;0,"｜收现 "&amp;TEXT(N($Q462),"#,##0.00"),"")&amp;IF(N($R462)&gt;0,"｜收款不开票 "&amp;TEXT(N($R462),"#,##0.00"),""))</f>
        <v/>
      </c>
      <c r="X462" s="195"/>
      <c r="AB462" s="192" t="str">
        <f aca="false">IF(OR(N($N462)=0,N($AA462)=0),"",ROUND(N($N462)/(1+N($AA462))*N($AA462),2))</f>
        <v/>
      </c>
      <c r="AC462" s="195"/>
      <c r="AD462" s="188"/>
      <c r="AE462" s="197" t="str">
        <f aca="false">IF($AM462="","",IF($AM462=1,IF($AN462&gt;=1,"一次性·已到收款期","一次性·未到期"),$AD462&amp;" 第"&amp;$AN462&amp;"/"&amp;$AM462&amp;"期"))</f>
        <v/>
      </c>
      <c r="AF462" s="193" t="str">
        <f aca="false">IF(OR($AM462="",N($L462)=0),"",ROUND(N($J462)*$AN462/$AM462,2)+N($K462))</f>
        <v/>
      </c>
      <c r="AG462" s="193" t="str">
        <f aca="false">IF($AF462="","",MAX(0,ROUND($AF462-(N($P462)+N($Q462)+N($R462)),2)))</f>
        <v/>
      </c>
      <c r="AH462" s="193" t="str">
        <f aca="false">IF(OR(TRIM($B462&amp;$C462)="",NOT(ISNUMBER($D462))),"",SUMIFS($V$3:$V$1001,$AJ$3:$AJ$1001,$AJ462,$D$3:$D$1001,"&lt;"&amp;$D462))</f>
        <v/>
      </c>
      <c r="AI462" s="193" t="str">
        <f aca="false">IF(TRIM($B462&amp;$C462)="","",SUMIFS($V$3:$V$1001,$AJ$3:$AJ$1001,$AJ462))</f>
        <v/>
      </c>
      <c r="AJ462" s="197" t="str">
        <f aca="false">IF(TRIM($B462&amp;$C462)="","",TRIM($B462)&amp;"｜"&amp;TRIM($C462))</f>
        <v/>
      </c>
      <c r="AK462" s="193" t="str">
        <f aca="false">IF(TRIM($B462&amp;$C462)="","",MIN(N($N462),N($P462)))</f>
        <v/>
      </c>
      <c r="AL462" s="198" t="str">
        <f aca="false">IF(ISNUMBER($D462),YEAR($D462),"")</f>
        <v/>
      </c>
      <c r="AM462" s="198" t="str">
        <f aca="false">IF(OR(TRIM($B462&amp;$C462)="",NOT(ISNUMBER($D462)),NOT(ISNUMBER($E462))),"",IF($E462&lt;$D462,"",IF(IF($AD462="半年付",2,IF($AD462="季度付",4,IF($AD462="月付",12,IF($AD462="半月付",24,1))))=1,1,MAX(1,ROUND(($E462-$D462+1)/365*IF($AD462="半年付",2,IF($AD462="季度付",4,IF($AD462="月付",12,IF($AD462="半月付",24,1)))),0)))))</f>
        <v/>
      </c>
      <c r="AN462" s="198" t="str">
        <f aca="true">IF($AM462="","",MIN($AM462,MAX(0,INT((TODAY()-付款宽限天数-$D462)/(($E462-$D462+1)/$AM462))+1)))</f>
        <v/>
      </c>
    </row>
    <row r="463" customFormat="false" ht="24" hidden="false" customHeight="false" outlineLevel="0" collapsed="false">
      <c r="F463" s="188" t="str">
        <f aca="true">IF(TRIM($B463&amp;$C463)="","",IF(OR(ISNUMBER(SEARCH("未",$A463)),ISNUMBER(SEARCH("送出",$A463)),AND(TRIM($A463)="",NOT(ISNUMBER($D463)),N($G463)=0)),"【合同未回】","")&amp;IF(NOT(ISNUMBER($E463)),IF(OR(ISNUMBER(SEARCH("未",$A463)),ISNUMBER(SEARCH("送出",$A463)),AND(TRIM($A463)="",NOT(ISNUMBER($D463)),N($G463)=0)),"","【未填合同期】"),IF($E463&lt;TODAY(),"【已到期】",IF($E463-TODAY()&lt;=提醒天数,"【即将到期，剩余"&amp;($E463-TODAY())&amp;"天】","【正常】")))&amp;IF(OR($AC463="安装免保",$AC463="技术免保",$AC463="质保期内"),"【"&amp;$AC463&amp;"】",""))</f>
        <v/>
      </c>
      <c r="J463" s="192" t="str">
        <f aca="false">IF(OR(N($G463)=0,N($H463)=0),"",ROUND(N($G463)*N($H463)*IF(N($I463)=0,1,N($I463)),2))</f>
        <v/>
      </c>
      <c r="L463" s="192" t="str">
        <f aca="false">IF(TRIM($B463&amp;$C463)="","",IF(AND(N($J463)=0,N($K463)=0),"",ROUND(N($J463)+N($K463),2)))</f>
        <v/>
      </c>
      <c r="R463" s="192"/>
      <c r="S463" s="193" t="str">
        <f aca="false">IF(TRIM($B463&amp;$C463)="","",IF(N($N463)=0,"",MAX(0,MIN(N($N463)-N($P463),N($V463)))))</f>
        <v/>
      </c>
      <c r="T463" s="193" t="str">
        <f aca="false">IF(TRIM($B463&amp;$C463)="","",IF(N($P463)&lt;=N($N463),"",N($P463)-N($N463)))</f>
        <v/>
      </c>
      <c r="U463" s="193" t="str">
        <f aca="false">IF(OR(TRIM($B463&amp;$C463)="",$V463=""),"",MAX(0,N($V463))-N($S463))</f>
        <v/>
      </c>
      <c r="V463" s="193" t="str">
        <f aca="false">IF(TRIM($B463&amp;$C463)="","",IF(AND(N($L463)=0,N($P463)+N($Q463)+N($R463)=0),"",ROUND(N($L463)-N($P463)-N($Q463)-N($R463),2)))</f>
        <v/>
      </c>
      <c r="W463" s="194" t="str">
        <f aca="false">IF(TRIM($B463&amp;$C463)="","",IF(N($L463)=0,IF((N($P463)+N($Q463)+N($R463))=0,"—未填单价","未填单价，已收 "&amp;TEXT((N($P463)+N($Q463)+N($R463)),"#,##0.00")),IF(N($V463)&gt;0.005,"欠 "&amp;TEXT(N($V463),"#,##0.00")&amp;IF(N($S463)&gt;0,"（开票未到账 "&amp;TEXT(N($S463),"#,##0.00")&amp;"）","")&amp;IF(N($U463)&gt;0,"（未开票 "&amp;TEXT(N($U463),"#,##0.00")&amp;"）",""),IF(N($V463)&lt;-0.005,"多收 "&amp;TEXT(-N($V463),"#,##0.00"),"✔ 已结清")))&amp;IF(N($T463)&gt;0,"｜到账未开票 "&amp;TEXT(N($T463),"#,##0.00")&amp;"，待补票","")&amp;IF(N($Q463)&gt;0,"｜收现 "&amp;TEXT(N($Q463),"#,##0.00"),"")&amp;IF(N($R463)&gt;0,"｜收款不开票 "&amp;TEXT(N($R463),"#,##0.00"),""))</f>
        <v/>
      </c>
      <c r="X463" s="195"/>
      <c r="AB463" s="192" t="str">
        <f aca="false">IF(OR(N($N463)=0,N($AA463)=0),"",ROUND(N($N463)/(1+N($AA463))*N($AA463),2))</f>
        <v/>
      </c>
      <c r="AC463" s="195"/>
      <c r="AD463" s="188"/>
      <c r="AE463" s="197" t="str">
        <f aca="false">IF($AM463="","",IF($AM463=1,IF($AN463&gt;=1,"一次性·已到收款期","一次性·未到期"),$AD463&amp;" 第"&amp;$AN463&amp;"/"&amp;$AM463&amp;"期"))</f>
        <v/>
      </c>
      <c r="AF463" s="193" t="str">
        <f aca="false">IF(OR($AM463="",N($L463)=0),"",ROUND(N($J463)*$AN463/$AM463,2)+N($K463))</f>
        <v/>
      </c>
      <c r="AG463" s="193" t="str">
        <f aca="false">IF($AF463="","",MAX(0,ROUND($AF463-(N($P463)+N($Q463)+N($R463)),2)))</f>
        <v/>
      </c>
      <c r="AH463" s="193" t="str">
        <f aca="false">IF(OR(TRIM($B463&amp;$C463)="",NOT(ISNUMBER($D463))),"",SUMIFS($V$3:$V$1001,$AJ$3:$AJ$1001,$AJ463,$D$3:$D$1001,"&lt;"&amp;$D463))</f>
        <v/>
      </c>
      <c r="AI463" s="193" t="str">
        <f aca="false">IF(TRIM($B463&amp;$C463)="","",SUMIFS($V$3:$V$1001,$AJ$3:$AJ$1001,$AJ463))</f>
        <v/>
      </c>
      <c r="AJ463" s="197" t="str">
        <f aca="false">IF(TRIM($B463&amp;$C463)="","",TRIM($B463)&amp;"｜"&amp;TRIM($C463))</f>
        <v/>
      </c>
      <c r="AK463" s="193" t="str">
        <f aca="false">IF(TRIM($B463&amp;$C463)="","",MIN(N($N463),N($P463)))</f>
        <v/>
      </c>
      <c r="AL463" s="198" t="str">
        <f aca="false">IF(ISNUMBER($D463),YEAR($D463),"")</f>
        <v/>
      </c>
      <c r="AM463" s="198" t="str">
        <f aca="false">IF(OR(TRIM($B463&amp;$C463)="",NOT(ISNUMBER($D463)),NOT(ISNUMBER($E463))),"",IF($E463&lt;$D463,"",IF(IF($AD463="半年付",2,IF($AD463="季度付",4,IF($AD463="月付",12,IF($AD463="半月付",24,1))))=1,1,MAX(1,ROUND(($E463-$D463+1)/365*IF($AD463="半年付",2,IF($AD463="季度付",4,IF($AD463="月付",12,IF($AD463="半月付",24,1)))),0)))))</f>
        <v/>
      </c>
      <c r="AN463" s="198" t="str">
        <f aca="true">IF($AM463="","",MIN($AM463,MAX(0,INT((TODAY()-付款宽限天数-$D463)/(($E463-$D463+1)/$AM463))+1)))</f>
        <v/>
      </c>
    </row>
    <row r="464" customFormat="false" ht="24" hidden="false" customHeight="false" outlineLevel="0" collapsed="false">
      <c r="F464" s="188" t="str">
        <f aca="true">IF(TRIM($B464&amp;$C464)="","",IF(OR(ISNUMBER(SEARCH("未",$A464)),ISNUMBER(SEARCH("送出",$A464)),AND(TRIM($A464)="",NOT(ISNUMBER($D464)),N($G464)=0)),"【合同未回】","")&amp;IF(NOT(ISNUMBER($E464)),IF(OR(ISNUMBER(SEARCH("未",$A464)),ISNUMBER(SEARCH("送出",$A464)),AND(TRIM($A464)="",NOT(ISNUMBER($D464)),N($G464)=0)),"","【未填合同期】"),IF($E464&lt;TODAY(),"【已到期】",IF($E464-TODAY()&lt;=提醒天数,"【即将到期，剩余"&amp;($E464-TODAY())&amp;"天】","【正常】")))&amp;IF(OR($AC464="安装免保",$AC464="技术免保",$AC464="质保期内"),"【"&amp;$AC464&amp;"】",""))</f>
        <v/>
      </c>
      <c r="J464" s="192" t="str">
        <f aca="false">IF(OR(N($G464)=0,N($H464)=0),"",ROUND(N($G464)*N($H464)*IF(N($I464)=0,1,N($I464)),2))</f>
        <v/>
      </c>
      <c r="L464" s="192" t="str">
        <f aca="false">IF(TRIM($B464&amp;$C464)="","",IF(AND(N($J464)=0,N($K464)=0),"",ROUND(N($J464)+N($K464),2)))</f>
        <v/>
      </c>
      <c r="R464" s="192"/>
      <c r="S464" s="193" t="str">
        <f aca="false">IF(TRIM($B464&amp;$C464)="","",IF(N($N464)=0,"",MAX(0,MIN(N($N464)-N($P464),N($V464)))))</f>
        <v/>
      </c>
      <c r="T464" s="193" t="str">
        <f aca="false">IF(TRIM($B464&amp;$C464)="","",IF(N($P464)&lt;=N($N464),"",N($P464)-N($N464)))</f>
        <v/>
      </c>
      <c r="U464" s="193" t="str">
        <f aca="false">IF(OR(TRIM($B464&amp;$C464)="",$V464=""),"",MAX(0,N($V464))-N($S464))</f>
        <v/>
      </c>
      <c r="V464" s="193" t="str">
        <f aca="false">IF(TRIM($B464&amp;$C464)="","",IF(AND(N($L464)=0,N($P464)+N($Q464)+N($R464)=0),"",ROUND(N($L464)-N($P464)-N($Q464)-N($R464),2)))</f>
        <v/>
      </c>
      <c r="W464" s="194" t="str">
        <f aca="false">IF(TRIM($B464&amp;$C464)="","",IF(N($L464)=0,IF((N($P464)+N($Q464)+N($R464))=0,"—未填单价","未填单价，已收 "&amp;TEXT((N($P464)+N($Q464)+N($R464)),"#,##0.00")),IF(N($V464)&gt;0.005,"欠 "&amp;TEXT(N($V464),"#,##0.00")&amp;IF(N($S464)&gt;0,"（开票未到账 "&amp;TEXT(N($S464),"#,##0.00")&amp;"）","")&amp;IF(N($U464)&gt;0,"（未开票 "&amp;TEXT(N($U464),"#,##0.00")&amp;"）",""),IF(N($V464)&lt;-0.005,"多收 "&amp;TEXT(-N($V464),"#,##0.00"),"✔ 已结清")))&amp;IF(N($T464)&gt;0,"｜到账未开票 "&amp;TEXT(N($T464),"#,##0.00")&amp;"，待补票","")&amp;IF(N($Q464)&gt;0,"｜收现 "&amp;TEXT(N($Q464),"#,##0.00"),"")&amp;IF(N($R464)&gt;0,"｜收款不开票 "&amp;TEXT(N($R464),"#,##0.00"),""))</f>
        <v/>
      </c>
      <c r="X464" s="195"/>
      <c r="AB464" s="192" t="str">
        <f aca="false">IF(OR(N($N464)=0,N($AA464)=0),"",ROUND(N($N464)/(1+N($AA464))*N($AA464),2))</f>
        <v/>
      </c>
      <c r="AC464" s="195"/>
      <c r="AD464" s="188"/>
      <c r="AE464" s="197" t="str">
        <f aca="false">IF($AM464="","",IF($AM464=1,IF($AN464&gt;=1,"一次性·已到收款期","一次性·未到期"),$AD464&amp;" 第"&amp;$AN464&amp;"/"&amp;$AM464&amp;"期"))</f>
        <v/>
      </c>
      <c r="AF464" s="193" t="str">
        <f aca="false">IF(OR($AM464="",N($L464)=0),"",ROUND(N($J464)*$AN464/$AM464,2)+N($K464))</f>
        <v/>
      </c>
      <c r="AG464" s="193" t="str">
        <f aca="false">IF($AF464="","",MAX(0,ROUND($AF464-(N($P464)+N($Q464)+N($R464)),2)))</f>
        <v/>
      </c>
      <c r="AH464" s="193" t="str">
        <f aca="false">IF(OR(TRIM($B464&amp;$C464)="",NOT(ISNUMBER($D464))),"",SUMIFS($V$3:$V$1001,$AJ$3:$AJ$1001,$AJ464,$D$3:$D$1001,"&lt;"&amp;$D464))</f>
        <v/>
      </c>
      <c r="AI464" s="193" t="str">
        <f aca="false">IF(TRIM($B464&amp;$C464)="","",SUMIFS($V$3:$V$1001,$AJ$3:$AJ$1001,$AJ464))</f>
        <v/>
      </c>
      <c r="AJ464" s="197" t="str">
        <f aca="false">IF(TRIM($B464&amp;$C464)="","",TRIM($B464)&amp;"｜"&amp;TRIM($C464))</f>
        <v/>
      </c>
      <c r="AK464" s="193" t="str">
        <f aca="false">IF(TRIM($B464&amp;$C464)="","",MIN(N($N464),N($P464)))</f>
        <v/>
      </c>
      <c r="AL464" s="198" t="str">
        <f aca="false">IF(ISNUMBER($D464),YEAR($D464),"")</f>
        <v/>
      </c>
      <c r="AM464" s="198" t="str">
        <f aca="false">IF(OR(TRIM($B464&amp;$C464)="",NOT(ISNUMBER($D464)),NOT(ISNUMBER($E464))),"",IF($E464&lt;$D464,"",IF(IF($AD464="半年付",2,IF($AD464="季度付",4,IF($AD464="月付",12,IF($AD464="半月付",24,1))))=1,1,MAX(1,ROUND(($E464-$D464+1)/365*IF($AD464="半年付",2,IF($AD464="季度付",4,IF($AD464="月付",12,IF($AD464="半月付",24,1)))),0)))))</f>
        <v/>
      </c>
      <c r="AN464" s="198" t="str">
        <f aca="true">IF($AM464="","",MIN($AM464,MAX(0,INT((TODAY()-付款宽限天数-$D464)/(($E464-$D464+1)/$AM464))+1)))</f>
        <v/>
      </c>
    </row>
    <row r="465" customFormat="false" ht="24" hidden="false" customHeight="false" outlineLevel="0" collapsed="false">
      <c r="F465" s="188" t="str">
        <f aca="true">IF(TRIM($B465&amp;$C465)="","",IF(OR(ISNUMBER(SEARCH("未",$A465)),ISNUMBER(SEARCH("送出",$A465)),AND(TRIM($A465)="",NOT(ISNUMBER($D465)),N($G465)=0)),"【合同未回】","")&amp;IF(NOT(ISNUMBER($E465)),IF(OR(ISNUMBER(SEARCH("未",$A465)),ISNUMBER(SEARCH("送出",$A465)),AND(TRIM($A465)="",NOT(ISNUMBER($D465)),N($G465)=0)),"","【未填合同期】"),IF($E465&lt;TODAY(),"【已到期】",IF($E465-TODAY()&lt;=提醒天数,"【即将到期，剩余"&amp;($E465-TODAY())&amp;"天】","【正常】")))&amp;IF(OR($AC465="安装免保",$AC465="技术免保",$AC465="质保期内"),"【"&amp;$AC465&amp;"】",""))</f>
        <v/>
      </c>
      <c r="J465" s="192" t="str">
        <f aca="false">IF(OR(N($G465)=0,N($H465)=0),"",ROUND(N($G465)*N($H465)*IF(N($I465)=0,1,N($I465)),2))</f>
        <v/>
      </c>
      <c r="L465" s="192" t="str">
        <f aca="false">IF(TRIM($B465&amp;$C465)="","",IF(AND(N($J465)=0,N($K465)=0),"",ROUND(N($J465)+N($K465),2)))</f>
        <v/>
      </c>
      <c r="R465" s="192"/>
      <c r="S465" s="193" t="str">
        <f aca="false">IF(TRIM($B465&amp;$C465)="","",IF(N($N465)=0,"",MAX(0,MIN(N($N465)-N($P465),N($V465)))))</f>
        <v/>
      </c>
      <c r="T465" s="193" t="str">
        <f aca="false">IF(TRIM($B465&amp;$C465)="","",IF(N($P465)&lt;=N($N465),"",N($P465)-N($N465)))</f>
        <v/>
      </c>
      <c r="U465" s="193" t="str">
        <f aca="false">IF(OR(TRIM($B465&amp;$C465)="",$V465=""),"",MAX(0,N($V465))-N($S465))</f>
        <v/>
      </c>
      <c r="V465" s="193" t="str">
        <f aca="false">IF(TRIM($B465&amp;$C465)="","",IF(AND(N($L465)=0,N($P465)+N($Q465)+N($R465)=0),"",ROUND(N($L465)-N($P465)-N($Q465)-N($R465),2)))</f>
        <v/>
      </c>
      <c r="W465" s="194" t="str">
        <f aca="false">IF(TRIM($B465&amp;$C465)="","",IF(N($L465)=0,IF((N($P465)+N($Q465)+N($R465))=0,"—未填单价","未填单价，已收 "&amp;TEXT((N($P465)+N($Q465)+N($R465)),"#,##0.00")),IF(N($V465)&gt;0.005,"欠 "&amp;TEXT(N($V465),"#,##0.00")&amp;IF(N($S465)&gt;0,"（开票未到账 "&amp;TEXT(N($S465),"#,##0.00")&amp;"）","")&amp;IF(N($U465)&gt;0,"（未开票 "&amp;TEXT(N($U465),"#,##0.00")&amp;"）",""),IF(N($V465)&lt;-0.005,"多收 "&amp;TEXT(-N($V465),"#,##0.00"),"✔ 已结清")))&amp;IF(N($T465)&gt;0,"｜到账未开票 "&amp;TEXT(N($T465),"#,##0.00")&amp;"，待补票","")&amp;IF(N($Q465)&gt;0,"｜收现 "&amp;TEXT(N($Q465),"#,##0.00"),"")&amp;IF(N($R465)&gt;0,"｜收款不开票 "&amp;TEXT(N($R465),"#,##0.00"),""))</f>
        <v/>
      </c>
      <c r="X465" s="195"/>
      <c r="AB465" s="192" t="str">
        <f aca="false">IF(OR(N($N465)=0,N($AA465)=0),"",ROUND(N($N465)/(1+N($AA465))*N($AA465),2))</f>
        <v/>
      </c>
      <c r="AC465" s="195"/>
      <c r="AD465" s="188"/>
      <c r="AE465" s="197" t="str">
        <f aca="false">IF($AM465="","",IF($AM465=1,IF($AN465&gt;=1,"一次性·已到收款期","一次性·未到期"),$AD465&amp;" 第"&amp;$AN465&amp;"/"&amp;$AM465&amp;"期"))</f>
        <v/>
      </c>
      <c r="AF465" s="193" t="str">
        <f aca="false">IF(OR($AM465="",N($L465)=0),"",ROUND(N($J465)*$AN465/$AM465,2)+N($K465))</f>
        <v/>
      </c>
      <c r="AG465" s="193" t="str">
        <f aca="false">IF($AF465="","",MAX(0,ROUND($AF465-(N($P465)+N($Q465)+N($R465)),2)))</f>
        <v/>
      </c>
      <c r="AH465" s="193" t="str">
        <f aca="false">IF(OR(TRIM($B465&amp;$C465)="",NOT(ISNUMBER($D465))),"",SUMIFS($V$3:$V$1001,$AJ$3:$AJ$1001,$AJ465,$D$3:$D$1001,"&lt;"&amp;$D465))</f>
        <v/>
      </c>
      <c r="AI465" s="193" t="str">
        <f aca="false">IF(TRIM($B465&amp;$C465)="","",SUMIFS($V$3:$V$1001,$AJ$3:$AJ$1001,$AJ465))</f>
        <v/>
      </c>
      <c r="AJ465" s="197" t="str">
        <f aca="false">IF(TRIM($B465&amp;$C465)="","",TRIM($B465)&amp;"｜"&amp;TRIM($C465))</f>
        <v/>
      </c>
      <c r="AK465" s="193" t="str">
        <f aca="false">IF(TRIM($B465&amp;$C465)="","",MIN(N($N465),N($P465)))</f>
        <v/>
      </c>
      <c r="AL465" s="198" t="str">
        <f aca="false">IF(ISNUMBER($D465),YEAR($D465),"")</f>
        <v/>
      </c>
      <c r="AM465" s="198" t="str">
        <f aca="false">IF(OR(TRIM($B465&amp;$C465)="",NOT(ISNUMBER($D465)),NOT(ISNUMBER($E465))),"",IF($E465&lt;$D465,"",IF(IF($AD465="半年付",2,IF($AD465="季度付",4,IF($AD465="月付",12,IF($AD465="半月付",24,1))))=1,1,MAX(1,ROUND(($E465-$D465+1)/365*IF($AD465="半年付",2,IF($AD465="季度付",4,IF($AD465="月付",12,IF($AD465="半月付",24,1)))),0)))))</f>
        <v/>
      </c>
      <c r="AN465" s="198" t="str">
        <f aca="true">IF($AM465="","",MIN($AM465,MAX(0,INT((TODAY()-付款宽限天数-$D465)/(($E465-$D465+1)/$AM465))+1)))</f>
        <v/>
      </c>
    </row>
    <row r="466" customFormat="false" ht="24" hidden="false" customHeight="false" outlineLevel="0" collapsed="false">
      <c r="F466" s="188" t="str">
        <f aca="true">IF(TRIM($B466&amp;$C466)="","",IF(OR(ISNUMBER(SEARCH("未",$A466)),ISNUMBER(SEARCH("送出",$A466)),AND(TRIM($A466)="",NOT(ISNUMBER($D466)),N($G466)=0)),"【合同未回】","")&amp;IF(NOT(ISNUMBER($E466)),IF(OR(ISNUMBER(SEARCH("未",$A466)),ISNUMBER(SEARCH("送出",$A466)),AND(TRIM($A466)="",NOT(ISNUMBER($D466)),N($G466)=0)),"","【未填合同期】"),IF($E466&lt;TODAY(),"【已到期】",IF($E466-TODAY()&lt;=提醒天数,"【即将到期，剩余"&amp;($E466-TODAY())&amp;"天】","【正常】")))&amp;IF(OR($AC466="安装免保",$AC466="技术免保",$AC466="质保期内"),"【"&amp;$AC466&amp;"】",""))</f>
        <v/>
      </c>
      <c r="J466" s="192" t="str">
        <f aca="false">IF(OR(N($G466)=0,N($H466)=0),"",ROUND(N($G466)*N($H466)*IF(N($I466)=0,1,N($I466)),2))</f>
        <v/>
      </c>
      <c r="L466" s="192" t="str">
        <f aca="false">IF(TRIM($B466&amp;$C466)="","",IF(AND(N($J466)=0,N($K466)=0),"",ROUND(N($J466)+N($K466),2)))</f>
        <v/>
      </c>
      <c r="R466" s="192"/>
      <c r="S466" s="193" t="str">
        <f aca="false">IF(TRIM($B466&amp;$C466)="","",IF(N($N466)=0,"",MAX(0,MIN(N($N466)-N($P466),N($V466)))))</f>
        <v/>
      </c>
      <c r="T466" s="193" t="str">
        <f aca="false">IF(TRIM($B466&amp;$C466)="","",IF(N($P466)&lt;=N($N466),"",N($P466)-N($N466)))</f>
        <v/>
      </c>
      <c r="U466" s="193" t="str">
        <f aca="false">IF(OR(TRIM($B466&amp;$C466)="",$V466=""),"",MAX(0,N($V466))-N($S466))</f>
        <v/>
      </c>
      <c r="V466" s="193" t="str">
        <f aca="false">IF(TRIM($B466&amp;$C466)="","",IF(AND(N($L466)=0,N($P466)+N($Q466)+N($R466)=0),"",ROUND(N($L466)-N($P466)-N($Q466)-N($R466),2)))</f>
        <v/>
      </c>
      <c r="W466" s="194" t="str">
        <f aca="false">IF(TRIM($B466&amp;$C466)="","",IF(N($L466)=0,IF((N($P466)+N($Q466)+N($R466))=0,"—未填单价","未填单价，已收 "&amp;TEXT((N($P466)+N($Q466)+N($R466)),"#,##0.00")),IF(N($V466)&gt;0.005,"欠 "&amp;TEXT(N($V466),"#,##0.00")&amp;IF(N($S466)&gt;0,"（开票未到账 "&amp;TEXT(N($S466),"#,##0.00")&amp;"）","")&amp;IF(N($U466)&gt;0,"（未开票 "&amp;TEXT(N($U466),"#,##0.00")&amp;"）",""),IF(N($V466)&lt;-0.005,"多收 "&amp;TEXT(-N($V466),"#,##0.00"),"✔ 已结清")))&amp;IF(N($T466)&gt;0,"｜到账未开票 "&amp;TEXT(N($T466),"#,##0.00")&amp;"，待补票","")&amp;IF(N($Q466)&gt;0,"｜收现 "&amp;TEXT(N($Q466),"#,##0.00"),"")&amp;IF(N($R466)&gt;0,"｜收款不开票 "&amp;TEXT(N($R466),"#,##0.00"),""))</f>
        <v/>
      </c>
      <c r="X466" s="195"/>
      <c r="AB466" s="192" t="str">
        <f aca="false">IF(OR(N($N466)=0,N($AA466)=0),"",ROUND(N($N466)/(1+N($AA466))*N($AA466),2))</f>
        <v/>
      </c>
      <c r="AC466" s="195"/>
      <c r="AD466" s="188"/>
      <c r="AE466" s="197" t="str">
        <f aca="false">IF($AM466="","",IF($AM466=1,IF($AN466&gt;=1,"一次性·已到收款期","一次性·未到期"),$AD466&amp;" 第"&amp;$AN466&amp;"/"&amp;$AM466&amp;"期"))</f>
        <v/>
      </c>
      <c r="AF466" s="193" t="str">
        <f aca="false">IF(OR($AM466="",N($L466)=0),"",ROUND(N($J466)*$AN466/$AM466,2)+N($K466))</f>
        <v/>
      </c>
      <c r="AG466" s="193" t="str">
        <f aca="false">IF($AF466="","",MAX(0,ROUND($AF466-(N($P466)+N($Q466)+N($R466)),2)))</f>
        <v/>
      </c>
      <c r="AH466" s="193" t="str">
        <f aca="false">IF(OR(TRIM($B466&amp;$C466)="",NOT(ISNUMBER($D466))),"",SUMIFS($V$3:$V$1001,$AJ$3:$AJ$1001,$AJ466,$D$3:$D$1001,"&lt;"&amp;$D466))</f>
        <v/>
      </c>
      <c r="AI466" s="193" t="str">
        <f aca="false">IF(TRIM($B466&amp;$C466)="","",SUMIFS($V$3:$V$1001,$AJ$3:$AJ$1001,$AJ466))</f>
        <v/>
      </c>
      <c r="AJ466" s="197" t="str">
        <f aca="false">IF(TRIM($B466&amp;$C466)="","",TRIM($B466)&amp;"｜"&amp;TRIM($C466))</f>
        <v/>
      </c>
      <c r="AK466" s="193" t="str">
        <f aca="false">IF(TRIM($B466&amp;$C466)="","",MIN(N($N466),N($P466)))</f>
        <v/>
      </c>
      <c r="AL466" s="198" t="str">
        <f aca="false">IF(ISNUMBER($D466),YEAR($D466),"")</f>
        <v/>
      </c>
      <c r="AM466" s="198" t="str">
        <f aca="false">IF(OR(TRIM($B466&amp;$C466)="",NOT(ISNUMBER($D466)),NOT(ISNUMBER($E466))),"",IF($E466&lt;$D466,"",IF(IF($AD466="半年付",2,IF($AD466="季度付",4,IF($AD466="月付",12,IF($AD466="半月付",24,1))))=1,1,MAX(1,ROUND(($E466-$D466+1)/365*IF($AD466="半年付",2,IF($AD466="季度付",4,IF($AD466="月付",12,IF($AD466="半月付",24,1)))),0)))))</f>
        <v/>
      </c>
      <c r="AN466" s="198" t="str">
        <f aca="true">IF($AM466="","",MIN($AM466,MAX(0,INT((TODAY()-付款宽限天数-$D466)/(($E466-$D466+1)/$AM466))+1)))</f>
        <v/>
      </c>
    </row>
    <row r="467" customFormat="false" ht="24" hidden="false" customHeight="false" outlineLevel="0" collapsed="false">
      <c r="F467" s="188" t="str">
        <f aca="true">IF(TRIM($B467&amp;$C467)="","",IF(OR(ISNUMBER(SEARCH("未",$A467)),ISNUMBER(SEARCH("送出",$A467)),AND(TRIM($A467)="",NOT(ISNUMBER($D467)),N($G467)=0)),"【合同未回】","")&amp;IF(NOT(ISNUMBER($E467)),IF(OR(ISNUMBER(SEARCH("未",$A467)),ISNUMBER(SEARCH("送出",$A467)),AND(TRIM($A467)="",NOT(ISNUMBER($D467)),N($G467)=0)),"","【未填合同期】"),IF($E467&lt;TODAY(),"【已到期】",IF($E467-TODAY()&lt;=提醒天数,"【即将到期，剩余"&amp;($E467-TODAY())&amp;"天】","【正常】")))&amp;IF(OR($AC467="安装免保",$AC467="技术免保",$AC467="质保期内"),"【"&amp;$AC467&amp;"】",""))</f>
        <v/>
      </c>
      <c r="J467" s="192" t="str">
        <f aca="false">IF(OR(N($G467)=0,N($H467)=0),"",ROUND(N($G467)*N($H467)*IF(N($I467)=0,1,N($I467)),2))</f>
        <v/>
      </c>
      <c r="L467" s="192" t="str">
        <f aca="false">IF(TRIM($B467&amp;$C467)="","",IF(AND(N($J467)=0,N($K467)=0),"",ROUND(N($J467)+N($K467),2)))</f>
        <v/>
      </c>
      <c r="R467" s="192"/>
      <c r="S467" s="193" t="str">
        <f aca="false">IF(TRIM($B467&amp;$C467)="","",IF(N($N467)=0,"",MAX(0,MIN(N($N467)-N($P467),N($V467)))))</f>
        <v/>
      </c>
      <c r="T467" s="193" t="str">
        <f aca="false">IF(TRIM($B467&amp;$C467)="","",IF(N($P467)&lt;=N($N467),"",N($P467)-N($N467)))</f>
        <v/>
      </c>
      <c r="U467" s="193" t="str">
        <f aca="false">IF(OR(TRIM($B467&amp;$C467)="",$V467=""),"",MAX(0,N($V467))-N($S467))</f>
        <v/>
      </c>
      <c r="V467" s="193" t="str">
        <f aca="false">IF(TRIM($B467&amp;$C467)="","",IF(AND(N($L467)=0,N($P467)+N($Q467)+N($R467)=0),"",ROUND(N($L467)-N($P467)-N($Q467)-N($R467),2)))</f>
        <v/>
      </c>
      <c r="W467" s="194" t="str">
        <f aca="false">IF(TRIM($B467&amp;$C467)="","",IF(N($L467)=0,IF((N($P467)+N($Q467)+N($R467))=0,"—未填单价","未填单价，已收 "&amp;TEXT((N($P467)+N($Q467)+N($R467)),"#,##0.00")),IF(N($V467)&gt;0.005,"欠 "&amp;TEXT(N($V467),"#,##0.00")&amp;IF(N($S467)&gt;0,"（开票未到账 "&amp;TEXT(N($S467),"#,##0.00")&amp;"）","")&amp;IF(N($U467)&gt;0,"（未开票 "&amp;TEXT(N($U467),"#,##0.00")&amp;"）",""),IF(N($V467)&lt;-0.005,"多收 "&amp;TEXT(-N($V467),"#,##0.00"),"✔ 已结清")))&amp;IF(N($T467)&gt;0,"｜到账未开票 "&amp;TEXT(N($T467),"#,##0.00")&amp;"，待补票","")&amp;IF(N($Q467)&gt;0,"｜收现 "&amp;TEXT(N($Q467),"#,##0.00"),"")&amp;IF(N($R467)&gt;0,"｜收款不开票 "&amp;TEXT(N($R467),"#,##0.00"),""))</f>
        <v/>
      </c>
      <c r="X467" s="195"/>
      <c r="AB467" s="192" t="str">
        <f aca="false">IF(OR(N($N467)=0,N($AA467)=0),"",ROUND(N($N467)/(1+N($AA467))*N($AA467),2))</f>
        <v/>
      </c>
      <c r="AC467" s="195"/>
      <c r="AD467" s="188"/>
      <c r="AE467" s="197" t="str">
        <f aca="false">IF($AM467="","",IF($AM467=1,IF($AN467&gt;=1,"一次性·已到收款期","一次性·未到期"),$AD467&amp;" 第"&amp;$AN467&amp;"/"&amp;$AM467&amp;"期"))</f>
        <v/>
      </c>
      <c r="AF467" s="193" t="str">
        <f aca="false">IF(OR($AM467="",N($L467)=0),"",ROUND(N($J467)*$AN467/$AM467,2)+N($K467))</f>
        <v/>
      </c>
      <c r="AG467" s="193" t="str">
        <f aca="false">IF($AF467="","",MAX(0,ROUND($AF467-(N($P467)+N($Q467)+N($R467)),2)))</f>
        <v/>
      </c>
      <c r="AH467" s="193" t="str">
        <f aca="false">IF(OR(TRIM($B467&amp;$C467)="",NOT(ISNUMBER($D467))),"",SUMIFS($V$3:$V$1001,$AJ$3:$AJ$1001,$AJ467,$D$3:$D$1001,"&lt;"&amp;$D467))</f>
        <v/>
      </c>
      <c r="AI467" s="193" t="str">
        <f aca="false">IF(TRIM($B467&amp;$C467)="","",SUMIFS($V$3:$V$1001,$AJ$3:$AJ$1001,$AJ467))</f>
        <v/>
      </c>
      <c r="AJ467" s="197" t="str">
        <f aca="false">IF(TRIM($B467&amp;$C467)="","",TRIM($B467)&amp;"｜"&amp;TRIM($C467))</f>
        <v/>
      </c>
      <c r="AK467" s="193" t="str">
        <f aca="false">IF(TRIM($B467&amp;$C467)="","",MIN(N($N467),N($P467)))</f>
        <v/>
      </c>
      <c r="AL467" s="198" t="str">
        <f aca="false">IF(ISNUMBER($D467),YEAR($D467),"")</f>
        <v/>
      </c>
      <c r="AM467" s="198" t="str">
        <f aca="false">IF(OR(TRIM($B467&amp;$C467)="",NOT(ISNUMBER($D467)),NOT(ISNUMBER($E467))),"",IF($E467&lt;$D467,"",IF(IF($AD467="半年付",2,IF($AD467="季度付",4,IF($AD467="月付",12,IF($AD467="半月付",24,1))))=1,1,MAX(1,ROUND(($E467-$D467+1)/365*IF($AD467="半年付",2,IF($AD467="季度付",4,IF($AD467="月付",12,IF($AD467="半月付",24,1)))),0)))))</f>
        <v/>
      </c>
      <c r="AN467" s="198" t="str">
        <f aca="true">IF($AM467="","",MIN($AM467,MAX(0,INT((TODAY()-付款宽限天数-$D467)/(($E467-$D467+1)/$AM467))+1)))</f>
        <v/>
      </c>
    </row>
    <row r="468" customFormat="false" ht="24" hidden="false" customHeight="false" outlineLevel="0" collapsed="false">
      <c r="F468" s="188" t="str">
        <f aca="true">IF(TRIM($B468&amp;$C468)="","",IF(OR(ISNUMBER(SEARCH("未",$A468)),ISNUMBER(SEARCH("送出",$A468)),AND(TRIM($A468)="",NOT(ISNUMBER($D468)),N($G468)=0)),"【合同未回】","")&amp;IF(NOT(ISNUMBER($E468)),IF(OR(ISNUMBER(SEARCH("未",$A468)),ISNUMBER(SEARCH("送出",$A468)),AND(TRIM($A468)="",NOT(ISNUMBER($D468)),N($G468)=0)),"","【未填合同期】"),IF($E468&lt;TODAY(),"【已到期】",IF($E468-TODAY()&lt;=提醒天数,"【即将到期，剩余"&amp;($E468-TODAY())&amp;"天】","【正常】")))&amp;IF(OR($AC468="安装免保",$AC468="技术免保",$AC468="质保期内"),"【"&amp;$AC468&amp;"】",""))</f>
        <v/>
      </c>
      <c r="J468" s="192" t="str">
        <f aca="false">IF(OR(N($G468)=0,N($H468)=0),"",ROUND(N($G468)*N($H468)*IF(N($I468)=0,1,N($I468)),2))</f>
        <v/>
      </c>
      <c r="L468" s="192" t="str">
        <f aca="false">IF(TRIM($B468&amp;$C468)="","",IF(AND(N($J468)=0,N($K468)=0),"",ROUND(N($J468)+N($K468),2)))</f>
        <v/>
      </c>
      <c r="R468" s="192"/>
      <c r="S468" s="193" t="str">
        <f aca="false">IF(TRIM($B468&amp;$C468)="","",IF(N($N468)=0,"",MAX(0,MIN(N($N468)-N($P468),N($V468)))))</f>
        <v/>
      </c>
      <c r="T468" s="193" t="str">
        <f aca="false">IF(TRIM($B468&amp;$C468)="","",IF(N($P468)&lt;=N($N468),"",N($P468)-N($N468)))</f>
        <v/>
      </c>
      <c r="U468" s="193" t="str">
        <f aca="false">IF(OR(TRIM($B468&amp;$C468)="",$V468=""),"",MAX(0,N($V468))-N($S468))</f>
        <v/>
      </c>
      <c r="V468" s="193" t="str">
        <f aca="false">IF(TRIM($B468&amp;$C468)="","",IF(AND(N($L468)=0,N($P468)+N($Q468)+N($R468)=0),"",ROUND(N($L468)-N($P468)-N($Q468)-N($R468),2)))</f>
        <v/>
      </c>
      <c r="W468" s="194" t="str">
        <f aca="false">IF(TRIM($B468&amp;$C468)="","",IF(N($L468)=0,IF((N($P468)+N($Q468)+N($R468))=0,"—未填单价","未填单价，已收 "&amp;TEXT((N($P468)+N($Q468)+N($R468)),"#,##0.00")),IF(N($V468)&gt;0.005,"欠 "&amp;TEXT(N($V468),"#,##0.00")&amp;IF(N($S468)&gt;0,"（开票未到账 "&amp;TEXT(N($S468),"#,##0.00")&amp;"）","")&amp;IF(N($U468)&gt;0,"（未开票 "&amp;TEXT(N($U468),"#,##0.00")&amp;"）",""),IF(N($V468)&lt;-0.005,"多收 "&amp;TEXT(-N($V468),"#,##0.00"),"✔ 已结清")))&amp;IF(N($T468)&gt;0,"｜到账未开票 "&amp;TEXT(N($T468),"#,##0.00")&amp;"，待补票","")&amp;IF(N($Q468)&gt;0,"｜收现 "&amp;TEXT(N($Q468),"#,##0.00"),"")&amp;IF(N($R468)&gt;0,"｜收款不开票 "&amp;TEXT(N($R468),"#,##0.00"),""))</f>
        <v/>
      </c>
      <c r="X468" s="195"/>
      <c r="AB468" s="192" t="str">
        <f aca="false">IF(OR(N($N468)=0,N($AA468)=0),"",ROUND(N($N468)/(1+N($AA468))*N($AA468),2))</f>
        <v/>
      </c>
      <c r="AC468" s="195"/>
      <c r="AD468" s="188"/>
      <c r="AE468" s="197" t="str">
        <f aca="false">IF($AM468="","",IF($AM468=1,IF($AN468&gt;=1,"一次性·已到收款期","一次性·未到期"),$AD468&amp;" 第"&amp;$AN468&amp;"/"&amp;$AM468&amp;"期"))</f>
        <v/>
      </c>
      <c r="AF468" s="193" t="str">
        <f aca="false">IF(OR($AM468="",N($L468)=0),"",ROUND(N($J468)*$AN468/$AM468,2)+N($K468))</f>
        <v/>
      </c>
      <c r="AG468" s="193" t="str">
        <f aca="false">IF($AF468="","",MAX(0,ROUND($AF468-(N($P468)+N($Q468)+N($R468)),2)))</f>
        <v/>
      </c>
      <c r="AH468" s="193" t="str">
        <f aca="false">IF(OR(TRIM($B468&amp;$C468)="",NOT(ISNUMBER($D468))),"",SUMIFS($V$3:$V$1001,$AJ$3:$AJ$1001,$AJ468,$D$3:$D$1001,"&lt;"&amp;$D468))</f>
        <v/>
      </c>
      <c r="AI468" s="193" t="str">
        <f aca="false">IF(TRIM($B468&amp;$C468)="","",SUMIFS($V$3:$V$1001,$AJ$3:$AJ$1001,$AJ468))</f>
        <v/>
      </c>
      <c r="AJ468" s="197" t="str">
        <f aca="false">IF(TRIM($B468&amp;$C468)="","",TRIM($B468)&amp;"｜"&amp;TRIM($C468))</f>
        <v/>
      </c>
      <c r="AK468" s="193" t="str">
        <f aca="false">IF(TRIM($B468&amp;$C468)="","",MIN(N($N468),N($P468)))</f>
        <v/>
      </c>
      <c r="AL468" s="198" t="str">
        <f aca="false">IF(ISNUMBER($D468),YEAR($D468),"")</f>
        <v/>
      </c>
      <c r="AM468" s="198" t="str">
        <f aca="false">IF(OR(TRIM($B468&amp;$C468)="",NOT(ISNUMBER($D468)),NOT(ISNUMBER($E468))),"",IF($E468&lt;$D468,"",IF(IF($AD468="半年付",2,IF($AD468="季度付",4,IF($AD468="月付",12,IF($AD468="半月付",24,1))))=1,1,MAX(1,ROUND(($E468-$D468+1)/365*IF($AD468="半年付",2,IF($AD468="季度付",4,IF($AD468="月付",12,IF($AD468="半月付",24,1)))),0)))))</f>
        <v/>
      </c>
      <c r="AN468" s="198" t="str">
        <f aca="true">IF($AM468="","",MIN($AM468,MAX(0,INT((TODAY()-付款宽限天数-$D468)/(($E468-$D468+1)/$AM468))+1)))</f>
        <v/>
      </c>
    </row>
    <row r="469" customFormat="false" ht="24" hidden="false" customHeight="false" outlineLevel="0" collapsed="false">
      <c r="F469" s="188" t="str">
        <f aca="true">IF(TRIM($B469&amp;$C469)="","",IF(OR(ISNUMBER(SEARCH("未",$A469)),ISNUMBER(SEARCH("送出",$A469)),AND(TRIM($A469)="",NOT(ISNUMBER($D469)),N($G469)=0)),"【合同未回】","")&amp;IF(NOT(ISNUMBER($E469)),IF(OR(ISNUMBER(SEARCH("未",$A469)),ISNUMBER(SEARCH("送出",$A469)),AND(TRIM($A469)="",NOT(ISNUMBER($D469)),N($G469)=0)),"","【未填合同期】"),IF($E469&lt;TODAY(),"【已到期】",IF($E469-TODAY()&lt;=提醒天数,"【即将到期，剩余"&amp;($E469-TODAY())&amp;"天】","【正常】")))&amp;IF(OR($AC469="安装免保",$AC469="技术免保",$AC469="质保期内"),"【"&amp;$AC469&amp;"】",""))</f>
        <v/>
      </c>
      <c r="J469" s="192" t="str">
        <f aca="false">IF(OR(N($G469)=0,N($H469)=0),"",ROUND(N($G469)*N($H469)*IF(N($I469)=0,1,N($I469)),2))</f>
        <v/>
      </c>
      <c r="L469" s="192" t="str">
        <f aca="false">IF(TRIM($B469&amp;$C469)="","",IF(AND(N($J469)=0,N($K469)=0),"",ROUND(N($J469)+N($K469),2)))</f>
        <v/>
      </c>
      <c r="R469" s="192"/>
      <c r="S469" s="193" t="str">
        <f aca="false">IF(TRIM($B469&amp;$C469)="","",IF(N($N469)=0,"",MAX(0,MIN(N($N469)-N($P469),N($V469)))))</f>
        <v/>
      </c>
      <c r="T469" s="193" t="str">
        <f aca="false">IF(TRIM($B469&amp;$C469)="","",IF(N($P469)&lt;=N($N469),"",N($P469)-N($N469)))</f>
        <v/>
      </c>
      <c r="U469" s="193" t="str">
        <f aca="false">IF(OR(TRIM($B469&amp;$C469)="",$V469=""),"",MAX(0,N($V469))-N($S469))</f>
        <v/>
      </c>
      <c r="V469" s="193" t="str">
        <f aca="false">IF(TRIM($B469&amp;$C469)="","",IF(AND(N($L469)=0,N($P469)+N($Q469)+N($R469)=0),"",ROUND(N($L469)-N($P469)-N($Q469)-N($R469),2)))</f>
        <v/>
      </c>
      <c r="W469" s="194" t="str">
        <f aca="false">IF(TRIM($B469&amp;$C469)="","",IF(N($L469)=0,IF((N($P469)+N($Q469)+N($R469))=0,"—未填单价","未填单价，已收 "&amp;TEXT((N($P469)+N($Q469)+N($R469)),"#,##0.00")),IF(N($V469)&gt;0.005,"欠 "&amp;TEXT(N($V469),"#,##0.00")&amp;IF(N($S469)&gt;0,"（开票未到账 "&amp;TEXT(N($S469),"#,##0.00")&amp;"）","")&amp;IF(N($U469)&gt;0,"（未开票 "&amp;TEXT(N($U469),"#,##0.00")&amp;"）",""),IF(N($V469)&lt;-0.005,"多收 "&amp;TEXT(-N($V469),"#,##0.00"),"✔ 已结清")))&amp;IF(N($T469)&gt;0,"｜到账未开票 "&amp;TEXT(N($T469),"#,##0.00")&amp;"，待补票","")&amp;IF(N($Q469)&gt;0,"｜收现 "&amp;TEXT(N($Q469),"#,##0.00"),"")&amp;IF(N($R469)&gt;0,"｜收款不开票 "&amp;TEXT(N($R469),"#,##0.00"),""))</f>
        <v/>
      </c>
      <c r="X469" s="195"/>
      <c r="AB469" s="192" t="str">
        <f aca="false">IF(OR(N($N469)=0,N($AA469)=0),"",ROUND(N($N469)/(1+N($AA469))*N($AA469),2))</f>
        <v/>
      </c>
      <c r="AC469" s="195"/>
      <c r="AD469" s="188"/>
      <c r="AE469" s="197" t="str">
        <f aca="false">IF($AM469="","",IF($AM469=1,IF($AN469&gt;=1,"一次性·已到收款期","一次性·未到期"),$AD469&amp;" 第"&amp;$AN469&amp;"/"&amp;$AM469&amp;"期"))</f>
        <v/>
      </c>
      <c r="AF469" s="193" t="str">
        <f aca="false">IF(OR($AM469="",N($L469)=0),"",ROUND(N($J469)*$AN469/$AM469,2)+N($K469))</f>
        <v/>
      </c>
      <c r="AG469" s="193" t="str">
        <f aca="false">IF($AF469="","",MAX(0,ROUND($AF469-(N($P469)+N($Q469)+N($R469)),2)))</f>
        <v/>
      </c>
      <c r="AH469" s="193" t="str">
        <f aca="false">IF(OR(TRIM($B469&amp;$C469)="",NOT(ISNUMBER($D469))),"",SUMIFS($V$3:$V$1001,$AJ$3:$AJ$1001,$AJ469,$D$3:$D$1001,"&lt;"&amp;$D469))</f>
        <v/>
      </c>
      <c r="AI469" s="193" t="str">
        <f aca="false">IF(TRIM($B469&amp;$C469)="","",SUMIFS($V$3:$V$1001,$AJ$3:$AJ$1001,$AJ469))</f>
        <v/>
      </c>
      <c r="AJ469" s="197" t="str">
        <f aca="false">IF(TRIM($B469&amp;$C469)="","",TRIM($B469)&amp;"｜"&amp;TRIM($C469))</f>
        <v/>
      </c>
      <c r="AK469" s="193" t="str">
        <f aca="false">IF(TRIM($B469&amp;$C469)="","",MIN(N($N469),N($P469)))</f>
        <v/>
      </c>
      <c r="AL469" s="198" t="str">
        <f aca="false">IF(ISNUMBER($D469),YEAR($D469),"")</f>
        <v/>
      </c>
      <c r="AM469" s="198" t="str">
        <f aca="false">IF(OR(TRIM($B469&amp;$C469)="",NOT(ISNUMBER($D469)),NOT(ISNUMBER($E469))),"",IF($E469&lt;$D469,"",IF(IF($AD469="半年付",2,IF($AD469="季度付",4,IF($AD469="月付",12,IF($AD469="半月付",24,1))))=1,1,MAX(1,ROUND(($E469-$D469+1)/365*IF($AD469="半年付",2,IF($AD469="季度付",4,IF($AD469="月付",12,IF($AD469="半月付",24,1)))),0)))))</f>
        <v/>
      </c>
      <c r="AN469" s="198" t="str">
        <f aca="true">IF($AM469="","",MIN($AM469,MAX(0,INT((TODAY()-付款宽限天数-$D469)/(($E469-$D469+1)/$AM469))+1)))</f>
        <v/>
      </c>
    </row>
    <row r="470" customFormat="false" ht="24" hidden="false" customHeight="false" outlineLevel="0" collapsed="false">
      <c r="F470" s="188" t="str">
        <f aca="true">IF(TRIM($B470&amp;$C470)="","",IF(OR(ISNUMBER(SEARCH("未",$A470)),ISNUMBER(SEARCH("送出",$A470)),AND(TRIM($A470)="",NOT(ISNUMBER($D470)),N($G470)=0)),"【合同未回】","")&amp;IF(NOT(ISNUMBER($E470)),IF(OR(ISNUMBER(SEARCH("未",$A470)),ISNUMBER(SEARCH("送出",$A470)),AND(TRIM($A470)="",NOT(ISNUMBER($D470)),N($G470)=0)),"","【未填合同期】"),IF($E470&lt;TODAY(),"【已到期】",IF($E470-TODAY()&lt;=提醒天数,"【即将到期，剩余"&amp;($E470-TODAY())&amp;"天】","【正常】")))&amp;IF(OR($AC470="安装免保",$AC470="技术免保",$AC470="质保期内"),"【"&amp;$AC470&amp;"】",""))</f>
        <v/>
      </c>
      <c r="J470" s="192" t="str">
        <f aca="false">IF(OR(N($G470)=0,N($H470)=0),"",ROUND(N($G470)*N($H470)*IF(N($I470)=0,1,N($I470)),2))</f>
        <v/>
      </c>
      <c r="L470" s="192" t="str">
        <f aca="false">IF(TRIM($B470&amp;$C470)="","",IF(AND(N($J470)=0,N($K470)=0),"",ROUND(N($J470)+N($K470),2)))</f>
        <v/>
      </c>
      <c r="R470" s="192"/>
      <c r="S470" s="193" t="str">
        <f aca="false">IF(TRIM($B470&amp;$C470)="","",IF(N($N470)=0,"",MAX(0,MIN(N($N470)-N($P470),N($V470)))))</f>
        <v/>
      </c>
      <c r="T470" s="193" t="str">
        <f aca="false">IF(TRIM($B470&amp;$C470)="","",IF(N($P470)&lt;=N($N470),"",N($P470)-N($N470)))</f>
        <v/>
      </c>
      <c r="U470" s="193" t="str">
        <f aca="false">IF(OR(TRIM($B470&amp;$C470)="",$V470=""),"",MAX(0,N($V470))-N($S470))</f>
        <v/>
      </c>
      <c r="V470" s="193" t="str">
        <f aca="false">IF(TRIM($B470&amp;$C470)="","",IF(AND(N($L470)=0,N($P470)+N($Q470)+N($R470)=0),"",ROUND(N($L470)-N($P470)-N($Q470)-N($R470),2)))</f>
        <v/>
      </c>
      <c r="W470" s="194" t="str">
        <f aca="false">IF(TRIM($B470&amp;$C470)="","",IF(N($L470)=0,IF((N($P470)+N($Q470)+N($R470))=0,"—未填单价","未填单价，已收 "&amp;TEXT((N($P470)+N($Q470)+N($R470)),"#,##0.00")),IF(N($V470)&gt;0.005,"欠 "&amp;TEXT(N($V470),"#,##0.00")&amp;IF(N($S470)&gt;0,"（开票未到账 "&amp;TEXT(N($S470),"#,##0.00")&amp;"）","")&amp;IF(N($U470)&gt;0,"（未开票 "&amp;TEXT(N($U470),"#,##0.00")&amp;"）",""),IF(N($V470)&lt;-0.005,"多收 "&amp;TEXT(-N($V470),"#,##0.00"),"✔ 已结清")))&amp;IF(N($T470)&gt;0,"｜到账未开票 "&amp;TEXT(N($T470),"#,##0.00")&amp;"，待补票","")&amp;IF(N($Q470)&gt;0,"｜收现 "&amp;TEXT(N($Q470),"#,##0.00"),"")&amp;IF(N($R470)&gt;0,"｜收款不开票 "&amp;TEXT(N($R470),"#,##0.00"),""))</f>
        <v/>
      </c>
      <c r="X470" s="195"/>
      <c r="AB470" s="192" t="str">
        <f aca="false">IF(OR(N($N470)=0,N($AA470)=0),"",ROUND(N($N470)/(1+N($AA470))*N($AA470),2))</f>
        <v/>
      </c>
      <c r="AC470" s="195"/>
      <c r="AD470" s="188"/>
      <c r="AE470" s="197" t="str">
        <f aca="false">IF($AM470="","",IF($AM470=1,IF($AN470&gt;=1,"一次性·已到收款期","一次性·未到期"),$AD470&amp;" 第"&amp;$AN470&amp;"/"&amp;$AM470&amp;"期"))</f>
        <v/>
      </c>
      <c r="AF470" s="193" t="str">
        <f aca="false">IF(OR($AM470="",N($L470)=0),"",ROUND(N($J470)*$AN470/$AM470,2)+N($K470))</f>
        <v/>
      </c>
      <c r="AG470" s="193" t="str">
        <f aca="false">IF($AF470="","",MAX(0,ROUND($AF470-(N($P470)+N($Q470)+N($R470)),2)))</f>
        <v/>
      </c>
      <c r="AH470" s="193" t="str">
        <f aca="false">IF(OR(TRIM($B470&amp;$C470)="",NOT(ISNUMBER($D470))),"",SUMIFS($V$3:$V$1001,$AJ$3:$AJ$1001,$AJ470,$D$3:$D$1001,"&lt;"&amp;$D470))</f>
        <v/>
      </c>
      <c r="AI470" s="193" t="str">
        <f aca="false">IF(TRIM($B470&amp;$C470)="","",SUMIFS($V$3:$V$1001,$AJ$3:$AJ$1001,$AJ470))</f>
        <v/>
      </c>
      <c r="AJ470" s="197" t="str">
        <f aca="false">IF(TRIM($B470&amp;$C470)="","",TRIM($B470)&amp;"｜"&amp;TRIM($C470))</f>
        <v/>
      </c>
      <c r="AK470" s="193" t="str">
        <f aca="false">IF(TRIM($B470&amp;$C470)="","",MIN(N($N470),N($P470)))</f>
        <v/>
      </c>
      <c r="AL470" s="198" t="str">
        <f aca="false">IF(ISNUMBER($D470),YEAR($D470),"")</f>
        <v/>
      </c>
      <c r="AM470" s="198" t="str">
        <f aca="false">IF(OR(TRIM($B470&amp;$C470)="",NOT(ISNUMBER($D470)),NOT(ISNUMBER($E470))),"",IF($E470&lt;$D470,"",IF(IF($AD470="半年付",2,IF($AD470="季度付",4,IF($AD470="月付",12,IF($AD470="半月付",24,1))))=1,1,MAX(1,ROUND(($E470-$D470+1)/365*IF($AD470="半年付",2,IF($AD470="季度付",4,IF($AD470="月付",12,IF($AD470="半月付",24,1)))),0)))))</f>
        <v/>
      </c>
      <c r="AN470" s="198" t="str">
        <f aca="true">IF($AM470="","",MIN($AM470,MAX(0,INT((TODAY()-付款宽限天数-$D470)/(($E470-$D470+1)/$AM470))+1)))</f>
        <v/>
      </c>
    </row>
    <row r="471" customFormat="false" ht="24" hidden="false" customHeight="false" outlineLevel="0" collapsed="false">
      <c r="F471" s="188" t="str">
        <f aca="true">IF(TRIM($B471&amp;$C471)="","",IF(OR(ISNUMBER(SEARCH("未",$A471)),ISNUMBER(SEARCH("送出",$A471)),AND(TRIM($A471)="",NOT(ISNUMBER($D471)),N($G471)=0)),"【合同未回】","")&amp;IF(NOT(ISNUMBER($E471)),IF(OR(ISNUMBER(SEARCH("未",$A471)),ISNUMBER(SEARCH("送出",$A471)),AND(TRIM($A471)="",NOT(ISNUMBER($D471)),N($G471)=0)),"","【未填合同期】"),IF($E471&lt;TODAY(),"【已到期】",IF($E471-TODAY()&lt;=提醒天数,"【即将到期，剩余"&amp;($E471-TODAY())&amp;"天】","【正常】")))&amp;IF(OR($AC471="安装免保",$AC471="技术免保",$AC471="质保期内"),"【"&amp;$AC471&amp;"】",""))</f>
        <v/>
      </c>
      <c r="J471" s="192" t="str">
        <f aca="false">IF(OR(N($G471)=0,N($H471)=0),"",ROUND(N($G471)*N($H471)*IF(N($I471)=0,1,N($I471)),2))</f>
        <v/>
      </c>
      <c r="L471" s="192" t="str">
        <f aca="false">IF(TRIM($B471&amp;$C471)="","",IF(AND(N($J471)=0,N($K471)=0),"",ROUND(N($J471)+N($K471),2)))</f>
        <v/>
      </c>
      <c r="R471" s="192"/>
      <c r="S471" s="193" t="str">
        <f aca="false">IF(TRIM($B471&amp;$C471)="","",IF(N($N471)=0,"",MAX(0,MIN(N($N471)-N($P471),N($V471)))))</f>
        <v/>
      </c>
      <c r="T471" s="193" t="str">
        <f aca="false">IF(TRIM($B471&amp;$C471)="","",IF(N($P471)&lt;=N($N471),"",N($P471)-N($N471)))</f>
        <v/>
      </c>
      <c r="U471" s="193" t="str">
        <f aca="false">IF(OR(TRIM($B471&amp;$C471)="",$V471=""),"",MAX(0,N($V471))-N($S471))</f>
        <v/>
      </c>
      <c r="V471" s="193" t="str">
        <f aca="false">IF(TRIM($B471&amp;$C471)="","",IF(AND(N($L471)=0,N($P471)+N($Q471)+N($R471)=0),"",ROUND(N($L471)-N($P471)-N($Q471)-N($R471),2)))</f>
        <v/>
      </c>
      <c r="W471" s="194" t="str">
        <f aca="false">IF(TRIM($B471&amp;$C471)="","",IF(N($L471)=0,IF((N($P471)+N($Q471)+N($R471))=0,"—未填单价","未填单价，已收 "&amp;TEXT((N($P471)+N($Q471)+N($R471)),"#,##0.00")),IF(N($V471)&gt;0.005,"欠 "&amp;TEXT(N($V471),"#,##0.00")&amp;IF(N($S471)&gt;0,"（开票未到账 "&amp;TEXT(N($S471),"#,##0.00")&amp;"）","")&amp;IF(N($U471)&gt;0,"（未开票 "&amp;TEXT(N($U471),"#,##0.00")&amp;"）",""),IF(N($V471)&lt;-0.005,"多收 "&amp;TEXT(-N($V471),"#,##0.00"),"✔ 已结清")))&amp;IF(N($T471)&gt;0,"｜到账未开票 "&amp;TEXT(N($T471),"#,##0.00")&amp;"，待补票","")&amp;IF(N($Q471)&gt;0,"｜收现 "&amp;TEXT(N($Q471),"#,##0.00"),"")&amp;IF(N($R471)&gt;0,"｜收款不开票 "&amp;TEXT(N($R471),"#,##0.00"),""))</f>
        <v/>
      </c>
      <c r="X471" s="195"/>
      <c r="AB471" s="192" t="str">
        <f aca="false">IF(OR(N($N471)=0,N($AA471)=0),"",ROUND(N($N471)/(1+N($AA471))*N($AA471),2))</f>
        <v/>
      </c>
      <c r="AC471" s="195"/>
      <c r="AD471" s="188"/>
      <c r="AE471" s="197" t="str">
        <f aca="false">IF($AM471="","",IF($AM471=1,IF($AN471&gt;=1,"一次性·已到收款期","一次性·未到期"),$AD471&amp;" 第"&amp;$AN471&amp;"/"&amp;$AM471&amp;"期"))</f>
        <v/>
      </c>
      <c r="AF471" s="193" t="str">
        <f aca="false">IF(OR($AM471="",N($L471)=0),"",ROUND(N($J471)*$AN471/$AM471,2)+N($K471))</f>
        <v/>
      </c>
      <c r="AG471" s="193" t="str">
        <f aca="false">IF($AF471="","",MAX(0,ROUND($AF471-(N($P471)+N($Q471)+N($R471)),2)))</f>
        <v/>
      </c>
      <c r="AH471" s="193" t="str">
        <f aca="false">IF(OR(TRIM($B471&amp;$C471)="",NOT(ISNUMBER($D471))),"",SUMIFS($V$3:$V$1001,$AJ$3:$AJ$1001,$AJ471,$D$3:$D$1001,"&lt;"&amp;$D471))</f>
        <v/>
      </c>
      <c r="AI471" s="193" t="str">
        <f aca="false">IF(TRIM($B471&amp;$C471)="","",SUMIFS($V$3:$V$1001,$AJ$3:$AJ$1001,$AJ471))</f>
        <v/>
      </c>
      <c r="AJ471" s="197" t="str">
        <f aca="false">IF(TRIM($B471&amp;$C471)="","",TRIM($B471)&amp;"｜"&amp;TRIM($C471))</f>
        <v/>
      </c>
      <c r="AK471" s="193" t="str">
        <f aca="false">IF(TRIM($B471&amp;$C471)="","",MIN(N($N471),N($P471)))</f>
        <v/>
      </c>
      <c r="AL471" s="198" t="str">
        <f aca="false">IF(ISNUMBER($D471),YEAR($D471),"")</f>
        <v/>
      </c>
      <c r="AM471" s="198" t="str">
        <f aca="false">IF(OR(TRIM($B471&amp;$C471)="",NOT(ISNUMBER($D471)),NOT(ISNUMBER($E471))),"",IF($E471&lt;$D471,"",IF(IF($AD471="半年付",2,IF($AD471="季度付",4,IF($AD471="月付",12,IF($AD471="半月付",24,1))))=1,1,MAX(1,ROUND(($E471-$D471+1)/365*IF($AD471="半年付",2,IF($AD471="季度付",4,IF($AD471="月付",12,IF($AD471="半月付",24,1)))),0)))))</f>
        <v/>
      </c>
      <c r="AN471" s="198" t="str">
        <f aca="true">IF($AM471="","",MIN($AM471,MAX(0,INT((TODAY()-付款宽限天数-$D471)/(($E471-$D471+1)/$AM471))+1)))</f>
        <v/>
      </c>
    </row>
    <row r="472" customFormat="false" ht="24" hidden="false" customHeight="false" outlineLevel="0" collapsed="false">
      <c r="F472" s="188" t="str">
        <f aca="true">IF(TRIM($B472&amp;$C472)="","",IF(OR(ISNUMBER(SEARCH("未",$A472)),ISNUMBER(SEARCH("送出",$A472)),AND(TRIM($A472)="",NOT(ISNUMBER($D472)),N($G472)=0)),"【合同未回】","")&amp;IF(NOT(ISNUMBER($E472)),IF(OR(ISNUMBER(SEARCH("未",$A472)),ISNUMBER(SEARCH("送出",$A472)),AND(TRIM($A472)="",NOT(ISNUMBER($D472)),N($G472)=0)),"","【未填合同期】"),IF($E472&lt;TODAY(),"【已到期】",IF($E472-TODAY()&lt;=提醒天数,"【即将到期，剩余"&amp;($E472-TODAY())&amp;"天】","【正常】")))&amp;IF(OR($AC472="安装免保",$AC472="技术免保",$AC472="质保期内"),"【"&amp;$AC472&amp;"】",""))</f>
        <v/>
      </c>
      <c r="J472" s="192" t="str">
        <f aca="false">IF(OR(N($G472)=0,N($H472)=0),"",ROUND(N($G472)*N($H472)*IF(N($I472)=0,1,N($I472)),2))</f>
        <v/>
      </c>
      <c r="L472" s="192" t="str">
        <f aca="false">IF(TRIM($B472&amp;$C472)="","",IF(AND(N($J472)=0,N($K472)=0),"",ROUND(N($J472)+N($K472),2)))</f>
        <v/>
      </c>
      <c r="R472" s="192"/>
      <c r="S472" s="193" t="str">
        <f aca="false">IF(TRIM($B472&amp;$C472)="","",IF(N($N472)=0,"",MAX(0,MIN(N($N472)-N($P472),N($V472)))))</f>
        <v/>
      </c>
      <c r="T472" s="193" t="str">
        <f aca="false">IF(TRIM($B472&amp;$C472)="","",IF(N($P472)&lt;=N($N472),"",N($P472)-N($N472)))</f>
        <v/>
      </c>
      <c r="U472" s="193" t="str">
        <f aca="false">IF(OR(TRIM($B472&amp;$C472)="",$V472=""),"",MAX(0,N($V472))-N($S472))</f>
        <v/>
      </c>
      <c r="V472" s="193" t="str">
        <f aca="false">IF(TRIM($B472&amp;$C472)="","",IF(AND(N($L472)=0,N($P472)+N($Q472)+N($R472)=0),"",ROUND(N($L472)-N($P472)-N($Q472)-N($R472),2)))</f>
        <v/>
      </c>
      <c r="W472" s="194" t="str">
        <f aca="false">IF(TRIM($B472&amp;$C472)="","",IF(N($L472)=0,IF((N($P472)+N($Q472)+N($R472))=0,"—未填单价","未填单价，已收 "&amp;TEXT((N($P472)+N($Q472)+N($R472)),"#,##0.00")),IF(N($V472)&gt;0.005,"欠 "&amp;TEXT(N($V472),"#,##0.00")&amp;IF(N($S472)&gt;0,"（开票未到账 "&amp;TEXT(N($S472),"#,##0.00")&amp;"）","")&amp;IF(N($U472)&gt;0,"（未开票 "&amp;TEXT(N($U472),"#,##0.00")&amp;"）",""),IF(N($V472)&lt;-0.005,"多收 "&amp;TEXT(-N($V472),"#,##0.00"),"✔ 已结清")))&amp;IF(N($T472)&gt;0,"｜到账未开票 "&amp;TEXT(N($T472),"#,##0.00")&amp;"，待补票","")&amp;IF(N($Q472)&gt;0,"｜收现 "&amp;TEXT(N($Q472),"#,##0.00"),"")&amp;IF(N($R472)&gt;0,"｜收款不开票 "&amp;TEXT(N($R472),"#,##0.00"),""))</f>
        <v/>
      </c>
      <c r="X472" s="195"/>
      <c r="AB472" s="192" t="str">
        <f aca="false">IF(OR(N($N472)=0,N($AA472)=0),"",ROUND(N($N472)/(1+N($AA472))*N($AA472),2))</f>
        <v/>
      </c>
      <c r="AC472" s="195"/>
      <c r="AD472" s="188"/>
      <c r="AE472" s="197" t="str">
        <f aca="false">IF($AM472="","",IF($AM472=1,IF($AN472&gt;=1,"一次性·已到收款期","一次性·未到期"),$AD472&amp;" 第"&amp;$AN472&amp;"/"&amp;$AM472&amp;"期"))</f>
        <v/>
      </c>
      <c r="AF472" s="193" t="str">
        <f aca="false">IF(OR($AM472="",N($L472)=0),"",ROUND(N($J472)*$AN472/$AM472,2)+N($K472))</f>
        <v/>
      </c>
      <c r="AG472" s="193" t="str">
        <f aca="false">IF($AF472="","",MAX(0,ROUND($AF472-(N($P472)+N($Q472)+N($R472)),2)))</f>
        <v/>
      </c>
      <c r="AH472" s="193" t="str">
        <f aca="false">IF(OR(TRIM($B472&amp;$C472)="",NOT(ISNUMBER($D472))),"",SUMIFS($V$3:$V$1001,$AJ$3:$AJ$1001,$AJ472,$D$3:$D$1001,"&lt;"&amp;$D472))</f>
        <v/>
      </c>
      <c r="AI472" s="193" t="str">
        <f aca="false">IF(TRIM($B472&amp;$C472)="","",SUMIFS($V$3:$V$1001,$AJ$3:$AJ$1001,$AJ472))</f>
        <v/>
      </c>
      <c r="AJ472" s="197" t="str">
        <f aca="false">IF(TRIM($B472&amp;$C472)="","",TRIM($B472)&amp;"｜"&amp;TRIM($C472))</f>
        <v/>
      </c>
      <c r="AK472" s="193" t="str">
        <f aca="false">IF(TRIM($B472&amp;$C472)="","",MIN(N($N472),N($P472)))</f>
        <v/>
      </c>
      <c r="AL472" s="198" t="str">
        <f aca="false">IF(ISNUMBER($D472),YEAR($D472),"")</f>
        <v/>
      </c>
      <c r="AM472" s="198" t="str">
        <f aca="false">IF(OR(TRIM($B472&amp;$C472)="",NOT(ISNUMBER($D472)),NOT(ISNUMBER($E472))),"",IF($E472&lt;$D472,"",IF(IF($AD472="半年付",2,IF($AD472="季度付",4,IF($AD472="月付",12,IF($AD472="半月付",24,1))))=1,1,MAX(1,ROUND(($E472-$D472+1)/365*IF($AD472="半年付",2,IF($AD472="季度付",4,IF($AD472="月付",12,IF($AD472="半月付",24,1)))),0)))))</f>
        <v/>
      </c>
      <c r="AN472" s="198" t="str">
        <f aca="true">IF($AM472="","",MIN($AM472,MAX(0,INT((TODAY()-付款宽限天数-$D472)/(($E472-$D472+1)/$AM472))+1)))</f>
        <v/>
      </c>
    </row>
    <row r="473" customFormat="false" ht="24" hidden="false" customHeight="false" outlineLevel="0" collapsed="false">
      <c r="F473" s="188" t="str">
        <f aca="true">IF(TRIM($B473&amp;$C473)="","",IF(OR(ISNUMBER(SEARCH("未",$A473)),ISNUMBER(SEARCH("送出",$A473)),AND(TRIM($A473)="",NOT(ISNUMBER($D473)),N($G473)=0)),"【合同未回】","")&amp;IF(NOT(ISNUMBER($E473)),IF(OR(ISNUMBER(SEARCH("未",$A473)),ISNUMBER(SEARCH("送出",$A473)),AND(TRIM($A473)="",NOT(ISNUMBER($D473)),N($G473)=0)),"","【未填合同期】"),IF($E473&lt;TODAY(),"【已到期】",IF($E473-TODAY()&lt;=提醒天数,"【即将到期，剩余"&amp;($E473-TODAY())&amp;"天】","【正常】")))&amp;IF(OR($AC473="安装免保",$AC473="技术免保",$AC473="质保期内"),"【"&amp;$AC473&amp;"】",""))</f>
        <v/>
      </c>
      <c r="J473" s="192" t="str">
        <f aca="false">IF(OR(N($G473)=0,N($H473)=0),"",ROUND(N($G473)*N($H473)*IF(N($I473)=0,1,N($I473)),2))</f>
        <v/>
      </c>
      <c r="L473" s="192" t="str">
        <f aca="false">IF(TRIM($B473&amp;$C473)="","",IF(AND(N($J473)=0,N($K473)=0),"",ROUND(N($J473)+N($K473),2)))</f>
        <v/>
      </c>
      <c r="R473" s="192"/>
      <c r="S473" s="193" t="str">
        <f aca="false">IF(TRIM($B473&amp;$C473)="","",IF(N($N473)=0,"",MAX(0,MIN(N($N473)-N($P473),N($V473)))))</f>
        <v/>
      </c>
      <c r="T473" s="193" t="str">
        <f aca="false">IF(TRIM($B473&amp;$C473)="","",IF(N($P473)&lt;=N($N473),"",N($P473)-N($N473)))</f>
        <v/>
      </c>
      <c r="U473" s="193" t="str">
        <f aca="false">IF(OR(TRIM($B473&amp;$C473)="",$V473=""),"",MAX(0,N($V473))-N($S473))</f>
        <v/>
      </c>
      <c r="V473" s="193" t="str">
        <f aca="false">IF(TRIM($B473&amp;$C473)="","",IF(AND(N($L473)=0,N($P473)+N($Q473)+N($R473)=0),"",ROUND(N($L473)-N($P473)-N($Q473)-N($R473),2)))</f>
        <v/>
      </c>
      <c r="W473" s="194" t="str">
        <f aca="false">IF(TRIM($B473&amp;$C473)="","",IF(N($L473)=0,IF((N($P473)+N($Q473)+N($R473))=0,"—未填单价","未填单价，已收 "&amp;TEXT((N($P473)+N($Q473)+N($R473)),"#,##0.00")),IF(N($V473)&gt;0.005,"欠 "&amp;TEXT(N($V473),"#,##0.00")&amp;IF(N($S473)&gt;0,"（开票未到账 "&amp;TEXT(N($S473),"#,##0.00")&amp;"）","")&amp;IF(N($U473)&gt;0,"（未开票 "&amp;TEXT(N($U473),"#,##0.00")&amp;"）",""),IF(N($V473)&lt;-0.005,"多收 "&amp;TEXT(-N($V473),"#,##0.00"),"✔ 已结清")))&amp;IF(N($T473)&gt;0,"｜到账未开票 "&amp;TEXT(N($T473),"#,##0.00")&amp;"，待补票","")&amp;IF(N($Q473)&gt;0,"｜收现 "&amp;TEXT(N($Q473),"#,##0.00"),"")&amp;IF(N($R473)&gt;0,"｜收款不开票 "&amp;TEXT(N($R473),"#,##0.00"),""))</f>
        <v/>
      </c>
      <c r="X473" s="195"/>
      <c r="AB473" s="192" t="str">
        <f aca="false">IF(OR(N($N473)=0,N($AA473)=0),"",ROUND(N($N473)/(1+N($AA473))*N($AA473),2))</f>
        <v/>
      </c>
      <c r="AC473" s="195"/>
      <c r="AD473" s="188"/>
      <c r="AE473" s="197" t="str">
        <f aca="false">IF($AM473="","",IF($AM473=1,IF($AN473&gt;=1,"一次性·已到收款期","一次性·未到期"),$AD473&amp;" 第"&amp;$AN473&amp;"/"&amp;$AM473&amp;"期"))</f>
        <v/>
      </c>
      <c r="AF473" s="193" t="str">
        <f aca="false">IF(OR($AM473="",N($L473)=0),"",ROUND(N($J473)*$AN473/$AM473,2)+N($K473))</f>
        <v/>
      </c>
      <c r="AG473" s="193" t="str">
        <f aca="false">IF($AF473="","",MAX(0,ROUND($AF473-(N($P473)+N($Q473)+N($R473)),2)))</f>
        <v/>
      </c>
      <c r="AH473" s="193" t="str">
        <f aca="false">IF(OR(TRIM($B473&amp;$C473)="",NOT(ISNUMBER($D473))),"",SUMIFS($V$3:$V$1001,$AJ$3:$AJ$1001,$AJ473,$D$3:$D$1001,"&lt;"&amp;$D473))</f>
        <v/>
      </c>
      <c r="AI473" s="193" t="str">
        <f aca="false">IF(TRIM($B473&amp;$C473)="","",SUMIFS($V$3:$V$1001,$AJ$3:$AJ$1001,$AJ473))</f>
        <v/>
      </c>
      <c r="AJ473" s="197" t="str">
        <f aca="false">IF(TRIM($B473&amp;$C473)="","",TRIM($B473)&amp;"｜"&amp;TRIM($C473))</f>
        <v/>
      </c>
      <c r="AK473" s="193" t="str">
        <f aca="false">IF(TRIM($B473&amp;$C473)="","",MIN(N($N473),N($P473)))</f>
        <v/>
      </c>
      <c r="AL473" s="198" t="str">
        <f aca="false">IF(ISNUMBER($D473),YEAR($D473),"")</f>
        <v/>
      </c>
      <c r="AM473" s="198" t="str">
        <f aca="false">IF(OR(TRIM($B473&amp;$C473)="",NOT(ISNUMBER($D473)),NOT(ISNUMBER($E473))),"",IF($E473&lt;$D473,"",IF(IF($AD473="半年付",2,IF($AD473="季度付",4,IF($AD473="月付",12,IF($AD473="半月付",24,1))))=1,1,MAX(1,ROUND(($E473-$D473+1)/365*IF($AD473="半年付",2,IF($AD473="季度付",4,IF($AD473="月付",12,IF($AD473="半月付",24,1)))),0)))))</f>
        <v/>
      </c>
      <c r="AN473" s="198" t="str">
        <f aca="true">IF($AM473="","",MIN($AM473,MAX(0,INT((TODAY()-付款宽限天数-$D473)/(($E473-$D473+1)/$AM473))+1)))</f>
        <v/>
      </c>
    </row>
    <row r="474" customFormat="false" ht="24" hidden="false" customHeight="false" outlineLevel="0" collapsed="false">
      <c r="F474" s="188" t="str">
        <f aca="true">IF(TRIM($B474&amp;$C474)="","",IF(OR(ISNUMBER(SEARCH("未",$A474)),ISNUMBER(SEARCH("送出",$A474)),AND(TRIM($A474)="",NOT(ISNUMBER($D474)),N($G474)=0)),"【合同未回】","")&amp;IF(NOT(ISNUMBER($E474)),IF(OR(ISNUMBER(SEARCH("未",$A474)),ISNUMBER(SEARCH("送出",$A474)),AND(TRIM($A474)="",NOT(ISNUMBER($D474)),N($G474)=0)),"","【未填合同期】"),IF($E474&lt;TODAY(),"【已到期】",IF($E474-TODAY()&lt;=提醒天数,"【即将到期，剩余"&amp;($E474-TODAY())&amp;"天】","【正常】")))&amp;IF(OR($AC474="安装免保",$AC474="技术免保",$AC474="质保期内"),"【"&amp;$AC474&amp;"】",""))</f>
        <v/>
      </c>
      <c r="J474" s="192" t="str">
        <f aca="false">IF(OR(N($G474)=0,N($H474)=0),"",ROUND(N($G474)*N($H474)*IF(N($I474)=0,1,N($I474)),2))</f>
        <v/>
      </c>
      <c r="L474" s="192" t="str">
        <f aca="false">IF(TRIM($B474&amp;$C474)="","",IF(AND(N($J474)=0,N($K474)=0),"",ROUND(N($J474)+N($K474),2)))</f>
        <v/>
      </c>
      <c r="R474" s="192"/>
      <c r="S474" s="193" t="str">
        <f aca="false">IF(TRIM($B474&amp;$C474)="","",IF(N($N474)=0,"",MAX(0,MIN(N($N474)-N($P474),N($V474)))))</f>
        <v/>
      </c>
      <c r="T474" s="193" t="str">
        <f aca="false">IF(TRIM($B474&amp;$C474)="","",IF(N($P474)&lt;=N($N474),"",N($P474)-N($N474)))</f>
        <v/>
      </c>
      <c r="U474" s="193" t="str">
        <f aca="false">IF(OR(TRIM($B474&amp;$C474)="",$V474=""),"",MAX(0,N($V474))-N($S474))</f>
        <v/>
      </c>
      <c r="V474" s="193" t="str">
        <f aca="false">IF(TRIM($B474&amp;$C474)="","",IF(AND(N($L474)=0,N($P474)+N($Q474)+N($R474)=0),"",ROUND(N($L474)-N($P474)-N($Q474)-N($R474),2)))</f>
        <v/>
      </c>
      <c r="W474" s="194" t="str">
        <f aca="false">IF(TRIM($B474&amp;$C474)="","",IF(N($L474)=0,IF((N($P474)+N($Q474)+N($R474))=0,"—未填单价","未填单价，已收 "&amp;TEXT((N($P474)+N($Q474)+N($R474)),"#,##0.00")),IF(N($V474)&gt;0.005,"欠 "&amp;TEXT(N($V474),"#,##0.00")&amp;IF(N($S474)&gt;0,"（开票未到账 "&amp;TEXT(N($S474),"#,##0.00")&amp;"）","")&amp;IF(N($U474)&gt;0,"（未开票 "&amp;TEXT(N($U474),"#,##0.00")&amp;"）",""),IF(N($V474)&lt;-0.005,"多收 "&amp;TEXT(-N($V474),"#,##0.00"),"✔ 已结清")))&amp;IF(N($T474)&gt;0,"｜到账未开票 "&amp;TEXT(N($T474),"#,##0.00")&amp;"，待补票","")&amp;IF(N($Q474)&gt;0,"｜收现 "&amp;TEXT(N($Q474),"#,##0.00"),"")&amp;IF(N($R474)&gt;0,"｜收款不开票 "&amp;TEXT(N($R474),"#,##0.00"),""))</f>
        <v/>
      </c>
      <c r="X474" s="195"/>
      <c r="AB474" s="192" t="str">
        <f aca="false">IF(OR(N($N474)=0,N($AA474)=0),"",ROUND(N($N474)/(1+N($AA474))*N($AA474),2))</f>
        <v/>
      </c>
      <c r="AC474" s="195"/>
      <c r="AD474" s="188"/>
      <c r="AE474" s="197" t="str">
        <f aca="false">IF($AM474="","",IF($AM474=1,IF($AN474&gt;=1,"一次性·已到收款期","一次性·未到期"),$AD474&amp;" 第"&amp;$AN474&amp;"/"&amp;$AM474&amp;"期"))</f>
        <v/>
      </c>
      <c r="AF474" s="193" t="str">
        <f aca="false">IF(OR($AM474="",N($L474)=0),"",ROUND(N($J474)*$AN474/$AM474,2)+N($K474))</f>
        <v/>
      </c>
      <c r="AG474" s="193" t="str">
        <f aca="false">IF($AF474="","",MAX(0,ROUND($AF474-(N($P474)+N($Q474)+N($R474)),2)))</f>
        <v/>
      </c>
      <c r="AH474" s="193" t="str">
        <f aca="false">IF(OR(TRIM($B474&amp;$C474)="",NOT(ISNUMBER($D474))),"",SUMIFS($V$3:$V$1001,$AJ$3:$AJ$1001,$AJ474,$D$3:$D$1001,"&lt;"&amp;$D474))</f>
        <v/>
      </c>
      <c r="AI474" s="193" t="str">
        <f aca="false">IF(TRIM($B474&amp;$C474)="","",SUMIFS($V$3:$V$1001,$AJ$3:$AJ$1001,$AJ474))</f>
        <v/>
      </c>
      <c r="AJ474" s="197" t="str">
        <f aca="false">IF(TRIM($B474&amp;$C474)="","",TRIM($B474)&amp;"｜"&amp;TRIM($C474))</f>
        <v/>
      </c>
      <c r="AK474" s="193" t="str">
        <f aca="false">IF(TRIM($B474&amp;$C474)="","",MIN(N($N474),N($P474)))</f>
        <v/>
      </c>
      <c r="AL474" s="198" t="str">
        <f aca="false">IF(ISNUMBER($D474),YEAR($D474),"")</f>
        <v/>
      </c>
      <c r="AM474" s="198" t="str">
        <f aca="false">IF(OR(TRIM($B474&amp;$C474)="",NOT(ISNUMBER($D474)),NOT(ISNUMBER($E474))),"",IF($E474&lt;$D474,"",IF(IF($AD474="半年付",2,IF($AD474="季度付",4,IF($AD474="月付",12,IF($AD474="半月付",24,1))))=1,1,MAX(1,ROUND(($E474-$D474+1)/365*IF($AD474="半年付",2,IF($AD474="季度付",4,IF($AD474="月付",12,IF($AD474="半月付",24,1)))),0)))))</f>
        <v/>
      </c>
      <c r="AN474" s="198" t="str">
        <f aca="true">IF($AM474="","",MIN($AM474,MAX(0,INT((TODAY()-付款宽限天数-$D474)/(($E474-$D474+1)/$AM474))+1)))</f>
        <v/>
      </c>
    </row>
    <row r="475" customFormat="false" ht="24" hidden="false" customHeight="false" outlineLevel="0" collapsed="false">
      <c r="F475" s="188" t="str">
        <f aca="true">IF(TRIM($B475&amp;$C475)="","",IF(OR(ISNUMBER(SEARCH("未",$A475)),ISNUMBER(SEARCH("送出",$A475)),AND(TRIM($A475)="",NOT(ISNUMBER($D475)),N($G475)=0)),"【合同未回】","")&amp;IF(NOT(ISNUMBER($E475)),IF(OR(ISNUMBER(SEARCH("未",$A475)),ISNUMBER(SEARCH("送出",$A475)),AND(TRIM($A475)="",NOT(ISNUMBER($D475)),N($G475)=0)),"","【未填合同期】"),IF($E475&lt;TODAY(),"【已到期】",IF($E475-TODAY()&lt;=提醒天数,"【即将到期，剩余"&amp;($E475-TODAY())&amp;"天】","【正常】")))&amp;IF(OR($AC475="安装免保",$AC475="技术免保",$AC475="质保期内"),"【"&amp;$AC475&amp;"】",""))</f>
        <v/>
      </c>
      <c r="J475" s="192" t="str">
        <f aca="false">IF(OR(N($G475)=0,N($H475)=0),"",ROUND(N($G475)*N($H475)*IF(N($I475)=0,1,N($I475)),2))</f>
        <v/>
      </c>
      <c r="L475" s="192" t="str">
        <f aca="false">IF(TRIM($B475&amp;$C475)="","",IF(AND(N($J475)=0,N($K475)=0),"",ROUND(N($J475)+N($K475),2)))</f>
        <v/>
      </c>
      <c r="R475" s="192"/>
      <c r="S475" s="193" t="str">
        <f aca="false">IF(TRIM($B475&amp;$C475)="","",IF(N($N475)=0,"",MAX(0,MIN(N($N475)-N($P475),N($V475)))))</f>
        <v/>
      </c>
      <c r="T475" s="193" t="str">
        <f aca="false">IF(TRIM($B475&amp;$C475)="","",IF(N($P475)&lt;=N($N475),"",N($P475)-N($N475)))</f>
        <v/>
      </c>
      <c r="U475" s="193" t="str">
        <f aca="false">IF(OR(TRIM($B475&amp;$C475)="",$V475=""),"",MAX(0,N($V475))-N($S475))</f>
        <v/>
      </c>
      <c r="V475" s="193" t="str">
        <f aca="false">IF(TRIM($B475&amp;$C475)="","",IF(AND(N($L475)=0,N($P475)+N($Q475)+N($R475)=0),"",ROUND(N($L475)-N($P475)-N($Q475)-N($R475),2)))</f>
        <v/>
      </c>
      <c r="W475" s="194" t="str">
        <f aca="false">IF(TRIM($B475&amp;$C475)="","",IF(N($L475)=0,IF((N($P475)+N($Q475)+N($R475))=0,"—未填单价","未填单价，已收 "&amp;TEXT((N($P475)+N($Q475)+N($R475)),"#,##0.00")),IF(N($V475)&gt;0.005,"欠 "&amp;TEXT(N($V475),"#,##0.00")&amp;IF(N($S475)&gt;0,"（开票未到账 "&amp;TEXT(N($S475),"#,##0.00")&amp;"）","")&amp;IF(N($U475)&gt;0,"（未开票 "&amp;TEXT(N($U475),"#,##0.00")&amp;"）",""),IF(N($V475)&lt;-0.005,"多收 "&amp;TEXT(-N($V475),"#,##0.00"),"✔ 已结清")))&amp;IF(N($T475)&gt;0,"｜到账未开票 "&amp;TEXT(N($T475),"#,##0.00")&amp;"，待补票","")&amp;IF(N($Q475)&gt;0,"｜收现 "&amp;TEXT(N($Q475),"#,##0.00"),"")&amp;IF(N($R475)&gt;0,"｜收款不开票 "&amp;TEXT(N($R475),"#,##0.00"),""))</f>
        <v/>
      </c>
      <c r="X475" s="195"/>
      <c r="AB475" s="192" t="str">
        <f aca="false">IF(OR(N($N475)=0,N($AA475)=0),"",ROUND(N($N475)/(1+N($AA475))*N($AA475),2))</f>
        <v/>
      </c>
      <c r="AC475" s="195"/>
      <c r="AD475" s="188"/>
      <c r="AE475" s="197" t="str">
        <f aca="false">IF($AM475="","",IF($AM475=1,IF($AN475&gt;=1,"一次性·已到收款期","一次性·未到期"),$AD475&amp;" 第"&amp;$AN475&amp;"/"&amp;$AM475&amp;"期"))</f>
        <v/>
      </c>
      <c r="AF475" s="193" t="str">
        <f aca="false">IF(OR($AM475="",N($L475)=0),"",ROUND(N($J475)*$AN475/$AM475,2)+N($K475))</f>
        <v/>
      </c>
      <c r="AG475" s="193" t="str">
        <f aca="false">IF($AF475="","",MAX(0,ROUND($AF475-(N($P475)+N($Q475)+N($R475)),2)))</f>
        <v/>
      </c>
      <c r="AH475" s="193" t="str">
        <f aca="false">IF(OR(TRIM($B475&amp;$C475)="",NOT(ISNUMBER($D475))),"",SUMIFS($V$3:$V$1001,$AJ$3:$AJ$1001,$AJ475,$D$3:$D$1001,"&lt;"&amp;$D475))</f>
        <v/>
      </c>
      <c r="AI475" s="193" t="str">
        <f aca="false">IF(TRIM($B475&amp;$C475)="","",SUMIFS($V$3:$V$1001,$AJ$3:$AJ$1001,$AJ475))</f>
        <v/>
      </c>
      <c r="AJ475" s="197" t="str">
        <f aca="false">IF(TRIM($B475&amp;$C475)="","",TRIM($B475)&amp;"｜"&amp;TRIM($C475))</f>
        <v/>
      </c>
      <c r="AK475" s="193" t="str">
        <f aca="false">IF(TRIM($B475&amp;$C475)="","",MIN(N($N475),N($P475)))</f>
        <v/>
      </c>
      <c r="AL475" s="198" t="str">
        <f aca="false">IF(ISNUMBER($D475),YEAR($D475),"")</f>
        <v/>
      </c>
      <c r="AM475" s="198" t="str">
        <f aca="false">IF(OR(TRIM($B475&amp;$C475)="",NOT(ISNUMBER($D475)),NOT(ISNUMBER($E475))),"",IF($E475&lt;$D475,"",IF(IF($AD475="半年付",2,IF($AD475="季度付",4,IF($AD475="月付",12,IF($AD475="半月付",24,1))))=1,1,MAX(1,ROUND(($E475-$D475+1)/365*IF($AD475="半年付",2,IF($AD475="季度付",4,IF($AD475="月付",12,IF($AD475="半月付",24,1)))),0)))))</f>
        <v/>
      </c>
      <c r="AN475" s="198" t="str">
        <f aca="true">IF($AM475="","",MIN($AM475,MAX(0,INT((TODAY()-付款宽限天数-$D475)/(($E475-$D475+1)/$AM475))+1)))</f>
        <v/>
      </c>
    </row>
    <row r="476" customFormat="false" ht="24" hidden="false" customHeight="false" outlineLevel="0" collapsed="false">
      <c r="F476" s="188" t="str">
        <f aca="true">IF(TRIM($B476&amp;$C476)="","",IF(OR(ISNUMBER(SEARCH("未",$A476)),ISNUMBER(SEARCH("送出",$A476)),AND(TRIM($A476)="",NOT(ISNUMBER($D476)),N($G476)=0)),"【合同未回】","")&amp;IF(NOT(ISNUMBER($E476)),IF(OR(ISNUMBER(SEARCH("未",$A476)),ISNUMBER(SEARCH("送出",$A476)),AND(TRIM($A476)="",NOT(ISNUMBER($D476)),N($G476)=0)),"","【未填合同期】"),IF($E476&lt;TODAY(),"【已到期】",IF($E476-TODAY()&lt;=提醒天数,"【即将到期，剩余"&amp;($E476-TODAY())&amp;"天】","【正常】")))&amp;IF(OR($AC476="安装免保",$AC476="技术免保",$AC476="质保期内"),"【"&amp;$AC476&amp;"】",""))</f>
        <v/>
      </c>
      <c r="J476" s="192" t="str">
        <f aca="false">IF(OR(N($G476)=0,N($H476)=0),"",ROUND(N($G476)*N($H476)*IF(N($I476)=0,1,N($I476)),2))</f>
        <v/>
      </c>
      <c r="L476" s="192" t="str">
        <f aca="false">IF(TRIM($B476&amp;$C476)="","",IF(AND(N($J476)=0,N($K476)=0),"",ROUND(N($J476)+N($K476),2)))</f>
        <v/>
      </c>
      <c r="R476" s="192"/>
      <c r="S476" s="193" t="str">
        <f aca="false">IF(TRIM($B476&amp;$C476)="","",IF(N($N476)=0,"",MAX(0,MIN(N($N476)-N($P476),N($V476)))))</f>
        <v/>
      </c>
      <c r="T476" s="193" t="str">
        <f aca="false">IF(TRIM($B476&amp;$C476)="","",IF(N($P476)&lt;=N($N476),"",N($P476)-N($N476)))</f>
        <v/>
      </c>
      <c r="U476" s="193" t="str">
        <f aca="false">IF(OR(TRIM($B476&amp;$C476)="",$V476=""),"",MAX(0,N($V476))-N($S476))</f>
        <v/>
      </c>
      <c r="V476" s="193" t="str">
        <f aca="false">IF(TRIM($B476&amp;$C476)="","",IF(AND(N($L476)=0,N($P476)+N($Q476)+N($R476)=0),"",ROUND(N($L476)-N($P476)-N($Q476)-N($R476),2)))</f>
        <v/>
      </c>
      <c r="W476" s="194" t="str">
        <f aca="false">IF(TRIM($B476&amp;$C476)="","",IF(N($L476)=0,IF((N($P476)+N($Q476)+N($R476))=0,"—未填单价","未填单价，已收 "&amp;TEXT((N($P476)+N($Q476)+N($R476)),"#,##0.00")),IF(N($V476)&gt;0.005,"欠 "&amp;TEXT(N($V476),"#,##0.00")&amp;IF(N($S476)&gt;0,"（开票未到账 "&amp;TEXT(N($S476),"#,##0.00")&amp;"）","")&amp;IF(N($U476)&gt;0,"（未开票 "&amp;TEXT(N($U476),"#,##0.00")&amp;"）",""),IF(N($V476)&lt;-0.005,"多收 "&amp;TEXT(-N($V476),"#,##0.00"),"✔ 已结清")))&amp;IF(N($T476)&gt;0,"｜到账未开票 "&amp;TEXT(N($T476),"#,##0.00")&amp;"，待补票","")&amp;IF(N($Q476)&gt;0,"｜收现 "&amp;TEXT(N($Q476),"#,##0.00"),"")&amp;IF(N($R476)&gt;0,"｜收款不开票 "&amp;TEXT(N($R476),"#,##0.00"),""))</f>
        <v/>
      </c>
      <c r="X476" s="195"/>
      <c r="AB476" s="192" t="str">
        <f aca="false">IF(OR(N($N476)=0,N($AA476)=0),"",ROUND(N($N476)/(1+N($AA476))*N($AA476),2))</f>
        <v/>
      </c>
      <c r="AC476" s="195"/>
      <c r="AD476" s="188"/>
      <c r="AE476" s="197" t="str">
        <f aca="false">IF($AM476="","",IF($AM476=1,IF($AN476&gt;=1,"一次性·已到收款期","一次性·未到期"),$AD476&amp;" 第"&amp;$AN476&amp;"/"&amp;$AM476&amp;"期"))</f>
        <v/>
      </c>
      <c r="AF476" s="193" t="str">
        <f aca="false">IF(OR($AM476="",N($L476)=0),"",ROUND(N($J476)*$AN476/$AM476,2)+N($K476))</f>
        <v/>
      </c>
      <c r="AG476" s="193" t="str">
        <f aca="false">IF($AF476="","",MAX(0,ROUND($AF476-(N($P476)+N($Q476)+N($R476)),2)))</f>
        <v/>
      </c>
      <c r="AH476" s="193" t="str">
        <f aca="false">IF(OR(TRIM($B476&amp;$C476)="",NOT(ISNUMBER($D476))),"",SUMIFS($V$3:$V$1001,$AJ$3:$AJ$1001,$AJ476,$D$3:$D$1001,"&lt;"&amp;$D476))</f>
        <v/>
      </c>
      <c r="AI476" s="193" t="str">
        <f aca="false">IF(TRIM($B476&amp;$C476)="","",SUMIFS($V$3:$V$1001,$AJ$3:$AJ$1001,$AJ476))</f>
        <v/>
      </c>
      <c r="AJ476" s="197" t="str">
        <f aca="false">IF(TRIM($B476&amp;$C476)="","",TRIM($B476)&amp;"｜"&amp;TRIM($C476))</f>
        <v/>
      </c>
      <c r="AK476" s="193" t="str">
        <f aca="false">IF(TRIM($B476&amp;$C476)="","",MIN(N($N476),N($P476)))</f>
        <v/>
      </c>
      <c r="AL476" s="198" t="str">
        <f aca="false">IF(ISNUMBER($D476),YEAR($D476),"")</f>
        <v/>
      </c>
      <c r="AM476" s="198" t="str">
        <f aca="false">IF(OR(TRIM($B476&amp;$C476)="",NOT(ISNUMBER($D476)),NOT(ISNUMBER($E476))),"",IF($E476&lt;$D476,"",IF(IF($AD476="半年付",2,IF($AD476="季度付",4,IF($AD476="月付",12,IF($AD476="半月付",24,1))))=1,1,MAX(1,ROUND(($E476-$D476+1)/365*IF($AD476="半年付",2,IF($AD476="季度付",4,IF($AD476="月付",12,IF($AD476="半月付",24,1)))),0)))))</f>
        <v/>
      </c>
      <c r="AN476" s="198" t="str">
        <f aca="true">IF($AM476="","",MIN($AM476,MAX(0,INT((TODAY()-付款宽限天数-$D476)/(($E476-$D476+1)/$AM476))+1)))</f>
        <v/>
      </c>
    </row>
    <row r="477" customFormat="false" ht="24" hidden="false" customHeight="false" outlineLevel="0" collapsed="false">
      <c r="F477" s="188" t="str">
        <f aca="true">IF(TRIM($B477&amp;$C477)="","",IF(OR(ISNUMBER(SEARCH("未",$A477)),ISNUMBER(SEARCH("送出",$A477)),AND(TRIM($A477)="",NOT(ISNUMBER($D477)),N($G477)=0)),"【合同未回】","")&amp;IF(NOT(ISNUMBER($E477)),IF(OR(ISNUMBER(SEARCH("未",$A477)),ISNUMBER(SEARCH("送出",$A477)),AND(TRIM($A477)="",NOT(ISNUMBER($D477)),N($G477)=0)),"","【未填合同期】"),IF($E477&lt;TODAY(),"【已到期】",IF($E477-TODAY()&lt;=提醒天数,"【即将到期，剩余"&amp;($E477-TODAY())&amp;"天】","【正常】")))&amp;IF(OR($AC477="安装免保",$AC477="技术免保",$AC477="质保期内"),"【"&amp;$AC477&amp;"】",""))</f>
        <v/>
      </c>
      <c r="J477" s="192" t="str">
        <f aca="false">IF(OR(N($G477)=0,N($H477)=0),"",ROUND(N($G477)*N($H477)*IF(N($I477)=0,1,N($I477)),2))</f>
        <v/>
      </c>
      <c r="L477" s="192" t="str">
        <f aca="false">IF(TRIM($B477&amp;$C477)="","",IF(AND(N($J477)=0,N($K477)=0),"",ROUND(N($J477)+N($K477),2)))</f>
        <v/>
      </c>
      <c r="R477" s="192"/>
      <c r="S477" s="193" t="str">
        <f aca="false">IF(TRIM($B477&amp;$C477)="","",IF(N($N477)=0,"",MAX(0,MIN(N($N477)-N($P477),N($V477)))))</f>
        <v/>
      </c>
      <c r="T477" s="193" t="str">
        <f aca="false">IF(TRIM($B477&amp;$C477)="","",IF(N($P477)&lt;=N($N477),"",N($P477)-N($N477)))</f>
        <v/>
      </c>
      <c r="U477" s="193" t="str">
        <f aca="false">IF(OR(TRIM($B477&amp;$C477)="",$V477=""),"",MAX(0,N($V477))-N($S477))</f>
        <v/>
      </c>
      <c r="V477" s="193" t="str">
        <f aca="false">IF(TRIM($B477&amp;$C477)="","",IF(AND(N($L477)=0,N($P477)+N($Q477)+N($R477)=0),"",ROUND(N($L477)-N($P477)-N($Q477)-N($R477),2)))</f>
        <v/>
      </c>
      <c r="W477" s="194" t="str">
        <f aca="false">IF(TRIM($B477&amp;$C477)="","",IF(N($L477)=0,IF((N($P477)+N($Q477)+N($R477))=0,"—未填单价","未填单价，已收 "&amp;TEXT((N($P477)+N($Q477)+N($R477)),"#,##0.00")),IF(N($V477)&gt;0.005,"欠 "&amp;TEXT(N($V477),"#,##0.00")&amp;IF(N($S477)&gt;0,"（开票未到账 "&amp;TEXT(N($S477),"#,##0.00")&amp;"）","")&amp;IF(N($U477)&gt;0,"（未开票 "&amp;TEXT(N($U477),"#,##0.00")&amp;"）",""),IF(N($V477)&lt;-0.005,"多收 "&amp;TEXT(-N($V477),"#,##0.00"),"✔ 已结清")))&amp;IF(N($T477)&gt;0,"｜到账未开票 "&amp;TEXT(N($T477),"#,##0.00")&amp;"，待补票","")&amp;IF(N($Q477)&gt;0,"｜收现 "&amp;TEXT(N($Q477),"#,##0.00"),"")&amp;IF(N($R477)&gt;0,"｜收款不开票 "&amp;TEXT(N($R477),"#,##0.00"),""))</f>
        <v/>
      </c>
      <c r="X477" s="195"/>
      <c r="AB477" s="192" t="str">
        <f aca="false">IF(OR(N($N477)=0,N($AA477)=0),"",ROUND(N($N477)/(1+N($AA477))*N($AA477),2))</f>
        <v/>
      </c>
      <c r="AC477" s="195"/>
      <c r="AD477" s="188"/>
      <c r="AE477" s="197" t="str">
        <f aca="false">IF($AM477="","",IF($AM477=1,IF($AN477&gt;=1,"一次性·已到收款期","一次性·未到期"),$AD477&amp;" 第"&amp;$AN477&amp;"/"&amp;$AM477&amp;"期"))</f>
        <v/>
      </c>
      <c r="AF477" s="193" t="str">
        <f aca="false">IF(OR($AM477="",N($L477)=0),"",ROUND(N($J477)*$AN477/$AM477,2)+N($K477))</f>
        <v/>
      </c>
      <c r="AG477" s="193" t="str">
        <f aca="false">IF($AF477="","",MAX(0,ROUND($AF477-(N($P477)+N($Q477)+N($R477)),2)))</f>
        <v/>
      </c>
      <c r="AH477" s="193" t="str">
        <f aca="false">IF(OR(TRIM($B477&amp;$C477)="",NOT(ISNUMBER($D477))),"",SUMIFS($V$3:$V$1001,$AJ$3:$AJ$1001,$AJ477,$D$3:$D$1001,"&lt;"&amp;$D477))</f>
        <v/>
      </c>
      <c r="AI477" s="193" t="str">
        <f aca="false">IF(TRIM($B477&amp;$C477)="","",SUMIFS($V$3:$V$1001,$AJ$3:$AJ$1001,$AJ477))</f>
        <v/>
      </c>
      <c r="AJ477" s="197" t="str">
        <f aca="false">IF(TRIM($B477&amp;$C477)="","",TRIM($B477)&amp;"｜"&amp;TRIM($C477))</f>
        <v/>
      </c>
      <c r="AK477" s="193" t="str">
        <f aca="false">IF(TRIM($B477&amp;$C477)="","",MIN(N($N477),N($P477)))</f>
        <v/>
      </c>
      <c r="AL477" s="198" t="str">
        <f aca="false">IF(ISNUMBER($D477),YEAR($D477),"")</f>
        <v/>
      </c>
      <c r="AM477" s="198" t="str">
        <f aca="false">IF(OR(TRIM($B477&amp;$C477)="",NOT(ISNUMBER($D477)),NOT(ISNUMBER($E477))),"",IF($E477&lt;$D477,"",IF(IF($AD477="半年付",2,IF($AD477="季度付",4,IF($AD477="月付",12,IF($AD477="半月付",24,1))))=1,1,MAX(1,ROUND(($E477-$D477+1)/365*IF($AD477="半年付",2,IF($AD477="季度付",4,IF($AD477="月付",12,IF($AD477="半月付",24,1)))),0)))))</f>
        <v/>
      </c>
      <c r="AN477" s="198" t="str">
        <f aca="true">IF($AM477="","",MIN($AM477,MAX(0,INT((TODAY()-付款宽限天数-$D477)/(($E477-$D477+1)/$AM477))+1)))</f>
        <v/>
      </c>
    </row>
    <row r="478" customFormat="false" ht="24" hidden="false" customHeight="false" outlineLevel="0" collapsed="false">
      <c r="F478" s="188" t="str">
        <f aca="true">IF(TRIM($B478&amp;$C478)="","",IF(OR(ISNUMBER(SEARCH("未",$A478)),ISNUMBER(SEARCH("送出",$A478)),AND(TRIM($A478)="",NOT(ISNUMBER($D478)),N($G478)=0)),"【合同未回】","")&amp;IF(NOT(ISNUMBER($E478)),IF(OR(ISNUMBER(SEARCH("未",$A478)),ISNUMBER(SEARCH("送出",$A478)),AND(TRIM($A478)="",NOT(ISNUMBER($D478)),N($G478)=0)),"","【未填合同期】"),IF($E478&lt;TODAY(),"【已到期】",IF($E478-TODAY()&lt;=提醒天数,"【即将到期，剩余"&amp;($E478-TODAY())&amp;"天】","【正常】")))&amp;IF(OR($AC478="安装免保",$AC478="技术免保",$AC478="质保期内"),"【"&amp;$AC478&amp;"】",""))</f>
        <v/>
      </c>
      <c r="J478" s="192" t="str">
        <f aca="false">IF(OR(N($G478)=0,N($H478)=0),"",ROUND(N($G478)*N($H478)*IF(N($I478)=0,1,N($I478)),2))</f>
        <v/>
      </c>
      <c r="L478" s="192" t="str">
        <f aca="false">IF(TRIM($B478&amp;$C478)="","",IF(AND(N($J478)=0,N($K478)=0),"",ROUND(N($J478)+N($K478),2)))</f>
        <v/>
      </c>
      <c r="R478" s="192"/>
      <c r="S478" s="193" t="str">
        <f aca="false">IF(TRIM($B478&amp;$C478)="","",IF(N($N478)=0,"",MAX(0,MIN(N($N478)-N($P478),N($V478)))))</f>
        <v/>
      </c>
      <c r="T478" s="193" t="str">
        <f aca="false">IF(TRIM($B478&amp;$C478)="","",IF(N($P478)&lt;=N($N478),"",N($P478)-N($N478)))</f>
        <v/>
      </c>
      <c r="U478" s="193" t="str">
        <f aca="false">IF(OR(TRIM($B478&amp;$C478)="",$V478=""),"",MAX(0,N($V478))-N($S478))</f>
        <v/>
      </c>
      <c r="V478" s="193" t="str">
        <f aca="false">IF(TRIM($B478&amp;$C478)="","",IF(AND(N($L478)=0,N($P478)+N($Q478)+N($R478)=0),"",ROUND(N($L478)-N($P478)-N($Q478)-N($R478),2)))</f>
        <v/>
      </c>
      <c r="W478" s="194" t="str">
        <f aca="false">IF(TRIM($B478&amp;$C478)="","",IF(N($L478)=0,IF((N($P478)+N($Q478)+N($R478))=0,"—未填单价","未填单价，已收 "&amp;TEXT((N($P478)+N($Q478)+N($R478)),"#,##0.00")),IF(N($V478)&gt;0.005,"欠 "&amp;TEXT(N($V478),"#,##0.00")&amp;IF(N($S478)&gt;0,"（开票未到账 "&amp;TEXT(N($S478),"#,##0.00")&amp;"）","")&amp;IF(N($U478)&gt;0,"（未开票 "&amp;TEXT(N($U478),"#,##0.00")&amp;"）",""),IF(N($V478)&lt;-0.005,"多收 "&amp;TEXT(-N($V478),"#,##0.00"),"✔ 已结清")))&amp;IF(N($T478)&gt;0,"｜到账未开票 "&amp;TEXT(N($T478),"#,##0.00")&amp;"，待补票","")&amp;IF(N($Q478)&gt;0,"｜收现 "&amp;TEXT(N($Q478),"#,##0.00"),"")&amp;IF(N($R478)&gt;0,"｜收款不开票 "&amp;TEXT(N($R478),"#,##0.00"),""))</f>
        <v/>
      </c>
      <c r="X478" s="195"/>
      <c r="AB478" s="192" t="str">
        <f aca="false">IF(OR(N($N478)=0,N($AA478)=0),"",ROUND(N($N478)/(1+N($AA478))*N($AA478),2))</f>
        <v/>
      </c>
      <c r="AC478" s="195"/>
      <c r="AD478" s="188"/>
      <c r="AE478" s="197" t="str">
        <f aca="false">IF($AM478="","",IF($AM478=1,IF($AN478&gt;=1,"一次性·已到收款期","一次性·未到期"),$AD478&amp;" 第"&amp;$AN478&amp;"/"&amp;$AM478&amp;"期"))</f>
        <v/>
      </c>
      <c r="AF478" s="193" t="str">
        <f aca="false">IF(OR($AM478="",N($L478)=0),"",ROUND(N($J478)*$AN478/$AM478,2)+N($K478))</f>
        <v/>
      </c>
      <c r="AG478" s="193" t="str">
        <f aca="false">IF($AF478="","",MAX(0,ROUND($AF478-(N($P478)+N($Q478)+N($R478)),2)))</f>
        <v/>
      </c>
      <c r="AH478" s="193" t="str">
        <f aca="false">IF(OR(TRIM($B478&amp;$C478)="",NOT(ISNUMBER($D478))),"",SUMIFS($V$3:$V$1001,$AJ$3:$AJ$1001,$AJ478,$D$3:$D$1001,"&lt;"&amp;$D478))</f>
        <v/>
      </c>
      <c r="AI478" s="193" t="str">
        <f aca="false">IF(TRIM($B478&amp;$C478)="","",SUMIFS($V$3:$V$1001,$AJ$3:$AJ$1001,$AJ478))</f>
        <v/>
      </c>
      <c r="AJ478" s="197" t="str">
        <f aca="false">IF(TRIM($B478&amp;$C478)="","",TRIM($B478)&amp;"｜"&amp;TRIM($C478))</f>
        <v/>
      </c>
      <c r="AK478" s="193" t="str">
        <f aca="false">IF(TRIM($B478&amp;$C478)="","",MIN(N($N478),N($P478)))</f>
        <v/>
      </c>
      <c r="AL478" s="198" t="str">
        <f aca="false">IF(ISNUMBER($D478),YEAR($D478),"")</f>
        <v/>
      </c>
      <c r="AM478" s="198" t="str">
        <f aca="false">IF(OR(TRIM($B478&amp;$C478)="",NOT(ISNUMBER($D478)),NOT(ISNUMBER($E478))),"",IF($E478&lt;$D478,"",IF(IF($AD478="半年付",2,IF($AD478="季度付",4,IF($AD478="月付",12,IF($AD478="半月付",24,1))))=1,1,MAX(1,ROUND(($E478-$D478+1)/365*IF($AD478="半年付",2,IF($AD478="季度付",4,IF($AD478="月付",12,IF($AD478="半月付",24,1)))),0)))))</f>
        <v/>
      </c>
      <c r="AN478" s="198" t="str">
        <f aca="true">IF($AM478="","",MIN($AM478,MAX(0,INT((TODAY()-付款宽限天数-$D478)/(($E478-$D478+1)/$AM478))+1)))</f>
        <v/>
      </c>
    </row>
    <row r="479" customFormat="false" ht="24" hidden="false" customHeight="false" outlineLevel="0" collapsed="false">
      <c r="F479" s="188" t="str">
        <f aca="true">IF(TRIM($B479&amp;$C479)="","",IF(OR(ISNUMBER(SEARCH("未",$A479)),ISNUMBER(SEARCH("送出",$A479)),AND(TRIM($A479)="",NOT(ISNUMBER($D479)),N($G479)=0)),"【合同未回】","")&amp;IF(NOT(ISNUMBER($E479)),IF(OR(ISNUMBER(SEARCH("未",$A479)),ISNUMBER(SEARCH("送出",$A479)),AND(TRIM($A479)="",NOT(ISNUMBER($D479)),N($G479)=0)),"","【未填合同期】"),IF($E479&lt;TODAY(),"【已到期】",IF($E479-TODAY()&lt;=提醒天数,"【即将到期，剩余"&amp;($E479-TODAY())&amp;"天】","【正常】")))&amp;IF(OR($AC479="安装免保",$AC479="技术免保",$AC479="质保期内"),"【"&amp;$AC479&amp;"】",""))</f>
        <v/>
      </c>
      <c r="J479" s="192" t="str">
        <f aca="false">IF(OR(N($G479)=0,N($H479)=0),"",ROUND(N($G479)*N($H479)*IF(N($I479)=0,1,N($I479)),2))</f>
        <v/>
      </c>
      <c r="L479" s="192" t="str">
        <f aca="false">IF(TRIM($B479&amp;$C479)="","",IF(AND(N($J479)=0,N($K479)=0),"",ROUND(N($J479)+N($K479),2)))</f>
        <v/>
      </c>
      <c r="R479" s="192"/>
      <c r="S479" s="193" t="str">
        <f aca="false">IF(TRIM($B479&amp;$C479)="","",IF(N($N479)=0,"",MAX(0,MIN(N($N479)-N($P479),N($V479)))))</f>
        <v/>
      </c>
      <c r="T479" s="193" t="str">
        <f aca="false">IF(TRIM($B479&amp;$C479)="","",IF(N($P479)&lt;=N($N479),"",N($P479)-N($N479)))</f>
        <v/>
      </c>
      <c r="U479" s="193" t="str">
        <f aca="false">IF(OR(TRIM($B479&amp;$C479)="",$V479=""),"",MAX(0,N($V479))-N($S479))</f>
        <v/>
      </c>
      <c r="V479" s="193" t="str">
        <f aca="false">IF(TRIM($B479&amp;$C479)="","",IF(AND(N($L479)=0,N($P479)+N($Q479)+N($R479)=0),"",ROUND(N($L479)-N($P479)-N($Q479)-N($R479),2)))</f>
        <v/>
      </c>
      <c r="W479" s="194" t="str">
        <f aca="false">IF(TRIM($B479&amp;$C479)="","",IF(N($L479)=0,IF((N($P479)+N($Q479)+N($R479))=0,"—未填单价","未填单价，已收 "&amp;TEXT((N($P479)+N($Q479)+N($R479)),"#,##0.00")),IF(N($V479)&gt;0.005,"欠 "&amp;TEXT(N($V479),"#,##0.00")&amp;IF(N($S479)&gt;0,"（开票未到账 "&amp;TEXT(N($S479),"#,##0.00")&amp;"）","")&amp;IF(N($U479)&gt;0,"（未开票 "&amp;TEXT(N($U479),"#,##0.00")&amp;"）",""),IF(N($V479)&lt;-0.005,"多收 "&amp;TEXT(-N($V479),"#,##0.00"),"✔ 已结清")))&amp;IF(N($T479)&gt;0,"｜到账未开票 "&amp;TEXT(N($T479),"#,##0.00")&amp;"，待补票","")&amp;IF(N($Q479)&gt;0,"｜收现 "&amp;TEXT(N($Q479),"#,##0.00"),"")&amp;IF(N($R479)&gt;0,"｜收款不开票 "&amp;TEXT(N($R479),"#,##0.00"),""))</f>
        <v/>
      </c>
      <c r="X479" s="195"/>
      <c r="AB479" s="192" t="str">
        <f aca="false">IF(OR(N($N479)=0,N($AA479)=0),"",ROUND(N($N479)/(1+N($AA479))*N($AA479),2))</f>
        <v/>
      </c>
      <c r="AC479" s="195"/>
      <c r="AD479" s="188"/>
      <c r="AE479" s="197" t="str">
        <f aca="false">IF($AM479="","",IF($AM479=1,IF($AN479&gt;=1,"一次性·已到收款期","一次性·未到期"),$AD479&amp;" 第"&amp;$AN479&amp;"/"&amp;$AM479&amp;"期"))</f>
        <v/>
      </c>
      <c r="AF479" s="193" t="str">
        <f aca="false">IF(OR($AM479="",N($L479)=0),"",ROUND(N($J479)*$AN479/$AM479,2)+N($K479))</f>
        <v/>
      </c>
      <c r="AG479" s="193" t="str">
        <f aca="false">IF($AF479="","",MAX(0,ROUND($AF479-(N($P479)+N($Q479)+N($R479)),2)))</f>
        <v/>
      </c>
      <c r="AH479" s="193" t="str">
        <f aca="false">IF(OR(TRIM($B479&amp;$C479)="",NOT(ISNUMBER($D479))),"",SUMIFS($V$3:$V$1001,$AJ$3:$AJ$1001,$AJ479,$D$3:$D$1001,"&lt;"&amp;$D479))</f>
        <v/>
      </c>
      <c r="AI479" s="193" t="str">
        <f aca="false">IF(TRIM($B479&amp;$C479)="","",SUMIFS($V$3:$V$1001,$AJ$3:$AJ$1001,$AJ479))</f>
        <v/>
      </c>
      <c r="AJ479" s="197" t="str">
        <f aca="false">IF(TRIM($B479&amp;$C479)="","",TRIM($B479)&amp;"｜"&amp;TRIM($C479))</f>
        <v/>
      </c>
      <c r="AK479" s="193" t="str">
        <f aca="false">IF(TRIM($B479&amp;$C479)="","",MIN(N($N479),N($P479)))</f>
        <v/>
      </c>
      <c r="AL479" s="198" t="str">
        <f aca="false">IF(ISNUMBER($D479),YEAR($D479),"")</f>
        <v/>
      </c>
      <c r="AM479" s="198" t="str">
        <f aca="false">IF(OR(TRIM($B479&amp;$C479)="",NOT(ISNUMBER($D479)),NOT(ISNUMBER($E479))),"",IF($E479&lt;$D479,"",IF(IF($AD479="半年付",2,IF($AD479="季度付",4,IF($AD479="月付",12,IF($AD479="半月付",24,1))))=1,1,MAX(1,ROUND(($E479-$D479+1)/365*IF($AD479="半年付",2,IF($AD479="季度付",4,IF($AD479="月付",12,IF($AD479="半月付",24,1)))),0)))))</f>
        <v/>
      </c>
      <c r="AN479" s="198" t="str">
        <f aca="true">IF($AM479="","",MIN($AM479,MAX(0,INT((TODAY()-付款宽限天数-$D479)/(($E479-$D479+1)/$AM479))+1)))</f>
        <v/>
      </c>
    </row>
    <row r="480" customFormat="false" ht="24" hidden="false" customHeight="false" outlineLevel="0" collapsed="false">
      <c r="F480" s="188" t="str">
        <f aca="true">IF(TRIM($B480&amp;$C480)="","",IF(OR(ISNUMBER(SEARCH("未",$A480)),ISNUMBER(SEARCH("送出",$A480)),AND(TRIM($A480)="",NOT(ISNUMBER($D480)),N($G480)=0)),"【合同未回】","")&amp;IF(NOT(ISNUMBER($E480)),IF(OR(ISNUMBER(SEARCH("未",$A480)),ISNUMBER(SEARCH("送出",$A480)),AND(TRIM($A480)="",NOT(ISNUMBER($D480)),N($G480)=0)),"","【未填合同期】"),IF($E480&lt;TODAY(),"【已到期】",IF($E480-TODAY()&lt;=提醒天数,"【即将到期，剩余"&amp;($E480-TODAY())&amp;"天】","【正常】")))&amp;IF(OR($AC480="安装免保",$AC480="技术免保",$AC480="质保期内"),"【"&amp;$AC480&amp;"】",""))</f>
        <v/>
      </c>
      <c r="J480" s="192" t="str">
        <f aca="false">IF(OR(N($G480)=0,N($H480)=0),"",ROUND(N($G480)*N($H480)*IF(N($I480)=0,1,N($I480)),2))</f>
        <v/>
      </c>
      <c r="L480" s="192" t="str">
        <f aca="false">IF(TRIM($B480&amp;$C480)="","",IF(AND(N($J480)=0,N($K480)=0),"",ROUND(N($J480)+N($K480),2)))</f>
        <v/>
      </c>
      <c r="R480" s="192"/>
      <c r="S480" s="193" t="str">
        <f aca="false">IF(TRIM($B480&amp;$C480)="","",IF(N($N480)=0,"",MAX(0,MIN(N($N480)-N($P480),N($V480)))))</f>
        <v/>
      </c>
      <c r="T480" s="193" t="str">
        <f aca="false">IF(TRIM($B480&amp;$C480)="","",IF(N($P480)&lt;=N($N480),"",N($P480)-N($N480)))</f>
        <v/>
      </c>
      <c r="U480" s="193" t="str">
        <f aca="false">IF(OR(TRIM($B480&amp;$C480)="",$V480=""),"",MAX(0,N($V480))-N($S480))</f>
        <v/>
      </c>
      <c r="V480" s="193" t="str">
        <f aca="false">IF(TRIM($B480&amp;$C480)="","",IF(AND(N($L480)=0,N($P480)+N($Q480)+N($R480)=0),"",ROUND(N($L480)-N($P480)-N($Q480)-N($R480),2)))</f>
        <v/>
      </c>
      <c r="W480" s="194" t="str">
        <f aca="false">IF(TRIM($B480&amp;$C480)="","",IF(N($L480)=0,IF((N($P480)+N($Q480)+N($R480))=0,"—未填单价","未填单价，已收 "&amp;TEXT((N($P480)+N($Q480)+N($R480)),"#,##0.00")),IF(N($V480)&gt;0.005,"欠 "&amp;TEXT(N($V480),"#,##0.00")&amp;IF(N($S480)&gt;0,"（开票未到账 "&amp;TEXT(N($S480),"#,##0.00")&amp;"）","")&amp;IF(N($U480)&gt;0,"（未开票 "&amp;TEXT(N($U480),"#,##0.00")&amp;"）",""),IF(N($V480)&lt;-0.005,"多收 "&amp;TEXT(-N($V480),"#,##0.00"),"✔ 已结清")))&amp;IF(N($T480)&gt;0,"｜到账未开票 "&amp;TEXT(N($T480),"#,##0.00")&amp;"，待补票","")&amp;IF(N($Q480)&gt;0,"｜收现 "&amp;TEXT(N($Q480),"#,##0.00"),"")&amp;IF(N($R480)&gt;0,"｜收款不开票 "&amp;TEXT(N($R480),"#,##0.00"),""))</f>
        <v/>
      </c>
      <c r="X480" s="195"/>
      <c r="AB480" s="192" t="str">
        <f aca="false">IF(OR(N($N480)=0,N($AA480)=0),"",ROUND(N($N480)/(1+N($AA480))*N($AA480),2))</f>
        <v/>
      </c>
      <c r="AC480" s="195"/>
      <c r="AD480" s="188"/>
      <c r="AE480" s="197" t="str">
        <f aca="false">IF($AM480="","",IF($AM480=1,IF($AN480&gt;=1,"一次性·已到收款期","一次性·未到期"),$AD480&amp;" 第"&amp;$AN480&amp;"/"&amp;$AM480&amp;"期"))</f>
        <v/>
      </c>
      <c r="AF480" s="193" t="str">
        <f aca="false">IF(OR($AM480="",N($L480)=0),"",ROUND(N($J480)*$AN480/$AM480,2)+N($K480))</f>
        <v/>
      </c>
      <c r="AG480" s="193" t="str">
        <f aca="false">IF($AF480="","",MAX(0,ROUND($AF480-(N($P480)+N($Q480)+N($R480)),2)))</f>
        <v/>
      </c>
      <c r="AH480" s="193" t="str">
        <f aca="false">IF(OR(TRIM($B480&amp;$C480)="",NOT(ISNUMBER($D480))),"",SUMIFS($V$3:$V$1001,$AJ$3:$AJ$1001,$AJ480,$D$3:$D$1001,"&lt;"&amp;$D480))</f>
        <v/>
      </c>
      <c r="AI480" s="193" t="str">
        <f aca="false">IF(TRIM($B480&amp;$C480)="","",SUMIFS($V$3:$V$1001,$AJ$3:$AJ$1001,$AJ480))</f>
        <v/>
      </c>
      <c r="AJ480" s="197" t="str">
        <f aca="false">IF(TRIM($B480&amp;$C480)="","",TRIM($B480)&amp;"｜"&amp;TRIM($C480))</f>
        <v/>
      </c>
      <c r="AK480" s="193" t="str">
        <f aca="false">IF(TRIM($B480&amp;$C480)="","",MIN(N($N480),N($P480)))</f>
        <v/>
      </c>
      <c r="AL480" s="198" t="str">
        <f aca="false">IF(ISNUMBER($D480),YEAR($D480),"")</f>
        <v/>
      </c>
      <c r="AM480" s="198" t="str">
        <f aca="false">IF(OR(TRIM($B480&amp;$C480)="",NOT(ISNUMBER($D480)),NOT(ISNUMBER($E480))),"",IF($E480&lt;$D480,"",IF(IF($AD480="半年付",2,IF($AD480="季度付",4,IF($AD480="月付",12,IF($AD480="半月付",24,1))))=1,1,MAX(1,ROUND(($E480-$D480+1)/365*IF($AD480="半年付",2,IF($AD480="季度付",4,IF($AD480="月付",12,IF($AD480="半月付",24,1)))),0)))))</f>
        <v/>
      </c>
      <c r="AN480" s="198" t="str">
        <f aca="true">IF($AM480="","",MIN($AM480,MAX(0,INT((TODAY()-付款宽限天数-$D480)/(($E480-$D480+1)/$AM480))+1)))</f>
        <v/>
      </c>
    </row>
    <row r="481" customFormat="false" ht="24" hidden="false" customHeight="false" outlineLevel="0" collapsed="false">
      <c r="F481" s="188" t="str">
        <f aca="true">IF(TRIM($B481&amp;$C481)="","",IF(OR(ISNUMBER(SEARCH("未",$A481)),ISNUMBER(SEARCH("送出",$A481)),AND(TRIM($A481)="",NOT(ISNUMBER($D481)),N($G481)=0)),"【合同未回】","")&amp;IF(NOT(ISNUMBER($E481)),IF(OR(ISNUMBER(SEARCH("未",$A481)),ISNUMBER(SEARCH("送出",$A481)),AND(TRIM($A481)="",NOT(ISNUMBER($D481)),N($G481)=0)),"","【未填合同期】"),IF($E481&lt;TODAY(),"【已到期】",IF($E481-TODAY()&lt;=提醒天数,"【即将到期，剩余"&amp;($E481-TODAY())&amp;"天】","【正常】")))&amp;IF(OR($AC481="安装免保",$AC481="技术免保",$AC481="质保期内"),"【"&amp;$AC481&amp;"】",""))</f>
        <v/>
      </c>
      <c r="J481" s="192" t="str">
        <f aca="false">IF(OR(N($G481)=0,N($H481)=0),"",ROUND(N($G481)*N($H481)*IF(N($I481)=0,1,N($I481)),2))</f>
        <v/>
      </c>
      <c r="L481" s="192" t="str">
        <f aca="false">IF(TRIM($B481&amp;$C481)="","",IF(AND(N($J481)=0,N($K481)=0),"",ROUND(N($J481)+N($K481),2)))</f>
        <v/>
      </c>
      <c r="R481" s="192"/>
      <c r="S481" s="193" t="str">
        <f aca="false">IF(TRIM($B481&amp;$C481)="","",IF(N($N481)=0,"",MAX(0,MIN(N($N481)-N($P481),N($V481)))))</f>
        <v/>
      </c>
      <c r="T481" s="193" t="str">
        <f aca="false">IF(TRIM($B481&amp;$C481)="","",IF(N($P481)&lt;=N($N481),"",N($P481)-N($N481)))</f>
        <v/>
      </c>
      <c r="U481" s="193" t="str">
        <f aca="false">IF(OR(TRIM($B481&amp;$C481)="",$V481=""),"",MAX(0,N($V481))-N($S481))</f>
        <v/>
      </c>
      <c r="V481" s="193" t="str">
        <f aca="false">IF(TRIM($B481&amp;$C481)="","",IF(AND(N($L481)=0,N($P481)+N($Q481)+N($R481)=0),"",ROUND(N($L481)-N($P481)-N($Q481)-N($R481),2)))</f>
        <v/>
      </c>
      <c r="W481" s="194" t="str">
        <f aca="false">IF(TRIM($B481&amp;$C481)="","",IF(N($L481)=0,IF((N($P481)+N($Q481)+N($R481))=0,"—未填单价","未填单价，已收 "&amp;TEXT((N($P481)+N($Q481)+N($R481)),"#,##0.00")),IF(N($V481)&gt;0.005,"欠 "&amp;TEXT(N($V481),"#,##0.00")&amp;IF(N($S481)&gt;0,"（开票未到账 "&amp;TEXT(N($S481),"#,##0.00")&amp;"）","")&amp;IF(N($U481)&gt;0,"（未开票 "&amp;TEXT(N($U481),"#,##0.00")&amp;"）",""),IF(N($V481)&lt;-0.005,"多收 "&amp;TEXT(-N($V481),"#,##0.00"),"✔ 已结清")))&amp;IF(N($T481)&gt;0,"｜到账未开票 "&amp;TEXT(N($T481),"#,##0.00")&amp;"，待补票","")&amp;IF(N($Q481)&gt;0,"｜收现 "&amp;TEXT(N($Q481),"#,##0.00"),"")&amp;IF(N($R481)&gt;0,"｜收款不开票 "&amp;TEXT(N($R481),"#,##0.00"),""))</f>
        <v/>
      </c>
      <c r="X481" s="195"/>
      <c r="AB481" s="192" t="str">
        <f aca="false">IF(OR(N($N481)=0,N($AA481)=0),"",ROUND(N($N481)/(1+N($AA481))*N($AA481),2))</f>
        <v/>
      </c>
      <c r="AC481" s="195"/>
      <c r="AD481" s="188"/>
      <c r="AE481" s="197" t="str">
        <f aca="false">IF($AM481="","",IF($AM481=1,IF($AN481&gt;=1,"一次性·已到收款期","一次性·未到期"),$AD481&amp;" 第"&amp;$AN481&amp;"/"&amp;$AM481&amp;"期"))</f>
        <v/>
      </c>
      <c r="AF481" s="193" t="str">
        <f aca="false">IF(OR($AM481="",N($L481)=0),"",ROUND(N($J481)*$AN481/$AM481,2)+N($K481))</f>
        <v/>
      </c>
      <c r="AG481" s="193" t="str">
        <f aca="false">IF($AF481="","",MAX(0,ROUND($AF481-(N($P481)+N($Q481)+N($R481)),2)))</f>
        <v/>
      </c>
      <c r="AH481" s="193" t="str">
        <f aca="false">IF(OR(TRIM($B481&amp;$C481)="",NOT(ISNUMBER($D481))),"",SUMIFS($V$3:$V$1001,$AJ$3:$AJ$1001,$AJ481,$D$3:$D$1001,"&lt;"&amp;$D481))</f>
        <v/>
      </c>
      <c r="AI481" s="193" t="str">
        <f aca="false">IF(TRIM($B481&amp;$C481)="","",SUMIFS($V$3:$V$1001,$AJ$3:$AJ$1001,$AJ481))</f>
        <v/>
      </c>
      <c r="AJ481" s="197" t="str">
        <f aca="false">IF(TRIM($B481&amp;$C481)="","",TRIM($B481)&amp;"｜"&amp;TRIM($C481))</f>
        <v/>
      </c>
      <c r="AK481" s="193" t="str">
        <f aca="false">IF(TRIM($B481&amp;$C481)="","",MIN(N($N481),N($P481)))</f>
        <v/>
      </c>
      <c r="AL481" s="198" t="str">
        <f aca="false">IF(ISNUMBER($D481),YEAR($D481),"")</f>
        <v/>
      </c>
      <c r="AM481" s="198" t="str">
        <f aca="false">IF(OR(TRIM($B481&amp;$C481)="",NOT(ISNUMBER($D481)),NOT(ISNUMBER($E481))),"",IF($E481&lt;$D481,"",IF(IF($AD481="半年付",2,IF($AD481="季度付",4,IF($AD481="月付",12,IF($AD481="半月付",24,1))))=1,1,MAX(1,ROUND(($E481-$D481+1)/365*IF($AD481="半年付",2,IF($AD481="季度付",4,IF($AD481="月付",12,IF($AD481="半月付",24,1)))),0)))))</f>
        <v/>
      </c>
      <c r="AN481" s="198" t="str">
        <f aca="true">IF($AM481="","",MIN($AM481,MAX(0,INT((TODAY()-付款宽限天数-$D481)/(($E481-$D481+1)/$AM481))+1)))</f>
        <v/>
      </c>
    </row>
    <row r="482" customFormat="false" ht="24" hidden="false" customHeight="false" outlineLevel="0" collapsed="false">
      <c r="F482" s="188" t="str">
        <f aca="true">IF(TRIM($B482&amp;$C482)="","",IF(OR(ISNUMBER(SEARCH("未",$A482)),ISNUMBER(SEARCH("送出",$A482)),AND(TRIM($A482)="",NOT(ISNUMBER($D482)),N($G482)=0)),"【合同未回】","")&amp;IF(NOT(ISNUMBER($E482)),IF(OR(ISNUMBER(SEARCH("未",$A482)),ISNUMBER(SEARCH("送出",$A482)),AND(TRIM($A482)="",NOT(ISNUMBER($D482)),N($G482)=0)),"","【未填合同期】"),IF($E482&lt;TODAY(),"【已到期】",IF($E482-TODAY()&lt;=提醒天数,"【即将到期，剩余"&amp;($E482-TODAY())&amp;"天】","【正常】")))&amp;IF(OR($AC482="安装免保",$AC482="技术免保",$AC482="质保期内"),"【"&amp;$AC482&amp;"】",""))</f>
        <v/>
      </c>
      <c r="J482" s="192" t="str">
        <f aca="false">IF(OR(N($G482)=0,N($H482)=0),"",ROUND(N($G482)*N($H482)*IF(N($I482)=0,1,N($I482)),2))</f>
        <v/>
      </c>
      <c r="L482" s="192" t="str">
        <f aca="false">IF(TRIM($B482&amp;$C482)="","",IF(AND(N($J482)=0,N($K482)=0),"",ROUND(N($J482)+N($K482),2)))</f>
        <v/>
      </c>
      <c r="R482" s="192"/>
      <c r="S482" s="193" t="str">
        <f aca="false">IF(TRIM($B482&amp;$C482)="","",IF(N($N482)=0,"",MAX(0,MIN(N($N482)-N($P482),N($V482)))))</f>
        <v/>
      </c>
      <c r="T482" s="193" t="str">
        <f aca="false">IF(TRIM($B482&amp;$C482)="","",IF(N($P482)&lt;=N($N482),"",N($P482)-N($N482)))</f>
        <v/>
      </c>
      <c r="U482" s="193" t="str">
        <f aca="false">IF(OR(TRIM($B482&amp;$C482)="",$V482=""),"",MAX(0,N($V482))-N($S482))</f>
        <v/>
      </c>
      <c r="V482" s="193" t="str">
        <f aca="false">IF(TRIM($B482&amp;$C482)="","",IF(AND(N($L482)=0,N($P482)+N($Q482)+N($R482)=0),"",ROUND(N($L482)-N($P482)-N($Q482)-N($R482),2)))</f>
        <v/>
      </c>
      <c r="W482" s="194" t="str">
        <f aca="false">IF(TRIM($B482&amp;$C482)="","",IF(N($L482)=0,IF((N($P482)+N($Q482)+N($R482))=0,"—未填单价","未填单价，已收 "&amp;TEXT((N($P482)+N($Q482)+N($R482)),"#,##0.00")),IF(N($V482)&gt;0.005,"欠 "&amp;TEXT(N($V482),"#,##0.00")&amp;IF(N($S482)&gt;0,"（开票未到账 "&amp;TEXT(N($S482),"#,##0.00")&amp;"）","")&amp;IF(N($U482)&gt;0,"（未开票 "&amp;TEXT(N($U482),"#,##0.00")&amp;"）",""),IF(N($V482)&lt;-0.005,"多收 "&amp;TEXT(-N($V482),"#,##0.00"),"✔ 已结清")))&amp;IF(N($T482)&gt;0,"｜到账未开票 "&amp;TEXT(N($T482),"#,##0.00")&amp;"，待补票","")&amp;IF(N($Q482)&gt;0,"｜收现 "&amp;TEXT(N($Q482),"#,##0.00"),"")&amp;IF(N($R482)&gt;0,"｜收款不开票 "&amp;TEXT(N($R482),"#,##0.00"),""))</f>
        <v/>
      </c>
      <c r="X482" s="195"/>
      <c r="AB482" s="192" t="str">
        <f aca="false">IF(OR(N($N482)=0,N($AA482)=0),"",ROUND(N($N482)/(1+N($AA482))*N($AA482),2))</f>
        <v/>
      </c>
      <c r="AC482" s="195"/>
      <c r="AD482" s="188"/>
      <c r="AE482" s="197" t="str">
        <f aca="false">IF($AM482="","",IF($AM482=1,IF($AN482&gt;=1,"一次性·已到收款期","一次性·未到期"),$AD482&amp;" 第"&amp;$AN482&amp;"/"&amp;$AM482&amp;"期"))</f>
        <v/>
      </c>
      <c r="AF482" s="193" t="str">
        <f aca="false">IF(OR($AM482="",N($L482)=0),"",ROUND(N($J482)*$AN482/$AM482,2)+N($K482))</f>
        <v/>
      </c>
      <c r="AG482" s="193" t="str">
        <f aca="false">IF($AF482="","",MAX(0,ROUND($AF482-(N($P482)+N($Q482)+N($R482)),2)))</f>
        <v/>
      </c>
      <c r="AH482" s="193" t="str">
        <f aca="false">IF(OR(TRIM($B482&amp;$C482)="",NOT(ISNUMBER($D482))),"",SUMIFS($V$3:$V$1001,$AJ$3:$AJ$1001,$AJ482,$D$3:$D$1001,"&lt;"&amp;$D482))</f>
        <v/>
      </c>
      <c r="AI482" s="193" t="str">
        <f aca="false">IF(TRIM($B482&amp;$C482)="","",SUMIFS($V$3:$V$1001,$AJ$3:$AJ$1001,$AJ482))</f>
        <v/>
      </c>
      <c r="AJ482" s="197" t="str">
        <f aca="false">IF(TRIM($B482&amp;$C482)="","",TRIM($B482)&amp;"｜"&amp;TRIM($C482))</f>
        <v/>
      </c>
      <c r="AK482" s="193" t="str">
        <f aca="false">IF(TRIM($B482&amp;$C482)="","",MIN(N($N482),N($P482)))</f>
        <v/>
      </c>
      <c r="AL482" s="198" t="str">
        <f aca="false">IF(ISNUMBER($D482),YEAR($D482),"")</f>
        <v/>
      </c>
      <c r="AM482" s="198" t="str">
        <f aca="false">IF(OR(TRIM($B482&amp;$C482)="",NOT(ISNUMBER($D482)),NOT(ISNUMBER($E482))),"",IF($E482&lt;$D482,"",IF(IF($AD482="半年付",2,IF($AD482="季度付",4,IF($AD482="月付",12,IF($AD482="半月付",24,1))))=1,1,MAX(1,ROUND(($E482-$D482+1)/365*IF($AD482="半年付",2,IF($AD482="季度付",4,IF($AD482="月付",12,IF($AD482="半月付",24,1)))),0)))))</f>
        <v/>
      </c>
      <c r="AN482" s="198" t="str">
        <f aca="true">IF($AM482="","",MIN($AM482,MAX(0,INT((TODAY()-付款宽限天数-$D482)/(($E482-$D482+1)/$AM482))+1)))</f>
        <v/>
      </c>
    </row>
    <row r="483" customFormat="false" ht="24" hidden="false" customHeight="false" outlineLevel="0" collapsed="false">
      <c r="F483" s="188" t="str">
        <f aca="true">IF(TRIM($B483&amp;$C483)="","",IF(OR(ISNUMBER(SEARCH("未",$A483)),ISNUMBER(SEARCH("送出",$A483)),AND(TRIM($A483)="",NOT(ISNUMBER($D483)),N($G483)=0)),"【合同未回】","")&amp;IF(NOT(ISNUMBER($E483)),IF(OR(ISNUMBER(SEARCH("未",$A483)),ISNUMBER(SEARCH("送出",$A483)),AND(TRIM($A483)="",NOT(ISNUMBER($D483)),N($G483)=0)),"","【未填合同期】"),IF($E483&lt;TODAY(),"【已到期】",IF($E483-TODAY()&lt;=提醒天数,"【即将到期，剩余"&amp;($E483-TODAY())&amp;"天】","【正常】")))&amp;IF(OR($AC483="安装免保",$AC483="技术免保",$AC483="质保期内"),"【"&amp;$AC483&amp;"】",""))</f>
        <v/>
      </c>
      <c r="J483" s="192" t="str">
        <f aca="false">IF(OR(N($G483)=0,N($H483)=0),"",ROUND(N($G483)*N($H483)*IF(N($I483)=0,1,N($I483)),2))</f>
        <v/>
      </c>
      <c r="L483" s="192" t="str">
        <f aca="false">IF(TRIM($B483&amp;$C483)="","",IF(AND(N($J483)=0,N($K483)=0),"",ROUND(N($J483)+N($K483),2)))</f>
        <v/>
      </c>
      <c r="R483" s="192"/>
      <c r="S483" s="193" t="str">
        <f aca="false">IF(TRIM($B483&amp;$C483)="","",IF(N($N483)=0,"",MAX(0,MIN(N($N483)-N($P483),N($V483)))))</f>
        <v/>
      </c>
      <c r="T483" s="193" t="str">
        <f aca="false">IF(TRIM($B483&amp;$C483)="","",IF(N($P483)&lt;=N($N483),"",N($P483)-N($N483)))</f>
        <v/>
      </c>
      <c r="U483" s="193" t="str">
        <f aca="false">IF(OR(TRIM($B483&amp;$C483)="",$V483=""),"",MAX(0,N($V483))-N($S483))</f>
        <v/>
      </c>
      <c r="V483" s="193" t="str">
        <f aca="false">IF(TRIM($B483&amp;$C483)="","",IF(AND(N($L483)=0,N($P483)+N($Q483)+N($R483)=0),"",ROUND(N($L483)-N($P483)-N($Q483)-N($R483),2)))</f>
        <v/>
      </c>
      <c r="W483" s="194" t="str">
        <f aca="false">IF(TRIM($B483&amp;$C483)="","",IF(N($L483)=0,IF((N($P483)+N($Q483)+N($R483))=0,"—未填单价","未填单价，已收 "&amp;TEXT((N($P483)+N($Q483)+N($R483)),"#,##0.00")),IF(N($V483)&gt;0.005,"欠 "&amp;TEXT(N($V483),"#,##0.00")&amp;IF(N($S483)&gt;0,"（开票未到账 "&amp;TEXT(N($S483),"#,##0.00")&amp;"）","")&amp;IF(N($U483)&gt;0,"（未开票 "&amp;TEXT(N($U483),"#,##0.00")&amp;"）",""),IF(N($V483)&lt;-0.005,"多收 "&amp;TEXT(-N($V483),"#,##0.00"),"✔ 已结清")))&amp;IF(N($T483)&gt;0,"｜到账未开票 "&amp;TEXT(N($T483),"#,##0.00")&amp;"，待补票","")&amp;IF(N($Q483)&gt;0,"｜收现 "&amp;TEXT(N($Q483),"#,##0.00"),"")&amp;IF(N($R483)&gt;0,"｜收款不开票 "&amp;TEXT(N($R483),"#,##0.00"),""))</f>
        <v/>
      </c>
      <c r="X483" s="195"/>
      <c r="AB483" s="192" t="str">
        <f aca="false">IF(OR(N($N483)=0,N($AA483)=0),"",ROUND(N($N483)/(1+N($AA483))*N($AA483),2))</f>
        <v/>
      </c>
      <c r="AC483" s="195"/>
      <c r="AD483" s="188"/>
      <c r="AE483" s="197" t="str">
        <f aca="false">IF($AM483="","",IF($AM483=1,IF($AN483&gt;=1,"一次性·已到收款期","一次性·未到期"),$AD483&amp;" 第"&amp;$AN483&amp;"/"&amp;$AM483&amp;"期"))</f>
        <v/>
      </c>
      <c r="AF483" s="193" t="str">
        <f aca="false">IF(OR($AM483="",N($L483)=0),"",ROUND(N($J483)*$AN483/$AM483,2)+N($K483))</f>
        <v/>
      </c>
      <c r="AG483" s="193" t="str">
        <f aca="false">IF($AF483="","",MAX(0,ROUND($AF483-(N($P483)+N($Q483)+N($R483)),2)))</f>
        <v/>
      </c>
      <c r="AH483" s="193" t="str">
        <f aca="false">IF(OR(TRIM($B483&amp;$C483)="",NOT(ISNUMBER($D483))),"",SUMIFS($V$3:$V$1001,$AJ$3:$AJ$1001,$AJ483,$D$3:$D$1001,"&lt;"&amp;$D483))</f>
        <v/>
      </c>
      <c r="AI483" s="193" t="str">
        <f aca="false">IF(TRIM($B483&amp;$C483)="","",SUMIFS($V$3:$V$1001,$AJ$3:$AJ$1001,$AJ483))</f>
        <v/>
      </c>
      <c r="AJ483" s="197" t="str">
        <f aca="false">IF(TRIM($B483&amp;$C483)="","",TRIM($B483)&amp;"｜"&amp;TRIM($C483))</f>
        <v/>
      </c>
      <c r="AK483" s="193" t="str">
        <f aca="false">IF(TRIM($B483&amp;$C483)="","",MIN(N($N483),N($P483)))</f>
        <v/>
      </c>
      <c r="AL483" s="198" t="str">
        <f aca="false">IF(ISNUMBER($D483),YEAR($D483),"")</f>
        <v/>
      </c>
      <c r="AM483" s="198" t="str">
        <f aca="false">IF(OR(TRIM($B483&amp;$C483)="",NOT(ISNUMBER($D483)),NOT(ISNUMBER($E483))),"",IF($E483&lt;$D483,"",IF(IF($AD483="半年付",2,IF($AD483="季度付",4,IF($AD483="月付",12,IF($AD483="半月付",24,1))))=1,1,MAX(1,ROUND(($E483-$D483+1)/365*IF($AD483="半年付",2,IF($AD483="季度付",4,IF($AD483="月付",12,IF($AD483="半月付",24,1)))),0)))))</f>
        <v/>
      </c>
      <c r="AN483" s="198" t="str">
        <f aca="true">IF($AM483="","",MIN($AM483,MAX(0,INT((TODAY()-付款宽限天数-$D483)/(($E483-$D483+1)/$AM483))+1)))</f>
        <v/>
      </c>
    </row>
    <row r="484" customFormat="false" ht="24" hidden="false" customHeight="false" outlineLevel="0" collapsed="false">
      <c r="F484" s="188" t="str">
        <f aca="true">IF(TRIM($B484&amp;$C484)="","",IF(OR(ISNUMBER(SEARCH("未",$A484)),ISNUMBER(SEARCH("送出",$A484)),AND(TRIM($A484)="",NOT(ISNUMBER($D484)),N($G484)=0)),"【合同未回】","")&amp;IF(NOT(ISNUMBER($E484)),IF(OR(ISNUMBER(SEARCH("未",$A484)),ISNUMBER(SEARCH("送出",$A484)),AND(TRIM($A484)="",NOT(ISNUMBER($D484)),N($G484)=0)),"","【未填合同期】"),IF($E484&lt;TODAY(),"【已到期】",IF($E484-TODAY()&lt;=提醒天数,"【即将到期，剩余"&amp;($E484-TODAY())&amp;"天】","【正常】")))&amp;IF(OR($AC484="安装免保",$AC484="技术免保",$AC484="质保期内"),"【"&amp;$AC484&amp;"】",""))</f>
        <v/>
      </c>
      <c r="J484" s="192" t="str">
        <f aca="false">IF(OR(N($G484)=0,N($H484)=0),"",ROUND(N($G484)*N($H484)*IF(N($I484)=0,1,N($I484)),2))</f>
        <v/>
      </c>
      <c r="L484" s="192" t="str">
        <f aca="false">IF(TRIM($B484&amp;$C484)="","",IF(AND(N($J484)=0,N($K484)=0),"",ROUND(N($J484)+N($K484),2)))</f>
        <v/>
      </c>
      <c r="R484" s="192"/>
      <c r="S484" s="193" t="str">
        <f aca="false">IF(TRIM($B484&amp;$C484)="","",IF(N($N484)=0,"",MAX(0,MIN(N($N484)-N($P484),N($V484)))))</f>
        <v/>
      </c>
      <c r="T484" s="193" t="str">
        <f aca="false">IF(TRIM($B484&amp;$C484)="","",IF(N($P484)&lt;=N($N484),"",N($P484)-N($N484)))</f>
        <v/>
      </c>
      <c r="U484" s="193" t="str">
        <f aca="false">IF(OR(TRIM($B484&amp;$C484)="",$V484=""),"",MAX(0,N($V484))-N($S484))</f>
        <v/>
      </c>
      <c r="V484" s="193" t="str">
        <f aca="false">IF(TRIM($B484&amp;$C484)="","",IF(AND(N($L484)=0,N($P484)+N($Q484)+N($R484)=0),"",ROUND(N($L484)-N($P484)-N($Q484)-N($R484),2)))</f>
        <v/>
      </c>
      <c r="W484" s="194" t="str">
        <f aca="false">IF(TRIM($B484&amp;$C484)="","",IF(N($L484)=0,IF((N($P484)+N($Q484)+N($R484))=0,"—未填单价","未填单价，已收 "&amp;TEXT((N($P484)+N($Q484)+N($R484)),"#,##0.00")),IF(N($V484)&gt;0.005,"欠 "&amp;TEXT(N($V484),"#,##0.00")&amp;IF(N($S484)&gt;0,"（开票未到账 "&amp;TEXT(N($S484),"#,##0.00")&amp;"）","")&amp;IF(N($U484)&gt;0,"（未开票 "&amp;TEXT(N($U484),"#,##0.00")&amp;"）",""),IF(N($V484)&lt;-0.005,"多收 "&amp;TEXT(-N($V484),"#,##0.00"),"✔ 已结清")))&amp;IF(N($T484)&gt;0,"｜到账未开票 "&amp;TEXT(N($T484),"#,##0.00")&amp;"，待补票","")&amp;IF(N($Q484)&gt;0,"｜收现 "&amp;TEXT(N($Q484),"#,##0.00"),"")&amp;IF(N($R484)&gt;0,"｜收款不开票 "&amp;TEXT(N($R484),"#,##0.00"),""))</f>
        <v/>
      </c>
      <c r="X484" s="195"/>
      <c r="AB484" s="192" t="str">
        <f aca="false">IF(OR(N($N484)=0,N($AA484)=0),"",ROUND(N($N484)/(1+N($AA484))*N($AA484),2))</f>
        <v/>
      </c>
      <c r="AC484" s="195"/>
      <c r="AD484" s="188"/>
      <c r="AE484" s="197" t="str">
        <f aca="false">IF($AM484="","",IF($AM484=1,IF($AN484&gt;=1,"一次性·已到收款期","一次性·未到期"),$AD484&amp;" 第"&amp;$AN484&amp;"/"&amp;$AM484&amp;"期"))</f>
        <v/>
      </c>
      <c r="AF484" s="193" t="str">
        <f aca="false">IF(OR($AM484="",N($L484)=0),"",ROUND(N($J484)*$AN484/$AM484,2)+N($K484))</f>
        <v/>
      </c>
      <c r="AG484" s="193" t="str">
        <f aca="false">IF($AF484="","",MAX(0,ROUND($AF484-(N($P484)+N($Q484)+N($R484)),2)))</f>
        <v/>
      </c>
      <c r="AH484" s="193" t="str">
        <f aca="false">IF(OR(TRIM($B484&amp;$C484)="",NOT(ISNUMBER($D484))),"",SUMIFS($V$3:$V$1001,$AJ$3:$AJ$1001,$AJ484,$D$3:$D$1001,"&lt;"&amp;$D484))</f>
        <v/>
      </c>
      <c r="AI484" s="193" t="str">
        <f aca="false">IF(TRIM($B484&amp;$C484)="","",SUMIFS($V$3:$V$1001,$AJ$3:$AJ$1001,$AJ484))</f>
        <v/>
      </c>
      <c r="AJ484" s="197" t="str">
        <f aca="false">IF(TRIM($B484&amp;$C484)="","",TRIM($B484)&amp;"｜"&amp;TRIM($C484))</f>
        <v/>
      </c>
      <c r="AK484" s="193" t="str">
        <f aca="false">IF(TRIM($B484&amp;$C484)="","",MIN(N($N484),N($P484)))</f>
        <v/>
      </c>
      <c r="AL484" s="198" t="str">
        <f aca="false">IF(ISNUMBER($D484),YEAR($D484),"")</f>
        <v/>
      </c>
      <c r="AM484" s="198" t="str">
        <f aca="false">IF(OR(TRIM($B484&amp;$C484)="",NOT(ISNUMBER($D484)),NOT(ISNUMBER($E484))),"",IF($E484&lt;$D484,"",IF(IF($AD484="半年付",2,IF($AD484="季度付",4,IF($AD484="月付",12,IF($AD484="半月付",24,1))))=1,1,MAX(1,ROUND(($E484-$D484+1)/365*IF($AD484="半年付",2,IF($AD484="季度付",4,IF($AD484="月付",12,IF($AD484="半月付",24,1)))),0)))))</f>
        <v/>
      </c>
      <c r="AN484" s="198" t="str">
        <f aca="true">IF($AM484="","",MIN($AM484,MAX(0,INT((TODAY()-付款宽限天数-$D484)/(($E484-$D484+1)/$AM484))+1)))</f>
        <v/>
      </c>
    </row>
    <row r="485" customFormat="false" ht="24" hidden="false" customHeight="false" outlineLevel="0" collapsed="false">
      <c r="F485" s="188" t="str">
        <f aca="true">IF(TRIM($B485&amp;$C485)="","",IF(OR(ISNUMBER(SEARCH("未",$A485)),ISNUMBER(SEARCH("送出",$A485)),AND(TRIM($A485)="",NOT(ISNUMBER($D485)),N($G485)=0)),"【合同未回】","")&amp;IF(NOT(ISNUMBER($E485)),IF(OR(ISNUMBER(SEARCH("未",$A485)),ISNUMBER(SEARCH("送出",$A485)),AND(TRIM($A485)="",NOT(ISNUMBER($D485)),N($G485)=0)),"","【未填合同期】"),IF($E485&lt;TODAY(),"【已到期】",IF($E485-TODAY()&lt;=提醒天数,"【即将到期，剩余"&amp;($E485-TODAY())&amp;"天】","【正常】")))&amp;IF(OR($AC485="安装免保",$AC485="技术免保",$AC485="质保期内"),"【"&amp;$AC485&amp;"】",""))</f>
        <v/>
      </c>
      <c r="J485" s="192" t="str">
        <f aca="false">IF(OR(N($G485)=0,N($H485)=0),"",ROUND(N($G485)*N($H485)*IF(N($I485)=0,1,N($I485)),2))</f>
        <v/>
      </c>
      <c r="L485" s="192" t="str">
        <f aca="false">IF(TRIM($B485&amp;$C485)="","",IF(AND(N($J485)=0,N($K485)=0),"",ROUND(N($J485)+N($K485),2)))</f>
        <v/>
      </c>
      <c r="R485" s="192"/>
      <c r="S485" s="193" t="str">
        <f aca="false">IF(TRIM($B485&amp;$C485)="","",IF(N($N485)=0,"",MAX(0,MIN(N($N485)-N($P485),N($V485)))))</f>
        <v/>
      </c>
      <c r="T485" s="193" t="str">
        <f aca="false">IF(TRIM($B485&amp;$C485)="","",IF(N($P485)&lt;=N($N485),"",N($P485)-N($N485)))</f>
        <v/>
      </c>
      <c r="U485" s="193" t="str">
        <f aca="false">IF(OR(TRIM($B485&amp;$C485)="",$V485=""),"",MAX(0,N($V485))-N($S485))</f>
        <v/>
      </c>
      <c r="V485" s="193" t="str">
        <f aca="false">IF(TRIM($B485&amp;$C485)="","",IF(AND(N($L485)=0,N($P485)+N($Q485)+N($R485)=0),"",ROUND(N($L485)-N($P485)-N($Q485)-N($R485),2)))</f>
        <v/>
      </c>
      <c r="W485" s="194" t="str">
        <f aca="false">IF(TRIM($B485&amp;$C485)="","",IF(N($L485)=0,IF((N($P485)+N($Q485)+N($R485))=0,"—未填单价","未填单价，已收 "&amp;TEXT((N($P485)+N($Q485)+N($R485)),"#,##0.00")),IF(N($V485)&gt;0.005,"欠 "&amp;TEXT(N($V485),"#,##0.00")&amp;IF(N($S485)&gt;0,"（开票未到账 "&amp;TEXT(N($S485),"#,##0.00")&amp;"）","")&amp;IF(N($U485)&gt;0,"（未开票 "&amp;TEXT(N($U485),"#,##0.00")&amp;"）",""),IF(N($V485)&lt;-0.005,"多收 "&amp;TEXT(-N($V485),"#,##0.00"),"✔ 已结清")))&amp;IF(N($T485)&gt;0,"｜到账未开票 "&amp;TEXT(N($T485),"#,##0.00")&amp;"，待补票","")&amp;IF(N($Q485)&gt;0,"｜收现 "&amp;TEXT(N($Q485),"#,##0.00"),"")&amp;IF(N($R485)&gt;0,"｜收款不开票 "&amp;TEXT(N($R485),"#,##0.00"),""))</f>
        <v/>
      </c>
      <c r="X485" s="195"/>
      <c r="AB485" s="192" t="str">
        <f aca="false">IF(OR(N($N485)=0,N($AA485)=0),"",ROUND(N($N485)/(1+N($AA485))*N($AA485),2))</f>
        <v/>
      </c>
      <c r="AC485" s="195"/>
      <c r="AD485" s="188"/>
      <c r="AE485" s="197" t="str">
        <f aca="false">IF($AM485="","",IF($AM485=1,IF($AN485&gt;=1,"一次性·已到收款期","一次性·未到期"),$AD485&amp;" 第"&amp;$AN485&amp;"/"&amp;$AM485&amp;"期"))</f>
        <v/>
      </c>
      <c r="AF485" s="193" t="str">
        <f aca="false">IF(OR($AM485="",N($L485)=0),"",ROUND(N($J485)*$AN485/$AM485,2)+N($K485))</f>
        <v/>
      </c>
      <c r="AG485" s="193" t="str">
        <f aca="false">IF($AF485="","",MAX(0,ROUND($AF485-(N($P485)+N($Q485)+N($R485)),2)))</f>
        <v/>
      </c>
      <c r="AH485" s="193" t="str">
        <f aca="false">IF(OR(TRIM($B485&amp;$C485)="",NOT(ISNUMBER($D485))),"",SUMIFS($V$3:$V$1001,$AJ$3:$AJ$1001,$AJ485,$D$3:$D$1001,"&lt;"&amp;$D485))</f>
        <v/>
      </c>
      <c r="AI485" s="193" t="str">
        <f aca="false">IF(TRIM($B485&amp;$C485)="","",SUMIFS($V$3:$V$1001,$AJ$3:$AJ$1001,$AJ485))</f>
        <v/>
      </c>
      <c r="AJ485" s="197" t="str">
        <f aca="false">IF(TRIM($B485&amp;$C485)="","",TRIM($B485)&amp;"｜"&amp;TRIM($C485))</f>
        <v/>
      </c>
      <c r="AK485" s="193" t="str">
        <f aca="false">IF(TRIM($B485&amp;$C485)="","",MIN(N($N485),N($P485)))</f>
        <v/>
      </c>
      <c r="AL485" s="198" t="str">
        <f aca="false">IF(ISNUMBER($D485),YEAR($D485),"")</f>
        <v/>
      </c>
      <c r="AM485" s="198" t="str">
        <f aca="false">IF(OR(TRIM($B485&amp;$C485)="",NOT(ISNUMBER($D485)),NOT(ISNUMBER($E485))),"",IF($E485&lt;$D485,"",IF(IF($AD485="半年付",2,IF($AD485="季度付",4,IF($AD485="月付",12,IF($AD485="半月付",24,1))))=1,1,MAX(1,ROUND(($E485-$D485+1)/365*IF($AD485="半年付",2,IF($AD485="季度付",4,IF($AD485="月付",12,IF($AD485="半月付",24,1)))),0)))))</f>
        <v/>
      </c>
      <c r="AN485" s="198" t="str">
        <f aca="true">IF($AM485="","",MIN($AM485,MAX(0,INT((TODAY()-付款宽限天数-$D485)/(($E485-$D485+1)/$AM485))+1)))</f>
        <v/>
      </c>
    </row>
    <row r="486" customFormat="false" ht="24" hidden="false" customHeight="false" outlineLevel="0" collapsed="false">
      <c r="F486" s="188" t="str">
        <f aca="true">IF(TRIM($B486&amp;$C486)="","",IF(OR(ISNUMBER(SEARCH("未",$A486)),ISNUMBER(SEARCH("送出",$A486)),AND(TRIM($A486)="",NOT(ISNUMBER($D486)),N($G486)=0)),"【合同未回】","")&amp;IF(NOT(ISNUMBER($E486)),IF(OR(ISNUMBER(SEARCH("未",$A486)),ISNUMBER(SEARCH("送出",$A486)),AND(TRIM($A486)="",NOT(ISNUMBER($D486)),N($G486)=0)),"","【未填合同期】"),IF($E486&lt;TODAY(),"【已到期】",IF($E486-TODAY()&lt;=提醒天数,"【即将到期，剩余"&amp;($E486-TODAY())&amp;"天】","【正常】")))&amp;IF(OR($AC486="安装免保",$AC486="技术免保",$AC486="质保期内"),"【"&amp;$AC486&amp;"】",""))</f>
        <v/>
      </c>
      <c r="J486" s="192" t="str">
        <f aca="false">IF(OR(N($G486)=0,N($H486)=0),"",ROUND(N($G486)*N($H486)*IF(N($I486)=0,1,N($I486)),2))</f>
        <v/>
      </c>
      <c r="L486" s="192" t="str">
        <f aca="false">IF(TRIM($B486&amp;$C486)="","",IF(AND(N($J486)=0,N($K486)=0),"",ROUND(N($J486)+N($K486),2)))</f>
        <v/>
      </c>
      <c r="R486" s="192"/>
      <c r="S486" s="193" t="str">
        <f aca="false">IF(TRIM($B486&amp;$C486)="","",IF(N($N486)=0,"",MAX(0,MIN(N($N486)-N($P486),N($V486)))))</f>
        <v/>
      </c>
      <c r="T486" s="193" t="str">
        <f aca="false">IF(TRIM($B486&amp;$C486)="","",IF(N($P486)&lt;=N($N486),"",N($P486)-N($N486)))</f>
        <v/>
      </c>
      <c r="U486" s="193" t="str">
        <f aca="false">IF(OR(TRIM($B486&amp;$C486)="",$V486=""),"",MAX(0,N($V486))-N($S486))</f>
        <v/>
      </c>
      <c r="V486" s="193" t="str">
        <f aca="false">IF(TRIM($B486&amp;$C486)="","",IF(AND(N($L486)=0,N($P486)+N($Q486)+N($R486)=0),"",ROUND(N($L486)-N($P486)-N($Q486)-N($R486),2)))</f>
        <v/>
      </c>
      <c r="W486" s="194" t="str">
        <f aca="false">IF(TRIM($B486&amp;$C486)="","",IF(N($L486)=0,IF((N($P486)+N($Q486)+N($R486))=0,"—未填单价","未填单价，已收 "&amp;TEXT((N($P486)+N($Q486)+N($R486)),"#,##0.00")),IF(N($V486)&gt;0.005,"欠 "&amp;TEXT(N($V486),"#,##0.00")&amp;IF(N($S486)&gt;0,"（开票未到账 "&amp;TEXT(N($S486),"#,##0.00")&amp;"）","")&amp;IF(N($U486)&gt;0,"（未开票 "&amp;TEXT(N($U486),"#,##0.00")&amp;"）",""),IF(N($V486)&lt;-0.005,"多收 "&amp;TEXT(-N($V486),"#,##0.00"),"✔ 已结清")))&amp;IF(N($T486)&gt;0,"｜到账未开票 "&amp;TEXT(N($T486),"#,##0.00")&amp;"，待补票","")&amp;IF(N($Q486)&gt;0,"｜收现 "&amp;TEXT(N($Q486),"#,##0.00"),"")&amp;IF(N($R486)&gt;0,"｜收款不开票 "&amp;TEXT(N($R486),"#,##0.00"),""))</f>
        <v/>
      </c>
      <c r="X486" s="195"/>
      <c r="AB486" s="192" t="str">
        <f aca="false">IF(OR(N($N486)=0,N($AA486)=0),"",ROUND(N($N486)/(1+N($AA486))*N($AA486),2))</f>
        <v/>
      </c>
      <c r="AC486" s="195"/>
      <c r="AD486" s="188"/>
      <c r="AE486" s="197" t="str">
        <f aca="false">IF($AM486="","",IF($AM486=1,IF($AN486&gt;=1,"一次性·已到收款期","一次性·未到期"),$AD486&amp;" 第"&amp;$AN486&amp;"/"&amp;$AM486&amp;"期"))</f>
        <v/>
      </c>
      <c r="AF486" s="193" t="str">
        <f aca="false">IF(OR($AM486="",N($L486)=0),"",ROUND(N($J486)*$AN486/$AM486,2)+N($K486))</f>
        <v/>
      </c>
      <c r="AG486" s="193" t="str">
        <f aca="false">IF($AF486="","",MAX(0,ROUND($AF486-(N($P486)+N($Q486)+N($R486)),2)))</f>
        <v/>
      </c>
      <c r="AH486" s="193" t="str">
        <f aca="false">IF(OR(TRIM($B486&amp;$C486)="",NOT(ISNUMBER($D486))),"",SUMIFS($V$3:$V$1001,$AJ$3:$AJ$1001,$AJ486,$D$3:$D$1001,"&lt;"&amp;$D486))</f>
        <v/>
      </c>
      <c r="AI486" s="193" t="str">
        <f aca="false">IF(TRIM($B486&amp;$C486)="","",SUMIFS($V$3:$V$1001,$AJ$3:$AJ$1001,$AJ486))</f>
        <v/>
      </c>
      <c r="AJ486" s="197" t="str">
        <f aca="false">IF(TRIM($B486&amp;$C486)="","",TRIM($B486)&amp;"｜"&amp;TRIM($C486))</f>
        <v/>
      </c>
      <c r="AK486" s="193" t="str">
        <f aca="false">IF(TRIM($B486&amp;$C486)="","",MIN(N($N486),N($P486)))</f>
        <v/>
      </c>
      <c r="AL486" s="198" t="str">
        <f aca="false">IF(ISNUMBER($D486),YEAR($D486),"")</f>
        <v/>
      </c>
      <c r="AM486" s="198" t="str">
        <f aca="false">IF(OR(TRIM($B486&amp;$C486)="",NOT(ISNUMBER($D486)),NOT(ISNUMBER($E486))),"",IF($E486&lt;$D486,"",IF(IF($AD486="半年付",2,IF($AD486="季度付",4,IF($AD486="月付",12,IF($AD486="半月付",24,1))))=1,1,MAX(1,ROUND(($E486-$D486+1)/365*IF($AD486="半年付",2,IF($AD486="季度付",4,IF($AD486="月付",12,IF($AD486="半月付",24,1)))),0)))))</f>
        <v/>
      </c>
      <c r="AN486" s="198" t="str">
        <f aca="true">IF($AM486="","",MIN($AM486,MAX(0,INT((TODAY()-付款宽限天数-$D486)/(($E486-$D486+1)/$AM486))+1)))</f>
        <v/>
      </c>
    </row>
    <row r="487" customFormat="false" ht="24" hidden="false" customHeight="false" outlineLevel="0" collapsed="false">
      <c r="F487" s="188" t="str">
        <f aca="true">IF(TRIM($B487&amp;$C487)="","",IF(OR(ISNUMBER(SEARCH("未",$A487)),ISNUMBER(SEARCH("送出",$A487)),AND(TRIM($A487)="",NOT(ISNUMBER($D487)),N($G487)=0)),"【合同未回】","")&amp;IF(NOT(ISNUMBER($E487)),IF(OR(ISNUMBER(SEARCH("未",$A487)),ISNUMBER(SEARCH("送出",$A487)),AND(TRIM($A487)="",NOT(ISNUMBER($D487)),N($G487)=0)),"","【未填合同期】"),IF($E487&lt;TODAY(),"【已到期】",IF($E487-TODAY()&lt;=提醒天数,"【即将到期，剩余"&amp;($E487-TODAY())&amp;"天】","【正常】")))&amp;IF(OR($AC487="安装免保",$AC487="技术免保",$AC487="质保期内"),"【"&amp;$AC487&amp;"】",""))</f>
        <v/>
      </c>
      <c r="J487" s="192" t="str">
        <f aca="false">IF(OR(N($G487)=0,N($H487)=0),"",ROUND(N($G487)*N($H487)*IF(N($I487)=0,1,N($I487)),2))</f>
        <v/>
      </c>
      <c r="L487" s="192" t="str">
        <f aca="false">IF(TRIM($B487&amp;$C487)="","",IF(AND(N($J487)=0,N($K487)=0),"",ROUND(N($J487)+N($K487),2)))</f>
        <v/>
      </c>
      <c r="R487" s="192"/>
      <c r="S487" s="193" t="str">
        <f aca="false">IF(TRIM($B487&amp;$C487)="","",IF(N($N487)=0,"",MAX(0,MIN(N($N487)-N($P487),N($V487)))))</f>
        <v/>
      </c>
      <c r="T487" s="193" t="str">
        <f aca="false">IF(TRIM($B487&amp;$C487)="","",IF(N($P487)&lt;=N($N487),"",N($P487)-N($N487)))</f>
        <v/>
      </c>
      <c r="U487" s="193" t="str">
        <f aca="false">IF(OR(TRIM($B487&amp;$C487)="",$V487=""),"",MAX(0,N($V487))-N($S487))</f>
        <v/>
      </c>
      <c r="V487" s="193" t="str">
        <f aca="false">IF(TRIM($B487&amp;$C487)="","",IF(AND(N($L487)=0,N($P487)+N($Q487)+N($R487)=0),"",ROUND(N($L487)-N($P487)-N($Q487)-N($R487),2)))</f>
        <v/>
      </c>
      <c r="W487" s="194" t="str">
        <f aca="false">IF(TRIM($B487&amp;$C487)="","",IF(N($L487)=0,IF((N($P487)+N($Q487)+N($R487))=0,"—未填单价","未填单价，已收 "&amp;TEXT((N($P487)+N($Q487)+N($R487)),"#,##0.00")),IF(N($V487)&gt;0.005,"欠 "&amp;TEXT(N($V487),"#,##0.00")&amp;IF(N($S487)&gt;0,"（开票未到账 "&amp;TEXT(N($S487),"#,##0.00")&amp;"）","")&amp;IF(N($U487)&gt;0,"（未开票 "&amp;TEXT(N($U487),"#,##0.00")&amp;"）",""),IF(N($V487)&lt;-0.005,"多收 "&amp;TEXT(-N($V487),"#,##0.00"),"✔ 已结清")))&amp;IF(N($T487)&gt;0,"｜到账未开票 "&amp;TEXT(N($T487),"#,##0.00")&amp;"，待补票","")&amp;IF(N($Q487)&gt;0,"｜收现 "&amp;TEXT(N($Q487),"#,##0.00"),"")&amp;IF(N($R487)&gt;0,"｜收款不开票 "&amp;TEXT(N($R487),"#,##0.00"),""))</f>
        <v/>
      </c>
      <c r="X487" s="195"/>
      <c r="AB487" s="192" t="str">
        <f aca="false">IF(OR(N($N487)=0,N($AA487)=0),"",ROUND(N($N487)/(1+N($AA487))*N($AA487),2))</f>
        <v/>
      </c>
      <c r="AC487" s="195"/>
      <c r="AD487" s="188"/>
      <c r="AE487" s="197" t="str">
        <f aca="false">IF($AM487="","",IF($AM487=1,IF($AN487&gt;=1,"一次性·已到收款期","一次性·未到期"),$AD487&amp;" 第"&amp;$AN487&amp;"/"&amp;$AM487&amp;"期"))</f>
        <v/>
      </c>
      <c r="AF487" s="193" t="str">
        <f aca="false">IF(OR($AM487="",N($L487)=0),"",ROUND(N($J487)*$AN487/$AM487,2)+N($K487))</f>
        <v/>
      </c>
      <c r="AG487" s="193" t="str">
        <f aca="false">IF($AF487="","",MAX(0,ROUND($AF487-(N($P487)+N($Q487)+N($R487)),2)))</f>
        <v/>
      </c>
      <c r="AH487" s="193" t="str">
        <f aca="false">IF(OR(TRIM($B487&amp;$C487)="",NOT(ISNUMBER($D487))),"",SUMIFS($V$3:$V$1001,$AJ$3:$AJ$1001,$AJ487,$D$3:$D$1001,"&lt;"&amp;$D487))</f>
        <v/>
      </c>
      <c r="AI487" s="193" t="str">
        <f aca="false">IF(TRIM($B487&amp;$C487)="","",SUMIFS($V$3:$V$1001,$AJ$3:$AJ$1001,$AJ487))</f>
        <v/>
      </c>
      <c r="AJ487" s="197" t="str">
        <f aca="false">IF(TRIM($B487&amp;$C487)="","",TRIM($B487)&amp;"｜"&amp;TRIM($C487))</f>
        <v/>
      </c>
      <c r="AK487" s="193" t="str">
        <f aca="false">IF(TRIM($B487&amp;$C487)="","",MIN(N($N487),N($P487)))</f>
        <v/>
      </c>
      <c r="AL487" s="198" t="str">
        <f aca="false">IF(ISNUMBER($D487),YEAR($D487),"")</f>
        <v/>
      </c>
      <c r="AM487" s="198" t="str">
        <f aca="false">IF(OR(TRIM($B487&amp;$C487)="",NOT(ISNUMBER($D487)),NOT(ISNUMBER($E487))),"",IF($E487&lt;$D487,"",IF(IF($AD487="半年付",2,IF($AD487="季度付",4,IF($AD487="月付",12,IF($AD487="半月付",24,1))))=1,1,MAX(1,ROUND(($E487-$D487+1)/365*IF($AD487="半年付",2,IF($AD487="季度付",4,IF($AD487="月付",12,IF($AD487="半月付",24,1)))),0)))))</f>
        <v/>
      </c>
      <c r="AN487" s="198" t="str">
        <f aca="true">IF($AM487="","",MIN($AM487,MAX(0,INT((TODAY()-付款宽限天数-$D487)/(($E487-$D487+1)/$AM487))+1)))</f>
        <v/>
      </c>
    </row>
    <row r="488" customFormat="false" ht="24" hidden="false" customHeight="false" outlineLevel="0" collapsed="false">
      <c r="F488" s="188" t="str">
        <f aca="true">IF(TRIM($B488&amp;$C488)="","",IF(OR(ISNUMBER(SEARCH("未",$A488)),ISNUMBER(SEARCH("送出",$A488)),AND(TRIM($A488)="",NOT(ISNUMBER($D488)),N($G488)=0)),"【合同未回】","")&amp;IF(NOT(ISNUMBER($E488)),IF(OR(ISNUMBER(SEARCH("未",$A488)),ISNUMBER(SEARCH("送出",$A488)),AND(TRIM($A488)="",NOT(ISNUMBER($D488)),N($G488)=0)),"","【未填合同期】"),IF($E488&lt;TODAY(),"【已到期】",IF($E488-TODAY()&lt;=提醒天数,"【即将到期，剩余"&amp;($E488-TODAY())&amp;"天】","【正常】")))&amp;IF(OR($AC488="安装免保",$AC488="技术免保",$AC488="质保期内"),"【"&amp;$AC488&amp;"】",""))</f>
        <v/>
      </c>
      <c r="J488" s="192" t="str">
        <f aca="false">IF(OR(N($G488)=0,N($H488)=0),"",ROUND(N($G488)*N($H488)*IF(N($I488)=0,1,N($I488)),2))</f>
        <v/>
      </c>
      <c r="L488" s="192" t="str">
        <f aca="false">IF(TRIM($B488&amp;$C488)="","",IF(AND(N($J488)=0,N($K488)=0),"",ROUND(N($J488)+N($K488),2)))</f>
        <v/>
      </c>
      <c r="R488" s="192"/>
      <c r="S488" s="193" t="str">
        <f aca="false">IF(TRIM($B488&amp;$C488)="","",IF(N($N488)=0,"",MAX(0,MIN(N($N488)-N($P488),N($V488)))))</f>
        <v/>
      </c>
      <c r="T488" s="193" t="str">
        <f aca="false">IF(TRIM($B488&amp;$C488)="","",IF(N($P488)&lt;=N($N488),"",N($P488)-N($N488)))</f>
        <v/>
      </c>
      <c r="U488" s="193" t="str">
        <f aca="false">IF(OR(TRIM($B488&amp;$C488)="",$V488=""),"",MAX(0,N($V488))-N($S488))</f>
        <v/>
      </c>
      <c r="V488" s="193" t="str">
        <f aca="false">IF(TRIM($B488&amp;$C488)="","",IF(AND(N($L488)=0,N($P488)+N($Q488)+N($R488)=0),"",ROUND(N($L488)-N($P488)-N($Q488)-N($R488),2)))</f>
        <v/>
      </c>
      <c r="W488" s="194" t="str">
        <f aca="false">IF(TRIM($B488&amp;$C488)="","",IF(N($L488)=0,IF((N($P488)+N($Q488)+N($R488))=0,"—未填单价","未填单价，已收 "&amp;TEXT((N($P488)+N($Q488)+N($R488)),"#,##0.00")),IF(N($V488)&gt;0.005,"欠 "&amp;TEXT(N($V488),"#,##0.00")&amp;IF(N($S488)&gt;0,"（开票未到账 "&amp;TEXT(N($S488),"#,##0.00")&amp;"）","")&amp;IF(N($U488)&gt;0,"（未开票 "&amp;TEXT(N($U488),"#,##0.00")&amp;"）",""),IF(N($V488)&lt;-0.005,"多收 "&amp;TEXT(-N($V488),"#,##0.00"),"✔ 已结清")))&amp;IF(N($T488)&gt;0,"｜到账未开票 "&amp;TEXT(N($T488),"#,##0.00")&amp;"，待补票","")&amp;IF(N($Q488)&gt;0,"｜收现 "&amp;TEXT(N($Q488),"#,##0.00"),"")&amp;IF(N($R488)&gt;0,"｜收款不开票 "&amp;TEXT(N($R488),"#,##0.00"),""))</f>
        <v/>
      </c>
      <c r="X488" s="195"/>
      <c r="AB488" s="192" t="str">
        <f aca="false">IF(OR(N($N488)=0,N($AA488)=0),"",ROUND(N($N488)/(1+N($AA488))*N($AA488),2))</f>
        <v/>
      </c>
      <c r="AC488" s="195"/>
      <c r="AD488" s="188"/>
      <c r="AE488" s="197" t="str">
        <f aca="false">IF($AM488="","",IF($AM488=1,IF($AN488&gt;=1,"一次性·已到收款期","一次性·未到期"),$AD488&amp;" 第"&amp;$AN488&amp;"/"&amp;$AM488&amp;"期"))</f>
        <v/>
      </c>
      <c r="AF488" s="193" t="str">
        <f aca="false">IF(OR($AM488="",N($L488)=0),"",ROUND(N($J488)*$AN488/$AM488,2)+N($K488))</f>
        <v/>
      </c>
      <c r="AG488" s="193" t="str">
        <f aca="false">IF($AF488="","",MAX(0,ROUND($AF488-(N($P488)+N($Q488)+N($R488)),2)))</f>
        <v/>
      </c>
      <c r="AH488" s="193" t="str">
        <f aca="false">IF(OR(TRIM($B488&amp;$C488)="",NOT(ISNUMBER($D488))),"",SUMIFS($V$3:$V$1001,$AJ$3:$AJ$1001,$AJ488,$D$3:$D$1001,"&lt;"&amp;$D488))</f>
        <v/>
      </c>
      <c r="AI488" s="193" t="str">
        <f aca="false">IF(TRIM($B488&amp;$C488)="","",SUMIFS($V$3:$V$1001,$AJ$3:$AJ$1001,$AJ488))</f>
        <v/>
      </c>
      <c r="AJ488" s="197" t="str">
        <f aca="false">IF(TRIM($B488&amp;$C488)="","",TRIM($B488)&amp;"｜"&amp;TRIM($C488))</f>
        <v/>
      </c>
      <c r="AK488" s="193" t="str">
        <f aca="false">IF(TRIM($B488&amp;$C488)="","",MIN(N($N488),N($P488)))</f>
        <v/>
      </c>
      <c r="AL488" s="198" t="str">
        <f aca="false">IF(ISNUMBER($D488),YEAR($D488),"")</f>
        <v/>
      </c>
      <c r="AM488" s="198" t="str">
        <f aca="false">IF(OR(TRIM($B488&amp;$C488)="",NOT(ISNUMBER($D488)),NOT(ISNUMBER($E488))),"",IF($E488&lt;$D488,"",IF(IF($AD488="半年付",2,IF($AD488="季度付",4,IF($AD488="月付",12,IF($AD488="半月付",24,1))))=1,1,MAX(1,ROUND(($E488-$D488+1)/365*IF($AD488="半年付",2,IF($AD488="季度付",4,IF($AD488="月付",12,IF($AD488="半月付",24,1)))),0)))))</f>
        <v/>
      </c>
      <c r="AN488" s="198" t="str">
        <f aca="true">IF($AM488="","",MIN($AM488,MAX(0,INT((TODAY()-付款宽限天数-$D488)/(($E488-$D488+1)/$AM488))+1)))</f>
        <v/>
      </c>
    </row>
    <row r="489" customFormat="false" ht="24" hidden="false" customHeight="false" outlineLevel="0" collapsed="false">
      <c r="F489" s="188" t="str">
        <f aca="true">IF(TRIM($B489&amp;$C489)="","",IF(OR(ISNUMBER(SEARCH("未",$A489)),ISNUMBER(SEARCH("送出",$A489)),AND(TRIM($A489)="",NOT(ISNUMBER($D489)),N($G489)=0)),"【合同未回】","")&amp;IF(NOT(ISNUMBER($E489)),IF(OR(ISNUMBER(SEARCH("未",$A489)),ISNUMBER(SEARCH("送出",$A489)),AND(TRIM($A489)="",NOT(ISNUMBER($D489)),N($G489)=0)),"","【未填合同期】"),IF($E489&lt;TODAY(),"【已到期】",IF($E489-TODAY()&lt;=提醒天数,"【即将到期，剩余"&amp;($E489-TODAY())&amp;"天】","【正常】")))&amp;IF(OR($AC489="安装免保",$AC489="技术免保",$AC489="质保期内"),"【"&amp;$AC489&amp;"】",""))</f>
        <v/>
      </c>
      <c r="J489" s="192" t="str">
        <f aca="false">IF(OR(N($G489)=0,N($H489)=0),"",ROUND(N($G489)*N($H489)*IF(N($I489)=0,1,N($I489)),2))</f>
        <v/>
      </c>
      <c r="L489" s="192" t="str">
        <f aca="false">IF(TRIM($B489&amp;$C489)="","",IF(AND(N($J489)=0,N($K489)=0),"",ROUND(N($J489)+N($K489),2)))</f>
        <v/>
      </c>
      <c r="R489" s="192"/>
      <c r="S489" s="193" t="str">
        <f aca="false">IF(TRIM($B489&amp;$C489)="","",IF(N($N489)=0,"",MAX(0,MIN(N($N489)-N($P489),N($V489)))))</f>
        <v/>
      </c>
      <c r="T489" s="193" t="str">
        <f aca="false">IF(TRIM($B489&amp;$C489)="","",IF(N($P489)&lt;=N($N489),"",N($P489)-N($N489)))</f>
        <v/>
      </c>
      <c r="U489" s="193" t="str">
        <f aca="false">IF(OR(TRIM($B489&amp;$C489)="",$V489=""),"",MAX(0,N($V489))-N($S489))</f>
        <v/>
      </c>
      <c r="V489" s="193" t="str">
        <f aca="false">IF(TRIM($B489&amp;$C489)="","",IF(AND(N($L489)=0,N($P489)+N($Q489)+N($R489)=0),"",ROUND(N($L489)-N($P489)-N($Q489)-N($R489),2)))</f>
        <v/>
      </c>
      <c r="W489" s="194" t="str">
        <f aca="false">IF(TRIM($B489&amp;$C489)="","",IF(N($L489)=0,IF((N($P489)+N($Q489)+N($R489))=0,"—未填单价","未填单价，已收 "&amp;TEXT((N($P489)+N($Q489)+N($R489)),"#,##0.00")),IF(N($V489)&gt;0.005,"欠 "&amp;TEXT(N($V489),"#,##0.00")&amp;IF(N($S489)&gt;0,"（开票未到账 "&amp;TEXT(N($S489),"#,##0.00")&amp;"）","")&amp;IF(N($U489)&gt;0,"（未开票 "&amp;TEXT(N($U489),"#,##0.00")&amp;"）",""),IF(N($V489)&lt;-0.005,"多收 "&amp;TEXT(-N($V489),"#,##0.00"),"✔ 已结清")))&amp;IF(N($T489)&gt;0,"｜到账未开票 "&amp;TEXT(N($T489),"#,##0.00")&amp;"，待补票","")&amp;IF(N($Q489)&gt;0,"｜收现 "&amp;TEXT(N($Q489),"#,##0.00"),"")&amp;IF(N($R489)&gt;0,"｜收款不开票 "&amp;TEXT(N($R489),"#,##0.00"),""))</f>
        <v/>
      </c>
      <c r="X489" s="195"/>
      <c r="AB489" s="192" t="str">
        <f aca="false">IF(OR(N($N489)=0,N($AA489)=0),"",ROUND(N($N489)/(1+N($AA489))*N($AA489),2))</f>
        <v/>
      </c>
      <c r="AC489" s="195"/>
      <c r="AD489" s="188"/>
      <c r="AE489" s="197" t="str">
        <f aca="false">IF($AM489="","",IF($AM489=1,IF($AN489&gt;=1,"一次性·已到收款期","一次性·未到期"),$AD489&amp;" 第"&amp;$AN489&amp;"/"&amp;$AM489&amp;"期"))</f>
        <v/>
      </c>
      <c r="AF489" s="193" t="str">
        <f aca="false">IF(OR($AM489="",N($L489)=0),"",ROUND(N($J489)*$AN489/$AM489,2)+N($K489))</f>
        <v/>
      </c>
      <c r="AG489" s="193" t="str">
        <f aca="false">IF($AF489="","",MAX(0,ROUND($AF489-(N($P489)+N($Q489)+N($R489)),2)))</f>
        <v/>
      </c>
      <c r="AH489" s="193" t="str">
        <f aca="false">IF(OR(TRIM($B489&amp;$C489)="",NOT(ISNUMBER($D489))),"",SUMIFS($V$3:$V$1001,$AJ$3:$AJ$1001,$AJ489,$D$3:$D$1001,"&lt;"&amp;$D489))</f>
        <v/>
      </c>
      <c r="AI489" s="193" t="str">
        <f aca="false">IF(TRIM($B489&amp;$C489)="","",SUMIFS($V$3:$V$1001,$AJ$3:$AJ$1001,$AJ489))</f>
        <v/>
      </c>
      <c r="AJ489" s="197" t="str">
        <f aca="false">IF(TRIM($B489&amp;$C489)="","",TRIM($B489)&amp;"｜"&amp;TRIM($C489))</f>
        <v/>
      </c>
      <c r="AK489" s="193" t="str">
        <f aca="false">IF(TRIM($B489&amp;$C489)="","",MIN(N($N489),N($P489)))</f>
        <v/>
      </c>
      <c r="AL489" s="198" t="str">
        <f aca="false">IF(ISNUMBER($D489),YEAR($D489),"")</f>
        <v/>
      </c>
      <c r="AM489" s="198" t="str">
        <f aca="false">IF(OR(TRIM($B489&amp;$C489)="",NOT(ISNUMBER($D489)),NOT(ISNUMBER($E489))),"",IF($E489&lt;$D489,"",IF(IF($AD489="半年付",2,IF($AD489="季度付",4,IF($AD489="月付",12,IF($AD489="半月付",24,1))))=1,1,MAX(1,ROUND(($E489-$D489+1)/365*IF($AD489="半年付",2,IF($AD489="季度付",4,IF($AD489="月付",12,IF($AD489="半月付",24,1)))),0)))))</f>
        <v/>
      </c>
      <c r="AN489" s="198" t="str">
        <f aca="true">IF($AM489="","",MIN($AM489,MAX(0,INT((TODAY()-付款宽限天数-$D489)/(($E489-$D489+1)/$AM489))+1)))</f>
        <v/>
      </c>
    </row>
    <row r="490" customFormat="false" ht="24" hidden="false" customHeight="false" outlineLevel="0" collapsed="false">
      <c r="F490" s="188" t="str">
        <f aca="true">IF(TRIM($B490&amp;$C490)="","",IF(OR(ISNUMBER(SEARCH("未",$A490)),ISNUMBER(SEARCH("送出",$A490)),AND(TRIM($A490)="",NOT(ISNUMBER($D490)),N($G490)=0)),"【合同未回】","")&amp;IF(NOT(ISNUMBER($E490)),IF(OR(ISNUMBER(SEARCH("未",$A490)),ISNUMBER(SEARCH("送出",$A490)),AND(TRIM($A490)="",NOT(ISNUMBER($D490)),N($G490)=0)),"","【未填合同期】"),IF($E490&lt;TODAY(),"【已到期】",IF($E490-TODAY()&lt;=提醒天数,"【即将到期，剩余"&amp;($E490-TODAY())&amp;"天】","【正常】")))&amp;IF(OR($AC490="安装免保",$AC490="技术免保",$AC490="质保期内"),"【"&amp;$AC490&amp;"】",""))</f>
        <v/>
      </c>
      <c r="J490" s="192" t="str">
        <f aca="false">IF(OR(N($G490)=0,N($H490)=0),"",ROUND(N($G490)*N($H490)*IF(N($I490)=0,1,N($I490)),2))</f>
        <v/>
      </c>
      <c r="L490" s="192" t="str">
        <f aca="false">IF(TRIM($B490&amp;$C490)="","",IF(AND(N($J490)=0,N($K490)=0),"",ROUND(N($J490)+N($K490),2)))</f>
        <v/>
      </c>
      <c r="R490" s="192"/>
      <c r="S490" s="193" t="str">
        <f aca="false">IF(TRIM($B490&amp;$C490)="","",IF(N($N490)=0,"",MAX(0,MIN(N($N490)-N($P490),N($V490)))))</f>
        <v/>
      </c>
      <c r="T490" s="193" t="str">
        <f aca="false">IF(TRIM($B490&amp;$C490)="","",IF(N($P490)&lt;=N($N490),"",N($P490)-N($N490)))</f>
        <v/>
      </c>
      <c r="U490" s="193" t="str">
        <f aca="false">IF(OR(TRIM($B490&amp;$C490)="",$V490=""),"",MAX(0,N($V490))-N($S490))</f>
        <v/>
      </c>
      <c r="V490" s="193" t="str">
        <f aca="false">IF(TRIM($B490&amp;$C490)="","",IF(AND(N($L490)=0,N($P490)+N($Q490)+N($R490)=0),"",ROUND(N($L490)-N($P490)-N($Q490)-N($R490),2)))</f>
        <v/>
      </c>
      <c r="W490" s="194" t="str">
        <f aca="false">IF(TRIM($B490&amp;$C490)="","",IF(N($L490)=0,IF((N($P490)+N($Q490)+N($R490))=0,"—未填单价","未填单价，已收 "&amp;TEXT((N($P490)+N($Q490)+N($R490)),"#,##0.00")),IF(N($V490)&gt;0.005,"欠 "&amp;TEXT(N($V490),"#,##0.00")&amp;IF(N($S490)&gt;0,"（开票未到账 "&amp;TEXT(N($S490),"#,##0.00")&amp;"）","")&amp;IF(N($U490)&gt;0,"（未开票 "&amp;TEXT(N($U490),"#,##0.00")&amp;"）",""),IF(N($V490)&lt;-0.005,"多收 "&amp;TEXT(-N($V490),"#,##0.00"),"✔ 已结清")))&amp;IF(N($T490)&gt;0,"｜到账未开票 "&amp;TEXT(N($T490),"#,##0.00")&amp;"，待补票","")&amp;IF(N($Q490)&gt;0,"｜收现 "&amp;TEXT(N($Q490),"#,##0.00"),"")&amp;IF(N($R490)&gt;0,"｜收款不开票 "&amp;TEXT(N($R490),"#,##0.00"),""))</f>
        <v/>
      </c>
      <c r="X490" s="195"/>
      <c r="AB490" s="192" t="str">
        <f aca="false">IF(OR(N($N490)=0,N($AA490)=0),"",ROUND(N($N490)/(1+N($AA490))*N($AA490),2))</f>
        <v/>
      </c>
      <c r="AC490" s="195"/>
      <c r="AD490" s="188"/>
      <c r="AE490" s="197" t="str">
        <f aca="false">IF($AM490="","",IF($AM490=1,IF($AN490&gt;=1,"一次性·已到收款期","一次性·未到期"),$AD490&amp;" 第"&amp;$AN490&amp;"/"&amp;$AM490&amp;"期"))</f>
        <v/>
      </c>
      <c r="AF490" s="193" t="str">
        <f aca="false">IF(OR($AM490="",N($L490)=0),"",ROUND(N($J490)*$AN490/$AM490,2)+N($K490))</f>
        <v/>
      </c>
      <c r="AG490" s="193" t="str">
        <f aca="false">IF($AF490="","",MAX(0,ROUND($AF490-(N($P490)+N($Q490)+N($R490)),2)))</f>
        <v/>
      </c>
      <c r="AH490" s="193" t="str">
        <f aca="false">IF(OR(TRIM($B490&amp;$C490)="",NOT(ISNUMBER($D490))),"",SUMIFS($V$3:$V$1001,$AJ$3:$AJ$1001,$AJ490,$D$3:$D$1001,"&lt;"&amp;$D490))</f>
        <v/>
      </c>
      <c r="AI490" s="193" t="str">
        <f aca="false">IF(TRIM($B490&amp;$C490)="","",SUMIFS($V$3:$V$1001,$AJ$3:$AJ$1001,$AJ490))</f>
        <v/>
      </c>
      <c r="AJ490" s="197" t="str">
        <f aca="false">IF(TRIM($B490&amp;$C490)="","",TRIM($B490)&amp;"｜"&amp;TRIM($C490))</f>
        <v/>
      </c>
      <c r="AK490" s="193" t="str">
        <f aca="false">IF(TRIM($B490&amp;$C490)="","",MIN(N($N490),N($P490)))</f>
        <v/>
      </c>
      <c r="AL490" s="198" t="str">
        <f aca="false">IF(ISNUMBER($D490),YEAR($D490),"")</f>
        <v/>
      </c>
      <c r="AM490" s="198" t="str">
        <f aca="false">IF(OR(TRIM($B490&amp;$C490)="",NOT(ISNUMBER($D490)),NOT(ISNUMBER($E490))),"",IF($E490&lt;$D490,"",IF(IF($AD490="半年付",2,IF($AD490="季度付",4,IF($AD490="月付",12,IF($AD490="半月付",24,1))))=1,1,MAX(1,ROUND(($E490-$D490+1)/365*IF($AD490="半年付",2,IF($AD490="季度付",4,IF($AD490="月付",12,IF($AD490="半月付",24,1)))),0)))))</f>
        <v/>
      </c>
      <c r="AN490" s="198" t="str">
        <f aca="true">IF($AM490="","",MIN($AM490,MAX(0,INT((TODAY()-付款宽限天数-$D490)/(($E490-$D490+1)/$AM490))+1)))</f>
        <v/>
      </c>
    </row>
    <row r="491" customFormat="false" ht="24" hidden="false" customHeight="false" outlineLevel="0" collapsed="false">
      <c r="F491" s="188" t="str">
        <f aca="true">IF(TRIM($B491&amp;$C491)="","",IF(OR(ISNUMBER(SEARCH("未",$A491)),ISNUMBER(SEARCH("送出",$A491)),AND(TRIM($A491)="",NOT(ISNUMBER($D491)),N($G491)=0)),"【合同未回】","")&amp;IF(NOT(ISNUMBER($E491)),IF(OR(ISNUMBER(SEARCH("未",$A491)),ISNUMBER(SEARCH("送出",$A491)),AND(TRIM($A491)="",NOT(ISNUMBER($D491)),N($G491)=0)),"","【未填合同期】"),IF($E491&lt;TODAY(),"【已到期】",IF($E491-TODAY()&lt;=提醒天数,"【即将到期，剩余"&amp;($E491-TODAY())&amp;"天】","【正常】")))&amp;IF(OR($AC491="安装免保",$AC491="技术免保",$AC491="质保期内"),"【"&amp;$AC491&amp;"】",""))</f>
        <v/>
      </c>
      <c r="J491" s="192" t="str">
        <f aca="false">IF(OR(N($G491)=0,N($H491)=0),"",ROUND(N($G491)*N($H491)*IF(N($I491)=0,1,N($I491)),2))</f>
        <v/>
      </c>
      <c r="L491" s="192" t="str">
        <f aca="false">IF(TRIM($B491&amp;$C491)="","",IF(AND(N($J491)=0,N($K491)=0),"",ROUND(N($J491)+N($K491),2)))</f>
        <v/>
      </c>
      <c r="R491" s="192"/>
      <c r="S491" s="193" t="str">
        <f aca="false">IF(TRIM($B491&amp;$C491)="","",IF(N($N491)=0,"",MAX(0,MIN(N($N491)-N($P491),N($V491)))))</f>
        <v/>
      </c>
      <c r="T491" s="193" t="str">
        <f aca="false">IF(TRIM($B491&amp;$C491)="","",IF(N($P491)&lt;=N($N491),"",N($P491)-N($N491)))</f>
        <v/>
      </c>
      <c r="U491" s="193" t="str">
        <f aca="false">IF(OR(TRIM($B491&amp;$C491)="",$V491=""),"",MAX(0,N($V491))-N($S491))</f>
        <v/>
      </c>
      <c r="V491" s="193" t="str">
        <f aca="false">IF(TRIM($B491&amp;$C491)="","",IF(AND(N($L491)=0,N($P491)+N($Q491)+N($R491)=0),"",ROUND(N($L491)-N($P491)-N($Q491)-N($R491),2)))</f>
        <v/>
      </c>
      <c r="W491" s="194" t="str">
        <f aca="false">IF(TRIM($B491&amp;$C491)="","",IF(N($L491)=0,IF((N($P491)+N($Q491)+N($R491))=0,"—未填单价","未填单价，已收 "&amp;TEXT((N($P491)+N($Q491)+N($R491)),"#,##0.00")),IF(N($V491)&gt;0.005,"欠 "&amp;TEXT(N($V491),"#,##0.00")&amp;IF(N($S491)&gt;0,"（开票未到账 "&amp;TEXT(N($S491),"#,##0.00")&amp;"）","")&amp;IF(N($U491)&gt;0,"（未开票 "&amp;TEXT(N($U491),"#,##0.00")&amp;"）",""),IF(N($V491)&lt;-0.005,"多收 "&amp;TEXT(-N($V491),"#,##0.00"),"✔ 已结清")))&amp;IF(N($T491)&gt;0,"｜到账未开票 "&amp;TEXT(N($T491),"#,##0.00")&amp;"，待补票","")&amp;IF(N($Q491)&gt;0,"｜收现 "&amp;TEXT(N($Q491),"#,##0.00"),"")&amp;IF(N($R491)&gt;0,"｜收款不开票 "&amp;TEXT(N($R491),"#,##0.00"),""))</f>
        <v/>
      </c>
      <c r="X491" s="195"/>
      <c r="AB491" s="192" t="str">
        <f aca="false">IF(OR(N($N491)=0,N($AA491)=0),"",ROUND(N($N491)/(1+N($AA491))*N($AA491),2))</f>
        <v/>
      </c>
      <c r="AC491" s="195"/>
      <c r="AD491" s="188"/>
      <c r="AE491" s="197" t="str">
        <f aca="false">IF($AM491="","",IF($AM491=1,IF($AN491&gt;=1,"一次性·已到收款期","一次性·未到期"),$AD491&amp;" 第"&amp;$AN491&amp;"/"&amp;$AM491&amp;"期"))</f>
        <v/>
      </c>
      <c r="AF491" s="193" t="str">
        <f aca="false">IF(OR($AM491="",N($L491)=0),"",ROUND(N($J491)*$AN491/$AM491,2)+N($K491))</f>
        <v/>
      </c>
      <c r="AG491" s="193" t="str">
        <f aca="false">IF($AF491="","",MAX(0,ROUND($AF491-(N($P491)+N($Q491)+N($R491)),2)))</f>
        <v/>
      </c>
      <c r="AH491" s="193" t="str">
        <f aca="false">IF(OR(TRIM($B491&amp;$C491)="",NOT(ISNUMBER($D491))),"",SUMIFS($V$3:$V$1001,$AJ$3:$AJ$1001,$AJ491,$D$3:$D$1001,"&lt;"&amp;$D491))</f>
        <v/>
      </c>
      <c r="AI491" s="193" t="str">
        <f aca="false">IF(TRIM($B491&amp;$C491)="","",SUMIFS($V$3:$V$1001,$AJ$3:$AJ$1001,$AJ491))</f>
        <v/>
      </c>
      <c r="AJ491" s="197" t="str">
        <f aca="false">IF(TRIM($B491&amp;$C491)="","",TRIM($B491)&amp;"｜"&amp;TRIM($C491))</f>
        <v/>
      </c>
      <c r="AK491" s="193" t="str">
        <f aca="false">IF(TRIM($B491&amp;$C491)="","",MIN(N($N491),N($P491)))</f>
        <v/>
      </c>
      <c r="AL491" s="198" t="str">
        <f aca="false">IF(ISNUMBER($D491),YEAR($D491),"")</f>
        <v/>
      </c>
      <c r="AM491" s="198" t="str">
        <f aca="false">IF(OR(TRIM($B491&amp;$C491)="",NOT(ISNUMBER($D491)),NOT(ISNUMBER($E491))),"",IF($E491&lt;$D491,"",IF(IF($AD491="半年付",2,IF($AD491="季度付",4,IF($AD491="月付",12,IF($AD491="半月付",24,1))))=1,1,MAX(1,ROUND(($E491-$D491+1)/365*IF($AD491="半年付",2,IF($AD491="季度付",4,IF($AD491="月付",12,IF($AD491="半月付",24,1)))),0)))))</f>
        <v/>
      </c>
      <c r="AN491" s="198" t="str">
        <f aca="true">IF($AM491="","",MIN($AM491,MAX(0,INT((TODAY()-付款宽限天数-$D491)/(($E491-$D491+1)/$AM491))+1)))</f>
        <v/>
      </c>
    </row>
    <row r="492" customFormat="false" ht="24" hidden="false" customHeight="false" outlineLevel="0" collapsed="false">
      <c r="F492" s="188" t="str">
        <f aca="true">IF(TRIM($B492&amp;$C492)="","",IF(OR(ISNUMBER(SEARCH("未",$A492)),ISNUMBER(SEARCH("送出",$A492)),AND(TRIM($A492)="",NOT(ISNUMBER($D492)),N($G492)=0)),"【合同未回】","")&amp;IF(NOT(ISNUMBER($E492)),IF(OR(ISNUMBER(SEARCH("未",$A492)),ISNUMBER(SEARCH("送出",$A492)),AND(TRIM($A492)="",NOT(ISNUMBER($D492)),N($G492)=0)),"","【未填合同期】"),IF($E492&lt;TODAY(),"【已到期】",IF($E492-TODAY()&lt;=提醒天数,"【即将到期，剩余"&amp;($E492-TODAY())&amp;"天】","【正常】")))&amp;IF(OR($AC492="安装免保",$AC492="技术免保",$AC492="质保期内"),"【"&amp;$AC492&amp;"】",""))</f>
        <v/>
      </c>
      <c r="J492" s="192" t="str">
        <f aca="false">IF(OR(N($G492)=0,N($H492)=0),"",ROUND(N($G492)*N($H492)*IF(N($I492)=0,1,N($I492)),2))</f>
        <v/>
      </c>
      <c r="L492" s="192" t="str">
        <f aca="false">IF(TRIM($B492&amp;$C492)="","",IF(AND(N($J492)=0,N($K492)=0),"",ROUND(N($J492)+N($K492),2)))</f>
        <v/>
      </c>
      <c r="R492" s="192"/>
      <c r="S492" s="193" t="str">
        <f aca="false">IF(TRIM($B492&amp;$C492)="","",IF(N($N492)=0,"",MAX(0,MIN(N($N492)-N($P492),N($V492)))))</f>
        <v/>
      </c>
      <c r="T492" s="193" t="str">
        <f aca="false">IF(TRIM($B492&amp;$C492)="","",IF(N($P492)&lt;=N($N492),"",N($P492)-N($N492)))</f>
        <v/>
      </c>
      <c r="U492" s="193" t="str">
        <f aca="false">IF(OR(TRIM($B492&amp;$C492)="",$V492=""),"",MAX(0,N($V492))-N($S492))</f>
        <v/>
      </c>
      <c r="V492" s="193" t="str">
        <f aca="false">IF(TRIM($B492&amp;$C492)="","",IF(AND(N($L492)=0,N($P492)+N($Q492)+N($R492)=0),"",ROUND(N($L492)-N($P492)-N($Q492)-N($R492),2)))</f>
        <v/>
      </c>
      <c r="W492" s="194" t="str">
        <f aca="false">IF(TRIM($B492&amp;$C492)="","",IF(N($L492)=0,IF((N($P492)+N($Q492)+N($R492))=0,"—未填单价","未填单价，已收 "&amp;TEXT((N($P492)+N($Q492)+N($R492)),"#,##0.00")),IF(N($V492)&gt;0.005,"欠 "&amp;TEXT(N($V492),"#,##0.00")&amp;IF(N($S492)&gt;0,"（开票未到账 "&amp;TEXT(N($S492),"#,##0.00")&amp;"）","")&amp;IF(N($U492)&gt;0,"（未开票 "&amp;TEXT(N($U492),"#,##0.00")&amp;"）",""),IF(N($V492)&lt;-0.005,"多收 "&amp;TEXT(-N($V492),"#,##0.00"),"✔ 已结清")))&amp;IF(N($T492)&gt;0,"｜到账未开票 "&amp;TEXT(N($T492),"#,##0.00")&amp;"，待补票","")&amp;IF(N($Q492)&gt;0,"｜收现 "&amp;TEXT(N($Q492),"#,##0.00"),"")&amp;IF(N($R492)&gt;0,"｜收款不开票 "&amp;TEXT(N($R492),"#,##0.00"),""))</f>
        <v/>
      </c>
      <c r="X492" s="195"/>
      <c r="AB492" s="192" t="str">
        <f aca="false">IF(OR(N($N492)=0,N($AA492)=0),"",ROUND(N($N492)/(1+N($AA492))*N($AA492),2))</f>
        <v/>
      </c>
      <c r="AC492" s="195"/>
      <c r="AD492" s="188"/>
      <c r="AE492" s="197" t="str">
        <f aca="false">IF($AM492="","",IF($AM492=1,IF($AN492&gt;=1,"一次性·已到收款期","一次性·未到期"),$AD492&amp;" 第"&amp;$AN492&amp;"/"&amp;$AM492&amp;"期"))</f>
        <v/>
      </c>
      <c r="AF492" s="193" t="str">
        <f aca="false">IF(OR($AM492="",N($L492)=0),"",ROUND(N($J492)*$AN492/$AM492,2)+N($K492))</f>
        <v/>
      </c>
      <c r="AG492" s="193" t="str">
        <f aca="false">IF($AF492="","",MAX(0,ROUND($AF492-(N($P492)+N($Q492)+N($R492)),2)))</f>
        <v/>
      </c>
      <c r="AH492" s="193" t="str">
        <f aca="false">IF(OR(TRIM($B492&amp;$C492)="",NOT(ISNUMBER($D492))),"",SUMIFS($V$3:$V$1001,$AJ$3:$AJ$1001,$AJ492,$D$3:$D$1001,"&lt;"&amp;$D492))</f>
        <v/>
      </c>
      <c r="AI492" s="193" t="str">
        <f aca="false">IF(TRIM($B492&amp;$C492)="","",SUMIFS($V$3:$V$1001,$AJ$3:$AJ$1001,$AJ492))</f>
        <v/>
      </c>
      <c r="AJ492" s="197" t="str">
        <f aca="false">IF(TRIM($B492&amp;$C492)="","",TRIM($B492)&amp;"｜"&amp;TRIM($C492))</f>
        <v/>
      </c>
      <c r="AK492" s="193" t="str">
        <f aca="false">IF(TRIM($B492&amp;$C492)="","",MIN(N($N492),N($P492)))</f>
        <v/>
      </c>
      <c r="AL492" s="198" t="str">
        <f aca="false">IF(ISNUMBER($D492),YEAR($D492),"")</f>
        <v/>
      </c>
      <c r="AM492" s="198" t="str">
        <f aca="false">IF(OR(TRIM($B492&amp;$C492)="",NOT(ISNUMBER($D492)),NOT(ISNUMBER($E492))),"",IF($E492&lt;$D492,"",IF(IF($AD492="半年付",2,IF($AD492="季度付",4,IF($AD492="月付",12,IF($AD492="半月付",24,1))))=1,1,MAX(1,ROUND(($E492-$D492+1)/365*IF($AD492="半年付",2,IF($AD492="季度付",4,IF($AD492="月付",12,IF($AD492="半月付",24,1)))),0)))))</f>
        <v/>
      </c>
      <c r="AN492" s="198" t="str">
        <f aca="true">IF($AM492="","",MIN($AM492,MAX(0,INT((TODAY()-付款宽限天数-$D492)/(($E492-$D492+1)/$AM492))+1)))</f>
        <v/>
      </c>
    </row>
    <row r="493" customFormat="false" ht="24" hidden="false" customHeight="false" outlineLevel="0" collapsed="false">
      <c r="F493" s="188" t="str">
        <f aca="true">IF(TRIM($B493&amp;$C493)="","",IF(OR(ISNUMBER(SEARCH("未",$A493)),ISNUMBER(SEARCH("送出",$A493)),AND(TRIM($A493)="",NOT(ISNUMBER($D493)),N($G493)=0)),"【合同未回】","")&amp;IF(NOT(ISNUMBER($E493)),IF(OR(ISNUMBER(SEARCH("未",$A493)),ISNUMBER(SEARCH("送出",$A493)),AND(TRIM($A493)="",NOT(ISNUMBER($D493)),N($G493)=0)),"","【未填合同期】"),IF($E493&lt;TODAY(),"【已到期】",IF($E493-TODAY()&lt;=提醒天数,"【即将到期，剩余"&amp;($E493-TODAY())&amp;"天】","【正常】")))&amp;IF(OR($AC493="安装免保",$AC493="技术免保",$AC493="质保期内"),"【"&amp;$AC493&amp;"】",""))</f>
        <v/>
      </c>
      <c r="J493" s="192" t="str">
        <f aca="false">IF(OR(N($G493)=0,N($H493)=0),"",ROUND(N($G493)*N($H493)*IF(N($I493)=0,1,N($I493)),2))</f>
        <v/>
      </c>
      <c r="L493" s="192" t="str">
        <f aca="false">IF(TRIM($B493&amp;$C493)="","",IF(AND(N($J493)=0,N($K493)=0),"",ROUND(N($J493)+N($K493),2)))</f>
        <v/>
      </c>
      <c r="R493" s="192"/>
      <c r="S493" s="193" t="str">
        <f aca="false">IF(TRIM($B493&amp;$C493)="","",IF(N($N493)=0,"",MAX(0,MIN(N($N493)-N($P493),N($V493)))))</f>
        <v/>
      </c>
      <c r="T493" s="193" t="str">
        <f aca="false">IF(TRIM($B493&amp;$C493)="","",IF(N($P493)&lt;=N($N493),"",N($P493)-N($N493)))</f>
        <v/>
      </c>
      <c r="U493" s="193" t="str">
        <f aca="false">IF(OR(TRIM($B493&amp;$C493)="",$V493=""),"",MAX(0,N($V493))-N($S493))</f>
        <v/>
      </c>
      <c r="V493" s="193" t="str">
        <f aca="false">IF(TRIM($B493&amp;$C493)="","",IF(AND(N($L493)=0,N($P493)+N($Q493)+N($R493)=0),"",ROUND(N($L493)-N($P493)-N($Q493)-N($R493),2)))</f>
        <v/>
      </c>
      <c r="W493" s="194" t="str">
        <f aca="false">IF(TRIM($B493&amp;$C493)="","",IF(N($L493)=0,IF((N($P493)+N($Q493)+N($R493))=0,"—未填单价","未填单价，已收 "&amp;TEXT((N($P493)+N($Q493)+N($R493)),"#,##0.00")),IF(N($V493)&gt;0.005,"欠 "&amp;TEXT(N($V493),"#,##0.00")&amp;IF(N($S493)&gt;0,"（开票未到账 "&amp;TEXT(N($S493),"#,##0.00")&amp;"）","")&amp;IF(N($U493)&gt;0,"（未开票 "&amp;TEXT(N($U493),"#,##0.00")&amp;"）",""),IF(N($V493)&lt;-0.005,"多收 "&amp;TEXT(-N($V493),"#,##0.00"),"✔ 已结清")))&amp;IF(N($T493)&gt;0,"｜到账未开票 "&amp;TEXT(N($T493),"#,##0.00")&amp;"，待补票","")&amp;IF(N($Q493)&gt;0,"｜收现 "&amp;TEXT(N($Q493),"#,##0.00"),"")&amp;IF(N($R493)&gt;0,"｜收款不开票 "&amp;TEXT(N($R493),"#,##0.00"),""))</f>
        <v/>
      </c>
      <c r="X493" s="195"/>
      <c r="AB493" s="192" t="str">
        <f aca="false">IF(OR(N($N493)=0,N($AA493)=0),"",ROUND(N($N493)/(1+N($AA493))*N($AA493),2))</f>
        <v/>
      </c>
      <c r="AC493" s="195"/>
      <c r="AD493" s="188"/>
      <c r="AE493" s="197" t="str">
        <f aca="false">IF($AM493="","",IF($AM493=1,IF($AN493&gt;=1,"一次性·已到收款期","一次性·未到期"),$AD493&amp;" 第"&amp;$AN493&amp;"/"&amp;$AM493&amp;"期"))</f>
        <v/>
      </c>
      <c r="AF493" s="193" t="str">
        <f aca="false">IF(OR($AM493="",N($L493)=0),"",ROUND(N($J493)*$AN493/$AM493,2)+N($K493))</f>
        <v/>
      </c>
      <c r="AG493" s="193" t="str">
        <f aca="false">IF($AF493="","",MAX(0,ROUND($AF493-(N($P493)+N($Q493)+N($R493)),2)))</f>
        <v/>
      </c>
      <c r="AH493" s="193" t="str">
        <f aca="false">IF(OR(TRIM($B493&amp;$C493)="",NOT(ISNUMBER($D493))),"",SUMIFS($V$3:$V$1001,$AJ$3:$AJ$1001,$AJ493,$D$3:$D$1001,"&lt;"&amp;$D493))</f>
        <v/>
      </c>
      <c r="AI493" s="193" t="str">
        <f aca="false">IF(TRIM($B493&amp;$C493)="","",SUMIFS($V$3:$V$1001,$AJ$3:$AJ$1001,$AJ493))</f>
        <v/>
      </c>
      <c r="AJ493" s="197" t="str">
        <f aca="false">IF(TRIM($B493&amp;$C493)="","",TRIM($B493)&amp;"｜"&amp;TRIM($C493))</f>
        <v/>
      </c>
      <c r="AK493" s="193" t="str">
        <f aca="false">IF(TRIM($B493&amp;$C493)="","",MIN(N($N493),N($P493)))</f>
        <v/>
      </c>
      <c r="AL493" s="198" t="str">
        <f aca="false">IF(ISNUMBER($D493),YEAR($D493),"")</f>
        <v/>
      </c>
      <c r="AM493" s="198" t="str">
        <f aca="false">IF(OR(TRIM($B493&amp;$C493)="",NOT(ISNUMBER($D493)),NOT(ISNUMBER($E493))),"",IF($E493&lt;$D493,"",IF(IF($AD493="半年付",2,IF($AD493="季度付",4,IF($AD493="月付",12,IF($AD493="半月付",24,1))))=1,1,MAX(1,ROUND(($E493-$D493+1)/365*IF($AD493="半年付",2,IF($AD493="季度付",4,IF($AD493="月付",12,IF($AD493="半月付",24,1)))),0)))))</f>
        <v/>
      </c>
      <c r="AN493" s="198" t="str">
        <f aca="true">IF($AM493="","",MIN($AM493,MAX(0,INT((TODAY()-付款宽限天数-$D493)/(($E493-$D493+1)/$AM493))+1)))</f>
        <v/>
      </c>
    </row>
    <row r="494" customFormat="false" ht="24" hidden="false" customHeight="false" outlineLevel="0" collapsed="false">
      <c r="F494" s="188" t="str">
        <f aca="true">IF(TRIM($B494&amp;$C494)="","",IF(OR(ISNUMBER(SEARCH("未",$A494)),ISNUMBER(SEARCH("送出",$A494)),AND(TRIM($A494)="",NOT(ISNUMBER($D494)),N($G494)=0)),"【合同未回】","")&amp;IF(NOT(ISNUMBER($E494)),IF(OR(ISNUMBER(SEARCH("未",$A494)),ISNUMBER(SEARCH("送出",$A494)),AND(TRIM($A494)="",NOT(ISNUMBER($D494)),N($G494)=0)),"","【未填合同期】"),IF($E494&lt;TODAY(),"【已到期】",IF($E494-TODAY()&lt;=提醒天数,"【即将到期，剩余"&amp;($E494-TODAY())&amp;"天】","【正常】")))&amp;IF(OR($AC494="安装免保",$AC494="技术免保",$AC494="质保期内"),"【"&amp;$AC494&amp;"】",""))</f>
        <v/>
      </c>
      <c r="J494" s="192" t="str">
        <f aca="false">IF(OR(N($G494)=0,N($H494)=0),"",ROUND(N($G494)*N($H494)*IF(N($I494)=0,1,N($I494)),2))</f>
        <v/>
      </c>
      <c r="L494" s="192" t="str">
        <f aca="false">IF(TRIM($B494&amp;$C494)="","",IF(AND(N($J494)=0,N($K494)=0),"",ROUND(N($J494)+N($K494),2)))</f>
        <v/>
      </c>
      <c r="R494" s="192"/>
      <c r="S494" s="193" t="str">
        <f aca="false">IF(TRIM($B494&amp;$C494)="","",IF(N($N494)=0,"",MAX(0,MIN(N($N494)-N($P494),N($V494)))))</f>
        <v/>
      </c>
      <c r="T494" s="193" t="str">
        <f aca="false">IF(TRIM($B494&amp;$C494)="","",IF(N($P494)&lt;=N($N494),"",N($P494)-N($N494)))</f>
        <v/>
      </c>
      <c r="U494" s="193" t="str">
        <f aca="false">IF(OR(TRIM($B494&amp;$C494)="",$V494=""),"",MAX(0,N($V494))-N($S494))</f>
        <v/>
      </c>
      <c r="V494" s="193" t="str">
        <f aca="false">IF(TRIM($B494&amp;$C494)="","",IF(AND(N($L494)=0,N($P494)+N($Q494)+N($R494)=0),"",ROUND(N($L494)-N($P494)-N($Q494)-N($R494),2)))</f>
        <v/>
      </c>
      <c r="W494" s="194" t="str">
        <f aca="false">IF(TRIM($B494&amp;$C494)="","",IF(N($L494)=0,IF((N($P494)+N($Q494)+N($R494))=0,"—未填单价","未填单价，已收 "&amp;TEXT((N($P494)+N($Q494)+N($R494)),"#,##0.00")),IF(N($V494)&gt;0.005,"欠 "&amp;TEXT(N($V494),"#,##0.00")&amp;IF(N($S494)&gt;0,"（开票未到账 "&amp;TEXT(N($S494),"#,##0.00")&amp;"）","")&amp;IF(N($U494)&gt;0,"（未开票 "&amp;TEXT(N($U494),"#,##0.00")&amp;"）",""),IF(N($V494)&lt;-0.005,"多收 "&amp;TEXT(-N($V494),"#,##0.00"),"✔ 已结清")))&amp;IF(N($T494)&gt;0,"｜到账未开票 "&amp;TEXT(N($T494),"#,##0.00")&amp;"，待补票","")&amp;IF(N($Q494)&gt;0,"｜收现 "&amp;TEXT(N($Q494),"#,##0.00"),"")&amp;IF(N($R494)&gt;0,"｜收款不开票 "&amp;TEXT(N($R494),"#,##0.00"),""))</f>
        <v/>
      </c>
      <c r="X494" s="195"/>
      <c r="AB494" s="192" t="str">
        <f aca="false">IF(OR(N($N494)=0,N($AA494)=0),"",ROUND(N($N494)/(1+N($AA494))*N($AA494),2))</f>
        <v/>
      </c>
      <c r="AC494" s="195"/>
      <c r="AD494" s="188"/>
      <c r="AE494" s="197" t="str">
        <f aca="false">IF($AM494="","",IF($AM494=1,IF($AN494&gt;=1,"一次性·已到收款期","一次性·未到期"),$AD494&amp;" 第"&amp;$AN494&amp;"/"&amp;$AM494&amp;"期"))</f>
        <v/>
      </c>
      <c r="AF494" s="193" t="str">
        <f aca="false">IF(OR($AM494="",N($L494)=0),"",ROUND(N($J494)*$AN494/$AM494,2)+N($K494))</f>
        <v/>
      </c>
      <c r="AG494" s="193" t="str">
        <f aca="false">IF($AF494="","",MAX(0,ROUND($AF494-(N($P494)+N($Q494)+N($R494)),2)))</f>
        <v/>
      </c>
      <c r="AH494" s="193" t="str">
        <f aca="false">IF(OR(TRIM($B494&amp;$C494)="",NOT(ISNUMBER($D494))),"",SUMIFS($V$3:$V$1001,$AJ$3:$AJ$1001,$AJ494,$D$3:$D$1001,"&lt;"&amp;$D494))</f>
        <v/>
      </c>
      <c r="AI494" s="193" t="str">
        <f aca="false">IF(TRIM($B494&amp;$C494)="","",SUMIFS($V$3:$V$1001,$AJ$3:$AJ$1001,$AJ494))</f>
        <v/>
      </c>
      <c r="AJ494" s="197" t="str">
        <f aca="false">IF(TRIM($B494&amp;$C494)="","",TRIM($B494)&amp;"｜"&amp;TRIM($C494))</f>
        <v/>
      </c>
      <c r="AK494" s="193" t="str">
        <f aca="false">IF(TRIM($B494&amp;$C494)="","",MIN(N($N494),N($P494)))</f>
        <v/>
      </c>
      <c r="AL494" s="198" t="str">
        <f aca="false">IF(ISNUMBER($D494),YEAR($D494),"")</f>
        <v/>
      </c>
      <c r="AM494" s="198" t="str">
        <f aca="false">IF(OR(TRIM($B494&amp;$C494)="",NOT(ISNUMBER($D494)),NOT(ISNUMBER($E494))),"",IF($E494&lt;$D494,"",IF(IF($AD494="半年付",2,IF($AD494="季度付",4,IF($AD494="月付",12,IF($AD494="半月付",24,1))))=1,1,MAX(1,ROUND(($E494-$D494+1)/365*IF($AD494="半年付",2,IF($AD494="季度付",4,IF($AD494="月付",12,IF($AD494="半月付",24,1)))),0)))))</f>
        <v/>
      </c>
      <c r="AN494" s="198" t="str">
        <f aca="true">IF($AM494="","",MIN($AM494,MAX(0,INT((TODAY()-付款宽限天数-$D494)/(($E494-$D494+1)/$AM494))+1)))</f>
        <v/>
      </c>
    </row>
    <row r="495" customFormat="false" ht="24" hidden="false" customHeight="false" outlineLevel="0" collapsed="false">
      <c r="F495" s="188" t="str">
        <f aca="true">IF(TRIM($B495&amp;$C495)="","",IF(OR(ISNUMBER(SEARCH("未",$A495)),ISNUMBER(SEARCH("送出",$A495)),AND(TRIM($A495)="",NOT(ISNUMBER($D495)),N($G495)=0)),"【合同未回】","")&amp;IF(NOT(ISNUMBER($E495)),IF(OR(ISNUMBER(SEARCH("未",$A495)),ISNUMBER(SEARCH("送出",$A495)),AND(TRIM($A495)="",NOT(ISNUMBER($D495)),N($G495)=0)),"","【未填合同期】"),IF($E495&lt;TODAY(),"【已到期】",IF($E495-TODAY()&lt;=提醒天数,"【即将到期，剩余"&amp;($E495-TODAY())&amp;"天】","【正常】")))&amp;IF(OR($AC495="安装免保",$AC495="技术免保",$AC495="质保期内"),"【"&amp;$AC495&amp;"】",""))</f>
        <v/>
      </c>
      <c r="J495" s="192" t="str">
        <f aca="false">IF(OR(N($G495)=0,N($H495)=0),"",ROUND(N($G495)*N($H495)*IF(N($I495)=0,1,N($I495)),2))</f>
        <v/>
      </c>
      <c r="L495" s="192" t="str">
        <f aca="false">IF(TRIM($B495&amp;$C495)="","",IF(AND(N($J495)=0,N($K495)=0),"",ROUND(N($J495)+N($K495),2)))</f>
        <v/>
      </c>
      <c r="R495" s="192"/>
      <c r="S495" s="193" t="str">
        <f aca="false">IF(TRIM($B495&amp;$C495)="","",IF(N($N495)=0,"",MAX(0,MIN(N($N495)-N($P495),N($V495)))))</f>
        <v/>
      </c>
      <c r="T495" s="193" t="str">
        <f aca="false">IF(TRIM($B495&amp;$C495)="","",IF(N($P495)&lt;=N($N495),"",N($P495)-N($N495)))</f>
        <v/>
      </c>
      <c r="U495" s="193" t="str">
        <f aca="false">IF(OR(TRIM($B495&amp;$C495)="",$V495=""),"",MAX(0,N($V495))-N($S495))</f>
        <v/>
      </c>
      <c r="V495" s="193" t="str">
        <f aca="false">IF(TRIM($B495&amp;$C495)="","",IF(AND(N($L495)=0,N($P495)+N($Q495)+N($R495)=0),"",ROUND(N($L495)-N($P495)-N($Q495)-N($R495),2)))</f>
        <v/>
      </c>
      <c r="W495" s="194" t="str">
        <f aca="false">IF(TRIM($B495&amp;$C495)="","",IF(N($L495)=0,IF((N($P495)+N($Q495)+N($R495))=0,"—未填单价","未填单价，已收 "&amp;TEXT((N($P495)+N($Q495)+N($R495)),"#,##0.00")),IF(N($V495)&gt;0.005,"欠 "&amp;TEXT(N($V495),"#,##0.00")&amp;IF(N($S495)&gt;0,"（开票未到账 "&amp;TEXT(N($S495),"#,##0.00")&amp;"）","")&amp;IF(N($U495)&gt;0,"（未开票 "&amp;TEXT(N($U495),"#,##0.00")&amp;"）",""),IF(N($V495)&lt;-0.005,"多收 "&amp;TEXT(-N($V495),"#,##0.00"),"✔ 已结清")))&amp;IF(N($T495)&gt;0,"｜到账未开票 "&amp;TEXT(N($T495),"#,##0.00")&amp;"，待补票","")&amp;IF(N($Q495)&gt;0,"｜收现 "&amp;TEXT(N($Q495),"#,##0.00"),"")&amp;IF(N($R495)&gt;0,"｜收款不开票 "&amp;TEXT(N($R495),"#,##0.00"),""))</f>
        <v/>
      </c>
      <c r="X495" s="195"/>
      <c r="AB495" s="192" t="str">
        <f aca="false">IF(OR(N($N495)=0,N($AA495)=0),"",ROUND(N($N495)/(1+N($AA495))*N($AA495),2))</f>
        <v/>
      </c>
      <c r="AC495" s="195"/>
      <c r="AD495" s="188"/>
      <c r="AE495" s="197" t="str">
        <f aca="false">IF($AM495="","",IF($AM495=1,IF($AN495&gt;=1,"一次性·已到收款期","一次性·未到期"),$AD495&amp;" 第"&amp;$AN495&amp;"/"&amp;$AM495&amp;"期"))</f>
        <v/>
      </c>
      <c r="AF495" s="193" t="str">
        <f aca="false">IF(OR($AM495="",N($L495)=0),"",ROUND(N($J495)*$AN495/$AM495,2)+N($K495))</f>
        <v/>
      </c>
      <c r="AG495" s="193" t="str">
        <f aca="false">IF($AF495="","",MAX(0,ROUND($AF495-(N($P495)+N($Q495)+N($R495)),2)))</f>
        <v/>
      </c>
      <c r="AH495" s="193" t="str">
        <f aca="false">IF(OR(TRIM($B495&amp;$C495)="",NOT(ISNUMBER($D495))),"",SUMIFS($V$3:$V$1001,$AJ$3:$AJ$1001,$AJ495,$D$3:$D$1001,"&lt;"&amp;$D495))</f>
        <v/>
      </c>
      <c r="AI495" s="193" t="str">
        <f aca="false">IF(TRIM($B495&amp;$C495)="","",SUMIFS($V$3:$V$1001,$AJ$3:$AJ$1001,$AJ495))</f>
        <v/>
      </c>
      <c r="AJ495" s="197" t="str">
        <f aca="false">IF(TRIM($B495&amp;$C495)="","",TRIM($B495)&amp;"｜"&amp;TRIM($C495))</f>
        <v/>
      </c>
      <c r="AK495" s="193" t="str">
        <f aca="false">IF(TRIM($B495&amp;$C495)="","",MIN(N($N495),N($P495)))</f>
        <v/>
      </c>
      <c r="AL495" s="198" t="str">
        <f aca="false">IF(ISNUMBER($D495),YEAR($D495),"")</f>
        <v/>
      </c>
      <c r="AM495" s="198" t="str">
        <f aca="false">IF(OR(TRIM($B495&amp;$C495)="",NOT(ISNUMBER($D495)),NOT(ISNUMBER($E495))),"",IF($E495&lt;$D495,"",IF(IF($AD495="半年付",2,IF($AD495="季度付",4,IF($AD495="月付",12,IF($AD495="半月付",24,1))))=1,1,MAX(1,ROUND(($E495-$D495+1)/365*IF($AD495="半年付",2,IF($AD495="季度付",4,IF($AD495="月付",12,IF($AD495="半月付",24,1)))),0)))))</f>
        <v/>
      </c>
      <c r="AN495" s="198" t="str">
        <f aca="true">IF($AM495="","",MIN($AM495,MAX(0,INT((TODAY()-付款宽限天数-$D495)/(($E495-$D495+1)/$AM495))+1)))</f>
        <v/>
      </c>
    </row>
    <row r="496" customFormat="false" ht="24" hidden="false" customHeight="false" outlineLevel="0" collapsed="false">
      <c r="F496" s="188" t="str">
        <f aca="true">IF(TRIM($B496&amp;$C496)="","",IF(OR(ISNUMBER(SEARCH("未",$A496)),ISNUMBER(SEARCH("送出",$A496)),AND(TRIM($A496)="",NOT(ISNUMBER($D496)),N($G496)=0)),"【合同未回】","")&amp;IF(NOT(ISNUMBER($E496)),IF(OR(ISNUMBER(SEARCH("未",$A496)),ISNUMBER(SEARCH("送出",$A496)),AND(TRIM($A496)="",NOT(ISNUMBER($D496)),N($G496)=0)),"","【未填合同期】"),IF($E496&lt;TODAY(),"【已到期】",IF($E496-TODAY()&lt;=提醒天数,"【即将到期，剩余"&amp;($E496-TODAY())&amp;"天】","【正常】")))&amp;IF(OR($AC496="安装免保",$AC496="技术免保",$AC496="质保期内"),"【"&amp;$AC496&amp;"】",""))</f>
        <v/>
      </c>
      <c r="J496" s="192" t="str">
        <f aca="false">IF(OR(N($G496)=0,N($H496)=0),"",ROUND(N($G496)*N($H496)*IF(N($I496)=0,1,N($I496)),2))</f>
        <v/>
      </c>
      <c r="L496" s="192" t="str">
        <f aca="false">IF(TRIM($B496&amp;$C496)="","",IF(AND(N($J496)=0,N($K496)=0),"",ROUND(N($J496)+N($K496),2)))</f>
        <v/>
      </c>
      <c r="R496" s="192"/>
      <c r="S496" s="193" t="str">
        <f aca="false">IF(TRIM($B496&amp;$C496)="","",IF(N($N496)=0,"",MAX(0,MIN(N($N496)-N($P496),N($V496)))))</f>
        <v/>
      </c>
      <c r="T496" s="193" t="str">
        <f aca="false">IF(TRIM($B496&amp;$C496)="","",IF(N($P496)&lt;=N($N496),"",N($P496)-N($N496)))</f>
        <v/>
      </c>
      <c r="U496" s="193" t="str">
        <f aca="false">IF(OR(TRIM($B496&amp;$C496)="",$V496=""),"",MAX(0,N($V496))-N($S496))</f>
        <v/>
      </c>
      <c r="V496" s="193" t="str">
        <f aca="false">IF(TRIM($B496&amp;$C496)="","",IF(AND(N($L496)=0,N($P496)+N($Q496)+N($R496)=0),"",ROUND(N($L496)-N($P496)-N($Q496)-N($R496),2)))</f>
        <v/>
      </c>
      <c r="W496" s="194" t="str">
        <f aca="false">IF(TRIM($B496&amp;$C496)="","",IF(N($L496)=0,IF((N($P496)+N($Q496)+N($R496))=0,"—未填单价","未填单价，已收 "&amp;TEXT((N($P496)+N($Q496)+N($R496)),"#,##0.00")),IF(N($V496)&gt;0.005,"欠 "&amp;TEXT(N($V496),"#,##0.00")&amp;IF(N($S496)&gt;0,"（开票未到账 "&amp;TEXT(N($S496),"#,##0.00")&amp;"）","")&amp;IF(N($U496)&gt;0,"（未开票 "&amp;TEXT(N($U496),"#,##0.00")&amp;"）",""),IF(N($V496)&lt;-0.005,"多收 "&amp;TEXT(-N($V496),"#,##0.00"),"✔ 已结清")))&amp;IF(N($T496)&gt;0,"｜到账未开票 "&amp;TEXT(N($T496),"#,##0.00")&amp;"，待补票","")&amp;IF(N($Q496)&gt;0,"｜收现 "&amp;TEXT(N($Q496),"#,##0.00"),"")&amp;IF(N($R496)&gt;0,"｜收款不开票 "&amp;TEXT(N($R496),"#,##0.00"),""))</f>
        <v/>
      </c>
      <c r="X496" s="195"/>
      <c r="AB496" s="192" t="str">
        <f aca="false">IF(OR(N($N496)=0,N($AA496)=0),"",ROUND(N($N496)/(1+N($AA496))*N($AA496),2))</f>
        <v/>
      </c>
      <c r="AC496" s="195"/>
      <c r="AD496" s="188"/>
      <c r="AE496" s="197" t="str">
        <f aca="false">IF($AM496="","",IF($AM496=1,IF($AN496&gt;=1,"一次性·已到收款期","一次性·未到期"),$AD496&amp;" 第"&amp;$AN496&amp;"/"&amp;$AM496&amp;"期"))</f>
        <v/>
      </c>
      <c r="AF496" s="193" t="str">
        <f aca="false">IF(OR($AM496="",N($L496)=0),"",ROUND(N($J496)*$AN496/$AM496,2)+N($K496))</f>
        <v/>
      </c>
      <c r="AG496" s="193" t="str">
        <f aca="false">IF($AF496="","",MAX(0,ROUND($AF496-(N($P496)+N($Q496)+N($R496)),2)))</f>
        <v/>
      </c>
      <c r="AH496" s="193" t="str">
        <f aca="false">IF(OR(TRIM($B496&amp;$C496)="",NOT(ISNUMBER($D496))),"",SUMIFS($V$3:$V$1001,$AJ$3:$AJ$1001,$AJ496,$D$3:$D$1001,"&lt;"&amp;$D496))</f>
        <v/>
      </c>
      <c r="AI496" s="193" t="str">
        <f aca="false">IF(TRIM($B496&amp;$C496)="","",SUMIFS($V$3:$V$1001,$AJ$3:$AJ$1001,$AJ496))</f>
        <v/>
      </c>
      <c r="AJ496" s="197" t="str">
        <f aca="false">IF(TRIM($B496&amp;$C496)="","",TRIM($B496)&amp;"｜"&amp;TRIM($C496))</f>
        <v/>
      </c>
      <c r="AK496" s="193" t="str">
        <f aca="false">IF(TRIM($B496&amp;$C496)="","",MIN(N($N496),N($P496)))</f>
        <v/>
      </c>
      <c r="AL496" s="198" t="str">
        <f aca="false">IF(ISNUMBER($D496),YEAR($D496),"")</f>
        <v/>
      </c>
      <c r="AM496" s="198" t="str">
        <f aca="false">IF(OR(TRIM($B496&amp;$C496)="",NOT(ISNUMBER($D496)),NOT(ISNUMBER($E496))),"",IF($E496&lt;$D496,"",IF(IF($AD496="半年付",2,IF($AD496="季度付",4,IF($AD496="月付",12,IF($AD496="半月付",24,1))))=1,1,MAX(1,ROUND(($E496-$D496+1)/365*IF($AD496="半年付",2,IF($AD496="季度付",4,IF($AD496="月付",12,IF($AD496="半月付",24,1)))),0)))))</f>
        <v/>
      </c>
      <c r="AN496" s="198" t="str">
        <f aca="true">IF($AM496="","",MIN($AM496,MAX(0,INT((TODAY()-付款宽限天数-$D496)/(($E496-$D496+1)/$AM496))+1)))</f>
        <v/>
      </c>
    </row>
    <row r="497" customFormat="false" ht="24" hidden="false" customHeight="false" outlineLevel="0" collapsed="false">
      <c r="F497" s="188" t="str">
        <f aca="true">IF(TRIM($B497&amp;$C497)="","",IF(OR(ISNUMBER(SEARCH("未",$A497)),ISNUMBER(SEARCH("送出",$A497)),AND(TRIM($A497)="",NOT(ISNUMBER($D497)),N($G497)=0)),"【合同未回】","")&amp;IF(NOT(ISNUMBER($E497)),IF(OR(ISNUMBER(SEARCH("未",$A497)),ISNUMBER(SEARCH("送出",$A497)),AND(TRIM($A497)="",NOT(ISNUMBER($D497)),N($G497)=0)),"","【未填合同期】"),IF($E497&lt;TODAY(),"【已到期】",IF($E497-TODAY()&lt;=提醒天数,"【即将到期，剩余"&amp;($E497-TODAY())&amp;"天】","【正常】")))&amp;IF(OR($AC497="安装免保",$AC497="技术免保",$AC497="质保期内"),"【"&amp;$AC497&amp;"】",""))</f>
        <v/>
      </c>
      <c r="J497" s="192" t="str">
        <f aca="false">IF(OR(N($G497)=0,N($H497)=0),"",ROUND(N($G497)*N($H497)*IF(N($I497)=0,1,N($I497)),2))</f>
        <v/>
      </c>
      <c r="L497" s="192" t="str">
        <f aca="false">IF(TRIM($B497&amp;$C497)="","",IF(AND(N($J497)=0,N($K497)=0),"",ROUND(N($J497)+N($K497),2)))</f>
        <v/>
      </c>
      <c r="R497" s="192"/>
      <c r="S497" s="193" t="str">
        <f aca="false">IF(TRIM($B497&amp;$C497)="","",IF(N($N497)=0,"",MAX(0,MIN(N($N497)-N($P497),N($V497)))))</f>
        <v/>
      </c>
      <c r="T497" s="193" t="str">
        <f aca="false">IF(TRIM($B497&amp;$C497)="","",IF(N($P497)&lt;=N($N497),"",N($P497)-N($N497)))</f>
        <v/>
      </c>
      <c r="U497" s="193" t="str">
        <f aca="false">IF(OR(TRIM($B497&amp;$C497)="",$V497=""),"",MAX(0,N($V497))-N($S497))</f>
        <v/>
      </c>
      <c r="V497" s="193" t="str">
        <f aca="false">IF(TRIM($B497&amp;$C497)="","",IF(AND(N($L497)=0,N($P497)+N($Q497)+N($R497)=0),"",ROUND(N($L497)-N($P497)-N($Q497)-N($R497),2)))</f>
        <v/>
      </c>
      <c r="W497" s="194" t="str">
        <f aca="false">IF(TRIM($B497&amp;$C497)="","",IF(N($L497)=0,IF((N($P497)+N($Q497)+N($R497))=0,"—未填单价","未填单价，已收 "&amp;TEXT((N($P497)+N($Q497)+N($R497)),"#,##0.00")),IF(N($V497)&gt;0.005,"欠 "&amp;TEXT(N($V497),"#,##0.00")&amp;IF(N($S497)&gt;0,"（开票未到账 "&amp;TEXT(N($S497),"#,##0.00")&amp;"）","")&amp;IF(N($U497)&gt;0,"（未开票 "&amp;TEXT(N($U497),"#,##0.00")&amp;"）",""),IF(N($V497)&lt;-0.005,"多收 "&amp;TEXT(-N($V497),"#,##0.00"),"✔ 已结清")))&amp;IF(N($T497)&gt;0,"｜到账未开票 "&amp;TEXT(N($T497),"#,##0.00")&amp;"，待补票","")&amp;IF(N($Q497)&gt;0,"｜收现 "&amp;TEXT(N($Q497),"#,##0.00"),"")&amp;IF(N($R497)&gt;0,"｜收款不开票 "&amp;TEXT(N($R497),"#,##0.00"),""))</f>
        <v/>
      </c>
      <c r="X497" s="195"/>
      <c r="AB497" s="192" t="str">
        <f aca="false">IF(OR(N($N497)=0,N($AA497)=0),"",ROUND(N($N497)/(1+N($AA497))*N($AA497),2))</f>
        <v/>
      </c>
      <c r="AC497" s="195"/>
      <c r="AD497" s="188"/>
      <c r="AE497" s="197" t="str">
        <f aca="false">IF($AM497="","",IF($AM497=1,IF($AN497&gt;=1,"一次性·已到收款期","一次性·未到期"),$AD497&amp;" 第"&amp;$AN497&amp;"/"&amp;$AM497&amp;"期"))</f>
        <v/>
      </c>
      <c r="AF497" s="193" t="str">
        <f aca="false">IF(OR($AM497="",N($L497)=0),"",ROUND(N($J497)*$AN497/$AM497,2)+N($K497))</f>
        <v/>
      </c>
      <c r="AG497" s="193" t="str">
        <f aca="false">IF($AF497="","",MAX(0,ROUND($AF497-(N($P497)+N($Q497)+N($R497)),2)))</f>
        <v/>
      </c>
      <c r="AH497" s="193" t="str">
        <f aca="false">IF(OR(TRIM($B497&amp;$C497)="",NOT(ISNUMBER($D497))),"",SUMIFS($V$3:$V$1001,$AJ$3:$AJ$1001,$AJ497,$D$3:$D$1001,"&lt;"&amp;$D497))</f>
        <v/>
      </c>
      <c r="AI497" s="193" t="str">
        <f aca="false">IF(TRIM($B497&amp;$C497)="","",SUMIFS($V$3:$V$1001,$AJ$3:$AJ$1001,$AJ497))</f>
        <v/>
      </c>
      <c r="AJ497" s="197" t="str">
        <f aca="false">IF(TRIM($B497&amp;$C497)="","",TRIM($B497)&amp;"｜"&amp;TRIM($C497))</f>
        <v/>
      </c>
      <c r="AK497" s="193" t="str">
        <f aca="false">IF(TRIM($B497&amp;$C497)="","",MIN(N($N497),N($P497)))</f>
        <v/>
      </c>
      <c r="AL497" s="198" t="str">
        <f aca="false">IF(ISNUMBER($D497),YEAR($D497),"")</f>
        <v/>
      </c>
      <c r="AM497" s="198" t="str">
        <f aca="false">IF(OR(TRIM($B497&amp;$C497)="",NOT(ISNUMBER($D497)),NOT(ISNUMBER($E497))),"",IF($E497&lt;$D497,"",IF(IF($AD497="半年付",2,IF($AD497="季度付",4,IF($AD497="月付",12,IF($AD497="半月付",24,1))))=1,1,MAX(1,ROUND(($E497-$D497+1)/365*IF($AD497="半年付",2,IF($AD497="季度付",4,IF($AD497="月付",12,IF($AD497="半月付",24,1)))),0)))))</f>
        <v/>
      </c>
      <c r="AN497" s="198" t="str">
        <f aca="true">IF($AM497="","",MIN($AM497,MAX(0,INT((TODAY()-付款宽限天数-$D497)/(($E497-$D497+1)/$AM497))+1)))</f>
        <v/>
      </c>
    </row>
    <row r="498" customFormat="false" ht="24" hidden="false" customHeight="false" outlineLevel="0" collapsed="false">
      <c r="F498" s="188" t="str">
        <f aca="true">IF(TRIM($B498&amp;$C498)="","",IF(OR(ISNUMBER(SEARCH("未",$A498)),ISNUMBER(SEARCH("送出",$A498)),AND(TRIM($A498)="",NOT(ISNUMBER($D498)),N($G498)=0)),"【合同未回】","")&amp;IF(NOT(ISNUMBER($E498)),IF(OR(ISNUMBER(SEARCH("未",$A498)),ISNUMBER(SEARCH("送出",$A498)),AND(TRIM($A498)="",NOT(ISNUMBER($D498)),N($G498)=0)),"","【未填合同期】"),IF($E498&lt;TODAY(),"【已到期】",IF($E498-TODAY()&lt;=提醒天数,"【即将到期，剩余"&amp;($E498-TODAY())&amp;"天】","【正常】")))&amp;IF(OR($AC498="安装免保",$AC498="技术免保",$AC498="质保期内"),"【"&amp;$AC498&amp;"】",""))</f>
        <v/>
      </c>
      <c r="J498" s="192" t="str">
        <f aca="false">IF(OR(N($G498)=0,N($H498)=0),"",ROUND(N($G498)*N($H498)*IF(N($I498)=0,1,N($I498)),2))</f>
        <v/>
      </c>
      <c r="L498" s="192" t="str">
        <f aca="false">IF(TRIM($B498&amp;$C498)="","",IF(AND(N($J498)=0,N($K498)=0),"",ROUND(N($J498)+N($K498),2)))</f>
        <v/>
      </c>
      <c r="R498" s="192"/>
      <c r="S498" s="193" t="str">
        <f aca="false">IF(TRIM($B498&amp;$C498)="","",IF(N($N498)=0,"",MAX(0,MIN(N($N498)-N($P498),N($V498)))))</f>
        <v/>
      </c>
      <c r="T498" s="193" t="str">
        <f aca="false">IF(TRIM($B498&amp;$C498)="","",IF(N($P498)&lt;=N($N498),"",N($P498)-N($N498)))</f>
        <v/>
      </c>
      <c r="U498" s="193" t="str">
        <f aca="false">IF(OR(TRIM($B498&amp;$C498)="",$V498=""),"",MAX(0,N($V498))-N($S498))</f>
        <v/>
      </c>
      <c r="V498" s="193" t="str">
        <f aca="false">IF(TRIM($B498&amp;$C498)="","",IF(AND(N($L498)=0,N($P498)+N($Q498)+N($R498)=0),"",ROUND(N($L498)-N($P498)-N($Q498)-N($R498),2)))</f>
        <v/>
      </c>
      <c r="W498" s="194" t="str">
        <f aca="false">IF(TRIM($B498&amp;$C498)="","",IF(N($L498)=0,IF((N($P498)+N($Q498)+N($R498))=0,"—未填单价","未填单价，已收 "&amp;TEXT((N($P498)+N($Q498)+N($R498)),"#,##0.00")),IF(N($V498)&gt;0.005,"欠 "&amp;TEXT(N($V498),"#,##0.00")&amp;IF(N($S498)&gt;0,"（开票未到账 "&amp;TEXT(N($S498),"#,##0.00")&amp;"）","")&amp;IF(N($U498)&gt;0,"（未开票 "&amp;TEXT(N($U498),"#,##0.00")&amp;"）",""),IF(N($V498)&lt;-0.005,"多收 "&amp;TEXT(-N($V498),"#,##0.00"),"✔ 已结清")))&amp;IF(N($T498)&gt;0,"｜到账未开票 "&amp;TEXT(N($T498),"#,##0.00")&amp;"，待补票","")&amp;IF(N($Q498)&gt;0,"｜收现 "&amp;TEXT(N($Q498),"#,##0.00"),"")&amp;IF(N($R498)&gt;0,"｜收款不开票 "&amp;TEXT(N($R498),"#,##0.00"),""))</f>
        <v/>
      </c>
      <c r="X498" s="195"/>
      <c r="AB498" s="192" t="str">
        <f aca="false">IF(OR(N($N498)=0,N($AA498)=0),"",ROUND(N($N498)/(1+N($AA498))*N($AA498),2))</f>
        <v/>
      </c>
      <c r="AC498" s="195"/>
      <c r="AD498" s="188"/>
      <c r="AE498" s="197" t="str">
        <f aca="false">IF($AM498="","",IF($AM498=1,IF($AN498&gt;=1,"一次性·已到收款期","一次性·未到期"),$AD498&amp;" 第"&amp;$AN498&amp;"/"&amp;$AM498&amp;"期"))</f>
        <v/>
      </c>
      <c r="AF498" s="193" t="str">
        <f aca="false">IF(OR($AM498="",N($L498)=0),"",ROUND(N($J498)*$AN498/$AM498,2)+N($K498))</f>
        <v/>
      </c>
      <c r="AG498" s="193" t="str">
        <f aca="false">IF($AF498="","",MAX(0,ROUND($AF498-(N($P498)+N($Q498)+N($R498)),2)))</f>
        <v/>
      </c>
      <c r="AH498" s="193" t="str">
        <f aca="false">IF(OR(TRIM($B498&amp;$C498)="",NOT(ISNUMBER($D498))),"",SUMIFS($V$3:$V$1001,$AJ$3:$AJ$1001,$AJ498,$D$3:$D$1001,"&lt;"&amp;$D498))</f>
        <v/>
      </c>
      <c r="AI498" s="193" t="str">
        <f aca="false">IF(TRIM($B498&amp;$C498)="","",SUMIFS($V$3:$V$1001,$AJ$3:$AJ$1001,$AJ498))</f>
        <v/>
      </c>
      <c r="AJ498" s="197" t="str">
        <f aca="false">IF(TRIM($B498&amp;$C498)="","",TRIM($B498)&amp;"｜"&amp;TRIM($C498))</f>
        <v/>
      </c>
      <c r="AK498" s="193" t="str">
        <f aca="false">IF(TRIM($B498&amp;$C498)="","",MIN(N($N498),N($P498)))</f>
        <v/>
      </c>
      <c r="AL498" s="198" t="str">
        <f aca="false">IF(ISNUMBER($D498),YEAR($D498),"")</f>
        <v/>
      </c>
      <c r="AM498" s="198" t="str">
        <f aca="false">IF(OR(TRIM($B498&amp;$C498)="",NOT(ISNUMBER($D498)),NOT(ISNUMBER($E498))),"",IF($E498&lt;$D498,"",IF(IF($AD498="半年付",2,IF($AD498="季度付",4,IF($AD498="月付",12,IF($AD498="半月付",24,1))))=1,1,MAX(1,ROUND(($E498-$D498+1)/365*IF($AD498="半年付",2,IF($AD498="季度付",4,IF($AD498="月付",12,IF($AD498="半月付",24,1)))),0)))))</f>
        <v/>
      </c>
      <c r="AN498" s="198" t="str">
        <f aca="true">IF($AM498="","",MIN($AM498,MAX(0,INT((TODAY()-付款宽限天数-$D498)/(($E498-$D498+1)/$AM498))+1)))</f>
        <v/>
      </c>
    </row>
    <row r="499" customFormat="false" ht="24" hidden="false" customHeight="false" outlineLevel="0" collapsed="false">
      <c r="F499" s="188" t="str">
        <f aca="true">IF(TRIM($B499&amp;$C499)="","",IF(OR(ISNUMBER(SEARCH("未",$A499)),ISNUMBER(SEARCH("送出",$A499)),AND(TRIM($A499)="",NOT(ISNUMBER($D499)),N($G499)=0)),"【合同未回】","")&amp;IF(NOT(ISNUMBER($E499)),IF(OR(ISNUMBER(SEARCH("未",$A499)),ISNUMBER(SEARCH("送出",$A499)),AND(TRIM($A499)="",NOT(ISNUMBER($D499)),N($G499)=0)),"","【未填合同期】"),IF($E499&lt;TODAY(),"【已到期】",IF($E499-TODAY()&lt;=提醒天数,"【即将到期，剩余"&amp;($E499-TODAY())&amp;"天】","【正常】")))&amp;IF(OR($AC499="安装免保",$AC499="技术免保",$AC499="质保期内"),"【"&amp;$AC499&amp;"】",""))</f>
        <v/>
      </c>
      <c r="J499" s="192" t="str">
        <f aca="false">IF(OR(N($G499)=0,N($H499)=0),"",ROUND(N($G499)*N($H499)*IF(N($I499)=0,1,N($I499)),2))</f>
        <v/>
      </c>
      <c r="L499" s="192" t="str">
        <f aca="false">IF(TRIM($B499&amp;$C499)="","",IF(AND(N($J499)=0,N($K499)=0),"",ROUND(N($J499)+N($K499),2)))</f>
        <v/>
      </c>
      <c r="R499" s="192"/>
      <c r="S499" s="193" t="str">
        <f aca="false">IF(TRIM($B499&amp;$C499)="","",IF(N($N499)=0,"",MAX(0,MIN(N($N499)-N($P499),N($V499)))))</f>
        <v/>
      </c>
      <c r="T499" s="193" t="str">
        <f aca="false">IF(TRIM($B499&amp;$C499)="","",IF(N($P499)&lt;=N($N499),"",N($P499)-N($N499)))</f>
        <v/>
      </c>
      <c r="U499" s="193" t="str">
        <f aca="false">IF(OR(TRIM($B499&amp;$C499)="",$V499=""),"",MAX(0,N($V499))-N($S499))</f>
        <v/>
      </c>
      <c r="V499" s="193" t="str">
        <f aca="false">IF(TRIM($B499&amp;$C499)="","",IF(AND(N($L499)=0,N($P499)+N($Q499)+N($R499)=0),"",ROUND(N($L499)-N($P499)-N($Q499)-N($R499),2)))</f>
        <v/>
      </c>
      <c r="W499" s="194" t="str">
        <f aca="false">IF(TRIM($B499&amp;$C499)="","",IF(N($L499)=0,IF((N($P499)+N($Q499)+N($R499))=0,"—未填单价","未填单价，已收 "&amp;TEXT((N($P499)+N($Q499)+N($R499)),"#,##0.00")),IF(N($V499)&gt;0.005,"欠 "&amp;TEXT(N($V499),"#,##0.00")&amp;IF(N($S499)&gt;0,"（开票未到账 "&amp;TEXT(N($S499),"#,##0.00")&amp;"）","")&amp;IF(N($U499)&gt;0,"（未开票 "&amp;TEXT(N($U499),"#,##0.00")&amp;"）",""),IF(N($V499)&lt;-0.005,"多收 "&amp;TEXT(-N($V499),"#,##0.00"),"✔ 已结清")))&amp;IF(N($T499)&gt;0,"｜到账未开票 "&amp;TEXT(N($T499),"#,##0.00")&amp;"，待补票","")&amp;IF(N($Q499)&gt;0,"｜收现 "&amp;TEXT(N($Q499),"#,##0.00"),"")&amp;IF(N($R499)&gt;0,"｜收款不开票 "&amp;TEXT(N($R499),"#,##0.00"),""))</f>
        <v/>
      </c>
      <c r="X499" s="195"/>
      <c r="AB499" s="192" t="str">
        <f aca="false">IF(OR(N($N499)=0,N($AA499)=0),"",ROUND(N($N499)/(1+N($AA499))*N($AA499),2))</f>
        <v/>
      </c>
      <c r="AC499" s="195"/>
      <c r="AD499" s="188"/>
      <c r="AE499" s="197" t="str">
        <f aca="false">IF($AM499="","",IF($AM499=1,IF($AN499&gt;=1,"一次性·已到收款期","一次性·未到期"),$AD499&amp;" 第"&amp;$AN499&amp;"/"&amp;$AM499&amp;"期"))</f>
        <v/>
      </c>
      <c r="AF499" s="193" t="str">
        <f aca="false">IF(OR($AM499="",N($L499)=0),"",ROUND(N($J499)*$AN499/$AM499,2)+N($K499))</f>
        <v/>
      </c>
      <c r="AG499" s="193" t="str">
        <f aca="false">IF($AF499="","",MAX(0,ROUND($AF499-(N($P499)+N($Q499)+N($R499)),2)))</f>
        <v/>
      </c>
      <c r="AH499" s="193" t="str">
        <f aca="false">IF(OR(TRIM($B499&amp;$C499)="",NOT(ISNUMBER($D499))),"",SUMIFS($V$3:$V$1001,$AJ$3:$AJ$1001,$AJ499,$D$3:$D$1001,"&lt;"&amp;$D499))</f>
        <v/>
      </c>
      <c r="AI499" s="193" t="str">
        <f aca="false">IF(TRIM($B499&amp;$C499)="","",SUMIFS($V$3:$V$1001,$AJ$3:$AJ$1001,$AJ499))</f>
        <v/>
      </c>
      <c r="AJ499" s="197" t="str">
        <f aca="false">IF(TRIM($B499&amp;$C499)="","",TRIM($B499)&amp;"｜"&amp;TRIM($C499))</f>
        <v/>
      </c>
      <c r="AK499" s="193" t="str">
        <f aca="false">IF(TRIM($B499&amp;$C499)="","",MIN(N($N499),N($P499)))</f>
        <v/>
      </c>
      <c r="AL499" s="198" t="str">
        <f aca="false">IF(ISNUMBER($D499),YEAR($D499),"")</f>
        <v/>
      </c>
      <c r="AM499" s="198" t="str">
        <f aca="false">IF(OR(TRIM($B499&amp;$C499)="",NOT(ISNUMBER($D499)),NOT(ISNUMBER($E499))),"",IF($E499&lt;$D499,"",IF(IF($AD499="半年付",2,IF($AD499="季度付",4,IF($AD499="月付",12,IF($AD499="半月付",24,1))))=1,1,MAX(1,ROUND(($E499-$D499+1)/365*IF($AD499="半年付",2,IF($AD499="季度付",4,IF($AD499="月付",12,IF($AD499="半月付",24,1)))),0)))))</f>
        <v/>
      </c>
      <c r="AN499" s="198" t="str">
        <f aca="true">IF($AM499="","",MIN($AM499,MAX(0,INT((TODAY()-付款宽限天数-$D499)/(($E499-$D499+1)/$AM499))+1)))</f>
        <v/>
      </c>
    </row>
    <row r="500" customFormat="false" ht="24" hidden="false" customHeight="false" outlineLevel="0" collapsed="false">
      <c r="F500" s="188" t="str">
        <f aca="true">IF(TRIM($B500&amp;$C500)="","",IF(OR(ISNUMBER(SEARCH("未",$A500)),ISNUMBER(SEARCH("送出",$A500)),AND(TRIM($A500)="",NOT(ISNUMBER($D500)),N($G500)=0)),"【合同未回】","")&amp;IF(NOT(ISNUMBER($E500)),IF(OR(ISNUMBER(SEARCH("未",$A500)),ISNUMBER(SEARCH("送出",$A500)),AND(TRIM($A500)="",NOT(ISNUMBER($D500)),N($G500)=0)),"","【未填合同期】"),IF($E500&lt;TODAY(),"【已到期】",IF($E500-TODAY()&lt;=提醒天数,"【即将到期，剩余"&amp;($E500-TODAY())&amp;"天】","【正常】")))&amp;IF(OR($AC500="安装免保",$AC500="技术免保",$AC500="质保期内"),"【"&amp;$AC500&amp;"】",""))</f>
        <v/>
      </c>
      <c r="J500" s="192" t="str">
        <f aca="false">IF(OR(N($G500)=0,N($H500)=0),"",ROUND(N($G500)*N($H500)*IF(N($I500)=0,1,N($I500)),2))</f>
        <v/>
      </c>
      <c r="L500" s="192" t="str">
        <f aca="false">IF(TRIM($B500&amp;$C500)="","",IF(AND(N($J500)=0,N($K500)=0),"",ROUND(N($J500)+N($K500),2)))</f>
        <v/>
      </c>
      <c r="R500" s="192"/>
      <c r="S500" s="193" t="str">
        <f aca="false">IF(TRIM($B500&amp;$C500)="","",IF(N($N500)=0,"",MAX(0,MIN(N($N500)-N($P500),N($V500)))))</f>
        <v/>
      </c>
      <c r="T500" s="193" t="str">
        <f aca="false">IF(TRIM($B500&amp;$C500)="","",IF(N($P500)&lt;=N($N500),"",N($P500)-N($N500)))</f>
        <v/>
      </c>
      <c r="U500" s="193" t="str">
        <f aca="false">IF(OR(TRIM($B500&amp;$C500)="",$V500=""),"",MAX(0,N($V500))-N($S500))</f>
        <v/>
      </c>
      <c r="V500" s="193" t="str">
        <f aca="false">IF(TRIM($B500&amp;$C500)="","",IF(AND(N($L500)=0,N($P500)+N($Q500)+N($R500)=0),"",ROUND(N($L500)-N($P500)-N($Q500)-N($R500),2)))</f>
        <v/>
      </c>
      <c r="W500" s="194" t="str">
        <f aca="false">IF(TRIM($B500&amp;$C500)="","",IF(N($L500)=0,IF((N($P500)+N($Q500)+N($R500))=0,"—未填单价","未填单价，已收 "&amp;TEXT((N($P500)+N($Q500)+N($R500)),"#,##0.00")),IF(N($V500)&gt;0.005,"欠 "&amp;TEXT(N($V500),"#,##0.00")&amp;IF(N($S500)&gt;0,"（开票未到账 "&amp;TEXT(N($S500),"#,##0.00")&amp;"）","")&amp;IF(N($U500)&gt;0,"（未开票 "&amp;TEXT(N($U500),"#,##0.00")&amp;"）",""),IF(N($V500)&lt;-0.005,"多收 "&amp;TEXT(-N($V500),"#,##0.00"),"✔ 已结清")))&amp;IF(N($T500)&gt;0,"｜到账未开票 "&amp;TEXT(N($T500),"#,##0.00")&amp;"，待补票","")&amp;IF(N($Q500)&gt;0,"｜收现 "&amp;TEXT(N($Q500),"#,##0.00"),"")&amp;IF(N($R500)&gt;0,"｜收款不开票 "&amp;TEXT(N($R500),"#,##0.00"),""))</f>
        <v/>
      </c>
      <c r="X500" s="195"/>
      <c r="AB500" s="192" t="str">
        <f aca="false">IF(OR(N($N500)=0,N($AA500)=0),"",ROUND(N($N500)/(1+N($AA500))*N($AA500),2))</f>
        <v/>
      </c>
      <c r="AC500" s="195"/>
      <c r="AD500" s="188"/>
      <c r="AE500" s="197" t="str">
        <f aca="false">IF($AM500="","",IF($AM500=1,IF($AN500&gt;=1,"一次性·已到收款期","一次性·未到期"),$AD500&amp;" 第"&amp;$AN500&amp;"/"&amp;$AM500&amp;"期"))</f>
        <v/>
      </c>
      <c r="AF500" s="193" t="str">
        <f aca="false">IF(OR($AM500="",N($L500)=0),"",ROUND(N($J500)*$AN500/$AM500,2)+N($K500))</f>
        <v/>
      </c>
      <c r="AG500" s="193" t="str">
        <f aca="false">IF($AF500="","",MAX(0,ROUND($AF500-(N($P500)+N($Q500)+N($R500)),2)))</f>
        <v/>
      </c>
      <c r="AH500" s="193" t="str">
        <f aca="false">IF(OR(TRIM($B500&amp;$C500)="",NOT(ISNUMBER($D500))),"",SUMIFS($V$3:$V$1001,$AJ$3:$AJ$1001,$AJ500,$D$3:$D$1001,"&lt;"&amp;$D500))</f>
        <v/>
      </c>
      <c r="AI500" s="193" t="str">
        <f aca="false">IF(TRIM($B500&amp;$C500)="","",SUMIFS($V$3:$V$1001,$AJ$3:$AJ$1001,$AJ500))</f>
        <v/>
      </c>
      <c r="AJ500" s="197" t="str">
        <f aca="false">IF(TRIM($B500&amp;$C500)="","",TRIM($B500)&amp;"｜"&amp;TRIM($C500))</f>
        <v/>
      </c>
      <c r="AK500" s="193" t="str">
        <f aca="false">IF(TRIM($B500&amp;$C500)="","",MIN(N($N500),N($P500)))</f>
        <v/>
      </c>
      <c r="AL500" s="198" t="str">
        <f aca="false">IF(ISNUMBER($D500),YEAR($D500),"")</f>
        <v/>
      </c>
      <c r="AM500" s="198" t="str">
        <f aca="false">IF(OR(TRIM($B500&amp;$C500)="",NOT(ISNUMBER($D500)),NOT(ISNUMBER($E500))),"",IF($E500&lt;$D500,"",IF(IF($AD500="半年付",2,IF($AD500="季度付",4,IF($AD500="月付",12,IF($AD500="半月付",24,1))))=1,1,MAX(1,ROUND(($E500-$D500+1)/365*IF($AD500="半年付",2,IF($AD500="季度付",4,IF($AD500="月付",12,IF($AD500="半月付",24,1)))),0)))))</f>
        <v/>
      </c>
      <c r="AN500" s="198" t="str">
        <f aca="true">IF($AM500="","",MIN($AM500,MAX(0,INT((TODAY()-付款宽限天数-$D500)/(($E500-$D500+1)/$AM500))+1)))</f>
        <v/>
      </c>
    </row>
  </sheetData>
  <mergeCells count="4">
    <mergeCell ref="A1:A2"/>
    <mergeCell ref="B1:B2"/>
    <mergeCell ref="C1:C2"/>
    <mergeCell ref="D1:E1"/>
  </mergeCells>
  <conditionalFormatting sqref="F3:F500">
    <cfRule type="expression" priority="2" aboveAverage="0" equalAverage="0" bottom="0" percent="0" rank="0" text="" dxfId="16">
      <formula>OR(ISNUMBER(SEARCH("已到期",$F3)),ISNUMBER(SEARCH("合同未回",$F3)))</formula>
    </cfRule>
    <cfRule type="expression" priority="3" aboveAverage="0" equalAverage="0" bottom="0" percent="0" rank="0" text="" dxfId="17">
      <formula>ISNUMBER(SEARCH("即将到期",$F3))</formula>
    </cfRule>
  </conditionalFormatting>
  <conditionalFormatting sqref="W3:W500">
    <cfRule type="expression" priority="4" aboveAverage="0" equalAverage="0" bottom="0" percent="0" rank="0" text="" dxfId="18">
      <formula>LEFT($W3,1)="欠"</formula>
    </cfRule>
    <cfRule type="expression" priority="5" aboveAverage="0" equalAverage="0" bottom="0" percent="0" rank="0" text="" dxfId="19">
      <formula>LEFT($W3,1)="✔"</formula>
    </cfRule>
  </conditionalFormatting>
  <conditionalFormatting sqref="AG3:AG500">
    <cfRule type="expression" priority="6" aboveAverage="0" equalAverage="0" bottom="0" percent="0" rank="0" text="" dxfId="20">
      <formula>N($AG3)&gt;0</formula>
    </cfRule>
  </conditionalFormatting>
  <dataValidations count="3">
    <dataValidation allowBlank="true" errorStyle="stop" operator="between" prompt="合同没回来就选「已送出未回 / 未见合同 / 未签」；也可以照旧手写，含“未”或“送出”都算没回。" promptTitle="合同回签" showDropDown="false" showErrorMessage="false" showInputMessage="true" sqref="A3:A500" type="list">
      <formula1>"有合同,已送出未回,未见合同,未签"</formula1>
      <formula2>0</formula2>
    </dataValidation>
    <dataValidation allowBlank="true" error="公式按这几个字来认，请从下拉里选。" errorStyle="stop" errorTitle="只能从下拉里选" operator="between" prompt="安装免保 / 技术免保 / 质保期内会在「到期提醒」里一起提示。" promptTitle="填写提示" showDropDown="false" showErrorMessage="true" showInputMessage="true" sqref="AC3:AC500" type="list">
      <formula1>"正常维保,安装免保,技术免保,质保期内,暂停维保,已解约"</formula1>
      <formula2>0</formula2>
    </dataValidation>
    <dataValidation allowBlank="true" error="公式按这几个字来认，请从下拉里选。" errorStyle="stop" errorTitle="只能从下拉里选" operator="between" prompt="决定「截至今天应收」按几期算：半年付 2 期、季度付 4 期、月付 12 期、半月付 24 期，空着按一次性。" promptTitle="填写提示" showDropDown="false" showErrorMessage="true" showInputMessage="true" sqref="AD3:AD500" type="list">
      <formula1>"一次性,半年付,季度付,月付,半月付"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T15" activeCellId="0" sqref="T15"/>
    </sheetView>
  </sheetViews>
  <sheetFormatPr defaultColWidth="9" defaultRowHeight="27.75" zeroHeight="false" outlineLevelRow="0" outlineLevelCol="0"/>
  <cols>
    <col collapsed="false" customWidth="true" hidden="false" outlineLevel="0" max="1" min="1" style="1" width="10.01"/>
    <col collapsed="false" customWidth="true" hidden="false" outlineLevel="0" max="2" min="2" style="1" width="25.5"/>
    <col collapsed="false" customWidth="true" hidden="false" outlineLevel="0" max="3" min="3" style="1" width="40.5"/>
    <col collapsed="false" customWidth="true" hidden="false" outlineLevel="0" max="5" min="4" style="1" width="17.01"/>
    <col collapsed="false" customWidth="true" hidden="false" outlineLevel="0" max="6" min="6" style="1" width="12.34"/>
    <col collapsed="false" customWidth="true" hidden="false" outlineLevel="0" max="7" min="7" style="1" width="12.84"/>
    <col collapsed="false" customWidth="true" hidden="false" outlineLevel="0" max="8" min="8" style="1" width="3.63"/>
    <col collapsed="false" customWidth="true" hidden="false" outlineLevel="0" max="9" min="9" style="1" width="5.38"/>
    <col collapsed="false" customWidth="true" hidden="false" outlineLevel="0" max="10" min="10" style="1" width="12.84"/>
    <col collapsed="false" customWidth="true" hidden="false" outlineLevel="0" max="11" min="11" style="1" width="15.13"/>
    <col collapsed="false" customWidth="true" hidden="false" outlineLevel="0" max="12" min="12" style="1" width="12.84"/>
    <col collapsed="false" customWidth="true" hidden="false" outlineLevel="0" max="13" min="13" style="1" width="10.51"/>
    <col collapsed="false" customWidth="true" hidden="false" outlineLevel="0" max="14" min="14" style="1" width="12.34"/>
    <col collapsed="false" customWidth="true" hidden="false" outlineLevel="0" max="15" min="15" style="1" width="13.34"/>
    <col collapsed="false" customWidth="true" hidden="false" outlineLevel="0" max="16" min="16" style="1" width="12.34"/>
    <col collapsed="false" customWidth="true" hidden="false" outlineLevel="0" max="18" min="17" style="1" width="13.34"/>
    <col collapsed="false" customWidth="true" hidden="false" outlineLevel="0" max="19" min="19" style="1" width="12"/>
    <col collapsed="false" customWidth="true" hidden="false" outlineLevel="0" max="20" min="20" style="1" width="14.18"/>
    <col collapsed="false" customWidth="true" hidden="false" outlineLevel="0" max="22" min="21" style="1" width="12"/>
    <col collapsed="false" customWidth="true" hidden="false" outlineLevel="0" max="23" min="23" style="1" width="13"/>
    <col collapsed="false" customWidth="true" hidden="false" outlineLevel="0" max="24" min="24" style="1" width="34"/>
    <col collapsed="false" customWidth="true" hidden="false" outlineLevel="0" max="25" min="25" style="1" width="22"/>
    <col collapsed="false" customWidth="true" hidden="false" outlineLevel="0" max="26" min="26" style="1" width="22.51"/>
    <col collapsed="false" customWidth="true" hidden="false" outlineLevel="0" max="27" min="27" style="1" width="12.34"/>
    <col collapsed="false" customWidth="true" hidden="false" outlineLevel="0" max="28" min="28" style="1" width="10"/>
    <col collapsed="false" customWidth="false" hidden="false" outlineLevel="0" max="29" min="29" style="1" width="9"/>
    <col collapsed="false" customWidth="true" hidden="false" outlineLevel="0" max="30" min="30" style="1" width="16"/>
    <col collapsed="false" customWidth="true" hidden="false" outlineLevel="0" max="31" min="31" style="1" width="13"/>
    <col collapsed="false" customWidth="true" hidden="false" outlineLevel="0" max="33" min="32" style="1" width="12"/>
    <col collapsed="false" customWidth="true" hidden="false" outlineLevel="0" max="34" min="34" style="1" width="13"/>
    <col collapsed="false" customWidth="true" hidden="true" outlineLevel="0" max="35" min="35" style="1" width="20"/>
    <col collapsed="false" customWidth="true" hidden="true" outlineLevel="0" max="36" min="36" style="1" width="11"/>
    <col collapsed="false" customWidth="true" hidden="true" outlineLevel="0" max="39" min="37" style="1" width="7"/>
  </cols>
  <sheetData>
    <row r="1" s="229" customFormat="true" ht="42" hidden="false" customHeight="true" outlineLevel="0" collapsed="false">
      <c r="A1" s="215" t="s">
        <v>1490</v>
      </c>
      <c r="B1" s="216" t="s">
        <v>116</v>
      </c>
      <c r="C1" s="217" t="s">
        <v>117</v>
      </c>
      <c r="D1" s="218" t="s">
        <v>1452</v>
      </c>
      <c r="E1" s="219"/>
      <c r="F1" s="220" t="s">
        <v>1453</v>
      </c>
      <c r="G1" s="221" t="s">
        <v>1491</v>
      </c>
      <c r="H1" s="222" t="s">
        <v>1455</v>
      </c>
      <c r="I1" s="222" t="s">
        <v>1456</v>
      </c>
      <c r="J1" s="223" t="s">
        <v>1457</v>
      </c>
      <c r="K1" s="224" t="s">
        <v>1492</v>
      </c>
      <c r="L1" s="221" t="s">
        <v>1493</v>
      </c>
      <c r="M1" s="222" t="s">
        <v>53</v>
      </c>
      <c r="N1" s="225" t="s">
        <v>1459</v>
      </c>
      <c r="O1" s="226" t="s">
        <v>54</v>
      </c>
      <c r="P1" s="225" t="s">
        <v>1460</v>
      </c>
      <c r="Q1" s="226" t="s">
        <v>55</v>
      </c>
      <c r="R1" s="226" t="s">
        <v>56</v>
      </c>
      <c r="S1" s="227" t="s">
        <v>1494</v>
      </c>
      <c r="T1" s="224" t="s">
        <v>1462</v>
      </c>
      <c r="U1" s="228" t="s">
        <v>1495</v>
      </c>
      <c r="V1" s="228" t="s">
        <v>62</v>
      </c>
      <c r="W1" s="228" t="s">
        <v>1496</v>
      </c>
      <c r="X1" s="228" t="s">
        <v>1465</v>
      </c>
      <c r="Y1" s="227" t="s">
        <v>1466</v>
      </c>
      <c r="Z1" s="222" t="s">
        <v>1497</v>
      </c>
      <c r="AA1" s="178" t="s">
        <v>133</v>
      </c>
      <c r="AB1" s="227" t="s">
        <v>7</v>
      </c>
      <c r="AC1" s="227" t="s">
        <v>1470</v>
      </c>
      <c r="AD1" s="228" t="s">
        <v>1471</v>
      </c>
      <c r="AE1" s="228" t="s">
        <v>1498</v>
      </c>
      <c r="AF1" s="228" t="s">
        <v>65</v>
      </c>
      <c r="AG1" s="228" t="s">
        <v>1499</v>
      </c>
      <c r="AH1" s="228" t="s">
        <v>1500</v>
      </c>
      <c r="AI1" s="228" t="s">
        <v>1475</v>
      </c>
      <c r="AJ1" s="228" t="s">
        <v>1476</v>
      </c>
      <c r="AK1" s="228" t="s">
        <v>1477</v>
      </c>
      <c r="AL1" s="228" t="s">
        <v>1478</v>
      </c>
      <c r="AM1" s="228" t="s">
        <v>1479</v>
      </c>
    </row>
    <row r="2" s="229" customFormat="true" ht="22.5" hidden="false" customHeight="true" outlineLevel="0" collapsed="false">
      <c r="A2" s="215"/>
      <c r="B2" s="215"/>
      <c r="C2" s="215"/>
      <c r="D2" s="230"/>
      <c r="E2" s="230"/>
      <c r="F2" s="231"/>
      <c r="G2" s="232"/>
      <c r="H2" s="233" t="n">
        <f aca="false">SUM(H3:H1001)</f>
        <v>4</v>
      </c>
      <c r="I2" s="234"/>
      <c r="J2" s="234" t="n">
        <f aca="false">SUM(J3:J1001)</f>
        <v>14400</v>
      </c>
      <c r="K2" s="232"/>
      <c r="L2" s="234" t="n">
        <f aca="false">SUM(L3:L1001)</f>
        <v>350</v>
      </c>
      <c r="M2" s="234" t="n">
        <f aca="false">SUM(M3:M1001)</f>
        <v>14750</v>
      </c>
      <c r="N2" s="235"/>
      <c r="O2" s="234" t="n">
        <f aca="false">SUM(O3:O1001)</f>
        <v>0</v>
      </c>
      <c r="P2" s="235"/>
      <c r="Q2" s="234" t="n">
        <f aca="false">SUM(Q3:Q1001)</f>
        <v>0</v>
      </c>
      <c r="R2" s="234" t="n">
        <f aca="false">SUM(R3:R1001)</f>
        <v>0</v>
      </c>
      <c r="S2" s="234" t="n">
        <f aca="false">SUM(S3:S1001)</f>
        <v>0</v>
      </c>
      <c r="T2" s="234" t="n">
        <f aca="false">SUM(T3:T1001)</f>
        <v>0</v>
      </c>
      <c r="U2" s="234" t="n">
        <f aca="false">SUM(U3:U1001)</f>
        <v>0</v>
      </c>
      <c r="V2" s="234" t="n">
        <f aca="false">SUM(V3:V1001)</f>
        <v>14750</v>
      </c>
      <c r="W2" s="234" t="n">
        <f aca="false">SUM(W3:W1001)</f>
        <v>14750</v>
      </c>
      <c r="Z2" s="234"/>
      <c r="AA2" s="234"/>
      <c r="AE2" s="234" t="n">
        <f aca="false">SUM(AE3:AE1001)</f>
        <v>350</v>
      </c>
      <c r="AF2" s="234" t="n">
        <f aca="false">SUM(AF3:AF1001)</f>
        <v>350</v>
      </c>
    </row>
    <row r="3" customFormat="false" ht="22.5" hidden="false" customHeight="true" outlineLevel="0" collapsed="false">
      <c r="A3" s="236"/>
      <c r="B3" s="237" t="s">
        <v>278</v>
      </c>
      <c r="C3" s="238" t="s">
        <v>1501</v>
      </c>
      <c r="D3" s="239" t="n">
        <v>46291</v>
      </c>
      <c r="E3" s="239" t="n">
        <v>46655</v>
      </c>
      <c r="F3" s="188" t="str">
        <f aca="true">IF(TRIM($B3&amp;$C3)="","",IF(OR(ISNUMBER(SEARCH("未",$A3)),ISNUMBER(SEARCH("送出",$A3)),AND(TRIM($A3)="",NOT(ISNUMBER($D3)),N($G3)=0)),"【合同未回】","")&amp;IF(NOT(ISNUMBER($E3)),IF(OR(ISNUMBER(SEARCH("未",$A3)),ISNUMBER(SEARCH("送出",$A3)),AND(TRIM($A3)="",NOT(ISNUMBER($D3)),N($G3)=0)),"","【未填合同期】"),IF($E3&lt;TODAY(),"【已到期】",IF($E3-TODAY()&lt;=提醒天数,"【即将到期，剩余"&amp;($E3-TODAY())&amp;"天】","【正常】")))&amp;IF(OR($AB3="安装免保",$AB3="技术免保",$AB3="质保期内"),"【"&amp;$AB3&amp;"】",""))</f>
        <v>【正常】</v>
      </c>
      <c r="G3" s="240" t="n">
        <v>3366.666</v>
      </c>
      <c r="H3" s="236" t="n">
        <v>3</v>
      </c>
      <c r="I3" s="236" t="n">
        <v>1</v>
      </c>
      <c r="J3" s="241" t="n">
        <f aca="false">IF(OR(N($G3)=0,N($H3)=0),"",ROUND(N($G3)*N($H3)*IF(N($I3)=0,1,N($I3)),2))</f>
        <v>10100</v>
      </c>
      <c r="K3" s="242" t="s">
        <v>1502</v>
      </c>
      <c r="L3" s="240"/>
      <c r="M3" s="240" t="n">
        <f aca="false">IF(TRIM($B3&amp;$C3)="","",IF(AND(N($J3)=0,N($L3)=0),"",ROUND(N($J3)+N($L3),2)))</f>
        <v>10100</v>
      </c>
      <c r="N3" s="236"/>
      <c r="O3" s="236"/>
      <c r="P3" s="236"/>
      <c r="Q3" s="236"/>
      <c r="R3" s="243"/>
      <c r="S3" s="244"/>
      <c r="T3" s="245" t="str">
        <f aca="false">IF(TRIM($B3&amp;$C3)="","",IF(N($O3)=0,"",MAX(0,MIN(N($O3)-N($Q3),N($W3)))))</f>
        <v/>
      </c>
      <c r="U3" s="245" t="str">
        <f aca="false">IF(TRIM($B3&amp;$C3)="","",IF(N($Q3)&lt;=N($O3),"",N($Q3)-N($O3)))</f>
        <v/>
      </c>
      <c r="V3" s="245" t="n">
        <f aca="false">IF(OR(TRIM($B3&amp;$C3)="",$W3=""),"",MAX(0,N($W3))-N($T3))</f>
        <v>10100</v>
      </c>
      <c r="W3" s="245" t="n">
        <f aca="false">IF(TRIM($B3&amp;$C3)="","",IF(AND(N($M3)=0,N($Q3)+N($R3)+N($S3)=0),"",ROUND(N($M3)-N($Q3)-N($R3)-N($S3),2)))</f>
        <v>10100</v>
      </c>
      <c r="X3" s="246" t="str">
        <f aca="false">IF(TRIM($B3&amp;$C3)="","",IF(N($M3)=0,IF((N($Q3)+N($R3)+N($S3))=0,"—未填单价","未填单价，已收 "&amp;TEXT((N($Q3)+N($R3)+N($S3)),"#,##0.00")),IF(N($W3)&gt;0.005,"欠 "&amp;TEXT(N($W3),"#,##0.00")&amp;IF(N($T3)&gt;0,"（开票未到账 "&amp;TEXT(N($T3),"#,##0.00")&amp;"）","")&amp;IF(N($V3)&gt;0,"（未开票 "&amp;TEXT(N($V3),"#,##0.00")&amp;"）",""),IF(N($W3)&lt;-0.005,"多收 "&amp;TEXT(-N($W3),"#,##0.00"),"✔ 已结清")))&amp;IF(N($U3)&gt;0,"｜到账未开票 "&amp;TEXT(N($U3),"#,##0.00")&amp;"，待补票","")&amp;IF(N($R3)&gt;0,"｜收现 "&amp;TEXT(N($R3),"#,##0.00"),"")&amp;IF(N($S3)&gt;0,"｜收款不开票 "&amp;TEXT(N($S3),"#,##0.00"),""))</f>
        <v>欠 10,100.00（未开票 10,100.00）</v>
      </c>
      <c r="Y3" s="195"/>
      <c r="Z3" s="243"/>
      <c r="AA3" s="247" t="s">
        <v>1503</v>
      </c>
      <c r="AB3" s="195"/>
      <c r="AC3" s="188" t="s">
        <v>1485</v>
      </c>
      <c r="AD3" s="246" t="str">
        <f aca="false">IF($AL3="","",IF($AL3=1,IF($AM3&gt;=1,"一次性·已到收款期","一次性·未到期"),$AC3&amp;" 第"&amp;$AM3&amp;"/"&amp;$AL3&amp;"期"))</f>
        <v>半年付 第0/2期</v>
      </c>
      <c r="AE3" s="245" t="n">
        <f aca="false">IF(OR($AL3="",N($M3)=0),"",ROUND(N($J3)*$AM3/$AL3,2)+N($L3))</f>
        <v>0</v>
      </c>
      <c r="AF3" s="245" t="n">
        <f aca="false">IF($AE3="","",MAX(0,ROUND($AE3-(N($Q3)+N($R3)+N($S3)),2)))</f>
        <v>0</v>
      </c>
      <c r="AG3" s="245" t="n">
        <f aca="false">IF(OR(TRIM($B3&amp;$C3)="",NOT(ISNUMBER($D3))),"",SUMIFS($W$3:$W$1001,$AI$3:$AI$1001,$AI3,$D$3:$D$1001,"&lt;"&amp;$D3))</f>
        <v>0</v>
      </c>
      <c r="AH3" s="245" t="n">
        <f aca="false">IF(TRIM($B3&amp;$C3)="","",SUMIFS($W$3:$W$1001,$AI$3:$AI$1001,$AI3))</f>
        <v>10100</v>
      </c>
      <c r="AI3" s="246" t="str">
        <f aca="false">IF(TRIM($B3&amp;$C3)="","",TRIM($B3)&amp;"｜"&amp;TRIM($C3))</f>
        <v>湖北波罗金环保科技有限公司｜（金澜湾）</v>
      </c>
      <c r="AJ3" s="245" t="n">
        <f aca="false">IF(TRIM($B3&amp;$C3)="","",MIN(N($O3),N($Q3)))</f>
        <v>0</v>
      </c>
      <c r="AK3" s="248" t="n">
        <f aca="false">IF(ISNUMBER($D3),YEAR($D3),"")</f>
        <v>2026</v>
      </c>
      <c r="AL3" s="248" t="n">
        <f aca="false">IF(OR(TRIM($B3&amp;$C3)="",NOT(ISNUMBER($D3)),NOT(ISNUMBER($E3))),"",IF($E3&lt;$D3,"",IF(IF($AC3="半年付",2,IF($AC3="季度付",4,IF($AC3="月付",12,IF($AC3="半月付",24,1))))=1,1,MAX(1,ROUND(($E3-$D3+1)/365*IF($AC3="半年付",2,IF($AC3="季度付",4,IF($AC3="月付",12,IF($AC3="半月付",24,1)))),0)))))</f>
        <v>2</v>
      </c>
      <c r="AM3" s="248" t="n">
        <f aca="true">IF($AL3="","",MIN($AL3,MAX(0,INT((TODAY()-付款宽限天数-$D3)/(($E3-$D3+1)/$AL3))+1)))</f>
        <v>0</v>
      </c>
    </row>
    <row r="4" customFormat="false" ht="22.5" hidden="false" customHeight="true" outlineLevel="0" collapsed="false">
      <c r="A4" s="236"/>
      <c r="B4" s="237" t="s">
        <v>1504</v>
      </c>
      <c r="C4" s="238" t="s">
        <v>1505</v>
      </c>
      <c r="D4" s="249"/>
      <c r="E4" s="249"/>
      <c r="F4" s="188" t="str">
        <f aca="true">IF(TRIM($B4&amp;$C4)="","",IF(OR(ISNUMBER(SEARCH("未",$A4)),ISNUMBER(SEARCH("送出",$A4)),AND(TRIM($A4)="",NOT(ISNUMBER($D4)),N($G4)=0)),"【合同未回】","")&amp;IF(NOT(ISNUMBER($E4)),IF(OR(ISNUMBER(SEARCH("未",$A4)),ISNUMBER(SEARCH("送出",$A4)),AND(TRIM($A4)="",NOT(ISNUMBER($D4)),N($G4)=0)),"","【未填合同期】"),IF($E4&lt;TODAY(),"【已到期】",IF($E4-TODAY()&lt;=提醒天数,"【即将到期，剩余"&amp;($E4-TODAY())&amp;"天】","【正常】")))&amp;IF(OR($AB4="安装免保",$AB4="技术免保",$AB4="质保期内"),"【"&amp;$AB4&amp;"】",""))</f>
        <v>【合同未回】</v>
      </c>
      <c r="G4" s="250"/>
      <c r="H4" s="249"/>
      <c r="I4" s="249"/>
      <c r="J4" s="251" t="str">
        <f aca="false">IF(OR(N($G4)=0,N($H4)=0),"",ROUND(N($G4)*N($H4)*IF(N($I4)=0,1,N($I4)),2))</f>
        <v/>
      </c>
      <c r="K4" s="242" t="s">
        <v>1502</v>
      </c>
      <c r="L4" s="250"/>
      <c r="M4" s="252" t="str">
        <f aca="false">IF(TRIM($B4&amp;$C4)="","",IF(AND(N($J4)=0,N($L4)=0),"",ROUND(N($J4)+N($L4),2)))</f>
        <v/>
      </c>
      <c r="N4" s="249"/>
      <c r="O4" s="249"/>
      <c r="P4" s="249"/>
      <c r="Q4" s="253"/>
      <c r="R4" s="249"/>
      <c r="S4" s="252"/>
      <c r="T4" s="254" t="str">
        <f aca="false">IF(TRIM($B4&amp;$C4)="","",IF(N($O4)=0,"",MAX(0,MIN(N($O4)-N($Q4),N($W4)))))</f>
        <v/>
      </c>
      <c r="U4" s="254" t="str">
        <f aca="false">IF(TRIM($B4&amp;$C4)="","",IF(N($Q4)&lt;=N($O4),"",N($Q4)-N($O4)))</f>
        <v/>
      </c>
      <c r="V4" s="254" t="str">
        <f aca="false">IF(OR(TRIM($B4&amp;$C4)="",$W4=""),"",MAX(0,N($W4))-N($T4))</f>
        <v/>
      </c>
      <c r="W4" s="254" t="str">
        <f aca="false">IF(TRIM($B4&amp;$C4)="","",IF(AND(N($M4)=0,N($Q4)+N($R4)+N($S4)=0),"",ROUND(N($M4)-N($Q4)-N($R4)-N($S4),2)))</f>
        <v/>
      </c>
      <c r="X4" s="255" t="str">
        <f aca="false">IF(TRIM($B4&amp;$C4)="","",IF(N($M4)=0,IF((N($Q4)+N($R4)+N($S4))=0,"—未填单价","未填单价，已收 "&amp;TEXT((N($Q4)+N($R4)+N($S4)),"#,##0.00")),IF(N($W4)&gt;0.005,"欠 "&amp;TEXT(N($W4),"#,##0.00")&amp;IF(N($T4)&gt;0,"（开票未到账 "&amp;TEXT(N($T4),"#,##0.00")&amp;"）","")&amp;IF(N($V4)&gt;0,"（未开票 "&amp;TEXT(N($V4),"#,##0.00")&amp;"）",""),IF(N($W4)&lt;-0.005,"多收 "&amp;TEXT(-N($W4),"#,##0.00"),"✔ 已结清")))&amp;IF(N($U4)&gt;0,"｜到账未开票 "&amp;TEXT(N($U4),"#,##0.00")&amp;"，待补票","")&amp;IF(N($R4)&gt;0,"｜收现 "&amp;TEXT(N($R4),"#,##0.00"),"")&amp;IF(N($S4)&gt;0,"｜收款不开票 "&amp;TEXT(N($S4),"#,##0.00"),""))</f>
        <v>—未填单价</v>
      </c>
      <c r="Y4" s="195"/>
      <c r="Z4" s="249"/>
      <c r="AA4" s="249"/>
      <c r="AB4" s="195"/>
      <c r="AC4" s="188" t="s">
        <v>1485</v>
      </c>
      <c r="AD4" s="256" t="str">
        <f aca="false">IF($AL4="","",IF($AL4=1,IF($AM4&gt;=1,"一次性·已到收款期","一次性·未到期"),$AC4&amp;" 第"&amp;$AM4&amp;"/"&amp;$AL4&amp;"期"))</f>
        <v/>
      </c>
      <c r="AE4" s="254" t="str">
        <f aca="false">IF(OR($AL4="",N($M4)=0),"",ROUND(N($J4)*$AM4/$AL4,2)+N($L4))</f>
        <v/>
      </c>
      <c r="AF4" s="254" t="str">
        <f aca="false">IF($AE4="","",MAX(0,ROUND($AE4-(N($Q4)+N($R4)+N($S4)),2)))</f>
        <v/>
      </c>
      <c r="AG4" s="254" t="str">
        <f aca="false">IF(OR(TRIM($B4&amp;$C4)="",NOT(ISNUMBER($D4))),"",SUMIFS($W$3:$W$1001,$AI$3:$AI$1001,$AI4,$D$3:$D$1001,"&lt;"&amp;$D4))</f>
        <v/>
      </c>
      <c r="AH4" s="254" t="n">
        <f aca="false">IF(TRIM($B4&amp;$C4)="","",SUMIFS($W$3:$W$1001,$AI$3:$AI$1001,$AI4))</f>
        <v>0</v>
      </c>
      <c r="AI4" s="256" t="str">
        <f aca="false">IF(TRIM($B4&amp;$C4)="","",TRIM($B4)&amp;"｜"&amp;TRIM($C4))</f>
        <v>湖北金腾物业有限公司｜（C23号楼电梯）2台</v>
      </c>
      <c r="AJ4" s="254" t="n">
        <f aca="false">IF(TRIM($B4&amp;$C4)="","",MIN(N($O4),N($Q4)))</f>
        <v>0</v>
      </c>
      <c r="AK4" s="257" t="str">
        <f aca="false">IF(ISNUMBER($D4),YEAR($D4),"")</f>
        <v/>
      </c>
      <c r="AL4" s="257" t="str">
        <f aca="false">IF(OR(TRIM($B4&amp;$C4)="",NOT(ISNUMBER($D4)),NOT(ISNUMBER($E4))),"",IF($E4&lt;$D4,"",IF(IF($AC4="半年付",2,IF($AC4="季度付",4,IF($AC4="月付",12,IF($AC4="半月付",24,1))))=1,1,MAX(1,ROUND(($E4-$D4+1)/365*IF($AC4="半年付",2,IF($AC4="季度付",4,IF($AC4="月付",12,IF($AC4="半月付",24,1)))),0)))))</f>
        <v/>
      </c>
      <c r="AM4" s="257" t="str">
        <f aca="true">IF($AL4="","",MIN($AL4,MAX(0,INT((TODAY()-付款宽限天数-$D4)/(($E4-$D4+1)/$AL4))+1)))</f>
        <v/>
      </c>
    </row>
    <row r="5" customFormat="false" ht="22.5" hidden="false" customHeight="true" outlineLevel="0" collapsed="false">
      <c r="A5" s="236"/>
      <c r="B5" s="237" t="s">
        <v>1504</v>
      </c>
      <c r="C5" s="238" t="s">
        <v>1506</v>
      </c>
      <c r="D5" s="249"/>
      <c r="E5" s="249"/>
      <c r="F5" s="188" t="str">
        <f aca="true">IF(TRIM($B5&amp;$C5)="","",IF(OR(ISNUMBER(SEARCH("未",$A5)),ISNUMBER(SEARCH("送出",$A5)),AND(TRIM($A5)="",NOT(ISNUMBER($D5)),N($G5)=0)),"【合同未回】","")&amp;IF(NOT(ISNUMBER($E5)),IF(OR(ISNUMBER(SEARCH("未",$A5)),ISNUMBER(SEARCH("送出",$A5)),AND(TRIM($A5)="",NOT(ISNUMBER($D5)),N($G5)=0)),"","【未填合同期】"),IF($E5&lt;TODAY(),"【已到期】",IF($E5-TODAY()&lt;=提醒天数,"【即将到期，剩余"&amp;($E5-TODAY())&amp;"天】","【正常】")))&amp;IF(OR($AB5="安装免保",$AB5="技术免保",$AB5="质保期内"),"【"&amp;$AB5&amp;"】",""))</f>
        <v>【合同未回】</v>
      </c>
      <c r="G5" s="250"/>
      <c r="H5" s="249"/>
      <c r="I5" s="249"/>
      <c r="J5" s="251" t="str">
        <f aca="false">IF(OR(N($G5)=0,N($H5)=0),"",ROUND(N($G5)*N($H5)*IF(N($I5)=0,1,N($I5)),2))</f>
        <v/>
      </c>
      <c r="K5" s="242" t="s">
        <v>1502</v>
      </c>
      <c r="L5" s="250"/>
      <c r="M5" s="252" t="str">
        <f aca="false">IF(TRIM($B5&amp;$C5)="","",IF(AND(N($J5)=0,N($L5)=0),"",ROUND(N($J5)+N($L5),2)))</f>
        <v/>
      </c>
      <c r="N5" s="249"/>
      <c r="O5" s="249"/>
      <c r="P5" s="249"/>
      <c r="Q5" s="253"/>
      <c r="R5" s="249"/>
      <c r="S5" s="252"/>
      <c r="T5" s="254" t="str">
        <f aca="false">IF(TRIM($B5&amp;$C5)="","",IF(N($O5)=0,"",MAX(0,MIN(N($O5)-N($Q5),N($W5)))))</f>
        <v/>
      </c>
      <c r="U5" s="254" t="str">
        <f aca="false">IF(TRIM($B5&amp;$C5)="","",IF(N($Q5)&lt;=N($O5),"",N($Q5)-N($O5)))</f>
        <v/>
      </c>
      <c r="V5" s="254" t="str">
        <f aca="false">IF(OR(TRIM($B5&amp;$C5)="",$W5=""),"",MAX(0,N($W5))-N($T5))</f>
        <v/>
      </c>
      <c r="W5" s="254" t="str">
        <f aca="false">IF(TRIM($B5&amp;$C5)="","",IF(AND(N($M5)=0,N($Q5)+N($R5)+N($S5)=0),"",ROUND(N($M5)-N($Q5)-N($R5)-N($S5),2)))</f>
        <v/>
      </c>
      <c r="X5" s="255" t="str">
        <f aca="false">IF(TRIM($B5&amp;$C5)="","",IF(N($M5)=0,IF((N($Q5)+N($R5)+N($S5))=0,"—未填单价","未填单价，已收 "&amp;TEXT((N($Q5)+N($R5)+N($S5)),"#,##0.00")),IF(N($W5)&gt;0.005,"欠 "&amp;TEXT(N($W5),"#,##0.00")&amp;IF(N($T5)&gt;0,"（开票未到账 "&amp;TEXT(N($T5),"#,##0.00")&amp;"）","")&amp;IF(N($V5)&gt;0,"（未开票 "&amp;TEXT(N($V5),"#,##0.00")&amp;"）",""),IF(N($W5)&lt;-0.005,"多收 "&amp;TEXT(-N($W5),"#,##0.00"),"✔ 已结清")))&amp;IF(N($U5)&gt;0,"｜到账未开票 "&amp;TEXT(N($U5),"#,##0.00")&amp;"，待补票","")&amp;IF(N($R5)&gt;0,"｜收现 "&amp;TEXT(N($R5),"#,##0.00"),"")&amp;IF(N($S5)&gt;0,"｜收款不开票 "&amp;TEXT(N($S5),"#,##0.00"),""))</f>
        <v>—未填单价</v>
      </c>
      <c r="Y5" s="195"/>
      <c r="Z5" s="249"/>
      <c r="AA5" s="249"/>
      <c r="AB5" s="195"/>
      <c r="AC5" s="188" t="s">
        <v>1485</v>
      </c>
      <c r="AD5" s="256" t="str">
        <f aca="false">IF($AL5="","",IF($AL5=1,IF($AM5&gt;=1,"一次性·已到收款期","一次性·未到期"),$AC5&amp;" 第"&amp;$AM5&amp;"/"&amp;$AL5&amp;"期"))</f>
        <v/>
      </c>
      <c r="AE5" s="254" t="str">
        <f aca="false">IF(OR($AL5="",N($M5)=0),"",ROUND(N($J5)*$AM5/$AL5,2)+N($L5))</f>
        <v/>
      </c>
      <c r="AF5" s="254" t="str">
        <f aca="false">IF($AE5="","",MAX(0,ROUND($AE5-(N($Q5)+N($R5)+N($S5)),2)))</f>
        <v/>
      </c>
      <c r="AG5" s="254" t="str">
        <f aca="false">IF(OR(TRIM($B5&amp;$C5)="",NOT(ISNUMBER($D5))),"",SUMIFS($W$3:$W$1001,$AI$3:$AI$1001,$AI5,$D$3:$D$1001,"&lt;"&amp;$D5))</f>
        <v/>
      </c>
      <c r="AH5" s="254" t="n">
        <f aca="false">IF(TRIM($B5&amp;$C5)="","",SUMIFS($W$3:$W$1001,$AI$3:$AI$1001,$AI5))</f>
        <v>0</v>
      </c>
      <c r="AI5" s="256" t="str">
        <f aca="false">IF(TRIM($B5&amp;$C5)="","",TRIM($B5)&amp;"｜"&amp;TRIM($C5))</f>
        <v>湖北金腾物业有限公司｜（力托）2台</v>
      </c>
      <c r="AJ5" s="254" t="n">
        <f aca="false">IF(TRIM($B5&amp;$C5)="","",MIN(N($O5),N($Q5)))</f>
        <v>0</v>
      </c>
      <c r="AK5" s="257" t="str">
        <f aca="false">IF(ISNUMBER($D5),YEAR($D5),"")</f>
        <v/>
      </c>
      <c r="AL5" s="257" t="str">
        <f aca="false">IF(OR(TRIM($B5&amp;$C5)="",NOT(ISNUMBER($D5)),NOT(ISNUMBER($E5))),"",IF($E5&lt;$D5,"",IF(IF($AC5="半年付",2,IF($AC5="季度付",4,IF($AC5="月付",12,IF($AC5="半月付",24,1))))=1,1,MAX(1,ROUND(($E5-$D5+1)/365*IF($AC5="半年付",2,IF($AC5="季度付",4,IF($AC5="月付",12,IF($AC5="半月付",24,1)))),0)))))</f>
        <v/>
      </c>
      <c r="AM5" s="257" t="str">
        <f aca="true">IF($AL5="","",MIN($AL5,MAX(0,INT((TODAY()-付款宽限天数-$D5)/(($E5-$D5+1)/$AL5))+1)))</f>
        <v/>
      </c>
    </row>
    <row r="6" customFormat="false" ht="22.5" hidden="false" customHeight="true" outlineLevel="0" collapsed="false">
      <c r="A6" s="236"/>
      <c r="B6" s="237" t="s">
        <v>1504</v>
      </c>
      <c r="C6" s="238" t="s">
        <v>1507</v>
      </c>
      <c r="D6" s="249"/>
      <c r="E6" s="249"/>
      <c r="F6" s="188" t="str">
        <f aca="true">IF(TRIM($B6&amp;$C6)="","",IF(OR(ISNUMBER(SEARCH("未",$A6)),ISNUMBER(SEARCH("送出",$A6)),AND(TRIM($A6)="",NOT(ISNUMBER($D6)),N($G6)=0)),"【合同未回】","")&amp;IF(NOT(ISNUMBER($E6)),IF(OR(ISNUMBER(SEARCH("未",$A6)),ISNUMBER(SEARCH("送出",$A6)),AND(TRIM($A6)="",NOT(ISNUMBER($D6)),N($G6)=0)),"","【未填合同期】"),IF($E6&lt;TODAY(),"【已到期】",IF($E6-TODAY()&lt;=提醒天数,"【即将到期，剩余"&amp;($E6-TODAY())&amp;"天】","【正常】")))&amp;IF(OR($AB6="安装免保",$AB6="技术免保",$AB6="质保期内"),"【"&amp;$AB6&amp;"】",""))</f>
        <v>【合同未回】</v>
      </c>
      <c r="G6" s="250"/>
      <c r="H6" s="249"/>
      <c r="I6" s="249"/>
      <c r="J6" s="251" t="str">
        <f aca="false">IF(OR(N($G6)=0,N($H6)=0),"",ROUND(N($G6)*N($H6)*IF(N($I6)=0,1,N($I6)),2))</f>
        <v/>
      </c>
      <c r="K6" s="250"/>
      <c r="L6" s="250"/>
      <c r="M6" s="252" t="str">
        <f aca="false">IF(TRIM($B6&amp;$C6)="","",IF(AND(N($J6)=0,N($L6)=0),"",ROUND(N($J6)+N($L6),2)))</f>
        <v/>
      </c>
      <c r="N6" s="249"/>
      <c r="O6" s="249"/>
      <c r="P6" s="249"/>
      <c r="Q6" s="253"/>
      <c r="R6" s="249"/>
      <c r="S6" s="252"/>
      <c r="T6" s="254" t="str">
        <f aca="false">IF(TRIM($B6&amp;$C6)="","",IF(N($O6)=0,"",MAX(0,MIN(N($O6)-N($Q6),N($W6)))))</f>
        <v/>
      </c>
      <c r="U6" s="254" t="str">
        <f aca="false">IF(TRIM($B6&amp;$C6)="","",IF(N($Q6)&lt;=N($O6),"",N($Q6)-N($O6)))</f>
        <v/>
      </c>
      <c r="V6" s="254" t="str">
        <f aca="false">IF(OR(TRIM($B6&amp;$C6)="",$W6=""),"",MAX(0,N($W6))-N($T6))</f>
        <v/>
      </c>
      <c r="W6" s="254" t="str">
        <f aca="false">IF(TRIM($B6&amp;$C6)="","",IF(AND(N($M6)=0,N($Q6)+N($R6)+N($S6)=0),"",ROUND(N($M6)-N($Q6)-N($R6)-N($S6),2)))</f>
        <v/>
      </c>
      <c r="X6" s="255" t="str">
        <f aca="false">IF(TRIM($B6&amp;$C6)="","",IF(N($M6)=0,IF((N($Q6)+N($R6)+N($S6))=0,"—未填单价","未填单价，已收 "&amp;TEXT((N($Q6)+N($R6)+N($S6)),"#,##0.00")),IF(N($W6)&gt;0.005,"欠 "&amp;TEXT(N($W6),"#,##0.00")&amp;IF(N($T6)&gt;0,"（开票未到账 "&amp;TEXT(N($T6),"#,##0.00")&amp;"）","")&amp;IF(N($V6)&gt;0,"（未开票 "&amp;TEXT(N($V6),"#,##0.00")&amp;"）",""),IF(N($W6)&lt;-0.005,"多收 "&amp;TEXT(-N($W6),"#,##0.00"),"✔ 已结清")))&amp;IF(N($U6)&gt;0,"｜到账未开票 "&amp;TEXT(N($U6),"#,##0.00")&amp;"，待补票","")&amp;IF(N($R6)&gt;0,"｜收现 "&amp;TEXT(N($R6),"#,##0.00"),"")&amp;IF(N($S6)&gt;0,"｜收款不开票 "&amp;TEXT(N($S6),"#,##0.00"),""))</f>
        <v>—未填单价</v>
      </c>
      <c r="Y6" s="195"/>
      <c r="Z6" s="249"/>
      <c r="AA6" s="249"/>
      <c r="AB6" s="195"/>
      <c r="AC6" s="188"/>
      <c r="AD6" s="256" t="str">
        <f aca="false">IF($AL6="","",IF($AL6=1,IF($AM6&gt;=1,"一次性·已到收款期","一次性·未到期"),$AC6&amp;" 第"&amp;$AM6&amp;"/"&amp;$AL6&amp;"期"))</f>
        <v/>
      </c>
      <c r="AE6" s="254" t="str">
        <f aca="false">IF(OR($AL6="",N($M6)=0),"",ROUND(N($J6)*$AM6/$AL6,2)+N($L6))</f>
        <v/>
      </c>
      <c r="AF6" s="254" t="str">
        <f aca="false">IF($AE6="","",MAX(0,ROUND($AE6-(N($Q6)+N($R6)+N($S6)),2)))</f>
        <v/>
      </c>
      <c r="AG6" s="254" t="str">
        <f aca="false">IF(OR(TRIM($B6&amp;$C6)="",NOT(ISNUMBER($D6))),"",SUMIFS($W$3:$W$1001,$AI$3:$AI$1001,$AI6,$D$3:$D$1001,"&lt;"&amp;$D6))</f>
        <v/>
      </c>
      <c r="AH6" s="254" t="n">
        <f aca="false">IF(TRIM($B6&amp;$C6)="","",SUMIFS($W$3:$W$1001,$AI$3:$AI$1001,$AI6))</f>
        <v>0</v>
      </c>
      <c r="AI6" s="256" t="str">
        <f aca="false">IF(TRIM($B6&amp;$C6)="","",TRIM($B6)&amp;"｜"&amp;TRIM($C6))</f>
        <v>湖北金腾物业有限公司｜（金澜湾工业园24号楼，彤明）1台</v>
      </c>
      <c r="AJ6" s="254" t="n">
        <f aca="false">IF(TRIM($B6&amp;$C6)="","",MIN(N($O6),N($Q6)))</f>
        <v>0</v>
      </c>
      <c r="AK6" s="257" t="str">
        <f aca="false">IF(ISNUMBER($D6),YEAR($D6),"")</f>
        <v/>
      </c>
      <c r="AL6" s="257" t="str">
        <f aca="false">IF(OR(TRIM($B6&amp;$C6)="",NOT(ISNUMBER($D6)),NOT(ISNUMBER($E6))),"",IF($E6&lt;$D6,"",IF(IF($AC6="半年付",2,IF($AC6="季度付",4,IF($AC6="月付",12,IF($AC6="半月付",24,1))))=1,1,MAX(1,ROUND(($E6-$D6+1)/365*IF($AC6="半年付",2,IF($AC6="季度付",4,IF($AC6="月付",12,IF($AC6="半月付",24,1)))),0)))))</f>
        <v/>
      </c>
      <c r="AM6" s="257" t="str">
        <f aca="true">IF($AL6="","",MIN($AL6,MAX(0,INT((TODAY()-付款宽限天数-$D6)/(($E6-$D6+1)/$AL6))+1)))</f>
        <v/>
      </c>
    </row>
    <row r="7" customFormat="false" ht="22.5" hidden="false" customHeight="true" outlineLevel="0" collapsed="false">
      <c r="A7" s="236" t="s">
        <v>1508</v>
      </c>
      <c r="B7" s="237" t="s">
        <v>1509</v>
      </c>
      <c r="C7" s="237" t="s">
        <v>1510</v>
      </c>
      <c r="D7" s="258" t="n">
        <v>46291</v>
      </c>
      <c r="E7" s="258" t="n">
        <v>46655</v>
      </c>
      <c r="F7" s="188" t="str">
        <f aca="true">IF(TRIM($B7&amp;$C7)="","",IF(OR(ISNUMBER(SEARCH("未",$A7)),ISNUMBER(SEARCH("送出",$A7)),AND(TRIM($A7)="",NOT(ISNUMBER($D7)),N($G7)=0)),"【合同未回】","")&amp;IF(NOT(ISNUMBER($E7)),IF(OR(ISNUMBER(SEARCH("未",$A7)),ISNUMBER(SEARCH("送出",$A7)),AND(TRIM($A7)="",NOT(ISNUMBER($D7)),N($G7)=0)),"","【未填合同期】"),IF($E7&lt;TODAY(),"【已到期】",IF($E7-TODAY()&lt;=提醒天数,"【即将到期，剩余"&amp;($E7-TODAY())&amp;"天】","【正常】")))&amp;IF(OR($AB7="安装免保",$AB7="技术免保",$AB7="质保期内"),"【"&amp;$AB7&amp;"】",""))</f>
        <v>【合同未回】【正常】</v>
      </c>
      <c r="G7" s="250" t="n">
        <v>4300</v>
      </c>
      <c r="H7" s="249" t="n">
        <v>1</v>
      </c>
      <c r="I7" s="249" t="n">
        <v>1</v>
      </c>
      <c r="J7" s="251" t="n">
        <f aca="false">IF(OR(N($G7)=0,N($H7)=0),"",ROUND(N($G7)*N($H7)*IF(N($I7)=0,1,N($I7)),2))</f>
        <v>4300</v>
      </c>
      <c r="K7" s="250"/>
      <c r="L7" s="250" t="n">
        <v>350</v>
      </c>
      <c r="M7" s="252" t="n">
        <f aca="false">IF(TRIM($B7&amp;$C7)="","",IF(AND(N($J7)=0,N($L7)=0),"",ROUND(N($J7)+N($L7),2)))</f>
        <v>4650</v>
      </c>
      <c r="N7" s="249"/>
      <c r="O7" s="249"/>
      <c r="P7" s="249"/>
      <c r="Q7" s="253"/>
      <c r="R7" s="249"/>
      <c r="S7" s="252"/>
      <c r="T7" s="254" t="str">
        <f aca="false">IF(TRIM($B7&amp;$C7)="","",IF(N($O7)=0,"",MAX(0,MIN(N($O7)-N($Q7),N($W7)))))</f>
        <v/>
      </c>
      <c r="U7" s="254" t="str">
        <f aca="false">IF(TRIM($B7&amp;$C7)="","",IF(N($Q7)&lt;=N($O7),"",N($Q7)-N($O7)))</f>
        <v/>
      </c>
      <c r="V7" s="254" t="n">
        <f aca="false">IF(OR(TRIM($B7&amp;$C7)="",$W7=""),"",MAX(0,N($W7))-N($T7))</f>
        <v>4650</v>
      </c>
      <c r="W7" s="254" t="n">
        <f aca="false">IF(TRIM($B7&amp;$C7)="","",IF(AND(N($M7)=0,N($Q7)+N($R7)+N($S7)=0),"",ROUND(N($M7)-N($Q7)-N($R7)-N($S7),2)))</f>
        <v>4650</v>
      </c>
      <c r="X7" s="255" t="str">
        <f aca="false">IF(TRIM($B7&amp;$C7)="","",IF(N($M7)=0,IF((N($Q7)+N($R7)+N($S7))=0,"—未填单价","未填单价，已收 "&amp;TEXT((N($Q7)+N($R7)+N($S7)),"#,##0.00")),IF(N($W7)&gt;0.005,"欠 "&amp;TEXT(N($W7),"#,##0.00")&amp;IF(N($T7)&gt;0,"（开票未到账 "&amp;TEXT(N($T7),"#,##0.00")&amp;"）","")&amp;IF(N($V7)&gt;0,"（未开票 "&amp;TEXT(N($V7),"#,##0.00")&amp;"）",""),IF(N($W7)&lt;-0.005,"多收 "&amp;TEXT(-N($W7),"#,##0.00"),"✔ 已结清")))&amp;IF(N($U7)&gt;0,"｜到账未开票 "&amp;TEXT(N($U7),"#,##0.00")&amp;"，待补票","")&amp;IF(N($R7)&gt;0,"｜收现 "&amp;TEXT(N($R7),"#,##0.00"),"")&amp;IF(N($S7)&gt;0,"｜收款不开票 "&amp;TEXT(N($S7),"#,##0.00"),""))</f>
        <v>欠 4,650.00（未开票 4,650.00）</v>
      </c>
      <c r="Y7" s="195"/>
      <c r="Z7" s="249"/>
      <c r="AA7" s="259" t="s">
        <v>1511</v>
      </c>
      <c r="AB7" s="195"/>
      <c r="AC7" s="188"/>
      <c r="AD7" s="256" t="str">
        <f aca="false">IF($AL7="","",IF($AL7=1,IF($AM7&gt;=1,"一次性·已到收款期","一次性·未到期"),$AC7&amp;" 第"&amp;$AM7&amp;"/"&amp;$AL7&amp;"期"))</f>
        <v>一次性·未到期</v>
      </c>
      <c r="AE7" s="254" t="n">
        <f aca="false">IF(OR($AL7="",N($M7)=0),"",ROUND(N($J7)*$AM7/$AL7,2)+N($L7))</f>
        <v>350</v>
      </c>
      <c r="AF7" s="254" t="n">
        <f aca="false">IF($AE7="","",MAX(0,ROUND($AE7-(N($Q7)+N($R7)+N($S7)),2)))</f>
        <v>350</v>
      </c>
      <c r="AG7" s="254" t="n">
        <f aca="false">IF(OR(TRIM($B7&amp;$C7)="",NOT(ISNUMBER($D7))),"",SUMIFS($W$3:$W$1001,$AI$3:$AI$1001,$AI7,$D$3:$D$1001,"&lt;"&amp;$D7))</f>
        <v>0</v>
      </c>
      <c r="AH7" s="254" t="n">
        <f aca="false">IF(TRIM($B7&amp;$C7)="","",SUMIFS($W$3:$W$1001,$AI$3:$AI$1001,$AI7))</f>
        <v>4650</v>
      </c>
      <c r="AI7" s="256" t="str">
        <f aca="false">IF(TRIM($B7&amp;$C7)="","",TRIM($B7)&amp;"｜"&amp;TRIM($C7))</f>
        <v>武汉鑫承丰市政工程有限公司｜（汉南薇湖路鑫承丰办公楼）</v>
      </c>
      <c r="AJ7" s="254" t="n">
        <f aca="false">IF(TRIM($B7&amp;$C7)="","",MIN(N($O7),N($Q7)))</f>
        <v>0</v>
      </c>
      <c r="AK7" s="257" t="n">
        <f aca="false">IF(ISNUMBER($D7),YEAR($D7),"")</f>
        <v>2026</v>
      </c>
      <c r="AL7" s="257" t="n">
        <f aca="false">IF(OR(TRIM($B7&amp;$C7)="",NOT(ISNUMBER($D7)),NOT(ISNUMBER($E7))),"",IF($E7&lt;$D7,"",IF(IF($AC7="半年付",2,IF($AC7="季度付",4,IF($AC7="月付",12,IF($AC7="半月付",24,1))))=1,1,MAX(1,ROUND(($E7-$D7+1)/365*IF($AC7="半年付",2,IF($AC7="季度付",4,IF($AC7="月付",12,IF($AC7="半月付",24,1)))),0)))))</f>
        <v>1</v>
      </c>
      <c r="AM7" s="257" t="n">
        <f aca="true">IF($AL7="","",MIN($AL7,MAX(0,INT((TODAY()-付款宽限天数-$D7)/(($E7-$D7+1)/$AL7))+1)))</f>
        <v>0</v>
      </c>
    </row>
    <row r="8" customFormat="false" ht="22.5" hidden="false" customHeight="true" outlineLevel="0" collapsed="false">
      <c r="A8" s="236"/>
      <c r="B8" s="237" t="s">
        <v>833</v>
      </c>
      <c r="C8" s="237" t="s">
        <v>1512</v>
      </c>
      <c r="D8" s="249"/>
      <c r="E8" s="249"/>
      <c r="F8" s="188" t="str">
        <f aca="true">IF(TRIM($B8&amp;$C8)="","",IF(OR(ISNUMBER(SEARCH("未",$A8)),ISNUMBER(SEARCH("送出",$A8)),AND(TRIM($A8)="",NOT(ISNUMBER($D8)),N($G8)=0)),"【合同未回】","")&amp;IF(NOT(ISNUMBER($E8)),IF(OR(ISNUMBER(SEARCH("未",$A8)),ISNUMBER(SEARCH("送出",$A8)),AND(TRIM($A8)="",NOT(ISNUMBER($D8)),N($G8)=0)),"","【未填合同期】"),IF($E8&lt;TODAY(),"【已到期】",IF($E8-TODAY()&lt;=提醒天数,"【即将到期，剩余"&amp;($E8-TODAY())&amp;"天】","【正常】")))&amp;IF(OR($AB8="安装免保",$AB8="技术免保",$AB8="质保期内"),"【"&amp;$AB8&amp;"】",""))</f>
        <v>【合同未回】</v>
      </c>
      <c r="G8" s="250"/>
      <c r="H8" s="249"/>
      <c r="I8" s="249"/>
      <c r="J8" s="251" t="str">
        <f aca="false">IF(OR(N($G8)=0,N($H8)=0),"",ROUND(N($G8)*N($H8)*IF(N($I8)=0,1,N($I8)),2))</f>
        <v/>
      </c>
      <c r="K8" s="250"/>
      <c r="L8" s="250"/>
      <c r="M8" s="252" t="str">
        <f aca="false">IF(TRIM($B8&amp;$C8)="","",IF(AND(N($J8)=0,N($L8)=0),"",ROUND(N($J8)+N($L8),2)))</f>
        <v/>
      </c>
      <c r="N8" s="249"/>
      <c r="O8" s="249"/>
      <c r="P8" s="249"/>
      <c r="Q8" s="253"/>
      <c r="R8" s="249"/>
      <c r="S8" s="252"/>
      <c r="T8" s="254" t="str">
        <f aca="false">IF(TRIM($B8&amp;$C8)="","",IF(N($O8)=0,"",MAX(0,MIN(N($O8)-N($Q8),N($W8)))))</f>
        <v/>
      </c>
      <c r="U8" s="254" t="str">
        <f aca="false">IF(TRIM($B8&amp;$C8)="","",IF(N($Q8)&lt;=N($O8),"",N($Q8)-N($O8)))</f>
        <v/>
      </c>
      <c r="V8" s="254" t="str">
        <f aca="false">IF(OR(TRIM($B8&amp;$C8)="",$W8=""),"",MAX(0,N($W8))-N($T8))</f>
        <v/>
      </c>
      <c r="W8" s="254" t="str">
        <f aca="false">IF(TRIM($B8&amp;$C8)="","",IF(AND(N($M8)=0,N($Q8)+N($R8)+N($S8)=0),"",ROUND(N($M8)-N($Q8)-N($R8)-N($S8),2)))</f>
        <v/>
      </c>
      <c r="X8" s="255" t="str">
        <f aca="false">IF(TRIM($B8&amp;$C8)="","",IF(N($M8)=0,IF((N($Q8)+N($R8)+N($S8))=0,"—未填单价","未填单价，已收 "&amp;TEXT((N($Q8)+N($R8)+N($S8)),"#,##0.00")),IF(N($W8)&gt;0.005,"欠 "&amp;TEXT(N($W8),"#,##0.00")&amp;IF(N($T8)&gt;0,"（开票未到账 "&amp;TEXT(N($T8),"#,##0.00")&amp;"）","")&amp;IF(N($V8)&gt;0,"（未开票 "&amp;TEXT(N($V8),"#,##0.00")&amp;"）",""),IF(N($W8)&lt;-0.005,"多收 "&amp;TEXT(-N($W8),"#,##0.00"),"✔ 已结清")))&amp;IF(N($U8)&gt;0,"｜到账未开票 "&amp;TEXT(N($U8),"#,##0.00")&amp;"，待补票","")&amp;IF(N($R8)&gt;0,"｜收现 "&amp;TEXT(N($R8),"#,##0.00"),"")&amp;IF(N($S8)&gt;0,"｜收款不开票 "&amp;TEXT(N($S8),"#,##0.00"),""))</f>
        <v>—未填单价</v>
      </c>
      <c r="Y8" s="195"/>
      <c r="Z8" s="249"/>
      <c r="AA8" s="249"/>
      <c r="AB8" s="195"/>
      <c r="AC8" s="188"/>
      <c r="AD8" s="256" t="str">
        <f aca="false">IF($AL8="","",IF($AL8=1,IF($AM8&gt;=1,"一次性·已到收款期","一次性·未到期"),$AC8&amp;" 第"&amp;$AM8&amp;"/"&amp;$AL8&amp;"期"))</f>
        <v/>
      </c>
      <c r="AE8" s="254" t="str">
        <f aca="false">IF(OR($AL8="",N($M8)=0),"",ROUND(N($J8)*$AM8/$AL8,2)+N($L8))</f>
        <v/>
      </c>
      <c r="AF8" s="254" t="str">
        <f aca="false">IF($AE8="","",MAX(0,ROUND($AE8-(N($Q8)+N($R8)+N($S8)),2)))</f>
        <v/>
      </c>
      <c r="AG8" s="254" t="str">
        <f aca="false">IF(OR(TRIM($B8&amp;$C8)="",NOT(ISNUMBER($D8))),"",SUMIFS($W$3:$W$1001,$AI$3:$AI$1001,$AI8,$D$3:$D$1001,"&lt;"&amp;$D8))</f>
        <v/>
      </c>
      <c r="AH8" s="254" t="n">
        <f aca="false">IF(TRIM($B8&amp;$C8)="","",SUMIFS($W$3:$W$1001,$AI$3:$AI$1001,$AI8))</f>
        <v>0</v>
      </c>
      <c r="AI8" s="256" t="str">
        <f aca="false">IF(TRIM($B8&amp;$C8)="","",TRIM($B8)&amp;"｜"&amp;TRIM($C8))</f>
        <v>武汉鑫润塑业有限公司｜（汉南）纱帽街/幸福园路与解放河路交汇处)</v>
      </c>
      <c r="AJ8" s="254" t="n">
        <f aca="false">IF(TRIM($B8&amp;$C8)="","",MIN(N($O8),N($Q8)))</f>
        <v>0</v>
      </c>
      <c r="AK8" s="257" t="str">
        <f aca="false">IF(ISNUMBER($D8),YEAR($D8),"")</f>
        <v/>
      </c>
      <c r="AL8" s="257" t="str">
        <f aca="false">IF(OR(TRIM($B8&amp;$C8)="",NOT(ISNUMBER($D8)),NOT(ISNUMBER($E8))),"",IF($E8&lt;$D8,"",IF(IF($AC8="半年付",2,IF($AC8="季度付",4,IF($AC8="月付",12,IF($AC8="半月付",24,1))))=1,1,MAX(1,ROUND(($E8-$D8+1)/365*IF($AC8="半年付",2,IF($AC8="季度付",4,IF($AC8="月付",12,IF($AC8="半月付",24,1)))),0)))))</f>
        <v/>
      </c>
      <c r="AM8" s="257" t="str">
        <f aca="true">IF($AL8="","",MIN($AL8,MAX(0,INT((TODAY()-付款宽限天数-$D8)/(($E8-$D8+1)/$AL8))+1)))</f>
        <v/>
      </c>
    </row>
    <row r="9" customFormat="false" ht="22.5" hidden="false" customHeight="true" outlineLevel="0" collapsed="false">
      <c r="A9" s="236"/>
      <c r="B9" s="237" t="s">
        <v>243</v>
      </c>
      <c r="C9" s="238" t="s">
        <v>1513</v>
      </c>
      <c r="D9" s="249"/>
      <c r="E9" s="249"/>
      <c r="F9" s="188" t="str">
        <f aca="true">IF(TRIM($B9&amp;$C9)="","",IF(OR(ISNUMBER(SEARCH("未",$A9)),ISNUMBER(SEARCH("送出",$A9)),AND(TRIM($A9)="",NOT(ISNUMBER($D9)),N($G9)=0)),"【合同未回】","")&amp;IF(NOT(ISNUMBER($E9)),IF(OR(ISNUMBER(SEARCH("未",$A9)),ISNUMBER(SEARCH("送出",$A9)),AND(TRIM($A9)="",NOT(ISNUMBER($D9)),N($G9)=0)),"","【未填合同期】"),IF($E9&lt;TODAY(),"【已到期】",IF($E9-TODAY()&lt;=提醒天数,"【即将到期，剩余"&amp;($E9-TODAY())&amp;"天】","【正常】")))&amp;IF(OR($AB9="安装免保",$AB9="技术免保",$AB9="质保期内"),"【"&amp;$AB9&amp;"】",""))</f>
        <v>【合同未回】</v>
      </c>
      <c r="G9" s="250"/>
      <c r="H9" s="249"/>
      <c r="I9" s="249"/>
      <c r="J9" s="251" t="str">
        <f aca="false">IF(OR(N($G9)=0,N($H9)=0),"",ROUND(N($G9)*N($H9)*IF(N($I9)=0,1,N($I9)),2))</f>
        <v/>
      </c>
      <c r="K9" s="250"/>
      <c r="L9" s="250"/>
      <c r="M9" s="252" t="str">
        <f aca="false">IF(TRIM($B9&amp;$C9)="","",IF(AND(N($J9)=0,N($L9)=0),"",ROUND(N($J9)+N($L9),2)))</f>
        <v/>
      </c>
      <c r="N9" s="249"/>
      <c r="O9" s="249"/>
      <c r="P9" s="249"/>
      <c r="Q9" s="253"/>
      <c r="R9" s="249"/>
      <c r="S9" s="252"/>
      <c r="T9" s="254" t="str">
        <f aca="false">IF(TRIM($B9&amp;$C9)="","",IF(N($O9)=0,"",MAX(0,MIN(N($O9)-N($Q9),N($W9)))))</f>
        <v/>
      </c>
      <c r="U9" s="254" t="str">
        <f aca="false">IF(TRIM($B9&amp;$C9)="","",IF(N($Q9)&lt;=N($O9),"",N($Q9)-N($O9)))</f>
        <v/>
      </c>
      <c r="V9" s="254" t="str">
        <f aca="false">IF(OR(TRIM($B9&amp;$C9)="",$W9=""),"",MAX(0,N($W9))-N($T9))</f>
        <v/>
      </c>
      <c r="W9" s="254" t="str">
        <f aca="false">IF(TRIM($B9&amp;$C9)="","",IF(AND(N($M9)=0,N($Q9)+N($R9)+N($S9)=0),"",ROUND(N($M9)-N($Q9)-N($R9)-N($S9),2)))</f>
        <v/>
      </c>
      <c r="X9" s="255" t="str">
        <f aca="false">IF(TRIM($B9&amp;$C9)="","",IF(N($M9)=0,IF((N($Q9)+N($R9)+N($S9))=0,"—未填单价","未填单价，已收 "&amp;TEXT((N($Q9)+N($R9)+N($S9)),"#,##0.00")),IF(N($W9)&gt;0.005,"欠 "&amp;TEXT(N($W9),"#,##0.00")&amp;IF(N($T9)&gt;0,"（开票未到账 "&amp;TEXT(N($T9),"#,##0.00")&amp;"）","")&amp;IF(N($V9)&gt;0,"（未开票 "&amp;TEXT(N($V9),"#,##0.00")&amp;"）",""),IF(N($W9)&lt;-0.005,"多收 "&amp;TEXT(-N($W9),"#,##0.00"),"✔ 已结清")))&amp;IF(N($U9)&gt;0,"｜到账未开票 "&amp;TEXT(N($U9),"#,##0.00")&amp;"，待补票","")&amp;IF(N($R9)&gt;0,"｜收现 "&amp;TEXT(N($R9),"#,##0.00"),"")&amp;IF(N($S9)&gt;0,"｜收款不开票 "&amp;TEXT(N($S9),"#,##0.00"),""))</f>
        <v>—未填单价</v>
      </c>
      <c r="Y9" s="195"/>
      <c r="Z9" s="249"/>
      <c r="AA9" s="249"/>
      <c r="AB9" s="195"/>
      <c r="AC9" s="188"/>
      <c r="AD9" s="256" t="str">
        <f aca="false">IF($AL9="","",IF($AL9=1,IF($AM9&gt;=1,"一次性·已到收款期","一次性·未到期"),$AC9&amp;" 第"&amp;$AM9&amp;"/"&amp;$AL9&amp;"期"))</f>
        <v/>
      </c>
      <c r="AE9" s="254" t="str">
        <f aca="false">IF(OR($AL9="",N($M9)=0),"",ROUND(N($J9)*$AM9/$AL9,2)+N($L9))</f>
        <v/>
      </c>
      <c r="AF9" s="254" t="str">
        <f aca="false">IF($AE9="","",MAX(0,ROUND($AE9-(N($Q9)+N($R9)+N($S9)),2)))</f>
        <v/>
      </c>
      <c r="AG9" s="254" t="str">
        <f aca="false">IF(OR(TRIM($B9&amp;$C9)="",NOT(ISNUMBER($D9))),"",SUMIFS($W$3:$W$1001,$AI$3:$AI$1001,$AI9,$D$3:$D$1001,"&lt;"&amp;$D9))</f>
        <v/>
      </c>
      <c r="AH9" s="254" t="n">
        <f aca="false">IF(TRIM($B9&amp;$C9)="","",SUMIFS($W$3:$W$1001,$AI$3:$AI$1001,$AI9))</f>
        <v>0</v>
      </c>
      <c r="AI9" s="256" t="str">
        <f aca="false">IF(TRIM($B9&amp;$C9)="","",TRIM($B9)&amp;"｜"&amp;TRIM($C9))</f>
        <v>武汉光谷铁神新材料孵化器有限公司｜（光谷铁神孵化器）</v>
      </c>
      <c r="AJ9" s="254" t="n">
        <f aca="false">IF(TRIM($B9&amp;$C9)="","",MIN(N($O9),N($Q9)))</f>
        <v>0</v>
      </c>
      <c r="AK9" s="257" t="str">
        <f aca="false">IF(ISNUMBER($D9),YEAR($D9),"")</f>
        <v/>
      </c>
      <c r="AL9" s="257" t="str">
        <f aca="false">IF(OR(TRIM($B9&amp;$C9)="",NOT(ISNUMBER($D9)),NOT(ISNUMBER($E9))),"",IF($E9&lt;$D9,"",IF(IF($AC9="半年付",2,IF($AC9="季度付",4,IF($AC9="月付",12,IF($AC9="半月付",24,1))))=1,1,MAX(1,ROUND(($E9-$D9+1)/365*IF($AC9="半年付",2,IF($AC9="季度付",4,IF($AC9="月付",12,IF($AC9="半月付",24,1)))),0)))))</f>
        <v/>
      </c>
      <c r="AM9" s="257" t="str">
        <f aca="true">IF($AL9="","",MIN($AL9,MAX(0,INT((TODAY()-付款宽限天数-$D9)/(($E9-$D9+1)/$AL9))+1)))</f>
        <v/>
      </c>
    </row>
    <row r="10" customFormat="false" ht="22.5" hidden="false" customHeight="true" outlineLevel="0" collapsed="false">
      <c r="A10" s="236"/>
      <c r="B10" s="237" t="s">
        <v>702</v>
      </c>
      <c r="C10" s="238" t="s">
        <v>703</v>
      </c>
      <c r="D10" s="249"/>
      <c r="E10" s="249"/>
      <c r="F10" s="188" t="str">
        <f aca="true">IF(TRIM($B10&amp;$C10)="","",IF(OR(ISNUMBER(SEARCH("未",$A10)),ISNUMBER(SEARCH("送出",$A10)),AND(TRIM($A10)="",NOT(ISNUMBER($D10)),N($G10)=0)),"【合同未回】","")&amp;IF(NOT(ISNUMBER($E10)),IF(OR(ISNUMBER(SEARCH("未",$A10)),ISNUMBER(SEARCH("送出",$A10)),AND(TRIM($A10)="",NOT(ISNUMBER($D10)),N($G10)=0)),"","【未填合同期】"),IF($E10&lt;TODAY(),"【已到期】",IF($E10-TODAY()&lt;=提醒天数,"【即将到期，剩余"&amp;($E10-TODAY())&amp;"天】","【正常】")))&amp;IF(OR($AB10="安装免保",$AB10="技术免保",$AB10="质保期内"),"【"&amp;$AB10&amp;"】",""))</f>
        <v>【合同未回】</v>
      </c>
      <c r="G10" s="250"/>
      <c r="H10" s="249"/>
      <c r="I10" s="249"/>
      <c r="J10" s="251" t="str">
        <f aca="false">IF(OR(N($G10)=0,N($H10)=0),"",ROUND(N($G10)*N($H10)*IF(N($I10)=0,1,N($I10)),2))</f>
        <v/>
      </c>
      <c r="K10" s="250"/>
      <c r="L10" s="250"/>
      <c r="M10" s="252" t="str">
        <f aca="false">IF(TRIM($B10&amp;$C10)="","",IF(AND(N($J10)=0,N($L10)=0),"",ROUND(N($J10)+N($L10),2)))</f>
        <v/>
      </c>
      <c r="N10" s="249"/>
      <c r="O10" s="249"/>
      <c r="P10" s="249"/>
      <c r="Q10" s="253"/>
      <c r="R10" s="249"/>
      <c r="S10" s="252"/>
      <c r="T10" s="254" t="str">
        <f aca="false">IF(TRIM($B10&amp;$C10)="","",IF(N($O10)=0,"",MAX(0,MIN(N($O10)-N($Q10),N($W10)))))</f>
        <v/>
      </c>
      <c r="U10" s="254" t="str">
        <f aca="false">IF(TRIM($B10&amp;$C10)="","",IF(N($Q10)&lt;=N($O10),"",N($Q10)-N($O10)))</f>
        <v/>
      </c>
      <c r="V10" s="254" t="str">
        <f aca="false">IF(OR(TRIM($B10&amp;$C10)="",$W10=""),"",MAX(0,N($W10))-N($T10))</f>
        <v/>
      </c>
      <c r="W10" s="254" t="str">
        <f aca="false">IF(TRIM($B10&amp;$C10)="","",IF(AND(N($M10)=0,N($Q10)+N($R10)+N($S10)=0),"",ROUND(N($M10)-N($Q10)-N($R10)-N($S10),2)))</f>
        <v/>
      </c>
      <c r="X10" s="255" t="str">
        <f aca="false">IF(TRIM($B10&amp;$C10)="","",IF(N($M10)=0,IF((N($Q10)+N($R10)+N($S10))=0,"—未填单价","未填单价，已收 "&amp;TEXT((N($Q10)+N($R10)+N($S10)),"#,##0.00")),IF(N($W10)&gt;0.005,"欠 "&amp;TEXT(N($W10),"#,##0.00")&amp;IF(N($T10)&gt;0,"（开票未到账 "&amp;TEXT(N($T10),"#,##0.00")&amp;"）","")&amp;IF(N($V10)&gt;0,"（未开票 "&amp;TEXT(N($V10),"#,##0.00")&amp;"）",""),IF(N($W10)&lt;-0.005,"多收 "&amp;TEXT(-N($W10),"#,##0.00"),"✔ 已结清")))&amp;IF(N($U10)&gt;0,"｜到账未开票 "&amp;TEXT(N($U10),"#,##0.00")&amp;"，待补票","")&amp;IF(N($R10)&gt;0,"｜收现 "&amp;TEXT(N($R10),"#,##0.00"),"")&amp;IF(N($S10)&gt;0,"｜收款不开票 "&amp;TEXT(N($S10),"#,##0.00"),""))</f>
        <v>—未填单价</v>
      </c>
      <c r="Y10" s="195"/>
      <c r="Z10" s="249"/>
      <c r="AA10" s="249"/>
      <c r="AB10" s="195"/>
      <c r="AC10" s="188"/>
      <c r="AD10" s="256" t="str">
        <f aca="false">IF($AL10="","",IF($AL10=1,IF($AM10&gt;=1,"一次性·已到收款期","一次性·未到期"),$AC10&amp;" 第"&amp;$AM10&amp;"/"&amp;$AL10&amp;"期"))</f>
        <v/>
      </c>
      <c r="AE10" s="254" t="str">
        <f aca="false">IF(OR($AL10="",N($M10)=0),"",ROUND(N($J10)*$AM10/$AL10,2)+N($L10))</f>
        <v/>
      </c>
      <c r="AF10" s="254" t="str">
        <f aca="false">IF($AE10="","",MAX(0,ROUND($AE10-(N($Q10)+N($R10)+N($S10)),2)))</f>
        <v/>
      </c>
      <c r="AG10" s="254" t="str">
        <f aca="false">IF(OR(TRIM($B10&amp;$C10)="",NOT(ISNUMBER($D10))),"",SUMIFS($W$3:$W$1001,$AI$3:$AI$1001,$AI10,$D$3:$D$1001,"&lt;"&amp;$D10))</f>
        <v/>
      </c>
      <c r="AH10" s="254" t="n">
        <f aca="false">IF(TRIM($B10&amp;$C10)="","",SUMIFS($W$3:$W$1001,$AI$3:$AI$1001,$AI10))</f>
        <v>0</v>
      </c>
      <c r="AI10" s="256" t="str">
        <f aca="false">IF(TRIM($B10&amp;$C10)="","",TRIM($B10)&amp;"｜"&amp;TRIM($C10))</f>
        <v>武汉和颐旅馆有限责任公司｜铁神宜尚酒店</v>
      </c>
      <c r="AJ10" s="254" t="n">
        <f aca="false">IF(TRIM($B10&amp;$C10)="","",MIN(N($O10),N($Q10)))</f>
        <v>0</v>
      </c>
      <c r="AK10" s="257" t="str">
        <f aca="false">IF(ISNUMBER($D10),YEAR($D10),"")</f>
        <v/>
      </c>
      <c r="AL10" s="257" t="str">
        <f aca="false">IF(OR(TRIM($B10&amp;$C10)="",NOT(ISNUMBER($D10)),NOT(ISNUMBER($E10))),"",IF($E10&lt;$D10,"",IF(IF($AC10="半年付",2,IF($AC10="季度付",4,IF($AC10="月付",12,IF($AC10="半月付",24,1))))=1,1,MAX(1,ROUND(($E10-$D10+1)/365*IF($AC10="半年付",2,IF($AC10="季度付",4,IF($AC10="月付",12,IF($AC10="半月付",24,1)))),0)))))</f>
        <v/>
      </c>
      <c r="AM10" s="257" t="str">
        <f aca="true">IF($AL10="","",MIN($AL10,MAX(0,INT((TODAY()-付款宽限天数-$D10)/(($E10-$D10+1)/$AL10))+1)))</f>
        <v/>
      </c>
    </row>
    <row r="11" customFormat="false" ht="22.5" hidden="false" customHeight="true" outlineLevel="0" collapsed="false">
      <c r="A11" s="236"/>
      <c r="B11" s="237" t="s">
        <v>1514</v>
      </c>
      <c r="C11" s="237" t="s">
        <v>1515</v>
      </c>
      <c r="D11" s="249"/>
      <c r="E11" s="249"/>
      <c r="F11" s="188" t="str">
        <f aca="true">IF(TRIM($B11&amp;$C11)="","",IF(OR(ISNUMBER(SEARCH("未",$A11)),ISNUMBER(SEARCH("送出",$A11)),AND(TRIM($A11)="",NOT(ISNUMBER($D11)),N($G11)=0)),"【合同未回】","")&amp;IF(NOT(ISNUMBER($E11)),IF(OR(ISNUMBER(SEARCH("未",$A11)),ISNUMBER(SEARCH("送出",$A11)),AND(TRIM($A11)="",NOT(ISNUMBER($D11)),N($G11)=0)),"","【未填合同期】"),IF($E11&lt;TODAY(),"【已到期】",IF($E11-TODAY()&lt;=提醒天数,"【即将到期，剩余"&amp;($E11-TODAY())&amp;"天】","【正常】")))&amp;IF(OR($AB11="安装免保",$AB11="技术免保",$AB11="质保期内"),"【"&amp;$AB11&amp;"】",""))</f>
        <v>【合同未回】</v>
      </c>
      <c r="G11" s="250"/>
      <c r="H11" s="249"/>
      <c r="I11" s="249"/>
      <c r="J11" s="251" t="str">
        <f aca="false">IF(OR(N($G11)=0,N($H11)=0),"",ROUND(N($G11)*N($H11)*IF(N($I11)=0,1,N($I11)),2))</f>
        <v/>
      </c>
      <c r="K11" s="250"/>
      <c r="L11" s="250"/>
      <c r="M11" s="252" t="str">
        <f aca="false">IF(TRIM($B11&amp;$C11)="","",IF(AND(N($J11)=0,N($L11)=0),"",ROUND(N($J11)+N($L11),2)))</f>
        <v/>
      </c>
      <c r="N11" s="249"/>
      <c r="O11" s="249"/>
      <c r="P11" s="249"/>
      <c r="Q11" s="253"/>
      <c r="R11" s="249"/>
      <c r="S11" s="252"/>
      <c r="T11" s="254" t="str">
        <f aca="false">IF(TRIM($B11&amp;$C11)="","",IF(N($O11)=0,"",MAX(0,MIN(N($O11)-N($Q11),N($W11)))))</f>
        <v/>
      </c>
      <c r="U11" s="254" t="str">
        <f aca="false">IF(TRIM($B11&amp;$C11)="","",IF(N($Q11)&lt;=N($O11),"",N($Q11)-N($O11)))</f>
        <v/>
      </c>
      <c r="V11" s="254" t="str">
        <f aca="false">IF(OR(TRIM($B11&amp;$C11)="",$W11=""),"",MAX(0,N($W11))-N($T11))</f>
        <v/>
      </c>
      <c r="W11" s="254" t="str">
        <f aca="false">IF(TRIM($B11&amp;$C11)="","",IF(AND(N($M11)=0,N($Q11)+N($R11)+N($S11)=0),"",ROUND(N($M11)-N($Q11)-N($R11)-N($S11),2)))</f>
        <v/>
      </c>
      <c r="X11" s="255" t="str">
        <f aca="false">IF(TRIM($B11&amp;$C11)="","",IF(N($M11)=0,IF((N($Q11)+N($R11)+N($S11))=0,"—未填单价","未填单价，已收 "&amp;TEXT((N($Q11)+N($R11)+N($S11)),"#,##0.00")),IF(N($W11)&gt;0.005,"欠 "&amp;TEXT(N($W11),"#,##0.00")&amp;IF(N($T11)&gt;0,"（开票未到账 "&amp;TEXT(N($T11),"#,##0.00")&amp;"）","")&amp;IF(N($V11)&gt;0,"（未开票 "&amp;TEXT(N($V11),"#,##0.00")&amp;"）",""),IF(N($W11)&lt;-0.005,"多收 "&amp;TEXT(-N($W11),"#,##0.00"),"✔ 已结清")))&amp;IF(N($U11)&gt;0,"｜到账未开票 "&amp;TEXT(N($U11),"#,##0.00")&amp;"，待补票","")&amp;IF(N($R11)&gt;0,"｜收现 "&amp;TEXT(N($R11),"#,##0.00"),"")&amp;IF(N($S11)&gt;0,"｜收款不开票 "&amp;TEXT(N($S11),"#,##0.00"),""))</f>
        <v>—未填单价</v>
      </c>
      <c r="Y11" s="195"/>
      <c r="Z11" s="249"/>
      <c r="AA11" s="249"/>
      <c r="AB11" s="195"/>
      <c r="AC11" s="188"/>
      <c r="AD11" s="256" t="str">
        <f aca="false">IF($AL11="","",IF($AL11=1,IF($AM11&gt;=1,"一次性·已到收款期","一次性·未到期"),$AC11&amp;" 第"&amp;$AM11&amp;"/"&amp;$AL11&amp;"期"))</f>
        <v/>
      </c>
      <c r="AE11" s="254" t="str">
        <f aca="false">IF(OR($AL11="",N($M11)=0),"",ROUND(N($J11)*$AM11/$AL11,2)+N($L11))</f>
        <v/>
      </c>
      <c r="AF11" s="254" t="str">
        <f aca="false">IF($AE11="","",MAX(0,ROUND($AE11-(N($Q11)+N($R11)+N($S11)),2)))</f>
        <v/>
      </c>
      <c r="AG11" s="254" t="str">
        <f aca="false">IF(OR(TRIM($B11&amp;$C11)="",NOT(ISNUMBER($D11))),"",SUMIFS($W$3:$W$1001,$AI$3:$AI$1001,$AI11,$D$3:$D$1001,"&lt;"&amp;$D11))</f>
        <v/>
      </c>
      <c r="AH11" s="254" t="n">
        <f aca="false">IF(TRIM($B11&amp;$C11)="","",SUMIFS($W$3:$W$1001,$AI$3:$AI$1001,$AI11))</f>
        <v>0</v>
      </c>
      <c r="AI11" s="256" t="str">
        <f aca="false">IF(TRIM($B11&amp;$C11)="","",TRIM($B11)&amp;"｜"&amp;TRIM($C11))</f>
        <v>武汉尊品益康意食品有限公司｜（益康意）5台</v>
      </c>
      <c r="AJ11" s="254" t="n">
        <f aca="false">IF(TRIM($B11&amp;$C11)="","",MIN(N($O11),N($Q11)))</f>
        <v>0</v>
      </c>
      <c r="AK11" s="257" t="str">
        <f aca="false">IF(ISNUMBER($D11),YEAR($D11),"")</f>
        <v/>
      </c>
      <c r="AL11" s="257" t="str">
        <f aca="false">IF(OR(TRIM($B11&amp;$C11)="",NOT(ISNUMBER($D11)),NOT(ISNUMBER($E11))),"",IF($E11&lt;$D11,"",IF(IF($AC11="半年付",2,IF($AC11="季度付",4,IF($AC11="月付",12,IF($AC11="半月付",24,1))))=1,1,MAX(1,ROUND(($E11-$D11+1)/365*IF($AC11="半年付",2,IF($AC11="季度付",4,IF($AC11="月付",12,IF($AC11="半月付",24,1)))),0)))))</f>
        <v/>
      </c>
      <c r="AM11" s="257" t="str">
        <f aca="true">IF($AL11="","",MIN($AL11,MAX(0,INT((TODAY()-付款宽限天数-$D11)/(($E11-$D11+1)/$AL11))+1)))</f>
        <v/>
      </c>
    </row>
    <row r="12" customFormat="false" ht="22.5" hidden="false" customHeight="true" outlineLevel="0" collapsed="false">
      <c r="A12" s="236"/>
      <c r="B12" s="237" t="s">
        <v>304</v>
      </c>
      <c r="C12" s="238" t="s">
        <v>1516</v>
      </c>
      <c r="D12" s="249"/>
      <c r="E12" s="249"/>
      <c r="F12" s="188" t="str">
        <f aca="true">IF(TRIM($B12&amp;$C12)="","",IF(OR(ISNUMBER(SEARCH("未",$A12)),ISNUMBER(SEARCH("送出",$A12)),AND(TRIM($A12)="",NOT(ISNUMBER($D12)),N($G12)=0)),"【合同未回】","")&amp;IF(NOT(ISNUMBER($E12)),IF(OR(ISNUMBER(SEARCH("未",$A12)),ISNUMBER(SEARCH("送出",$A12)),AND(TRIM($A12)="",NOT(ISNUMBER($D12)),N($G12)=0)),"","【未填合同期】"),IF($E12&lt;TODAY(),"【已到期】",IF($E12-TODAY()&lt;=提醒天数,"【即将到期，剩余"&amp;($E12-TODAY())&amp;"天】","【正常】")))&amp;IF(OR($AB12="安装免保",$AB12="技术免保",$AB12="质保期内"),"【"&amp;$AB12&amp;"】",""))</f>
        <v>【合同未回】</v>
      </c>
      <c r="G12" s="250"/>
      <c r="H12" s="249"/>
      <c r="I12" s="249"/>
      <c r="J12" s="251" t="str">
        <f aca="false">IF(OR(N($G12)=0,N($H12)=0),"",ROUND(N($G12)*N($H12)*IF(N($I12)=0,1,N($I12)),2))</f>
        <v/>
      </c>
      <c r="K12" s="250"/>
      <c r="L12" s="250"/>
      <c r="M12" s="252" t="str">
        <f aca="false">IF(TRIM($B12&amp;$C12)="","",IF(AND(N($J12)=0,N($L12)=0),"",ROUND(N($J12)+N($L12),2)))</f>
        <v/>
      </c>
      <c r="N12" s="249"/>
      <c r="O12" s="249"/>
      <c r="P12" s="249"/>
      <c r="Q12" s="253"/>
      <c r="R12" s="249"/>
      <c r="S12" s="252"/>
      <c r="T12" s="254" t="str">
        <f aca="false">IF(TRIM($B12&amp;$C12)="","",IF(N($O12)=0,"",MAX(0,MIN(N($O12)-N($Q12),N($W12)))))</f>
        <v/>
      </c>
      <c r="U12" s="254" t="str">
        <f aca="false">IF(TRIM($B12&amp;$C12)="","",IF(N($Q12)&lt;=N($O12),"",N($Q12)-N($O12)))</f>
        <v/>
      </c>
      <c r="V12" s="254" t="str">
        <f aca="false">IF(OR(TRIM($B12&amp;$C12)="",$W12=""),"",MAX(0,N($W12))-N($T12))</f>
        <v/>
      </c>
      <c r="W12" s="254" t="str">
        <f aca="false">IF(TRIM($B12&amp;$C12)="","",IF(AND(N($M12)=0,N($Q12)+N($R12)+N($S12)=0),"",ROUND(N($M12)-N($Q12)-N($R12)-N($S12),2)))</f>
        <v/>
      </c>
      <c r="X12" s="255" t="str">
        <f aca="false">IF(TRIM($B12&amp;$C12)="","",IF(N($M12)=0,IF((N($Q12)+N($R12)+N($S12))=0,"—未填单价","未填单价，已收 "&amp;TEXT((N($Q12)+N($R12)+N($S12)),"#,##0.00")),IF(N($W12)&gt;0.005,"欠 "&amp;TEXT(N($W12),"#,##0.00")&amp;IF(N($T12)&gt;0,"（开票未到账 "&amp;TEXT(N($T12),"#,##0.00")&amp;"）","")&amp;IF(N($V12)&gt;0,"（未开票 "&amp;TEXT(N($V12),"#,##0.00")&amp;"）",""),IF(N($W12)&lt;-0.005,"多收 "&amp;TEXT(-N($W12),"#,##0.00"),"✔ 已结清")))&amp;IF(N($U12)&gt;0,"｜到账未开票 "&amp;TEXT(N($U12),"#,##0.00")&amp;"，待补票","")&amp;IF(N($R12)&gt;0,"｜收现 "&amp;TEXT(N($R12),"#,##0.00"),"")&amp;IF(N($S12)&gt;0,"｜收款不开票 "&amp;TEXT(N($S12),"#,##0.00"),""))</f>
        <v>—未填单价</v>
      </c>
      <c r="Y12" s="195"/>
      <c r="Z12" s="249"/>
      <c r="AA12" s="249"/>
      <c r="AB12" s="195"/>
      <c r="AC12" s="188"/>
      <c r="AD12" s="256" t="str">
        <f aca="false">IF($AL12="","",IF($AL12=1,IF($AM12&gt;=1,"一次性·已到收款期","一次性·未到期"),$AC12&amp;" 第"&amp;$AM12&amp;"/"&amp;$AL12&amp;"期"))</f>
        <v/>
      </c>
      <c r="AE12" s="254" t="str">
        <f aca="false">IF(OR($AL12="",N($M12)=0),"",ROUND(N($J12)*$AM12/$AL12,2)+N($L12))</f>
        <v/>
      </c>
      <c r="AF12" s="254" t="str">
        <f aca="false">IF($AE12="","",MAX(0,ROUND($AE12-(N($Q12)+N($R12)+N($S12)),2)))</f>
        <v/>
      </c>
      <c r="AG12" s="254" t="str">
        <f aca="false">IF(OR(TRIM($B12&amp;$C12)="",NOT(ISNUMBER($D12))),"",SUMIFS($W$3:$W$1001,$AI$3:$AI$1001,$AI12,$D$3:$D$1001,"&lt;"&amp;$D12))</f>
        <v/>
      </c>
      <c r="AH12" s="254" t="n">
        <f aca="false">IF(TRIM($B12&amp;$C12)="","",SUMIFS($W$3:$W$1001,$AI$3:$AI$1001,$AI12))</f>
        <v>0</v>
      </c>
      <c r="AI12" s="256" t="str">
        <f aca="false">IF(TRIM($B12&amp;$C12)="","",TRIM($B12)&amp;"｜"&amp;TRIM($C12))</f>
        <v>湖北海推智能装备有限公司｜（东西湖年产1000台工业园）2台</v>
      </c>
      <c r="AJ12" s="254" t="n">
        <f aca="false">IF(TRIM($B12&amp;$C12)="","",MIN(N($O12),N($Q12)))</f>
        <v>0</v>
      </c>
      <c r="AK12" s="257" t="str">
        <f aca="false">IF(ISNUMBER($D12),YEAR($D12),"")</f>
        <v/>
      </c>
      <c r="AL12" s="257" t="str">
        <f aca="false">IF(OR(TRIM($B12&amp;$C12)="",NOT(ISNUMBER($D12)),NOT(ISNUMBER($E12))),"",IF($E12&lt;$D12,"",IF(IF($AC12="半年付",2,IF($AC12="季度付",4,IF($AC12="月付",12,IF($AC12="半月付",24,1))))=1,1,MAX(1,ROUND(($E12-$D12+1)/365*IF($AC12="半年付",2,IF($AC12="季度付",4,IF($AC12="月付",12,IF($AC12="半月付",24,1)))),0)))))</f>
        <v/>
      </c>
      <c r="AM12" s="257" t="str">
        <f aca="true">IF($AL12="","",MIN($AL12,MAX(0,INT((TODAY()-付款宽限天数-$D12)/(($E12-$D12+1)/$AL12))+1)))</f>
        <v/>
      </c>
    </row>
    <row r="13" customFormat="false" ht="22.5" hidden="false" customHeight="true" outlineLevel="0" collapsed="false">
      <c r="A13" s="236"/>
      <c r="B13" s="237" t="s">
        <v>304</v>
      </c>
      <c r="C13" s="238" t="s">
        <v>1516</v>
      </c>
      <c r="D13" s="249"/>
      <c r="E13" s="249"/>
      <c r="F13" s="188" t="str">
        <f aca="true">IF(TRIM($B13&amp;$C13)="","",IF(OR(ISNUMBER(SEARCH("未",$A13)),ISNUMBER(SEARCH("送出",$A13)),AND(TRIM($A13)="",NOT(ISNUMBER($D13)),N($G13)=0)),"【合同未回】","")&amp;IF(NOT(ISNUMBER($E13)),IF(OR(ISNUMBER(SEARCH("未",$A13)),ISNUMBER(SEARCH("送出",$A13)),AND(TRIM($A13)="",NOT(ISNUMBER($D13)),N($G13)=0)),"","【未填合同期】"),IF($E13&lt;TODAY(),"【已到期】",IF($E13-TODAY()&lt;=提醒天数,"【即将到期，剩余"&amp;($E13-TODAY())&amp;"天】","【正常】")))&amp;IF(OR($AB13="安装免保",$AB13="技术免保",$AB13="质保期内"),"【"&amp;$AB13&amp;"】",""))</f>
        <v>【合同未回】</v>
      </c>
      <c r="G13" s="250"/>
      <c r="H13" s="249"/>
      <c r="I13" s="249"/>
      <c r="J13" s="251" t="str">
        <f aca="false">IF(OR(N($G13)=0,N($H13)=0),"",ROUND(N($G13)*N($H13)*IF(N($I13)=0,1,N($I13)),2))</f>
        <v/>
      </c>
      <c r="K13" s="250"/>
      <c r="L13" s="250"/>
      <c r="M13" s="252" t="str">
        <f aca="false">IF(TRIM($B13&amp;$C13)="","",IF(AND(N($J13)=0,N($L13)=0),"",ROUND(N($J13)+N($L13),2)))</f>
        <v/>
      </c>
      <c r="N13" s="249"/>
      <c r="O13" s="249"/>
      <c r="P13" s="249"/>
      <c r="Q13" s="253"/>
      <c r="R13" s="249"/>
      <c r="S13" s="252"/>
      <c r="T13" s="254" t="str">
        <f aca="false">IF(TRIM($B13&amp;$C13)="","",IF(N($O13)=0,"",MAX(0,MIN(N($O13)-N($Q13),N($W13)))))</f>
        <v/>
      </c>
      <c r="U13" s="254" t="str">
        <f aca="false">IF(TRIM($B13&amp;$C13)="","",IF(N($Q13)&lt;=N($O13),"",N($Q13)-N($O13)))</f>
        <v/>
      </c>
      <c r="V13" s="254" t="str">
        <f aca="false">IF(OR(TRIM($B13&amp;$C13)="",$W13=""),"",MAX(0,N($W13))-N($T13))</f>
        <v/>
      </c>
      <c r="W13" s="254" t="str">
        <f aca="false">IF(TRIM($B13&amp;$C13)="","",IF(AND(N($M13)=0,N($Q13)+N($R13)+N($S13)=0),"",ROUND(N($M13)-N($Q13)-N($R13)-N($S13),2)))</f>
        <v/>
      </c>
      <c r="X13" s="255" t="str">
        <f aca="false">IF(TRIM($B13&amp;$C13)="","",IF(N($M13)=0,IF((N($Q13)+N($R13)+N($S13))=0,"—未填单价","未填单价，已收 "&amp;TEXT((N($Q13)+N($R13)+N($S13)),"#,##0.00")),IF(N($W13)&gt;0.005,"欠 "&amp;TEXT(N($W13),"#,##0.00")&amp;IF(N($T13)&gt;0,"（开票未到账 "&amp;TEXT(N($T13),"#,##0.00")&amp;"）","")&amp;IF(N($V13)&gt;0,"（未开票 "&amp;TEXT(N($V13),"#,##0.00")&amp;"）",""),IF(N($W13)&lt;-0.005,"多收 "&amp;TEXT(-N($W13),"#,##0.00"),"✔ 已结清")))&amp;IF(N($U13)&gt;0,"｜到账未开票 "&amp;TEXT(N($U13),"#,##0.00")&amp;"，待补票","")&amp;IF(N($R13)&gt;0,"｜收现 "&amp;TEXT(N($R13),"#,##0.00"),"")&amp;IF(N($S13)&gt;0,"｜收款不开票 "&amp;TEXT(N($S13),"#,##0.00"),""))</f>
        <v>—未填单价</v>
      </c>
      <c r="Y13" s="195"/>
      <c r="Z13" s="249"/>
      <c r="AA13" s="249"/>
      <c r="AB13" s="195"/>
      <c r="AC13" s="188"/>
      <c r="AD13" s="256" t="str">
        <f aca="false">IF($AL13="","",IF($AL13=1,IF($AM13&gt;=1,"一次性·已到收款期","一次性·未到期"),$AC13&amp;" 第"&amp;$AM13&amp;"/"&amp;$AL13&amp;"期"))</f>
        <v/>
      </c>
      <c r="AE13" s="254" t="str">
        <f aca="false">IF(OR($AL13="",N($M13)=0),"",ROUND(N($J13)*$AM13/$AL13,2)+N($L13))</f>
        <v/>
      </c>
      <c r="AF13" s="254" t="str">
        <f aca="false">IF($AE13="","",MAX(0,ROUND($AE13-(N($Q13)+N($R13)+N($S13)),2)))</f>
        <v/>
      </c>
      <c r="AG13" s="254" t="str">
        <f aca="false">IF(OR(TRIM($B13&amp;$C13)="",NOT(ISNUMBER($D13))),"",SUMIFS($W$3:$W$1001,$AI$3:$AI$1001,$AI13,$D$3:$D$1001,"&lt;"&amp;$D13))</f>
        <v/>
      </c>
      <c r="AH13" s="254" t="n">
        <f aca="false">IF(TRIM($B13&amp;$C13)="","",SUMIFS($W$3:$W$1001,$AI$3:$AI$1001,$AI13))</f>
        <v>0</v>
      </c>
      <c r="AI13" s="256" t="str">
        <f aca="false">IF(TRIM($B13&amp;$C13)="","",TRIM($B13)&amp;"｜"&amp;TRIM($C13))</f>
        <v>湖北海推智能装备有限公司｜（东西湖年产1000台工业园）2台</v>
      </c>
      <c r="AJ13" s="254" t="n">
        <f aca="false">IF(TRIM($B13&amp;$C13)="","",MIN(N($O13),N($Q13)))</f>
        <v>0</v>
      </c>
      <c r="AK13" s="257" t="str">
        <f aca="false">IF(ISNUMBER($D13),YEAR($D13),"")</f>
        <v/>
      </c>
      <c r="AL13" s="257" t="str">
        <f aca="false">IF(OR(TRIM($B13&amp;$C13)="",NOT(ISNUMBER($D13)),NOT(ISNUMBER($E13))),"",IF($E13&lt;$D13,"",IF(IF($AC13="半年付",2,IF($AC13="季度付",4,IF($AC13="月付",12,IF($AC13="半月付",24,1))))=1,1,MAX(1,ROUND(($E13-$D13+1)/365*IF($AC13="半年付",2,IF($AC13="季度付",4,IF($AC13="月付",12,IF($AC13="半月付",24,1)))),0)))))</f>
        <v/>
      </c>
      <c r="AM13" s="257" t="str">
        <f aca="true">IF($AL13="","",MIN($AL13,MAX(0,INT((TODAY()-付款宽限天数-$D13)/(($E13-$D13+1)/$AL13))+1)))</f>
        <v/>
      </c>
    </row>
    <row r="14" customFormat="false" ht="22.5" hidden="false" customHeight="true" outlineLevel="0" collapsed="false">
      <c r="A14" s="236"/>
      <c r="B14" s="237" t="s">
        <v>304</v>
      </c>
      <c r="C14" s="238" t="s">
        <v>1517</v>
      </c>
      <c r="D14" s="249"/>
      <c r="E14" s="249"/>
      <c r="F14" s="188" t="str">
        <f aca="true">IF(TRIM($B14&amp;$C14)="","",IF(OR(ISNUMBER(SEARCH("未",$A14)),ISNUMBER(SEARCH("送出",$A14)),AND(TRIM($A14)="",NOT(ISNUMBER($D14)),N($G14)=0)),"【合同未回】","")&amp;IF(NOT(ISNUMBER($E14)),IF(OR(ISNUMBER(SEARCH("未",$A14)),ISNUMBER(SEARCH("送出",$A14)),AND(TRIM($A14)="",NOT(ISNUMBER($D14)),N($G14)=0)),"","【未填合同期】"),IF($E14&lt;TODAY(),"【已到期】",IF($E14-TODAY()&lt;=提醒天数,"【即将到期，剩余"&amp;($E14-TODAY())&amp;"天】","【正常】")))&amp;IF(OR($AB14="安装免保",$AB14="技术免保",$AB14="质保期内"),"【"&amp;$AB14&amp;"】",""))</f>
        <v>【合同未回】</v>
      </c>
      <c r="G14" s="250"/>
      <c r="H14" s="249"/>
      <c r="I14" s="249"/>
      <c r="J14" s="251" t="str">
        <f aca="false">IF(OR(N($G14)=0,N($H14)=0),"",ROUND(N($G14)*N($H14)*IF(N($I14)=0,1,N($I14)),2))</f>
        <v/>
      </c>
      <c r="K14" s="250"/>
      <c r="L14" s="250"/>
      <c r="M14" s="252" t="str">
        <f aca="false">IF(TRIM($B14&amp;$C14)="","",IF(AND(N($J14)=0,N($L14)=0),"",ROUND(N($J14)+N($L14),2)))</f>
        <v/>
      </c>
      <c r="N14" s="249"/>
      <c r="O14" s="249"/>
      <c r="P14" s="249"/>
      <c r="Q14" s="253"/>
      <c r="R14" s="249"/>
      <c r="S14" s="252"/>
      <c r="T14" s="254" t="str">
        <f aca="false">IF(TRIM($B14&amp;$C14)="","",IF(N($O14)=0,"",MAX(0,MIN(N($O14)-N($Q14),N($W14)))))</f>
        <v/>
      </c>
      <c r="U14" s="254" t="str">
        <f aca="false">IF(TRIM($B14&amp;$C14)="","",IF(N($Q14)&lt;=N($O14),"",N($Q14)-N($O14)))</f>
        <v/>
      </c>
      <c r="V14" s="254" t="str">
        <f aca="false">IF(OR(TRIM($B14&amp;$C14)="",$W14=""),"",MAX(0,N($W14))-N($T14))</f>
        <v/>
      </c>
      <c r="W14" s="254" t="str">
        <f aca="false">IF(TRIM($B14&amp;$C14)="","",IF(AND(N($M14)=0,N($Q14)+N($R14)+N($S14)=0),"",ROUND(N($M14)-N($Q14)-N($R14)-N($S14),2)))</f>
        <v/>
      </c>
      <c r="X14" s="255" t="str">
        <f aca="false">IF(TRIM($B14&amp;$C14)="","",IF(N($M14)=0,IF((N($Q14)+N($R14)+N($S14))=0,"—未填单价","未填单价，已收 "&amp;TEXT((N($Q14)+N($R14)+N($S14)),"#,##0.00")),IF(N($W14)&gt;0.005,"欠 "&amp;TEXT(N($W14),"#,##0.00")&amp;IF(N($T14)&gt;0,"（开票未到账 "&amp;TEXT(N($T14),"#,##0.00")&amp;"）","")&amp;IF(N($V14)&gt;0,"（未开票 "&amp;TEXT(N($V14),"#,##0.00")&amp;"）",""),IF(N($W14)&lt;-0.005,"多收 "&amp;TEXT(-N($W14),"#,##0.00"),"✔ 已结清")))&amp;IF(N($U14)&gt;0,"｜到账未开票 "&amp;TEXT(N($U14),"#,##0.00")&amp;"，待补票","")&amp;IF(N($R14)&gt;0,"｜收现 "&amp;TEXT(N($R14),"#,##0.00"),"")&amp;IF(N($S14)&gt;0,"｜收款不开票 "&amp;TEXT(N($S14),"#,##0.00"),""))</f>
        <v>—未填单价</v>
      </c>
      <c r="Y14" s="195"/>
      <c r="Z14" s="249"/>
      <c r="AA14" s="249"/>
      <c r="AB14" s="195"/>
      <c r="AC14" s="188"/>
      <c r="AD14" s="256" t="str">
        <f aca="false">IF($AL14="","",IF($AL14=1,IF($AM14&gt;=1,"一次性·已到收款期","一次性·未到期"),$AC14&amp;" 第"&amp;$AM14&amp;"/"&amp;$AL14&amp;"期"))</f>
        <v/>
      </c>
      <c r="AE14" s="254" t="str">
        <f aca="false">IF(OR($AL14="",N($M14)=0),"",ROUND(N($J14)*$AM14/$AL14,2)+N($L14))</f>
        <v/>
      </c>
      <c r="AF14" s="254" t="str">
        <f aca="false">IF($AE14="","",MAX(0,ROUND($AE14-(N($Q14)+N($R14)+N($S14)),2)))</f>
        <v/>
      </c>
      <c r="AG14" s="254" t="str">
        <f aca="false">IF(OR(TRIM($B14&amp;$C14)="",NOT(ISNUMBER($D14))),"",SUMIFS($W$3:$W$1001,$AI$3:$AI$1001,$AI14,$D$3:$D$1001,"&lt;"&amp;$D14))</f>
        <v/>
      </c>
      <c r="AH14" s="254" t="n">
        <f aca="false">IF(TRIM($B14&amp;$C14)="","",SUMIFS($W$3:$W$1001,$AI$3:$AI$1001,$AI14))</f>
        <v>0</v>
      </c>
      <c r="AI14" s="256" t="str">
        <f aca="false">IF(TRIM($B14&amp;$C14)="","",TRIM($B14)&amp;"｜"&amp;TRIM($C14))</f>
        <v>湖北海推智能装备有限公司｜（东西湖年产1000台工业园）1台</v>
      </c>
      <c r="AJ14" s="254" t="n">
        <f aca="false">IF(TRIM($B14&amp;$C14)="","",MIN(N($O14),N($Q14)))</f>
        <v>0</v>
      </c>
      <c r="AK14" s="257" t="str">
        <f aca="false">IF(ISNUMBER($D14),YEAR($D14),"")</f>
        <v/>
      </c>
      <c r="AL14" s="257" t="str">
        <f aca="false">IF(OR(TRIM($B14&amp;$C14)="",NOT(ISNUMBER($D14)),NOT(ISNUMBER($E14))),"",IF($E14&lt;$D14,"",IF(IF($AC14="半年付",2,IF($AC14="季度付",4,IF($AC14="月付",12,IF($AC14="半月付",24,1))))=1,1,MAX(1,ROUND(($E14-$D14+1)/365*IF($AC14="半年付",2,IF($AC14="季度付",4,IF($AC14="月付",12,IF($AC14="半月付",24,1)))),0)))))</f>
        <v/>
      </c>
      <c r="AM14" s="257" t="str">
        <f aca="true">IF($AL14="","",MIN($AL14,MAX(0,INT((TODAY()-付款宽限天数-$D14)/(($E14-$D14+1)/$AL14))+1)))</f>
        <v/>
      </c>
    </row>
    <row r="15" customFormat="false" ht="22.5" hidden="false" customHeight="true" outlineLevel="0" collapsed="false">
      <c r="A15" s="236"/>
      <c r="B15" s="237"/>
      <c r="C15" s="238" t="s">
        <v>1518</v>
      </c>
      <c r="D15" s="249"/>
      <c r="E15" s="249"/>
      <c r="F15" s="188" t="str">
        <f aca="true">IF(TRIM($B15&amp;$C15)="","",IF(OR(ISNUMBER(SEARCH("未",$A15)),ISNUMBER(SEARCH("送出",$A15)),AND(TRIM($A15)="",NOT(ISNUMBER($D15)),N($G15)=0)),"【合同未回】","")&amp;IF(NOT(ISNUMBER($E15)),IF(OR(ISNUMBER(SEARCH("未",$A15)),ISNUMBER(SEARCH("送出",$A15)),AND(TRIM($A15)="",NOT(ISNUMBER($D15)),N($G15)=0)),"","【未填合同期】"),IF($E15&lt;TODAY(),"【已到期】",IF($E15-TODAY()&lt;=提醒天数,"【即将到期，剩余"&amp;($E15-TODAY())&amp;"天】","【正常】")))&amp;IF(OR($AB15="安装免保",$AB15="技术免保",$AB15="质保期内"),"【"&amp;$AB15&amp;"】",""))</f>
        <v>【合同未回】</v>
      </c>
      <c r="G15" s="250"/>
      <c r="H15" s="249"/>
      <c r="I15" s="249"/>
      <c r="J15" s="251" t="str">
        <f aca="false">IF(OR(N($G15)=0,N($H15)=0),"",ROUND(N($G15)*N($H15)*IF(N($I15)=0,1,N($I15)),2))</f>
        <v/>
      </c>
      <c r="K15" s="250"/>
      <c r="L15" s="250"/>
      <c r="M15" s="252" t="str">
        <f aca="false">IF(TRIM($B15&amp;$C15)="","",IF(AND(N($J15)=0,N($L15)=0),"",ROUND(N($J15)+N($L15),2)))</f>
        <v/>
      </c>
      <c r="N15" s="249"/>
      <c r="O15" s="249"/>
      <c r="P15" s="249"/>
      <c r="Q15" s="253"/>
      <c r="R15" s="249"/>
      <c r="S15" s="252"/>
      <c r="T15" s="254" t="str">
        <f aca="false">IF(TRIM($B15&amp;$C15)="","",IF(N($O15)=0,"",MAX(0,MIN(N($O15)-N($Q15),N($W15)))))</f>
        <v/>
      </c>
      <c r="U15" s="254" t="str">
        <f aca="false">IF(TRIM($B15&amp;$C15)="","",IF(N($Q15)&lt;=N($O15),"",N($Q15)-N($O15)))</f>
        <v/>
      </c>
      <c r="V15" s="254" t="str">
        <f aca="false">IF(OR(TRIM($B15&amp;$C15)="",$W15=""),"",MAX(0,N($W15))-N($T15))</f>
        <v/>
      </c>
      <c r="W15" s="254" t="str">
        <f aca="false">IF(TRIM($B15&amp;$C15)="","",IF(AND(N($M15)=0,N($Q15)+N($R15)+N($S15)=0),"",ROUND(N($M15)-N($Q15)-N($R15)-N($S15),2)))</f>
        <v/>
      </c>
      <c r="X15" s="255" t="str">
        <f aca="false">IF(TRIM($B15&amp;$C15)="","",IF(N($M15)=0,IF((N($Q15)+N($R15)+N($S15))=0,"—未填单价","未填单价，已收 "&amp;TEXT((N($Q15)+N($R15)+N($S15)),"#,##0.00")),IF(N($W15)&gt;0.005,"欠 "&amp;TEXT(N($W15),"#,##0.00")&amp;IF(N($T15)&gt;0,"（开票未到账 "&amp;TEXT(N($T15),"#,##0.00")&amp;"）","")&amp;IF(N($V15)&gt;0,"（未开票 "&amp;TEXT(N($V15),"#,##0.00")&amp;"）",""),IF(N($W15)&lt;-0.005,"多收 "&amp;TEXT(-N($W15),"#,##0.00"),"✔ 已结清")))&amp;IF(N($U15)&gt;0,"｜到账未开票 "&amp;TEXT(N($U15),"#,##0.00")&amp;"，待补票","")&amp;IF(N($R15)&gt;0,"｜收现 "&amp;TEXT(N($R15),"#,##0.00"),"")&amp;IF(N($S15)&gt;0,"｜收款不开票 "&amp;TEXT(N($S15),"#,##0.00"),""))</f>
        <v>—未填单价</v>
      </c>
      <c r="Y15" s="195"/>
      <c r="Z15" s="249"/>
      <c r="AA15" s="249"/>
      <c r="AB15" s="195"/>
      <c r="AC15" s="188"/>
      <c r="AD15" s="256" t="str">
        <f aca="false">IF($AL15="","",IF($AL15=1,IF($AM15&gt;=1,"一次性·已到收款期","一次性·未到期"),$AC15&amp;" 第"&amp;$AM15&amp;"/"&amp;$AL15&amp;"期"))</f>
        <v/>
      </c>
      <c r="AE15" s="254" t="str">
        <f aca="false">IF(OR($AL15="",N($M15)=0),"",ROUND(N($J15)*$AM15/$AL15,2)+N($L15))</f>
        <v/>
      </c>
      <c r="AF15" s="254" t="str">
        <f aca="false">IF($AE15="","",MAX(0,ROUND($AE15-(N($Q15)+N($R15)+N($S15)),2)))</f>
        <v/>
      </c>
      <c r="AG15" s="254" t="str">
        <f aca="false">IF(OR(TRIM($B15&amp;$C15)="",NOT(ISNUMBER($D15))),"",SUMIFS($W$3:$W$1001,$AI$3:$AI$1001,$AI15,$D$3:$D$1001,"&lt;"&amp;$D15))</f>
        <v/>
      </c>
      <c r="AH15" s="254" t="n">
        <f aca="false">IF(TRIM($B15&amp;$C15)="","",SUMIFS($W$3:$W$1001,$AI$3:$AI$1001,$AI15))</f>
        <v>0</v>
      </c>
      <c r="AI15" s="256" t="str">
        <f aca="false">IF(TRIM($B15&amp;$C15)="","",TRIM($B15)&amp;"｜"&amp;TRIM($C15))</f>
        <v>｜湖北南远电缆科技有限公司 1台</v>
      </c>
      <c r="AJ15" s="254" t="n">
        <f aca="false">IF(TRIM($B15&amp;$C15)="","",MIN(N($O15),N($Q15)))</f>
        <v>0</v>
      </c>
      <c r="AK15" s="257" t="str">
        <f aca="false">IF(ISNUMBER($D15),YEAR($D15),"")</f>
        <v/>
      </c>
      <c r="AL15" s="257" t="str">
        <f aca="false">IF(OR(TRIM($B15&amp;$C15)="",NOT(ISNUMBER($D15)),NOT(ISNUMBER($E15))),"",IF($E15&lt;$D15,"",IF(IF($AC15="半年付",2,IF($AC15="季度付",4,IF($AC15="月付",12,IF($AC15="半月付",24,1))))=1,1,MAX(1,ROUND(($E15-$D15+1)/365*IF($AC15="半年付",2,IF($AC15="季度付",4,IF($AC15="月付",12,IF($AC15="半月付",24,1)))),0)))))</f>
        <v/>
      </c>
      <c r="AM15" s="257" t="str">
        <f aca="true">IF($AL15="","",MIN($AL15,MAX(0,INT((TODAY()-付款宽限天数-$D15)/(($E15-$D15+1)/$AL15))+1)))</f>
        <v/>
      </c>
    </row>
    <row r="16" customFormat="false" ht="22.5" hidden="false" customHeight="true" outlineLevel="0" collapsed="false">
      <c r="A16" s="236"/>
      <c r="B16" s="237"/>
      <c r="C16" s="238" t="s">
        <v>1518</v>
      </c>
      <c r="D16" s="249"/>
      <c r="E16" s="249"/>
      <c r="F16" s="188" t="str">
        <f aca="true">IF(TRIM($B16&amp;$C16)="","",IF(OR(ISNUMBER(SEARCH("未",$A16)),ISNUMBER(SEARCH("送出",$A16)),AND(TRIM($A16)="",NOT(ISNUMBER($D16)),N($G16)=0)),"【合同未回】","")&amp;IF(NOT(ISNUMBER($E16)),IF(OR(ISNUMBER(SEARCH("未",$A16)),ISNUMBER(SEARCH("送出",$A16)),AND(TRIM($A16)="",NOT(ISNUMBER($D16)),N($G16)=0)),"","【未填合同期】"),IF($E16&lt;TODAY(),"【已到期】",IF($E16-TODAY()&lt;=提醒天数,"【即将到期，剩余"&amp;($E16-TODAY())&amp;"天】","【正常】")))&amp;IF(OR($AB16="安装免保",$AB16="技术免保",$AB16="质保期内"),"【"&amp;$AB16&amp;"】",""))</f>
        <v>【合同未回】</v>
      </c>
      <c r="G16" s="250"/>
      <c r="H16" s="249"/>
      <c r="I16" s="249"/>
      <c r="J16" s="251" t="str">
        <f aca="false">IF(OR(N($G16)=0,N($H16)=0),"",ROUND(N($G16)*N($H16)*IF(N($I16)=0,1,N($I16)),2))</f>
        <v/>
      </c>
      <c r="K16" s="250"/>
      <c r="L16" s="250"/>
      <c r="M16" s="252" t="str">
        <f aca="false">IF(TRIM($B16&amp;$C16)="","",IF(AND(N($J16)=0,N($L16)=0),"",ROUND(N($J16)+N($L16),2)))</f>
        <v/>
      </c>
      <c r="N16" s="249"/>
      <c r="O16" s="249"/>
      <c r="P16" s="249"/>
      <c r="Q16" s="253"/>
      <c r="R16" s="249"/>
      <c r="S16" s="252"/>
      <c r="T16" s="254" t="str">
        <f aca="false">IF(TRIM($B16&amp;$C16)="","",IF(N($O16)=0,"",MAX(0,MIN(N($O16)-N($Q16),N($W16)))))</f>
        <v/>
      </c>
      <c r="U16" s="254" t="str">
        <f aca="false">IF(TRIM($B16&amp;$C16)="","",IF(N($Q16)&lt;=N($O16),"",N($Q16)-N($O16)))</f>
        <v/>
      </c>
      <c r="V16" s="254" t="str">
        <f aca="false">IF(OR(TRIM($B16&amp;$C16)="",$W16=""),"",MAX(0,N($W16))-N($T16))</f>
        <v/>
      </c>
      <c r="W16" s="254" t="str">
        <f aca="false">IF(TRIM($B16&amp;$C16)="","",IF(AND(N($M16)=0,N($Q16)+N($R16)+N($S16)=0),"",ROUND(N($M16)-N($Q16)-N($R16)-N($S16),2)))</f>
        <v/>
      </c>
      <c r="X16" s="255" t="str">
        <f aca="false">IF(TRIM($B16&amp;$C16)="","",IF(N($M16)=0,IF((N($Q16)+N($R16)+N($S16))=0,"—未填单价","未填单价，已收 "&amp;TEXT((N($Q16)+N($R16)+N($S16)),"#,##0.00")),IF(N($W16)&gt;0.005,"欠 "&amp;TEXT(N($W16),"#,##0.00")&amp;IF(N($T16)&gt;0,"（开票未到账 "&amp;TEXT(N($T16),"#,##0.00")&amp;"）","")&amp;IF(N($V16)&gt;0,"（未开票 "&amp;TEXT(N($V16),"#,##0.00")&amp;"）",""),IF(N($W16)&lt;-0.005,"多收 "&amp;TEXT(-N($W16),"#,##0.00"),"✔ 已结清")))&amp;IF(N($U16)&gt;0,"｜到账未开票 "&amp;TEXT(N($U16),"#,##0.00")&amp;"，待补票","")&amp;IF(N($R16)&gt;0,"｜收现 "&amp;TEXT(N($R16),"#,##0.00"),"")&amp;IF(N($S16)&gt;0,"｜收款不开票 "&amp;TEXT(N($S16),"#,##0.00"),""))</f>
        <v>—未填单价</v>
      </c>
      <c r="Y16" s="195"/>
      <c r="Z16" s="249"/>
      <c r="AA16" s="249"/>
      <c r="AB16" s="195"/>
      <c r="AC16" s="188"/>
      <c r="AD16" s="256" t="str">
        <f aca="false">IF($AL16="","",IF($AL16=1,IF($AM16&gt;=1,"一次性·已到收款期","一次性·未到期"),$AC16&amp;" 第"&amp;$AM16&amp;"/"&amp;$AL16&amp;"期"))</f>
        <v/>
      </c>
      <c r="AE16" s="254" t="str">
        <f aca="false">IF(OR($AL16="",N($M16)=0),"",ROUND(N($J16)*$AM16/$AL16,2)+N($L16))</f>
        <v/>
      </c>
      <c r="AF16" s="254" t="str">
        <f aca="false">IF($AE16="","",MAX(0,ROUND($AE16-(N($Q16)+N($R16)+N($S16)),2)))</f>
        <v/>
      </c>
      <c r="AG16" s="254" t="str">
        <f aca="false">IF(OR(TRIM($B16&amp;$C16)="",NOT(ISNUMBER($D16))),"",SUMIFS($W$3:$W$1001,$AI$3:$AI$1001,$AI16,$D$3:$D$1001,"&lt;"&amp;$D16))</f>
        <v/>
      </c>
      <c r="AH16" s="254" t="n">
        <f aca="false">IF(TRIM($B16&amp;$C16)="","",SUMIFS($W$3:$W$1001,$AI$3:$AI$1001,$AI16))</f>
        <v>0</v>
      </c>
      <c r="AI16" s="256" t="str">
        <f aca="false">IF(TRIM($B16&amp;$C16)="","",TRIM($B16)&amp;"｜"&amp;TRIM($C16))</f>
        <v>｜湖北南远电缆科技有限公司 1台</v>
      </c>
      <c r="AJ16" s="254" t="n">
        <f aca="false">IF(TRIM($B16&amp;$C16)="","",MIN(N($O16),N($Q16)))</f>
        <v>0</v>
      </c>
      <c r="AK16" s="257" t="str">
        <f aca="false">IF(ISNUMBER($D16),YEAR($D16),"")</f>
        <v/>
      </c>
      <c r="AL16" s="257" t="str">
        <f aca="false">IF(OR(TRIM($B16&amp;$C16)="",NOT(ISNUMBER($D16)),NOT(ISNUMBER($E16))),"",IF($E16&lt;$D16,"",IF(IF($AC16="半年付",2,IF($AC16="季度付",4,IF($AC16="月付",12,IF($AC16="半月付",24,1))))=1,1,MAX(1,ROUND(($E16-$D16+1)/365*IF($AC16="半年付",2,IF($AC16="季度付",4,IF($AC16="月付",12,IF($AC16="半月付",24,1)))),0)))))</f>
        <v/>
      </c>
      <c r="AM16" s="257" t="str">
        <f aca="true">IF($AL16="","",MIN($AL16,MAX(0,INT((TODAY()-付款宽限天数-$D16)/(($E16-$D16+1)/$AL16))+1)))</f>
        <v/>
      </c>
    </row>
    <row r="17" customFormat="false" ht="22.5" hidden="false" customHeight="true" outlineLevel="0" collapsed="false">
      <c r="A17" s="236"/>
      <c r="B17" s="237" t="s">
        <v>1519</v>
      </c>
      <c r="C17" s="260" t="s">
        <v>1520</v>
      </c>
      <c r="D17" s="249"/>
      <c r="E17" s="249"/>
      <c r="F17" s="188" t="str">
        <f aca="true">IF(TRIM($B17&amp;$C17)="","",IF(OR(ISNUMBER(SEARCH("未",$A17)),ISNUMBER(SEARCH("送出",$A17)),AND(TRIM($A17)="",NOT(ISNUMBER($D17)),N($G17)=0)),"【合同未回】","")&amp;IF(NOT(ISNUMBER($E17)),IF(OR(ISNUMBER(SEARCH("未",$A17)),ISNUMBER(SEARCH("送出",$A17)),AND(TRIM($A17)="",NOT(ISNUMBER($D17)),N($G17)=0)),"","【未填合同期】"),IF($E17&lt;TODAY(),"【已到期】",IF($E17-TODAY()&lt;=提醒天数,"【即将到期，剩余"&amp;($E17-TODAY())&amp;"天】","【正常】")))&amp;IF(OR($AB17="安装免保",$AB17="技术免保",$AB17="质保期内"),"【"&amp;$AB17&amp;"】",""))</f>
        <v>【合同未回】</v>
      </c>
      <c r="G17" s="250"/>
      <c r="H17" s="249"/>
      <c r="I17" s="249"/>
      <c r="J17" s="251" t="str">
        <f aca="false">IF(OR(N($G17)=0,N($H17)=0),"",ROUND(N($G17)*N($H17)*IF(N($I17)=0,1,N($I17)),2))</f>
        <v/>
      </c>
      <c r="K17" s="250"/>
      <c r="L17" s="250"/>
      <c r="M17" s="252" t="str">
        <f aca="false">IF(TRIM($B17&amp;$C17)="","",IF(AND(N($J17)=0,N($L17)=0),"",ROUND(N($J17)+N($L17),2)))</f>
        <v/>
      </c>
      <c r="N17" s="249"/>
      <c r="O17" s="249"/>
      <c r="P17" s="249"/>
      <c r="Q17" s="253"/>
      <c r="R17" s="249"/>
      <c r="S17" s="252"/>
      <c r="T17" s="254" t="str">
        <f aca="false">IF(TRIM($B17&amp;$C17)="","",IF(N($O17)=0,"",MAX(0,MIN(N($O17)-N($Q17),N($W17)))))</f>
        <v/>
      </c>
      <c r="U17" s="254" t="str">
        <f aca="false">IF(TRIM($B17&amp;$C17)="","",IF(N($Q17)&lt;=N($O17),"",N($Q17)-N($O17)))</f>
        <v/>
      </c>
      <c r="V17" s="254" t="str">
        <f aca="false">IF(OR(TRIM($B17&amp;$C17)="",$W17=""),"",MAX(0,N($W17))-N($T17))</f>
        <v/>
      </c>
      <c r="W17" s="254" t="str">
        <f aca="false">IF(TRIM($B17&amp;$C17)="","",IF(AND(N($M17)=0,N($Q17)+N($R17)+N($S17)=0),"",ROUND(N($M17)-N($Q17)-N($R17)-N($S17),2)))</f>
        <v/>
      </c>
      <c r="X17" s="255" t="str">
        <f aca="false">IF(TRIM($B17&amp;$C17)="","",IF(N($M17)=0,IF((N($Q17)+N($R17)+N($S17))=0,"—未填单价","未填单价，已收 "&amp;TEXT((N($Q17)+N($R17)+N($S17)),"#,##0.00")),IF(N($W17)&gt;0.005,"欠 "&amp;TEXT(N($W17),"#,##0.00")&amp;IF(N($T17)&gt;0,"（开票未到账 "&amp;TEXT(N($T17),"#,##0.00")&amp;"）","")&amp;IF(N($V17)&gt;0,"（未开票 "&amp;TEXT(N($V17),"#,##0.00")&amp;"）",""),IF(N($W17)&lt;-0.005,"多收 "&amp;TEXT(-N($W17),"#,##0.00"),"✔ 已结清")))&amp;IF(N($U17)&gt;0,"｜到账未开票 "&amp;TEXT(N($U17),"#,##0.00")&amp;"，待补票","")&amp;IF(N($R17)&gt;0,"｜收现 "&amp;TEXT(N($R17),"#,##0.00"),"")&amp;IF(N($S17)&gt;0,"｜收款不开票 "&amp;TEXT(N($S17),"#,##0.00"),""))</f>
        <v>—未填单价</v>
      </c>
      <c r="Y17" s="195"/>
      <c r="Z17" s="249"/>
      <c r="AA17" s="249"/>
      <c r="AB17" s="195"/>
      <c r="AC17" s="188"/>
      <c r="AD17" s="256" t="str">
        <f aca="false">IF($AL17="","",IF($AL17=1,IF($AM17&gt;=1,"一次性·已到收款期","一次性·未到期"),$AC17&amp;" 第"&amp;$AM17&amp;"/"&amp;$AL17&amp;"期"))</f>
        <v/>
      </c>
      <c r="AE17" s="254" t="str">
        <f aca="false">IF(OR($AL17="",N($M17)=0),"",ROUND(N($J17)*$AM17/$AL17,2)+N($L17))</f>
        <v/>
      </c>
      <c r="AF17" s="254" t="str">
        <f aca="false">IF($AE17="","",MAX(0,ROUND($AE17-(N($Q17)+N($R17)+N($S17)),2)))</f>
        <v/>
      </c>
      <c r="AG17" s="254" t="str">
        <f aca="false">IF(OR(TRIM($B17&amp;$C17)="",NOT(ISNUMBER($D17))),"",SUMIFS($W$3:$W$1001,$AI$3:$AI$1001,$AI17,$D$3:$D$1001,"&lt;"&amp;$D17))</f>
        <v/>
      </c>
      <c r="AH17" s="254" t="n">
        <f aca="false">IF(TRIM($B17&amp;$C17)="","",SUMIFS($W$3:$W$1001,$AI$3:$AI$1001,$AI17))</f>
        <v>0</v>
      </c>
      <c r="AI17" s="256" t="str">
        <f aca="false">IF(TRIM($B17&amp;$C17)="","",TRIM($B17)&amp;"｜"&amp;TRIM($C17))</f>
        <v>武汉亿斯源物业服务有限公司｜/武汉北方能源股份有限公司（项目名称北方能源）第一季度</v>
      </c>
      <c r="AJ17" s="254" t="n">
        <f aca="false">IF(TRIM($B17&amp;$C17)="","",MIN(N($O17),N($Q17)))</f>
        <v>0</v>
      </c>
      <c r="AK17" s="257" t="str">
        <f aca="false">IF(ISNUMBER($D17),YEAR($D17),"")</f>
        <v/>
      </c>
      <c r="AL17" s="257" t="str">
        <f aca="false">IF(OR(TRIM($B17&amp;$C17)="",NOT(ISNUMBER($D17)),NOT(ISNUMBER($E17))),"",IF($E17&lt;$D17,"",IF(IF($AC17="半年付",2,IF($AC17="季度付",4,IF($AC17="月付",12,IF($AC17="半月付",24,1))))=1,1,MAX(1,ROUND(($E17-$D17+1)/365*IF($AC17="半年付",2,IF($AC17="季度付",4,IF($AC17="月付",12,IF($AC17="半月付",24,1)))),0)))))</f>
        <v/>
      </c>
      <c r="AM17" s="257" t="str">
        <f aca="true">IF($AL17="","",MIN($AL17,MAX(0,INT((TODAY()-付款宽限天数-$D17)/(($E17-$D17+1)/$AL17))+1)))</f>
        <v/>
      </c>
    </row>
    <row r="18" customFormat="false" ht="22.5" hidden="false" customHeight="true" outlineLevel="0" collapsed="false">
      <c r="A18" s="236"/>
      <c r="B18" s="237" t="s">
        <v>1519</v>
      </c>
      <c r="C18" s="238" t="s">
        <v>1521</v>
      </c>
      <c r="D18" s="249"/>
      <c r="E18" s="249"/>
      <c r="F18" s="188" t="str">
        <f aca="true">IF(TRIM($B18&amp;$C18)="","",IF(OR(ISNUMBER(SEARCH("未",$A18)),ISNUMBER(SEARCH("送出",$A18)),AND(TRIM($A18)="",NOT(ISNUMBER($D18)),N($G18)=0)),"【合同未回】","")&amp;IF(NOT(ISNUMBER($E18)),IF(OR(ISNUMBER(SEARCH("未",$A18)),ISNUMBER(SEARCH("送出",$A18)),AND(TRIM($A18)="",NOT(ISNUMBER($D18)),N($G18)=0)),"","【未填合同期】"),IF($E18&lt;TODAY(),"【已到期】",IF($E18-TODAY()&lt;=提醒天数,"【即将到期，剩余"&amp;($E18-TODAY())&amp;"天】","【正常】")))&amp;IF(OR($AB18="安装免保",$AB18="技术免保",$AB18="质保期内"),"【"&amp;$AB18&amp;"】",""))</f>
        <v>【合同未回】</v>
      </c>
      <c r="G18" s="250"/>
      <c r="H18" s="249"/>
      <c r="I18" s="249"/>
      <c r="J18" s="251" t="str">
        <f aca="false">IF(OR(N($G18)=0,N($H18)=0),"",ROUND(N($G18)*N($H18)*IF(N($I18)=0,1,N($I18)),2))</f>
        <v/>
      </c>
      <c r="K18" s="250"/>
      <c r="L18" s="250"/>
      <c r="M18" s="252" t="str">
        <f aca="false">IF(TRIM($B18&amp;$C18)="","",IF(AND(N($J18)=0,N($L18)=0),"",ROUND(N($J18)+N($L18),2)))</f>
        <v/>
      </c>
      <c r="N18" s="249"/>
      <c r="O18" s="249"/>
      <c r="P18" s="249"/>
      <c r="Q18" s="253"/>
      <c r="R18" s="249"/>
      <c r="S18" s="252"/>
      <c r="T18" s="254" t="str">
        <f aca="false">IF(TRIM($B18&amp;$C18)="","",IF(N($O18)=0,"",MAX(0,MIN(N($O18)-N($Q18),N($W18)))))</f>
        <v/>
      </c>
      <c r="U18" s="254" t="str">
        <f aca="false">IF(TRIM($B18&amp;$C18)="","",IF(N($Q18)&lt;=N($O18),"",N($Q18)-N($O18)))</f>
        <v/>
      </c>
      <c r="V18" s="254" t="str">
        <f aca="false">IF(OR(TRIM($B18&amp;$C18)="",$W18=""),"",MAX(0,N($W18))-N($T18))</f>
        <v/>
      </c>
      <c r="W18" s="254" t="str">
        <f aca="false">IF(TRIM($B18&amp;$C18)="","",IF(AND(N($M18)=0,N($Q18)+N($R18)+N($S18)=0),"",ROUND(N($M18)-N($Q18)-N($R18)-N($S18),2)))</f>
        <v/>
      </c>
      <c r="X18" s="255" t="str">
        <f aca="false">IF(TRIM($B18&amp;$C18)="","",IF(N($M18)=0,IF((N($Q18)+N($R18)+N($S18))=0,"—未填单价","未填单价，已收 "&amp;TEXT((N($Q18)+N($R18)+N($S18)),"#,##0.00")),IF(N($W18)&gt;0.005,"欠 "&amp;TEXT(N($W18),"#,##0.00")&amp;IF(N($T18)&gt;0,"（开票未到账 "&amp;TEXT(N($T18),"#,##0.00")&amp;"）","")&amp;IF(N($V18)&gt;0,"（未开票 "&amp;TEXT(N($V18),"#,##0.00")&amp;"）",""),IF(N($W18)&lt;-0.005,"多收 "&amp;TEXT(-N($W18),"#,##0.00"),"✔ 已结清")))&amp;IF(N($U18)&gt;0,"｜到账未开票 "&amp;TEXT(N($U18),"#,##0.00")&amp;"，待补票","")&amp;IF(N($R18)&gt;0,"｜收现 "&amp;TEXT(N($R18),"#,##0.00"),"")&amp;IF(N($S18)&gt;0,"｜收款不开票 "&amp;TEXT(N($S18),"#,##0.00"),""))</f>
        <v>—未填单价</v>
      </c>
      <c r="Y18" s="195"/>
      <c r="Z18" s="249"/>
      <c r="AA18" s="249"/>
      <c r="AB18" s="195"/>
      <c r="AC18" s="188"/>
      <c r="AD18" s="256" t="str">
        <f aca="false">IF($AL18="","",IF($AL18=1,IF($AM18&gt;=1,"一次性·已到收款期","一次性·未到期"),$AC18&amp;" 第"&amp;$AM18&amp;"/"&amp;$AL18&amp;"期"))</f>
        <v/>
      </c>
      <c r="AE18" s="254" t="str">
        <f aca="false">IF(OR($AL18="",N($M18)=0),"",ROUND(N($J18)*$AM18/$AL18,2)+N($L18))</f>
        <v/>
      </c>
      <c r="AF18" s="254" t="str">
        <f aca="false">IF($AE18="","",MAX(0,ROUND($AE18-(N($Q18)+N($R18)+N($S18)),2)))</f>
        <v/>
      </c>
      <c r="AG18" s="254" t="str">
        <f aca="false">IF(OR(TRIM($B18&amp;$C18)="",NOT(ISNUMBER($D18))),"",SUMIFS($W$3:$W$1001,$AI$3:$AI$1001,$AI18,$D$3:$D$1001,"&lt;"&amp;$D18))</f>
        <v/>
      </c>
      <c r="AH18" s="254" t="n">
        <f aca="false">IF(TRIM($B18&amp;$C18)="","",SUMIFS($W$3:$W$1001,$AI$3:$AI$1001,$AI18))</f>
        <v>0</v>
      </c>
      <c r="AI18" s="256" t="str">
        <f aca="false">IF(TRIM($B18&amp;$C18)="","",TRIM($B18)&amp;"｜"&amp;TRIM($C18))</f>
        <v>武汉亿斯源物业服务有限公司｜武汉亿斯源物业服务有限公司 第二季度</v>
      </c>
      <c r="AJ18" s="254" t="n">
        <f aca="false">IF(TRIM($B18&amp;$C18)="","",MIN(N($O18),N($Q18)))</f>
        <v>0</v>
      </c>
      <c r="AK18" s="257" t="str">
        <f aca="false">IF(ISNUMBER($D18),YEAR($D18),"")</f>
        <v/>
      </c>
      <c r="AL18" s="257" t="str">
        <f aca="false">IF(OR(TRIM($B18&amp;$C18)="",NOT(ISNUMBER($D18)),NOT(ISNUMBER($E18))),"",IF($E18&lt;$D18,"",IF(IF($AC18="半年付",2,IF($AC18="季度付",4,IF($AC18="月付",12,IF($AC18="半月付",24,1))))=1,1,MAX(1,ROUND(($E18-$D18+1)/365*IF($AC18="半年付",2,IF($AC18="季度付",4,IF($AC18="月付",12,IF($AC18="半月付",24,1)))),0)))))</f>
        <v/>
      </c>
      <c r="AM18" s="257" t="str">
        <f aca="true">IF($AL18="","",MIN($AL18,MAX(0,INT((TODAY()-付款宽限天数-$D18)/(($E18-$D18+1)/$AL18))+1)))</f>
        <v/>
      </c>
    </row>
    <row r="19" customFormat="false" ht="22.5" hidden="false" customHeight="true" outlineLevel="0" collapsed="false">
      <c r="A19" s="236"/>
      <c r="B19" s="237" t="s">
        <v>1519</v>
      </c>
      <c r="C19" s="238" t="s">
        <v>1522</v>
      </c>
      <c r="D19" s="249"/>
      <c r="E19" s="249"/>
      <c r="F19" s="188" t="str">
        <f aca="true">IF(TRIM($B19&amp;$C19)="","",IF(OR(ISNUMBER(SEARCH("未",$A19)),ISNUMBER(SEARCH("送出",$A19)),AND(TRIM($A19)="",NOT(ISNUMBER($D19)),N($G19)=0)),"【合同未回】","")&amp;IF(NOT(ISNUMBER($E19)),IF(OR(ISNUMBER(SEARCH("未",$A19)),ISNUMBER(SEARCH("送出",$A19)),AND(TRIM($A19)="",NOT(ISNUMBER($D19)),N($G19)=0)),"","【未填合同期】"),IF($E19&lt;TODAY(),"【已到期】",IF($E19-TODAY()&lt;=提醒天数,"【即将到期，剩余"&amp;($E19-TODAY())&amp;"天】","【正常】")))&amp;IF(OR($AB19="安装免保",$AB19="技术免保",$AB19="质保期内"),"【"&amp;$AB19&amp;"】",""))</f>
        <v>【合同未回】</v>
      </c>
      <c r="G19" s="250"/>
      <c r="H19" s="249"/>
      <c r="I19" s="249"/>
      <c r="J19" s="251" t="str">
        <f aca="false">IF(OR(N($G19)=0,N($H19)=0),"",ROUND(N($G19)*N($H19)*IF(N($I19)=0,1,N($I19)),2))</f>
        <v/>
      </c>
      <c r="K19" s="250"/>
      <c r="L19" s="250"/>
      <c r="M19" s="252" t="str">
        <f aca="false">IF(TRIM($B19&amp;$C19)="","",IF(AND(N($J19)=0,N($L19)=0),"",ROUND(N($J19)+N($L19),2)))</f>
        <v/>
      </c>
      <c r="N19" s="249"/>
      <c r="O19" s="249"/>
      <c r="P19" s="249"/>
      <c r="Q19" s="253"/>
      <c r="R19" s="249"/>
      <c r="S19" s="252"/>
      <c r="T19" s="254" t="str">
        <f aca="false">IF(TRIM($B19&amp;$C19)="","",IF(N($O19)=0,"",MAX(0,MIN(N($O19)-N($Q19),N($W19)))))</f>
        <v/>
      </c>
      <c r="U19" s="254" t="str">
        <f aca="false">IF(TRIM($B19&amp;$C19)="","",IF(N($Q19)&lt;=N($O19),"",N($Q19)-N($O19)))</f>
        <v/>
      </c>
      <c r="V19" s="254" t="str">
        <f aca="false">IF(OR(TRIM($B19&amp;$C19)="",$W19=""),"",MAX(0,N($W19))-N($T19))</f>
        <v/>
      </c>
      <c r="W19" s="254" t="str">
        <f aca="false">IF(TRIM($B19&amp;$C19)="","",IF(AND(N($M19)=0,N($Q19)+N($R19)+N($S19)=0),"",ROUND(N($M19)-N($Q19)-N($R19)-N($S19),2)))</f>
        <v/>
      </c>
      <c r="X19" s="255" t="str">
        <f aca="false">IF(TRIM($B19&amp;$C19)="","",IF(N($M19)=0,IF((N($Q19)+N($R19)+N($S19))=0,"—未填单价","未填单价，已收 "&amp;TEXT((N($Q19)+N($R19)+N($S19)),"#,##0.00")),IF(N($W19)&gt;0.005,"欠 "&amp;TEXT(N($W19),"#,##0.00")&amp;IF(N($T19)&gt;0,"（开票未到账 "&amp;TEXT(N($T19),"#,##0.00")&amp;"）","")&amp;IF(N($V19)&gt;0,"（未开票 "&amp;TEXT(N($V19),"#,##0.00")&amp;"）",""),IF(N($W19)&lt;-0.005,"多收 "&amp;TEXT(-N($W19),"#,##0.00"),"✔ 已结清")))&amp;IF(N($U19)&gt;0,"｜到账未开票 "&amp;TEXT(N($U19),"#,##0.00")&amp;"，待补票","")&amp;IF(N($R19)&gt;0,"｜收现 "&amp;TEXT(N($R19),"#,##0.00"),"")&amp;IF(N($S19)&gt;0,"｜收款不开票 "&amp;TEXT(N($S19),"#,##0.00"),""))</f>
        <v>—未填单价</v>
      </c>
      <c r="Y19" s="195"/>
      <c r="Z19" s="249"/>
      <c r="AA19" s="249"/>
      <c r="AB19" s="195"/>
      <c r="AC19" s="188"/>
      <c r="AD19" s="256" t="str">
        <f aca="false">IF($AL19="","",IF($AL19=1,IF($AM19&gt;=1,"一次性·已到收款期","一次性·未到期"),$AC19&amp;" 第"&amp;$AM19&amp;"/"&amp;$AL19&amp;"期"))</f>
        <v/>
      </c>
      <c r="AE19" s="254" t="str">
        <f aca="false">IF(OR($AL19="",N($M19)=0),"",ROUND(N($J19)*$AM19/$AL19,2)+N($L19))</f>
        <v/>
      </c>
      <c r="AF19" s="254" t="str">
        <f aca="false">IF($AE19="","",MAX(0,ROUND($AE19-(N($Q19)+N($R19)+N($S19)),2)))</f>
        <v/>
      </c>
      <c r="AG19" s="254" t="str">
        <f aca="false">IF(OR(TRIM($B19&amp;$C19)="",NOT(ISNUMBER($D19))),"",SUMIFS($W$3:$W$1001,$AI$3:$AI$1001,$AI19,$D$3:$D$1001,"&lt;"&amp;$D19))</f>
        <v/>
      </c>
      <c r="AH19" s="254" t="n">
        <f aca="false">IF(TRIM($B19&amp;$C19)="","",SUMIFS($W$3:$W$1001,$AI$3:$AI$1001,$AI19))</f>
        <v>0</v>
      </c>
      <c r="AI19" s="256" t="str">
        <f aca="false">IF(TRIM($B19&amp;$C19)="","",TRIM($B19)&amp;"｜"&amp;TRIM($C19))</f>
        <v>武汉亿斯源物业服务有限公司｜武汉亿斯源物业服务有限公司 第三季度</v>
      </c>
      <c r="AJ19" s="254" t="n">
        <f aca="false">IF(TRIM($B19&amp;$C19)="","",MIN(N($O19),N($Q19)))</f>
        <v>0</v>
      </c>
      <c r="AK19" s="257" t="str">
        <f aca="false">IF(ISNUMBER($D19),YEAR($D19),"")</f>
        <v/>
      </c>
      <c r="AL19" s="257" t="str">
        <f aca="false">IF(OR(TRIM($B19&amp;$C19)="",NOT(ISNUMBER($D19)),NOT(ISNUMBER($E19))),"",IF($E19&lt;$D19,"",IF(IF($AC19="半年付",2,IF($AC19="季度付",4,IF($AC19="月付",12,IF($AC19="半月付",24,1))))=1,1,MAX(1,ROUND(($E19-$D19+1)/365*IF($AC19="半年付",2,IF($AC19="季度付",4,IF($AC19="月付",12,IF($AC19="半月付",24,1)))),0)))))</f>
        <v/>
      </c>
      <c r="AM19" s="257" t="str">
        <f aca="true">IF($AL19="","",MIN($AL19,MAX(0,INT((TODAY()-付款宽限天数-$D19)/(($E19-$D19+1)/$AL19))+1)))</f>
        <v/>
      </c>
    </row>
    <row r="20" customFormat="false" ht="22.5" hidden="false" customHeight="true" outlineLevel="0" collapsed="false">
      <c r="A20" s="236"/>
      <c r="B20" s="237" t="s">
        <v>1519</v>
      </c>
      <c r="C20" s="238" t="s">
        <v>1523</v>
      </c>
      <c r="D20" s="249"/>
      <c r="E20" s="249"/>
      <c r="F20" s="188" t="str">
        <f aca="true">IF(TRIM($B20&amp;$C20)="","",IF(OR(ISNUMBER(SEARCH("未",$A20)),ISNUMBER(SEARCH("送出",$A20)),AND(TRIM($A20)="",NOT(ISNUMBER($D20)),N($G20)=0)),"【合同未回】","")&amp;IF(NOT(ISNUMBER($E20)),IF(OR(ISNUMBER(SEARCH("未",$A20)),ISNUMBER(SEARCH("送出",$A20)),AND(TRIM($A20)="",NOT(ISNUMBER($D20)),N($G20)=0)),"","【未填合同期】"),IF($E20&lt;TODAY(),"【已到期】",IF($E20-TODAY()&lt;=提醒天数,"【即将到期，剩余"&amp;($E20-TODAY())&amp;"天】","【正常】")))&amp;IF(OR($AB20="安装免保",$AB20="技术免保",$AB20="质保期内"),"【"&amp;$AB20&amp;"】",""))</f>
        <v>【合同未回】</v>
      </c>
      <c r="G20" s="250"/>
      <c r="H20" s="249"/>
      <c r="I20" s="249"/>
      <c r="J20" s="251" t="str">
        <f aca="false">IF(OR(N($G20)=0,N($H20)=0),"",ROUND(N($G20)*N($H20)*IF(N($I20)=0,1,N($I20)),2))</f>
        <v/>
      </c>
      <c r="K20" s="250"/>
      <c r="L20" s="250"/>
      <c r="M20" s="252" t="str">
        <f aca="false">IF(TRIM($B20&amp;$C20)="","",IF(AND(N($J20)=0,N($L20)=0),"",ROUND(N($J20)+N($L20),2)))</f>
        <v/>
      </c>
      <c r="N20" s="249"/>
      <c r="O20" s="249"/>
      <c r="P20" s="249"/>
      <c r="Q20" s="249"/>
      <c r="R20" s="243"/>
      <c r="S20" s="244"/>
      <c r="T20" s="245" t="str">
        <f aca="false">IF(TRIM($B20&amp;$C20)="","",IF(N($O20)=0,"",MAX(0,MIN(N($O20)-N($Q20),N($W20)))))</f>
        <v/>
      </c>
      <c r="U20" s="245" t="str">
        <f aca="false">IF(TRIM($B20&amp;$C20)="","",IF(N($Q20)&lt;=N($O20),"",N($Q20)-N($O20)))</f>
        <v/>
      </c>
      <c r="V20" s="245" t="str">
        <f aca="false">IF(OR(TRIM($B20&amp;$C20)="",$W20=""),"",MAX(0,N($W20))-N($T20))</f>
        <v/>
      </c>
      <c r="W20" s="245" t="str">
        <f aca="false">IF(TRIM($B20&amp;$C20)="","",IF(AND(N($M20)=0,N($Q20)+N($R20)+N($S20)=0),"",ROUND(N($M20)-N($Q20)-N($R20)-N($S20),2)))</f>
        <v/>
      </c>
      <c r="X20" s="246" t="str">
        <f aca="false">IF(TRIM($B20&amp;$C20)="","",IF(N($M20)=0,IF((N($Q20)+N($R20)+N($S20))=0,"—未填单价","未填单价，已收 "&amp;TEXT((N($Q20)+N($R20)+N($S20)),"#,##0.00")),IF(N($W20)&gt;0.005,"欠 "&amp;TEXT(N($W20),"#,##0.00")&amp;IF(N($T20)&gt;0,"（开票未到账 "&amp;TEXT(N($T20),"#,##0.00")&amp;"）","")&amp;IF(N($V20)&gt;0,"（未开票 "&amp;TEXT(N($V20),"#,##0.00")&amp;"）",""),IF(N($W20)&lt;-0.005,"多收 "&amp;TEXT(-N($W20),"#,##0.00"),"✔ 已结清")))&amp;IF(N($U20)&gt;0,"｜到账未开票 "&amp;TEXT(N($U20),"#,##0.00")&amp;"，待补票","")&amp;IF(N($R20)&gt;0,"｜收现 "&amp;TEXT(N($R20),"#,##0.00"),"")&amp;IF(N($S20)&gt;0,"｜收款不开票 "&amp;TEXT(N($S20),"#,##0.00"),""))</f>
        <v>—未填单价</v>
      </c>
      <c r="Y20" s="195"/>
      <c r="Z20" s="243"/>
      <c r="AA20" s="243"/>
      <c r="AB20" s="195"/>
      <c r="AC20" s="188"/>
      <c r="AD20" s="261" t="str">
        <f aca="false">IF($AL20="","",IF($AL20=1,IF($AM20&gt;=1,"一次性·已到收款期","一次性·未到期"),$AC20&amp;" 第"&amp;$AM20&amp;"/"&amp;$AL20&amp;"期"))</f>
        <v/>
      </c>
      <c r="AE20" s="245" t="str">
        <f aca="false">IF(OR($AL20="",N($M20)=0),"",ROUND(N($J20)*$AM20/$AL20,2)+N($L20))</f>
        <v/>
      </c>
      <c r="AF20" s="245" t="str">
        <f aca="false">IF($AE20="","",MAX(0,ROUND($AE20-(N($Q20)+N($R20)+N($S20)),2)))</f>
        <v/>
      </c>
      <c r="AG20" s="245" t="str">
        <f aca="false">IF(OR(TRIM($B20&amp;$C20)="",NOT(ISNUMBER($D20))),"",SUMIFS($W$3:$W$1001,$AI$3:$AI$1001,$AI20,$D$3:$D$1001,"&lt;"&amp;$D20))</f>
        <v/>
      </c>
      <c r="AH20" s="245" t="n">
        <f aca="false">IF(TRIM($B20&amp;$C20)="","",SUMIFS($W$3:$W$1001,$AI$3:$AI$1001,$AI20))</f>
        <v>0</v>
      </c>
      <c r="AI20" s="261" t="str">
        <f aca="false">IF(TRIM($B20&amp;$C20)="","",TRIM($B20)&amp;"｜"&amp;TRIM($C20))</f>
        <v>武汉亿斯源物业服务有限公司｜武汉亿斯源物业服务有限公司 第四季度</v>
      </c>
      <c r="AJ20" s="245" t="n">
        <f aca="false">IF(TRIM($B20&amp;$C20)="","",MIN(N($O20),N($Q20)))</f>
        <v>0</v>
      </c>
      <c r="AK20" s="248" t="str">
        <f aca="false">IF(ISNUMBER($D20),YEAR($D20),"")</f>
        <v/>
      </c>
      <c r="AL20" s="248" t="str">
        <f aca="false">IF(OR(TRIM($B20&amp;$C20)="",NOT(ISNUMBER($D20)),NOT(ISNUMBER($E20))),"",IF($E20&lt;$D20,"",IF(IF($AC20="半年付",2,IF($AC20="季度付",4,IF($AC20="月付",12,IF($AC20="半月付",24,1))))=1,1,MAX(1,ROUND(($E20-$D20+1)/365*IF($AC20="半年付",2,IF($AC20="季度付",4,IF($AC20="月付",12,IF($AC20="半月付",24,1)))),0)))))</f>
        <v/>
      </c>
      <c r="AM20" s="248" t="str">
        <f aca="true">IF($AL20="","",MIN($AL20,MAX(0,INT((TODAY()-付款宽限天数-$D20)/(($E20-$D20+1)/$AL20))+1)))</f>
        <v/>
      </c>
    </row>
    <row r="21" customFormat="false" ht="22.5" hidden="false" customHeight="true" outlineLevel="0" collapsed="false">
      <c r="A21" s="236"/>
      <c r="B21" s="237" t="s">
        <v>696</v>
      </c>
      <c r="C21" s="237" t="s">
        <v>1524</v>
      </c>
      <c r="D21" s="249"/>
      <c r="E21" s="249"/>
      <c r="F21" s="188" t="str">
        <f aca="true">IF(TRIM($B21&amp;$C21)="","",IF(OR(ISNUMBER(SEARCH("未",$A21)),ISNUMBER(SEARCH("送出",$A21)),AND(TRIM($A21)="",NOT(ISNUMBER($D21)),N($G21)=0)),"【合同未回】","")&amp;IF(NOT(ISNUMBER($E21)),IF(OR(ISNUMBER(SEARCH("未",$A21)),ISNUMBER(SEARCH("送出",$A21)),AND(TRIM($A21)="",NOT(ISNUMBER($D21)),N($G21)=0)),"","【未填合同期】"),IF($E21&lt;TODAY(),"【已到期】",IF($E21-TODAY()&lt;=提醒天数,"【即将到期，剩余"&amp;($E21-TODAY())&amp;"天】","【正常】")))&amp;IF(OR($AB21="安装免保",$AB21="技术免保",$AB21="质保期内"),"【"&amp;$AB21&amp;"】",""))</f>
        <v>【合同未回】</v>
      </c>
      <c r="G21" s="250"/>
      <c r="H21" s="249"/>
      <c r="I21" s="249"/>
      <c r="J21" s="251" t="str">
        <f aca="false">IF(OR(N($G21)=0,N($H21)=0),"",ROUND(N($G21)*N($H21)*IF(N($I21)=0,1,N($I21)),2))</f>
        <v/>
      </c>
      <c r="K21" s="250"/>
      <c r="L21" s="250"/>
      <c r="M21" s="252" t="str">
        <f aca="false">IF(TRIM($B21&amp;$C21)="","",IF(AND(N($J21)=0,N($L21)=0),"",ROUND(N($J21)+N($L21),2)))</f>
        <v/>
      </c>
      <c r="N21" s="249"/>
      <c r="O21" s="249"/>
      <c r="P21" s="249"/>
      <c r="Q21" s="249"/>
      <c r="R21" s="249"/>
      <c r="S21" s="252"/>
      <c r="T21" s="254" t="str">
        <f aca="false">IF(TRIM($B21&amp;$C21)="","",IF(N($O21)=0,"",MAX(0,MIN(N($O21)-N($Q21),N($W21)))))</f>
        <v/>
      </c>
      <c r="U21" s="254" t="str">
        <f aca="false">IF(TRIM($B21&amp;$C21)="","",IF(N($Q21)&lt;=N($O21),"",N($Q21)-N($O21)))</f>
        <v/>
      </c>
      <c r="V21" s="254" t="str">
        <f aca="false">IF(OR(TRIM($B21&amp;$C21)="",$W21=""),"",MAX(0,N($W21))-N($T21))</f>
        <v/>
      </c>
      <c r="W21" s="254" t="str">
        <f aca="false">IF(TRIM($B21&amp;$C21)="","",IF(AND(N($M21)=0,N($Q21)+N($R21)+N($S21)=0),"",ROUND(N($M21)-N($Q21)-N($R21)-N($S21),2)))</f>
        <v/>
      </c>
      <c r="X21" s="255" t="str">
        <f aca="false">IF(TRIM($B21&amp;$C21)="","",IF(N($M21)=0,IF((N($Q21)+N($R21)+N($S21))=0,"—未填单价","未填单价，已收 "&amp;TEXT((N($Q21)+N($R21)+N($S21)),"#,##0.00")),IF(N($W21)&gt;0.005,"欠 "&amp;TEXT(N($W21),"#,##0.00")&amp;IF(N($T21)&gt;0,"（开票未到账 "&amp;TEXT(N($T21),"#,##0.00")&amp;"）","")&amp;IF(N($V21)&gt;0,"（未开票 "&amp;TEXT(N($V21),"#,##0.00")&amp;"）",""),IF(N($W21)&lt;-0.005,"多收 "&amp;TEXT(-N($W21),"#,##0.00"),"✔ 已结清")))&amp;IF(N($U21)&gt;0,"｜到账未开票 "&amp;TEXT(N($U21),"#,##0.00")&amp;"，待补票","")&amp;IF(N($R21)&gt;0,"｜收现 "&amp;TEXT(N($R21),"#,##0.00"),"")&amp;IF(N($S21)&gt;0,"｜收款不开票 "&amp;TEXT(N($S21),"#,##0.00"),""))</f>
        <v>—未填单价</v>
      </c>
      <c r="Y21" s="195"/>
      <c r="Z21" s="249"/>
      <c r="AA21" s="249"/>
      <c r="AB21" s="195"/>
      <c r="AC21" s="188"/>
      <c r="AD21" s="256" t="str">
        <f aca="false">IF($AL21="","",IF($AL21=1,IF($AM21&gt;=1,"一次性·已到收款期","一次性·未到期"),$AC21&amp;" 第"&amp;$AM21&amp;"/"&amp;$AL21&amp;"期"))</f>
        <v/>
      </c>
      <c r="AE21" s="254" t="str">
        <f aca="false">IF(OR($AL21="",N($M21)=0),"",ROUND(N($J21)*$AM21/$AL21,2)+N($L21))</f>
        <v/>
      </c>
      <c r="AF21" s="254" t="str">
        <f aca="false">IF($AE21="","",MAX(0,ROUND($AE21-(N($Q21)+N($R21)+N($S21)),2)))</f>
        <v/>
      </c>
      <c r="AG21" s="254" t="str">
        <f aca="false">IF(OR(TRIM($B21&amp;$C21)="",NOT(ISNUMBER($D21))),"",SUMIFS($W$3:$W$1001,$AI$3:$AI$1001,$AI21,$D$3:$D$1001,"&lt;"&amp;$D21))</f>
        <v/>
      </c>
      <c r="AH21" s="254" t="n">
        <f aca="false">IF(TRIM($B21&amp;$C21)="","",SUMIFS($W$3:$W$1001,$AI$3:$AI$1001,$AI21))</f>
        <v>0</v>
      </c>
      <c r="AI21" s="256" t="str">
        <f aca="false">IF(TRIM($B21&amp;$C21)="","",TRIM($B21)&amp;"｜"&amp;TRIM($C21))</f>
        <v>湖北慧科检测有限公司｜武汉华略公信工程检测有限公司（江夏金地威新9-4栋）1台</v>
      </c>
      <c r="AJ21" s="254" t="n">
        <f aca="false">IF(TRIM($B21&amp;$C21)="","",MIN(N($O21),N($Q21)))</f>
        <v>0</v>
      </c>
      <c r="AK21" s="257" t="str">
        <f aca="false">IF(ISNUMBER($D21),YEAR($D21),"")</f>
        <v/>
      </c>
      <c r="AL21" s="257" t="str">
        <f aca="false">IF(OR(TRIM($B21&amp;$C21)="",NOT(ISNUMBER($D21)),NOT(ISNUMBER($E21))),"",IF($E21&lt;$D21,"",IF(IF($AC21="半年付",2,IF($AC21="季度付",4,IF($AC21="月付",12,IF($AC21="半月付",24,1))))=1,1,MAX(1,ROUND(($E21-$D21+1)/365*IF($AC21="半年付",2,IF($AC21="季度付",4,IF($AC21="月付",12,IF($AC21="半月付",24,1)))),0)))))</f>
        <v/>
      </c>
      <c r="AM21" s="257" t="str">
        <f aca="true">IF($AL21="","",MIN($AL21,MAX(0,INT((TODAY()-付款宽限天数-$D21)/(($E21-$D21+1)/$AL21))+1)))</f>
        <v/>
      </c>
    </row>
    <row r="22" customFormat="false" ht="22.5" hidden="false" customHeight="true" outlineLevel="0" collapsed="false">
      <c r="A22" s="236"/>
      <c r="B22" s="237" t="s">
        <v>696</v>
      </c>
      <c r="C22" s="237" t="s">
        <v>1525</v>
      </c>
      <c r="D22" s="249"/>
      <c r="E22" s="249"/>
      <c r="F22" s="188" t="str">
        <f aca="true">IF(TRIM($B22&amp;$C22)="","",IF(OR(ISNUMBER(SEARCH("未",$A22)),ISNUMBER(SEARCH("送出",$A22)),AND(TRIM($A22)="",NOT(ISNUMBER($D22)),N($G22)=0)),"【合同未回】","")&amp;IF(NOT(ISNUMBER($E22)),IF(OR(ISNUMBER(SEARCH("未",$A22)),ISNUMBER(SEARCH("送出",$A22)),AND(TRIM($A22)="",NOT(ISNUMBER($D22)),N($G22)=0)),"","【未填合同期】"),IF($E22&lt;TODAY(),"【已到期】",IF($E22-TODAY()&lt;=提醒天数,"【即将到期，剩余"&amp;($E22-TODAY())&amp;"天】","【正常】")))&amp;IF(OR($AB22="安装免保",$AB22="技术免保",$AB22="质保期内"),"【"&amp;$AB22&amp;"】",""))</f>
        <v>【合同未回】</v>
      </c>
      <c r="G22" s="250"/>
      <c r="H22" s="249"/>
      <c r="I22" s="249"/>
      <c r="J22" s="251" t="str">
        <f aca="false">IF(OR(N($G22)=0,N($H22)=0),"",ROUND(N($G22)*N($H22)*IF(N($I22)=0,1,N($I22)),2))</f>
        <v/>
      </c>
      <c r="K22" s="250"/>
      <c r="L22" s="250"/>
      <c r="M22" s="252" t="str">
        <f aca="false">IF(TRIM($B22&amp;$C22)="","",IF(AND(N($J22)=0,N($L22)=0),"",ROUND(N($J22)+N($L22),2)))</f>
        <v/>
      </c>
      <c r="N22" s="249"/>
      <c r="O22" s="249"/>
      <c r="P22" s="249"/>
      <c r="Q22" s="249"/>
      <c r="R22" s="249"/>
      <c r="S22" s="252"/>
      <c r="T22" s="254" t="str">
        <f aca="false">IF(TRIM($B22&amp;$C22)="","",IF(N($O22)=0,"",MAX(0,MIN(N($O22)-N($Q22),N($W22)))))</f>
        <v/>
      </c>
      <c r="U22" s="254" t="str">
        <f aca="false">IF(TRIM($B22&amp;$C22)="","",IF(N($Q22)&lt;=N($O22),"",N($Q22)-N($O22)))</f>
        <v/>
      </c>
      <c r="V22" s="254" t="str">
        <f aca="false">IF(OR(TRIM($B22&amp;$C22)="",$W22=""),"",MAX(0,N($W22))-N($T22))</f>
        <v/>
      </c>
      <c r="W22" s="254" t="str">
        <f aca="false">IF(TRIM($B22&amp;$C22)="","",IF(AND(N($M22)=0,N($Q22)+N($R22)+N($S22)=0),"",ROUND(N($M22)-N($Q22)-N($R22)-N($S22),2)))</f>
        <v/>
      </c>
      <c r="X22" s="255" t="str">
        <f aca="false">IF(TRIM($B22&amp;$C22)="","",IF(N($M22)=0,IF((N($Q22)+N($R22)+N($S22))=0,"—未填单价","未填单价，已收 "&amp;TEXT((N($Q22)+N($R22)+N($S22)),"#,##0.00")),IF(N($W22)&gt;0.005,"欠 "&amp;TEXT(N($W22),"#,##0.00")&amp;IF(N($T22)&gt;0,"（开票未到账 "&amp;TEXT(N($T22),"#,##0.00")&amp;"）","")&amp;IF(N($V22)&gt;0,"（未开票 "&amp;TEXT(N($V22),"#,##0.00")&amp;"）",""),IF(N($W22)&lt;-0.005,"多收 "&amp;TEXT(-N($W22),"#,##0.00"),"✔ 已结清")))&amp;IF(N($U22)&gt;0,"｜到账未开票 "&amp;TEXT(N($U22),"#,##0.00")&amp;"，待补票","")&amp;IF(N($R22)&gt;0,"｜收现 "&amp;TEXT(N($R22),"#,##0.00"),"")&amp;IF(N($S22)&gt;0,"｜收款不开票 "&amp;TEXT(N($S22),"#,##0.00"),""))</f>
        <v>—未填单价</v>
      </c>
      <c r="Y22" s="195"/>
      <c r="Z22" s="249"/>
      <c r="AA22" s="249"/>
      <c r="AB22" s="195"/>
      <c r="AC22" s="188"/>
      <c r="AD22" s="256" t="str">
        <f aca="false">IF($AL22="","",IF($AL22=1,IF($AM22&gt;=1,"一次性·已到收款期","一次性·未到期"),$AC22&amp;" 第"&amp;$AM22&amp;"/"&amp;$AL22&amp;"期"))</f>
        <v/>
      </c>
      <c r="AE22" s="254" t="str">
        <f aca="false">IF(OR($AL22="",N($M22)=0),"",ROUND(N($J22)*$AM22/$AL22,2)+N($L22))</f>
        <v/>
      </c>
      <c r="AF22" s="254" t="str">
        <f aca="false">IF($AE22="","",MAX(0,ROUND($AE22-(N($Q22)+N($R22)+N($S22)),2)))</f>
        <v/>
      </c>
      <c r="AG22" s="254" t="str">
        <f aca="false">IF(OR(TRIM($B22&amp;$C22)="",NOT(ISNUMBER($D22))),"",SUMIFS($W$3:$W$1001,$AI$3:$AI$1001,$AI22,$D$3:$D$1001,"&lt;"&amp;$D22))</f>
        <v/>
      </c>
      <c r="AH22" s="254" t="n">
        <f aca="false">IF(TRIM($B22&amp;$C22)="","",SUMIFS($W$3:$W$1001,$AI$3:$AI$1001,$AI22))</f>
        <v>0</v>
      </c>
      <c r="AI22" s="256" t="str">
        <f aca="false">IF(TRIM($B22&amp;$C22)="","",TRIM($B22)&amp;"｜"&amp;TRIM($C22))</f>
        <v>湖北慧科检测有限公司｜武汉君派创新科技有限公司（江夏金地威新9-3栋）1台</v>
      </c>
      <c r="AJ22" s="254" t="n">
        <f aca="false">IF(TRIM($B22&amp;$C22)="","",MIN(N($O22),N($Q22)))</f>
        <v>0</v>
      </c>
      <c r="AK22" s="257" t="str">
        <f aca="false">IF(ISNUMBER($D22),YEAR($D22),"")</f>
        <v/>
      </c>
      <c r="AL22" s="257" t="str">
        <f aca="false">IF(OR(TRIM($B22&amp;$C22)="",NOT(ISNUMBER($D22)),NOT(ISNUMBER($E22))),"",IF($E22&lt;$D22,"",IF(IF($AC22="半年付",2,IF($AC22="季度付",4,IF($AC22="月付",12,IF($AC22="半月付",24,1))))=1,1,MAX(1,ROUND(($E22-$D22+1)/365*IF($AC22="半年付",2,IF($AC22="季度付",4,IF($AC22="月付",12,IF($AC22="半月付",24,1)))),0)))))</f>
        <v/>
      </c>
      <c r="AM22" s="257" t="str">
        <f aca="true">IF($AL22="","",MIN($AL22,MAX(0,INT((TODAY()-付款宽限天数-$D22)/(($E22-$D22+1)/$AL22))+1)))</f>
        <v/>
      </c>
    </row>
    <row r="23" customFormat="false" ht="22.5" hidden="false" customHeight="true" outlineLevel="0" collapsed="false">
      <c r="A23" s="236"/>
      <c r="B23" s="237" t="s">
        <v>1526</v>
      </c>
      <c r="C23" s="237" t="s">
        <v>1527</v>
      </c>
      <c r="D23" s="249"/>
      <c r="E23" s="249"/>
      <c r="F23" s="188" t="str">
        <f aca="true">IF(TRIM($B23&amp;$C23)="","",IF(OR(ISNUMBER(SEARCH("未",$A23)),ISNUMBER(SEARCH("送出",$A23)),AND(TRIM($A23)="",NOT(ISNUMBER($D23)),N($G23)=0)),"【合同未回】","")&amp;IF(NOT(ISNUMBER($E23)),IF(OR(ISNUMBER(SEARCH("未",$A23)),ISNUMBER(SEARCH("送出",$A23)),AND(TRIM($A23)="",NOT(ISNUMBER($D23)),N($G23)=0)),"","【未填合同期】"),IF($E23&lt;TODAY(),"【已到期】",IF($E23-TODAY()&lt;=提醒天数,"【即将到期，剩余"&amp;($E23-TODAY())&amp;"天】","【正常】")))&amp;IF(OR($AB23="安装免保",$AB23="技术免保",$AB23="质保期内"),"【"&amp;$AB23&amp;"】",""))</f>
        <v>【合同未回】</v>
      </c>
      <c r="G23" s="250"/>
      <c r="H23" s="249"/>
      <c r="I23" s="249"/>
      <c r="J23" s="251" t="str">
        <f aca="false">IF(OR(N($G23)=0,N($H23)=0),"",ROUND(N($G23)*N($H23)*IF(N($I23)=0,1,N($I23)),2))</f>
        <v/>
      </c>
      <c r="K23" s="250"/>
      <c r="L23" s="250"/>
      <c r="M23" s="252" t="str">
        <f aca="false">IF(TRIM($B23&amp;$C23)="","",IF(AND(N($J23)=0,N($L23)=0),"",ROUND(N($J23)+N($L23),2)))</f>
        <v/>
      </c>
      <c r="N23" s="249"/>
      <c r="O23" s="249"/>
      <c r="P23" s="249"/>
      <c r="Q23" s="249"/>
      <c r="R23" s="249"/>
      <c r="S23" s="252"/>
      <c r="T23" s="254" t="str">
        <f aca="false">IF(TRIM($B23&amp;$C23)="","",IF(N($O23)=0,"",MAX(0,MIN(N($O23)-N($Q23),N($W23)))))</f>
        <v/>
      </c>
      <c r="U23" s="254" t="str">
        <f aca="false">IF(TRIM($B23&amp;$C23)="","",IF(N($Q23)&lt;=N($O23),"",N($Q23)-N($O23)))</f>
        <v/>
      </c>
      <c r="V23" s="254" t="str">
        <f aca="false">IF(OR(TRIM($B23&amp;$C23)="",$W23=""),"",MAX(0,N($W23))-N($T23))</f>
        <v/>
      </c>
      <c r="W23" s="254" t="str">
        <f aca="false">IF(TRIM($B23&amp;$C23)="","",IF(AND(N($M23)=0,N($Q23)+N($R23)+N($S23)=0),"",ROUND(N($M23)-N($Q23)-N($R23)-N($S23),2)))</f>
        <v/>
      </c>
      <c r="X23" s="255" t="str">
        <f aca="false">IF(TRIM($B23&amp;$C23)="","",IF(N($M23)=0,IF((N($Q23)+N($R23)+N($S23))=0,"—未填单价","未填单价，已收 "&amp;TEXT((N($Q23)+N($R23)+N($S23)),"#,##0.00")),IF(N($W23)&gt;0.005,"欠 "&amp;TEXT(N($W23),"#,##0.00")&amp;IF(N($T23)&gt;0,"（开票未到账 "&amp;TEXT(N($T23),"#,##0.00")&amp;"）","")&amp;IF(N($V23)&gt;0,"（未开票 "&amp;TEXT(N($V23),"#,##0.00")&amp;"）",""),IF(N($W23)&lt;-0.005,"多收 "&amp;TEXT(-N($W23),"#,##0.00"),"✔ 已结清")))&amp;IF(N($U23)&gt;0,"｜到账未开票 "&amp;TEXT(N($U23),"#,##0.00")&amp;"，待补票","")&amp;IF(N($R23)&gt;0,"｜收现 "&amp;TEXT(N($R23),"#,##0.00"),"")&amp;IF(N($S23)&gt;0,"｜收款不开票 "&amp;TEXT(N($S23),"#,##0.00"),""))</f>
        <v>—未填单价</v>
      </c>
      <c r="Y23" s="195"/>
      <c r="Z23" s="249"/>
      <c r="AA23" s="249"/>
      <c r="AB23" s="195"/>
      <c r="AC23" s="188"/>
      <c r="AD23" s="256" t="str">
        <f aca="false">IF($AL23="","",IF($AL23=1,IF($AM23&gt;=1,"一次性·已到收款期","一次性·未到期"),$AC23&amp;" 第"&amp;$AM23&amp;"/"&amp;$AL23&amp;"期"))</f>
        <v/>
      </c>
      <c r="AE23" s="254" t="str">
        <f aca="false">IF(OR($AL23="",N($M23)=0),"",ROUND(N($J23)*$AM23/$AL23,2)+N($L23))</f>
        <v/>
      </c>
      <c r="AF23" s="254" t="str">
        <f aca="false">IF($AE23="","",MAX(0,ROUND($AE23-(N($Q23)+N($R23)+N($S23)),2)))</f>
        <v/>
      </c>
      <c r="AG23" s="254" t="str">
        <f aca="false">IF(OR(TRIM($B23&amp;$C23)="",NOT(ISNUMBER($D23))),"",SUMIFS($W$3:$W$1001,$AI$3:$AI$1001,$AI23,$D$3:$D$1001,"&lt;"&amp;$D23))</f>
        <v/>
      </c>
      <c r="AH23" s="254" t="n">
        <f aca="false">IF(TRIM($B23&amp;$C23)="","",SUMIFS($W$3:$W$1001,$AI$3:$AI$1001,$AI23))</f>
        <v>0</v>
      </c>
      <c r="AI23" s="256" t="str">
        <f aca="false">IF(TRIM($B23&amp;$C23)="","",TRIM($B23)&amp;"｜"&amp;TRIM($C23))</f>
        <v>智联新能电力科技有限公司｜武汉光谷卓越科技股份有限公司（武大科技园4路6号1#客 卓越）</v>
      </c>
      <c r="AJ23" s="254" t="n">
        <f aca="false">IF(TRIM($B23&amp;$C23)="","",MIN(N($O23),N($Q23)))</f>
        <v>0</v>
      </c>
      <c r="AK23" s="257" t="str">
        <f aca="false">IF(ISNUMBER($D23),YEAR($D23),"")</f>
        <v/>
      </c>
      <c r="AL23" s="257" t="str">
        <f aca="false">IF(OR(TRIM($B23&amp;$C23)="",NOT(ISNUMBER($D23)),NOT(ISNUMBER($E23))),"",IF($E23&lt;$D23,"",IF(IF($AC23="半年付",2,IF($AC23="季度付",4,IF($AC23="月付",12,IF($AC23="半月付",24,1))))=1,1,MAX(1,ROUND(($E23-$D23+1)/365*IF($AC23="半年付",2,IF($AC23="季度付",4,IF($AC23="月付",12,IF($AC23="半月付",24,1)))),0)))))</f>
        <v/>
      </c>
      <c r="AM23" s="257" t="str">
        <f aca="true">IF($AL23="","",MIN($AL23,MAX(0,INT((TODAY()-付款宽限天数-$D23)/(($E23-$D23+1)/$AL23))+1)))</f>
        <v/>
      </c>
    </row>
    <row r="24" customFormat="false" ht="22.5" hidden="false" customHeight="true" outlineLevel="0" collapsed="false">
      <c r="A24" s="236"/>
      <c r="B24" s="237" t="s">
        <v>1528</v>
      </c>
      <c r="C24" s="237" t="s">
        <v>1529</v>
      </c>
      <c r="D24" s="249"/>
      <c r="E24" s="249"/>
      <c r="F24" s="188" t="str">
        <f aca="true">IF(TRIM($B24&amp;$C24)="","",IF(OR(ISNUMBER(SEARCH("未",$A24)),ISNUMBER(SEARCH("送出",$A24)),AND(TRIM($A24)="",NOT(ISNUMBER($D24)),N($G24)=0)),"【合同未回】","")&amp;IF(NOT(ISNUMBER($E24)),IF(OR(ISNUMBER(SEARCH("未",$A24)),ISNUMBER(SEARCH("送出",$A24)),AND(TRIM($A24)="",NOT(ISNUMBER($D24)),N($G24)=0)),"","【未填合同期】"),IF($E24&lt;TODAY(),"【已到期】",IF($E24-TODAY()&lt;=提醒天数,"【即将到期，剩余"&amp;($E24-TODAY())&amp;"天】","【正常】")))&amp;IF(OR($AB24="安装免保",$AB24="技术免保",$AB24="质保期内"),"【"&amp;$AB24&amp;"】",""))</f>
        <v>【合同未回】</v>
      </c>
      <c r="G24" s="250"/>
      <c r="H24" s="249"/>
      <c r="I24" s="249"/>
      <c r="J24" s="251" t="str">
        <f aca="false">IF(OR(N($G24)=0,N($H24)=0),"",ROUND(N($G24)*N($H24)*IF(N($I24)=0,1,N($I24)),2))</f>
        <v/>
      </c>
      <c r="K24" s="250"/>
      <c r="L24" s="250"/>
      <c r="M24" s="252" t="str">
        <f aca="false">IF(TRIM($B24&amp;$C24)="","",IF(AND(N($J24)=0,N($L24)=0),"",ROUND(N($J24)+N($L24),2)))</f>
        <v/>
      </c>
      <c r="N24" s="249"/>
      <c r="O24" s="249"/>
      <c r="P24" s="249"/>
      <c r="Q24" s="249"/>
      <c r="R24" s="249"/>
      <c r="S24" s="252"/>
      <c r="T24" s="254" t="str">
        <f aca="false">IF(TRIM($B24&amp;$C24)="","",IF(N($O24)=0,"",MAX(0,MIN(N($O24)-N($Q24),N($W24)))))</f>
        <v/>
      </c>
      <c r="U24" s="254" t="str">
        <f aca="false">IF(TRIM($B24&amp;$C24)="","",IF(N($Q24)&lt;=N($O24),"",N($Q24)-N($O24)))</f>
        <v/>
      </c>
      <c r="V24" s="254" t="str">
        <f aca="false">IF(OR(TRIM($B24&amp;$C24)="",$W24=""),"",MAX(0,N($W24))-N($T24))</f>
        <v/>
      </c>
      <c r="W24" s="254" t="str">
        <f aca="false">IF(TRIM($B24&amp;$C24)="","",IF(AND(N($M24)=0,N($Q24)+N($R24)+N($S24)=0),"",ROUND(N($M24)-N($Q24)-N($R24)-N($S24),2)))</f>
        <v/>
      </c>
      <c r="X24" s="255" t="str">
        <f aca="false">IF(TRIM($B24&amp;$C24)="","",IF(N($M24)=0,IF((N($Q24)+N($R24)+N($S24))=0,"—未填单价","未填单价，已收 "&amp;TEXT((N($Q24)+N($R24)+N($S24)),"#,##0.00")),IF(N($W24)&gt;0.005,"欠 "&amp;TEXT(N($W24),"#,##0.00")&amp;IF(N($T24)&gt;0,"（开票未到账 "&amp;TEXT(N($T24),"#,##0.00")&amp;"）","")&amp;IF(N($V24)&gt;0,"（未开票 "&amp;TEXT(N($V24),"#,##0.00")&amp;"）",""),IF(N($W24)&lt;-0.005,"多收 "&amp;TEXT(-N($W24),"#,##0.00"),"✔ 已结清")))&amp;IF(N($U24)&gt;0,"｜到账未开票 "&amp;TEXT(N($U24),"#,##0.00")&amp;"，待补票","")&amp;IF(N($R24)&gt;0,"｜收现 "&amp;TEXT(N($R24),"#,##0.00"),"")&amp;IF(N($S24)&gt;0,"｜收款不开票 "&amp;TEXT(N($S24),"#,##0.00"),""))</f>
        <v>—未填单价</v>
      </c>
      <c r="Y24" s="195"/>
      <c r="Z24" s="249"/>
      <c r="AA24" s="249"/>
      <c r="AB24" s="195"/>
      <c r="AC24" s="188"/>
      <c r="AD24" s="256" t="str">
        <f aca="false">IF($AL24="","",IF($AL24=1,IF($AM24&gt;=1,"一次性·已到收款期","一次性·未到期"),$AC24&amp;" 第"&amp;$AM24&amp;"/"&amp;$AL24&amp;"期"))</f>
        <v/>
      </c>
      <c r="AE24" s="254" t="str">
        <f aca="false">IF(OR($AL24="",N($M24)=0),"",ROUND(N($J24)*$AM24/$AL24,2)+N($L24))</f>
        <v/>
      </c>
      <c r="AF24" s="254" t="str">
        <f aca="false">IF($AE24="","",MAX(0,ROUND($AE24-(N($Q24)+N($R24)+N($S24)),2)))</f>
        <v/>
      </c>
      <c r="AG24" s="254" t="str">
        <f aca="false">IF(OR(TRIM($B24&amp;$C24)="",NOT(ISNUMBER($D24))),"",SUMIFS($W$3:$W$1001,$AI$3:$AI$1001,$AI24,$D$3:$D$1001,"&lt;"&amp;$D24))</f>
        <v/>
      </c>
      <c r="AH24" s="254" t="n">
        <f aca="false">IF(TRIM($B24&amp;$C24)="","",SUMIFS($W$3:$W$1001,$AI$3:$AI$1001,$AI24))</f>
        <v>0</v>
      </c>
      <c r="AI24" s="256" t="str">
        <f aca="false">IF(TRIM($B24&amp;$C24)="","",TRIM($B24)&amp;"｜"&amp;TRIM($C24))</f>
        <v>武汉三工光电社保制造有限公司｜（武大园办公楼）</v>
      </c>
      <c r="AJ24" s="254" t="n">
        <f aca="false">IF(TRIM($B24&amp;$C24)="","",MIN(N($O24),N($Q24)))</f>
        <v>0</v>
      </c>
      <c r="AK24" s="257" t="str">
        <f aca="false">IF(ISNUMBER($D24),YEAR($D24),"")</f>
        <v/>
      </c>
      <c r="AL24" s="257" t="str">
        <f aca="false">IF(OR(TRIM($B24&amp;$C24)="",NOT(ISNUMBER($D24)),NOT(ISNUMBER($E24))),"",IF($E24&lt;$D24,"",IF(IF($AC24="半年付",2,IF($AC24="季度付",4,IF($AC24="月付",12,IF($AC24="半月付",24,1))))=1,1,MAX(1,ROUND(($E24-$D24+1)/365*IF($AC24="半年付",2,IF($AC24="季度付",4,IF($AC24="月付",12,IF($AC24="半月付",24,1)))),0)))))</f>
        <v/>
      </c>
      <c r="AM24" s="257" t="str">
        <f aca="true">IF($AL24="","",MIN($AL24,MAX(0,INT((TODAY()-付款宽限天数-$D24)/(($E24-$D24+1)/$AL24))+1)))</f>
        <v/>
      </c>
    </row>
    <row r="25" customFormat="false" ht="22.5" hidden="false" customHeight="true" outlineLevel="0" collapsed="false">
      <c r="A25" s="236"/>
      <c r="B25" s="237" t="s">
        <v>1530</v>
      </c>
      <c r="C25" s="237" t="s">
        <v>1531</v>
      </c>
      <c r="D25" s="249"/>
      <c r="E25" s="249"/>
      <c r="F25" s="188" t="str">
        <f aca="true">IF(TRIM($B25&amp;$C25)="","",IF(OR(ISNUMBER(SEARCH("未",$A25)),ISNUMBER(SEARCH("送出",$A25)),AND(TRIM($A25)="",NOT(ISNUMBER($D25)),N($G25)=0)),"【合同未回】","")&amp;IF(NOT(ISNUMBER($E25)),IF(OR(ISNUMBER(SEARCH("未",$A25)),ISNUMBER(SEARCH("送出",$A25)),AND(TRIM($A25)="",NOT(ISNUMBER($D25)),N($G25)=0)),"","【未填合同期】"),IF($E25&lt;TODAY(),"【已到期】",IF($E25-TODAY()&lt;=提醒天数,"【即将到期，剩余"&amp;($E25-TODAY())&amp;"天】","【正常】")))&amp;IF(OR($AB25="安装免保",$AB25="技术免保",$AB25="质保期内"),"【"&amp;$AB25&amp;"】",""))</f>
        <v>【合同未回】</v>
      </c>
      <c r="G25" s="250"/>
      <c r="H25" s="249"/>
      <c r="I25" s="249"/>
      <c r="J25" s="251" t="str">
        <f aca="false">IF(OR(N($G25)=0,N($H25)=0),"",ROUND(N($G25)*N($H25)*IF(N($I25)=0,1,N($I25)),2))</f>
        <v/>
      </c>
      <c r="K25" s="250"/>
      <c r="L25" s="250"/>
      <c r="M25" s="252" t="str">
        <f aca="false">IF(TRIM($B25&amp;$C25)="","",IF(AND(N($J25)=0,N($L25)=0),"",ROUND(N($J25)+N($L25),2)))</f>
        <v/>
      </c>
      <c r="N25" s="249"/>
      <c r="O25" s="249"/>
      <c r="P25" s="249"/>
      <c r="Q25" s="249"/>
      <c r="R25" s="249"/>
      <c r="S25" s="252"/>
      <c r="T25" s="254" t="str">
        <f aca="false">IF(TRIM($B25&amp;$C25)="","",IF(N($O25)=0,"",MAX(0,MIN(N($O25)-N($Q25),N($W25)))))</f>
        <v/>
      </c>
      <c r="U25" s="254" t="str">
        <f aca="false">IF(TRIM($B25&amp;$C25)="","",IF(N($Q25)&lt;=N($O25),"",N($Q25)-N($O25)))</f>
        <v/>
      </c>
      <c r="V25" s="254" t="str">
        <f aca="false">IF(OR(TRIM($B25&amp;$C25)="",$W25=""),"",MAX(0,N($W25))-N($T25))</f>
        <v/>
      </c>
      <c r="W25" s="254" t="str">
        <f aca="false">IF(TRIM($B25&amp;$C25)="","",IF(AND(N($M25)=0,N($Q25)+N($R25)+N($S25)=0),"",ROUND(N($M25)-N($Q25)-N($R25)-N($S25),2)))</f>
        <v/>
      </c>
      <c r="X25" s="255" t="str">
        <f aca="false">IF(TRIM($B25&amp;$C25)="","",IF(N($M25)=0,IF((N($Q25)+N($R25)+N($S25))=0,"—未填单价","未填单价，已收 "&amp;TEXT((N($Q25)+N($R25)+N($S25)),"#,##0.00")),IF(N($W25)&gt;0.005,"欠 "&amp;TEXT(N($W25),"#,##0.00")&amp;IF(N($T25)&gt;0,"（开票未到账 "&amp;TEXT(N($T25),"#,##0.00")&amp;"）","")&amp;IF(N($V25)&gt;0,"（未开票 "&amp;TEXT(N($V25),"#,##0.00")&amp;"）",""),IF(N($W25)&lt;-0.005,"多收 "&amp;TEXT(-N($W25),"#,##0.00"),"✔ 已结清")))&amp;IF(N($U25)&gt;0,"｜到账未开票 "&amp;TEXT(N($U25),"#,##0.00")&amp;"，待补票","")&amp;IF(N($R25)&gt;0,"｜收现 "&amp;TEXT(N($R25),"#,##0.00"),"")&amp;IF(N($S25)&gt;0,"｜收款不开票 "&amp;TEXT(N($S25),"#,##0.00"),""))</f>
        <v>—未填单价</v>
      </c>
      <c r="Y25" s="195"/>
      <c r="Z25" s="249"/>
      <c r="AA25" s="249"/>
      <c r="AB25" s="195"/>
      <c r="AC25" s="188"/>
      <c r="AD25" s="256" t="str">
        <f aca="false">IF($AL25="","",IF($AL25=1,IF($AM25&gt;=1,"一次性·已到收款期","一次性·未到期"),$AC25&amp;" 第"&amp;$AM25&amp;"/"&amp;$AL25&amp;"期"))</f>
        <v/>
      </c>
      <c r="AE25" s="254" t="str">
        <f aca="false">IF(OR($AL25="",N($M25)=0),"",ROUND(N($J25)*$AM25/$AL25,2)+N($L25))</f>
        <v/>
      </c>
      <c r="AF25" s="254" t="str">
        <f aca="false">IF($AE25="","",MAX(0,ROUND($AE25-(N($Q25)+N($R25)+N($S25)),2)))</f>
        <v/>
      </c>
      <c r="AG25" s="254" t="str">
        <f aca="false">IF(OR(TRIM($B25&amp;$C25)="",NOT(ISNUMBER($D25))),"",SUMIFS($W$3:$W$1001,$AI$3:$AI$1001,$AI25,$D$3:$D$1001,"&lt;"&amp;$D25))</f>
        <v/>
      </c>
      <c r="AH25" s="254" t="n">
        <f aca="false">IF(TRIM($B25&amp;$C25)="","",SUMIFS($W$3:$W$1001,$AI$3:$AI$1001,$AI25))</f>
        <v>0</v>
      </c>
      <c r="AI25" s="256" t="str">
        <f aca="false">IF(TRIM($B25&amp;$C25)="","",TRIM($B25)&amp;"｜"&amp;TRIM($C25))</f>
        <v>武汉市黄陂区鑫捷惠超市｜（个体工商户） 雅迪</v>
      </c>
      <c r="AJ25" s="254" t="n">
        <f aca="false">IF(TRIM($B25&amp;$C25)="","",MIN(N($O25),N($Q25)))</f>
        <v>0</v>
      </c>
      <c r="AK25" s="257" t="str">
        <f aca="false">IF(ISNUMBER($D25),YEAR($D25),"")</f>
        <v/>
      </c>
      <c r="AL25" s="257" t="str">
        <f aca="false">IF(OR(TRIM($B25&amp;$C25)="",NOT(ISNUMBER($D25)),NOT(ISNUMBER($E25))),"",IF($E25&lt;$D25,"",IF(IF($AC25="半年付",2,IF($AC25="季度付",4,IF($AC25="月付",12,IF($AC25="半月付",24,1))))=1,1,MAX(1,ROUND(($E25-$D25+1)/365*IF($AC25="半年付",2,IF($AC25="季度付",4,IF($AC25="月付",12,IF($AC25="半月付",24,1)))),0)))))</f>
        <v/>
      </c>
      <c r="AM25" s="257" t="str">
        <f aca="true">IF($AL25="","",MIN($AL25,MAX(0,INT((TODAY()-付款宽限天数-$D25)/(($E25-$D25+1)/$AL25))+1)))</f>
        <v/>
      </c>
    </row>
    <row r="26" customFormat="false" ht="22.5" hidden="false" customHeight="true" outlineLevel="0" collapsed="false">
      <c r="A26" s="236"/>
      <c r="B26" s="237" t="s">
        <v>1532</v>
      </c>
      <c r="C26" s="237" t="s">
        <v>1533</v>
      </c>
      <c r="D26" s="249"/>
      <c r="E26" s="249"/>
      <c r="F26" s="188" t="str">
        <f aca="true">IF(TRIM($B26&amp;$C26)="","",IF(OR(ISNUMBER(SEARCH("未",$A26)),ISNUMBER(SEARCH("送出",$A26)),AND(TRIM($A26)="",NOT(ISNUMBER($D26)),N($G26)=0)),"【合同未回】","")&amp;IF(NOT(ISNUMBER($E26)),IF(OR(ISNUMBER(SEARCH("未",$A26)),ISNUMBER(SEARCH("送出",$A26)),AND(TRIM($A26)="",NOT(ISNUMBER($D26)),N($G26)=0)),"","【未填合同期】"),IF($E26&lt;TODAY(),"【已到期】",IF($E26-TODAY()&lt;=提醒天数,"【即将到期，剩余"&amp;($E26-TODAY())&amp;"天】","【正常】")))&amp;IF(OR($AB26="安装免保",$AB26="技术免保",$AB26="质保期内"),"【"&amp;$AB26&amp;"】",""))</f>
        <v>【合同未回】</v>
      </c>
      <c r="G26" s="250"/>
      <c r="H26" s="249"/>
      <c r="I26" s="249"/>
      <c r="J26" s="251" t="str">
        <f aca="false">IF(OR(N($G26)=0,N($H26)=0),"",ROUND(N($G26)*N($H26)*IF(N($I26)=0,1,N($I26)),2))</f>
        <v/>
      </c>
      <c r="K26" s="250"/>
      <c r="L26" s="250"/>
      <c r="M26" s="252" t="str">
        <f aca="false">IF(TRIM($B26&amp;$C26)="","",IF(AND(N($J26)=0,N($L26)=0),"",ROUND(N($J26)+N($L26),2)))</f>
        <v/>
      </c>
      <c r="N26" s="249"/>
      <c r="O26" s="249"/>
      <c r="P26" s="249"/>
      <c r="Q26" s="249"/>
      <c r="R26" s="249"/>
      <c r="S26" s="252"/>
      <c r="T26" s="254" t="str">
        <f aca="false">IF(TRIM($B26&amp;$C26)="","",IF(N($O26)=0,"",MAX(0,MIN(N($O26)-N($Q26),N($W26)))))</f>
        <v/>
      </c>
      <c r="U26" s="254" t="str">
        <f aca="false">IF(TRIM($B26&amp;$C26)="","",IF(N($Q26)&lt;=N($O26),"",N($Q26)-N($O26)))</f>
        <v/>
      </c>
      <c r="V26" s="254" t="str">
        <f aca="false">IF(OR(TRIM($B26&amp;$C26)="",$W26=""),"",MAX(0,N($W26))-N($T26))</f>
        <v/>
      </c>
      <c r="W26" s="254" t="str">
        <f aca="false">IF(TRIM($B26&amp;$C26)="","",IF(AND(N($M26)=0,N($Q26)+N($R26)+N($S26)=0),"",ROUND(N($M26)-N($Q26)-N($R26)-N($S26),2)))</f>
        <v/>
      </c>
      <c r="X26" s="255" t="str">
        <f aca="false">IF(TRIM($B26&amp;$C26)="","",IF(N($M26)=0,IF((N($Q26)+N($R26)+N($S26))=0,"—未填单价","未填单价，已收 "&amp;TEXT((N($Q26)+N($R26)+N($S26)),"#,##0.00")),IF(N($W26)&gt;0.005,"欠 "&amp;TEXT(N($W26),"#,##0.00")&amp;IF(N($T26)&gt;0,"（开票未到账 "&amp;TEXT(N($T26),"#,##0.00")&amp;"）","")&amp;IF(N($V26)&gt;0,"（未开票 "&amp;TEXT(N($V26),"#,##0.00")&amp;"）",""),IF(N($W26)&lt;-0.005,"多收 "&amp;TEXT(-N($W26),"#,##0.00"),"✔ 已结清")))&amp;IF(N($U26)&gt;0,"｜到账未开票 "&amp;TEXT(N($U26),"#,##0.00")&amp;"，待补票","")&amp;IF(N($R26)&gt;0,"｜收现 "&amp;TEXT(N($R26),"#,##0.00"),"")&amp;IF(N($S26)&gt;0,"｜收款不开票 "&amp;TEXT(N($S26),"#,##0.00"),""))</f>
        <v>—未填单价</v>
      </c>
      <c r="Y26" s="195"/>
      <c r="Z26" s="249"/>
      <c r="AA26" s="249"/>
      <c r="AB26" s="195"/>
      <c r="AC26" s="188"/>
      <c r="AD26" s="256" t="str">
        <f aca="false">IF($AL26="","",IF($AL26=1,IF($AM26&gt;=1,"一次性·已到收款期","一次性·未到期"),$AC26&amp;" 第"&amp;$AM26&amp;"/"&amp;$AL26&amp;"期"))</f>
        <v/>
      </c>
      <c r="AE26" s="254" t="str">
        <f aca="false">IF(OR($AL26="",N($M26)=0),"",ROUND(N($J26)*$AM26/$AL26,2)+N($L26))</f>
        <v/>
      </c>
      <c r="AF26" s="254" t="str">
        <f aca="false">IF($AE26="","",MAX(0,ROUND($AE26-(N($Q26)+N($R26)+N($S26)),2)))</f>
        <v/>
      </c>
      <c r="AG26" s="254" t="str">
        <f aca="false">IF(OR(TRIM($B26&amp;$C26)="",NOT(ISNUMBER($D26))),"",SUMIFS($W$3:$W$1001,$AI$3:$AI$1001,$AI26,$D$3:$D$1001,"&lt;"&amp;$D26))</f>
        <v/>
      </c>
      <c r="AH26" s="254" t="n">
        <f aca="false">IF(TRIM($B26&amp;$C26)="","",SUMIFS($W$3:$W$1001,$AI$3:$AI$1001,$AI26))</f>
        <v>0</v>
      </c>
      <c r="AI26" s="256" t="str">
        <f aca="false">IF(TRIM($B26&amp;$C26)="","",TRIM($B26)&amp;"｜"&amp;TRIM($C26))</f>
        <v>武汉十三堡慈苑农业专业合作社｜（原雄一风) 25.10月开始质保三年</v>
      </c>
      <c r="AJ26" s="254" t="n">
        <f aca="false">IF(TRIM($B26&amp;$C26)="","",MIN(N($O26),N($Q26)))</f>
        <v>0</v>
      </c>
      <c r="AK26" s="257" t="str">
        <f aca="false">IF(ISNUMBER($D26),YEAR($D26),"")</f>
        <v/>
      </c>
      <c r="AL26" s="257" t="str">
        <f aca="false">IF(OR(TRIM($B26&amp;$C26)="",NOT(ISNUMBER($D26)),NOT(ISNUMBER($E26))),"",IF($E26&lt;$D26,"",IF(IF($AC26="半年付",2,IF($AC26="季度付",4,IF($AC26="月付",12,IF($AC26="半月付",24,1))))=1,1,MAX(1,ROUND(($E26-$D26+1)/365*IF($AC26="半年付",2,IF($AC26="季度付",4,IF($AC26="月付",12,IF($AC26="半月付",24,1)))),0)))))</f>
        <v/>
      </c>
      <c r="AM26" s="257" t="str">
        <f aca="true">IF($AL26="","",MIN($AL26,MAX(0,INT((TODAY()-付款宽限天数-$D26)/(($E26-$D26+1)/$AL26))+1)))</f>
        <v/>
      </c>
    </row>
    <row r="27" customFormat="false" ht="22.5" hidden="false" customHeight="true" outlineLevel="0" collapsed="false">
      <c r="A27" s="236"/>
      <c r="B27" s="237" t="s">
        <v>1534</v>
      </c>
      <c r="C27" s="238" t="s">
        <v>1535</v>
      </c>
      <c r="D27" s="249"/>
      <c r="E27" s="249"/>
      <c r="F27" s="188" t="str">
        <f aca="true">IF(TRIM($B27&amp;$C27)="","",IF(OR(ISNUMBER(SEARCH("未",$A27)),ISNUMBER(SEARCH("送出",$A27)),AND(TRIM($A27)="",NOT(ISNUMBER($D27)),N($G27)=0)),"【合同未回】","")&amp;IF(NOT(ISNUMBER($E27)),IF(OR(ISNUMBER(SEARCH("未",$A27)),ISNUMBER(SEARCH("送出",$A27)),AND(TRIM($A27)="",NOT(ISNUMBER($D27)),N($G27)=0)),"","【未填合同期】"),IF($E27&lt;TODAY(),"【已到期】",IF($E27-TODAY()&lt;=提醒天数,"【即将到期，剩余"&amp;($E27-TODAY())&amp;"天】","【正常】")))&amp;IF(OR($AB27="安装免保",$AB27="技术免保",$AB27="质保期内"),"【"&amp;$AB27&amp;"】",""))</f>
        <v>【合同未回】</v>
      </c>
      <c r="G27" s="250"/>
      <c r="H27" s="249"/>
      <c r="I27" s="249"/>
      <c r="J27" s="251" t="str">
        <f aca="false">IF(OR(N($G27)=0,N($H27)=0),"",ROUND(N($G27)*N($H27)*IF(N($I27)=0,1,N($I27)),2))</f>
        <v/>
      </c>
      <c r="K27" s="250"/>
      <c r="L27" s="250"/>
      <c r="M27" s="252" t="str">
        <f aca="false">IF(TRIM($B27&amp;$C27)="","",IF(AND(N($J27)=0,N($L27)=0),"",ROUND(N($J27)+N($L27),2)))</f>
        <v/>
      </c>
      <c r="N27" s="249"/>
      <c r="O27" s="249"/>
      <c r="P27" s="249"/>
      <c r="Q27" s="249"/>
      <c r="R27" s="249"/>
      <c r="S27" s="252"/>
      <c r="T27" s="254" t="str">
        <f aca="false">IF(TRIM($B27&amp;$C27)="","",IF(N($O27)=0,"",MAX(0,MIN(N($O27)-N($Q27),N($W27)))))</f>
        <v/>
      </c>
      <c r="U27" s="254" t="str">
        <f aca="false">IF(TRIM($B27&amp;$C27)="","",IF(N($Q27)&lt;=N($O27),"",N($Q27)-N($O27)))</f>
        <v/>
      </c>
      <c r="V27" s="254" t="str">
        <f aca="false">IF(OR(TRIM($B27&amp;$C27)="",$W27=""),"",MAX(0,N($W27))-N($T27))</f>
        <v/>
      </c>
      <c r="W27" s="254" t="str">
        <f aca="false">IF(TRIM($B27&amp;$C27)="","",IF(AND(N($M27)=0,N($Q27)+N($R27)+N($S27)=0),"",ROUND(N($M27)-N($Q27)-N($R27)-N($S27),2)))</f>
        <v/>
      </c>
      <c r="X27" s="255" t="str">
        <f aca="false">IF(TRIM($B27&amp;$C27)="","",IF(N($M27)=0,IF((N($Q27)+N($R27)+N($S27))=0,"—未填单价","未填单价，已收 "&amp;TEXT((N($Q27)+N($R27)+N($S27)),"#,##0.00")),IF(N($W27)&gt;0.005,"欠 "&amp;TEXT(N($W27),"#,##0.00")&amp;IF(N($T27)&gt;0,"（开票未到账 "&amp;TEXT(N($T27),"#,##0.00")&amp;"）","")&amp;IF(N($V27)&gt;0,"（未开票 "&amp;TEXT(N($V27),"#,##0.00")&amp;"）",""),IF(N($W27)&lt;-0.005,"多收 "&amp;TEXT(-N($W27),"#,##0.00"),"✔ 已结清")))&amp;IF(N($U27)&gt;0,"｜到账未开票 "&amp;TEXT(N($U27),"#,##0.00")&amp;"，待补票","")&amp;IF(N($R27)&gt;0,"｜收现 "&amp;TEXT(N($R27),"#,##0.00"),"")&amp;IF(N($S27)&gt;0,"｜收款不开票 "&amp;TEXT(N($S27),"#,##0.00"),""))</f>
        <v>—未填单价</v>
      </c>
      <c r="Y27" s="195"/>
      <c r="Z27" s="249"/>
      <c r="AA27" s="249"/>
      <c r="AB27" s="195"/>
      <c r="AC27" s="188"/>
      <c r="AD27" s="256" t="str">
        <f aca="false">IF($AL27="","",IF($AL27=1,IF($AM27&gt;=1,"一次性·已到收款期","一次性·未到期"),$AC27&amp;" 第"&amp;$AM27&amp;"/"&amp;$AL27&amp;"期"))</f>
        <v/>
      </c>
      <c r="AE27" s="254" t="str">
        <f aca="false">IF(OR($AL27="",N($M27)=0),"",ROUND(N($J27)*$AM27/$AL27,2)+N($L27))</f>
        <v/>
      </c>
      <c r="AF27" s="254" t="str">
        <f aca="false">IF($AE27="","",MAX(0,ROUND($AE27-(N($Q27)+N($R27)+N($S27)),2)))</f>
        <v/>
      </c>
      <c r="AG27" s="254" t="str">
        <f aca="false">IF(OR(TRIM($B27&amp;$C27)="",NOT(ISNUMBER($D27))),"",SUMIFS($W$3:$W$1001,$AI$3:$AI$1001,$AI27,$D$3:$D$1001,"&lt;"&amp;$D27))</f>
        <v/>
      </c>
      <c r="AH27" s="254" t="n">
        <f aca="false">IF(TRIM($B27&amp;$C27)="","",SUMIFS($W$3:$W$1001,$AI$3:$AI$1001,$AI27))</f>
        <v>0</v>
      </c>
      <c r="AI27" s="256" t="str">
        <f aca="false">IF(TRIM($B27&amp;$C27)="","",TRIM($B27)&amp;"｜"&amp;TRIM($C27))</f>
        <v>湖北京通建材有限公司｜蔡甸水泥厂</v>
      </c>
      <c r="AJ27" s="254" t="n">
        <f aca="false">IF(TRIM($B27&amp;$C27)="","",MIN(N($O27),N($Q27)))</f>
        <v>0</v>
      </c>
      <c r="AK27" s="257" t="str">
        <f aca="false">IF(ISNUMBER($D27),YEAR($D27),"")</f>
        <v/>
      </c>
      <c r="AL27" s="257" t="str">
        <f aca="false">IF(OR(TRIM($B27&amp;$C27)="",NOT(ISNUMBER($D27)),NOT(ISNUMBER($E27))),"",IF($E27&lt;$D27,"",IF(IF($AC27="半年付",2,IF($AC27="季度付",4,IF($AC27="月付",12,IF($AC27="半月付",24,1))))=1,1,MAX(1,ROUND(($E27-$D27+1)/365*IF($AC27="半年付",2,IF($AC27="季度付",4,IF($AC27="月付",12,IF($AC27="半月付",24,1)))),0)))))</f>
        <v/>
      </c>
      <c r="AM27" s="257" t="str">
        <f aca="true">IF($AL27="","",MIN($AL27,MAX(0,INT((TODAY()-付款宽限天数-$D27)/(($E27-$D27+1)/$AL27))+1)))</f>
        <v/>
      </c>
    </row>
    <row r="28" customFormat="false" ht="39" hidden="false" customHeight="true" outlineLevel="0" collapsed="false">
      <c r="A28" s="236"/>
      <c r="B28" s="237" t="s">
        <v>917</v>
      </c>
      <c r="C28" s="238" t="s">
        <v>1536</v>
      </c>
      <c r="D28" s="249"/>
      <c r="E28" s="249"/>
      <c r="F28" s="188" t="str">
        <f aca="true">IF(TRIM($B28&amp;$C28)="","",IF(OR(ISNUMBER(SEARCH("未",$A28)),ISNUMBER(SEARCH("送出",$A28)),AND(TRIM($A28)="",NOT(ISNUMBER($D28)),N($G28)=0)),"【合同未回】","")&amp;IF(NOT(ISNUMBER($E28)),IF(OR(ISNUMBER(SEARCH("未",$A28)),ISNUMBER(SEARCH("送出",$A28)),AND(TRIM($A28)="",NOT(ISNUMBER($D28)),N($G28)=0)),"","【未填合同期】"),IF($E28&lt;TODAY(),"【已到期】",IF($E28-TODAY()&lt;=提醒天数,"【即将到期，剩余"&amp;($E28-TODAY())&amp;"天】","【正常】")))&amp;IF(OR($AB28="安装免保",$AB28="技术免保",$AB28="质保期内"),"【"&amp;$AB28&amp;"】",""))</f>
        <v>【合同未回】</v>
      </c>
      <c r="G28" s="250"/>
      <c r="H28" s="249"/>
      <c r="I28" s="249"/>
      <c r="J28" s="251" t="str">
        <f aca="false">IF(OR(N($G28)=0,N($H28)=0),"",ROUND(N($G28)*N($H28)*IF(N($I28)=0,1,N($I28)),2))</f>
        <v/>
      </c>
      <c r="K28" s="250"/>
      <c r="L28" s="250"/>
      <c r="M28" s="252" t="str">
        <f aca="false">IF(TRIM($B28&amp;$C28)="","",IF(AND(N($J28)=0,N($L28)=0),"",ROUND(N($J28)+N($L28),2)))</f>
        <v/>
      </c>
      <c r="N28" s="249"/>
      <c r="O28" s="249"/>
      <c r="P28" s="249"/>
      <c r="Q28" s="249"/>
      <c r="R28" s="249"/>
      <c r="S28" s="252"/>
      <c r="T28" s="254" t="str">
        <f aca="false">IF(TRIM($B28&amp;$C28)="","",IF(N($O28)=0,"",MAX(0,MIN(N($O28)-N($Q28),N($W28)))))</f>
        <v/>
      </c>
      <c r="U28" s="254" t="str">
        <f aca="false">IF(TRIM($B28&amp;$C28)="","",IF(N($Q28)&lt;=N($O28),"",N($Q28)-N($O28)))</f>
        <v/>
      </c>
      <c r="V28" s="254" t="str">
        <f aca="false">IF(OR(TRIM($B28&amp;$C28)="",$W28=""),"",MAX(0,N($W28))-N($T28))</f>
        <v/>
      </c>
      <c r="W28" s="254" t="str">
        <f aca="false">IF(TRIM($B28&amp;$C28)="","",IF(AND(N($M28)=0,N($Q28)+N($R28)+N($S28)=0),"",ROUND(N($M28)-N($Q28)-N($R28)-N($S28),2)))</f>
        <v/>
      </c>
      <c r="X28" s="255" t="str">
        <f aca="false">IF(TRIM($B28&amp;$C28)="","",IF(N($M28)=0,IF((N($Q28)+N($R28)+N($S28))=0,"—未填单价","未填单价，已收 "&amp;TEXT((N($Q28)+N($R28)+N($S28)),"#,##0.00")),IF(N($W28)&gt;0.005,"欠 "&amp;TEXT(N($W28),"#,##0.00")&amp;IF(N($T28)&gt;0,"（开票未到账 "&amp;TEXT(N($T28),"#,##0.00")&amp;"）","")&amp;IF(N($V28)&gt;0,"（未开票 "&amp;TEXT(N($V28),"#,##0.00")&amp;"）",""),IF(N($W28)&lt;-0.005,"多收 "&amp;TEXT(-N($W28),"#,##0.00"),"✔ 已结清")))&amp;IF(N($U28)&gt;0,"｜到账未开票 "&amp;TEXT(N($U28),"#,##0.00")&amp;"，待补票","")&amp;IF(N($R28)&gt;0,"｜收现 "&amp;TEXT(N($R28),"#,##0.00"),"")&amp;IF(N($S28)&gt;0,"｜收款不开票 "&amp;TEXT(N($S28),"#,##0.00"),""))</f>
        <v>—未填单价</v>
      </c>
      <c r="Y28" s="195"/>
      <c r="Z28" s="249"/>
      <c r="AA28" s="249"/>
      <c r="AB28" s="195"/>
      <c r="AC28" s="188"/>
      <c r="AD28" s="256" t="str">
        <f aca="false">IF($AL28="","",IF($AL28=1,IF($AM28&gt;=1,"一次性·已到收款期","一次性·未到期"),$AC28&amp;" 第"&amp;$AM28&amp;"/"&amp;$AL28&amp;"期"))</f>
        <v/>
      </c>
      <c r="AE28" s="254" t="str">
        <f aca="false">IF(OR($AL28="",N($M28)=0),"",ROUND(N($J28)*$AM28/$AL28,2)+N($L28))</f>
        <v/>
      </c>
      <c r="AF28" s="254" t="str">
        <f aca="false">IF($AE28="","",MAX(0,ROUND($AE28-(N($Q28)+N($R28)+N($S28)),2)))</f>
        <v/>
      </c>
      <c r="AG28" s="254" t="str">
        <f aca="false">IF(OR(TRIM($B28&amp;$C28)="",NOT(ISNUMBER($D28))),"",SUMIFS($W$3:$W$1001,$AI$3:$AI$1001,$AI28,$D$3:$D$1001,"&lt;"&amp;$D28))</f>
        <v/>
      </c>
      <c r="AH28" s="254" t="n">
        <f aca="false">IF(TRIM($B28&amp;$C28)="","",SUMIFS($W$3:$W$1001,$AI$3:$AI$1001,$AI28))</f>
        <v>0</v>
      </c>
      <c r="AI28" s="256" t="str">
        <f aca="false">IF(TRIM($B28&amp;$C28)="","",TRIM($B28)&amp;"｜"&amp;TRIM($C28))</f>
        <v>武汉盆景奇石根雕艺术馆｜武汉动物园（武汉市陆生野生动物收容救护中心） 汉阳区翠薇路61号</v>
      </c>
      <c r="AJ28" s="254" t="n">
        <f aca="false">IF(TRIM($B28&amp;$C28)="","",MIN(N($O28),N($Q28)))</f>
        <v>0</v>
      </c>
      <c r="AK28" s="257" t="str">
        <f aca="false">IF(ISNUMBER($D28),YEAR($D28),"")</f>
        <v/>
      </c>
      <c r="AL28" s="257" t="str">
        <f aca="false">IF(OR(TRIM($B28&amp;$C28)="",NOT(ISNUMBER($D28)),NOT(ISNUMBER($E28))),"",IF($E28&lt;$D28,"",IF(IF($AC28="半年付",2,IF($AC28="季度付",4,IF($AC28="月付",12,IF($AC28="半月付",24,1))))=1,1,MAX(1,ROUND(($E28-$D28+1)/365*IF($AC28="半年付",2,IF($AC28="季度付",4,IF($AC28="月付",12,IF($AC28="半月付",24,1)))),0)))))</f>
        <v/>
      </c>
      <c r="AM28" s="257" t="str">
        <f aca="true">IF($AL28="","",MIN($AL28,MAX(0,INT((TODAY()-付款宽限天数-$D28)/(($E28-$D28+1)/$AL28))+1)))</f>
        <v/>
      </c>
    </row>
    <row r="29" customFormat="false" ht="22.5" hidden="false" customHeight="true" outlineLevel="0" collapsed="false">
      <c r="A29" s="236"/>
      <c r="B29" s="237"/>
      <c r="C29" s="238" t="s">
        <v>1537</v>
      </c>
      <c r="D29" s="249"/>
      <c r="E29" s="249"/>
      <c r="F29" s="188" t="str">
        <f aca="true">IF(TRIM($B29&amp;$C29)="","",IF(OR(ISNUMBER(SEARCH("未",$A29)),ISNUMBER(SEARCH("送出",$A29)),AND(TRIM($A29)="",NOT(ISNUMBER($D29)),N($G29)=0)),"【合同未回】","")&amp;IF(NOT(ISNUMBER($E29)),IF(OR(ISNUMBER(SEARCH("未",$A29)),ISNUMBER(SEARCH("送出",$A29)),AND(TRIM($A29)="",NOT(ISNUMBER($D29)),N($G29)=0)),"","【未填合同期】"),IF($E29&lt;TODAY(),"【已到期】",IF($E29-TODAY()&lt;=提醒天数,"【即将到期，剩余"&amp;($E29-TODAY())&amp;"天】","【正常】")))&amp;IF(OR($AB29="安装免保",$AB29="技术免保",$AB29="质保期内"),"【"&amp;$AB29&amp;"】",""))</f>
        <v>【合同未回】</v>
      </c>
      <c r="G29" s="250"/>
      <c r="H29" s="249"/>
      <c r="I29" s="249"/>
      <c r="J29" s="251" t="str">
        <f aca="false">IF(OR(N($G29)=0,N($H29)=0),"",ROUND(N($G29)*N($H29)*IF(N($I29)=0,1,N($I29)),2))</f>
        <v/>
      </c>
      <c r="K29" s="250"/>
      <c r="L29" s="250"/>
      <c r="M29" s="252" t="str">
        <f aca="false">IF(TRIM($B29&amp;$C29)="","",IF(AND(N($J29)=0,N($L29)=0),"",ROUND(N($J29)+N($L29),2)))</f>
        <v/>
      </c>
      <c r="N29" s="249"/>
      <c r="O29" s="249"/>
      <c r="P29" s="249"/>
      <c r="Q29" s="249"/>
      <c r="R29" s="249"/>
      <c r="S29" s="252"/>
      <c r="T29" s="254" t="str">
        <f aca="false">IF(TRIM($B29&amp;$C29)="","",IF(N($O29)=0,"",MAX(0,MIN(N($O29)-N($Q29),N($W29)))))</f>
        <v/>
      </c>
      <c r="U29" s="254" t="str">
        <f aca="false">IF(TRIM($B29&amp;$C29)="","",IF(N($Q29)&lt;=N($O29),"",N($Q29)-N($O29)))</f>
        <v/>
      </c>
      <c r="V29" s="254" t="str">
        <f aca="false">IF(OR(TRIM($B29&amp;$C29)="",$W29=""),"",MAX(0,N($W29))-N($T29))</f>
        <v/>
      </c>
      <c r="W29" s="254" t="str">
        <f aca="false">IF(TRIM($B29&amp;$C29)="","",IF(AND(N($M29)=0,N($Q29)+N($R29)+N($S29)=0),"",ROUND(N($M29)-N($Q29)-N($R29)-N($S29),2)))</f>
        <v/>
      </c>
      <c r="X29" s="255" t="str">
        <f aca="false">IF(TRIM($B29&amp;$C29)="","",IF(N($M29)=0,IF((N($Q29)+N($R29)+N($S29))=0,"—未填单价","未填单价，已收 "&amp;TEXT((N($Q29)+N($R29)+N($S29)),"#,##0.00")),IF(N($W29)&gt;0.005,"欠 "&amp;TEXT(N($W29),"#,##0.00")&amp;IF(N($T29)&gt;0,"（开票未到账 "&amp;TEXT(N($T29),"#,##0.00")&amp;"）","")&amp;IF(N($V29)&gt;0,"（未开票 "&amp;TEXT(N($V29),"#,##0.00")&amp;"）",""),IF(N($W29)&lt;-0.005,"多收 "&amp;TEXT(-N($W29),"#,##0.00"),"✔ 已结清")))&amp;IF(N($U29)&gt;0,"｜到账未开票 "&amp;TEXT(N($U29),"#,##0.00")&amp;"，待补票","")&amp;IF(N($R29)&gt;0,"｜收现 "&amp;TEXT(N($R29),"#,##0.00"),"")&amp;IF(N($S29)&gt;0,"｜收款不开票 "&amp;TEXT(N($S29),"#,##0.00"),""))</f>
        <v>—未填单价</v>
      </c>
      <c r="Y29" s="195"/>
      <c r="Z29" s="249"/>
      <c r="AA29" s="249"/>
      <c r="AB29" s="195"/>
      <c r="AC29" s="188"/>
      <c r="AD29" s="256" t="str">
        <f aca="false">IF($AL29="","",IF($AL29=1,IF($AM29&gt;=1,"一次性·已到收款期","一次性·未到期"),$AC29&amp;" 第"&amp;$AM29&amp;"/"&amp;$AL29&amp;"期"))</f>
        <v/>
      </c>
      <c r="AE29" s="254" t="str">
        <f aca="false">IF(OR($AL29="",N($M29)=0),"",ROUND(N($J29)*$AM29/$AL29,2)+N($L29))</f>
        <v/>
      </c>
      <c r="AF29" s="254" t="str">
        <f aca="false">IF($AE29="","",MAX(0,ROUND($AE29-(N($Q29)+N($R29)+N($S29)),2)))</f>
        <v/>
      </c>
      <c r="AG29" s="254" t="str">
        <f aca="false">IF(OR(TRIM($B29&amp;$C29)="",NOT(ISNUMBER($D29))),"",SUMIFS($W$3:$W$1001,$AI$3:$AI$1001,$AI29,$D$3:$D$1001,"&lt;"&amp;$D29))</f>
        <v/>
      </c>
      <c r="AH29" s="254" t="n">
        <f aca="false">IF(TRIM($B29&amp;$C29)="","",SUMIFS($W$3:$W$1001,$AI$3:$AI$1001,$AI29))</f>
        <v>0</v>
      </c>
      <c r="AI29" s="256" t="str">
        <f aca="false">IF(TRIM($B29&amp;$C29)="","",TRIM($B29)&amp;"｜"&amp;TRIM($C29))</f>
        <v>｜好利来视频科技（武汉）有限公司</v>
      </c>
      <c r="AJ29" s="254" t="n">
        <f aca="false">IF(TRIM($B29&amp;$C29)="","",MIN(N($O29),N($Q29)))</f>
        <v>0</v>
      </c>
      <c r="AK29" s="257" t="str">
        <f aca="false">IF(ISNUMBER($D29),YEAR($D29),"")</f>
        <v/>
      </c>
      <c r="AL29" s="257" t="str">
        <f aca="false">IF(OR(TRIM($B29&amp;$C29)="",NOT(ISNUMBER($D29)),NOT(ISNUMBER($E29))),"",IF($E29&lt;$D29,"",IF(IF($AC29="半年付",2,IF($AC29="季度付",4,IF($AC29="月付",12,IF($AC29="半月付",24,1))))=1,1,MAX(1,ROUND(($E29-$D29+1)/365*IF($AC29="半年付",2,IF($AC29="季度付",4,IF($AC29="月付",12,IF($AC29="半月付",24,1)))),0)))))</f>
        <v/>
      </c>
      <c r="AM29" s="257" t="str">
        <f aca="true">IF($AL29="","",MIN($AL29,MAX(0,INT((TODAY()-付款宽限天数-$D29)/(($E29-$D29+1)/$AL29))+1)))</f>
        <v/>
      </c>
    </row>
    <row r="30" customFormat="false" ht="22.5" hidden="false" customHeight="true" outlineLevel="0" collapsed="false">
      <c r="A30" s="236"/>
      <c r="B30" s="237"/>
      <c r="C30" s="237" t="s">
        <v>1538</v>
      </c>
      <c r="D30" s="249"/>
      <c r="E30" s="249"/>
      <c r="F30" s="188" t="str">
        <f aca="true">IF(TRIM($B30&amp;$C30)="","",IF(OR(ISNUMBER(SEARCH("未",$A30)),ISNUMBER(SEARCH("送出",$A30)),AND(TRIM($A30)="",NOT(ISNUMBER($D30)),N($G30)=0)),"【合同未回】","")&amp;IF(NOT(ISNUMBER($E30)),IF(OR(ISNUMBER(SEARCH("未",$A30)),ISNUMBER(SEARCH("送出",$A30)),AND(TRIM($A30)="",NOT(ISNUMBER($D30)),N($G30)=0)),"","【未填合同期】"),IF($E30&lt;TODAY(),"【已到期】",IF($E30-TODAY()&lt;=提醒天数,"【即将到期，剩余"&amp;($E30-TODAY())&amp;"天】","【正常】")))&amp;IF(OR($AB30="安装免保",$AB30="技术免保",$AB30="质保期内"),"【"&amp;$AB30&amp;"】",""))</f>
        <v>【合同未回】</v>
      </c>
      <c r="G30" s="250"/>
      <c r="H30" s="249"/>
      <c r="I30" s="249"/>
      <c r="J30" s="251" t="str">
        <f aca="false">IF(OR(N($G30)=0,N($H30)=0),"",ROUND(N($G30)*N($H30)*IF(N($I30)=0,1,N($I30)),2))</f>
        <v/>
      </c>
      <c r="K30" s="250"/>
      <c r="L30" s="250"/>
      <c r="M30" s="252" t="str">
        <f aca="false">IF(TRIM($B30&amp;$C30)="","",IF(AND(N($J30)=0,N($L30)=0),"",ROUND(N($J30)+N($L30),2)))</f>
        <v/>
      </c>
      <c r="N30" s="249"/>
      <c r="O30" s="249"/>
      <c r="P30" s="249"/>
      <c r="Q30" s="249"/>
      <c r="R30" s="249"/>
      <c r="S30" s="252"/>
      <c r="T30" s="254" t="str">
        <f aca="false">IF(TRIM($B30&amp;$C30)="","",IF(N($O30)=0,"",MAX(0,MIN(N($O30)-N($Q30),N($W30)))))</f>
        <v/>
      </c>
      <c r="U30" s="254" t="str">
        <f aca="false">IF(TRIM($B30&amp;$C30)="","",IF(N($Q30)&lt;=N($O30),"",N($Q30)-N($O30)))</f>
        <v/>
      </c>
      <c r="V30" s="254" t="str">
        <f aca="false">IF(OR(TRIM($B30&amp;$C30)="",$W30=""),"",MAX(0,N($W30))-N($T30))</f>
        <v/>
      </c>
      <c r="W30" s="254" t="str">
        <f aca="false">IF(TRIM($B30&amp;$C30)="","",IF(AND(N($M30)=0,N($Q30)+N($R30)+N($S30)=0),"",ROUND(N($M30)-N($Q30)-N($R30)-N($S30),2)))</f>
        <v/>
      </c>
      <c r="X30" s="255" t="str">
        <f aca="false">IF(TRIM($B30&amp;$C30)="","",IF(N($M30)=0,IF((N($Q30)+N($R30)+N($S30))=0,"—未填单价","未填单价，已收 "&amp;TEXT((N($Q30)+N($R30)+N($S30)),"#,##0.00")),IF(N($W30)&gt;0.005,"欠 "&amp;TEXT(N($W30),"#,##0.00")&amp;IF(N($T30)&gt;0,"（开票未到账 "&amp;TEXT(N($T30),"#,##0.00")&amp;"）","")&amp;IF(N($V30)&gt;0,"（未开票 "&amp;TEXT(N($V30),"#,##0.00")&amp;"）",""),IF(N($W30)&lt;-0.005,"多收 "&amp;TEXT(-N($W30),"#,##0.00"),"✔ 已结清")))&amp;IF(N($U30)&gt;0,"｜到账未开票 "&amp;TEXT(N($U30),"#,##0.00")&amp;"，待补票","")&amp;IF(N($R30)&gt;0,"｜收现 "&amp;TEXT(N($R30),"#,##0.00"),"")&amp;IF(N($S30)&gt;0,"｜收款不开票 "&amp;TEXT(N($S30),"#,##0.00"),""))</f>
        <v>—未填单价</v>
      </c>
      <c r="Y30" s="195"/>
      <c r="Z30" s="249"/>
      <c r="AA30" s="249"/>
      <c r="AB30" s="195"/>
      <c r="AC30" s="188"/>
      <c r="AD30" s="256" t="str">
        <f aca="false">IF($AL30="","",IF($AL30=1,IF($AM30&gt;=1,"一次性·已到收款期","一次性·未到期"),$AC30&amp;" 第"&amp;$AM30&amp;"/"&amp;$AL30&amp;"期"))</f>
        <v/>
      </c>
      <c r="AE30" s="254" t="str">
        <f aca="false">IF(OR($AL30="",N($M30)=0),"",ROUND(N($J30)*$AM30/$AL30,2)+N($L30))</f>
        <v/>
      </c>
      <c r="AF30" s="254" t="str">
        <f aca="false">IF($AE30="","",MAX(0,ROUND($AE30-(N($Q30)+N($R30)+N($S30)),2)))</f>
        <v/>
      </c>
      <c r="AG30" s="254" t="str">
        <f aca="false">IF(OR(TRIM($B30&amp;$C30)="",NOT(ISNUMBER($D30))),"",SUMIFS($W$3:$W$1001,$AI$3:$AI$1001,$AI30,$D$3:$D$1001,"&lt;"&amp;$D30))</f>
        <v/>
      </c>
      <c r="AH30" s="254" t="n">
        <f aca="false">IF(TRIM($B30&amp;$C30)="","",SUMIFS($W$3:$W$1001,$AI$3:$AI$1001,$AI30))</f>
        <v>0</v>
      </c>
      <c r="AI30" s="256" t="str">
        <f aca="false">IF(TRIM($B30&amp;$C30)="","",TRIM($B30)&amp;"｜"&amp;TRIM($C30))</f>
        <v>｜江夏城明花园14栋2单元</v>
      </c>
      <c r="AJ30" s="254" t="n">
        <f aca="false">IF(TRIM($B30&amp;$C30)="","",MIN(N($O30),N($Q30)))</f>
        <v>0</v>
      </c>
      <c r="AK30" s="257" t="str">
        <f aca="false">IF(ISNUMBER($D30),YEAR($D30),"")</f>
        <v/>
      </c>
      <c r="AL30" s="257" t="str">
        <f aca="false">IF(OR(TRIM($B30&amp;$C30)="",NOT(ISNUMBER($D30)),NOT(ISNUMBER($E30))),"",IF($E30&lt;$D30,"",IF(IF($AC30="半年付",2,IF($AC30="季度付",4,IF($AC30="月付",12,IF($AC30="半月付",24,1))))=1,1,MAX(1,ROUND(($E30-$D30+1)/365*IF($AC30="半年付",2,IF($AC30="季度付",4,IF($AC30="月付",12,IF($AC30="半月付",24,1)))),0)))))</f>
        <v/>
      </c>
      <c r="AM30" s="257" t="str">
        <f aca="true">IF($AL30="","",MIN($AL30,MAX(0,INT((TODAY()-付款宽限天数-$D30)/(($E30-$D30+1)/$AL30))+1)))</f>
        <v/>
      </c>
    </row>
    <row r="31" customFormat="false" ht="22.5" hidden="false" customHeight="true" outlineLevel="0" collapsed="false">
      <c r="A31" s="236"/>
      <c r="B31" s="237" t="s">
        <v>1539</v>
      </c>
      <c r="C31" s="237" t="s">
        <v>1540</v>
      </c>
      <c r="D31" s="249"/>
      <c r="E31" s="249"/>
      <c r="F31" s="188" t="str">
        <f aca="true">IF(TRIM($B31&amp;$C31)="","",IF(OR(ISNUMBER(SEARCH("未",$A31)),ISNUMBER(SEARCH("送出",$A31)),AND(TRIM($A31)="",NOT(ISNUMBER($D31)),N($G31)=0)),"【合同未回】","")&amp;IF(NOT(ISNUMBER($E31)),IF(OR(ISNUMBER(SEARCH("未",$A31)),ISNUMBER(SEARCH("送出",$A31)),AND(TRIM($A31)="",NOT(ISNUMBER($D31)),N($G31)=0)),"","【未填合同期】"),IF($E31&lt;TODAY(),"【已到期】",IF($E31-TODAY()&lt;=提醒天数,"【即将到期，剩余"&amp;($E31-TODAY())&amp;"天】","【正常】")))&amp;IF(OR($AB31="安装免保",$AB31="技术免保",$AB31="质保期内"),"【"&amp;$AB31&amp;"】",""))</f>
        <v>【合同未回】</v>
      </c>
      <c r="G31" s="250"/>
      <c r="H31" s="249"/>
      <c r="I31" s="249"/>
      <c r="J31" s="251" t="str">
        <f aca="false">IF(OR(N($G31)=0,N($H31)=0),"",ROUND(N($G31)*N($H31)*IF(N($I31)=0,1,N($I31)),2))</f>
        <v/>
      </c>
      <c r="K31" s="250"/>
      <c r="L31" s="250"/>
      <c r="M31" s="252" t="str">
        <f aca="false">IF(TRIM($B31&amp;$C31)="","",IF(AND(N($J31)=0,N($L31)=0),"",ROUND(N($J31)+N($L31),2)))</f>
        <v/>
      </c>
      <c r="N31" s="249"/>
      <c r="O31" s="249"/>
      <c r="P31" s="249"/>
      <c r="Q31" s="249"/>
      <c r="R31" s="249"/>
      <c r="S31" s="252"/>
      <c r="T31" s="254" t="str">
        <f aca="false">IF(TRIM($B31&amp;$C31)="","",IF(N($O31)=0,"",MAX(0,MIN(N($O31)-N($Q31),N($W31)))))</f>
        <v/>
      </c>
      <c r="U31" s="254" t="str">
        <f aca="false">IF(TRIM($B31&amp;$C31)="","",IF(N($Q31)&lt;=N($O31),"",N($Q31)-N($O31)))</f>
        <v/>
      </c>
      <c r="V31" s="254" t="str">
        <f aca="false">IF(OR(TRIM($B31&amp;$C31)="",$W31=""),"",MAX(0,N($W31))-N($T31))</f>
        <v/>
      </c>
      <c r="W31" s="254" t="str">
        <f aca="false">IF(TRIM($B31&amp;$C31)="","",IF(AND(N($M31)=0,N($Q31)+N($R31)+N($S31)=0),"",ROUND(N($M31)-N($Q31)-N($R31)-N($S31),2)))</f>
        <v/>
      </c>
      <c r="X31" s="255" t="str">
        <f aca="false">IF(TRIM($B31&amp;$C31)="","",IF(N($M31)=0,IF((N($Q31)+N($R31)+N($S31))=0,"—未填单价","未填单价，已收 "&amp;TEXT((N($Q31)+N($R31)+N($S31)),"#,##0.00")),IF(N($W31)&gt;0.005,"欠 "&amp;TEXT(N($W31),"#,##0.00")&amp;IF(N($T31)&gt;0,"（开票未到账 "&amp;TEXT(N($T31),"#,##0.00")&amp;"）","")&amp;IF(N($V31)&gt;0,"（未开票 "&amp;TEXT(N($V31),"#,##0.00")&amp;"）",""),IF(N($W31)&lt;-0.005,"多收 "&amp;TEXT(-N($W31),"#,##0.00"),"✔ 已结清")))&amp;IF(N($U31)&gt;0,"｜到账未开票 "&amp;TEXT(N($U31),"#,##0.00")&amp;"，待补票","")&amp;IF(N($R31)&gt;0,"｜收现 "&amp;TEXT(N($R31),"#,##0.00"),"")&amp;IF(N($S31)&gt;0,"｜收款不开票 "&amp;TEXT(N($S31),"#,##0.00"),""))</f>
        <v>—未填单价</v>
      </c>
      <c r="Y31" s="195"/>
      <c r="Z31" s="249"/>
      <c r="AA31" s="249"/>
      <c r="AB31" s="195"/>
      <c r="AC31" s="188"/>
      <c r="AD31" s="256" t="str">
        <f aca="false">IF($AL31="","",IF($AL31=1,IF($AM31&gt;=1,"一次性·已到收款期","一次性·未到期"),$AC31&amp;" 第"&amp;$AM31&amp;"/"&amp;$AL31&amp;"期"))</f>
        <v/>
      </c>
      <c r="AE31" s="254" t="str">
        <f aca="false">IF(OR($AL31="",N($M31)=0),"",ROUND(N($J31)*$AM31/$AL31,2)+N($L31))</f>
        <v/>
      </c>
      <c r="AF31" s="254" t="str">
        <f aca="false">IF($AE31="","",MAX(0,ROUND($AE31-(N($Q31)+N($R31)+N($S31)),2)))</f>
        <v/>
      </c>
      <c r="AG31" s="254" t="str">
        <f aca="false">IF(OR(TRIM($B31&amp;$C31)="",NOT(ISNUMBER($D31))),"",SUMIFS($W$3:$W$1001,$AI$3:$AI$1001,$AI31,$D$3:$D$1001,"&lt;"&amp;$D31))</f>
        <v/>
      </c>
      <c r="AH31" s="254" t="n">
        <f aca="false">IF(TRIM($B31&amp;$C31)="","",SUMIFS($W$3:$W$1001,$AI$3:$AI$1001,$AI31))</f>
        <v>0</v>
      </c>
      <c r="AI31" s="256" t="str">
        <f aca="false">IF(TRIM($B31&amp;$C31)="","",TRIM($B31)&amp;"｜"&amp;TRIM($C31))</f>
        <v>武汉汇缘住房租赁有限公司｜武汉盛世阳光酒店有限公司 （五里新村盛世阳光酒店)</v>
      </c>
      <c r="AJ31" s="254" t="n">
        <f aca="false">IF(TRIM($B31&amp;$C31)="","",MIN(N($O31),N($Q31)))</f>
        <v>0</v>
      </c>
      <c r="AK31" s="257" t="str">
        <f aca="false">IF(ISNUMBER($D31),YEAR($D31),"")</f>
        <v/>
      </c>
      <c r="AL31" s="257" t="str">
        <f aca="false">IF(OR(TRIM($B31&amp;$C31)="",NOT(ISNUMBER($D31)),NOT(ISNUMBER($E31))),"",IF($E31&lt;$D31,"",IF(IF($AC31="半年付",2,IF($AC31="季度付",4,IF($AC31="月付",12,IF($AC31="半月付",24,1))))=1,1,MAX(1,ROUND(($E31-$D31+1)/365*IF($AC31="半年付",2,IF($AC31="季度付",4,IF($AC31="月付",12,IF($AC31="半月付",24,1)))),0)))))</f>
        <v/>
      </c>
      <c r="AM31" s="257" t="str">
        <f aca="true">IF($AL31="","",MIN($AL31,MAX(0,INT((TODAY()-付款宽限天数-$D31)/(($E31-$D31+1)/$AL31))+1)))</f>
        <v/>
      </c>
    </row>
    <row r="32" customFormat="false" ht="22.5" hidden="false" customHeight="true" outlineLevel="0" collapsed="false">
      <c r="A32" s="236"/>
      <c r="B32" s="237"/>
      <c r="C32" s="237" t="s">
        <v>1541</v>
      </c>
      <c r="D32" s="249"/>
      <c r="E32" s="249"/>
      <c r="F32" s="188" t="str">
        <f aca="true">IF(TRIM($B32&amp;$C32)="","",IF(OR(ISNUMBER(SEARCH("未",$A32)),ISNUMBER(SEARCH("送出",$A32)),AND(TRIM($A32)="",NOT(ISNUMBER($D32)),N($G32)=0)),"【合同未回】","")&amp;IF(NOT(ISNUMBER($E32)),IF(OR(ISNUMBER(SEARCH("未",$A32)),ISNUMBER(SEARCH("送出",$A32)),AND(TRIM($A32)="",NOT(ISNUMBER($D32)),N($G32)=0)),"","【未填合同期】"),IF($E32&lt;TODAY(),"【已到期】",IF($E32-TODAY()&lt;=提醒天数,"【即将到期，剩余"&amp;($E32-TODAY())&amp;"天】","【正常】")))&amp;IF(OR($AB32="安装免保",$AB32="技术免保",$AB32="质保期内"),"【"&amp;$AB32&amp;"】",""))</f>
        <v>【合同未回】</v>
      </c>
      <c r="G32" s="250"/>
      <c r="H32" s="249"/>
      <c r="I32" s="249"/>
      <c r="J32" s="251" t="str">
        <f aca="false">IF(OR(N($G32)=0,N($H32)=0),"",ROUND(N($G32)*N($H32)*IF(N($I32)=0,1,N($I32)),2))</f>
        <v/>
      </c>
      <c r="K32" s="250"/>
      <c r="L32" s="250"/>
      <c r="M32" s="252" t="str">
        <f aca="false">IF(TRIM($B32&amp;$C32)="","",IF(AND(N($J32)=0,N($L32)=0),"",ROUND(N($J32)+N($L32),2)))</f>
        <v/>
      </c>
      <c r="N32" s="249"/>
      <c r="O32" s="249"/>
      <c r="P32" s="249"/>
      <c r="Q32" s="249"/>
      <c r="R32" s="249"/>
      <c r="S32" s="252"/>
      <c r="T32" s="254" t="str">
        <f aca="false">IF(TRIM($B32&amp;$C32)="","",IF(N($O32)=0,"",MAX(0,MIN(N($O32)-N($Q32),N($W32)))))</f>
        <v/>
      </c>
      <c r="U32" s="254" t="str">
        <f aca="false">IF(TRIM($B32&amp;$C32)="","",IF(N($Q32)&lt;=N($O32),"",N($Q32)-N($O32)))</f>
        <v/>
      </c>
      <c r="V32" s="254" t="str">
        <f aca="false">IF(OR(TRIM($B32&amp;$C32)="",$W32=""),"",MAX(0,N($W32))-N($T32))</f>
        <v/>
      </c>
      <c r="W32" s="254" t="str">
        <f aca="false">IF(TRIM($B32&amp;$C32)="","",IF(AND(N($M32)=0,N($Q32)+N($R32)+N($S32)=0),"",ROUND(N($M32)-N($Q32)-N($R32)-N($S32),2)))</f>
        <v/>
      </c>
      <c r="X32" s="255" t="str">
        <f aca="false">IF(TRIM($B32&amp;$C32)="","",IF(N($M32)=0,IF((N($Q32)+N($R32)+N($S32))=0,"—未填单价","未填单价，已收 "&amp;TEXT((N($Q32)+N($R32)+N($S32)),"#,##0.00")),IF(N($W32)&gt;0.005,"欠 "&amp;TEXT(N($W32),"#,##0.00")&amp;IF(N($T32)&gt;0,"（开票未到账 "&amp;TEXT(N($T32),"#,##0.00")&amp;"）","")&amp;IF(N($V32)&gt;0,"（未开票 "&amp;TEXT(N($V32),"#,##0.00")&amp;"）",""),IF(N($W32)&lt;-0.005,"多收 "&amp;TEXT(-N($W32),"#,##0.00"),"✔ 已结清")))&amp;IF(N($U32)&gt;0,"｜到账未开票 "&amp;TEXT(N($U32),"#,##0.00")&amp;"，待补票","")&amp;IF(N($R32)&gt;0,"｜收现 "&amp;TEXT(N($R32),"#,##0.00"),"")&amp;IF(N($S32)&gt;0,"｜收款不开票 "&amp;TEXT(N($S32),"#,##0.00"),""))</f>
        <v>—未填单价</v>
      </c>
      <c r="Y32" s="195"/>
      <c r="Z32" s="249"/>
      <c r="AA32" s="249"/>
      <c r="AB32" s="195"/>
      <c r="AC32" s="188"/>
      <c r="AD32" s="256" t="str">
        <f aca="false">IF($AL32="","",IF($AL32=1,IF($AM32&gt;=1,"一次性·已到收款期","一次性·未到期"),$AC32&amp;" 第"&amp;$AM32&amp;"/"&amp;$AL32&amp;"期"))</f>
        <v/>
      </c>
      <c r="AE32" s="254" t="str">
        <f aca="false">IF(OR($AL32="",N($M32)=0),"",ROUND(N($J32)*$AM32/$AL32,2)+N($L32))</f>
        <v/>
      </c>
      <c r="AF32" s="254" t="str">
        <f aca="false">IF($AE32="","",MAX(0,ROUND($AE32-(N($Q32)+N($R32)+N($S32)),2)))</f>
        <v/>
      </c>
      <c r="AG32" s="254" t="str">
        <f aca="false">IF(OR(TRIM($B32&amp;$C32)="",NOT(ISNUMBER($D32))),"",SUMIFS($W$3:$W$1001,$AI$3:$AI$1001,$AI32,$D$3:$D$1001,"&lt;"&amp;$D32))</f>
        <v/>
      </c>
      <c r="AH32" s="254" t="n">
        <f aca="false">IF(TRIM($B32&amp;$C32)="","",SUMIFS($W$3:$W$1001,$AI$3:$AI$1001,$AI32))</f>
        <v>0</v>
      </c>
      <c r="AI32" s="256" t="str">
        <f aca="false">IF(TRIM($B32&amp;$C32)="","",TRIM($B32)&amp;"｜"&amp;TRIM($C32))</f>
        <v>｜东风阳光城荟景苑小区5幢(号)2单元</v>
      </c>
      <c r="AJ32" s="254" t="n">
        <f aca="false">IF(TRIM($B32&amp;$C32)="","",MIN(N($O32),N($Q32)))</f>
        <v>0</v>
      </c>
      <c r="AK32" s="257" t="str">
        <f aca="false">IF(ISNUMBER($D32),YEAR($D32),"")</f>
        <v/>
      </c>
      <c r="AL32" s="257" t="str">
        <f aca="false">IF(OR(TRIM($B32&amp;$C32)="",NOT(ISNUMBER($D32)),NOT(ISNUMBER($E32))),"",IF($E32&lt;$D32,"",IF(IF($AC32="半年付",2,IF($AC32="季度付",4,IF($AC32="月付",12,IF($AC32="半月付",24,1))))=1,1,MAX(1,ROUND(($E32-$D32+1)/365*IF($AC32="半年付",2,IF($AC32="季度付",4,IF($AC32="月付",12,IF($AC32="半月付",24,1)))),0)))))</f>
        <v/>
      </c>
      <c r="AM32" s="257" t="str">
        <f aca="true">IF($AL32="","",MIN($AL32,MAX(0,INT((TODAY()-付款宽限天数-$D32)/(($E32-$D32+1)/$AL32))+1)))</f>
        <v/>
      </c>
    </row>
    <row r="33" customFormat="false" ht="22.5" hidden="false" customHeight="true" outlineLevel="0" collapsed="false">
      <c r="A33" s="236"/>
      <c r="B33" s="237"/>
      <c r="C33" s="237" t="s">
        <v>1542</v>
      </c>
      <c r="D33" s="249"/>
      <c r="E33" s="249"/>
      <c r="F33" s="188" t="str">
        <f aca="true">IF(TRIM($B33&amp;$C33)="","",IF(OR(ISNUMBER(SEARCH("未",$A33)),ISNUMBER(SEARCH("送出",$A33)),AND(TRIM($A33)="",NOT(ISNUMBER($D33)),N($G33)=0)),"【合同未回】","")&amp;IF(NOT(ISNUMBER($E33)),IF(OR(ISNUMBER(SEARCH("未",$A33)),ISNUMBER(SEARCH("送出",$A33)),AND(TRIM($A33)="",NOT(ISNUMBER($D33)),N($G33)=0)),"","【未填合同期】"),IF($E33&lt;TODAY(),"【已到期】",IF($E33-TODAY()&lt;=提醒天数,"【即将到期，剩余"&amp;($E33-TODAY())&amp;"天】","【正常】")))&amp;IF(OR($AB33="安装免保",$AB33="技术免保",$AB33="质保期内"),"【"&amp;$AB33&amp;"】",""))</f>
        <v>【合同未回】</v>
      </c>
      <c r="G33" s="250"/>
      <c r="H33" s="249"/>
      <c r="I33" s="249"/>
      <c r="J33" s="251" t="str">
        <f aca="false">IF(OR(N($G33)=0,N($H33)=0),"",ROUND(N($G33)*N($H33)*IF(N($I33)=0,1,N($I33)),2))</f>
        <v/>
      </c>
      <c r="K33" s="250"/>
      <c r="L33" s="250"/>
      <c r="M33" s="252" t="str">
        <f aca="false">IF(TRIM($B33&amp;$C33)="","",IF(AND(N($J33)=0,N($L33)=0),"",ROUND(N($J33)+N($L33),2)))</f>
        <v/>
      </c>
      <c r="N33" s="249"/>
      <c r="O33" s="249"/>
      <c r="P33" s="249"/>
      <c r="Q33" s="249"/>
      <c r="R33" s="249"/>
      <c r="S33" s="252"/>
      <c r="T33" s="254" t="str">
        <f aca="false">IF(TRIM($B33&amp;$C33)="","",IF(N($O33)=0,"",MAX(0,MIN(N($O33)-N($Q33),N($W33)))))</f>
        <v/>
      </c>
      <c r="U33" s="254" t="str">
        <f aca="false">IF(TRIM($B33&amp;$C33)="","",IF(N($Q33)&lt;=N($O33),"",N($Q33)-N($O33)))</f>
        <v/>
      </c>
      <c r="V33" s="254" t="str">
        <f aca="false">IF(OR(TRIM($B33&amp;$C33)="",$W33=""),"",MAX(0,N($W33))-N($T33))</f>
        <v/>
      </c>
      <c r="W33" s="254" t="str">
        <f aca="false">IF(TRIM($B33&amp;$C33)="","",IF(AND(N($M33)=0,N($Q33)+N($R33)+N($S33)=0),"",ROUND(N($M33)-N($Q33)-N($R33)-N($S33),2)))</f>
        <v/>
      </c>
      <c r="X33" s="255" t="str">
        <f aca="false">IF(TRIM($B33&amp;$C33)="","",IF(N($M33)=0,IF((N($Q33)+N($R33)+N($S33))=0,"—未填单价","未填单价，已收 "&amp;TEXT((N($Q33)+N($R33)+N($S33)),"#,##0.00")),IF(N($W33)&gt;0.005,"欠 "&amp;TEXT(N($W33),"#,##0.00")&amp;IF(N($T33)&gt;0,"（开票未到账 "&amp;TEXT(N($T33),"#,##0.00")&amp;"）","")&amp;IF(N($V33)&gt;0,"（未开票 "&amp;TEXT(N($V33),"#,##0.00")&amp;"）",""),IF(N($W33)&lt;-0.005,"多收 "&amp;TEXT(-N($W33),"#,##0.00"),"✔ 已结清")))&amp;IF(N($U33)&gt;0,"｜到账未开票 "&amp;TEXT(N($U33),"#,##0.00")&amp;"，待补票","")&amp;IF(N($R33)&gt;0,"｜收现 "&amp;TEXT(N($R33),"#,##0.00"),"")&amp;IF(N($S33)&gt;0,"｜收款不开票 "&amp;TEXT(N($S33),"#,##0.00"),""))</f>
        <v>—未填单价</v>
      </c>
      <c r="Y33" s="195"/>
      <c r="Z33" s="249"/>
      <c r="AA33" s="249"/>
      <c r="AB33" s="195"/>
      <c r="AC33" s="188"/>
      <c r="AD33" s="256" t="str">
        <f aca="false">IF($AL33="","",IF($AL33=1,IF($AM33&gt;=1,"一次性·已到收款期","一次性·未到期"),$AC33&amp;" 第"&amp;$AM33&amp;"/"&amp;$AL33&amp;"期"))</f>
        <v/>
      </c>
      <c r="AE33" s="254" t="str">
        <f aca="false">IF(OR($AL33="",N($M33)=0),"",ROUND(N($J33)*$AM33/$AL33,2)+N($L33))</f>
        <v/>
      </c>
      <c r="AF33" s="254" t="str">
        <f aca="false">IF($AE33="","",MAX(0,ROUND($AE33-(N($Q33)+N($R33)+N($S33)),2)))</f>
        <v/>
      </c>
      <c r="AG33" s="254" t="str">
        <f aca="false">IF(OR(TRIM($B33&amp;$C33)="",NOT(ISNUMBER($D33))),"",SUMIFS($W$3:$W$1001,$AI$3:$AI$1001,$AI33,$D$3:$D$1001,"&lt;"&amp;$D33))</f>
        <v/>
      </c>
      <c r="AH33" s="254" t="n">
        <f aca="false">IF(TRIM($B33&amp;$C33)="","",SUMIFS($W$3:$W$1001,$AI$3:$AI$1001,$AI33))</f>
        <v>0</v>
      </c>
      <c r="AI33" s="256" t="str">
        <f aca="false">IF(TRIM($B33&amp;$C33)="","",TRIM($B33)&amp;"｜"&amp;TRIM($C33))</f>
        <v>｜东风阳光城荟景苑小区5幢(号)3单元</v>
      </c>
      <c r="AJ33" s="254" t="n">
        <f aca="false">IF(TRIM($B33&amp;$C33)="","",MIN(N($O33),N($Q33)))</f>
        <v>0</v>
      </c>
      <c r="AK33" s="257" t="str">
        <f aca="false">IF(ISNUMBER($D33),YEAR($D33),"")</f>
        <v/>
      </c>
      <c r="AL33" s="257" t="str">
        <f aca="false">IF(OR(TRIM($B33&amp;$C33)="",NOT(ISNUMBER($D33)),NOT(ISNUMBER($E33))),"",IF($E33&lt;$D33,"",IF(IF($AC33="半年付",2,IF($AC33="季度付",4,IF($AC33="月付",12,IF($AC33="半月付",24,1))))=1,1,MAX(1,ROUND(($E33-$D33+1)/365*IF($AC33="半年付",2,IF($AC33="季度付",4,IF($AC33="月付",12,IF($AC33="半月付",24,1)))),0)))))</f>
        <v/>
      </c>
      <c r="AM33" s="257" t="str">
        <f aca="true">IF($AL33="","",MIN($AL33,MAX(0,INT((TODAY()-付款宽限天数-$D33)/(($E33-$D33+1)/$AL33))+1)))</f>
        <v/>
      </c>
    </row>
    <row r="34" customFormat="false" ht="27.75" hidden="false" customHeight="false" outlineLevel="0" collapsed="false">
      <c r="B34" s="262"/>
      <c r="C34" s="263"/>
      <c r="D34" s="264"/>
      <c r="E34" s="264"/>
      <c r="F34" s="188" t="str">
        <f aca="true">IF(TRIM($B34&amp;$C34)="","",IF(OR(ISNUMBER(SEARCH("未",$A34)),ISNUMBER(SEARCH("送出",$A34)),AND(TRIM($A34)="",NOT(ISNUMBER($D34)),N($G34)=0)),"【合同未回】","")&amp;IF(NOT(ISNUMBER($E34)),IF(OR(ISNUMBER(SEARCH("未",$A34)),ISNUMBER(SEARCH("送出",$A34)),AND(TRIM($A34)="",NOT(ISNUMBER($D34)),N($G34)=0)),"","【未填合同期】"),IF($E34&lt;TODAY(),"【已到期】",IF($E34-TODAY()&lt;=提醒天数,"【即将到期，剩余"&amp;($E34-TODAY())&amp;"天】","【正常】")))&amp;IF(OR($AB34="安装免保",$AB34="技术免保",$AB34="质保期内"),"【"&amp;$AB34&amp;"】",""))</f>
        <v/>
      </c>
      <c r="G34" s="265"/>
      <c r="H34" s="264"/>
      <c r="I34" s="264"/>
      <c r="J34" s="266" t="str">
        <f aca="false">IF(OR(N($G34)=0,N($H34)=0),"",ROUND(N($G34)*N($H34)*IF(N($I34)=0,1,N($I34)),2))</f>
        <v/>
      </c>
      <c r="K34" s="265"/>
      <c r="L34" s="265"/>
      <c r="M34" s="267" t="str">
        <f aca="false">IF(TRIM($B34&amp;$C34)="","",IF(AND(N($J34)=0,N($L34)=0),"",ROUND(N($J34)+N($L34),2)))</f>
        <v/>
      </c>
      <c r="N34" s="264"/>
      <c r="O34" s="264"/>
      <c r="P34" s="264"/>
      <c r="Q34" s="264"/>
      <c r="R34" s="264"/>
      <c r="S34" s="267"/>
      <c r="T34" s="268" t="str">
        <f aca="false">IF(TRIM($B34&amp;$C34)="","",IF(N($O34)=0,"",MAX(0,MIN(N($O34)-N($Q34),N($W34)))))</f>
        <v/>
      </c>
      <c r="U34" s="268" t="str">
        <f aca="false">IF(TRIM($B34&amp;$C34)="","",IF(N($Q34)&lt;=N($O34),"",N($Q34)-N($O34)))</f>
        <v/>
      </c>
      <c r="V34" s="268" t="str">
        <f aca="false">IF(OR(TRIM($B34&amp;$C34)="",$W34=""),"",MAX(0,N($W34))-N($T34))</f>
        <v/>
      </c>
      <c r="W34" s="268" t="str">
        <f aca="false">IF(TRIM($B34&amp;$C34)="","",IF(AND(N($M34)=0,N($Q34)+N($R34)+N($S34)=0),"",ROUND(N($M34)-N($Q34)-N($R34)-N($S34),2)))</f>
        <v/>
      </c>
      <c r="X34" s="269" t="str">
        <f aca="false">IF(TRIM($B34&amp;$C34)="","",IF(N($M34)=0,IF((N($Q34)+N($R34)+N($S34))=0,"—未填单价","未填单价，已收 "&amp;TEXT((N($Q34)+N($R34)+N($S34)),"#,##0.00")),IF(N($W34)&gt;0.005,"欠 "&amp;TEXT(N($W34),"#,##0.00")&amp;IF(N($T34)&gt;0,"（开票未到账 "&amp;TEXT(N($T34),"#,##0.00")&amp;"）","")&amp;IF(N($V34)&gt;0,"（未开票 "&amp;TEXT(N($V34),"#,##0.00")&amp;"）",""),IF(N($W34)&lt;-0.005,"多收 "&amp;TEXT(-N($W34),"#,##0.00"),"✔ 已结清")))&amp;IF(N($U34)&gt;0,"｜到账未开票 "&amp;TEXT(N($U34),"#,##0.00")&amp;"，待补票","")&amp;IF(N($R34)&gt;0,"｜收现 "&amp;TEXT(N($R34),"#,##0.00"),"")&amp;IF(N($S34)&gt;0,"｜收款不开票 "&amp;TEXT(N($S34),"#,##0.00"),""))</f>
        <v/>
      </c>
      <c r="Y34" s="195"/>
      <c r="Z34" s="264"/>
      <c r="AA34" s="264"/>
      <c r="AB34" s="195"/>
      <c r="AC34" s="188"/>
      <c r="AD34" s="270" t="str">
        <f aca="false">IF($AL34="","",IF($AL34=1,IF($AM34&gt;=1,"一次性·已到收款期","一次性·未到期"),$AC34&amp;" 第"&amp;$AM34&amp;"/"&amp;$AL34&amp;"期"))</f>
        <v/>
      </c>
      <c r="AE34" s="268" t="str">
        <f aca="false">IF(OR($AL34="",N($M34)=0),"",ROUND(N($J34)*$AM34/$AL34,2)+N($L34))</f>
        <v/>
      </c>
      <c r="AF34" s="268" t="str">
        <f aca="false">IF($AE34="","",MAX(0,ROUND($AE34-(N($Q34)+N($R34)+N($S34)),2)))</f>
        <v/>
      </c>
      <c r="AG34" s="268" t="str">
        <f aca="false">IF(OR(TRIM($B34&amp;$C34)="",NOT(ISNUMBER($D34))),"",SUMIFS($W$3:$W$1001,$AI$3:$AI$1001,$AI34,$D$3:$D$1001,"&lt;"&amp;$D34))</f>
        <v/>
      </c>
      <c r="AH34" s="268" t="str">
        <f aca="false">IF(TRIM($B34&amp;$C34)="","",SUMIFS($W$3:$W$1001,$AI$3:$AI$1001,$AI34))</f>
        <v/>
      </c>
      <c r="AI34" s="270" t="str">
        <f aca="false">IF(TRIM($B34&amp;$C34)="","",TRIM($B34)&amp;"｜"&amp;TRIM($C34))</f>
        <v/>
      </c>
      <c r="AJ34" s="268" t="str">
        <f aca="false">IF(TRIM($B34&amp;$C34)="","",MIN(N($O34),N($Q34)))</f>
        <v/>
      </c>
      <c r="AK34" s="271" t="str">
        <f aca="false">IF(ISNUMBER($D34),YEAR($D34),"")</f>
        <v/>
      </c>
      <c r="AL34" s="271" t="str">
        <f aca="false">IF(OR(TRIM($B34&amp;$C34)="",NOT(ISNUMBER($D34)),NOT(ISNUMBER($E34))),"",IF($E34&lt;$D34,"",IF(IF($AC34="半年付",2,IF($AC34="季度付",4,IF($AC34="月付",12,IF($AC34="半月付",24,1))))=1,1,MAX(1,ROUND(($E34-$D34+1)/365*IF($AC34="半年付",2,IF($AC34="季度付",4,IF($AC34="月付",12,IF($AC34="半月付",24,1)))),0)))))</f>
        <v/>
      </c>
      <c r="AM34" s="271" t="str">
        <f aca="true">IF($AL34="","",MIN($AL34,MAX(0,INT((TODAY()-付款宽限天数-$D34)/(($E34-$D34+1)/$AL34))+1)))</f>
        <v/>
      </c>
    </row>
    <row r="35" customFormat="false" ht="27.75" hidden="false" customHeight="false" outlineLevel="0" collapsed="false">
      <c r="F35" s="188" t="str">
        <f aca="true">IF(TRIM($B35&amp;$C35)="","",IF(OR(ISNUMBER(SEARCH("未",$A35)),ISNUMBER(SEARCH("送出",$A35)),AND(TRIM($A35)="",NOT(ISNUMBER($D35)),N($G35)=0)),"【合同未回】","")&amp;IF(NOT(ISNUMBER($E35)),IF(OR(ISNUMBER(SEARCH("未",$A35)),ISNUMBER(SEARCH("送出",$A35)),AND(TRIM($A35)="",NOT(ISNUMBER($D35)),N($G35)=0)),"","【未填合同期】"),IF($E35&lt;TODAY(),"【已到期】",IF($E35-TODAY()&lt;=提醒天数,"【即将到期，剩余"&amp;($E35-TODAY())&amp;"天】","【正常】")))&amp;IF(OR($AB35="安装免保",$AB35="技术免保",$AB35="质保期内"),"【"&amp;$AB35&amp;"】",""))</f>
        <v/>
      </c>
      <c r="J35" s="244" t="str">
        <f aca="false">IF(OR(N($G35)=0,N($H35)=0),"",ROUND(N($G35)*N($H35)*IF(N($I35)=0,1,N($I35)),2))</f>
        <v/>
      </c>
      <c r="M35" s="244" t="str">
        <f aca="false">IF(TRIM($B35&amp;$C35)="","",IF(AND(N($J35)=0,N($L35)=0),"",ROUND(N($J35)+N($L35),2)))</f>
        <v/>
      </c>
      <c r="S35" s="244"/>
      <c r="T35" s="245" t="str">
        <f aca="false">IF(TRIM($B35&amp;$C35)="","",IF(N($O35)=0,"",MAX(0,MIN(N($O35)-N($Q35),N($W35)))))</f>
        <v/>
      </c>
      <c r="U35" s="245" t="str">
        <f aca="false">IF(TRIM($B35&amp;$C35)="","",IF(N($Q35)&lt;=N($O35),"",N($Q35)-N($O35)))</f>
        <v/>
      </c>
      <c r="V35" s="245" t="str">
        <f aca="false">IF(OR(TRIM($B35&amp;$C35)="",$W35=""),"",MAX(0,N($W35))-N($T35))</f>
        <v/>
      </c>
      <c r="W35" s="245" t="str">
        <f aca="false">IF(TRIM($B35&amp;$C35)="","",IF(AND(N($M35)=0,N($Q35)+N($R35)+N($S35)=0),"",ROUND(N($M35)-N($Q35)-N($R35)-N($S35),2)))</f>
        <v/>
      </c>
      <c r="X35" s="246" t="str">
        <f aca="false">IF(TRIM($B35&amp;$C35)="","",IF(N($M35)=0,IF((N($Q35)+N($R35)+N($S35))=0,"—未填单价","未填单价，已收 "&amp;TEXT((N($Q35)+N($R35)+N($S35)),"#,##0.00")),IF(N($W35)&gt;0.005,"欠 "&amp;TEXT(N($W35),"#,##0.00")&amp;IF(N($T35)&gt;0,"（开票未到账 "&amp;TEXT(N($T35),"#,##0.00")&amp;"）","")&amp;IF(N($V35)&gt;0,"（未开票 "&amp;TEXT(N($V35),"#,##0.00")&amp;"）",""),IF(N($W35)&lt;-0.005,"多收 "&amp;TEXT(-N($W35),"#,##0.00"),"✔ 已结清")))&amp;IF(N($U35)&gt;0,"｜到账未开票 "&amp;TEXT(N($U35),"#,##0.00")&amp;"，待补票","")&amp;IF(N($R35)&gt;0,"｜收现 "&amp;TEXT(N($R35),"#,##0.00"),"")&amp;IF(N($S35)&gt;0,"｜收款不开票 "&amp;TEXT(N($S35),"#,##0.00"),""))</f>
        <v/>
      </c>
      <c r="Y35" s="195"/>
      <c r="AB35" s="195"/>
      <c r="AC35" s="188"/>
      <c r="AD35" s="246" t="str">
        <f aca="false">IF($AL35="","",IF($AL35=1,IF($AM35&gt;=1,"一次性·已到收款期","一次性·未到期"),$AC35&amp;" 第"&amp;$AM35&amp;"/"&amp;$AL35&amp;"期"))</f>
        <v/>
      </c>
      <c r="AE35" s="245" t="str">
        <f aca="false">IF(OR($AL35="",N($M35)=0),"",ROUND(N($J35)*$AM35/$AL35,2)+N($L35))</f>
        <v/>
      </c>
      <c r="AF35" s="245" t="str">
        <f aca="false">IF($AE35="","",MAX(0,ROUND($AE35-(N($Q35)+N($R35)+N($S35)),2)))</f>
        <v/>
      </c>
      <c r="AG35" s="245" t="str">
        <f aca="false">IF(OR(TRIM($B35&amp;$C35)="",NOT(ISNUMBER($D35))),"",SUMIFS($W$3:$W$1001,$AI$3:$AI$1001,$AI35,$D$3:$D$1001,"&lt;"&amp;$D35))</f>
        <v/>
      </c>
      <c r="AH35" s="245" t="str">
        <f aca="false">IF(TRIM($B35&amp;$C35)="","",SUMIFS($W$3:$W$1001,$AI$3:$AI$1001,$AI35))</f>
        <v/>
      </c>
      <c r="AI35" s="246" t="str">
        <f aca="false">IF(TRIM($B35&amp;$C35)="","",TRIM($B35)&amp;"｜"&amp;TRIM($C35))</f>
        <v/>
      </c>
      <c r="AJ35" s="245" t="str">
        <f aca="false">IF(TRIM($B35&amp;$C35)="","",MIN(N($O35),N($Q35)))</f>
        <v/>
      </c>
      <c r="AK35" s="248" t="str">
        <f aca="false">IF(ISNUMBER($D35),YEAR($D35),"")</f>
        <v/>
      </c>
      <c r="AL35" s="248" t="str">
        <f aca="false">IF(OR(TRIM($B35&amp;$C35)="",NOT(ISNUMBER($D35)),NOT(ISNUMBER($E35))),"",IF($E35&lt;$D35,"",IF(IF($AC35="半年付",2,IF($AC35="季度付",4,IF($AC35="月付",12,IF($AC35="半月付",24,1))))=1,1,MAX(1,ROUND(($E35-$D35+1)/365*IF($AC35="半年付",2,IF($AC35="季度付",4,IF($AC35="月付",12,IF($AC35="半月付",24,1)))),0)))))</f>
        <v/>
      </c>
      <c r="AM35" s="248" t="str">
        <f aca="true">IF($AL35="","",MIN($AL35,MAX(0,INT((TODAY()-付款宽限天数-$D35)/(($E35-$D35+1)/$AL35))+1)))</f>
        <v/>
      </c>
    </row>
    <row r="36" customFormat="false" ht="27.75" hidden="false" customHeight="false" outlineLevel="0" collapsed="false">
      <c r="F36" s="188" t="str">
        <f aca="true">IF(TRIM($B36&amp;$C36)="","",IF(OR(ISNUMBER(SEARCH("未",$A36)),ISNUMBER(SEARCH("送出",$A36)),AND(TRIM($A36)="",NOT(ISNUMBER($D36)),N($G36)=0)),"【合同未回】","")&amp;IF(NOT(ISNUMBER($E36)),IF(OR(ISNUMBER(SEARCH("未",$A36)),ISNUMBER(SEARCH("送出",$A36)),AND(TRIM($A36)="",NOT(ISNUMBER($D36)),N($G36)=0)),"","【未填合同期】"),IF($E36&lt;TODAY(),"【已到期】",IF($E36-TODAY()&lt;=提醒天数,"【即将到期，剩余"&amp;($E36-TODAY())&amp;"天】","【正常】")))&amp;IF(OR($AB36="安装免保",$AB36="技术免保",$AB36="质保期内"),"【"&amp;$AB36&amp;"】",""))</f>
        <v/>
      </c>
      <c r="J36" s="244" t="str">
        <f aca="false">IF(OR(N($G36)=0,N($H36)=0),"",ROUND(N($G36)*N($H36)*IF(N($I36)=0,1,N($I36)),2))</f>
        <v/>
      </c>
      <c r="M36" s="244" t="str">
        <f aca="false">IF(TRIM($B36&amp;$C36)="","",IF(AND(N($J36)=0,N($L36)=0),"",ROUND(N($J36)+N($L36),2)))</f>
        <v/>
      </c>
      <c r="S36" s="244"/>
      <c r="T36" s="245" t="str">
        <f aca="false">IF(TRIM($B36&amp;$C36)="","",IF(N($O36)=0,"",MAX(0,MIN(N($O36)-N($Q36),N($W36)))))</f>
        <v/>
      </c>
      <c r="U36" s="245" t="str">
        <f aca="false">IF(TRIM($B36&amp;$C36)="","",IF(N($Q36)&lt;=N($O36),"",N($Q36)-N($O36)))</f>
        <v/>
      </c>
      <c r="V36" s="245" t="str">
        <f aca="false">IF(OR(TRIM($B36&amp;$C36)="",$W36=""),"",MAX(0,N($W36))-N($T36))</f>
        <v/>
      </c>
      <c r="W36" s="245" t="str">
        <f aca="false">IF(TRIM($B36&amp;$C36)="","",IF(AND(N($M36)=0,N($Q36)+N($R36)+N($S36)=0),"",ROUND(N($M36)-N($Q36)-N($R36)-N($S36),2)))</f>
        <v/>
      </c>
      <c r="X36" s="246" t="str">
        <f aca="false">IF(TRIM($B36&amp;$C36)="","",IF(N($M36)=0,IF((N($Q36)+N($R36)+N($S36))=0,"—未填单价","未填单价，已收 "&amp;TEXT((N($Q36)+N($R36)+N($S36)),"#,##0.00")),IF(N($W36)&gt;0.005,"欠 "&amp;TEXT(N($W36),"#,##0.00")&amp;IF(N($T36)&gt;0,"（开票未到账 "&amp;TEXT(N($T36),"#,##0.00")&amp;"）","")&amp;IF(N($V36)&gt;0,"（未开票 "&amp;TEXT(N($V36),"#,##0.00")&amp;"）",""),IF(N($W36)&lt;-0.005,"多收 "&amp;TEXT(-N($W36),"#,##0.00"),"✔ 已结清")))&amp;IF(N($U36)&gt;0,"｜到账未开票 "&amp;TEXT(N($U36),"#,##0.00")&amp;"，待补票","")&amp;IF(N($R36)&gt;0,"｜收现 "&amp;TEXT(N($R36),"#,##0.00"),"")&amp;IF(N($S36)&gt;0,"｜收款不开票 "&amp;TEXT(N($S36),"#,##0.00"),""))</f>
        <v/>
      </c>
      <c r="Y36" s="195"/>
      <c r="AB36" s="195"/>
      <c r="AC36" s="188"/>
      <c r="AD36" s="246" t="str">
        <f aca="false">IF($AL36="","",IF($AL36=1,IF($AM36&gt;=1,"一次性·已到收款期","一次性·未到期"),$AC36&amp;" 第"&amp;$AM36&amp;"/"&amp;$AL36&amp;"期"))</f>
        <v/>
      </c>
      <c r="AE36" s="245" t="str">
        <f aca="false">IF(OR($AL36="",N($M36)=0),"",ROUND(N($J36)*$AM36/$AL36,2)+N($L36))</f>
        <v/>
      </c>
      <c r="AF36" s="245" t="str">
        <f aca="false">IF($AE36="","",MAX(0,ROUND($AE36-(N($Q36)+N($R36)+N($S36)),2)))</f>
        <v/>
      </c>
      <c r="AG36" s="245" t="str">
        <f aca="false">IF(OR(TRIM($B36&amp;$C36)="",NOT(ISNUMBER($D36))),"",SUMIFS($W$3:$W$1001,$AI$3:$AI$1001,$AI36,$D$3:$D$1001,"&lt;"&amp;$D36))</f>
        <v/>
      </c>
      <c r="AH36" s="245" t="str">
        <f aca="false">IF(TRIM($B36&amp;$C36)="","",SUMIFS($W$3:$W$1001,$AI$3:$AI$1001,$AI36))</f>
        <v/>
      </c>
      <c r="AI36" s="246" t="str">
        <f aca="false">IF(TRIM($B36&amp;$C36)="","",TRIM($B36)&amp;"｜"&amp;TRIM($C36))</f>
        <v/>
      </c>
      <c r="AJ36" s="245" t="str">
        <f aca="false">IF(TRIM($B36&amp;$C36)="","",MIN(N($O36),N($Q36)))</f>
        <v/>
      </c>
      <c r="AK36" s="248" t="str">
        <f aca="false">IF(ISNUMBER($D36),YEAR($D36),"")</f>
        <v/>
      </c>
      <c r="AL36" s="248" t="str">
        <f aca="false">IF(OR(TRIM($B36&amp;$C36)="",NOT(ISNUMBER($D36)),NOT(ISNUMBER($E36))),"",IF($E36&lt;$D36,"",IF(IF($AC36="半年付",2,IF($AC36="季度付",4,IF($AC36="月付",12,IF($AC36="半月付",24,1))))=1,1,MAX(1,ROUND(($E36-$D36+1)/365*IF($AC36="半年付",2,IF($AC36="季度付",4,IF($AC36="月付",12,IF($AC36="半月付",24,1)))),0)))))</f>
        <v/>
      </c>
      <c r="AM36" s="248" t="str">
        <f aca="true">IF($AL36="","",MIN($AL36,MAX(0,INT((TODAY()-付款宽限天数-$D36)/(($E36-$D36+1)/$AL36))+1)))</f>
        <v/>
      </c>
    </row>
    <row r="37" customFormat="false" ht="27.75" hidden="false" customHeight="false" outlineLevel="0" collapsed="false">
      <c r="F37" s="188" t="str">
        <f aca="true">IF(TRIM($B37&amp;$C37)="","",IF(OR(ISNUMBER(SEARCH("未",$A37)),ISNUMBER(SEARCH("送出",$A37)),AND(TRIM($A37)="",NOT(ISNUMBER($D37)),N($G37)=0)),"【合同未回】","")&amp;IF(NOT(ISNUMBER($E37)),IF(OR(ISNUMBER(SEARCH("未",$A37)),ISNUMBER(SEARCH("送出",$A37)),AND(TRIM($A37)="",NOT(ISNUMBER($D37)),N($G37)=0)),"","【未填合同期】"),IF($E37&lt;TODAY(),"【已到期】",IF($E37-TODAY()&lt;=提醒天数,"【即将到期，剩余"&amp;($E37-TODAY())&amp;"天】","【正常】")))&amp;IF(OR($AB37="安装免保",$AB37="技术免保",$AB37="质保期内"),"【"&amp;$AB37&amp;"】",""))</f>
        <v/>
      </c>
      <c r="J37" s="244" t="str">
        <f aca="false">IF(OR(N($G37)=0,N($H37)=0),"",ROUND(N($G37)*N($H37)*IF(N($I37)=0,1,N($I37)),2))</f>
        <v/>
      </c>
      <c r="M37" s="244" t="str">
        <f aca="false">IF(TRIM($B37&amp;$C37)="","",IF(AND(N($J37)=0,N($L37)=0),"",ROUND(N($J37)+N($L37),2)))</f>
        <v/>
      </c>
      <c r="S37" s="244"/>
      <c r="T37" s="245" t="str">
        <f aca="false">IF(TRIM($B37&amp;$C37)="","",IF(N($O37)=0,"",MAX(0,MIN(N($O37)-N($Q37),N($W37)))))</f>
        <v/>
      </c>
      <c r="U37" s="245" t="str">
        <f aca="false">IF(TRIM($B37&amp;$C37)="","",IF(N($Q37)&lt;=N($O37),"",N($Q37)-N($O37)))</f>
        <v/>
      </c>
      <c r="V37" s="245" t="str">
        <f aca="false">IF(OR(TRIM($B37&amp;$C37)="",$W37=""),"",MAX(0,N($W37))-N($T37))</f>
        <v/>
      </c>
      <c r="W37" s="245" t="str">
        <f aca="false">IF(TRIM($B37&amp;$C37)="","",IF(AND(N($M37)=0,N($Q37)+N($R37)+N($S37)=0),"",ROUND(N($M37)-N($Q37)-N($R37)-N($S37),2)))</f>
        <v/>
      </c>
      <c r="X37" s="246" t="str">
        <f aca="false">IF(TRIM($B37&amp;$C37)="","",IF(N($M37)=0,IF((N($Q37)+N($R37)+N($S37))=0,"—未填单价","未填单价，已收 "&amp;TEXT((N($Q37)+N($R37)+N($S37)),"#,##0.00")),IF(N($W37)&gt;0.005,"欠 "&amp;TEXT(N($W37),"#,##0.00")&amp;IF(N($T37)&gt;0,"（开票未到账 "&amp;TEXT(N($T37),"#,##0.00")&amp;"）","")&amp;IF(N($V37)&gt;0,"（未开票 "&amp;TEXT(N($V37),"#,##0.00")&amp;"）",""),IF(N($W37)&lt;-0.005,"多收 "&amp;TEXT(-N($W37),"#,##0.00"),"✔ 已结清")))&amp;IF(N($U37)&gt;0,"｜到账未开票 "&amp;TEXT(N($U37),"#,##0.00")&amp;"，待补票","")&amp;IF(N($R37)&gt;0,"｜收现 "&amp;TEXT(N($R37),"#,##0.00"),"")&amp;IF(N($S37)&gt;0,"｜收款不开票 "&amp;TEXT(N($S37),"#,##0.00"),""))</f>
        <v/>
      </c>
      <c r="Y37" s="195"/>
      <c r="AB37" s="195"/>
      <c r="AC37" s="188"/>
      <c r="AD37" s="246" t="str">
        <f aca="false">IF($AL37="","",IF($AL37=1,IF($AM37&gt;=1,"一次性·已到收款期","一次性·未到期"),$AC37&amp;" 第"&amp;$AM37&amp;"/"&amp;$AL37&amp;"期"))</f>
        <v/>
      </c>
      <c r="AE37" s="245" t="str">
        <f aca="false">IF(OR($AL37="",N($M37)=0),"",ROUND(N($J37)*$AM37/$AL37,2)+N($L37))</f>
        <v/>
      </c>
      <c r="AF37" s="245" t="str">
        <f aca="false">IF($AE37="","",MAX(0,ROUND($AE37-(N($Q37)+N($R37)+N($S37)),2)))</f>
        <v/>
      </c>
      <c r="AG37" s="245" t="str">
        <f aca="false">IF(OR(TRIM($B37&amp;$C37)="",NOT(ISNUMBER($D37))),"",SUMIFS($W$3:$W$1001,$AI$3:$AI$1001,$AI37,$D$3:$D$1001,"&lt;"&amp;$D37))</f>
        <v/>
      </c>
      <c r="AH37" s="245" t="str">
        <f aca="false">IF(TRIM($B37&amp;$C37)="","",SUMIFS($W$3:$W$1001,$AI$3:$AI$1001,$AI37))</f>
        <v/>
      </c>
      <c r="AI37" s="246" t="str">
        <f aca="false">IF(TRIM($B37&amp;$C37)="","",TRIM($B37)&amp;"｜"&amp;TRIM($C37))</f>
        <v/>
      </c>
      <c r="AJ37" s="245" t="str">
        <f aca="false">IF(TRIM($B37&amp;$C37)="","",MIN(N($O37),N($Q37)))</f>
        <v/>
      </c>
      <c r="AK37" s="248" t="str">
        <f aca="false">IF(ISNUMBER($D37),YEAR($D37),"")</f>
        <v/>
      </c>
      <c r="AL37" s="248" t="str">
        <f aca="false">IF(OR(TRIM($B37&amp;$C37)="",NOT(ISNUMBER($D37)),NOT(ISNUMBER($E37))),"",IF($E37&lt;$D37,"",IF(IF($AC37="半年付",2,IF($AC37="季度付",4,IF($AC37="月付",12,IF($AC37="半月付",24,1))))=1,1,MAX(1,ROUND(($E37-$D37+1)/365*IF($AC37="半年付",2,IF($AC37="季度付",4,IF($AC37="月付",12,IF($AC37="半月付",24,1)))),0)))))</f>
        <v/>
      </c>
      <c r="AM37" s="248" t="str">
        <f aca="true">IF($AL37="","",MIN($AL37,MAX(0,INT((TODAY()-付款宽限天数-$D37)/(($E37-$D37+1)/$AL37))+1)))</f>
        <v/>
      </c>
    </row>
    <row r="38" customFormat="false" ht="27.75" hidden="false" customHeight="false" outlineLevel="0" collapsed="false">
      <c r="F38" s="188" t="str">
        <f aca="true">IF(TRIM($B38&amp;$C38)="","",IF(OR(ISNUMBER(SEARCH("未",$A38)),ISNUMBER(SEARCH("送出",$A38)),AND(TRIM($A38)="",NOT(ISNUMBER($D38)),N($G38)=0)),"【合同未回】","")&amp;IF(NOT(ISNUMBER($E38)),IF(OR(ISNUMBER(SEARCH("未",$A38)),ISNUMBER(SEARCH("送出",$A38)),AND(TRIM($A38)="",NOT(ISNUMBER($D38)),N($G38)=0)),"","【未填合同期】"),IF($E38&lt;TODAY(),"【已到期】",IF($E38-TODAY()&lt;=提醒天数,"【即将到期，剩余"&amp;($E38-TODAY())&amp;"天】","【正常】")))&amp;IF(OR($AB38="安装免保",$AB38="技术免保",$AB38="质保期内"),"【"&amp;$AB38&amp;"】",""))</f>
        <v/>
      </c>
      <c r="J38" s="244" t="str">
        <f aca="false">IF(OR(N($G38)=0,N($H38)=0),"",ROUND(N($G38)*N($H38)*IF(N($I38)=0,1,N($I38)),2))</f>
        <v/>
      </c>
      <c r="M38" s="244" t="str">
        <f aca="false">IF(TRIM($B38&amp;$C38)="","",IF(AND(N($J38)=0,N($L38)=0),"",ROUND(N($J38)+N($L38),2)))</f>
        <v/>
      </c>
      <c r="S38" s="244"/>
      <c r="T38" s="245" t="str">
        <f aca="false">IF(TRIM($B38&amp;$C38)="","",IF(N($O38)=0,"",MAX(0,MIN(N($O38)-N($Q38),N($W38)))))</f>
        <v/>
      </c>
      <c r="U38" s="245" t="str">
        <f aca="false">IF(TRIM($B38&amp;$C38)="","",IF(N($Q38)&lt;=N($O38),"",N($Q38)-N($O38)))</f>
        <v/>
      </c>
      <c r="V38" s="245" t="str">
        <f aca="false">IF(OR(TRIM($B38&amp;$C38)="",$W38=""),"",MAX(0,N($W38))-N($T38))</f>
        <v/>
      </c>
      <c r="W38" s="245" t="str">
        <f aca="false">IF(TRIM($B38&amp;$C38)="","",IF(AND(N($M38)=0,N($Q38)+N($R38)+N($S38)=0),"",ROUND(N($M38)-N($Q38)-N($R38)-N($S38),2)))</f>
        <v/>
      </c>
      <c r="X38" s="246" t="str">
        <f aca="false">IF(TRIM($B38&amp;$C38)="","",IF(N($M38)=0,IF((N($Q38)+N($R38)+N($S38))=0,"—未填单价","未填单价，已收 "&amp;TEXT((N($Q38)+N($R38)+N($S38)),"#,##0.00")),IF(N($W38)&gt;0.005,"欠 "&amp;TEXT(N($W38),"#,##0.00")&amp;IF(N($T38)&gt;0,"（开票未到账 "&amp;TEXT(N($T38),"#,##0.00")&amp;"）","")&amp;IF(N($V38)&gt;0,"（未开票 "&amp;TEXT(N($V38),"#,##0.00")&amp;"）",""),IF(N($W38)&lt;-0.005,"多收 "&amp;TEXT(-N($W38),"#,##0.00"),"✔ 已结清")))&amp;IF(N($U38)&gt;0,"｜到账未开票 "&amp;TEXT(N($U38),"#,##0.00")&amp;"，待补票","")&amp;IF(N($R38)&gt;0,"｜收现 "&amp;TEXT(N($R38),"#,##0.00"),"")&amp;IF(N($S38)&gt;0,"｜收款不开票 "&amp;TEXT(N($S38),"#,##0.00"),""))</f>
        <v/>
      </c>
      <c r="Y38" s="195"/>
      <c r="AB38" s="195"/>
      <c r="AC38" s="188"/>
      <c r="AD38" s="246" t="str">
        <f aca="false">IF($AL38="","",IF($AL38=1,IF($AM38&gt;=1,"一次性·已到收款期","一次性·未到期"),$AC38&amp;" 第"&amp;$AM38&amp;"/"&amp;$AL38&amp;"期"))</f>
        <v/>
      </c>
      <c r="AE38" s="245" t="str">
        <f aca="false">IF(OR($AL38="",N($M38)=0),"",ROUND(N($J38)*$AM38/$AL38,2)+N($L38))</f>
        <v/>
      </c>
      <c r="AF38" s="245" t="str">
        <f aca="false">IF($AE38="","",MAX(0,ROUND($AE38-(N($Q38)+N($R38)+N($S38)),2)))</f>
        <v/>
      </c>
      <c r="AG38" s="245" t="str">
        <f aca="false">IF(OR(TRIM($B38&amp;$C38)="",NOT(ISNUMBER($D38))),"",SUMIFS($W$3:$W$1001,$AI$3:$AI$1001,$AI38,$D$3:$D$1001,"&lt;"&amp;$D38))</f>
        <v/>
      </c>
      <c r="AH38" s="245" t="str">
        <f aca="false">IF(TRIM($B38&amp;$C38)="","",SUMIFS($W$3:$W$1001,$AI$3:$AI$1001,$AI38))</f>
        <v/>
      </c>
      <c r="AI38" s="246" t="str">
        <f aca="false">IF(TRIM($B38&amp;$C38)="","",TRIM($B38)&amp;"｜"&amp;TRIM($C38))</f>
        <v/>
      </c>
      <c r="AJ38" s="245" t="str">
        <f aca="false">IF(TRIM($B38&amp;$C38)="","",MIN(N($O38),N($Q38)))</f>
        <v/>
      </c>
      <c r="AK38" s="248" t="str">
        <f aca="false">IF(ISNUMBER($D38),YEAR($D38),"")</f>
        <v/>
      </c>
      <c r="AL38" s="248" t="str">
        <f aca="false">IF(OR(TRIM($B38&amp;$C38)="",NOT(ISNUMBER($D38)),NOT(ISNUMBER($E38))),"",IF($E38&lt;$D38,"",IF(IF($AC38="半年付",2,IF($AC38="季度付",4,IF($AC38="月付",12,IF($AC38="半月付",24,1))))=1,1,MAX(1,ROUND(($E38-$D38+1)/365*IF($AC38="半年付",2,IF($AC38="季度付",4,IF($AC38="月付",12,IF($AC38="半月付",24,1)))),0)))))</f>
        <v/>
      </c>
      <c r="AM38" s="248" t="str">
        <f aca="true">IF($AL38="","",MIN($AL38,MAX(0,INT((TODAY()-付款宽限天数-$D38)/(($E38-$D38+1)/$AL38))+1)))</f>
        <v/>
      </c>
    </row>
    <row r="39" customFormat="false" ht="27.75" hidden="false" customHeight="false" outlineLevel="0" collapsed="false">
      <c r="F39" s="188" t="str">
        <f aca="true">IF(TRIM($B39&amp;$C39)="","",IF(OR(ISNUMBER(SEARCH("未",$A39)),ISNUMBER(SEARCH("送出",$A39)),AND(TRIM($A39)="",NOT(ISNUMBER($D39)),N($G39)=0)),"【合同未回】","")&amp;IF(NOT(ISNUMBER($E39)),IF(OR(ISNUMBER(SEARCH("未",$A39)),ISNUMBER(SEARCH("送出",$A39)),AND(TRIM($A39)="",NOT(ISNUMBER($D39)),N($G39)=0)),"","【未填合同期】"),IF($E39&lt;TODAY(),"【已到期】",IF($E39-TODAY()&lt;=提醒天数,"【即将到期，剩余"&amp;($E39-TODAY())&amp;"天】","【正常】")))&amp;IF(OR($AB39="安装免保",$AB39="技术免保",$AB39="质保期内"),"【"&amp;$AB39&amp;"】",""))</f>
        <v/>
      </c>
      <c r="J39" s="244" t="str">
        <f aca="false">IF(OR(N($G39)=0,N($H39)=0),"",ROUND(N($G39)*N($H39)*IF(N($I39)=0,1,N($I39)),2))</f>
        <v/>
      </c>
      <c r="M39" s="244" t="str">
        <f aca="false">IF(TRIM($B39&amp;$C39)="","",IF(AND(N($J39)=0,N($L39)=0),"",ROUND(N($J39)+N($L39),2)))</f>
        <v/>
      </c>
      <c r="S39" s="244"/>
      <c r="T39" s="245" t="str">
        <f aca="false">IF(TRIM($B39&amp;$C39)="","",IF(N($O39)=0,"",MAX(0,MIN(N($O39)-N($Q39),N($W39)))))</f>
        <v/>
      </c>
      <c r="U39" s="245" t="str">
        <f aca="false">IF(TRIM($B39&amp;$C39)="","",IF(N($Q39)&lt;=N($O39),"",N($Q39)-N($O39)))</f>
        <v/>
      </c>
      <c r="V39" s="245" t="str">
        <f aca="false">IF(OR(TRIM($B39&amp;$C39)="",$W39=""),"",MAX(0,N($W39))-N($T39))</f>
        <v/>
      </c>
      <c r="W39" s="245" t="str">
        <f aca="false">IF(TRIM($B39&amp;$C39)="","",IF(AND(N($M39)=0,N($Q39)+N($R39)+N($S39)=0),"",ROUND(N($M39)-N($Q39)-N($R39)-N($S39),2)))</f>
        <v/>
      </c>
      <c r="X39" s="246" t="str">
        <f aca="false">IF(TRIM($B39&amp;$C39)="","",IF(N($M39)=0,IF((N($Q39)+N($R39)+N($S39))=0,"—未填单价","未填单价，已收 "&amp;TEXT((N($Q39)+N($R39)+N($S39)),"#,##0.00")),IF(N($W39)&gt;0.005,"欠 "&amp;TEXT(N($W39),"#,##0.00")&amp;IF(N($T39)&gt;0,"（开票未到账 "&amp;TEXT(N($T39),"#,##0.00")&amp;"）","")&amp;IF(N($V39)&gt;0,"（未开票 "&amp;TEXT(N($V39),"#,##0.00")&amp;"）",""),IF(N($W39)&lt;-0.005,"多收 "&amp;TEXT(-N($W39),"#,##0.00"),"✔ 已结清")))&amp;IF(N($U39)&gt;0,"｜到账未开票 "&amp;TEXT(N($U39),"#,##0.00")&amp;"，待补票","")&amp;IF(N($R39)&gt;0,"｜收现 "&amp;TEXT(N($R39),"#,##0.00"),"")&amp;IF(N($S39)&gt;0,"｜收款不开票 "&amp;TEXT(N($S39),"#,##0.00"),""))</f>
        <v/>
      </c>
      <c r="Y39" s="195"/>
      <c r="AB39" s="195"/>
      <c r="AC39" s="188"/>
      <c r="AD39" s="246" t="str">
        <f aca="false">IF($AL39="","",IF($AL39=1,IF($AM39&gt;=1,"一次性·已到收款期","一次性·未到期"),$AC39&amp;" 第"&amp;$AM39&amp;"/"&amp;$AL39&amp;"期"))</f>
        <v/>
      </c>
      <c r="AE39" s="245" t="str">
        <f aca="false">IF(OR($AL39="",N($M39)=0),"",ROUND(N($J39)*$AM39/$AL39,2)+N($L39))</f>
        <v/>
      </c>
      <c r="AF39" s="245" t="str">
        <f aca="false">IF($AE39="","",MAX(0,ROUND($AE39-(N($Q39)+N($R39)+N($S39)),2)))</f>
        <v/>
      </c>
      <c r="AG39" s="245" t="str">
        <f aca="false">IF(OR(TRIM($B39&amp;$C39)="",NOT(ISNUMBER($D39))),"",SUMIFS($W$3:$W$1001,$AI$3:$AI$1001,$AI39,$D$3:$D$1001,"&lt;"&amp;$D39))</f>
        <v/>
      </c>
      <c r="AH39" s="245" t="str">
        <f aca="false">IF(TRIM($B39&amp;$C39)="","",SUMIFS($W$3:$W$1001,$AI$3:$AI$1001,$AI39))</f>
        <v/>
      </c>
      <c r="AI39" s="246" t="str">
        <f aca="false">IF(TRIM($B39&amp;$C39)="","",TRIM($B39)&amp;"｜"&amp;TRIM($C39))</f>
        <v/>
      </c>
      <c r="AJ39" s="245" t="str">
        <f aca="false">IF(TRIM($B39&amp;$C39)="","",MIN(N($O39),N($Q39)))</f>
        <v/>
      </c>
      <c r="AK39" s="248" t="str">
        <f aca="false">IF(ISNUMBER($D39),YEAR($D39),"")</f>
        <v/>
      </c>
      <c r="AL39" s="248" t="str">
        <f aca="false">IF(OR(TRIM($B39&amp;$C39)="",NOT(ISNUMBER($D39)),NOT(ISNUMBER($E39))),"",IF($E39&lt;$D39,"",IF(IF($AC39="半年付",2,IF($AC39="季度付",4,IF($AC39="月付",12,IF($AC39="半月付",24,1))))=1,1,MAX(1,ROUND(($E39-$D39+1)/365*IF($AC39="半年付",2,IF($AC39="季度付",4,IF($AC39="月付",12,IF($AC39="半月付",24,1)))),0)))))</f>
        <v/>
      </c>
      <c r="AM39" s="248" t="str">
        <f aca="true">IF($AL39="","",MIN($AL39,MAX(0,INT((TODAY()-付款宽限天数-$D39)/(($E39-$D39+1)/$AL39))+1)))</f>
        <v/>
      </c>
    </row>
    <row r="40" customFormat="false" ht="27.75" hidden="false" customHeight="false" outlineLevel="0" collapsed="false">
      <c r="F40" s="188" t="str">
        <f aca="true">IF(TRIM($B40&amp;$C40)="","",IF(OR(ISNUMBER(SEARCH("未",$A40)),ISNUMBER(SEARCH("送出",$A40)),AND(TRIM($A40)="",NOT(ISNUMBER($D40)),N($G40)=0)),"【合同未回】","")&amp;IF(NOT(ISNUMBER($E40)),IF(OR(ISNUMBER(SEARCH("未",$A40)),ISNUMBER(SEARCH("送出",$A40)),AND(TRIM($A40)="",NOT(ISNUMBER($D40)),N($G40)=0)),"","【未填合同期】"),IF($E40&lt;TODAY(),"【已到期】",IF($E40-TODAY()&lt;=提醒天数,"【即将到期，剩余"&amp;($E40-TODAY())&amp;"天】","【正常】")))&amp;IF(OR($AB40="安装免保",$AB40="技术免保",$AB40="质保期内"),"【"&amp;$AB40&amp;"】",""))</f>
        <v/>
      </c>
      <c r="J40" s="244" t="str">
        <f aca="false">IF(OR(N($G40)=0,N($H40)=0),"",ROUND(N($G40)*N($H40)*IF(N($I40)=0,1,N($I40)),2))</f>
        <v/>
      </c>
      <c r="M40" s="244" t="str">
        <f aca="false">IF(TRIM($B40&amp;$C40)="","",IF(AND(N($J40)=0,N($L40)=0),"",ROUND(N($J40)+N($L40),2)))</f>
        <v/>
      </c>
      <c r="S40" s="244"/>
      <c r="T40" s="245" t="str">
        <f aca="false">IF(TRIM($B40&amp;$C40)="","",IF(N($O40)=0,"",MAX(0,MIN(N($O40)-N($Q40),N($W40)))))</f>
        <v/>
      </c>
      <c r="U40" s="245" t="str">
        <f aca="false">IF(TRIM($B40&amp;$C40)="","",IF(N($Q40)&lt;=N($O40),"",N($Q40)-N($O40)))</f>
        <v/>
      </c>
      <c r="V40" s="245" t="str">
        <f aca="false">IF(OR(TRIM($B40&amp;$C40)="",$W40=""),"",MAX(0,N($W40))-N($T40))</f>
        <v/>
      </c>
      <c r="W40" s="245" t="str">
        <f aca="false">IF(TRIM($B40&amp;$C40)="","",IF(AND(N($M40)=0,N($Q40)+N($R40)+N($S40)=0),"",ROUND(N($M40)-N($Q40)-N($R40)-N($S40),2)))</f>
        <v/>
      </c>
      <c r="X40" s="246" t="str">
        <f aca="false">IF(TRIM($B40&amp;$C40)="","",IF(N($M40)=0,IF((N($Q40)+N($R40)+N($S40))=0,"—未填单价","未填单价，已收 "&amp;TEXT((N($Q40)+N($R40)+N($S40)),"#,##0.00")),IF(N($W40)&gt;0.005,"欠 "&amp;TEXT(N($W40),"#,##0.00")&amp;IF(N($T40)&gt;0,"（开票未到账 "&amp;TEXT(N($T40),"#,##0.00")&amp;"）","")&amp;IF(N($V40)&gt;0,"（未开票 "&amp;TEXT(N($V40),"#,##0.00")&amp;"）",""),IF(N($W40)&lt;-0.005,"多收 "&amp;TEXT(-N($W40),"#,##0.00"),"✔ 已结清")))&amp;IF(N($U40)&gt;0,"｜到账未开票 "&amp;TEXT(N($U40),"#,##0.00")&amp;"，待补票","")&amp;IF(N($R40)&gt;0,"｜收现 "&amp;TEXT(N($R40),"#,##0.00"),"")&amp;IF(N($S40)&gt;0,"｜收款不开票 "&amp;TEXT(N($S40),"#,##0.00"),""))</f>
        <v/>
      </c>
      <c r="Y40" s="195"/>
      <c r="AB40" s="195"/>
      <c r="AC40" s="188"/>
      <c r="AD40" s="246" t="str">
        <f aca="false">IF($AL40="","",IF($AL40=1,IF($AM40&gt;=1,"一次性·已到收款期","一次性·未到期"),$AC40&amp;" 第"&amp;$AM40&amp;"/"&amp;$AL40&amp;"期"))</f>
        <v/>
      </c>
      <c r="AE40" s="245" t="str">
        <f aca="false">IF(OR($AL40="",N($M40)=0),"",ROUND(N($J40)*$AM40/$AL40,2)+N($L40))</f>
        <v/>
      </c>
      <c r="AF40" s="245" t="str">
        <f aca="false">IF($AE40="","",MAX(0,ROUND($AE40-(N($Q40)+N($R40)+N($S40)),2)))</f>
        <v/>
      </c>
      <c r="AG40" s="245" t="str">
        <f aca="false">IF(OR(TRIM($B40&amp;$C40)="",NOT(ISNUMBER($D40))),"",SUMIFS($W$3:$W$1001,$AI$3:$AI$1001,$AI40,$D$3:$D$1001,"&lt;"&amp;$D40))</f>
        <v/>
      </c>
      <c r="AH40" s="245" t="str">
        <f aca="false">IF(TRIM($B40&amp;$C40)="","",SUMIFS($W$3:$W$1001,$AI$3:$AI$1001,$AI40))</f>
        <v/>
      </c>
      <c r="AI40" s="246" t="str">
        <f aca="false">IF(TRIM($B40&amp;$C40)="","",TRIM($B40)&amp;"｜"&amp;TRIM($C40))</f>
        <v/>
      </c>
      <c r="AJ40" s="245" t="str">
        <f aca="false">IF(TRIM($B40&amp;$C40)="","",MIN(N($O40),N($Q40)))</f>
        <v/>
      </c>
      <c r="AK40" s="248" t="str">
        <f aca="false">IF(ISNUMBER($D40),YEAR($D40),"")</f>
        <v/>
      </c>
      <c r="AL40" s="248" t="str">
        <f aca="false">IF(OR(TRIM($B40&amp;$C40)="",NOT(ISNUMBER($D40)),NOT(ISNUMBER($E40))),"",IF($E40&lt;$D40,"",IF(IF($AC40="半年付",2,IF($AC40="季度付",4,IF($AC40="月付",12,IF($AC40="半月付",24,1))))=1,1,MAX(1,ROUND(($E40-$D40+1)/365*IF($AC40="半年付",2,IF($AC40="季度付",4,IF($AC40="月付",12,IF($AC40="半月付",24,1)))),0)))))</f>
        <v/>
      </c>
      <c r="AM40" s="248" t="str">
        <f aca="true">IF($AL40="","",MIN($AL40,MAX(0,INT((TODAY()-付款宽限天数-$D40)/(($E40-$D40+1)/$AL40))+1)))</f>
        <v/>
      </c>
    </row>
    <row r="41" customFormat="false" ht="27.75" hidden="false" customHeight="false" outlineLevel="0" collapsed="false">
      <c r="F41" s="188" t="str">
        <f aca="true">IF(TRIM($B41&amp;$C41)="","",IF(OR(ISNUMBER(SEARCH("未",$A41)),ISNUMBER(SEARCH("送出",$A41)),AND(TRIM($A41)="",NOT(ISNUMBER($D41)),N($G41)=0)),"【合同未回】","")&amp;IF(NOT(ISNUMBER($E41)),IF(OR(ISNUMBER(SEARCH("未",$A41)),ISNUMBER(SEARCH("送出",$A41)),AND(TRIM($A41)="",NOT(ISNUMBER($D41)),N($G41)=0)),"","【未填合同期】"),IF($E41&lt;TODAY(),"【已到期】",IF($E41-TODAY()&lt;=提醒天数,"【即将到期，剩余"&amp;($E41-TODAY())&amp;"天】","【正常】")))&amp;IF(OR($AB41="安装免保",$AB41="技术免保",$AB41="质保期内"),"【"&amp;$AB41&amp;"】",""))</f>
        <v/>
      </c>
      <c r="J41" s="244" t="str">
        <f aca="false">IF(OR(N($G41)=0,N($H41)=0),"",ROUND(N($G41)*N($H41)*IF(N($I41)=0,1,N($I41)),2))</f>
        <v/>
      </c>
      <c r="M41" s="244" t="str">
        <f aca="false">IF(TRIM($B41&amp;$C41)="","",IF(AND(N($J41)=0,N($L41)=0),"",ROUND(N($J41)+N($L41),2)))</f>
        <v/>
      </c>
      <c r="S41" s="244"/>
      <c r="T41" s="245" t="str">
        <f aca="false">IF(TRIM($B41&amp;$C41)="","",IF(N($O41)=0,"",MAX(0,MIN(N($O41)-N($Q41),N($W41)))))</f>
        <v/>
      </c>
      <c r="U41" s="245" t="str">
        <f aca="false">IF(TRIM($B41&amp;$C41)="","",IF(N($Q41)&lt;=N($O41),"",N($Q41)-N($O41)))</f>
        <v/>
      </c>
      <c r="V41" s="245" t="str">
        <f aca="false">IF(OR(TRIM($B41&amp;$C41)="",$W41=""),"",MAX(0,N($W41))-N($T41))</f>
        <v/>
      </c>
      <c r="W41" s="245" t="str">
        <f aca="false">IF(TRIM($B41&amp;$C41)="","",IF(AND(N($M41)=0,N($Q41)+N($R41)+N($S41)=0),"",ROUND(N($M41)-N($Q41)-N($R41)-N($S41),2)))</f>
        <v/>
      </c>
      <c r="X41" s="246" t="str">
        <f aca="false">IF(TRIM($B41&amp;$C41)="","",IF(N($M41)=0,IF((N($Q41)+N($R41)+N($S41))=0,"—未填单价","未填单价，已收 "&amp;TEXT((N($Q41)+N($R41)+N($S41)),"#,##0.00")),IF(N($W41)&gt;0.005,"欠 "&amp;TEXT(N($W41),"#,##0.00")&amp;IF(N($T41)&gt;0,"（开票未到账 "&amp;TEXT(N($T41),"#,##0.00")&amp;"）","")&amp;IF(N($V41)&gt;0,"（未开票 "&amp;TEXT(N($V41),"#,##0.00")&amp;"）",""),IF(N($W41)&lt;-0.005,"多收 "&amp;TEXT(-N($W41),"#,##0.00"),"✔ 已结清")))&amp;IF(N($U41)&gt;0,"｜到账未开票 "&amp;TEXT(N($U41),"#,##0.00")&amp;"，待补票","")&amp;IF(N($R41)&gt;0,"｜收现 "&amp;TEXT(N($R41),"#,##0.00"),"")&amp;IF(N($S41)&gt;0,"｜收款不开票 "&amp;TEXT(N($S41),"#,##0.00"),""))</f>
        <v/>
      </c>
      <c r="Y41" s="195"/>
      <c r="AB41" s="195"/>
      <c r="AC41" s="188"/>
      <c r="AD41" s="246" t="str">
        <f aca="false">IF($AL41="","",IF($AL41=1,IF($AM41&gt;=1,"一次性·已到收款期","一次性·未到期"),$AC41&amp;" 第"&amp;$AM41&amp;"/"&amp;$AL41&amp;"期"))</f>
        <v/>
      </c>
      <c r="AE41" s="245" t="str">
        <f aca="false">IF(OR($AL41="",N($M41)=0),"",ROUND(N($J41)*$AM41/$AL41,2)+N($L41))</f>
        <v/>
      </c>
      <c r="AF41" s="245" t="str">
        <f aca="false">IF($AE41="","",MAX(0,ROUND($AE41-(N($Q41)+N($R41)+N($S41)),2)))</f>
        <v/>
      </c>
      <c r="AG41" s="245" t="str">
        <f aca="false">IF(OR(TRIM($B41&amp;$C41)="",NOT(ISNUMBER($D41))),"",SUMIFS($W$3:$W$1001,$AI$3:$AI$1001,$AI41,$D$3:$D$1001,"&lt;"&amp;$D41))</f>
        <v/>
      </c>
      <c r="AH41" s="245" t="str">
        <f aca="false">IF(TRIM($B41&amp;$C41)="","",SUMIFS($W$3:$W$1001,$AI$3:$AI$1001,$AI41))</f>
        <v/>
      </c>
      <c r="AI41" s="246" t="str">
        <f aca="false">IF(TRIM($B41&amp;$C41)="","",TRIM($B41)&amp;"｜"&amp;TRIM($C41))</f>
        <v/>
      </c>
      <c r="AJ41" s="245" t="str">
        <f aca="false">IF(TRIM($B41&amp;$C41)="","",MIN(N($O41),N($Q41)))</f>
        <v/>
      </c>
      <c r="AK41" s="248" t="str">
        <f aca="false">IF(ISNUMBER($D41),YEAR($D41),"")</f>
        <v/>
      </c>
      <c r="AL41" s="248" t="str">
        <f aca="false">IF(OR(TRIM($B41&amp;$C41)="",NOT(ISNUMBER($D41)),NOT(ISNUMBER($E41))),"",IF($E41&lt;$D41,"",IF(IF($AC41="半年付",2,IF($AC41="季度付",4,IF($AC41="月付",12,IF($AC41="半月付",24,1))))=1,1,MAX(1,ROUND(($E41-$D41+1)/365*IF($AC41="半年付",2,IF($AC41="季度付",4,IF($AC41="月付",12,IF($AC41="半月付",24,1)))),0)))))</f>
        <v/>
      </c>
      <c r="AM41" s="248" t="str">
        <f aca="true">IF($AL41="","",MIN($AL41,MAX(0,INT((TODAY()-付款宽限天数-$D41)/(($E41-$D41+1)/$AL41))+1)))</f>
        <v/>
      </c>
    </row>
    <row r="42" customFormat="false" ht="27.75" hidden="false" customHeight="false" outlineLevel="0" collapsed="false">
      <c r="F42" s="188" t="str">
        <f aca="true">IF(TRIM($B42&amp;$C42)="","",IF(OR(ISNUMBER(SEARCH("未",$A42)),ISNUMBER(SEARCH("送出",$A42)),AND(TRIM($A42)="",NOT(ISNUMBER($D42)),N($G42)=0)),"【合同未回】","")&amp;IF(NOT(ISNUMBER($E42)),IF(OR(ISNUMBER(SEARCH("未",$A42)),ISNUMBER(SEARCH("送出",$A42)),AND(TRIM($A42)="",NOT(ISNUMBER($D42)),N($G42)=0)),"","【未填合同期】"),IF($E42&lt;TODAY(),"【已到期】",IF($E42-TODAY()&lt;=提醒天数,"【即将到期，剩余"&amp;($E42-TODAY())&amp;"天】","【正常】")))&amp;IF(OR($AB42="安装免保",$AB42="技术免保",$AB42="质保期内"),"【"&amp;$AB42&amp;"】",""))</f>
        <v/>
      </c>
      <c r="J42" s="244" t="str">
        <f aca="false">IF(OR(N($G42)=0,N($H42)=0),"",ROUND(N($G42)*N($H42)*IF(N($I42)=0,1,N($I42)),2))</f>
        <v/>
      </c>
      <c r="M42" s="244" t="str">
        <f aca="false">IF(TRIM($B42&amp;$C42)="","",IF(AND(N($J42)=0,N($L42)=0),"",ROUND(N($J42)+N($L42),2)))</f>
        <v/>
      </c>
      <c r="S42" s="244"/>
      <c r="T42" s="245" t="str">
        <f aca="false">IF(TRIM($B42&amp;$C42)="","",IF(N($O42)=0,"",MAX(0,MIN(N($O42)-N($Q42),N($W42)))))</f>
        <v/>
      </c>
      <c r="U42" s="245" t="str">
        <f aca="false">IF(TRIM($B42&amp;$C42)="","",IF(N($Q42)&lt;=N($O42),"",N($Q42)-N($O42)))</f>
        <v/>
      </c>
      <c r="V42" s="245" t="str">
        <f aca="false">IF(OR(TRIM($B42&amp;$C42)="",$W42=""),"",MAX(0,N($W42))-N($T42))</f>
        <v/>
      </c>
      <c r="W42" s="245" t="str">
        <f aca="false">IF(TRIM($B42&amp;$C42)="","",IF(AND(N($M42)=0,N($Q42)+N($R42)+N($S42)=0),"",ROUND(N($M42)-N($Q42)-N($R42)-N($S42),2)))</f>
        <v/>
      </c>
      <c r="X42" s="246" t="str">
        <f aca="false">IF(TRIM($B42&amp;$C42)="","",IF(N($M42)=0,IF((N($Q42)+N($R42)+N($S42))=0,"—未填单价","未填单价，已收 "&amp;TEXT((N($Q42)+N($R42)+N($S42)),"#,##0.00")),IF(N($W42)&gt;0.005,"欠 "&amp;TEXT(N($W42),"#,##0.00")&amp;IF(N($T42)&gt;0,"（开票未到账 "&amp;TEXT(N($T42),"#,##0.00")&amp;"）","")&amp;IF(N($V42)&gt;0,"（未开票 "&amp;TEXT(N($V42),"#,##0.00")&amp;"）",""),IF(N($W42)&lt;-0.005,"多收 "&amp;TEXT(-N($W42),"#,##0.00"),"✔ 已结清")))&amp;IF(N($U42)&gt;0,"｜到账未开票 "&amp;TEXT(N($U42),"#,##0.00")&amp;"，待补票","")&amp;IF(N($R42)&gt;0,"｜收现 "&amp;TEXT(N($R42),"#,##0.00"),"")&amp;IF(N($S42)&gt;0,"｜收款不开票 "&amp;TEXT(N($S42),"#,##0.00"),""))</f>
        <v/>
      </c>
      <c r="Y42" s="195"/>
      <c r="AB42" s="195"/>
      <c r="AC42" s="188"/>
      <c r="AD42" s="246" t="str">
        <f aca="false">IF($AL42="","",IF($AL42=1,IF($AM42&gt;=1,"一次性·已到收款期","一次性·未到期"),$AC42&amp;" 第"&amp;$AM42&amp;"/"&amp;$AL42&amp;"期"))</f>
        <v/>
      </c>
      <c r="AE42" s="245" t="str">
        <f aca="false">IF(OR($AL42="",N($M42)=0),"",ROUND(N($J42)*$AM42/$AL42,2)+N($L42))</f>
        <v/>
      </c>
      <c r="AF42" s="245" t="str">
        <f aca="false">IF($AE42="","",MAX(0,ROUND($AE42-(N($Q42)+N($R42)+N($S42)),2)))</f>
        <v/>
      </c>
      <c r="AG42" s="245" t="str">
        <f aca="false">IF(OR(TRIM($B42&amp;$C42)="",NOT(ISNUMBER($D42))),"",SUMIFS($W$3:$W$1001,$AI$3:$AI$1001,$AI42,$D$3:$D$1001,"&lt;"&amp;$D42))</f>
        <v/>
      </c>
      <c r="AH42" s="245" t="str">
        <f aca="false">IF(TRIM($B42&amp;$C42)="","",SUMIFS($W$3:$W$1001,$AI$3:$AI$1001,$AI42))</f>
        <v/>
      </c>
      <c r="AI42" s="246" t="str">
        <f aca="false">IF(TRIM($B42&amp;$C42)="","",TRIM($B42)&amp;"｜"&amp;TRIM($C42))</f>
        <v/>
      </c>
      <c r="AJ42" s="245" t="str">
        <f aca="false">IF(TRIM($B42&amp;$C42)="","",MIN(N($O42),N($Q42)))</f>
        <v/>
      </c>
      <c r="AK42" s="248" t="str">
        <f aca="false">IF(ISNUMBER($D42),YEAR($D42),"")</f>
        <v/>
      </c>
      <c r="AL42" s="248" t="str">
        <f aca="false">IF(OR(TRIM($B42&amp;$C42)="",NOT(ISNUMBER($D42)),NOT(ISNUMBER($E42))),"",IF($E42&lt;$D42,"",IF(IF($AC42="半年付",2,IF($AC42="季度付",4,IF($AC42="月付",12,IF($AC42="半月付",24,1))))=1,1,MAX(1,ROUND(($E42-$D42+1)/365*IF($AC42="半年付",2,IF($AC42="季度付",4,IF($AC42="月付",12,IF($AC42="半月付",24,1)))),0)))))</f>
        <v/>
      </c>
      <c r="AM42" s="248" t="str">
        <f aca="true">IF($AL42="","",MIN($AL42,MAX(0,INT((TODAY()-付款宽限天数-$D42)/(($E42-$D42+1)/$AL42))+1)))</f>
        <v/>
      </c>
    </row>
    <row r="43" customFormat="false" ht="27.75" hidden="false" customHeight="false" outlineLevel="0" collapsed="false">
      <c r="F43" s="188" t="str">
        <f aca="true">IF(TRIM($B43&amp;$C43)="","",IF(OR(ISNUMBER(SEARCH("未",$A43)),ISNUMBER(SEARCH("送出",$A43)),AND(TRIM($A43)="",NOT(ISNUMBER($D43)),N($G43)=0)),"【合同未回】","")&amp;IF(NOT(ISNUMBER($E43)),IF(OR(ISNUMBER(SEARCH("未",$A43)),ISNUMBER(SEARCH("送出",$A43)),AND(TRIM($A43)="",NOT(ISNUMBER($D43)),N($G43)=0)),"","【未填合同期】"),IF($E43&lt;TODAY(),"【已到期】",IF($E43-TODAY()&lt;=提醒天数,"【即将到期，剩余"&amp;($E43-TODAY())&amp;"天】","【正常】")))&amp;IF(OR($AB43="安装免保",$AB43="技术免保",$AB43="质保期内"),"【"&amp;$AB43&amp;"】",""))</f>
        <v/>
      </c>
      <c r="J43" s="244" t="str">
        <f aca="false">IF(OR(N($G43)=0,N($H43)=0),"",ROUND(N($G43)*N($H43)*IF(N($I43)=0,1,N($I43)),2))</f>
        <v/>
      </c>
      <c r="M43" s="244" t="str">
        <f aca="false">IF(TRIM($B43&amp;$C43)="","",IF(AND(N($J43)=0,N($L43)=0),"",ROUND(N($J43)+N($L43),2)))</f>
        <v/>
      </c>
      <c r="S43" s="244"/>
      <c r="T43" s="245" t="str">
        <f aca="false">IF(TRIM($B43&amp;$C43)="","",IF(N($O43)=0,"",MAX(0,MIN(N($O43)-N($Q43),N($W43)))))</f>
        <v/>
      </c>
      <c r="U43" s="245" t="str">
        <f aca="false">IF(TRIM($B43&amp;$C43)="","",IF(N($Q43)&lt;=N($O43),"",N($Q43)-N($O43)))</f>
        <v/>
      </c>
      <c r="V43" s="245" t="str">
        <f aca="false">IF(OR(TRIM($B43&amp;$C43)="",$W43=""),"",MAX(0,N($W43))-N($T43))</f>
        <v/>
      </c>
      <c r="W43" s="245" t="str">
        <f aca="false">IF(TRIM($B43&amp;$C43)="","",IF(AND(N($M43)=0,N($Q43)+N($R43)+N($S43)=0),"",ROUND(N($M43)-N($Q43)-N($R43)-N($S43),2)))</f>
        <v/>
      </c>
      <c r="X43" s="246" t="str">
        <f aca="false">IF(TRIM($B43&amp;$C43)="","",IF(N($M43)=0,IF((N($Q43)+N($R43)+N($S43))=0,"—未填单价","未填单价，已收 "&amp;TEXT((N($Q43)+N($R43)+N($S43)),"#,##0.00")),IF(N($W43)&gt;0.005,"欠 "&amp;TEXT(N($W43),"#,##0.00")&amp;IF(N($T43)&gt;0,"（开票未到账 "&amp;TEXT(N($T43),"#,##0.00")&amp;"）","")&amp;IF(N($V43)&gt;0,"（未开票 "&amp;TEXT(N($V43),"#,##0.00")&amp;"）",""),IF(N($W43)&lt;-0.005,"多收 "&amp;TEXT(-N($W43),"#,##0.00"),"✔ 已结清")))&amp;IF(N($U43)&gt;0,"｜到账未开票 "&amp;TEXT(N($U43),"#,##0.00")&amp;"，待补票","")&amp;IF(N($R43)&gt;0,"｜收现 "&amp;TEXT(N($R43),"#,##0.00"),"")&amp;IF(N($S43)&gt;0,"｜收款不开票 "&amp;TEXT(N($S43),"#,##0.00"),""))</f>
        <v/>
      </c>
      <c r="Y43" s="195"/>
      <c r="AB43" s="195"/>
      <c r="AC43" s="188"/>
      <c r="AD43" s="246" t="str">
        <f aca="false">IF($AL43="","",IF($AL43=1,IF($AM43&gt;=1,"一次性·已到收款期","一次性·未到期"),$AC43&amp;" 第"&amp;$AM43&amp;"/"&amp;$AL43&amp;"期"))</f>
        <v/>
      </c>
      <c r="AE43" s="245" t="str">
        <f aca="false">IF(OR($AL43="",N($M43)=0),"",ROUND(N($J43)*$AM43/$AL43,2)+N($L43))</f>
        <v/>
      </c>
      <c r="AF43" s="245" t="str">
        <f aca="false">IF($AE43="","",MAX(0,ROUND($AE43-(N($Q43)+N($R43)+N($S43)),2)))</f>
        <v/>
      </c>
      <c r="AG43" s="245" t="str">
        <f aca="false">IF(OR(TRIM($B43&amp;$C43)="",NOT(ISNUMBER($D43))),"",SUMIFS($W$3:$W$1001,$AI$3:$AI$1001,$AI43,$D$3:$D$1001,"&lt;"&amp;$D43))</f>
        <v/>
      </c>
      <c r="AH43" s="245" t="str">
        <f aca="false">IF(TRIM($B43&amp;$C43)="","",SUMIFS($W$3:$W$1001,$AI$3:$AI$1001,$AI43))</f>
        <v/>
      </c>
      <c r="AI43" s="246" t="str">
        <f aca="false">IF(TRIM($B43&amp;$C43)="","",TRIM($B43)&amp;"｜"&amp;TRIM($C43))</f>
        <v/>
      </c>
      <c r="AJ43" s="245" t="str">
        <f aca="false">IF(TRIM($B43&amp;$C43)="","",MIN(N($O43),N($Q43)))</f>
        <v/>
      </c>
      <c r="AK43" s="248" t="str">
        <f aca="false">IF(ISNUMBER($D43),YEAR($D43),"")</f>
        <v/>
      </c>
      <c r="AL43" s="248" t="str">
        <f aca="false">IF(OR(TRIM($B43&amp;$C43)="",NOT(ISNUMBER($D43)),NOT(ISNUMBER($E43))),"",IF($E43&lt;$D43,"",IF(IF($AC43="半年付",2,IF($AC43="季度付",4,IF($AC43="月付",12,IF($AC43="半月付",24,1))))=1,1,MAX(1,ROUND(($E43-$D43+1)/365*IF($AC43="半年付",2,IF($AC43="季度付",4,IF($AC43="月付",12,IF($AC43="半月付",24,1)))),0)))))</f>
        <v/>
      </c>
      <c r="AM43" s="248" t="str">
        <f aca="true">IF($AL43="","",MIN($AL43,MAX(0,INT((TODAY()-付款宽限天数-$D43)/(($E43-$D43+1)/$AL43))+1)))</f>
        <v/>
      </c>
    </row>
    <row r="44" customFormat="false" ht="27.75" hidden="false" customHeight="false" outlineLevel="0" collapsed="false">
      <c r="F44" s="188" t="str">
        <f aca="true">IF(TRIM($B44&amp;$C44)="","",IF(OR(ISNUMBER(SEARCH("未",$A44)),ISNUMBER(SEARCH("送出",$A44)),AND(TRIM($A44)="",NOT(ISNUMBER($D44)),N($G44)=0)),"【合同未回】","")&amp;IF(NOT(ISNUMBER($E44)),IF(OR(ISNUMBER(SEARCH("未",$A44)),ISNUMBER(SEARCH("送出",$A44)),AND(TRIM($A44)="",NOT(ISNUMBER($D44)),N($G44)=0)),"","【未填合同期】"),IF($E44&lt;TODAY(),"【已到期】",IF($E44-TODAY()&lt;=提醒天数,"【即将到期，剩余"&amp;($E44-TODAY())&amp;"天】","【正常】")))&amp;IF(OR($AB44="安装免保",$AB44="技术免保",$AB44="质保期内"),"【"&amp;$AB44&amp;"】",""))</f>
        <v/>
      </c>
      <c r="J44" s="244" t="str">
        <f aca="false">IF(OR(N($G44)=0,N($H44)=0),"",ROUND(N($G44)*N($H44)*IF(N($I44)=0,1,N($I44)),2))</f>
        <v/>
      </c>
      <c r="M44" s="244" t="str">
        <f aca="false">IF(TRIM($B44&amp;$C44)="","",IF(AND(N($J44)=0,N($L44)=0),"",ROUND(N($J44)+N($L44),2)))</f>
        <v/>
      </c>
      <c r="S44" s="244"/>
      <c r="T44" s="245" t="str">
        <f aca="false">IF(TRIM($B44&amp;$C44)="","",IF(N($O44)=0,"",MAX(0,MIN(N($O44)-N($Q44),N($W44)))))</f>
        <v/>
      </c>
      <c r="U44" s="245" t="str">
        <f aca="false">IF(TRIM($B44&amp;$C44)="","",IF(N($Q44)&lt;=N($O44),"",N($Q44)-N($O44)))</f>
        <v/>
      </c>
      <c r="V44" s="245" t="str">
        <f aca="false">IF(OR(TRIM($B44&amp;$C44)="",$W44=""),"",MAX(0,N($W44))-N($T44))</f>
        <v/>
      </c>
      <c r="W44" s="245" t="str">
        <f aca="false">IF(TRIM($B44&amp;$C44)="","",IF(AND(N($M44)=0,N($Q44)+N($R44)+N($S44)=0),"",ROUND(N($M44)-N($Q44)-N($R44)-N($S44),2)))</f>
        <v/>
      </c>
      <c r="X44" s="246" t="str">
        <f aca="false">IF(TRIM($B44&amp;$C44)="","",IF(N($M44)=0,IF((N($Q44)+N($R44)+N($S44))=0,"—未填单价","未填单价，已收 "&amp;TEXT((N($Q44)+N($R44)+N($S44)),"#,##0.00")),IF(N($W44)&gt;0.005,"欠 "&amp;TEXT(N($W44),"#,##0.00")&amp;IF(N($T44)&gt;0,"（开票未到账 "&amp;TEXT(N($T44),"#,##0.00")&amp;"）","")&amp;IF(N($V44)&gt;0,"（未开票 "&amp;TEXT(N($V44),"#,##0.00")&amp;"）",""),IF(N($W44)&lt;-0.005,"多收 "&amp;TEXT(-N($W44),"#,##0.00"),"✔ 已结清")))&amp;IF(N($U44)&gt;0,"｜到账未开票 "&amp;TEXT(N($U44),"#,##0.00")&amp;"，待补票","")&amp;IF(N($R44)&gt;0,"｜收现 "&amp;TEXT(N($R44),"#,##0.00"),"")&amp;IF(N($S44)&gt;0,"｜收款不开票 "&amp;TEXT(N($S44),"#,##0.00"),""))</f>
        <v/>
      </c>
      <c r="Y44" s="195"/>
      <c r="AB44" s="195"/>
      <c r="AC44" s="188"/>
      <c r="AD44" s="246" t="str">
        <f aca="false">IF($AL44="","",IF($AL44=1,IF($AM44&gt;=1,"一次性·已到收款期","一次性·未到期"),$AC44&amp;" 第"&amp;$AM44&amp;"/"&amp;$AL44&amp;"期"))</f>
        <v/>
      </c>
      <c r="AE44" s="245" t="str">
        <f aca="false">IF(OR($AL44="",N($M44)=0),"",ROUND(N($J44)*$AM44/$AL44,2)+N($L44))</f>
        <v/>
      </c>
      <c r="AF44" s="245" t="str">
        <f aca="false">IF($AE44="","",MAX(0,ROUND($AE44-(N($Q44)+N($R44)+N($S44)),2)))</f>
        <v/>
      </c>
      <c r="AG44" s="245" t="str">
        <f aca="false">IF(OR(TRIM($B44&amp;$C44)="",NOT(ISNUMBER($D44))),"",SUMIFS($W$3:$W$1001,$AI$3:$AI$1001,$AI44,$D$3:$D$1001,"&lt;"&amp;$D44))</f>
        <v/>
      </c>
      <c r="AH44" s="245" t="str">
        <f aca="false">IF(TRIM($B44&amp;$C44)="","",SUMIFS($W$3:$W$1001,$AI$3:$AI$1001,$AI44))</f>
        <v/>
      </c>
      <c r="AI44" s="246" t="str">
        <f aca="false">IF(TRIM($B44&amp;$C44)="","",TRIM($B44)&amp;"｜"&amp;TRIM($C44))</f>
        <v/>
      </c>
      <c r="AJ44" s="245" t="str">
        <f aca="false">IF(TRIM($B44&amp;$C44)="","",MIN(N($O44),N($Q44)))</f>
        <v/>
      </c>
      <c r="AK44" s="248" t="str">
        <f aca="false">IF(ISNUMBER($D44),YEAR($D44),"")</f>
        <v/>
      </c>
      <c r="AL44" s="248" t="str">
        <f aca="false">IF(OR(TRIM($B44&amp;$C44)="",NOT(ISNUMBER($D44)),NOT(ISNUMBER($E44))),"",IF($E44&lt;$D44,"",IF(IF($AC44="半年付",2,IF($AC44="季度付",4,IF($AC44="月付",12,IF($AC44="半月付",24,1))))=1,1,MAX(1,ROUND(($E44-$D44+1)/365*IF($AC44="半年付",2,IF($AC44="季度付",4,IF($AC44="月付",12,IF($AC44="半月付",24,1)))),0)))))</f>
        <v/>
      </c>
      <c r="AM44" s="248" t="str">
        <f aca="true">IF($AL44="","",MIN($AL44,MAX(0,INT((TODAY()-付款宽限天数-$D44)/(($E44-$D44+1)/$AL44))+1)))</f>
        <v/>
      </c>
    </row>
    <row r="45" customFormat="false" ht="27.75" hidden="false" customHeight="false" outlineLevel="0" collapsed="false">
      <c r="F45" s="188" t="str">
        <f aca="true">IF(TRIM($B45&amp;$C45)="","",IF(OR(ISNUMBER(SEARCH("未",$A45)),ISNUMBER(SEARCH("送出",$A45)),AND(TRIM($A45)="",NOT(ISNUMBER($D45)),N($G45)=0)),"【合同未回】","")&amp;IF(NOT(ISNUMBER($E45)),IF(OR(ISNUMBER(SEARCH("未",$A45)),ISNUMBER(SEARCH("送出",$A45)),AND(TRIM($A45)="",NOT(ISNUMBER($D45)),N($G45)=0)),"","【未填合同期】"),IF($E45&lt;TODAY(),"【已到期】",IF($E45-TODAY()&lt;=提醒天数,"【即将到期，剩余"&amp;($E45-TODAY())&amp;"天】","【正常】")))&amp;IF(OR($AB45="安装免保",$AB45="技术免保",$AB45="质保期内"),"【"&amp;$AB45&amp;"】",""))</f>
        <v/>
      </c>
      <c r="J45" s="244" t="str">
        <f aca="false">IF(OR(N($G45)=0,N($H45)=0),"",ROUND(N($G45)*N($H45)*IF(N($I45)=0,1,N($I45)),2))</f>
        <v/>
      </c>
      <c r="M45" s="244" t="str">
        <f aca="false">IF(TRIM($B45&amp;$C45)="","",IF(AND(N($J45)=0,N($L45)=0),"",ROUND(N($J45)+N($L45),2)))</f>
        <v/>
      </c>
      <c r="S45" s="244"/>
      <c r="T45" s="245" t="str">
        <f aca="false">IF(TRIM($B45&amp;$C45)="","",IF(N($O45)=0,"",MAX(0,MIN(N($O45)-N($Q45),N($W45)))))</f>
        <v/>
      </c>
      <c r="U45" s="245" t="str">
        <f aca="false">IF(TRIM($B45&amp;$C45)="","",IF(N($Q45)&lt;=N($O45),"",N($Q45)-N($O45)))</f>
        <v/>
      </c>
      <c r="V45" s="245" t="str">
        <f aca="false">IF(OR(TRIM($B45&amp;$C45)="",$W45=""),"",MAX(0,N($W45))-N($T45))</f>
        <v/>
      </c>
      <c r="W45" s="245" t="str">
        <f aca="false">IF(TRIM($B45&amp;$C45)="","",IF(AND(N($M45)=0,N($Q45)+N($R45)+N($S45)=0),"",ROUND(N($M45)-N($Q45)-N($R45)-N($S45),2)))</f>
        <v/>
      </c>
      <c r="X45" s="246" t="str">
        <f aca="false">IF(TRIM($B45&amp;$C45)="","",IF(N($M45)=0,IF((N($Q45)+N($R45)+N($S45))=0,"—未填单价","未填单价，已收 "&amp;TEXT((N($Q45)+N($R45)+N($S45)),"#,##0.00")),IF(N($W45)&gt;0.005,"欠 "&amp;TEXT(N($W45),"#,##0.00")&amp;IF(N($T45)&gt;0,"（开票未到账 "&amp;TEXT(N($T45),"#,##0.00")&amp;"）","")&amp;IF(N($V45)&gt;0,"（未开票 "&amp;TEXT(N($V45),"#,##0.00")&amp;"）",""),IF(N($W45)&lt;-0.005,"多收 "&amp;TEXT(-N($W45),"#,##0.00"),"✔ 已结清")))&amp;IF(N($U45)&gt;0,"｜到账未开票 "&amp;TEXT(N($U45),"#,##0.00")&amp;"，待补票","")&amp;IF(N($R45)&gt;0,"｜收现 "&amp;TEXT(N($R45),"#,##0.00"),"")&amp;IF(N($S45)&gt;0,"｜收款不开票 "&amp;TEXT(N($S45),"#,##0.00"),""))</f>
        <v/>
      </c>
      <c r="Y45" s="195"/>
      <c r="AB45" s="195"/>
      <c r="AC45" s="188"/>
      <c r="AD45" s="246" t="str">
        <f aca="false">IF($AL45="","",IF($AL45=1,IF($AM45&gt;=1,"一次性·已到收款期","一次性·未到期"),$AC45&amp;" 第"&amp;$AM45&amp;"/"&amp;$AL45&amp;"期"))</f>
        <v/>
      </c>
      <c r="AE45" s="245" t="str">
        <f aca="false">IF(OR($AL45="",N($M45)=0),"",ROUND(N($J45)*$AM45/$AL45,2)+N($L45))</f>
        <v/>
      </c>
      <c r="AF45" s="245" t="str">
        <f aca="false">IF($AE45="","",MAX(0,ROUND($AE45-(N($Q45)+N($R45)+N($S45)),2)))</f>
        <v/>
      </c>
      <c r="AG45" s="245" t="str">
        <f aca="false">IF(OR(TRIM($B45&amp;$C45)="",NOT(ISNUMBER($D45))),"",SUMIFS($W$3:$W$1001,$AI$3:$AI$1001,$AI45,$D$3:$D$1001,"&lt;"&amp;$D45))</f>
        <v/>
      </c>
      <c r="AH45" s="245" t="str">
        <f aca="false">IF(TRIM($B45&amp;$C45)="","",SUMIFS($W$3:$W$1001,$AI$3:$AI$1001,$AI45))</f>
        <v/>
      </c>
      <c r="AI45" s="246" t="str">
        <f aca="false">IF(TRIM($B45&amp;$C45)="","",TRIM($B45)&amp;"｜"&amp;TRIM($C45))</f>
        <v/>
      </c>
      <c r="AJ45" s="245" t="str">
        <f aca="false">IF(TRIM($B45&amp;$C45)="","",MIN(N($O45),N($Q45)))</f>
        <v/>
      </c>
      <c r="AK45" s="248" t="str">
        <f aca="false">IF(ISNUMBER($D45),YEAR($D45),"")</f>
        <v/>
      </c>
      <c r="AL45" s="248" t="str">
        <f aca="false">IF(OR(TRIM($B45&amp;$C45)="",NOT(ISNUMBER($D45)),NOT(ISNUMBER($E45))),"",IF($E45&lt;$D45,"",IF(IF($AC45="半年付",2,IF($AC45="季度付",4,IF($AC45="月付",12,IF($AC45="半月付",24,1))))=1,1,MAX(1,ROUND(($E45-$D45+1)/365*IF($AC45="半年付",2,IF($AC45="季度付",4,IF($AC45="月付",12,IF($AC45="半月付",24,1)))),0)))))</f>
        <v/>
      </c>
      <c r="AM45" s="248" t="str">
        <f aca="true">IF($AL45="","",MIN($AL45,MAX(0,INT((TODAY()-付款宽限天数-$D45)/(($E45-$D45+1)/$AL45))+1)))</f>
        <v/>
      </c>
    </row>
    <row r="46" customFormat="false" ht="27.75" hidden="false" customHeight="false" outlineLevel="0" collapsed="false">
      <c r="F46" s="188" t="str">
        <f aca="true">IF(TRIM($B46&amp;$C46)="","",IF(OR(ISNUMBER(SEARCH("未",$A46)),ISNUMBER(SEARCH("送出",$A46)),AND(TRIM($A46)="",NOT(ISNUMBER($D46)),N($G46)=0)),"【合同未回】","")&amp;IF(NOT(ISNUMBER($E46)),IF(OR(ISNUMBER(SEARCH("未",$A46)),ISNUMBER(SEARCH("送出",$A46)),AND(TRIM($A46)="",NOT(ISNUMBER($D46)),N($G46)=0)),"","【未填合同期】"),IF($E46&lt;TODAY(),"【已到期】",IF($E46-TODAY()&lt;=提醒天数,"【即将到期，剩余"&amp;($E46-TODAY())&amp;"天】","【正常】")))&amp;IF(OR($AB46="安装免保",$AB46="技术免保",$AB46="质保期内"),"【"&amp;$AB46&amp;"】",""))</f>
        <v/>
      </c>
      <c r="J46" s="244" t="str">
        <f aca="false">IF(OR(N($G46)=0,N($H46)=0),"",ROUND(N($G46)*N($H46)*IF(N($I46)=0,1,N($I46)),2))</f>
        <v/>
      </c>
      <c r="M46" s="244" t="str">
        <f aca="false">IF(TRIM($B46&amp;$C46)="","",IF(AND(N($J46)=0,N($L46)=0),"",ROUND(N($J46)+N($L46),2)))</f>
        <v/>
      </c>
      <c r="S46" s="244"/>
      <c r="T46" s="245" t="str">
        <f aca="false">IF(TRIM($B46&amp;$C46)="","",IF(N($O46)=0,"",MAX(0,MIN(N($O46)-N($Q46),N($W46)))))</f>
        <v/>
      </c>
      <c r="U46" s="245" t="str">
        <f aca="false">IF(TRIM($B46&amp;$C46)="","",IF(N($Q46)&lt;=N($O46),"",N($Q46)-N($O46)))</f>
        <v/>
      </c>
      <c r="V46" s="245" t="str">
        <f aca="false">IF(OR(TRIM($B46&amp;$C46)="",$W46=""),"",MAX(0,N($W46))-N($T46))</f>
        <v/>
      </c>
      <c r="W46" s="245" t="str">
        <f aca="false">IF(TRIM($B46&amp;$C46)="","",IF(AND(N($M46)=0,N($Q46)+N($R46)+N($S46)=0),"",ROUND(N($M46)-N($Q46)-N($R46)-N($S46),2)))</f>
        <v/>
      </c>
      <c r="X46" s="246" t="str">
        <f aca="false">IF(TRIM($B46&amp;$C46)="","",IF(N($M46)=0,IF((N($Q46)+N($R46)+N($S46))=0,"—未填单价","未填单价，已收 "&amp;TEXT((N($Q46)+N($R46)+N($S46)),"#,##0.00")),IF(N($W46)&gt;0.005,"欠 "&amp;TEXT(N($W46),"#,##0.00")&amp;IF(N($T46)&gt;0,"（开票未到账 "&amp;TEXT(N($T46),"#,##0.00")&amp;"）","")&amp;IF(N($V46)&gt;0,"（未开票 "&amp;TEXT(N($V46),"#,##0.00")&amp;"）",""),IF(N($W46)&lt;-0.005,"多收 "&amp;TEXT(-N($W46),"#,##0.00"),"✔ 已结清")))&amp;IF(N($U46)&gt;0,"｜到账未开票 "&amp;TEXT(N($U46),"#,##0.00")&amp;"，待补票","")&amp;IF(N($R46)&gt;0,"｜收现 "&amp;TEXT(N($R46),"#,##0.00"),"")&amp;IF(N($S46)&gt;0,"｜收款不开票 "&amp;TEXT(N($S46),"#,##0.00"),""))</f>
        <v/>
      </c>
      <c r="Y46" s="195"/>
      <c r="AB46" s="195"/>
      <c r="AC46" s="188"/>
      <c r="AD46" s="246" t="str">
        <f aca="false">IF($AL46="","",IF($AL46=1,IF($AM46&gt;=1,"一次性·已到收款期","一次性·未到期"),$AC46&amp;" 第"&amp;$AM46&amp;"/"&amp;$AL46&amp;"期"))</f>
        <v/>
      </c>
      <c r="AE46" s="245" t="str">
        <f aca="false">IF(OR($AL46="",N($M46)=0),"",ROUND(N($J46)*$AM46/$AL46,2)+N($L46))</f>
        <v/>
      </c>
      <c r="AF46" s="245" t="str">
        <f aca="false">IF($AE46="","",MAX(0,ROUND($AE46-(N($Q46)+N($R46)+N($S46)),2)))</f>
        <v/>
      </c>
      <c r="AG46" s="245" t="str">
        <f aca="false">IF(OR(TRIM($B46&amp;$C46)="",NOT(ISNUMBER($D46))),"",SUMIFS($W$3:$W$1001,$AI$3:$AI$1001,$AI46,$D$3:$D$1001,"&lt;"&amp;$D46))</f>
        <v/>
      </c>
      <c r="AH46" s="245" t="str">
        <f aca="false">IF(TRIM($B46&amp;$C46)="","",SUMIFS($W$3:$W$1001,$AI$3:$AI$1001,$AI46))</f>
        <v/>
      </c>
      <c r="AI46" s="246" t="str">
        <f aca="false">IF(TRIM($B46&amp;$C46)="","",TRIM($B46)&amp;"｜"&amp;TRIM($C46))</f>
        <v/>
      </c>
      <c r="AJ46" s="245" t="str">
        <f aca="false">IF(TRIM($B46&amp;$C46)="","",MIN(N($O46),N($Q46)))</f>
        <v/>
      </c>
      <c r="AK46" s="248" t="str">
        <f aca="false">IF(ISNUMBER($D46),YEAR($D46),"")</f>
        <v/>
      </c>
      <c r="AL46" s="248" t="str">
        <f aca="false">IF(OR(TRIM($B46&amp;$C46)="",NOT(ISNUMBER($D46)),NOT(ISNUMBER($E46))),"",IF($E46&lt;$D46,"",IF(IF($AC46="半年付",2,IF($AC46="季度付",4,IF($AC46="月付",12,IF($AC46="半月付",24,1))))=1,1,MAX(1,ROUND(($E46-$D46+1)/365*IF($AC46="半年付",2,IF($AC46="季度付",4,IF($AC46="月付",12,IF($AC46="半月付",24,1)))),0)))))</f>
        <v/>
      </c>
      <c r="AM46" s="248" t="str">
        <f aca="true">IF($AL46="","",MIN($AL46,MAX(0,INT((TODAY()-付款宽限天数-$D46)/(($E46-$D46+1)/$AL46))+1)))</f>
        <v/>
      </c>
    </row>
    <row r="47" customFormat="false" ht="27.75" hidden="false" customHeight="false" outlineLevel="0" collapsed="false">
      <c r="F47" s="188" t="str">
        <f aca="true">IF(TRIM($B47&amp;$C47)="","",IF(OR(ISNUMBER(SEARCH("未",$A47)),ISNUMBER(SEARCH("送出",$A47)),AND(TRIM($A47)="",NOT(ISNUMBER($D47)),N($G47)=0)),"【合同未回】","")&amp;IF(NOT(ISNUMBER($E47)),IF(OR(ISNUMBER(SEARCH("未",$A47)),ISNUMBER(SEARCH("送出",$A47)),AND(TRIM($A47)="",NOT(ISNUMBER($D47)),N($G47)=0)),"","【未填合同期】"),IF($E47&lt;TODAY(),"【已到期】",IF($E47-TODAY()&lt;=提醒天数,"【即将到期，剩余"&amp;($E47-TODAY())&amp;"天】","【正常】")))&amp;IF(OR($AB47="安装免保",$AB47="技术免保",$AB47="质保期内"),"【"&amp;$AB47&amp;"】",""))</f>
        <v/>
      </c>
      <c r="J47" s="244" t="str">
        <f aca="false">IF(OR(N($G47)=0,N($H47)=0),"",ROUND(N($G47)*N($H47)*IF(N($I47)=0,1,N($I47)),2))</f>
        <v/>
      </c>
      <c r="M47" s="244" t="str">
        <f aca="false">IF(TRIM($B47&amp;$C47)="","",IF(AND(N($J47)=0,N($L47)=0),"",ROUND(N($J47)+N($L47),2)))</f>
        <v/>
      </c>
      <c r="S47" s="244"/>
      <c r="T47" s="245" t="str">
        <f aca="false">IF(TRIM($B47&amp;$C47)="","",IF(N($O47)=0,"",MAX(0,MIN(N($O47)-N($Q47),N($W47)))))</f>
        <v/>
      </c>
      <c r="U47" s="245" t="str">
        <f aca="false">IF(TRIM($B47&amp;$C47)="","",IF(N($Q47)&lt;=N($O47),"",N($Q47)-N($O47)))</f>
        <v/>
      </c>
      <c r="V47" s="245" t="str">
        <f aca="false">IF(OR(TRIM($B47&amp;$C47)="",$W47=""),"",MAX(0,N($W47))-N($T47))</f>
        <v/>
      </c>
      <c r="W47" s="245" t="str">
        <f aca="false">IF(TRIM($B47&amp;$C47)="","",IF(AND(N($M47)=0,N($Q47)+N($R47)+N($S47)=0),"",ROUND(N($M47)-N($Q47)-N($R47)-N($S47),2)))</f>
        <v/>
      </c>
      <c r="X47" s="246" t="str">
        <f aca="false">IF(TRIM($B47&amp;$C47)="","",IF(N($M47)=0,IF((N($Q47)+N($R47)+N($S47))=0,"—未填单价","未填单价，已收 "&amp;TEXT((N($Q47)+N($R47)+N($S47)),"#,##0.00")),IF(N($W47)&gt;0.005,"欠 "&amp;TEXT(N($W47),"#,##0.00")&amp;IF(N($T47)&gt;0,"（开票未到账 "&amp;TEXT(N($T47),"#,##0.00")&amp;"）","")&amp;IF(N($V47)&gt;0,"（未开票 "&amp;TEXT(N($V47),"#,##0.00")&amp;"）",""),IF(N($W47)&lt;-0.005,"多收 "&amp;TEXT(-N($W47),"#,##0.00"),"✔ 已结清")))&amp;IF(N($U47)&gt;0,"｜到账未开票 "&amp;TEXT(N($U47),"#,##0.00")&amp;"，待补票","")&amp;IF(N($R47)&gt;0,"｜收现 "&amp;TEXT(N($R47),"#,##0.00"),"")&amp;IF(N($S47)&gt;0,"｜收款不开票 "&amp;TEXT(N($S47),"#,##0.00"),""))</f>
        <v/>
      </c>
      <c r="Y47" s="195"/>
      <c r="AB47" s="195"/>
      <c r="AC47" s="188"/>
      <c r="AD47" s="246" t="str">
        <f aca="false">IF($AL47="","",IF($AL47=1,IF($AM47&gt;=1,"一次性·已到收款期","一次性·未到期"),$AC47&amp;" 第"&amp;$AM47&amp;"/"&amp;$AL47&amp;"期"))</f>
        <v/>
      </c>
      <c r="AE47" s="245" t="str">
        <f aca="false">IF(OR($AL47="",N($M47)=0),"",ROUND(N($J47)*$AM47/$AL47,2)+N($L47))</f>
        <v/>
      </c>
      <c r="AF47" s="245" t="str">
        <f aca="false">IF($AE47="","",MAX(0,ROUND($AE47-(N($Q47)+N($R47)+N($S47)),2)))</f>
        <v/>
      </c>
      <c r="AG47" s="245" t="str">
        <f aca="false">IF(OR(TRIM($B47&amp;$C47)="",NOT(ISNUMBER($D47))),"",SUMIFS($W$3:$W$1001,$AI$3:$AI$1001,$AI47,$D$3:$D$1001,"&lt;"&amp;$D47))</f>
        <v/>
      </c>
      <c r="AH47" s="245" t="str">
        <f aca="false">IF(TRIM($B47&amp;$C47)="","",SUMIFS($W$3:$W$1001,$AI$3:$AI$1001,$AI47))</f>
        <v/>
      </c>
      <c r="AI47" s="246" t="str">
        <f aca="false">IF(TRIM($B47&amp;$C47)="","",TRIM($B47)&amp;"｜"&amp;TRIM($C47))</f>
        <v/>
      </c>
      <c r="AJ47" s="245" t="str">
        <f aca="false">IF(TRIM($B47&amp;$C47)="","",MIN(N($O47),N($Q47)))</f>
        <v/>
      </c>
      <c r="AK47" s="248" t="str">
        <f aca="false">IF(ISNUMBER($D47),YEAR($D47),"")</f>
        <v/>
      </c>
      <c r="AL47" s="248" t="str">
        <f aca="false">IF(OR(TRIM($B47&amp;$C47)="",NOT(ISNUMBER($D47)),NOT(ISNUMBER($E47))),"",IF($E47&lt;$D47,"",IF(IF($AC47="半年付",2,IF($AC47="季度付",4,IF($AC47="月付",12,IF($AC47="半月付",24,1))))=1,1,MAX(1,ROUND(($E47-$D47+1)/365*IF($AC47="半年付",2,IF($AC47="季度付",4,IF($AC47="月付",12,IF($AC47="半月付",24,1)))),0)))))</f>
        <v/>
      </c>
      <c r="AM47" s="248" t="str">
        <f aca="true">IF($AL47="","",MIN($AL47,MAX(0,INT((TODAY()-付款宽限天数-$D47)/(($E47-$D47+1)/$AL47))+1)))</f>
        <v/>
      </c>
    </row>
    <row r="48" customFormat="false" ht="27.75" hidden="false" customHeight="false" outlineLevel="0" collapsed="false">
      <c r="F48" s="188" t="str">
        <f aca="true">IF(TRIM($B48&amp;$C48)="","",IF(OR(ISNUMBER(SEARCH("未",$A48)),ISNUMBER(SEARCH("送出",$A48)),AND(TRIM($A48)="",NOT(ISNUMBER($D48)),N($G48)=0)),"【合同未回】","")&amp;IF(NOT(ISNUMBER($E48)),IF(OR(ISNUMBER(SEARCH("未",$A48)),ISNUMBER(SEARCH("送出",$A48)),AND(TRIM($A48)="",NOT(ISNUMBER($D48)),N($G48)=0)),"","【未填合同期】"),IF($E48&lt;TODAY(),"【已到期】",IF($E48-TODAY()&lt;=提醒天数,"【即将到期，剩余"&amp;($E48-TODAY())&amp;"天】","【正常】")))&amp;IF(OR($AB48="安装免保",$AB48="技术免保",$AB48="质保期内"),"【"&amp;$AB48&amp;"】",""))</f>
        <v/>
      </c>
      <c r="J48" s="244" t="str">
        <f aca="false">IF(OR(N($G48)=0,N($H48)=0),"",ROUND(N($G48)*N($H48)*IF(N($I48)=0,1,N($I48)),2))</f>
        <v/>
      </c>
      <c r="M48" s="244" t="str">
        <f aca="false">IF(TRIM($B48&amp;$C48)="","",IF(AND(N($J48)=0,N($L48)=0),"",ROUND(N($J48)+N($L48),2)))</f>
        <v/>
      </c>
      <c r="S48" s="244"/>
      <c r="T48" s="245" t="str">
        <f aca="false">IF(TRIM($B48&amp;$C48)="","",IF(N($O48)=0,"",MAX(0,MIN(N($O48)-N($Q48),N($W48)))))</f>
        <v/>
      </c>
      <c r="U48" s="245" t="str">
        <f aca="false">IF(TRIM($B48&amp;$C48)="","",IF(N($Q48)&lt;=N($O48),"",N($Q48)-N($O48)))</f>
        <v/>
      </c>
      <c r="V48" s="245" t="str">
        <f aca="false">IF(OR(TRIM($B48&amp;$C48)="",$W48=""),"",MAX(0,N($W48))-N($T48))</f>
        <v/>
      </c>
      <c r="W48" s="245" t="str">
        <f aca="false">IF(TRIM($B48&amp;$C48)="","",IF(AND(N($M48)=0,N($Q48)+N($R48)+N($S48)=0),"",ROUND(N($M48)-N($Q48)-N($R48)-N($S48),2)))</f>
        <v/>
      </c>
      <c r="X48" s="246" t="str">
        <f aca="false">IF(TRIM($B48&amp;$C48)="","",IF(N($M48)=0,IF((N($Q48)+N($R48)+N($S48))=0,"—未填单价","未填单价，已收 "&amp;TEXT((N($Q48)+N($R48)+N($S48)),"#,##0.00")),IF(N($W48)&gt;0.005,"欠 "&amp;TEXT(N($W48),"#,##0.00")&amp;IF(N($T48)&gt;0,"（开票未到账 "&amp;TEXT(N($T48),"#,##0.00")&amp;"）","")&amp;IF(N($V48)&gt;0,"（未开票 "&amp;TEXT(N($V48),"#,##0.00")&amp;"）",""),IF(N($W48)&lt;-0.005,"多收 "&amp;TEXT(-N($W48),"#,##0.00"),"✔ 已结清")))&amp;IF(N($U48)&gt;0,"｜到账未开票 "&amp;TEXT(N($U48),"#,##0.00")&amp;"，待补票","")&amp;IF(N($R48)&gt;0,"｜收现 "&amp;TEXT(N($R48),"#,##0.00"),"")&amp;IF(N($S48)&gt;0,"｜收款不开票 "&amp;TEXT(N($S48),"#,##0.00"),""))</f>
        <v/>
      </c>
      <c r="Y48" s="195"/>
      <c r="AB48" s="195"/>
      <c r="AC48" s="188"/>
      <c r="AD48" s="246" t="str">
        <f aca="false">IF($AL48="","",IF($AL48=1,IF($AM48&gt;=1,"一次性·已到收款期","一次性·未到期"),$AC48&amp;" 第"&amp;$AM48&amp;"/"&amp;$AL48&amp;"期"))</f>
        <v/>
      </c>
      <c r="AE48" s="245" t="str">
        <f aca="false">IF(OR($AL48="",N($M48)=0),"",ROUND(N($J48)*$AM48/$AL48,2)+N($L48))</f>
        <v/>
      </c>
      <c r="AF48" s="245" t="str">
        <f aca="false">IF($AE48="","",MAX(0,ROUND($AE48-(N($Q48)+N($R48)+N($S48)),2)))</f>
        <v/>
      </c>
      <c r="AG48" s="245" t="str">
        <f aca="false">IF(OR(TRIM($B48&amp;$C48)="",NOT(ISNUMBER($D48))),"",SUMIFS($W$3:$W$1001,$AI$3:$AI$1001,$AI48,$D$3:$D$1001,"&lt;"&amp;$D48))</f>
        <v/>
      </c>
      <c r="AH48" s="245" t="str">
        <f aca="false">IF(TRIM($B48&amp;$C48)="","",SUMIFS($W$3:$W$1001,$AI$3:$AI$1001,$AI48))</f>
        <v/>
      </c>
      <c r="AI48" s="246" t="str">
        <f aca="false">IF(TRIM($B48&amp;$C48)="","",TRIM($B48)&amp;"｜"&amp;TRIM($C48))</f>
        <v/>
      </c>
      <c r="AJ48" s="245" t="str">
        <f aca="false">IF(TRIM($B48&amp;$C48)="","",MIN(N($O48),N($Q48)))</f>
        <v/>
      </c>
      <c r="AK48" s="248" t="str">
        <f aca="false">IF(ISNUMBER($D48),YEAR($D48),"")</f>
        <v/>
      </c>
      <c r="AL48" s="248" t="str">
        <f aca="false">IF(OR(TRIM($B48&amp;$C48)="",NOT(ISNUMBER($D48)),NOT(ISNUMBER($E48))),"",IF($E48&lt;$D48,"",IF(IF($AC48="半年付",2,IF($AC48="季度付",4,IF($AC48="月付",12,IF($AC48="半月付",24,1))))=1,1,MAX(1,ROUND(($E48-$D48+1)/365*IF($AC48="半年付",2,IF($AC48="季度付",4,IF($AC48="月付",12,IF($AC48="半月付",24,1)))),0)))))</f>
        <v/>
      </c>
      <c r="AM48" s="248" t="str">
        <f aca="true">IF($AL48="","",MIN($AL48,MAX(0,INT((TODAY()-付款宽限天数-$D48)/(($E48-$D48+1)/$AL48))+1)))</f>
        <v/>
      </c>
    </row>
    <row r="49" customFormat="false" ht="27.75" hidden="false" customHeight="false" outlineLevel="0" collapsed="false">
      <c r="F49" s="188" t="str">
        <f aca="true">IF(TRIM($B49&amp;$C49)="","",IF(OR(ISNUMBER(SEARCH("未",$A49)),ISNUMBER(SEARCH("送出",$A49)),AND(TRIM($A49)="",NOT(ISNUMBER($D49)),N($G49)=0)),"【合同未回】","")&amp;IF(NOT(ISNUMBER($E49)),IF(OR(ISNUMBER(SEARCH("未",$A49)),ISNUMBER(SEARCH("送出",$A49)),AND(TRIM($A49)="",NOT(ISNUMBER($D49)),N($G49)=0)),"","【未填合同期】"),IF($E49&lt;TODAY(),"【已到期】",IF($E49-TODAY()&lt;=提醒天数,"【即将到期，剩余"&amp;($E49-TODAY())&amp;"天】","【正常】")))&amp;IF(OR($AB49="安装免保",$AB49="技术免保",$AB49="质保期内"),"【"&amp;$AB49&amp;"】",""))</f>
        <v/>
      </c>
      <c r="J49" s="244" t="str">
        <f aca="false">IF(OR(N($G49)=0,N($H49)=0),"",ROUND(N($G49)*N($H49)*IF(N($I49)=0,1,N($I49)),2))</f>
        <v/>
      </c>
      <c r="M49" s="244" t="str">
        <f aca="false">IF(TRIM($B49&amp;$C49)="","",IF(AND(N($J49)=0,N($L49)=0),"",ROUND(N($J49)+N($L49),2)))</f>
        <v/>
      </c>
      <c r="S49" s="244"/>
      <c r="T49" s="245" t="str">
        <f aca="false">IF(TRIM($B49&amp;$C49)="","",IF(N($O49)=0,"",MAX(0,MIN(N($O49)-N($Q49),N($W49)))))</f>
        <v/>
      </c>
      <c r="U49" s="245" t="str">
        <f aca="false">IF(TRIM($B49&amp;$C49)="","",IF(N($Q49)&lt;=N($O49),"",N($Q49)-N($O49)))</f>
        <v/>
      </c>
      <c r="V49" s="245" t="str">
        <f aca="false">IF(OR(TRIM($B49&amp;$C49)="",$W49=""),"",MAX(0,N($W49))-N($T49))</f>
        <v/>
      </c>
      <c r="W49" s="245" t="str">
        <f aca="false">IF(TRIM($B49&amp;$C49)="","",IF(AND(N($M49)=0,N($Q49)+N($R49)+N($S49)=0),"",ROUND(N($M49)-N($Q49)-N($R49)-N($S49),2)))</f>
        <v/>
      </c>
      <c r="X49" s="246" t="str">
        <f aca="false">IF(TRIM($B49&amp;$C49)="","",IF(N($M49)=0,IF((N($Q49)+N($R49)+N($S49))=0,"—未填单价","未填单价，已收 "&amp;TEXT((N($Q49)+N($R49)+N($S49)),"#,##0.00")),IF(N($W49)&gt;0.005,"欠 "&amp;TEXT(N($W49),"#,##0.00")&amp;IF(N($T49)&gt;0,"（开票未到账 "&amp;TEXT(N($T49),"#,##0.00")&amp;"）","")&amp;IF(N($V49)&gt;0,"（未开票 "&amp;TEXT(N($V49),"#,##0.00")&amp;"）",""),IF(N($W49)&lt;-0.005,"多收 "&amp;TEXT(-N($W49),"#,##0.00"),"✔ 已结清")))&amp;IF(N($U49)&gt;0,"｜到账未开票 "&amp;TEXT(N($U49),"#,##0.00")&amp;"，待补票","")&amp;IF(N($R49)&gt;0,"｜收现 "&amp;TEXT(N($R49),"#,##0.00"),"")&amp;IF(N($S49)&gt;0,"｜收款不开票 "&amp;TEXT(N($S49),"#,##0.00"),""))</f>
        <v/>
      </c>
      <c r="Y49" s="195"/>
      <c r="AB49" s="195"/>
      <c r="AC49" s="188"/>
      <c r="AD49" s="246" t="str">
        <f aca="false">IF($AL49="","",IF($AL49=1,IF($AM49&gt;=1,"一次性·已到收款期","一次性·未到期"),$AC49&amp;" 第"&amp;$AM49&amp;"/"&amp;$AL49&amp;"期"))</f>
        <v/>
      </c>
      <c r="AE49" s="245" t="str">
        <f aca="false">IF(OR($AL49="",N($M49)=0),"",ROUND(N($J49)*$AM49/$AL49,2)+N($L49))</f>
        <v/>
      </c>
      <c r="AF49" s="245" t="str">
        <f aca="false">IF($AE49="","",MAX(0,ROUND($AE49-(N($Q49)+N($R49)+N($S49)),2)))</f>
        <v/>
      </c>
      <c r="AG49" s="245" t="str">
        <f aca="false">IF(OR(TRIM($B49&amp;$C49)="",NOT(ISNUMBER($D49))),"",SUMIFS($W$3:$W$1001,$AI$3:$AI$1001,$AI49,$D$3:$D$1001,"&lt;"&amp;$D49))</f>
        <v/>
      </c>
      <c r="AH49" s="245" t="str">
        <f aca="false">IF(TRIM($B49&amp;$C49)="","",SUMIFS($W$3:$W$1001,$AI$3:$AI$1001,$AI49))</f>
        <v/>
      </c>
      <c r="AI49" s="246" t="str">
        <f aca="false">IF(TRIM($B49&amp;$C49)="","",TRIM($B49)&amp;"｜"&amp;TRIM($C49))</f>
        <v/>
      </c>
      <c r="AJ49" s="245" t="str">
        <f aca="false">IF(TRIM($B49&amp;$C49)="","",MIN(N($O49),N($Q49)))</f>
        <v/>
      </c>
      <c r="AK49" s="248" t="str">
        <f aca="false">IF(ISNUMBER($D49),YEAR($D49),"")</f>
        <v/>
      </c>
      <c r="AL49" s="248" t="str">
        <f aca="false">IF(OR(TRIM($B49&amp;$C49)="",NOT(ISNUMBER($D49)),NOT(ISNUMBER($E49))),"",IF($E49&lt;$D49,"",IF(IF($AC49="半年付",2,IF($AC49="季度付",4,IF($AC49="月付",12,IF($AC49="半月付",24,1))))=1,1,MAX(1,ROUND(($E49-$D49+1)/365*IF($AC49="半年付",2,IF($AC49="季度付",4,IF($AC49="月付",12,IF($AC49="半月付",24,1)))),0)))))</f>
        <v/>
      </c>
      <c r="AM49" s="248" t="str">
        <f aca="true">IF($AL49="","",MIN($AL49,MAX(0,INT((TODAY()-付款宽限天数-$D49)/(($E49-$D49+1)/$AL49))+1)))</f>
        <v/>
      </c>
    </row>
    <row r="50" customFormat="false" ht="27.75" hidden="false" customHeight="false" outlineLevel="0" collapsed="false">
      <c r="F50" s="188" t="str">
        <f aca="true">IF(TRIM($B50&amp;$C50)="","",IF(OR(ISNUMBER(SEARCH("未",$A50)),ISNUMBER(SEARCH("送出",$A50)),AND(TRIM($A50)="",NOT(ISNUMBER($D50)),N($G50)=0)),"【合同未回】","")&amp;IF(NOT(ISNUMBER($E50)),IF(OR(ISNUMBER(SEARCH("未",$A50)),ISNUMBER(SEARCH("送出",$A50)),AND(TRIM($A50)="",NOT(ISNUMBER($D50)),N($G50)=0)),"","【未填合同期】"),IF($E50&lt;TODAY(),"【已到期】",IF($E50-TODAY()&lt;=提醒天数,"【即将到期，剩余"&amp;($E50-TODAY())&amp;"天】","【正常】")))&amp;IF(OR($AB50="安装免保",$AB50="技术免保",$AB50="质保期内"),"【"&amp;$AB50&amp;"】",""))</f>
        <v/>
      </c>
      <c r="J50" s="244" t="str">
        <f aca="false">IF(OR(N($G50)=0,N($H50)=0),"",ROUND(N($G50)*N($H50)*IF(N($I50)=0,1,N($I50)),2))</f>
        <v/>
      </c>
      <c r="M50" s="244" t="str">
        <f aca="false">IF(TRIM($B50&amp;$C50)="","",IF(AND(N($J50)=0,N($L50)=0),"",ROUND(N($J50)+N($L50),2)))</f>
        <v/>
      </c>
      <c r="S50" s="244"/>
      <c r="T50" s="245" t="str">
        <f aca="false">IF(TRIM($B50&amp;$C50)="","",IF(N($O50)=0,"",MAX(0,MIN(N($O50)-N($Q50),N($W50)))))</f>
        <v/>
      </c>
      <c r="U50" s="245" t="str">
        <f aca="false">IF(TRIM($B50&amp;$C50)="","",IF(N($Q50)&lt;=N($O50),"",N($Q50)-N($O50)))</f>
        <v/>
      </c>
      <c r="V50" s="245" t="str">
        <f aca="false">IF(OR(TRIM($B50&amp;$C50)="",$W50=""),"",MAX(0,N($W50))-N($T50))</f>
        <v/>
      </c>
      <c r="W50" s="245" t="str">
        <f aca="false">IF(TRIM($B50&amp;$C50)="","",IF(AND(N($M50)=0,N($Q50)+N($R50)+N($S50)=0),"",ROUND(N($M50)-N($Q50)-N($R50)-N($S50),2)))</f>
        <v/>
      </c>
      <c r="X50" s="246" t="str">
        <f aca="false">IF(TRIM($B50&amp;$C50)="","",IF(N($M50)=0,IF((N($Q50)+N($R50)+N($S50))=0,"—未填单价","未填单价，已收 "&amp;TEXT((N($Q50)+N($R50)+N($S50)),"#,##0.00")),IF(N($W50)&gt;0.005,"欠 "&amp;TEXT(N($W50),"#,##0.00")&amp;IF(N($T50)&gt;0,"（开票未到账 "&amp;TEXT(N($T50),"#,##0.00")&amp;"）","")&amp;IF(N($V50)&gt;0,"（未开票 "&amp;TEXT(N($V50),"#,##0.00")&amp;"）",""),IF(N($W50)&lt;-0.005,"多收 "&amp;TEXT(-N($W50),"#,##0.00"),"✔ 已结清")))&amp;IF(N($U50)&gt;0,"｜到账未开票 "&amp;TEXT(N($U50),"#,##0.00")&amp;"，待补票","")&amp;IF(N($R50)&gt;0,"｜收现 "&amp;TEXT(N($R50),"#,##0.00"),"")&amp;IF(N($S50)&gt;0,"｜收款不开票 "&amp;TEXT(N($S50),"#,##0.00"),""))</f>
        <v/>
      </c>
      <c r="Y50" s="195"/>
      <c r="AB50" s="195"/>
      <c r="AC50" s="188"/>
      <c r="AD50" s="246" t="str">
        <f aca="false">IF($AL50="","",IF($AL50=1,IF($AM50&gt;=1,"一次性·已到收款期","一次性·未到期"),$AC50&amp;" 第"&amp;$AM50&amp;"/"&amp;$AL50&amp;"期"))</f>
        <v/>
      </c>
      <c r="AE50" s="245" t="str">
        <f aca="false">IF(OR($AL50="",N($M50)=0),"",ROUND(N($J50)*$AM50/$AL50,2)+N($L50))</f>
        <v/>
      </c>
      <c r="AF50" s="245" t="str">
        <f aca="false">IF($AE50="","",MAX(0,ROUND($AE50-(N($Q50)+N($R50)+N($S50)),2)))</f>
        <v/>
      </c>
      <c r="AG50" s="245" t="str">
        <f aca="false">IF(OR(TRIM($B50&amp;$C50)="",NOT(ISNUMBER($D50))),"",SUMIFS($W$3:$W$1001,$AI$3:$AI$1001,$AI50,$D$3:$D$1001,"&lt;"&amp;$D50))</f>
        <v/>
      </c>
      <c r="AH50" s="245" t="str">
        <f aca="false">IF(TRIM($B50&amp;$C50)="","",SUMIFS($W$3:$W$1001,$AI$3:$AI$1001,$AI50))</f>
        <v/>
      </c>
      <c r="AI50" s="246" t="str">
        <f aca="false">IF(TRIM($B50&amp;$C50)="","",TRIM($B50)&amp;"｜"&amp;TRIM($C50))</f>
        <v/>
      </c>
      <c r="AJ50" s="245" t="str">
        <f aca="false">IF(TRIM($B50&amp;$C50)="","",MIN(N($O50),N($Q50)))</f>
        <v/>
      </c>
      <c r="AK50" s="248" t="str">
        <f aca="false">IF(ISNUMBER($D50),YEAR($D50),"")</f>
        <v/>
      </c>
      <c r="AL50" s="248" t="str">
        <f aca="false">IF(OR(TRIM($B50&amp;$C50)="",NOT(ISNUMBER($D50)),NOT(ISNUMBER($E50))),"",IF($E50&lt;$D50,"",IF(IF($AC50="半年付",2,IF($AC50="季度付",4,IF($AC50="月付",12,IF($AC50="半月付",24,1))))=1,1,MAX(1,ROUND(($E50-$D50+1)/365*IF($AC50="半年付",2,IF($AC50="季度付",4,IF($AC50="月付",12,IF($AC50="半月付",24,1)))),0)))))</f>
        <v/>
      </c>
      <c r="AM50" s="248" t="str">
        <f aca="true">IF($AL50="","",MIN($AL50,MAX(0,INT((TODAY()-付款宽限天数-$D50)/(($E50-$D50+1)/$AL50))+1)))</f>
        <v/>
      </c>
    </row>
    <row r="51" customFormat="false" ht="27.75" hidden="false" customHeight="false" outlineLevel="0" collapsed="false">
      <c r="F51" s="188" t="str">
        <f aca="true">IF(TRIM($B51&amp;$C51)="","",IF(OR(ISNUMBER(SEARCH("未",$A51)),ISNUMBER(SEARCH("送出",$A51)),AND(TRIM($A51)="",NOT(ISNUMBER($D51)),N($G51)=0)),"【合同未回】","")&amp;IF(NOT(ISNUMBER($E51)),IF(OR(ISNUMBER(SEARCH("未",$A51)),ISNUMBER(SEARCH("送出",$A51)),AND(TRIM($A51)="",NOT(ISNUMBER($D51)),N($G51)=0)),"","【未填合同期】"),IF($E51&lt;TODAY(),"【已到期】",IF($E51-TODAY()&lt;=提醒天数,"【即将到期，剩余"&amp;($E51-TODAY())&amp;"天】","【正常】")))&amp;IF(OR($AB51="安装免保",$AB51="技术免保",$AB51="质保期内"),"【"&amp;$AB51&amp;"】",""))</f>
        <v/>
      </c>
      <c r="J51" s="244" t="str">
        <f aca="false">IF(OR(N($G51)=0,N($H51)=0),"",ROUND(N($G51)*N($H51)*IF(N($I51)=0,1,N($I51)),2))</f>
        <v/>
      </c>
      <c r="M51" s="244" t="str">
        <f aca="false">IF(TRIM($B51&amp;$C51)="","",IF(AND(N($J51)=0,N($L51)=0),"",ROUND(N($J51)+N($L51),2)))</f>
        <v/>
      </c>
      <c r="S51" s="244"/>
      <c r="T51" s="245" t="str">
        <f aca="false">IF(TRIM($B51&amp;$C51)="","",IF(N($O51)=0,"",MAX(0,MIN(N($O51)-N($Q51),N($W51)))))</f>
        <v/>
      </c>
      <c r="U51" s="245" t="str">
        <f aca="false">IF(TRIM($B51&amp;$C51)="","",IF(N($Q51)&lt;=N($O51),"",N($Q51)-N($O51)))</f>
        <v/>
      </c>
      <c r="V51" s="245" t="str">
        <f aca="false">IF(OR(TRIM($B51&amp;$C51)="",$W51=""),"",MAX(0,N($W51))-N($T51))</f>
        <v/>
      </c>
      <c r="W51" s="245" t="str">
        <f aca="false">IF(TRIM($B51&amp;$C51)="","",IF(AND(N($M51)=0,N($Q51)+N($R51)+N($S51)=0),"",ROUND(N($M51)-N($Q51)-N($R51)-N($S51),2)))</f>
        <v/>
      </c>
      <c r="X51" s="246" t="str">
        <f aca="false">IF(TRIM($B51&amp;$C51)="","",IF(N($M51)=0,IF((N($Q51)+N($R51)+N($S51))=0,"—未填单价","未填单价，已收 "&amp;TEXT((N($Q51)+N($R51)+N($S51)),"#,##0.00")),IF(N($W51)&gt;0.005,"欠 "&amp;TEXT(N($W51),"#,##0.00")&amp;IF(N($T51)&gt;0,"（开票未到账 "&amp;TEXT(N($T51),"#,##0.00")&amp;"）","")&amp;IF(N($V51)&gt;0,"（未开票 "&amp;TEXT(N($V51),"#,##0.00")&amp;"）",""),IF(N($W51)&lt;-0.005,"多收 "&amp;TEXT(-N($W51),"#,##0.00"),"✔ 已结清")))&amp;IF(N($U51)&gt;0,"｜到账未开票 "&amp;TEXT(N($U51),"#,##0.00")&amp;"，待补票","")&amp;IF(N($R51)&gt;0,"｜收现 "&amp;TEXT(N($R51),"#,##0.00"),"")&amp;IF(N($S51)&gt;0,"｜收款不开票 "&amp;TEXT(N($S51),"#,##0.00"),""))</f>
        <v/>
      </c>
      <c r="Y51" s="195"/>
      <c r="AB51" s="195"/>
      <c r="AC51" s="188"/>
      <c r="AD51" s="246" t="str">
        <f aca="false">IF($AL51="","",IF($AL51=1,IF($AM51&gt;=1,"一次性·已到收款期","一次性·未到期"),$AC51&amp;" 第"&amp;$AM51&amp;"/"&amp;$AL51&amp;"期"))</f>
        <v/>
      </c>
      <c r="AE51" s="245" t="str">
        <f aca="false">IF(OR($AL51="",N($M51)=0),"",ROUND(N($J51)*$AM51/$AL51,2)+N($L51))</f>
        <v/>
      </c>
      <c r="AF51" s="245" t="str">
        <f aca="false">IF($AE51="","",MAX(0,ROUND($AE51-(N($Q51)+N($R51)+N($S51)),2)))</f>
        <v/>
      </c>
      <c r="AG51" s="245" t="str">
        <f aca="false">IF(OR(TRIM($B51&amp;$C51)="",NOT(ISNUMBER($D51))),"",SUMIFS($W$3:$W$1001,$AI$3:$AI$1001,$AI51,$D$3:$D$1001,"&lt;"&amp;$D51))</f>
        <v/>
      </c>
      <c r="AH51" s="245" t="str">
        <f aca="false">IF(TRIM($B51&amp;$C51)="","",SUMIFS($W$3:$W$1001,$AI$3:$AI$1001,$AI51))</f>
        <v/>
      </c>
      <c r="AI51" s="246" t="str">
        <f aca="false">IF(TRIM($B51&amp;$C51)="","",TRIM($B51)&amp;"｜"&amp;TRIM($C51))</f>
        <v/>
      </c>
      <c r="AJ51" s="245" t="str">
        <f aca="false">IF(TRIM($B51&amp;$C51)="","",MIN(N($O51),N($Q51)))</f>
        <v/>
      </c>
      <c r="AK51" s="248" t="str">
        <f aca="false">IF(ISNUMBER($D51),YEAR($D51),"")</f>
        <v/>
      </c>
      <c r="AL51" s="248" t="str">
        <f aca="false">IF(OR(TRIM($B51&amp;$C51)="",NOT(ISNUMBER($D51)),NOT(ISNUMBER($E51))),"",IF($E51&lt;$D51,"",IF(IF($AC51="半年付",2,IF($AC51="季度付",4,IF($AC51="月付",12,IF($AC51="半月付",24,1))))=1,1,MAX(1,ROUND(($E51-$D51+1)/365*IF($AC51="半年付",2,IF($AC51="季度付",4,IF($AC51="月付",12,IF($AC51="半月付",24,1)))),0)))))</f>
        <v/>
      </c>
      <c r="AM51" s="248" t="str">
        <f aca="true">IF($AL51="","",MIN($AL51,MAX(0,INT((TODAY()-付款宽限天数-$D51)/(($E51-$D51+1)/$AL51))+1)))</f>
        <v/>
      </c>
    </row>
    <row r="52" customFormat="false" ht="27.75" hidden="false" customHeight="false" outlineLevel="0" collapsed="false">
      <c r="F52" s="188" t="str">
        <f aca="true">IF(TRIM($B52&amp;$C52)="","",IF(OR(ISNUMBER(SEARCH("未",$A52)),ISNUMBER(SEARCH("送出",$A52)),AND(TRIM($A52)="",NOT(ISNUMBER($D52)),N($G52)=0)),"【合同未回】","")&amp;IF(NOT(ISNUMBER($E52)),IF(OR(ISNUMBER(SEARCH("未",$A52)),ISNUMBER(SEARCH("送出",$A52)),AND(TRIM($A52)="",NOT(ISNUMBER($D52)),N($G52)=0)),"","【未填合同期】"),IF($E52&lt;TODAY(),"【已到期】",IF($E52-TODAY()&lt;=提醒天数,"【即将到期，剩余"&amp;($E52-TODAY())&amp;"天】","【正常】")))&amp;IF(OR($AB52="安装免保",$AB52="技术免保",$AB52="质保期内"),"【"&amp;$AB52&amp;"】",""))</f>
        <v/>
      </c>
      <c r="J52" s="244" t="str">
        <f aca="false">IF(OR(N($G52)=0,N($H52)=0),"",ROUND(N($G52)*N($H52)*IF(N($I52)=0,1,N($I52)),2))</f>
        <v/>
      </c>
      <c r="M52" s="244" t="str">
        <f aca="false">IF(TRIM($B52&amp;$C52)="","",IF(AND(N($J52)=0,N($L52)=0),"",ROUND(N($J52)+N($L52),2)))</f>
        <v/>
      </c>
      <c r="S52" s="244"/>
      <c r="T52" s="245" t="str">
        <f aca="false">IF(TRIM($B52&amp;$C52)="","",IF(N($O52)=0,"",MAX(0,MIN(N($O52)-N($Q52),N($W52)))))</f>
        <v/>
      </c>
      <c r="U52" s="245" t="str">
        <f aca="false">IF(TRIM($B52&amp;$C52)="","",IF(N($Q52)&lt;=N($O52),"",N($Q52)-N($O52)))</f>
        <v/>
      </c>
      <c r="V52" s="245" t="str">
        <f aca="false">IF(OR(TRIM($B52&amp;$C52)="",$W52=""),"",MAX(0,N($W52))-N($T52))</f>
        <v/>
      </c>
      <c r="W52" s="245" t="str">
        <f aca="false">IF(TRIM($B52&amp;$C52)="","",IF(AND(N($M52)=0,N($Q52)+N($R52)+N($S52)=0),"",ROUND(N($M52)-N($Q52)-N($R52)-N($S52),2)))</f>
        <v/>
      </c>
      <c r="X52" s="246" t="str">
        <f aca="false">IF(TRIM($B52&amp;$C52)="","",IF(N($M52)=0,IF((N($Q52)+N($R52)+N($S52))=0,"—未填单价","未填单价，已收 "&amp;TEXT((N($Q52)+N($R52)+N($S52)),"#,##0.00")),IF(N($W52)&gt;0.005,"欠 "&amp;TEXT(N($W52),"#,##0.00")&amp;IF(N($T52)&gt;0,"（开票未到账 "&amp;TEXT(N($T52),"#,##0.00")&amp;"）","")&amp;IF(N($V52)&gt;0,"（未开票 "&amp;TEXT(N($V52),"#,##0.00")&amp;"）",""),IF(N($W52)&lt;-0.005,"多收 "&amp;TEXT(-N($W52),"#,##0.00"),"✔ 已结清")))&amp;IF(N($U52)&gt;0,"｜到账未开票 "&amp;TEXT(N($U52),"#,##0.00")&amp;"，待补票","")&amp;IF(N($R52)&gt;0,"｜收现 "&amp;TEXT(N($R52),"#,##0.00"),"")&amp;IF(N($S52)&gt;0,"｜收款不开票 "&amp;TEXT(N($S52),"#,##0.00"),""))</f>
        <v/>
      </c>
      <c r="Y52" s="195"/>
      <c r="AB52" s="195"/>
      <c r="AC52" s="188"/>
      <c r="AD52" s="246" t="str">
        <f aca="false">IF($AL52="","",IF($AL52=1,IF($AM52&gt;=1,"一次性·已到收款期","一次性·未到期"),$AC52&amp;" 第"&amp;$AM52&amp;"/"&amp;$AL52&amp;"期"))</f>
        <v/>
      </c>
      <c r="AE52" s="245" t="str">
        <f aca="false">IF(OR($AL52="",N($M52)=0),"",ROUND(N($J52)*$AM52/$AL52,2)+N($L52))</f>
        <v/>
      </c>
      <c r="AF52" s="245" t="str">
        <f aca="false">IF($AE52="","",MAX(0,ROUND($AE52-(N($Q52)+N($R52)+N($S52)),2)))</f>
        <v/>
      </c>
      <c r="AG52" s="245" t="str">
        <f aca="false">IF(OR(TRIM($B52&amp;$C52)="",NOT(ISNUMBER($D52))),"",SUMIFS($W$3:$W$1001,$AI$3:$AI$1001,$AI52,$D$3:$D$1001,"&lt;"&amp;$D52))</f>
        <v/>
      </c>
      <c r="AH52" s="245" t="str">
        <f aca="false">IF(TRIM($B52&amp;$C52)="","",SUMIFS($W$3:$W$1001,$AI$3:$AI$1001,$AI52))</f>
        <v/>
      </c>
      <c r="AI52" s="246" t="str">
        <f aca="false">IF(TRIM($B52&amp;$C52)="","",TRIM($B52)&amp;"｜"&amp;TRIM($C52))</f>
        <v/>
      </c>
      <c r="AJ52" s="245" t="str">
        <f aca="false">IF(TRIM($B52&amp;$C52)="","",MIN(N($O52),N($Q52)))</f>
        <v/>
      </c>
      <c r="AK52" s="248" t="str">
        <f aca="false">IF(ISNUMBER($D52),YEAR($D52),"")</f>
        <v/>
      </c>
      <c r="AL52" s="248" t="str">
        <f aca="false">IF(OR(TRIM($B52&amp;$C52)="",NOT(ISNUMBER($D52)),NOT(ISNUMBER($E52))),"",IF($E52&lt;$D52,"",IF(IF($AC52="半年付",2,IF($AC52="季度付",4,IF($AC52="月付",12,IF($AC52="半月付",24,1))))=1,1,MAX(1,ROUND(($E52-$D52+1)/365*IF($AC52="半年付",2,IF($AC52="季度付",4,IF($AC52="月付",12,IF($AC52="半月付",24,1)))),0)))))</f>
        <v/>
      </c>
      <c r="AM52" s="248" t="str">
        <f aca="true">IF($AL52="","",MIN($AL52,MAX(0,INT((TODAY()-付款宽限天数-$D52)/(($E52-$D52+1)/$AL52))+1)))</f>
        <v/>
      </c>
    </row>
    <row r="53" customFormat="false" ht="27.75" hidden="false" customHeight="false" outlineLevel="0" collapsed="false">
      <c r="F53" s="188" t="str">
        <f aca="true">IF(TRIM($B53&amp;$C53)="","",IF(OR(ISNUMBER(SEARCH("未",$A53)),ISNUMBER(SEARCH("送出",$A53)),AND(TRIM($A53)="",NOT(ISNUMBER($D53)),N($G53)=0)),"【合同未回】","")&amp;IF(NOT(ISNUMBER($E53)),IF(OR(ISNUMBER(SEARCH("未",$A53)),ISNUMBER(SEARCH("送出",$A53)),AND(TRIM($A53)="",NOT(ISNUMBER($D53)),N($G53)=0)),"","【未填合同期】"),IF($E53&lt;TODAY(),"【已到期】",IF($E53-TODAY()&lt;=提醒天数,"【即将到期，剩余"&amp;($E53-TODAY())&amp;"天】","【正常】")))&amp;IF(OR($AB53="安装免保",$AB53="技术免保",$AB53="质保期内"),"【"&amp;$AB53&amp;"】",""))</f>
        <v/>
      </c>
      <c r="J53" s="244" t="str">
        <f aca="false">IF(OR(N($G53)=0,N($H53)=0),"",ROUND(N($G53)*N($H53)*IF(N($I53)=0,1,N($I53)),2))</f>
        <v/>
      </c>
      <c r="M53" s="244" t="str">
        <f aca="false">IF(TRIM($B53&amp;$C53)="","",IF(AND(N($J53)=0,N($L53)=0),"",ROUND(N($J53)+N($L53),2)))</f>
        <v/>
      </c>
      <c r="S53" s="244"/>
      <c r="T53" s="245" t="str">
        <f aca="false">IF(TRIM($B53&amp;$C53)="","",IF(N($O53)=0,"",MAX(0,MIN(N($O53)-N($Q53),N($W53)))))</f>
        <v/>
      </c>
      <c r="U53" s="245" t="str">
        <f aca="false">IF(TRIM($B53&amp;$C53)="","",IF(N($Q53)&lt;=N($O53),"",N($Q53)-N($O53)))</f>
        <v/>
      </c>
      <c r="V53" s="245" t="str">
        <f aca="false">IF(OR(TRIM($B53&amp;$C53)="",$W53=""),"",MAX(0,N($W53))-N($T53))</f>
        <v/>
      </c>
      <c r="W53" s="245" t="str">
        <f aca="false">IF(TRIM($B53&amp;$C53)="","",IF(AND(N($M53)=0,N($Q53)+N($R53)+N($S53)=0),"",ROUND(N($M53)-N($Q53)-N($R53)-N($S53),2)))</f>
        <v/>
      </c>
      <c r="X53" s="246" t="str">
        <f aca="false">IF(TRIM($B53&amp;$C53)="","",IF(N($M53)=0,IF((N($Q53)+N($R53)+N($S53))=0,"—未填单价","未填单价，已收 "&amp;TEXT((N($Q53)+N($R53)+N($S53)),"#,##0.00")),IF(N($W53)&gt;0.005,"欠 "&amp;TEXT(N($W53),"#,##0.00")&amp;IF(N($T53)&gt;0,"（开票未到账 "&amp;TEXT(N($T53),"#,##0.00")&amp;"）","")&amp;IF(N($V53)&gt;0,"（未开票 "&amp;TEXT(N($V53),"#,##0.00")&amp;"）",""),IF(N($W53)&lt;-0.005,"多收 "&amp;TEXT(-N($W53),"#,##0.00"),"✔ 已结清")))&amp;IF(N($U53)&gt;0,"｜到账未开票 "&amp;TEXT(N($U53),"#,##0.00")&amp;"，待补票","")&amp;IF(N($R53)&gt;0,"｜收现 "&amp;TEXT(N($R53),"#,##0.00"),"")&amp;IF(N($S53)&gt;0,"｜收款不开票 "&amp;TEXT(N($S53),"#,##0.00"),""))</f>
        <v/>
      </c>
      <c r="Y53" s="195"/>
      <c r="AB53" s="195"/>
      <c r="AC53" s="188"/>
      <c r="AD53" s="246" t="str">
        <f aca="false">IF($AL53="","",IF($AL53=1,IF($AM53&gt;=1,"一次性·已到收款期","一次性·未到期"),$AC53&amp;" 第"&amp;$AM53&amp;"/"&amp;$AL53&amp;"期"))</f>
        <v/>
      </c>
      <c r="AE53" s="245" t="str">
        <f aca="false">IF(OR($AL53="",N($M53)=0),"",ROUND(N($J53)*$AM53/$AL53,2)+N($L53))</f>
        <v/>
      </c>
      <c r="AF53" s="245" t="str">
        <f aca="false">IF($AE53="","",MAX(0,ROUND($AE53-(N($Q53)+N($R53)+N($S53)),2)))</f>
        <v/>
      </c>
      <c r="AG53" s="245" t="str">
        <f aca="false">IF(OR(TRIM($B53&amp;$C53)="",NOT(ISNUMBER($D53))),"",SUMIFS($W$3:$W$1001,$AI$3:$AI$1001,$AI53,$D$3:$D$1001,"&lt;"&amp;$D53))</f>
        <v/>
      </c>
      <c r="AH53" s="245" t="str">
        <f aca="false">IF(TRIM($B53&amp;$C53)="","",SUMIFS($W$3:$W$1001,$AI$3:$AI$1001,$AI53))</f>
        <v/>
      </c>
      <c r="AI53" s="246" t="str">
        <f aca="false">IF(TRIM($B53&amp;$C53)="","",TRIM($B53)&amp;"｜"&amp;TRIM($C53))</f>
        <v/>
      </c>
      <c r="AJ53" s="245" t="str">
        <f aca="false">IF(TRIM($B53&amp;$C53)="","",MIN(N($O53),N($Q53)))</f>
        <v/>
      </c>
      <c r="AK53" s="248" t="str">
        <f aca="false">IF(ISNUMBER($D53),YEAR($D53),"")</f>
        <v/>
      </c>
      <c r="AL53" s="248" t="str">
        <f aca="false">IF(OR(TRIM($B53&amp;$C53)="",NOT(ISNUMBER($D53)),NOT(ISNUMBER($E53))),"",IF($E53&lt;$D53,"",IF(IF($AC53="半年付",2,IF($AC53="季度付",4,IF($AC53="月付",12,IF($AC53="半月付",24,1))))=1,1,MAX(1,ROUND(($E53-$D53+1)/365*IF($AC53="半年付",2,IF($AC53="季度付",4,IF($AC53="月付",12,IF($AC53="半月付",24,1)))),0)))))</f>
        <v/>
      </c>
      <c r="AM53" s="248" t="str">
        <f aca="true">IF($AL53="","",MIN($AL53,MAX(0,INT((TODAY()-付款宽限天数-$D53)/(($E53-$D53+1)/$AL53))+1)))</f>
        <v/>
      </c>
    </row>
    <row r="54" customFormat="false" ht="27.75" hidden="false" customHeight="false" outlineLevel="0" collapsed="false">
      <c r="F54" s="188" t="str">
        <f aca="true">IF(TRIM($B54&amp;$C54)="","",IF(OR(ISNUMBER(SEARCH("未",$A54)),ISNUMBER(SEARCH("送出",$A54)),AND(TRIM($A54)="",NOT(ISNUMBER($D54)),N($G54)=0)),"【合同未回】","")&amp;IF(NOT(ISNUMBER($E54)),IF(OR(ISNUMBER(SEARCH("未",$A54)),ISNUMBER(SEARCH("送出",$A54)),AND(TRIM($A54)="",NOT(ISNUMBER($D54)),N($G54)=0)),"","【未填合同期】"),IF($E54&lt;TODAY(),"【已到期】",IF($E54-TODAY()&lt;=提醒天数,"【即将到期，剩余"&amp;($E54-TODAY())&amp;"天】","【正常】")))&amp;IF(OR($AB54="安装免保",$AB54="技术免保",$AB54="质保期内"),"【"&amp;$AB54&amp;"】",""))</f>
        <v/>
      </c>
      <c r="J54" s="244" t="str">
        <f aca="false">IF(OR(N($G54)=0,N($H54)=0),"",ROUND(N($G54)*N($H54)*IF(N($I54)=0,1,N($I54)),2))</f>
        <v/>
      </c>
      <c r="M54" s="244" t="str">
        <f aca="false">IF(TRIM($B54&amp;$C54)="","",IF(AND(N($J54)=0,N($L54)=0),"",ROUND(N($J54)+N($L54),2)))</f>
        <v/>
      </c>
      <c r="S54" s="244"/>
      <c r="T54" s="245" t="str">
        <f aca="false">IF(TRIM($B54&amp;$C54)="","",IF(N($O54)=0,"",MAX(0,MIN(N($O54)-N($Q54),N($W54)))))</f>
        <v/>
      </c>
      <c r="U54" s="245" t="str">
        <f aca="false">IF(TRIM($B54&amp;$C54)="","",IF(N($Q54)&lt;=N($O54),"",N($Q54)-N($O54)))</f>
        <v/>
      </c>
      <c r="V54" s="245" t="str">
        <f aca="false">IF(OR(TRIM($B54&amp;$C54)="",$W54=""),"",MAX(0,N($W54))-N($T54))</f>
        <v/>
      </c>
      <c r="W54" s="245" t="str">
        <f aca="false">IF(TRIM($B54&amp;$C54)="","",IF(AND(N($M54)=0,N($Q54)+N($R54)+N($S54)=0),"",ROUND(N($M54)-N($Q54)-N($R54)-N($S54),2)))</f>
        <v/>
      </c>
      <c r="X54" s="246" t="str">
        <f aca="false">IF(TRIM($B54&amp;$C54)="","",IF(N($M54)=0,IF((N($Q54)+N($R54)+N($S54))=0,"—未填单价","未填单价，已收 "&amp;TEXT((N($Q54)+N($R54)+N($S54)),"#,##0.00")),IF(N($W54)&gt;0.005,"欠 "&amp;TEXT(N($W54),"#,##0.00")&amp;IF(N($T54)&gt;0,"（开票未到账 "&amp;TEXT(N($T54),"#,##0.00")&amp;"）","")&amp;IF(N($V54)&gt;0,"（未开票 "&amp;TEXT(N($V54),"#,##0.00")&amp;"）",""),IF(N($W54)&lt;-0.005,"多收 "&amp;TEXT(-N($W54),"#,##0.00"),"✔ 已结清")))&amp;IF(N($U54)&gt;0,"｜到账未开票 "&amp;TEXT(N($U54),"#,##0.00")&amp;"，待补票","")&amp;IF(N($R54)&gt;0,"｜收现 "&amp;TEXT(N($R54),"#,##0.00"),"")&amp;IF(N($S54)&gt;0,"｜收款不开票 "&amp;TEXT(N($S54),"#,##0.00"),""))</f>
        <v/>
      </c>
      <c r="Y54" s="195"/>
      <c r="AB54" s="195"/>
      <c r="AC54" s="188"/>
      <c r="AD54" s="246" t="str">
        <f aca="false">IF($AL54="","",IF($AL54=1,IF($AM54&gt;=1,"一次性·已到收款期","一次性·未到期"),$AC54&amp;" 第"&amp;$AM54&amp;"/"&amp;$AL54&amp;"期"))</f>
        <v/>
      </c>
      <c r="AE54" s="245" t="str">
        <f aca="false">IF(OR($AL54="",N($M54)=0),"",ROUND(N($J54)*$AM54/$AL54,2)+N($L54))</f>
        <v/>
      </c>
      <c r="AF54" s="245" t="str">
        <f aca="false">IF($AE54="","",MAX(0,ROUND($AE54-(N($Q54)+N($R54)+N($S54)),2)))</f>
        <v/>
      </c>
      <c r="AG54" s="245" t="str">
        <f aca="false">IF(OR(TRIM($B54&amp;$C54)="",NOT(ISNUMBER($D54))),"",SUMIFS($W$3:$W$1001,$AI$3:$AI$1001,$AI54,$D$3:$D$1001,"&lt;"&amp;$D54))</f>
        <v/>
      </c>
      <c r="AH54" s="245" t="str">
        <f aca="false">IF(TRIM($B54&amp;$C54)="","",SUMIFS($W$3:$W$1001,$AI$3:$AI$1001,$AI54))</f>
        <v/>
      </c>
      <c r="AI54" s="246" t="str">
        <f aca="false">IF(TRIM($B54&amp;$C54)="","",TRIM($B54)&amp;"｜"&amp;TRIM($C54))</f>
        <v/>
      </c>
      <c r="AJ54" s="245" t="str">
        <f aca="false">IF(TRIM($B54&amp;$C54)="","",MIN(N($O54),N($Q54)))</f>
        <v/>
      </c>
      <c r="AK54" s="248" t="str">
        <f aca="false">IF(ISNUMBER($D54),YEAR($D54),"")</f>
        <v/>
      </c>
      <c r="AL54" s="248" t="str">
        <f aca="false">IF(OR(TRIM($B54&amp;$C54)="",NOT(ISNUMBER($D54)),NOT(ISNUMBER($E54))),"",IF($E54&lt;$D54,"",IF(IF($AC54="半年付",2,IF($AC54="季度付",4,IF($AC54="月付",12,IF($AC54="半月付",24,1))))=1,1,MAX(1,ROUND(($E54-$D54+1)/365*IF($AC54="半年付",2,IF($AC54="季度付",4,IF($AC54="月付",12,IF($AC54="半月付",24,1)))),0)))))</f>
        <v/>
      </c>
      <c r="AM54" s="248" t="str">
        <f aca="true">IF($AL54="","",MIN($AL54,MAX(0,INT((TODAY()-付款宽限天数-$D54)/(($E54-$D54+1)/$AL54))+1)))</f>
        <v/>
      </c>
    </row>
    <row r="55" customFormat="false" ht="27.75" hidden="false" customHeight="false" outlineLevel="0" collapsed="false">
      <c r="F55" s="188" t="str">
        <f aca="true">IF(TRIM($B55&amp;$C55)="","",IF(OR(ISNUMBER(SEARCH("未",$A55)),ISNUMBER(SEARCH("送出",$A55)),AND(TRIM($A55)="",NOT(ISNUMBER($D55)),N($G55)=0)),"【合同未回】","")&amp;IF(NOT(ISNUMBER($E55)),IF(OR(ISNUMBER(SEARCH("未",$A55)),ISNUMBER(SEARCH("送出",$A55)),AND(TRIM($A55)="",NOT(ISNUMBER($D55)),N($G55)=0)),"","【未填合同期】"),IF($E55&lt;TODAY(),"【已到期】",IF($E55-TODAY()&lt;=提醒天数,"【即将到期，剩余"&amp;($E55-TODAY())&amp;"天】","【正常】")))&amp;IF(OR($AB55="安装免保",$AB55="技术免保",$AB55="质保期内"),"【"&amp;$AB55&amp;"】",""))</f>
        <v/>
      </c>
      <c r="J55" s="244" t="str">
        <f aca="false">IF(OR(N($G55)=0,N($H55)=0),"",ROUND(N($G55)*N($H55)*IF(N($I55)=0,1,N($I55)),2))</f>
        <v/>
      </c>
      <c r="M55" s="244" t="str">
        <f aca="false">IF(TRIM($B55&amp;$C55)="","",IF(AND(N($J55)=0,N($L55)=0),"",ROUND(N($J55)+N($L55),2)))</f>
        <v/>
      </c>
      <c r="S55" s="244"/>
      <c r="T55" s="245" t="str">
        <f aca="false">IF(TRIM($B55&amp;$C55)="","",IF(N($O55)=0,"",MAX(0,MIN(N($O55)-N($Q55),N($W55)))))</f>
        <v/>
      </c>
      <c r="U55" s="245" t="str">
        <f aca="false">IF(TRIM($B55&amp;$C55)="","",IF(N($Q55)&lt;=N($O55),"",N($Q55)-N($O55)))</f>
        <v/>
      </c>
      <c r="V55" s="245" t="str">
        <f aca="false">IF(OR(TRIM($B55&amp;$C55)="",$W55=""),"",MAX(0,N($W55))-N($T55))</f>
        <v/>
      </c>
      <c r="W55" s="245" t="str">
        <f aca="false">IF(TRIM($B55&amp;$C55)="","",IF(AND(N($M55)=0,N($Q55)+N($R55)+N($S55)=0),"",ROUND(N($M55)-N($Q55)-N($R55)-N($S55),2)))</f>
        <v/>
      </c>
      <c r="X55" s="246" t="str">
        <f aca="false">IF(TRIM($B55&amp;$C55)="","",IF(N($M55)=0,IF((N($Q55)+N($R55)+N($S55))=0,"—未填单价","未填单价，已收 "&amp;TEXT((N($Q55)+N($R55)+N($S55)),"#,##0.00")),IF(N($W55)&gt;0.005,"欠 "&amp;TEXT(N($W55),"#,##0.00")&amp;IF(N($T55)&gt;0,"（开票未到账 "&amp;TEXT(N($T55),"#,##0.00")&amp;"）","")&amp;IF(N($V55)&gt;0,"（未开票 "&amp;TEXT(N($V55),"#,##0.00")&amp;"）",""),IF(N($W55)&lt;-0.005,"多收 "&amp;TEXT(-N($W55),"#,##0.00"),"✔ 已结清")))&amp;IF(N($U55)&gt;0,"｜到账未开票 "&amp;TEXT(N($U55),"#,##0.00")&amp;"，待补票","")&amp;IF(N($R55)&gt;0,"｜收现 "&amp;TEXT(N($R55),"#,##0.00"),"")&amp;IF(N($S55)&gt;0,"｜收款不开票 "&amp;TEXT(N($S55),"#,##0.00"),""))</f>
        <v/>
      </c>
      <c r="Y55" s="195"/>
      <c r="AB55" s="195"/>
      <c r="AC55" s="188"/>
      <c r="AD55" s="246" t="str">
        <f aca="false">IF($AL55="","",IF($AL55=1,IF($AM55&gt;=1,"一次性·已到收款期","一次性·未到期"),$AC55&amp;" 第"&amp;$AM55&amp;"/"&amp;$AL55&amp;"期"))</f>
        <v/>
      </c>
      <c r="AE55" s="245" t="str">
        <f aca="false">IF(OR($AL55="",N($M55)=0),"",ROUND(N($J55)*$AM55/$AL55,2)+N($L55))</f>
        <v/>
      </c>
      <c r="AF55" s="245" t="str">
        <f aca="false">IF($AE55="","",MAX(0,ROUND($AE55-(N($Q55)+N($R55)+N($S55)),2)))</f>
        <v/>
      </c>
      <c r="AG55" s="245" t="str">
        <f aca="false">IF(OR(TRIM($B55&amp;$C55)="",NOT(ISNUMBER($D55))),"",SUMIFS($W$3:$W$1001,$AI$3:$AI$1001,$AI55,$D$3:$D$1001,"&lt;"&amp;$D55))</f>
        <v/>
      </c>
      <c r="AH55" s="245" t="str">
        <f aca="false">IF(TRIM($B55&amp;$C55)="","",SUMIFS($W$3:$W$1001,$AI$3:$AI$1001,$AI55))</f>
        <v/>
      </c>
      <c r="AI55" s="246" t="str">
        <f aca="false">IF(TRIM($B55&amp;$C55)="","",TRIM($B55)&amp;"｜"&amp;TRIM($C55))</f>
        <v/>
      </c>
      <c r="AJ55" s="245" t="str">
        <f aca="false">IF(TRIM($B55&amp;$C55)="","",MIN(N($O55),N($Q55)))</f>
        <v/>
      </c>
      <c r="AK55" s="248" t="str">
        <f aca="false">IF(ISNUMBER($D55),YEAR($D55),"")</f>
        <v/>
      </c>
      <c r="AL55" s="248" t="str">
        <f aca="false">IF(OR(TRIM($B55&amp;$C55)="",NOT(ISNUMBER($D55)),NOT(ISNUMBER($E55))),"",IF($E55&lt;$D55,"",IF(IF($AC55="半年付",2,IF($AC55="季度付",4,IF($AC55="月付",12,IF($AC55="半月付",24,1))))=1,1,MAX(1,ROUND(($E55-$D55+1)/365*IF($AC55="半年付",2,IF($AC55="季度付",4,IF($AC55="月付",12,IF($AC55="半月付",24,1)))),0)))))</f>
        <v/>
      </c>
      <c r="AM55" s="248" t="str">
        <f aca="true">IF($AL55="","",MIN($AL55,MAX(0,INT((TODAY()-付款宽限天数-$D55)/(($E55-$D55+1)/$AL55))+1)))</f>
        <v/>
      </c>
    </row>
    <row r="56" customFormat="false" ht="27.75" hidden="false" customHeight="false" outlineLevel="0" collapsed="false">
      <c r="F56" s="188" t="str">
        <f aca="true">IF(TRIM($B56&amp;$C56)="","",IF(OR(ISNUMBER(SEARCH("未",$A56)),ISNUMBER(SEARCH("送出",$A56)),AND(TRIM($A56)="",NOT(ISNUMBER($D56)),N($G56)=0)),"【合同未回】","")&amp;IF(NOT(ISNUMBER($E56)),IF(OR(ISNUMBER(SEARCH("未",$A56)),ISNUMBER(SEARCH("送出",$A56)),AND(TRIM($A56)="",NOT(ISNUMBER($D56)),N($G56)=0)),"","【未填合同期】"),IF($E56&lt;TODAY(),"【已到期】",IF($E56-TODAY()&lt;=提醒天数,"【即将到期，剩余"&amp;($E56-TODAY())&amp;"天】","【正常】")))&amp;IF(OR($AB56="安装免保",$AB56="技术免保",$AB56="质保期内"),"【"&amp;$AB56&amp;"】",""))</f>
        <v/>
      </c>
      <c r="J56" s="244" t="str">
        <f aca="false">IF(OR(N($G56)=0,N($H56)=0),"",ROUND(N($G56)*N($H56)*IF(N($I56)=0,1,N($I56)),2))</f>
        <v/>
      </c>
      <c r="M56" s="244" t="str">
        <f aca="false">IF(TRIM($B56&amp;$C56)="","",IF(AND(N($J56)=0,N($L56)=0),"",ROUND(N($J56)+N($L56),2)))</f>
        <v/>
      </c>
      <c r="S56" s="244"/>
      <c r="T56" s="245" t="str">
        <f aca="false">IF(TRIM($B56&amp;$C56)="","",IF(N($O56)=0,"",MAX(0,MIN(N($O56)-N($Q56),N($W56)))))</f>
        <v/>
      </c>
      <c r="U56" s="245" t="str">
        <f aca="false">IF(TRIM($B56&amp;$C56)="","",IF(N($Q56)&lt;=N($O56),"",N($Q56)-N($O56)))</f>
        <v/>
      </c>
      <c r="V56" s="245" t="str">
        <f aca="false">IF(OR(TRIM($B56&amp;$C56)="",$W56=""),"",MAX(0,N($W56))-N($T56))</f>
        <v/>
      </c>
      <c r="W56" s="245" t="str">
        <f aca="false">IF(TRIM($B56&amp;$C56)="","",IF(AND(N($M56)=0,N($Q56)+N($R56)+N($S56)=0),"",ROUND(N($M56)-N($Q56)-N($R56)-N($S56),2)))</f>
        <v/>
      </c>
      <c r="X56" s="246" t="str">
        <f aca="false">IF(TRIM($B56&amp;$C56)="","",IF(N($M56)=0,IF((N($Q56)+N($R56)+N($S56))=0,"—未填单价","未填单价，已收 "&amp;TEXT((N($Q56)+N($R56)+N($S56)),"#,##0.00")),IF(N($W56)&gt;0.005,"欠 "&amp;TEXT(N($W56),"#,##0.00")&amp;IF(N($T56)&gt;0,"（开票未到账 "&amp;TEXT(N($T56),"#,##0.00")&amp;"）","")&amp;IF(N($V56)&gt;0,"（未开票 "&amp;TEXT(N($V56),"#,##0.00")&amp;"）",""),IF(N($W56)&lt;-0.005,"多收 "&amp;TEXT(-N($W56),"#,##0.00"),"✔ 已结清")))&amp;IF(N($U56)&gt;0,"｜到账未开票 "&amp;TEXT(N($U56),"#,##0.00")&amp;"，待补票","")&amp;IF(N($R56)&gt;0,"｜收现 "&amp;TEXT(N($R56),"#,##0.00"),"")&amp;IF(N($S56)&gt;0,"｜收款不开票 "&amp;TEXT(N($S56),"#,##0.00"),""))</f>
        <v/>
      </c>
      <c r="Y56" s="195"/>
      <c r="AB56" s="195"/>
      <c r="AC56" s="188"/>
      <c r="AD56" s="246" t="str">
        <f aca="false">IF($AL56="","",IF($AL56=1,IF($AM56&gt;=1,"一次性·已到收款期","一次性·未到期"),$AC56&amp;" 第"&amp;$AM56&amp;"/"&amp;$AL56&amp;"期"))</f>
        <v/>
      </c>
      <c r="AE56" s="245" t="str">
        <f aca="false">IF(OR($AL56="",N($M56)=0),"",ROUND(N($J56)*$AM56/$AL56,2)+N($L56))</f>
        <v/>
      </c>
      <c r="AF56" s="245" t="str">
        <f aca="false">IF($AE56="","",MAX(0,ROUND($AE56-(N($Q56)+N($R56)+N($S56)),2)))</f>
        <v/>
      </c>
      <c r="AG56" s="245" t="str">
        <f aca="false">IF(OR(TRIM($B56&amp;$C56)="",NOT(ISNUMBER($D56))),"",SUMIFS($W$3:$W$1001,$AI$3:$AI$1001,$AI56,$D$3:$D$1001,"&lt;"&amp;$D56))</f>
        <v/>
      </c>
      <c r="AH56" s="245" t="str">
        <f aca="false">IF(TRIM($B56&amp;$C56)="","",SUMIFS($W$3:$W$1001,$AI$3:$AI$1001,$AI56))</f>
        <v/>
      </c>
      <c r="AI56" s="246" t="str">
        <f aca="false">IF(TRIM($B56&amp;$C56)="","",TRIM($B56)&amp;"｜"&amp;TRIM($C56))</f>
        <v/>
      </c>
      <c r="AJ56" s="245" t="str">
        <f aca="false">IF(TRIM($B56&amp;$C56)="","",MIN(N($O56),N($Q56)))</f>
        <v/>
      </c>
      <c r="AK56" s="248" t="str">
        <f aca="false">IF(ISNUMBER($D56),YEAR($D56),"")</f>
        <v/>
      </c>
      <c r="AL56" s="248" t="str">
        <f aca="false">IF(OR(TRIM($B56&amp;$C56)="",NOT(ISNUMBER($D56)),NOT(ISNUMBER($E56))),"",IF($E56&lt;$D56,"",IF(IF($AC56="半年付",2,IF($AC56="季度付",4,IF($AC56="月付",12,IF($AC56="半月付",24,1))))=1,1,MAX(1,ROUND(($E56-$D56+1)/365*IF($AC56="半年付",2,IF($AC56="季度付",4,IF($AC56="月付",12,IF($AC56="半月付",24,1)))),0)))))</f>
        <v/>
      </c>
      <c r="AM56" s="248" t="str">
        <f aca="true">IF($AL56="","",MIN($AL56,MAX(0,INT((TODAY()-付款宽限天数-$D56)/(($E56-$D56+1)/$AL56))+1)))</f>
        <v/>
      </c>
    </row>
    <row r="57" customFormat="false" ht="27.75" hidden="false" customHeight="false" outlineLevel="0" collapsed="false">
      <c r="F57" s="188" t="str">
        <f aca="true">IF(TRIM($B57&amp;$C57)="","",IF(OR(ISNUMBER(SEARCH("未",$A57)),ISNUMBER(SEARCH("送出",$A57)),AND(TRIM($A57)="",NOT(ISNUMBER($D57)),N($G57)=0)),"【合同未回】","")&amp;IF(NOT(ISNUMBER($E57)),IF(OR(ISNUMBER(SEARCH("未",$A57)),ISNUMBER(SEARCH("送出",$A57)),AND(TRIM($A57)="",NOT(ISNUMBER($D57)),N($G57)=0)),"","【未填合同期】"),IF($E57&lt;TODAY(),"【已到期】",IF($E57-TODAY()&lt;=提醒天数,"【即将到期，剩余"&amp;($E57-TODAY())&amp;"天】","【正常】")))&amp;IF(OR($AB57="安装免保",$AB57="技术免保",$AB57="质保期内"),"【"&amp;$AB57&amp;"】",""))</f>
        <v/>
      </c>
      <c r="J57" s="244" t="str">
        <f aca="false">IF(OR(N($G57)=0,N($H57)=0),"",ROUND(N($G57)*N($H57)*IF(N($I57)=0,1,N($I57)),2))</f>
        <v/>
      </c>
      <c r="M57" s="244" t="str">
        <f aca="false">IF(TRIM($B57&amp;$C57)="","",IF(AND(N($J57)=0,N($L57)=0),"",ROUND(N($J57)+N($L57),2)))</f>
        <v/>
      </c>
      <c r="S57" s="244"/>
      <c r="T57" s="245" t="str">
        <f aca="false">IF(TRIM($B57&amp;$C57)="","",IF(N($O57)=0,"",MAX(0,MIN(N($O57)-N($Q57),N($W57)))))</f>
        <v/>
      </c>
      <c r="U57" s="245" t="str">
        <f aca="false">IF(TRIM($B57&amp;$C57)="","",IF(N($Q57)&lt;=N($O57),"",N($Q57)-N($O57)))</f>
        <v/>
      </c>
      <c r="V57" s="245" t="str">
        <f aca="false">IF(OR(TRIM($B57&amp;$C57)="",$W57=""),"",MAX(0,N($W57))-N($T57))</f>
        <v/>
      </c>
      <c r="W57" s="245" t="str">
        <f aca="false">IF(TRIM($B57&amp;$C57)="","",IF(AND(N($M57)=0,N($Q57)+N($R57)+N($S57)=0),"",ROUND(N($M57)-N($Q57)-N($R57)-N($S57),2)))</f>
        <v/>
      </c>
      <c r="X57" s="246" t="str">
        <f aca="false">IF(TRIM($B57&amp;$C57)="","",IF(N($M57)=0,IF((N($Q57)+N($R57)+N($S57))=0,"—未填单价","未填单价，已收 "&amp;TEXT((N($Q57)+N($R57)+N($S57)),"#,##0.00")),IF(N($W57)&gt;0.005,"欠 "&amp;TEXT(N($W57),"#,##0.00")&amp;IF(N($T57)&gt;0,"（开票未到账 "&amp;TEXT(N($T57),"#,##0.00")&amp;"）","")&amp;IF(N($V57)&gt;0,"（未开票 "&amp;TEXT(N($V57),"#,##0.00")&amp;"）",""),IF(N($W57)&lt;-0.005,"多收 "&amp;TEXT(-N($W57),"#,##0.00"),"✔ 已结清")))&amp;IF(N($U57)&gt;0,"｜到账未开票 "&amp;TEXT(N($U57),"#,##0.00")&amp;"，待补票","")&amp;IF(N($R57)&gt;0,"｜收现 "&amp;TEXT(N($R57),"#,##0.00"),"")&amp;IF(N($S57)&gt;0,"｜收款不开票 "&amp;TEXT(N($S57),"#,##0.00"),""))</f>
        <v/>
      </c>
      <c r="Y57" s="195"/>
      <c r="AB57" s="195"/>
      <c r="AC57" s="188"/>
      <c r="AD57" s="246" t="str">
        <f aca="false">IF($AL57="","",IF($AL57=1,IF($AM57&gt;=1,"一次性·已到收款期","一次性·未到期"),$AC57&amp;" 第"&amp;$AM57&amp;"/"&amp;$AL57&amp;"期"))</f>
        <v/>
      </c>
      <c r="AE57" s="245" t="str">
        <f aca="false">IF(OR($AL57="",N($M57)=0),"",ROUND(N($J57)*$AM57/$AL57,2)+N($L57))</f>
        <v/>
      </c>
      <c r="AF57" s="245" t="str">
        <f aca="false">IF($AE57="","",MAX(0,ROUND($AE57-(N($Q57)+N($R57)+N($S57)),2)))</f>
        <v/>
      </c>
      <c r="AG57" s="245" t="str">
        <f aca="false">IF(OR(TRIM($B57&amp;$C57)="",NOT(ISNUMBER($D57))),"",SUMIFS($W$3:$W$1001,$AI$3:$AI$1001,$AI57,$D$3:$D$1001,"&lt;"&amp;$D57))</f>
        <v/>
      </c>
      <c r="AH57" s="245" t="str">
        <f aca="false">IF(TRIM($B57&amp;$C57)="","",SUMIFS($W$3:$W$1001,$AI$3:$AI$1001,$AI57))</f>
        <v/>
      </c>
      <c r="AI57" s="246" t="str">
        <f aca="false">IF(TRIM($B57&amp;$C57)="","",TRIM($B57)&amp;"｜"&amp;TRIM($C57))</f>
        <v/>
      </c>
      <c r="AJ57" s="245" t="str">
        <f aca="false">IF(TRIM($B57&amp;$C57)="","",MIN(N($O57),N($Q57)))</f>
        <v/>
      </c>
      <c r="AK57" s="248" t="str">
        <f aca="false">IF(ISNUMBER($D57),YEAR($D57),"")</f>
        <v/>
      </c>
      <c r="AL57" s="248" t="str">
        <f aca="false">IF(OR(TRIM($B57&amp;$C57)="",NOT(ISNUMBER($D57)),NOT(ISNUMBER($E57))),"",IF($E57&lt;$D57,"",IF(IF($AC57="半年付",2,IF($AC57="季度付",4,IF($AC57="月付",12,IF($AC57="半月付",24,1))))=1,1,MAX(1,ROUND(($E57-$D57+1)/365*IF($AC57="半年付",2,IF($AC57="季度付",4,IF($AC57="月付",12,IF($AC57="半月付",24,1)))),0)))))</f>
        <v/>
      </c>
      <c r="AM57" s="248" t="str">
        <f aca="true">IF($AL57="","",MIN($AL57,MAX(0,INT((TODAY()-付款宽限天数-$D57)/(($E57-$D57+1)/$AL57))+1)))</f>
        <v/>
      </c>
    </row>
    <row r="58" customFormat="false" ht="27.75" hidden="false" customHeight="false" outlineLevel="0" collapsed="false">
      <c r="F58" s="188" t="str">
        <f aca="true">IF(TRIM($B58&amp;$C58)="","",IF(OR(ISNUMBER(SEARCH("未",$A58)),ISNUMBER(SEARCH("送出",$A58)),AND(TRIM($A58)="",NOT(ISNUMBER($D58)),N($G58)=0)),"【合同未回】","")&amp;IF(NOT(ISNUMBER($E58)),IF(OR(ISNUMBER(SEARCH("未",$A58)),ISNUMBER(SEARCH("送出",$A58)),AND(TRIM($A58)="",NOT(ISNUMBER($D58)),N($G58)=0)),"","【未填合同期】"),IF($E58&lt;TODAY(),"【已到期】",IF($E58-TODAY()&lt;=提醒天数,"【即将到期，剩余"&amp;($E58-TODAY())&amp;"天】","【正常】")))&amp;IF(OR($AB58="安装免保",$AB58="技术免保",$AB58="质保期内"),"【"&amp;$AB58&amp;"】",""))</f>
        <v/>
      </c>
      <c r="J58" s="244" t="str">
        <f aca="false">IF(OR(N($G58)=0,N($H58)=0),"",ROUND(N($G58)*N($H58)*IF(N($I58)=0,1,N($I58)),2))</f>
        <v/>
      </c>
      <c r="M58" s="244" t="str">
        <f aca="false">IF(TRIM($B58&amp;$C58)="","",IF(AND(N($J58)=0,N($L58)=0),"",ROUND(N($J58)+N($L58),2)))</f>
        <v/>
      </c>
      <c r="S58" s="244"/>
      <c r="T58" s="245" t="str">
        <f aca="false">IF(TRIM($B58&amp;$C58)="","",IF(N($O58)=0,"",MAX(0,MIN(N($O58)-N($Q58),N($W58)))))</f>
        <v/>
      </c>
      <c r="U58" s="245" t="str">
        <f aca="false">IF(TRIM($B58&amp;$C58)="","",IF(N($Q58)&lt;=N($O58),"",N($Q58)-N($O58)))</f>
        <v/>
      </c>
      <c r="V58" s="245" t="str">
        <f aca="false">IF(OR(TRIM($B58&amp;$C58)="",$W58=""),"",MAX(0,N($W58))-N($T58))</f>
        <v/>
      </c>
      <c r="W58" s="245" t="str">
        <f aca="false">IF(TRIM($B58&amp;$C58)="","",IF(AND(N($M58)=0,N($Q58)+N($R58)+N($S58)=0),"",ROUND(N($M58)-N($Q58)-N($R58)-N($S58),2)))</f>
        <v/>
      </c>
      <c r="X58" s="246" t="str">
        <f aca="false">IF(TRIM($B58&amp;$C58)="","",IF(N($M58)=0,IF((N($Q58)+N($R58)+N($S58))=0,"—未填单价","未填单价，已收 "&amp;TEXT((N($Q58)+N($R58)+N($S58)),"#,##0.00")),IF(N($W58)&gt;0.005,"欠 "&amp;TEXT(N($W58),"#,##0.00")&amp;IF(N($T58)&gt;0,"（开票未到账 "&amp;TEXT(N($T58),"#,##0.00")&amp;"）","")&amp;IF(N($V58)&gt;0,"（未开票 "&amp;TEXT(N($V58),"#,##0.00")&amp;"）",""),IF(N($W58)&lt;-0.005,"多收 "&amp;TEXT(-N($W58),"#,##0.00"),"✔ 已结清")))&amp;IF(N($U58)&gt;0,"｜到账未开票 "&amp;TEXT(N($U58),"#,##0.00")&amp;"，待补票","")&amp;IF(N($R58)&gt;0,"｜收现 "&amp;TEXT(N($R58),"#,##0.00"),"")&amp;IF(N($S58)&gt;0,"｜收款不开票 "&amp;TEXT(N($S58),"#,##0.00"),""))</f>
        <v/>
      </c>
      <c r="Y58" s="195"/>
      <c r="AB58" s="195"/>
      <c r="AC58" s="188"/>
      <c r="AD58" s="246" t="str">
        <f aca="false">IF($AL58="","",IF($AL58=1,IF($AM58&gt;=1,"一次性·已到收款期","一次性·未到期"),$AC58&amp;" 第"&amp;$AM58&amp;"/"&amp;$AL58&amp;"期"))</f>
        <v/>
      </c>
      <c r="AE58" s="245" t="str">
        <f aca="false">IF(OR($AL58="",N($M58)=0),"",ROUND(N($J58)*$AM58/$AL58,2)+N($L58))</f>
        <v/>
      </c>
      <c r="AF58" s="245" t="str">
        <f aca="false">IF($AE58="","",MAX(0,ROUND($AE58-(N($Q58)+N($R58)+N($S58)),2)))</f>
        <v/>
      </c>
      <c r="AG58" s="245" t="str">
        <f aca="false">IF(OR(TRIM($B58&amp;$C58)="",NOT(ISNUMBER($D58))),"",SUMIFS($W$3:$W$1001,$AI$3:$AI$1001,$AI58,$D$3:$D$1001,"&lt;"&amp;$D58))</f>
        <v/>
      </c>
      <c r="AH58" s="245" t="str">
        <f aca="false">IF(TRIM($B58&amp;$C58)="","",SUMIFS($W$3:$W$1001,$AI$3:$AI$1001,$AI58))</f>
        <v/>
      </c>
      <c r="AI58" s="246" t="str">
        <f aca="false">IF(TRIM($B58&amp;$C58)="","",TRIM($B58)&amp;"｜"&amp;TRIM($C58))</f>
        <v/>
      </c>
      <c r="AJ58" s="245" t="str">
        <f aca="false">IF(TRIM($B58&amp;$C58)="","",MIN(N($O58),N($Q58)))</f>
        <v/>
      </c>
      <c r="AK58" s="248" t="str">
        <f aca="false">IF(ISNUMBER($D58),YEAR($D58),"")</f>
        <v/>
      </c>
      <c r="AL58" s="248" t="str">
        <f aca="false">IF(OR(TRIM($B58&amp;$C58)="",NOT(ISNUMBER($D58)),NOT(ISNUMBER($E58))),"",IF($E58&lt;$D58,"",IF(IF($AC58="半年付",2,IF($AC58="季度付",4,IF($AC58="月付",12,IF($AC58="半月付",24,1))))=1,1,MAX(1,ROUND(($E58-$D58+1)/365*IF($AC58="半年付",2,IF($AC58="季度付",4,IF($AC58="月付",12,IF($AC58="半月付",24,1)))),0)))))</f>
        <v/>
      </c>
      <c r="AM58" s="248" t="str">
        <f aca="true">IF($AL58="","",MIN($AL58,MAX(0,INT((TODAY()-付款宽限天数-$D58)/(($E58-$D58+1)/$AL58))+1)))</f>
        <v/>
      </c>
    </row>
    <row r="59" customFormat="false" ht="27.75" hidden="false" customHeight="false" outlineLevel="0" collapsed="false">
      <c r="F59" s="188" t="str">
        <f aca="true">IF(TRIM($B59&amp;$C59)="","",IF(OR(ISNUMBER(SEARCH("未",$A59)),ISNUMBER(SEARCH("送出",$A59)),AND(TRIM($A59)="",NOT(ISNUMBER($D59)),N($G59)=0)),"【合同未回】","")&amp;IF(NOT(ISNUMBER($E59)),IF(OR(ISNUMBER(SEARCH("未",$A59)),ISNUMBER(SEARCH("送出",$A59)),AND(TRIM($A59)="",NOT(ISNUMBER($D59)),N($G59)=0)),"","【未填合同期】"),IF($E59&lt;TODAY(),"【已到期】",IF($E59-TODAY()&lt;=提醒天数,"【即将到期，剩余"&amp;($E59-TODAY())&amp;"天】","【正常】")))&amp;IF(OR($AB59="安装免保",$AB59="技术免保",$AB59="质保期内"),"【"&amp;$AB59&amp;"】",""))</f>
        <v/>
      </c>
      <c r="J59" s="244" t="str">
        <f aca="false">IF(OR(N($G59)=0,N($H59)=0),"",ROUND(N($G59)*N($H59)*IF(N($I59)=0,1,N($I59)),2))</f>
        <v/>
      </c>
      <c r="M59" s="244" t="str">
        <f aca="false">IF(TRIM($B59&amp;$C59)="","",IF(AND(N($J59)=0,N($L59)=0),"",ROUND(N($J59)+N($L59),2)))</f>
        <v/>
      </c>
      <c r="S59" s="244"/>
      <c r="T59" s="245" t="str">
        <f aca="false">IF(TRIM($B59&amp;$C59)="","",IF(N($O59)=0,"",MAX(0,MIN(N($O59)-N($Q59),N($W59)))))</f>
        <v/>
      </c>
      <c r="U59" s="245" t="str">
        <f aca="false">IF(TRIM($B59&amp;$C59)="","",IF(N($Q59)&lt;=N($O59),"",N($Q59)-N($O59)))</f>
        <v/>
      </c>
      <c r="V59" s="245" t="str">
        <f aca="false">IF(OR(TRIM($B59&amp;$C59)="",$W59=""),"",MAX(0,N($W59))-N($T59))</f>
        <v/>
      </c>
      <c r="W59" s="245" t="str">
        <f aca="false">IF(TRIM($B59&amp;$C59)="","",IF(AND(N($M59)=0,N($Q59)+N($R59)+N($S59)=0),"",ROUND(N($M59)-N($Q59)-N($R59)-N($S59),2)))</f>
        <v/>
      </c>
      <c r="X59" s="246" t="str">
        <f aca="false">IF(TRIM($B59&amp;$C59)="","",IF(N($M59)=0,IF((N($Q59)+N($R59)+N($S59))=0,"—未填单价","未填单价，已收 "&amp;TEXT((N($Q59)+N($R59)+N($S59)),"#,##0.00")),IF(N($W59)&gt;0.005,"欠 "&amp;TEXT(N($W59),"#,##0.00")&amp;IF(N($T59)&gt;0,"（开票未到账 "&amp;TEXT(N($T59),"#,##0.00")&amp;"）","")&amp;IF(N($V59)&gt;0,"（未开票 "&amp;TEXT(N($V59),"#,##0.00")&amp;"）",""),IF(N($W59)&lt;-0.005,"多收 "&amp;TEXT(-N($W59),"#,##0.00"),"✔ 已结清")))&amp;IF(N($U59)&gt;0,"｜到账未开票 "&amp;TEXT(N($U59),"#,##0.00")&amp;"，待补票","")&amp;IF(N($R59)&gt;0,"｜收现 "&amp;TEXT(N($R59),"#,##0.00"),"")&amp;IF(N($S59)&gt;0,"｜收款不开票 "&amp;TEXT(N($S59),"#,##0.00"),""))</f>
        <v/>
      </c>
      <c r="Y59" s="195"/>
      <c r="AB59" s="195"/>
      <c r="AC59" s="188"/>
      <c r="AD59" s="246" t="str">
        <f aca="false">IF($AL59="","",IF($AL59=1,IF($AM59&gt;=1,"一次性·已到收款期","一次性·未到期"),$AC59&amp;" 第"&amp;$AM59&amp;"/"&amp;$AL59&amp;"期"))</f>
        <v/>
      </c>
      <c r="AE59" s="245" t="str">
        <f aca="false">IF(OR($AL59="",N($M59)=0),"",ROUND(N($J59)*$AM59/$AL59,2)+N($L59))</f>
        <v/>
      </c>
      <c r="AF59" s="245" t="str">
        <f aca="false">IF($AE59="","",MAX(0,ROUND($AE59-(N($Q59)+N($R59)+N($S59)),2)))</f>
        <v/>
      </c>
      <c r="AG59" s="245" t="str">
        <f aca="false">IF(OR(TRIM($B59&amp;$C59)="",NOT(ISNUMBER($D59))),"",SUMIFS($W$3:$W$1001,$AI$3:$AI$1001,$AI59,$D$3:$D$1001,"&lt;"&amp;$D59))</f>
        <v/>
      </c>
      <c r="AH59" s="245" t="str">
        <f aca="false">IF(TRIM($B59&amp;$C59)="","",SUMIFS($W$3:$W$1001,$AI$3:$AI$1001,$AI59))</f>
        <v/>
      </c>
      <c r="AI59" s="246" t="str">
        <f aca="false">IF(TRIM($B59&amp;$C59)="","",TRIM($B59)&amp;"｜"&amp;TRIM($C59))</f>
        <v/>
      </c>
      <c r="AJ59" s="245" t="str">
        <f aca="false">IF(TRIM($B59&amp;$C59)="","",MIN(N($O59),N($Q59)))</f>
        <v/>
      </c>
      <c r="AK59" s="248" t="str">
        <f aca="false">IF(ISNUMBER($D59),YEAR($D59),"")</f>
        <v/>
      </c>
      <c r="AL59" s="248" t="str">
        <f aca="false">IF(OR(TRIM($B59&amp;$C59)="",NOT(ISNUMBER($D59)),NOT(ISNUMBER($E59))),"",IF($E59&lt;$D59,"",IF(IF($AC59="半年付",2,IF($AC59="季度付",4,IF($AC59="月付",12,IF($AC59="半月付",24,1))))=1,1,MAX(1,ROUND(($E59-$D59+1)/365*IF($AC59="半年付",2,IF($AC59="季度付",4,IF($AC59="月付",12,IF($AC59="半月付",24,1)))),0)))))</f>
        <v/>
      </c>
      <c r="AM59" s="248" t="str">
        <f aca="true">IF($AL59="","",MIN($AL59,MAX(0,INT((TODAY()-付款宽限天数-$D59)/(($E59-$D59+1)/$AL59))+1)))</f>
        <v/>
      </c>
    </row>
    <row r="60" customFormat="false" ht="27.75" hidden="false" customHeight="false" outlineLevel="0" collapsed="false">
      <c r="F60" s="188" t="str">
        <f aca="true">IF(TRIM($B60&amp;$C60)="","",IF(OR(ISNUMBER(SEARCH("未",$A60)),ISNUMBER(SEARCH("送出",$A60)),AND(TRIM($A60)="",NOT(ISNUMBER($D60)),N($G60)=0)),"【合同未回】","")&amp;IF(NOT(ISNUMBER($E60)),IF(OR(ISNUMBER(SEARCH("未",$A60)),ISNUMBER(SEARCH("送出",$A60)),AND(TRIM($A60)="",NOT(ISNUMBER($D60)),N($G60)=0)),"","【未填合同期】"),IF($E60&lt;TODAY(),"【已到期】",IF($E60-TODAY()&lt;=提醒天数,"【即将到期，剩余"&amp;($E60-TODAY())&amp;"天】","【正常】")))&amp;IF(OR($AB60="安装免保",$AB60="技术免保",$AB60="质保期内"),"【"&amp;$AB60&amp;"】",""))</f>
        <v/>
      </c>
      <c r="J60" s="244" t="str">
        <f aca="false">IF(OR(N($G60)=0,N($H60)=0),"",ROUND(N($G60)*N($H60)*IF(N($I60)=0,1,N($I60)),2))</f>
        <v/>
      </c>
      <c r="M60" s="244" t="str">
        <f aca="false">IF(TRIM($B60&amp;$C60)="","",IF(AND(N($J60)=0,N($L60)=0),"",ROUND(N($J60)+N($L60),2)))</f>
        <v/>
      </c>
      <c r="S60" s="244"/>
      <c r="T60" s="245" t="str">
        <f aca="false">IF(TRIM($B60&amp;$C60)="","",IF(N($O60)=0,"",MAX(0,MIN(N($O60)-N($Q60),N($W60)))))</f>
        <v/>
      </c>
      <c r="U60" s="245" t="str">
        <f aca="false">IF(TRIM($B60&amp;$C60)="","",IF(N($Q60)&lt;=N($O60),"",N($Q60)-N($O60)))</f>
        <v/>
      </c>
      <c r="V60" s="245" t="str">
        <f aca="false">IF(OR(TRIM($B60&amp;$C60)="",$W60=""),"",MAX(0,N($W60))-N($T60))</f>
        <v/>
      </c>
      <c r="W60" s="245" t="str">
        <f aca="false">IF(TRIM($B60&amp;$C60)="","",IF(AND(N($M60)=0,N($Q60)+N($R60)+N($S60)=0),"",ROUND(N($M60)-N($Q60)-N($R60)-N($S60),2)))</f>
        <v/>
      </c>
      <c r="X60" s="246" t="str">
        <f aca="false">IF(TRIM($B60&amp;$C60)="","",IF(N($M60)=0,IF((N($Q60)+N($R60)+N($S60))=0,"—未填单价","未填单价，已收 "&amp;TEXT((N($Q60)+N($R60)+N($S60)),"#,##0.00")),IF(N($W60)&gt;0.005,"欠 "&amp;TEXT(N($W60),"#,##0.00")&amp;IF(N($T60)&gt;0,"（开票未到账 "&amp;TEXT(N($T60),"#,##0.00")&amp;"）","")&amp;IF(N($V60)&gt;0,"（未开票 "&amp;TEXT(N($V60),"#,##0.00")&amp;"）",""),IF(N($W60)&lt;-0.005,"多收 "&amp;TEXT(-N($W60),"#,##0.00"),"✔ 已结清")))&amp;IF(N($U60)&gt;0,"｜到账未开票 "&amp;TEXT(N($U60),"#,##0.00")&amp;"，待补票","")&amp;IF(N($R60)&gt;0,"｜收现 "&amp;TEXT(N($R60),"#,##0.00"),"")&amp;IF(N($S60)&gt;0,"｜收款不开票 "&amp;TEXT(N($S60),"#,##0.00"),""))</f>
        <v/>
      </c>
      <c r="Y60" s="195"/>
      <c r="AB60" s="195"/>
      <c r="AC60" s="188"/>
      <c r="AD60" s="246" t="str">
        <f aca="false">IF($AL60="","",IF($AL60=1,IF($AM60&gt;=1,"一次性·已到收款期","一次性·未到期"),$AC60&amp;" 第"&amp;$AM60&amp;"/"&amp;$AL60&amp;"期"))</f>
        <v/>
      </c>
      <c r="AE60" s="245" t="str">
        <f aca="false">IF(OR($AL60="",N($M60)=0),"",ROUND(N($J60)*$AM60/$AL60,2)+N($L60))</f>
        <v/>
      </c>
      <c r="AF60" s="245" t="str">
        <f aca="false">IF($AE60="","",MAX(0,ROUND($AE60-(N($Q60)+N($R60)+N($S60)),2)))</f>
        <v/>
      </c>
      <c r="AG60" s="245" t="str">
        <f aca="false">IF(OR(TRIM($B60&amp;$C60)="",NOT(ISNUMBER($D60))),"",SUMIFS($W$3:$W$1001,$AI$3:$AI$1001,$AI60,$D$3:$D$1001,"&lt;"&amp;$D60))</f>
        <v/>
      </c>
      <c r="AH60" s="245" t="str">
        <f aca="false">IF(TRIM($B60&amp;$C60)="","",SUMIFS($W$3:$W$1001,$AI$3:$AI$1001,$AI60))</f>
        <v/>
      </c>
      <c r="AI60" s="246" t="str">
        <f aca="false">IF(TRIM($B60&amp;$C60)="","",TRIM($B60)&amp;"｜"&amp;TRIM($C60))</f>
        <v/>
      </c>
      <c r="AJ60" s="245" t="str">
        <f aca="false">IF(TRIM($B60&amp;$C60)="","",MIN(N($O60),N($Q60)))</f>
        <v/>
      </c>
      <c r="AK60" s="248" t="str">
        <f aca="false">IF(ISNUMBER($D60),YEAR($D60),"")</f>
        <v/>
      </c>
      <c r="AL60" s="248" t="str">
        <f aca="false">IF(OR(TRIM($B60&amp;$C60)="",NOT(ISNUMBER($D60)),NOT(ISNUMBER($E60))),"",IF($E60&lt;$D60,"",IF(IF($AC60="半年付",2,IF($AC60="季度付",4,IF($AC60="月付",12,IF($AC60="半月付",24,1))))=1,1,MAX(1,ROUND(($E60-$D60+1)/365*IF($AC60="半年付",2,IF($AC60="季度付",4,IF($AC60="月付",12,IF($AC60="半月付",24,1)))),0)))))</f>
        <v/>
      </c>
      <c r="AM60" s="248" t="str">
        <f aca="true">IF($AL60="","",MIN($AL60,MAX(0,INT((TODAY()-付款宽限天数-$D60)/(($E60-$D60+1)/$AL60))+1)))</f>
        <v/>
      </c>
    </row>
    <row r="61" customFormat="false" ht="27.75" hidden="false" customHeight="false" outlineLevel="0" collapsed="false">
      <c r="F61" s="188" t="str">
        <f aca="true">IF(TRIM($B61&amp;$C61)="","",IF(OR(ISNUMBER(SEARCH("未",$A61)),ISNUMBER(SEARCH("送出",$A61)),AND(TRIM($A61)="",NOT(ISNUMBER($D61)),N($G61)=0)),"【合同未回】","")&amp;IF(NOT(ISNUMBER($E61)),IF(OR(ISNUMBER(SEARCH("未",$A61)),ISNUMBER(SEARCH("送出",$A61)),AND(TRIM($A61)="",NOT(ISNUMBER($D61)),N($G61)=0)),"","【未填合同期】"),IF($E61&lt;TODAY(),"【已到期】",IF($E61-TODAY()&lt;=提醒天数,"【即将到期，剩余"&amp;($E61-TODAY())&amp;"天】","【正常】")))&amp;IF(OR($AB61="安装免保",$AB61="技术免保",$AB61="质保期内"),"【"&amp;$AB61&amp;"】",""))</f>
        <v/>
      </c>
      <c r="J61" s="244" t="str">
        <f aca="false">IF(OR(N($G61)=0,N($H61)=0),"",ROUND(N($G61)*N($H61)*IF(N($I61)=0,1,N($I61)),2))</f>
        <v/>
      </c>
      <c r="M61" s="244" t="str">
        <f aca="false">IF(TRIM($B61&amp;$C61)="","",IF(AND(N($J61)=0,N($L61)=0),"",ROUND(N($J61)+N($L61),2)))</f>
        <v/>
      </c>
      <c r="S61" s="244"/>
      <c r="T61" s="245" t="str">
        <f aca="false">IF(TRIM($B61&amp;$C61)="","",IF(N($O61)=0,"",MAX(0,MIN(N($O61)-N($Q61),N($W61)))))</f>
        <v/>
      </c>
      <c r="U61" s="245" t="str">
        <f aca="false">IF(TRIM($B61&amp;$C61)="","",IF(N($Q61)&lt;=N($O61),"",N($Q61)-N($O61)))</f>
        <v/>
      </c>
      <c r="V61" s="245" t="str">
        <f aca="false">IF(OR(TRIM($B61&amp;$C61)="",$W61=""),"",MAX(0,N($W61))-N($T61))</f>
        <v/>
      </c>
      <c r="W61" s="245" t="str">
        <f aca="false">IF(TRIM($B61&amp;$C61)="","",IF(AND(N($M61)=0,N($Q61)+N($R61)+N($S61)=0),"",ROUND(N($M61)-N($Q61)-N($R61)-N($S61),2)))</f>
        <v/>
      </c>
      <c r="X61" s="246" t="str">
        <f aca="false">IF(TRIM($B61&amp;$C61)="","",IF(N($M61)=0,IF((N($Q61)+N($R61)+N($S61))=0,"—未填单价","未填单价，已收 "&amp;TEXT((N($Q61)+N($R61)+N($S61)),"#,##0.00")),IF(N($W61)&gt;0.005,"欠 "&amp;TEXT(N($W61),"#,##0.00")&amp;IF(N($T61)&gt;0,"（开票未到账 "&amp;TEXT(N($T61),"#,##0.00")&amp;"）","")&amp;IF(N($V61)&gt;0,"（未开票 "&amp;TEXT(N($V61),"#,##0.00")&amp;"）",""),IF(N($W61)&lt;-0.005,"多收 "&amp;TEXT(-N($W61),"#,##0.00"),"✔ 已结清")))&amp;IF(N($U61)&gt;0,"｜到账未开票 "&amp;TEXT(N($U61),"#,##0.00")&amp;"，待补票","")&amp;IF(N($R61)&gt;0,"｜收现 "&amp;TEXT(N($R61),"#,##0.00"),"")&amp;IF(N($S61)&gt;0,"｜收款不开票 "&amp;TEXT(N($S61),"#,##0.00"),""))</f>
        <v/>
      </c>
      <c r="Y61" s="195"/>
      <c r="AB61" s="195"/>
      <c r="AC61" s="188"/>
      <c r="AD61" s="246" t="str">
        <f aca="false">IF($AL61="","",IF($AL61=1,IF($AM61&gt;=1,"一次性·已到收款期","一次性·未到期"),$AC61&amp;" 第"&amp;$AM61&amp;"/"&amp;$AL61&amp;"期"))</f>
        <v/>
      </c>
      <c r="AE61" s="245" t="str">
        <f aca="false">IF(OR($AL61="",N($M61)=0),"",ROUND(N($J61)*$AM61/$AL61,2)+N($L61))</f>
        <v/>
      </c>
      <c r="AF61" s="245" t="str">
        <f aca="false">IF($AE61="","",MAX(0,ROUND($AE61-(N($Q61)+N($R61)+N($S61)),2)))</f>
        <v/>
      </c>
      <c r="AG61" s="245" t="str">
        <f aca="false">IF(OR(TRIM($B61&amp;$C61)="",NOT(ISNUMBER($D61))),"",SUMIFS($W$3:$W$1001,$AI$3:$AI$1001,$AI61,$D$3:$D$1001,"&lt;"&amp;$D61))</f>
        <v/>
      </c>
      <c r="AH61" s="245" t="str">
        <f aca="false">IF(TRIM($B61&amp;$C61)="","",SUMIFS($W$3:$W$1001,$AI$3:$AI$1001,$AI61))</f>
        <v/>
      </c>
      <c r="AI61" s="246" t="str">
        <f aca="false">IF(TRIM($B61&amp;$C61)="","",TRIM($B61)&amp;"｜"&amp;TRIM($C61))</f>
        <v/>
      </c>
      <c r="AJ61" s="245" t="str">
        <f aca="false">IF(TRIM($B61&amp;$C61)="","",MIN(N($O61),N($Q61)))</f>
        <v/>
      </c>
      <c r="AK61" s="248" t="str">
        <f aca="false">IF(ISNUMBER($D61),YEAR($D61),"")</f>
        <v/>
      </c>
      <c r="AL61" s="248" t="str">
        <f aca="false">IF(OR(TRIM($B61&amp;$C61)="",NOT(ISNUMBER($D61)),NOT(ISNUMBER($E61))),"",IF($E61&lt;$D61,"",IF(IF($AC61="半年付",2,IF($AC61="季度付",4,IF($AC61="月付",12,IF($AC61="半月付",24,1))))=1,1,MAX(1,ROUND(($E61-$D61+1)/365*IF($AC61="半年付",2,IF($AC61="季度付",4,IF($AC61="月付",12,IF($AC61="半月付",24,1)))),0)))))</f>
        <v/>
      </c>
      <c r="AM61" s="248" t="str">
        <f aca="true">IF($AL61="","",MIN($AL61,MAX(0,INT((TODAY()-付款宽限天数-$D61)/(($E61-$D61+1)/$AL61))+1)))</f>
        <v/>
      </c>
    </row>
    <row r="62" customFormat="false" ht="27.75" hidden="false" customHeight="false" outlineLevel="0" collapsed="false">
      <c r="F62" s="188" t="str">
        <f aca="true">IF(TRIM($B62&amp;$C62)="","",IF(OR(ISNUMBER(SEARCH("未",$A62)),ISNUMBER(SEARCH("送出",$A62)),AND(TRIM($A62)="",NOT(ISNUMBER($D62)),N($G62)=0)),"【合同未回】","")&amp;IF(NOT(ISNUMBER($E62)),IF(OR(ISNUMBER(SEARCH("未",$A62)),ISNUMBER(SEARCH("送出",$A62)),AND(TRIM($A62)="",NOT(ISNUMBER($D62)),N($G62)=0)),"","【未填合同期】"),IF($E62&lt;TODAY(),"【已到期】",IF($E62-TODAY()&lt;=提醒天数,"【即将到期，剩余"&amp;($E62-TODAY())&amp;"天】","【正常】")))&amp;IF(OR($AB62="安装免保",$AB62="技术免保",$AB62="质保期内"),"【"&amp;$AB62&amp;"】",""))</f>
        <v/>
      </c>
      <c r="J62" s="244" t="str">
        <f aca="false">IF(OR(N($G62)=0,N($H62)=0),"",ROUND(N($G62)*N($H62)*IF(N($I62)=0,1,N($I62)),2))</f>
        <v/>
      </c>
      <c r="M62" s="244" t="str">
        <f aca="false">IF(TRIM($B62&amp;$C62)="","",IF(AND(N($J62)=0,N($L62)=0),"",ROUND(N($J62)+N($L62),2)))</f>
        <v/>
      </c>
      <c r="S62" s="244"/>
      <c r="T62" s="245" t="str">
        <f aca="false">IF(TRIM($B62&amp;$C62)="","",IF(N($O62)=0,"",MAX(0,MIN(N($O62)-N($Q62),N($W62)))))</f>
        <v/>
      </c>
      <c r="U62" s="245" t="str">
        <f aca="false">IF(TRIM($B62&amp;$C62)="","",IF(N($Q62)&lt;=N($O62),"",N($Q62)-N($O62)))</f>
        <v/>
      </c>
      <c r="V62" s="245" t="str">
        <f aca="false">IF(OR(TRIM($B62&amp;$C62)="",$W62=""),"",MAX(0,N($W62))-N($T62))</f>
        <v/>
      </c>
      <c r="W62" s="245" t="str">
        <f aca="false">IF(TRIM($B62&amp;$C62)="","",IF(AND(N($M62)=0,N($Q62)+N($R62)+N($S62)=0),"",ROUND(N($M62)-N($Q62)-N($R62)-N($S62),2)))</f>
        <v/>
      </c>
      <c r="X62" s="246" t="str">
        <f aca="false">IF(TRIM($B62&amp;$C62)="","",IF(N($M62)=0,IF((N($Q62)+N($R62)+N($S62))=0,"—未填单价","未填单价，已收 "&amp;TEXT((N($Q62)+N($R62)+N($S62)),"#,##0.00")),IF(N($W62)&gt;0.005,"欠 "&amp;TEXT(N($W62),"#,##0.00")&amp;IF(N($T62)&gt;0,"（开票未到账 "&amp;TEXT(N($T62),"#,##0.00")&amp;"）","")&amp;IF(N($V62)&gt;0,"（未开票 "&amp;TEXT(N($V62),"#,##0.00")&amp;"）",""),IF(N($W62)&lt;-0.005,"多收 "&amp;TEXT(-N($W62),"#,##0.00"),"✔ 已结清")))&amp;IF(N($U62)&gt;0,"｜到账未开票 "&amp;TEXT(N($U62),"#,##0.00")&amp;"，待补票","")&amp;IF(N($R62)&gt;0,"｜收现 "&amp;TEXT(N($R62),"#,##0.00"),"")&amp;IF(N($S62)&gt;0,"｜收款不开票 "&amp;TEXT(N($S62),"#,##0.00"),""))</f>
        <v/>
      </c>
      <c r="Y62" s="195"/>
      <c r="AB62" s="195"/>
      <c r="AC62" s="188"/>
      <c r="AD62" s="246" t="str">
        <f aca="false">IF($AL62="","",IF($AL62=1,IF($AM62&gt;=1,"一次性·已到收款期","一次性·未到期"),$AC62&amp;" 第"&amp;$AM62&amp;"/"&amp;$AL62&amp;"期"))</f>
        <v/>
      </c>
      <c r="AE62" s="245" t="str">
        <f aca="false">IF(OR($AL62="",N($M62)=0),"",ROUND(N($J62)*$AM62/$AL62,2)+N($L62))</f>
        <v/>
      </c>
      <c r="AF62" s="245" t="str">
        <f aca="false">IF($AE62="","",MAX(0,ROUND($AE62-(N($Q62)+N($R62)+N($S62)),2)))</f>
        <v/>
      </c>
      <c r="AG62" s="245" t="str">
        <f aca="false">IF(OR(TRIM($B62&amp;$C62)="",NOT(ISNUMBER($D62))),"",SUMIFS($W$3:$W$1001,$AI$3:$AI$1001,$AI62,$D$3:$D$1001,"&lt;"&amp;$D62))</f>
        <v/>
      </c>
      <c r="AH62" s="245" t="str">
        <f aca="false">IF(TRIM($B62&amp;$C62)="","",SUMIFS($W$3:$W$1001,$AI$3:$AI$1001,$AI62))</f>
        <v/>
      </c>
      <c r="AI62" s="246" t="str">
        <f aca="false">IF(TRIM($B62&amp;$C62)="","",TRIM($B62)&amp;"｜"&amp;TRIM($C62))</f>
        <v/>
      </c>
      <c r="AJ62" s="245" t="str">
        <f aca="false">IF(TRIM($B62&amp;$C62)="","",MIN(N($O62),N($Q62)))</f>
        <v/>
      </c>
      <c r="AK62" s="248" t="str">
        <f aca="false">IF(ISNUMBER($D62),YEAR($D62),"")</f>
        <v/>
      </c>
      <c r="AL62" s="248" t="str">
        <f aca="false">IF(OR(TRIM($B62&amp;$C62)="",NOT(ISNUMBER($D62)),NOT(ISNUMBER($E62))),"",IF($E62&lt;$D62,"",IF(IF($AC62="半年付",2,IF($AC62="季度付",4,IF($AC62="月付",12,IF($AC62="半月付",24,1))))=1,1,MAX(1,ROUND(($E62-$D62+1)/365*IF($AC62="半年付",2,IF($AC62="季度付",4,IF($AC62="月付",12,IF($AC62="半月付",24,1)))),0)))))</f>
        <v/>
      </c>
      <c r="AM62" s="248" t="str">
        <f aca="true">IF($AL62="","",MIN($AL62,MAX(0,INT((TODAY()-付款宽限天数-$D62)/(($E62-$D62+1)/$AL62))+1)))</f>
        <v/>
      </c>
    </row>
    <row r="63" customFormat="false" ht="27.75" hidden="false" customHeight="false" outlineLevel="0" collapsed="false">
      <c r="F63" s="188" t="str">
        <f aca="true">IF(TRIM($B63&amp;$C63)="","",IF(OR(ISNUMBER(SEARCH("未",$A63)),ISNUMBER(SEARCH("送出",$A63)),AND(TRIM($A63)="",NOT(ISNUMBER($D63)),N($G63)=0)),"【合同未回】","")&amp;IF(NOT(ISNUMBER($E63)),IF(OR(ISNUMBER(SEARCH("未",$A63)),ISNUMBER(SEARCH("送出",$A63)),AND(TRIM($A63)="",NOT(ISNUMBER($D63)),N($G63)=0)),"","【未填合同期】"),IF($E63&lt;TODAY(),"【已到期】",IF($E63-TODAY()&lt;=提醒天数,"【即将到期，剩余"&amp;($E63-TODAY())&amp;"天】","【正常】")))&amp;IF(OR($AB63="安装免保",$AB63="技术免保",$AB63="质保期内"),"【"&amp;$AB63&amp;"】",""))</f>
        <v/>
      </c>
      <c r="J63" s="244" t="str">
        <f aca="false">IF(OR(N($G63)=0,N($H63)=0),"",ROUND(N($G63)*N($H63)*IF(N($I63)=0,1,N($I63)),2))</f>
        <v/>
      </c>
      <c r="M63" s="244" t="str">
        <f aca="false">IF(TRIM($B63&amp;$C63)="","",IF(AND(N($J63)=0,N($L63)=0),"",ROUND(N($J63)+N($L63),2)))</f>
        <v/>
      </c>
      <c r="S63" s="244"/>
      <c r="T63" s="245" t="str">
        <f aca="false">IF(TRIM($B63&amp;$C63)="","",IF(N($O63)=0,"",MAX(0,MIN(N($O63)-N($Q63),N($W63)))))</f>
        <v/>
      </c>
      <c r="U63" s="245" t="str">
        <f aca="false">IF(TRIM($B63&amp;$C63)="","",IF(N($Q63)&lt;=N($O63),"",N($Q63)-N($O63)))</f>
        <v/>
      </c>
      <c r="V63" s="245" t="str">
        <f aca="false">IF(OR(TRIM($B63&amp;$C63)="",$W63=""),"",MAX(0,N($W63))-N($T63))</f>
        <v/>
      </c>
      <c r="W63" s="245" t="str">
        <f aca="false">IF(TRIM($B63&amp;$C63)="","",IF(AND(N($M63)=0,N($Q63)+N($R63)+N($S63)=0),"",ROUND(N($M63)-N($Q63)-N($R63)-N($S63),2)))</f>
        <v/>
      </c>
      <c r="X63" s="246" t="str">
        <f aca="false">IF(TRIM($B63&amp;$C63)="","",IF(N($M63)=0,IF((N($Q63)+N($R63)+N($S63))=0,"—未填单价","未填单价，已收 "&amp;TEXT((N($Q63)+N($R63)+N($S63)),"#,##0.00")),IF(N($W63)&gt;0.005,"欠 "&amp;TEXT(N($W63),"#,##0.00")&amp;IF(N($T63)&gt;0,"（开票未到账 "&amp;TEXT(N($T63),"#,##0.00")&amp;"）","")&amp;IF(N($V63)&gt;0,"（未开票 "&amp;TEXT(N($V63),"#,##0.00")&amp;"）",""),IF(N($W63)&lt;-0.005,"多收 "&amp;TEXT(-N($W63),"#,##0.00"),"✔ 已结清")))&amp;IF(N($U63)&gt;0,"｜到账未开票 "&amp;TEXT(N($U63),"#,##0.00")&amp;"，待补票","")&amp;IF(N($R63)&gt;0,"｜收现 "&amp;TEXT(N($R63),"#,##0.00"),"")&amp;IF(N($S63)&gt;0,"｜收款不开票 "&amp;TEXT(N($S63),"#,##0.00"),""))</f>
        <v/>
      </c>
      <c r="Y63" s="195"/>
      <c r="AB63" s="195"/>
      <c r="AC63" s="188"/>
      <c r="AD63" s="246" t="str">
        <f aca="false">IF($AL63="","",IF($AL63=1,IF($AM63&gt;=1,"一次性·已到收款期","一次性·未到期"),$AC63&amp;" 第"&amp;$AM63&amp;"/"&amp;$AL63&amp;"期"))</f>
        <v/>
      </c>
      <c r="AE63" s="245" t="str">
        <f aca="false">IF(OR($AL63="",N($M63)=0),"",ROUND(N($J63)*$AM63/$AL63,2)+N($L63))</f>
        <v/>
      </c>
      <c r="AF63" s="245" t="str">
        <f aca="false">IF($AE63="","",MAX(0,ROUND($AE63-(N($Q63)+N($R63)+N($S63)),2)))</f>
        <v/>
      </c>
      <c r="AG63" s="245" t="str">
        <f aca="false">IF(OR(TRIM($B63&amp;$C63)="",NOT(ISNUMBER($D63))),"",SUMIFS($W$3:$W$1001,$AI$3:$AI$1001,$AI63,$D$3:$D$1001,"&lt;"&amp;$D63))</f>
        <v/>
      </c>
      <c r="AH63" s="245" t="str">
        <f aca="false">IF(TRIM($B63&amp;$C63)="","",SUMIFS($W$3:$W$1001,$AI$3:$AI$1001,$AI63))</f>
        <v/>
      </c>
      <c r="AI63" s="246" t="str">
        <f aca="false">IF(TRIM($B63&amp;$C63)="","",TRIM($B63)&amp;"｜"&amp;TRIM($C63))</f>
        <v/>
      </c>
      <c r="AJ63" s="245" t="str">
        <f aca="false">IF(TRIM($B63&amp;$C63)="","",MIN(N($O63),N($Q63)))</f>
        <v/>
      </c>
      <c r="AK63" s="248" t="str">
        <f aca="false">IF(ISNUMBER($D63),YEAR($D63),"")</f>
        <v/>
      </c>
      <c r="AL63" s="248" t="str">
        <f aca="false">IF(OR(TRIM($B63&amp;$C63)="",NOT(ISNUMBER($D63)),NOT(ISNUMBER($E63))),"",IF($E63&lt;$D63,"",IF(IF($AC63="半年付",2,IF($AC63="季度付",4,IF($AC63="月付",12,IF($AC63="半月付",24,1))))=1,1,MAX(1,ROUND(($E63-$D63+1)/365*IF($AC63="半年付",2,IF($AC63="季度付",4,IF($AC63="月付",12,IF($AC63="半月付",24,1)))),0)))))</f>
        <v/>
      </c>
      <c r="AM63" s="248" t="str">
        <f aca="true">IF($AL63="","",MIN($AL63,MAX(0,INT((TODAY()-付款宽限天数-$D63)/(($E63-$D63+1)/$AL63))+1)))</f>
        <v/>
      </c>
    </row>
    <row r="64" customFormat="false" ht="27.75" hidden="false" customHeight="false" outlineLevel="0" collapsed="false">
      <c r="F64" s="188" t="str">
        <f aca="true">IF(TRIM($B64&amp;$C64)="","",IF(OR(ISNUMBER(SEARCH("未",$A64)),ISNUMBER(SEARCH("送出",$A64)),AND(TRIM($A64)="",NOT(ISNUMBER($D64)),N($G64)=0)),"【合同未回】","")&amp;IF(NOT(ISNUMBER($E64)),IF(OR(ISNUMBER(SEARCH("未",$A64)),ISNUMBER(SEARCH("送出",$A64)),AND(TRIM($A64)="",NOT(ISNUMBER($D64)),N($G64)=0)),"","【未填合同期】"),IF($E64&lt;TODAY(),"【已到期】",IF($E64-TODAY()&lt;=提醒天数,"【即将到期，剩余"&amp;($E64-TODAY())&amp;"天】","【正常】")))&amp;IF(OR($AB64="安装免保",$AB64="技术免保",$AB64="质保期内"),"【"&amp;$AB64&amp;"】",""))</f>
        <v/>
      </c>
      <c r="J64" s="244" t="str">
        <f aca="false">IF(OR(N($G64)=0,N($H64)=0),"",ROUND(N($G64)*N($H64)*IF(N($I64)=0,1,N($I64)),2))</f>
        <v/>
      </c>
      <c r="M64" s="244" t="str">
        <f aca="false">IF(TRIM($B64&amp;$C64)="","",IF(AND(N($J64)=0,N($L64)=0),"",ROUND(N($J64)+N($L64),2)))</f>
        <v/>
      </c>
      <c r="S64" s="244"/>
      <c r="T64" s="245" t="str">
        <f aca="false">IF(TRIM($B64&amp;$C64)="","",IF(N($O64)=0,"",MAX(0,MIN(N($O64)-N($Q64),N($W64)))))</f>
        <v/>
      </c>
      <c r="U64" s="245" t="str">
        <f aca="false">IF(TRIM($B64&amp;$C64)="","",IF(N($Q64)&lt;=N($O64),"",N($Q64)-N($O64)))</f>
        <v/>
      </c>
      <c r="V64" s="245" t="str">
        <f aca="false">IF(OR(TRIM($B64&amp;$C64)="",$W64=""),"",MAX(0,N($W64))-N($T64))</f>
        <v/>
      </c>
      <c r="W64" s="245" t="str">
        <f aca="false">IF(TRIM($B64&amp;$C64)="","",IF(AND(N($M64)=0,N($Q64)+N($R64)+N($S64)=0),"",ROUND(N($M64)-N($Q64)-N($R64)-N($S64),2)))</f>
        <v/>
      </c>
      <c r="X64" s="246" t="str">
        <f aca="false">IF(TRIM($B64&amp;$C64)="","",IF(N($M64)=0,IF((N($Q64)+N($R64)+N($S64))=0,"—未填单价","未填单价，已收 "&amp;TEXT((N($Q64)+N($R64)+N($S64)),"#,##0.00")),IF(N($W64)&gt;0.005,"欠 "&amp;TEXT(N($W64),"#,##0.00")&amp;IF(N($T64)&gt;0,"（开票未到账 "&amp;TEXT(N($T64),"#,##0.00")&amp;"）","")&amp;IF(N($V64)&gt;0,"（未开票 "&amp;TEXT(N($V64),"#,##0.00")&amp;"）",""),IF(N($W64)&lt;-0.005,"多收 "&amp;TEXT(-N($W64),"#,##0.00"),"✔ 已结清")))&amp;IF(N($U64)&gt;0,"｜到账未开票 "&amp;TEXT(N($U64),"#,##0.00")&amp;"，待补票","")&amp;IF(N($R64)&gt;0,"｜收现 "&amp;TEXT(N($R64),"#,##0.00"),"")&amp;IF(N($S64)&gt;0,"｜收款不开票 "&amp;TEXT(N($S64),"#,##0.00"),""))</f>
        <v/>
      </c>
      <c r="Y64" s="195"/>
      <c r="AB64" s="195"/>
      <c r="AC64" s="188"/>
      <c r="AD64" s="246" t="str">
        <f aca="false">IF($AL64="","",IF($AL64=1,IF($AM64&gt;=1,"一次性·已到收款期","一次性·未到期"),$AC64&amp;" 第"&amp;$AM64&amp;"/"&amp;$AL64&amp;"期"))</f>
        <v/>
      </c>
      <c r="AE64" s="245" t="str">
        <f aca="false">IF(OR($AL64="",N($M64)=0),"",ROUND(N($J64)*$AM64/$AL64,2)+N($L64))</f>
        <v/>
      </c>
      <c r="AF64" s="245" t="str">
        <f aca="false">IF($AE64="","",MAX(0,ROUND($AE64-(N($Q64)+N($R64)+N($S64)),2)))</f>
        <v/>
      </c>
      <c r="AG64" s="245" t="str">
        <f aca="false">IF(OR(TRIM($B64&amp;$C64)="",NOT(ISNUMBER($D64))),"",SUMIFS($W$3:$W$1001,$AI$3:$AI$1001,$AI64,$D$3:$D$1001,"&lt;"&amp;$D64))</f>
        <v/>
      </c>
      <c r="AH64" s="245" t="str">
        <f aca="false">IF(TRIM($B64&amp;$C64)="","",SUMIFS($W$3:$W$1001,$AI$3:$AI$1001,$AI64))</f>
        <v/>
      </c>
      <c r="AI64" s="246" t="str">
        <f aca="false">IF(TRIM($B64&amp;$C64)="","",TRIM($B64)&amp;"｜"&amp;TRIM($C64))</f>
        <v/>
      </c>
      <c r="AJ64" s="245" t="str">
        <f aca="false">IF(TRIM($B64&amp;$C64)="","",MIN(N($O64),N($Q64)))</f>
        <v/>
      </c>
      <c r="AK64" s="248" t="str">
        <f aca="false">IF(ISNUMBER($D64),YEAR($D64),"")</f>
        <v/>
      </c>
      <c r="AL64" s="248" t="str">
        <f aca="false">IF(OR(TRIM($B64&amp;$C64)="",NOT(ISNUMBER($D64)),NOT(ISNUMBER($E64))),"",IF($E64&lt;$D64,"",IF(IF($AC64="半年付",2,IF($AC64="季度付",4,IF($AC64="月付",12,IF($AC64="半月付",24,1))))=1,1,MAX(1,ROUND(($E64-$D64+1)/365*IF($AC64="半年付",2,IF($AC64="季度付",4,IF($AC64="月付",12,IF($AC64="半月付",24,1)))),0)))))</f>
        <v/>
      </c>
      <c r="AM64" s="248" t="str">
        <f aca="true">IF($AL64="","",MIN($AL64,MAX(0,INT((TODAY()-付款宽限天数-$D64)/(($E64-$D64+1)/$AL64))+1)))</f>
        <v/>
      </c>
    </row>
    <row r="65" customFormat="false" ht="27.75" hidden="false" customHeight="false" outlineLevel="0" collapsed="false">
      <c r="F65" s="188" t="str">
        <f aca="true">IF(TRIM($B65&amp;$C65)="","",IF(OR(ISNUMBER(SEARCH("未",$A65)),ISNUMBER(SEARCH("送出",$A65)),AND(TRIM($A65)="",NOT(ISNUMBER($D65)),N($G65)=0)),"【合同未回】","")&amp;IF(NOT(ISNUMBER($E65)),IF(OR(ISNUMBER(SEARCH("未",$A65)),ISNUMBER(SEARCH("送出",$A65)),AND(TRIM($A65)="",NOT(ISNUMBER($D65)),N($G65)=0)),"","【未填合同期】"),IF($E65&lt;TODAY(),"【已到期】",IF($E65-TODAY()&lt;=提醒天数,"【即将到期，剩余"&amp;($E65-TODAY())&amp;"天】","【正常】")))&amp;IF(OR($AB65="安装免保",$AB65="技术免保",$AB65="质保期内"),"【"&amp;$AB65&amp;"】",""))</f>
        <v/>
      </c>
      <c r="J65" s="244" t="str">
        <f aca="false">IF(OR(N($G65)=0,N($H65)=0),"",ROUND(N($G65)*N($H65)*IF(N($I65)=0,1,N($I65)),2))</f>
        <v/>
      </c>
      <c r="M65" s="244" t="str">
        <f aca="false">IF(TRIM($B65&amp;$C65)="","",IF(AND(N($J65)=0,N($L65)=0),"",ROUND(N($J65)+N($L65),2)))</f>
        <v/>
      </c>
      <c r="S65" s="244"/>
      <c r="T65" s="245" t="str">
        <f aca="false">IF(TRIM($B65&amp;$C65)="","",IF(N($O65)=0,"",MAX(0,MIN(N($O65)-N($Q65),N($W65)))))</f>
        <v/>
      </c>
      <c r="U65" s="245" t="str">
        <f aca="false">IF(TRIM($B65&amp;$C65)="","",IF(N($Q65)&lt;=N($O65),"",N($Q65)-N($O65)))</f>
        <v/>
      </c>
      <c r="V65" s="245" t="str">
        <f aca="false">IF(OR(TRIM($B65&amp;$C65)="",$W65=""),"",MAX(0,N($W65))-N($T65))</f>
        <v/>
      </c>
      <c r="W65" s="245" t="str">
        <f aca="false">IF(TRIM($B65&amp;$C65)="","",IF(AND(N($M65)=0,N($Q65)+N($R65)+N($S65)=0),"",ROUND(N($M65)-N($Q65)-N($R65)-N($S65),2)))</f>
        <v/>
      </c>
      <c r="X65" s="246" t="str">
        <f aca="false">IF(TRIM($B65&amp;$C65)="","",IF(N($M65)=0,IF((N($Q65)+N($R65)+N($S65))=0,"—未填单价","未填单价，已收 "&amp;TEXT((N($Q65)+N($R65)+N($S65)),"#,##0.00")),IF(N($W65)&gt;0.005,"欠 "&amp;TEXT(N($W65),"#,##0.00")&amp;IF(N($T65)&gt;0,"（开票未到账 "&amp;TEXT(N($T65),"#,##0.00")&amp;"）","")&amp;IF(N($V65)&gt;0,"（未开票 "&amp;TEXT(N($V65),"#,##0.00")&amp;"）",""),IF(N($W65)&lt;-0.005,"多收 "&amp;TEXT(-N($W65),"#,##0.00"),"✔ 已结清")))&amp;IF(N($U65)&gt;0,"｜到账未开票 "&amp;TEXT(N($U65),"#,##0.00")&amp;"，待补票","")&amp;IF(N($R65)&gt;0,"｜收现 "&amp;TEXT(N($R65),"#,##0.00"),"")&amp;IF(N($S65)&gt;0,"｜收款不开票 "&amp;TEXT(N($S65),"#,##0.00"),""))</f>
        <v/>
      </c>
      <c r="Y65" s="195"/>
      <c r="AB65" s="195"/>
      <c r="AC65" s="188"/>
      <c r="AD65" s="246" t="str">
        <f aca="false">IF($AL65="","",IF($AL65=1,IF($AM65&gt;=1,"一次性·已到收款期","一次性·未到期"),$AC65&amp;" 第"&amp;$AM65&amp;"/"&amp;$AL65&amp;"期"))</f>
        <v/>
      </c>
      <c r="AE65" s="245" t="str">
        <f aca="false">IF(OR($AL65="",N($M65)=0),"",ROUND(N($J65)*$AM65/$AL65,2)+N($L65))</f>
        <v/>
      </c>
      <c r="AF65" s="245" t="str">
        <f aca="false">IF($AE65="","",MAX(0,ROUND($AE65-(N($Q65)+N($R65)+N($S65)),2)))</f>
        <v/>
      </c>
      <c r="AG65" s="245" t="str">
        <f aca="false">IF(OR(TRIM($B65&amp;$C65)="",NOT(ISNUMBER($D65))),"",SUMIFS($W$3:$W$1001,$AI$3:$AI$1001,$AI65,$D$3:$D$1001,"&lt;"&amp;$D65))</f>
        <v/>
      </c>
      <c r="AH65" s="245" t="str">
        <f aca="false">IF(TRIM($B65&amp;$C65)="","",SUMIFS($W$3:$W$1001,$AI$3:$AI$1001,$AI65))</f>
        <v/>
      </c>
      <c r="AI65" s="246" t="str">
        <f aca="false">IF(TRIM($B65&amp;$C65)="","",TRIM($B65)&amp;"｜"&amp;TRIM($C65))</f>
        <v/>
      </c>
      <c r="AJ65" s="245" t="str">
        <f aca="false">IF(TRIM($B65&amp;$C65)="","",MIN(N($O65),N($Q65)))</f>
        <v/>
      </c>
      <c r="AK65" s="248" t="str">
        <f aca="false">IF(ISNUMBER($D65),YEAR($D65),"")</f>
        <v/>
      </c>
      <c r="AL65" s="248" t="str">
        <f aca="false">IF(OR(TRIM($B65&amp;$C65)="",NOT(ISNUMBER($D65)),NOT(ISNUMBER($E65))),"",IF($E65&lt;$D65,"",IF(IF($AC65="半年付",2,IF($AC65="季度付",4,IF($AC65="月付",12,IF($AC65="半月付",24,1))))=1,1,MAX(1,ROUND(($E65-$D65+1)/365*IF($AC65="半年付",2,IF($AC65="季度付",4,IF($AC65="月付",12,IF($AC65="半月付",24,1)))),0)))))</f>
        <v/>
      </c>
      <c r="AM65" s="248" t="str">
        <f aca="true">IF($AL65="","",MIN($AL65,MAX(0,INT((TODAY()-付款宽限天数-$D65)/(($E65-$D65+1)/$AL65))+1)))</f>
        <v/>
      </c>
    </row>
    <row r="66" customFormat="false" ht="27.75" hidden="false" customHeight="false" outlineLevel="0" collapsed="false">
      <c r="F66" s="188" t="str">
        <f aca="true">IF(TRIM($B66&amp;$C66)="","",IF(OR(ISNUMBER(SEARCH("未",$A66)),ISNUMBER(SEARCH("送出",$A66)),AND(TRIM($A66)="",NOT(ISNUMBER($D66)),N($G66)=0)),"【合同未回】","")&amp;IF(NOT(ISNUMBER($E66)),IF(OR(ISNUMBER(SEARCH("未",$A66)),ISNUMBER(SEARCH("送出",$A66)),AND(TRIM($A66)="",NOT(ISNUMBER($D66)),N($G66)=0)),"","【未填合同期】"),IF($E66&lt;TODAY(),"【已到期】",IF($E66-TODAY()&lt;=提醒天数,"【即将到期，剩余"&amp;($E66-TODAY())&amp;"天】","【正常】")))&amp;IF(OR($AB66="安装免保",$AB66="技术免保",$AB66="质保期内"),"【"&amp;$AB66&amp;"】",""))</f>
        <v/>
      </c>
      <c r="J66" s="244" t="str">
        <f aca="false">IF(OR(N($G66)=0,N($H66)=0),"",ROUND(N($G66)*N($H66)*IF(N($I66)=0,1,N($I66)),2))</f>
        <v/>
      </c>
      <c r="M66" s="244" t="str">
        <f aca="false">IF(TRIM($B66&amp;$C66)="","",IF(AND(N($J66)=0,N($L66)=0),"",ROUND(N($J66)+N($L66),2)))</f>
        <v/>
      </c>
      <c r="S66" s="244"/>
      <c r="T66" s="245" t="str">
        <f aca="false">IF(TRIM($B66&amp;$C66)="","",IF(N($O66)=0,"",MAX(0,MIN(N($O66)-N($Q66),N($W66)))))</f>
        <v/>
      </c>
      <c r="U66" s="245" t="str">
        <f aca="false">IF(TRIM($B66&amp;$C66)="","",IF(N($Q66)&lt;=N($O66),"",N($Q66)-N($O66)))</f>
        <v/>
      </c>
      <c r="V66" s="245" t="str">
        <f aca="false">IF(OR(TRIM($B66&amp;$C66)="",$W66=""),"",MAX(0,N($W66))-N($T66))</f>
        <v/>
      </c>
      <c r="W66" s="245" t="str">
        <f aca="false">IF(TRIM($B66&amp;$C66)="","",IF(AND(N($M66)=0,N($Q66)+N($R66)+N($S66)=0),"",ROUND(N($M66)-N($Q66)-N($R66)-N($S66),2)))</f>
        <v/>
      </c>
      <c r="X66" s="246" t="str">
        <f aca="false">IF(TRIM($B66&amp;$C66)="","",IF(N($M66)=0,IF((N($Q66)+N($R66)+N($S66))=0,"—未填单价","未填单价，已收 "&amp;TEXT((N($Q66)+N($R66)+N($S66)),"#,##0.00")),IF(N($W66)&gt;0.005,"欠 "&amp;TEXT(N($W66),"#,##0.00")&amp;IF(N($T66)&gt;0,"（开票未到账 "&amp;TEXT(N($T66),"#,##0.00")&amp;"）","")&amp;IF(N($V66)&gt;0,"（未开票 "&amp;TEXT(N($V66),"#,##0.00")&amp;"）",""),IF(N($W66)&lt;-0.005,"多收 "&amp;TEXT(-N($W66),"#,##0.00"),"✔ 已结清")))&amp;IF(N($U66)&gt;0,"｜到账未开票 "&amp;TEXT(N($U66),"#,##0.00")&amp;"，待补票","")&amp;IF(N($R66)&gt;0,"｜收现 "&amp;TEXT(N($R66),"#,##0.00"),"")&amp;IF(N($S66)&gt;0,"｜收款不开票 "&amp;TEXT(N($S66),"#,##0.00"),""))</f>
        <v/>
      </c>
      <c r="Y66" s="195"/>
      <c r="AB66" s="195"/>
      <c r="AC66" s="188"/>
      <c r="AD66" s="246" t="str">
        <f aca="false">IF($AL66="","",IF($AL66=1,IF($AM66&gt;=1,"一次性·已到收款期","一次性·未到期"),$AC66&amp;" 第"&amp;$AM66&amp;"/"&amp;$AL66&amp;"期"))</f>
        <v/>
      </c>
      <c r="AE66" s="245" t="str">
        <f aca="false">IF(OR($AL66="",N($M66)=0),"",ROUND(N($J66)*$AM66/$AL66,2)+N($L66))</f>
        <v/>
      </c>
      <c r="AF66" s="245" t="str">
        <f aca="false">IF($AE66="","",MAX(0,ROUND($AE66-(N($Q66)+N($R66)+N($S66)),2)))</f>
        <v/>
      </c>
      <c r="AG66" s="245" t="str">
        <f aca="false">IF(OR(TRIM($B66&amp;$C66)="",NOT(ISNUMBER($D66))),"",SUMIFS($W$3:$W$1001,$AI$3:$AI$1001,$AI66,$D$3:$D$1001,"&lt;"&amp;$D66))</f>
        <v/>
      </c>
      <c r="AH66" s="245" t="str">
        <f aca="false">IF(TRIM($B66&amp;$C66)="","",SUMIFS($W$3:$W$1001,$AI$3:$AI$1001,$AI66))</f>
        <v/>
      </c>
      <c r="AI66" s="246" t="str">
        <f aca="false">IF(TRIM($B66&amp;$C66)="","",TRIM($B66)&amp;"｜"&amp;TRIM($C66))</f>
        <v/>
      </c>
      <c r="AJ66" s="245" t="str">
        <f aca="false">IF(TRIM($B66&amp;$C66)="","",MIN(N($O66),N($Q66)))</f>
        <v/>
      </c>
      <c r="AK66" s="248" t="str">
        <f aca="false">IF(ISNUMBER($D66),YEAR($D66),"")</f>
        <v/>
      </c>
      <c r="AL66" s="248" t="str">
        <f aca="false">IF(OR(TRIM($B66&amp;$C66)="",NOT(ISNUMBER($D66)),NOT(ISNUMBER($E66))),"",IF($E66&lt;$D66,"",IF(IF($AC66="半年付",2,IF($AC66="季度付",4,IF($AC66="月付",12,IF($AC66="半月付",24,1))))=1,1,MAX(1,ROUND(($E66-$D66+1)/365*IF($AC66="半年付",2,IF($AC66="季度付",4,IF($AC66="月付",12,IF($AC66="半月付",24,1)))),0)))))</f>
        <v/>
      </c>
      <c r="AM66" s="248" t="str">
        <f aca="true">IF($AL66="","",MIN($AL66,MAX(0,INT((TODAY()-付款宽限天数-$D66)/(($E66-$D66+1)/$AL66))+1)))</f>
        <v/>
      </c>
    </row>
    <row r="67" customFormat="false" ht="27.75" hidden="false" customHeight="false" outlineLevel="0" collapsed="false">
      <c r="F67" s="188" t="str">
        <f aca="true">IF(TRIM($B67&amp;$C67)="","",IF(OR(ISNUMBER(SEARCH("未",$A67)),ISNUMBER(SEARCH("送出",$A67)),AND(TRIM($A67)="",NOT(ISNUMBER($D67)),N($G67)=0)),"【合同未回】","")&amp;IF(NOT(ISNUMBER($E67)),IF(OR(ISNUMBER(SEARCH("未",$A67)),ISNUMBER(SEARCH("送出",$A67)),AND(TRIM($A67)="",NOT(ISNUMBER($D67)),N($G67)=0)),"","【未填合同期】"),IF($E67&lt;TODAY(),"【已到期】",IF($E67-TODAY()&lt;=提醒天数,"【即将到期，剩余"&amp;($E67-TODAY())&amp;"天】","【正常】")))&amp;IF(OR($AB67="安装免保",$AB67="技术免保",$AB67="质保期内"),"【"&amp;$AB67&amp;"】",""))</f>
        <v/>
      </c>
      <c r="J67" s="244" t="str">
        <f aca="false">IF(OR(N($G67)=0,N($H67)=0),"",ROUND(N($G67)*N($H67)*IF(N($I67)=0,1,N($I67)),2))</f>
        <v/>
      </c>
      <c r="M67" s="244" t="str">
        <f aca="false">IF(TRIM($B67&amp;$C67)="","",IF(AND(N($J67)=0,N($L67)=0),"",ROUND(N($J67)+N($L67),2)))</f>
        <v/>
      </c>
      <c r="S67" s="244"/>
      <c r="T67" s="245" t="str">
        <f aca="false">IF(TRIM($B67&amp;$C67)="","",IF(N($O67)=0,"",MAX(0,MIN(N($O67)-N($Q67),N($W67)))))</f>
        <v/>
      </c>
      <c r="U67" s="245" t="str">
        <f aca="false">IF(TRIM($B67&amp;$C67)="","",IF(N($Q67)&lt;=N($O67),"",N($Q67)-N($O67)))</f>
        <v/>
      </c>
      <c r="V67" s="245" t="str">
        <f aca="false">IF(OR(TRIM($B67&amp;$C67)="",$W67=""),"",MAX(0,N($W67))-N($T67))</f>
        <v/>
      </c>
      <c r="W67" s="245" t="str">
        <f aca="false">IF(TRIM($B67&amp;$C67)="","",IF(AND(N($M67)=0,N($Q67)+N($R67)+N($S67)=0),"",ROUND(N($M67)-N($Q67)-N($R67)-N($S67),2)))</f>
        <v/>
      </c>
      <c r="X67" s="246" t="str">
        <f aca="false">IF(TRIM($B67&amp;$C67)="","",IF(N($M67)=0,IF((N($Q67)+N($R67)+N($S67))=0,"—未填单价","未填单价，已收 "&amp;TEXT((N($Q67)+N($R67)+N($S67)),"#,##0.00")),IF(N($W67)&gt;0.005,"欠 "&amp;TEXT(N($W67),"#,##0.00")&amp;IF(N($T67)&gt;0,"（开票未到账 "&amp;TEXT(N($T67),"#,##0.00")&amp;"）","")&amp;IF(N($V67)&gt;0,"（未开票 "&amp;TEXT(N($V67),"#,##0.00")&amp;"）",""),IF(N($W67)&lt;-0.005,"多收 "&amp;TEXT(-N($W67),"#,##0.00"),"✔ 已结清")))&amp;IF(N($U67)&gt;0,"｜到账未开票 "&amp;TEXT(N($U67),"#,##0.00")&amp;"，待补票","")&amp;IF(N($R67)&gt;0,"｜收现 "&amp;TEXT(N($R67),"#,##0.00"),"")&amp;IF(N($S67)&gt;0,"｜收款不开票 "&amp;TEXT(N($S67),"#,##0.00"),""))</f>
        <v/>
      </c>
      <c r="Y67" s="195"/>
      <c r="AB67" s="195"/>
      <c r="AC67" s="188"/>
      <c r="AD67" s="246" t="str">
        <f aca="false">IF($AL67="","",IF($AL67=1,IF($AM67&gt;=1,"一次性·已到收款期","一次性·未到期"),$AC67&amp;" 第"&amp;$AM67&amp;"/"&amp;$AL67&amp;"期"))</f>
        <v/>
      </c>
      <c r="AE67" s="245" t="str">
        <f aca="false">IF(OR($AL67="",N($M67)=0),"",ROUND(N($J67)*$AM67/$AL67,2)+N($L67))</f>
        <v/>
      </c>
      <c r="AF67" s="245" t="str">
        <f aca="false">IF($AE67="","",MAX(0,ROUND($AE67-(N($Q67)+N($R67)+N($S67)),2)))</f>
        <v/>
      </c>
      <c r="AG67" s="245" t="str">
        <f aca="false">IF(OR(TRIM($B67&amp;$C67)="",NOT(ISNUMBER($D67))),"",SUMIFS($W$3:$W$1001,$AI$3:$AI$1001,$AI67,$D$3:$D$1001,"&lt;"&amp;$D67))</f>
        <v/>
      </c>
      <c r="AH67" s="245" t="str">
        <f aca="false">IF(TRIM($B67&amp;$C67)="","",SUMIFS($W$3:$W$1001,$AI$3:$AI$1001,$AI67))</f>
        <v/>
      </c>
      <c r="AI67" s="246" t="str">
        <f aca="false">IF(TRIM($B67&amp;$C67)="","",TRIM($B67)&amp;"｜"&amp;TRIM($C67))</f>
        <v/>
      </c>
      <c r="AJ67" s="245" t="str">
        <f aca="false">IF(TRIM($B67&amp;$C67)="","",MIN(N($O67),N($Q67)))</f>
        <v/>
      </c>
      <c r="AK67" s="248" t="str">
        <f aca="false">IF(ISNUMBER($D67),YEAR($D67),"")</f>
        <v/>
      </c>
      <c r="AL67" s="248" t="str">
        <f aca="false">IF(OR(TRIM($B67&amp;$C67)="",NOT(ISNUMBER($D67)),NOT(ISNUMBER($E67))),"",IF($E67&lt;$D67,"",IF(IF($AC67="半年付",2,IF($AC67="季度付",4,IF($AC67="月付",12,IF($AC67="半月付",24,1))))=1,1,MAX(1,ROUND(($E67-$D67+1)/365*IF($AC67="半年付",2,IF($AC67="季度付",4,IF($AC67="月付",12,IF($AC67="半月付",24,1)))),0)))))</f>
        <v/>
      </c>
      <c r="AM67" s="248" t="str">
        <f aca="true">IF($AL67="","",MIN($AL67,MAX(0,INT((TODAY()-付款宽限天数-$D67)/(($E67-$D67+1)/$AL67))+1)))</f>
        <v/>
      </c>
    </row>
    <row r="68" customFormat="false" ht="27.75" hidden="false" customHeight="false" outlineLevel="0" collapsed="false">
      <c r="F68" s="188" t="str">
        <f aca="true">IF(TRIM($B68&amp;$C68)="","",IF(OR(ISNUMBER(SEARCH("未",$A68)),ISNUMBER(SEARCH("送出",$A68)),AND(TRIM($A68)="",NOT(ISNUMBER($D68)),N($G68)=0)),"【合同未回】","")&amp;IF(NOT(ISNUMBER($E68)),IF(OR(ISNUMBER(SEARCH("未",$A68)),ISNUMBER(SEARCH("送出",$A68)),AND(TRIM($A68)="",NOT(ISNUMBER($D68)),N($G68)=0)),"","【未填合同期】"),IF($E68&lt;TODAY(),"【已到期】",IF($E68-TODAY()&lt;=提醒天数,"【即将到期，剩余"&amp;($E68-TODAY())&amp;"天】","【正常】")))&amp;IF(OR($AB68="安装免保",$AB68="技术免保",$AB68="质保期内"),"【"&amp;$AB68&amp;"】",""))</f>
        <v/>
      </c>
      <c r="J68" s="244" t="str">
        <f aca="false">IF(OR(N($G68)=0,N($H68)=0),"",ROUND(N($G68)*N($H68)*IF(N($I68)=0,1,N($I68)),2))</f>
        <v/>
      </c>
      <c r="M68" s="244" t="str">
        <f aca="false">IF(TRIM($B68&amp;$C68)="","",IF(AND(N($J68)=0,N($L68)=0),"",ROUND(N($J68)+N($L68),2)))</f>
        <v/>
      </c>
      <c r="S68" s="244"/>
      <c r="T68" s="245" t="str">
        <f aca="false">IF(TRIM($B68&amp;$C68)="","",IF(N($O68)=0,"",MAX(0,MIN(N($O68)-N($Q68),N($W68)))))</f>
        <v/>
      </c>
      <c r="U68" s="245" t="str">
        <f aca="false">IF(TRIM($B68&amp;$C68)="","",IF(N($Q68)&lt;=N($O68),"",N($Q68)-N($O68)))</f>
        <v/>
      </c>
      <c r="V68" s="245" t="str">
        <f aca="false">IF(OR(TRIM($B68&amp;$C68)="",$W68=""),"",MAX(0,N($W68))-N($T68))</f>
        <v/>
      </c>
      <c r="W68" s="245" t="str">
        <f aca="false">IF(TRIM($B68&amp;$C68)="","",IF(AND(N($M68)=0,N($Q68)+N($R68)+N($S68)=0),"",ROUND(N($M68)-N($Q68)-N($R68)-N($S68),2)))</f>
        <v/>
      </c>
      <c r="X68" s="246" t="str">
        <f aca="false">IF(TRIM($B68&amp;$C68)="","",IF(N($M68)=0,IF((N($Q68)+N($R68)+N($S68))=0,"—未填单价","未填单价，已收 "&amp;TEXT((N($Q68)+N($R68)+N($S68)),"#,##0.00")),IF(N($W68)&gt;0.005,"欠 "&amp;TEXT(N($W68),"#,##0.00")&amp;IF(N($T68)&gt;0,"（开票未到账 "&amp;TEXT(N($T68),"#,##0.00")&amp;"）","")&amp;IF(N($V68)&gt;0,"（未开票 "&amp;TEXT(N($V68),"#,##0.00")&amp;"）",""),IF(N($W68)&lt;-0.005,"多收 "&amp;TEXT(-N($W68),"#,##0.00"),"✔ 已结清")))&amp;IF(N($U68)&gt;0,"｜到账未开票 "&amp;TEXT(N($U68),"#,##0.00")&amp;"，待补票","")&amp;IF(N($R68)&gt;0,"｜收现 "&amp;TEXT(N($R68),"#,##0.00"),"")&amp;IF(N($S68)&gt;0,"｜收款不开票 "&amp;TEXT(N($S68),"#,##0.00"),""))</f>
        <v/>
      </c>
      <c r="Y68" s="195"/>
      <c r="AB68" s="195"/>
      <c r="AC68" s="188"/>
      <c r="AD68" s="246" t="str">
        <f aca="false">IF($AL68="","",IF($AL68=1,IF($AM68&gt;=1,"一次性·已到收款期","一次性·未到期"),$AC68&amp;" 第"&amp;$AM68&amp;"/"&amp;$AL68&amp;"期"))</f>
        <v/>
      </c>
      <c r="AE68" s="245" t="str">
        <f aca="false">IF(OR($AL68="",N($M68)=0),"",ROUND(N($J68)*$AM68/$AL68,2)+N($L68))</f>
        <v/>
      </c>
      <c r="AF68" s="245" t="str">
        <f aca="false">IF($AE68="","",MAX(0,ROUND($AE68-(N($Q68)+N($R68)+N($S68)),2)))</f>
        <v/>
      </c>
      <c r="AG68" s="245" t="str">
        <f aca="false">IF(OR(TRIM($B68&amp;$C68)="",NOT(ISNUMBER($D68))),"",SUMIFS($W$3:$W$1001,$AI$3:$AI$1001,$AI68,$D$3:$D$1001,"&lt;"&amp;$D68))</f>
        <v/>
      </c>
      <c r="AH68" s="245" t="str">
        <f aca="false">IF(TRIM($B68&amp;$C68)="","",SUMIFS($W$3:$W$1001,$AI$3:$AI$1001,$AI68))</f>
        <v/>
      </c>
      <c r="AI68" s="246" t="str">
        <f aca="false">IF(TRIM($B68&amp;$C68)="","",TRIM($B68)&amp;"｜"&amp;TRIM($C68))</f>
        <v/>
      </c>
      <c r="AJ68" s="245" t="str">
        <f aca="false">IF(TRIM($B68&amp;$C68)="","",MIN(N($O68),N($Q68)))</f>
        <v/>
      </c>
      <c r="AK68" s="248" t="str">
        <f aca="false">IF(ISNUMBER($D68),YEAR($D68),"")</f>
        <v/>
      </c>
      <c r="AL68" s="248" t="str">
        <f aca="false">IF(OR(TRIM($B68&amp;$C68)="",NOT(ISNUMBER($D68)),NOT(ISNUMBER($E68))),"",IF($E68&lt;$D68,"",IF(IF($AC68="半年付",2,IF($AC68="季度付",4,IF($AC68="月付",12,IF($AC68="半月付",24,1))))=1,1,MAX(1,ROUND(($E68-$D68+1)/365*IF($AC68="半年付",2,IF($AC68="季度付",4,IF($AC68="月付",12,IF($AC68="半月付",24,1)))),0)))))</f>
        <v/>
      </c>
      <c r="AM68" s="248" t="str">
        <f aca="true">IF($AL68="","",MIN($AL68,MAX(0,INT((TODAY()-付款宽限天数-$D68)/(($E68-$D68+1)/$AL68))+1)))</f>
        <v/>
      </c>
    </row>
    <row r="69" customFormat="false" ht="27.75" hidden="false" customHeight="false" outlineLevel="0" collapsed="false">
      <c r="F69" s="188" t="str">
        <f aca="true">IF(TRIM($B69&amp;$C69)="","",IF(OR(ISNUMBER(SEARCH("未",$A69)),ISNUMBER(SEARCH("送出",$A69)),AND(TRIM($A69)="",NOT(ISNUMBER($D69)),N($G69)=0)),"【合同未回】","")&amp;IF(NOT(ISNUMBER($E69)),IF(OR(ISNUMBER(SEARCH("未",$A69)),ISNUMBER(SEARCH("送出",$A69)),AND(TRIM($A69)="",NOT(ISNUMBER($D69)),N($G69)=0)),"","【未填合同期】"),IF($E69&lt;TODAY(),"【已到期】",IF($E69-TODAY()&lt;=提醒天数,"【即将到期，剩余"&amp;($E69-TODAY())&amp;"天】","【正常】")))&amp;IF(OR($AB69="安装免保",$AB69="技术免保",$AB69="质保期内"),"【"&amp;$AB69&amp;"】",""))</f>
        <v/>
      </c>
      <c r="J69" s="244" t="str">
        <f aca="false">IF(OR(N($G69)=0,N($H69)=0),"",ROUND(N($G69)*N($H69)*IF(N($I69)=0,1,N($I69)),2))</f>
        <v/>
      </c>
      <c r="M69" s="244" t="str">
        <f aca="false">IF(TRIM($B69&amp;$C69)="","",IF(AND(N($J69)=0,N($L69)=0),"",ROUND(N($J69)+N($L69),2)))</f>
        <v/>
      </c>
      <c r="S69" s="244"/>
      <c r="T69" s="245" t="str">
        <f aca="false">IF(TRIM($B69&amp;$C69)="","",IF(N($O69)=0,"",MAX(0,MIN(N($O69)-N($Q69),N($W69)))))</f>
        <v/>
      </c>
      <c r="U69" s="245" t="str">
        <f aca="false">IF(TRIM($B69&amp;$C69)="","",IF(N($Q69)&lt;=N($O69),"",N($Q69)-N($O69)))</f>
        <v/>
      </c>
      <c r="V69" s="245" t="str">
        <f aca="false">IF(OR(TRIM($B69&amp;$C69)="",$W69=""),"",MAX(0,N($W69))-N($T69))</f>
        <v/>
      </c>
      <c r="W69" s="245" t="str">
        <f aca="false">IF(TRIM($B69&amp;$C69)="","",IF(AND(N($M69)=0,N($Q69)+N($R69)+N($S69)=0),"",ROUND(N($M69)-N($Q69)-N($R69)-N($S69),2)))</f>
        <v/>
      </c>
      <c r="X69" s="246" t="str">
        <f aca="false">IF(TRIM($B69&amp;$C69)="","",IF(N($M69)=0,IF((N($Q69)+N($R69)+N($S69))=0,"—未填单价","未填单价，已收 "&amp;TEXT((N($Q69)+N($R69)+N($S69)),"#,##0.00")),IF(N($W69)&gt;0.005,"欠 "&amp;TEXT(N($W69),"#,##0.00")&amp;IF(N($T69)&gt;0,"（开票未到账 "&amp;TEXT(N($T69),"#,##0.00")&amp;"）","")&amp;IF(N($V69)&gt;0,"（未开票 "&amp;TEXT(N($V69),"#,##0.00")&amp;"）",""),IF(N($W69)&lt;-0.005,"多收 "&amp;TEXT(-N($W69),"#,##0.00"),"✔ 已结清")))&amp;IF(N($U69)&gt;0,"｜到账未开票 "&amp;TEXT(N($U69),"#,##0.00")&amp;"，待补票","")&amp;IF(N($R69)&gt;0,"｜收现 "&amp;TEXT(N($R69),"#,##0.00"),"")&amp;IF(N($S69)&gt;0,"｜收款不开票 "&amp;TEXT(N($S69),"#,##0.00"),""))</f>
        <v/>
      </c>
      <c r="Y69" s="195"/>
      <c r="AB69" s="195"/>
      <c r="AC69" s="188"/>
      <c r="AD69" s="246" t="str">
        <f aca="false">IF($AL69="","",IF($AL69=1,IF($AM69&gt;=1,"一次性·已到收款期","一次性·未到期"),$AC69&amp;" 第"&amp;$AM69&amp;"/"&amp;$AL69&amp;"期"))</f>
        <v/>
      </c>
      <c r="AE69" s="245" t="str">
        <f aca="false">IF(OR($AL69="",N($M69)=0),"",ROUND(N($J69)*$AM69/$AL69,2)+N($L69))</f>
        <v/>
      </c>
      <c r="AF69" s="245" t="str">
        <f aca="false">IF($AE69="","",MAX(0,ROUND($AE69-(N($Q69)+N($R69)+N($S69)),2)))</f>
        <v/>
      </c>
      <c r="AG69" s="245" t="str">
        <f aca="false">IF(OR(TRIM($B69&amp;$C69)="",NOT(ISNUMBER($D69))),"",SUMIFS($W$3:$W$1001,$AI$3:$AI$1001,$AI69,$D$3:$D$1001,"&lt;"&amp;$D69))</f>
        <v/>
      </c>
      <c r="AH69" s="245" t="str">
        <f aca="false">IF(TRIM($B69&amp;$C69)="","",SUMIFS($W$3:$W$1001,$AI$3:$AI$1001,$AI69))</f>
        <v/>
      </c>
      <c r="AI69" s="246" t="str">
        <f aca="false">IF(TRIM($B69&amp;$C69)="","",TRIM($B69)&amp;"｜"&amp;TRIM($C69))</f>
        <v/>
      </c>
      <c r="AJ69" s="245" t="str">
        <f aca="false">IF(TRIM($B69&amp;$C69)="","",MIN(N($O69),N($Q69)))</f>
        <v/>
      </c>
      <c r="AK69" s="248" t="str">
        <f aca="false">IF(ISNUMBER($D69),YEAR($D69),"")</f>
        <v/>
      </c>
      <c r="AL69" s="248" t="str">
        <f aca="false">IF(OR(TRIM($B69&amp;$C69)="",NOT(ISNUMBER($D69)),NOT(ISNUMBER($E69))),"",IF($E69&lt;$D69,"",IF(IF($AC69="半年付",2,IF($AC69="季度付",4,IF($AC69="月付",12,IF($AC69="半月付",24,1))))=1,1,MAX(1,ROUND(($E69-$D69+1)/365*IF($AC69="半年付",2,IF($AC69="季度付",4,IF($AC69="月付",12,IF($AC69="半月付",24,1)))),0)))))</f>
        <v/>
      </c>
      <c r="AM69" s="248" t="str">
        <f aca="true">IF($AL69="","",MIN($AL69,MAX(0,INT((TODAY()-付款宽限天数-$D69)/(($E69-$D69+1)/$AL69))+1)))</f>
        <v/>
      </c>
    </row>
    <row r="70" customFormat="false" ht="27.75" hidden="false" customHeight="false" outlineLevel="0" collapsed="false">
      <c r="F70" s="188" t="str">
        <f aca="true">IF(TRIM($B70&amp;$C70)="","",IF(OR(ISNUMBER(SEARCH("未",$A70)),ISNUMBER(SEARCH("送出",$A70)),AND(TRIM($A70)="",NOT(ISNUMBER($D70)),N($G70)=0)),"【合同未回】","")&amp;IF(NOT(ISNUMBER($E70)),IF(OR(ISNUMBER(SEARCH("未",$A70)),ISNUMBER(SEARCH("送出",$A70)),AND(TRIM($A70)="",NOT(ISNUMBER($D70)),N($G70)=0)),"","【未填合同期】"),IF($E70&lt;TODAY(),"【已到期】",IF($E70-TODAY()&lt;=提醒天数,"【即将到期，剩余"&amp;($E70-TODAY())&amp;"天】","【正常】")))&amp;IF(OR($AB70="安装免保",$AB70="技术免保",$AB70="质保期内"),"【"&amp;$AB70&amp;"】",""))</f>
        <v/>
      </c>
      <c r="J70" s="244" t="str">
        <f aca="false">IF(OR(N($G70)=0,N($H70)=0),"",ROUND(N($G70)*N($H70)*IF(N($I70)=0,1,N($I70)),2))</f>
        <v/>
      </c>
      <c r="M70" s="244" t="str">
        <f aca="false">IF(TRIM($B70&amp;$C70)="","",IF(AND(N($J70)=0,N($L70)=0),"",ROUND(N($J70)+N($L70),2)))</f>
        <v/>
      </c>
      <c r="S70" s="244"/>
      <c r="T70" s="245" t="str">
        <f aca="false">IF(TRIM($B70&amp;$C70)="","",IF(N($O70)=0,"",MAX(0,MIN(N($O70)-N($Q70),N($W70)))))</f>
        <v/>
      </c>
      <c r="U70" s="245" t="str">
        <f aca="false">IF(TRIM($B70&amp;$C70)="","",IF(N($Q70)&lt;=N($O70),"",N($Q70)-N($O70)))</f>
        <v/>
      </c>
      <c r="V70" s="245" t="str">
        <f aca="false">IF(OR(TRIM($B70&amp;$C70)="",$W70=""),"",MAX(0,N($W70))-N($T70))</f>
        <v/>
      </c>
      <c r="W70" s="245" t="str">
        <f aca="false">IF(TRIM($B70&amp;$C70)="","",IF(AND(N($M70)=0,N($Q70)+N($R70)+N($S70)=0),"",ROUND(N($M70)-N($Q70)-N($R70)-N($S70),2)))</f>
        <v/>
      </c>
      <c r="X70" s="246" t="str">
        <f aca="false">IF(TRIM($B70&amp;$C70)="","",IF(N($M70)=0,IF((N($Q70)+N($R70)+N($S70))=0,"—未填单价","未填单价，已收 "&amp;TEXT((N($Q70)+N($R70)+N($S70)),"#,##0.00")),IF(N($W70)&gt;0.005,"欠 "&amp;TEXT(N($W70),"#,##0.00")&amp;IF(N($T70)&gt;0,"（开票未到账 "&amp;TEXT(N($T70),"#,##0.00")&amp;"）","")&amp;IF(N($V70)&gt;0,"（未开票 "&amp;TEXT(N($V70),"#,##0.00")&amp;"）",""),IF(N($W70)&lt;-0.005,"多收 "&amp;TEXT(-N($W70),"#,##0.00"),"✔ 已结清")))&amp;IF(N($U70)&gt;0,"｜到账未开票 "&amp;TEXT(N($U70),"#,##0.00")&amp;"，待补票","")&amp;IF(N($R70)&gt;0,"｜收现 "&amp;TEXT(N($R70),"#,##0.00"),"")&amp;IF(N($S70)&gt;0,"｜收款不开票 "&amp;TEXT(N($S70),"#,##0.00"),""))</f>
        <v/>
      </c>
      <c r="Y70" s="195"/>
      <c r="AB70" s="195"/>
      <c r="AC70" s="188"/>
      <c r="AD70" s="246" t="str">
        <f aca="false">IF($AL70="","",IF($AL70=1,IF($AM70&gt;=1,"一次性·已到收款期","一次性·未到期"),$AC70&amp;" 第"&amp;$AM70&amp;"/"&amp;$AL70&amp;"期"))</f>
        <v/>
      </c>
      <c r="AE70" s="245" t="str">
        <f aca="false">IF(OR($AL70="",N($M70)=0),"",ROUND(N($J70)*$AM70/$AL70,2)+N($L70))</f>
        <v/>
      </c>
      <c r="AF70" s="245" t="str">
        <f aca="false">IF($AE70="","",MAX(0,ROUND($AE70-(N($Q70)+N($R70)+N($S70)),2)))</f>
        <v/>
      </c>
      <c r="AG70" s="245" t="str">
        <f aca="false">IF(OR(TRIM($B70&amp;$C70)="",NOT(ISNUMBER($D70))),"",SUMIFS($W$3:$W$1001,$AI$3:$AI$1001,$AI70,$D$3:$D$1001,"&lt;"&amp;$D70))</f>
        <v/>
      </c>
      <c r="AH70" s="245" t="str">
        <f aca="false">IF(TRIM($B70&amp;$C70)="","",SUMIFS($W$3:$W$1001,$AI$3:$AI$1001,$AI70))</f>
        <v/>
      </c>
      <c r="AI70" s="246" t="str">
        <f aca="false">IF(TRIM($B70&amp;$C70)="","",TRIM($B70)&amp;"｜"&amp;TRIM($C70))</f>
        <v/>
      </c>
      <c r="AJ70" s="245" t="str">
        <f aca="false">IF(TRIM($B70&amp;$C70)="","",MIN(N($O70),N($Q70)))</f>
        <v/>
      </c>
      <c r="AK70" s="248" t="str">
        <f aca="false">IF(ISNUMBER($D70),YEAR($D70),"")</f>
        <v/>
      </c>
      <c r="AL70" s="248" t="str">
        <f aca="false">IF(OR(TRIM($B70&amp;$C70)="",NOT(ISNUMBER($D70)),NOT(ISNUMBER($E70))),"",IF($E70&lt;$D70,"",IF(IF($AC70="半年付",2,IF($AC70="季度付",4,IF($AC70="月付",12,IF($AC70="半月付",24,1))))=1,1,MAX(1,ROUND(($E70-$D70+1)/365*IF($AC70="半年付",2,IF($AC70="季度付",4,IF($AC70="月付",12,IF($AC70="半月付",24,1)))),0)))))</f>
        <v/>
      </c>
      <c r="AM70" s="248" t="str">
        <f aca="true">IF($AL70="","",MIN($AL70,MAX(0,INT((TODAY()-付款宽限天数-$D70)/(($E70-$D70+1)/$AL70))+1)))</f>
        <v/>
      </c>
    </row>
    <row r="71" customFormat="false" ht="27.75" hidden="false" customHeight="false" outlineLevel="0" collapsed="false">
      <c r="F71" s="188" t="str">
        <f aca="true">IF(TRIM($B71&amp;$C71)="","",IF(OR(ISNUMBER(SEARCH("未",$A71)),ISNUMBER(SEARCH("送出",$A71)),AND(TRIM($A71)="",NOT(ISNUMBER($D71)),N($G71)=0)),"【合同未回】","")&amp;IF(NOT(ISNUMBER($E71)),IF(OR(ISNUMBER(SEARCH("未",$A71)),ISNUMBER(SEARCH("送出",$A71)),AND(TRIM($A71)="",NOT(ISNUMBER($D71)),N($G71)=0)),"","【未填合同期】"),IF($E71&lt;TODAY(),"【已到期】",IF($E71-TODAY()&lt;=提醒天数,"【即将到期，剩余"&amp;($E71-TODAY())&amp;"天】","【正常】")))&amp;IF(OR($AB71="安装免保",$AB71="技术免保",$AB71="质保期内"),"【"&amp;$AB71&amp;"】",""))</f>
        <v/>
      </c>
      <c r="J71" s="244" t="str">
        <f aca="false">IF(OR(N($G71)=0,N($H71)=0),"",ROUND(N($G71)*N($H71)*IF(N($I71)=0,1,N($I71)),2))</f>
        <v/>
      </c>
      <c r="M71" s="244" t="str">
        <f aca="false">IF(TRIM($B71&amp;$C71)="","",IF(AND(N($J71)=0,N($L71)=0),"",ROUND(N($J71)+N($L71),2)))</f>
        <v/>
      </c>
      <c r="S71" s="244"/>
      <c r="T71" s="245" t="str">
        <f aca="false">IF(TRIM($B71&amp;$C71)="","",IF(N($O71)=0,"",MAX(0,MIN(N($O71)-N($Q71),N($W71)))))</f>
        <v/>
      </c>
      <c r="U71" s="245" t="str">
        <f aca="false">IF(TRIM($B71&amp;$C71)="","",IF(N($Q71)&lt;=N($O71),"",N($Q71)-N($O71)))</f>
        <v/>
      </c>
      <c r="V71" s="245" t="str">
        <f aca="false">IF(OR(TRIM($B71&amp;$C71)="",$W71=""),"",MAX(0,N($W71))-N($T71))</f>
        <v/>
      </c>
      <c r="W71" s="245" t="str">
        <f aca="false">IF(TRIM($B71&amp;$C71)="","",IF(AND(N($M71)=0,N($Q71)+N($R71)+N($S71)=0),"",ROUND(N($M71)-N($Q71)-N($R71)-N($S71),2)))</f>
        <v/>
      </c>
      <c r="X71" s="246" t="str">
        <f aca="false">IF(TRIM($B71&amp;$C71)="","",IF(N($M71)=0,IF((N($Q71)+N($R71)+N($S71))=0,"—未填单价","未填单价，已收 "&amp;TEXT((N($Q71)+N($R71)+N($S71)),"#,##0.00")),IF(N($W71)&gt;0.005,"欠 "&amp;TEXT(N($W71),"#,##0.00")&amp;IF(N($T71)&gt;0,"（开票未到账 "&amp;TEXT(N($T71),"#,##0.00")&amp;"）","")&amp;IF(N($V71)&gt;0,"（未开票 "&amp;TEXT(N($V71),"#,##0.00")&amp;"）",""),IF(N($W71)&lt;-0.005,"多收 "&amp;TEXT(-N($W71),"#,##0.00"),"✔ 已结清")))&amp;IF(N($U71)&gt;0,"｜到账未开票 "&amp;TEXT(N($U71),"#,##0.00")&amp;"，待补票","")&amp;IF(N($R71)&gt;0,"｜收现 "&amp;TEXT(N($R71),"#,##0.00"),"")&amp;IF(N($S71)&gt;0,"｜收款不开票 "&amp;TEXT(N($S71),"#,##0.00"),""))</f>
        <v/>
      </c>
      <c r="Y71" s="195"/>
      <c r="AB71" s="195"/>
      <c r="AC71" s="188"/>
      <c r="AD71" s="246" t="str">
        <f aca="false">IF($AL71="","",IF($AL71=1,IF($AM71&gt;=1,"一次性·已到收款期","一次性·未到期"),$AC71&amp;" 第"&amp;$AM71&amp;"/"&amp;$AL71&amp;"期"))</f>
        <v/>
      </c>
      <c r="AE71" s="245" t="str">
        <f aca="false">IF(OR($AL71="",N($M71)=0),"",ROUND(N($J71)*$AM71/$AL71,2)+N($L71))</f>
        <v/>
      </c>
      <c r="AF71" s="245" t="str">
        <f aca="false">IF($AE71="","",MAX(0,ROUND($AE71-(N($Q71)+N($R71)+N($S71)),2)))</f>
        <v/>
      </c>
      <c r="AG71" s="245" t="str">
        <f aca="false">IF(OR(TRIM($B71&amp;$C71)="",NOT(ISNUMBER($D71))),"",SUMIFS($W$3:$W$1001,$AI$3:$AI$1001,$AI71,$D$3:$D$1001,"&lt;"&amp;$D71))</f>
        <v/>
      </c>
      <c r="AH71" s="245" t="str">
        <f aca="false">IF(TRIM($B71&amp;$C71)="","",SUMIFS($W$3:$W$1001,$AI$3:$AI$1001,$AI71))</f>
        <v/>
      </c>
      <c r="AI71" s="246" t="str">
        <f aca="false">IF(TRIM($B71&amp;$C71)="","",TRIM($B71)&amp;"｜"&amp;TRIM($C71))</f>
        <v/>
      </c>
      <c r="AJ71" s="245" t="str">
        <f aca="false">IF(TRIM($B71&amp;$C71)="","",MIN(N($O71),N($Q71)))</f>
        <v/>
      </c>
      <c r="AK71" s="248" t="str">
        <f aca="false">IF(ISNUMBER($D71),YEAR($D71),"")</f>
        <v/>
      </c>
      <c r="AL71" s="248" t="str">
        <f aca="false">IF(OR(TRIM($B71&amp;$C71)="",NOT(ISNUMBER($D71)),NOT(ISNUMBER($E71))),"",IF($E71&lt;$D71,"",IF(IF($AC71="半年付",2,IF($AC71="季度付",4,IF($AC71="月付",12,IF($AC71="半月付",24,1))))=1,1,MAX(1,ROUND(($E71-$D71+1)/365*IF($AC71="半年付",2,IF($AC71="季度付",4,IF($AC71="月付",12,IF($AC71="半月付",24,1)))),0)))))</f>
        <v/>
      </c>
      <c r="AM71" s="248" t="str">
        <f aca="true">IF($AL71="","",MIN($AL71,MAX(0,INT((TODAY()-付款宽限天数-$D71)/(($E71-$D71+1)/$AL71))+1)))</f>
        <v/>
      </c>
    </row>
    <row r="72" customFormat="false" ht="27.75" hidden="false" customHeight="false" outlineLevel="0" collapsed="false">
      <c r="F72" s="188" t="str">
        <f aca="true">IF(TRIM($B72&amp;$C72)="","",IF(OR(ISNUMBER(SEARCH("未",$A72)),ISNUMBER(SEARCH("送出",$A72)),AND(TRIM($A72)="",NOT(ISNUMBER($D72)),N($G72)=0)),"【合同未回】","")&amp;IF(NOT(ISNUMBER($E72)),IF(OR(ISNUMBER(SEARCH("未",$A72)),ISNUMBER(SEARCH("送出",$A72)),AND(TRIM($A72)="",NOT(ISNUMBER($D72)),N($G72)=0)),"","【未填合同期】"),IF($E72&lt;TODAY(),"【已到期】",IF($E72-TODAY()&lt;=提醒天数,"【即将到期，剩余"&amp;($E72-TODAY())&amp;"天】","【正常】")))&amp;IF(OR($AB72="安装免保",$AB72="技术免保",$AB72="质保期内"),"【"&amp;$AB72&amp;"】",""))</f>
        <v/>
      </c>
      <c r="J72" s="244" t="str">
        <f aca="false">IF(OR(N($G72)=0,N($H72)=0),"",ROUND(N($G72)*N($H72)*IF(N($I72)=0,1,N($I72)),2))</f>
        <v/>
      </c>
      <c r="M72" s="244" t="str">
        <f aca="false">IF(TRIM($B72&amp;$C72)="","",IF(AND(N($J72)=0,N($L72)=0),"",ROUND(N($J72)+N($L72),2)))</f>
        <v/>
      </c>
      <c r="S72" s="244"/>
      <c r="T72" s="245" t="str">
        <f aca="false">IF(TRIM($B72&amp;$C72)="","",IF(N($O72)=0,"",MAX(0,MIN(N($O72)-N($Q72),N($W72)))))</f>
        <v/>
      </c>
      <c r="U72" s="245" t="str">
        <f aca="false">IF(TRIM($B72&amp;$C72)="","",IF(N($Q72)&lt;=N($O72),"",N($Q72)-N($O72)))</f>
        <v/>
      </c>
      <c r="V72" s="245" t="str">
        <f aca="false">IF(OR(TRIM($B72&amp;$C72)="",$W72=""),"",MAX(0,N($W72))-N($T72))</f>
        <v/>
      </c>
      <c r="W72" s="245" t="str">
        <f aca="false">IF(TRIM($B72&amp;$C72)="","",IF(AND(N($M72)=0,N($Q72)+N($R72)+N($S72)=0),"",ROUND(N($M72)-N($Q72)-N($R72)-N($S72),2)))</f>
        <v/>
      </c>
      <c r="X72" s="246" t="str">
        <f aca="false">IF(TRIM($B72&amp;$C72)="","",IF(N($M72)=0,IF((N($Q72)+N($R72)+N($S72))=0,"—未填单价","未填单价，已收 "&amp;TEXT((N($Q72)+N($R72)+N($S72)),"#,##0.00")),IF(N($W72)&gt;0.005,"欠 "&amp;TEXT(N($W72),"#,##0.00")&amp;IF(N($T72)&gt;0,"（开票未到账 "&amp;TEXT(N($T72),"#,##0.00")&amp;"）","")&amp;IF(N($V72)&gt;0,"（未开票 "&amp;TEXT(N($V72),"#,##0.00")&amp;"）",""),IF(N($W72)&lt;-0.005,"多收 "&amp;TEXT(-N($W72),"#,##0.00"),"✔ 已结清")))&amp;IF(N($U72)&gt;0,"｜到账未开票 "&amp;TEXT(N($U72),"#,##0.00")&amp;"，待补票","")&amp;IF(N($R72)&gt;0,"｜收现 "&amp;TEXT(N($R72),"#,##0.00"),"")&amp;IF(N($S72)&gt;0,"｜收款不开票 "&amp;TEXT(N($S72),"#,##0.00"),""))</f>
        <v/>
      </c>
      <c r="Y72" s="195"/>
      <c r="AB72" s="195"/>
      <c r="AC72" s="188"/>
      <c r="AD72" s="246" t="str">
        <f aca="false">IF($AL72="","",IF($AL72=1,IF($AM72&gt;=1,"一次性·已到收款期","一次性·未到期"),$AC72&amp;" 第"&amp;$AM72&amp;"/"&amp;$AL72&amp;"期"))</f>
        <v/>
      </c>
      <c r="AE72" s="245" t="str">
        <f aca="false">IF(OR($AL72="",N($M72)=0),"",ROUND(N($J72)*$AM72/$AL72,2)+N($L72))</f>
        <v/>
      </c>
      <c r="AF72" s="245" t="str">
        <f aca="false">IF($AE72="","",MAX(0,ROUND($AE72-(N($Q72)+N($R72)+N($S72)),2)))</f>
        <v/>
      </c>
      <c r="AG72" s="245" t="str">
        <f aca="false">IF(OR(TRIM($B72&amp;$C72)="",NOT(ISNUMBER($D72))),"",SUMIFS($W$3:$W$1001,$AI$3:$AI$1001,$AI72,$D$3:$D$1001,"&lt;"&amp;$D72))</f>
        <v/>
      </c>
      <c r="AH72" s="245" t="str">
        <f aca="false">IF(TRIM($B72&amp;$C72)="","",SUMIFS($W$3:$W$1001,$AI$3:$AI$1001,$AI72))</f>
        <v/>
      </c>
      <c r="AI72" s="246" t="str">
        <f aca="false">IF(TRIM($B72&amp;$C72)="","",TRIM($B72)&amp;"｜"&amp;TRIM($C72))</f>
        <v/>
      </c>
      <c r="AJ72" s="245" t="str">
        <f aca="false">IF(TRIM($B72&amp;$C72)="","",MIN(N($O72),N($Q72)))</f>
        <v/>
      </c>
      <c r="AK72" s="248" t="str">
        <f aca="false">IF(ISNUMBER($D72),YEAR($D72),"")</f>
        <v/>
      </c>
      <c r="AL72" s="248" t="str">
        <f aca="false">IF(OR(TRIM($B72&amp;$C72)="",NOT(ISNUMBER($D72)),NOT(ISNUMBER($E72))),"",IF($E72&lt;$D72,"",IF(IF($AC72="半年付",2,IF($AC72="季度付",4,IF($AC72="月付",12,IF($AC72="半月付",24,1))))=1,1,MAX(1,ROUND(($E72-$D72+1)/365*IF($AC72="半年付",2,IF($AC72="季度付",4,IF($AC72="月付",12,IF($AC72="半月付",24,1)))),0)))))</f>
        <v/>
      </c>
      <c r="AM72" s="248" t="str">
        <f aca="true">IF($AL72="","",MIN($AL72,MAX(0,INT((TODAY()-付款宽限天数-$D72)/(($E72-$D72+1)/$AL72))+1)))</f>
        <v/>
      </c>
    </row>
    <row r="73" customFormat="false" ht="27.75" hidden="false" customHeight="false" outlineLevel="0" collapsed="false">
      <c r="F73" s="188" t="str">
        <f aca="true">IF(TRIM($B73&amp;$C73)="","",IF(OR(ISNUMBER(SEARCH("未",$A73)),ISNUMBER(SEARCH("送出",$A73)),AND(TRIM($A73)="",NOT(ISNUMBER($D73)),N($G73)=0)),"【合同未回】","")&amp;IF(NOT(ISNUMBER($E73)),IF(OR(ISNUMBER(SEARCH("未",$A73)),ISNUMBER(SEARCH("送出",$A73)),AND(TRIM($A73)="",NOT(ISNUMBER($D73)),N($G73)=0)),"","【未填合同期】"),IF($E73&lt;TODAY(),"【已到期】",IF($E73-TODAY()&lt;=提醒天数,"【即将到期，剩余"&amp;($E73-TODAY())&amp;"天】","【正常】")))&amp;IF(OR($AB73="安装免保",$AB73="技术免保",$AB73="质保期内"),"【"&amp;$AB73&amp;"】",""))</f>
        <v/>
      </c>
      <c r="J73" s="244" t="str">
        <f aca="false">IF(OR(N($G73)=0,N($H73)=0),"",ROUND(N($G73)*N($H73)*IF(N($I73)=0,1,N($I73)),2))</f>
        <v/>
      </c>
      <c r="M73" s="244" t="str">
        <f aca="false">IF(TRIM($B73&amp;$C73)="","",IF(AND(N($J73)=0,N($L73)=0),"",ROUND(N($J73)+N($L73),2)))</f>
        <v/>
      </c>
      <c r="S73" s="244"/>
      <c r="T73" s="245" t="str">
        <f aca="false">IF(TRIM($B73&amp;$C73)="","",IF(N($O73)=0,"",MAX(0,MIN(N($O73)-N($Q73),N($W73)))))</f>
        <v/>
      </c>
      <c r="U73" s="245" t="str">
        <f aca="false">IF(TRIM($B73&amp;$C73)="","",IF(N($Q73)&lt;=N($O73),"",N($Q73)-N($O73)))</f>
        <v/>
      </c>
      <c r="V73" s="245" t="str">
        <f aca="false">IF(OR(TRIM($B73&amp;$C73)="",$W73=""),"",MAX(0,N($W73))-N($T73))</f>
        <v/>
      </c>
      <c r="W73" s="245" t="str">
        <f aca="false">IF(TRIM($B73&amp;$C73)="","",IF(AND(N($M73)=0,N($Q73)+N($R73)+N($S73)=0),"",ROUND(N($M73)-N($Q73)-N($R73)-N($S73),2)))</f>
        <v/>
      </c>
      <c r="X73" s="246" t="str">
        <f aca="false">IF(TRIM($B73&amp;$C73)="","",IF(N($M73)=0,IF((N($Q73)+N($R73)+N($S73))=0,"—未填单价","未填单价，已收 "&amp;TEXT((N($Q73)+N($R73)+N($S73)),"#,##0.00")),IF(N($W73)&gt;0.005,"欠 "&amp;TEXT(N($W73),"#,##0.00")&amp;IF(N($T73)&gt;0,"（开票未到账 "&amp;TEXT(N($T73),"#,##0.00")&amp;"）","")&amp;IF(N($V73)&gt;0,"（未开票 "&amp;TEXT(N($V73),"#,##0.00")&amp;"）",""),IF(N($W73)&lt;-0.005,"多收 "&amp;TEXT(-N($W73),"#,##0.00"),"✔ 已结清")))&amp;IF(N($U73)&gt;0,"｜到账未开票 "&amp;TEXT(N($U73),"#,##0.00")&amp;"，待补票","")&amp;IF(N($R73)&gt;0,"｜收现 "&amp;TEXT(N($R73),"#,##0.00"),"")&amp;IF(N($S73)&gt;0,"｜收款不开票 "&amp;TEXT(N($S73),"#,##0.00"),""))</f>
        <v/>
      </c>
      <c r="Y73" s="195"/>
      <c r="AB73" s="195"/>
      <c r="AC73" s="188"/>
      <c r="AD73" s="246" t="str">
        <f aca="false">IF($AL73="","",IF($AL73=1,IF($AM73&gt;=1,"一次性·已到收款期","一次性·未到期"),$AC73&amp;" 第"&amp;$AM73&amp;"/"&amp;$AL73&amp;"期"))</f>
        <v/>
      </c>
      <c r="AE73" s="245" t="str">
        <f aca="false">IF(OR($AL73="",N($M73)=0),"",ROUND(N($J73)*$AM73/$AL73,2)+N($L73))</f>
        <v/>
      </c>
      <c r="AF73" s="245" t="str">
        <f aca="false">IF($AE73="","",MAX(0,ROUND($AE73-(N($Q73)+N($R73)+N($S73)),2)))</f>
        <v/>
      </c>
      <c r="AG73" s="245" t="str">
        <f aca="false">IF(OR(TRIM($B73&amp;$C73)="",NOT(ISNUMBER($D73))),"",SUMIFS($W$3:$W$1001,$AI$3:$AI$1001,$AI73,$D$3:$D$1001,"&lt;"&amp;$D73))</f>
        <v/>
      </c>
      <c r="AH73" s="245" t="str">
        <f aca="false">IF(TRIM($B73&amp;$C73)="","",SUMIFS($W$3:$W$1001,$AI$3:$AI$1001,$AI73))</f>
        <v/>
      </c>
      <c r="AI73" s="246" t="str">
        <f aca="false">IF(TRIM($B73&amp;$C73)="","",TRIM($B73)&amp;"｜"&amp;TRIM($C73))</f>
        <v/>
      </c>
      <c r="AJ73" s="245" t="str">
        <f aca="false">IF(TRIM($B73&amp;$C73)="","",MIN(N($O73),N($Q73)))</f>
        <v/>
      </c>
      <c r="AK73" s="248" t="str">
        <f aca="false">IF(ISNUMBER($D73),YEAR($D73),"")</f>
        <v/>
      </c>
      <c r="AL73" s="248" t="str">
        <f aca="false">IF(OR(TRIM($B73&amp;$C73)="",NOT(ISNUMBER($D73)),NOT(ISNUMBER($E73))),"",IF($E73&lt;$D73,"",IF(IF($AC73="半年付",2,IF($AC73="季度付",4,IF($AC73="月付",12,IF($AC73="半月付",24,1))))=1,1,MAX(1,ROUND(($E73-$D73+1)/365*IF($AC73="半年付",2,IF($AC73="季度付",4,IF($AC73="月付",12,IF($AC73="半月付",24,1)))),0)))))</f>
        <v/>
      </c>
      <c r="AM73" s="248" t="str">
        <f aca="true">IF($AL73="","",MIN($AL73,MAX(0,INT((TODAY()-付款宽限天数-$D73)/(($E73-$D73+1)/$AL73))+1)))</f>
        <v/>
      </c>
    </row>
    <row r="74" customFormat="false" ht="27.75" hidden="false" customHeight="false" outlineLevel="0" collapsed="false">
      <c r="F74" s="188" t="str">
        <f aca="true">IF(TRIM($B74&amp;$C74)="","",IF(OR(ISNUMBER(SEARCH("未",$A74)),ISNUMBER(SEARCH("送出",$A74)),AND(TRIM($A74)="",NOT(ISNUMBER($D74)),N($G74)=0)),"【合同未回】","")&amp;IF(NOT(ISNUMBER($E74)),IF(OR(ISNUMBER(SEARCH("未",$A74)),ISNUMBER(SEARCH("送出",$A74)),AND(TRIM($A74)="",NOT(ISNUMBER($D74)),N($G74)=0)),"","【未填合同期】"),IF($E74&lt;TODAY(),"【已到期】",IF($E74-TODAY()&lt;=提醒天数,"【即将到期，剩余"&amp;($E74-TODAY())&amp;"天】","【正常】")))&amp;IF(OR($AB74="安装免保",$AB74="技术免保",$AB74="质保期内"),"【"&amp;$AB74&amp;"】",""))</f>
        <v/>
      </c>
      <c r="J74" s="244" t="str">
        <f aca="false">IF(OR(N($G74)=0,N($H74)=0),"",ROUND(N($G74)*N($H74)*IF(N($I74)=0,1,N($I74)),2))</f>
        <v/>
      </c>
      <c r="M74" s="244" t="str">
        <f aca="false">IF(TRIM($B74&amp;$C74)="","",IF(AND(N($J74)=0,N($L74)=0),"",ROUND(N($J74)+N($L74),2)))</f>
        <v/>
      </c>
      <c r="S74" s="244"/>
      <c r="T74" s="245" t="str">
        <f aca="false">IF(TRIM($B74&amp;$C74)="","",IF(N($O74)=0,"",MAX(0,MIN(N($O74)-N($Q74),N($W74)))))</f>
        <v/>
      </c>
      <c r="U74" s="245" t="str">
        <f aca="false">IF(TRIM($B74&amp;$C74)="","",IF(N($Q74)&lt;=N($O74),"",N($Q74)-N($O74)))</f>
        <v/>
      </c>
      <c r="V74" s="245" t="str">
        <f aca="false">IF(OR(TRIM($B74&amp;$C74)="",$W74=""),"",MAX(0,N($W74))-N($T74))</f>
        <v/>
      </c>
      <c r="W74" s="245" t="str">
        <f aca="false">IF(TRIM($B74&amp;$C74)="","",IF(AND(N($M74)=0,N($Q74)+N($R74)+N($S74)=0),"",ROUND(N($M74)-N($Q74)-N($R74)-N($S74),2)))</f>
        <v/>
      </c>
      <c r="X74" s="246" t="str">
        <f aca="false">IF(TRIM($B74&amp;$C74)="","",IF(N($M74)=0,IF((N($Q74)+N($R74)+N($S74))=0,"—未填单价","未填单价，已收 "&amp;TEXT((N($Q74)+N($R74)+N($S74)),"#,##0.00")),IF(N($W74)&gt;0.005,"欠 "&amp;TEXT(N($W74),"#,##0.00")&amp;IF(N($T74)&gt;0,"（开票未到账 "&amp;TEXT(N($T74),"#,##0.00")&amp;"）","")&amp;IF(N($V74)&gt;0,"（未开票 "&amp;TEXT(N($V74),"#,##0.00")&amp;"）",""),IF(N($W74)&lt;-0.005,"多收 "&amp;TEXT(-N($W74),"#,##0.00"),"✔ 已结清")))&amp;IF(N($U74)&gt;0,"｜到账未开票 "&amp;TEXT(N($U74),"#,##0.00")&amp;"，待补票","")&amp;IF(N($R74)&gt;0,"｜收现 "&amp;TEXT(N($R74),"#,##0.00"),"")&amp;IF(N($S74)&gt;0,"｜收款不开票 "&amp;TEXT(N($S74),"#,##0.00"),""))</f>
        <v/>
      </c>
      <c r="Y74" s="195"/>
      <c r="AB74" s="195"/>
      <c r="AC74" s="188"/>
      <c r="AD74" s="246" t="str">
        <f aca="false">IF($AL74="","",IF($AL74=1,IF($AM74&gt;=1,"一次性·已到收款期","一次性·未到期"),$AC74&amp;" 第"&amp;$AM74&amp;"/"&amp;$AL74&amp;"期"))</f>
        <v/>
      </c>
      <c r="AE74" s="245" t="str">
        <f aca="false">IF(OR($AL74="",N($M74)=0),"",ROUND(N($J74)*$AM74/$AL74,2)+N($L74))</f>
        <v/>
      </c>
      <c r="AF74" s="245" t="str">
        <f aca="false">IF($AE74="","",MAX(0,ROUND($AE74-(N($Q74)+N($R74)+N($S74)),2)))</f>
        <v/>
      </c>
      <c r="AG74" s="245" t="str">
        <f aca="false">IF(OR(TRIM($B74&amp;$C74)="",NOT(ISNUMBER($D74))),"",SUMIFS($W$3:$W$1001,$AI$3:$AI$1001,$AI74,$D$3:$D$1001,"&lt;"&amp;$D74))</f>
        <v/>
      </c>
      <c r="AH74" s="245" t="str">
        <f aca="false">IF(TRIM($B74&amp;$C74)="","",SUMIFS($W$3:$W$1001,$AI$3:$AI$1001,$AI74))</f>
        <v/>
      </c>
      <c r="AI74" s="246" t="str">
        <f aca="false">IF(TRIM($B74&amp;$C74)="","",TRIM($B74)&amp;"｜"&amp;TRIM($C74))</f>
        <v/>
      </c>
      <c r="AJ74" s="245" t="str">
        <f aca="false">IF(TRIM($B74&amp;$C74)="","",MIN(N($O74),N($Q74)))</f>
        <v/>
      </c>
      <c r="AK74" s="248" t="str">
        <f aca="false">IF(ISNUMBER($D74),YEAR($D74),"")</f>
        <v/>
      </c>
      <c r="AL74" s="248" t="str">
        <f aca="false">IF(OR(TRIM($B74&amp;$C74)="",NOT(ISNUMBER($D74)),NOT(ISNUMBER($E74))),"",IF($E74&lt;$D74,"",IF(IF($AC74="半年付",2,IF($AC74="季度付",4,IF($AC74="月付",12,IF($AC74="半月付",24,1))))=1,1,MAX(1,ROUND(($E74-$D74+1)/365*IF($AC74="半年付",2,IF($AC74="季度付",4,IF($AC74="月付",12,IF($AC74="半月付",24,1)))),0)))))</f>
        <v/>
      </c>
      <c r="AM74" s="248" t="str">
        <f aca="true">IF($AL74="","",MIN($AL74,MAX(0,INT((TODAY()-付款宽限天数-$D74)/(($E74-$D74+1)/$AL74))+1)))</f>
        <v/>
      </c>
    </row>
    <row r="75" customFormat="false" ht="27.75" hidden="false" customHeight="false" outlineLevel="0" collapsed="false">
      <c r="F75" s="188" t="str">
        <f aca="true">IF(TRIM($B75&amp;$C75)="","",IF(OR(ISNUMBER(SEARCH("未",$A75)),ISNUMBER(SEARCH("送出",$A75)),AND(TRIM($A75)="",NOT(ISNUMBER($D75)),N($G75)=0)),"【合同未回】","")&amp;IF(NOT(ISNUMBER($E75)),IF(OR(ISNUMBER(SEARCH("未",$A75)),ISNUMBER(SEARCH("送出",$A75)),AND(TRIM($A75)="",NOT(ISNUMBER($D75)),N($G75)=0)),"","【未填合同期】"),IF($E75&lt;TODAY(),"【已到期】",IF($E75-TODAY()&lt;=提醒天数,"【即将到期，剩余"&amp;($E75-TODAY())&amp;"天】","【正常】")))&amp;IF(OR($AB75="安装免保",$AB75="技术免保",$AB75="质保期内"),"【"&amp;$AB75&amp;"】",""))</f>
        <v/>
      </c>
      <c r="J75" s="244" t="str">
        <f aca="false">IF(OR(N($G75)=0,N($H75)=0),"",ROUND(N($G75)*N($H75)*IF(N($I75)=0,1,N($I75)),2))</f>
        <v/>
      </c>
      <c r="M75" s="244" t="str">
        <f aca="false">IF(TRIM($B75&amp;$C75)="","",IF(AND(N($J75)=0,N($L75)=0),"",ROUND(N($J75)+N($L75),2)))</f>
        <v/>
      </c>
      <c r="S75" s="244"/>
      <c r="T75" s="245" t="str">
        <f aca="false">IF(TRIM($B75&amp;$C75)="","",IF(N($O75)=0,"",MAX(0,MIN(N($O75)-N($Q75),N($W75)))))</f>
        <v/>
      </c>
      <c r="U75" s="245" t="str">
        <f aca="false">IF(TRIM($B75&amp;$C75)="","",IF(N($Q75)&lt;=N($O75),"",N($Q75)-N($O75)))</f>
        <v/>
      </c>
      <c r="V75" s="245" t="str">
        <f aca="false">IF(OR(TRIM($B75&amp;$C75)="",$W75=""),"",MAX(0,N($W75))-N($T75))</f>
        <v/>
      </c>
      <c r="W75" s="245" t="str">
        <f aca="false">IF(TRIM($B75&amp;$C75)="","",IF(AND(N($M75)=0,N($Q75)+N($R75)+N($S75)=0),"",ROUND(N($M75)-N($Q75)-N($R75)-N($S75),2)))</f>
        <v/>
      </c>
      <c r="X75" s="246" t="str">
        <f aca="false">IF(TRIM($B75&amp;$C75)="","",IF(N($M75)=0,IF((N($Q75)+N($R75)+N($S75))=0,"—未填单价","未填单价，已收 "&amp;TEXT((N($Q75)+N($R75)+N($S75)),"#,##0.00")),IF(N($W75)&gt;0.005,"欠 "&amp;TEXT(N($W75),"#,##0.00")&amp;IF(N($T75)&gt;0,"（开票未到账 "&amp;TEXT(N($T75),"#,##0.00")&amp;"）","")&amp;IF(N($V75)&gt;0,"（未开票 "&amp;TEXT(N($V75),"#,##0.00")&amp;"）",""),IF(N($W75)&lt;-0.005,"多收 "&amp;TEXT(-N($W75),"#,##0.00"),"✔ 已结清")))&amp;IF(N($U75)&gt;0,"｜到账未开票 "&amp;TEXT(N($U75),"#,##0.00")&amp;"，待补票","")&amp;IF(N($R75)&gt;0,"｜收现 "&amp;TEXT(N($R75),"#,##0.00"),"")&amp;IF(N($S75)&gt;0,"｜收款不开票 "&amp;TEXT(N($S75),"#,##0.00"),""))</f>
        <v/>
      </c>
      <c r="Y75" s="195"/>
      <c r="AB75" s="195"/>
      <c r="AC75" s="188"/>
      <c r="AD75" s="246" t="str">
        <f aca="false">IF($AL75="","",IF($AL75=1,IF($AM75&gt;=1,"一次性·已到收款期","一次性·未到期"),$AC75&amp;" 第"&amp;$AM75&amp;"/"&amp;$AL75&amp;"期"))</f>
        <v/>
      </c>
      <c r="AE75" s="245" t="str">
        <f aca="false">IF(OR($AL75="",N($M75)=0),"",ROUND(N($J75)*$AM75/$AL75,2)+N($L75))</f>
        <v/>
      </c>
      <c r="AF75" s="245" t="str">
        <f aca="false">IF($AE75="","",MAX(0,ROUND($AE75-(N($Q75)+N($R75)+N($S75)),2)))</f>
        <v/>
      </c>
      <c r="AG75" s="245" t="str">
        <f aca="false">IF(OR(TRIM($B75&amp;$C75)="",NOT(ISNUMBER($D75))),"",SUMIFS($W$3:$W$1001,$AI$3:$AI$1001,$AI75,$D$3:$D$1001,"&lt;"&amp;$D75))</f>
        <v/>
      </c>
      <c r="AH75" s="245" t="str">
        <f aca="false">IF(TRIM($B75&amp;$C75)="","",SUMIFS($W$3:$W$1001,$AI$3:$AI$1001,$AI75))</f>
        <v/>
      </c>
      <c r="AI75" s="246" t="str">
        <f aca="false">IF(TRIM($B75&amp;$C75)="","",TRIM($B75)&amp;"｜"&amp;TRIM($C75))</f>
        <v/>
      </c>
      <c r="AJ75" s="245" t="str">
        <f aca="false">IF(TRIM($B75&amp;$C75)="","",MIN(N($O75),N($Q75)))</f>
        <v/>
      </c>
      <c r="AK75" s="248" t="str">
        <f aca="false">IF(ISNUMBER($D75),YEAR($D75),"")</f>
        <v/>
      </c>
      <c r="AL75" s="248" t="str">
        <f aca="false">IF(OR(TRIM($B75&amp;$C75)="",NOT(ISNUMBER($D75)),NOT(ISNUMBER($E75))),"",IF($E75&lt;$D75,"",IF(IF($AC75="半年付",2,IF($AC75="季度付",4,IF($AC75="月付",12,IF($AC75="半月付",24,1))))=1,1,MAX(1,ROUND(($E75-$D75+1)/365*IF($AC75="半年付",2,IF($AC75="季度付",4,IF($AC75="月付",12,IF($AC75="半月付",24,1)))),0)))))</f>
        <v/>
      </c>
      <c r="AM75" s="248" t="str">
        <f aca="true">IF($AL75="","",MIN($AL75,MAX(0,INT((TODAY()-付款宽限天数-$D75)/(($E75-$D75+1)/$AL75))+1)))</f>
        <v/>
      </c>
    </row>
    <row r="76" customFormat="false" ht="27.75" hidden="false" customHeight="false" outlineLevel="0" collapsed="false">
      <c r="F76" s="188" t="str">
        <f aca="true">IF(TRIM($B76&amp;$C76)="","",IF(OR(ISNUMBER(SEARCH("未",$A76)),ISNUMBER(SEARCH("送出",$A76)),AND(TRIM($A76)="",NOT(ISNUMBER($D76)),N($G76)=0)),"【合同未回】","")&amp;IF(NOT(ISNUMBER($E76)),IF(OR(ISNUMBER(SEARCH("未",$A76)),ISNUMBER(SEARCH("送出",$A76)),AND(TRIM($A76)="",NOT(ISNUMBER($D76)),N($G76)=0)),"","【未填合同期】"),IF($E76&lt;TODAY(),"【已到期】",IF($E76-TODAY()&lt;=提醒天数,"【即将到期，剩余"&amp;($E76-TODAY())&amp;"天】","【正常】")))&amp;IF(OR($AB76="安装免保",$AB76="技术免保",$AB76="质保期内"),"【"&amp;$AB76&amp;"】",""))</f>
        <v/>
      </c>
      <c r="J76" s="244" t="str">
        <f aca="false">IF(OR(N($G76)=0,N($H76)=0),"",ROUND(N($G76)*N($H76)*IF(N($I76)=0,1,N($I76)),2))</f>
        <v/>
      </c>
      <c r="M76" s="244" t="str">
        <f aca="false">IF(TRIM($B76&amp;$C76)="","",IF(AND(N($J76)=0,N($L76)=0),"",ROUND(N($J76)+N($L76),2)))</f>
        <v/>
      </c>
      <c r="S76" s="244"/>
      <c r="T76" s="245" t="str">
        <f aca="false">IF(TRIM($B76&amp;$C76)="","",IF(N($O76)=0,"",MAX(0,MIN(N($O76)-N($Q76),N($W76)))))</f>
        <v/>
      </c>
      <c r="U76" s="245" t="str">
        <f aca="false">IF(TRIM($B76&amp;$C76)="","",IF(N($Q76)&lt;=N($O76),"",N($Q76)-N($O76)))</f>
        <v/>
      </c>
      <c r="V76" s="245" t="str">
        <f aca="false">IF(OR(TRIM($B76&amp;$C76)="",$W76=""),"",MAX(0,N($W76))-N($T76))</f>
        <v/>
      </c>
      <c r="W76" s="245" t="str">
        <f aca="false">IF(TRIM($B76&amp;$C76)="","",IF(AND(N($M76)=0,N($Q76)+N($R76)+N($S76)=0),"",ROUND(N($M76)-N($Q76)-N($R76)-N($S76),2)))</f>
        <v/>
      </c>
      <c r="X76" s="246" t="str">
        <f aca="false">IF(TRIM($B76&amp;$C76)="","",IF(N($M76)=0,IF((N($Q76)+N($R76)+N($S76))=0,"—未填单价","未填单价，已收 "&amp;TEXT((N($Q76)+N($R76)+N($S76)),"#,##0.00")),IF(N($W76)&gt;0.005,"欠 "&amp;TEXT(N($W76),"#,##0.00")&amp;IF(N($T76)&gt;0,"（开票未到账 "&amp;TEXT(N($T76),"#,##0.00")&amp;"）","")&amp;IF(N($V76)&gt;0,"（未开票 "&amp;TEXT(N($V76),"#,##0.00")&amp;"）",""),IF(N($W76)&lt;-0.005,"多收 "&amp;TEXT(-N($W76),"#,##0.00"),"✔ 已结清")))&amp;IF(N($U76)&gt;0,"｜到账未开票 "&amp;TEXT(N($U76),"#,##0.00")&amp;"，待补票","")&amp;IF(N($R76)&gt;0,"｜收现 "&amp;TEXT(N($R76),"#,##0.00"),"")&amp;IF(N($S76)&gt;0,"｜收款不开票 "&amp;TEXT(N($S76),"#,##0.00"),""))</f>
        <v/>
      </c>
      <c r="Y76" s="195"/>
      <c r="AB76" s="195"/>
      <c r="AC76" s="188"/>
      <c r="AD76" s="246" t="str">
        <f aca="false">IF($AL76="","",IF($AL76=1,IF($AM76&gt;=1,"一次性·已到收款期","一次性·未到期"),$AC76&amp;" 第"&amp;$AM76&amp;"/"&amp;$AL76&amp;"期"))</f>
        <v/>
      </c>
      <c r="AE76" s="245" t="str">
        <f aca="false">IF(OR($AL76="",N($M76)=0),"",ROUND(N($J76)*$AM76/$AL76,2)+N($L76))</f>
        <v/>
      </c>
      <c r="AF76" s="245" t="str">
        <f aca="false">IF($AE76="","",MAX(0,ROUND($AE76-(N($Q76)+N($R76)+N($S76)),2)))</f>
        <v/>
      </c>
      <c r="AG76" s="245" t="str">
        <f aca="false">IF(OR(TRIM($B76&amp;$C76)="",NOT(ISNUMBER($D76))),"",SUMIFS($W$3:$W$1001,$AI$3:$AI$1001,$AI76,$D$3:$D$1001,"&lt;"&amp;$D76))</f>
        <v/>
      </c>
      <c r="AH76" s="245" t="str">
        <f aca="false">IF(TRIM($B76&amp;$C76)="","",SUMIFS($W$3:$W$1001,$AI$3:$AI$1001,$AI76))</f>
        <v/>
      </c>
      <c r="AI76" s="246" t="str">
        <f aca="false">IF(TRIM($B76&amp;$C76)="","",TRIM($B76)&amp;"｜"&amp;TRIM($C76))</f>
        <v/>
      </c>
      <c r="AJ76" s="245" t="str">
        <f aca="false">IF(TRIM($B76&amp;$C76)="","",MIN(N($O76),N($Q76)))</f>
        <v/>
      </c>
      <c r="AK76" s="248" t="str">
        <f aca="false">IF(ISNUMBER($D76),YEAR($D76),"")</f>
        <v/>
      </c>
      <c r="AL76" s="248" t="str">
        <f aca="false">IF(OR(TRIM($B76&amp;$C76)="",NOT(ISNUMBER($D76)),NOT(ISNUMBER($E76))),"",IF($E76&lt;$D76,"",IF(IF($AC76="半年付",2,IF($AC76="季度付",4,IF($AC76="月付",12,IF($AC76="半月付",24,1))))=1,1,MAX(1,ROUND(($E76-$D76+1)/365*IF($AC76="半年付",2,IF($AC76="季度付",4,IF($AC76="月付",12,IF($AC76="半月付",24,1)))),0)))))</f>
        <v/>
      </c>
      <c r="AM76" s="248" t="str">
        <f aca="true">IF($AL76="","",MIN($AL76,MAX(0,INT((TODAY()-付款宽限天数-$D76)/(($E76-$D76+1)/$AL76))+1)))</f>
        <v/>
      </c>
    </row>
    <row r="77" customFormat="false" ht="27.75" hidden="false" customHeight="false" outlineLevel="0" collapsed="false">
      <c r="F77" s="188" t="str">
        <f aca="true">IF(TRIM($B77&amp;$C77)="","",IF(OR(ISNUMBER(SEARCH("未",$A77)),ISNUMBER(SEARCH("送出",$A77)),AND(TRIM($A77)="",NOT(ISNUMBER($D77)),N($G77)=0)),"【合同未回】","")&amp;IF(NOT(ISNUMBER($E77)),IF(OR(ISNUMBER(SEARCH("未",$A77)),ISNUMBER(SEARCH("送出",$A77)),AND(TRIM($A77)="",NOT(ISNUMBER($D77)),N($G77)=0)),"","【未填合同期】"),IF($E77&lt;TODAY(),"【已到期】",IF($E77-TODAY()&lt;=提醒天数,"【即将到期，剩余"&amp;($E77-TODAY())&amp;"天】","【正常】")))&amp;IF(OR($AB77="安装免保",$AB77="技术免保",$AB77="质保期内"),"【"&amp;$AB77&amp;"】",""))</f>
        <v/>
      </c>
      <c r="J77" s="244" t="str">
        <f aca="false">IF(OR(N($G77)=0,N($H77)=0),"",ROUND(N($G77)*N($H77)*IF(N($I77)=0,1,N($I77)),2))</f>
        <v/>
      </c>
      <c r="M77" s="244" t="str">
        <f aca="false">IF(TRIM($B77&amp;$C77)="","",IF(AND(N($J77)=0,N($L77)=0),"",ROUND(N($J77)+N($L77),2)))</f>
        <v/>
      </c>
      <c r="S77" s="244"/>
      <c r="T77" s="245" t="str">
        <f aca="false">IF(TRIM($B77&amp;$C77)="","",IF(N($O77)=0,"",MAX(0,MIN(N($O77)-N($Q77),N($W77)))))</f>
        <v/>
      </c>
      <c r="U77" s="245" t="str">
        <f aca="false">IF(TRIM($B77&amp;$C77)="","",IF(N($Q77)&lt;=N($O77),"",N($Q77)-N($O77)))</f>
        <v/>
      </c>
      <c r="V77" s="245" t="str">
        <f aca="false">IF(OR(TRIM($B77&amp;$C77)="",$W77=""),"",MAX(0,N($W77))-N($T77))</f>
        <v/>
      </c>
      <c r="W77" s="245" t="str">
        <f aca="false">IF(TRIM($B77&amp;$C77)="","",IF(AND(N($M77)=0,N($Q77)+N($R77)+N($S77)=0),"",ROUND(N($M77)-N($Q77)-N($R77)-N($S77),2)))</f>
        <v/>
      </c>
      <c r="X77" s="246" t="str">
        <f aca="false">IF(TRIM($B77&amp;$C77)="","",IF(N($M77)=0,IF((N($Q77)+N($R77)+N($S77))=0,"—未填单价","未填单价，已收 "&amp;TEXT((N($Q77)+N($R77)+N($S77)),"#,##0.00")),IF(N($W77)&gt;0.005,"欠 "&amp;TEXT(N($W77),"#,##0.00")&amp;IF(N($T77)&gt;0,"（开票未到账 "&amp;TEXT(N($T77),"#,##0.00")&amp;"）","")&amp;IF(N($V77)&gt;0,"（未开票 "&amp;TEXT(N($V77),"#,##0.00")&amp;"）",""),IF(N($W77)&lt;-0.005,"多收 "&amp;TEXT(-N($W77),"#,##0.00"),"✔ 已结清")))&amp;IF(N($U77)&gt;0,"｜到账未开票 "&amp;TEXT(N($U77),"#,##0.00")&amp;"，待补票","")&amp;IF(N($R77)&gt;0,"｜收现 "&amp;TEXT(N($R77),"#,##0.00"),"")&amp;IF(N($S77)&gt;0,"｜收款不开票 "&amp;TEXT(N($S77),"#,##0.00"),""))</f>
        <v/>
      </c>
      <c r="Y77" s="195"/>
      <c r="AB77" s="195"/>
      <c r="AC77" s="188"/>
      <c r="AD77" s="246" t="str">
        <f aca="false">IF($AL77="","",IF($AL77=1,IF($AM77&gt;=1,"一次性·已到收款期","一次性·未到期"),$AC77&amp;" 第"&amp;$AM77&amp;"/"&amp;$AL77&amp;"期"))</f>
        <v/>
      </c>
      <c r="AE77" s="245" t="str">
        <f aca="false">IF(OR($AL77="",N($M77)=0),"",ROUND(N($J77)*$AM77/$AL77,2)+N($L77))</f>
        <v/>
      </c>
      <c r="AF77" s="245" t="str">
        <f aca="false">IF($AE77="","",MAX(0,ROUND($AE77-(N($Q77)+N($R77)+N($S77)),2)))</f>
        <v/>
      </c>
      <c r="AG77" s="245" t="str">
        <f aca="false">IF(OR(TRIM($B77&amp;$C77)="",NOT(ISNUMBER($D77))),"",SUMIFS($W$3:$W$1001,$AI$3:$AI$1001,$AI77,$D$3:$D$1001,"&lt;"&amp;$D77))</f>
        <v/>
      </c>
      <c r="AH77" s="245" t="str">
        <f aca="false">IF(TRIM($B77&amp;$C77)="","",SUMIFS($W$3:$W$1001,$AI$3:$AI$1001,$AI77))</f>
        <v/>
      </c>
      <c r="AI77" s="246" t="str">
        <f aca="false">IF(TRIM($B77&amp;$C77)="","",TRIM($B77)&amp;"｜"&amp;TRIM($C77))</f>
        <v/>
      </c>
      <c r="AJ77" s="245" t="str">
        <f aca="false">IF(TRIM($B77&amp;$C77)="","",MIN(N($O77),N($Q77)))</f>
        <v/>
      </c>
      <c r="AK77" s="248" t="str">
        <f aca="false">IF(ISNUMBER($D77),YEAR($D77),"")</f>
        <v/>
      </c>
      <c r="AL77" s="248" t="str">
        <f aca="false">IF(OR(TRIM($B77&amp;$C77)="",NOT(ISNUMBER($D77)),NOT(ISNUMBER($E77))),"",IF($E77&lt;$D77,"",IF(IF($AC77="半年付",2,IF($AC77="季度付",4,IF($AC77="月付",12,IF($AC77="半月付",24,1))))=1,1,MAX(1,ROUND(($E77-$D77+1)/365*IF($AC77="半年付",2,IF($AC77="季度付",4,IF($AC77="月付",12,IF($AC77="半月付",24,1)))),0)))))</f>
        <v/>
      </c>
      <c r="AM77" s="248" t="str">
        <f aca="true">IF($AL77="","",MIN($AL77,MAX(0,INT((TODAY()-付款宽限天数-$D77)/(($E77-$D77+1)/$AL77))+1)))</f>
        <v/>
      </c>
    </row>
    <row r="78" customFormat="false" ht="27.75" hidden="false" customHeight="false" outlineLevel="0" collapsed="false">
      <c r="F78" s="188" t="str">
        <f aca="true">IF(TRIM($B78&amp;$C78)="","",IF(OR(ISNUMBER(SEARCH("未",$A78)),ISNUMBER(SEARCH("送出",$A78)),AND(TRIM($A78)="",NOT(ISNUMBER($D78)),N($G78)=0)),"【合同未回】","")&amp;IF(NOT(ISNUMBER($E78)),IF(OR(ISNUMBER(SEARCH("未",$A78)),ISNUMBER(SEARCH("送出",$A78)),AND(TRIM($A78)="",NOT(ISNUMBER($D78)),N($G78)=0)),"","【未填合同期】"),IF($E78&lt;TODAY(),"【已到期】",IF($E78-TODAY()&lt;=提醒天数,"【即将到期，剩余"&amp;($E78-TODAY())&amp;"天】","【正常】")))&amp;IF(OR($AB78="安装免保",$AB78="技术免保",$AB78="质保期内"),"【"&amp;$AB78&amp;"】",""))</f>
        <v/>
      </c>
      <c r="J78" s="244" t="str">
        <f aca="false">IF(OR(N($G78)=0,N($H78)=0),"",ROUND(N($G78)*N($H78)*IF(N($I78)=0,1,N($I78)),2))</f>
        <v/>
      </c>
      <c r="M78" s="244" t="str">
        <f aca="false">IF(TRIM($B78&amp;$C78)="","",IF(AND(N($J78)=0,N($L78)=0),"",ROUND(N($J78)+N($L78),2)))</f>
        <v/>
      </c>
      <c r="S78" s="244"/>
      <c r="T78" s="245" t="str">
        <f aca="false">IF(TRIM($B78&amp;$C78)="","",IF(N($O78)=0,"",MAX(0,MIN(N($O78)-N($Q78),N($W78)))))</f>
        <v/>
      </c>
      <c r="U78" s="245" t="str">
        <f aca="false">IF(TRIM($B78&amp;$C78)="","",IF(N($Q78)&lt;=N($O78),"",N($Q78)-N($O78)))</f>
        <v/>
      </c>
      <c r="V78" s="245" t="str">
        <f aca="false">IF(OR(TRIM($B78&amp;$C78)="",$W78=""),"",MAX(0,N($W78))-N($T78))</f>
        <v/>
      </c>
      <c r="W78" s="245" t="str">
        <f aca="false">IF(TRIM($B78&amp;$C78)="","",IF(AND(N($M78)=0,N($Q78)+N($R78)+N($S78)=0),"",ROUND(N($M78)-N($Q78)-N($R78)-N($S78),2)))</f>
        <v/>
      </c>
      <c r="X78" s="246" t="str">
        <f aca="false">IF(TRIM($B78&amp;$C78)="","",IF(N($M78)=0,IF((N($Q78)+N($R78)+N($S78))=0,"—未填单价","未填单价，已收 "&amp;TEXT((N($Q78)+N($R78)+N($S78)),"#,##0.00")),IF(N($W78)&gt;0.005,"欠 "&amp;TEXT(N($W78),"#,##0.00")&amp;IF(N($T78)&gt;0,"（开票未到账 "&amp;TEXT(N($T78),"#,##0.00")&amp;"）","")&amp;IF(N($V78)&gt;0,"（未开票 "&amp;TEXT(N($V78),"#,##0.00")&amp;"）",""),IF(N($W78)&lt;-0.005,"多收 "&amp;TEXT(-N($W78),"#,##0.00"),"✔ 已结清")))&amp;IF(N($U78)&gt;0,"｜到账未开票 "&amp;TEXT(N($U78),"#,##0.00")&amp;"，待补票","")&amp;IF(N($R78)&gt;0,"｜收现 "&amp;TEXT(N($R78),"#,##0.00"),"")&amp;IF(N($S78)&gt;0,"｜收款不开票 "&amp;TEXT(N($S78),"#,##0.00"),""))</f>
        <v/>
      </c>
      <c r="Y78" s="195"/>
      <c r="AB78" s="195"/>
      <c r="AC78" s="188"/>
      <c r="AD78" s="246" t="str">
        <f aca="false">IF($AL78="","",IF($AL78=1,IF($AM78&gt;=1,"一次性·已到收款期","一次性·未到期"),$AC78&amp;" 第"&amp;$AM78&amp;"/"&amp;$AL78&amp;"期"))</f>
        <v/>
      </c>
      <c r="AE78" s="245" t="str">
        <f aca="false">IF(OR($AL78="",N($M78)=0),"",ROUND(N($J78)*$AM78/$AL78,2)+N($L78))</f>
        <v/>
      </c>
      <c r="AF78" s="245" t="str">
        <f aca="false">IF($AE78="","",MAX(0,ROUND($AE78-(N($Q78)+N($R78)+N($S78)),2)))</f>
        <v/>
      </c>
      <c r="AG78" s="245" t="str">
        <f aca="false">IF(OR(TRIM($B78&amp;$C78)="",NOT(ISNUMBER($D78))),"",SUMIFS($W$3:$W$1001,$AI$3:$AI$1001,$AI78,$D$3:$D$1001,"&lt;"&amp;$D78))</f>
        <v/>
      </c>
      <c r="AH78" s="245" t="str">
        <f aca="false">IF(TRIM($B78&amp;$C78)="","",SUMIFS($W$3:$W$1001,$AI$3:$AI$1001,$AI78))</f>
        <v/>
      </c>
      <c r="AI78" s="246" t="str">
        <f aca="false">IF(TRIM($B78&amp;$C78)="","",TRIM($B78)&amp;"｜"&amp;TRIM($C78))</f>
        <v/>
      </c>
      <c r="AJ78" s="245" t="str">
        <f aca="false">IF(TRIM($B78&amp;$C78)="","",MIN(N($O78),N($Q78)))</f>
        <v/>
      </c>
      <c r="AK78" s="248" t="str">
        <f aca="false">IF(ISNUMBER($D78),YEAR($D78),"")</f>
        <v/>
      </c>
      <c r="AL78" s="248" t="str">
        <f aca="false">IF(OR(TRIM($B78&amp;$C78)="",NOT(ISNUMBER($D78)),NOT(ISNUMBER($E78))),"",IF($E78&lt;$D78,"",IF(IF($AC78="半年付",2,IF($AC78="季度付",4,IF($AC78="月付",12,IF($AC78="半月付",24,1))))=1,1,MAX(1,ROUND(($E78-$D78+1)/365*IF($AC78="半年付",2,IF($AC78="季度付",4,IF($AC78="月付",12,IF($AC78="半月付",24,1)))),0)))))</f>
        <v/>
      </c>
      <c r="AM78" s="248" t="str">
        <f aca="true">IF($AL78="","",MIN($AL78,MAX(0,INT((TODAY()-付款宽限天数-$D78)/(($E78-$D78+1)/$AL78))+1)))</f>
        <v/>
      </c>
    </row>
    <row r="79" customFormat="false" ht="27.75" hidden="false" customHeight="false" outlineLevel="0" collapsed="false">
      <c r="F79" s="188" t="str">
        <f aca="true">IF(TRIM($B79&amp;$C79)="","",IF(OR(ISNUMBER(SEARCH("未",$A79)),ISNUMBER(SEARCH("送出",$A79)),AND(TRIM($A79)="",NOT(ISNUMBER($D79)),N($G79)=0)),"【合同未回】","")&amp;IF(NOT(ISNUMBER($E79)),IF(OR(ISNUMBER(SEARCH("未",$A79)),ISNUMBER(SEARCH("送出",$A79)),AND(TRIM($A79)="",NOT(ISNUMBER($D79)),N($G79)=0)),"","【未填合同期】"),IF($E79&lt;TODAY(),"【已到期】",IF($E79-TODAY()&lt;=提醒天数,"【即将到期，剩余"&amp;($E79-TODAY())&amp;"天】","【正常】")))&amp;IF(OR($AB79="安装免保",$AB79="技术免保",$AB79="质保期内"),"【"&amp;$AB79&amp;"】",""))</f>
        <v/>
      </c>
      <c r="J79" s="244" t="str">
        <f aca="false">IF(OR(N($G79)=0,N($H79)=0),"",ROUND(N($G79)*N($H79)*IF(N($I79)=0,1,N($I79)),2))</f>
        <v/>
      </c>
      <c r="M79" s="244" t="str">
        <f aca="false">IF(TRIM($B79&amp;$C79)="","",IF(AND(N($J79)=0,N($L79)=0),"",ROUND(N($J79)+N($L79),2)))</f>
        <v/>
      </c>
      <c r="S79" s="244"/>
      <c r="T79" s="245" t="str">
        <f aca="false">IF(TRIM($B79&amp;$C79)="","",IF(N($O79)=0,"",MAX(0,MIN(N($O79)-N($Q79),N($W79)))))</f>
        <v/>
      </c>
      <c r="U79" s="245" t="str">
        <f aca="false">IF(TRIM($B79&amp;$C79)="","",IF(N($Q79)&lt;=N($O79),"",N($Q79)-N($O79)))</f>
        <v/>
      </c>
      <c r="V79" s="245" t="str">
        <f aca="false">IF(OR(TRIM($B79&amp;$C79)="",$W79=""),"",MAX(0,N($W79))-N($T79))</f>
        <v/>
      </c>
      <c r="W79" s="245" t="str">
        <f aca="false">IF(TRIM($B79&amp;$C79)="","",IF(AND(N($M79)=0,N($Q79)+N($R79)+N($S79)=0),"",ROUND(N($M79)-N($Q79)-N($R79)-N($S79),2)))</f>
        <v/>
      </c>
      <c r="X79" s="246" t="str">
        <f aca="false">IF(TRIM($B79&amp;$C79)="","",IF(N($M79)=0,IF((N($Q79)+N($R79)+N($S79))=0,"—未填单价","未填单价，已收 "&amp;TEXT((N($Q79)+N($R79)+N($S79)),"#,##0.00")),IF(N($W79)&gt;0.005,"欠 "&amp;TEXT(N($W79),"#,##0.00")&amp;IF(N($T79)&gt;0,"（开票未到账 "&amp;TEXT(N($T79),"#,##0.00")&amp;"）","")&amp;IF(N($V79)&gt;0,"（未开票 "&amp;TEXT(N($V79),"#,##0.00")&amp;"）",""),IF(N($W79)&lt;-0.005,"多收 "&amp;TEXT(-N($W79),"#,##0.00"),"✔ 已结清")))&amp;IF(N($U79)&gt;0,"｜到账未开票 "&amp;TEXT(N($U79),"#,##0.00")&amp;"，待补票","")&amp;IF(N($R79)&gt;0,"｜收现 "&amp;TEXT(N($R79),"#,##0.00"),"")&amp;IF(N($S79)&gt;0,"｜收款不开票 "&amp;TEXT(N($S79),"#,##0.00"),""))</f>
        <v/>
      </c>
      <c r="Y79" s="195"/>
      <c r="AB79" s="195"/>
      <c r="AC79" s="188"/>
      <c r="AD79" s="246" t="str">
        <f aca="false">IF($AL79="","",IF($AL79=1,IF($AM79&gt;=1,"一次性·已到收款期","一次性·未到期"),$AC79&amp;" 第"&amp;$AM79&amp;"/"&amp;$AL79&amp;"期"))</f>
        <v/>
      </c>
      <c r="AE79" s="245" t="str">
        <f aca="false">IF(OR($AL79="",N($M79)=0),"",ROUND(N($J79)*$AM79/$AL79,2)+N($L79))</f>
        <v/>
      </c>
      <c r="AF79" s="245" t="str">
        <f aca="false">IF($AE79="","",MAX(0,ROUND($AE79-(N($Q79)+N($R79)+N($S79)),2)))</f>
        <v/>
      </c>
      <c r="AG79" s="245" t="str">
        <f aca="false">IF(OR(TRIM($B79&amp;$C79)="",NOT(ISNUMBER($D79))),"",SUMIFS($W$3:$W$1001,$AI$3:$AI$1001,$AI79,$D$3:$D$1001,"&lt;"&amp;$D79))</f>
        <v/>
      </c>
      <c r="AH79" s="245" t="str">
        <f aca="false">IF(TRIM($B79&amp;$C79)="","",SUMIFS($W$3:$W$1001,$AI$3:$AI$1001,$AI79))</f>
        <v/>
      </c>
      <c r="AI79" s="246" t="str">
        <f aca="false">IF(TRIM($B79&amp;$C79)="","",TRIM($B79)&amp;"｜"&amp;TRIM($C79))</f>
        <v/>
      </c>
      <c r="AJ79" s="245" t="str">
        <f aca="false">IF(TRIM($B79&amp;$C79)="","",MIN(N($O79),N($Q79)))</f>
        <v/>
      </c>
      <c r="AK79" s="248" t="str">
        <f aca="false">IF(ISNUMBER($D79),YEAR($D79),"")</f>
        <v/>
      </c>
      <c r="AL79" s="248" t="str">
        <f aca="false">IF(OR(TRIM($B79&amp;$C79)="",NOT(ISNUMBER($D79)),NOT(ISNUMBER($E79))),"",IF($E79&lt;$D79,"",IF(IF($AC79="半年付",2,IF($AC79="季度付",4,IF($AC79="月付",12,IF($AC79="半月付",24,1))))=1,1,MAX(1,ROUND(($E79-$D79+1)/365*IF($AC79="半年付",2,IF($AC79="季度付",4,IF($AC79="月付",12,IF($AC79="半月付",24,1)))),0)))))</f>
        <v/>
      </c>
      <c r="AM79" s="248" t="str">
        <f aca="true">IF($AL79="","",MIN($AL79,MAX(0,INT((TODAY()-付款宽限天数-$D79)/(($E79-$D79+1)/$AL79))+1)))</f>
        <v/>
      </c>
    </row>
    <row r="80" customFormat="false" ht="27.75" hidden="false" customHeight="false" outlineLevel="0" collapsed="false">
      <c r="F80" s="188" t="str">
        <f aca="true">IF(TRIM($B80&amp;$C80)="","",IF(OR(ISNUMBER(SEARCH("未",$A80)),ISNUMBER(SEARCH("送出",$A80)),AND(TRIM($A80)="",NOT(ISNUMBER($D80)),N($G80)=0)),"【合同未回】","")&amp;IF(NOT(ISNUMBER($E80)),IF(OR(ISNUMBER(SEARCH("未",$A80)),ISNUMBER(SEARCH("送出",$A80)),AND(TRIM($A80)="",NOT(ISNUMBER($D80)),N($G80)=0)),"","【未填合同期】"),IF($E80&lt;TODAY(),"【已到期】",IF($E80-TODAY()&lt;=提醒天数,"【即将到期，剩余"&amp;($E80-TODAY())&amp;"天】","【正常】")))&amp;IF(OR($AB80="安装免保",$AB80="技术免保",$AB80="质保期内"),"【"&amp;$AB80&amp;"】",""))</f>
        <v/>
      </c>
      <c r="J80" s="244" t="str">
        <f aca="false">IF(OR(N($G80)=0,N($H80)=0),"",ROUND(N($G80)*N($H80)*IF(N($I80)=0,1,N($I80)),2))</f>
        <v/>
      </c>
      <c r="M80" s="244" t="str">
        <f aca="false">IF(TRIM($B80&amp;$C80)="","",IF(AND(N($J80)=0,N($L80)=0),"",ROUND(N($J80)+N($L80),2)))</f>
        <v/>
      </c>
      <c r="S80" s="244"/>
      <c r="T80" s="245" t="str">
        <f aca="false">IF(TRIM($B80&amp;$C80)="","",IF(N($O80)=0,"",MAX(0,MIN(N($O80)-N($Q80),N($W80)))))</f>
        <v/>
      </c>
      <c r="U80" s="245" t="str">
        <f aca="false">IF(TRIM($B80&amp;$C80)="","",IF(N($Q80)&lt;=N($O80),"",N($Q80)-N($O80)))</f>
        <v/>
      </c>
      <c r="V80" s="245" t="str">
        <f aca="false">IF(OR(TRIM($B80&amp;$C80)="",$W80=""),"",MAX(0,N($W80))-N($T80))</f>
        <v/>
      </c>
      <c r="W80" s="245" t="str">
        <f aca="false">IF(TRIM($B80&amp;$C80)="","",IF(AND(N($M80)=0,N($Q80)+N($R80)+N($S80)=0),"",ROUND(N($M80)-N($Q80)-N($R80)-N($S80),2)))</f>
        <v/>
      </c>
      <c r="X80" s="246" t="str">
        <f aca="false">IF(TRIM($B80&amp;$C80)="","",IF(N($M80)=0,IF((N($Q80)+N($R80)+N($S80))=0,"—未填单价","未填单价，已收 "&amp;TEXT((N($Q80)+N($R80)+N($S80)),"#,##0.00")),IF(N($W80)&gt;0.005,"欠 "&amp;TEXT(N($W80),"#,##0.00")&amp;IF(N($T80)&gt;0,"（开票未到账 "&amp;TEXT(N($T80),"#,##0.00")&amp;"）","")&amp;IF(N($V80)&gt;0,"（未开票 "&amp;TEXT(N($V80),"#,##0.00")&amp;"）",""),IF(N($W80)&lt;-0.005,"多收 "&amp;TEXT(-N($W80),"#,##0.00"),"✔ 已结清")))&amp;IF(N($U80)&gt;0,"｜到账未开票 "&amp;TEXT(N($U80),"#,##0.00")&amp;"，待补票","")&amp;IF(N($R80)&gt;0,"｜收现 "&amp;TEXT(N($R80),"#,##0.00"),"")&amp;IF(N($S80)&gt;0,"｜收款不开票 "&amp;TEXT(N($S80),"#,##0.00"),""))</f>
        <v/>
      </c>
      <c r="Y80" s="195"/>
      <c r="AB80" s="195"/>
      <c r="AC80" s="188"/>
      <c r="AD80" s="246" t="str">
        <f aca="false">IF($AL80="","",IF($AL80=1,IF($AM80&gt;=1,"一次性·已到收款期","一次性·未到期"),$AC80&amp;" 第"&amp;$AM80&amp;"/"&amp;$AL80&amp;"期"))</f>
        <v/>
      </c>
      <c r="AE80" s="245" t="str">
        <f aca="false">IF(OR($AL80="",N($M80)=0),"",ROUND(N($J80)*$AM80/$AL80,2)+N($L80))</f>
        <v/>
      </c>
      <c r="AF80" s="245" t="str">
        <f aca="false">IF($AE80="","",MAX(0,ROUND($AE80-(N($Q80)+N($R80)+N($S80)),2)))</f>
        <v/>
      </c>
      <c r="AG80" s="245" t="str">
        <f aca="false">IF(OR(TRIM($B80&amp;$C80)="",NOT(ISNUMBER($D80))),"",SUMIFS($W$3:$W$1001,$AI$3:$AI$1001,$AI80,$D$3:$D$1001,"&lt;"&amp;$D80))</f>
        <v/>
      </c>
      <c r="AH80" s="245" t="str">
        <f aca="false">IF(TRIM($B80&amp;$C80)="","",SUMIFS($W$3:$W$1001,$AI$3:$AI$1001,$AI80))</f>
        <v/>
      </c>
      <c r="AI80" s="246" t="str">
        <f aca="false">IF(TRIM($B80&amp;$C80)="","",TRIM($B80)&amp;"｜"&amp;TRIM($C80))</f>
        <v/>
      </c>
      <c r="AJ80" s="245" t="str">
        <f aca="false">IF(TRIM($B80&amp;$C80)="","",MIN(N($O80),N($Q80)))</f>
        <v/>
      </c>
      <c r="AK80" s="248" t="str">
        <f aca="false">IF(ISNUMBER($D80),YEAR($D80),"")</f>
        <v/>
      </c>
      <c r="AL80" s="248" t="str">
        <f aca="false">IF(OR(TRIM($B80&amp;$C80)="",NOT(ISNUMBER($D80)),NOT(ISNUMBER($E80))),"",IF($E80&lt;$D80,"",IF(IF($AC80="半年付",2,IF($AC80="季度付",4,IF($AC80="月付",12,IF($AC80="半月付",24,1))))=1,1,MAX(1,ROUND(($E80-$D80+1)/365*IF($AC80="半年付",2,IF($AC80="季度付",4,IF($AC80="月付",12,IF($AC80="半月付",24,1)))),0)))))</f>
        <v/>
      </c>
      <c r="AM80" s="248" t="str">
        <f aca="true">IF($AL80="","",MIN($AL80,MAX(0,INT((TODAY()-付款宽限天数-$D80)/(($E80-$D80+1)/$AL80))+1)))</f>
        <v/>
      </c>
    </row>
    <row r="81" customFormat="false" ht="27.75" hidden="false" customHeight="false" outlineLevel="0" collapsed="false">
      <c r="F81" s="188" t="str">
        <f aca="true">IF(TRIM($B81&amp;$C81)="","",IF(OR(ISNUMBER(SEARCH("未",$A81)),ISNUMBER(SEARCH("送出",$A81)),AND(TRIM($A81)="",NOT(ISNUMBER($D81)),N($G81)=0)),"【合同未回】","")&amp;IF(NOT(ISNUMBER($E81)),IF(OR(ISNUMBER(SEARCH("未",$A81)),ISNUMBER(SEARCH("送出",$A81)),AND(TRIM($A81)="",NOT(ISNUMBER($D81)),N($G81)=0)),"","【未填合同期】"),IF($E81&lt;TODAY(),"【已到期】",IF($E81-TODAY()&lt;=提醒天数,"【即将到期，剩余"&amp;($E81-TODAY())&amp;"天】","【正常】")))&amp;IF(OR($AB81="安装免保",$AB81="技术免保",$AB81="质保期内"),"【"&amp;$AB81&amp;"】",""))</f>
        <v/>
      </c>
      <c r="J81" s="244" t="str">
        <f aca="false">IF(OR(N($G81)=0,N($H81)=0),"",ROUND(N($G81)*N($H81)*IF(N($I81)=0,1,N($I81)),2))</f>
        <v/>
      </c>
      <c r="M81" s="244" t="str">
        <f aca="false">IF(TRIM($B81&amp;$C81)="","",IF(AND(N($J81)=0,N($L81)=0),"",ROUND(N($J81)+N($L81),2)))</f>
        <v/>
      </c>
      <c r="S81" s="244"/>
      <c r="T81" s="245" t="str">
        <f aca="false">IF(TRIM($B81&amp;$C81)="","",IF(N($O81)=0,"",MAX(0,MIN(N($O81)-N($Q81),N($W81)))))</f>
        <v/>
      </c>
      <c r="U81" s="245" t="str">
        <f aca="false">IF(TRIM($B81&amp;$C81)="","",IF(N($Q81)&lt;=N($O81),"",N($Q81)-N($O81)))</f>
        <v/>
      </c>
      <c r="V81" s="245" t="str">
        <f aca="false">IF(OR(TRIM($B81&amp;$C81)="",$W81=""),"",MAX(0,N($W81))-N($T81))</f>
        <v/>
      </c>
      <c r="W81" s="245" t="str">
        <f aca="false">IF(TRIM($B81&amp;$C81)="","",IF(AND(N($M81)=0,N($Q81)+N($R81)+N($S81)=0),"",ROUND(N($M81)-N($Q81)-N($R81)-N($S81),2)))</f>
        <v/>
      </c>
      <c r="X81" s="246" t="str">
        <f aca="false">IF(TRIM($B81&amp;$C81)="","",IF(N($M81)=0,IF((N($Q81)+N($R81)+N($S81))=0,"—未填单价","未填单价，已收 "&amp;TEXT((N($Q81)+N($R81)+N($S81)),"#,##0.00")),IF(N($W81)&gt;0.005,"欠 "&amp;TEXT(N($W81),"#,##0.00")&amp;IF(N($T81)&gt;0,"（开票未到账 "&amp;TEXT(N($T81),"#,##0.00")&amp;"）","")&amp;IF(N($V81)&gt;0,"（未开票 "&amp;TEXT(N($V81),"#,##0.00")&amp;"）",""),IF(N($W81)&lt;-0.005,"多收 "&amp;TEXT(-N($W81),"#,##0.00"),"✔ 已结清")))&amp;IF(N($U81)&gt;0,"｜到账未开票 "&amp;TEXT(N($U81),"#,##0.00")&amp;"，待补票","")&amp;IF(N($R81)&gt;0,"｜收现 "&amp;TEXT(N($R81),"#,##0.00"),"")&amp;IF(N($S81)&gt;0,"｜收款不开票 "&amp;TEXT(N($S81),"#,##0.00"),""))</f>
        <v/>
      </c>
      <c r="Y81" s="195"/>
      <c r="AB81" s="195"/>
      <c r="AC81" s="188"/>
      <c r="AD81" s="246" t="str">
        <f aca="false">IF($AL81="","",IF($AL81=1,IF($AM81&gt;=1,"一次性·已到收款期","一次性·未到期"),$AC81&amp;" 第"&amp;$AM81&amp;"/"&amp;$AL81&amp;"期"))</f>
        <v/>
      </c>
      <c r="AE81" s="245" t="str">
        <f aca="false">IF(OR($AL81="",N($M81)=0),"",ROUND(N($J81)*$AM81/$AL81,2)+N($L81))</f>
        <v/>
      </c>
      <c r="AF81" s="245" t="str">
        <f aca="false">IF($AE81="","",MAX(0,ROUND($AE81-(N($Q81)+N($R81)+N($S81)),2)))</f>
        <v/>
      </c>
      <c r="AG81" s="245" t="str">
        <f aca="false">IF(OR(TRIM($B81&amp;$C81)="",NOT(ISNUMBER($D81))),"",SUMIFS($W$3:$W$1001,$AI$3:$AI$1001,$AI81,$D$3:$D$1001,"&lt;"&amp;$D81))</f>
        <v/>
      </c>
      <c r="AH81" s="245" t="str">
        <f aca="false">IF(TRIM($B81&amp;$C81)="","",SUMIFS($W$3:$W$1001,$AI$3:$AI$1001,$AI81))</f>
        <v/>
      </c>
      <c r="AI81" s="246" t="str">
        <f aca="false">IF(TRIM($B81&amp;$C81)="","",TRIM($B81)&amp;"｜"&amp;TRIM($C81))</f>
        <v/>
      </c>
      <c r="AJ81" s="245" t="str">
        <f aca="false">IF(TRIM($B81&amp;$C81)="","",MIN(N($O81),N($Q81)))</f>
        <v/>
      </c>
      <c r="AK81" s="248" t="str">
        <f aca="false">IF(ISNUMBER($D81),YEAR($D81),"")</f>
        <v/>
      </c>
      <c r="AL81" s="248" t="str">
        <f aca="false">IF(OR(TRIM($B81&amp;$C81)="",NOT(ISNUMBER($D81)),NOT(ISNUMBER($E81))),"",IF($E81&lt;$D81,"",IF(IF($AC81="半年付",2,IF($AC81="季度付",4,IF($AC81="月付",12,IF($AC81="半月付",24,1))))=1,1,MAX(1,ROUND(($E81-$D81+1)/365*IF($AC81="半年付",2,IF($AC81="季度付",4,IF($AC81="月付",12,IF($AC81="半月付",24,1)))),0)))))</f>
        <v/>
      </c>
      <c r="AM81" s="248" t="str">
        <f aca="true">IF($AL81="","",MIN($AL81,MAX(0,INT((TODAY()-付款宽限天数-$D81)/(($E81-$D81+1)/$AL81))+1)))</f>
        <v/>
      </c>
    </row>
    <row r="82" customFormat="false" ht="27.75" hidden="false" customHeight="false" outlineLevel="0" collapsed="false">
      <c r="F82" s="188" t="str">
        <f aca="true">IF(TRIM($B82&amp;$C82)="","",IF(OR(ISNUMBER(SEARCH("未",$A82)),ISNUMBER(SEARCH("送出",$A82)),AND(TRIM($A82)="",NOT(ISNUMBER($D82)),N($G82)=0)),"【合同未回】","")&amp;IF(NOT(ISNUMBER($E82)),IF(OR(ISNUMBER(SEARCH("未",$A82)),ISNUMBER(SEARCH("送出",$A82)),AND(TRIM($A82)="",NOT(ISNUMBER($D82)),N($G82)=0)),"","【未填合同期】"),IF($E82&lt;TODAY(),"【已到期】",IF($E82-TODAY()&lt;=提醒天数,"【即将到期，剩余"&amp;($E82-TODAY())&amp;"天】","【正常】")))&amp;IF(OR($AB82="安装免保",$AB82="技术免保",$AB82="质保期内"),"【"&amp;$AB82&amp;"】",""))</f>
        <v/>
      </c>
      <c r="J82" s="244" t="str">
        <f aca="false">IF(OR(N($G82)=0,N($H82)=0),"",ROUND(N($G82)*N($H82)*IF(N($I82)=0,1,N($I82)),2))</f>
        <v/>
      </c>
      <c r="M82" s="244" t="str">
        <f aca="false">IF(TRIM($B82&amp;$C82)="","",IF(AND(N($J82)=0,N($L82)=0),"",ROUND(N($J82)+N($L82),2)))</f>
        <v/>
      </c>
      <c r="S82" s="244"/>
      <c r="T82" s="245" t="str">
        <f aca="false">IF(TRIM($B82&amp;$C82)="","",IF(N($O82)=0,"",MAX(0,MIN(N($O82)-N($Q82),N($W82)))))</f>
        <v/>
      </c>
      <c r="U82" s="245" t="str">
        <f aca="false">IF(TRIM($B82&amp;$C82)="","",IF(N($Q82)&lt;=N($O82),"",N($Q82)-N($O82)))</f>
        <v/>
      </c>
      <c r="V82" s="245" t="str">
        <f aca="false">IF(OR(TRIM($B82&amp;$C82)="",$W82=""),"",MAX(0,N($W82))-N($T82))</f>
        <v/>
      </c>
      <c r="W82" s="245" t="str">
        <f aca="false">IF(TRIM($B82&amp;$C82)="","",IF(AND(N($M82)=0,N($Q82)+N($R82)+N($S82)=0),"",ROUND(N($M82)-N($Q82)-N($R82)-N($S82),2)))</f>
        <v/>
      </c>
      <c r="X82" s="246" t="str">
        <f aca="false">IF(TRIM($B82&amp;$C82)="","",IF(N($M82)=0,IF((N($Q82)+N($R82)+N($S82))=0,"—未填单价","未填单价，已收 "&amp;TEXT((N($Q82)+N($R82)+N($S82)),"#,##0.00")),IF(N($W82)&gt;0.005,"欠 "&amp;TEXT(N($W82),"#,##0.00")&amp;IF(N($T82)&gt;0,"（开票未到账 "&amp;TEXT(N($T82),"#,##0.00")&amp;"）","")&amp;IF(N($V82)&gt;0,"（未开票 "&amp;TEXT(N($V82),"#,##0.00")&amp;"）",""),IF(N($W82)&lt;-0.005,"多收 "&amp;TEXT(-N($W82),"#,##0.00"),"✔ 已结清")))&amp;IF(N($U82)&gt;0,"｜到账未开票 "&amp;TEXT(N($U82),"#,##0.00")&amp;"，待补票","")&amp;IF(N($R82)&gt;0,"｜收现 "&amp;TEXT(N($R82),"#,##0.00"),"")&amp;IF(N($S82)&gt;0,"｜收款不开票 "&amp;TEXT(N($S82),"#,##0.00"),""))</f>
        <v/>
      </c>
      <c r="Y82" s="195"/>
      <c r="AB82" s="195"/>
      <c r="AC82" s="188"/>
      <c r="AD82" s="246" t="str">
        <f aca="false">IF($AL82="","",IF($AL82=1,IF($AM82&gt;=1,"一次性·已到收款期","一次性·未到期"),$AC82&amp;" 第"&amp;$AM82&amp;"/"&amp;$AL82&amp;"期"))</f>
        <v/>
      </c>
      <c r="AE82" s="245" t="str">
        <f aca="false">IF(OR($AL82="",N($M82)=0),"",ROUND(N($J82)*$AM82/$AL82,2)+N($L82))</f>
        <v/>
      </c>
      <c r="AF82" s="245" t="str">
        <f aca="false">IF($AE82="","",MAX(0,ROUND($AE82-(N($Q82)+N($R82)+N($S82)),2)))</f>
        <v/>
      </c>
      <c r="AG82" s="245" t="str">
        <f aca="false">IF(OR(TRIM($B82&amp;$C82)="",NOT(ISNUMBER($D82))),"",SUMIFS($W$3:$W$1001,$AI$3:$AI$1001,$AI82,$D$3:$D$1001,"&lt;"&amp;$D82))</f>
        <v/>
      </c>
      <c r="AH82" s="245" t="str">
        <f aca="false">IF(TRIM($B82&amp;$C82)="","",SUMIFS($W$3:$W$1001,$AI$3:$AI$1001,$AI82))</f>
        <v/>
      </c>
      <c r="AI82" s="246" t="str">
        <f aca="false">IF(TRIM($B82&amp;$C82)="","",TRIM($B82)&amp;"｜"&amp;TRIM($C82))</f>
        <v/>
      </c>
      <c r="AJ82" s="245" t="str">
        <f aca="false">IF(TRIM($B82&amp;$C82)="","",MIN(N($O82),N($Q82)))</f>
        <v/>
      </c>
      <c r="AK82" s="248" t="str">
        <f aca="false">IF(ISNUMBER($D82),YEAR($D82),"")</f>
        <v/>
      </c>
      <c r="AL82" s="248" t="str">
        <f aca="false">IF(OR(TRIM($B82&amp;$C82)="",NOT(ISNUMBER($D82)),NOT(ISNUMBER($E82))),"",IF($E82&lt;$D82,"",IF(IF($AC82="半年付",2,IF($AC82="季度付",4,IF($AC82="月付",12,IF($AC82="半月付",24,1))))=1,1,MAX(1,ROUND(($E82-$D82+1)/365*IF($AC82="半年付",2,IF($AC82="季度付",4,IF($AC82="月付",12,IF($AC82="半月付",24,1)))),0)))))</f>
        <v/>
      </c>
      <c r="AM82" s="248" t="str">
        <f aca="true">IF($AL82="","",MIN($AL82,MAX(0,INT((TODAY()-付款宽限天数-$D82)/(($E82-$D82+1)/$AL82))+1)))</f>
        <v/>
      </c>
    </row>
    <row r="83" customFormat="false" ht="27.75" hidden="false" customHeight="false" outlineLevel="0" collapsed="false">
      <c r="F83" s="188" t="str">
        <f aca="true">IF(TRIM($B83&amp;$C83)="","",IF(OR(ISNUMBER(SEARCH("未",$A83)),ISNUMBER(SEARCH("送出",$A83)),AND(TRIM($A83)="",NOT(ISNUMBER($D83)),N($G83)=0)),"【合同未回】","")&amp;IF(NOT(ISNUMBER($E83)),IF(OR(ISNUMBER(SEARCH("未",$A83)),ISNUMBER(SEARCH("送出",$A83)),AND(TRIM($A83)="",NOT(ISNUMBER($D83)),N($G83)=0)),"","【未填合同期】"),IF($E83&lt;TODAY(),"【已到期】",IF($E83-TODAY()&lt;=提醒天数,"【即将到期，剩余"&amp;($E83-TODAY())&amp;"天】","【正常】")))&amp;IF(OR($AB83="安装免保",$AB83="技术免保",$AB83="质保期内"),"【"&amp;$AB83&amp;"】",""))</f>
        <v/>
      </c>
      <c r="J83" s="244" t="str">
        <f aca="false">IF(OR(N($G83)=0,N($H83)=0),"",ROUND(N($G83)*N($H83)*IF(N($I83)=0,1,N($I83)),2))</f>
        <v/>
      </c>
      <c r="M83" s="244" t="str">
        <f aca="false">IF(TRIM($B83&amp;$C83)="","",IF(AND(N($J83)=0,N($L83)=0),"",ROUND(N($J83)+N($L83),2)))</f>
        <v/>
      </c>
      <c r="S83" s="244"/>
      <c r="T83" s="245" t="str">
        <f aca="false">IF(TRIM($B83&amp;$C83)="","",IF(N($O83)=0,"",MAX(0,MIN(N($O83)-N($Q83),N($W83)))))</f>
        <v/>
      </c>
      <c r="U83" s="245" t="str">
        <f aca="false">IF(TRIM($B83&amp;$C83)="","",IF(N($Q83)&lt;=N($O83),"",N($Q83)-N($O83)))</f>
        <v/>
      </c>
      <c r="V83" s="245" t="str">
        <f aca="false">IF(OR(TRIM($B83&amp;$C83)="",$W83=""),"",MAX(0,N($W83))-N($T83))</f>
        <v/>
      </c>
      <c r="W83" s="245" t="str">
        <f aca="false">IF(TRIM($B83&amp;$C83)="","",IF(AND(N($M83)=0,N($Q83)+N($R83)+N($S83)=0),"",ROUND(N($M83)-N($Q83)-N($R83)-N($S83),2)))</f>
        <v/>
      </c>
      <c r="X83" s="246" t="str">
        <f aca="false">IF(TRIM($B83&amp;$C83)="","",IF(N($M83)=0,IF((N($Q83)+N($R83)+N($S83))=0,"—未填单价","未填单价，已收 "&amp;TEXT((N($Q83)+N($R83)+N($S83)),"#,##0.00")),IF(N($W83)&gt;0.005,"欠 "&amp;TEXT(N($W83),"#,##0.00")&amp;IF(N($T83)&gt;0,"（开票未到账 "&amp;TEXT(N($T83),"#,##0.00")&amp;"）","")&amp;IF(N($V83)&gt;0,"（未开票 "&amp;TEXT(N($V83),"#,##0.00")&amp;"）",""),IF(N($W83)&lt;-0.005,"多收 "&amp;TEXT(-N($W83),"#,##0.00"),"✔ 已结清")))&amp;IF(N($U83)&gt;0,"｜到账未开票 "&amp;TEXT(N($U83),"#,##0.00")&amp;"，待补票","")&amp;IF(N($R83)&gt;0,"｜收现 "&amp;TEXT(N($R83),"#,##0.00"),"")&amp;IF(N($S83)&gt;0,"｜收款不开票 "&amp;TEXT(N($S83),"#,##0.00"),""))</f>
        <v/>
      </c>
      <c r="Y83" s="195"/>
      <c r="AB83" s="195"/>
      <c r="AC83" s="188"/>
      <c r="AD83" s="246" t="str">
        <f aca="false">IF($AL83="","",IF($AL83=1,IF($AM83&gt;=1,"一次性·已到收款期","一次性·未到期"),$AC83&amp;" 第"&amp;$AM83&amp;"/"&amp;$AL83&amp;"期"))</f>
        <v/>
      </c>
      <c r="AE83" s="245" t="str">
        <f aca="false">IF(OR($AL83="",N($M83)=0),"",ROUND(N($J83)*$AM83/$AL83,2)+N($L83))</f>
        <v/>
      </c>
      <c r="AF83" s="245" t="str">
        <f aca="false">IF($AE83="","",MAX(0,ROUND($AE83-(N($Q83)+N($R83)+N($S83)),2)))</f>
        <v/>
      </c>
      <c r="AG83" s="245" t="str">
        <f aca="false">IF(OR(TRIM($B83&amp;$C83)="",NOT(ISNUMBER($D83))),"",SUMIFS($W$3:$W$1001,$AI$3:$AI$1001,$AI83,$D$3:$D$1001,"&lt;"&amp;$D83))</f>
        <v/>
      </c>
      <c r="AH83" s="245" t="str">
        <f aca="false">IF(TRIM($B83&amp;$C83)="","",SUMIFS($W$3:$W$1001,$AI$3:$AI$1001,$AI83))</f>
        <v/>
      </c>
      <c r="AI83" s="246" t="str">
        <f aca="false">IF(TRIM($B83&amp;$C83)="","",TRIM($B83)&amp;"｜"&amp;TRIM($C83))</f>
        <v/>
      </c>
      <c r="AJ83" s="245" t="str">
        <f aca="false">IF(TRIM($B83&amp;$C83)="","",MIN(N($O83),N($Q83)))</f>
        <v/>
      </c>
      <c r="AK83" s="248" t="str">
        <f aca="false">IF(ISNUMBER($D83),YEAR($D83),"")</f>
        <v/>
      </c>
      <c r="AL83" s="248" t="str">
        <f aca="false">IF(OR(TRIM($B83&amp;$C83)="",NOT(ISNUMBER($D83)),NOT(ISNUMBER($E83))),"",IF($E83&lt;$D83,"",IF(IF($AC83="半年付",2,IF($AC83="季度付",4,IF($AC83="月付",12,IF($AC83="半月付",24,1))))=1,1,MAX(1,ROUND(($E83-$D83+1)/365*IF($AC83="半年付",2,IF($AC83="季度付",4,IF($AC83="月付",12,IF($AC83="半月付",24,1)))),0)))))</f>
        <v/>
      </c>
      <c r="AM83" s="248" t="str">
        <f aca="true">IF($AL83="","",MIN($AL83,MAX(0,INT((TODAY()-付款宽限天数-$D83)/(($E83-$D83+1)/$AL83))+1)))</f>
        <v/>
      </c>
    </row>
    <row r="84" customFormat="false" ht="27.75" hidden="false" customHeight="false" outlineLevel="0" collapsed="false">
      <c r="F84" s="188" t="str">
        <f aca="true">IF(TRIM($B84&amp;$C84)="","",IF(OR(ISNUMBER(SEARCH("未",$A84)),ISNUMBER(SEARCH("送出",$A84)),AND(TRIM($A84)="",NOT(ISNUMBER($D84)),N($G84)=0)),"【合同未回】","")&amp;IF(NOT(ISNUMBER($E84)),IF(OR(ISNUMBER(SEARCH("未",$A84)),ISNUMBER(SEARCH("送出",$A84)),AND(TRIM($A84)="",NOT(ISNUMBER($D84)),N($G84)=0)),"","【未填合同期】"),IF($E84&lt;TODAY(),"【已到期】",IF($E84-TODAY()&lt;=提醒天数,"【即将到期，剩余"&amp;($E84-TODAY())&amp;"天】","【正常】")))&amp;IF(OR($AB84="安装免保",$AB84="技术免保",$AB84="质保期内"),"【"&amp;$AB84&amp;"】",""))</f>
        <v/>
      </c>
      <c r="J84" s="244" t="str">
        <f aca="false">IF(OR(N($G84)=0,N($H84)=0),"",ROUND(N($G84)*N($H84)*IF(N($I84)=0,1,N($I84)),2))</f>
        <v/>
      </c>
      <c r="M84" s="244" t="str">
        <f aca="false">IF(TRIM($B84&amp;$C84)="","",IF(AND(N($J84)=0,N($L84)=0),"",ROUND(N($J84)+N($L84),2)))</f>
        <v/>
      </c>
      <c r="S84" s="244"/>
      <c r="T84" s="245" t="str">
        <f aca="false">IF(TRIM($B84&amp;$C84)="","",IF(N($O84)=0,"",MAX(0,MIN(N($O84)-N($Q84),N($W84)))))</f>
        <v/>
      </c>
      <c r="U84" s="245" t="str">
        <f aca="false">IF(TRIM($B84&amp;$C84)="","",IF(N($Q84)&lt;=N($O84),"",N($Q84)-N($O84)))</f>
        <v/>
      </c>
      <c r="V84" s="245" t="str">
        <f aca="false">IF(OR(TRIM($B84&amp;$C84)="",$W84=""),"",MAX(0,N($W84))-N($T84))</f>
        <v/>
      </c>
      <c r="W84" s="245" t="str">
        <f aca="false">IF(TRIM($B84&amp;$C84)="","",IF(AND(N($M84)=0,N($Q84)+N($R84)+N($S84)=0),"",ROUND(N($M84)-N($Q84)-N($R84)-N($S84),2)))</f>
        <v/>
      </c>
      <c r="X84" s="246" t="str">
        <f aca="false">IF(TRIM($B84&amp;$C84)="","",IF(N($M84)=0,IF((N($Q84)+N($R84)+N($S84))=0,"—未填单价","未填单价，已收 "&amp;TEXT((N($Q84)+N($R84)+N($S84)),"#,##0.00")),IF(N($W84)&gt;0.005,"欠 "&amp;TEXT(N($W84),"#,##0.00")&amp;IF(N($T84)&gt;0,"（开票未到账 "&amp;TEXT(N($T84),"#,##0.00")&amp;"）","")&amp;IF(N($V84)&gt;0,"（未开票 "&amp;TEXT(N($V84),"#,##0.00")&amp;"）",""),IF(N($W84)&lt;-0.005,"多收 "&amp;TEXT(-N($W84),"#,##0.00"),"✔ 已结清")))&amp;IF(N($U84)&gt;0,"｜到账未开票 "&amp;TEXT(N($U84),"#,##0.00")&amp;"，待补票","")&amp;IF(N($R84)&gt;0,"｜收现 "&amp;TEXT(N($R84),"#,##0.00"),"")&amp;IF(N($S84)&gt;0,"｜收款不开票 "&amp;TEXT(N($S84),"#,##0.00"),""))</f>
        <v/>
      </c>
      <c r="Y84" s="195"/>
      <c r="AB84" s="195"/>
      <c r="AC84" s="188"/>
      <c r="AD84" s="246" t="str">
        <f aca="false">IF($AL84="","",IF($AL84=1,IF($AM84&gt;=1,"一次性·已到收款期","一次性·未到期"),$AC84&amp;" 第"&amp;$AM84&amp;"/"&amp;$AL84&amp;"期"))</f>
        <v/>
      </c>
      <c r="AE84" s="245" t="str">
        <f aca="false">IF(OR($AL84="",N($M84)=0),"",ROUND(N($J84)*$AM84/$AL84,2)+N($L84))</f>
        <v/>
      </c>
      <c r="AF84" s="245" t="str">
        <f aca="false">IF($AE84="","",MAX(0,ROUND($AE84-(N($Q84)+N($R84)+N($S84)),2)))</f>
        <v/>
      </c>
      <c r="AG84" s="245" t="str">
        <f aca="false">IF(OR(TRIM($B84&amp;$C84)="",NOT(ISNUMBER($D84))),"",SUMIFS($W$3:$W$1001,$AI$3:$AI$1001,$AI84,$D$3:$D$1001,"&lt;"&amp;$D84))</f>
        <v/>
      </c>
      <c r="AH84" s="245" t="str">
        <f aca="false">IF(TRIM($B84&amp;$C84)="","",SUMIFS($W$3:$W$1001,$AI$3:$AI$1001,$AI84))</f>
        <v/>
      </c>
      <c r="AI84" s="246" t="str">
        <f aca="false">IF(TRIM($B84&amp;$C84)="","",TRIM($B84)&amp;"｜"&amp;TRIM($C84))</f>
        <v/>
      </c>
      <c r="AJ84" s="245" t="str">
        <f aca="false">IF(TRIM($B84&amp;$C84)="","",MIN(N($O84),N($Q84)))</f>
        <v/>
      </c>
      <c r="AK84" s="248" t="str">
        <f aca="false">IF(ISNUMBER($D84),YEAR($D84),"")</f>
        <v/>
      </c>
      <c r="AL84" s="248" t="str">
        <f aca="false">IF(OR(TRIM($B84&amp;$C84)="",NOT(ISNUMBER($D84)),NOT(ISNUMBER($E84))),"",IF($E84&lt;$D84,"",IF(IF($AC84="半年付",2,IF($AC84="季度付",4,IF($AC84="月付",12,IF($AC84="半月付",24,1))))=1,1,MAX(1,ROUND(($E84-$D84+1)/365*IF($AC84="半年付",2,IF($AC84="季度付",4,IF($AC84="月付",12,IF($AC84="半月付",24,1)))),0)))))</f>
        <v/>
      </c>
      <c r="AM84" s="248" t="str">
        <f aca="true">IF($AL84="","",MIN($AL84,MAX(0,INT((TODAY()-付款宽限天数-$D84)/(($E84-$D84+1)/$AL84))+1)))</f>
        <v/>
      </c>
    </row>
    <row r="85" customFormat="false" ht="27.75" hidden="false" customHeight="false" outlineLevel="0" collapsed="false">
      <c r="F85" s="188" t="str">
        <f aca="true">IF(TRIM($B85&amp;$C85)="","",IF(OR(ISNUMBER(SEARCH("未",$A85)),ISNUMBER(SEARCH("送出",$A85)),AND(TRIM($A85)="",NOT(ISNUMBER($D85)),N($G85)=0)),"【合同未回】","")&amp;IF(NOT(ISNUMBER($E85)),IF(OR(ISNUMBER(SEARCH("未",$A85)),ISNUMBER(SEARCH("送出",$A85)),AND(TRIM($A85)="",NOT(ISNUMBER($D85)),N($G85)=0)),"","【未填合同期】"),IF($E85&lt;TODAY(),"【已到期】",IF($E85-TODAY()&lt;=提醒天数,"【即将到期，剩余"&amp;($E85-TODAY())&amp;"天】","【正常】")))&amp;IF(OR($AB85="安装免保",$AB85="技术免保",$AB85="质保期内"),"【"&amp;$AB85&amp;"】",""))</f>
        <v/>
      </c>
      <c r="J85" s="244" t="str">
        <f aca="false">IF(OR(N($G85)=0,N($H85)=0),"",ROUND(N($G85)*N($H85)*IF(N($I85)=0,1,N($I85)),2))</f>
        <v/>
      </c>
      <c r="M85" s="244" t="str">
        <f aca="false">IF(TRIM($B85&amp;$C85)="","",IF(AND(N($J85)=0,N($L85)=0),"",ROUND(N($J85)+N($L85),2)))</f>
        <v/>
      </c>
      <c r="S85" s="244"/>
      <c r="T85" s="245" t="str">
        <f aca="false">IF(TRIM($B85&amp;$C85)="","",IF(N($O85)=0,"",MAX(0,MIN(N($O85)-N($Q85),N($W85)))))</f>
        <v/>
      </c>
      <c r="U85" s="245" t="str">
        <f aca="false">IF(TRIM($B85&amp;$C85)="","",IF(N($Q85)&lt;=N($O85),"",N($Q85)-N($O85)))</f>
        <v/>
      </c>
      <c r="V85" s="245" t="str">
        <f aca="false">IF(OR(TRIM($B85&amp;$C85)="",$W85=""),"",MAX(0,N($W85))-N($T85))</f>
        <v/>
      </c>
      <c r="W85" s="245" t="str">
        <f aca="false">IF(TRIM($B85&amp;$C85)="","",IF(AND(N($M85)=0,N($Q85)+N($R85)+N($S85)=0),"",ROUND(N($M85)-N($Q85)-N($R85)-N($S85),2)))</f>
        <v/>
      </c>
      <c r="X85" s="246" t="str">
        <f aca="false">IF(TRIM($B85&amp;$C85)="","",IF(N($M85)=0,IF((N($Q85)+N($R85)+N($S85))=0,"—未填单价","未填单价，已收 "&amp;TEXT((N($Q85)+N($R85)+N($S85)),"#,##0.00")),IF(N($W85)&gt;0.005,"欠 "&amp;TEXT(N($W85),"#,##0.00")&amp;IF(N($T85)&gt;0,"（开票未到账 "&amp;TEXT(N($T85),"#,##0.00")&amp;"）","")&amp;IF(N($V85)&gt;0,"（未开票 "&amp;TEXT(N($V85),"#,##0.00")&amp;"）",""),IF(N($W85)&lt;-0.005,"多收 "&amp;TEXT(-N($W85),"#,##0.00"),"✔ 已结清")))&amp;IF(N($U85)&gt;0,"｜到账未开票 "&amp;TEXT(N($U85),"#,##0.00")&amp;"，待补票","")&amp;IF(N($R85)&gt;0,"｜收现 "&amp;TEXT(N($R85),"#,##0.00"),"")&amp;IF(N($S85)&gt;0,"｜收款不开票 "&amp;TEXT(N($S85),"#,##0.00"),""))</f>
        <v/>
      </c>
      <c r="Y85" s="195"/>
      <c r="AB85" s="195"/>
      <c r="AC85" s="188"/>
      <c r="AD85" s="246" t="str">
        <f aca="false">IF($AL85="","",IF($AL85=1,IF($AM85&gt;=1,"一次性·已到收款期","一次性·未到期"),$AC85&amp;" 第"&amp;$AM85&amp;"/"&amp;$AL85&amp;"期"))</f>
        <v/>
      </c>
      <c r="AE85" s="245" t="str">
        <f aca="false">IF(OR($AL85="",N($M85)=0),"",ROUND(N($J85)*$AM85/$AL85,2)+N($L85))</f>
        <v/>
      </c>
      <c r="AF85" s="245" t="str">
        <f aca="false">IF($AE85="","",MAX(0,ROUND($AE85-(N($Q85)+N($R85)+N($S85)),2)))</f>
        <v/>
      </c>
      <c r="AG85" s="245" t="str">
        <f aca="false">IF(OR(TRIM($B85&amp;$C85)="",NOT(ISNUMBER($D85))),"",SUMIFS($W$3:$W$1001,$AI$3:$AI$1001,$AI85,$D$3:$D$1001,"&lt;"&amp;$D85))</f>
        <v/>
      </c>
      <c r="AH85" s="245" t="str">
        <f aca="false">IF(TRIM($B85&amp;$C85)="","",SUMIFS($W$3:$W$1001,$AI$3:$AI$1001,$AI85))</f>
        <v/>
      </c>
      <c r="AI85" s="246" t="str">
        <f aca="false">IF(TRIM($B85&amp;$C85)="","",TRIM($B85)&amp;"｜"&amp;TRIM($C85))</f>
        <v/>
      </c>
      <c r="AJ85" s="245" t="str">
        <f aca="false">IF(TRIM($B85&amp;$C85)="","",MIN(N($O85),N($Q85)))</f>
        <v/>
      </c>
      <c r="AK85" s="248" t="str">
        <f aca="false">IF(ISNUMBER($D85),YEAR($D85),"")</f>
        <v/>
      </c>
      <c r="AL85" s="248" t="str">
        <f aca="false">IF(OR(TRIM($B85&amp;$C85)="",NOT(ISNUMBER($D85)),NOT(ISNUMBER($E85))),"",IF($E85&lt;$D85,"",IF(IF($AC85="半年付",2,IF($AC85="季度付",4,IF($AC85="月付",12,IF($AC85="半月付",24,1))))=1,1,MAX(1,ROUND(($E85-$D85+1)/365*IF($AC85="半年付",2,IF($AC85="季度付",4,IF($AC85="月付",12,IF($AC85="半月付",24,1)))),0)))))</f>
        <v/>
      </c>
      <c r="AM85" s="248" t="str">
        <f aca="true">IF($AL85="","",MIN($AL85,MAX(0,INT((TODAY()-付款宽限天数-$D85)/(($E85-$D85+1)/$AL85))+1)))</f>
        <v/>
      </c>
    </row>
    <row r="86" customFormat="false" ht="27.75" hidden="false" customHeight="false" outlineLevel="0" collapsed="false">
      <c r="F86" s="188" t="str">
        <f aca="true">IF(TRIM($B86&amp;$C86)="","",IF(OR(ISNUMBER(SEARCH("未",$A86)),ISNUMBER(SEARCH("送出",$A86)),AND(TRIM($A86)="",NOT(ISNUMBER($D86)),N($G86)=0)),"【合同未回】","")&amp;IF(NOT(ISNUMBER($E86)),IF(OR(ISNUMBER(SEARCH("未",$A86)),ISNUMBER(SEARCH("送出",$A86)),AND(TRIM($A86)="",NOT(ISNUMBER($D86)),N($G86)=0)),"","【未填合同期】"),IF($E86&lt;TODAY(),"【已到期】",IF($E86-TODAY()&lt;=提醒天数,"【即将到期，剩余"&amp;($E86-TODAY())&amp;"天】","【正常】")))&amp;IF(OR($AB86="安装免保",$AB86="技术免保",$AB86="质保期内"),"【"&amp;$AB86&amp;"】",""))</f>
        <v/>
      </c>
      <c r="J86" s="244" t="str">
        <f aca="false">IF(OR(N($G86)=0,N($H86)=0),"",ROUND(N($G86)*N($H86)*IF(N($I86)=0,1,N($I86)),2))</f>
        <v/>
      </c>
      <c r="M86" s="244" t="str">
        <f aca="false">IF(TRIM($B86&amp;$C86)="","",IF(AND(N($J86)=0,N($L86)=0),"",ROUND(N($J86)+N($L86),2)))</f>
        <v/>
      </c>
      <c r="S86" s="244"/>
      <c r="T86" s="245" t="str">
        <f aca="false">IF(TRIM($B86&amp;$C86)="","",IF(N($O86)=0,"",MAX(0,MIN(N($O86)-N($Q86),N($W86)))))</f>
        <v/>
      </c>
      <c r="U86" s="245" t="str">
        <f aca="false">IF(TRIM($B86&amp;$C86)="","",IF(N($Q86)&lt;=N($O86),"",N($Q86)-N($O86)))</f>
        <v/>
      </c>
      <c r="V86" s="245" t="str">
        <f aca="false">IF(OR(TRIM($B86&amp;$C86)="",$W86=""),"",MAX(0,N($W86))-N($T86))</f>
        <v/>
      </c>
      <c r="W86" s="245" t="str">
        <f aca="false">IF(TRIM($B86&amp;$C86)="","",IF(AND(N($M86)=0,N($Q86)+N($R86)+N($S86)=0),"",ROUND(N($M86)-N($Q86)-N($R86)-N($S86),2)))</f>
        <v/>
      </c>
      <c r="X86" s="246" t="str">
        <f aca="false">IF(TRIM($B86&amp;$C86)="","",IF(N($M86)=0,IF((N($Q86)+N($R86)+N($S86))=0,"—未填单价","未填单价，已收 "&amp;TEXT((N($Q86)+N($R86)+N($S86)),"#,##0.00")),IF(N($W86)&gt;0.005,"欠 "&amp;TEXT(N($W86),"#,##0.00")&amp;IF(N($T86)&gt;0,"（开票未到账 "&amp;TEXT(N($T86),"#,##0.00")&amp;"）","")&amp;IF(N($V86)&gt;0,"（未开票 "&amp;TEXT(N($V86),"#,##0.00")&amp;"）",""),IF(N($W86)&lt;-0.005,"多收 "&amp;TEXT(-N($W86),"#,##0.00"),"✔ 已结清")))&amp;IF(N($U86)&gt;0,"｜到账未开票 "&amp;TEXT(N($U86),"#,##0.00")&amp;"，待补票","")&amp;IF(N($R86)&gt;0,"｜收现 "&amp;TEXT(N($R86),"#,##0.00"),"")&amp;IF(N($S86)&gt;0,"｜收款不开票 "&amp;TEXT(N($S86),"#,##0.00"),""))</f>
        <v/>
      </c>
      <c r="Y86" s="195"/>
      <c r="AB86" s="195"/>
      <c r="AC86" s="188"/>
      <c r="AD86" s="246" t="str">
        <f aca="false">IF($AL86="","",IF($AL86=1,IF($AM86&gt;=1,"一次性·已到收款期","一次性·未到期"),$AC86&amp;" 第"&amp;$AM86&amp;"/"&amp;$AL86&amp;"期"))</f>
        <v/>
      </c>
      <c r="AE86" s="245" t="str">
        <f aca="false">IF(OR($AL86="",N($M86)=0),"",ROUND(N($J86)*$AM86/$AL86,2)+N($L86))</f>
        <v/>
      </c>
      <c r="AF86" s="245" t="str">
        <f aca="false">IF($AE86="","",MAX(0,ROUND($AE86-(N($Q86)+N($R86)+N($S86)),2)))</f>
        <v/>
      </c>
      <c r="AG86" s="245" t="str">
        <f aca="false">IF(OR(TRIM($B86&amp;$C86)="",NOT(ISNUMBER($D86))),"",SUMIFS($W$3:$W$1001,$AI$3:$AI$1001,$AI86,$D$3:$D$1001,"&lt;"&amp;$D86))</f>
        <v/>
      </c>
      <c r="AH86" s="245" t="str">
        <f aca="false">IF(TRIM($B86&amp;$C86)="","",SUMIFS($W$3:$W$1001,$AI$3:$AI$1001,$AI86))</f>
        <v/>
      </c>
      <c r="AI86" s="246" t="str">
        <f aca="false">IF(TRIM($B86&amp;$C86)="","",TRIM($B86)&amp;"｜"&amp;TRIM($C86))</f>
        <v/>
      </c>
      <c r="AJ86" s="245" t="str">
        <f aca="false">IF(TRIM($B86&amp;$C86)="","",MIN(N($O86),N($Q86)))</f>
        <v/>
      </c>
      <c r="AK86" s="248" t="str">
        <f aca="false">IF(ISNUMBER($D86),YEAR($D86),"")</f>
        <v/>
      </c>
      <c r="AL86" s="248" t="str">
        <f aca="false">IF(OR(TRIM($B86&amp;$C86)="",NOT(ISNUMBER($D86)),NOT(ISNUMBER($E86))),"",IF($E86&lt;$D86,"",IF(IF($AC86="半年付",2,IF($AC86="季度付",4,IF($AC86="月付",12,IF($AC86="半月付",24,1))))=1,1,MAX(1,ROUND(($E86-$D86+1)/365*IF($AC86="半年付",2,IF($AC86="季度付",4,IF($AC86="月付",12,IF($AC86="半月付",24,1)))),0)))))</f>
        <v/>
      </c>
      <c r="AM86" s="248" t="str">
        <f aca="true">IF($AL86="","",MIN($AL86,MAX(0,INT((TODAY()-付款宽限天数-$D86)/(($E86-$D86+1)/$AL86))+1)))</f>
        <v/>
      </c>
    </row>
    <row r="87" customFormat="false" ht="27.75" hidden="false" customHeight="false" outlineLevel="0" collapsed="false">
      <c r="F87" s="188" t="str">
        <f aca="true">IF(TRIM($B87&amp;$C87)="","",IF(OR(ISNUMBER(SEARCH("未",$A87)),ISNUMBER(SEARCH("送出",$A87)),AND(TRIM($A87)="",NOT(ISNUMBER($D87)),N($G87)=0)),"【合同未回】","")&amp;IF(NOT(ISNUMBER($E87)),IF(OR(ISNUMBER(SEARCH("未",$A87)),ISNUMBER(SEARCH("送出",$A87)),AND(TRIM($A87)="",NOT(ISNUMBER($D87)),N($G87)=0)),"","【未填合同期】"),IF($E87&lt;TODAY(),"【已到期】",IF($E87-TODAY()&lt;=提醒天数,"【即将到期，剩余"&amp;($E87-TODAY())&amp;"天】","【正常】")))&amp;IF(OR($AB87="安装免保",$AB87="技术免保",$AB87="质保期内"),"【"&amp;$AB87&amp;"】",""))</f>
        <v/>
      </c>
      <c r="J87" s="244" t="str">
        <f aca="false">IF(OR(N($G87)=0,N($H87)=0),"",ROUND(N($G87)*N($H87)*IF(N($I87)=0,1,N($I87)),2))</f>
        <v/>
      </c>
      <c r="M87" s="244" t="str">
        <f aca="false">IF(TRIM($B87&amp;$C87)="","",IF(AND(N($J87)=0,N($L87)=0),"",ROUND(N($J87)+N($L87),2)))</f>
        <v/>
      </c>
      <c r="S87" s="244"/>
      <c r="T87" s="245" t="str">
        <f aca="false">IF(TRIM($B87&amp;$C87)="","",IF(N($O87)=0,"",MAX(0,MIN(N($O87)-N($Q87),N($W87)))))</f>
        <v/>
      </c>
      <c r="U87" s="245" t="str">
        <f aca="false">IF(TRIM($B87&amp;$C87)="","",IF(N($Q87)&lt;=N($O87),"",N($Q87)-N($O87)))</f>
        <v/>
      </c>
      <c r="V87" s="245" t="str">
        <f aca="false">IF(OR(TRIM($B87&amp;$C87)="",$W87=""),"",MAX(0,N($W87))-N($T87))</f>
        <v/>
      </c>
      <c r="W87" s="245" t="str">
        <f aca="false">IF(TRIM($B87&amp;$C87)="","",IF(AND(N($M87)=0,N($Q87)+N($R87)+N($S87)=0),"",ROUND(N($M87)-N($Q87)-N($R87)-N($S87),2)))</f>
        <v/>
      </c>
      <c r="X87" s="246" t="str">
        <f aca="false">IF(TRIM($B87&amp;$C87)="","",IF(N($M87)=0,IF((N($Q87)+N($R87)+N($S87))=0,"—未填单价","未填单价，已收 "&amp;TEXT((N($Q87)+N($R87)+N($S87)),"#,##0.00")),IF(N($W87)&gt;0.005,"欠 "&amp;TEXT(N($W87),"#,##0.00")&amp;IF(N($T87)&gt;0,"（开票未到账 "&amp;TEXT(N($T87),"#,##0.00")&amp;"）","")&amp;IF(N($V87)&gt;0,"（未开票 "&amp;TEXT(N($V87),"#,##0.00")&amp;"）",""),IF(N($W87)&lt;-0.005,"多收 "&amp;TEXT(-N($W87),"#,##0.00"),"✔ 已结清")))&amp;IF(N($U87)&gt;0,"｜到账未开票 "&amp;TEXT(N($U87),"#,##0.00")&amp;"，待补票","")&amp;IF(N($R87)&gt;0,"｜收现 "&amp;TEXT(N($R87),"#,##0.00"),"")&amp;IF(N($S87)&gt;0,"｜收款不开票 "&amp;TEXT(N($S87),"#,##0.00"),""))</f>
        <v/>
      </c>
      <c r="Y87" s="195"/>
      <c r="AB87" s="195"/>
      <c r="AC87" s="188"/>
      <c r="AD87" s="246" t="str">
        <f aca="false">IF($AL87="","",IF($AL87=1,IF($AM87&gt;=1,"一次性·已到收款期","一次性·未到期"),$AC87&amp;" 第"&amp;$AM87&amp;"/"&amp;$AL87&amp;"期"))</f>
        <v/>
      </c>
      <c r="AE87" s="245" t="str">
        <f aca="false">IF(OR($AL87="",N($M87)=0),"",ROUND(N($J87)*$AM87/$AL87,2)+N($L87))</f>
        <v/>
      </c>
      <c r="AF87" s="245" t="str">
        <f aca="false">IF($AE87="","",MAX(0,ROUND($AE87-(N($Q87)+N($R87)+N($S87)),2)))</f>
        <v/>
      </c>
      <c r="AG87" s="245" t="str">
        <f aca="false">IF(OR(TRIM($B87&amp;$C87)="",NOT(ISNUMBER($D87))),"",SUMIFS($W$3:$W$1001,$AI$3:$AI$1001,$AI87,$D$3:$D$1001,"&lt;"&amp;$D87))</f>
        <v/>
      </c>
      <c r="AH87" s="245" t="str">
        <f aca="false">IF(TRIM($B87&amp;$C87)="","",SUMIFS($W$3:$W$1001,$AI$3:$AI$1001,$AI87))</f>
        <v/>
      </c>
      <c r="AI87" s="246" t="str">
        <f aca="false">IF(TRIM($B87&amp;$C87)="","",TRIM($B87)&amp;"｜"&amp;TRIM($C87))</f>
        <v/>
      </c>
      <c r="AJ87" s="245" t="str">
        <f aca="false">IF(TRIM($B87&amp;$C87)="","",MIN(N($O87),N($Q87)))</f>
        <v/>
      </c>
      <c r="AK87" s="248" t="str">
        <f aca="false">IF(ISNUMBER($D87),YEAR($D87),"")</f>
        <v/>
      </c>
      <c r="AL87" s="248" t="str">
        <f aca="false">IF(OR(TRIM($B87&amp;$C87)="",NOT(ISNUMBER($D87)),NOT(ISNUMBER($E87))),"",IF($E87&lt;$D87,"",IF(IF($AC87="半年付",2,IF($AC87="季度付",4,IF($AC87="月付",12,IF($AC87="半月付",24,1))))=1,1,MAX(1,ROUND(($E87-$D87+1)/365*IF($AC87="半年付",2,IF($AC87="季度付",4,IF($AC87="月付",12,IF($AC87="半月付",24,1)))),0)))))</f>
        <v/>
      </c>
      <c r="AM87" s="248" t="str">
        <f aca="true">IF($AL87="","",MIN($AL87,MAX(0,INT((TODAY()-付款宽限天数-$D87)/(($E87-$D87+1)/$AL87))+1)))</f>
        <v/>
      </c>
    </row>
    <row r="88" customFormat="false" ht="27.75" hidden="false" customHeight="false" outlineLevel="0" collapsed="false">
      <c r="F88" s="188" t="str">
        <f aca="true">IF(TRIM($B88&amp;$C88)="","",IF(OR(ISNUMBER(SEARCH("未",$A88)),ISNUMBER(SEARCH("送出",$A88)),AND(TRIM($A88)="",NOT(ISNUMBER($D88)),N($G88)=0)),"【合同未回】","")&amp;IF(NOT(ISNUMBER($E88)),IF(OR(ISNUMBER(SEARCH("未",$A88)),ISNUMBER(SEARCH("送出",$A88)),AND(TRIM($A88)="",NOT(ISNUMBER($D88)),N($G88)=0)),"","【未填合同期】"),IF($E88&lt;TODAY(),"【已到期】",IF($E88-TODAY()&lt;=提醒天数,"【即将到期，剩余"&amp;($E88-TODAY())&amp;"天】","【正常】")))&amp;IF(OR($AB88="安装免保",$AB88="技术免保",$AB88="质保期内"),"【"&amp;$AB88&amp;"】",""))</f>
        <v/>
      </c>
      <c r="J88" s="244" t="str">
        <f aca="false">IF(OR(N($G88)=0,N($H88)=0),"",ROUND(N($G88)*N($H88)*IF(N($I88)=0,1,N($I88)),2))</f>
        <v/>
      </c>
      <c r="M88" s="244" t="str">
        <f aca="false">IF(TRIM($B88&amp;$C88)="","",IF(AND(N($J88)=0,N($L88)=0),"",ROUND(N($J88)+N($L88),2)))</f>
        <v/>
      </c>
      <c r="S88" s="244"/>
      <c r="T88" s="245" t="str">
        <f aca="false">IF(TRIM($B88&amp;$C88)="","",IF(N($O88)=0,"",MAX(0,MIN(N($O88)-N($Q88),N($W88)))))</f>
        <v/>
      </c>
      <c r="U88" s="245" t="str">
        <f aca="false">IF(TRIM($B88&amp;$C88)="","",IF(N($Q88)&lt;=N($O88),"",N($Q88)-N($O88)))</f>
        <v/>
      </c>
      <c r="V88" s="245" t="str">
        <f aca="false">IF(OR(TRIM($B88&amp;$C88)="",$W88=""),"",MAX(0,N($W88))-N($T88))</f>
        <v/>
      </c>
      <c r="W88" s="245" t="str">
        <f aca="false">IF(TRIM($B88&amp;$C88)="","",IF(AND(N($M88)=0,N($Q88)+N($R88)+N($S88)=0),"",ROUND(N($M88)-N($Q88)-N($R88)-N($S88),2)))</f>
        <v/>
      </c>
      <c r="X88" s="246" t="str">
        <f aca="false">IF(TRIM($B88&amp;$C88)="","",IF(N($M88)=0,IF((N($Q88)+N($R88)+N($S88))=0,"—未填单价","未填单价，已收 "&amp;TEXT((N($Q88)+N($R88)+N($S88)),"#,##0.00")),IF(N($W88)&gt;0.005,"欠 "&amp;TEXT(N($W88),"#,##0.00")&amp;IF(N($T88)&gt;0,"（开票未到账 "&amp;TEXT(N($T88),"#,##0.00")&amp;"）","")&amp;IF(N($V88)&gt;0,"（未开票 "&amp;TEXT(N($V88),"#,##0.00")&amp;"）",""),IF(N($W88)&lt;-0.005,"多收 "&amp;TEXT(-N($W88),"#,##0.00"),"✔ 已结清")))&amp;IF(N($U88)&gt;0,"｜到账未开票 "&amp;TEXT(N($U88),"#,##0.00")&amp;"，待补票","")&amp;IF(N($R88)&gt;0,"｜收现 "&amp;TEXT(N($R88),"#,##0.00"),"")&amp;IF(N($S88)&gt;0,"｜收款不开票 "&amp;TEXT(N($S88),"#,##0.00"),""))</f>
        <v/>
      </c>
      <c r="Y88" s="195"/>
      <c r="AB88" s="195"/>
      <c r="AC88" s="188"/>
      <c r="AD88" s="246" t="str">
        <f aca="false">IF($AL88="","",IF($AL88=1,IF($AM88&gt;=1,"一次性·已到收款期","一次性·未到期"),$AC88&amp;" 第"&amp;$AM88&amp;"/"&amp;$AL88&amp;"期"))</f>
        <v/>
      </c>
      <c r="AE88" s="245" t="str">
        <f aca="false">IF(OR($AL88="",N($M88)=0),"",ROUND(N($J88)*$AM88/$AL88,2)+N($L88))</f>
        <v/>
      </c>
      <c r="AF88" s="245" t="str">
        <f aca="false">IF($AE88="","",MAX(0,ROUND($AE88-(N($Q88)+N($R88)+N($S88)),2)))</f>
        <v/>
      </c>
      <c r="AG88" s="245" t="str">
        <f aca="false">IF(OR(TRIM($B88&amp;$C88)="",NOT(ISNUMBER($D88))),"",SUMIFS($W$3:$W$1001,$AI$3:$AI$1001,$AI88,$D$3:$D$1001,"&lt;"&amp;$D88))</f>
        <v/>
      </c>
      <c r="AH88" s="245" t="str">
        <f aca="false">IF(TRIM($B88&amp;$C88)="","",SUMIFS($W$3:$W$1001,$AI$3:$AI$1001,$AI88))</f>
        <v/>
      </c>
      <c r="AI88" s="246" t="str">
        <f aca="false">IF(TRIM($B88&amp;$C88)="","",TRIM($B88)&amp;"｜"&amp;TRIM($C88))</f>
        <v/>
      </c>
      <c r="AJ88" s="245" t="str">
        <f aca="false">IF(TRIM($B88&amp;$C88)="","",MIN(N($O88),N($Q88)))</f>
        <v/>
      </c>
      <c r="AK88" s="248" t="str">
        <f aca="false">IF(ISNUMBER($D88),YEAR($D88),"")</f>
        <v/>
      </c>
      <c r="AL88" s="248" t="str">
        <f aca="false">IF(OR(TRIM($B88&amp;$C88)="",NOT(ISNUMBER($D88)),NOT(ISNUMBER($E88))),"",IF($E88&lt;$D88,"",IF(IF($AC88="半年付",2,IF($AC88="季度付",4,IF($AC88="月付",12,IF($AC88="半月付",24,1))))=1,1,MAX(1,ROUND(($E88-$D88+1)/365*IF($AC88="半年付",2,IF($AC88="季度付",4,IF($AC88="月付",12,IF($AC88="半月付",24,1)))),0)))))</f>
        <v/>
      </c>
      <c r="AM88" s="248" t="str">
        <f aca="true">IF($AL88="","",MIN($AL88,MAX(0,INT((TODAY()-付款宽限天数-$D88)/(($E88-$D88+1)/$AL88))+1)))</f>
        <v/>
      </c>
    </row>
    <row r="89" customFormat="false" ht="27.75" hidden="false" customHeight="false" outlineLevel="0" collapsed="false">
      <c r="F89" s="188" t="str">
        <f aca="true">IF(TRIM($B89&amp;$C89)="","",IF(OR(ISNUMBER(SEARCH("未",$A89)),ISNUMBER(SEARCH("送出",$A89)),AND(TRIM($A89)="",NOT(ISNUMBER($D89)),N($G89)=0)),"【合同未回】","")&amp;IF(NOT(ISNUMBER($E89)),IF(OR(ISNUMBER(SEARCH("未",$A89)),ISNUMBER(SEARCH("送出",$A89)),AND(TRIM($A89)="",NOT(ISNUMBER($D89)),N($G89)=0)),"","【未填合同期】"),IF($E89&lt;TODAY(),"【已到期】",IF($E89-TODAY()&lt;=提醒天数,"【即将到期，剩余"&amp;($E89-TODAY())&amp;"天】","【正常】")))&amp;IF(OR($AB89="安装免保",$AB89="技术免保",$AB89="质保期内"),"【"&amp;$AB89&amp;"】",""))</f>
        <v/>
      </c>
      <c r="J89" s="244" t="str">
        <f aca="false">IF(OR(N($G89)=0,N($H89)=0),"",ROUND(N($G89)*N($H89)*IF(N($I89)=0,1,N($I89)),2))</f>
        <v/>
      </c>
      <c r="M89" s="244" t="str">
        <f aca="false">IF(TRIM($B89&amp;$C89)="","",IF(AND(N($J89)=0,N($L89)=0),"",ROUND(N($J89)+N($L89),2)))</f>
        <v/>
      </c>
      <c r="S89" s="244"/>
      <c r="T89" s="245" t="str">
        <f aca="false">IF(TRIM($B89&amp;$C89)="","",IF(N($O89)=0,"",MAX(0,MIN(N($O89)-N($Q89),N($W89)))))</f>
        <v/>
      </c>
      <c r="U89" s="245" t="str">
        <f aca="false">IF(TRIM($B89&amp;$C89)="","",IF(N($Q89)&lt;=N($O89),"",N($Q89)-N($O89)))</f>
        <v/>
      </c>
      <c r="V89" s="245" t="str">
        <f aca="false">IF(OR(TRIM($B89&amp;$C89)="",$W89=""),"",MAX(0,N($W89))-N($T89))</f>
        <v/>
      </c>
      <c r="W89" s="245" t="str">
        <f aca="false">IF(TRIM($B89&amp;$C89)="","",IF(AND(N($M89)=0,N($Q89)+N($R89)+N($S89)=0),"",ROUND(N($M89)-N($Q89)-N($R89)-N($S89),2)))</f>
        <v/>
      </c>
      <c r="X89" s="246" t="str">
        <f aca="false">IF(TRIM($B89&amp;$C89)="","",IF(N($M89)=0,IF((N($Q89)+N($R89)+N($S89))=0,"—未填单价","未填单价，已收 "&amp;TEXT((N($Q89)+N($R89)+N($S89)),"#,##0.00")),IF(N($W89)&gt;0.005,"欠 "&amp;TEXT(N($W89),"#,##0.00")&amp;IF(N($T89)&gt;0,"（开票未到账 "&amp;TEXT(N($T89),"#,##0.00")&amp;"）","")&amp;IF(N($V89)&gt;0,"（未开票 "&amp;TEXT(N($V89),"#,##0.00")&amp;"）",""),IF(N($W89)&lt;-0.005,"多收 "&amp;TEXT(-N($W89),"#,##0.00"),"✔ 已结清")))&amp;IF(N($U89)&gt;0,"｜到账未开票 "&amp;TEXT(N($U89),"#,##0.00")&amp;"，待补票","")&amp;IF(N($R89)&gt;0,"｜收现 "&amp;TEXT(N($R89),"#,##0.00"),"")&amp;IF(N($S89)&gt;0,"｜收款不开票 "&amp;TEXT(N($S89),"#,##0.00"),""))</f>
        <v/>
      </c>
      <c r="Y89" s="195"/>
      <c r="AB89" s="195"/>
      <c r="AC89" s="188"/>
      <c r="AD89" s="246" t="str">
        <f aca="false">IF($AL89="","",IF($AL89=1,IF($AM89&gt;=1,"一次性·已到收款期","一次性·未到期"),$AC89&amp;" 第"&amp;$AM89&amp;"/"&amp;$AL89&amp;"期"))</f>
        <v/>
      </c>
      <c r="AE89" s="245" t="str">
        <f aca="false">IF(OR($AL89="",N($M89)=0),"",ROUND(N($J89)*$AM89/$AL89,2)+N($L89))</f>
        <v/>
      </c>
      <c r="AF89" s="245" t="str">
        <f aca="false">IF($AE89="","",MAX(0,ROUND($AE89-(N($Q89)+N($R89)+N($S89)),2)))</f>
        <v/>
      </c>
      <c r="AG89" s="245" t="str">
        <f aca="false">IF(OR(TRIM($B89&amp;$C89)="",NOT(ISNUMBER($D89))),"",SUMIFS($W$3:$W$1001,$AI$3:$AI$1001,$AI89,$D$3:$D$1001,"&lt;"&amp;$D89))</f>
        <v/>
      </c>
      <c r="AH89" s="245" t="str">
        <f aca="false">IF(TRIM($B89&amp;$C89)="","",SUMIFS($W$3:$W$1001,$AI$3:$AI$1001,$AI89))</f>
        <v/>
      </c>
      <c r="AI89" s="246" t="str">
        <f aca="false">IF(TRIM($B89&amp;$C89)="","",TRIM($B89)&amp;"｜"&amp;TRIM($C89))</f>
        <v/>
      </c>
      <c r="AJ89" s="245" t="str">
        <f aca="false">IF(TRIM($B89&amp;$C89)="","",MIN(N($O89),N($Q89)))</f>
        <v/>
      </c>
      <c r="AK89" s="248" t="str">
        <f aca="false">IF(ISNUMBER($D89),YEAR($D89),"")</f>
        <v/>
      </c>
      <c r="AL89" s="248" t="str">
        <f aca="false">IF(OR(TRIM($B89&amp;$C89)="",NOT(ISNUMBER($D89)),NOT(ISNUMBER($E89))),"",IF($E89&lt;$D89,"",IF(IF($AC89="半年付",2,IF($AC89="季度付",4,IF($AC89="月付",12,IF($AC89="半月付",24,1))))=1,1,MAX(1,ROUND(($E89-$D89+1)/365*IF($AC89="半年付",2,IF($AC89="季度付",4,IF($AC89="月付",12,IF($AC89="半月付",24,1)))),0)))))</f>
        <v/>
      </c>
      <c r="AM89" s="248" t="str">
        <f aca="true">IF($AL89="","",MIN($AL89,MAX(0,INT((TODAY()-付款宽限天数-$D89)/(($E89-$D89+1)/$AL89))+1)))</f>
        <v/>
      </c>
    </row>
    <row r="90" customFormat="false" ht="27.75" hidden="false" customHeight="false" outlineLevel="0" collapsed="false">
      <c r="F90" s="188" t="str">
        <f aca="true">IF(TRIM($B90&amp;$C90)="","",IF(OR(ISNUMBER(SEARCH("未",$A90)),ISNUMBER(SEARCH("送出",$A90)),AND(TRIM($A90)="",NOT(ISNUMBER($D90)),N($G90)=0)),"【合同未回】","")&amp;IF(NOT(ISNUMBER($E90)),IF(OR(ISNUMBER(SEARCH("未",$A90)),ISNUMBER(SEARCH("送出",$A90)),AND(TRIM($A90)="",NOT(ISNUMBER($D90)),N($G90)=0)),"","【未填合同期】"),IF($E90&lt;TODAY(),"【已到期】",IF($E90-TODAY()&lt;=提醒天数,"【即将到期，剩余"&amp;($E90-TODAY())&amp;"天】","【正常】")))&amp;IF(OR($AB90="安装免保",$AB90="技术免保",$AB90="质保期内"),"【"&amp;$AB90&amp;"】",""))</f>
        <v/>
      </c>
      <c r="J90" s="244" t="str">
        <f aca="false">IF(OR(N($G90)=0,N($H90)=0),"",ROUND(N($G90)*N($H90)*IF(N($I90)=0,1,N($I90)),2))</f>
        <v/>
      </c>
      <c r="M90" s="244" t="str">
        <f aca="false">IF(TRIM($B90&amp;$C90)="","",IF(AND(N($J90)=0,N($L90)=0),"",ROUND(N($J90)+N($L90),2)))</f>
        <v/>
      </c>
      <c r="S90" s="244"/>
      <c r="T90" s="245" t="str">
        <f aca="false">IF(TRIM($B90&amp;$C90)="","",IF(N($O90)=0,"",MAX(0,MIN(N($O90)-N($Q90),N($W90)))))</f>
        <v/>
      </c>
      <c r="U90" s="245" t="str">
        <f aca="false">IF(TRIM($B90&amp;$C90)="","",IF(N($Q90)&lt;=N($O90),"",N($Q90)-N($O90)))</f>
        <v/>
      </c>
      <c r="V90" s="245" t="str">
        <f aca="false">IF(OR(TRIM($B90&amp;$C90)="",$W90=""),"",MAX(0,N($W90))-N($T90))</f>
        <v/>
      </c>
      <c r="W90" s="245" t="str">
        <f aca="false">IF(TRIM($B90&amp;$C90)="","",IF(AND(N($M90)=0,N($Q90)+N($R90)+N($S90)=0),"",ROUND(N($M90)-N($Q90)-N($R90)-N($S90),2)))</f>
        <v/>
      </c>
      <c r="X90" s="246" t="str">
        <f aca="false">IF(TRIM($B90&amp;$C90)="","",IF(N($M90)=0,IF((N($Q90)+N($R90)+N($S90))=0,"—未填单价","未填单价，已收 "&amp;TEXT((N($Q90)+N($R90)+N($S90)),"#,##0.00")),IF(N($W90)&gt;0.005,"欠 "&amp;TEXT(N($W90),"#,##0.00")&amp;IF(N($T90)&gt;0,"（开票未到账 "&amp;TEXT(N($T90),"#,##0.00")&amp;"）","")&amp;IF(N($V90)&gt;0,"（未开票 "&amp;TEXT(N($V90),"#,##0.00")&amp;"）",""),IF(N($W90)&lt;-0.005,"多收 "&amp;TEXT(-N($W90),"#,##0.00"),"✔ 已结清")))&amp;IF(N($U90)&gt;0,"｜到账未开票 "&amp;TEXT(N($U90),"#,##0.00")&amp;"，待补票","")&amp;IF(N($R90)&gt;0,"｜收现 "&amp;TEXT(N($R90),"#,##0.00"),"")&amp;IF(N($S90)&gt;0,"｜收款不开票 "&amp;TEXT(N($S90),"#,##0.00"),""))</f>
        <v/>
      </c>
      <c r="Y90" s="195"/>
      <c r="AB90" s="195"/>
      <c r="AC90" s="188"/>
      <c r="AD90" s="246" t="str">
        <f aca="false">IF($AL90="","",IF($AL90=1,IF($AM90&gt;=1,"一次性·已到收款期","一次性·未到期"),$AC90&amp;" 第"&amp;$AM90&amp;"/"&amp;$AL90&amp;"期"))</f>
        <v/>
      </c>
      <c r="AE90" s="245" t="str">
        <f aca="false">IF(OR($AL90="",N($M90)=0),"",ROUND(N($J90)*$AM90/$AL90,2)+N($L90))</f>
        <v/>
      </c>
      <c r="AF90" s="245" t="str">
        <f aca="false">IF($AE90="","",MAX(0,ROUND($AE90-(N($Q90)+N($R90)+N($S90)),2)))</f>
        <v/>
      </c>
      <c r="AG90" s="245" t="str">
        <f aca="false">IF(OR(TRIM($B90&amp;$C90)="",NOT(ISNUMBER($D90))),"",SUMIFS($W$3:$W$1001,$AI$3:$AI$1001,$AI90,$D$3:$D$1001,"&lt;"&amp;$D90))</f>
        <v/>
      </c>
      <c r="AH90" s="245" t="str">
        <f aca="false">IF(TRIM($B90&amp;$C90)="","",SUMIFS($W$3:$W$1001,$AI$3:$AI$1001,$AI90))</f>
        <v/>
      </c>
      <c r="AI90" s="246" t="str">
        <f aca="false">IF(TRIM($B90&amp;$C90)="","",TRIM($B90)&amp;"｜"&amp;TRIM($C90))</f>
        <v/>
      </c>
      <c r="AJ90" s="245" t="str">
        <f aca="false">IF(TRIM($B90&amp;$C90)="","",MIN(N($O90),N($Q90)))</f>
        <v/>
      </c>
      <c r="AK90" s="248" t="str">
        <f aca="false">IF(ISNUMBER($D90),YEAR($D90),"")</f>
        <v/>
      </c>
      <c r="AL90" s="248" t="str">
        <f aca="false">IF(OR(TRIM($B90&amp;$C90)="",NOT(ISNUMBER($D90)),NOT(ISNUMBER($E90))),"",IF($E90&lt;$D90,"",IF(IF($AC90="半年付",2,IF($AC90="季度付",4,IF($AC90="月付",12,IF($AC90="半月付",24,1))))=1,1,MAX(1,ROUND(($E90-$D90+1)/365*IF($AC90="半年付",2,IF($AC90="季度付",4,IF($AC90="月付",12,IF($AC90="半月付",24,1)))),0)))))</f>
        <v/>
      </c>
      <c r="AM90" s="248" t="str">
        <f aca="true">IF($AL90="","",MIN($AL90,MAX(0,INT((TODAY()-付款宽限天数-$D90)/(($E90-$D90+1)/$AL90))+1)))</f>
        <v/>
      </c>
    </row>
    <row r="91" customFormat="false" ht="27.75" hidden="false" customHeight="false" outlineLevel="0" collapsed="false">
      <c r="F91" s="188" t="str">
        <f aca="true">IF(TRIM($B91&amp;$C91)="","",IF(OR(ISNUMBER(SEARCH("未",$A91)),ISNUMBER(SEARCH("送出",$A91)),AND(TRIM($A91)="",NOT(ISNUMBER($D91)),N($G91)=0)),"【合同未回】","")&amp;IF(NOT(ISNUMBER($E91)),IF(OR(ISNUMBER(SEARCH("未",$A91)),ISNUMBER(SEARCH("送出",$A91)),AND(TRIM($A91)="",NOT(ISNUMBER($D91)),N($G91)=0)),"","【未填合同期】"),IF($E91&lt;TODAY(),"【已到期】",IF($E91-TODAY()&lt;=提醒天数,"【即将到期，剩余"&amp;($E91-TODAY())&amp;"天】","【正常】")))&amp;IF(OR($AB91="安装免保",$AB91="技术免保",$AB91="质保期内"),"【"&amp;$AB91&amp;"】",""))</f>
        <v/>
      </c>
      <c r="J91" s="244" t="str">
        <f aca="false">IF(OR(N($G91)=0,N($H91)=0),"",ROUND(N($G91)*N($H91)*IF(N($I91)=0,1,N($I91)),2))</f>
        <v/>
      </c>
      <c r="M91" s="244" t="str">
        <f aca="false">IF(TRIM($B91&amp;$C91)="","",IF(AND(N($J91)=0,N($L91)=0),"",ROUND(N($J91)+N($L91),2)))</f>
        <v/>
      </c>
      <c r="S91" s="244"/>
      <c r="T91" s="245" t="str">
        <f aca="false">IF(TRIM($B91&amp;$C91)="","",IF(N($O91)=0,"",MAX(0,MIN(N($O91)-N($Q91),N($W91)))))</f>
        <v/>
      </c>
      <c r="U91" s="245" t="str">
        <f aca="false">IF(TRIM($B91&amp;$C91)="","",IF(N($Q91)&lt;=N($O91),"",N($Q91)-N($O91)))</f>
        <v/>
      </c>
      <c r="V91" s="245" t="str">
        <f aca="false">IF(OR(TRIM($B91&amp;$C91)="",$W91=""),"",MAX(0,N($W91))-N($T91))</f>
        <v/>
      </c>
      <c r="W91" s="245" t="str">
        <f aca="false">IF(TRIM($B91&amp;$C91)="","",IF(AND(N($M91)=0,N($Q91)+N($R91)+N($S91)=0),"",ROUND(N($M91)-N($Q91)-N($R91)-N($S91),2)))</f>
        <v/>
      </c>
      <c r="X91" s="246" t="str">
        <f aca="false">IF(TRIM($B91&amp;$C91)="","",IF(N($M91)=0,IF((N($Q91)+N($R91)+N($S91))=0,"—未填单价","未填单价，已收 "&amp;TEXT((N($Q91)+N($R91)+N($S91)),"#,##0.00")),IF(N($W91)&gt;0.005,"欠 "&amp;TEXT(N($W91),"#,##0.00")&amp;IF(N($T91)&gt;0,"（开票未到账 "&amp;TEXT(N($T91),"#,##0.00")&amp;"）","")&amp;IF(N($V91)&gt;0,"（未开票 "&amp;TEXT(N($V91),"#,##0.00")&amp;"）",""),IF(N($W91)&lt;-0.005,"多收 "&amp;TEXT(-N($W91),"#,##0.00"),"✔ 已结清")))&amp;IF(N($U91)&gt;0,"｜到账未开票 "&amp;TEXT(N($U91),"#,##0.00")&amp;"，待补票","")&amp;IF(N($R91)&gt;0,"｜收现 "&amp;TEXT(N($R91),"#,##0.00"),"")&amp;IF(N($S91)&gt;0,"｜收款不开票 "&amp;TEXT(N($S91),"#,##0.00"),""))</f>
        <v/>
      </c>
      <c r="Y91" s="195"/>
      <c r="AB91" s="195"/>
      <c r="AC91" s="188"/>
      <c r="AD91" s="246" t="str">
        <f aca="false">IF($AL91="","",IF($AL91=1,IF($AM91&gt;=1,"一次性·已到收款期","一次性·未到期"),$AC91&amp;" 第"&amp;$AM91&amp;"/"&amp;$AL91&amp;"期"))</f>
        <v/>
      </c>
      <c r="AE91" s="245" t="str">
        <f aca="false">IF(OR($AL91="",N($M91)=0),"",ROUND(N($J91)*$AM91/$AL91,2)+N($L91))</f>
        <v/>
      </c>
      <c r="AF91" s="245" t="str">
        <f aca="false">IF($AE91="","",MAX(0,ROUND($AE91-(N($Q91)+N($R91)+N($S91)),2)))</f>
        <v/>
      </c>
      <c r="AG91" s="245" t="str">
        <f aca="false">IF(OR(TRIM($B91&amp;$C91)="",NOT(ISNUMBER($D91))),"",SUMIFS($W$3:$W$1001,$AI$3:$AI$1001,$AI91,$D$3:$D$1001,"&lt;"&amp;$D91))</f>
        <v/>
      </c>
      <c r="AH91" s="245" t="str">
        <f aca="false">IF(TRIM($B91&amp;$C91)="","",SUMIFS($W$3:$W$1001,$AI$3:$AI$1001,$AI91))</f>
        <v/>
      </c>
      <c r="AI91" s="246" t="str">
        <f aca="false">IF(TRIM($B91&amp;$C91)="","",TRIM($B91)&amp;"｜"&amp;TRIM($C91))</f>
        <v/>
      </c>
      <c r="AJ91" s="245" t="str">
        <f aca="false">IF(TRIM($B91&amp;$C91)="","",MIN(N($O91),N($Q91)))</f>
        <v/>
      </c>
      <c r="AK91" s="248" t="str">
        <f aca="false">IF(ISNUMBER($D91),YEAR($D91),"")</f>
        <v/>
      </c>
      <c r="AL91" s="248" t="str">
        <f aca="false">IF(OR(TRIM($B91&amp;$C91)="",NOT(ISNUMBER($D91)),NOT(ISNUMBER($E91))),"",IF($E91&lt;$D91,"",IF(IF($AC91="半年付",2,IF($AC91="季度付",4,IF($AC91="月付",12,IF($AC91="半月付",24,1))))=1,1,MAX(1,ROUND(($E91-$D91+1)/365*IF($AC91="半年付",2,IF($AC91="季度付",4,IF($AC91="月付",12,IF($AC91="半月付",24,1)))),0)))))</f>
        <v/>
      </c>
      <c r="AM91" s="248" t="str">
        <f aca="true">IF($AL91="","",MIN($AL91,MAX(0,INT((TODAY()-付款宽限天数-$D91)/(($E91-$D91+1)/$AL91))+1)))</f>
        <v/>
      </c>
    </row>
    <row r="92" customFormat="false" ht="27.75" hidden="false" customHeight="false" outlineLevel="0" collapsed="false">
      <c r="F92" s="188" t="str">
        <f aca="true">IF(TRIM($B92&amp;$C92)="","",IF(OR(ISNUMBER(SEARCH("未",$A92)),ISNUMBER(SEARCH("送出",$A92)),AND(TRIM($A92)="",NOT(ISNUMBER($D92)),N($G92)=0)),"【合同未回】","")&amp;IF(NOT(ISNUMBER($E92)),IF(OR(ISNUMBER(SEARCH("未",$A92)),ISNUMBER(SEARCH("送出",$A92)),AND(TRIM($A92)="",NOT(ISNUMBER($D92)),N($G92)=0)),"","【未填合同期】"),IF($E92&lt;TODAY(),"【已到期】",IF($E92-TODAY()&lt;=提醒天数,"【即将到期，剩余"&amp;($E92-TODAY())&amp;"天】","【正常】")))&amp;IF(OR($AB92="安装免保",$AB92="技术免保",$AB92="质保期内"),"【"&amp;$AB92&amp;"】",""))</f>
        <v/>
      </c>
      <c r="J92" s="244" t="str">
        <f aca="false">IF(OR(N($G92)=0,N($H92)=0),"",ROUND(N($G92)*N($H92)*IF(N($I92)=0,1,N($I92)),2))</f>
        <v/>
      </c>
      <c r="M92" s="244" t="str">
        <f aca="false">IF(TRIM($B92&amp;$C92)="","",IF(AND(N($J92)=0,N($L92)=0),"",ROUND(N($J92)+N($L92),2)))</f>
        <v/>
      </c>
      <c r="S92" s="244"/>
      <c r="T92" s="245" t="str">
        <f aca="false">IF(TRIM($B92&amp;$C92)="","",IF(N($O92)=0,"",MAX(0,MIN(N($O92)-N($Q92),N($W92)))))</f>
        <v/>
      </c>
      <c r="U92" s="245" t="str">
        <f aca="false">IF(TRIM($B92&amp;$C92)="","",IF(N($Q92)&lt;=N($O92),"",N($Q92)-N($O92)))</f>
        <v/>
      </c>
      <c r="V92" s="245" t="str">
        <f aca="false">IF(OR(TRIM($B92&amp;$C92)="",$W92=""),"",MAX(0,N($W92))-N($T92))</f>
        <v/>
      </c>
      <c r="W92" s="245" t="str">
        <f aca="false">IF(TRIM($B92&amp;$C92)="","",IF(AND(N($M92)=0,N($Q92)+N($R92)+N($S92)=0),"",ROUND(N($M92)-N($Q92)-N($R92)-N($S92),2)))</f>
        <v/>
      </c>
      <c r="X92" s="246" t="str">
        <f aca="false">IF(TRIM($B92&amp;$C92)="","",IF(N($M92)=0,IF((N($Q92)+N($R92)+N($S92))=0,"—未填单价","未填单价，已收 "&amp;TEXT((N($Q92)+N($R92)+N($S92)),"#,##0.00")),IF(N($W92)&gt;0.005,"欠 "&amp;TEXT(N($W92),"#,##0.00")&amp;IF(N($T92)&gt;0,"（开票未到账 "&amp;TEXT(N($T92),"#,##0.00")&amp;"）","")&amp;IF(N($V92)&gt;0,"（未开票 "&amp;TEXT(N($V92),"#,##0.00")&amp;"）",""),IF(N($W92)&lt;-0.005,"多收 "&amp;TEXT(-N($W92),"#,##0.00"),"✔ 已结清")))&amp;IF(N($U92)&gt;0,"｜到账未开票 "&amp;TEXT(N($U92),"#,##0.00")&amp;"，待补票","")&amp;IF(N($R92)&gt;0,"｜收现 "&amp;TEXT(N($R92),"#,##0.00"),"")&amp;IF(N($S92)&gt;0,"｜收款不开票 "&amp;TEXT(N($S92),"#,##0.00"),""))</f>
        <v/>
      </c>
      <c r="Y92" s="195"/>
      <c r="AB92" s="195"/>
      <c r="AC92" s="188"/>
      <c r="AD92" s="246" t="str">
        <f aca="false">IF($AL92="","",IF($AL92=1,IF($AM92&gt;=1,"一次性·已到收款期","一次性·未到期"),$AC92&amp;" 第"&amp;$AM92&amp;"/"&amp;$AL92&amp;"期"))</f>
        <v/>
      </c>
      <c r="AE92" s="245" t="str">
        <f aca="false">IF(OR($AL92="",N($M92)=0),"",ROUND(N($J92)*$AM92/$AL92,2)+N($L92))</f>
        <v/>
      </c>
      <c r="AF92" s="245" t="str">
        <f aca="false">IF($AE92="","",MAX(0,ROUND($AE92-(N($Q92)+N($R92)+N($S92)),2)))</f>
        <v/>
      </c>
      <c r="AG92" s="245" t="str">
        <f aca="false">IF(OR(TRIM($B92&amp;$C92)="",NOT(ISNUMBER($D92))),"",SUMIFS($W$3:$W$1001,$AI$3:$AI$1001,$AI92,$D$3:$D$1001,"&lt;"&amp;$D92))</f>
        <v/>
      </c>
      <c r="AH92" s="245" t="str">
        <f aca="false">IF(TRIM($B92&amp;$C92)="","",SUMIFS($W$3:$W$1001,$AI$3:$AI$1001,$AI92))</f>
        <v/>
      </c>
      <c r="AI92" s="246" t="str">
        <f aca="false">IF(TRIM($B92&amp;$C92)="","",TRIM($B92)&amp;"｜"&amp;TRIM($C92))</f>
        <v/>
      </c>
      <c r="AJ92" s="245" t="str">
        <f aca="false">IF(TRIM($B92&amp;$C92)="","",MIN(N($O92),N($Q92)))</f>
        <v/>
      </c>
      <c r="AK92" s="248" t="str">
        <f aca="false">IF(ISNUMBER($D92),YEAR($D92),"")</f>
        <v/>
      </c>
      <c r="AL92" s="248" t="str">
        <f aca="false">IF(OR(TRIM($B92&amp;$C92)="",NOT(ISNUMBER($D92)),NOT(ISNUMBER($E92))),"",IF($E92&lt;$D92,"",IF(IF($AC92="半年付",2,IF($AC92="季度付",4,IF($AC92="月付",12,IF($AC92="半月付",24,1))))=1,1,MAX(1,ROUND(($E92-$D92+1)/365*IF($AC92="半年付",2,IF($AC92="季度付",4,IF($AC92="月付",12,IF($AC92="半月付",24,1)))),0)))))</f>
        <v/>
      </c>
      <c r="AM92" s="248" t="str">
        <f aca="true">IF($AL92="","",MIN($AL92,MAX(0,INT((TODAY()-付款宽限天数-$D92)/(($E92-$D92+1)/$AL92))+1)))</f>
        <v/>
      </c>
    </row>
    <row r="93" customFormat="false" ht="27.75" hidden="false" customHeight="false" outlineLevel="0" collapsed="false">
      <c r="F93" s="188" t="str">
        <f aca="true">IF(TRIM($B93&amp;$C93)="","",IF(OR(ISNUMBER(SEARCH("未",$A93)),ISNUMBER(SEARCH("送出",$A93)),AND(TRIM($A93)="",NOT(ISNUMBER($D93)),N($G93)=0)),"【合同未回】","")&amp;IF(NOT(ISNUMBER($E93)),IF(OR(ISNUMBER(SEARCH("未",$A93)),ISNUMBER(SEARCH("送出",$A93)),AND(TRIM($A93)="",NOT(ISNUMBER($D93)),N($G93)=0)),"","【未填合同期】"),IF($E93&lt;TODAY(),"【已到期】",IF($E93-TODAY()&lt;=提醒天数,"【即将到期，剩余"&amp;($E93-TODAY())&amp;"天】","【正常】")))&amp;IF(OR($AB93="安装免保",$AB93="技术免保",$AB93="质保期内"),"【"&amp;$AB93&amp;"】",""))</f>
        <v/>
      </c>
      <c r="J93" s="244" t="str">
        <f aca="false">IF(OR(N($G93)=0,N($H93)=0),"",ROUND(N($G93)*N($H93)*IF(N($I93)=0,1,N($I93)),2))</f>
        <v/>
      </c>
      <c r="M93" s="244" t="str">
        <f aca="false">IF(TRIM($B93&amp;$C93)="","",IF(AND(N($J93)=0,N($L93)=0),"",ROUND(N($J93)+N($L93),2)))</f>
        <v/>
      </c>
      <c r="S93" s="244"/>
      <c r="T93" s="245" t="str">
        <f aca="false">IF(TRIM($B93&amp;$C93)="","",IF(N($O93)=0,"",MAX(0,MIN(N($O93)-N($Q93),N($W93)))))</f>
        <v/>
      </c>
      <c r="U93" s="245" t="str">
        <f aca="false">IF(TRIM($B93&amp;$C93)="","",IF(N($Q93)&lt;=N($O93),"",N($Q93)-N($O93)))</f>
        <v/>
      </c>
      <c r="V93" s="245" t="str">
        <f aca="false">IF(OR(TRIM($B93&amp;$C93)="",$W93=""),"",MAX(0,N($W93))-N($T93))</f>
        <v/>
      </c>
      <c r="W93" s="245" t="str">
        <f aca="false">IF(TRIM($B93&amp;$C93)="","",IF(AND(N($M93)=0,N($Q93)+N($R93)+N($S93)=0),"",ROUND(N($M93)-N($Q93)-N($R93)-N($S93),2)))</f>
        <v/>
      </c>
      <c r="X93" s="246" t="str">
        <f aca="false">IF(TRIM($B93&amp;$C93)="","",IF(N($M93)=0,IF((N($Q93)+N($R93)+N($S93))=0,"—未填单价","未填单价，已收 "&amp;TEXT((N($Q93)+N($R93)+N($S93)),"#,##0.00")),IF(N($W93)&gt;0.005,"欠 "&amp;TEXT(N($W93),"#,##0.00")&amp;IF(N($T93)&gt;0,"（开票未到账 "&amp;TEXT(N($T93),"#,##0.00")&amp;"）","")&amp;IF(N($V93)&gt;0,"（未开票 "&amp;TEXT(N($V93),"#,##0.00")&amp;"）",""),IF(N($W93)&lt;-0.005,"多收 "&amp;TEXT(-N($W93),"#,##0.00"),"✔ 已结清")))&amp;IF(N($U93)&gt;0,"｜到账未开票 "&amp;TEXT(N($U93),"#,##0.00")&amp;"，待补票","")&amp;IF(N($R93)&gt;0,"｜收现 "&amp;TEXT(N($R93),"#,##0.00"),"")&amp;IF(N($S93)&gt;0,"｜收款不开票 "&amp;TEXT(N($S93),"#,##0.00"),""))</f>
        <v/>
      </c>
      <c r="Y93" s="195"/>
      <c r="AB93" s="195"/>
      <c r="AC93" s="188"/>
      <c r="AD93" s="246" t="str">
        <f aca="false">IF($AL93="","",IF($AL93=1,IF($AM93&gt;=1,"一次性·已到收款期","一次性·未到期"),$AC93&amp;" 第"&amp;$AM93&amp;"/"&amp;$AL93&amp;"期"))</f>
        <v/>
      </c>
      <c r="AE93" s="245" t="str">
        <f aca="false">IF(OR($AL93="",N($M93)=0),"",ROUND(N($J93)*$AM93/$AL93,2)+N($L93))</f>
        <v/>
      </c>
      <c r="AF93" s="245" t="str">
        <f aca="false">IF($AE93="","",MAX(0,ROUND($AE93-(N($Q93)+N($R93)+N($S93)),2)))</f>
        <v/>
      </c>
      <c r="AG93" s="245" t="str">
        <f aca="false">IF(OR(TRIM($B93&amp;$C93)="",NOT(ISNUMBER($D93))),"",SUMIFS($W$3:$W$1001,$AI$3:$AI$1001,$AI93,$D$3:$D$1001,"&lt;"&amp;$D93))</f>
        <v/>
      </c>
      <c r="AH93" s="245" t="str">
        <f aca="false">IF(TRIM($B93&amp;$C93)="","",SUMIFS($W$3:$W$1001,$AI$3:$AI$1001,$AI93))</f>
        <v/>
      </c>
      <c r="AI93" s="246" t="str">
        <f aca="false">IF(TRIM($B93&amp;$C93)="","",TRIM($B93)&amp;"｜"&amp;TRIM($C93))</f>
        <v/>
      </c>
      <c r="AJ93" s="245" t="str">
        <f aca="false">IF(TRIM($B93&amp;$C93)="","",MIN(N($O93),N($Q93)))</f>
        <v/>
      </c>
      <c r="AK93" s="248" t="str">
        <f aca="false">IF(ISNUMBER($D93),YEAR($D93),"")</f>
        <v/>
      </c>
      <c r="AL93" s="248" t="str">
        <f aca="false">IF(OR(TRIM($B93&amp;$C93)="",NOT(ISNUMBER($D93)),NOT(ISNUMBER($E93))),"",IF($E93&lt;$D93,"",IF(IF($AC93="半年付",2,IF($AC93="季度付",4,IF($AC93="月付",12,IF($AC93="半月付",24,1))))=1,1,MAX(1,ROUND(($E93-$D93+1)/365*IF($AC93="半年付",2,IF($AC93="季度付",4,IF($AC93="月付",12,IF($AC93="半月付",24,1)))),0)))))</f>
        <v/>
      </c>
      <c r="AM93" s="248" t="str">
        <f aca="true">IF($AL93="","",MIN($AL93,MAX(0,INT((TODAY()-付款宽限天数-$D93)/(($E93-$D93+1)/$AL93))+1)))</f>
        <v/>
      </c>
    </row>
    <row r="94" customFormat="false" ht="27.75" hidden="false" customHeight="false" outlineLevel="0" collapsed="false">
      <c r="F94" s="188" t="str">
        <f aca="true">IF(TRIM($B94&amp;$C94)="","",IF(OR(ISNUMBER(SEARCH("未",$A94)),ISNUMBER(SEARCH("送出",$A94)),AND(TRIM($A94)="",NOT(ISNUMBER($D94)),N($G94)=0)),"【合同未回】","")&amp;IF(NOT(ISNUMBER($E94)),IF(OR(ISNUMBER(SEARCH("未",$A94)),ISNUMBER(SEARCH("送出",$A94)),AND(TRIM($A94)="",NOT(ISNUMBER($D94)),N($G94)=0)),"","【未填合同期】"),IF($E94&lt;TODAY(),"【已到期】",IF($E94-TODAY()&lt;=提醒天数,"【即将到期，剩余"&amp;($E94-TODAY())&amp;"天】","【正常】")))&amp;IF(OR($AB94="安装免保",$AB94="技术免保",$AB94="质保期内"),"【"&amp;$AB94&amp;"】",""))</f>
        <v/>
      </c>
      <c r="J94" s="244" t="str">
        <f aca="false">IF(OR(N($G94)=0,N($H94)=0),"",ROUND(N($G94)*N($H94)*IF(N($I94)=0,1,N($I94)),2))</f>
        <v/>
      </c>
      <c r="M94" s="244" t="str">
        <f aca="false">IF(TRIM($B94&amp;$C94)="","",IF(AND(N($J94)=0,N($L94)=0),"",ROUND(N($J94)+N($L94),2)))</f>
        <v/>
      </c>
      <c r="S94" s="244"/>
      <c r="T94" s="245" t="str">
        <f aca="false">IF(TRIM($B94&amp;$C94)="","",IF(N($O94)=0,"",MAX(0,MIN(N($O94)-N($Q94),N($W94)))))</f>
        <v/>
      </c>
      <c r="U94" s="245" t="str">
        <f aca="false">IF(TRIM($B94&amp;$C94)="","",IF(N($Q94)&lt;=N($O94),"",N($Q94)-N($O94)))</f>
        <v/>
      </c>
      <c r="V94" s="245" t="str">
        <f aca="false">IF(OR(TRIM($B94&amp;$C94)="",$W94=""),"",MAX(0,N($W94))-N($T94))</f>
        <v/>
      </c>
      <c r="W94" s="245" t="str">
        <f aca="false">IF(TRIM($B94&amp;$C94)="","",IF(AND(N($M94)=0,N($Q94)+N($R94)+N($S94)=0),"",ROUND(N($M94)-N($Q94)-N($R94)-N($S94),2)))</f>
        <v/>
      </c>
      <c r="X94" s="246" t="str">
        <f aca="false">IF(TRIM($B94&amp;$C94)="","",IF(N($M94)=0,IF((N($Q94)+N($R94)+N($S94))=0,"—未填单价","未填单价，已收 "&amp;TEXT((N($Q94)+N($R94)+N($S94)),"#,##0.00")),IF(N($W94)&gt;0.005,"欠 "&amp;TEXT(N($W94),"#,##0.00")&amp;IF(N($T94)&gt;0,"（开票未到账 "&amp;TEXT(N($T94),"#,##0.00")&amp;"）","")&amp;IF(N($V94)&gt;0,"（未开票 "&amp;TEXT(N($V94),"#,##0.00")&amp;"）",""),IF(N($W94)&lt;-0.005,"多收 "&amp;TEXT(-N($W94),"#,##0.00"),"✔ 已结清")))&amp;IF(N($U94)&gt;0,"｜到账未开票 "&amp;TEXT(N($U94),"#,##0.00")&amp;"，待补票","")&amp;IF(N($R94)&gt;0,"｜收现 "&amp;TEXT(N($R94),"#,##0.00"),"")&amp;IF(N($S94)&gt;0,"｜收款不开票 "&amp;TEXT(N($S94),"#,##0.00"),""))</f>
        <v/>
      </c>
      <c r="Y94" s="195"/>
      <c r="AB94" s="195"/>
      <c r="AC94" s="188"/>
      <c r="AD94" s="246" t="str">
        <f aca="false">IF($AL94="","",IF($AL94=1,IF($AM94&gt;=1,"一次性·已到收款期","一次性·未到期"),$AC94&amp;" 第"&amp;$AM94&amp;"/"&amp;$AL94&amp;"期"))</f>
        <v/>
      </c>
      <c r="AE94" s="245" t="str">
        <f aca="false">IF(OR($AL94="",N($M94)=0),"",ROUND(N($J94)*$AM94/$AL94,2)+N($L94))</f>
        <v/>
      </c>
      <c r="AF94" s="245" t="str">
        <f aca="false">IF($AE94="","",MAX(0,ROUND($AE94-(N($Q94)+N($R94)+N($S94)),2)))</f>
        <v/>
      </c>
      <c r="AG94" s="245" t="str">
        <f aca="false">IF(OR(TRIM($B94&amp;$C94)="",NOT(ISNUMBER($D94))),"",SUMIFS($W$3:$W$1001,$AI$3:$AI$1001,$AI94,$D$3:$D$1001,"&lt;"&amp;$D94))</f>
        <v/>
      </c>
      <c r="AH94" s="245" t="str">
        <f aca="false">IF(TRIM($B94&amp;$C94)="","",SUMIFS($W$3:$W$1001,$AI$3:$AI$1001,$AI94))</f>
        <v/>
      </c>
      <c r="AI94" s="246" t="str">
        <f aca="false">IF(TRIM($B94&amp;$C94)="","",TRIM($B94)&amp;"｜"&amp;TRIM($C94))</f>
        <v/>
      </c>
      <c r="AJ94" s="245" t="str">
        <f aca="false">IF(TRIM($B94&amp;$C94)="","",MIN(N($O94),N($Q94)))</f>
        <v/>
      </c>
      <c r="AK94" s="248" t="str">
        <f aca="false">IF(ISNUMBER($D94),YEAR($D94),"")</f>
        <v/>
      </c>
      <c r="AL94" s="248" t="str">
        <f aca="false">IF(OR(TRIM($B94&amp;$C94)="",NOT(ISNUMBER($D94)),NOT(ISNUMBER($E94))),"",IF($E94&lt;$D94,"",IF(IF($AC94="半年付",2,IF($AC94="季度付",4,IF($AC94="月付",12,IF($AC94="半月付",24,1))))=1,1,MAX(1,ROUND(($E94-$D94+1)/365*IF($AC94="半年付",2,IF($AC94="季度付",4,IF($AC94="月付",12,IF($AC94="半月付",24,1)))),0)))))</f>
        <v/>
      </c>
      <c r="AM94" s="248" t="str">
        <f aca="true">IF($AL94="","",MIN($AL94,MAX(0,INT((TODAY()-付款宽限天数-$D94)/(($E94-$D94+1)/$AL94))+1)))</f>
        <v/>
      </c>
    </row>
    <row r="95" customFormat="false" ht="27.75" hidden="false" customHeight="false" outlineLevel="0" collapsed="false">
      <c r="F95" s="188" t="str">
        <f aca="true">IF(TRIM($B95&amp;$C95)="","",IF(OR(ISNUMBER(SEARCH("未",$A95)),ISNUMBER(SEARCH("送出",$A95)),AND(TRIM($A95)="",NOT(ISNUMBER($D95)),N($G95)=0)),"【合同未回】","")&amp;IF(NOT(ISNUMBER($E95)),IF(OR(ISNUMBER(SEARCH("未",$A95)),ISNUMBER(SEARCH("送出",$A95)),AND(TRIM($A95)="",NOT(ISNUMBER($D95)),N($G95)=0)),"","【未填合同期】"),IF($E95&lt;TODAY(),"【已到期】",IF($E95-TODAY()&lt;=提醒天数,"【即将到期，剩余"&amp;($E95-TODAY())&amp;"天】","【正常】")))&amp;IF(OR($AB95="安装免保",$AB95="技术免保",$AB95="质保期内"),"【"&amp;$AB95&amp;"】",""))</f>
        <v/>
      </c>
      <c r="J95" s="244" t="str">
        <f aca="false">IF(OR(N($G95)=0,N($H95)=0),"",ROUND(N($G95)*N($H95)*IF(N($I95)=0,1,N($I95)),2))</f>
        <v/>
      </c>
      <c r="M95" s="244" t="str">
        <f aca="false">IF(TRIM($B95&amp;$C95)="","",IF(AND(N($J95)=0,N($L95)=0),"",ROUND(N($J95)+N($L95),2)))</f>
        <v/>
      </c>
      <c r="S95" s="244"/>
      <c r="T95" s="245" t="str">
        <f aca="false">IF(TRIM($B95&amp;$C95)="","",IF(N($O95)=0,"",MAX(0,MIN(N($O95)-N($Q95),N($W95)))))</f>
        <v/>
      </c>
      <c r="U95" s="245" t="str">
        <f aca="false">IF(TRIM($B95&amp;$C95)="","",IF(N($Q95)&lt;=N($O95),"",N($Q95)-N($O95)))</f>
        <v/>
      </c>
      <c r="V95" s="245" t="str">
        <f aca="false">IF(OR(TRIM($B95&amp;$C95)="",$W95=""),"",MAX(0,N($W95))-N($T95))</f>
        <v/>
      </c>
      <c r="W95" s="245" t="str">
        <f aca="false">IF(TRIM($B95&amp;$C95)="","",IF(AND(N($M95)=0,N($Q95)+N($R95)+N($S95)=0),"",ROUND(N($M95)-N($Q95)-N($R95)-N($S95),2)))</f>
        <v/>
      </c>
      <c r="X95" s="246" t="str">
        <f aca="false">IF(TRIM($B95&amp;$C95)="","",IF(N($M95)=0,IF((N($Q95)+N($R95)+N($S95))=0,"—未填单价","未填单价，已收 "&amp;TEXT((N($Q95)+N($R95)+N($S95)),"#,##0.00")),IF(N($W95)&gt;0.005,"欠 "&amp;TEXT(N($W95),"#,##0.00")&amp;IF(N($T95)&gt;0,"（开票未到账 "&amp;TEXT(N($T95),"#,##0.00")&amp;"）","")&amp;IF(N($V95)&gt;0,"（未开票 "&amp;TEXT(N($V95),"#,##0.00")&amp;"）",""),IF(N($W95)&lt;-0.005,"多收 "&amp;TEXT(-N($W95),"#,##0.00"),"✔ 已结清")))&amp;IF(N($U95)&gt;0,"｜到账未开票 "&amp;TEXT(N($U95),"#,##0.00")&amp;"，待补票","")&amp;IF(N($R95)&gt;0,"｜收现 "&amp;TEXT(N($R95),"#,##0.00"),"")&amp;IF(N($S95)&gt;0,"｜收款不开票 "&amp;TEXT(N($S95),"#,##0.00"),""))</f>
        <v/>
      </c>
      <c r="Y95" s="195"/>
      <c r="AB95" s="195"/>
      <c r="AC95" s="188"/>
      <c r="AD95" s="246" t="str">
        <f aca="false">IF($AL95="","",IF($AL95=1,IF($AM95&gt;=1,"一次性·已到收款期","一次性·未到期"),$AC95&amp;" 第"&amp;$AM95&amp;"/"&amp;$AL95&amp;"期"))</f>
        <v/>
      </c>
      <c r="AE95" s="245" t="str">
        <f aca="false">IF(OR($AL95="",N($M95)=0),"",ROUND(N($J95)*$AM95/$AL95,2)+N($L95))</f>
        <v/>
      </c>
      <c r="AF95" s="245" t="str">
        <f aca="false">IF($AE95="","",MAX(0,ROUND($AE95-(N($Q95)+N($R95)+N($S95)),2)))</f>
        <v/>
      </c>
      <c r="AG95" s="245" t="str">
        <f aca="false">IF(OR(TRIM($B95&amp;$C95)="",NOT(ISNUMBER($D95))),"",SUMIFS($W$3:$W$1001,$AI$3:$AI$1001,$AI95,$D$3:$D$1001,"&lt;"&amp;$D95))</f>
        <v/>
      </c>
      <c r="AH95" s="245" t="str">
        <f aca="false">IF(TRIM($B95&amp;$C95)="","",SUMIFS($W$3:$W$1001,$AI$3:$AI$1001,$AI95))</f>
        <v/>
      </c>
      <c r="AI95" s="246" t="str">
        <f aca="false">IF(TRIM($B95&amp;$C95)="","",TRIM($B95)&amp;"｜"&amp;TRIM($C95))</f>
        <v/>
      </c>
      <c r="AJ95" s="245" t="str">
        <f aca="false">IF(TRIM($B95&amp;$C95)="","",MIN(N($O95),N($Q95)))</f>
        <v/>
      </c>
      <c r="AK95" s="248" t="str">
        <f aca="false">IF(ISNUMBER($D95),YEAR($D95),"")</f>
        <v/>
      </c>
      <c r="AL95" s="248" t="str">
        <f aca="false">IF(OR(TRIM($B95&amp;$C95)="",NOT(ISNUMBER($D95)),NOT(ISNUMBER($E95))),"",IF($E95&lt;$D95,"",IF(IF($AC95="半年付",2,IF($AC95="季度付",4,IF($AC95="月付",12,IF($AC95="半月付",24,1))))=1,1,MAX(1,ROUND(($E95-$D95+1)/365*IF($AC95="半年付",2,IF($AC95="季度付",4,IF($AC95="月付",12,IF($AC95="半月付",24,1)))),0)))))</f>
        <v/>
      </c>
      <c r="AM95" s="248" t="str">
        <f aca="true">IF($AL95="","",MIN($AL95,MAX(0,INT((TODAY()-付款宽限天数-$D95)/(($E95-$D95+1)/$AL95))+1)))</f>
        <v/>
      </c>
    </row>
    <row r="96" customFormat="false" ht="27.75" hidden="false" customHeight="false" outlineLevel="0" collapsed="false">
      <c r="F96" s="188" t="str">
        <f aca="true">IF(TRIM($B96&amp;$C96)="","",IF(OR(ISNUMBER(SEARCH("未",$A96)),ISNUMBER(SEARCH("送出",$A96)),AND(TRIM($A96)="",NOT(ISNUMBER($D96)),N($G96)=0)),"【合同未回】","")&amp;IF(NOT(ISNUMBER($E96)),IF(OR(ISNUMBER(SEARCH("未",$A96)),ISNUMBER(SEARCH("送出",$A96)),AND(TRIM($A96)="",NOT(ISNUMBER($D96)),N($G96)=0)),"","【未填合同期】"),IF($E96&lt;TODAY(),"【已到期】",IF($E96-TODAY()&lt;=提醒天数,"【即将到期，剩余"&amp;($E96-TODAY())&amp;"天】","【正常】")))&amp;IF(OR($AB96="安装免保",$AB96="技术免保",$AB96="质保期内"),"【"&amp;$AB96&amp;"】",""))</f>
        <v/>
      </c>
      <c r="J96" s="244" t="str">
        <f aca="false">IF(OR(N($G96)=0,N($H96)=0),"",ROUND(N($G96)*N($H96)*IF(N($I96)=0,1,N($I96)),2))</f>
        <v/>
      </c>
      <c r="M96" s="244" t="str">
        <f aca="false">IF(TRIM($B96&amp;$C96)="","",IF(AND(N($J96)=0,N($L96)=0),"",ROUND(N($J96)+N($L96),2)))</f>
        <v/>
      </c>
      <c r="S96" s="244"/>
      <c r="T96" s="245" t="str">
        <f aca="false">IF(TRIM($B96&amp;$C96)="","",IF(N($O96)=0,"",MAX(0,MIN(N($O96)-N($Q96),N($W96)))))</f>
        <v/>
      </c>
      <c r="U96" s="245" t="str">
        <f aca="false">IF(TRIM($B96&amp;$C96)="","",IF(N($Q96)&lt;=N($O96),"",N($Q96)-N($O96)))</f>
        <v/>
      </c>
      <c r="V96" s="245" t="str">
        <f aca="false">IF(OR(TRIM($B96&amp;$C96)="",$W96=""),"",MAX(0,N($W96))-N($T96))</f>
        <v/>
      </c>
      <c r="W96" s="245" t="str">
        <f aca="false">IF(TRIM($B96&amp;$C96)="","",IF(AND(N($M96)=0,N($Q96)+N($R96)+N($S96)=0),"",ROUND(N($M96)-N($Q96)-N($R96)-N($S96),2)))</f>
        <v/>
      </c>
      <c r="X96" s="246" t="str">
        <f aca="false">IF(TRIM($B96&amp;$C96)="","",IF(N($M96)=0,IF((N($Q96)+N($R96)+N($S96))=0,"—未填单价","未填单价，已收 "&amp;TEXT((N($Q96)+N($R96)+N($S96)),"#,##0.00")),IF(N($W96)&gt;0.005,"欠 "&amp;TEXT(N($W96),"#,##0.00")&amp;IF(N($T96)&gt;0,"（开票未到账 "&amp;TEXT(N($T96),"#,##0.00")&amp;"）","")&amp;IF(N($V96)&gt;0,"（未开票 "&amp;TEXT(N($V96),"#,##0.00")&amp;"）",""),IF(N($W96)&lt;-0.005,"多收 "&amp;TEXT(-N($W96),"#,##0.00"),"✔ 已结清")))&amp;IF(N($U96)&gt;0,"｜到账未开票 "&amp;TEXT(N($U96),"#,##0.00")&amp;"，待补票","")&amp;IF(N($R96)&gt;0,"｜收现 "&amp;TEXT(N($R96),"#,##0.00"),"")&amp;IF(N($S96)&gt;0,"｜收款不开票 "&amp;TEXT(N($S96),"#,##0.00"),""))</f>
        <v/>
      </c>
      <c r="Y96" s="195"/>
      <c r="AB96" s="195"/>
      <c r="AC96" s="188"/>
      <c r="AD96" s="246" t="str">
        <f aca="false">IF($AL96="","",IF($AL96=1,IF($AM96&gt;=1,"一次性·已到收款期","一次性·未到期"),$AC96&amp;" 第"&amp;$AM96&amp;"/"&amp;$AL96&amp;"期"))</f>
        <v/>
      </c>
      <c r="AE96" s="245" t="str">
        <f aca="false">IF(OR($AL96="",N($M96)=0),"",ROUND(N($J96)*$AM96/$AL96,2)+N($L96))</f>
        <v/>
      </c>
      <c r="AF96" s="245" t="str">
        <f aca="false">IF($AE96="","",MAX(0,ROUND($AE96-(N($Q96)+N($R96)+N($S96)),2)))</f>
        <v/>
      </c>
      <c r="AG96" s="245" t="str">
        <f aca="false">IF(OR(TRIM($B96&amp;$C96)="",NOT(ISNUMBER($D96))),"",SUMIFS($W$3:$W$1001,$AI$3:$AI$1001,$AI96,$D$3:$D$1001,"&lt;"&amp;$D96))</f>
        <v/>
      </c>
      <c r="AH96" s="245" t="str">
        <f aca="false">IF(TRIM($B96&amp;$C96)="","",SUMIFS($W$3:$W$1001,$AI$3:$AI$1001,$AI96))</f>
        <v/>
      </c>
      <c r="AI96" s="246" t="str">
        <f aca="false">IF(TRIM($B96&amp;$C96)="","",TRIM($B96)&amp;"｜"&amp;TRIM($C96))</f>
        <v/>
      </c>
      <c r="AJ96" s="245" t="str">
        <f aca="false">IF(TRIM($B96&amp;$C96)="","",MIN(N($O96),N($Q96)))</f>
        <v/>
      </c>
      <c r="AK96" s="248" t="str">
        <f aca="false">IF(ISNUMBER($D96),YEAR($D96),"")</f>
        <v/>
      </c>
      <c r="AL96" s="248" t="str">
        <f aca="false">IF(OR(TRIM($B96&amp;$C96)="",NOT(ISNUMBER($D96)),NOT(ISNUMBER($E96))),"",IF($E96&lt;$D96,"",IF(IF($AC96="半年付",2,IF($AC96="季度付",4,IF($AC96="月付",12,IF($AC96="半月付",24,1))))=1,1,MAX(1,ROUND(($E96-$D96+1)/365*IF($AC96="半年付",2,IF($AC96="季度付",4,IF($AC96="月付",12,IF($AC96="半月付",24,1)))),0)))))</f>
        <v/>
      </c>
      <c r="AM96" s="248" t="str">
        <f aca="true">IF($AL96="","",MIN($AL96,MAX(0,INT((TODAY()-付款宽限天数-$D96)/(($E96-$D96+1)/$AL96))+1)))</f>
        <v/>
      </c>
    </row>
    <row r="97" customFormat="false" ht="27.75" hidden="false" customHeight="false" outlineLevel="0" collapsed="false">
      <c r="F97" s="188" t="str">
        <f aca="true">IF(TRIM($B97&amp;$C97)="","",IF(OR(ISNUMBER(SEARCH("未",$A97)),ISNUMBER(SEARCH("送出",$A97)),AND(TRIM($A97)="",NOT(ISNUMBER($D97)),N($G97)=0)),"【合同未回】","")&amp;IF(NOT(ISNUMBER($E97)),IF(OR(ISNUMBER(SEARCH("未",$A97)),ISNUMBER(SEARCH("送出",$A97)),AND(TRIM($A97)="",NOT(ISNUMBER($D97)),N($G97)=0)),"","【未填合同期】"),IF($E97&lt;TODAY(),"【已到期】",IF($E97-TODAY()&lt;=提醒天数,"【即将到期，剩余"&amp;($E97-TODAY())&amp;"天】","【正常】")))&amp;IF(OR($AB97="安装免保",$AB97="技术免保",$AB97="质保期内"),"【"&amp;$AB97&amp;"】",""))</f>
        <v/>
      </c>
      <c r="J97" s="244" t="str">
        <f aca="false">IF(OR(N($G97)=0,N($H97)=0),"",ROUND(N($G97)*N($H97)*IF(N($I97)=0,1,N($I97)),2))</f>
        <v/>
      </c>
      <c r="M97" s="244" t="str">
        <f aca="false">IF(TRIM($B97&amp;$C97)="","",IF(AND(N($J97)=0,N($L97)=0),"",ROUND(N($J97)+N($L97),2)))</f>
        <v/>
      </c>
      <c r="S97" s="244"/>
      <c r="T97" s="245" t="str">
        <f aca="false">IF(TRIM($B97&amp;$C97)="","",IF(N($O97)=0,"",MAX(0,MIN(N($O97)-N($Q97),N($W97)))))</f>
        <v/>
      </c>
      <c r="U97" s="245" t="str">
        <f aca="false">IF(TRIM($B97&amp;$C97)="","",IF(N($Q97)&lt;=N($O97),"",N($Q97)-N($O97)))</f>
        <v/>
      </c>
      <c r="V97" s="245" t="str">
        <f aca="false">IF(OR(TRIM($B97&amp;$C97)="",$W97=""),"",MAX(0,N($W97))-N($T97))</f>
        <v/>
      </c>
      <c r="W97" s="245" t="str">
        <f aca="false">IF(TRIM($B97&amp;$C97)="","",IF(AND(N($M97)=0,N($Q97)+N($R97)+N($S97)=0),"",ROUND(N($M97)-N($Q97)-N($R97)-N($S97),2)))</f>
        <v/>
      </c>
      <c r="X97" s="246" t="str">
        <f aca="false">IF(TRIM($B97&amp;$C97)="","",IF(N($M97)=0,IF((N($Q97)+N($R97)+N($S97))=0,"—未填单价","未填单价，已收 "&amp;TEXT((N($Q97)+N($R97)+N($S97)),"#,##0.00")),IF(N($W97)&gt;0.005,"欠 "&amp;TEXT(N($W97),"#,##0.00")&amp;IF(N($T97)&gt;0,"（开票未到账 "&amp;TEXT(N($T97),"#,##0.00")&amp;"）","")&amp;IF(N($V97)&gt;0,"（未开票 "&amp;TEXT(N($V97),"#,##0.00")&amp;"）",""),IF(N($W97)&lt;-0.005,"多收 "&amp;TEXT(-N($W97),"#,##0.00"),"✔ 已结清")))&amp;IF(N($U97)&gt;0,"｜到账未开票 "&amp;TEXT(N($U97),"#,##0.00")&amp;"，待补票","")&amp;IF(N($R97)&gt;0,"｜收现 "&amp;TEXT(N($R97),"#,##0.00"),"")&amp;IF(N($S97)&gt;0,"｜收款不开票 "&amp;TEXT(N($S97),"#,##0.00"),""))</f>
        <v/>
      </c>
      <c r="Y97" s="195"/>
      <c r="AB97" s="195"/>
      <c r="AC97" s="188"/>
      <c r="AD97" s="246" t="str">
        <f aca="false">IF($AL97="","",IF($AL97=1,IF($AM97&gt;=1,"一次性·已到收款期","一次性·未到期"),$AC97&amp;" 第"&amp;$AM97&amp;"/"&amp;$AL97&amp;"期"))</f>
        <v/>
      </c>
      <c r="AE97" s="245" t="str">
        <f aca="false">IF(OR($AL97="",N($M97)=0),"",ROUND(N($J97)*$AM97/$AL97,2)+N($L97))</f>
        <v/>
      </c>
      <c r="AF97" s="245" t="str">
        <f aca="false">IF($AE97="","",MAX(0,ROUND($AE97-(N($Q97)+N($R97)+N($S97)),2)))</f>
        <v/>
      </c>
      <c r="AG97" s="245" t="str">
        <f aca="false">IF(OR(TRIM($B97&amp;$C97)="",NOT(ISNUMBER($D97))),"",SUMIFS($W$3:$W$1001,$AI$3:$AI$1001,$AI97,$D$3:$D$1001,"&lt;"&amp;$D97))</f>
        <v/>
      </c>
      <c r="AH97" s="245" t="str">
        <f aca="false">IF(TRIM($B97&amp;$C97)="","",SUMIFS($W$3:$W$1001,$AI$3:$AI$1001,$AI97))</f>
        <v/>
      </c>
      <c r="AI97" s="246" t="str">
        <f aca="false">IF(TRIM($B97&amp;$C97)="","",TRIM($B97)&amp;"｜"&amp;TRIM($C97))</f>
        <v/>
      </c>
      <c r="AJ97" s="245" t="str">
        <f aca="false">IF(TRIM($B97&amp;$C97)="","",MIN(N($O97),N($Q97)))</f>
        <v/>
      </c>
      <c r="AK97" s="248" t="str">
        <f aca="false">IF(ISNUMBER($D97),YEAR($D97),"")</f>
        <v/>
      </c>
      <c r="AL97" s="248" t="str">
        <f aca="false">IF(OR(TRIM($B97&amp;$C97)="",NOT(ISNUMBER($D97)),NOT(ISNUMBER($E97))),"",IF($E97&lt;$D97,"",IF(IF($AC97="半年付",2,IF($AC97="季度付",4,IF($AC97="月付",12,IF($AC97="半月付",24,1))))=1,1,MAX(1,ROUND(($E97-$D97+1)/365*IF($AC97="半年付",2,IF($AC97="季度付",4,IF($AC97="月付",12,IF($AC97="半月付",24,1)))),0)))))</f>
        <v/>
      </c>
      <c r="AM97" s="248" t="str">
        <f aca="true">IF($AL97="","",MIN($AL97,MAX(0,INT((TODAY()-付款宽限天数-$D97)/(($E97-$D97+1)/$AL97))+1)))</f>
        <v/>
      </c>
    </row>
    <row r="98" customFormat="false" ht="27.75" hidden="false" customHeight="false" outlineLevel="0" collapsed="false">
      <c r="F98" s="188" t="str">
        <f aca="true">IF(TRIM($B98&amp;$C98)="","",IF(OR(ISNUMBER(SEARCH("未",$A98)),ISNUMBER(SEARCH("送出",$A98)),AND(TRIM($A98)="",NOT(ISNUMBER($D98)),N($G98)=0)),"【合同未回】","")&amp;IF(NOT(ISNUMBER($E98)),IF(OR(ISNUMBER(SEARCH("未",$A98)),ISNUMBER(SEARCH("送出",$A98)),AND(TRIM($A98)="",NOT(ISNUMBER($D98)),N($G98)=0)),"","【未填合同期】"),IF($E98&lt;TODAY(),"【已到期】",IF($E98-TODAY()&lt;=提醒天数,"【即将到期，剩余"&amp;($E98-TODAY())&amp;"天】","【正常】")))&amp;IF(OR($AB98="安装免保",$AB98="技术免保",$AB98="质保期内"),"【"&amp;$AB98&amp;"】",""))</f>
        <v/>
      </c>
      <c r="J98" s="244" t="str">
        <f aca="false">IF(OR(N($G98)=0,N($H98)=0),"",ROUND(N($G98)*N($H98)*IF(N($I98)=0,1,N($I98)),2))</f>
        <v/>
      </c>
      <c r="M98" s="244" t="str">
        <f aca="false">IF(TRIM($B98&amp;$C98)="","",IF(AND(N($J98)=0,N($L98)=0),"",ROUND(N($J98)+N($L98),2)))</f>
        <v/>
      </c>
      <c r="S98" s="244"/>
      <c r="T98" s="245" t="str">
        <f aca="false">IF(TRIM($B98&amp;$C98)="","",IF(N($O98)=0,"",MAX(0,MIN(N($O98)-N($Q98),N($W98)))))</f>
        <v/>
      </c>
      <c r="U98" s="245" t="str">
        <f aca="false">IF(TRIM($B98&amp;$C98)="","",IF(N($Q98)&lt;=N($O98),"",N($Q98)-N($O98)))</f>
        <v/>
      </c>
      <c r="V98" s="245" t="str">
        <f aca="false">IF(OR(TRIM($B98&amp;$C98)="",$W98=""),"",MAX(0,N($W98))-N($T98))</f>
        <v/>
      </c>
      <c r="W98" s="245" t="str">
        <f aca="false">IF(TRIM($B98&amp;$C98)="","",IF(AND(N($M98)=0,N($Q98)+N($R98)+N($S98)=0),"",ROUND(N($M98)-N($Q98)-N($R98)-N($S98),2)))</f>
        <v/>
      </c>
      <c r="X98" s="246" t="str">
        <f aca="false">IF(TRIM($B98&amp;$C98)="","",IF(N($M98)=0,IF((N($Q98)+N($R98)+N($S98))=0,"—未填单价","未填单价，已收 "&amp;TEXT((N($Q98)+N($R98)+N($S98)),"#,##0.00")),IF(N($W98)&gt;0.005,"欠 "&amp;TEXT(N($W98),"#,##0.00")&amp;IF(N($T98)&gt;0,"（开票未到账 "&amp;TEXT(N($T98),"#,##0.00")&amp;"）","")&amp;IF(N($V98)&gt;0,"（未开票 "&amp;TEXT(N($V98),"#,##0.00")&amp;"）",""),IF(N($W98)&lt;-0.005,"多收 "&amp;TEXT(-N($W98),"#,##0.00"),"✔ 已结清")))&amp;IF(N($U98)&gt;0,"｜到账未开票 "&amp;TEXT(N($U98),"#,##0.00")&amp;"，待补票","")&amp;IF(N($R98)&gt;0,"｜收现 "&amp;TEXT(N($R98),"#,##0.00"),"")&amp;IF(N($S98)&gt;0,"｜收款不开票 "&amp;TEXT(N($S98),"#,##0.00"),""))</f>
        <v/>
      </c>
      <c r="Y98" s="195"/>
      <c r="AB98" s="195"/>
      <c r="AC98" s="188"/>
      <c r="AD98" s="246" t="str">
        <f aca="false">IF($AL98="","",IF($AL98=1,IF($AM98&gt;=1,"一次性·已到收款期","一次性·未到期"),$AC98&amp;" 第"&amp;$AM98&amp;"/"&amp;$AL98&amp;"期"))</f>
        <v/>
      </c>
      <c r="AE98" s="245" t="str">
        <f aca="false">IF(OR($AL98="",N($M98)=0),"",ROUND(N($J98)*$AM98/$AL98,2)+N($L98))</f>
        <v/>
      </c>
      <c r="AF98" s="245" t="str">
        <f aca="false">IF($AE98="","",MAX(0,ROUND($AE98-(N($Q98)+N($R98)+N($S98)),2)))</f>
        <v/>
      </c>
      <c r="AG98" s="245" t="str">
        <f aca="false">IF(OR(TRIM($B98&amp;$C98)="",NOT(ISNUMBER($D98))),"",SUMIFS($W$3:$W$1001,$AI$3:$AI$1001,$AI98,$D$3:$D$1001,"&lt;"&amp;$D98))</f>
        <v/>
      </c>
      <c r="AH98" s="245" t="str">
        <f aca="false">IF(TRIM($B98&amp;$C98)="","",SUMIFS($W$3:$W$1001,$AI$3:$AI$1001,$AI98))</f>
        <v/>
      </c>
      <c r="AI98" s="246" t="str">
        <f aca="false">IF(TRIM($B98&amp;$C98)="","",TRIM($B98)&amp;"｜"&amp;TRIM($C98))</f>
        <v/>
      </c>
      <c r="AJ98" s="245" t="str">
        <f aca="false">IF(TRIM($B98&amp;$C98)="","",MIN(N($O98),N($Q98)))</f>
        <v/>
      </c>
      <c r="AK98" s="248" t="str">
        <f aca="false">IF(ISNUMBER($D98),YEAR($D98),"")</f>
        <v/>
      </c>
      <c r="AL98" s="248" t="str">
        <f aca="false">IF(OR(TRIM($B98&amp;$C98)="",NOT(ISNUMBER($D98)),NOT(ISNUMBER($E98))),"",IF($E98&lt;$D98,"",IF(IF($AC98="半年付",2,IF($AC98="季度付",4,IF($AC98="月付",12,IF($AC98="半月付",24,1))))=1,1,MAX(1,ROUND(($E98-$D98+1)/365*IF($AC98="半年付",2,IF($AC98="季度付",4,IF($AC98="月付",12,IF($AC98="半月付",24,1)))),0)))))</f>
        <v/>
      </c>
      <c r="AM98" s="248" t="str">
        <f aca="true">IF($AL98="","",MIN($AL98,MAX(0,INT((TODAY()-付款宽限天数-$D98)/(($E98-$D98+1)/$AL98))+1)))</f>
        <v/>
      </c>
    </row>
    <row r="99" customFormat="false" ht="27.75" hidden="false" customHeight="false" outlineLevel="0" collapsed="false">
      <c r="F99" s="188" t="str">
        <f aca="true">IF(TRIM($B99&amp;$C99)="","",IF(OR(ISNUMBER(SEARCH("未",$A99)),ISNUMBER(SEARCH("送出",$A99)),AND(TRIM($A99)="",NOT(ISNUMBER($D99)),N($G99)=0)),"【合同未回】","")&amp;IF(NOT(ISNUMBER($E99)),IF(OR(ISNUMBER(SEARCH("未",$A99)),ISNUMBER(SEARCH("送出",$A99)),AND(TRIM($A99)="",NOT(ISNUMBER($D99)),N($G99)=0)),"","【未填合同期】"),IF($E99&lt;TODAY(),"【已到期】",IF($E99-TODAY()&lt;=提醒天数,"【即将到期，剩余"&amp;($E99-TODAY())&amp;"天】","【正常】")))&amp;IF(OR($AB99="安装免保",$AB99="技术免保",$AB99="质保期内"),"【"&amp;$AB99&amp;"】",""))</f>
        <v/>
      </c>
      <c r="J99" s="244" t="str">
        <f aca="false">IF(OR(N($G99)=0,N($H99)=0),"",ROUND(N($G99)*N($H99)*IF(N($I99)=0,1,N($I99)),2))</f>
        <v/>
      </c>
      <c r="M99" s="244" t="str">
        <f aca="false">IF(TRIM($B99&amp;$C99)="","",IF(AND(N($J99)=0,N($L99)=0),"",ROUND(N($J99)+N($L99),2)))</f>
        <v/>
      </c>
      <c r="S99" s="244"/>
      <c r="T99" s="245" t="str">
        <f aca="false">IF(TRIM($B99&amp;$C99)="","",IF(N($O99)=0,"",MAX(0,MIN(N($O99)-N($Q99),N($W99)))))</f>
        <v/>
      </c>
      <c r="U99" s="245" t="str">
        <f aca="false">IF(TRIM($B99&amp;$C99)="","",IF(N($Q99)&lt;=N($O99),"",N($Q99)-N($O99)))</f>
        <v/>
      </c>
      <c r="V99" s="245" t="str">
        <f aca="false">IF(OR(TRIM($B99&amp;$C99)="",$W99=""),"",MAX(0,N($W99))-N($T99))</f>
        <v/>
      </c>
      <c r="W99" s="245" t="str">
        <f aca="false">IF(TRIM($B99&amp;$C99)="","",IF(AND(N($M99)=0,N($Q99)+N($R99)+N($S99)=0),"",ROUND(N($M99)-N($Q99)-N($R99)-N($S99),2)))</f>
        <v/>
      </c>
      <c r="X99" s="246" t="str">
        <f aca="false">IF(TRIM($B99&amp;$C99)="","",IF(N($M99)=0,IF((N($Q99)+N($R99)+N($S99))=0,"—未填单价","未填单价，已收 "&amp;TEXT((N($Q99)+N($R99)+N($S99)),"#,##0.00")),IF(N($W99)&gt;0.005,"欠 "&amp;TEXT(N($W99),"#,##0.00")&amp;IF(N($T99)&gt;0,"（开票未到账 "&amp;TEXT(N($T99),"#,##0.00")&amp;"）","")&amp;IF(N($V99)&gt;0,"（未开票 "&amp;TEXT(N($V99),"#,##0.00")&amp;"）",""),IF(N($W99)&lt;-0.005,"多收 "&amp;TEXT(-N($W99),"#,##0.00"),"✔ 已结清")))&amp;IF(N($U99)&gt;0,"｜到账未开票 "&amp;TEXT(N($U99),"#,##0.00")&amp;"，待补票","")&amp;IF(N($R99)&gt;0,"｜收现 "&amp;TEXT(N($R99),"#,##0.00"),"")&amp;IF(N($S99)&gt;0,"｜收款不开票 "&amp;TEXT(N($S99),"#,##0.00"),""))</f>
        <v/>
      </c>
      <c r="Y99" s="195"/>
      <c r="AB99" s="195"/>
      <c r="AC99" s="188"/>
      <c r="AD99" s="246" t="str">
        <f aca="false">IF($AL99="","",IF($AL99=1,IF($AM99&gt;=1,"一次性·已到收款期","一次性·未到期"),$AC99&amp;" 第"&amp;$AM99&amp;"/"&amp;$AL99&amp;"期"))</f>
        <v/>
      </c>
      <c r="AE99" s="245" t="str">
        <f aca="false">IF(OR($AL99="",N($M99)=0),"",ROUND(N($J99)*$AM99/$AL99,2)+N($L99))</f>
        <v/>
      </c>
      <c r="AF99" s="245" t="str">
        <f aca="false">IF($AE99="","",MAX(0,ROUND($AE99-(N($Q99)+N($R99)+N($S99)),2)))</f>
        <v/>
      </c>
      <c r="AG99" s="245" t="str">
        <f aca="false">IF(OR(TRIM($B99&amp;$C99)="",NOT(ISNUMBER($D99))),"",SUMIFS($W$3:$W$1001,$AI$3:$AI$1001,$AI99,$D$3:$D$1001,"&lt;"&amp;$D99))</f>
        <v/>
      </c>
      <c r="AH99" s="245" t="str">
        <f aca="false">IF(TRIM($B99&amp;$C99)="","",SUMIFS($W$3:$W$1001,$AI$3:$AI$1001,$AI99))</f>
        <v/>
      </c>
      <c r="AI99" s="246" t="str">
        <f aca="false">IF(TRIM($B99&amp;$C99)="","",TRIM($B99)&amp;"｜"&amp;TRIM($C99))</f>
        <v/>
      </c>
      <c r="AJ99" s="245" t="str">
        <f aca="false">IF(TRIM($B99&amp;$C99)="","",MIN(N($O99),N($Q99)))</f>
        <v/>
      </c>
      <c r="AK99" s="248" t="str">
        <f aca="false">IF(ISNUMBER($D99),YEAR($D99),"")</f>
        <v/>
      </c>
      <c r="AL99" s="248" t="str">
        <f aca="false">IF(OR(TRIM($B99&amp;$C99)="",NOT(ISNUMBER($D99)),NOT(ISNUMBER($E99))),"",IF($E99&lt;$D99,"",IF(IF($AC99="半年付",2,IF($AC99="季度付",4,IF($AC99="月付",12,IF($AC99="半月付",24,1))))=1,1,MAX(1,ROUND(($E99-$D99+1)/365*IF($AC99="半年付",2,IF($AC99="季度付",4,IF($AC99="月付",12,IF($AC99="半月付",24,1)))),0)))))</f>
        <v/>
      </c>
      <c r="AM99" s="248" t="str">
        <f aca="true">IF($AL99="","",MIN($AL99,MAX(0,INT((TODAY()-付款宽限天数-$D99)/(($E99-$D99+1)/$AL99))+1)))</f>
        <v/>
      </c>
    </row>
    <row r="100" customFormat="false" ht="27.75" hidden="false" customHeight="false" outlineLevel="0" collapsed="false">
      <c r="F100" s="188" t="str">
        <f aca="true">IF(TRIM($B100&amp;$C100)="","",IF(OR(ISNUMBER(SEARCH("未",$A100)),ISNUMBER(SEARCH("送出",$A100)),AND(TRIM($A100)="",NOT(ISNUMBER($D100)),N($G100)=0)),"【合同未回】","")&amp;IF(NOT(ISNUMBER($E100)),IF(OR(ISNUMBER(SEARCH("未",$A100)),ISNUMBER(SEARCH("送出",$A100)),AND(TRIM($A100)="",NOT(ISNUMBER($D100)),N($G100)=0)),"","【未填合同期】"),IF($E100&lt;TODAY(),"【已到期】",IF($E100-TODAY()&lt;=提醒天数,"【即将到期，剩余"&amp;($E100-TODAY())&amp;"天】","【正常】")))&amp;IF(OR($AB100="安装免保",$AB100="技术免保",$AB100="质保期内"),"【"&amp;$AB100&amp;"】",""))</f>
        <v/>
      </c>
      <c r="J100" s="244" t="str">
        <f aca="false">IF(OR(N($G100)=0,N($H100)=0),"",ROUND(N($G100)*N($H100)*IF(N($I100)=0,1,N($I100)),2))</f>
        <v/>
      </c>
      <c r="M100" s="244" t="str">
        <f aca="false">IF(TRIM($B100&amp;$C100)="","",IF(AND(N($J100)=0,N($L100)=0),"",ROUND(N($J100)+N($L100),2)))</f>
        <v/>
      </c>
      <c r="S100" s="244"/>
      <c r="T100" s="245" t="str">
        <f aca="false">IF(TRIM($B100&amp;$C100)="","",IF(N($O100)=0,"",MAX(0,MIN(N($O100)-N($Q100),N($W100)))))</f>
        <v/>
      </c>
      <c r="U100" s="245" t="str">
        <f aca="false">IF(TRIM($B100&amp;$C100)="","",IF(N($Q100)&lt;=N($O100),"",N($Q100)-N($O100)))</f>
        <v/>
      </c>
      <c r="V100" s="245" t="str">
        <f aca="false">IF(OR(TRIM($B100&amp;$C100)="",$W100=""),"",MAX(0,N($W100))-N($T100))</f>
        <v/>
      </c>
      <c r="W100" s="245" t="str">
        <f aca="false">IF(TRIM($B100&amp;$C100)="","",IF(AND(N($M100)=0,N($Q100)+N($R100)+N($S100)=0),"",ROUND(N($M100)-N($Q100)-N($R100)-N($S100),2)))</f>
        <v/>
      </c>
      <c r="X100" s="246" t="str">
        <f aca="false">IF(TRIM($B100&amp;$C100)="","",IF(N($M100)=0,IF((N($Q100)+N($R100)+N($S100))=0,"—未填单价","未填单价，已收 "&amp;TEXT((N($Q100)+N($R100)+N($S100)),"#,##0.00")),IF(N($W100)&gt;0.005,"欠 "&amp;TEXT(N($W100),"#,##0.00")&amp;IF(N($T100)&gt;0,"（开票未到账 "&amp;TEXT(N($T100),"#,##0.00")&amp;"）","")&amp;IF(N($V100)&gt;0,"（未开票 "&amp;TEXT(N($V100),"#,##0.00")&amp;"）",""),IF(N($W100)&lt;-0.005,"多收 "&amp;TEXT(-N($W100),"#,##0.00"),"✔ 已结清")))&amp;IF(N($U100)&gt;0,"｜到账未开票 "&amp;TEXT(N($U100),"#,##0.00")&amp;"，待补票","")&amp;IF(N($R100)&gt;0,"｜收现 "&amp;TEXT(N($R100),"#,##0.00"),"")&amp;IF(N($S100)&gt;0,"｜收款不开票 "&amp;TEXT(N($S100),"#,##0.00"),""))</f>
        <v/>
      </c>
      <c r="Y100" s="195"/>
      <c r="AB100" s="195"/>
      <c r="AC100" s="188"/>
      <c r="AD100" s="246" t="str">
        <f aca="false">IF($AL100="","",IF($AL100=1,IF($AM100&gt;=1,"一次性·已到收款期","一次性·未到期"),$AC100&amp;" 第"&amp;$AM100&amp;"/"&amp;$AL100&amp;"期"))</f>
        <v/>
      </c>
      <c r="AE100" s="245" t="str">
        <f aca="false">IF(OR($AL100="",N($M100)=0),"",ROUND(N($J100)*$AM100/$AL100,2)+N($L100))</f>
        <v/>
      </c>
      <c r="AF100" s="245" t="str">
        <f aca="false">IF($AE100="","",MAX(0,ROUND($AE100-(N($Q100)+N($R100)+N($S100)),2)))</f>
        <v/>
      </c>
      <c r="AG100" s="245" t="str">
        <f aca="false">IF(OR(TRIM($B100&amp;$C100)="",NOT(ISNUMBER($D100))),"",SUMIFS($W$3:$W$1001,$AI$3:$AI$1001,$AI100,$D$3:$D$1001,"&lt;"&amp;$D100))</f>
        <v/>
      </c>
      <c r="AH100" s="245" t="str">
        <f aca="false">IF(TRIM($B100&amp;$C100)="","",SUMIFS($W$3:$W$1001,$AI$3:$AI$1001,$AI100))</f>
        <v/>
      </c>
      <c r="AI100" s="246" t="str">
        <f aca="false">IF(TRIM($B100&amp;$C100)="","",TRIM($B100)&amp;"｜"&amp;TRIM($C100))</f>
        <v/>
      </c>
      <c r="AJ100" s="245" t="str">
        <f aca="false">IF(TRIM($B100&amp;$C100)="","",MIN(N($O100),N($Q100)))</f>
        <v/>
      </c>
      <c r="AK100" s="248" t="str">
        <f aca="false">IF(ISNUMBER($D100),YEAR($D100),"")</f>
        <v/>
      </c>
      <c r="AL100" s="248" t="str">
        <f aca="false">IF(OR(TRIM($B100&amp;$C100)="",NOT(ISNUMBER($D100)),NOT(ISNUMBER($E100))),"",IF($E100&lt;$D100,"",IF(IF($AC100="半年付",2,IF($AC100="季度付",4,IF($AC100="月付",12,IF($AC100="半月付",24,1))))=1,1,MAX(1,ROUND(($E100-$D100+1)/365*IF($AC100="半年付",2,IF($AC100="季度付",4,IF($AC100="月付",12,IF($AC100="半月付",24,1)))),0)))))</f>
        <v/>
      </c>
      <c r="AM100" s="248" t="str">
        <f aca="true">IF($AL100="","",MIN($AL100,MAX(0,INT((TODAY()-付款宽限天数-$D100)/(($E100-$D100+1)/$AL100))+1)))</f>
        <v/>
      </c>
    </row>
    <row r="101" customFormat="false" ht="27.75" hidden="false" customHeight="false" outlineLevel="0" collapsed="false">
      <c r="F101" s="188" t="str">
        <f aca="true">IF(TRIM($B101&amp;$C101)="","",IF(OR(ISNUMBER(SEARCH("未",$A101)),ISNUMBER(SEARCH("送出",$A101)),AND(TRIM($A101)="",NOT(ISNUMBER($D101)),N($G101)=0)),"【合同未回】","")&amp;IF(NOT(ISNUMBER($E101)),IF(OR(ISNUMBER(SEARCH("未",$A101)),ISNUMBER(SEARCH("送出",$A101)),AND(TRIM($A101)="",NOT(ISNUMBER($D101)),N($G101)=0)),"","【未填合同期】"),IF($E101&lt;TODAY(),"【已到期】",IF($E101-TODAY()&lt;=提醒天数,"【即将到期，剩余"&amp;($E101-TODAY())&amp;"天】","【正常】")))&amp;IF(OR($AB101="安装免保",$AB101="技术免保",$AB101="质保期内"),"【"&amp;$AB101&amp;"】",""))</f>
        <v/>
      </c>
      <c r="J101" s="244" t="str">
        <f aca="false">IF(OR(N($G101)=0,N($H101)=0),"",ROUND(N($G101)*N($H101)*IF(N($I101)=0,1,N($I101)),2))</f>
        <v/>
      </c>
      <c r="M101" s="244" t="str">
        <f aca="false">IF(TRIM($B101&amp;$C101)="","",IF(AND(N($J101)=0,N($L101)=0),"",ROUND(N($J101)+N($L101),2)))</f>
        <v/>
      </c>
      <c r="S101" s="244"/>
      <c r="T101" s="245" t="str">
        <f aca="false">IF(TRIM($B101&amp;$C101)="","",IF(N($O101)=0,"",MAX(0,MIN(N($O101)-N($Q101),N($W101)))))</f>
        <v/>
      </c>
      <c r="U101" s="245" t="str">
        <f aca="false">IF(TRIM($B101&amp;$C101)="","",IF(N($Q101)&lt;=N($O101),"",N($Q101)-N($O101)))</f>
        <v/>
      </c>
      <c r="V101" s="245" t="str">
        <f aca="false">IF(OR(TRIM($B101&amp;$C101)="",$W101=""),"",MAX(0,N($W101))-N($T101))</f>
        <v/>
      </c>
      <c r="W101" s="245" t="str">
        <f aca="false">IF(TRIM($B101&amp;$C101)="","",IF(AND(N($M101)=0,N($Q101)+N($R101)+N($S101)=0),"",ROUND(N($M101)-N($Q101)-N($R101)-N($S101),2)))</f>
        <v/>
      </c>
      <c r="X101" s="246" t="str">
        <f aca="false">IF(TRIM($B101&amp;$C101)="","",IF(N($M101)=0,IF((N($Q101)+N($R101)+N($S101))=0,"—未填单价","未填单价，已收 "&amp;TEXT((N($Q101)+N($R101)+N($S101)),"#,##0.00")),IF(N($W101)&gt;0.005,"欠 "&amp;TEXT(N($W101),"#,##0.00")&amp;IF(N($T101)&gt;0,"（开票未到账 "&amp;TEXT(N($T101),"#,##0.00")&amp;"）","")&amp;IF(N($V101)&gt;0,"（未开票 "&amp;TEXT(N($V101),"#,##0.00")&amp;"）",""),IF(N($W101)&lt;-0.005,"多收 "&amp;TEXT(-N($W101),"#,##0.00"),"✔ 已结清")))&amp;IF(N($U101)&gt;0,"｜到账未开票 "&amp;TEXT(N($U101),"#,##0.00")&amp;"，待补票","")&amp;IF(N($R101)&gt;0,"｜收现 "&amp;TEXT(N($R101),"#,##0.00"),"")&amp;IF(N($S101)&gt;0,"｜收款不开票 "&amp;TEXT(N($S101),"#,##0.00"),""))</f>
        <v/>
      </c>
      <c r="Y101" s="195"/>
      <c r="AB101" s="195"/>
      <c r="AC101" s="188"/>
      <c r="AD101" s="246" t="str">
        <f aca="false">IF($AL101="","",IF($AL101=1,IF($AM101&gt;=1,"一次性·已到收款期","一次性·未到期"),$AC101&amp;" 第"&amp;$AM101&amp;"/"&amp;$AL101&amp;"期"))</f>
        <v/>
      </c>
      <c r="AE101" s="245" t="str">
        <f aca="false">IF(OR($AL101="",N($M101)=0),"",ROUND(N($J101)*$AM101/$AL101,2)+N($L101))</f>
        <v/>
      </c>
      <c r="AF101" s="245" t="str">
        <f aca="false">IF($AE101="","",MAX(0,ROUND($AE101-(N($Q101)+N($R101)+N($S101)),2)))</f>
        <v/>
      </c>
      <c r="AG101" s="245" t="str">
        <f aca="false">IF(OR(TRIM($B101&amp;$C101)="",NOT(ISNUMBER($D101))),"",SUMIFS($W$3:$W$1001,$AI$3:$AI$1001,$AI101,$D$3:$D$1001,"&lt;"&amp;$D101))</f>
        <v/>
      </c>
      <c r="AH101" s="245" t="str">
        <f aca="false">IF(TRIM($B101&amp;$C101)="","",SUMIFS($W$3:$W$1001,$AI$3:$AI$1001,$AI101))</f>
        <v/>
      </c>
      <c r="AI101" s="246" t="str">
        <f aca="false">IF(TRIM($B101&amp;$C101)="","",TRIM($B101)&amp;"｜"&amp;TRIM($C101))</f>
        <v/>
      </c>
      <c r="AJ101" s="245" t="str">
        <f aca="false">IF(TRIM($B101&amp;$C101)="","",MIN(N($O101),N($Q101)))</f>
        <v/>
      </c>
      <c r="AK101" s="248" t="str">
        <f aca="false">IF(ISNUMBER($D101),YEAR($D101),"")</f>
        <v/>
      </c>
      <c r="AL101" s="248" t="str">
        <f aca="false">IF(OR(TRIM($B101&amp;$C101)="",NOT(ISNUMBER($D101)),NOT(ISNUMBER($E101))),"",IF($E101&lt;$D101,"",IF(IF($AC101="半年付",2,IF($AC101="季度付",4,IF($AC101="月付",12,IF($AC101="半月付",24,1))))=1,1,MAX(1,ROUND(($E101-$D101+1)/365*IF($AC101="半年付",2,IF($AC101="季度付",4,IF($AC101="月付",12,IF($AC101="半月付",24,1)))),0)))))</f>
        <v/>
      </c>
      <c r="AM101" s="248" t="str">
        <f aca="true">IF($AL101="","",MIN($AL101,MAX(0,INT((TODAY()-付款宽限天数-$D101)/(($E101-$D101+1)/$AL101))+1)))</f>
        <v/>
      </c>
    </row>
    <row r="102" customFormat="false" ht="27.75" hidden="false" customHeight="false" outlineLevel="0" collapsed="false">
      <c r="F102" s="188" t="str">
        <f aca="true">IF(TRIM($B102&amp;$C102)="","",IF(OR(ISNUMBER(SEARCH("未",$A102)),ISNUMBER(SEARCH("送出",$A102)),AND(TRIM($A102)="",NOT(ISNUMBER($D102)),N($G102)=0)),"【合同未回】","")&amp;IF(NOT(ISNUMBER($E102)),IF(OR(ISNUMBER(SEARCH("未",$A102)),ISNUMBER(SEARCH("送出",$A102)),AND(TRIM($A102)="",NOT(ISNUMBER($D102)),N($G102)=0)),"","【未填合同期】"),IF($E102&lt;TODAY(),"【已到期】",IF($E102-TODAY()&lt;=提醒天数,"【即将到期，剩余"&amp;($E102-TODAY())&amp;"天】","【正常】")))&amp;IF(OR($AB102="安装免保",$AB102="技术免保",$AB102="质保期内"),"【"&amp;$AB102&amp;"】",""))</f>
        <v/>
      </c>
      <c r="J102" s="244" t="str">
        <f aca="false">IF(OR(N($G102)=0,N($H102)=0),"",ROUND(N($G102)*N($H102)*IF(N($I102)=0,1,N($I102)),2))</f>
        <v/>
      </c>
      <c r="M102" s="244" t="str">
        <f aca="false">IF(TRIM($B102&amp;$C102)="","",IF(AND(N($J102)=0,N($L102)=0),"",ROUND(N($J102)+N($L102),2)))</f>
        <v/>
      </c>
      <c r="S102" s="244"/>
      <c r="T102" s="245" t="str">
        <f aca="false">IF(TRIM($B102&amp;$C102)="","",IF(N($O102)=0,"",MAX(0,MIN(N($O102)-N($Q102),N($W102)))))</f>
        <v/>
      </c>
      <c r="U102" s="245" t="str">
        <f aca="false">IF(TRIM($B102&amp;$C102)="","",IF(N($Q102)&lt;=N($O102),"",N($Q102)-N($O102)))</f>
        <v/>
      </c>
      <c r="V102" s="245" t="str">
        <f aca="false">IF(OR(TRIM($B102&amp;$C102)="",$W102=""),"",MAX(0,N($W102))-N($T102))</f>
        <v/>
      </c>
      <c r="W102" s="245" t="str">
        <f aca="false">IF(TRIM($B102&amp;$C102)="","",IF(AND(N($M102)=0,N($Q102)+N($R102)+N($S102)=0),"",ROUND(N($M102)-N($Q102)-N($R102)-N($S102),2)))</f>
        <v/>
      </c>
      <c r="X102" s="246" t="str">
        <f aca="false">IF(TRIM($B102&amp;$C102)="","",IF(N($M102)=0,IF((N($Q102)+N($R102)+N($S102))=0,"—未填单价","未填单价，已收 "&amp;TEXT((N($Q102)+N($R102)+N($S102)),"#,##0.00")),IF(N($W102)&gt;0.005,"欠 "&amp;TEXT(N($W102),"#,##0.00")&amp;IF(N($T102)&gt;0,"（开票未到账 "&amp;TEXT(N($T102),"#,##0.00")&amp;"）","")&amp;IF(N($V102)&gt;0,"（未开票 "&amp;TEXT(N($V102),"#,##0.00")&amp;"）",""),IF(N($W102)&lt;-0.005,"多收 "&amp;TEXT(-N($W102),"#,##0.00"),"✔ 已结清")))&amp;IF(N($U102)&gt;0,"｜到账未开票 "&amp;TEXT(N($U102),"#,##0.00")&amp;"，待补票","")&amp;IF(N($R102)&gt;0,"｜收现 "&amp;TEXT(N($R102),"#,##0.00"),"")&amp;IF(N($S102)&gt;0,"｜收款不开票 "&amp;TEXT(N($S102),"#,##0.00"),""))</f>
        <v/>
      </c>
      <c r="Y102" s="195"/>
      <c r="AB102" s="195"/>
      <c r="AC102" s="188"/>
      <c r="AD102" s="246" t="str">
        <f aca="false">IF($AL102="","",IF($AL102=1,IF($AM102&gt;=1,"一次性·已到收款期","一次性·未到期"),$AC102&amp;" 第"&amp;$AM102&amp;"/"&amp;$AL102&amp;"期"))</f>
        <v/>
      </c>
      <c r="AE102" s="245" t="str">
        <f aca="false">IF(OR($AL102="",N($M102)=0),"",ROUND(N($J102)*$AM102/$AL102,2)+N($L102))</f>
        <v/>
      </c>
      <c r="AF102" s="245" t="str">
        <f aca="false">IF($AE102="","",MAX(0,ROUND($AE102-(N($Q102)+N($R102)+N($S102)),2)))</f>
        <v/>
      </c>
      <c r="AG102" s="245" t="str">
        <f aca="false">IF(OR(TRIM($B102&amp;$C102)="",NOT(ISNUMBER($D102))),"",SUMIFS($W$3:$W$1001,$AI$3:$AI$1001,$AI102,$D$3:$D$1001,"&lt;"&amp;$D102))</f>
        <v/>
      </c>
      <c r="AH102" s="245" t="str">
        <f aca="false">IF(TRIM($B102&amp;$C102)="","",SUMIFS($W$3:$W$1001,$AI$3:$AI$1001,$AI102))</f>
        <v/>
      </c>
      <c r="AI102" s="246" t="str">
        <f aca="false">IF(TRIM($B102&amp;$C102)="","",TRIM($B102)&amp;"｜"&amp;TRIM($C102))</f>
        <v/>
      </c>
      <c r="AJ102" s="245" t="str">
        <f aca="false">IF(TRIM($B102&amp;$C102)="","",MIN(N($O102),N($Q102)))</f>
        <v/>
      </c>
      <c r="AK102" s="248" t="str">
        <f aca="false">IF(ISNUMBER($D102),YEAR($D102),"")</f>
        <v/>
      </c>
      <c r="AL102" s="248" t="str">
        <f aca="false">IF(OR(TRIM($B102&amp;$C102)="",NOT(ISNUMBER($D102)),NOT(ISNUMBER($E102))),"",IF($E102&lt;$D102,"",IF(IF($AC102="半年付",2,IF($AC102="季度付",4,IF($AC102="月付",12,IF($AC102="半月付",24,1))))=1,1,MAX(1,ROUND(($E102-$D102+1)/365*IF($AC102="半年付",2,IF($AC102="季度付",4,IF($AC102="月付",12,IF($AC102="半月付",24,1)))),0)))))</f>
        <v/>
      </c>
      <c r="AM102" s="248" t="str">
        <f aca="true">IF($AL102="","",MIN($AL102,MAX(0,INT((TODAY()-付款宽限天数-$D102)/(($E102-$D102+1)/$AL102))+1)))</f>
        <v/>
      </c>
    </row>
    <row r="103" customFormat="false" ht="27.75" hidden="false" customHeight="false" outlineLevel="0" collapsed="false">
      <c r="F103" s="188" t="str">
        <f aca="true">IF(TRIM($B103&amp;$C103)="","",IF(OR(ISNUMBER(SEARCH("未",$A103)),ISNUMBER(SEARCH("送出",$A103)),AND(TRIM($A103)="",NOT(ISNUMBER($D103)),N($G103)=0)),"【合同未回】","")&amp;IF(NOT(ISNUMBER($E103)),IF(OR(ISNUMBER(SEARCH("未",$A103)),ISNUMBER(SEARCH("送出",$A103)),AND(TRIM($A103)="",NOT(ISNUMBER($D103)),N($G103)=0)),"","【未填合同期】"),IF($E103&lt;TODAY(),"【已到期】",IF($E103-TODAY()&lt;=提醒天数,"【即将到期，剩余"&amp;($E103-TODAY())&amp;"天】","【正常】")))&amp;IF(OR($AB103="安装免保",$AB103="技术免保",$AB103="质保期内"),"【"&amp;$AB103&amp;"】",""))</f>
        <v/>
      </c>
      <c r="J103" s="244" t="str">
        <f aca="false">IF(OR(N($G103)=0,N($H103)=0),"",ROUND(N($G103)*N($H103)*IF(N($I103)=0,1,N($I103)),2))</f>
        <v/>
      </c>
      <c r="M103" s="244" t="str">
        <f aca="false">IF(TRIM($B103&amp;$C103)="","",IF(AND(N($J103)=0,N($L103)=0),"",ROUND(N($J103)+N($L103),2)))</f>
        <v/>
      </c>
      <c r="S103" s="244"/>
      <c r="T103" s="245" t="str">
        <f aca="false">IF(TRIM($B103&amp;$C103)="","",IF(N($O103)=0,"",MAX(0,MIN(N($O103)-N($Q103),N($W103)))))</f>
        <v/>
      </c>
      <c r="U103" s="245" t="str">
        <f aca="false">IF(TRIM($B103&amp;$C103)="","",IF(N($Q103)&lt;=N($O103),"",N($Q103)-N($O103)))</f>
        <v/>
      </c>
      <c r="V103" s="245" t="str">
        <f aca="false">IF(OR(TRIM($B103&amp;$C103)="",$W103=""),"",MAX(0,N($W103))-N($T103))</f>
        <v/>
      </c>
      <c r="W103" s="245" t="str">
        <f aca="false">IF(TRIM($B103&amp;$C103)="","",IF(AND(N($M103)=0,N($Q103)+N($R103)+N($S103)=0),"",ROUND(N($M103)-N($Q103)-N($R103)-N($S103),2)))</f>
        <v/>
      </c>
      <c r="X103" s="246" t="str">
        <f aca="false">IF(TRIM($B103&amp;$C103)="","",IF(N($M103)=0,IF((N($Q103)+N($R103)+N($S103))=0,"—未填单价","未填单价，已收 "&amp;TEXT((N($Q103)+N($R103)+N($S103)),"#,##0.00")),IF(N($W103)&gt;0.005,"欠 "&amp;TEXT(N($W103),"#,##0.00")&amp;IF(N($T103)&gt;0,"（开票未到账 "&amp;TEXT(N($T103),"#,##0.00")&amp;"）","")&amp;IF(N($V103)&gt;0,"（未开票 "&amp;TEXT(N($V103),"#,##0.00")&amp;"）",""),IF(N($W103)&lt;-0.005,"多收 "&amp;TEXT(-N($W103),"#,##0.00"),"✔ 已结清")))&amp;IF(N($U103)&gt;0,"｜到账未开票 "&amp;TEXT(N($U103),"#,##0.00")&amp;"，待补票","")&amp;IF(N($R103)&gt;0,"｜收现 "&amp;TEXT(N($R103),"#,##0.00"),"")&amp;IF(N($S103)&gt;0,"｜收款不开票 "&amp;TEXT(N($S103),"#,##0.00"),""))</f>
        <v/>
      </c>
      <c r="Y103" s="195"/>
      <c r="AB103" s="195"/>
      <c r="AC103" s="188"/>
      <c r="AD103" s="246" t="str">
        <f aca="false">IF($AL103="","",IF($AL103=1,IF($AM103&gt;=1,"一次性·已到收款期","一次性·未到期"),$AC103&amp;" 第"&amp;$AM103&amp;"/"&amp;$AL103&amp;"期"))</f>
        <v/>
      </c>
      <c r="AE103" s="245" t="str">
        <f aca="false">IF(OR($AL103="",N($M103)=0),"",ROUND(N($J103)*$AM103/$AL103,2)+N($L103))</f>
        <v/>
      </c>
      <c r="AF103" s="245" t="str">
        <f aca="false">IF($AE103="","",MAX(0,ROUND($AE103-(N($Q103)+N($R103)+N($S103)),2)))</f>
        <v/>
      </c>
      <c r="AG103" s="245" t="str">
        <f aca="false">IF(OR(TRIM($B103&amp;$C103)="",NOT(ISNUMBER($D103))),"",SUMIFS($W$3:$W$1001,$AI$3:$AI$1001,$AI103,$D$3:$D$1001,"&lt;"&amp;$D103))</f>
        <v/>
      </c>
      <c r="AH103" s="245" t="str">
        <f aca="false">IF(TRIM($B103&amp;$C103)="","",SUMIFS($W$3:$W$1001,$AI$3:$AI$1001,$AI103))</f>
        <v/>
      </c>
      <c r="AI103" s="246" t="str">
        <f aca="false">IF(TRIM($B103&amp;$C103)="","",TRIM($B103)&amp;"｜"&amp;TRIM($C103))</f>
        <v/>
      </c>
      <c r="AJ103" s="245" t="str">
        <f aca="false">IF(TRIM($B103&amp;$C103)="","",MIN(N($O103),N($Q103)))</f>
        <v/>
      </c>
      <c r="AK103" s="248" t="str">
        <f aca="false">IF(ISNUMBER($D103),YEAR($D103),"")</f>
        <v/>
      </c>
      <c r="AL103" s="248" t="str">
        <f aca="false">IF(OR(TRIM($B103&amp;$C103)="",NOT(ISNUMBER($D103)),NOT(ISNUMBER($E103))),"",IF($E103&lt;$D103,"",IF(IF($AC103="半年付",2,IF($AC103="季度付",4,IF($AC103="月付",12,IF($AC103="半月付",24,1))))=1,1,MAX(1,ROUND(($E103-$D103+1)/365*IF($AC103="半年付",2,IF($AC103="季度付",4,IF($AC103="月付",12,IF($AC103="半月付",24,1)))),0)))))</f>
        <v/>
      </c>
      <c r="AM103" s="248" t="str">
        <f aca="true">IF($AL103="","",MIN($AL103,MAX(0,INT((TODAY()-付款宽限天数-$D103)/(($E103-$D103+1)/$AL103))+1)))</f>
        <v/>
      </c>
    </row>
    <row r="104" customFormat="false" ht="27.75" hidden="false" customHeight="false" outlineLevel="0" collapsed="false">
      <c r="F104" s="188" t="str">
        <f aca="true">IF(TRIM($B104&amp;$C104)="","",IF(OR(ISNUMBER(SEARCH("未",$A104)),ISNUMBER(SEARCH("送出",$A104)),AND(TRIM($A104)="",NOT(ISNUMBER($D104)),N($G104)=0)),"【合同未回】","")&amp;IF(NOT(ISNUMBER($E104)),IF(OR(ISNUMBER(SEARCH("未",$A104)),ISNUMBER(SEARCH("送出",$A104)),AND(TRIM($A104)="",NOT(ISNUMBER($D104)),N($G104)=0)),"","【未填合同期】"),IF($E104&lt;TODAY(),"【已到期】",IF($E104-TODAY()&lt;=提醒天数,"【即将到期，剩余"&amp;($E104-TODAY())&amp;"天】","【正常】")))&amp;IF(OR($AB104="安装免保",$AB104="技术免保",$AB104="质保期内"),"【"&amp;$AB104&amp;"】",""))</f>
        <v/>
      </c>
      <c r="J104" s="244" t="str">
        <f aca="false">IF(OR(N($G104)=0,N($H104)=0),"",ROUND(N($G104)*N($H104)*IF(N($I104)=0,1,N($I104)),2))</f>
        <v/>
      </c>
      <c r="M104" s="244" t="str">
        <f aca="false">IF(TRIM($B104&amp;$C104)="","",IF(AND(N($J104)=0,N($L104)=0),"",ROUND(N($J104)+N($L104),2)))</f>
        <v/>
      </c>
      <c r="S104" s="244"/>
      <c r="T104" s="245" t="str">
        <f aca="false">IF(TRIM($B104&amp;$C104)="","",IF(N($O104)=0,"",MAX(0,MIN(N($O104)-N($Q104),N($W104)))))</f>
        <v/>
      </c>
      <c r="U104" s="245" t="str">
        <f aca="false">IF(TRIM($B104&amp;$C104)="","",IF(N($Q104)&lt;=N($O104),"",N($Q104)-N($O104)))</f>
        <v/>
      </c>
      <c r="V104" s="245" t="str">
        <f aca="false">IF(OR(TRIM($B104&amp;$C104)="",$W104=""),"",MAX(0,N($W104))-N($T104))</f>
        <v/>
      </c>
      <c r="W104" s="245" t="str">
        <f aca="false">IF(TRIM($B104&amp;$C104)="","",IF(AND(N($M104)=0,N($Q104)+N($R104)+N($S104)=0),"",ROUND(N($M104)-N($Q104)-N($R104)-N($S104),2)))</f>
        <v/>
      </c>
      <c r="X104" s="246" t="str">
        <f aca="false">IF(TRIM($B104&amp;$C104)="","",IF(N($M104)=0,IF((N($Q104)+N($R104)+N($S104))=0,"—未填单价","未填单价，已收 "&amp;TEXT((N($Q104)+N($R104)+N($S104)),"#,##0.00")),IF(N($W104)&gt;0.005,"欠 "&amp;TEXT(N($W104),"#,##0.00")&amp;IF(N($T104)&gt;0,"（开票未到账 "&amp;TEXT(N($T104),"#,##0.00")&amp;"）","")&amp;IF(N($V104)&gt;0,"（未开票 "&amp;TEXT(N($V104),"#,##0.00")&amp;"）",""),IF(N($W104)&lt;-0.005,"多收 "&amp;TEXT(-N($W104),"#,##0.00"),"✔ 已结清")))&amp;IF(N($U104)&gt;0,"｜到账未开票 "&amp;TEXT(N($U104),"#,##0.00")&amp;"，待补票","")&amp;IF(N($R104)&gt;0,"｜收现 "&amp;TEXT(N($R104),"#,##0.00"),"")&amp;IF(N($S104)&gt;0,"｜收款不开票 "&amp;TEXT(N($S104),"#,##0.00"),""))</f>
        <v/>
      </c>
      <c r="Y104" s="195"/>
      <c r="AB104" s="195"/>
      <c r="AC104" s="188"/>
      <c r="AD104" s="246" t="str">
        <f aca="false">IF($AL104="","",IF($AL104=1,IF($AM104&gt;=1,"一次性·已到收款期","一次性·未到期"),$AC104&amp;" 第"&amp;$AM104&amp;"/"&amp;$AL104&amp;"期"))</f>
        <v/>
      </c>
      <c r="AE104" s="245" t="str">
        <f aca="false">IF(OR($AL104="",N($M104)=0),"",ROUND(N($J104)*$AM104/$AL104,2)+N($L104))</f>
        <v/>
      </c>
      <c r="AF104" s="245" t="str">
        <f aca="false">IF($AE104="","",MAX(0,ROUND($AE104-(N($Q104)+N($R104)+N($S104)),2)))</f>
        <v/>
      </c>
      <c r="AG104" s="245" t="str">
        <f aca="false">IF(OR(TRIM($B104&amp;$C104)="",NOT(ISNUMBER($D104))),"",SUMIFS($W$3:$W$1001,$AI$3:$AI$1001,$AI104,$D$3:$D$1001,"&lt;"&amp;$D104))</f>
        <v/>
      </c>
      <c r="AH104" s="245" t="str">
        <f aca="false">IF(TRIM($B104&amp;$C104)="","",SUMIFS($W$3:$W$1001,$AI$3:$AI$1001,$AI104))</f>
        <v/>
      </c>
      <c r="AI104" s="246" t="str">
        <f aca="false">IF(TRIM($B104&amp;$C104)="","",TRIM($B104)&amp;"｜"&amp;TRIM($C104))</f>
        <v/>
      </c>
      <c r="AJ104" s="245" t="str">
        <f aca="false">IF(TRIM($B104&amp;$C104)="","",MIN(N($O104),N($Q104)))</f>
        <v/>
      </c>
      <c r="AK104" s="248" t="str">
        <f aca="false">IF(ISNUMBER($D104),YEAR($D104),"")</f>
        <v/>
      </c>
      <c r="AL104" s="248" t="str">
        <f aca="false">IF(OR(TRIM($B104&amp;$C104)="",NOT(ISNUMBER($D104)),NOT(ISNUMBER($E104))),"",IF($E104&lt;$D104,"",IF(IF($AC104="半年付",2,IF($AC104="季度付",4,IF($AC104="月付",12,IF($AC104="半月付",24,1))))=1,1,MAX(1,ROUND(($E104-$D104+1)/365*IF($AC104="半年付",2,IF($AC104="季度付",4,IF($AC104="月付",12,IF($AC104="半月付",24,1)))),0)))))</f>
        <v/>
      </c>
      <c r="AM104" s="248" t="str">
        <f aca="true">IF($AL104="","",MIN($AL104,MAX(0,INT((TODAY()-付款宽限天数-$D104)/(($E104-$D104+1)/$AL104))+1)))</f>
        <v/>
      </c>
    </row>
    <row r="105" customFormat="false" ht="27.75" hidden="false" customHeight="false" outlineLevel="0" collapsed="false">
      <c r="F105" s="188" t="str">
        <f aca="true">IF(TRIM($B105&amp;$C105)="","",IF(OR(ISNUMBER(SEARCH("未",$A105)),ISNUMBER(SEARCH("送出",$A105)),AND(TRIM($A105)="",NOT(ISNUMBER($D105)),N($G105)=0)),"【合同未回】","")&amp;IF(NOT(ISNUMBER($E105)),IF(OR(ISNUMBER(SEARCH("未",$A105)),ISNUMBER(SEARCH("送出",$A105)),AND(TRIM($A105)="",NOT(ISNUMBER($D105)),N($G105)=0)),"","【未填合同期】"),IF($E105&lt;TODAY(),"【已到期】",IF($E105-TODAY()&lt;=提醒天数,"【即将到期，剩余"&amp;($E105-TODAY())&amp;"天】","【正常】")))&amp;IF(OR($AB105="安装免保",$AB105="技术免保",$AB105="质保期内"),"【"&amp;$AB105&amp;"】",""))</f>
        <v/>
      </c>
      <c r="J105" s="244" t="str">
        <f aca="false">IF(OR(N($G105)=0,N($H105)=0),"",ROUND(N($G105)*N($H105)*IF(N($I105)=0,1,N($I105)),2))</f>
        <v/>
      </c>
      <c r="M105" s="244" t="str">
        <f aca="false">IF(TRIM($B105&amp;$C105)="","",IF(AND(N($J105)=0,N($L105)=0),"",ROUND(N($J105)+N($L105),2)))</f>
        <v/>
      </c>
      <c r="S105" s="244"/>
      <c r="T105" s="245" t="str">
        <f aca="false">IF(TRIM($B105&amp;$C105)="","",IF(N($O105)=0,"",MAX(0,MIN(N($O105)-N($Q105),N($W105)))))</f>
        <v/>
      </c>
      <c r="U105" s="245" t="str">
        <f aca="false">IF(TRIM($B105&amp;$C105)="","",IF(N($Q105)&lt;=N($O105),"",N($Q105)-N($O105)))</f>
        <v/>
      </c>
      <c r="V105" s="245" t="str">
        <f aca="false">IF(OR(TRIM($B105&amp;$C105)="",$W105=""),"",MAX(0,N($W105))-N($T105))</f>
        <v/>
      </c>
      <c r="W105" s="245" t="str">
        <f aca="false">IF(TRIM($B105&amp;$C105)="","",IF(AND(N($M105)=0,N($Q105)+N($R105)+N($S105)=0),"",ROUND(N($M105)-N($Q105)-N($R105)-N($S105),2)))</f>
        <v/>
      </c>
      <c r="X105" s="246" t="str">
        <f aca="false">IF(TRIM($B105&amp;$C105)="","",IF(N($M105)=0,IF((N($Q105)+N($R105)+N($S105))=0,"—未填单价","未填单价，已收 "&amp;TEXT((N($Q105)+N($R105)+N($S105)),"#,##0.00")),IF(N($W105)&gt;0.005,"欠 "&amp;TEXT(N($W105),"#,##0.00")&amp;IF(N($T105)&gt;0,"（开票未到账 "&amp;TEXT(N($T105),"#,##0.00")&amp;"）","")&amp;IF(N($V105)&gt;0,"（未开票 "&amp;TEXT(N($V105),"#,##0.00")&amp;"）",""),IF(N($W105)&lt;-0.005,"多收 "&amp;TEXT(-N($W105),"#,##0.00"),"✔ 已结清")))&amp;IF(N($U105)&gt;0,"｜到账未开票 "&amp;TEXT(N($U105),"#,##0.00")&amp;"，待补票","")&amp;IF(N($R105)&gt;0,"｜收现 "&amp;TEXT(N($R105),"#,##0.00"),"")&amp;IF(N($S105)&gt;0,"｜收款不开票 "&amp;TEXT(N($S105),"#,##0.00"),""))</f>
        <v/>
      </c>
      <c r="Y105" s="195"/>
      <c r="AB105" s="195"/>
      <c r="AC105" s="188"/>
      <c r="AD105" s="246" t="str">
        <f aca="false">IF($AL105="","",IF($AL105=1,IF($AM105&gt;=1,"一次性·已到收款期","一次性·未到期"),$AC105&amp;" 第"&amp;$AM105&amp;"/"&amp;$AL105&amp;"期"))</f>
        <v/>
      </c>
      <c r="AE105" s="245" t="str">
        <f aca="false">IF(OR($AL105="",N($M105)=0),"",ROUND(N($J105)*$AM105/$AL105,2)+N($L105))</f>
        <v/>
      </c>
      <c r="AF105" s="245" t="str">
        <f aca="false">IF($AE105="","",MAX(0,ROUND($AE105-(N($Q105)+N($R105)+N($S105)),2)))</f>
        <v/>
      </c>
      <c r="AG105" s="245" t="str">
        <f aca="false">IF(OR(TRIM($B105&amp;$C105)="",NOT(ISNUMBER($D105))),"",SUMIFS($W$3:$W$1001,$AI$3:$AI$1001,$AI105,$D$3:$D$1001,"&lt;"&amp;$D105))</f>
        <v/>
      </c>
      <c r="AH105" s="245" t="str">
        <f aca="false">IF(TRIM($B105&amp;$C105)="","",SUMIFS($W$3:$W$1001,$AI$3:$AI$1001,$AI105))</f>
        <v/>
      </c>
      <c r="AI105" s="246" t="str">
        <f aca="false">IF(TRIM($B105&amp;$C105)="","",TRIM($B105)&amp;"｜"&amp;TRIM($C105))</f>
        <v/>
      </c>
      <c r="AJ105" s="245" t="str">
        <f aca="false">IF(TRIM($B105&amp;$C105)="","",MIN(N($O105),N($Q105)))</f>
        <v/>
      </c>
      <c r="AK105" s="248" t="str">
        <f aca="false">IF(ISNUMBER($D105),YEAR($D105),"")</f>
        <v/>
      </c>
      <c r="AL105" s="248" t="str">
        <f aca="false">IF(OR(TRIM($B105&amp;$C105)="",NOT(ISNUMBER($D105)),NOT(ISNUMBER($E105))),"",IF($E105&lt;$D105,"",IF(IF($AC105="半年付",2,IF($AC105="季度付",4,IF($AC105="月付",12,IF($AC105="半月付",24,1))))=1,1,MAX(1,ROUND(($E105-$D105+1)/365*IF($AC105="半年付",2,IF($AC105="季度付",4,IF($AC105="月付",12,IF($AC105="半月付",24,1)))),0)))))</f>
        <v/>
      </c>
      <c r="AM105" s="248" t="str">
        <f aca="true">IF($AL105="","",MIN($AL105,MAX(0,INT((TODAY()-付款宽限天数-$D105)/(($E105-$D105+1)/$AL105))+1)))</f>
        <v/>
      </c>
    </row>
    <row r="106" customFormat="false" ht="27.75" hidden="false" customHeight="false" outlineLevel="0" collapsed="false">
      <c r="F106" s="188" t="str">
        <f aca="true">IF(TRIM($B106&amp;$C106)="","",IF(OR(ISNUMBER(SEARCH("未",$A106)),ISNUMBER(SEARCH("送出",$A106)),AND(TRIM($A106)="",NOT(ISNUMBER($D106)),N($G106)=0)),"【合同未回】","")&amp;IF(NOT(ISNUMBER($E106)),IF(OR(ISNUMBER(SEARCH("未",$A106)),ISNUMBER(SEARCH("送出",$A106)),AND(TRIM($A106)="",NOT(ISNUMBER($D106)),N($G106)=0)),"","【未填合同期】"),IF($E106&lt;TODAY(),"【已到期】",IF($E106-TODAY()&lt;=提醒天数,"【即将到期，剩余"&amp;($E106-TODAY())&amp;"天】","【正常】")))&amp;IF(OR($AB106="安装免保",$AB106="技术免保",$AB106="质保期内"),"【"&amp;$AB106&amp;"】",""))</f>
        <v/>
      </c>
      <c r="J106" s="244" t="str">
        <f aca="false">IF(OR(N($G106)=0,N($H106)=0),"",ROUND(N($G106)*N($H106)*IF(N($I106)=0,1,N($I106)),2))</f>
        <v/>
      </c>
      <c r="M106" s="244" t="str">
        <f aca="false">IF(TRIM($B106&amp;$C106)="","",IF(AND(N($J106)=0,N($L106)=0),"",ROUND(N($J106)+N($L106),2)))</f>
        <v/>
      </c>
      <c r="S106" s="244"/>
      <c r="T106" s="245" t="str">
        <f aca="false">IF(TRIM($B106&amp;$C106)="","",IF(N($O106)=0,"",MAX(0,MIN(N($O106)-N($Q106),N($W106)))))</f>
        <v/>
      </c>
      <c r="U106" s="245" t="str">
        <f aca="false">IF(TRIM($B106&amp;$C106)="","",IF(N($Q106)&lt;=N($O106),"",N($Q106)-N($O106)))</f>
        <v/>
      </c>
      <c r="V106" s="245" t="str">
        <f aca="false">IF(OR(TRIM($B106&amp;$C106)="",$W106=""),"",MAX(0,N($W106))-N($T106))</f>
        <v/>
      </c>
      <c r="W106" s="245" t="str">
        <f aca="false">IF(TRIM($B106&amp;$C106)="","",IF(AND(N($M106)=0,N($Q106)+N($R106)+N($S106)=0),"",ROUND(N($M106)-N($Q106)-N($R106)-N($S106),2)))</f>
        <v/>
      </c>
      <c r="X106" s="246" t="str">
        <f aca="false">IF(TRIM($B106&amp;$C106)="","",IF(N($M106)=0,IF((N($Q106)+N($R106)+N($S106))=0,"—未填单价","未填单价，已收 "&amp;TEXT((N($Q106)+N($R106)+N($S106)),"#,##0.00")),IF(N($W106)&gt;0.005,"欠 "&amp;TEXT(N($W106),"#,##0.00")&amp;IF(N($T106)&gt;0,"（开票未到账 "&amp;TEXT(N($T106),"#,##0.00")&amp;"）","")&amp;IF(N($V106)&gt;0,"（未开票 "&amp;TEXT(N($V106),"#,##0.00")&amp;"）",""),IF(N($W106)&lt;-0.005,"多收 "&amp;TEXT(-N($W106),"#,##0.00"),"✔ 已结清")))&amp;IF(N($U106)&gt;0,"｜到账未开票 "&amp;TEXT(N($U106),"#,##0.00")&amp;"，待补票","")&amp;IF(N($R106)&gt;0,"｜收现 "&amp;TEXT(N($R106),"#,##0.00"),"")&amp;IF(N($S106)&gt;0,"｜收款不开票 "&amp;TEXT(N($S106),"#,##0.00"),""))</f>
        <v/>
      </c>
      <c r="Y106" s="195"/>
      <c r="AB106" s="195"/>
      <c r="AC106" s="188"/>
      <c r="AD106" s="246" t="str">
        <f aca="false">IF($AL106="","",IF($AL106=1,IF($AM106&gt;=1,"一次性·已到收款期","一次性·未到期"),$AC106&amp;" 第"&amp;$AM106&amp;"/"&amp;$AL106&amp;"期"))</f>
        <v/>
      </c>
      <c r="AE106" s="245" t="str">
        <f aca="false">IF(OR($AL106="",N($M106)=0),"",ROUND(N($J106)*$AM106/$AL106,2)+N($L106))</f>
        <v/>
      </c>
      <c r="AF106" s="245" t="str">
        <f aca="false">IF($AE106="","",MAX(0,ROUND($AE106-(N($Q106)+N($R106)+N($S106)),2)))</f>
        <v/>
      </c>
      <c r="AG106" s="245" t="str">
        <f aca="false">IF(OR(TRIM($B106&amp;$C106)="",NOT(ISNUMBER($D106))),"",SUMIFS($W$3:$W$1001,$AI$3:$AI$1001,$AI106,$D$3:$D$1001,"&lt;"&amp;$D106))</f>
        <v/>
      </c>
      <c r="AH106" s="245" t="str">
        <f aca="false">IF(TRIM($B106&amp;$C106)="","",SUMIFS($W$3:$W$1001,$AI$3:$AI$1001,$AI106))</f>
        <v/>
      </c>
      <c r="AI106" s="246" t="str">
        <f aca="false">IF(TRIM($B106&amp;$C106)="","",TRIM($B106)&amp;"｜"&amp;TRIM($C106))</f>
        <v/>
      </c>
      <c r="AJ106" s="245" t="str">
        <f aca="false">IF(TRIM($B106&amp;$C106)="","",MIN(N($O106),N($Q106)))</f>
        <v/>
      </c>
      <c r="AK106" s="248" t="str">
        <f aca="false">IF(ISNUMBER($D106),YEAR($D106),"")</f>
        <v/>
      </c>
      <c r="AL106" s="248" t="str">
        <f aca="false">IF(OR(TRIM($B106&amp;$C106)="",NOT(ISNUMBER($D106)),NOT(ISNUMBER($E106))),"",IF($E106&lt;$D106,"",IF(IF($AC106="半年付",2,IF($AC106="季度付",4,IF($AC106="月付",12,IF($AC106="半月付",24,1))))=1,1,MAX(1,ROUND(($E106-$D106+1)/365*IF($AC106="半年付",2,IF($AC106="季度付",4,IF($AC106="月付",12,IF($AC106="半月付",24,1)))),0)))))</f>
        <v/>
      </c>
      <c r="AM106" s="248" t="str">
        <f aca="true">IF($AL106="","",MIN($AL106,MAX(0,INT((TODAY()-付款宽限天数-$D106)/(($E106-$D106+1)/$AL106))+1)))</f>
        <v/>
      </c>
    </row>
    <row r="107" customFormat="false" ht="27.75" hidden="false" customHeight="false" outlineLevel="0" collapsed="false">
      <c r="F107" s="188" t="str">
        <f aca="true">IF(TRIM($B107&amp;$C107)="","",IF(OR(ISNUMBER(SEARCH("未",$A107)),ISNUMBER(SEARCH("送出",$A107)),AND(TRIM($A107)="",NOT(ISNUMBER($D107)),N($G107)=0)),"【合同未回】","")&amp;IF(NOT(ISNUMBER($E107)),IF(OR(ISNUMBER(SEARCH("未",$A107)),ISNUMBER(SEARCH("送出",$A107)),AND(TRIM($A107)="",NOT(ISNUMBER($D107)),N($G107)=0)),"","【未填合同期】"),IF($E107&lt;TODAY(),"【已到期】",IF($E107-TODAY()&lt;=提醒天数,"【即将到期，剩余"&amp;($E107-TODAY())&amp;"天】","【正常】")))&amp;IF(OR($AB107="安装免保",$AB107="技术免保",$AB107="质保期内"),"【"&amp;$AB107&amp;"】",""))</f>
        <v/>
      </c>
      <c r="J107" s="244" t="str">
        <f aca="false">IF(OR(N($G107)=0,N($H107)=0),"",ROUND(N($G107)*N($H107)*IF(N($I107)=0,1,N($I107)),2))</f>
        <v/>
      </c>
      <c r="M107" s="244" t="str">
        <f aca="false">IF(TRIM($B107&amp;$C107)="","",IF(AND(N($J107)=0,N($L107)=0),"",ROUND(N($J107)+N($L107),2)))</f>
        <v/>
      </c>
      <c r="S107" s="244"/>
      <c r="T107" s="245" t="str">
        <f aca="false">IF(TRIM($B107&amp;$C107)="","",IF(N($O107)=0,"",MAX(0,MIN(N($O107)-N($Q107),N($W107)))))</f>
        <v/>
      </c>
      <c r="U107" s="245" t="str">
        <f aca="false">IF(TRIM($B107&amp;$C107)="","",IF(N($Q107)&lt;=N($O107),"",N($Q107)-N($O107)))</f>
        <v/>
      </c>
      <c r="V107" s="245" t="str">
        <f aca="false">IF(OR(TRIM($B107&amp;$C107)="",$W107=""),"",MAX(0,N($W107))-N($T107))</f>
        <v/>
      </c>
      <c r="W107" s="245" t="str">
        <f aca="false">IF(TRIM($B107&amp;$C107)="","",IF(AND(N($M107)=0,N($Q107)+N($R107)+N($S107)=0),"",ROUND(N($M107)-N($Q107)-N($R107)-N($S107),2)))</f>
        <v/>
      </c>
      <c r="X107" s="246" t="str">
        <f aca="false">IF(TRIM($B107&amp;$C107)="","",IF(N($M107)=0,IF((N($Q107)+N($R107)+N($S107))=0,"—未填单价","未填单价，已收 "&amp;TEXT((N($Q107)+N($R107)+N($S107)),"#,##0.00")),IF(N($W107)&gt;0.005,"欠 "&amp;TEXT(N($W107),"#,##0.00")&amp;IF(N($T107)&gt;0,"（开票未到账 "&amp;TEXT(N($T107),"#,##0.00")&amp;"）","")&amp;IF(N($V107)&gt;0,"（未开票 "&amp;TEXT(N($V107),"#,##0.00")&amp;"）",""),IF(N($W107)&lt;-0.005,"多收 "&amp;TEXT(-N($W107),"#,##0.00"),"✔ 已结清")))&amp;IF(N($U107)&gt;0,"｜到账未开票 "&amp;TEXT(N($U107),"#,##0.00")&amp;"，待补票","")&amp;IF(N($R107)&gt;0,"｜收现 "&amp;TEXT(N($R107),"#,##0.00"),"")&amp;IF(N($S107)&gt;0,"｜收款不开票 "&amp;TEXT(N($S107),"#,##0.00"),""))</f>
        <v/>
      </c>
      <c r="Y107" s="195"/>
      <c r="AB107" s="195"/>
      <c r="AC107" s="188"/>
      <c r="AD107" s="246" t="str">
        <f aca="false">IF($AL107="","",IF($AL107=1,IF($AM107&gt;=1,"一次性·已到收款期","一次性·未到期"),$AC107&amp;" 第"&amp;$AM107&amp;"/"&amp;$AL107&amp;"期"))</f>
        <v/>
      </c>
      <c r="AE107" s="245" t="str">
        <f aca="false">IF(OR($AL107="",N($M107)=0),"",ROUND(N($J107)*$AM107/$AL107,2)+N($L107))</f>
        <v/>
      </c>
      <c r="AF107" s="245" t="str">
        <f aca="false">IF($AE107="","",MAX(0,ROUND($AE107-(N($Q107)+N($R107)+N($S107)),2)))</f>
        <v/>
      </c>
      <c r="AG107" s="245" t="str">
        <f aca="false">IF(OR(TRIM($B107&amp;$C107)="",NOT(ISNUMBER($D107))),"",SUMIFS($W$3:$W$1001,$AI$3:$AI$1001,$AI107,$D$3:$D$1001,"&lt;"&amp;$D107))</f>
        <v/>
      </c>
      <c r="AH107" s="245" t="str">
        <f aca="false">IF(TRIM($B107&amp;$C107)="","",SUMIFS($W$3:$W$1001,$AI$3:$AI$1001,$AI107))</f>
        <v/>
      </c>
      <c r="AI107" s="246" t="str">
        <f aca="false">IF(TRIM($B107&amp;$C107)="","",TRIM($B107)&amp;"｜"&amp;TRIM($C107))</f>
        <v/>
      </c>
      <c r="AJ107" s="245" t="str">
        <f aca="false">IF(TRIM($B107&amp;$C107)="","",MIN(N($O107),N($Q107)))</f>
        <v/>
      </c>
      <c r="AK107" s="248" t="str">
        <f aca="false">IF(ISNUMBER($D107),YEAR($D107),"")</f>
        <v/>
      </c>
      <c r="AL107" s="248" t="str">
        <f aca="false">IF(OR(TRIM($B107&amp;$C107)="",NOT(ISNUMBER($D107)),NOT(ISNUMBER($E107))),"",IF($E107&lt;$D107,"",IF(IF($AC107="半年付",2,IF($AC107="季度付",4,IF($AC107="月付",12,IF($AC107="半月付",24,1))))=1,1,MAX(1,ROUND(($E107-$D107+1)/365*IF($AC107="半年付",2,IF($AC107="季度付",4,IF($AC107="月付",12,IF($AC107="半月付",24,1)))),0)))))</f>
        <v/>
      </c>
      <c r="AM107" s="248" t="str">
        <f aca="true">IF($AL107="","",MIN($AL107,MAX(0,INT((TODAY()-付款宽限天数-$D107)/(($E107-$D107+1)/$AL107))+1)))</f>
        <v/>
      </c>
    </row>
    <row r="108" customFormat="false" ht="27.75" hidden="false" customHeight="false" outlineLevel="0" collapsed="false">
      <c r="F108" s="188" t="str">
        <f aca="true">IF(TRIM($B108&amp;$C108)="","",IF(OR(ISNUMBER(SEARCH("未",$A108)),ISNUMBER(SEARCH("送出",$A108)),AND(TRIM($A108)="",NOT(ISNUMBER($D108)),N($G108)=0)),"【合同未回】","")&amp;IF(NOT(ISNUMBER($E108)),IF(OR(ISNUMBER(SEARCH("未",$A108)),ISNUMBER(SEARCH("送出",$A108)),AND(TRIM($A108)="",NOT(ISNUMBER($D108)),N($G108)=0)),"","【未填合同期】"),IF($E108&lt;TODAY(),"【已到期】",IF($E108-TODAY()&lt;=提醒天数,"【即将到期，剩余"&amp;($E108-TODAY())&amp;"天】","【正常】")))&amp;IF(OR($AB108="安装免保",$AB108="技术免保",$AB108="质保期内"),"【"&amp;$AB108&amp;"】",""))</f>
        <v/>
      </c>
      <c r="J108" s="244" t="str">
        <f aca="false">IF(OR(N($G108)=0,N($H108)=0),"",ROUND(N($G108)*N($H108)*IF(N($I108)=0,1,N($I108)),2))</f>
        <v/>
      </c>
      <c r="M108" s="244" t="str">
        <f aca="false">IF(TRIM($B108&amp;$C108)="","",IF(AND(N($J108)=0,N($L108)=0),"",ROUND(N($J108)+N($L108),2)))</f>
        <v/>
      </c>
      <c r="S108" s="244"/>
      <c r="T108" s="245" t="str">
        <f aca="false">IF(TRIM($B108&amp;$C108)="","",IF(N($O108)=0,"",MAX(0,MIN(N($O108)-N($Q108),N($W108)))))</f>
        <v/>
      </c>
      <c r="U108" s="245" t="str">
        <f aca="false">IF(TRIM($B108&amp;$C108)="","",IF(N($Q108)&lt;=N($O108),"",N($Q108)-N($O108)))</f>
        <v/>
      </c>
      <c r="V108" s="245" t="str">
        <f aca="false">IF(OR(TRIM($B108&amp;$C108)="",$W108=""),"",MAX(0,N($W108))-N($T108))</f>
        <v/>
      </c>
      <c r="W108" s="245" t="str">
        <f aca="false">IF(TRIM($B108&amp;$C108)="","",IF(AND(N($M108)=0,N($Q108)+N($R108)+N($S108)=0),"",ROUND(N($M108)-N($Q108)-N($R108)-N($S108),2)))</f>
        <v/>
      </c>
      <c r="X108" s="246" t="str">
        <f aca="false">IF(TRIM($B108&amp;$C108)="","",IF(N($M108)=0,IF((N($Q108)+N($R108)+N($S108))=0,"—未填单价","未填单价，已收 "&amp;TEXT((N($Q108)+N($R108)+N($S108)),"#,##0.00")),IF(N($W108)&gt;0.005,"欠 "&amp;TEXT(N($W108),"#,##0.00")&amp;IF(N($T108)&gt;0,"（开票未到账 "&amp;TEXT(N($T108),"#,##0.00")&amp;"）","")&amp;IF(N($V108)&gt;0,"（未开票 "&amp;TEXT(N($V108),"#,##0.00")&amp;"）",""),IF(N($W108)&lt;-0.005,"多收 "&amp;TEXT(-N($W108),"#,##0.00"),"✔ 已结清")))&amp;IF(N($U108)&gt;0,"｜到账未开票 "&amp;TEXT(N($U108),"#,##0.00")&amp;"，待补票","")&amp;IF(N($R108)&gt;0,"｜收现 "&amp;TEXT(N($R108),"#,##0.00"),"")&amp;IF(N($S108)&gt;0,"｜收款不开票 "&amp;TEXT(N($S108),"#,##0.00"),""))</f>
        <v/>
      </c>
      <c r="Y108" s="195"/>
      <c r="AB108" s="195"/>
      <c r="AC108" s="188"/>
      <c r="AD108" s="246" t="str">
        <f aca="false">IF($AL108="","",IF($AL108=1,IF($AM108&gt;=1,"一次性·已到收款期","一次性·未到期"),$AC108&amp;" 第"&amp;$AM108&amp;"/"&amp;$AL108&amp;"期"))</f>
        <v/>
      </c>
      <c r="AE108" s="245" t="str">
        <f aca="false">IF(OR($AL108="",N($M108)=0),"",ROUND(N($J108)*$AM108/$AL108,2)+N($L108))</f>
        <v/>
      </c>
      <c r="AF108" s="245" t="str">
        <f aca="false">IF($AE108="","",MAX(0,ROUND($AE108-(N($Q108)+N($R108)+N($S108)),2)))</f>
        <v/>
      </c>
      <c r="AG108" s="245" t="str">
        <f aca="false">IF(OR(TRIM($B108&amp;$C108)="",NOT(ISNUMBER($D108))),"",SUMIFS($W$3:$W$1001,$AI$3:$AI$1001,$AI108,$D$3:$D$1001,"&lt;"&amp;$D108))</f>
        <v/>
      </c>
      <c r="AH108" s="245" t="str">
        <f aca="false">IF(TRIM($B108&amp;$C108)="","",SUMIFS($W$3:$W$1001,$AI$3:$AI$1001,$AI108))</f>
        <v/>
      </c>
      <c r="AI108" s="246" t="str">
        <f aca="false">IF(TRIM($B108&amp;$C108)="","",TRIM($B108)&amp;"｜"&amp;TRIM($C108))</f>
        <v/>
      </c>
      <c r="AJ108" s="245" t="str">
        <f aca="false">IF(TRIM($B108&amp;$C108)="","",MIN(N($O108),N($Q108)))</f>
        <v/>
      </c>
      <c r="AK108" s="248" t="str">
        <f aca="false">IF(ISNUMBER($D108),YEAR($D108),"")</f>
        <v/>
      </c>
      <c r="AL108" s="248" t="str">
        <f aca="false">IF(OR(TRIM($B108&amp;$C108)="",NOT(ISNUMBER($D108)),NOT(ISNUMBER($E108))),"",IF($E108&lt;$D108,"",IF(IF($AC108="半年付",2,IF($AC108="季度付",4,IF($AC108="月付",12,IF($AC108="半月付",24,1))))=1,1,MAX(1,ROUND(($E108-$D108+1)/365*IF($AC108="半年付",2,IF($AC108="季度付",4,IF($AC108="月付",12,IF($AC108="半月付",24,1)))),0)))))</f>
        <v/>
      </c>
      <c r="AM108" s="248" t="str">
        <f aca="true">IF($AL108="","",MIN($AL108,MAX(0,INT((TODAY()-付款宽限天数-$D108)/(($E108-$D108+1)/$AL108))+1)))</f>
        <v/>
      </c>
    </row>
    <row r="109" customFormat="false" ht="27.75" hidden="false" customHeight="false" outlineLevel="0" collapsed="false">
      <c r="F109" s="188" t="str">
        <f aca="true">IF(TRIM($B109&amp;$C109)="","",IF(OR(ISNUMBER(SEARCH("未",$A109)),ISNUMBER(SEARCH("送出",$A109)),AND(TRIM($A109)="",NOT(ISNUMBER($D109)),N($G109)=0)),"【合同未回】","")&amp;IF(NOT(ISNUMBER($E109)),IF(OR(ISNUMBER(SEARCH("未",$A109)),ISNUMBER(SEARCH("送出",$A109)),AND(TRIM($A109)="",NOT(ISNUMBER($D109)),N($G109)=0)),"","【未填合同期】"),IF($E109&lt;TODAY(),"【已到期】",IF($E109-TODAY()&lt;=提醒天数,"【即将到期，剩余"&amp;($E109-TODAY())&amp;"天】","【正常】")))&amp;IF(OR($AB109="安装免保",$AB109="技术免保",$AB109="质保期内"),"【"&amp;$AB109&amp;"】",""))</f>
        <v/>
      </c>
      <c r="J109" s="244" t="str">
        <f aca="false">IF(OR(N($G109)=0,N($H109)=0),"",ROUND(N($G109)*N($H109)*IF(N($I109)=0,1,N($I109)),2))</f>
        <v/>
      </c>
      <c r="M109" s="244" t="str">
        <f aca="false">IF(TRIM($B109&amp;$C109)="","",IF(AND(N($J109)=0,N($L109)=0),"",ROUND(N($J109)+N($L109),2)))</f>
        <v/>
      </c>
      <c r="S109" s="244"/>
      <c r="T109" s="245" t="str">
        <f aca="false">IF(TRIM($B109&amp;$C109)="","",IF(N($O109)=0,"",MAX(0,MIN(N($O109)-N($Q109),N($W109)))))</f>
        <v/>
      </c>
      <c r="U109" s="245" t="str">
        <f aca="false">IF(TRIM($B109&amp;$C109)="","",IF(N($Q109)&lt;=N($O109),"",N($Q109)-N($O109)))</f>
        <v/>
      </c>
      <c r="V109" s="245" t="str">
        <f aca="false">IF(OR(TRIM($B109&amp;$C109)="",$W109=""),"",MAX(0,N($W109))-N($T109))</f>
        <v/>
      </c>
      <c r="W109" s="245" t="str">
        <f aca="false">IF(TRIM($B109&amp;$C109)="","",IF(AND(N($M109)=0,N($Q109)+N($R109)+N($S109)=0),"",ROUND(N($M109)-N($Q109)-N($R109)-N($S109),2)))</f>
        <v/>
      </c>
      <c r="X109" s="246" t="str">
        <f aca="false">IF(TRIM($B109&amp;$C109)="","",IF(N($M109)=0,IF((N($Q109)+N($R109)+N($S109))=0,"—未填单价","未填单价，已收 "&amp;TEXT((N($Q109)+N($R109)+N($S109)),"#,##0.00")),IF(N($W109)&gt;0.005,"欠 "&amp;TEXT(N($W109),"#,##0.00")&amp;IF(N($T109)&gt;0,"（开票未到账 "&amp;TEXT(N($T109),"#,##0.00")&amp;"）","")&amp;IF(N($V109)&gt;0,"（未开票 "&amp;TEXT(N($V109),"#,##0.00")&amp;"）",""),IF(N($W109)&lt;-0.005,"多收 "&amp;TEXT(-N($W109),"#,##0.00"),"✔ 已结清")))&amp;IF(N($U109)&gt;0,"｜到账未开票 "&amp;TEXT(N($U109),"#,##0.00")&amp;"，待补票","")&amp;IF(N($R109)&gt;0,"｜收现 "&amp;TEXT(N($R109),"#,##0.00"),"")&amp;IF(N($S109)&gt;0,"｜收款不开票 "&amp;TEXT(N($S109),"#,##0.00"),""))</f>
        <v/>
      </c>
      <c r="Y109" s="195"/>
      <c r="AB109" s="195"/>
      <c r="AC109" s="188"/>
      <c r="AD109" s="246" t="str">
        <f aca="false">IF($AL109="","",IF($AL109=1,IF($AM109&gt;=1,"一次性·已到收款期","一次性·未到期"),$AC109&amp;" 第"&amp;$AM109&amp;"/"&amp;$AL109&amp;"期"))</f>
        <v/>
      </c>
      <c r="AE109" s="245" t="str">
        <f aca="false">IF(OR($AL109="",N($M109)=0),"",ROUND(N($J109)*$AM109/$AL109,2)+N($L109))</f>
        <v/>
      </c>
      <c r="AF109" s="245" t="str">
        <f aca="false">IF($AE109="","",MAX(0,ROUND($AE109-(N($Q109)+N($R109)+N($S109)),2)))</f>
        <v/>
      </c>
      <c r="AG109" s="245" t="str">
        <f aca="false">IF(OR(TRIM($B109&amp;$C109)="",NOT(ISNUMBER($D109))),"",SUMIFS($W$3:$W$1001,$AI$3:$AI$1001,$AI109,$D$3:$D$1001,"&lt;"&amp;$D109))</f>
        <v/>
      </c>
      <c r="AH109" s="245" t="str">
        <f aca="false">IF(TRIM($B109&amp;$C109)="","",SUMIFS($W$3:$W$1001,$AI$3:$AI$1001,$AI109))</f>
        <v/>
      </c>
      <c r="AI109" s="246" t="str">
        <f aca="false">IF(TRIM($B109&amp;$C109)="","",TRIM($B109)&amp;"｜"&amp;TRIM($C109))</f>
        <v/>
      </c>
      <c r="AJ109" s="245" t="str">
        <f aca="false">IF(TRIM($B109&amp;$C109)="","",MIN(N($O109),N($Q109)))</f>
        <v/>
      </c>
      <c r="AK109" s="248" t="str">
        <f aca="false">IF(ISNUMBER($D109),YEAR($D109),"")</f>
        <v/>
      </c>
      <c r="AL109" s="248" t="str">
        <f aca="false">IF(OR(TRIM($B109&amp;$C109)="",NOT(ISNUMBER($D109)),NOT(ISNUMBER($E109))),"",IF($E109&lt;$D109,"",IF(IF($AC109="半年付",2,IF($AC109="季度付",4,IF($AC109="月付",12,IF($AC109="半月付",24,1))))=1,1,MAX(1,ROUND(($E109-$D109+1)/365*IF($AC109="半年付",2,IF($AC109="季度付",4,IF($AC109="月付",12,IF($AC109="半月付",24,1)))),0)))))</f>
        <v/>
      </c>
      <c r="AM109" s="248" t="str">
        <f aca="true">IF($AL109="","",MIN($AL109,MAX(0,INT((TODAY()-付款宽限天数-$D109)/(($E109-$D109+1)/$AL109))+1)))</f>
        <v/>
      </c>
    </row>
    <row r="110" customFormat="false" ht="27.75" hidden="false" customHeight="false" outlineLevel="0" collapsed="false">
      <c r="F110" s="188" t="str">
        <f aca="true">IF(TRIM($B110&amp;$C110)="","",IF(OR(ISNUMBER(SEARCH("未",$A110)),ISNUMBER(SEARCH("送出",$A110)),AND(TRIM($A110)="",NOT(ISNUMBER($D110)),N($G110)=0)),"【合同未回】","")&amp;IF(NOT(ISNUMBER($E110)),IF(OR(ISNUMBER(SEARCH("未",$A110)),ISNUMBER(SEARCH("送出",$A110)),AND(TRIM($A110)="",NOT(ISNUMBER($D110)),N($G110)=0)),"","【未填合同期】"),IF($E110&lt;TODAY(),"【已到期】",IF($E110-TODAY()&lt;=提醒天数,"【即将到期，剩余"&amp;($E110-TODAY())&amp;"天】","【正常】")))&amp;IF(OR($AB110="安装免保",$AB110="技术免保",$AB110="质保期内"),"【"&amp;$AB110&amp;"】",""))</f>
        <v/>
      </c>
      <c r="J110" s="244" t="str">
        <f aca="false">IF(OR(N($G110)=0,N($H110)=0),"",ROUND(N($G110)*N($H110)*IF(N($I110)=0,1,N($I110)),2))</f>
        <v/>
      </c>
      <c r="M110" s="244" t="str">
        <f aca="false">IF(TRIM($B110&amp;$C110)="","",IF(AND(N($J110)=0,N($L110)=0),"",ROUND(N($J110)+N($L110),2)))</f>
        <v/>
      </c>
      <c r="S110" s="244"/>
      <c r="T110" s="245" t="str">
        <f aca="false">IF(TRIM($B110&amp;$C110)="","",IF(N($O110)=0,"",MAX(0,MIN(N($O110)-N($Q110),N($W110)))))</f>
        <v/>
      </c>
      <c r="U110" s="245" t="str">
        <f aca="false">IF(TRIM($B110&amp;$C110)="","",IF(N($Q110)&lt;=N($O110),"",N($Q110)-N($O110)))</f>
        <v/>
      </c>
      <c r="V110" s="245" t="str">
        <f aca="false">IF(OR(TRIM($B110&amp;$C110)="",$W110=""),"",MAX(0,N($W110))-N($T110))</f>
        <v/>
      </c>
      <c r="W110" s="245" t="str">
        <f aca="false">IF(TRIM($B110&amp;$C110)="","",IF(AND(N($M110)=0,N($Q110)+N($R110)+N($S110)=0),"",ROUND(N($M110)-N($Q110)-N($R110)-N($S110),2)))</f>
        <v/>
      </c>
      <c r="X110" s="246" t="str">
        <f aca="false">IF(TRIM($B110&amp;$C110)="","",IF(N($M110)=0,IF((N($Q110)+N($R110)+N($S110))=0,"—未填单价","未填单价，已收 "&amp;TEXT((N($Q110)+N($R110)+N($S110)),"#,##0.00")),IF(N($W110)&gt;0.005,"欠 "&amp;TEXT(N($W110),"#,##0.00")&amp;IF(N($T110)&gt;0,"（开票未到账 "&amp;TEXT(N($T110),"#,##0.00")&amp;"）","")&amp;IF(N($V110)&gt;0,"（未开票 "&amp;TEXT(N($V110),"#,##0.00")&amp;"）",""),IF(N($W110)&lt;-0.005,"多收 "&amp;TEXT(-N($W110),"#,##0.00"),"✔ 已结清")))&amp;IF(N($U110)&gt;0,"｜到账未开票 "&amp;TEXT(N($U110),"#,##0.00")&amp;"，待补票","")&amp;IF(N($R110)&gt;0,"｜收现 "&amp;TEXT(N($R110),"#,##0.00"),"")&amp;IF(N($S110)&gt;0,"｜收款不开票 "&amp;TEXT(N($S110),"#,##0.00"),""))</f>
        <v/>
      </c>
      <c r="Y110" s="195"/>
      <c r="AB110" s="195"/>
      <c r="AC110" s="188"/>
      <c r="AD110" s="246" t="str">
        <f aca="false">IF($AL110="","",IF($AL110=1,IF($AM110&gt;=1,"一次性·已到收款期","一次性·未到期"),$AC110&amp;" 第"&amp;$AM110&amp;"/"&amp;$AL110&amp;"期"))</f>
        <v/>
      </c>
      <c r="AE110" s="245" t="str">
        <f aca="false">IF(OR($AL110="",N($M110)=0),"",ROUND(N($J110)*$AM110/$AL110,2)+N($L110))</f>
        <v/>
      </c>
      <c r="AF110" s="245" t="str">
        <f aca="false">IF($AE110="","",MAX(0,ROUND($AE110-(N($Q110)+N($R110)+N($S110)),2)))</f>
        <v/>
      </c>
      <c r="AG110" s="245" t="str">
        <f aca="false">IF(OR(TRIM($B110&amp;$C110)="",NOT(ISNUMBER($D110))),"",SUMIFS($W$3:$W$1001,$AI$3:$AI$1001,$AI110,$D$3:$D$1001,"&lt;"&amp;$D110))</f>
        <v/>
      </c>
      <c r="AH110" s="245" t="str">
        <f aca="false">IF(TRIM($B110&amp;$C110)="","",SUMIFS($W$3:$W$1001,$AI$3:$AI$1001,$AI110))</f>
        <v/>
      </c>
      <c r="AI110" s="246" t="str">
        <f aca="false">IF(TRIM($B110&amp;$C110)="","",TRIM($B110)&amp;"｜"&amp;TRIM($C110))</f>
        <v/>
      </c>
      <c r="AJ110" s="245" t="str">
        <f aca="false">IF(TRIM($B110&amp;$C110)="","",MIN(N($O110),N($Q110)))</f>
        <v/>
      </c>
      <c r="AK110" s="248" t="str">
        <f aca="false">IF(ISNUMBER($D110),YEAR($D110),"")</f>
        <v/>
      </c>
      <c r="AL110" s="248" t="str">
        <f aca="false">IF(OR(TRIM($B110&amp;$C110)="",NOT(ISNUMBER($D110)),NOT(ISNUMBER($E110))),"",IF($E110&lt;$D110,"",IF(IF($AC110="半年付",2,IF($AC110="季度付",4,IF($AC110="月付",12,IF($AC110="半月付",24,1))))=1,1,MAX(1,ROUND(($E110-$D110+1)/365*IF($AC110="半年付",2,IF($AC110="季度付",4,IF($AC110="月付",12,IF($AC110="半月付",24,1)))),0)))))</f>
        <v/>
      </c>
      <c r="AM110" s="248" t="str">
        <f aca="true">IF($AL110="","",MIN($AL110,MAX(0,INT((TODAY()-付款宽限天数-$D110)/(($E110-$D110+1)/$AL110))+1)))</f>
        <v/>
      </c>
    </row>
    <row r="111" customFormat="false" ht="27.75" hidden="false" customHeight="false" outlineLevel="0" collapsed="false">
      <c r="F111" s="188" t="str">
        <f aca="true">IF(TRIM($B111&amp;$C111)="","",IF(OR(ISNUMBER(SEARCH("未",$A111)),ISNUMBER(SEARCH("送出",$A111)),AND(TRIM($A111)="",NOT(ISNUMBER($D111)),N($G111)=0)),"【合同未回】","")&amp;IF(NOT(ISNUMBER($E111)),IF(OR(ISNUMBER(SEARCH("未",$A111)),ISNUMBER(SEARCH("送出",$A111)),AND(TRIM($A111)="",NOT(ISNUMBER($D111)),N($G111)=0)),"","【未填合同期】"),IF($E111&lt;TODAY(),"【已到期】",IF($E111-TODAY()&lt;=提醒天数,"【即将到期，剩余"&amp;($E111-TODAY())&amp;"天】","【正常】")))&amp;IF(OR($AB111="安装免保",$AB111="技术免保",$AB111="质保期内"),"【"&amp;$AB111&amp;"】",""))</f>
        <v/>
      </c>
      <c r="J111" s="244" t="str">
        <f aca="false">IF(OR(N($G111)=0,N($H111)=0),"",ROUND(N($G111)*N($H111)*IF(N($I111)=0,1,N($I111)),2))</f>
        <v/>
      </c>
      <c r="M111" s="244" t="str">
        <f aca="false">IF(TRIM($B111&amp;$C111)="","",IF(AND(N($J111)=0,N($L111)=0),"",ROUND(N($J111)+N($L111),2)))</f>
        <v/>
      </c>
      <c r="S111" s="244"/>
      <c r="T111" s="245" t="str">
        <f aca="false">IF(TRIM($B111&amp;$C111)="","",IF(N($O111)=0,"",MAX(0,MIN(N($O111)-N($Q111),N($W111)))))</f>
        <v/>
      </c>
      <c r="U111" s="245" t="str">
        <f aca="false">IF(TRIM($B111&amp;$C111)="","",IF(N($Q111)&lt;=N($O111),"",N($Q111)-N($O111)))</f>
        <v/>
      </c>
      <c r="V111" s="245" t="str">
        <f aca="false">IF(OR(TRIM($B111&amp;$C111)="",$W111=""),"",MAX(0,N($W111))-N($T111))</f>
        <v/>
      </c>
      <c r="W111" s="245" t="str">
        <f aca="false">IF(TRIM($B111&amp;$C111)="","",IF(AND(N($M111)=0,N($Q111)+N($R111)+N($S111)=0),"",ROUND(N($M111)-N($Q111)-N($R111)-N($S111),2)))</f>
        <v/>
      </c>
      <c r="X111" s="246" t="str">
        <f aca="false">IF(TRIM($B111&amp;$C111)="","",IF(N($M111)=0,IF((N($Q111)+N($R111)+N($S111))=0,"—未填单价","未填单价，已收 "&amp;TEXT((N($Q111)+N($R111)+N($S111)),"#,##0.00")),IF(N($W111)&gt;0.005,"欠 "&amp;TEXT(N($W111),"#,##0.00")&amp;IF(N($T111)&gt;0,"（开票未到账 "&amp;TEXT(N($T111),"#,##0.00")&amp;"）","")&amp;IF(N($V111)&gt;0,"（未开票 "&amp;TEXT(N($V111),"#,##0.00")&amp;"）",""),IF(N($W111)&lt;-0.005,"多收 "&amp;TEXT(-N($W111),"#,##0.00"),"✔ 已结清")))&amp;IF(N($U111)&gt;0,"｜到账未开票 "&amp;TEXT(N($U111),"#,##0.00")&amp;"，待补票","")&amp;IF(N($R111)&gt;0,"｜收现 "&amp;TEXT(N($R111),"#,##0.00"),"")&amp;IF(N($S111)&gt;0,"｜收款不开票 "&amp;TEXT(N($S111),"#,##0.00"),""))</f>
        <v/>
      </c>
      <c r="Y111" s="195"/>
      <c r="AB111" s="195"/>
      <c r="AC111" s="188"/>
      <c r="AD111" s="246" t="str">
        <f aca="false">IF($AL111="","",IF($AL111=1,IF($AM111&gt;=1,"一次性·已到收款期","一次性·未到期"),$AC111&amp;" 第"&amp;$AM111&amp;"/"&amp;$AL111&amp;"期"))</f>
        <v/>
      </c>
      <c r="AE111" s="245" t="str">
        <f aca="false">IF(OR($AL111="",N($M111)=0),"",ROUND(N($J111)*$AM111/$AL111,2)+N($L111))</f>
        <v/>
      </c>
      <c r="AF111" s="245" t="str">
        <f aca="false">IF($AE111="","",MAX(0,ROUND($AE111-(N($Q111)+N($R111)+N($S111)),2)))</f>
        <v/>
      </c>
      <c r="AG111" s="245" t="str">
        <f aca="false">IF(OR(TRIM($B111&amp;$C111)="",NOT(ISNUMBER($D111))),"",SUMIFS($W$3:$W$1001,$AI$3:$AI$1001,$AI111,$D$3:$D$1001,"&lt;"&amp;$D111))</f>
        <v/>
      </c>
      <c r="AH111" s="245" t="str">
        <f aca="false">IF(TRIM($B111&amp;$C111)="","",SUMIFS($W$3:$W$1001,$AI$3:$AI$1001,$AI111))</f>
        <v/>
      </c>
      <c r="AI111" s="246" t="str">
        <f aca="false">IF(TRIM($B111&amp;$C111)="","",TRIM($B111)&amp;"｜"&amp;TRIM($C111))</f>
        <v/>
      </c>
      <c r="AJ111" s="245" t="str">
        <f aca="false">IF(TRIM($B111&amp;$C111)="","",MIN(N($O111),N($Q111)))</f>
        <v/>
      </c>
      <c r="AK111" s="248" t="str">
        <f aca="false">IF(ISNUMBER($D111),YEAR($D111),"")</f>
        <v/>
      </c>
      <c r="AL111" s="248" t="str">
        <f aca="false">IF(OR(TRIM($B111&amp;$C111)="",NOT(ISNUMBER($D111)),NOT(ISNUMBER($E111))),"",IF($E111&lt;$D111,"",IF(IF($AC111="半年付",2,IF($AC111="季度付",4,IF($AC111="月付",12,IF($AC111="半月付",24,1))))=1,1,MAX(1,ROUND(($E111-$D111+1)/365*IF($AC111="半年付",2,IF($AC111="季度付",4,IF($AC111="月付",12,IF($AC111="半月付",24,1)))),0)))))</f>
        <v/>
      </c>
      <c r="AM111" s="248" t="str">
        <f aca="true">IF($AL111="","",MIN($AL111,MAX(0,INT((TODAY()-付款宽限天数-$D111)/(($E111-$D111+1)/$AL111))+1)))</f>
        <v/>
      </c>
    </row>
    <row r="112" customFormat="false" ht="27.75" hidden="false" customHeight="false" outlineLevel="0" collapsed="false">
      <c r="F112" s="188" t="str">
        <f aca="true">IF(TRIM($B112&amp;$C112)="","",IF(OR(ISNUMBER(SEARCH("未",$A112)),ISNUMBER(SEARCH("送出",$A112)),AND(TRIM($A112)="",NOT(ISNUMBER($D112)),N($G112)=0)),"【合同未回】","")&amp;IF(NOT(ISNUMBER($E112)),IF(OR(ISNUMBER(SEARCH("未",$A112)),ISNUMBER(SEARCH("送出",$A112)),AND(TRIM($A112)="",NOT(ISNUMBER($D112)),N($G112)=0)),"","【未填合同期】"),IF($E112&lt;TODAY(),"【已到期】",IF($E112-TODAY()&lt;=提醒天数,"【即将到期，剩余"&amp;($E112-TODAY())&amp;"天】","【正常】")))&amp;IF(OR($AB112="安装免保",$AB112="技术免保",$AB112="质保期内"),"【"&amp;$AB112&amp;"】",""))</f>
        <v/>
      </c>
      <c r="J112" s="244" t="str">
        <f aca="false">IF(OR(N($G112)=0,N($H112)=0),"",ROUND(N($G112)*N($H112)*IF(N($I112)=0,1,N($I112)),2))</f>
        <v/>
      </c>
      <c r="M112" s="244" t="str">
        <f aca="false">IF(TRIM($B112&amp;$C112)="","",IF(AND(N($J112)=0,N($L112)=0),"",ROUND(N($J112)+N($L112),2)))</f>
        <v/>
      </c>
      <c r="S112" s="244"/>
      <c r="T112" s="245" t="str">
        <f aca="false">IF(TRIM($B112&amp;$C112)="","",IF(N($O112)=0,"",MAX(0,MIN(N($O112)-N($Q112),N($W112)))))</f>
        <v/>
      </c>
      <c r="U112" s="245" t="str">
        <f aca="false">IF(TRIM($B112&amp;$C112)="","",IF(N($Q112)&lt;=N($O112),"",N($Q112)-N($O112)))</f>
        <v/>
      </c>
      <c r="V112" s="245" t="str">
        <f aca="false">IF(OR(TRIM($B112&amp;$C112)="",$W112=""),"",MAX(0,N($W112))-N($T112))</f>
        <v/>
      </c>
      <c r="W112" s="245" t="str">
        <f aca="false">IF(TRIM($B112&amp;$C112)="","",IF(AND(N($M112)=0,N($Q112)+N($R112)+N($S112)=0),"",ROUND(N($M112)-N($Q112)-N($R112)-N($S112),2)))</f>
        <v/>
      </c>
      <c r="X112" s="246" t="str">
        <f aca="false">IF(TRIM($B112&amp;$C112)="","",IF(N($M112)=0,IF((N($Q112)+N($R112)+N($S112))=0,"—未填单价","未填单价，已收 "&amp;TEXT((N($Q112)+N($R112)+N($S112)),"#,##0.00")),IF(N($W112)&gt;0.005,"欠 "&amp;TEXT(N($W112),"#,##0.00")&amp;IF(N($T112)&gt;0,"（开票未到账 "&amp;TEXT(N($T112),"#,##0.00")&amp;"）","")&amp;IF(N($V112)&gt;0,"（未开票 "&amp;TEXT(N($V112),"#,##0.00")&amp;"）",""),IF(N($W112)&lt;-0.005,"多收 "&amp;TEXT(-N($W112),"#,##0.00"),"✔ 已结清")))&amp;IF(N($U112)&gt;0,"｜到账未开票 "&amp;TEXT(N($U112),"#,##0.00")&amp;"，待补票","")&amp;IF(N($R112)&gt;0,"｜收现 "&amp;TEXT(N($R112),"#,##0.00"),"")&amp;IF(N($S112)&gt;0,"｜收款不开票 "&amp;TEXT(N($S112),"#,##0.00"),""))</f>
        <v/>
      </c>
      <c r="Y112" s="195"/>
      <c r="AB112" s="195"/>
      <c r="AC112" s="188"/>
      <c r="AD112" s="246" t="str">
        <f aca="false">IF($AL112="","",IF($AL112=1,IF($AM112&gt;=1,"一次性·已到收款期","一次性·未到期"),$AC112&amp;" 第"&amp;$AM112&amp;"/"&amp;$AL112&amp;"期"))</f>
        <v/>
      </c>
      <c r="AE112" s="245" t="str">
        <f aca="false">IF(OR($AL112="",N($M112)=0),"",ROUND(N($J112)*$AM112/$AL112,2)+N($L112))</f>
        <v/>
      </c>
      <c r="AF112" s="245" t="str">
        <f aca="false">IF($AE112="","",MAX(0,ROUND($AE112-(N($Q112)+N($R112)+N($S112)),2)))</f>
        <v/>
      </c>
      <c r="AG112" s="245" t="str">
        <f aca="false">IF(OR(TRIM($B112&amp;$C112)="",NOT(ISNUMBER($D112))),"",SUMIFS($W$3:$W$1001,$AI$3:$AI$1001,$AI112,$D$3:$D$1001,"&lt;"&amp;$D112))</f>
        <v/>
      </c>
      <c r="AH112" s="245" t="str">
        <f aca="false">IF(TRIM($B112&amp;$C112)="","",SUMIFS($W$3:$W$1001,$AI$3:$AI$1001,$AI112))</f>
        <v/>
      </c>
      <c r="AI112" s="246" t="str">
        <f aca="false">IF(TRIM($B112&amp;$C112)="","",TRIM($B112)&amp;"｜"&amp;TRIM($C112))</f>
        <v/>
      </c>
      <c r="AJ112" s="245" t="str">
        <f aca="false">IF(TRIM($B112&amp;$C112)="","",MIN(N($O112),N($Q112)))</f>
        <v/>
      </c>
      <c r="AK112" s="248" t="str">
        <f aca="false">IF(ISNUMBER($D112),YEAR($D112),"")</f>
        <v/>
      </c>
      <c r="AL112" s="248" t="str">
        <f aca="false">IF(OR(TRIM($B112&amp;$C112)="",NOT(ISNUMBER($D112)),NOT(ISNUMBER($E112))),"",IF($E112&lt;$D112,"",IF(IF($AC112="半年付",2,IF($AC112="季度付",4,IF($AC112="月付",12,IF($AC112="半月付",24,1))))=1,1,MAX(1,ROUND(($E112-$D112+1)/365*IF($AC112="半年付",2,IF($AC112="季度付",4,IF($AC112="月付",12,IF($AC112="半月付",24,1)))),0)))))</f>
        <v/>
      </c>
      <c r="AM112" s="248" t="str">
        <f aca="true">IF($AL112="","",MIN($AL112,MAX(0,INT((TODAY()-付款宽限天数-$D112)/(($E112-$D112+1)/$AL112))+1)))</f>
        <v/>
      </c>
    </row>
    <row r="113" customFormat="false" ht="27.75" hidden="false" customHeight="false" outlineLevel="0" collapsed="false">
      <c r="F113" s="188" t="str">
        <f aca="true">IF(TRIM($B113&amp;$C113)="","",IF(OR(ISNUMBER(SEARCH("未",$A113)),ISNUMBER(SEARCH("送出",$A113)),AND(TRIM($A113)="",NOT(ISNUMBER($D113)),N($G113)=0)),"【合同未回】","")&amp;IF(NOT(ISNUMBER($E113)),IF(OR(ISNUMBER(SEARCH("未",$A113)),ISNUMBER(SEARCH("送出",$A113)),AND(TRIM($A113)="",NOT(ISNUMBER($D113)),N($G113)=0)),"","【未填合同期】"),IF($E113&lt;TODAY(),"【已到期】",IF($E113-TODAY()&lt;=提醒天数,"【即将到期，剩余"&amp;($E113-TODAY())&amp;"天】","【正常】")))&amp;IF(OR($AB113="安装免保",$AB113="技术免保",$AB113="质保期内"),"【"&amp;$AB113&amp;"】",""))</f>
        <v/>
      </c>
      <c r="J113" s="244" t="str">
        <f aca="false">IF(OR(N($G113)=0,N($H113)=0),"",ROUND(N($G113)*N($H113)*IF(N($I113)=0,1,N($I113)),2))</f>
        <v/>
      </c>
      <c r="M113" s="244" t="str">
        <f aca="false">IF(TRIM($B113&amp;$C113)="","",IF(AND(N($J113)=0,N($L113)=0),"",ROUND(N($J113)+N($L113),2)))</f>
        <v/>
      </c>
      <c r="S113" s="244"/>
      <c r="T113" s="245" t="str">
        <f aca="false">IF(TRIM($B113&amp;$C113)="","",IF(N($O113)=0,"",MAX(0,MIN(N($O113)-N($Q113),N($W113)))))</f>
        <v/>
      </c>
      <c r="U113" s="245" t="str">
        <f aca="false">IF(TRIM($B113&amp;$C113)="","",IF(N($Q113)&lt;=N($O113),"",N($Q113)-N($O113)))</f>
        <v/>
      </c>
      <c r="V113" s="245" t="str">
        <f aca="false">IF(OR(TRIM($B113&amp;$C113)="",$W113=""),"",MAX(0,N($W113))-N($T113))</f>
        <v/>
      </c>
      <c r="W113" s="245" t="str">
        <f aca="false">IF(TRIM($B113&amp;$C113)="","",IF(AND(N($M113)=0,N($Q113)+N($R113)+N($S113)=0),"",ROUND(N($M113)-N($Q113)-N($R113)-N($S113),2)))</f>
        <v/>
      </c>
      <c r="X113" s="246" t="str">
        <f aca="false">IF(TRIM($B113&amp;$C113)="","",IF(N($M113)=0,IF((N($Q113)+N($R113)+N($S113))=0,"—未填单价","未填单价，已收 "&amp;TEXT((N($Q113)+N($R113)+N($S113)),"#,##0.00")),IF(N($W113)&gt;0.005,"欠 "&amp;TEXT(N($W113),"#,##0.00")&amp;IF(N($T113)&gt;0,"（开票未到账 "&amp;TEXT(N($T113),"#,##0.00")&amp;"）","")&amp;IF(N($V113)&gt;0,"（未开票 "&amp;TEXT(N($V113),"#,##0.00")&amp;"）",""),IF(N($W113)&lt;-0.005,"多收 "&amp;TEXT(-N($W113),"#,##0.00"),"✔ 已结清")))&amp;IF(N($U113)&gt;0,"｜到账未开票 "&amp;TEXT(N($U113),"#,##0.00")&amp;"，待补票","")&amp;IF(N($R113)&gt;0,"｜收现 "&amp;TEXT(N($R113),"#,##0.00"),"")&amp;IF(N($S113)&gt;0,"｜收款不开票 "&amp;TEXT(N($S113),"#,##0.00"),""))</f>
        <v/>
      </c>
      <c r="Y113" s="195"/>
      <c r="AB113" s="195"/>
      <c r="AC113" s="188"/>
      <c r="AD113" s="246" t="str">
        <f aca="false">IF($AL113="","",IF($AL113=1,IF($AM113&gt;=1,"一次性·已到收款期","一次性·未到期"),$AC113&amp;" 第"&amp;$AM113&amp;"/"&amp;$AL113&amp;"期"))</f>
        <v/>
      </c>
      <c r="AE113" s="245" t="str">
        <f aca="false">IF(OR($AL113="",N($M113)=0),"",ROUND(N($J113)*$AM113/$AL113,2)+N($L113))</f>
        <v/>
      </c>
      <c r="AF113" s="245" t="str">
        <f aca="false">IF($AE113="","",MAX(0,ROUND($AE113-(N($Q113)+N($R113)+N($S113)),2)))</f>
        <v/>
      </c>
      <c r="AG113" s="245" t="str">
        <f aca="false">IF(OR(TRIM($B113&amp;$C113)="",NOT(ISNUMBER($D113))),"",SUMIFS($W$3:$W$1001,$AI$3:$AI$1001,$AI113,$D$3:$D$1001,"&lt;"&amp;$D113))</f>
        <v/>
      </c>
      <c r="AH113" s="245" t="str">
        <f aca="false">IF(TRIM($B113&amp;$C113)="","",SUMIFS($W$3:$W$1001,$AI$3:$AI$1001,$AI113))</f>
        <v/>
      </c>
      <c r="AI113" s="246" t="str">
        <f aca="false">IF(TRIM($B113&amp;$C113)="","",TRIM($B113)&amp;"｜"&amp;TRIM($C113))</f>
        <v/>
      </c>
      <c r="AJ113" s="245" t="str">
        <f aca="false">IF(TRIM($B113&amp;$C113)="","",MIN(N($O113),N($Q113)))</f>
        <v/>
      </c>
      <c r="AK113" s="248" t="str">
        <f aca="false">IF(ISNUMBER($D113),YEAR($D113),"")</f>
        <v/>
      </c>
      <c r="AL113" s="248" t="str">
        <f aca="false">IF(OR(TRIM($B113&amp;$C113)="",NOT(ISNUMBER($D113)),NOT(ISNUMBER($E113))),"",IF($E113&lt;$D113,"",IF(IF($AC113="半年付",2,IF($AC113="季度付",4,IF($AC113="月付",12,IF($AC113="半月付",24,1))))=1,1,MAX(1,ROUND(($E113-$D113+1)/365*IF($AC113="半年付",2,IF($AC113="季度付",4,IF($AC113="月付",12,IF($AC113="半月付",24,1)))),0)))))</f>
        <v/>
      </c>
      <c r="AM113" s="248" t="str">
        <f aca="true">IF($AL113="","",MIN($AL113,MAX(0,INT((TODAY()-付款宽限天数-$D113)/(($E113-$D113+1)/$AL113))+1)))</f>
        <v/>
      </c>
    </row>
    <row r="114" customFormat="false" ht="27.75" hidden="false" customHeight="false" outlineLevel="0" collapsed="false">
      <c r="F114" s="188" t="str">
        <f aca="true">IF(TRIM($B114&amp;$C114)="","",IF(OR(ISNUMBER(SEARCH("未",$A114)),ISNUMBER(SEARCH("送出",$A114)),AND(TRIM($A114)="",NOT(ISNUMBER($D114)),N($G114)=0)),"【合同未回】","")&amp;IF(NOT(ISNUMBER($E114)),IF(OR(ISNUMBER(SEARCH("未",$A114)),ISNUMBER(SEARCH("送出",$A114)),AND(TRIM($A114)="",NOT(ISNUMBER($D114)),N($G114)=0)),"","【未填合同期】"),IF($E114&lt;TODAY(),"【已到期】",IF($E114-TODAY()&lt;=提醒天数,"【即将到期，剩余"&amp;($E114-TODAY())&amp;"天】","【正常】")))&amp;IF(OR($AB114="安装免保",$AB114="技术免保",$AB114="质保期内"),"【"&amp;$AB114&amp;"】",""))</f>
        <v/>
      </c>
      <c r="J114" s="244" t="str">
        <f aca="false">IF(OR(N($G114)=0,N($H114)=0),"",ROUND(N($G114)*N($H114)*IF(N($I114)=0,1,N($I114)),2))</f>
        <v/>
      </c>
      <c r="M114" s="244" t="str">
        <f aca="false">IF(TRIM($B114&amp;$C114)="","",IF(AND(N($J114)=0,N($L114)=0),"",ROUND(N($J114)+N($L114),2)))</f>
        <v/>
      </c>
      <c r="S114" s="244"/>
      <c r="T114" s="245" t="str">
        <f aca="false">IF(TRIM($B114&amp;$C114)="","",IF(N($O114)=0,"",MAX(0,MIN(N($O114)-N($Q114),N($W114)))))</f>
        <v/>
      </c>
      <c r="U114" s="245" t="str">
        <f aca="false">IF(TRIM($B114&amp;$C114)="","",IF(N($Q114)&lt;=N($O114),"",N($Q114)-N($O114)))</f>
        <v/>
      </c>
      <c r="V114" s="245" t="str">
        <f aca="false">IF(OR(TRIM($B114&amp;$C114)="",$W114=""),"",MAX(0,N($W114))-N($T114))</f>
        <v/>
      </c>
      <c r="W114" s="245" t="str">
        <f aca="false">IF(TRIM($B114&amp;$C114)="","",IF(AND(N($M114)=0,N($Q114)+N($R114)+N($S114)=0),"",ROUND(N($M114)-N($Q114)-N($R114)-N($S114),2)))</f>
        <v/>
      </c>
      <c r="X114" s="246" t="str">
        <f aca="false">IF(TRIM($B114&amp;$C114)="","",IF(N($M114)=0,IF((N($Q114)+N($R114)+N($S114))=0,"—未填单价","未填单价，已收 "&amp;TEXT((N($Q114)+N($R114)+N($S114)),"#,##0.00")),IF(N($W114)&gt;0.005,"欠 "&amp;TEXT(N($W114),"#,##0.00")&amp;IF(N($T114)&gt;0,"（开票未到账 "&amp;TEXT(N($T114),"#,##0.00")&amp;"）","")&amp;IF(N($V114)&gt;0,"（未开票 "&amp;TEXT(N($V114),"#,##0.00")&amp;"）",""),IF(N($W114)&lt;-0.005,"多收 "&amp;TEXT(-N($W114),"#,##0.00"),"✔ 已结清")))&amp;IF(N($U114)&gt;0,"｜到账未开票 "&amp;TEXT(N($U114),"#,##0.00")&amp;"，待补票","")&amp;IF(N($R114)&gt;0,"｜收现 "&amp;TEXT(N($R114),"#,##0.00"),"")&amp;IF(N($S114)&gt;0,"｜收款不开票 "&amp;TEXT(N($S114),"#,##0.00"),""))</f>
        <v/>
      </c>
      <c r="Y114" s="195"/>
      <c r="AB114" s="195"/>
      <c r="AC114" s="188"/>
      <c r="AD114" s="246" t="str">
        <f aca="false">IF($AL114="","",IF($AL114=1,IF($AM114&gt;=1,"一次性·已到收款期","一次性·未到期"),$AC114&amp;" 第"&amp;$AM114&amp;"/"&amp;$AL114&amp;"期"))</f>
        <v/>
      </c>
      <c r="AE114" s="245" t="str">
        <f aca="false">IF(OR($AL114="",N($M114)=0),"",ROUND(N($J114)*$AM114/$AL114,2)+N($L114))</f>
        <v/>
      </c>
      <c r="AF114" s="245" t="str">
        <f aca="false">IF($AE114="","",MAX(0,ROUND($AE114-(N($Q114)+N($R114)+N($S114)),2)))</f>
        <v/>
      </c>
      <c r="AG114" s="245" t="str">
        <f aca="false">IF(OR(TRIM($B114&amp;$C114)="",NOT(ISNUMBER($D114))),"",SUMIFS($W$3:$W$1001,$AI$3:$AI$1001,$AI114,$D$3:$D$1001,"&lt;"&amp;$D114))</f>
        <v/>
      </c>
      <c r="AH114" s="245" t="str">
        <f aca="false">IF(TRIM($B114&amp;$C114)="","",SUMIFS($W$3:$W$1001,$AI$3:$AI$1001,$AI114))</f>
        <v/>
      </c>
      <c r="AI114" s="246" t="str">
        <f aca="false">IF(TRIM($B114&amp;$C114)="","",TRIM($B114)&amp;"｜"&amp;TRIM($C114))</f>
        <v/>
      </c>
      <c r="AJ114" s="245" t="str">
        <f aca="false">IF(TRIM($B114&amp;$C114)="","",MIN(N($O114),N($Q114)))</f>
        <v/>
      </c>
      <c r="AK114" s="248" t="str">
        <f aca="false">IF(ISNUMBER($D114),YEAR($D114),"")</f>
        <v/>
      </c>
      <c r="AL114" s="248" t="str">
        <f aca="false">IF(OR(TRIM($B114&amp;$C114)="",NOT(ISNUMBER($D114)),NOT(ISNUMBER($E114))),"",IF($E114&lt;$D114,"",IF(IF($AC114="半年付",2,IF($AC114="季度付",4,IF($AC114="月付",12,IF($AC114="半月付",24,1))))=1,1,MAX(1,ROUND(($E114-$D114+1)/365*IF($AC114="半年付",2,IF($AC114="季度付",4,IF($AC114="月付",12,IF($AC114="半月付",24,1)))),0)))))</f>
        <v/>
      </c>
      <c r="AM114" s="248" t="str">
        <f aca="true">IF($AL114="","",MIN($AL114,MAX(0,INT((TODAY()-付款宽限天数-$D114)/(($E114-$D114+1)/$AL114))+1)))</f>
        <v/>
      </c>
    </row>
    <row r="115" customFormat="false" ht="27.75" hidden="false" customHeight="false" outlineLevel="0" collapsed="false">
      <c r="F115" s="188" t="str">
        <f aca="true">IF(TRIM($B115&amp;$C115)="","",IF(OR(ISNUMBER(SEARCH("未",$A115)),ISNUMBER(SEARCH("送出",$A115)),AND(TRIM($A115)="",NOT(ISNUMBER($D115)),N($G115)=0)),"【合同未回】","")&amp;IF(NOT(ISNUMBER($E115)),IF(OR(ISNUMBER(SEARCH("未",$A115)),ISNUMBER(SEARCH("送出",$A115)),AND(TRIM($A115)="",NOT(ISNUMBER($D115)),N($G115)=0)),"","【未填合同期】"),IF($E115&lt;TODAY(),"【已到期】",IF($E115-TODAY()&lt;=提醒天数,"【即将到期，剩余"&amp;($E115-TODAY())&amp;"天】","【正常】")))&amp;IF(OR($AB115="安装免保",$AB115="技术免保",$AB115="质保期内"),"【"&amp;$AB115&amp;"】",""))</f>
        <v/>
      </c>
      <c r="J115" s="244" t="str">
        <f aca="false">IF(OR(N($G115)=0,N($H115)=0),"",ROUND(N($G115)*N($H115)*IF(N($I115)=0,1,N($I115)),2))</f>
        <v/>
      </c>
      <c r="M115" s="244" t="str">
        <f aca="false">IF(TRIM($B115&amp;$C115)="","",IF(AND(N($J115)=0,N($L115)=0),"",ROUND(N($J115)+N($L115),2)))</f>
        <v/>
      </c>
      <c r="S115" s="244"/>
      <c r="T115" s="245" t="str">
        <f aca="false">IF(TRIM($B115&amp;$C115)="","",IF(N($O115)=0,"",MAX(0,MIN(N($O115)-N($Q115),N($W115)))))</f>
        <v/>
      </c>
      <c r="U115" s="245" t="str">
        <f aca="false">IF(TRIM($B115&amp;$C115)="","",IF(N($Q115)&lt;=N($O115),"",N($Q115)-N($O115)))</f>
        <v/>
      </c>
      <c r="V115" s="245" t="str">
        <f aca="false">IF(OR(TRIM($B115&amp;$C115)="",$W115=""),"",MAX(0,N($W115))-N($T115))</f>
        <v/>
      </c>
      <c r="W115" s="245" t="str">
        <f aca="false">IF(TRIM($B115&amp;$C115)="","",IF(AND(N($M115)=0,N($Q115)+N($R115)+N($S115)=0),"",ROUND(N($M115)-N($Q115)-N($R115)-N($S115),2)))</f>
        <v/>
      </c>
      <c r="X115" s="246" t="str">
        <f aca="false">IF(TRIM($B115&amp;$C115)="","",IF(N($M115)=0,IF((N($Q115)+N($R115)+N($S115))=0,"—未填单价","未填单价，已收 "&amp;TEXT((N($Q115)+N($R115)+N($S115)),"#,##0.00")),IF(N($W115)&gt;0.005,"欠 "&amp;TEXT(N($W115),"#,##0.00")&amp;IF(N($T115)&gt;0,"（开票未到账 "&amp;TEXT(N($T115),"#,##0.00")&amp;"）","")&amp;IF(N($V115)&gt;0,"（未开票 "&amp;TEXT(N($V115),"#,##0.00")&amp;"）",""),IF(N($W115)&lt;-0.005,"多收 "&amp;TEXT(-N($W115),"#,##0.00"),"✔ 已结清")))&amp;IF(N($U115)&gt;0,"｜到账未开票 "&amp;TEXT(N($U115),"#,##0.00")&amp;"，待补票","")&amp;IF(N($R115)&gt;0,"｜收现 "&amp;TEXT(N($R115),"#,##0.00"),"")&amp;IF(N($S115)&gt;0,"｜收款不开票 "&amp;TEXT(N($S115),"#,##0.00"),""))</f>
        <v/>
      </c>
      <c r="Y115" s="195"/>
      <c r="AB115" s="195"/>
      <c r="AC115" s="188"/>
      <c r="AD115" s="246" t="str">
        <f aca="false">IF($AL115="","",IF($AL115=1,IF($AM115&gt;=1,"一次性·已到收款期","一次性·未到期"),$AC115&amp;" 第"&amp;$AM115&amp;"/"&amp;$AL115&amp;"期"))</f>
        <v/>
      </c>
      <c r="AE115" s="245" t="str">
        <f aca="false">IF(OR($AL115="",N($M115)=0),"",ROUND(N($J115)*$AM115/$AL115,2)+N($L115))</f>
        <v/>
      </c>
      <c r="AF115" s="245" t="str">
        <f aca="false">IF($AE115="","",MAX(0,ROUND($AE115-(N($Q115)+N($R115)+N($S115)),2)))</f>
        <v/>
      </c>
      <c r="AG115" s="245" t="str">
        <f aca="false">IF(OR(TRIM($B115&amp;$C115)="",NOT(ISNUMBER($D115))),"",SUMIFS($W$3:$W$1001,$AI$3:$AI$1001,$AI115,$D$3:$D$1001,"&lt;"&amp;$D115))</f>
        <v/>
      </c>
      <c r="AH115" s="245" t="str">
        <f aca="false">IF(TRIM($B115&amp;$C115)="","",SUMIFS($W$3:$W$1001,$AI$3:$AI$1001,$AI115))</f>
        <v/>
      </c>
      <c r="AI115" s="246" t="str">
        <f aca="false">IF(TRIM($B115&amp;$C115)="","",TRIM($B115)&amp;"｜"&amp;TRIM($C115))</f>
        <v/>
      </c>
      <c r="AJ115" s="245" t="str">
        <f aca="false">IF(TRIM($B115&amp;$C115)="","",MIN(N($O115),N($Q115)))</f>
        <v/>
      </c>
      <c r="AK115" s="248" t="str">
        <f aca="false">IF(ISNUMBER($D115),YEAR($D115),"")</f>
        <v/>
      </c>
      <c r="AL115" s="248" t="str">
        <f aca="false">IF(OR(TRIM($B115&amp;$C115)="",NOT(ISNUMBER($D115)),NOT(ISNUMBER($E115))),"",IF($E115&lt;$D115,"",IF(IF($AC115="半年付",2,IF($AC115="季度付",4,IF($AC115="月付",12,IF($AC115="半月付",24,1))))=1,1,MAX(1,ROUND(($E115-$D115+1)/365*IF($AC115="半年付",2,IF($AC115="季度付",4,IF($AC115="月付",12,IF($AC115="半月付",24,1)))),0)))))</f>
        <v/>
      </c>
      <c r="AM115" s="248" t="str">
        <f aca="true">IF($AL115="","",MIN($AL115,MAX(0,INT((TODAY()-付款宽限天数-$D115)/(($E115-$D115+1)/$AL115))+1)))</f>
        <v/>
      </c>
    </row>
    <row r="116" customFormat="false" ht="27.75" hidden="false" customHeight="false" outlineLevel="0" collapsed="false">
      <c r="F116" s="188" t="str">
        <f aca="true">IF(TRIM($B116&amp;$C116)="","",IF(OR(ISNUMBER(SEARCH("未",$A116)),ISNUMBER(SEARCH("送出",$A116)),AND(TRIM($A116)="",NOT(ISNUMBER($D116)),N($G116)=0)),"【合同未回】","")&amp;IF(NOT(ISNUMBER($E116)),IF(OR(ISNUMBER(SEARCH("未",$A116)),ISNUMBER(SEARCH("送出",$A116)),AND(TRIM($A116)="",NOT(ISNUMBER($D116)),N($G116)=0)),"","【未填合同期】"),IF($E116&lt;TODAY(),"【已到期】",IF($E116-TODAY()&lt;=提醒天数,"【即将到期，剩余"&amp;($E116-TODAY())&amp;"天】","【正常】")))&amp;IF(OR($AB116="安装免保",$AB116="技术免保",$AB116="质保期内"),"【"&amp;$AB116&amp;"】",""))</f>
        <v/>
      </c>
      <c r="J116" s="244" t="str">
        <f aca="false">IF(OR(N($G116)=0,N($H116)=0),"",ROUND(N($G116)*N($H116)*IF(N($I116)=0,1,N($I116)),2))</f>
        <v/>
      </c>
      <c r="M116" s="244" t="str">
        <f aca="false">IF(TRIM($B116&amp;$C116)="","",IF(AND(N($J116)=0,N($L116)=0),"",ROUND(N($J116)+N($L116),2)))</f>
        <v/>
      </c>
      <c r="S116" s="244"/>
      <c r="T116" s="245" t="str">
        <f aca="false">IF(TRIM($B116&amp;$C116)="","",IF(N($O116)=0,"",MAX(0,MIN(N($O116)-N($Q116),N($W116)))))</f>
        <v/>
      </c>
      <c r="U116" s="245" t="str">
        <f aca="false">IF(TRIM($B116&amp;$C116)="","",IF(N($Q116)&lt;=N($O116),"",N($Q116)-N($O116)))</f>
        <v/>
      </c>
      <c r="V116" s="245" t="str">
        <f aca="false">IF(OR(TRIM($B116&amp;$C116)="",$W116=""),"",MAX(0,N($W116))-N($T116))</f>
        <v/>
      </c>
      <c r="W116" s="245" t="str">
        <f aca="false">IF(TRIM($B116&amp;$C116)="","",IF(AND(N($M116)=0,N($Q116)+N($R116)+N($S116)=0),"",ROUND(N($M116)-N($Q116)-N($R116)-N($S116),2)))</f>
        <v/>
      </c>
      <c r="X116" s="246" t="str">
        <f aca="false">IF(TRIM($B116&amp;$C116)="","",IF(N($M116)=0,IF((N($Q116)+N($R116)+N($S116))=0,"—未填单价","未填单价，已收 "&amp;TEXT((N($Q116)+N($R116)+N($S116)),"#,##0.00")),IF(N($W116)&gt;0.005,"欠 "&amp;TEXT(N($W116),"#,##0.00")&amp;IF(N($T116)&gt;0,"（开票未到账 "&amp;TEXT(N($T116),"#,##0.00")&amp;"）","")&amp;IF(N($V116)&gt;0,"（未开票 "&amp;TEXT(N($V116),"#,##0.00")&amp;"）",""),IF(N($W116)&lt;-0.005,"多收 "&amp;TEXT(-N($W116),"#,##0.00"),"✔ 已结清")))&amp;IF(N($U116)&gt;0,"｜到账未开票 "&amp;TEXT(N($U116),"#,##0.00")&amp;"，待补票","")&amp;IF(N($R116)&gt;0,"｜收现 "&amp;TEXT(N($R116),"#,##0.00"),"")&amp;IF(N($S116)&gt;0,"｜收款不开票 "&amp;TEXT(N($S116),"#,##0.00"),""))</f>
        <v/>
      </c>
      <c r="Y116" s="195"/>
      <c r="AB116" s="195"/>
      <c r="AC116" s="188"/>
      <c r="AD116" s="246" t="str">
        <f aca="false">IF($AL116="","",IF($AL116=1,IF($AM116&gt;=1,"一次性·已到收款期","一次性·未到期"),$AC116&amp;" 第"&amp;$AM116&amp;"/"&amp;$AL116&amp;"期"))</f>
        <v/>
      </c>
      <c r="AE116" s="245" t="str">
        <f aca="false">IF(OR($AL116="",N($M116)=0),"",ROUND(N($J116)*$AM116/$AL116,2)+N($L116))</f>
        <v/>
      </c>
      <c r="AF116" s="245" t="str">
        <f aca="false">IF($AE116="","",MAX(0,ROUND($AE116-(N($Q116)+N($R116)+N($S116)),2)))</f>
        <v/>
      </c>
      <c r="AG116" s="245" t="str">
        <f aca="false">IF(OR(TRIM($B116&amp;$C116)="",NOT(ISNUMBER($D116))),"",SUMIFS($W$3:$W$1001,$AI$3:$AI$1001,$AI116,$D$3:$D$1001,"&lt;"&amp;$D116))</f>
        <v/>
      </c>
      <c r="AH116" s="245" t="str">
        <f aca="false">IF(TRIM($B116&amp;$C116)="","",SUMIFS($W$3:$W$1001,$AI$3:$AI$1001,$AI116))</f>
        <v/>
      </c>
      <c r="AI116" s="246" t="str">
        <f aca="false">IF(TRIM($B116&amp;$C116)="","",TRIM($B116)&amp;"｜"&amp;TRIM($C116))</f>
        <v/>
      </c>
      <c r="AJ116" s="245" t="str">
        <f aca="false">IF(TRIM($B116&amp;$C116)="","",MIN(N($O116),N($Q116)))</f>
        <v/>
      </c>
      <c r="AK116" s="248" t="str">
        <f aca="false">IF(ISNUMBER($D116),YEAR($D116),"")</f>
        <v/>
      </c>
      <c r="AL116" s="248" t="str">
        <f aca="false">IF(OR(TRIM($B116&amp;$C116)="",NOT(ISNUMBER($D116)),NOT(ISNUMBER($E116))),"",IF($E116&lt;$D116,"",IF(IF($AC116="半年付",2,IF($AC116="季度付",4,IF($AC116="月付",12,IF($AC116="半月付",24,1))))=1,1,MAX(1,ROUND(($E116-$D116+1)/365*IF($AC116="半年付",2,IF($AC116="季度付",4,IF($AC116="月付",12,IF($AC116="半月付",24,1)))),0)))))</f>
        <v/>
      </c>
      <c r="AM116" s="248" t="str">
        <f aca="true">IF($AL116="","",MIN($AL116,MAX(0,INT((TODAY()-付款宽限天数-$D116)/(($E116-$D116+1)/$AL116))+1)))</f>
        <v/>
      </c>
    </row>
    <row r="117" customFormat="false" ht="27.75" hidden="false" customHeight="false" outlineLevel="0" collapsed="false">
      <c r="F117" s="188" t="str">
        <f aca="true">IF(TRIM($B117&amp;$C117)="","",IF(OR(ISNUMBER(SEARCH("未",$A117)),ISNUMBER(SEARCH("送出",$A117)),AND(TRIM($A117)="",NOT(ISNUMBER($D117)),N($G117)=0)),"【合同未回】","")&amp;IF(NOT(ISNUMBER($E117)),IF(OR(ISNUMBER(SEARCH("未",$A117)),ISNUMBER(SEARCH("送出",$A117)),AND(TRIM($A117)="",NOT(ISNUMBER($D117)),N($G117)=0)),"","【未填合同期】"),IF($E117&lt;TODAY(),"【已到期】",IF($E117-TODAY()&lt;=提醒天数,"【即将到期，剩余"&amp;($E117-TODAY())&amp;"天】","【正常】")))&amp;IF(OR($AB117="安装免保",$AB117="技术免保",$AB117="质保期内"),"【"&amp;$AB117&amp;"】",""))</f>
        <v/>
      </c>
      <c r="J117" s="244" t="str">
        <f aca="false">IF(OR(N($G117)=0,N($H117)=0),"",ROUND(N($G117)*N($H117)*IF(N($I117)=0,1,N($I117)),2))</f>
        <v/>
      </c>
      <c r="M117" s="244" t="str">
        <f aca="false">IF(TRIM($B117&amp;$C117)="","",IF(AND(N($J117)=0,N($L117)=0),"",ROUND(N($J117)+N($L117),2)))</f>
        <v/>
      </c>
      <c r="S117" s="244"/>
      <c r="T117" s="245" t="str">
        <f aca="false">IF(TRIM($B117&amp;$C117)="","",IF(N($O117)=0,"",MAX(0,MIN(N($O117)-N($Q117),N($W117)))))</f>
        <v/>
      </c>
      <c r="U117" s="245" t="str">
        <f aca="false">IF(TRIM($B117&amp;$C117)="","",IF(N($Q117)&lt;=N($O117),"",N($Q117)-N($O117)))</f>
        <v/>
      </c>
      <c r="V117" s="245" t="str">
        <f aca="false">IF(OR(TRIM($B117&amp;$C117)="",$W117=""),"",MAX(0,N($W117))-N($T117))</f>
        <v/>
      </c>
      <c r="W117" s="245" t="str">
        <f aca="false">IF(TRIM($B117&amp;$C117)="","",IF(AND(N($M117)=0,N($Q117)+N($R117)+N($S117)=0),"",ROUND(N($M117)-N($Q117)-N($R117)-N($S117),2)))</f>
        <v/>
      </c>
      <c r="X117" s="246" t="str">
        <f aca="false">IF(TRIM($B117&amp;$C117)="","",IF(N($M117)=0,IF((N($Q117)+N($R117)+N($S117))=0,"—未填单价","未填单价，已收 "&amp;TEXT((N($Q117)+N($R117)+N($S117)),"#,##0.00")),IF(N($W117)&gt;0.005,"欠 "&amp;TEXT(N($W117),"#,##0.00")&amp;IF(N($T117)&gt;0,"（开票未到账 "&amp;TEXT(N($T117),"#,##0.00")&amp;"）","")&amp;IF(N($V117)&gt;0,"（未开票 "&amp;TEXT(N($V117),"#,##0.00")&amp;"）",""),IF(N($W117)&lt;-0.005,"多收 "&amp;TEXT(-N($W117),"#,##0.00"),"✔ 已结清")))&amp;IF(N($U117)&gt;0,"｜到账未开票 "&amp;TEXT(N($U117),"#,##0.00")&amp;"，待补票","")&amp;IF(N($R117)&gt;0,"｜收现 "&amp;TEXT(N($R117),"#,##0.00"),"")&amp;IF(N($S117)&gt;0,"｜收款不开票 "&amp;TEXT(N($S117),"#,##0.00"),""))</f>
        <v/>
      </c>
      <c r="Y117" s="195"/>
      <c r="AB117" s="195"/>
      <c r="AC117" s="188"/>
      <c r="AD117" s="246" t="str">
        <f aca="false">IF($AL117="","",IF($AL117=1,IF($AM117&gt;=1,"一次性·已到收款期","一次性·未到期"),$AC117&amp;" 第"&amp;$AM117&amp;"/"&amp;$AL117&amp;"期"))</f>
        <v/>
      </c>
      <c r="AE117" s="245" t="str">
        <f aca="false">IF(OR($AL117="",N($M117)=0),"",ROUND(N($J117)*$AM117/$AL117,2)+N($L117))</f>
        <v/>
      </c>
      <c r="AF117" s="245" t="str">
        <f aca="false">IF($AE117="","",MAX(0,ROUND($AE117-(N($Q117)+N($R117)+N($S117)),2)))</f>
        <v/>
      </c>
      <c r="AG117" s="245" t="str">
        <f aca="false">IF(OR(TRIM($B117&amp;$C117)="",NOT(ISNUMBER($D117))),"",SUMIFS($W$3:$W$1001,$AI$3:$AI$1001,$AI117,$D$3:$D$1001,"&lt;"&amp;$D117))</f>
        <v/>
      </c>
      <c r="AH117" s="245" t="str">
        <f aca="false">IF(TRIM($B117&amp;$C117)="","",SUMIFS($W$3:$W$1001,$AI$3:$AI$1001,$AI117))</f>
        <v/>
      </c>
      <c r="AI117" s="246" t="str">
        <f aca="false">IF(TRIM($B117&amp;$C117)="","",TRIM($B117)&amp;"｜"&amp;TRIM($C117))</f>
        <v/>
      </c>
      <c r="AJ117" s="245" t="str">
        <f aca="false">IF(TRIM($B117&amp;$C117)="","",MIN(N($O117),N($Q117)))</f>
        <v/>
      </c>
      <c r="AK117" s="248" t="str">
        <f aca="false">IF(ISNUMBER($D117),YEAR($D117),"")</f>
        <v/>
      </c>
      <c r="AL117" s="248" t="str">
        <f aca="false">IF(OR(TRIM($B117&amp;$C117)="",NOT(ISNUMBER($D117)),NOT(ISNUMBER($E117))),"",IF($E117&lt;$D117,"",IF(IF($AC117="半年付",2,IF($AC117="季度付",4,IF($AC117="月付",12,IF($AC117="半月付",24,1))))=1,1,MAX(1,ROUND(($E117-$D117+1)/365*IF($AC117="半年付",2,IF($AC117="季度付",4,IF($AC117="月付",12,IF($AC117="半月付",24,1)))),0)))))</f>
        <v/>
      </c>
      <c r="AM117" s="248" t="str">
        <f aca="true">IF($AL117="","",MIN($AL117,MAX(0,INT((TODAY()-付款宽限天数-$D117)/(($E117-$D117+1)/$AL117))+1)))</f>
        <v/>
      </c>
    </row>
    <row r="118" customFormat="false" ht="27.75" hidden="false" customHeight="false" outlineLevel="0" collapsed="false">
      <c r="F118" s="188" t="str">
        <f aca="true">IF(TRIM($B118&amp;$C118)="","",IF(OR(ISNUMBER(SEARCH("未",$A118)),ISNUMBER(SEARCH("送出",$A118)),AND(TRIM($A118)="",NOT(ISNUMBER($D118)),N($G118)=0)),"【合同未回】","")&amp;IF(NOT(ISNUMBER($E118)),IF(OR(ISNUMBER(SEARCH("未",$A118)),ISNUMBER(SEARCH("送出",$A118)),AND(TRIM($A118)="",NOT(ISNUMBER($D118)),N($G118)=0)),"","【未填合同期】"),IF($E118&lt;TODAY(),"【已到期】",IF($E118-TODAY()&lt;=提醒天数,"【即将到期，剩余"&amp;($E118-TODAY())&amp;"天】","【正常】")))&amp;IF(OR($AB118="安装免保",$AB118="技术免保",$AB118="质保期内"),"【"&amp;$AB118&amp;"】",""))</f>
        <v/>
      </c>
      <c r="J118" s="244" t="str">
        <f aca="false">IF(OR(N($G118)=0,N($H118)=0),"",ROUND(N($G118)*N($H118)*IF(N($I118)=0,1,N($I118)),2))</f>
        <v/>
      </c>
      <c r="M118" s="244" t="str">
        <f aca="false">IF(TRIM($B118&amp;$C118)="","",IF(AND(N($J118)=0,N($L118)=0),"",ROUND(N($J118)+N($L118),2)))</f>
        <v/>
      </c>
      <c r="S118" s="244"/>
      <c r="T118" s="245" t="str">
        <f aca="false">IF(TRIM($B118&amp;$C118)="","",IF(N($O118)=0,"",MAX(0,MIN(N($O118)-N($Q118),N($W118)))))</f>
        <v/>
      </c>
      <c r="U118" s="245" t="str">
        <f aca="false">IF(TRIM($B118&amp;$C118)="","",IF(N($Q118)&lt;=N($O118),"",N($Q118)-N($O118)))</f>
        <v/>
      </c>
      <c r="V118" s="245" t="str">
        <f aca="false">IF(OR(TRIM($B118&amp;$C118)="",$W118=""),"",MAX(0,N($W118))-N($T118))</f>
        <v/>
      </c>
      <c r="W118" s="245" t="str">
        <f aca="false">IF(TRIM($B118&amp;$C118)="","",IF(AND(N($M118)=0,N($Q118)+N($R118)+N($S118)=0),"",ROUND(N($M118)-N($Q118)-N($R118)-N($S118),2)))</f>
        <v/>
      </c>
      <c r="X118" s="246" t="str">
        <f aca="false">IF(TRIM($B118&amp;$C118)="","",IF(N($M118)=0,IF((N($Q118)+N($R118)+N($S118))=0,"—未填单价","未填单价，已收 "&amp;TEXT((N($Q118)+N($R118)+N($S118)),"#,##0.00")),IF(N($W118)&gt;0.005,"欠 "&amp;TEXT(N($W118),"#,##0.00")&amp;IF(N($T118)&gt;0,"（开票未到账 "&amp;TEXT(N($T118),"#,##0.00")&amp;"）","")&amp;IF(N($V118)&gt;0,"（未开票 "&amp;TEXT(N($V118),"#,##0.00")&amp;"）",""),IF(N($W118)&lt;-0.005,"多收 "&amp;TEXT(-N($W118),"#,##0.00"),"✔ 已结清")))&amp;IF(N($U118)&gt;0,"｜到账未开票 "&amp;TEXT(N($U118),"#,##0.00")&amp;"，待补票","")&amp;IF(N($R118)&gt;0,"｜收现 "&amp;TEXT(N($R118),"#,##0.00"),"")&amp;IF(N($S118)&gt;0,"｜收款不开票 "&amp;TEXT(N($S118),"#,##0.00"),""))</f>
        <v/>
      </c>
      <c r="Y118" s="195"/>
      <c r="AB118" s="195"/>
      <c r="AC118" s="188"/>
      <c r="AD118" s="246" t="str">
        <f aca="false">IF($AL118="","",IF($AL118=1,IF($AM118&gt;=1,"一次性·已到收款期","一次性·未到期"),$AC118&amp;" 第"&amp;$AM118&amp;"/"&amp;$AL118&amp;"期"))</f>
        <v/>
      </c>
      <c r="AE118" s="245" t="str">
        <f aca="false">IF(OR($AL118="",N($M118)=0),"",ROUND(N($J118)*$AM118/$AL118,2)+N($L118))</f>
        <v/>
      </c>
      <c r="AF118" s="245" t="str">
        <f aca="false">IF($AE118="","",MAX(0,ROUND($AE118-(N($Q118)+N($R118)+N($S118)),2)))</f>
        <v/>
      </c>
      <c r="AG118" s="245" t="str">
        <f aca="false">IF(OR(TRIM($B118&amp;$C118)="",NOT(ISNUMBER($D118))),"",SUMIFS($W$3:$W$1001,$AI$3:$AI$1001,$AI118,$D$3:$D$1001,"&lt;"&amp;$D118))</f>
        <v/>
      </c>
      <c r="AH118" s="245" t="str">
        <f aca="false">IF(TRIM($B118&amp;$C118)="","",SUMIFS($W$3:$W$1001,$AI$3:$AI$1001,$AI118))</f>
        <v/>
      </c>
      <c r="AI118" s="246" t="str">
        <f aca="false">IF(TRIM($B118&amp;$C118)="","",TRIM($B118)&amp;"｜"&amp;TRIM($C118))</f>
        <v/>
      </c>
      <c r="AJ118" s="245" t="str">
        <f aca="false">IF(TRIM($B118&amp;$C118)="","",MIN(N($O118),N($Q118)))</f>
        <v/>
      </c>
      <c r="AK118" s="248" t="str">
        <f aca="false">IF(ISNUMBER($D118),YEAR($D118),"")</f>
        <v/>
      </c>
      <c r="AL118" s="248" t="str">
        <f aca="false">IF(OR(TRIM($B118&amp;$C118)="",NOT(ISNUMBER($D118)),NOT(ISNUMBER($E118))),"",IF($E118&lt;$D118,"",IF(IF($AC118="半年付",2,IF($AC118="季度付",4,IF($AC118="月付",12,IF($AC118="半月付",24,1))))=1,1,MAX(1,ROUND(($E118-$D118+1)/365*IF($AC118="半年付",2,IF($AC118="季度付",4,IF($AC118="月付",12,IF($AC118="半月付",24,1)))),0)))))</f>
        <v/>
      </c>
      <c r="AM118" s="248" t="str">
        <f aca="true">IF($AL118="","",MIN($AL118,MAX(0,INT((TODAY()-付款宽限天数-$D118)/(($E118-$D118+1)/$AL118))+1)))</f>
        <v/>
      </c>
    </row>
    <row r="119" customFormat="false" ht="27.75" hidden="false" customHeight="false" outlineLevel="0" collapsed="false">
      <c r="F119" s="188" t="str">
        <f aca="true">IF(TRIM($B119&amp;$C119)="","",IF(OR(ISNUMBER(SEARCH("未",$A119)),ISNUMBER(SEARCH("送出",$A119)),AND(TRIM($A119)="",NOT(ISNUMBER($D119)),N($G119)=0)),"【合同未回】","")&amp;IF(NOT(ISNUMBER($E119)),IF(OR(ISNUMBER(SEARCH("未",$A119)),ISNUMBER(SEARCH("送出",$A119)),AND(TRIM($A119)="",NOT(ISNUMBER($D119)),N($G119)=0)),"","【未填合同期】"),IF($E119&lt;TODAY(),"【已到期】",IF($E119-TODAY()&lt;=提醒天数,"【即将到期，剩余"&amp;($E119-TODAY())&amp;"天】","【正常】")))&amp;IF(OR($AB119="安装免保",$AB119="技术免保",$AB119="质保期内"),"【"&amp;$AB119&amp;"】",""))</f>
        <v/>
      </c>
      <c r="J119" s="244" t="str">
        <f aca="false">IF(OR(N($G119)=0,N($H119)=0),"",ROUND(N($G119)*N($H119)*IF(N($I119)=0,1,N($I119)),2))</f>
        <v/>
      </c>
      <c r="M119" s="244" t="str">
        <f aca="false">IF(TRIM($B119&amp;$C119)="","",IF(AND(N($J119)=0,N($L119)=0),"",ROUND(N($J119)+N($L119),2)))</f>
        <v/>
      </c>
      <c r="S119" s="244"/>
      <c r="T119" s="245" t="str">
        <f aca="false">IF(TRIM($B119&amp;$C119)="","",IF(N($O119)=0,"",MAX(0,MIN(N($O119)-N($Q119),N($W119)))))</f>
        <v/>
      </c>
      <c r="U119" s="245" t="str">
        <f aca="false">IF(TRIM($B119&amp;$C119)="","",IF(N($Q119)&lt;=N($O119),"",N($Q119)-N($O119)))</f>
        <v/>
      </c>
      <c r="V119" s="245" t="str">
        <f aca="false">IF(OR(TRIM($B119&amp;$C119)="",$W119=""),"",MAX(0,N($W119))-N($T119))</f>
        <v/>
      </c>
      <c r="W119" s="245" t="str">
        <f aca="false">IF(TRIM($B119&amp;$C119)="","",IF(AND(N($M119)=0,N($Q119)+N($R119)+N($S119)=0),"",ROUND(N($M119)-N($Q119)-N($R119)-N($S119),2)))</f>
        <v/>
      </c>
      <c r="X119" s="246" t="str">
        <f aca="false">IF(TRIM($B119&amp;$C119)="","",IF(N($M119)=0,IF((N($Q119)+N($R119)+N($S119))=0,"—未填单价","未填单价，已收 "&amp;TEXT((N($Q119)+N($R119)+N($S119)),"#,##0.00")),IF(N($W119)&gt;0.005,"欠 "&amp;TEXT(N($W119),"#,##0.00")&amp;IF(N($T119)&gt;0,"（开票未到账 "&amp;TEXT(N($T119),"#,##0.00")&amp;"）","")&amp;IF(N($V119)&gt;0,"（未开票 "&amp;TEXT(N($V119),"#,##0.00")&amp;"）",""),IF(N($W119)&lt;-0.005,"多收 "&amp;TEXT(-N($W119),"#,##0.00"),"✔ 已结清")))&amp;IF(N($U119)&gt;0,"｜到账未开票 "&amp;TEXT(N($U119),"#,##0.00")&amp;"，待补票","")&amp;IF(N($R119)&gt;0,"｜收现 "&amp;TEXT(N($R119),"#,##0.00"),"")&amp;IF(N($S119)&gt;0,"｜收款不开票 "&amp;TEXT(N($S119),"#,##0.00"),""))</f>
        <v/>
      </c>
      <c r="Y119" s="195"/>
      <c r="AB119" s="195"/>
      <c r="AC119" s="188"/>
      <c r="AD119" s="246" t="str">
        <f aca="false">IF($AL119="","",IF($AL119=1,IF($AM119&gt;=1,"一次性·已到收款期","一次性·未到期"),$AC119&amp;" 第"&amp;$AM119&amp;"/"&amp;$AL119&amp;"期"))</f>
        <v/>
      </c>
      <c r="AE119" s="245" t="str">
        <f aca="false">IF(OR($AL119="",N($M119)=0),"",ROUND(N($J119)*$AM119/$AL119,2)+N($L119))</f>
        <v/>
      </c>
      <c r="AF119" s="245" t="str">
        <f aca="false">IF($AE119="","",MAX(0,ROUND($AE119-(N($Q119)+N($R119)+N($S119)),2)))</f>
        <v/>
      </c>
      <c r="AG119" s="245" t="str">
        <f aca="false">IF(OR(TRIM($B119&amp;$C119)="",NOT(ISNUMBER($D119))),"",SUMIFS($W$3:$W$1001,$AI$3:$AI$1001,$AI119,$D$3:$D$1001,"&lt;"&amp;$D119))</f>
        <v/>
      </c>
      <c r="AH119" s="245" t="str">
        <f aca="false">IF(TRIM($B119&amp;$C119)="","",SUMIFS($W$3:$W$1001,$AI$3:$AI$1001,$AI119))</f>
        <v/>
      </c>
      <c r="AI119" s="246" t="str">
        <f aca="false">IF(TRIM($B119&amp;$C119)="","",TRIM($B119)&amp;"｜"&amp;TRIM($C119))</f>
        <v/>
      </c>
      <c r="AJ119" s="245" t="str">
        <f aca="false">IF(TRIM($B119&amp;$C119)="","",MIN(N($O119),N($Q119)))</f>
        <v/>
      </c>
      <c r="AK119" s="248" t="str">
        <f aca="false">IF(ISNUMBER($D119),YEAR($D119),"")</f>
        <v/>
      </c>
      <c r="AL119" s="248" t="str">
        <f aca="false">IF(OR(TRIM($B119&amp;$C119)="",NOT(ISNUMBER($D119)),NOT(ISNUMBER($E119))),"",IF($E119&lt;$D119,"",IF(IF($AC119="半年付",2,IF($AC119="季度付",4,IF($AC119="月付",12,IF($AC119="半月付",24,1))))=1,1,MAX(1,ROUND(($E119-$D119+1)/365*IF($AC119="半年付",2,IF($AC119="季度付",4,IF($AC119="月付",12,IF($AC119="半月付",24,1)))),0)))))</f>
        <v/>
      </c>
      <c r="AM119" s="248" t="str">
        <f aca="true">IF($AL119="","",MIN($AL119,MAX(0,INT((TODAY()-付款宽限天数-$D119)/(($E119-$D119+1)/$AL119))+1)))</f>
        <v/>
      </c>
    </row>
    <row r="120" customFormat="false" ht="27.75" hidden="false" customHeight="false" outlineLevel="0" collapsed="false">
      <c r="F120" s="188" t="str">
        <f aca="true">IF(TRIM($B120&amp;$C120)="","",IF(OR(ISNUMBER(SEARCH("未",$A120)),ISNUMBER(SEARCH("送出",$A120)),AND(TRIM($A120)="",NOT(ISNUMBER($D120)),N($G120)=0)),"【合同未回】","")&amp;IF(NOT(ISNUMBER($E120)),IF(OR(ISNUMBER(SEARCH("未",$A120)),ISNUMBER(SEARCH("送出",$A120)),AND(TRIM($A120)="",NOT(ISNUMBER($D120)),N($G120)=0)),"","【未填合同期】"),IF($E120&lt;TODAY(),"【已到期】",IF($E120-TODAY()&lt;=提醒天数,"【即将到期，剩余"&amp;($E120-TODAY())&amp;"天】","【正常】")))&amp;IF(OR($AB120="安装免保",$AB120="技术免保",$AB120="质保期内"),"【"&amp;$AB120&amp;"】",""))</f>
        <v/>
      </c>
      <c r="J120" s="244" t="str">
        <f aca="false">IF(OR(N($G120)=0,N($H120)=0),"",ROUND(N($G120)*N($H120)*IF(N($I120)=0,1,N($I120)),2))</f>
        <v/>
      </c>
      <c r="M120" s="244" t="str">
        <f aca="false">IF(TRIM($B120&amp;$C120)="","",IF(AND(N($J120)=0,N($L120)=0),"",ROUND(N($J120)+N($L120),2)))</f>
        <v/>
      </c>
      <c r="S120" s="244"/>
      <c r="T120" s="245" t="str">
        <f aca="false">IF(TRIM($B120&amp;$C120)="","",IF(N($O120)=0,"",MAX(0,MIN(N($O120)-N($Q120),N($W120)))))</f>
        <v/>
      </c>
      <c r="U120" s="245" t="str">
        <f aca="false">IF(TRIM($B120&amp;$C120)="","",IF(N($Q120)&lt;=N($O120),"",N($Q120)-N($O120)))</f>
        <v/>
      </c>
      <c r="V120" s="245" t="str">
        <f aca="false">IF(OR(TRIM($B120&amp;$C120)="",$W120=""),"",MAX(0,N($W120))-N($T120))</f>
        <v/>
      </c>
      <c r="W120" s="245" t="str">
        <f aca="false">IF(TRIM($B120&amp;$C120)="","",IF(AND(N($M120)=0,N($Q120)+N($R120)+N($S120)=0),"",ROUND(N($M120)-N($Q120)-N($R120)-N($S120),2)))</f>
        <v/>
      </c>
      <c r="X120" s="246" t="str">
        <f aca="false">IF(TRIM($B120&amp;$C120)="","",IF(N($M120)=0,IF((N($Q120)+N($R120)+N($S120))=0,"—未填单价","未填单价，已收 "&amp;TEXT((N($Q120)+N($R120)+N($S120)),"#,##0.00")),IF(N($W120)&gt;0.005,"欠 "&amp;TEXT(N($W120),"#,##0.00")&amp;IF(N($T120)&gt;0,"（开票未到账 "&amp;TEXT(N($T120),"#,##0.00")&amp;"）","")&amp;IF(N($V120)&gt;0,"（未开票 "&amp;TEXT(N($V120),"#,##0.00")&amp;"）",""),IF(N($W120)&lt;-0.005,"多收 "&amp;TEXT(-N($W120),"#,##0.00"),"✔ 已结清")))&amp;IF(N($U120)&gt;0,"｜到账未开票 "&amp;TEXT(N($U120),"#,##0.00")&amp;"，待补票","")&amp;IF(N($R120)&gt;0,"｜收现 "&amp;TEXT(N($R120),"#,##0.00"),"")&amp;IF(N($S120)&gt;0,"｜收款不开票 "&amp;TEXT(N($S120),"#,##0.00"),""))</f>
        <v/>
      </c>
      <c r="Y120" s="195"/>
      <c r="AB120" s="195"/>
      <c r="AC120" s="188"/>
      <c r="AD120" s="246" t="str">
        <f aca="false">IF($AL120="","",IF($AL120=1,IF($AM120&gt;=1,"一次性·已到收款期","一次性·未到期"),$AC120&amp;" 第"&amp;$AM120&amp;"/"&amp;$AL120&amp;"期"))</f>
        <v/>
      </c>
      <c r="AE120" s="245" t="str">
        <f aca="false">IF(OR($AL120="",N($M120)=0),"",ROUND(N($J120)*$AM120/$AL120,2)+N($L120))</f>
        <v/>
      </c>
      <c r="AF120" s="245" t="str">
        <f aca="false">IF($AE120="","",MAX(0,ROUND($AE120-(N($Q120)+N($R120)+N($S120)),2)))</f>
        <v/>
      </c>
      <c r="AG120" s="245" t="str">
        <f aca="false">IF(OR(TRIM($B120&amp;$C120)="",NOT(ISNUMBER($D120))),"",SUMIFS($W$3:$W$1001,$AI$3:$AI$1001,$AI120,$D$3:$D$1001,"&lt;"&amp;$D120))</f>
        <v/>
      </c>
      <c r="AH120" s="245" t="str">
        <f aca="false">IF(TRIM($B120&amp;$C120)="","",SUMIFS($W$3:$W$1001,$AI$3:$AI$1001,$AI120))</f>
        <v/>
      </c>
      <c r="AI120" s="246" t="str">
        <f aca="false">IF(TRIM($B120&amp;$C120)="","",TRIM($B120)&amp;"｜"&amp;TRIM($C120))</f>
        <v/>
      </c>
      <c r="AJ120" s="245" t="str">
        <f aca="false">IF(TRIM($B120&amp;$C120)="","",MIN(N($O120),N($Q120)))</f>
        <v/>
      </c>
      <c r="AK120" s="248" t="str">
        <f aca="false">IF(ISNUMBER($D120),YEAR($D120),"")</f>
        <v/>
      </c>
      <c r="AL120" s="248" t="str">
        <f aca="false">IF(OR(TRIM($B120&amp;$C120)="",NOT(ISNUMBER($D120)),NOT(ISNUMBER($E120))),"",IF($E120&lt;$D120,"",IF(IF($AC120="半年付",2,IF($AC120="季度付",4,IF($AC120="月付",12,IF($AC120="半月付",24,1))))=1,1,MAX(1,ROUND(($E120-$D120+1)/365*IF($AC120="半年付",2,IF($AC120="季度付",4,IF($AC120="月付",12,IF($AC120="半月付",24,1)))),0)))))</f>
        <v/>
      </c>
      <c r="AM120" s="248" t="str">
        <f aca="true">IF($AL120="","",MIN($AL120,MAX(0,INT((TODAY()-付款宽限天数-$D120)/(($E120-$D120+1)/$AL120))+1)))</f>
        <v/>
      </c>
    </row>
    <row r="121" customFormat="false" ht="27.75" hidden="false" customHeight="false" outlineLevel="0" collapsed="false">
      <c r="F121" s="188" t="str">
        <f aca="true">IF(TRIM($B121&amp;$C121)="","",IF(OR(ISNUMBER(SEARCH("未",$A121)),ISNUMBER(SEARCH("送出",$A121)),AND(TRIM($A121)="",NOT(ISNUMBER($D121)),N($G121)=0)),"【合同未回】","")&amp;IF(NOT(ISNUMBER($E121)),IF(OR(ISNUMBER(SEARCH("未",$A121)),ISNUMBER(SEARCH("送出",$A121)),AND(TRIM($A121)="",NOT(ISNUMBER($D121)),N($G121)=0)),"","【未填合同期】"),IF($E121&lt;TODAY(),"【已到期】",IF($E121-TODAY()&lt;=提醒天数,"【即将到期，剩余"&amp;($E121-TODAY())&amp;"天】","【正常】")))&amp;IF(OR($AB121="安装免保",$AB121="技术免保",$AB121="质保期内"),"【"&amp;$AB121&amp;"】",""))</f>
        <v/>
      </c>
      <c r="J121" s="244" t="str">
        <f aca="false">IF(OR(N($G121)=0,N($H121)=0),"",ROUND(N($G121)*N($H121)*IF(N($I121)=0,1,N($I121)),2))</f>
        <v/>
      </c>
      <c r="M121" s="244" t="str">
        <f aca="false">IF(TRIM($B121&amp;$C121)="","",IF(AND(N($J121)=0,N($L121)=0),"",ROUND(N($J121)+N($L121),2)))</f>
        <v/>
      </c>
      <c r="S121" s="244"/>
      <c r="T121" s="245" t="str">
        <f aca="false">IF(TRIM($B121&amp;$C121)="","",IF(N($O121)=0,"",MAX(0,MIN(N($O121)-N($Q121),N($W121)))))</f>
        <v/>
      </c>
      <c r="U121" s="245" t="str">
        <f aca="false">IF(TRIM($B121&amp;$C121)="","",IF(N($Q121)&lt;=N($O121),"",N($Q121)-N($O121)))</f>
        <v/>
      </c>
      <c r="V121" s="245" t="str">
        <f aca="false">IF(OR(TRIM($B121&amp;$C121)="",$W121=""),"",MAX(0,N($W121))-N($T121))</f>
        <v/>
      </c>
      <c r="W121" s="245" t="str">
        <f aca="false">IF(TRIM($B121&amp;$C121)="","",IF(AND(N($M121)=0,N($Q121)+N($R121)+N($S121)=0),"",ROUND(N($M121)-N($Q121)-N($R121)-N($S121),2)))</f>
        <v/>
      </c>
      <c r="X121" s="246" t="str">
        <f aca="false">IF(TRIM($B121&amp;$C121)="","",IF(N($M121)=0,IF((N($Q121)+N($R121)+N($S121))=0,"—未填单价","未填单价，已收 "&amp;TEXT((N($Q121)+N($R121)+N($S121)),"#,##0.00")),IF(N($W121)&gt;0.005,"欠 "&amp;TEXT(N($W121),"#,##0.00")&amp;IF(N($T121)&gt;0,"（开票未到账 "&amp;TEXT(N($T121),"#,##0.00")&amp;"）","")&amp;IF(N($V121)&gt;0,"（未开票 "&amp;TEXT(N($V121),"#,##0.00")&amp;"）",""),IF(N($W121)&lt;-0.005,"多收 "&amp;TEXT(-N($W121),"#,##0.00"),"✔ 已结清")))&amp;IF(N($U121)&gt;0,"｜到账未开票 "&amp;TEXT(N($U121),"#,##0.00")&amp;"，待补票","")&amp;IF(N($R121)&gt;0,"｜收现 "&amp;TEXT(N($R121),"#,##0.00"),"")&amp;IF(N($S121)&gt;0,"｜收款不开票 "&amp;TEXT(N($S121),"#,##0.00"),""))</f>
        <v/>
      </c>
      <c r="Y121" s="195"/>
      <c r="AB121" s="195"/>
      <c r="AC121" s="188"/>
      <c r="AD121" s="246" t="str">
        <f aca="false">IF($AL121="","",IF($AL121=1,IF($AM121&gt;=1,"一次性·已到收款期","一次性·未到期"),$AC121&amp;" 第"&amp;$AM121&amp;"/"&amp;$AL121&amp;"期"))</f>
        <v/>
      </c>
      <c r="AE121" s="245" t="str">
        <f aca="false">IF(OR($AL121="",N($M121)=0),"",ROUND(N($J121)*$AM121/$AL121,2)+N($L121))</f>
        <v/>
      </c>
      <c r="AF121" s="245" t="str">
        <f aca="false">IF($AE121="","",MAX(0,ROUND($AE121-(N($Q121)+N($R121)+N($S121)),2)))</f>
        <v/>
      </c>
      <c r="AG121" s="245" t="str">
        <f aca="false">IF(OR(TRIM($B121&amp;$C121)="",NOT(ISNUMBER($D121))),"",SUMIFS($W$3:$W$1001,$AI$3:$AI$1001,$AI121,$D$3:$D$1001,"&lt;"&amp;$D121))</f>
        <v/>
      </c>
      <c r="AH121" s="245" t="str">
        <f aca="false">IF(TRIM($B121&amp;$C121)="","",SUMIFS($W$3:$W$1001,$AI$3:$AI$1001,$AI121))</f>
        <v/>
      </c>
      <c r="AI121" s="246" t="str">
        <f aca="false">IF(TRIM($B121&amp;$C121)="","",TRIM($B121)&amp;"｜"&amp;TRIM($C121))</f>
        <v/>
      </c>
      <c r="AJ121" s="245" t="str">
        <f aca="false">IF(TRIM($B121&amp;$C121)="","",MIN(N($O121),N($Q121)))</f>
        <v/>
      </c>
      <c r="AK121" s="248" t="str">
        <f aca="false">IF(ISNUMBER($D121),YEAR($D121),"")</f>
        <v/>
      </c>
      <c r="AL121" s="248" t="str">
        <f aca="false">IF(OR(TRIM($B121&amp;$C121)="",NOT(ISNUMBER($D121)),NOT(ISNUMBER($E121))),"",IF($E121&lt;$D121,"",IF(IF($AC121="半年付",2,IF($AC121="季度付",4,IF($AC121="月付",12,IF($AC121="半月付",24,1))))=1,1,MAX(1,ROUND(($E121-$D121+1)/365*IF($AC121="半年付",2,IF($AC121="季度付",4,IF($AC121="月付",12,IF($AC121="半月付",24,1)))),0)))))</f>
        <v/>
      </c>
      <c r="AM121" s="248" t="str">
        <f aca="true">IF($AL121="","",MIN($AL121,MAX(0,INT((TODAY()-付款宽限天数-$D121)/(($E121-$D121+1)/$AL121))+1)))</f>
        <v/>
      </c>
    </row>
    <row r="122" customFormat="false" ht="27.75" hidden="false" customHeight="false" outlineLevel="0" collapsed="false">
      <c r="F122" s="188" t="str">
        <f aca="true">IF(TRIM($B122&amp;$C122)="","",IF(OR(ISNUMBER(SEARCH("未",$A122)),ISNUMBER(SEARCH("送出",$A122)),AND(TRIM($A122)="",NOT(ISNUMBER($D122)),N($G122)=0)),"【合同未回】","")&amp;IF(NOT(ISNUMBER($E122)),IF(OR(ISNUMBER(SEARCH("未",$A122)),ISNUMBER(SEARCH("送出",$A122)),AND(TRIM($A122)="",NOT(ISNUMBER($D122)),N($G122)=0)),"","【未填合同期】"),IF($E122&lt;TODAY(),"【已到期】",IF($E122-TODAY()&lt;=提醒天数,"【即将到期，剩余"&amp;($E122-TODAY())&amp;"天】","【正常】")))&amp;IF(OR($AB122="安装免保",$AB122="技术免保",$AB122="质保期内"),"【"&amp;$AB122&amp;"】",""))</f>
        <v/>
      </c>
      <c r="J122" s="244" t="str">
        <f aca="false">IF(OR(N($G122)=0,N($H122)=0),"",ROUND(N($G122)*N($H122)*IF(N($I122)=0,1,N($I122)),2))</f>
        <v/>
      </c>
      <c r="M122" s="244" t="str">
        <f aca="false">IF(TRIM($B122&amp;$C122)="","",IF(AND(N($J122)=0,N($L122)=0),"",ROUND(N($J122)+N($L122),2)))</f>
        <v/>
      </c>
      <c r="S122" s="244"/>
      <c r="T122" s="245" t="str">
        <f aca="false">IF(TRIM($B122&amp;$C122)="","",IF(N($O122)=0,"",MAX(0,MIN(N($O122)-N($Q122),N($W122)))))</f>
        <v/>
      </c>
      <c r="U122" s="245" t="str">
        <f aca="false">IF(TRIM($B122&amp;$C122)="","",IF(N($Q122)&lt;=N($O122),"",N($Q122)-N($O122)))</f>
        <v/>
      </c>
      <c r="V122" s="245" t="str">
        <f aca="false">IF(OR(TRIM($B122&amp;$C122)="",$W122=""),"",MAX(0,N($W122))-N($T122))</f>
        <v/>
      </c>
      <c r="W122" s="245" t="str">
        <f aca="false">IF(TRIM($B122&amp;$C122)="","",IF(AND(N($M122)=0,N($Q122)+N($R122)+N($S122)=0),"",ROUND(N($M122)-N($Q122)-N($R122)-N($S122),2)))</f>
        <v/>
      </c>
      <c r="X122" s="246" t="str">
        <f aca="false">IF(TRIM($B122&amp;$C122)="","",IF(N($M122)=0,IF((N($Q122)+N($R122)+N($S122))=0,"—未填单价","未填单价，已收 "&amp;TEXT((N($Q122)+N($R122)+N($S122)),"#,##0.00")),IF(N($W122)&gt;0.005,"欠 "&amp;TEXT(N($W122),"#,##0.00")&amp;IF(N($T122)&gt;0,"（开票未到账 "&amp;TEXT(N($T122),"#,##0.00")&amp;"）","")&amp;IF(N($V122)&gt;0,"（未开票 "&amp;TEXT(N($V122),"#,##0.00")&amp;"）",""),IF(N($W122)&lt;-0.005,"多收 "&amp;TEXT(-N($W122),"#,##0.00"),"✔ 已结清")))&amp;IF(N($U122)&gt;0,"｜到账未开票 "&amp;TEXT(N($U122),"#,##0.00")&amp;"，待补票","")&amp;IF(N($R122)&gt;0,"｜收现 "&amp;TEXT(N($R122),"#,##0.00"),"")&amp;IF(N($S122)&gt;0,"｜收款不开票 "&amp;TEXT(N($S122),"#,##0.00"),""))</f>
        <v/>
      </c>
      <c r="Y122" s="195"/>
      <c r="AB122" s="195"/>
      <c r="AC122" s="188"/>
      <c r="AD122" s="246" t="str">
        <f aca="false">IF($AL122="","",IF($AL122=1,IF($AM122&gt;=1,"一次性·已到收款期","一次性·未到期"),$AC122&amp;" 第"&amp;$AM122&amp;"/"&amp;$AL122&amp;"期"))</f>
        <v/>
      </c>
      <c r="AE122" s="245" t="str">
        <f aca="false">IF(OR($AL122="",N($M122)=0),"",ROUND(N($J122)*$AM122/$AL122,2)+N($L122))</f>
        <v/>
      </c>
      <c r="AF122" s="245" t="str">
        <f aca="false">IF($AE122="","",MAX(0,ROUND($AE122-(N($Q122)+N($R122)+N($S122)),2)))</f>
        <v/>
      </c>
      <c r="AG122" s="245" t="str">
        <f aca="false">IF(OR(TRIM($B122&amp;$C122)="",NOT(ISNUMBER($D122))),"",SUMIFS($W$3:$W$1001,$AI$3:$AI$1001,$AI122,$D$3:$D$1001,"&lt;"&amp;$D122))</f>
        <v/>
      </c>
      <c r="AH122" s="245" t="str">
        <f aca="false">IF(TRIM($B122&amp;$C122)="","",SUMIFS($W$3:$W$1001,$AI$3:$AI$1001,$AI122))</f>
        <v/>
      </c>
      <c r="AI122" s="246" t="str">
        <f aca="false">IF(TRIM($B122&amp;$C122)="","",TRIM($B122)&amp;"｜"&amp;TRIM($C122))</f>
        <v/>
      </c>
      <c r="AJ122" s="245" t="str">
        <f aca="false">IF(TRIM($B122&amp;$C122)="","",MIN(N($O122),N($Q122)))</f>
        <v/>
      </c>
      <c r="AK122" s="248" t="str">
        <f aca="false">IF(ISNUMBER($D122),YEAR($D122),"")</f>
        <v/>
      </c>
      <c r="AL122" s="248" t="str">
        <f aca="false">IF(OR(TRIM($B122&amp;$C122)="",NOT(ISNUMBER($D122)),NOT(ISNUMBER($E122))),"",IF($E122&lt;$D122,"",IF(IF($AC122="半年付",2,IF($AC122="季度付",4,IF($AC122="月付",12,IF($AC122="半月付",24,1))))=1,1,MAX(1,ROUND(($E122-$D122+1)/365*IF($AC122="半年付",2,IF($AC122="季度付",4,IF($AC122="月付",12,IF($AC122="半月付",24,1)))),0)))))</f>
        <v/>
      </c>
      <c r="AM122" s="248" t="str">
        <f aca="true">IF($AL122="","",MIN($AL122,MAX(0,INT((TODAY()-付款宽限天数-$D122)/(($E122-$D122+1)/$AL122))+1)))</f>
        <v/>
      </c>
    </row>
    <row r="123" customFormat="false" ht="27.75" hidden="false" customHeight="false" outlineLevel="0" collapsed="false">
      <c r="F123" s="188" t="str">
        <f aca="true">IF(TRIM($B123&amp;$C123)="","",IF(OR(ISNUMBER(SEARCH("未",$A123)),ISNUMBER(SEARCH("送出",$A123)),AND(TRIM($A123)="",NOT(ISNUMBER($D123)),N($G123)=0)),"【合同未回】","")&amp;IF(NOT(ISNUMBER($E123)),IF(OR(ISNUMBER(SEARCH("未",$A123)),ISNUMBER(SEARCH("送出",$A123)),AND(TRIM($A123)="",NOT(ISNUMBER($D123)),N($G123)=0)),"","【未填合同期】"),IF($E123&lt;TODAY(),"【已到期】",IF($E123-TODAY()&lt;=提醒天数,"【即将到期，剩余"&amp;($E123-TODAY())&amp;"天】","【正常】")))&amp;IF(OR($AB123="安装免保",$AB123="技术免保",$AB123="质保期内"),"【"&amp;$AB123&amp;"】",""))</f>
        <v/>
      </c>
      <c r="J123" s="244" t="str">
        <f aca="false">IF(OR(N($G123)=0,N($H123)=0),"",ROUND(N($G123)*N($H123)*IF(N($I123)=0,1,N($I123)),2))</f>
        <v/>
      </c>
      <c r="M123" s="244" t="str">
        <f aca="false">IF(TRIM($B123&amp;$C123)="","",IF(AND(N($J123)=0,N($L123)=0),"",ROUND(N($J123)+N($L123),2)))</f>
        <v/>
      </c>
      <c r="S123" s="244"/>
      <c r="T123" s="245" t="str">
        <f aca="false">IF(TRIM($B123&amp;$C123)="","",IF(N($O123)=0,"",MAX(0,MIN(N($O123)-N($Q123),N($W123)))))</f>
        <v/>
      </c>
      <c r="U123" s="245" t="str">
        <f aca="false">IF(TRIM($B123&amp;$C123)="","",IF(N($Q123)&lt;=N($O123),"",N($Q123)-N($O123)))</f>
        <v/>
      </c>
      <c r="V123" s="245" t="str">
        <f aca="false">IF(OR(TRIM($B123&amp;$C123)="",$W123=""),"",MAX(0,N($W123))-N($T123))</f>
        <v/>
      </c>
      <c r="W123" s="245" t="str">
        <f aca="false">IF(TRIM($B123&amp;$C123)="","",IF(AND(N($M123)=0,N($Q123)+N($R123)+N($S123)=0),"",ROUND(N($M123)-N($Q123)-N($R123)-N($S123),2)))</f>
        <v/>
      </c>
      <c r="X123" s="246" t="str">
        <f aca="false">IF(TRIM($B123&amp;$C123)="","",IF(N($M123)=0,IF((N($Q123)+N($R123)+N($S123))=0,"—未填单价","未填单价，已收 "&amp;TEXT((N($Q123)+N($R123)+N($S123)),"#,##0.00")),IF(N($W123)&gt;0.005,"欠 "&amp;TEXT(N($W123),"#,##0.00")&amp;IF(N($T123)&gt;0,"（开票未到账 "&amp;TEXT(N($T123),"#,##0.00")&amp;"）","")&amp;IF(N($V123)&gt;0,"（未开票 "&amp;TEXT(N($V123),"#,##0.00")&amp;"）",""),IF(N($W123)&lt;-0.005,"多收 "&amp;TEXT(-N($W123),"#,##0.00"),"✔ 已结清")))&amp;IF(N($U123)&gt;0,"｜到账未开票 "&amp;TEXT(N($U123),"#,##0.00")&amp;"，待补票","")&amp;IF(N($R123)&gt;0,"｜收现 "&amp;TEXT(N($R123),"#,##0.00"),"")&amp;IF(N($S123)&gt;0,"｜收款不开票 "&amp;TEXT(N($S123),"#,##0.00"),""))</f>
        <v/>
      </c>
      <c r="Y123" s="195"/>
      <c r="AB123" s="195"/>
      <c r="AC123" s="188"/>
      <c r="AD123" s="246" t="str">
        <f aca="false">IF($AL123="","",IF($AL123=1,IF($AM123&gt;=1,"一次性·已到收款期","一次性·未到期"),$AC123&amp;" 第"&amp;$AM123&amp;"/"&amp;$AL123&amp;"期"))</f>
        <v/>
      </c>
      <c r="AE123" s="245" t="str">
        <f aca="false">IF(OR($AL123="",N($M123)=0),"",ROUND(N($J123)*$AM123/$AL123,2)+N($L123))</f>
        <v/>
      </c>
      <c r="AF123" s="245" t="str">
        <f aca="false">IF($AE123="","",MAX(0,ROUND($AE123-(N($Q123)+N($R123)+N($S123)),2)))</f>
        <v/>
      </c>
      <c r="AG123" s="245" t="str">
        <f aca="false">IF(OR(TRIM($B123&amp;$C123)="",NOT(ISNUMBER($D123))),"",SUMIFS($W$3:$W$1001,$AI$3:$AI$1001,$AI123,$D$3:$D$1001,"&lt;"&amp;$D123))</f>
        <v/>
      </c>
      <c r="AH123" s="245" t="str">
        <f aca="false">IF(TRIM($B123&amp;$C123)="","",SUMIFS($W$3:$W$1001,$AI$3:$AI$1001,$AI123))</f>
        <v/>
      </c>
      <c r="AI123" s="246" t="str">
        <f aca="false">IF(TRIM($B123&amp;$C123)="","",TRIM($B123)&amp;"｜"&amp;TRIM($C123))</f>
        <v/>
      </c>
      <c r="AJ123" s="245" t="str">
        <f aca="false">IF(TRIM($B123&amp;$C123)="","",MIN(N($O123),N($Q123)))</f>
        <v/>
      </c>
      <c r="AK123" s="248" t="str">
        <f aca="false">IF(ISNUMBER($D123),YEAR($D123),"")</f>
        <v/>
      </c>
      <c r="AL123" s="248" t="str">
        <f aca="false">IF(OR(TRIM($B123&amp;$C123)="",NOT(ISNUMBER($D123)),NOT(ISNUMBER($E123))),"",IF($E123&lt;$D123,"",IF(IF($AC123="半年付",2,IF($AC123="季度付",4,IF($AC123="月付",12,IF($AC123="半月付",24,1))))=1,1,MAX(1,ROUND(($E123-$D123+1)/365*IF($AC123="半年付",2,IF($AC123="季度付",4,IF($AC123="月付",12,IF($AC123="半月付",24,1)))),0)))))</f>
        <v/>
      </c>
      <c r="AM123" s="248" t="str">
        <f aca="true">IF($AL123="","",MIN($AL123,MAX(0,INT((TODAY()-付款宽限天数-$D123)/(($E123-$D123+1)/$AL123))+1)))</f>
        <v/>
      </c>
    </row>
    <row r="124" customFormat="false" ht="27.75" hidden="false" customHeight="false" outlineLevel="0" collapsed="false">
      <c r="F124" s="188" t="str">
        <f aca="true">IF(TRIM($B124&amp;$C124)="","",IF(OR(ISNUMBER(SEARCH("未",$A124)),ISNUMBER(SEARCH("送出",$A124)),AND(TRIM($A124)="",NOT(ISNUMBER($D124)),N($G124)=0)),"【合同未回】","")&amp;IF(NOT(ISNUMBER($E124)),IF(OR(ISNUMBER(SEARCH("未",$A124)),ISNUMBER(SEARCH("送出",$A124)),AND(TRIM($A124)="",NOT(ISNUMBER($D124)),N($G124)=0)),"","【未填合同期】"),IF($E124&lt;TODAY(),"【已到期】",IF($E124-TODAY()&lt;=提醒天数,"【即将到期，剩余"&amp;($E124-TODAY())&amp;"天】","【正常】")))&amp;IF(OR($AB124="安装免保",$AB124="技术免保",$AB124="质保期内"),"【"&amp;$AB124&amp;"】",""))</f>
        <v/>
      </c>
      <c r="J124" s="244" t="str">
        <f aca="false">IF(OR(N($G124)=0,N($H124)=0),"",ROUND(N($G124)*N($H124)*IF(N($I124)=0,1,N($I124)),2))</f>
        <v/>
      </c>
      <c r="M124" s="244" t="str">
        <f aca="false">IF(TRIM($B124&amp;$C124)="","",IF(AND(N($J124)=0,N($L124)=0),"",ROUND(N($J124)+N($L124),2)))</f>
        <v/>
      </c>
      <c r="S124" s="244"/>
      <c r="T124" s="245" t="str">
        <f aca="false">IF(TRIM($B124&amp;$C124)="","",IF(N($O124)=0,"",MAX(0,MIN(N($O124)-N($Q124),N($W124)))))</f>
        <v/>
      </c>
      <c r="U124" s="245" t="str">
        <f aca="false">IF(TRIM($B124&amp;$C124)="","",IF(N($Q124)&lt;=N($O124),"",N($Q124)-N($O124)))</f>
        <v/>
      </c>
      <c r="V124" s="245" t="str">
        <f aca="false">IF(OR(TRIM($B124&amp;$C124)="",$W124=""),"",MAX(0,N($W124))-N($T124))</f>
        <v/>
      </c>
      <c r="W124" s="245" t="str">
        <f aca="false">IF(TRIM($B124&amp;$C124)="","",IF(AND(N($M124)=0,N($Q124)+N($R124)+N($S124)=0),"",ROUND(N($M124)-N($Q124)-N($R124)-N($S124),2)))</f>
        <v/>
      </c>
      <c r="X124" s="246" t="str">
        <f aca="false">IF(TRIM($B124&amp;$C124)="","",IF(N($M124)=0,IF((N($Q124)+N($R124)+N($S124))=0,"—未填单价","未填单价，已收 "&amp;TEXT((N($Q124)+N($R124)+N($S124)),"#,##0.00")),IF(N($W124)&gt;0.005,"欠 "&amp;TEXT(N($W124),"#,##0.00")&amp;IF(N($T124)&gt;0,"（开票未到账 "&amp;TEXT(N($T124),"#,##0.00")&amp;"）","")&amp;IF(N($V124)&gt;0,"（未开票 "&amp;TEXT(N($V124),"#,##0.00")&amp;"）",""),IF(N($W124)&lt;-0.005,"多收 "&amp;TEXT(-N($W124),"#,##0.00"),"✔ 已结清")))&amp;IF(N($U124)&gt;0,"｜到账未开票 "&amp;TEXT(N($U124),"#,##0.00")&amp;"，待补票","")&amp;IF(N($R124)&gt;0,"｜收现 "&amp;TEXT(N($R124),"#,##0.00"),"")&amp;IF(N($S124)&gt;0,"｜收款不开票 "&amp;TEXT(N($S124),"#,##0.00"),""))</f>
        <v/>
      </c>
      <c r="Y124" s="195"/>
      <c r="AB124" s="195"/>
      <c r="AC124" s="188"/>
      <c r="AD124" s="246" t="str">
        <f aca="false">IF($AL124="","",IF($AL124=1,IF($AM124&gt;=1,"一次性·已到收款期","一次性·未到期"),$AC124&amp;" 第"&amp;$AM124&amp;"/"&amp;$AL124&amp;"期"))</f>
        <v/>
      </c>
      <c r="AE124" s="245" t="str">
        <f aca="false">IF(OR($AL124="",N($M124)=0),"",ROUND(N($J124)*$AM124/$AL124,2)+N($L124))</f>
        <v/>
      </c>
      <c r="AF124" s="245" t="str">
        <f aca="false">IF($AE124="","",MAX(0,ROUND($AE124-(N($Q124)+N($R124)+N($S124)),2)))</f>
        <v/>
      </c>
      <c r="AG124" s="245" t="str">
        <f aca="false">IF(OR(TRIM($B124&amp;$C124)="",NOT(ISNUMBER($D124))),"",SUMIFS($W$3:$W$1001,$AI$3:$AI$1001,$AI124,$D$3:$D$1001,"&lt;"&amp;$D124))</f>
        <v/>
      </c>
      <c r="AH124" s="245" t="str">
        <f aca="false">IF(TRIM($B124&amp;$C124)="","",SUMIFS($W$3:$W$1001,$AI$3:$AI$1001,$AI124))</f>
        <v/>
      </c>
      <c r="AI124" s="246" t="str">
        <f aca="false">IF(TRIM($B124&amp;$C124)="","",TRIM($B124)&amp;"｜"&amp;TRIM($C124))</f>
        <v/>
      </c>
      <c r="AJ124" s="245" t="str">
        <f aca="false">IF(TRIM($B124&amp;$C124)="","",MIN(N($O124),N($Q124)))</f>
        <v/>
      </c>
      <c r="AK124" s="248" t="str">
        <f aca="false">IF(ISNUMBER($D124),YEAR($D124),"")</f>
        <v/>
      </c>
      <c r="AL124" s="248" t="str">
        <f aca="false">IF(OR(TRIM($B124&amp;$C124)="",NOT(ISNUMBER($D124)),NOT(ISNUMBER($E124))),"",IF($E124&lt;$D124,"",IF(IF($AC124="半年付",2,IF($AC124="季度付",4,IF($AC124="月付",12,IF($AC124="半月付",24,1))))=1,1,MAX(1,ROUND(($E124-$D124+1)/365*IF($AC124="半年付",2,IF($AC124="季度付",4,IF($AC124="月付",12,IF($AC124="半月付",24,1)))),0)))))</f>
        <v/>
      </c>
      <c r="AM124" s="248" t="str">
        <f aca="true">IF($AL124="","",MIN($AL124,MAX(0,INT((TODAY()-付款宽限天数-$D124)/(($E124-$D124+1)/$AL124))+1)))</f>
        <v/>
      </c>
    </row>
    <row r="125" customFormat="false" ht="27.75" hidden="false" customHeight="false" outlineLevel="0" collapsed="false">
      <c r="F125" s="188" t="str">
        <f aca="true">IF(TRIM($B125&amp;$C125)="","",IF(OR(ISNUMBER(SEARCH("未",$A125)),ISNUMBER(SEARCH("送出",$A125)),AND(TRIM($A125)="",NOT(ISNUMBER($D125)),N($G125)=0)),"【合同未回】","")&amp;IF(NOT(ISNUMBER($E125)),IF(OR(ISNUMBER(SEARCH("未",$A125)),ISNUMBER(SEARCH("送出",$A125)),AND(TRIM($A125)="",NOT(ISNUMBER($D125)),N($G125)=0)),"","【未填合同期】"),IF($E125&lt;TODAY(),"【已到期】",IF($E125-TODAY()&lt;=提醒天数,"【即将到期，剩余"&amp;($E125-TODAY())&amp;"天】","【正常】")))&amp;IF(OR($AB125="安装免保",$AB125="技术免保",$AB125="质保期内"),"【"&amp;$AB125&amp;"】",""))</f>
        <v/>
      </c>
      <c r="J125" s="244" t="str">
        <f aca="false">IF(OR(N($G125)=0,N($H125)=0),"",ROUND(N($G125)*N($H125)*IF(N($I125)=0,1,N($I125)),2))</f>
        <v/>
      </c>
      <c r="M125" s="244" t="str">
        <f aca="false">IF(TRIM($B125&amp;$C125)="","",IF(AND(N($J125)=0,N($L125)=0),"",ROUND(N($J125)+N($L125),2)))</f>
        <v/>
      </c>
      <c r="S125" s="244"/>
      <c r="T125" s="245" t="str">
        <f aca="false">IF(TRIM($B125&amp;$C125)="","",IF(N($O125)=0,"",MAX(0,MIN(N($O125)-N($Q125),N($W125)))))</f>
        <v/>
      </c>
      <c r="U125" s="245" t="str">
        <f aca="false">IF(TRIM($B125&amp;$C125)="","",IF(N($Q125)&lt;=N($O125),"",N($Q125)-N($O125)))</f>
        <v/>
      </c>
      <c r="V125" s="245" t="str">
        <f aca="false">IF(OR(TRIM($B125&amp;$C125)="",$W125=""),"",MAX(0,N($W125))-N($T125))</f>
        <v/>
      </c>
      <c r="W125" s="245" t="str">
        <f aca="false">IF(TRIM($B125&amp;$C125)="","",IF(AND(N($M125)=0,N($Q125)+N($R125)+N($S125)=0),"",ROUND(N($M125)-N($Q125)-N($R125)-N($S125),2)))</f>
        <v/>
      </c>
      <c r="X125" s="246" t="str">
        <f aca="false">IF(TRIM($B125&amp;$C125)="","",IF(N($M125)=0,IF((N($Q125)+N($R125)+N($S125))=0,"—未填单价","未填单价，已收 "&amp;TEXT((N($Q125)+N($R125)+N($S125)),"#,##0.00")),IF(N($W125)&gt;0.005,"欠 "&amp;TEXT(N($W125),"#,##0.00")&amp;IF(N($T125)&gt;0,"（开票未到账 "&amp;TEXT(N($T125),"#,##0.00")&amp;"）","")&amp;IF(N($V125)&gt;0,"（未开票 "&amp;TEXT(N($V125),"#,##0.00")&amp;"）",""),IF(N($W125)&lt;-0.005,"多收 "&amp;TEXT(-N($W125),"#,##0.00"),"✔ 已结清")))&amp;IF(N($U125)&gt;0,"｜到账未开票 "&amp;TEXT(N($U125),"#,##0.00")&amp;"，待补票","")&amp;IF(N($R125)&gt;0,"｜收现 "&amp;TEXT(N($R125),"#,##0.00"),"")&amp;IF(N($S125)&gt;0,"｜收款不开票 "&amp;TEXT(N($S125),"#,##0.00"),""))</f>
        <v/>
      </c>
      <c r="Y125" s="195"/>
      <c r="AB125" s="195"/>
      <c r="AC125" s="188"/>
      <c r="AD125" s="246" t="str">
        <f aca="false">IF($AL125="","",IF($AL125=1,IF($AM125&gt;=1,"一次性·已到收款期","一次性·未到期"),$AC125&amp;" 第"&amp;$AM125&amp;"/"&amp;$AL125&amp;"期"))</f>
        <v/>
      </c>
      <c r="AE125" s="245" t="str">
        <f aca="false">IF(OR($AL125="",N($M125)=0),"",ROUND(N($J125)*$AM125/$AL125,2)+N($L125))</f>
        <v/>
      </c>
      <c r="AF125" s="245" t="str">
        <f aca="false">IF($AE125="","",MAX(0,ROUND($AE125-(N($Q125)+N($R125)+N($S125)),2)))</f>
        <v/>
      </c>
      <c r="AG125" s="245" t="str">
        <f aca="false">IF(OR(TRIM($B125&amp;$C125)="",NOT(ISNUMBER($D125))),"",SUMIFS($W$3:$W$1001,$AI$3:$AI$1001,$AI125,$D$3:$D$1001,"&lt;"&amp;$D125))</f>
        <v/>
      </c>
      <c r="AH125" s="245" t="str">
        <f aca="false">IF(TRIM($B125&amp;$C125)="","",SUMIFS($W$3:$W$1001,$AI$3:$AI$1001,$AI125))</f>
        <v/>
      </c>
      <c r="AI125" s="246" t="str">
        <f aca="false">IF(TRIM($B125&amp;$C125)="","",TRIM($B125)&amp;"｜"&amp;TRIM($C125))</f>
        <v/>
      </c>
      <c r="AJ125" s="245" t="str">
        <f aca="false">IF(TRIM($B125&amp;$C125)="","",MIN(N($O125),N($Q125)))</f>
        <v/>
      </c>
      <c r="AK125" s="248" t="str">
        <f aca="false">IF(ISNUMBER($D125),YEAR($D125),"")</f>
        <v/>
      </c>
      <c r="AL125" s="248" t="str">
        <f aca="false">IF(OR(TRIM($B125&amp;$C125)="",NOT(ISNUMBER($D125)),NOT(ISNUMBER($E125))),"",IF($E125&lt;$D125,"",IF(IF($AC125="半年付",2,IF($AC125="季度付",4,IF($AC125="月付",12,IF($AC125="半月付",24,1))))=1,1,MAX(1,ROUND(($E125-$D125+1)/365*IF($AC125="半年付",2,IF($AC125="季度付",4,IF($AC125="月付",12,IF($AC125="半月付",24,1)))),0)))))</f>
        <v/>
      </c>
      <c r="AM125" s="248" t="str">
        <f aca="true">IF($AL125="","",MIN($AL125,MAX(0,INT((TODAY()-付款宽限天数-$D125)/(($E125-$D125+1)/$AL125))+1)))</f>
        <v/>
      </c>
    </row>
    <row r="126" customFormat="false" ht="27.75" hidden="false" customHeight="false" outlineLevel="0" collapsed="false">
      <c r="F126" s="188" t="str">
        <f aca="true">IF(TRIM($B126&amp;$C126)="","",IF(OR(ISNUMBER(SEARCH("未",$A126)),ISNUMBER(SEARCH("送出",$A126)),AND(TRIM($A126)="",NOT(ISNUMBER($D126)),N($G126)=0)),"【合同未回】","")&amp;IF(NOT(ISNUMBER($E126)),IF(OR(ISNUMBER(SEARCH("未",$A126)),ISNUMBER(SEARCH("送出",$A126)),AND(TRIM($A126)="",NOT(ISNUMBER($D126)),N($G126)=0)),"","【未填合同期】"),IF($E126&lt;TODAY(),"【已到期】",IF($E126-TODAY()&lt;=提醒天数,"【即将到期，剩余"&amp;($E126-TODAY())&amp;"天】","【正常】")))&amp;IF(OR($AB126="安装免保",$AB126="技术免保",$AB126="质保期内"),"【"&amp;$AB126&amp;"】",""))</f>
        <v/>
      </c>
      <c r="J126" s="244" t="str">
        <f aca="false">IF(OR(N($G126)=0,N($H126)=0),"",ROUND(N($G126)*N($H126)*IF(N($I126)=0,1,N($I126)),2))</f>
        <v/>
      </c>
      <c r="M126" s="244" t="str">
        <f aca="false">IF(TRIM($B126&amp;$C126)="","",IF(AND(N($J126)=0,N($L126)=0),"",ROUND(N($J126)+N($L126),2)))</f>
        <v/>
      </c>
      <c r="S126" s="244"/>
      <c r="T126" s="245" t="str">
        <f aca="false">IF(TRIM($B126&amp;$C126)="","",IF(N($O126)=0,"",MAX(0,MIN(N($O126)-N($Q126),N($W126)))))</f>
        <v/>
      </c>
      <c r="U126" s="245" t="str">
        <f aca="false">IF(TRIM($B126&amp;$C126)="","",IF(N($Q126)&lt;=N($O126),"",N($Q126)-N($O126)))</f>
        <v/>
      </c>
      <c r="V126" s="245" t="str">
        <f aca="false">IF(OR(TRIM($B126&amp;$C126)="",$W126=""),"",MAX(0,N($W126))-N($T126))</f>
        <v/>
      </c>
      <c r="W126" s="245" t="str">
        <f aca="false">IF(TRIM($B126&amp;$C126)="","",IF(AND(N($M126)=0,N($Q126)+N($R126)+N($S126)=0),"",ROUND(N($M126)-N($Q126)-N($R126)-N($S126),2)))</f>
        <v/>
      </c>
      <c r="X126" s="246" t="str">
        <f aca="false">IF(TRIM($B126&amp;$C126)="","",IF(N($M126)=0,IF((N($Q126)+N($R126)+N($S126))=0,"—未填单价","未填单价，已收 "&amp;TEXT((N($Q126)+N($R126)+N($S126)),"#,##0.00")),IF(N($W126)&gt;0.005,"欠 "&amp;TEXT(N($W126),"#,##0.00")&amp;IF(N($T126)&gt;0,"（开票未到账 "&amp;TEXT(N($T126),"#,##0.00")&amp;"）","")&amp;IF(N($V126)&gt;0,"（未开票 "&amp;TEXT(N($V126),"#,##0.00")&amp;"）",""),IF(N($W126)&lt;-0.005,"多收 "&amp;TEXT(-N($W126),"#,##0.00"),"✔ 已结清")))&amp;IF(N($U126)&gt;0,"｜到账未开票 "&amp;TEXT(N($U126),"#,##0.00")&amp;"，待补票","")&amp;IF(N($R126)&gt;0,"｜收现 "&amp;TEXT(N($R126),"#,##0.00"),"")&amp;IF(N($S126)&gt;0,"｜收款不开票 "&amp;TEXT(N($S126),"#,##0.00"),""))</f>
        <v/>
      </c>
      <c r="Y126" s="195"/>
      <c r="AB126" s="195"/>
      <c r="AC126" s="188"/>
      <c r="AD126" s="246" t="str">
        <f aca="false">IF($AL126="","",IF($AL126=1,IF($AM126&gt;=1,"一次性·已到收款期","一次性·未到期"),$AC126&amp;" 第"&amp;$AM126&amp;"/"&amp;$AL126&amp;"期"))</f>
        <v/>
      </c>
      <c r="AE126" s="245" t="str">
        <f aca="false">IF(OR($AL126="",N($M126)=0),"",ROUND(N($J126)*$AM126/$AL126,2)+N($L126))</f>
        <v/>
      </c>
      <c r="AF126" s="245" t="str">
        <f aca="false">IF($AE126="","",MAX(0,ROUND($AE126-(N($Q126)+N($R126)+N($S126)),2)))</f>
        <v/>
      </c>
      <c r="AG126" s="245" t="str">
        <f aca="false">IF(OR(TRIM($B126&amp;$C126)="",NOT(ISNUMBER($D126))),"",SUMIFS($W$3:$W$1001,$AI$3:$AI$1001,$AI126,$D$3:$D$1001,"&lt;"&amp;$D126))</f>
        <v/>
      </c>
      <c r="AH126" s="245" t="str">
        <f aca="false">IF(TRIM($B126&amp;$C126)="","",SUMIFS($W$3:$W$1001,$AI$3:$AI$1001,$AI126))</f>
        <v/>
      </c>
      <c r="AI126" s="246" t="str">
        <f aca="false">IF(TRIM($B126&amp;$C126)="","",TRIM($B126)&amp;"｜"&amp;TRIM($C126))</f>
        <v/>
      </c>
      <c r="AJ126" s="245" t="str">
        <f aca="false">IF(TRIM($B126&amp;$C126)="","",MIN(N($O126),N($Q126)))</f>
        <v/>
      </c>
      <c r="AK126" s="248" t="str">
        <f aca="false">IF(ISNUMBER($D126),YEAR($D126),"")</f>
        <v/>
      </c>
      <c r="AL126" s="248" t="str">
        <f aca="false">IF(OR(TRIM($B126&amp;$C126)="",NOT(ISNUMBER($D126)),NOT(ISNUMBER($E126))),"",IF($E126&lt;$D126,"",IF(IF($AC126="半年付",2,IF($AC126="季度付",4,IF($AC126="月付",12,IF($AC126="半月付",24,1))))=1,1,MAX(1,ROUND(($E126-$D126+1)/365*IF($AC126="半年付",2,IF($AC126="季度付",4,IF($AC126="月付",12,IF($AC126="半月付",24,1)))),0)))))</f>
        <v/>
      </c>
      <c r="AM126" s="248" t="str">
        <f aca="true">IF($AL126="","",MIN($AL126,MAX(0,INT((TODAY()-付款宽限天数-$D126)/(($E126-$D126+1)/$AL126))+1)))</f>
        <v/>
      </c>
    </row>
    <row r="127" customFormat="false" ht="27.75" hidden="false" customHeight="false" outlineLevel="0" collapsed="false">
      <c r="F127" s="188" t="str">
        <f aca="true">IF(TRIM($B127&amp;$C127)="","",IF(OR(ISNUMBER(SEARCH("未",$A127)),ISNUMBER(SEARCH("送出",$A127)),AND(TRIM($A127)="",NOT(ISNUMBER($D127)),N($G127)=0)),"【合同未回】","")&amp;IF(NOT(ISNUMBER($E127)),IF(OR(ISNUMBER(SEARCH("未",$A127)),ISNUMBER(SEARCH("送出",$A127)),AND(TRIM($A127)="",NOT(ISNUMBER($D127)),N($G127)=0)),"","【未填合同期】"),IF($E127&lt;TODAY(),"【已到期】",IF($E127-TODAY()&lt;=提醒天数,"【即将到期，剩余"&amp;($E127-TODAY())&amp;"天】","【正常】")))&amp;IF(OR($AB127="安装免保",$AB127="技术免保",$AB127="质保期内"),"【"&amp;$AB127&amp;"】",""))</f>
        <v/>
      </c>
      <c r="J127" s="244" t="str">
        <f aca="false">IF(OR(N($G127)=0,N($H127)=0),"",ROUND(N($G127)*N($H127)*IF(N($I127)=0,1,N($I127)),2))</f>
        <v/>
      </c>
      <c r="M127" s="244" t="str">
        <f aca="false">IF(TRIM($B127&amp;$C127)="","",IF(AND(N($J127)=0,N($L127)=0),"",ROUND(N($J127)+N($L127),2)))</f>
        <v/>
      </c>
      <c r="S127" s="244"/>
      <c r="T127" s="245" t="str">
        <f aca="false">IF(TRIM($B127&amp;$C127)="","",IF(N($O127)=0,"",MAX(0,MIN(N($O127)-N($Q127),N($W127)))))</f>
        <v/>
      </c>
      <c r="U127" s="245" t="str">
        <f aca="false">IF(TRIM($B127&amp;$C127)="","",IF(N($Q127)&lt;=N($O127),"",N($Q127)-N($O127)))</f>
        <v/>
      </c>
      <c r="V127" s="245" t="str">
        <f aca="false">IF(OR(TRIM($B127&amp;$C127)="",$W127=""),"",MAX(0,N($W127))-N($T127))</f>
        <v/>
      </c>
      <c r="W127" s="245" t="str">
        <f aca="false">IF(TRIM($B127&amp;$C127)="","",IF(AND(N($M127)=0,N($Q127)+N($R127)+N($S127)=0),"",ROUND(N($M127)-N($Q127)-N($R127)-N($S127),2)))</f>
        <v/>
      </c>
      <c r="X127" s="246" t="str">
        <f aca="false">IF(TRIM($B127&amp;$C127)="","",IF(N($M127)=0,IF((N($Q127)+N($R127)+N($S127))=0,"—未填单价","未填单价，已收 "&amp;TEXT((N($Q127)+N($R127)+N($S127)),"#,##0.00")),IF(N($W127)&gt;0.005,"欠 "&amp;TEXT(N($W127),"#,##0.00")&amp;IF(N($T127)&gt;0,"（开票未到账 "&amp;TEXT(N($T127),"#,##0.00")&amp;"）","")&amp;IF(N($V127)&gt;0,"（未开票 "&amp;TEXT(N($V127),"#,##0.00")&amp;"）",""),IF(N($W127)&lt;-0.005,"多收 "&amp;TEXT(-N($W127),"#,##0.00"),"✔ 已结清")))&amp;IF(N($U127)&gt;0,"｜到账未开票 "&amp;TEXT(N($U127),"#,##0.00")&amp;"，待补票","")&amp;IF(N($R127)&gt;0,"｜收现 "&amp;TEXT(N($R127),"#,##0.00"),"")&amp;IF(N($S127)&gt;0,"｜收款不开票 "&amp;TEXT(N($S127),"#,##0.00"),""))</f>
        <v/>
      </c>
      <c r="Y127" s="195"/>
      <c r="AB127" s="195"/>
      <c r="AC127" s="188"/>
      <c r="AD127" s="246" t="str">
        <f aca="false">IF($AL127="","",IF($AL127=1,IF($AM127&gt;=1,"一次性·已到收款期","一次性·未到期"),$AC127&amp;" 第"&amp;$AM127&amp;"/"&amp;$AL127&amp;"期"))</f>
        <v/>
      </c>
      <c r="AE127" s="245" t="str">
        <f aca="false">IF(OR($AL127="",N($M127)=0),"",ROUND(N($J127)*$AM127/$AL127,2)+N($L127))</f>
        <v/>
      </c>
      <c r="AF127" s="245" t="str">
        <f aca="false">IF($AE127="","",MAX(0,ROUND($AE127-(N($Q127)+N($R127)+N($S127)),2)))</f>
        <v/>
      </c>
      <c r="AG127" s="245" t="str">
        <f aca="false">IF(OR(TRIM($B127&amp;$C127)="",NOT(ISNUMBER($D127))),"",SUMIFS($W$3:$W$1001,$AI$3:$AI$1001,$AI127,$D$3:$D$1001,"&lt;"&amp;$D127))</f>
        <v/>
      </c>
      <c r="AH127" s="245" t="str">
        <f aca="false">IF(TRIM($B127&amp;$C127)="","",SUMIFS($W$3:$W$1001,$AI$3:$AI$1001,$AI127))</f>
        <v/>
      </c>
      <c r="AI127" s="246" t="str">
        <f aca="false">IF(TRIM($B127&amp;$C127)="","",TRIM($B127)&amp;"｜"&amp;TRIM($C127))</f>
        <v/>
      </c>
      <c r="AJ127" s="245" t="str">
        <f aca="false">IF(TRIM($B127&amp;$C127)="","",MIN(N($O127),N($Q127)))</f>
        <v/>
      </c>
      <c r="AK127" s="248" t="str">
        <f aca="false">IF(ISNUMBER($D127),YEAR($D127),"")</f>
        <v/>
      </c>
      <c r="AL127" s="248" t="str">
        <f aca="false">IF(OR(TRIM($B127&amp;$C127)="",NOT(ISNUMBER($D127)),NOT(ISNUMBER($E127))),"",IF($E127&lt;$D127,"",IF(IF($AC127="半年付",2,IF($AC127="季度付",4,IF($AC127="月付",12,IF($AC127="半月付",24,1))))=1,1,MAX(1,ROUND(($E127-$D127+1)/365*IF($AC127="半年付",2,IF($AC127="季度付",4,IF($AC127="月付",12,IF($AC127="半月付",24,1)))),0)))))</f>
        <v/>
      </c>
      <c r="AM127" s="248" t="str">
        <f aca="true">IF($AL127="","",MIN($AL127,MAX(0,INT((TODAY()-付款宽限天数-$D127)/(($E127-$D127+1)/$AL127))+1)))</f>
        <v/>
      </c>
    </row>
    <row r="128" customFormat="false" ht="27.75" hidden="false" customHeight="false" outlineLevel="0" collapsed="false">
      <c r="F128" s="188" t="str">
        <f aca="true">IF(TRIM($B128&amp;$C128)="","",IF(OR(ISNUMBER(SEARCH("未",$A128)),ISNUMBER(SEARCH("送出",$A128)),AND(TRIM($A128)="",NOT(ISNUMBER($D128)),N($G128)=0)),"【合同未回】","")&amp;IF(NOT(ISNUMBER($E128)),IF(OR(ISNUMBER(SEARCH("未",$A128)),ISNUMBER(SEARCH("送出",$A128)),AND(TRIM($A128)="",NOT(ISNUMBER($D128)),N($G128)=0)),"","【未填合同期】"),IF($E128&lt;TODAY(),"【已到期】",IF($E128-TODAY()&lt;=提醒天数,"【即将到期，剩余"&amp;($E128-TODAY())&amp;"天】","【正常】")))&amp;IF(OR($AB128="安装免保",$AB128="技术免保",$AB128="质保期内"),"【"&amp;$AB128&amp;"】",""))</f>
        <v/>
      </c>
      <c r="J128" s="244" t="str">
        <f aca="false">IF(OR(N($G128)=0,N($H128)=0),"",ROUND(N($G128)*N($H128)*IF(N($I128)=0,1,N($I128)),2))</f>
        <v/>
      </c>
      <c r="M128" s="244" t="str">
        <f aca="false">IF(TRIM($B128&amp;$C128)="","",IF(AND(N($J128)=0,N($L128)=0),"",ROUND(N($J128)+N($L128),2)))</f>
        <v/>
      </c>
      <c r="S128" s="244"/>
      <c r="T128" s="245" t="str">
        <f aca="false">IF(TRIM($B128&amp;$C128)="","",IF(N($O128)=0,"",MAX(0,MIN(N($O128)-N($Q128),N($W128)))))</f>
        <v/>
      </c>
      <c r="U128" s="245" t="str">
        <f aca="false">IF(TRIM($B128&amp;$C128)="","",IF(N($Q128)&lt;=N($O128),"",N($Q128)-N($O128)))</f>
        <v/>
      </c>
      <c r="V128" s="245" t="str">
        <f aca="false">IF(OR(TRIM($B128&amp;$C128)="",$W128=""),"",MAX(0,N($W128))-N($T128))</f>
        <v/>
      </c>
      <c r="W128" s="245" t="str">
        <f aca="false">IF(TRIM($B128&amp;$C128)="","",IF(AND(N($M128)=0,N($Q128)+N($R128)+N($S128)=0),"",ROUND(N($M128)-N($Q128)-N($R128)-N($S128),2)))</f>
        <v/>
      </c>
      <c r="X128" s="246" t="str">
        <f aca="false">IF(TRIM($B128&amp;$C128)="","",IF(N($M128)=0,IF((N($Q128)+N($R128)+N($S128))=0,"—未填单价","未填单价，已收 "&amp;TEXT((N($Q128)+N($R128)+N($S128)),"#,##0.00")),IF(N($W128)&gt;0.005,"欠 "&amp;TEXT(N($W128),"#,##0.00")&amp;IF(N($T128)&gt;0,"（开票未到账 "&amp;TEXT(N($T128),"#,##0.00")&amp;"）","")&amp;IF(N($V128)&gt;0,"（未开票 "&amp;TEXT(N($V128),"#,##0.00")&amp;"）",""),IF(N($W128)&lt;-0.005,"多收 "&amp;TEXT(-N($W128),"#,##0.00"),"✔ 已结清")))&amp;IF(N($U128)&gt;0,"｜到账未开票 "&amp;TEXT(N($U128),"#,##0.00")&amp;"，待补票","")&amp;IF(N($R128)&gt;0,"｜收现 "&amp;TEXT(N($R128),"#,##0.00"),"")&amp;IF(N($S128)&gt;0,"｜收款不开票 "&amp;TEXT(N($S128),"#,##0.00"),""))</f>
        <v/>
      </c>
      <c r="Y128" s="195"/>
      <c r="AB128" s="195"/>
      <c r="AC128" s="188"/>
      <c r="AD128" s="246" t="str">
        <f aca="false">IF($AL128="","",IF($AL128=1,IF($AM128&gt;=1,"一次性·已到收款期","一次性·未到期"),$AC128&amp;" 第"&amp;$AM128&amp;"/"&amp;$AL128&amp;"期"))</f>
        <v/>
      </c>
      <c r="AE128" s="245" t="str">
        <f aca="false">IF(OR($AL128="",N($M128)=0),"",ROUND(N($J128)*$AM128/$AL128,2)+N($L128))</f>
        <v/>
      </c>
      <c r="AF128" s="245" t="str">
        <f aca="false">IF($AE128="","",MAX(0,ROUND($AE128-(N($Q128)+N($R128)+N($S128)),2)))</f>
        <v/>
      </c>
      <c r="AG128" s="245" t="str">
        <f aca="false">IF(OR(TRIM($B128&amp;$C128)="",NOT(ISNUMBER($D128))),"",SUMIFS($W$3:$W$1001,$AI$3:$AI$1001,$AI128,$D$3:$D$1001,"&lt;"&amp;$D128))</f>
        <v/>
      </c>
      <c r="AH128" s="245" t="str">
        <f aca="false">IF(TRIM($B128&amp;$C128)="","",SUMIFS($W$3:$W$1001,$AI$3:$AI$1001,$AI128))</f>
        <v/>
      </c>
      <c r="AI128" s="246" t="str">
        <f aca="false">IF(TRIM($B128&amp;$C128)="","",TRIM($B128)&amp;"｜"&amp;TRIM($C128))</f>
        <v/>
      </c>
      <c r="AJ128" s="245" t="str">
        <f aca="false">IF(TRIM($B128&amp;$C128)="","",MIN(N($O128),N($Q128)))</f>
        <v/>
      </c>
      <c r="AK128" s="248" t="str">
        <f aca="false">IF(ISNUMBER($D128),YEAR($D128),"")</f>
        <v/>
      </c>
      <c r="AL128" s="248" t="str">
        <f aca="false">IF(OR(TRIM($B128&amp;$C128)="",NOT(ISNUMBER($D128)),NOT(ISNUMBER($E128))),"",IF($E128&lt;$D128,"",IF(IF($AC128="半年付",2,IF($AC128="季度付",4,IF($AC128="月付",12,IF($AC128="半月付",24,1))))=1,1,MAX(1,ROUND(($E128-$D128+1)/365*IF($AC128="半年付",2,IF($AC128="季度付",4,IF($AC128="月付",12,IF($AC128="半月付",24,1)))),0)))))</f>
        <v/>
      </c>
      <c r="AM128" s="248" t="str">
        <f aca="true">IF($AL128="","",MIN($AL128,MAX(0,INT((TODAY()-付款宽限天数-$D128)/(($E128-$D128+1)/$AL128))+1)))</f>
        <v/>
      </c>
    </row>
    <row r="129" customFormat="false" ht="27.75" hidden="false" customHeight="false" outlineLevel="0" collapsed="false">
      <c r="F129" s="188" t="str">
        <f aca="true">IF(TRIM($B129&amp;$C129)="","",IF(OR(ISNUMBER(SEARCH("未",$A129)),ISNUMBER(SEARCH("送出",$A129)),AND(TRIM($A129)="",NOT(ISNUMBER($D129)),N($G129)=0)),"【合同未回】","")&amp;IF(NOT(ISNUMBER($E129)),IF(OR(ISNUMBER(SEARCH("未",$A129)),ISNUMBER(SEARCH("送出",$A129)),AND(TRIM($A129)="",NOT(ISNUMBER($D129)),N($G129)=0)),"","【未填合同期】"),IF($E129&lt;TODAY(),"【已到期】",IF($E129-TODAY()&lt;=提醒天数,"【即将到期，剩余"&amp;($E129-TODAY())&amp;"天】","【正常】")))&amp;IF(OR($AB129="安装免保",$AB129="技术免保",$AB129="质保期内"),"【"&amp;$AB129&amp;"】",""))</f>
        <v/>
      </c>
      <c r="J129" s="244" t="str">
        <f aca="false">IF(OR(N($G129)=0,N($H129)=0),"",ROUND(N($G129)*N($H129)*IF(N($I129)=0,1,N($I129)),2))</f>
        <v/>
      </c>
      <c r="M129" s="244" t="str">
        <f aca="false">IF(TRIM($B129&amp;$C129)="","",IF(AND(N($J129)=0,N($L129)=0),"",ROUND(N($J129)+N($L129),2)))</f>
        <v/>
      </c>
      <c r="S129" s="244"/>
      <c r="T129" s="245" t="str">
        <f aca="false">IF(TRIM($B129&amp;$C129)="","",IF(N($O129)=0,"",MAX(0,MIN(N($O129)-N($Q129),N($W129)))))</f>
        <v/>
      </c>
      <c r="U129" s="245" t="str">
        <f aca="false">IF(TRIM($B129&amp;$C129)="","",IF(N($Q129)&lt;=N($O129),"",N($Q129)-N($O129)))</f>
        <v/>
      </c>
      <c r="V129" s="245" t="str">
        <f aca="false">IF(OR(TRIM($B129&amp;$C129)="",$W129=""),"",MAX(0,N($W129))-N($T129))</f>
        <v/>
      </c>
      <c r="W129" s="245" t="str">
        <f aca="false">IF(TRIM($B129&amp;$C129)="","",IF(AND(N($M129)=0,N($Q129)+N($R129)+N($S129)=0),"",ROUND(N($M129)-N($Q129)-N($R129)-N($S129),2)))</f>
        <v/>
      </c>
      <c r="X129" s="246" t="str">
        <f aca="false">IF(TRIM($B129&amp;$C129)="","",IF(N($M129)=0,IF((N($Q129)+N($R129)+N($S129))=0,"—未填单价","未填单价，已收 "&amp;TEXT((N($Q129)+N($R129)+N($S129)),"#,##0.00")),IF(N($W129)&gt;0.005,"欠 "&amp;TEXT(N($W129),"#,##0.00")&amp;IF(N($T129)&gt;0,"（开票未到账 "&amp;TEXT(N($T129),"#,##0.00")&amp;"）","")&amp;IF(N($V129)&gt;0,"（未开票 "&amp;TEXT(N($V129),"#,##0.00")&amp;"）",""),IF(N($W129)&lt;-0.005,"多收 "&amp;TEXT(-N($W129),"#,##0.00"),"✔ 已结清")))&amp;IF(N($U129)&gt;0,"｜到账未开票 "&amp;TEXT(N($U129),"#,##0.00")&amp;"，待补票","")&amp;IF(N($R129)&gt;0,"｜收现 "&amp;TEXT(N($R129),"#,##0.00"),"")&amp;IF(N($S129)&gt;0,"｜收款不开票 "&amp;TEXT(N($S129),"#,##0.00"),""))</f>
        <v/>
      </c>
      <c r="Y129" s="195"/>
      <c r="AB129" s="195"/>
      <c r="AC129" s="188"/>
      <c r="AD129" s="246" t="str">
        <f aca="false">IF($AL129="","",IF($AL129=1,IF($AM129&gt;=1,"一次性·已到收款期","一次性·未到期"),$AC129&amp;" 第"&amp;$AM129&amp;"/"&amp;$AL129&amp;"期"))</f>
        <v/>
      </c>
      <c r="AE129" s="245" t="str">
        <f aca="false">IF(OR($AL129="",N($M129)=0),"",ROUND(N($J129)*$AM129/$AL129,2)+N($L129))</f>
        <v/>
      </c>
      <c r="AF129" s="245" t="str">
        <f aca="false">IF($AE129="","",MAX(0,ROUND($AE129-(N($Q129)+N($R129)+N($S129)),2)))</f>
        <v/>
      </c>
      <c r="AG129" s="245" t="str">
        <f aca="false">IF(OR(TRIM($B129&amp;$C129)="",NOT(ISNUMBER($D129))),"",SUMIFS($W$3:$W$1001,$AI$3:$AI$1001,$AI129,$D$3:$D$1001,"&lt;"&amp;$D129))</f>
        <v/>
      </c>
      <c r="AH129" s="245" t="str">
        <f aca="false">IF(TRIM($B129&amp;$C129)="","",SUMIFS($W$3:$W$1001,$AI$3:$AI$1001,$AI129))</f>
        <v/>
      </c>
      <c r="AI129" s="246" t="str">
        <f aca="false">IF(TRIM($B129&amp;$C129)="","",TRIM($B129)&amp;"｜"&amp;TRIM($C129))</f>
        <v/>
      </c>
      <c r="AJ129" s="245" t="str">
        <f aca="false">IF(TRIM($B129&amp;$C129)="","",MIN(N($O129),N($Q129)))</f>
        <v/>
      </c>
      <c r="AK129" s="248" t="str">
        <f aca="false">IF(ISNUMBER($D129),YEAR($D129),"")</f>
        <v/>
      </c>
      <c r="AL129" s="248" t="str">
        <f aca="false">IF(OR(TRIM($B129&amp;$C129)="",NOT(ISNUMBER($D129)),NOT(ISNUMBER($E129))),"",IF($E129&lt;$D129,"",IF(IF($AC129="半年付",2,IF($AC129="季度付",4,IF($AC129="月付",12,IF($AC129="半月付",24,1))))=1,1,MAX(1,ROUND(($E129-$D129+1)/365*IF($AC129="半年付",2,IF($AC129="季度付",4,IF($AC129="月付",12,IF($AC129="半月付",24,1)))),0)))))</f>
        <v/>
      </c>
      <c r="AM129" s="248" t="str">
        <f aca="true">IF($AL129="","",MIN($AL129,MAX(0,INT((TODAY()-付款宽限天数-$D129)/(($E129-$D129+1)/$AL129))+1)))</f>
        <v/>
      </c>
    </row>
    <row r="130" customFormat="false" ht="27.75" hidden="false" customHeight="false" outlineLevel="0" collapsed="false">
      <c r="F130" s="188" t="str">
        <f aca="true">IF(TRIM($B130&amp;$C130)="","",IF(OR(ISNUMBER(SEARCH("未",$A130)),ISNUMBER(SEARCH("送出",$A130)),AND(TRIM($A130)="",NOT(ISNUMBER($D130)),N($G130)=0)),"【合同未回】","")&amp;IF(NOT(ISNUMBER($E130)),IF(OR(ISNUMBER(SEARCH("未",$A130)),ISNUMBER(SEARCH("送出",$A130)),AND(TRIM($A130)="",NOT(ISNUMBER($D130)),N($G130)=0)),"","【未填合同期】"),IF($E130&lt;TODAY(),"【已到期】",IF($E130-TODAY()&lt;=提醒天数,"【即将到期，剩余"&amp;($E130-TODAY())&amp;"天】","【正常】")))&amp;IF(OR($AB130="安装免保",$AB130="技术免保",$AB130="质保期内"),"【"&amp;$AB130&amp;"】",""))</f>
        <v/>
      </c>
      <c r="J130" s="244" t="str">
        <f aca="false">IF(OR(N($G130)=0,N($H130)=0),"",ROUND(N($G130)*N($H130)*IF(N($I130)=0,1,N($I130)),2))</f>
        <v/>
      </c>
      <c r="M130" s="244" t="str">
        <f aca="false">IF(TRIM($B130&amp;$C130)="","",IF(AND(N($J130)=0,N($L130)=0),"",ROUND(N($J130)+N($L130),2)))</f>
        <v/>
      </c>
      <c r="S130" s="244"/>
      <c r="T130" s="245" t="str">
        <f aca="false">IF(TRIM($B130&amp;$C130)="","",IF(N($O130)=0,"",MAX(0,MIN(N($O130)-N($Q130),N($W130)))))</f>
        <v/>
      </c>
      <c r="U130" s="245" t="str">
        <f aca="false">IF(TRIM($B130&amp;$C130)="","",IF(N($Q130)&lt;=N($O130),"",N($Q130)-N($O130)))</f>
        <v/>
      </c>
      <c r="V130" s="245" t="str">
        <f aca="false">IF(OR(TRIM($B130&amp;$C130)="",$W130=""),"",MAX(0,N($W130))-N($T130))</f>
        <v/>
      </c>
      <c r="W130" s="245" t="str">
        <f aca="false">IF(TRIM($B130&amp;$C130)="","",IF(AND(N($M130)=0,N($Q130)+N($R130)+N($S130)=0),"",ROUND(N($M130)-N($Q130)-N($R130)-N($S130),2)))</f>
        <v/>
      </c>
      <c r="X130" s="246" t="str">
        <f aca="false">IF(TRIM($B130&amp;$C130)="","",IF(N($M130)=0,IF((N($Q130)+N($R130)+N($S130))=0,"—未填单价","未填单价，已收 "&amp;TEXT((N($Q130)+N($R130)+N($S130)),"#,##0.00")),IF(N($W130)&gt;0.005,"欠 "&amp;TEXT(N($W130),"#,##0.00")&amp;IF(N($T130)&gt;0,"（开票未到账 "&amp;TEXT(N($T130),"#,##0.00")&amp;"）","")&amp;IF(N($V130)&gt;0,"（未开票 "&amp;TEXT(N($V130),"#,##0.00")&amp;"）",""),IF(N($W130)&lt;-0.005,"多收 "&amp;TEXT(-N($W130),"#,##0.00"),"✔ 已结清")))&amp;IF(N($U130)&gt;0,"｜到账未开票 "&amp;TEXT(N($U130),"#,##0.00")&amp;"，待补票","")&amp;IF(N($R130)&gt;0,"｜收现 "&amp;TEXT(N($R130),"#,##0.00"),"")&amp;IF(N($S130)&gt;0,"｜收款不开票 "&amp;TEXT(N($S130),"#,##0.00"),""))</f>
        <v/>
      </c>
      <c r="Y130" s="195"/>
      <c r="AB130" s="195"/>
      <c r="AC130" s="188"/>
      <c r="AD130" s="246" t="str">
        <f aca="false">IF($AL130="","",IF($AL130=1,IF($AM130&gt;=1,"一次性·已到收款期","一次性·未到期"),$AC130&amp;" 第"&amp;$AM130&amp;"/"&amp;$AL130&amp;"期"))</f>
        <v/>
      </c>
      <c r="AE130" s="245" t="str">
        <f aca="false">IF(OR($AL130="",N($M130)=0),"",ROUND(N($J130)*$AM130/$AL130,2)+N($L130))</f>
        <v/>
      </c>
      <c r="AF130" s="245" t="str">
        <f aca="false">IF($AE130="","",MAX(0,ROUND($AE130-(N($Q130)+N($R130)+N($S130)),2)))</f>
        <v/>
      </c>
      <c r="AG130" s="245" t="str">
        <f aca="false">IF(OR(TRIM($B130&amp;$C130)="",NOT(ISNUMBER($D130))),"",SUMIFS($W$3:$W$1001,$AI$3:$AI$1001,$AI130,$D$3:$D$1001,"&lt;"&amp;$D130))</f>
        <v/>
      </c>
      <c r="AH130" s="245" t="str">
        <f aca="false">IF(TRIM($B130&amp;$C130)="","",SUMIFS($W$3:$W$1001,$AI$3:$AI$1001,$AI130))</f>
        <v/>
      </c>
      <c r="AI130" s="246" t="str">
        <f aca="false">IF(TRIM($B130&amp;$C130)="","",TRIM($B130)&amp;"｜"&amp;TRIM($C130))</f>
        <v/>
      </c>
      <c r="AJ130" s="245" t="str">
        <f aca="false">IF(TRIM($B130&amp;$C130)="","",MIN(N($O130),N($Q130)))</f>
        <v/>
      </c>
      <c r="AK130" s="248" t="str">
        <f aca="false">IF(ISNUMBER($D130),YEAR($D130),"")</f>
        <v/>
      </c>
      <c r="AL130" s="248" t="str">
        <f aca="false">IF(OR(TRIM($B130&amp;$C130)="",NOT(ISNUMBER($D130)),NOT(ISNUMBER($E130))),"",IF($E130&lt;$D130,"",IF(IF($AC130="半年付",2,IF($AC130="季度付",4,IF($AC130="月付",12,IF($AC130="半月付",24,1))))=1,1,MAX(1,ROUND(($E130-$D130+1)/365*IF($AC130="半年付",2,IF($AC130="季度付",4,IF($AC130="月付",12,IF($AC130="半月付",24,1)))),0)))))</f>
        <v/>
      </c>
      <c r="AM130" s="248" t="str">
        <f aca="true">IF($AL130="","",MIN($AL130,MAX(0,INT((TODAY()-付款宽限天数-$D130)/(($E130-$D130+1)/$AL130))+1)))</f>
        <v/>
      </c>
    </row>
    <row r="131" customFormat="false" ht="27.75" hidden="false" customHeight="false" outlineLevel="0" collapsed="false">
      <c r="F131" s="188" t="str">
        <f aca="true">IF(TRIM($B131&amp;$C131)="","",IF(OR(ISNUMBER(SEARCH("未",$A131)),ISNUMBER(SEARCH("送出",$A131)),AND(TRIM($A131)="",NOT(ISNUMBER($D131)),N($G131)=0)),"【合同未回】","")&amp;IF(NOT(ISNUMBER($E131)),IF(OR(ISNUMBER(SEARCH("未",$A131)),ISNUMBER(SEARCH("送出",$A131)),AND(TRIM($A131)="",NOT(ISNUMBER($D131)),N($G131)=0)),"","【未填合同期】"),IF($E131&lt;TODAY(),"【已到期】",IF($E131-TODAY()&lt;=提醒天数,"【即将到期，剩余"&amp;($E131-TODAY())&amp;"天】","【正常】")))&amp;IF(OR($AB131="安装免保",$AB131="技术免保",$AB131="质保期内"),"【"&amp;$AB131&amp;"】",""))</f>
        <v/>
      </c>
      <c r="J131" s="244" t="str">
        <f aca="false">IF(OR(N($G131)=0,N($H131)=0),"",ROUND(N($G131)*N($H131)*IF(N($I131)=0,1,N($I131)),2))</f>
        <v/>
      </c>
      <c r="M131" s="244" t="str">
        <f aca="false">IF(TRIM($B131&amp;$C131)="","",IF(AND(N($J131)=0,N($L131)=0),"",ROUND(N($J131)+N($L131),2)))</f>
        <v/>
      </c>
      <c r="S131" s="244"/>
      <c r="T131" s="245" t="str">
        <f aca="false">IF(TRIM($B131&amp;$C131)="","",IF(N($O131)=0,"",MAX(0,MIN(N($O131)-N($Q131),N($W131)))))</f>
        <v/>
      </c>
      <c r="U131" s="245" t="str">
        <f aca="false">IF(TRIM($B131&amp;$C131)="","",IF(N($Q131)&lt;=N($O131),"",N($Q131)-N($O131)))</f>
        <v/>
      </c>
      <c r="V131" s="245" t="str">
        <f aca="false">IF(OR(TRIM($B131&amp;$C131)="",$W131=""),"",MAX(0,N($W131))-N($T131))</f>
        <v/>
      </c>
      <c r="W131" s="245" t="str">
        <f aca="false">IF(TRIM($B131&amp;$C131)="","",IF(AND(N($M131)=0,N($Q131)+N($R131)+N($S131)=0),"",ROUND(N($M131)-N($Q131)-N($R131)-N($S131),2)))</f>
        <v/>
      </c>
      <c r="X131" s="246" t="str">
        <f aca="false">IF(TRIM($B131&amp;$C131)="","",IF(N($M131)=0,IF((N($Q131)+N($R131)+N($S131))=0,"—未填单价","未填单价，已收 "&amp;TEXT((N($Q131)+N($R131)+N($S131)),"#,##0.00")),IF(N($W131)&gt;0.005,"欠 "&amp;TEXT(N($W131),"#,##0.00")&amp;IF(N($T131)&gt;0,"（开票未到账 "&amp;TEXT(N($T131),"#,##0.00")&amp;"）","")&amp;IF(N($V131)&gt;0,"（未开票 "&amp;TEXT(N($V131),"#,##0.00")&amp;"）",""),IF(N($W131)&lt;-0.005,"多收 "&amp;TEXT(-N($W131),"#,##0.00"),"✔ 已结清")))&amp;IF(N($U131)&gt;0,"｜到账未开票 "&amp;TEXT(N($U131),"#,##0.00")&amp;"，待补票","")&amp;IF(N($R131)&gt;0,"｜收现 "&amp;TEXT(N($R131),"#,##0.00"),"")&amp;IF(N($S131)&gt;0,"｜收款不开票 "&amp;TEXT(N($S131),"#,##0.00"),""))</f>
        <v/>
      </c>
      <c r="Y131" s="195"/>
      <c r="AB131" s="195"/>
      <c r="AC131" s="188"/>
      <c r="AD131" s="246" t="str">
        <f aca="false">IF($AL131="","",IF($AL131=1,IF($AM131&gt;=1,"一次性·已到收款期","一次性·未到期"),$AC131&amp;" 第"&amp;$AM131&amp;"/"&amp;$AL131&amp;"期"))</f>
        <v/>
      </c>
      <c r="AE131" s="245" t="str">
        <f aca="false">IF(OR($AL131="",N($M131)=0),"",ROUND(N($J131)*$AM131/$AL131,2)+N($L131))</f>
        <v/>
      </c>
      <c r="AF131" s="245" t="str">
        <f aca="false">IF($AE131="","",MAX(0,ROUND($AE131-(N($Q131)+N($R131)+N($S131)),2)))</f>
        <v/>
      </c>
      <c r="AG131" s="245" t="str">
        <f aca="false">IF(OR(TRIM($B131&amp;$C131)="",NOT(ISNUMBER($D131))),"",SUMIFS($W$3:$W$1001,$AI$3:$AI$1001,$AI131,$D$3:$D$1001,"&lt;"&amp;$D131))</f>
        <v/>
      </c>
      <c r="AH131" s="245" t="str">
        <f aca="false">IF(TRIM($B131&amp;$C131)="","",SUMIFS($W$3:$W$1001,$AI$3:$AI$1001,$AI131))</f>
        <v/>
      </c>
      <c r="AI131" s="246" t="str">
        <f aca="false">IF(TRIM($B131&amp;$C131)="","",TRIM($B131)&amp;"｜"&amp;TRIM($C131))</f>
        <v/>
      </c>
      <c r="AJ131" s="245" t="str">
        <f aca="false">IF(TRIM($B131&amp;$C131)="","",MIN(N($O131),N($Q131)))</f>
        <v/>
      </c>
      <c r="AK131" s="248" t="str">
        <f aca="false">IF(ISNUMBER($D131),YEAR($D131),"")</f>
        <v/>
      </c>
      <c r="AL131" s="248" t="str">
        <f aca="false">IF(OR(TRIM($B131&amp;$C131)="",NOT(ISNUMBER($D131)),NOT(ISNUMBER($E131))),"",IF($E131&lt;$D131,"",IF(IF($AC131="半年付",2,IF($AC131="季度付",4,IF($AC131="月付",12,IF($AC131="半月付",24,1))))=1,1,MAX(1,ROUND(($E131-$D131+1)/365*IF($AC131="半年付",2,IF($AC131="季度付",4,IF($AC131="月付",12,IF($AC131="半月付",24,1)))),0)))))</f>
        <v/>
      </c>
      <c r="AM131" s="248" t="str">
        <f aca="true">IF($AL131="","",MIN($AL131,MAX(0,INT((TODAY()-付款宽限天数-$D131)/(($E131-$D131+1)/$AL131))+1)))</f>
        <v/>
      </c>
    </row>
    <row r="132" customFormat="false" ht="27.75" hidden="false" customHeight="false" outlineLevel="0" collapsed="false">
      <c r="F132" s="188" t="str">
        <f aca="true">IF(TRIM($B132&amp;$C132)="","",IF(OR(ISNUMBER(SEARCH("未",$A132)),ISNUMBER(SEARCH("送出",$A132)),AND(TRIM($A132)="",NOT(ISNUMBER($D132)),N($G132)=0)),"【合同未回】","")&amp;IF(NOT(ISNUMBER($E132)),IF(OR(ISNUMBER(SEARCH("未",$A132)),ISNUMBER(SEARCH("送出",$A132)),AND(TRIM($A132)="",NOT(ISNUMBER($D132)),N($G132)=0)),"","【未填合同期】"),IF($E132&lt;TODAY(),"【已到期】",IF($E132-TODAY()&lt;=提醒天数,"【即将到期，剩余"&amp;($E132-TODAY())&amp;"天】","【正常】")))&amp;IF(OR($AB132="安装免保",$AB132="技术免保",$AB132="质保期内"),"【"&amp;$AB132&amp;"】",""))</f>
        <v/>
      </c>
      <c r="J132" s="244" t="str">
        <f aca="false">IF(OR(N($G132)=0,N($H132)=0),"",ROUND(N($G132)*N($H132)*IF(N($I132)=0,1,N($I132)),2))</f>
        <v/>
      </c>
      <c r="M132" s="244" t="str">
        <f aca="false">IF(TRIM($B132&amp;$C132)="","",IF(AND(N($J132)=0,N($L132)=0),"",ROUND(N($J132)+N($L132),2)))</f>
        <v/>
      </c>
      <c r="S132" s="244"/>
      <c r="T132" s="245" t="str">
        <f aca="false">IF(TRIM($B132&amp;$C132)="","",IF(N($O132)=0,"",MAX(0,MIN(N($O132)-N($Q132),N($W132)))))</f>
        <v/>
      </c>
      <c r="U132" s="245" t="str">
        <f aca="false">IF(TRIM($B132&amp;$C132)="","",IF(N($Q132)&lt;=N($O132),"",N($Q132)-N($O132)))</f>
        <v/>
      </c>
      <c r="V132" s="245" t="str">
        <f aca="false">IF(OR(TRIM($B132&amp;$C132)="",$W132=""),"",MAX(0,N($W132))-N($T132))</f>
        <v/>
      </c>
      <c r="W132" s="245" t="str">
        <f aca="false">IF(TRIM($B132&amp;$C132)="","",IF(AND(N($M132)=0,N($Q132)+N($R132)+N($S132)=0),"",ROUND(N($M132)-N($Q132)-N($R132)-N($S132),2)))</f>
        <v/>
      </c>
      <c r="X132" s="246" t="str">
        <f aca="false">IF(TRIM($B132&amp;$C132)="","",IF(N($M132)=0,IF((N($Q132)+N($R132)+N($S132))=0,"—未填单价","未填单价，已收 "&amp;TEXT((N($Q132)+N($R132)+N($S132)),"#,##0.00")),IF(N($W132)&gt;0.005,"欠 "&amp;TEXT(N($W132),"#,##0.00")&amp;IF(N($T132)&gt;0,"（开票未到账 "&amp;TEXT(N($T132),"#,##0.00")&amp;"）","")&amp;IF(N($V132)&gt;0,"（未开票 "&amp;TEXT(N($V132),"#,##0.00")&amp;"）",""),IF(N($W132)&lt;-0.005,"多收 "&amp;TEXT(-N($W132),"#,##0.00"),"✔ 已结清")))&amp;IF(N($U132)&gt;0,"｜到账未开票 "&amp;TEXT(N($U132),"#,##0.00")&amp;"，待补票","")&amp;IF(N($R132)&gt;0,"｜收现 "&amp;TEXT(N($R132),"#,##0.00"),"")&amp;IF(N($S132)&gt;0,"｜收款不开票 "&amp;TEXT(N($S132),"#,##0.00"),""))</f>
        <v/>
      </c>
      <c r="Y132" s="195"/>
      <c r="AB132" s="195"/>
      <c r="AC132" s="188"/>
      <c r="AD132" s="246" t="str">
        <f aca="false">IF($AL132="","",IF($AL132=1,IF($AM132&gt;=1,"一次性·已到收款期","一次性·未到期"),$AC132&amp;" 第"&amp;$AM132&amp;"/"&amp;$AL132&amp;"期"))</f>
        <v/>
      </c>
      <c r="AE132" s="245" t="str">
        <f aca="false">IF(OR($AL132="",N($M132)=0),"",ROUND(N($J132)*$AM132/$AL132,2)+N($L132))</f>
        <v/>
      </c>
      <c r="AF132" s="245" t="str">
        <f aca="false">IF($AE132="","",MAX(0,ROUND($AE132-(N($Q132)+N($R132)+N($S132)),2)))</f>
        <v/>
      </c>
      <c r="AG132" s="245" t="str">
        <f aca="false">IF(OR(TRIM($B132&amp;$C132)="",NOT(ISNUMBER($D132))),"",SUMIFS($W$3:$W$1001,$AI$3:$AI$1001,$AI132,$D$3:$D$1001,"&lt;"&amp;$D132))</f>
        <v/>
      </c>
      <c r="AH132" s="245" t="str">
        <f aca="false">IF(TRIM($B132&amp;$C132)="","",SUMIFS($W$3:$W$1001,$AI$3:$AI$1001,$AI132))</f>
        <v/>
      </c>
      <c r="AI132" s="246" t="str">
        <f aca="false">IF(TRIM($B132&amp;$C132)="","",TRIM($B132)&amp;"｜"&amp;TRIM($C132))</f>
        <v/>
      </c>
      <c r="AJ132" s="245" t="str">
        <f aca="false">IF(TRIM($B132&amp;$C132)="","",MIN(N($O132),N($Q132)))</f>
        <v/>
      </c>
      <c r="AK132" s="248" t="str">
        <f aca="false">IF(ISNUMBER($D132),YEAR($D132),"")</f>
        <v/>
      </c>
      <c r="AL132" s="248" t="str">
        <f aca="false">IF(OR(TRIM($B132&amp;$C132)="",NOT(ISNUMBER($D132)),NOT(ISNUMBER($E132))),"",IF($E132&lt;$D132,"",IF(IF($AC132="半年付",2,IF($AC132="季度付",4,IF($AC132="月付",12,IF($AC132="半月付",24,1))))=1,1,MAX(1,ROUND(($E132-$D132+1)/365*IF($AC132="半年付",2,IF($AC132="季度付",4,IF($AC132="月付",12,IF($AC132="半月付",24,1)))),0)))))</f>
        <v/>
      </c>
      <c r="AM132" s="248" t="str">
        <f aca="true">IF($AL132="","",MIN($AL132,MAX(0,INT((TODAY()-付款宽限天数-$D132)/(($E132-$D132+1)/$AL132))+1)))</f>
        <v/>
      </c>
    </row>
    <row r="133" customFormat="false" ht="27.75" hidden="false" customHeight="false" outlineLevel="0" collapsed="false">
      <c r="F133" s="188" t="str">
        <f aca="true">IF(TRIM($B133&amp;$C133)="","",IF(OR(ISNUMBER(SEARCH("未",$A133)),ISNUMBER(SEARCH("送出",$A133)),AND(TRIM($A133)="",NOT(ISNUMBER($D133)),N($G133)=0)),"【合同未回】","")&amp;IF(NOT(ISNUMBER($E133)),IF(OR(ISNUMBER(SEARCH("未",$A133)),ISNUMBER(SEARCH("送出",$A133)),AND(TRIM($A133)="",NOT(ISNUMBER($D133)),N($G133)=0)),"","【未填合同期】"),IF($E133&lt;TODAY(),"【已到期】",IF($E133-TODAY()&lt;=提醒天数,"【即将到期，剩余"&amp;($E133-TODAY())&amp;"天】","【正常】")))&amp;IF(OR($AB133="安装免保",$AB133="技术免保",$AB133="质保期内"),"【"&amp;$AB133&amp;"】",""))</f>
        <v/>
      </c>
      <c r="J133" s="244" t="str">
        <f aca="false">IF(OR(N($G133)=0,N($H133)=0),"",ROUND(N($G133)*N($H133)*IF(N($I133)=0,1,N($I133)),2))</f>
        <v/>
      </c>
      <c r="M133" s="244" t="str">
        <f aca="false">IF(TRIM($B133&amp;$C133)="","",IF(AND(N($J133)=0,N($L133)=0),"",ROUND(N($J133)+N($L133),2)))</f>
        <v/>
      </c>
      <c r="S133" s="244"/>
      <c r="T133" s="245" t="str">
        <f aca="false">IF(TRIM($B133&amp;$C133)="","",IF(N($O133)=0,"",MAX(0,MIN(N($O133)-N($Q133),N($W133)))))</f>
        <v/>
      </c>
      <c r="U133" s="245" t="str">
        <f aca="false">IF(TRIM($B133&amp;$C133)="","",IF(N($Q133)&lt;=N($O133),"",N($Q133)-N($O133)))</f>
        <v/>
      </c>
      <c r="V133" s="245" t="str">
        <f aca="false">IF(OR(TRIM($B133&amp;$C133)="",$W133=""),"",MAX(0,N($W133))-N($T133))</f>
        <v/>
      </c>
      <c r="W133" s="245" t="str">
        <f aca="false">IF(TRIM($B133&amp;$C133)="","",IF(AND(N($M133)=0,N($Q133)+N($R133)+N($S133)=0),"",ROUND(N($M133)-N($Q133)-N($R133)-N($S133),2)))</f>
        <v/>
      </c>
      <c r="X133" s="246" t="str">
        <f aca="false">IF(TRIM($B133&amp;$C133)="","",IF(N($M133)=0,IF((N($Q133)+N($R133)+N($S133))=0,"—未填单价","未填单价，已收 "&amp;TEXT((N($Q133)+N($R133)+N($S133)),"#,##0.00")),IF(N($W133)&gt;0.005,"欠 "&amp;TEXT(N($W133),"#,##0.00")&amp;IF(N($T133)&gt;0,"（开票未到账 "&amp;TEXT(N($T133),"#,##0.00")&amp;"）","")&amp;IF(N($V133)&gt;0,"（未开票 "&amp;TEXT(N($V133),"#,##0.00")&amp;"）",""),IF(N($W133)&lt;-0.005,"多收 "&amp;TEXT(-N($W133),"#,##0.00"),"✔ 已结清")))&amp;IF(N($U133)&gt;0,"｜到账未开票 "&amp;TEXT(N($U133),"#,##0.00")&amp;"，待补票","")&amp;IF(N($R133)&gt;0,"｜收现 "&amp;TEXT(N($R133),"#,##0.00"),"")&amp;IF(N($S133)&gt;0,"｜收款不开票 "&amp;TEXT(N($S133),"#,##0.00"),""))</f>
        <v/>
      </c>
      <c r="Y133" s="195"/>
      <c r="AB133" s="195"/>
      <c r="AC133" s="188"/>
      <c r="AD133" s="246" t="str">
        <f aca="false">IF($AL133="","",IF($AL133=1,IF($AM133&gt;=1,"一次性·已到收款期","一次性·未到期"),$AC133&amp;" 第"&amp;$AM133&amp;"/"&amp;$AL133&amp;"期"))</f>
        <v/>
      </c>
      <c r="AE133" s="245" t="str">
        <f aca="false">IF(OR($AL133="",N($M133)=0),"",ROUND(N($J133)*$AM133/$AL133,2)+N($L133))</f>
        <v/>
      </c>
      <c r="AF133" s="245" t="str">
        <f aca="false">IF($AE133="","",MAX(0,ROUND($AE133-(N($Q133)+N($R133)+N($S133)),2)))</f>
        <v/>
      </c>
      <c r="AG133" s="245" t="str">
        <f aca="false">IF(OR(TRIM($B133&amp;$C133)="",NOT(ISNUMBER($D133))),"",SUMIFS($W$3:$W$1001,$AI$3:$AI$1001,$AI133,$D$3:$D$1001,"&lt;"&amp;$D133))</f>
        <v/>
      </c>
      <c r="AH133" s="245" t="str">
        <f aca="false">IF(TRIM($B133&amp;$C133)="","",SUMIFS($W$3:$W$1001,$AI$3:$AI$1001,$AI133))</f>
        <v/>
      </c>
      <c r="AI133" s="246" t="str">
        <f aca="false">IF(TRIM($B133&amp;$C133)="","",TRIM($B133)&amp;"｜"&amp;TRIM($C133))</f>
        <v/>
      </c>
      <c r="AJ133" s="245" t="str">
        <f aca="false">IF(TRIM($B133&amp;$C133)="","",MIN(N($O133),N($Q133)))</f>
        <v/>
      </c>
      <c r="AK133" s="248" t="str">
        <f aca="false">IF(ISNUMBER($D133),YEAR($D133),"")</f>
        <v/>
      </c>
      <c r="AL133" s="248" t="str">
        <f aca="false">IF(OR(TRIM($B133&amp;$C133)="",NOT(ISNUMBER($D133)),NOT(ISNUMBER($E133))),"",IF($E133&lt;$D133,"",IF(IF($AC133="半年付",2,IF($AC133="季度付",4,IF($AC133="月付",12,IF($AC133="半月付",24,1))))=1,1,MAX(1,ROUND(($E133-$D133+1)/365*IF($AC133="半年付",2,IF($AC133="季度付",4,IF($AC133="月付",12,IF($AC133="半月付",24,1)))),0)))))</f>
        <v/>
      </c>
      <c r="AM133" s="248" t="str">
        <f aca="true">IF($AL133="","",MIN($AL133,MAX(0,INT((TODAY()-付款宽限天数-$D133)/(($E133-$D133+1)/$AL133))+1)))</f>
        <v/>
      </c>
    </row>
    <row r="134" customFormat="false" ht="27.75" hidden="false" customHeight="false" outlineLevel="0" collapsed="false">
      <c r="F134" s="188" t="str">
        <f aca="true">IF(TRIM($B134&amp;$C134)="","",IF(OR(ISNUMBER(SEARCH("未",$A134)),ISNUMBER(SEARCH("送出",$A134)),AND(TRIM($A134)="",NOT(ISNUMBER($D134)),N($G134)=0)),"【合同未回】","")&amp;IF(NOT(ISNUMBER($E134)),IF(OR(ISNUMBER(SEARCH("未",$A134)),ISNUMBER(SEARCH("送出",$A134)),AND(TRIM($A134)="",NOT(ISNUMBER($D134)),N($G134)=0)),"","【未填合同期】"),IF($E134&lt;TODAY(),"【已到期】",IF($E134-TODAY()&lt;=提醒天数,"【即将到期，剩余"&amp;($E134-TODAY())&amp;"天】","【正常】")))&amp;IF(OR($AB134="安装免保",$AB134="技术免保",$AB134="质保期内"),"【"&amp;$AB134&amp;"】",""))</f>
        <v/>
      </c>
      <c r="J134" s="244" t="str">
        <f aca="false">IF(OR(N($G134)=0,N($H134)=0),"",ROUND(N($G134)*N($H134)*IF(N($I134)=0,1,N($I134)),2))</f>
        <v/>
      </c>
      <c r="M134" s="244" t="str">
        <f aca="false">IF(TRIM($B134&amp;$C134)="","",IF(AND(N($J134)=0,N($L134)=0),"",ROUND(N($J134)+N($L134),2)))</f>
        <v/>
      </c>
      <c r="S134" s="244"/>
      <c r="T134" s="245" t="str">
        <f aca="false">IF(TRIM($B134&amp;$C134)="","",IF(N($O134)=0,"",MAX(0,MIN(N($O134)-N($Q134),N($W134)))))</f>
        <v/>
      </c>
      <c r="U134" s="245" t="str">
        <f aca="false">IF(TRIM($B134&amp;$C134)="","",IF(N($Q134)&lt;=N($O134),"",N($Q134)-N($O134)))</f>
        <v/>
      </c>
      <c r="V134" s="245" t="str">
        <f aca="false">IF(OR(TRIM($B134&amp;$C134)="",$W134=""),"",MAX(0,N($W134))-N($T134))</f>
        <v/>
      </c>
      <c r="W134" s="245" t="str">
        <f aca="false">IF(TRIM($B134&amp;$C134)="","",IF(AND(N($M134)=0,N($Q134)+N($R134)+N($S134)=0),"",ROUND(N($M134)-N($Q134)-N($R134)-N($S134),2)))</f>
        <v/>
      </c>
      <c r="X134" s="246" t="str">
        <f aca="false">IF(TRIM($B134&amp;$C134)="","",IF(N($M134)=0,IF((N($Q134)+N($R134)+N($S134))=0,"—未填单价","未填单价，已收 "&amp;TEXT((N($Q134)+N($R134)+N($S134)),"#,##0.00")),IF(N($W134)&gt;0.005,"欠 "&amp;TEXT(N($W134),"#,##0.00")&amp;IF(N($T134)&gt;0,"（开票未到账 "&amp;TEXT(N($T134),"#,##0.00")&amp;"）","")&amp;IF(N($V134)&gt;0,"（未开票 "&amp;TEXT(N($V134),"#,##0.00")&amp;"）",""),IF(N($W134)&lt;-0.005,"多收 "&amp;TEXT(-N($W134),"#,##0.00"),"✔ 已结清")))&amp;IF(N($U134)&gt;0,"｜到账未开票 "&amp;TEXT(N($U134),"#,##0.00")&amp;"，待补票","")&amp;IF(N($R134)&gt;0,"｜收现 "&amp;TEXT(N($R134),"#,##0.00"),"")&amp;IF(N($S134)&gt;0,"｜收款不开票 "&amp;TEXT(N($S134),"#,##0.00"),""))</f>
        <v/>
      </c>
      <c r="Y134" s="195"/>
      <c r="AB134" s="195"/>
      <c r="AC134" s="188"/>
      <c r="AD134" s="246" t="str">
        <f aca="false">IF($AL134="","",IF($AL134=1,IF($AM134&gt;=1,"一次性·已到收款期","一次性·未到期"),$AC134&amp;" 第"&amp;$AM134&amp;"/"&amp;$AL134&amp;"期"))</f>
        <v/>
      </c>
      <c r="AE134" s="245" t="str">
        <f aca="false">IF(OR($AL134="",N($M134)=0),"",ROUND(N($J134)*$AM134/$AL134,2)+N($L134))</f>
        <v/>
      </c>
      <c r="AF134" s="245" t="str">
        <f aca="false">IF($AE134="","",MAX(0,ROUND($AE134-(N($Q134)+N($R134)+N($S134)),2)))</f>
        <v/>
      </c>
      <c r="AG134" s="245" t="str">
        <f aca="false">IF(OR(TRIM($B134&amp;$C134)="",NOT(ISNUMBER($D134))),"",SUMIFS($W$3:$W$1001,$AI$3:$AI$1001,$AI134,$D$3:$D$1001,"&lt;"&amp;$D134))</f>
        <v/>
      </c>
      <c r="AH134" s="245" t="str">
        <f aca="false">IF(TRIM($B134&amp;$C134)="","",SUMIFS($W$3:$W$1001,$AI$3:$AI$1001,$AI134))</f>
        <v/>
      </c>
      <c r="AI134" s="246" t="str">
        <f aca="false">IF(TRIM($B134&amp;$C134)="","",TRIM($B134)&amp;"｜"&amp;TRIM($C134))</f>
        <v/>
      </c>
      <c r="AJ134" s="245" t="str">
        <f aca="false">IF(TRIM($B134&amp;$C134)="","",MIN(N($O134),N($Q134)))</f>
        <v/>
      </c>
      <c r="AK134" s="248" t="str">
        <f aca="false">IF(ISNUMBER($D134),YEAR($D134),"")</f>
        <v/>
      </c>
      <c r="AL134" s="248" t="str">
        <f aca="false">IF(OR(TRIM($B134&amp;$C134)="",NOT(ISNUMBER($D134)),NOT(ISNUMBER($E134))),"",IF($E134&lt;$D134,"",IF(IF($AC134="半年付",2,IF($AC134="季度付",4,IF($AC134="月付",12,IF($AC134="半月付",24,1))))=1,1,MAX(1,ROUND(($E134-$D134+1)/365*IF($AC134="半年付",2,IF($AC134="季度付",4,IF($AC134="月付",12,IF($AC134="半月付",24,1)))),0)))))</f>
        <v/>
      </c>
      <c r="AM134" s="248" t="str">
        <f aca="true">IF($AL134="","",MIN($AL134,MAX(0,INT((TODAY()-付款宽限天数-$D134)/(($E134-$D134+1)/$AL134))+1)))</f>
        <v/>
      </c>
    </row>
    <row r="135" customFormat="false" ht="27.75" hidden="false" customHeight="false" outlineLevel="0" collapsed="false">
      <c r="F135" s="188" t="str">
        <f aca="true">IF(TRIM($B135&amp;$C135)="","",IF(OR(ISNUMBER(SEARCH("未",$A135)),ISNUMBER(SEARCH("送出",$A135)),AND(TRIM($A135)="",NOT(ISNUMBER($D135)),N($G135)=0)),"【合同未回】","")&amp;IF(NOT(ISNUMBER($E135)),IF(OR(ISNUMBER(SEARCH("未",$A135)),ISNUMBER(SEARCH("送出",$A135)),AND(TRIM($A135)="",NOT(ISNUMBER($D135)),N($G135)=0)),"","【未填合同期】"),IF($E135&lt;TODAY(),"【已到期】",IF($E135-TODAY()&lt;=提醒天数,"【即将到期，剩余"&amp;($E135-TODAY())&amp;"天】","【正常】")))&amp;IF(OR($AB135="安装免保",$AB135="技术免保",$AB135="质保期内"),"【"&amp;$AB135&amp;"】",""))</f>
        <v/>
      </c>
      <c r="J135" s="244" t="str">
        <f aca="false">IF(OR(N($G135)=0,N($H135)=0),"",ROUND(N($G135)*N($H135)*IF(N($I135)=0,1,N($I135)),2))</f>
        <v/>
      </c>
      <c r="M135" s="244" t="str">
        <f aca="false">IF(TRIM($B135&amp;$C135)="","",IF(AND(N($J135)=0,N($L135)=0),"",ROUND(N($J135)+N($L135),2)))</f>
        <v/>
      </c>
      <c r="S135" s="244"/>
      <c r="T135" s="245" t="str">
        <f aca="false">IF(TRIM($B135&amp;$C135)="","",IF(N($O135)=0,"",MAX(0,MIN(N($O135)-N($Q135),N($W135)))))</f>
        <v/>
      </c>
      <c r="U135" s="245" t="str">
        <f aca="false">IF(TRIM($B135&amp;$C135)="","",IF(N($Q135)&lt;=N($O135),"",N($Q135)-N($O135)))</f>
        <v/>
      </c>
      <c r="V135" s="245" t="str">
        <f aca="false">IF(OR(TRIM($B135&amp;$C135)="",$W135=""),"",MAX(0,N($W135))-N($T135))</f>
        <v/>
      </c>
      <c r="W135" s="245" t="str">
        <f aca="false">IF(TRIM($B135&amp;$C135)="","",IF(AND(N($M135)=0,N($Q135)+N($R135)+N($S135)=0),"",ROUND(N($M135)-N($Q135)-N($R135)-N($S135),2)))</f>
        <v/>
      </c>
      <c r="X135" s="246" t="str">
        <f aca="false">IF(TRIM($B135&amp;$C135)="","",IF(N($M135)=0,IF((N($Q135)+N($R135)+N($S135))=0,"—未填单价","未填单价，已收 "&amp;TEXT((N($Q135)+N($R135)+N($S135)),"#,##0.00")),IF(N($W135)&gt;0.005,"欠 "&amp;TEXT(N($W135),"#,##0.00")&amp;IF(N($T135)&gt;0,"（开票未到账 "&amp;TEXT(N($T135),"#,##0.00")&amp;"）","")&amp;IF(N($V135)&gt;0,"（未开票 "&amp;TEXT(N($V135),"#,##0.00")&amp;"）",""),IF(N($W135)&lt;-0.005,"多收 "&amp;TEXT(-N($W135),"#,##0.00"),"✔ 已结清")))&amp;IF(N($U135)&gt;0,"｜到账未开票 "&amp;TEXT(N($U135),"#,##0.00")&amp;"，待补票","")&amp;IF(N($R135)&gt;0,"｜收现 "&amp;TEXT(N($R135),"#,##0.00"),"")&amp;IF(N($S135)&gt;0,"｜收款不开票 "&amp;TEXT(N($S135),"#,##0.00"),""))</f>
        <v/>
      </c>
      <c r="Y135" s="195"/>
      <c r="AB135" s="195"/>
      <c r="AC135" s="188"/>
      <c r="AD135" s="246" t="str">
        <f aca="false">IF($AL135="","",IF($AL135=1,IF($AM135&gt;=1,"一次性·已到收款期","一次性·未到期"),$AC135&amp;" 第"&amp;$AM135&amp;"/"&amp;$AL135&amp;"期"))</f>
        <v/>
      </c>
      <c r="AE135" s="245" t="str">
        <f aca="false">IF(OR($AL135="",N($M135)=0),"",ROUND(N($J135)*$AM135/$AL135,2)+N($L135))</f>
        <v/>
      </c>
      <c r="AF135" s="245" t="str">
        <f aca="false">IF($AE135="","",MAX(0,ROUND($AE135-(N($Q135)+N($R135)+N($S135)),2)))</f>
        <v/>
      </c>
      <c r="AG135" s="245" t="str">
        <f aca="false">IF(OR(TRIM($B135&amp;$C135)="",NOT(ISNUMBER($D135))),"",SUMIFS($W$3:$W$1001,$AI$3:$AI$1001,$AI135,$D$3:$D$1001,"&lt;"&amp;$D135))</f>
        <v/>
      </c>
      <c r="AH135" s="245" t="str">
        <f aca="false">IF(TRIM($B135&amp;$C135)="","",SUMIFS($W$3:$W$1001,$AI$3:$AI$1001,$AI135))</f>
        <v/>
      </c>
      <c r="AI135" s="246" t="str">
        <f aca="false">IF(TRIM($B135&amp;$C135)="","",TRIM($B135)&amp;"｜"&amp;TRIM($C135))</f>
        <v/>
      </c>
      <c r="AJ135" s="245" t="str">
        <f aca="false">IF(TRIM($B135&amp;$C135)="","",MIN(N($O135),N($Q135)))</f>
        <v/>
      </c>
      <c r="AK135" s="248" t="str">
        <f aca="false">IF(ISNUMBER($D135),YEAR($D135),"")</f>
        <v/>
      </c>
      <c r="AL135" s="248" t="str">
        <f aca="false">IF(OR(TRIM($B135&amp;$C135)="",NOT(ISNUMBER($D135)),NOT(ISNUMBER($E135))),"",IF($E135&lt;$D135,"",IF(IF($AC135="半年付",2,IF($AC135="季度付",4,IF($AC135="月付",12,IF($AC135="半月付",24,1))))=1,1,MAX(1,ROUND(($E135-$D135+1)/365*IF($AC135="半年付",2,IF($AC135="季度付",4,IF($AC135="月付",12,IF($AC135="半月付",24,1)))),0)))))</f>
        <v/>
      </c>
      <c r="AM135" s="248" t="str">
        <f aca="true">IF($AL135="","",MIN($AL135,MAX(0,INT((TODAY()-付款宽限天数-$D135)/(($E135-$D135+1)/$AL135))+1)))</f>
        <v/>
      </c>
    </row>
    <row r="136" customFormat="false" ht="27.75" hidden="false" customHeight="false" outlineLevel="0" collapsed="false">
      <c r="F136" s="188" t="str">
        <f aca="true">IF(TRIM($B136&amp;$C136)="","",IF(OR(ISNUMBER(SEARCH("未",$A136)),ISNUMBER(SEARCH("送出",$A136)),AND(TRIM($A136)="",NOT(ISNUMBER($D136)),N($G136)=0)),"【合同未回】","")&amp;IF(NOT(ISNUMBER($E136)),IF(OR(ISNUMBER(SEARCH("未",$A136)),ISNUMBER(SEARCH("送出",$A136)),AND(TRIM($A136)="",NOT(ISNUMBER($D136)),N($G136)=0)),"","【未填合同期】"),IF($E136&lt;TODAY(),"【已到期】",IF($E136-TODAY()&lt;=提醒天数,"【即将到期，剩余"&amp;($E136-TODAY())&amp;"天】","【正常】")))&amp;IF(OR($AB136="安装免保",$AB136="技术免保",$AB136="质保期内"),"【"&amp;$AB136&amp;"】",""))</f>
        <v/>
      </c>
      <c r="J136" s="244" t="str">
        <f aca="false">IF(OR(N($G136)=0,N($H136)=0),"",ROUND(N($G136)*N($H136)*IF(N($I136)=0,1,N($I136)),2))</f>
        <v/>
      </c>
      <c r="M136" s="244" t="str">
        <f aca="false">IF(TRIM($B136&amp;$C136)="","",IF(AND(N($J136)=0,N($L136)=0),"",ROUND(N($J136)+N($L136),2)))</f>
        <v/>
      </c>
      <c r="S136" s="244"/>
      <c r="T136" s="245" t="str">
        <f aca="false">IF(TRIM($B136&amp;$C136)="","",IF(N($O136)=0,"",MAX(0,MIN(N($O136)-N($Q136),N($W136)))))</f>
        <v/>
      </c>
      <c r="U136" s="245" t="str">
        <f aca="false">IF(TRIM($B136&amp;$C136)="","",IF(N($Q136)&lt;=N($O136),"",N($Q136)-N($O136)))</f>
        <v/>
      </c>
      <c r="V136" s="245" t="str">
        <f aca="false">IF(OR(TRIM($B136&amp;$C136)="",$W136=""),"",MAX(0,N($W136))-N($T136))</f>
        <v/>
      </c>
      <c r="W136" s="245" t="str">
        <f aca="false">IF(TRIM($B136&amp;$C136)="","",IF(AND(N($M136)=0,N($Q136)+N($R136)+N($S136)=0),"",ROUND(N($M136)-N($Q136)-N($R136)-N($S136),2)))</f>
        <v/>
      </c>
      <c r="X136" s="246" t="str">
        <f aca="false">IF(TRIM($B136&amp;$C136)="","",IF(N($M136)=0,IF((N($Q136)+N($R136)+N($S136))=0,"—未填单价","未填单价，已收 "&amp;TEXT((N($Q136)+N($R136)+N($S136)),"#,##0.00")),IF(N($W136)&gt;0.005,"欠 "&amp;TEXT(N($W136),"#,##0.00")&amp;IF(N($T136)&gt;0,"（开票未到账 "&amp;TEXT(N($T136),"#,##0.00")&amp;"）","")&amp;IF(N($V136)&gt;0,"（未开票 "&amp;TEXT(N($V136),"#,##0.00")&amp;"）",""),IF(N($W136)&lt;-0.005,"多收 "&amp;TEXT(-N($W136),"#,##0.00"),"✔ 已结清")))&amp;IF(N($U136)&gt;0,"｜到账未开票 "&amp;TEXT(N($U136),"#,##0.00")&amp;"，待补票","")&amp;IF(N($R136)&gt;0,"｜收现 "&amp;TEXT(N($R136),"#,##0.00"),"")&amp;IF(N($S136)&gt;0,"｜收款不开票 "&amp;TEXT(N($S136),"#,##0.00"),""))</f>
        <v/>
      </c>
      <c r="Y136" s="195"/>
      <c r="AB136" s="195"/>
      <c r="AC136" s="188"/>
      <c r="AD136" s="246" t="str">
        <f aca="false">IF($AL136="","",IF($AL136=1,IF($AM136&gt;=1,"一次性·已到收款期","一次性·未到期"),$AC136&amp;" 第"&amp;$AM136&amp;"/"&amp;$AL136&amp;"期"))</f>
        <v/>
      </c>
      <c r="AE136" s="245" t="str">
        <f aca="false">IF(OR($AL136="",N($M136)=0),"",ROUND(N($J136)*$AM136/$AL136,2)+N($L136))</f>
        <v/>
      </c>
      <c r="AF136" s="245" t="str">
        <f aca="false">IF($AE136="","",MAX(0,ROUND($AE136-(N($Q136)+N($R136)+N($S136)),2)))</f>
        <v/>
      </c>
      <c r="AG136" s="245" t="str">
        <f aca="false">IF(OR(TRIM($B136&amp;$C136)="",NOT(ISNUMBER($D136))),"",SUMIFS($W$3:$W$1001,$AI$3:$AI$1001,$AI136,$D$3:$D$1001,"&lt;"&amp;$D136))</f>
        <v/>
      </c>
      <c r="AH136" s="245" t="str">
        <f aca="false">IF(TRIM($B136&amp;$C136)="","",SUMIFS($W$3:$W$1001,$AI$3:$AI$1001,$AI136))</f>
        <v/>
      </c>
      <c r="AI136" s="246" t="str">
        <f aca="false">IF(TRIM($B136&amp;$C136)="","",TRIM($B136)&amp;"｜"&amp;TRIM($C136))</f>
        <v/>
      </c>
      <c r="AJ136" s="245" t="str">
        <f aca="false">IF(TRIM($B136&amp;$C136)="","",MIN(N($O136),N($Q136)))</f>
        <v/>
      </c>
      <c r="AK136" s="248" t="str">
        <f aca="false">IF(ISNUMBER($D136),YEAR($D136),"")</f>
        <v/>
      </c>
      <c r="AL136" s="248" t="str">
        <f aca="false">IF(OR(TRIM($B136&amp;$C136)="",NOT(ISNUMBER($D136)),NOT(ISNUMBER($E136))),"",IF($E136&lt;$D136,"",IF(IF($AC136="半年付",2,IF($AC136="季度付",4,IF($AC136="月付",12,IF($AC136="半月付",24,1))))=1,1,MAX(1,ROUND(($E136-$D136+1)/365*IF($AC136="半年付",2,IF($AC136="季度付",4,IF($AC136="月付",12,IF($AC136="半月付",24,1)))),0)))))</f>
        <v/>
      </c>
      <c r="AM136" s="248" t="str">
        <f aca="true">IF($AL136="","",MIN($AL136,MAX(0,INT((TODAY()-付款宽限天数-$D136)/(($E136-$D136+1)/$AL136))+1)))</f>
        <v/>
      </c>
    </row>
    <row r="137" customFormat="false" ht="27.75" hidden="false" customHeight="false" outlineLevel="0" collapsed="false">
      <c r="F137" s="188" t="str">
        <f aca="true">IF(TRIM($B137&amp;$C137)="","",IF(OR(ISNUMBER(SEARCH("未",$A137)),ISNUMBER(SEARCH("送出",$A137)),AND(TRIM($A137)="",NOT(ISNUMBER($D137)),N($G137)=0)),"【合同未回】","")&amp;IF(NOT(ISNUMBER($E137)),IF(OR(ISNUMBER(SEARCH("未",$A137)),ISNUMBER(SEARCH("送出",$A137)),AND(TRIM($A137)="",NOT(ISNUMBER($D137)),N($G137)=0)),"","【未填合同期】"),IF($E137&lt;TODAY(),"【已到期】",IF($E137-TODAY()&lt;=提醒天数,"【即将到期，剩余"&amp;($E137-TODAY())&amp;"天】","【正常】")))&amp;IF(OR($AB137="安装免保",$AB137="技术免保",$AB137="质保期内"),"【"&amp;$AB137&amp;"】",""))</f>
        <v/>
      </c>
      <c r="J137" s="244" t="str">
        <f aca="false">IF(OR(N($G137)=0,N($H137)=0),"",ROUND(N($G137)*N($H137)*IF(N($I137)=0,1,N($I137)),2))</f>
        <v/>
      </c>
      <c r="M137" s="244" t="str">
        <f aca="false">IF(TRIM($B137&amp;$C137)="","",IF(AND(N($J137)=0,N($L137)=0),"",ROUND(N($J137)+N($L137),2)))</f>
        <v/>
      </c>
      <c r="S137" s="244"/>
      <c r="T137" s="245" t="str">
        <f aca="false">IF(TRIM($B137&amp;$C137)="","",IF(N($O137)=0,"",MAX(0,MIN(N($O137)-N($Q137),N($W137)))))</f>
        <v/>
      </c>
      <c r="U137" s="245" t="str">
        <f aca="false">IF(TRIM($B137&amp;$C137)="","",IF(N($Q137)&lt;=N($O137),"",N($Q137)-N($O137)))</f>
        <v/>
      </c>
      <c r="V137" s="245" t="str">
        <f aca="false">IF(OR(TRIM($B137&amp;$C137)="",$W137=""),"",MAX(0,N($W137))-N($T137))</f>
        <v/>
      </c>
      <c r="W137" s="245" t="str">
        <f aca="false">IF(TRIM($B137&amp;$C137)="","",IF(AND(N($M137)=0,N($Q137)+N($R137)+N($S137)=0),"",ROUND(N($M137)-N($Q137)-N($R137)-N($S137),2)))</f>
        <v/>
      </c>
      <c r="X137" s="246" t="str">
        <f aca="false">IF(TRIM($B137&amp;$C137)="","",IF(N($M137)=0,IF((N($Q137)+N($R137)+N($S137))=0,"—未填单价","未填单价，已收 "&amp;TEXT((N($Q137)+N($R137)+N($S137)),"#,##0.00")),IF(N($W137)&gt;0.005,"欠 "&amp;TEXT(N($W137),"#,##0.00")&amp;IF(N($T137)&gt;0,"（开票未到账 "&amp;TEXT(N($T137),"#,##0.00")&amp;"）","")&amp;IF(N($V137)&gt;0,"（未开票 "&amp;TEXT(N($V137),"#,##0.00")&amp;"）",""),IF(N($W137)&lt;-0.005,"多收 "&amp;TEXT(-N($W137),"#,##0.00"),"✔ 已结清")))&amp;IF(N($U137)&gt;0,"｜到账未开票 "&amp;TEXT(N($U137),"#,##0.00")&amp;"，待补票","")&amp;IF(N($R137)&gt;0,"｜收现 "&amp;TEXT(N($R137),"#,##0.00"),"")&amp;IF(N($S137)&gt;0,"｜收款不开票 "&amp;TEXT(N($S137),"#,##0.00"),""))</f>
        <v/>
      </c>
      <c r="Y137" s="195"/>
      <c r="AB137" s="195"/>
      <c r="AC137" s="188"/>
      <c r="AD137" s="246" t="str">
        <f aca="false">IF($AL137="","",IF($AL137=1,IF($AM137&gt;=1,"一次性·已到收款期","一次性·未到期"),$AC137&amp;" 第"&amp;$AM137&amp;"/"&amp;$AL137&amp;"期"))</f>
        <v/>
      </c>
      <c r="AE137" s="245" t="str">
        <f aca="false">IF(OR($AL137="",N($M137)=0),"",ROUND(N($J137)*$AM137/$AL137,2)+N($L137))</f>
        <v/>
      </c>
      <c r="AF137" s="245" t="str">
        <f aca="false">IF($AE137="","",MAX(0,ROUND($AE137-(N($Q137)+N($R137)+N($S137)),2)))</f>
        <v/>
      </c>
      <c r="AG137" s="245" t="str">
        <f aca="false">IF(OR(TRIM($B137&amp;$C137)="",NOT(ISNUMBER($D137))),"",SUMIFS($W$3:$W$1001,$AI$3:$AI$1001,$AI137,$D$3:$D$1001,"&lt;"&amp;$D137))</f>
        <v/>
      </c>
      <c r="AH137" s="245" t="str">
        <f aca="false">IF(TRIM($B137&amp;$C137)="","",SUMIFS($W$3:$W$1001,$AI$3:$AI$1001,$AI137))</f>
        <v/>
      </c>
      <c r="AI137" s="246" t="str">
        <f aca="false">IF(TRIM($B137&amp;$C137)="","",TRIM($B137)&amp;"｜"&amp;TRIM($C137))</f>
        <v/>
      </c>
      <c r="AJ137" s="245" t="str">
        <f aca="false">IF(TRIM($B137&amp;$C137)="","",MIN(N($O137),N($Q137)))</f>
        <v/>
      </c>
      <c r="AK137" s="248" t="str">
        <f aca="false">IF(ISNUMBER($D137),YEAR($D137),"")</f>
        <v/>
      </c>
      <c r="AL137" s="248" t="str">
        <f aca="false">IF(OR(TRIM($B137&amp;$C137)="",NOT(ISNUMBER($D137)),NOT(ISNUMBER($E137))),"",IF($E137&lt;$D137,"",IF(IF($AC137="半年付",2,IF($AC137="季度付",4,IF($AC137="月付",12,IF($AC137="半月付",24,1))))=1,1,MAX(1,ROUND(($E137-$D137+1)/365*IF($AC137="半年付",2,IF($AC137="季度付",4,IF($AC137="月付",12,IF($AC137="半月付",24,1)))),0)))))</f>
        <v/>
      </c>
      <c r="AM137" s="248" t="str">
        <f aca="true">IF($AL137="","",MIN($AL137,MAX(0,INT((TODAY()-付款宽限天数-$D137)/(($E137-$D137+1)/$AL137))+1)))</f>
        <v/>
      </c>
    </row>
    <row r="138" customFormat="false" ht="27.75" hidden="false" customHeight="false" outlineLevel="0" collapsed="false">
      <c r="F138" s="188" t="str">
        <f aca="true">IF(TRIM($B138&amp;$C138)="","",IF(OR(ISNUMBER(SEARCH("未",$A138)),ISNUMBER(SEARCH("送出",$A138)),AND(TRIM($A138)="",NOT(ISNUMBER($D138)),N($G138)=0)),"【合同未回】","")&amp;IF(NOT(ISNUMBER($E138)),IF(OR(ISNUMBER(SEARCH("未",$A138)),ISNUMBER(SEARCH("送出",$A138)),AND(TRIM($A138)="",NOT(ISNUMBER($D138)),N($G138)=0)),"","【未填合同期】"),IF($E138&lt;TODAY(),"【已到期】",IF($E138-TODAY()&lt;=提醒天数,"【即将到期，剩余"&amp;($E138-TODAY())&amp;"天】","【正常】")))&amp;IF(OR($AB138="安装免保",$AB138="技术免保",$AB138="质保期内"),"【"&amp;$AB138&amp;"】",""))</f>
        <v/>
      </c>
      <c r="J138" s="244" t="str">
        <f aca="false">IF(OR(N($G138)=0,N($H138)=0),"",ROUND(N($G138)*N($H138)*IF(N($I138)=0,1,N($I138)),2))</f>
        <v/>
      </c>
      <c r="M138" s="244" t="str">
        <f aca="false">IF(TRIM($B138&amp;$C138)="","",IF(AND(N($J138)=0,N($L138)=0),"",ROUND(N($J138)+N($L138),2)))</f>
        <v/>
      </c>
      <c r="S138" s="244"/>
      <c r="T138" s="245" t="str">
        <f aca="false">IF(TRIM($B138&amp;$C138)="","",IF(N($O138)=0,"",MAX(0,MIN(N($O138)-N($Q138),N($W138)))))</f>
        <v/>
      </c>
      <c r="U138" s="245" t="str">
        <f aca="false">IF(TRIM($B138&amp;$C138)="","",IF(N($Q138)&lt;=N($O138),"",N($Q138)-N($O138)))</f>
        <v/>
      </c>
      <c r="V138" s="245" t="str">
        <f aca="false">IF(OR(TRIM($B138&amp;$C138)="",$W138=""),"",MAX(0,N($W138))-N($T138))</f>
        <v/>
      </c>
      <c r="W138" s="245" t="str">
        <f aca="false">IF(TRIM($B138&amp;$C138)="","",IF(AND(N($M138)=0,N($Q138)+N($R138)+N($S138)=0),"",ROUND(N($M138)-N($Q138)-N($R138)-N($S138),2)))</f>
        <v/>
      </c>
      <c r="X138" s="246" t="str">
        <f aca="false">IF(TRIM($B138&amp;$C138)="","",IF(N($M138)=0,IF((N($Q138)+N($R138)+N($S138))=0,"—未填单价","未填单价，已收 "&amp;TEXT((N($Q138)+N($R138)+N($S138)),"#,##0.00")),IF(N($W138)&gt;0.005,"欠 "&amp;TEXT(N($W138),"#,##0.00")&amp;IF(N($T138)&gt;0,"（开票未到账 "&amp;TEXT(N($T138),"#,##0.00")&amp;"）","")&amp;IF(N($V138)&gt;0,"（未开票 "&amp;TEXT(N($V138),"#,##0.00")&amp;"）",""),IF(N($W138)&lt;-0.005,"多收 "&amp;TEXT(-N($W138),"#,##0.00"),"✔ 已结清")))&amp;IF(N($U138)&gt;0,"｜到账未开票 "&amp;TEXT(N($U138),"#,##0.00")&amp;"，待补票","")&amp;IF(N($R138)&gt;0,"｜收现 "&amp;TEXT(N($R138),"#,##0.00"),"")&amp;IF(N($S138)&gt;0,"｜收款不开票 "&amp;TEXT(N($S138),"#,##0.00"),""))</f>
        <v/>
      </c>
      <c r="Y138" s="195"/>
      <c r="AB138" s="195"/>
      <c r="AC138" s="188"/>
      <c r="AD138" s="246" t="str">
        <f aca="false">IF($AL138="","",IF($AL138=1,IF($AM138&gt;=1,"一次性·已到收款期","一次性·未到期"),$AC138&amp;" 第"&amp;$AM138&amp;"/"&amp;$AL138&amp;"期"))</f>
        <v/>
      </c>
      <c r="AE138" s="245" t="str">
        <f aca="false">IF(OR($AL138="",N($M138)=0),"",ROUND(N($J138)*$AM138/$AL138,2)+N($L138))</f>
        <v/>
      </c>
      <c r="AF138" s="245" t="str">
        <f aca="false">IF($AE138="","",MAX(0,ROUND($AE138-(N($Q138)+N($R138)+N($S138)),2)))</f>
        <v/>
      </c>
      <c r="AG138" s="245" t="str">
        <f aca="false">IF(OR(TRIM($B138&amp;$C138)="",NOT(ISNUMBER($D138))),"",SUMIFS($W$3:$W$1001,$AI$3:$AI$1001,$AI138,$D$3:$D$1001,"&lt;"&amp;$D138))</f>
        <v/>
      </c>
      <c r="AH138" s="245" t="str">
        <f aca="false">IF(TRIM($B138&amp;$C138)="","",SUMIFS($W$3:$W$1001,$AI$3:$AI$1001,$AI138))</f>
        <v/>
      </c>
      <c r="AI138" s="246" t="str">
        <f aca="false">IF(TRIM($B138&amp;$C138)="","",TRIM($B138)&amp;"｜"&amp;TRIM($C138))</f>
        <v/>
      </c>
      <c r="AJ138" s="245" t="str">
        <f aca="false">IF(TRIM($B138&amp;$C138)="","",MIN(N($O138),N($Q138)))</f>
        <v/>
      </c>
      <c r="AK138" s="248" t="str">
        <f aca="false">IF(ISNUMBER($D138),YEAR($D138),"")</f>
        <v/>
      </c>
      <c r="AL138" s="248" t="str">
        <f aca="false">IF(OR(TRIM($B138&amp;$C138)="",NOT(ISNUMBER($D138)),NOT(ISNUMBER($E138))),"",IF($E138&lt;$D138,"",IF(IF($AC138="半年付",2,IF($AC138="季度付",4,IF($AC138="月付",12,IF($AC138="半月付",24,1))))=1,1,MAX(1,ROUND(($E138-$D138+1)/365*IF($AC138="半年付",2,IF($AC138="季度付",4,IF($AC138="月付",12,IF($AC138="半月付",24,1)))),0)))))</f>
        <v/>
      </c>
      <c r="AM138" s="248" t="str">
        <f aca="true">IF($AL138="","",MIN($AL138,MAX(0,INT((TODAY()-付款宽限天数-$D138)/(($E138-$D138+1)/$AL138))+1)))</f>
        <v/>
      </c>
    </row>
    <row r="139" customFormat="false" ht="27.75" hidden="false" customHeight="false" outlineLevel="0" collapsed="false">
      <c r="F139" s="188" t="str">
        <f aca="true">IF(TRIM($B139&amp;$C139)="","",IF(OR(ISNUMBER(SEARCH("未",$A139)),ISNUMBER(SEARCH("送出",$A139)),AND(TRIM($A139)="",NOT(ISNUMBER($D139)),N($G139)=0)),"【合同未回】","")&amp;IF(NOT(ISNUMBER($E139)),IF(OR(ISNUMBER(SEARCH("未",$A139)),ISNUMBER(SEARCH("送出",$A139)),AND(TRIM($A139)="",NOT(ISNUMBER($D139)),N($G139)=0)),"","【未填合同期】"),IF($E139&lt;TODAY(),"【已到期】",IF($E139-TODAY()&lt;=提醒天数,"【即将到期，剩余"&amp;($E139-TODAY())&amp;"天】","【正常】")))&amp;IF(OR($AB139="安装免保",$AB139="技术免保",$AB139="质保期内"),"【"&amp;$AB139&amp;"】",""))</f>
        <v/>
      </c>
      <c r="J139" s="244" t="str">
        <f aca="false">IF(OR(N($G139)=0,N($H139)=0),"",ROUND(N($G139)*N($H139)*IF(N($I139)=0,1,N($I139)),2))</f>
        <v/>
      </c>
      <c r="M139" s="244" t="str">
        <f aca="false">IF(TRIM($B139&amp;$C139)="","",IF(AND(N($J139)=0,N($L139)=0),"",ROUND(N($J139)+N($L139),2)))</f>
        <v/>
      </c>
      <c r="S139" s="244"/>
      <c r="T139" s="245" t="str">
        <f aca="false">IF(TRIM($B139&amp;$C139)="","",IF(N($O139)=0,"",MAX(0,MIN(N($O139)-N($Q139),N($W139)))))</f>
        <v/>
      </c>
      <c r="U139" s="245" t="str">
        <f aca="false">IF(TRIM($B139&amp;$C139)="","",IF(N($Q139)&lt;=N($O139),"",N($Q139)-N($O139)))</f>
        <v/>
      </c>
      <c r="V139" s="245" t="str">
        <f aca="false">IF(OR(TRIM($B139&amp;$C139)="",$W139=""),"",MAX(0,N($W139))-N($T139))</f>
        <v/>
      </c>
      <c r="W139" s="245" t="str">
        <f aca="false">IF(TRIM($B139&amp;$C139)="","",IF(AND(N($M139)=0,N($Q139)+N($R139)+N($S139)=0),"",ROUND(N($M139)-N($Q139)-N($R139)-N($S139),2)))</f>
        <v/>
      </c>
      <c r="X139" s="246" t="str">
        <f aca="false">IF(TRIM($B139&amp;$C139)="","",IF(N($M139)=0,IF((N($Q139)+N($R139)+N($S139))=0,"—未填单价","未填单价，已收 "&amp;TEXT((N($Q139)+N($R139)+N($S139)),"#,##0.00")),IF(N($W139)&gt;0.005,"欠 "&amp;TEXT(N($W139),"#,##0.00")&amp;IF(N($T139)&gt;0,"（开票未到账 "&amp;TEXT(N($T139),"#,##0.00")&amp;"）","")&amp;IF(N($V139)&gt;0,"（未开票 "&amp;TEXT(N($V139),"#,##0.00")&amp;"）",""),IF(N($W139)&lt;-0.005,"多收 "&amp;TEXT(-N($W139),"#,##0.00"),"✔ 已结清")))&amp;IF(N($U139)&gt;0,"｜到账未开票 "&amp;TEXT(N($U139),"#,##0.00")&amp;"，待补票","")&amp;IF(N($R139)&gt;0,"｜收现 "&amp;TEXT(N($R139),"#,##0.00"),"")&amp;IF(N($S139)&gt;0,"｜收款不开票 "&amp;TEXT(N($S139),"#,##0.00"),""))</f>
        <v/>
      </c>
      <c r="Y139" s="195"/>
      <c r="AB139" s="195"/>
      <c r="AC139" s="188"/>
      <c r="AD139" s="246" t="str">
        <f aca="false">IF($AL139="","",IF($AL139=1,IF($AM139&gt;=1,"一次性·已到收款期","一次性·未到期"),$AC139&amp;" 第"&amp;$AM139&amp;"/"&amp;$AL139&amp;"期"))</f>
        <v/>
      </c>
      <c r="AE139" s="245" t="str">
        <f aca="false">IF(OR($AL139="",N($M139)=0),"",ROUND(N($J139)*$AM139/$AL139,2)+N($L139))</f>
        <v/>
      </c>
      <c r="AF139" s="245" t="str">
        <f aca="false">IF($AE139="","",MAX(0,ROUND($AE139-(N($Q139)+N($R139)+N($S139)),2)))</f>
        <v/>
      </c>
      <c r="AG139" s="245" t="str">
        <f aca="false">IF(OR(TRIM($B139&amp;$C139)="",NOT(ISNUMBER($D139))),"",SUMIFS($W$3:$W$1001,$AI$3:$AI$1001,$AI139,$D$3:$D$1001,"&lt;"&amp;$D139))</f>
        <v/>
      </c>
      <c r="AH139" s="245" t="str">
        <f aca="false">IF(TRIM($B139&amp;$C139)="","",SUMIFS($W$3:$W$1001,$AI$3:$AI$1001,$AI139))</f>
        <v/>
      </c>
      <c r="AI139" s="246" t="str">
        <f aca="false">IF(TRIM($B139&amp;$C139)="","",TRIM($B139)&amp;"｜"&amp;TRIM($C139))</f>
        <v/>
      </c>
      <c r="AJ139" s="245" t="str">
        <f aca="false">IF(TRIM($B139&amp;$C139)="","",MIN(N($O139),N($Q139)))</f>
        <v/>
      </c>
      <c r="AK139" s="248" t="str">
        <f aca="false">IF(ISNUMBER($D139),YEAR($D139),"")</f>
        <v/>
      </c>
      <c r="AL139" s="248" t="str">
        <f aca="false">IF(OR(TRIM($B139&amp;$C139)="",NOT(ISNUMBER($D139)),NOT(ISNUMBER($E139))),"",IF($E139&lt;$D139,"",IF(IF($AC139="半年付",2,IF($AC139="季度付",4,IF($AC139="月付",12,IF($AC139="半月付",24,1))))=1,1,MAX(1,ROUND(($E139-$D139+1)/365*IF($AC139="半年付",2,IF($AC139="季度付",4,IF($AC139="月付",12,IF($AC139="半月付",24,1)))),0)))))</f>
        <v/>
      </c>
      <c r="AM139" s="248" t="str">
        <f aca="true">IF($AL139="","",MIN($AL139,MAX(0,INT((TODAY()-付款宽限天数-$D139)/(($E139-$D139+1)/$AL139))+1)))</f>
        <v/>
      </c>
    </row>
    <row r="140" customFormat="false" ht="27.75" hidden="false" customHeight="false" outlineLevel="0" collapsed="false">
      <c r="F140" s="188" t="str">
        <f aca="true">IF(TRIM($B140&amp;$C140)="","",IF(OR(ISNUMBER(SEARCH("未",$A140)),ISNUMBER(SEARCH("送出",$A140)),AND(TRIM($A140)="",NOT(ISNUMBER($D140)),N($G140)=0)),"【合同未回】","")&amp;IF(NOT(ISNUMBER($E140)),IF(OR(ISNUMBER(SEARCH("未",$A140)),ISNUMBER(SEARCH("送出",$A140)),AND(TRIM($A140)="",NOT(ISNUMBER($D140)),N($G140)=0)),"","【未填合同期】"),IF($E140&lt;TODAY(),"【已到期】",IF($E140-TODAY()&lt;=提醒天数,"【即将到期，剩余"&amp;($E140-TODAY())&amp;"天】","【正常】")))&amp;IF(OR($AB140="安装免保",$AB140="技术免保",$AB140="质保期内"),"【"&amp;$AB140&amp;"】",""))</f>
        <v/>
      </c>
      <c r="J140" s="244" t="str">
        <f aca="false">IF(OR(N($G140)=0,N($H140)=0),"",ROUND(N($G140)*N($H140)*IF(N($I140)=0,1,N($I140)),2))</f>
        <v/>
      </c>
      <c r="M140" s="244" t="str">
        <f aca="false">IF(TRIM($B140&amp;$C140)="","",IF(AND(N($J140)=0,N($L140)=0),"",ROUND(N($J140)+N($L140),2)))</f>
        <v/>
      </c>
      <c r="S140" s="244"/>
      <c r="T140" s="245" t="str">
        <f aca="false">IF(TRIM($B140&amp;$C140)="","",IF(N($O140)=0,"",MAX(0,MIN(N($O140)-N($Q140),N($W140)))))</f>
        <v/>
      </c>
      <c r="U140" s="245" t="str">
        <f aca="false">IF(TRIM($B140&amp;$C140)="","",IF(N($Q140)&lt;=N($O140),"",N($Q140)-N($O140)))</f>
        <v/>
      </c>
      <c r="V140" s="245" t="str">
        <f aca="false">IF(OR(TRIM($B140&amp;$C140)="",$W140=""),"",MAX(0,N($W140))-N($T140))</f>
        <v/>
      </c>
      <c r="W140" s="245" t="str">
        <f aca="false">IF(TRIM($B140&amp;$C140)="","",IF(AND(N($M140)=0,N($Q140)+N($R140)+N($S140)=0),"",ROUND(N($M140)-N($Q140)-N($R140)-N($S140),2)))</f>
        <v/>
      </c>
      <c r="X140" s="246" t="str">
        <f aca="false">IF(TRIM($B140&amp;$C140)="","",IF(N($M140)=0,IF((N($Q140)+N($R140)+N($S140))=0,"—未填单价","未填单价，已收 "&amp;TEXT((N($Q140)+N($R140)+N($S140)),"#,##0.00")),IF(N($W140)&gt;0.005,"欠 "&amp;TEXT(N($W140),"#,##0.00")&amp;IF(N($T140)&gt;0,"（开票未到账 "&amp;TEXT(N($T140),"#,##0.00")&amp;"）","")&amp;IF(N($V140)&gt;0,"（未开票 "&amp;TEXT(N($V140),"#,##0.00")&amp;"）",""),IF(N($W140)&lt;-0.005,"多收 "&amp;TEXT(-N($W140),"#,##0.00"),"✔ 已结清")))&amp;IF(N($U140)&gt;0,"｜到账未开票 "&amp;TEXT(N($U140),"#,##0.00")&amp;"，待补票","")&amp;IF(N($R140)&gt;0,"｜收现 "&amp;TEXT(N($R140),"#,##0.00"),"")&amp;IF(N($S140)&gt;0,"｜收款不开票 "&amp;TEXT(N($S140),"#,##0.00"),""))</f>
        <v/>
      </c>
      <c r="Y140" s="195"/>
      <c r="AB140" s="195"/>
      <c r="AC140" s="188"/>
      <c r="AD140" s="246" t="str">
        <f aca="false">IF($AL140="","",IF($AL140=1,IF($AM140&gt;=1,"一次性·已到收款期","一次性·未到期"),$AC140&amp;" 第"&amp;$AM140&amp;"/"&amp;$AL140&amp;"期"))</f>
        <v/>
      </c>
      <c r="AE140" s="245" t="str">
        <f aca="false">IF(OR($AL140="",N($M140)=0),"",ROUND(N($J140)*$AM140/$AL140,2)+N($L140))</f>
        <v/>
      </c>
      <c r="AF140" s="245" t="str">
        <f aca="false">IF($AE140="","",MAX(0,ROUND($AE140-(N($Q140)+N($R140)+N($S140)),2)))</f>
        <v/>
      </c>
      <c r="AG140" s="245" t="str">
        <f aca="false">IF(OR(TRIM($B140&amp;$C140)="",NOT(ISNUMBER($D140))),"",SUMIFS($W$3:$W$1001,$AI$3:$AI$1001,$AI140,$D$3:$D$1001,"&lt;"&amp;$D140))</f>
        <v/>
      </c>
      <c r="AH140" s="245" t="str">
        <f aca="false">IF(TRIM($B140&amp;$C140)="","",SUMIFS($W$3:$W$1001,$AI$3:$AI$1001,$AI140))</f>
        <v/>
      </c>
      <c r="AI140" s="246" t="str">
        <f aca="false">IF(TRIM($B140&amp;$C140)="","",TRIM($B140)&amp;"｜"&amp;TRIM($C140))</f>
        <v/>
      </c>
      <c r="AJ140" s="245" t="str">
        <f aca="false">IF(TRIM($B140&amp;$C140)="","",MIN(N($O140),N($Q140)))</f>
        <v/>
      </c>
      <c r="AK140" s="248" t="str">
        <f aca="false">IF(ISNUMBER($D140),YEAR($D140),"")</f>
        <v/>
      </c>
      <c r="AL140" s="248" t="str">
        <f aca="false">IF(OR(TRIM($B140&amp;$C140)="",NOT(ISNUMBER($D140)),NOT(ISNUMBER($E140))),"",IF($E140&lt;$D140,"",IF(IF($AC140="半年付",2,IF($AC140="季度付",4,IF($AC140="月付",12,IF($AC140="半月付",24,1))))=1,1,MAX(1,ROUND(($E140-$D140+1)/365*IF($AC140="半年付",2,IF($AC140="季度付",4,IF($AC140="月付",12,IF($AC140="半月付",24,1)))),0)))))</f>
        <v/>
      </c>
      <c r="AM140" s="248" t="str">
        <f aca="true">IF($AL140="","",MIN($AL140,MAX(0,INT((TODAY()-付款宽限天数-$D140)/(($E140-$D140+1)/$AL140))+1)))</f>
        <v/>
      </c>
    </row>
    <row r="141" customFormat="false" ht="27.75" hidden="false" customHeight="false" outlineLevel="0" collapsed="false">
      <c r="F141" s="188" t="str">
        <f aca="true">IF(TRIM($B141&amp;$C141)="","",IF(OR(ISNUMBER(SEARCH("未",$A141)),ISNUMBER(SEARCH("送出",$A141)),AND(TRIM($A141)="",NOT(ISNUMBER($D141)),N($G141)=0)),"【合同未回】","")&amp;IF(NOT(ISNUMBER($E141)),IF(OR(ISNUMBER(SEARCH("未",$A141)),ISNUMBER(SEARCH("送出",$A141)),AND(TRIM($A141)="",NOT(ISNUMBER($D141)),N($G141)=0)),"","【未填合同期】"),IF($E141&lt;TODAY(),"【已到期】",IF($E141-TODAY()&lt;=提醒天数,"【即将到期，剩余"&amp;($E141-TODAY())&amp;"天】","【正常】")))&amp;IF(OR($AB141="安装免保",$AB141="技术免保",$AB141="质保期内"),"【"&amp;$AB141&amp;"】",""))</f>
        <v/>
      </c>
      <c r="J141" s="244" t="str">
        <f aca="false">IF(OR(N($G141)=0,N($H141)=0),"",ROUND(N($G141)*N($H141)*IF(N($I141)=0,1,N($I141)),2))</f>
        <v/>
      </c>
      <c r="M141" s="244" t="str">
        <f aca="false">IF(TRIM($B141&amp;$C141)="","",IF(AND(N($J141)=0,N($L141)=0),"",ROUND(N($J141)+N($L141),2)))</f>
        <v/>
      </c>
      <c r="S141" s="244"/>
      <c r="T141" s="245" t="str">
        <f aca="false">IF(TRIM($B141&amp;$C141)="","",IF(N($O141)=0,"",MAX(0,MIN(N($O141)-N($Q141),N($W141)))))</f>
        <v/>
      </c>
      <c r="U141" s="245" t="str">
        <f aca="false">IF(TRIM($B141&amp;$C141)="","",IF(N($Q141)&lt;=N($O141),"",N($Q141)-N($O141)))</f>
        <v/>
      </c>
      <c r="V141" s="245" t="str">
        <f aca="false">IF(OR(TRIM($B141&amp;$C141)="",$W141=""),"",MAX(0,N($W141))-N($T141))</f>
        <v/>
      </c>
      <c r="W141" s="245" t="str">
        <f aca="false">IF(TRIM($B141&amp;$C141)="","",IF(AND(N($M141)=0,N($Q141)+N($R141)+N($S141)=0),"",ROUND(N($M141)-N($Q141)-N($R141)-N($S141),2)))</f>
        <v/>
      </c>
      <c r="X141" s="246" t="str">
        <f aca="false">IF(TRIM($B141&amp;$C141)="","",IF(N($M141)=0,IF((N($Q141)+N($R141)+N($S141))=0,"—未填单价","未填单价，已收 "&amp;TEXT((N($Q141)+N($R141)+N($S141)),"#,##0.00")),IF(N($W141)&gt;0.005,"欠 "&amp;TEXT(N($W141),"#,##0.00")&amp;IF(N($T141)&gt;0,"（开票未到账 "&amp;TEXT(N($T141),"#,##0.00")&amp;"）","")&amp;IF(N($V141)&gt;0,"（未开票 "&amp;TEXT(N($V141),"#,##0.00")&amp;"）",""),IF(N($W141)&lt;-0.005,"多收 "&amp;TEXT(-N($W141),"#,##0.00"),"✔ 已结清")))&amp;IF(N($U141)&gt;0,"｜到账未开票 "&amp;TEXT(N($U141),"#,##0.00")&amp;"，待补票","")&amp;IF(N($R141)&gt;0,"｜收现 "&amp;TEXT(N($R141),"#,##0.00"),"")&amp;IF(N($S141)&gt;0,"｜收款不开票 "&amp;TEXT(N($S141),"#,##0.00"),""))</f>
        <v/>
      </c>
      <c r="Y141" s="195"/>
      <c r="AB141" s="195"/>
      <c r="AC141" s="188"/>
      <c r="AD141" s="246" t="str">
        <f aca="false">IF($AL141="","",IF($AL141=1,IF($AM141&gt;=1,"一次性·已到收款期","一次性·未到期"),$AC141&amp;" 第"&amp;$AM141&amp;"/"&amp;$AL141&amp;"期"))</f>
        <v/>
      </c>
      <c r="AE141" s="245" t="str">
        <f aca="false">IF(OR($AL141="",N($M141)=0),"",ROUND(N($J141)*$AM141/$AL141,2)+N($L141))</f>
        <v/>
      </c>
      <c r="AF141" s="245" t="str">
        <f aca="false">IF($AE141="","",MAX(0,ROUND($AE141-(N($Q141)+N($R141)+N($S141)),2)))</f>
        <v/>
      </c>
      <c r="AG141" s="245" t="str">
        <f aca="false">IF(OR(TRIM($B141&amp;$C141)="",NOT(ISNUMBER($D141))),"",SUMIFS($W$3:$W$1001,$AI$3:$AI$1001,$AI141,$D$3:$D$1001,"&lt;"&amp;$D141))</f>
        <v/>
      </c>
      <c r="AH141" s="245" t="str">
        <f aca="false">IF(TRIM($B141&amp;$C141)="","",SUMIFS($W$3:$W$1001,$AI$3:$AI$1001,$AI141))</f>
        <v/>
      </c>
      <c r="AI141" s="246" t="str">
        <f aca="false">IF(TRIM($B141&amp;$C141)="","",TRIM($B141)&amp;"｜"&amp;TRIM($C141))</f>
        <v/>
      </c>
      <c r="AJ141" s="245" t="str">
        <f aca="false">IF(TRIM($B141&amp;$C141)="","",MIN(N($O141),N($Q141)))</f>
        <v/>
      </c>
      <c r="AK141" s="248" t="str">
        <f aca="false">IF(ISNUMBER($D141),YEAR($D141),"")</f>
        <v/>
      </c>
      <c r="AL141" s="248" t="str">
        <f aca="false">IF(OR(TRIM($B141&amp;$C141)="",NOT(ISNUMBER($D141)),NOT(ISNUMBER($E141))),"",IF($E141&lt;$D141,"",IF(IF($AC141="半年付",2,IF($AC141="季度付",4,IF($AC141="月付",12,IF($AC141="半月付",24,1))))=1,1,MAX(1,ROUND(($E141-$D141+1)/365*IF($AC141="半年付",2,IF($AC141="季度付",4,IF($AC141="月付",12,IF($AC141="半月付",24,1)))),0)))))</f>
        <v/>
      </c>
      <c r="AM141" s="248" t="str">
        <f aca="true">IF($AL141="","",MIN($AL141,MAX(0,INT((TODAY()-付款宽限天数-$D141)/(($E141-$D141+1)/$AL141))+1)))</f>
        <v/>
      </c>
    </row>
    <row r="142" customFormat="false" ht="27.75" hidden="false" customHeight="false" outlineLevel="0" collapsed="false">
      <c r="F142" s="188" t="str">
        <f aca="true">IF(TRIM($B142&amp;$C142)="","",IF(OR(ISNUMBER(SEARCH("未",$A142)),ISNUMBER(SEARCH("送出",$A142)),AND(TRIM($A142)="",NOT(ISNUMBER($D142)),N($G142)=0)),"【合同未回】","")&amp;IF(NOT(ISNUMBER($E142)),IF(OR(ISNUMBER(SEARCH("未",$A142)),ISNUMBER(SEARCH("送出",$A142)),AND(TRIM($A142)="",NOT(ISNUMBER($D142)),N($G142)=0)),"","【未填合同期】"),IF($E142&lt;TODAY(),"【已到期】",IF($E142-TODAY()&lt;=提醒天数,"【即将到期，剩余"&amp;($E142-TODAY())&amp;"天】","【正常】")))&amp;IF(OR($AB142="安装免保",$AB142="技术免保",$AB142="质保期内"),"【"&amp;$AB142&amp;"】",""))</f>
        <v/>
      </c>
      <c r="J142" s="244" t="str">
        <f aca="false">IF(OR(N($G142)=0,N($H142)=0),"",ROUND(N($G142)*N($H142)*IF(N($I142)=0,1,N($I142)),2))</f>
        <v/>
      </c>
      <c r="M142" s="244" t="str">
        <f aca="false">IF(TRIM($B142&amp;$C142)="","",IF(AND(N($J142)=0,N($L142)=0),"",ROUND(N($J142)+N($L142),2)))</f>
        <v/>
      </c>
      <c r="S142" s="244"/>
      <c r="T142" s="245" t="str">
        <f aca="false">IF(TRIM($B142&amp;$C142)="","",IF(N($O142)=0,"",MAX(0,MIN(N($O142)-N($Q142),N($W142)))))</f>
        <v/>
      </c>
      <c r="U142" s="245" t="str">
        <f aca="false">IF(TRIM($B142&amp;$C142)="","",IF(N($Q142)&lt;=N($O142),"",N($Q142)-N($O142)))</f>
        <v/>
      </c>
      <c r="V142" s="245" t="str">
        <f aca="false">IF(OR(TRIM($B142&amp;$C142)="",$W142=""),"",MAX(0,N($W142))-N($T142))</f>
        <v/>
      </c>
      <c r="W142" s="245" t="str">
        <f aca="false">IF(TRIM($B142&amp;$C142)="","",IF(AND(N($M142)=0,N($Q142)+N($R142)+N($S142)=0),"",ROUND(N($M142)-N($Q142)-N($R142)-N($S142),2)))</f>
        <v/>
      </c>
      <c r="X142" s="246" t="str">
        <f aca="false">IF(TRIM($B142&amp;$C142)="","",IF(N($M142)=0,IF((N($Q142)+N($R142)+N($S142))=0,"—未填单价","未填单价，已收 "&amp;TEXT((N($Q142)+N($R142)+N($S142)),"#,##0.00")),IF(N($W142)&gt;0.005,"欠 "&amp;TEXT(N($W142),"#,##0.00")&amp;IF(N($T142)&gt;0,"（开票未到账 "&amp;TEXT(N($T142),"#,##0.00")&amp;"）","")&amp;IF(N($V142)&gt;0,"（未开票 "&amp;TEXT(N($V142),"#,##0.00")&amp;"）",""),IF(N($W142)&lt;-0.005,"多收 "&amp;TEXT(-N($W142),"#,##0.00"),"✔ 已结清")))&amp;IF(N($U142)&gt;0,"｜到账未开票 "&amp;TEXT(N($U142),"#,##0.00")&amp;"，待补票","")&amp;IF(N($R142)&gt;0,"｜收现 "&amp;TEXT(N($R142),"#,##0.00"),"")&amp;IF(N($S142)&gt;0,"｜收款不开票 "&amp;TEXT(N($S142),"#,##0.00"),""))</f>
        <v/>
      </c>
      <c r="Y142" s="195"/>
      <c r="AB142" s="195"/>
      <c r="AC142" s="188"/>
      <c r="AD142" s="246" t="str">
        <f aca="false">IF($AL142="","",IF($AL142=1,IF($AM142&gt;=1,"一次性·已到收款期","一次性·未到期"),$AC142&amp;" 第"&amp;$AM142&amp;"/"&amp;$AL142&amp;"期"))</f>
        <v/>
      </c>
      <c r="AE142" s="245" t="str">
        <f aca="false">IF(OR($AL142="",N($M142)=0),"",ROUND(N($J142)*$AM142/$AL142,2)+N($L142))</f>
        <v/>
      </c>
      <c r="AF142" s="245" t="str">
        <f aca="false">IF($AE142="","",MAX(0,ROUND($AE142-(N($Q142)+N($R142)+N($S142)),2)))</f>
        <v/>
      </c>
      <c r="AG142" s="245" t="str">
        <f aca="false">IF(OR(TRIM($B142&amp;$C142)="",NOT(ISNUMBER($D142))),"",SUMIFS($W$3:$W$1001,$AI$3:$AI$1001,$AI142,$D$3:$D$1001,"&lt;"&amp;$D142))</f>
        <v/>
      </c>
      <c r="AH142" s="245" t="str">
        <f aca="false">IF(TRIM($B142&amp;$C142)="","",SUMIFS($W$3:$W$1001,$AI$3:$AI$1001,$AI142))</f>
        <v/>
      </c>
      <c r="AI142" s="246" t="str">
        <f aca="false">IF(TRIM($B142&amp;$C142)="","",TRIM($B142)&amp;"｜"&amp;TRIM($C142))</f>
        <v/>
      </c>
      <c r="AJ142" s="245" t="str">
        <f aca="false">IF(TRIM($B142&amp;$C142)="","",MIN(N($O142),N($Q142)))</f>
        <v/>
      </c>
      <c r="AK142" s="248" t="str">
        <f aca="false">IF(ISNUMBER($D142),YEAR($D142),"")</f>
        <v/>
      </c>
      <c r="AL142" s="248" t="str">
        <f aca="false">IF(OR(TRIM($B142&amp;$C142)="",NOT(ISNUMBER($D142)),NOT(ISNUMBER($E142))),"",IF($E142&lt;$D142,"",IF(IF($AC142="半年付",2,IF($AC142="季度付",4,IF($AC142="月付",12,IF($AC142="半月付",24,1))))=1,1,MAX(1,ROUND(($E142-$D142+1)/365*IF($AC142="半年付",2,IF($AC142="季度付",4,IF($AC142="月付",12,IF($AC142="半月付",24,1)))),0)))))</f>
        <v/>
      </c>
      <c r="AM142" s="248" t="str">
        <f aca="true">IF($AL142="","",MIN($AL142,MAX(0,INT((TODAY()-付款宽限天数-$D142)/(($E142-$D142+1)/$AL142))+1)))</f>
        <v/>
      </c>
    </row>
    <row r="143" customFormat="false" ht="27.75" hidden="false" customHeight="false" outlineLevel="0" collapsed="false">
      <c r="F143" s="188" t="str">
        <f aca="true">IF(TRIM($B143&amp;$C143)="","",IF(OR(ISNUMBER(SEARCH("未",$A143)),ISNUMBER(SEARCH("送出",$A143)),AND(TRIM($A143)="",NOT(ISNUMBER($D143)),N($G143)=0)),"【合同未回】","")&amp;IF(NOT(ISNUMBER($E143)),IF(OR(ISNUMBER(SEARCH("未",$A143)),ISNUMBER(SEARCH("送出",$A143)),AND(TRIM($A143)="",NOT(ISNUMBER($D143)),N($G143)=0)),"","【未填合同期】"),IF($E143&lt;TODAY(),"【已到期】",IF($E143-TODAY()&lt;=提醒天数,"【即将到期，剩余"&amp;($E143-TODAY())&amp;"天】","【正常】")))&amp;IF(OR($AB143="安装免保",$AB143="技术免保",$AB143="质保期内"),"【"&amp;$AB143&amp;"】",""))</f>
        <v/>
      </c>
      <c r="J143" s="244" t="str">
        <f aca="false">IF(OR(N($G143)=0,N($H143)=0),"",ROUND(N($G143)*N($H143)*IF(N($I143)=0,1,N($I143)),2))</f>
        <v/>
      </c>
      <c r="M143" s="244" t="str">
        <f aca="false">IF(TRIM($B143&amp;$C143)="","",IF(AND(N($J143)=0,N($L143)=0),"",ROUND(N($J143)+N($L143),2)))</f>
        <v/>
      </c>
      <c r="S143" s="244"/>
      <c r="T143" s="245" t="str">
        <f aca="false">IF(TRIM($B143&amp;$C143)="","",IF(N($O143)=0,"",MAX(0,MIN(N($O143)-N($Q143),N($W143)))))</f>
        <v/>
      </c>
      <c r="U143" s="245" t="str">
        <f aca="false">IF(TRIM($B143&amp;$C143)="","",IF(N($Q143)&lt;=N($O143),"",N($Q143)-N($O143)))</f>
        <v/>
      </c>
      <c r="V143" s="245" t="str">
        <f aca="false">IF(OR(TRIM($B143&amp;$C143)="",$W143=""),"",MAX(0,N($W143))-N($T143))</f>
        <v/>
      </c>
      <c r="W143" s="245" t="str">
        <f aca="false">IF(TRIM($B143&amp;$C143)="","",IF(AND(N($M143)=0,N($Q143)+N($R143)+N($S143)=0),"",ROUND(N($M143)-N($Q143)-N($R143)-N($S143),2)))</f>
        <v/>
      </c>
      <c r="X143" s="246" t="str">
        <f aca="false">IF(TRIM($B143&amp;$C143)="","",IF(N($M143)=0,IF((N($Q143)+N($R143)+N($S143))=0,"—未填单价","未填单价，已收 "&amp;TEXT((N($Q143)+N($R143)+N($S143)),"#,##0.00")),IF(N($W143)&gt;0.005,"欠 "&amp;TEXT(N($W143),"#,##0.00")&amp;IF(N($T143)&gt;0,"（开票未到账 "&amp;TEXT(N($T143),"#,##0.00")&amp;"）","")&amp;IF(N($V143)&gt;0,"（未开票 "&amp;TEXT(N($V143),"#,##0.00")&amp;"）",""),IF(N($W143)&lt;-0.005,"多收 "&amp;TEXT(-N($W143),"#,##0.00"),"✔ 已结清")))&amp;IF(N($U143)&gt;0,"｜到账未开票 "&amp;TEXT(N($U143),"#,##0.00")&amp;"，待补票","")&amp;IF(N($R143)&gt;0,"｜收现 "&amp;TEXT(N($R143),"#,##0.00"),"")&amp;IF(N($S143)&gt;0,"｜收款不开票 "&amp;TEXT(N($S143),"#,##0.00"),""))</f>
        <v/>
      </c>
      <c r="Y143" s="195"/>
      <c r="AB143" s="195"/>
      <c r="AC143" s="188"/>
      <c r="AD143" s="246" t="str">
        <f aca="false">IF($AL143="","",IF($AL143=1,IF($AM143&gt;=1,"一次性·已到收款期","一次性·未到期"),$AC143&amp;" 第"&amp;$AM143&amp;"/"&amp;$AL143&amp;"期"))</f>
        <v/>
      </c>
      <c r="AE143" s="245" t="str">
        <f aca="false">IF(OR($AL143="",N($M143)=0),"",ROUND(N($J143)*$AM143/$AL143,2)+N($L143))</f>
        <v/>
      </c>
      <c r="AF143" s="245" t="str">
        <f aca="false">IF($AE143="","",MAX(0,ROUND($AE143-(N($Q143)+N($R143)+N($S143)),2)))</f>
        <v/>
      </c>
      <c r="AG143" s="245" t="str">
        <f aca="false">IF(OR(TRIM($B143&amp;$C143)="",NOT(ISNUMBER($D143))),"",SUMIFS($W$3:$W$1001,$AI$3:$AI$1001,$AI143,$D$3:$D$1001,"&lt;"&amp;$D143))</f>
        <v/>
      </c>
      <c r="AH143" s="245" t="str">
        <f aca="false">IF(TRIM($B143&amp;$C143)="","",SUMIFS($W$3:$W$1001,$AI$3:$AI$1001,$AI143))</f>
        <v/>
      </c>
      <c r="AI143" s="246" t="str">
        <f aca="false">IF(TRIM($B143&amp;$C143)="","",TRIM($B143)&amp;"｜"&amp;TRIM($C143))</f>
        <v/>
      </c>
      <c r="AJ143" s="245" t="str">
        <f aca="false">IF(TRIM($B143&amp;$C143)="","",MIN(N($O143),N($Q143)))</f>
        <v/>
      </c>
      <c r="AK143" s="248" t="str">
        <f aca="false">IF(ISNUMBER($D143),YEAR($D143),"")</f>
        <v/>
      </c>
      <c r="AL143" s="248" t="str">
        <f aca="false">IF(OR(TRIM($B143&amp;$C143)="",NOT(ISNUMBER($D143)),NOT(ISNUMBER($E143))),"",IF($E143&lt;$D143,"",IF(IF($AC143="半年付",2,IF($AC143="季度付",4,IF($AC143="月付",12,IF($AC143="半月付",24,1))))=1,1,MAX(1,ROUND(($E143-$D143+1)/365*IF($AC143="半年付",2,IF($AC143="季度付",4,IF($AC143="月付",12,IF($AC143="半月付",24,1)))),0)))))</f>
        <v/>
      </c>
      <c r="AM143" s="248" t="str">
        <f aca="true">IF($AL143="","",MIN($AL143,MAX(0,INT((TODAY()-付款宽限天数-$D143)/(($E143-$D143+1)/$AL143))+1)))</f>
        <v/>
      </c>
    </row>
    <row r="144" customFormat="false" ht="27.75" hidden="false" customHeight="false" outlineLevel="0" collapsed="false">
      <c r="F144" s="188" t="str">
        <f aca="true">IF(TRIM($B144&amp;$C144)="","",IF(OR(ISNUMBER(SEARCH("未",$A144)),ISNUMBER(SEARCH("送出",$A144)),AND(TRIM($A144)="",NOT(ISNUMBER($D144)),N($G144)=0)),"【合同未回】","")&amp;IF(NOT(ISNUMBER($E144)),IF(OR(ISNUMBER(SEARCH("未",$A144)),ISNUMBER(SEARCH("送出",$A144)),AND(TRIM($A144)="",NOT(ISNUMBER($D144)),N($G144)=0)),"","【未填合同期】"),IF($E144&lt;TODAY(),"【已到期】",IF($E144-TODAY()&lt;=提醒天数,"【即将到期，剩余"&amp;($E144-TODAY())&amp;"天】","【正常】")))&amp;IF(OR($AB144="安装免保",$AB144="技术免保",$AB144="质保期内"),"【"&amp;$AB144&amp;"】",""))</f>
        <v/>
      </c>
      <c r="J144" s="244" t="str">
        <f aca="false">IF(OR(N($G144)=0,N($H144)=0),"",ROUND(N($G144)*N($H144)*IF(N($I144)=0,1,N($I144)),2))</f>
        <v/>
      </c>
      <c r="M144" s="244" t="str">
        <f aca="false">IF(TRIM($B144&amp;$C144)="","",IF(AND(N($J144)=0,N($L144)=0),"",ROUND(N($J144)+N($L144),2)))</f>
        <v/>
      </c>
      <c r="S144" s="244"/>
      <c r="T144" s="245" t="str">
        <f aca="false">IF(TRIM($B144&amp;$C144)="","",IF(N($O144)=0,"",MAX(0,MIN(N($O144)-N($Q144),N($W144)))))</f>
        <v/>
      </c>
      <c r="U144" s="245" t="str">
        <f aca="false">IF(TRIM($B144&amp;$C144)="","",IF(N($Q144)&lt;=N($O144),"",N($Q144)-N($O144)))</f>
        <v/>
      </c>
      <c r="V144" s="245" t="str">
        <f aca="false">IF(OR(TRIM($B144&amp;$C144)="",$W144=""),"",MAX(0,N($W144))-N($T144))</f>
        <v/>
      </c>
      <c r="W144" s="245" t="str">
        <f aca="false">IF(TRIM($B144&amp;$C144)="","",IF(AND(N($M144)=0,N($Q144)+N($R144)+N($S144)=0),"",ROUND(N($M144)-N($Q144)-N($R144)-N($S144),2)))</f>
        <v/>
      </c>
      <c r="X144" s="246" t="str">
        <f aca="false">IF(TRIM($B144&amp;$C144)="","",IF(N($M144)=0,IF((N($Q144)+N($R144)+N($S144))=0,"—未填单价","未填单价，已收 "&amp;TEXT((N($Q144)+N($R144)+N($S144)),"#,##0.00")),IF(N($W144)&gt;0.005,"欠 "&amp;TEXT(N($W144),"#,##0.00")&amp;IF(N($T144)&gt;0,"（开票未到账 "&amp;TEXT(N($T144),"#,##0.00")&amp;"）","")&amp;IF(N($V144)&gt;0,"（未开票 "&amp;TEXT(N($V144),"#,##0.00")&amp;"）",""),IF(N($W144)&lt;-0.005,"多收 "&amp;TEXT(-N($W144),"#,##0.00"),"✔ 已结清")))&amp;IF(N($U144)&gt;0,"｜到账未开票 "&amp;TEXT(N($U144),"#,##0.00")&amp;"，待补票","")&amp;IF(N($R144)&gt;0,"｜收现 "&amp;TEXT(N($R144),"#,##0.00"),"")&amp;IF(N($S144)&gt;0,"｜收款不开票 "&amp;TEXT(N($S144),"#,##0.00"),""))</f>
        <v/>
      </c>
      <c r="Y144" s="195"/>
      <c r="AB144" s="195"/>
      <c r="AC144" s="188"/>
      <c r="AD144" s="246" t="str">
        <f aca="false">IF($AL144="","",IF($AL144=1,IF($AM144&gt;=1,"一次性·已到收款期","一次性·未到期"),$AC144&amp;" 第"&amp;$AM144&amp;"/"&amp;$AL144&amp;"期"))</f>
        <v/>
      </c>
      <c r="AE144" s="245" t="str">
        <f aca="false">IF(OR($AL144="",N($M144)=0),"",ROUND(N($J144)*$AM144/$AL144,2)+N($L144))</f>
        <v/>
      </c>
      <c r="AF144" s="245" t="str">
        <f aca="false">IF($AE144="","",MAX(0,ROUND($AE144-(N($Q144)+N($R144)+N($S144)),2)))</f>
        <v/>
      </c>
      <c r="AG144" s="245" t="str">
        <f aca="false">IF(OR(TRIM($B144&amp;$C144)="",NOT(ISNUMBER($D144))),"",SUMIFS($W$3:$W$1001,$AI$3:$AI$1001,$AI144,$D$3:$D$1001,"&lt;"&amp;$D144))</f>
        <v/>
      </c>
      <c r="AH144" s="245" t="str">
        <f aca="false">IF(TRIM($B144&amp;$C144)="","",SUMIFS($W$3:$W$1001,$AI$3:$AI$1001,$AI144))</f>
        <v/>
      </c>
      <c r="AI144" s="246" t="str">
        <f aca="false">IF(TRIM($B144&amp;$C144)="","",TRIM($B144)&amp;"｜"&amp;TRIM($C144))</f>
        <v/>
      </c>
      <c r="AJ144" s="245" t="str">
        <f aca="false">IF(TRIM($B144&amp;$C144)="","",MIN(N($O144),N($Q144)))</f>
        <v/>
      </c>
      <c r="AK144" s="248" t="str">
        <f aca="false">IF(ISNUMBER($D144),YEAR($D144),"")</f>
        <v/>
      </c>
      <c r="AL144" s="248" t="str">
        <f aca="false">IF(OR(TRIM($B144&amp;$C144)="",NOT(ISNUMBER($D144)),NOT(ISNUMBER($E144))),"",IF($E144&lt;$D144,"",IF(IF($AC144="半年付",2,IF($AC144="季度付",4,IF($AC144="月付",12,IF($AC144="半月付",24,1))))=1,1,MAX(1,ROUND(($E144-$D144+1)/365*IF($AC144="半年付",2,IF($AC144="季度付",4,IF($AC144="月付",12,IF($AC144="半月付",24,1)))),0)))))</f>
        <v/>
      </c>
      <c r="AM144" s="248" t="str">
        <f aca="true">IF($AL144="","",MIN($AL144,MAX(0,INT((TODAY()-付款宽限天数-$D144)/(($E144-$D144+1)/$AL144))+1)))</f>
        <v/>
      </c>
    </row>
    <row r="145" customFormat="false" ht="27.75" hidden="false" customHeight="false" outlineLevel="0" collapsed="false">
      <c r="F145" s="188" t="str">
        <f aca="true">IF(TRIM($B145&amp;$C145)="","",IF(OR(ISNUMBER(SEARCH("未",$A145)),ISNUMBER(SEARCH("送出",$A145)),AND(TRIM($A145)="",NOT(ISNUMBER($D145)),N($G145)=0)),"【合同未回】","")&amp;IF(NOT(ISNUMBER($E145)),IF(OR(ISNUMBER(SEARCH("未",$A145)),ISNUMBER(SEARCH("送出",$A145)),AND(TRIM($A145)="",NOT(ISNUMBER($D145)),N($G145)=0)),"","【未填合同期】"),IF($E145&lt;TODAY(),"【已到期】",IF($E145-TODAY()&lt;=提醒天数,"【即将到期，剩余"&amp;($E145-TODAY())&amp;"天】","【正常】")))&amp;IF(OR($AB145="安装免保",$AB145="技术免保",$AB145="质保期内"),"【"&amp;$AB145&amp;"】",""))</f>
        <v/>
      </c>
      <c r="J145" s="244" t="str">
        <f aca="false">IF(OR(N($G145)=0,N($H145)=0),"",ROUND(N($G145)*N($H145)*IF(N($I145)=0,1,N($I145)),2))</f>
        <v/>
      </c>
      <c r="M145" s="244" t="str">
        <f aca="false">IF(TRIM($B145&amp;$C145)="","",IF(AND(N($J145)=0,N($L145)=0),"",ROUND(N($J145)+N($L145),2)))</f>
        <v/>
      </c>
      <c r="S145" s="244"/>
      <c r="T145" s="245" t="str">
        <f aca="false">IF(TRIM($B145&amp;$C145)="","",IF(N($O145)=0,"",MAX(0,MIN(N($O145)-N($Q145),N($W145)))))</f>
        <v/>
      </c>
      <c r="U145" s="245" t="str">
        <f aca="false">IF(TRIM($B145&amp;$C145)="","",IF(N($Q145)&lt;=N($O145),"",N($Q145)-N($O145)))</f>
        <v/>
      </c>
      <c r="V145" s="245" t="str">
        <f aca="false">IF(OR(TRIM($B145&amp;$C145)="",$W145=""),"",MAX(0,N($W145))-N($T145))</f>
        <v/>
      </c>
      <c r="W145" s="245" t="str">
        <f aca="false">IF(TRIM($B145&amp;$C145)="","",IF(AND(N($M145)=0,N($Q145)+N($R145)+N($S145)=0),"",ROUND(N($M145)-N($Q145)-N($R145)-N($S145),2)))</f>
        <v/>
      </c>
      <c r="X145" s="246" t="str">
        <f aca="false">IF(TRIM($B145&amp;$C145)="","",IF(N($M145)=0,IF((N($Q145)+N($R145)+N($S145))=0,"—未填单价","未填单价，已收 "&amp;TEXT((N($Q145)+N($R145)+N($S145)),"#,##0.00")),IF(N($W145)&gt;0.005,"欠 "&amp;TEXT(N($W145),"#,##0.00")&amp;IF(N($T145)&gt;0,"（开票未到账 "&amp;TEXT(N($T145),"#,##0.00")&amp;"）","")&amp;IF(N($V145)&gt;0,"（未开票 "&amp;TEXT(N($V145),"#,##0.00")&amp;"）",""),IF(N($W145)&lt;-0.005,"多收 "&amp;TEXT(-N($W145),"#,##0.00"),"✔ 已结清")))&amp;IF(N($U145)&gt;0,"｜到账未开票 "&amp;TEXT(N($U145),"#,##0.00")&amp;"，待补票","")&amp;IF(N($R145)&gt;0,"｜收现 "&amp;TEXT(N($R145),"#,##0.00"),"")&amp;IF(N($S145)&gt;0,"｜收款不开票 "&amp;TEXT(N($S145),"#,##0.00"),""))</f>
        <v/>
      </c>
      <c r="Y145" s="195"/>
      <c r="AB145" s="195"/>
      <c r="AC145" s="188"/>
      <c r="AD145" s="246" t="str">
        <f aca="false">IF($AL145="","",IF($AL145=1,IF($AM145&gt;=1,"一次性·已到收款期","一次性·未到期"),$AC145&amp;" 第"&amp;$AM145&amp;"/"&amp;$AL145&amp;"期"))</f>
        <v/>
      </c>
      <c r="AE145" s="245" t="str">
        <f aca="false">IF(OR($AL145="",N($M145)=0),"",ROUND(N($J145)*$AM145/$AL145,2)+N($L145))</f>
        <v/>
      </c>
      <c r="AF145" s="245" t="str">
        <f aca="false">IF($AE145="","",MAX(0,ROUND($AE145-(N($Q145)+N($R145)+N($S145)),2)))</f>
        <v/>
      </c>
      <c r="AG145" s="245" t="str">
        <f aca="false">IF(OR(TRIM($B145&amp;$C145)="",NOT(ISNUMBER($D145))),"",SUMIFS($W$3:$W$1001,$AI$3:$AI$1001,$AI145,$D$3:$D$1001,"&lt;"&amp;$D145))</f>
        <v/>
      </c>
      <c r="AH145" s="245" t="str">
        <f aca="false">IF(TRIM($B145&amp;$C145)="","",SUMIFS($W$3:$W$1001,$AI$3:$AI$1001,$AI145))</f>
        <v/>
      </c>
      <c r="AI145" s="246" t="str">
        <f aca="false">IF(TRIM($B145&amp;$C145)="","",TRIM($B145)&amp;"｜"&amp;TRIM($C145))</f>
        <v/>
      </c>
      <c r="AJ145" s="245" t="str">
        <f aca="false">IF(TRIM($B145&amp;$C145)="","",MIN(N($O145),N($Q145)))</f>
        <v/>
      </c>
      <c r="AK145" s="248" t="str">
        <f aca="false">IF(ISNUMBER($D145),YEAR($D145),"")</f>
        <v/>
      </c>
      <c r="AL145" s="248" t="str">
        <f aca="false">IF(OR(TRIM($B145&amp;$C145)="",NOT(ISNUMBER($D145)),NOT(ISNUMBER($E145))),"",IF($E145&lt;$D145,"",IF(IF($AC145="半年付",2,IF($AC145="季度付",4,IF($AC145="月付",12,IF($AC145="半月付",24,1))))=1,1,MAX(1,ROUND(($E145-$D145+1)/365*IF($AC145="半年付",2,IF($AC145="季度付",4,IF($AC145="月付",12,IF($AC145="半月付",24,1)))),0)))))</f>
        <v/>
      </c>
      <c r="AM145" s="248" t="str">
        <f aca="true">IF($AL145="","",MIN($AL145,MAX(0,INT((TODAY()-付款宽限天数-$D145)/(($E145-$D145+1)/$AL145))+1)))</f>
        <v/>
      </c>
    </row>
    <row r="146" customFormat="false" ht="27.75" hidden="false" customHeight="false" outlineLevel="0" collapsed="false">
      <c r="F146" s="188" t="str">
        <f aca="true">IF(TRIM($B146&amp;$C146)="","",IF(OR(ISNUMBER(SEARCH("未",$A146)),ISNUMBER(SEARCH("送出",$A146)),AND(TRIM($A146)="",NOT(ISNUMBER($D146)),N($G146)=0)),"【合同未回】","")&amp;IF(NOT(ISNUMBER($E146)),IF(OR(ISNUMBER(SEARCH("未",$A146)),ISNUMBER(SEARCH("送出",$A146)),AND(TRIM($A146)="",NOT(ISNUMBER($D146)),N($G146)=0)),"","【未填合同期】"),IF($E146&lt;TODAY(),"【已到期】",IF($E146-TODAY()&lt;=提醒天数,"【即将到期，剩余"&amp;($E146-TODAY())&amp;"天】","【正常】")))&amp;IF(OR($AB146="安装免保",$AB146="技术免保",$AB146="质保期内"),"【"&amp;$AB146&amp;"】",""))</f>
        <v/>
      </c>
      <c r="J146" s="244" t="str">
        <f aca="false">IF(OR(N($G146)=0,N($H146)=0),"",ROUND(N($G146)*N($H146)*IF(N($I146)=0,1,N($I146)),2))</f>
        <v/>
      </c>
      <c r="M146" s="244" t="str">
        <f aca="false">IF(TRIM($B146&amp;$C146)="","",IF(AND(N($J146)=0,N($L146)=0),"",ROUND(N($J146)+N($L146),2)))</f>
        <v/>
      </c>
      <c r="S146" s="244"/>
      <c r="T146" s="245" t="str">
        <f aca="false">IF(TRIM($B146&amp;$C146)="","",IF(N($O146)=0,"",MAX(0,MIN(N($O146)-N($Q146),N($W146)))))</f>
        <v/>
      </c>
      <c r="U146" s="245" t="str">
        <f aca="false">IF(TRIM($B146&amp;$C146)="","",IF(N($Q146)&lt;=N($O146),"",N($Q146)-N($O146)))</f>
        <v/>
      </c>
      <c r="V146" s="245" t="str">
        <f aca="false">IF(OR(TRIM($B146&amp;$C146)="",$W146=""),"",MAX(0,N($W146))-N($T146))</f>
        <v/>
      </c>
      <c r="W146" s="245" t="str">
        <f aca="false">IF(TRIM($B146&amp;$C146)="","",IF(AND(N($M146)=0,N($Q146)+N($R146)+N($S146)=0),"",ROUND(N($M146)-N($Q146)-N($R146)-N($S146),2)))</f>
        <v/>
      </c>
      <c r="X146" s="246" t="str">
        <f aca="false">IF(TRIM($B146&amp;$C146)="","",IF(N($M146)=0,IF((N($Q146)+N($R146)+N($S146))=0,"—未填单价","未填单价，已收 "&amp;TEXT((N($Q146)+N($R146)+N($S146)),"#,##0.00")),IF(N($W146)&gt;0.005,"欠 "&amp;TEXT(N($W146),"#,##0.00")&amp;IF(N($T146)&gt;0,"（开票未到账 "&amp;TEXT(N($T146),"#,##0.00")&amp;"）","")&amp;IF(N($V146)&gt;0,"（未开票 "&amp;TEXT(N($V146),"#,##0.00")&amp;"）",""),IF(N($W146)&lt;-0.005,"多收 "&amp;TEXT(-N($W146),"#,##0.00"),"✔ 已结清")))&amp;IF(N($U146)&gt;0,"｜到账未开票 "&amp;TEXT(N($U146),"#,##0.00")&amp;"，待补票","")&amp;IF(N($R146)&gt;0,"｜收现 "&amp;TEXT(N($R146),"#,##0.00"),"")&amp;IF(N($S146)&gt;0,"｜收款不开票 "&amp;TEXT(N($S146),"#,##0.00"),""))</f>
        <v/>
      </c>
      <c r="Y146" s="195"/>
      <c r="AB146" s="195"/>
      <c r="AC146" s="188"/>
      <c r="AD146" s="246" t="str">
        <f aca="false">IF($AL146="","",IF($AL146=1,IF($AM146&gt;=1,"一次性·已到收款期","一次性·未到期"),$AC146&amp;" 第"&amp;$AM146&amp;"/"&amp;$AL146&amp;"期"))</f>
        <v/>
      </c>
      <c r="AE146" s="245" t="str">
        <f aca="false">IF(OR($AL146="",N($M146)=0),"",ROUND(N($J146)*$AM146/$AL146,2)+N($L146))</f>
        <v/>
      </c>
      <c r="AF146" s="245" t="str">
        <f aca="false">IF($AE146="","",MAX(0,ROUND($AE146-(N($Q146)+N($R146)+N($S146)),2)))</f>
        <v/>
      </c>
      <c r="AG146" s="245" t="str">
        <f aca="false">IF(OR(TRIM($B146&amp;$C146)="",NOT(ISNUMBER($D146))),"",SUMIFS($W$3:$W$1001,$AI$3:$AI$1001,$AI146,$D$3:$D$1001,"&lt;"&amp;$D146))</f>
        <v/>
      </c>
      <c r="AH146" s="245" t="str">
        <f aca="false">IF(TRIM($B146&amp;$C146)="","",SUMIFS($W$3:$W$1001,$AI$3:$AI$1001,$AI146))</f>
        <v/>
      </c>
      <c r="AI146" s="246" t="str">
        <f aca="false">IF(TRIM($B146&amp;$C146)="","",TRIM($B146)&amp;"｜"&amp;TRIM($C146))</f>
        <v/>
      </c>
      <c r="AJ146" s="245" t="str">
        <f aca="false">IF(TRIM($B146&amp;$C146)="","",MIN(N($O146),N($Q146)))</f>
        <v/>
      </c>
      <c r="AK146" s="248" t="str">
        <f aca="false">IF(ISNUMBER($D146),YEAR($D146),"")</f>
        <v/>
      </c>
      <c r="AL146" s="248" t="str">
        <f aca="false">IF(OR(TRIM($B146&amp;$C146)="",NOT(ISNUMBER($D146)),NOT(ISNUMBER($E146))),"",IF($E146&lt;$D146,"",IF(IF($AC146="半年付",2,IF($AC146="季度付",4,IF($AC146="月付",12,IF($AC146="半月付",24,1))))=1,1,MAX(1,ROUND(($E146-$D146+1)/365*IF($AC146="半年付",2,IF($AC146="季度付",4,IF($AC146="月付",12,IF($AC146="半月付",24,1)))),0)))))</f>
        <v/>
      </c>
      <c r="AM146" s="248" t="str">
        <f aca="true">IF($AL146="","",MIN($AL146,MAX(0,INT((TODAY()-付款宽限天数-$D146)/(($E146-$D146+1)/$AL146))+1)))</f>
        <v/>
      </c>
    </row>
    <row r="147" customFormat="false" ht="27.75" hidden="false" customHeight="false" outlineLevel="0" collapsed="false">
      <c r="F147" s="188" t="str">
        <f aca="true">IF(TRIM($B147&amp;$C147)="","",IF(OR(ISNUMBER(SEARCH("未",$A147)),ISNUMBER(SEARCH("送出",$A147)),AND(TRIM($A147)="",NOT(ISNUMBER($D147)),N($G147)=0)),"【合同未回】","")&amp;IF(NOT(ISNUMBER($E147)),IF(OR(ISNUMBER(SEARCH("未",$A147)),ISNUMBER(SEARCH("送出",$A147)),AND(TRIM($A147)="",NOT(ISNUMBER($D147)),N($G147)=0)),"","【未填合同期】"),IF($E147&lt;TODAY(),"【已到期】",IF($E147-TODAY()&lt;=提醒天数,"【即将到期，剩余"&amp;($E147-TODAY())&amp;"天】","【正常】")))&amp;IF(OR($AB147="安装免保",$AB147="技术免保",$AB147="质保期内"),"【"&amp;$AB147&amp;"】",""))</f>
        <v/>
      </c>
      <c r="J147" s="244" t="str">
        <f aca="false">IF(OR(N($G147)=0,N($H147)=0),"",ROUND(N($G147)*N($H147)*IF(N($I147)=0,1,N($I147)),2))</f>
        <v/>
      </c>
      <c r="M147" s="244" t="str">
        <f aca="false">IF(TRIM($B147&amp;$C147)="","",IF(AND(N($J147)=0,N($L147)=0),"",ROUND(N($J147)+N($L147),2)))</f>
        <v/>
      </c>
      <c r="S147" s="244"/>
      <c r="T147" s="245" t="str">
        <f aca="false">IF(TRIM($B147&amp;$C147)="","",IF(N($O147)=0,"",MAX(0,MIN(N($O147)-N($Q147),N($W147)))))</f>
        <v/>
      </c>
      <c r="U147" s="245" t="str">
        <f aca="false">IF(TRIM($B147&amp;$C147)="","",IF(N($Q147)&lt;=N($O147),"",N($Q147)-N($O147)))</f>
        <v/>
      </c>
      <c r="V147" s="245" t="str">
        <f aca="false">IF(OR(TRIM($B147&amp;$C147)="",$W147=""),"",MAX(0,N($W147))-N($T147))</f>
        <v/>
      </c>
      <c r="W147" s="245" t="str">
        <f aca="false">IF(TRIM($B147&amp;$C147)="","",IF(AND(N($M147)=0,N($Q147)+N($R147)+N($S147)=0),"",ROUND(N($M147)-N($Q147)-N($R147)-N($S147),2)))</f>
        <v/>
      </c>
      <c r="X147" s="246" t="str">
        <f aca="false">IF(TRIM($B147&amp;$C147)="","",IF(N($M147)=0,IF((N($Q147)+N($R147)+N($S147))=0,"—未填单价","未填单价，已收 "&amp;TEXT((N($Q147)+N($R147)+N($S147)),"#,##0.00")),IF(N($W147)&gt;0.005,"欠 "&amp;TEXT(N($W147),"#,##0.00")&amp;IF(N($T147)&gt;0,"（开票未到账 "&amp;TEXT(N($T147),"#,##0.00")&amp;"）","")&amp;IF(N($V147)&gt;0,"（未开票 "&amp;TEXT(N($V147),"#,##0.00")&amp;"）",""),IF(N($W147)&lt;-0.005,"多收 "&amp;TEXT(-N($W147),"#,##0.00"),"✔ 已结清")))&amp;IF(N($U147)&gt;0,"｜到账未开票 "&amp;TEXT(N($U147),"#,##0.00")&amp;"，待补票","")&amp;IF(N($R147)&gt;0,"｜收现 "&amp;TEXT(N($R147),"#,##0.00"),"")&amp;IF(N($S147)&gt;0,"｜收款不开票 "&amp;TEXT(N($S147),"#,##0.00"),""))</f>
        <v/>
      </c>
      <c r="Y147" s="195"/>
      <c r="AB147" s="195"/>
      <c r="AC147" s="188"/>
      <c r="AD147" s="246" t="str">
        <f aca="false">IF($AL147="","",IF($AL147=1,IF($AM147&gt;=1,"一次性·已到收款期","一次性·未到期"),$AC147&amp;" 第"&amp;$AM147&amp;"/"&amp;$AL147&amp;"期"))</f>
        <v/>
      </c>
      <c r="AE147" s="245" t="str">
        <f aca="false">IF(OR($AL147="",N($M147)=0),"",ROUND(N($J147)*$AM147/$AL147,2)+N($L147))</f>
        <v/>
      </c>
      <c r="AF147" s="245" t="str">
        <f aca="false">IF($AE147="","",MAX(0,ROUND($AE147-(N($Q147)+N($R147)+N($S147)),2)))</f>
        <v/>
      </c>
      <c r="AG147" s="245" t="str">
        <f aca="false">IF(OR(TRIM($B147&amp;$C147)="",NOT(ISNUMBER($D147))),"",SUMIFS($W$3:$W$1001,$AI$3:$AI$1001,$AI147,$D$3:$D$1001,"&lt;"&amp;$D147))</f>
        <v/>
      </c>
      <c r="AH147" s="245" t="str">
        <f aca="false">IF(TRIM($B147&amp;$C147)="","",SUMIFS($W$3:$W$1001,$AI$3:$AI$1001,$AI147))</f>
        <v/>
      </c>
      <c r="AI147" s="246" t="str">
        <f aca="false">IF(TRIM($B147&amp;$C147)="","",TRIM($B147)&amp;"｜"&amp;TRIM($C147))</f>
        <v/>
      </c>
      <c r="AJ147" s="245" t="str">
        <f aca="false">IF(TRIM($B147&amp;$C147)="","",MIN(N($O147),N($Q147)))</f>
        <v/>
      </c>
      <c r="AK147" s="248" t="str">
        <f aca="false">IF(ISNUMBER($D147),YEAR($D147),"")</f>
        <v/>
      </c>
      <c r="AL147" s="248" t="str">
        <f aca="false">IF(OR(TRIM($B147&amp;$C147)="",NOT(ISNUMBER($D147)),NOT(ISNUMBER($E147))),"",IF($E147&lt;$D147,"",IF(IF($AC147="半年付",2,IF($AC147="季度付",4,IF($AC147="月付",12,IF($AC147="半月付",24,1))))=1,1,MAX(1,ROUND(($E147-$D147+1)/365*IF($AC147="半年付",2,IF($AC147="季度付",4,IF($AC147="月付",12,IF($AC147="半月付",24,1)))),0)))))</f>
        <v/>
      </c>
      <c r="AM147" s="248" t="str">
        <f aca="true">IF($AL147="","",MIN($AL147,MAX(0,INT((TODAY()-付款宽限天数-$D147)/(($E147-$D147+1)/$AL147))+1)))</f>
        <v/>
      </c>
    </row>
    <row r="148" customFormat="false" ht="27.75" hidden="false" customHeight="false" outlineLevel="0" collapsed="false">
      <c r="F148" s="188" t="str">
        <f aca="true">IF(TRIM($B148&amp;$C148)="","",IF(OR(ISNUMBER(SEARCH("未",$A148)),ISNUMBER(SEARCH("送出",$A148)),AND(TRIM($A148)="",NOT(ISNUMBER($D148)),N($G148)=0)),"【合同未回】","")&amp;IF(NOT(ISNUMBER($E148)),IF(OR(ISNUMBER(SEARCH("未",$A148)),ISNUMBER(SEARCH("送出",$A148)),AND(TRIM($A148)="",NOT(ISNUMBER($D148)),N($G148)=0)),"","【未填合同期】"),IF($E148&lt;TODAY(),"【已到期】",IF($E148-TODAY()&lt;=提醒天数,"【即将到期，剩余"&amp;($E148-TODAY())&amp;"天】","【正常】")))&amp;IF(OR($AB148="安装免保",$AB148="技术免保",$AB148="质保期内"),"【"&amp;$AB148&amp;"】",""))</f>
        <v/>
      </c>
      <c r="J148" s="244" t="str">
        <f aca="false">IF(OR(N($G148)=0,N($H148)=0),"",ROUND(N($G148)*N($H148)*IF(N($I148)=0,1,N($I148)),2))</f>
        <v/>
      </c>
      <c r="M148" s="244" t="str">
        <f aca="false">IF(TRIM($B148&amp;$C148)="","",IF(AND(N($J148)=0,N($L148)=0),"",ROUND(N($J148)+N($L148),2)))</f>
        <v/>
      </c>
      <c r="S148" s="244"/>
      <c r="T148" s="245" t="str">
        <f aca="false">IF(TRIM($B148&amp;$C148)="","",IF(N($O148)=0,"",MAX(0,MIN(N($O148)-N($Q148),N($W148)))))</f>
        <v/>
      </c>
      <c r="U148" s="245" t="str">
        <f aca="false">IF(TRIM($B148&amp;$C148)="","",IF(N($Q148)&lt;=N($O148),"",N($Q148)-N($O148)))</f>
        <v/>
      </c>
      <c r="V148" s="245" t="str">
        <f aca="false">IF(OR(TRIM($B148&amp;$C148)="",$W148=""),"",MAX(0,N($W148))-N($T148))</f>
        <v/>
      </c>
      <c r="W148" s="245" t="str">
        <f aca="false">IF(TRIM($B148&amp;$C148)="","",IF(AND(N($M148)=0,N($Q148)+N($R148)+N($S148)=0),"",ROUND(N($M148)-N($Q148)-N($R148)-N($S148),2)))</f>
        <v/>
      </c>
      <c r="X148" s="246" t="str">
        <f aca="false">IF(TRIM($B148&amp;$C148)="","",IF(N($M148)=0,IF((N($Q148)+N($R148)+N($S148))=0,"—未填单价","未填单价，已收 "&amp;TEXT((N($Q148)+N($R148)+N($S148)),"#,##0.00")),IF(N($W148)&gt;0.005,"欠 "&amp;TEXT(N($W148),"#,##0.00")&amp;IF(N($T148)&gt;0,"（开票未到账 "&amp;TEXT(N($T148),"#,##0.00")&amp;"）","")&amp;IF(N($V148)&gt;0,"（未开票 "&amp;TEXT(N($V148),"#,##0.00")&amp;"）",""),IF(N($W148)&lt;-0.005,"多收 "&amp;TEXT(-N($W148),"#,##0.00"),"✔ 已结清")))&amp;IF(N($U148)&gt;0,"｜到账未开票 "&amp;TEXT(N($U148),"#,##0.00")&amp;"，待补票","")&amp;IF(N($R148)&gt;0,"｜收现 "&amp;TEXT(N($R148),"#,##0.00"),"")&amp;IF(N($S148)&gt;0,"｜收款不开票 "&amp;TEXT(N($S148),"#,##0.00"),""))</f>
        <v/>
      </c>
      <c r="Y148" s="195"/>
      <c r="AB148" s="195"/>
      <c r="AC148" s="188"/>
      <c r="AD148" s="246" t="str">
        <f aca="false">IF($AL148="","",IF($AL148=1,IF($AM148&gt;=1,"一次性·已到收款期","一次性·未到期"),$AC148&amp;" 第"&amp;$AM148&amp;"/"&amp;$AL148&amp;"期"))</f>
        <v/>
      </c>
      <c r="AE148" s="245" t="str">
        <f aca="false">IF(OR($AL148="",N($M148)=0),"",ROUND(N($J148)*$AM148/$AL148,2)+N($L148))</f>
        <v/>
      </c>
      <c r="AF148" s="245" t="str">
        <f aca="false">IF($AE148="","",MAX(0,ROUND($AE148-(N($Q148)+N($R148)+N($S148)),2)))</f>
        <v/>
      </c>
      <c r="AG148" s="245" t="str">
        <f aca="false">IF(OR(TRIM($B148&amp;$C148)="",NOT(ISNUMBER($D148))),"",SUMIFS($W$3:$W$1001,$AI$3:$AI$1001,$AI148,$D$3:$D$1001,"&lt;"&amp;$D148))</f>
        <v/>
      </c>
      <c r="AH148" s="245" t="str">
        <f aca="false">IF(TRIM($B148&amp;$C148)="","",SUMIFS($W$3:$W$1001,$AI$3:$AI$1001,$AI148))</f>
        <v/>
      </c>
      <c r="AI148" s="246" t="str">
        <f aca="false">IF(TRIM($B148&amp;$C148)="","",TRIM($B148)&amp;"｜"&amp;TRIM($C148))</f>
        <v/>
      </c>
      <c r="AJ148" s="245" t="str">
        <f aca="false">IF(TRIM($B148&amp;$C148)="","",MIN(N($O148),N($Q148)))</f>
        <v/>
      </c>
      <c r="AK148" s="248" t="str">
        <f aca="false">IF(ISNUMBER($D148),YEAR($D148),"")</f>
        <v/>
      </c>
      <c r="AL148" s="248" t="str">
        <f aca="false">IF(OR(TRIM($B148&amp;$C148)="",NOT(ISNUMBER($D148)),NOT(ISNUMBER($E148))),"",IF($E148&lt;$D148,"",IF(IF($AC148="半年付",2,IF($AC148="季度付",4,IF($AC148="月付",12,IF($AC148="半月付",24,1))))=1,1,MAX(1,ROUND(($E148-$D148+1)/365*IF($AC148="半年付",2,IF($AC148="季度付",4,IF($AC148="月付",12,IF($AC148="半月付",24,1)))),0)))))</f>
        <v/>
      </c>
      <c r="AM148" s="248" t="str">
        <f aca="true">IF($AL148="","",MIN($AL148,MAX(0,INT((TODAY()-付款宽限天数-$D148)/(($E148-$D148+1)/$AL148))+1)))</f>
        <v/>
      </c>
    </row>
    <row r="149" customFormat="false" ht="27.75" hidden="false" customHeight="false" outlineLevel="0" collapsed="false">
      <c r="F149" s="188" t="str">
        <f aca="true">IF(TRIM($B149&amp;$C149)="","",IF(OR(ISNUMBER(SEARCH("未",$A149)),ISNUMBER(SEARCH("送出",$A149)),AND(TRIM($A149)="",NOT(ISNUMBER($D149)),N($G149)=0)),"【合同未回】","")&amp;IF(NOT(ISNUMBER($E149)),IF(OR(ISNUMBER(SEARCH("未",$A149)),ISNUMBER(SEARCH("送出",$A149)),AND(TRIM($A149)="",NOT(ISNUMBER($D149)),N($G149)=0)),"","【未填合同期】"),IF($E149&lt;TODAY(),"【已到期】",IF($E149-TODAY()&lt;=提醒天数,"【即将到期，剩余"&amp;($E149-TODAY())&amp;"天】","【正常】")))&amp;IF(OR($AB149="安装免保",$AB149="技术免保",$AB149="质保期内"),"【"&amp;$AB149&amp;"】",""))</f>
        <v/>
      </c>
      <c r="J149" s="244" t="str">
        <f aca="false">IF(OR(N($G149)=0,N($H149)=0),"",ROUND(N($G149)*N($H149)*IF(N($I149)=0,1,N($I149)),2))</f>
        <v/>
      </c>
      <c r="M149" s="244" t="str">
        <f aca="false">IF(TRIM($B149&amp;$C149)="","",IF(AND(N($J149)=0,N($L149)=0),"",ROUND(N($J149)+N($L149),2)))</f>
        <v/>
      </c>
      <c r="S149" s="244"/>
      <c r="T149" s="245" t="str">
        <f aca="false">IF(TRIM($B149&amp;$C149)="","",IF(N($O149)=0,"",MAX(0,MIN(N($O149)-N($Q149),N($W149)))))</f>
        <v/>
      </c>
      <c r="U149" s="245" t="str">
        <f aca="false">IF(TRIM($B149&amp;$C149)="","",IF(N($Q149)&lt;=N($O149),"",N($Q149)-N($O149)))</f>
        <v/>
      </c>
      <c r="V149" s="245" t="str">
        <f aca="false">IF(OR(TRIM($B149&amp;$C149)="",$W149=""),"",MAX(0,N($W149))-N($T149))</f>
        <v/>
      </c>
      <c r="W149" s="245" t="str">
        <f aca="false">IF(TRIM($B149&amp;$C149)="","",IF(AND(N($M149)=0,N($Q149)+N($R149)+N($S149)=0),"",ROUND(N($M149)-N($Q149)-N($R149)-N($S149),2)))</f>
        <v/>
      </c>
      <c r="X149" s="246" t="str">
        <f aca="false">IF(TRIM($B149&amp;$C149)="","",IF(N($M149)=0,IF((N($Q149)+N($R149)+N($S149))=0,"—未填单价","未填单价，已收 "&amp;TEXT((N($Q149)+N($R149)+N($S149)),"#,##0.00")),IF(N($W149)&gt;0.005,"欠 "&amp;TEXT(N($W149),"#,##0.00")&amp;IF(N($T149)&gt;0,"（开票未到账 "&amp;TEXT(N($T149),"#,##0.00")&amp;"）","")&amp;IF(N($V149)&gt;0,"（未开票 "&amp;TEXT(N($V149),"#,##0.00")&amp;"）",""),IF(N($W149)&lt;-0.005,"多收 "&amp;TEXT(-N($W149),"#,##0.00"),"✔ 已结清")))&amp;IF(N($U149)&gt;0,"｜到账未开票 "&amp;TEXT(N($U149),"#,##0.00")&amp;"，待补票","")&amp;IF(N($R149)&gt;0,"｜收现 "&amp;TEXT(N($R149),"#,##0.00"),"")&amp;IF(N($S149)&gt;0,"｜收款不开票 "&amp;TEXT(N($S149),"#,##0.00"),""))</f>
        <v/>
      </c>
      <c r="Y149" s="195"/>
      <c r="AB149" s="195"/>
      <c r="AC149" s="188"/>
      <c r="AD149" s="246" t="str">
        <f aca="false">IF($AL149="","",IF($AL149=1,IF($AM149&gt;=1,"一次性·已到收款期","一次性·未到期"),$AC149&amp;" 第"&amp;$AM149&amp;"/"&amp;$AL149&amp;"期"))</f>
        <v/>
      </c>
      <c r="AE149" s="245" t="str">
        <f aca="false">IF(OR($AL149="",N($M149)=0),"",ROUND(N($J149)*$AM149/$AL149,2)+N($L149))</f>
        <v/>
      </c>
      <c r="AF149" s="245" t="str">
        <f aca="false">IF($AE149="","",MAX(0,ROUND($AE149-(N($Q149)+N($R149)+N($S149)),2)))</f>
        <v/>
      </c>
      <c r="AG149" s="245" t="str">
        <f aca="false">IF(OR(TRIM($B149&amp;$C149)="",NOT(ISNUMBER($D149))),"",SUMIFS($W$3:$W$1001,$AI$3:$AI$1001,$AI149,$D$3:$D$1001,"&lt;"&amp;$D149))</f>
        <v/>
      </c>
      <c r="AH149" s="245" t="str">
        <f aca="false">IF(TRIM($B149&amp;$C149)="","",SUMIFS($W$3:$W$1001,$AI$3:$AI$1001,$AI149))</f>
        <v/>
      </c>
      <c r="AI149" s="246" t="str">
        <f aca="false">IF(TRIM($B149&amp;$C149)="","",TRIM($B149)&amp;"｜"&amp;TRIM($C149))</f>
        <v/>
      </c>
      <c r="AJ149" s="245" t="str">
        <f aca="false">IF(TRIM($B149&amp;$C149)="","",MIN(N($O149),N($Q149)))</f>
        <v/>
      </c>
      <c r="AK149" s="248" t="str">
        <f aca="false">IF(ISNUMBER($D149),YEAR($D149),"")</f>
        <v/>
      </c>
      <c r="AL149" s="248" t="str">
        <f aca="false">IF(OR(TRIM($B149&amp;$C149)="",NOT(ISNUMBER($D149)),NOT(ISNUMBER($E149))),"",IF($E149&lt;$D149,"",IF(IF($AC149="半年付",2,IF($AC149="季度付",4,IF($AC149="月付",12,IF($AC149="半月付",24,1))))=1,1,MAX(1,ROUND(($E149-$D149+1)/365*IF($AC149="半年付",2,IF($AC149="季度付",4,IF($AC149="月付",12,IF($AC149="半月付",24,1)))),0)))))</f>
        <v/>
      </c>
      <c r="AM149" s="248" t="str">
        <f aca="true">IF($AL149="","",MIN($AL149,MAX(0,INT((TODAY()-付款宽限天数-$D149)/(($E149-$D149+1)/$AL149))+1)))</f>
        <v/>
      </c>
    </row>
    <row r="150" customFormat="false" ht="27.75" hidden="false" customHeight="false" outlineLevel="0" collapsed="false">
      <c r="F150" s="188" t="str">
        <f aca="true">IF(TRIM($B150&amp;$C150)="","",IF(OR(ISNUMBER(SEARCH("未",$A150)),ISNUMBER(SEARCH("送出",$A150)),AND(TRIM($A150)="",NOT(ISNUMBER($D150)),N($G150)=0)),"【合同未回】","")&amp;IF(NOT(ISNUMBER($E150)),IF(OR(ISNUMBER(SEARCH("未",$A150)),ISNUMBER(SEARCH("送出",$A150)),AND(TRIM($A150)="",NOT(ISNUMBER($D150)),N($G150)=0)),"","【未填合同期】"),IF($E150&lt;TODAY(),"【已到期】",IF($E150-TODAY()&lt;=提醒天数,"【即将到期，剩余"&amp;($E150-TODAY())&amp;"天】","【正常】")))&amp;IF(OR($AB150="安装免保",$AB150="技术免保",$AB150="质保期内"),"【"&amp;$AB150&amp;"】",""))</f>
        <v/>
      </c>
      <c r="J150" s="244" t="str">
        <f aca="false">IF(OR(N($G150)=0,N($H150)=0),"",ROUND(N($G150)*N($H150)*IF(N($I150)=0,1,N($I150)),2))</f>
        <v/>
      </c>
      <c r="M150" s="244" t="str">
        <f aca="false">IF(TRIM($B150&amp;$C150)="","",IF(AND(N($J150)=0,N($L150)=0),"",ROUND(N($J150)+N($L150),2)))</f>
        <v/>
      </c>
      <c r="S150" s="244"/>
      <c r="T150" s="245" t="str">
        <f aca="false">IF(TRIM($B150&amp;$C150)="","",IF(N($O150)=0,"",MAX(0,MIN(N($O150)-N($Q150),N($W150)))))</f>
        <v/>
      </c>
      <c r="U150" s="245" t="str">
        <f aca="false">IF(TRIM($B150&amp;$C150)="","",IF(N($Q150)&lt;=N($O150),"",N($Q150)-N($O150)))</f>
        <v/>
      </c>
      <c r="V150" s="245" t="str">
        <f aca="false">IF(OR(TRIM($B150&amp;$C150)="",$W150=""),"",MAX(0,N($W150))-N($T150))</f>
        <v/>
      </c>
      <c r="W150" s="245" t="str">
        <f aca="false">IF(TRIM($B150&amp;$C150)="","",IF(AND(N($M150)=0,N($Q150)+N($R150)+N($S150)=0),"",ROUND(N($M150)-N($Q150)-N($R150)-N($S150),2)))</f>
        <v/>
      </c>
      <c r="X150" s="246" t="str">
        <f aca="false">IF(TRIM($B150&amp;$C150)="","",IF(N($M150)=0,IF((N($Q150)+N($R150)+N($S150))=0,"—未填单价","未填单价，已收 "&amp;TEXT((N($Q150)+N($R150)+N($S150)),"#,##0.00")),IF(N($W150)&gt;0.005,"欠 "&amp;TEXT(N($W150),"#,##0.00")&amp;IF(N($T150)&gt;0,"（开票未到账 "&amp;TEXT(N($T150),"#,##0.00")&amp;"）","")&amp;IF(N($V150)&gt;0,"（未开票 "&amp;TEXT(N($V150),"#,##0.00")&amp;"）",""),IF(N($W150)&lt;-0.005,"多收 "&amp;TEXT(-N($W150),"#,##0.00"),"✔ 已结清")))&amp;IF(N($U150)&gt;0,"｜到账未开票 "&amp;TEXT(N($U150),"#,##0.00")&amp;"，待补票","")&amp;IF(N($R150)&gt;0,"｜收现 "&amp;TEXT(N($R150),"#,##0.00"),"")&amp;IF(N($S150)&gt;0,"｜收款不开票 "&amp;TEXT(N($S150),"#,##0.00"),""))</f>
        <v/>
      </c>
      <c r="Y150" s="195"/>
      <c r="AB150" s="195"/>
      <c r="AC150" s="188"/>
      <c r="AD150" s="246" t="str">
        <f aca="false">IF($AL150="","",IF($AL150=1,IF($AM150&gt;=1,"一次性·已到收款期","一次性·未到期"),$AC150&amp;" 第"&amp;$AM150&amp;"/"&amp;$AL150&amp;"期"))</f>
        <v/>
      </c>
      <c r="AE150" s="245" t="str">
        <f aca="false">IF(OR($AL150="",N($M150)=0),"",ROUND(N($J150)*$AM150/$AL150,2)+N($L150))</f>
        <v/>
      </c>
      <c r="AF150" s="245" t="str">
        <f aca="false">IF($AE150="","",MAX(0,ROUND($AE150-(N($Q150)+N($R150)+N($S150)),2)))</f>
        <v/>
      </c>
      <c r="AG150" s="245" t="str">
        <f aca="false">IF(OR(TRIM($B150&amp;$C150)="",NOT(ISNUMBER($D150))),"",SUMIFS($W$3:$W$1001,$AI$3:$AI$1001,$AI150,$D$3:$D$1001,"&lt;"&amp;$D150))</f>
        <v/>
      </c>
      <c r="AH150" s="245" t="str">
        <f aca="false">IF(TRIM($B150&amp;$C150)="","",SUMIFS($W$3:$W$1001,$AI$3:$AI$1001,$AI150))</f>
        <v/>
      </c>
      <c r="AI150" s="246" t="str">
        <f aca="false">IF(TRIM($B150&amp;$C150)="","",TRIM($B150)&amp;"｜"&amp;TRIM($C150))</f>
        <v/>
      </c>
      <c r="AJ150" s="245" t="str">
        <f aca="false">IF(TRIM($B150&amp;$C150)="","",MIN(N($O150),N($Q150)))</f>
        <v/>
      </c>
      <c r="AK150" s="248" t="str">
        <f aca="false">IF(ISNUMBER($D150),YEAR($D150),"")</f>
        <v/>
      </c>
      <c r="AL150" s="248" t="str">
        <f aca="false">IF(OR(TRIM($B150&amp;$C150)="",NOT(ISNUMBER($D150)),NOT(ISNUMBER($E150))),"",IF($E150&lt;$D150,"",IF(IF($AC150="半年付",2,IF($AC150="季度付",4,IF($AC150="月付",12,IF($AC150="半月付",24,1))))=1,1,MAX(1,ROUND(($E150-$D150+1)/365*IF($AC150="半年付",2,IF($AC150="季度付",4,IF($AC150="月付",12,IF($AC150="半月付",24,1)))),0)))))</f>
        <v/>
      </c>
      <c r="AM150" s="248" t="str">
        <f aca="true">IF($AL150="","",MIN($AL150,MAX(0,INT((TODAY()-付款宽限天数-$D150)/(($E150-$D150+1)/$AL150))+1)))</f>
        <v/>
      </c>
    </row>
    <row r="151" customFormat="false" ht="27.75" hidden="false" customHeight="false" outlineLevel="0" collapsed="false">
      <c r="F151" s="188" t="str">
        <f aca="true">IF(TRIM($B151&amp;$C151)="","",IF(OR(ISNUMBER(SEARCH("未",$A151)),ISNUMBER(SEARCH("送出",$A151)),AND(TRIM($A151)="",NOT(ISNUMBER($D151)),N($G151)=0)),"【合同未回】","")&amp;IF(NOT(ISNUMBER($E151)),IF(OR(ISNUMBER(SEARCH("未",$A151)),ISNUMBER(SEARCH("送出",$A151)),AND(TRIM($A151)="",NOT(ISNUMBER($D151)),N($G151)=0)),"","【未填合同期】"),IF($E151&lt;TODAY(),"【已到期】",IF($E151-TODAY()&lt;=提醒天数,"【即将到期，剩余"&amp;($E151-TODAY())&amp;"天】","【正常】")))&amp;IF(OR($AB151="安装免保",$AB151="技术免保",$AB151="质保期内"),"【"&amp;$AB151&amp;"】",""))</f>
        <v/>
      </c>
      <c r="J151" s="244" t="str">
        <f aca="false">IF(OR(N($G151)=0,N($H151)=0),"",ROUND(N($G151)*N($H151)*IF(N($I151)=0,1,N($I151)),2))</f>
        <v/>
      </c>
      <c r="M151" s="244" t="str">
        <f aca="false">IF(TRIM($B151&amp;$C151)="","",IF(AND(N($J151)=0,N($L151)=0),"",ROUND(N($J151)+N($L151),2)))</f>
        <v/>
      </c>
      <c r="S151" s="244"/>
      <c r="T151" s="245" t="str">
        <f aca="false">IF(TRIM($B151&amp;$C151)="","",IF(N($O151)=0,"",MAX(0,MIN(N($O151)-N($Q151),N($W151)))))</f>
        <v/>
      </c>
      <c r="U151" s="245" t="str">
        <f aca="false">IF(TRIM($B151&amp;$C151)="","",IF(N($Q151)&lt;=N($O151),"",N($Q151)-N($O151)))</f>
        <v/>
      </c>
      <c r="V151" s="245" t="str">
        <f aca="false">IF(OR(TRIM($B151&amp;$C151)="",$W151=""),"",MAX(0,N($W151))-N($T151))</f>
        <v/>
      </c>
      <c r="W151" s="245" t="str">
        <f aca="false">IF(TRIM($B151&amp;$C151)="","",IF(AND(N($M151)=0,N($Q151)+N($R151)+N($S151)=0),"",ROUND(N($M151)-N($Q151)-N($R151)-N($S151),2)))</f>
        <v/>
      </c>
      <c r="X151" s="246" t="str">
        <f aca="false">IF(TRIM($B151&amp;$C151)="","",IF(N($M151)=0,IF((N($Q151)+N($R151)+N($S151))=0,"—未填单价","未填单价，已收 "&amp;TEXT((N($Q151)+N($R151)+N($S151)),"#,##0.00")),IF(N($W151)&gt;0.005,"欠 "&amp;TEXT(N($W151),"#,##0.00")&amp;IF(N($T151)&gt;0,"（开票未到账 "&amp;TEXT(N($T151),"#,##0.00")&amp;"）","")&amp;IF(N($V151)&gt;0,"（未开票 "&amp;TEXT(N($V151),"#,##0.00")&amp;"）",""),IF(N($W151)&lt;-0.005,"多收 "&amp;TEXT(-N($W151),"#,##0.00"),"✔ 已结清")))&amp;IF(N($U151)&gt;0,"｜到账未开票 "&amp;TEXT(N($U151),"#,##0.00")&amp;"，待补票","")&amp;IF(N($R151)&gt;0,"｜收现 "&amp;TEXT(N($R151),"#,##0.00"),"")&amp;IF(N($S151)&gt;0,"｜收款不开票 "&amp;TEXT(N($S151),"#,##0.00"),""))</f>
        <v/>
      </c>
      <c r="Y151" s="195"/>
      <c r="AB151" s="195"/>
      <c r="AC151" s="188"/>
      <c r="AD151" s="246" t="str">
        <f aca="false">IF($AL151="","",IF($AL151=1,IF($AM151&gt;=1,"一次性·已到收款期","一次性·未到期"),$AC151&amp;" 第"&amp;$AM151&amp;"/"&amp;$AL151&amp;"期"))</f>
        <v/>
      </c>
      <c r="AE151" s="245" t="str">
        <f aca="false">IF(OR($AL151="",N($M151)=0),"",ROUND(N($J151)*$AM151/$AL151,2)+N($L151))</f>
        <v/>
      </c>
      <c r="AF151" s="245" t="str">
        <f aca="false">IF($AE151="","",MAX(0,ROUND($AE151-(N($Q151)+N($R151)+N($S151)),2)))</f>
        <v/>
      </c>
      <c r="AG151" s="245" t="str">
        <f aca="false">IF(OR(TRIM($B151&amp;$C151)="",NOT(ISNUMBER($D151))),"",SUMIFS($W$3:$W$1001,$AI$3:$AI$1001,$AI151,$D$3:$D$1001,"&lt;"&amp;$D151))</f>
        <v/>
      </c>
      <c r="AH151" s="245" t="str">
        <f aca="false">IF(TRIM($B151&amp;$C151)="","",SUMIFS($W$3:$W$1001,$AI$3:$AI$1001,$AI151))</f>
        <v/>
      </c>
      <c r="AI151" s="246" t="str">
        <f aca="false">IF(TRIM($B151&amp;$C151)="","",TRIM($B151)&amp;"｜"&amp;TRIM($C151))</f>
        <v/>
      </c>
      <c r="AJ151" s="245" t="str">
        <f aca="false">IF(TRIM($B151&amp;$C151)="","",MIN(N($O151),N($Q151)))</f>
        <v/>
      </c>
      <c r="AK151" s="248" t="str">
        <f aca="false">IF(ISNUMBER($D151),YEAR($D151),"")</f>
        <v/>
      </c>
      <c r="AL151" s="248" t="str">
        <f aca="false">IF(OR(TRIM($B151&amp;$C151)="",NOT(ISNUMBER($D151)),NOT(ISNUMBER($E151))),"",IF($E151&lt;$D151,"",IF(IF($AC151="半年付",2,IF($AC151="季度付",4,IF($AC151="月付",12,IF($AC151="半月付",24,1))))=1,1,MAX(1,ROUND(($E151-$D151+1)/365*IF($AC151="半年付",2,IF($AC151="季度付",4,IF($AC151="月付",12,IF($AC151="半月付",24,1)))),0)))))</f>
        <v/>
      </c>
      <c r="AM151" s="248" t="str">
        <f aca="true">IF($AL151="","",MIN($AL151,MAX(0,INT((TODAY()-付款宽限天数-$D151)/(($E151-$D151+1)/$AL151))+1)))</f>
        <v/>
      </c>
    </row>
    <row r="152" customFormat="false" ht="27.75" hidden="false" customHeight="false" outlineLevel="0" collapsed="false">
      <c r="F152" s="188" t="str">
        <f aca="true">IF(TRIM($B152&amp;$C152)="","",IF(OR(ISNUMBER(SEARCH("未",$A152)),ISNUMBER(SEARCH("送出",$A152)),AND(TRIM($A152)="",NOT(ISNUMBER($D152)),N($G152)=0)),"【合同未回】","")&amp;IF(NOT(ISNUMBER($E152)),IF(OR(ISNUMBER(SEARCH("未",$A152)),ISNUMBER(SEARCH("送出",$A152)),AND(TRIM($A152)="",NOT(ISNUMBER($D152)),N($G152)=0)),"","【未填合同期】"),IF($E152&lt;TODAY(),"【已到期】",IF($E152-TODAY()&lt;=提醒天数,"【即将到期，剩余"&amp;($E152-TODAY())&amp;"天】","【正常】")))&amp;IF(OR($AB152="安装免保",$AB152="技术免保",$AB152="质保期内"),"【"&amp;$AB152&amp;"】",""))</f>
        <v/>
      </c>
      <c r="J152" s="244" t="str">
        <f aca="false">IF(OR(N($G152)=0,N($H152)=0),"",ROUND(N($G152)*N($H152)*IF(N($I152)=0,1,N($I152)),2))</f>
        <v/>
      </c>
      <c r="M152" s="244" t="str">
        <f aca="false">IF(TRIM($B152&amp;$C152)="","",IF(AND(N($J152)=0,N($L152)=0),"",ROUND(N($J152)+N($L152),2)))</f>
        <v/>
      </c>
      <c r="S152" s="244"/>
      <c r="T152" s="245" t="str">
        <f aca="false">IF(TRIM($B152&amp;$C152)="","",IF(N($O152)=0,"",MAX(0,MIN(N($O152)-N($Q152),N($W152)))))</f>
        <v/>
      </c>
      <c r="U152" s="245" t="str">
        <f aca="false">IF(TRIM($B152&amp;$C152)="","",IF(N($Q152)&lt;=N($O152),"",N($Q152)-N($O152)))</f>
        <v/>
      </c>
      <c r="V152" s="245" t="str">
        <f aca="false">IF(OR(TRIM($B152&amp;$C152)="",$W152=""),"",MAX(0,N($W152))-N($T152))</f>
        <v/>
      </c>
      <c r="W152" s="245" t="str">
        <f aca="false">IF(TRIM($B152&amp;$C152)="","",IF(AND(N($M152)=0,N($Q152)+N($R152)+N($S152)=0),"",ROUND(N($M152)-N($Q152)-N($R152)-N($S152),2)))</f>
        <v/>
      </c>
      <c r="X152" s="246" t="str">
        <f aca="false">IF(TRIM($B152&amp;$C152)="","",IF(N($M152)=0,IF((N($Q152)+N($R152)+N($S152))=0,"—未填单价","未填单价，已收 "&amp;TEXT((N($Q152)+N($R152)+N($S152)),"#,##0.00")),IF(N($W152)&gt;0.005,"欠 "&amp;TEXT(N($W152),"#,##0.00")&amp;IF(N($T152)&gt;0,"（开票未到账 "&amp;TEXT(N($T152),"#,##0.00")&amp;"）","")&amp;IF(N($V152)&gt;0,"（未开票 "&amp;TEXT(N($V152),"#,##0.00")&amp;"）",""),IF(N($W152)&lt;-0.005,"多收 "&amp;TEXT(-N($W152),"#,##0.00"),"✔ 已结清")))&amp;IF(N($U152)&gt;0,"｜到账未开票 "&amp;TEXT(N($U152),"#,##0.00")&amp;"，待补票","")&amp;IF(N($R152)&gt;0,"｜收现 "&amp;TEXT(N($R152),"#,##0.00"),"")&amp;IF(N($S152)&gt;0,"｜收款不开票 "&amp;TEXT(N($S152),"#,##0.00"),""))</f>
        <v/>
      </c>
      <c r="Y152" s="195"/>
      <c r="AB152" s="195"/>
      <c r="AC152" s="188"/>
      <c r="AD152" s="246" t="str">
        <f aca="false">IF($AL152="","",IF($AL152=1,IF($AM152&gt;=1,"一次性·已到收款期","一次性·未到期"),$AC152&amp;" 第"&amp;$AM152&amp;"/"&amp;$AL152&amp;"期"))</f>
        <v/>
      </c>
      <c r="AE152" s="245" t="str">
        <f aca="false">IF(OR($AL152="",N($M152)=0),"",ROUND(N($J152)*$AM152/$AL152,2)+N($L152))</f>
        <v/>
      </c>
      <c r="AF152" s="245" t="str">
        <f aca="false">IF($AE152="","",MAX(0,ROUND($AE152-(N($Q152)+N($R152)+N($S152)),2)))</f>
        <v/>
      </c>
      <c r="AG152" s="245" t="str">
        <f aca="false">IF(OR(TRIM($B152&amp;$C152)="",NOT(ISNUMBER($D152))),"",SUMIFS($W$3:$W$1001,$AI$3:$AI$1001,$AI152,$D$3:$D$1001,"&lt;"&amp;$D152))</f>
        <v/>
      </c>
      <c r="AH152" s="245" t="str">
        <f aca="false">IF(TRIM($B152&amp;$C152)="","",SUMIFS($W$3:$W$1001,$AI$3:$AI$1001,$AI152))</f>
        <v/>
      </c>
      <c r="AI152" s="246" t="str">
        <f aca="false">IF(TRIM($B152&amp;$C152)="","",TRIM($B152)&amp;"｜"&amp;TRIM($C152))</f>
        <v/>
      </c>
      <c r="AJ152" s="245" t="str">
        <f aca="false">IF(TRIM($B152&amp;$C152)="","",MIN(N($O152),N($Q152)))</f>
        <v/>
      </c>
      <c r="AK152" s="248" t="str">
        <f aca="false">IF(ISNUMBER($D152),YEAR($D152),"")</f>
        <v/>
      </c>
      <c r="AL152" s="248" t="str">
        <f aca="false">IF(OR(TRIM($B152&amp;$C152)="",NOT(ISNUMBER($D152)),NOT(ISNUMBER($E152))),"",IF($E152&lt;$D152,"",IF(IF($AC152="半年付",2,IF($AC152="季度付",4,IF($AC152="月付",12,IF($AC152="半月付",24,1))))=1,1,MAX(1,ROUND(($E152-$D152+1)/365*IF($AC152="半年付",2,IF($AC152="季度付",4,IF($AC152="月付",12,IF($AC152="半月付",24,1)))),0)))))</f>
        <v/>
      </c>
      <c r="AM152" s="248" t="str">
        <f aca="true">IF($AL152="","",MIN($AL152,MAX(0,INT((TODAY()-付款宽限天数-$D152)/(($E152-$D152+1)/$AL152))+1)))</f>
        <v/>
      </c>
    </row>
    <row r="153" customFormat="false" ht="27.75" hidden="false" customHeight="false" outlineLevel="0" collapsed="false">
      <c r="F153" s="188" t="str">
        <f aca="true">IF(TRIM($B153&amp;$C153)="","",IF(OR(ISNUMBER(SEARCH("未",$A153)),ISNUMBER(SEARCH("送出",$A153)),AND(TRIM($A153)="",NOT(ISNUMBER($D153)),N($G153)=0)),"【合同未回】","")&amp;IF(NOT(ISNUMBER($E153)),IF(OR(ISNUMBER(SEARCH("未",$A153)),ISNUMBER(SEARCH("送出",$A153)),AND(TRIM($A153)="",NOT(ISNUMBER($D153)),N($G153)=0)),"","【未填合同期】"),IF($E153&lt;TODAY(),"【已到期】",IF($E153-TODAY()&lt;=提醒天数,"【即将到期，剩余"&amp;($E153-TODAY())&amp;"天】","【正常】")))&amp;IF(OR($AB153="安装免保",$AB153="技术免保",$AB153="质保期内"),"【"&amp;$AB153&amp;"】",""))</f>
        <v/>
      </c>
      <c r="J153" s="244" t="str">
        <f aca="false">IF(OR(N($G153)=0,N($H153)=0),"",ROUND(N($G153)*N($H153)*IF(N($I153)=0,1,N($I153)),2))</f>
        <v/>
      </c>
      <c r="M153" s="244" t="str">
        <f aca="false">IF(TRIM($B153&amp;$C153)="","",IF(AND(N($J153)=0,N($L153)=0),"",ROUND(N($J153)+N($L153),2)))</f>
        <v/>
      </c>
      <c r="S153" s="244"/>
      <c r="T153" s="245" t="str">
        <f aca="false">IF(TRIM($B153&amp;$C153)="","",IF(N($O153)=0,"",MAX(0,MIN(N($O153)-N($Q153),N($W153)))))</f>
        <v/>
      </c>
      <c r="U153" s="245" t="str">
        <f aca="false">IF(TRIM($B153&amp;$C153)="","",IF(N($Q153)&lt;=N($O153),"",N($Q153)-N($O153)))</f>
        <v/>
      </c>
      <c r="V153" s="245" t="str">
        <f aca="false">IF(OR(TRIM($B153&amp;$C153)="",$W153=""),"",MAX(0,N($W153))-N($T153))</f>
        <v/>
      </c>
      <c r="W153" s="245" t="str">
        <f aca="false">IF(TRIM($B153&amp;$C153)="","",IF(AND(N($M153)=0,N($Q153)+N($R153)+N($S153)=0),"",ROUND(N($M153)-N($Q153)-N($R153)-N($S153),2)))</f>
        <v/>
      </c>
      <c r="X153" s="246" t="str">
        <f aca="false">IF(TRIM($B153&amp;$C153)="","",IF(N($M153)=0,IF((N($Q153)+N($R153)+N($S153))=0,"—未填单价","未填单价，已收 "&amp;TEXT((N($Q153)+N($R153)+N($S153)),"#,##0.00")),IF(N($W153)&gt;0.005,"欠 "&amp;TEXT(N($W153),"#,##0.00")&amp;IF(N($T153)&gt;0,"（开票未到账 "&amp;TEXT(N($T153),"#,##0.00")&amp;"）","")&amp;IF(N($V153)&gt;0,"（未开票 "&amp;TEXT(N($V153),"#,##0.00")&amp;"）",""),IF(N($W153)&lt;-0.005,"多收 "&amp;TEXT(-N($W153),"#,##0.00"),"✔ 已结清")))&amp;IF(N($U153)&gt;0,"｜到账未开票 "&amp;TEXT(N($U153),"#,##0.00")&amp;"，待补票","")&amp;IF(N($R153)&gt;0,"｜收现 "&amp;TEXT(N($R153),"#,##0.00"),"")&amp;IF(N($S153)&gt;0,"｜收款不开票 "&amp;TEXT(N($S153),"#,##0.00"),""))</f>
        <v/>
      </c>
      <c r="Y153" s="195"/>
      <c r="AB153" s="195"/>
      <c r="AC153" s="188"/>
      <c r="AD153" s="246" t="str">
        <f aca="false">IF($AL153="","",IF($AL153=1,IF($AM153&gt;=1,"一次性·已到收款期","一次性·未到期"),$AC153&amp;" 第"&amp;$AM153&amp;"/"&amp;$AL153&amp;"期"))</f>
        <v/>
      </c>
      <c r="AE153" s="245" t="str">
        <f aca="false">IF(OR($AL153="",N($M153)=0),"",ROUND(N($J153)*$AM153/$AL153,2)+N($L153))</f>
        <v/>
      </c>
      <c r="AF153" s="245" t="str">
        <f aca="false">IF($AE153="","",MAX(0,ROUND($AE153-(N($Q153)+N($R153)+N($S153)),2)))</f>
        <v/>
      </c>
      <c r="AG153" s="245" t="str">
        <f aca="false">IF(OR(TRIM($B153&amp;$C153)="",NOT(ISNUMBER($D153))),"",SUMIFS($W$3:$W$1001,$AI$3:$AI$1001,$AI153,$D$3:$D$1001,"&lt;"&amp;$D153))</f>
        <v/>
      </c>
      <c r="AH153" s="245" t="str">
        <f aca="false">IF(TRIM($B153&amp;$C153)="","",SUMIFS($W$3:$W$1001,$AI$3:$AI$1001,$AI153))</f>
        <v/>
      </c>
      <c r="AI153" s="246" t="str">
        <f aca="false">IF(TRIM($B153&amp;$C153)="","",TRIM($B153)&amp;"｜"&amp;TRIM($C153))</f>
        <v/>
      </c>
      <c r="AJ153" s="245" t="str">
        <f aca="false">IF(TRIM($B153&amp;$C153)="","",MIN(N($O153),N($Q153)))</f>
        <v/>
      </c>
      <c r="AK153" s="248" t="str">
        <f aca="false">IF(ISNUMBER($D153),YEAR($D153),"")</f>
        <v/>
      </c>
      <c r="AL153" s="248" t="str">
        <f aca="false">IF(OR(TRIM($B153&amp;$C153)="",NOT(ISNUMBER($D153)),NOT(ISNUMBER($E153))),"",IF($E153&lt;$D153,"",IF(IF($AC153="半年付",2,IF($AC153="季度付",4,IF($AC153="月付",12,IF($AC153="半月付",24,1))))=1,1,MAX(1,ROUND(($E153-$D153+1)/365*IF($AC153="半年付",2,IF($AC153="季度付",4,IF($AC153="月付",12,IF($AC153="半月付",24,1)))),0)))))</f>
        <v/>
      </c>
      <c r="AM153" s="248" t="str">
        <f aca="true">IF($AL153="","",MIN($AL153,MAX(0,INT((TODAY()-付款宽限天数-$D153)/(($E153-$D153+1)/$AL153))+1)))</f>
        <v/>
      </c>
    </row>
    <row r="154" customFormat="false" ht="27.75" hidden="false" customHeight="false" outlineLevel="0" collapsed="false">
      <c r="F154" s="188" t="str">
        <f aca="true">IF(TRIM($B154&amp;$C154)="","",IF(OR(ISNUMBER(SEARCH("未",$A154)),ISNUMBER(SEARCH("送出",$A154)),AND(TRIM($A154)="",NOT(ISNUMBER($D154)),N($G154)=0)),"【合同未回】","")&amp;IF(NOT(ISNUMBER($E154)),IF(OR(ISNUMBER(SEARCH("未",$A154)),ISNUMBER(SEARCH("送出",$A154)),AND(TRIM($A154)="",NOT(ISNUMBER($D154)),N($G154)=0)),"","【未填合同期】"),IF($E154&lt;TODAY(),"【已到期】",IF($E154-TODAY()&lt;=提醒天数,"【即将到期，剩余"&amp;($E154-TODAY())&amp;"天】","【正常】")))&amp;IF(OR($AB154="安装免保",$AB154="技术免保",$AB154="质保期内"),"【"&amp;$AB154&amp;"】",""))</f>
        <v/>
      </c>
      <c r="J154" s="244" t="str">
        <f aca="false">IF(OR(N($G154)=0,N($H154)=0),"",ROUND(N($G154)*N($H154)*IF(N($I154)=0,1,N($I154)),2))</f>
        <v/>
      </c>
      <c r="M154" s="244" t="str">
        <f aca="false">IF(TRIM($B154&amp;$C154)="","",IF(AND(N($J154)=0,N($L154)=0),"",ROUND(N($J154)+N($L154),2)))</f>
        <v/>
      </c>
      <c r="S154" s="244"/>
      <c r="T154" s="245" t="str">
        <f aca="false">IF(TRIM($B154&amp;$C154)="","",IF(N($O154)=0,"",MAX(0,MIN(N($O154)-N($Q154),N($W154)))))</f>
        <v/>
      </c>
      <c r="U154" s="245" t="str">
        <f aca="false">IF(TRIM($B154&amp;$C154)="","",IF(N($Q154)&lt;=N($O154),"",N($Q154)-N($O154)))</f>
        <v/>
      </c>
      <c r="V154" s="245" t="str">
        <f aca="false">IF(OR(TRIM($B154&amp;$C154)="",$W154=""),"",MAX(0,N($W154))-N($T154))</f>
        <v/>
      </c>
      <c r="W154" s="245" t="str">
        <f aca="false">IF(TRIM($B154&amp;$C154)="","",IF(AND(N($M154)=0,N($Q154)+N($R154)+N($S154)=0),"",ROUND(N($M154)-N($Q154)-N($R154)-N($S154),2)))</f>
        <v/>
      </c>
      <c r="X154" s="246" t="str">
        <f aca="false">IF(TRIM($B154&amp;$C154)="","",IF(N($M154)=0,IF((N($Q154)+N($R154)+N($S154))=0,"—未填单价","未填单价，已收 "&amp;TEXT((N($Q154)+N($R154)+N($S154)),"#,##0.00")),IF(N($W154)&gt;0.005,"欠 "&amp;TEXT(N($W154),"#,##0.00")&amp;IF(N($T154)&gt;0,"（开票未到账 "&amp;TEXT(N($T154),"#,##0.00")&amp;"）","")&amp;IF(N($V154)&gt;0,"（未开票 "&amp;TEXT(N($V154),"#,##0.00")&amp;"）",""),IF(N($W154)&lt;-0.005,"多收 "&amp;TEXT(-N($W154),"#,##0.00"),"✔ 已结清")))&amp;IF(N($U154)&gt;0,"｜到账未开票 "&amp;TEXT(N($U154),"#,##0.00")&amp;"，待补票","")&amp;IF(N($R154)&gt;0,"｜收现 "&amp;TEXT(N($R154),"#,##0.00"),"")&amp;IF(N($S154)&gt;0,"｜收款不开票 "&amp;TEXT(N($S154),"#,##0.00"),""))</f>
        <v/>
      </c>
      <c r="Y154" s="195"/>
      <c r="AB154" s="195"/>
      <c r="AC154" s="188"/>
      <c r="AD154" s="246" t="str">
        <f aca="false">IF($AL154="","",IF($AL154=1,IF($AM154&gt;=1,"一次性·已到收款期","一次性·未到期"),$AC154&amp;" 第"&amp;$AM154&amp;"/"&amp;$AL154&amp;"期"))</f>
        <v/>
      </c>
      <c r="AE154" s="245" t="str">
        <f aca="false">IF(OR($AL154="",N($M154)=0),"",ROUND(N($J154)*$AM154/$AL154,2)+N($L154))</f>
        <v/>
      </c>
      <c r="AF154" s="245" t="str">
        <f aca="false">IF($AE154="","",MAX(0,ROUND($AE154-(N($Q154)+N($R154)+N($S154)),2)))</f>
        <v/>
      </c>
      <c r="AG154" s="245" t="str">
        <f aca="false">IF(OR(TRIM($B154&amp;$C154)="",NOT(ISNUMBER($D154))),"",SUMIFS($W$3:$W$1001,$AI$3:$AI$1001,$AI154,$D$3:$D$1001,"&lt;"&amp;$D154))</f>
        <v/>
      </c>
      <c r="AH154" s="245" t="str">
        <f aca="false">IF(TRIM($B154&amp;$C154)="","",SUMIFS($W$3:$W$1001,$AI$3:$AI$1001,$AI154))</f>
        <v/>
      </c>
      <c r="AI154" s="246" t="str">
        <f aca="false">IF(TRIM($B154&amp;$C154)="","",TRIM($B154)&amp;"｜"&amp;TRIM($C154))</f>
        <v/>
      </c>
      <c r="AJ154" s="245" t="str">
        <f aca="false">IF(TRIM($B154&amp;$C154)="","",MIN(N($O154),N($Q154)))</f>
        <v/>
      </c>
      <c r="AK154" s="248" t="str">
        <f aca="false">IF(ISNUMBER($D154),YEAR($D154),"")</f>
        <v/>
      </c>
      <c r="AL154" s="248" t="str">
        <f aca="false">IF(OR(TRIM($B154&amp;$C154)="",NOT(ISNUMBER($D154)),NOT(ISNUMBER($E154))),"",IF($E154&lt;$D154,"",IF(IF($AC154="半年付",2,IF($AC154="季度付",4,IF($AC154="月付",12,IF($AC154="半月付",24,1))))=1,1,MAX(1,ROUND(($E154-$D154+1)/365*IF($AC154="半年付",2,IF($AC154="季度付",4,IF($AC154="月付",12,IF($AC154="半月付",24,1)))),0)))))</f>
        <v/>
      </c>
      <c r="AM154" s="248" t="str">
        <f aca="true">IF($AL154="","",MIN($AL154,MAX(0,INT((TODAY()-付款宽限天数-$D154)/(($E154-$D154+1)/$AL154))+1)))</f>
        <v/>
      </c>
    </row>
    <row r="155" customFormat="false" ht="27.75" hidden="false" customHeight="false" outlineLevel="0" collapsed="false">
      <c r="F155" s="188" t="str">
        <f aca="true">IF(TRIM($B155&amp;$C155)="","",IF(OR(ISNUMBER(SEARCH("未",$A155)),ISNUMBER(SEARCH("送出",$A155)),AND(TRIM($A155)="",NOT(ISNUMBER($D155)),N($G155)=0)),"【合同未回】","")&amp;IF(NOT(ISNUMBER($E155)),IF(OR(ISNUMBER(SEARCH("未",$A155)),ISNUMBER(SEARCH("送出",$A155)),AND(TRIM($A155)="",NOT(ISNUMBER($D155)),N($G155)=0)),"","【未填合同期】"),IF($E155&lt;TODAY(),"【已到期】",IF($E155-TODAY()&lt;=提醒天数,"【即将到期，剩余"&amp;($E155-TODAY())&amp;"天】","【正常】")))&amp;IF(OR($AB155="安装免保",$AB155="技术免保",$AB155="质保期内"),"【"&amp;$AB155&amp;"】",""))</f>
        <v/>
      </c>
      <c r="J155" s="244" t="str">
        <f aca="false">IF(OR(N($G155)=0,N($H155)=0),"",ROUND(N($G155)*N($H155)*IF(N($I155)=0,1,N($I155)),2))</f>
        <v/>
      </c>
      <c r="M155" s="244" t="str">
        <f aca="false">IF(TRIM($B155&amp;$C155)="","",IF(AND(N($J155)=0,N($L155)=0),"",ROUND(N($J155)+N($L155),2)))</f>
        <v/>
      </c>
      <c r="S155" s="244"/>
      <c r="T155" s="245" t="str">
        <f aca="false">IF(TRIM($B155&amp;$C155)="","",IF(N($O155)=0,"",MAX(0,MIN(N($O155)-N($Q155),N($W155)))))</f>
        <v/>
      </c>
      <c r="U155" s="245" t="str">
        <f aca="false">IF(TRIM($B155&amp;$C155)="","",IF(N($Q155)&lt;=N($O155),"",N($Q155)-N($O155)))</f>
        <v/>
      </c>
      <c r="V155" s="245" t="str">
        <f aca="false">IF(OR(TRIM($B155&amp;$C155)="",$W155=""),"",MAX(0,N($W155))-N($T155))</f>
        <v/>
      </c>
      <c r="W155" s="245" t="str">
        <f aca="false">IF(TRIM($B155&amp;$C155)="","",IF(AND(N($M155)=0,N($Q155)+N($R155)+N($S155)=0),"",ROUND(N($M155)-N($Q155)-N($R155)-N($S155),2)))</f>
        <v/>
      </c>
      <c r="X155" s="246" t="str">
        <f aca="false">IF(TRIM($B155&amp;$C155)="","",IF(N($M155)=0,IF((N($Q155)+N($R155)+N($S155))=0,"—未填单价","未填单价，已收 "&amp;TEXT((N($Q155)+N($R155)+N($S155)),"#,##0.00")),IF(N($W155)&gt;0.005,"欠 "&amp;TEXT(N($W155),"#,##0.00")&amp;IF(N($T155)&gt;0,"（开票未到账 "&amp;TEXT(N($T155),"#,##0.00")&amp;"）","")&amp;IF(N($V155)&gt;0,"（未开票 "&amp;TEXT(N($V155),"#,##0.00")&amp;"）",""),IF(N($W155)&lt;-0.005,"多收 "&amp;TEXT(-N($W155),"#,##0.00"),"✔ 已结清")))&amp;IF(N($U155)&gt;0,"｜到账未开票 "&amp;TEXT(N($U155),"#,##0.00")&amp;"，待补票","")&amp;IF(N($R155)&gt;0,"｜收现 "&amp;TEXT(N($R155),"#,##0.00"),"")&amp;IF(N($S155)&gt;0,"｜收款不开票 "&amp;TEXT(N($S155),"#,##0.00"),""))</f>
        <v/>
      </c>
      <c r="Y155" s="195"/>
      <c r="AB155" s="195"/>
      <c r="AC155" s="188"/>
      <c r="AD155" s="246" t="str">
        <f aca="false">IF($AL155="","",IF($AL155=1,IF($AM155&gt;=1,"一次性·已到收款期","一次性·未到期"),$AC155&amp;" 第"&amp;$AM155&amp;"/"&amp;$AL155&amp;"期"))</f>
        <v/>
      </c>
      <c r="AE155" s="245" t="str">
        <f aca="false">IF(OR($AL155="",N($M155)=0),"",ROUND(N($J155)*$AM155/$AL155,2)+N($L155))</f>
        <v/>
      </c>
      <c r="AF155" s="245" t="str">
        <f aca="false">IF($AE155="","",MAX(0,ROUND($AE155-(N($Q155)+N($R155)+N($S155)),2)))</f>
        <v/>
      </c>
      <c r="AG155" s="245" t="str">
        <f aca="false">IF(OR(TRIM($B155&amp;$C155)="",NOT(ISNUMBER($D155))),"",SUMIFS($W$3:$W$1001,$AI$3:$AI$1001,$AI155,$D$3:$D$1001,"&lt;"&amp;$D155))</f>
        <v/>
      </c>
      <c r="AH155" s="245" t="str">
        <f aca="false">IF(TRIM($B155&amp;$C155)="","",SUMIFS($W$3:$W$1001,$AI$3:$AI$1001,$AI155))</f>
        <v/>
      </c>
      <c r="AI155" s="246" t="str">
        <f aca="false">IF(TRIM($B155&amp;$C155)="","",TRIM($B155)&amp;"｜"&amp;TRIM($C155))</f>
        <v/>
      </c>
      <c r="AJ155" s="245" t="str">
        <f aca="false">IF(TRIM($B155&amp;$C155)="","",MIN(N($O155),N($Q155)))</f>
        <v/>
      </c>
      <c r="AK155" s="248" t="str">
        <f aca="false">IF(ISNUMBER($D155),YEAR($D155),"")</f>
        <v/>
      </c>
      <c r="AL155" s="248" t="str">
        <f aca="false">IF(OR(TRIM($B155&amp;$C155)="",NOT(ISNUMBER($D155)),NOT(ISNUMBER($E155))),"",IF($E155&lt;$D155,"",IF(IF($AC155="半年付",2,IF($AC155="季度付",4,IF($AC155="月付",12,IF($AC155="半月付",24,1))))=1,1,MAX(1,ROUND(($E155-$D155+1)/365*IF($AC155="半年付",2,IF($AC155="季度付",4,IF($AC155="月付",12,IF($AC155="半月付",24,1)))),0)))))</f>
        <v/>
      </c>
      <c r="AM155" s="248" t="str">
        <f aca="true">IF($AL155="","",MIN($AL155,MAX(0,INT((TODAY()-付款宽限天数-$D155)/(($E155-$D155+1)/$AL155))+1)))</f>
        <v/>
      </c>
    </row>
    <row r="156" customFormat="false" ht="27.75" hidden="false" customHeight="false" outlineLevel="0" collapsed="false">
      <c r="F156" s="188" t="str">
        <f aca="true">IF(TRIM($B156&amp;$C156)="","",IF(OR(ISNUMBER(SEARCH("未",$A156)),ISNUMBER(SEARCH("送出",$A156)),AND(TRIM($A156)="",NOT(ISNUMBER($D156)),N($G156)=0)),"【合同未回】","")&amp;IF(NOT(ISNUMBER($E156)),IF(OR(ISNUMBER(SEARCH("未",$A156)),ISNUMBER(SEARCH("送出",$A156)),AND(TRIM($A156)="",NOT(ISNUMBER($D156)),N($G156)=0)),"","【未填合同期】"),IF($E156&lt;TODAY(),"【已到期】",IF($E156-TODAY()&lt;=提醒天数,"【即将到期，剩余"&amp;($E156-TODAY())&amp;"天】","【正常】")))&amp;IF(OR($AB156="安装免保",$AB156="技术免保",$AB156="质保期内"),"【"&amp;$AB156&amp;"】",""))</f>
        <v/>
      </c>
      <c r="J156" s="244" t="str">
        <f aca="false">IF(OR(N($G156)=0,N($H156)=0),"",ROUND(N($G156)*N($H156)*IF(N($I156)=0,1,N($I156)),2))</f>
        <v/>
      </c>
      <c r="M156" s="244" t="str">
        <f aca="false">IF(TRIM($B156&amp;$C156)="","",IF(AND(N($J156)=0,N($L156)=0),"",ROUND(N($J156)+N($L156),2)))</f>
        <v/>
      </c>
      <c r="S156" s="244"/>
      <c r="T156" s="245" t="str">
        <f aca="false">IF(TRIM($B156&amp;$C156)="","",IF(N($O156)=0,"",MAX(0,MIN(N($O156)-N($Q156),N($W156)))))</f>
        <v/>
      </c>
      <c r="U156" s="245" t="str">
        <f aca="false">IF(TRIM($B156&amp;$C156)="","",IF(N($Q156)&lt;=N($O156),"",N($Q156)-N($O156)))</f>
        <v/>
      </c>
      <c r="V156" s="245" t="str">
        <f aca="false">IF(OR(TRIM($B156&amp;$C156)="",$W156=""),"",MAX(0,N($W156))-N($T156))</f>
        <v/>
      </c>
      <c r="W156" s="245" t="str">
        <f aca="false">IF(TRIM($B156&amp;$C156)="","",IF(AND(N($M156)=0,N($Q156)+N($R156)+N($S156)=0),"",ROUND(N($M156)-N($Q156)-N($R156)-N($S156),2)))</f>
        <v/>
      </c>
      <c r="X156" s="246" t="str">
        <f aca="false">IF(TRIM($B156&amp;$C156)="","",IF(N($M156)=0,IF((N($Q156)+N($R156)+N($S156))=0,"—未填单价","未填单价，已收 "&amp;TEXT((N($Q156)+N($R156)+N($S156)),"#,##0.00")),IF(N($W156)&gt;0.005,"欠 "&amp;TEXT(N($W156),"#,##0.00")&amp;IF(N($T156)&gt;0,"（开票未到账 "&amp;TEXT(N($T156),"#,##0.00")&amp;"）","")&amp;IF(N($V156)&gt;0,"（未开票 "&amp;TEXT(N($V156),"#,##0.00")&amp;"）",""),IF(N($W156)&lt;-0.005,"多收 "&amp;TEXT(-N($W156),"#,##0.00"),"✔ 已结清")))&amp;IF(N($U156)&gt;0,"｜到账未开票 "&amp;TEXT(N($U156),"#,##0.00")&amp;"，待补票","")&amp;IF(N($R156)&gt;0,"｜收现 "&amp;TEXT(N($R156),"#,##0.00"),"")&amp;IF(N($S156)&gt;0,"｜收款不开票 "&amp;TEXT(N($S156),"#,##0.00"),""))</f>
        <v/>
      </c>
      <c r="Y156" s="195"/>
      <c r="AB156" s="195"/>
      <c r="AC156" s="188"/>
      <c r="AD156" s="246" t="str">
        <f aca="false">IF($AL156="","",IF($AL156=1,IF($AM156&gt;=1,"一次性·已到收款期","一次性·未到期"),$AC156&amp;" 第"&amp;$AM156&amp;"/"&amp;$AL156&amp;"期"))</f>
        <v/>
      </c>
      <c r="AE156" s="245" t="str">
        <f aca="false">IF(OR($AL156="",N($M156)=0),"",ROUND(N($J156)*$AM156/$AL156,2)+N($L156))</f>
        <v/>
      </c>
      <c r="AF156" s="245" t="str">
        <f aca="false">IF($AE156="","",MAX(0,ROUND($AE156-(N($Q156)+N($R156)+N($S156)),2)))</f>
        <v/>
      </c>
      <c r="AG156" s="245" t="str">
        <f aca="false">IF(OR(TRIM($B156&amp;$C156)="",NOT(ISNUMBER($D156))),"",SUMIFS($W$3:$W$1001,$AI$3:$AI$1001,$AI156,$D$3:$D$1001,"&lt;"&amp;$D156))</f>
        <v/>
      </c>
      <c r="AH156" s="245" t="str">
        <f aca="false">IF(TRIM($B156&amp;$C156)="","",SUMIFS($W$3:$W$1001,$AI$3:$AI$1001,$AI156))</f>
        <v/>
      </c>
      <c r="AI156" s="246" t="str">
        <f aca="false">IF(TRIM($B156&amp;$C156)="","",TRIM($B156)&amp;"｜"&amp;TRIM($C156))</f>
        <v/>
      </c>
      <c r="AJ156" s="245" t="str">
        <f aca="false">IF(TRIM($B156&amp;$C156)="","",MIN(N($O156),N($Q156)))</f>
        <v/>
      </c>
      <c r="AK156" s="248" t="str">
        <f aca="false">IF(ISNUMBER($D156),YEAR($D156),"")</f>
        <v/>
      </c>
      <c r="AL156" s="248" t="str">
        <f aca="false">IF(OR(TRIM($B156&amp;$C156)="",NOT(ISNUMBER($D156)),NOT(ISNUMBER($E156))),"",IF($E156&lt;$D156,"",IF(IF($AC156="半年付",2,IF($AC156="季度付",4,IF($AC156="月付",12,IF($AC156="半月付",24,1))))=1,1,MAX(1,ROUND(($E156-$D156+1)/365*IF($AC156="半年付",2,IF($AC156="季度付",4,IF($AC156="月付",12,IF($AC156="半月付",24,1)))),0)))))</f>
        <v/>
      </c>
      <c r="AM156" s="248" t="str">
        <f aca="true">IF($AL156="","",MIN($AL156,MAX(0,INT((TODAY()-付款宽限天数-$D156)/(($E156-$D156+1)/$AL156))+1)))</f>
        <v/>
      </c>
    </row>
    <row r="157" customFormat="false" ht="27.75" hidden="false" customHeight="false" outlineLevel="0" collapsed="false">
      <c r="F157" s="188" t="str">
        <f aca="true">IF(TRIM($B157&amp;$C157)="","",IF(OR(ISNUMBER(SEARCH("未",$A157)),ISNUMBER(SEARCH("送出",$A157)),AND(TRIM($A157)="",NOT(ISNUMBER($D157)),N($G157)=0)),"【合同未回】","")&amp;IF(NOT(ISNUMBER($E157)),IF(OR(ISNUMBER(SEARCH("未",$A157)),ISNUMBER(SEARCH("送出",$A157)),AND(TRIM($A157)="",NOT(ISNUMBER($D157)),N($G157)=0)),"","【未填合同期】"),IF($E157&lt;TODAY(),"【已到期】",IF($E157-TODAY()&lt;=提醒天数,"【即将到期，剩余"&amp;($E157-TODAY())&amp;"天】","【正常】")))&amp;IF(OR($AB157="安装免保",$AB157="技术免保",$AB157="质保期内"),"【"&amp;$AB157&amp;"】",""))</f>
        <v/>
      </c>
      <c r="J157" s="244" t="str">
        <f aca="false">IF(OR(N($G157)=0,N($H157)=0),"",ROUND(N($G157)*N($H157)*IF(N($I157)=0,1,N($I157)),2))</f>
        <v/>
      </c>
      <c r="M157" s="244" t="str">
        <f aca="false">IF(TRIM($B157&amp;$C157)="","",IF(AND(N($J157)=0,N($L157)=0),"",ROUND(N($J157)+N($L157),2)))</f>
        <v/>
      </c>
      <c r="S157" s="244"/>
      <c r="T157" s="245" t="str">
        <f aca="false">IF(TRIM($B157&amp;$C157)="","",IF(N($O157)=0,"",MAX(0,MIN(N($O157)-N($Q157),N($W157)))))</f>
        <v/>
      </c>
      <c r="U157" s="245" t="str">
        <f aca="false">IF(TRIM($B157&amp;$C157)="","",IF(N($Q157)&lt;=N($O157),"",N($Q157)-N($O157)))</f>
        <v/>
      </c>
      <c r="V157" s="245" t="str">
        <f aca="false">IF(OR(TRIM($B157&amp;$C157)="",$W157=""),"",MAX(0,N($W157))-N($T157))</f>
        <v/>
      </c>
      <c r="W157" s="245" t="str">
        <f aca="false">IF(TRIM($B157&amp;$C157)="","",IF(AND(N($M157)=0,N($Q157)+N($R157)+N($S157)=0),"",ROUND(N($M157)-N($Q157)-N($R157)-N($S157),2)))</f>
        <v/>
      </c>
      <c r="X157" s="246" t="str">
        <f aca="false">IF(TRIM($B157&amp;$C157)="","",IF(N($M157)=0,IF((N($Q157)+N($R157)+N($S157))=0,"—未填单价","未填单价，已收 "&amp;TEXT((N($Q157)+N($R157)+N($S157)),"#,##0.00")),IF(N($W157)&gt;0.005,"欠 "&amp;TEXT(N($W157),"#,##0.00")&amp;IF(N($T157)&gt;0,"（开票未到账 "&amp;TEXT(N($T157),"#,##0.00")&amp;"）","")&amp;IF(N($V157)&gt;0,"（未开票 "&amp;TEXT(N($V157),"#,##0.00")&amp;"）",""),IF(N($W157)&lt;-0.005,"多收 "&amp;TEXT(-N($W157),"#,##0.00"),"✔ 已结清")))&amp;IF(N($U157)&gt;0,"｜到账未开票 "&amp;TEXT(N($U157),"#,##0.00")&amp;"，待补票","")&amp;IF(N($R157)&gt;0,"｜收现 "&amp;TEXT(N($R157),"#,##0.00"),"")&amp;IF(N($S157)&gt;0,"｜收款不开票 "&amp;TEXT(N($S157),"#,##0.00"),""))</f>
        <v/>
      </c>
      <c r="Y157" s="195"/>
      <c r="AB157" s="195"/>
      <c r="AC157" s="188"/>
      <c r="AD157" s="246" t="str">
        <f aca="false">IF($AL157="","",IF($AL157=1,IF($AM157&gt;=1,"一次性·已到收款期","一次性·未到期"),$AC157&amp;" 第"&amp;$AM157&amp;"/"&amp;$AL157&amp;"期"))</f>
        <v/>
      </c>
      <c r="AE157" s="245" t="str">
        <f aca="false">IF(OR($AL157="",N($M157)=0),"",ROUND(N($J157)*$AM157/$AL157,2)+N($L157))</f>
        <v/>
      </c>
      <c r="AF157" s="245" t="str">
        <f aca="false">IF($AE157="","",MAX(0,ROUND($AE157-(N($Q157)+N($R157)+N($S157)),2)))</f>
        <v/>
      </c>
      <c r="AG157" s="245" t="str">
        <f aca="false">IF(OR(TRIM($B157&amp;$C157)="",NOT(ISNUMBER($D157))),"",SUMIFS($W$3:$W$1001,$AI$3:$AI$1001,$AI157,$D$3:$D$1001,"&lt;"&amp;$D157))</f>
        <v/>
      </c>
      <c r="AH157" s="245" t="str">
        <f aca="false">IF(TRIM($B157&amp;$C157)="","",SUMIFS($W$3:$W$1001,$AI$3:$AI$1001,$AI157))</f>
        <v/>
      </c>
      <c r="AI157" s="246" t="str">
        <f aca="false">IF(TRIM($B157&amp;$C157)="","",TRIM($B157)&amp;"｜"&amp;TRIM($C157))</f>
        <v/>
      </c>
      <c r="AJ157" s="245" t="str">
        <f aca="false">IF(TRIM($B157&amp;$C157)="","",MIN(N($O157),N($Q157)))</f>
        <v/>
      </c>
      <c r="AK157" s="248" t="str">
        <f aca="false">IF(ISNUMBER($D157),YEAR($D157),"")</f>
        <v/>
      </c>
      <c r="AL157" s="248" t="str">
        <f aca="false">IF(OR(TRIM($B157&amp;$C157)="",NOT(ISNUMBER($D157)),NOT(ISNUMBER($E157))),"",IF($E157&lt;$D157,"",IF(IF($AC157="半年付",2,IF($AC157="季度付",4,IF($AC157="月付",12,IF($AC157="半月付",24,1))))=1,1,MAX(1,ROUND(($E157-$D157+1)/365*IF($AC157="半年付",2,IF($AC157="季度付",4,IF($AC157="月付",12,IF($AC157="半月付",24,1)))),0)))))</f>
        <v/>
      </c>
      <c r="AM157" s="248" t="str">
        <f aca="true">IF($AL157="","",MIN($AL157,MAX(0,INT((TODAY()-付款宽限天数-$D157)/(($E157-$D157+1)/$AL157))+1)))</f>
        <v/>
      </c>
    </row>
    <row r="158" customFormat="false" ht="27.75" hidden="false" customHeight="false" outlineLevel="0" collapsed="false">
      <c r="F158" s="188" t="str">
        <f aca="true">IF(TRIM($B158&amp;$C158)="","",IF(OR(ISNUMBER(SEARCH("未",$A158)),ISNUMBER(SEARCH("送出",$A158)),AND(TRIM($A158)="",NOT(ISNUMBER($D158)),N($G158)=0)),"【合同未回】","")&amp;IF(NOT(ISNUMBER($E158)),IF(OR(ISNUMBER(SEARCH("未",$A158)),ISNUMBER(SEARCH("送出",$A158)),AND(TRIM($A158)="",NOT(ISNUMBER($D158)),N($G158)=0)),"","【未填合同期】"),IF($E158&lt;TODAY(),"【已到期】",IF($E158-TODAY()&lt;=提醒天数,"【即将到期，剩余"&amp;($E158-TODAY())&amp;"天】","【正常】")))&amp;IF(OR($AB158="安装免保",$AB158="技术免保",$AB158="质保期内"),"【"&amp;$AB158&amp;"】",""))</f>
        <v/>
      </c>
      <c r="J158" s="244" t="str">
        <f aca="false">IF(OR(N($G158)=0,N($H158)=0),"",ROUND(N($G158)*N($H158)*IF(N($I158)=0,1,N($I158)),2))</f>
        <v/>
      </c>
      <c r="M158" s="244" t="str">
        <f aca="false">IF(TRIM($B158&amp;$C158)="","",IF(AND(N($J158)=0,N($L158)=0),"",ROUND(N($J158)+N($L158),2)))</f>
        <v/>
      </c>
      <c r="S158" s="244"/>
      <c r="T158" s="245" t="str">
        <f aca="false">IF(TRIM($B158&amp;$C158)="","",IF(N($O158)=0,"",MAX(0,MIN(N($O158)-N($Q158),N($W158)))))</f>
        <v/>
      </c>
      <c r="U158" s="245" t="str">
        <f aca="false">IF(TRIM($B158&amp;$C158)="","",IF(N($Q158)&lt;=N($O158),"",N($Q158)-N($O158)))</f>
        <v/>
      </c>
      <c r="V158" s="245" t="str">
        <f aca="false">IF(OR(TRIM($B158&amp;$C158)="",$W158=""),"",MAX(0,N($W158))-N($T158))</f>
        <v/>
      </c>
      <c r="W158" s="245" t="str">
        <f aca="false">IF(TRIM($B158&amp;$C158)="","",IF(AND(N($M158)=0,N($Q158)+N($R158)+N($S158)=0),"",ROUND(N($M158)-N($Q158)-N($R158)-N($S158),2)))</f>
        <v/>
      </c>
      <c r="X158" s="246" t="str">
        <f aca="false">IF(TRIM($B158&amp;$C158)="","",IF(N($M158)=0,IF((N($Q158)+N($R158)+N($S158))=0,"—未填单价","未填单价，已收 "&amp;TEXT((N($Q158)+N($R158)+N($S158)),"#,##0.00")),IF(N($W158)&gt;0.005,"欠 "&amp;TEXT(N($W158),"#,##0.00")&amp;IF(N($T158)&gt;0,"（开票未到账 "&amp;TEXT(N($T158),"#,##0.00")&amp;"）","")&amp;IF(N($V158)&gt;0,"（未开票 "&amp;TEXT(N($V158),"#,##0.00")&amp;"）",""),IF(N($W158)&lt;-0.005,"多收 "&amp;TEXT(-N($W158),"#,##0.00"),"✔ 已结清")))&amp;IF(N($U158)&gt;0,"｜到账未开票 "&amp;TEXT(N($U158),"#,##0.00")&amp;"，待补票","")&amp;IF(N($R158)&gt;0,"｜收现 "&amp;TEXT(N($R158),"#,##0.00"),"")&amp;IF(N($S158)&gt;0,"｜收款不开票 "&amp;TEXT(N($S158),"#,##0.00"),""))</f>
        <v/>
      </c>
      <c r="Y158" s="195"/>
      <c r="AB158" s="195"/>
      <c r="AC158" s="188"/>
      <c r="AD158" s="246" t="str">
        <f aca="false">IF($AL158="","",IF($AL158=1,IF($AM158&gt;=1,"一次性·已到收款期","一次性·未到期"),$AC158&amp;" 第"&amp;$AM158&amp;"/"&amp;$AL158&amp;"期"))</f>
        <v/>
      </c>
      <c r="AE158" s="245" t="str">
        <f aca="false">IF(OR($AL158="",N($M158)=0),"",ROUND(N($J158)*$AM158/$AL158,2)+N($L158))</f>
        <v/>
      </c>
      <c r="AF158" s="245" t="str">
        <f aca="false">IF($AE158="","",MAX(0,ROUND($AE158-(N($Q158)+N($R158)+N($S158)),2)))</f>
        <v/>
      </c>
      <c r="AG158" s="245" t="str">
        <f aca="false">IF(OR(TRIM($B158&amp;$C158)="",NOT(ISNUMBER($D158))),"",SUMIFS($W$3:$W$1001,$AI$3:$AI$1001,$AI158,$D$3:$D$1001,"&lt;"&amp;$D158))</f>
        <v/>
      </c>
      <c r="AH158" s="245" t="str">
        <f aca="false">IF(TRIM($B158&amp;$C158)="","",SUMIFS($W$3:$W$1001,$AI$3:$AI$1001,$AI158))</f>
        <v/>
      </c>
      <c r="AI158" s="246" t="str">
        <f aca="false">IF(TRIM($B158&amp;$C158)="","",TRIM($B158)&amp;"｜"&amp;TRIM($C158))</f>
        <v/>
      </c>
      <c r="AJ158" s="245" t="str">
        <f aca="false">IF(TRIM($B158&amp;$C158)="","",MIN(N($O158),N($Q158)))</f>
        <v/>
      </c>
      <c r="AK158" s="248" t="str">
        <f aca="false">IF(ISNUMBER($D158),YEAR($D158),"")</f>
        <v/>
      </c>
      <c r="AL158" s="248" t="str">
        <f aca="false">IF(OR(TRIM($B158&amp;$C158)="",NOT(ISNUMBER($D158)),NOT(ISNUMBER($E158))),"",IF($E158&lt;$D158,"",IF(IF($AC158="半年付",2,IF($AC158="季度付",4,IF($AC158="月付",12,IF($AC158="半月付",24,1))))=1,1,MAX(1,ROUND(($E158-$D158+1)/365*IF($AC158="半年付",2,IF($AC158="季度付",4,IF($AC158="月付",12,IF($AC158="半月付",24,1)))),0)))))</f>
        <v/>
      </c>
      <c r="AM158" s="248" t="str">
        <f aca="true">IF($AL158="","",MIN($AL158,MAX(0,INT((TODAY()-付款宽限天数-$D158)/(($E158-$D158+1)/$AL158))+1)))</f>
        <v/>
      </c>
    </row>
    <row r="159" customFormat="false" ht="27.75" hidden="false" customHeight="false" outlineLevel="0" collapsed="false">
      <c r="F159" s="188" t="str">
        <f aca="true">IF(TRIM($B159&amp;$C159)="","",IF(OR(ISNUMBER(SEARCH("未",$A159)),ISNUMBER(SEARCH("送出",$A159)),AND(TRIM($A159)="",NOT(ISNUMBER($D159)),N($G159)=0)),"【合同未回】","")&amp;IF(NOT(ISNUMBER($E159)),IF(OR(ISNUMBER(SEARCH("未",$A159)),ISNUMBER(SEARCH("送出",$A159)),AND(TRIM($A159)="",NOT(ISNUMBER($D159)),N($G159)=0)),"","【未填合同期】"),IF($E159&lt;TODAY(),"【已到期】",IF($E159-TODAY()&lt;=提醒天数,"【即将到期，剩余"&amp;($E159-TODAY())&amp;"天】","【正常】")))&amp;IF(OR($AB159="安装免保",$AB159="技术免保",$AB159="质保期内"),"【"&amp;$AB159&amp;"】",""))</f>
        <v/>
      </c>
      <c r="J159" s="244" t="str">
        <f aca="false">IF(OR(N($G159)=0,N($H159)=0),"",ROUND(N($G159)*N($H159)*IF(N($I159)=0,1,N($I159)),2))</f>
        <v/>
      </c>
      <c r="M159" s="244" t="str">
        <f aca="false">IF(TRIM($B159&amp;$C159)="","",IF(AND(N($J159)=0,N($L159)=0),"",ROUND(N($J159)+N($L159),2)))</f>
        <v/>
      </c>
      <c r="S159" s="244"/>
      <c r="T159" s="245" t="str">
        <f aca="false">IF(TRIM($B159&amp;$C159)="","",IF(N($O159)=0,"",MAX(0,MIN(N($O159)-N($Q159),N($W159)))))</f>
        <v/>
      </c>
      <c r="U159" s="245" t="str">
        <f aca="false">IF(TRIM($B159&amp;$C159)="","",IF(N($Q159)&lt;=N($O159),"",N($Q159)-N($O159)))</f>
        <v/>
      </c>
      <c r="V159" s="245" t="str">
        <f aca="false">IF(OR(TRIM($B159&amp;$C159)="",$W159=""),"",MAX(0,N($W159))-N($T159))</f>
        <v/>
      </c>
      <c r="W159" s="245" t="str">
        <f aca="false">IF(TRIM($B159&amp;$C159)="","",IF(AND(N($M159)=0,N($Q159)+N($R159)+N($S159)=0),"",ROUND(N($M159)-N($Q159)-N($R159)-N($S159),2)))</f>
        <v/>
      </c>
      <c r="X159" s="246" t="str">
        <f aca="false">IF(TRIM($B159&amp;$C159)="","",IF(N($M159)=0,IF((N($Q159)+N($R159)+N($S159))=0,"—未填单价","未填单价，已收 "&amp;TEXT((N($Q159)+N($R159)+N($S159)),"#,##0.00")),IF(N($W159)&gt;0.005,"欠 "&amp;TEXT(N($W159),"#,##0.00")&amp;IF(N($T159)&gt;0,"（开票未到账 "&amp;TEXT(N($T159),"#,##0.00")&amp;"）","")&amp;IF(N($V159)&gt;0,"（未开票 "&amp;TEXT(N($V159),"#,##0.00")&amp;"）",""),IF(N($W159)&lt;-0.005,"多收 "&amp;TEXT(-N($W159),"#,##0.00"),"✔ 已结清")))&amp;IF(N($U159)&gt;0,"｜到账未开票 "&amp;TEXT(N($U159),"#,##0.00")&amp;"，待补票","")&amp;IF(N($R159)&gt;0,"｜收现 "&amp;TEXT(N($R159),"#,##0.00"),"")&amp;IF(N($S159)&gt;0,"｜收款不开票 "&amp;TEXT(N($S159),"#,##0.00"),""))</f>
        <v/>
      </c>
      <c r="Y159" s="195"/>
      <c r="AB159" s="195"/>
      <c r="AC159" s="188"/>
      <c r="AD159" s="246" t="str">
        <f aca="false">IF($AL159="","",IF($AL159=1,IF($AM159&gt;=1,"一次性·已到收款期","一次性·未到期"),$AC159&amp;" 第"&amp;$AM159&amp;"/"&amp;$AL159&amp;"期"))</f>
        <v/>
      </c>
      <c r="AE159" s="245" t="str">
        <f aca="false">IF(OR($AL159="",N($M159)=0),"",ROUND(N($J159)*$AM159/$AL159,2)+N($L159))</f>
        <v/>
      </c>
      <c r="AF159" s="245" t="str">
        <f aca="false">IF($AE159="","",MAX(0,ROUND($AE159-(N($Q159)+N($R159)+N($S159)),2)))</f>
        <v/>
      </c>
      <c r="AG159" s="245" t="str">
        <f aca="false">IF(OR(TRIM($B159&amp;$C159)="",NOT(ISNUMBER($D159))),"",SUMIFS($W$3:$W$1001,$AI$3:$AI$1001,$AI159,$D$3:$D$1001,"&lt;"&amp;$D159))</f>
        <v/>
      </c>
      <c r="AH159" s="245" t="str">
        <f aca="false">IF(TRIM($B159&amp;$C159)="","",SUMIFS($W$3:$W$1001,$AI$3:$AI$1001,$AI159))</f>
        <v/>
      </c>
      <c r="AI159" s="246" t="str">
        <f aca="false">IF(TRIM($B159&amp;$C159)="","",TRIM($B159)&amp;"｜"&amp;TRIM($C159))</f>
        <v/>
      </c>
      <c r="AJ159" s="245" t="str">
        <f aca="false">IF(TRIM($B159&amp;$C159)="","",MIN(N($O159),N($Q159)))</f>
        <v/>
      </c>
      <c r="AK159" s="248" t="str">
        <f aca="false">IF(ISNUMBER($D159),YEAR($D159),"")</f>
        <v/>
      </c>
      <c r="AL159" s="248" t="str">
        <f aca="false">IF(OR(TRIM($B159&amp;$C159)="",NOT(ISNUMBER($D159)),NOT(ISNUMBER($E159))),"",IF($E159&lt;$D159,"",IF(IF($AC159="半年付",2,IF($AC159="季度付",4,IF($AC159="月付",12,IF($AC159="半月付",24,1))))=1,1,MAX(1,ROUND(($E159-$D159+1)/365*IF($AC159="半年付",2,IF($AC159="季度付",4,IF($AC159="月付",12,IF($AC159="半月付",24,1)))),0)))))</f>
        <v/>
      </c>
      <c r="AM159" s="248" t="str">
        <f aca="true">IF($AL159="","",MIN($AL159,MAX(0,INT((TODAY()-付款宽限天数-$D159)/(($E159-$D159+1)/$AL159))+1)))</f>
        <v/>
      </c>
    </row>
    <row r="160" customFormat="false" ht="27.75" hidden="false" customHeight="false" outlineLevel="0" collapsed="false">
      <c r="F160" s="188" t="str">
        <f aca="true">IF(TRIM($B160&amp;$C160)="","",IF(OR(ISNUMBER(SEARCH("未",$A160)),ISNUMBER(SEARCH("送出",$A160)),AND(TRIM($A160)="",NOT(ISNUMBER($D160)),N($G160)=0)),"【合同未回】","")&amp;IF(NOT(ISNUMBER($E160)),IF(OR(ISNUMBER(SEARCH("未",$A160)),ISNUMBER(SEARCH("送出",$A160)),AND(TRIM($A160)="",NOT(ISNUMBER($D160)),N($G160)=0)),"","【未填合同期】"),IF($E160&lt;TODAY(),"【已到期】",IF($E160-TODAY()&lt;=提醒天数,"【即将到期，剩余"&amp;($E160-TODAY())&amp;"天】","【正常】")))&amp;IF(OR($AB160="安装免保",$AB160="技术免保",$AB160="质保期内"),"【"&amp;$AB160&amp;"】",""))</f>
        <v/>
      </c>
      <c r="J160" s="244" t="str">
        <f aca="false">IF(OR(N($G160)=0,N($H160)=0),"",ROUND(N($G160)*N($H160)*IF(N($I160)=0,1,N($I160)),2))</f>
        <v/>
      </c>
      <c r="M160" s="244" t="str">
        <f aca="false">IF(TRIM($B160&amp;$C160)="","",IF(AND(N($J160)=0,N($L160)=0),"",ROUND(N($J160)+N($L160),2)))</f>
        <v/>
      </c>
      <c r="S160" s="244"/>
      <c r="T160" s="245" t="str">
        <f aca="false">IF(TRIM($B160&amp;$C160)="","",IF(N($O160)=0,"",MAX(0,MIN(N($O160)-N($Q160),N($W160)))))</f>
        <v/>
      </c>
      <c r="U160" s="245" t="str">
        <f aca="false">IF(TRIM($B160&amp;$C160)="","",IF(N($Q160)&lt;=N($O160),"",N($Q160)-N($O160)))</f>
        <v/>
      </c>
      <c r="V160" s="245" t="str">
        <f aca="false">IF(OR(TRIM($B160&amp;$C160)="",$W160=""),"",MAX(0,N($W160))-N($T160))</f>
        <v/>
      </c>
      <c r="W160" s="245" t="str">
        <f aca="false">IF(TRIM($B160&amp;$C160)="","",IF(AND(N($M160)=0,N($Q160)+N($R160)+N($S160)=0),"",ROUND(N($M160)-N($Q160)-N($R160)-N($S160),2)))</f>
        <v/>
      </c>
      <c r="X160" s="246" t="str">
        <f aca="false">IF(TRIM($B160&amp;$C160)="","",IF(N($M160)=0,IF((N($Q160)+N($R160)+N($S160))=0,"—未填单价","未填单价，已收 "&amp;TEXT((N($Q160)+N($R160)+N($S160)),"#,##0.00")),IF(N($W160)&gt;0.005,"欠 "&amp;TEXT(N($W160),"#,##0.00")&amp;IF(N($T160)&gt;0,"（开票未到账 "&amp;TEXT(N($T160),"#,##0.00")&amp;"）","")&amp;IF(N($V160)&gt;0,"（未开票 "&amp;TEXT(N($V160),"#,##0.00")&amp;"）",""),IF(N($W160)&lt;-0.005,"多收 "&amp;TEXT(-N($W160),"#,##0.00"),"✔ 已结清")))&amp;IF(N($U160)&gt;0,"｜到账未开票 "&amp;TEXT(N($U160),"#,##0.00")&amp;"，待补票","")&amp;IF(N($R160)&gt;0,"｜收现 "&amp;TEXT(N($R160),"#,##0.00"),"")&amp;IF(N($S160)&gt;0,"｜收款不开票 "&amp;TEXT(N($S160),"#,##0.00"),""))</f>
        <v/>
      </c>
      <c r="Y160" s="195"/>
      <c r="AB160" s="195"/>
      <c r="AC160" s="188"/>
      <c r="AD160" s="246" t="str">
        <f aca="false">IF($AL160="","",IF($AL160=1,IF($AM160&gt;=1,"一次性·已到收款期","一次性·未到期"),$AC160&amp;" 第"&amp;$AM160&amp;"/"&amp;$AL160&amp;"期"))</f>
        <v/>
      </c>
      <c r="AE160" s="245" t="str">
        <f aca="false">IF(OR($AL160="",N($M160)=0),"",ROUND(N($J160)*$AM160/$AL160,2)+N($L160))</f>
        <v/>
      </c>
      <c r="AF160" s="245" t="str">
        <f aca="false">IF($AE160="","",MAX(0,ROUND($AE160-(N($Q160)+N($R160)+N($S160)),2)))</f>
        <v/>
      </c>
      <c r="AG160" s="245" t="str">
        <f aca="false">IF(OR(TRIM($B160&amp;$C160)="",NOT(ISNUMBER($D160))),"",SUMIFS($W$3:$W$1001,$AI$3:$AI$1001,$AI160,$D$3:$D$1001,"&lt;"&amp;$D160))</f>
        <v/>
      </c>
      <c r="AH160" s="245" t="str">
        <f aca="false">IF(TRIM($B160&amp;$C160)="","",SUMIFS($W$3:$W$1001,$AI$3:$AI$1001,$AI160))</f>
        <v/>
      </c>
      <c r="AI160" s="246" t="str">
        <f aca="false">IF(TRIM($B160&amp;$C160)="","",TRIM($B160)&amp;"｜"&amp;TRIM($C160))</f>
        <v/>
      </c>
      <c r="AJ160" s="245" t="str">
        <f aca="false">IF(TRIM($B160&amp;$C160)="","",MIN(N($O160),N($Q160)))</f>
        <v/>
      </c>
      <c r="AK160" s="248" t="str">
        <f aca="false">IF(ISNUMBER($D160),YEAR($D160),"")</f>
        <v/>
      </c>
      <c r="AL160" s="248" t="str">
        <f aca="false">IF(OR(TRIM($B160&amp;$C160)="",NOT(ISNUMBER($D160)),NOT(ISNUMBER($E160))),"",IF($E160&lt;$D160,"",IF(IF($AC160="半年付",2,IF($AC160="季度付",4,IF($AC160="月付",12,IF($AC160="半月付",24,1))))=1,1,MAX(1,ROUND(($E160-$D160+1)/365*IF($AC160="半年付",2,IF($AC160="季度付",4,IF($AC160="月付",12,IF($AC160="半月付",24,1)))),0)))))</f>
        <v/>
      </c>
      <c r="AM160" s="248" t="str">
        <f aca="true">IF($AL160="","",MIN($AL160,MAX(0,INT((TODAY()-付款宽限天数-$D160)/(($E160-$D160+1)/$AL160))+1)))</f>
        <v/>
      </c>
    </row>
    <row r="161" customFormat="false" ht="27.75" hidden="false" customHeight="false" outlineLevel="0" collapsed="false">
      <c r="F161" s="188" t="str">
        <f aca="true">IF(TRIM($B161&amp;$C161)="","",IF(OR(ISNUMBER(SEARCH("未",$A161)),ISNUMBER(SEARCH("送出",$A161)),AND(TRIM($A161)="",NOT(ISNUMBER($D161)),N($G161)=0)),"【合同未回】","")&amp;IF(NOT(ISNUMBER($E161)),IF(OR(ISNUMBER(SEARCH("未",$A161)),ISNUMBER(SEARCH("送出",$A161)),AND(TRIM($A161)="",NOT(ISNUMBER($D161)),N($G161)=0)),"","【未填合同期】"),IF($E161&lt;TODAY(),"【已到期】",IF($E161-TODAY()&lt;=提醒天数,"【即将到期，剩余"&amp;($E161-TODAY())&amp;"天】","【正常】")))&amp;IF(OR($AB161="安装免保",$AB161="技术免保",$AB161="质保期内"),"【"&amp;$AB161&amp;"】",""))</f>
        <v/>
      </c>
      <c r="J161" s="244" t="str">
        <f aca="false">IF(OR(N($G161)=0,N($H161)=0),"",ROUND(N($G161)*N($H161)*IF(N($I161)=0,1,N($I161)),2))</f>
        <v/>
      </c>
      <c r="M161" s="244" t="str">
        <f aca="false">IF(TRIM($B161&amp;$C161)="","",IF(AND(N($J161)=0,N($L161)=0),"",ROUND(N($J161)+N($L161),2)))</f>
        <v/>
      </c>
      <c r="S161" s="244"/>
      <c r="T161" s="245" t="str">
        <f aca="false">IF(TRIM($B161&amp;$C161)="","",IF(N($O161)=0,"",MAX(0,MIN(N($O161)-N($Q161),N($W161)))))</f>
        <v/>
      </c>
      <c r="U161" s="245" t="str">
        <f aca="false">IF(TRIM($B161&amp;$C161)="","",IF(N($Q161)&lt;=N($O161),"",N($Q161)-N($O161)))</f>
        <v/>
      </c>
      <c r="V161" s="245" t="str">
        <f aca="false">IF(OR(TRIM($B161&amp;$C161)="",$W161=""),"",MAX(0,N($W161))-N($T161))</f>
        <v/>
      </c>
      <c r="W161" s="245" t="str">
        <f aca="false">IF(TRIM($B161&amp;$C161)="","",IF(AND(N($M161)=0,N($Q161)+N($R161)+N($S161)=0),"",ROUND(N($M161)-N($Q161)-N($R161)-N($S161),2)))</f>
        <v/>
      </c>
      <c r="X161" s="246" t="str">
        <f aca="false">IF(TRIM($B161&amp;$C161)="","",IF(N($M161)=0,IF((N($Q161)+N($R161)+N($S161))=0,"—未填单价","未填单价，已收 "&amp;TEXT((N($Q161)+N($R161)+N($S161)),"#,##0.00")),IF(N($W161)&gt;0.005,"欠 "&amp;TEXT(N($W161),"#,##0.00")&amp;IF(N($T161)&gt;0,"（开票未到账 "&amp;TEXT(N($T161),"#,##0.00")&amp;"）","")&amp;IF(N($V161)&gt;0,"（未开票 "&amp;TEXT(N($V161),"#,##0.00")&amp;"）",""),IF(N($W161)&lt;-0.005,"多收 "&amp;TEXT(-N($W161),"#,##0.00"),"✔ 已结清")))&amp;IF(N($U161)&gt;0,"｜到账未开票 "&amp;TEXT(N($U161),"#,##0.00")&amp;"，待补票","")&amp;IF(N($R161)&gt;0,"｜收现 "&amp;TEXT(N($R161),"#,##0.00"),"")&amp;IF(N($S161)&gt;0,"｜收款不开票 "&amp;TEXT(N($S161),"#,##0.00"),""))</f>
        <v/>
      </c>
      <c r="Y161" s="195"/>
      <c r="AB161" s="195"/>
      <c r="AC161" s="188"/>
      <c r="AD161" s="246" t="str">
        <f aca="false">IF($AL161="","",IF($AL161=1,IF($AM161&gt;=1,"一次性·已到收款期","一次性·未到期"),$AC161&amp;" 第"&amp;$AM161&amp;"/"&amp;$AL161&amp;"期"))</f>
        <v/>
      </c>
      <c r="AE161" s="245" t="str">
        <f aca="false">IF(OR($AL161="",N($M161)=0),"",ROUND(N($J161)*$AM161/$AL161,2)+N($L161))</f>
        <v/>
      </c>
      <c r="AF161" s="245" t="str">
        <f aca="false">IF($AE161="","",MAX(0,ROUND($AE161-(N($Q161)+N($R161)+N($S161)),2)))</f>
        <v/>
      </c>
      <c r="AG161" s="245" t="str">
        <f aca="false">IF(OR(TRIM($B161&amp;$C161)="",NOT(ISNUMBER($D161))),"",SUMIFS($W$3:$W$1001,$AI$3:$AI$1001,$AI161,$D$3:$D$1001,"&lt;"&amp;$D161))</f>
        <v/>
      </c>
      <c r="AH161" s="245" t="str">
        <f aca="false">IF(TRIM($B161&amp;$C161)="","",SUMIFS($W$3:$W$1001,$AI$3:$AI$1001,$AI161))</f>
        <v/>
      </c>
      <c r="AI161" s="246" t="str">
        <f aca="false">IF(TRIM($B161&amp;$C161)="","",TRIM($B161)&amp;"｜"&amp;TRIM($C161))</f>
        <v/>
      </c>
      <c r="AJ161" s="245" t="str">
        <f aca="false">IF(TRIM($B161&amp;$C161)="","",MIN(N($O161),N($Q161)))</f>
        <v/>
      </c>
      <c r="AK161" s="248" t="str">
        <f aca="false">IF(ISNUMBER($D161),YEAR($D161),"")</f>
        <v/>
      </c>
      <c r="AL161" s="248" t="str">
        <f aca="false">IF(OR(TRIM($B161&amp;$C161)="",NOT(ISNUMBER($D161)),NOT(ISNUMBER($E161))),"",IF($E161&lt;$D161,"",IF(IF($AC161="半年付",2,IF($AC161="季度付",4,IF($AC161="月付",12,IF($AC161="半月付",24,1))))=1,1,MAX(1,ROUND(($E161-$D161+1)/365*IF($AC161="半年付",2,IF($AC161="季度付",4,IF($AC161="月付",12,IF($AC161="半月付",24,1)))),0)))))</f>
        <v/>
      </c>
      <c r="AM161" s="248" t="str">
        <f aca="true">IF($AL161="","",MIN($AL161,MAX(0,INT((TODAY()-付款宽限天数-$D161)/(($E161-$D161+1)/$AL161))+1)))</f>
        <v/>
      </c>
    </row>
    <row r="162" customFormat="false" ht="27.75" hidden="false" customHeight="false" outlineLevel="0" collapsed="false">
      <c r="F162" s="188" t="str">
        <f aca="true">IF(TRIM($B162&amp;$C162)="","",IF(OR(ISNUMBER(SEARCH("未",$A162)),ISNUMBER(SEARCH("送出",$A162)),AND(TRIM($A162)="",NOT(ISNUMBER($D162)),N($G162)=0)),"【合同未回】","")&amp;IF(NOT(ISNUMBER($E162)),IF(OR(ISNUMBER(SEARCH("未",$A162)),ISNUMBER(SEARCH("送出",$A162)),AND(TRIM($A162)="",NOT(ISNUMBER($D162)),N($G162)=0)),"","【未填合同期】"),IF($E162&lt;TODAY(),"【已到期】",IF($E162-TODAY()&lt;=提醒天数,"【即将到期，剩余"&amp;($E162-TODAY())&amp;"天】","【正常】")))&amp;IF(OR($AB162="安装免保",$AB162="技术免保",$AB162="质保期内"),"【"&amp;$AB162&amp;"】",""))</f>
        <v/>
      </c>
      <c r="J162" s="244" t="str">
        <f aca="false">IF(OR(N($G162)=0,N($H162)=0),"",ROUND(N($G162)*N($H162)*IF(N($I162)=0,1,N($I162)),2))</f>
        <v/>
      </c>
      <c r="M162" s="244" t="str">
        <f aca="false">IF(TRIM($B162&amp;$C162)="","",IF(AND(N($J162)=0,N($L162)=0),"",ROUND(N($J162)+N($L162),2)))</f>
        <v/>
      </c>
      <c r="S162" s="244"/>
      <c r="T162" s="245" t="str">
        <f aca="false">IF(TRIM($B162&amp;$C162)="","",IF(N($O162)=0,"",MAX(0,MIN(N($O162)-N($Q162),N($W162)))))</f>
        <v/>
      </c>
      <c r="U162" s="245" t="str">
        <f aca="false">IF(TRIM($B162&amp;$C162)="","",IF(N($Q162)&lt;=N($O162),"",N($Q162)-N($O162)))</f>
        <v/>
      </c>
      <c r="V162" s="245" t="str">
        <f aca="false">IF(OR(TRIM($B162&amp;$C162)="",$W162=""),"",MAX(0,N($W162))-N($T162))</f>
        <v/>
      </c>
      <c r="W162" s="245" t="str">
        <f aca="false">IF(TRIM($B162&amp;$C162)="","",IF(AND(N($M162)=0,N($Q162)+N($R162)+N($S162)=0),"",ROUND(N($M162)-N($Q162)-N($R162)-N($S162),2)))</f>
        <v/>
      </c>
      <c r="X162" s="246" t="str">
        <f aca="false">IF(TRIM($B162&amp;$C162)="","",IF(N($M162)=0,IF((N($Q162)+N($R162)+N($S162))=0,"—未填单价","未填单价，已收 "&amp;TEXT((N($Q162)+N($R162)+N($S162)),"#,##0.00")),IF(N($W162)&gt;0.005,"欠 "&amp;TEXT(N($W162),"#,##0.00")&amp;IF(N($T162)&gt;0,"（开票未到账 "&amp;TEXT(N($T162),"#,##0.00")&amp;"）","")&amp;IF(N($V162)&gt;0,"（未开票 "&amp;TEXT(N($V162),"#,##0.00")&amp;"）",""),IF(N($W162)&lt;-0.005,"多收 "&amp;TEXT(-N($W162),"#,##0.00"),"✔ 已结清")))&amp;IF(N($U162)&gt;0,"｜到账未开票 "&amp;TEXT(N($U162),"#,##0.00")&amp;"，待补票","")&amp;IF(N($R162)&gt;0,"｜收现 "&amp;TEXT(N($R162),"#,##0.00"),"")&amp;IF(N($S162)&gt;0,"｜收款不开票 "&amp;TEXT(N($S162),"#,##0.00"),""))</f>
        <v/>
      </c>
      <c r="Y162" s="195"/>
      <c r="AB162" s="195"/>
      <c r="AC162" s="188"/>
      <c r="AD162" s="246" t="str">
        <f aca="false">IF($AL162="","",IF($AL162=1,IF($AM162&gt;=1,"一次性·已到收款期","一次性·未到期"),$AC162&amp;" 第"&amp;$AM162&amp;"/"&amp;$AL162&amp;"期"))</f>
        <v/>
      </c>
      <c r="AE162" s="245" t="str">
        <f aca="false">IF(OR($AL162="",N($M162)=0),"",ROUND(N($J162)*$AM162/$AL162,2)+N($L162))</f>
        <v/>
      </c>
      <c r="AF162" s="245" t="str">
        <f aca="false">IF($AE162="","",MAX(0,ROUND($AE162-(N($Q162)+N($R162)+N($S162)),2)))</f>
        <v/>
      </c>
      <c r="AG162" s="245" t="str">
        <f aca="false">IF(OR(TRIM($B162&amp;$C162)="",NOT(ISNUMBER($D162))),"",SUMIFS($W$3:$W$1001,$AI$3:$AI$1001,$AI162,$D$3:$D$1001,"&lt;"&amp;$D162))</f>
        <v/>
      </c>
      <c r="AH162" s="245" t="str">
        <f aca="false">IF(TRIM($B162&amp;$C162)="","",SUMIFS($W$3:$W$1001,$AI$3:$AI$1001,$AI162))</f>
        <v/>
      </c>
      <c r="AI162" s="246" t="str">
        <f aca="false">IF(TRIM($B162&amp;$C162)="","",TRIM($B162)&amp;"｜"&amp;TRIM($C162))</f>
        <v/>
      </c>
      <c r="AJ162" s="245" t="str">
        <f aca="false">IF(TRIM($B162&amp;$C162)="","",MIN(N($O162),N($Q162)))</f>
        <v/>
      </c>
      <c r="AK162" s="248" t="str">
        <f aca="false">IF(ISNUMBER($D162),YEAR($D162),"")</f>
        <v/>
      </c>
      <c r="AL162" s="248" t="str">
        <f aca="false">IF(OR(TRIM($B162&amp;$C162)="",NOT(ISNUMBER($D162)),NOT(ISNUMBER($E162))),"",IF($E162&lt;$D162,"",IF(IF($AC162="半年付",2,IF($AC162="季度付",4,IF($AC162="月付",12,IF($AC162="半月付",24,1))))=1,1,MAX(1,ROUND(($E162-$D162+1)/365*IF($AC162="半年付",2,IF($AC162="季度付",4,IF($AC162="月付",12,IF($AC162="半月付",24,1)))),0)))))</f>
        <v/>
      </c>
      <c r="AM162" s="248" t="str">
        <f aca="true">IF($AL162="","",MIN($AL162,MAX(0,INT((TODAY()-付款宽限天数-$D162)/(($E162-$D162+1)/$AL162))+1)))</f>
        <v/>
      </c>
    </row>
    <row r="163" customFormat="false" ht="27.75" hidden="false" customHeight="false" outlineLevel="0" collapsed="false">
      <c r="F163" s="188" t="str">
        <f aca="true">IF(TRIM($B163&amp;$C163)="","",IF(OR(ISNUMBER(SEARCH("未",$A163)),ISNUMBER(SEARCH("送出",$A163)),AND(TRIM($A163)="",NOT(ISNUMBER($D163)),N($G163)=0)),"【合同未回】","")&amp;IF(NOT(ISNUMBER($E163)),IF(OR(ISNUMBER(SEARCH("未",$A163)),ISNUMBER(SEARCH("送出",$A163)),AND(TRIM($A163)="",NOT(ISNUMBER($D163)),N($G163)=0)),"","【未填合同期】"),IF($E163&lt;TODAY(),"【已到期】",IF($E163-TODAY()&lt;=提醒天数,"【即将到期，剩余"&amp;($E163-TODAY())&amp;"天】","【正常】")))&amp;IF(OR($AB163="安装免保",$AB163="技术免保",$AB163="质保期内"),"【"&amp;$AB163&amp;"】",""))</f>
        <v/>
      </c>
      <c r="J163" s="244" t="str">
        <f aca="false">IF(OR(N($G163)=0,N($H163)=0),"",ROUND(N($G163)*N($H163)*IF(N($I163)=0,1,N($I163)),2))</f>
        <v/>
      </c>
      <c r="M163" s="244" t="str">
        <f aca="false">IF(TRIM($B163&amp;$C163)="","",IF(AND(N($J163)=0,N($L163)=0),"",ROUND(N($J163)+N($L163),2)))</f>
        <v/>
      </c>
      <c r="S163" s="244"/>
      <c r="T163" s="245" t="str">
        <f aca="false">IF(TRIM($B163&amp;$C163)="","",IF(N($O163)=0,"",MAX(0,MIN(N($O163)-N($Q163),N($W163)))))</f>
        <v/>
      </c>
      <c r="U163" s="245" t="str">
        <f aca="false">IF(TRIM($B163&amp;$C163)="","",IF(N($Q163)&lt;=N($O163),"",N($Q163)-N($O163)))</f>
        <v/>
      </c>
      <c r="V163" s="245" t="str">
        <f aca="false">IF(OR(TRIM($B163&amp;$C163)="",$W163=""),"",MAX(0,N($W163))-N($T163))</f>
        <v/>
      </c>
      <c r="W163" s="245" t="str">
        <f aca="false">IF(TRIM($B163&amp;$C163)="","",IF(AND(N($M163)=0,N($Q163)+N($R163)+N($S163)=0),"",ROUND(N($M163)-N($Q163)-N($R163)-N($S163),2)))</f>
        <v/>
      </c>
      <c r="X163" s="246" t="str">
        <f aca="false">IF(TRIM($B163&amp;$C163)="","",IF(N($M163)=0,IF((N($Q163)+N($R163)+N($S163))=0,"—未填单价","未填单价，已收 "&amp;TEXT((N($Q163)+N($R163)+N($S163)),"#,##0.00")),IF(N($W163)&gt;0.005,"欠 "&amp;TEXT(N($W163),"#,##0.00")&amp;IF(N($T163)&gt;0,"（开票未到账 "&amp;TEXT(N($T163),"#,##0.00")&amp;"）","")&amp;IF(N($V163)&gt;0,"（未开票 "&amp;TEXT(N($V163),"#,##0.00")&amp;"）",""),IF(N($W163)&lt;-0.005,"多收 "&amp;TEXT(-N($W163),"#,##0.00"),"✔ 已结清")))&amp;IF(N($U163)&gt;0,"｜到账未开票 "&amp;TEXT(N($U163),"#,##0.00")&amp;"，待补票","")&amp;IF(N($R163)&gt;0,"｜收现 "&amp;TEXT(N($R163),"#,##0.00"),"")&amp;IF(N($S163)&gt;0,"｜收款不开票 "&amp;TEXT(N($S163),"#,##0.00"),""))</f>
        <v/>
      </c>
      <c r="Y163" s="195"/>
      <c r="AB163" s="195"/>
      <c r="AC163" s="188"/>
      <c r="AD163" s="246" t="str">
        <f aca="false">IF($AL163="","",IF($AL163=1,IF($AM163&gt;=1,"一次性·已到收款期","一次性·未到期"),$AC163&amp;" 第"&amp;$AM163&amp;"/"&amp;$AL163&amp;"期"))</f>
        <v/>
      </c>
      <c r="AE163" s="245" t="str">
        <f aca="false">IF(OR($AL163="",N($M163)=0),"",ROUND(N($J163)*$AM163/$AL163,2)+N($L163))</f>
        <v/>
      </c>
      <c r="AF163" s="245" t="str">
        <f aca="false">IF($AE163="","",MAX(0,ROUND($AE163-(N($Q163)+N($R163)+N($S163)),2)))</f>
        <v/>
      </c>
      <c r="AG163" s="245" t="str">
        <f aca="false">IF(OR(TRIM($B163&amp;$C163)="",NOT(ISNUMBER($D163))),"",SUMIFS($W$3:$W$1001,$AI$3:$AI$1001,$AI163,$D$3:$D$1001,"&lt;"&amp;$D163))</f>
        <v/>
      </c>
      <c r="AH163" s="245" t="str">
        <f aca="false">IF(TRIM($B163&amp;$C163)="","",SUMIFS($W$3:$W$1001,$AI$3:$AI$1001,$AI163))</f>
        <v/>
      </c>
      <c r="AI163" s="246" t="str">
        <f aca="false">IF(TRIM($B163&amp;$C163)="","",TRIM($B163)&amp;"｜"&amp;TRIM($C163))</f>
        <v/>
      </c>
      <c r="AJ163" s="245" t="str">
        <f aca="false">IF(TRIM($B163&amp;$C163)="","",MIN(N($O163),N($Q163)))</f>
        <v/>
      </c>
      <c r="AK163" s="248" t="str">
        <f aca="false">IF(ISNUMBER($D163),YEAR($D163),"")</f>
        <v/>
      </c>
      <c r="AL163" s="248" t="str">
        <f aca="false">IF(OR(TRIM($B163&amp;$C163)="",NOT(ISNUMBER($D163)),NOT(ISNUMBER($E163))),"",IF($E163&lt;$D163,"",IF(IF($AC163="半年付",2,IF($AC163="季度付",4,IF($AC163="月付",12,IF($AC163="半月付",24,1))))=1,1,MAX(1,ROUND(($E163-$D163+1)/365*IF($AC163="半年付",2,IF($AC163="季度付",4,IF($AC163="月付",12,IF($AC163="半月付",24,1)))),0)))))</f>
        <v/>
      </c>
      <c r="AM163" s="248" t="str">
        <f aca="true">IF($AL163="","",MIN($AL163,MAX(0,INT((TODAY()-付款宽限天数-$D163)/(($E163-$D163+1)/$AL163))+1)))</f>
        <v/>
      </c>
    </row>
    <row r="164" customFormat="false" ht="27.75" hidden="false" customHeight="false" outlineLevel="0" collapsed="false">
      <c r="F164" s="188" t="str">
        <f aca="true">IF(TRIM($B164&amp;$C164)="","",IF(OR(ISNUMBER(SEARCH("未",$A164)),ISNUMBER(SEARCH("送出",$A164)),AND(TRIM($A164)="",NOT(ISNUMBER($D164)),N($G164)=0)),"【合同未回】","")&amp;IF(NOT(ISNUMBER($E164)),IF(OR(ISNUMBER(SEARCH("未",$A164)),ISNUMBER(SEARCH("送出",$A164)),AND(TRIM($A164)="",NOT(ISNUMBER($D164)),N($G164)=0)),"","【未填合同期】"),IF($E164&lt;TODAY(),"【已到期】",IF($E164-TODAY()&lt;=提醒天数,"【即将到期，剩余"&amp;($E164-TODAY())&amp;"天】","【正常】")))&amp;IF(OR($AB164="安装免保",$AB164="技术免保",$AB164="质保期内"),"【"&amp;$AB164&amp;"】",""))</f>
        <v/>
      </c>
      <c r="J164" s="244" t="str">
        <f aca="false">IF(OR(N($G164)=0,N($H164)=0),"",ROUND(N($G164)*N($H164)*IF(N($I164)=0,1,N($I164)),2))</f>
        <v/>
      </c>
      <c r="M164" s="244" t="str">
        <f aca="false">IF(TRIM($B164&amp;$C164)="","",IF(AND(N($J164)=0,N($L164)=0),"",ROUND(N($J164)+N($L164),2)))</f>
        <v/>
      </c>
      <c r="S164" s="244"/>
      <c r="T164" s="245" t="str">
        <f aca="false">IF(TRIM($B164&amp;$C164)="","",IF(N($O164)=0,"",MAX(0,MIN(N($O164)-N($Q164),N($W164)))))</f>
        <v/>
      </c>
      <c r="U164" s="245" t="str">
        <f aca="false">IF(TRIM($B164&amp;$C164)="","",IF(N($Q164)&lt;=N($O164),"",N($Q164)-N($O164)))</f>
        <v/>
      </c>
      <c r="V164" s="245" t="str">
        <f aca="false">IF(OR(TRIM($B164&amp;$C164)="",$W164=""),"",MAX(0,N($W164))-N($T164))</f>
        <v/>
      </c>
      <c r="W164" s="245" t="str">
        <f aca="false">IF(TRIM($B164&amp;$C164)="","",IF(AND(N($M164)=0,N($Q164)+N($R164)+N($S164)=0),"",ROUND(N($M164)-N($Q164)-N($R164)-N($S164),2)))</f>
        <v/>
      </c>
      <c r="X164" s="246" t="str">
        <f aca="false">IF(TRIM($B164&amp;$C164)="","",IF(N($M164)=0,IF((N($Q164)+N($R164)+N($S164))=0,"—未填单价","未填单价，已收 "&amp;TEXT((N($Q164)+N($R164)+N($S164)),"#,##0.00")),IF(N($W164)&gt;0.005,"欠 "&amp;TEXT(N($W164),"#,##0.00")&amp;IF(N($T164)&gt;0,"（开票未到账 "&amp;TEXT(N($T164),"#,##0.00")&amp;"）","")&amp;IF(N($V164)&gt;0,"（未开票 "&amp;TEXT(N($V164),"#,##0.00")&amp;"）",""),IF(N($W164)&lt;-0.005,"多收 "&amp;TEXT(-N($W164),"#,##0.00"),"✔ 已结清")))&amp;IF(N($U164)&gt;0,"｜到账未开票 "&amp;TEXT(N($U164),"#,##0.00")&amp;"，待补票","")&amp;IF(N($R164)&gt;0,"｜收现 "&amp;TEXT(N($R164),"#,##0.00"),"")&amp;IF(N($S164)&gt;0,"｜收款不开票 "&amp;TEXT(N($S164),"#,##0.00"),""))</f>
        <v/>
      </c>
      <c r="Y164" s="195"/>
      <c r="AB164" s="195"/>
      <c r="AC164" s="188"/>
      <c r="AD164" s="246" t="str">
        <f aca="false">IF($AL164="","",IF($AL164=1,IF($AM164&gt;=1,"一次性·已到收款期","一次性·未到期"),$AC164&amp;" 第"&amp;$AM164&amp;"/"&amp;$AL164&amp;"期"))</f>
        <v/>
      </c>
      <c r="AE164" s="245" t="str">
        <f aca="false">IF(OR($AL164="",N($M164)=0),"",ROUND(N($J164)*$AM164/$AL164,2)+N($L164))</f>
        <v/>
      </c>
      <c r="AF164" s="245" t="str">
        <f aca="false">IF($AE164="","",MAX(0,ROUND($AE164-(N($Q164)+N($R164)+N($S164)),2)))</f>
        <v/>
      </c>
      <c r="AG164" s="245" t="str">
        <f aca="false">IF(OR(TRIM($B164&amp;$C164)="",NOT(ISNUMBER($D164))),"",SUMIFS($W$3:$W$1001,$AI$3:$AI$1001,$AI164,$D$3:$D$1001,"&lt;"&amp;$D164))</f>
        <v/>
      </c>
      <c r="AH164" s="245" t="str">
        <f aca="false">IF(TRIM($B164&amp;$C164)="","",SUMIFS($W$3:$W$1001,$AI$3:$AI$1001,$AI164))</f>
        <v/>
      </c>
      <c r="AI164" s="246" t="str">
        <f aca="false">IF(TRIM($B164&amp;$C164)="","",TRIM($B164)&amp;"｜"&amp;TRIM($C164))</f>
        <v/>
      </c>
      <c r="AJ164" s="245" t="str">
        <f aca="false">IF(TRIM($B164&amp;$C164)="","",MIN(N($O164),N($Q164)))</f>
        <v/>
      </c>
      <c r="AK164" s="248" t="str">
        <f aca="false">IF(ISNUMBER($D164),YEAR($D164),"")</f>
        <v/>
      </c>
      <c r="AL164" s="248" t="str">
        <f aca="false">IF(OR(TRIM($B164&amp;$C164)="",NOT(ISNUMBER($D164)),NOT(ISNUMBER($E164))),"",IF($E164&lt;$D164,"",IF(IF($AC164="半年付",2,IF($AC164="季度付",4,IF($AC164="月付",12,IF($AC164="半月付",24,1))))=1,1,MAX(1,ROUND(($E164-$D164+1)/365*IF($AC164="半年付",2,IF($AC164="季度付",4,IF($AC164="月付",12,IF($AC164="半月付",24,1)))),0)))))</f>
        <v/>
      </c>
      <c r="AM164" s="248" t="str">
        <f aca="true">IF($AL164="","",MIN($AL164,MAX(0,INT((TODAY()-付款宽限天数-$D164)/(($E164-$D164+1)/$AL164))+1)))</f>
        <v/>
      </c>
    </row>
    <row r="165" customFormat="false" ht="27.75" hidden="false" customHeight="false" outlineLevel="0" collapsed="false">
      <c r="F165" s="188" t="str">
        <f aca="true">IF(TRIM($B165&amp;$C165)="","",IF(OR(ISNUMBER(SEARCH("未",$A165)),ISNUMBER(SEARCH("送出",$A165)),AND(TRIM($A165)="",NOT(ISNUMBER($D165)),N($G165)=0)),"【合同未回】","")&amp;IF(NOT(ISNUMBER($E165)),IF(OR(ISNUMBER(SEARCH("未",$A165)),ISNUMBER(SEARCH("送出",$A165)),AND(TRIM($A165)="",NOT(ISNUMBER($D165)),N($G165)=0)),"","【未填合同期】"),IF($E165&lt;TODAY(),"【已到期】",IF($E165-TODAY()&lt;=提醒天数,"【即将到期，剩余"&amp;($E165-TODAY())&amp;"天】","【正常】")))&amp;IF(OR($AB165="安装免保",$AB165="技术免保",$AB165="质保期内"),"【"&amp;$AB165&amp;"】",""))</f>
        <v/>
      </c>
      <c r="J165" s="244" t="str">
        <f aca="false">IF(OR(N($G165)=0,N($H165)=0),"",ROUND(N($G165)*N($H165)*IF(N($I165)=0,1,N($I165)),2))</f>
        <v/>
      </c>
      <c r="M165" s="244" t="str">
        <f aca="false">IF(TRIM($B165&amp;$C165)="","",IF(AND(N($J165)=0,N($L165)=0),"",ROUND(N($J165)+N($L165),2)))</f>
        <v/>
      </c>
      <c r="S165" s="244"/>
      <c r="T165" s="245" t="str">
        <f aca="false">IF(TRIM($B165&amp;$C165)="","",IF(N($O165)=0,"",MAX(0,MIN(N($O165)-N($Q165),N($W165)))))</f>
        <v/>
      </c>
      <c r="U165" s="245" t="str">
        <f aca="false">IF(TRIM($B165&amp;$C165)="","",IF(N($Q165)&lt;=N($O165),"",N($Q165)-N($O165)))</f>
        <v/>
      </c>
      <c r="V165" s="245" t="str">
        <f aca="false">IF(OR(TRIM($B165&amp;$C165)="",$W165=""),"",MAX(0,N($W165))-N($T165))</f>
        <v/>
      </c>
      <c r="W165" s="245" t="str">
        <f aca="false">IF(TRIM($B165&amp;$C165)="","",IF(AND(N($M165)=0,N($Q165)+N($R165)+N($S165)=0),"",ROUND(N($M165)-N($Q165)-N($R165)-N($S165),2)))</f>
        <v/>
      </c>
      <c r="X165" s="246" t="str">
        <f aca="false">IF(TRIM($B165&amp;$C165)="","",IF(N($M165)=0,IF((N($Q165)+N($R165)+N($S165))=0,"—未填单价","未填单价，已收 "&amp;TEXT((N($Q165)+N($R165)+N($S165)),"#,##0.00")),IF(N($W165)&gt;0.005,"欠 "&amp;TEXT(N($W165),"#,##0.00")&amp;IF(N($T165)&gt;0,"（开票未到账 "&amp;TEXT(N($T165),"#,##0.00")&amp;"）","")&amp;IF(N($V165)&gt;0,"（未开票 "&amp;TEXT(N($V165),"#,##0.00")&amp;"）",""),IF(N($W165)&lt;-0.005,"多收 "&amp;TEXT(-N($W165),"#,##0.00"),"✔ 已结清")))&amp;IF(N($U165)&gt;0,"｜到账未开票 "&amp;TEXT(N($U165),"#,##0.00")&amp;"，待补票","")&amp;IF(N($R165)&gt;0,"｜收现 "&amp;TEXT(N($R165),"#,##0.00"),"")&amp;IF(N($S165)&gt;0,"｜收款不开票 "&amp;TEXT(N($S165),"#,##0.00"),""))</f>
        <v/>
      </c>
      <c r="Y165" s="195"/>
      <c r="AB165" s="195"/>
      <c r="AC165" s="188"/>
      <c r="AD165" s="246" t="str">
        <f aca="false">IF($AL165="","",IF($AL165=1,IF($AM165&gt;=1,"一次性·已到收款期","一次性·未到期"),$AC165&amp;" 第"&amp;$AM165&amp;"/"&amp;$AL165&amp;"期"))</f>
        <v/>
      </c>
      <c r="AE165" s="245" t="str">
        <f aca="false">IF(OR($AL165="",N($M165)=0),"",ROUND(N($J165)*$AM165/$AL165,2)+N($L165))</f>
        <v/>
      </c>
      <c r="AF165" s="245" t="str">
        <f aca="false">IF($AE165="","",MAX(0,ROUND($AE165-(N($Q165)+N($R165)+N($S165)),2)))</f>
        <v/>
      </c>
      <c r="AG165" s="245" t="str">
        <f aca="false">IF(OR(TRIM($B165&amp;$C165)="",NOT(ISNUMBER($D165))),"",SUMIFS($W$3:$W$1001,$AI$3:$AI$1001,$AI165,$D$3:$D$1001,"&lt;"&amp;$D165))</f>
        <v/>
      </c>
      <c r="AH165" s="245" t="str">
        <f aca="false">IF(TRIM($B165&amp;$C165)="","",SUMIFS($W$3:$W$1001,$AI$3:$AI$1001,$AI165))</f>
        <v/>
      </c>
      <c r="AI165" s="246" t="str">
        <f aca="false">IF(TRIM($B165&amp;$C165)="","",TRIM($B165)&amp;"｜"&amp;TRIM($C165))</f>
        <v/>
      </c>
      <c r="AJ165" s="245" t="str">
        <f aca="false">IF(TRIM($B165&amp;$C165)="","",MIN(N($O165),N($Q165)))</f>
        <v/>
      </c>
      <c r="AK165" s="248" t="str">
        <f aca="false">IF(ISNUMBER($D165),YEAR($D165),"")</f>
        <v/>
      </c>
      <c r="AL165" s="248" t="str">
        <f aca="false">IF(OR(TRIM($B165&amp;$C165)="",NOT(ISNUMBER($D165)),NOT(ISNUMBER($E165))),"",IF($E165&lt;$D165,"",IF(IF($AC165="半年付",2,IF($AC165="季度付",4,IF($AC165="月付",12,IF($AC165="半月付",24,1))))=1,1,MAX(1,ROUND(($E165-$D165+1)/365*IF($AC165="半年付",2,IF($AC165="季度付",4,IF($AC165="月付",12,IF($AC165="半月付",24,1)))),0)))))</f>
        <v/>
      </c>
      <c r="AM165" s="248" t="str">
        <f aca="true">IF($AL165="","",MIN($AL165,MAX(0,INT((TODAY()-付款宽限天数-$D165)/(($E165-$D165+1)/$AL165))+1)))</f>
        <v/>
      </c>
    </row>
    <row r="166" customFormat="false" ht="27.75" hidden="false" customHeight="false" outlineLevel="0" collapsed="false">
      <c r="F166" s="188" t="str">
        <f aca="true">IF(TRIM($B166&amp;$C166)="","",IF(OR(ISNUMBER(SEARCH("未",$A166)),ISNUMBER(SEARCH("送出",$A166)),AND(TRIM($A166)="",NOT(ISNUMBER($D166)),N($G166)=0)),"【合同未回】","")&amp;IF(NOT(ISNUMBER($E166)),IF(OR(ISNUMBER(SEARCH("未",$A166)),ISNUMBER(SEARCH("送出",$A166)),AND(TRIM($A166)="",NOT(ISNUMBER($D166)),N($G166)=0)),"","【未填合同期】"),IF($E166&lt;TODAY(),"【已到期】",IF($E166-TODAY()&lt;=提醒天数,"【即将到期，剩余"&amp;($E166-TODAY())&amp;"天】","【正常】")))&amp;IF(OR($AB166="安装免保",$AB166="技术免保",$AB166="质保期内"),"【"&amp;$AB166&amp;"】",""))</f>
        <v/>
      </c>
      <c r="J166" s="244" t="str">
        <f aca="false">IF(OR(N($G166)=0,N($H166)=0),"",ROUND(N($G166)*N($H166)*IF(N($I166)=0,1,N($I166)),2))</f>
        <v/>
      </c>
      <c r="M166" s="244" t="str">
        <f aca="false">IF(TRIM($B166&amp;$C166)="","",IF(AND(N($J166)=0,N($L166)=0),"",ROUND(N($J166)+N($L166),2)))</f>
        <v/>
      </c>
      <c r="S166" s="244"/>
      <c r="T166" s="245" t="str">
        <f aca="false">IF(TRIM($B166&amp;$C166)="","",IF(N($O166)=0,"",MAX(0,MIN(N($O166)-N($Q166),N($W166)))))</f>
        <v/>
      </c>
      <c r="U166" s="245" t="str">
        <f aca="false">IF(TRIM($B166&amp;$C166)="","",IF(N($Q166)&lt;=N($O166),"",N($Q166)-N($O166)))</f>
        <v/>
      </c>
      <c r="V166" s="245" t="str">
        <f aca="false">IF(OR(TRIM($B166&amp;$C166)="",$W166=""),"",MAX(0,N($W166))-N($T166))</f>
        <v/>
      </c>
      <c r="W166" s="245" t="str">
        <f aca="false">IF(TRIM($B166&amp;$C166)="","",IF(AND(N($M166)=0,N($Q166)+N($R166)+N($S166)=0),"",ROUND(N($M166)-N($Q166)-N($R166)-N($S166),2)))</f>
        <v/>
      </c>
      <c r="X166" s="246" t="str">
        <f aca="false">IF(TRIM($B166&amp;$C166)="","",IF(N($M166)=0,IF((N($Q166)+N($R166)+N($S166))=0,"—未填单价","未填单价，已收 "&amp;TEXT((N($Q166)+N($R166)+N($S166)),"#,##0.00")),IF(N($W166)&gt;0.005,"欠 "&amp;TEXT(N($W166),"#,##0.00")&amp;IF(N($T166)&gt;0,"（开票未到账 "&amp;TEXT(N($T166),"#,##0.00")&amp;"）","")&amp;IF(N($V166)&gt;0,"（未开票 "&amp;TEXT(N($V166),"#,##0.00")&amp;"）",""),IF(N($W166)&lt;-0.005,"多收 "&amp;TEXT(-N($W166),"#,##0.00"),"✔ 已结清")))&amp;IF(N($U166)&gt;0,"｜到账未开票 "&amp;TEXT(N($U166),"#,##0.00")&amp;"，待补票","")&amp;IF(N($R166)&gt;0,"｜收现 "&amp;TEXT(N($R166),"#,##0.00"),"")&amp;IF(N($S166)&gt;0,"｜收款不开票 "&amp;TEXT(N($S166),"#,##0.00"),""))</f>
        <v/>
      </c>
      <c r="Y166" s="195"/>
      <c r="AB166" s="195"/>
      <c r="AC166" s="188"/>
      <c r="AD166" s="246" t="str">
        <f aca="false">IF($AL166="","",IF($AL166=1,IF($AM166&gt;=1,"一次性·已到收款期","一次性·未到期"),$AC166&amp;" 第"&amp;$AM166&amp;"/"&amp;$AL166&amp;"期"))</f>
        <v/>
      </c>
      <c r="AE166" s="245" t="str">
        <f aca="false">IF(OR($AL166="",N($M166)=0),"",ROUND(N($J166)*$AM166/$AL166,2)+N($L166))</f>
        <v/>
      </c>
      <c r="AF166" s="245" t="str">
        <f aca="false">IF($AE166="","",MAX(0,ROUND($AE166-(N($Q166)+N($R166)+N($S166)),2)))</f>
        <v/>
      </c>
      <c r="AG166" s="245" t="str">
        <f aca="false">IF(OR(TRIM($B166&amp;$C166)="",NOT(ISNUMBER($D166))),"",SUMIFS($W$3:$W$1001,$AI$3:$AI$1001,$AI166,$D$3:$D$1001,"&lt;"&amp;$D166))</f>
        <v/>
      </c>
      <c r="AH166" s="245" t="str">
        <f aca="false">IF(TRIM($B166&amp;$C166)="","",SUMIFS($W$3:$W$1001,$AI$3:$AI$1001,$AI166))</f>
        <v/>
      </c>
      <c r="AI166" s="246" t="str">
        <f aca="false">IF(TRIM($B166&amp;$C166)="","",TRIM($B166)&amp;"｜"&amp;TRIM($C166))</f>
        <v/>
      </c>
      <c r="AJ166" s="245" t="str">
        <f aca="false">IF(TRIM($B166&amp;$C166)="","",MIN(N($O166),N($Q166)))</f>
        <v/>
      </c>
      <c r="AK166" s="248" t="str">
        <f aca="false">IF(ISNUMBER($D166),YEAR($D166),"")</f>
        <v/>
      </c>
      <c r="AL166" s="248" t="str">
        <f aca="false">IF(OR(TRIM($B166&amp;$C166)="",NOT(ISNUMBER($D166)),NOT(ISNUMBER($E166))),"",IF($E166&lt;$D166,"",IF(IF($AC166="半年付",2,IF($AC166="季度付",4,IF($AC166="月付",12,IF($AC166="半月付",24,1))))=1,1,MAX(1,ROUND(($E166-$D166+1)/365*IF($AC166="半年付",2,IF($AC166="季度付",4,IF($AC166="月付",12,IF($AC166="半月付",24,1)))),0)))))</f>
        <v/>
      </c>
      <c r="AM166" s="248" t="str">
        <f aca="true">IF($AL166="","",MIN($AL166,MAX(0,INT((TODAY()-付款宽限天数-$D166)/(($E166-$D166+1)/$AL166))+1)))</f>
        <v/>
      </c>
    </row>
    <row r="167" customFormat="false" ht="27.75" hidden="false" customHeight="false" outlineLevel="0" collapsed="false">
      <c r="F167" s="188" t="str">
        <f aca="true">IF(TRIM($B167&amp;$C167)="","",IF(OR(ISNUMBER(SEARCH("未",$A167)),ISNUMBER(SEARCH("送出",$A167)),AND(TRIM($A167)="",NOT(ISNUMBER($D167)),N($G167)=0)),"【合同未回】","")&amp;IF(NOT(ISNUMBER($E167)),IF(OR(ISNUMBER(SEARCH("未",$A167)),ISNUMBER(SEARCH("送出",$A167)),AND(TRIM($A167)="",NOT(ISNUMBER($D167)),N($G167)=0)),"","【未填合同期】"),IF($E167&lt;TODAY(),"【已到期】",IF($E167-TODAY()&lt;=提醒天数,"【即将到期，剩余"&amp;($E167-TODAY())&amp;"天】","【正常】")))&amp;IF(OR($AB167="安装免保",$AB167="技术免保",$AB167="质保期内"),"【"&amp;$AB167&amp;"】",""))</f>
        <v/>
      </c>
      <c r="J167" s="244" t="str">
        <f aca="false">IF(OR(N($G167)=0,N($H167)=0),"",ROUND(N($G167)*N($H167)*IF(N($I167)=0,1,N($I167)),2))</f>
        <v/>
      </c>
      <c r="M167" s="244" t="str">
        <f aca="false">IF(TRIM($B167&amp;$C167)="","",IF(AND(N($J167)=0,N($L167)=0),"",ROUND(N($J167)+N($L167),2)))</f>
        <v/>
      </c>
      <c r="S167" s="244"/>
      <c r="T167" s="245" t="str">
        <f aca="false">IF(TRIM($B167&amp;$C167)="","",IF(N($O167)=0,"",MAX(0,MIN(N($O167)-N($Q167),N($W167)))))</f>
        <v/>
      </c>
      <c r="U167" s="245" t="str">
        <f aca="false">IF(TRIM($B167&amp;$C167)="","",IF(N($Q167)&lt;=N($O167),"",N($Q167)-N($O167)))</f>
        <v/>
      </c>
      <c r="V167" s="245" t="str">
        <f aca="false">IF(OR(TRIM($B167&amp;$C167)="",$W167=""),"",MAX(0,N($W167))-N($T167))</f>
        <v/>
      </c>
      <c r="W167" s="245" t="str">
        <f aca="false">IF(TRIM($B167&amp;$C167)="","",IF(AND(N($M167)=0,N($Q167)+N($R167)+N($S167)=0),"",ROUND(N($M167)-N($Q167)-N($R167)-N($S167),2)))</f>
        <v/>
      </c>
      <c r="X167" s="246" t="str">
        <f aca="false">IF(TRIM($B167&amp;$C167)="","",IF(N($M167)=0,IF((N($Q167)+N($R167)+N($S167))=0,"—未填单价","未填单价，已收 "&amp;TEXT((N($Q167)+N($R167)+N($S167)),"#,##0.00")),IF(N($W167)&gt;0.005,"欠 "&amp;TEXT(N($W167),"#,##0.00")&amp;IF(N($T167)&gt;0,"（开票未到账 "&amp;TEXT(N($T167),"#,##0.00")&amp;"）","")&amp;IF(N($V167)&gt;0,"（未开票 "&amp;TEXT(N($V167),"#,##0.00")&amp;"）",""),IF(N($W167)&lt;-0.005,"多收 "&amp;TEXT(-N($W167),"#,##0.00"),"✔ 已结清")))&amp;IF(N($U167)&gt;0,"｜到账未开票 "&amp;TEXT(N($U167),"#,##0.00")&amp;"，待补票","")&amp;IF(N($R167)&gt;0,"｜收现 "&amp;TEXT(N($R167),"#,##0.00"),"")&amp;IF(N($S167)&gt;0,"｜收款不开票 "&amp;TEXT(N($S167),"#,##0.00"),""))</f>
        <v/>
      </c>
      <c r="Y167" s="195"/>
      <c r="AB167" s="195"/>
      <c r="AC167" s="188"/>
      <c r="AD167" s="246" t="str">
        <f aca="false">IF($AL167="","",IF($AL167=1,IF($AM167&gt;=1,"一次性·已到收款期","一次性·未到期"),$AC167&amp;" 第"&amp;$AM167&amp;"/"&amp;$AL167&amp;"期"))</f>
        <v/>
      </c>
      <c r="AE167" s="245" t="str">
        <f aca="false">IF(OR($AL167="",N($M167)=0),"",ROUND(N($J167)*$AM167/$AL167,2)+N($L167))</f>
        <v/>
      </c>
      <c r="AF167" s="245" t="str">
        <f aca="false">IF($AE167="","",MAX(0,ROUND($AE167-(N($Q167)+N($R167)+N($S167)),2)))</f>
        <v/>
      </c>
      <c r="AG167" s="245" t="str">
        <f aca="false">IF(OR(TRIM($B167&amp;$C167)="",NOT(ISNUMBER($D167))),"",SUMIFS($W$3:$W$1001,$AI$3:$AI$1001,$AI167,$D$3:$D$1001,"&lt;"&amp;$D167))</f>
        <v/>
      </c>
      <c r="AH167" s="245" t="str">
        <f aca="false">IF(TRIM($B167&amp;$C167)="","",SUMIFS($W$3:$W$1001,$AI$3:$AI$1001,$AI167))</f>
        <v/>
      </c>
      <c r="AI167" s="246" t="str">
        <f aca="false">IF(TRIM($B167&amp;$C167)="","",TRIM($B167)&amp;"｜"&amp;TRIM($C167))</f>
        <v/>
      </c>
      <c r="AJ167" s="245" t="str">
        <f aca="false">IF(TRIM($B167&amp;$C167)="","",MIN(N($O167),N($Q167)))</f>
        <v/>
      </c>
      <c r="AK167" s="248" t="str">
        <f aca="false">IF(ISNUMBER($D167),YEAR($D167),"")</f>
        <v/>
      </c>
      <c r="AL167" s="248" t="str">
        <f aca="false">IF(OR(TRIM($B167&amp;$C167)="",NOT(ISNUMBER($D167)),NOT(ISNUMBER($E167))),"",IF($E167&lt;$D167,"",IF(IF($AC167="半年付",2,IF($AC167="季度付",4,IF($AC167="月付",12,IF($AC167="半月付",24,1))))=1,1,MAX(1,ROUND(($E167-$D167+1)/365*IF($AC167="半年付",2,IF($AC167="季度付",4,IF($AC167="月付",12,IF($AC167="半月付",24,1)))),0)))))</f>
        <v/>
      </c>
      <c r="AM167" s="248" t="str">
        <f aca="true">IF($AL167="","",MIN($AL167,MAX(0,INT((TODAY()-付款宽限天数-$D167)/(($E167-$D167+1)/$AL167))+1)))</f>
        <v/>
      </c>
    </row>
    <row r="168" customFormat="false" ht="27.75" hidden="false" customHeight="false" outlineLevel="0" collapsed="false">
      <c r="F168" s="188" t="str">
        <f aca="true">IF(TRIM($B168&amp;$C168)="","",IF(OR(ISNUMBER(SEARCH("未",$A168)),ISNUMBER(SEARCH("送出",$A168)),AND(TRIM($A168)="",NOT(ISNUMBER($D168)),N($G168)=0)),"【合同未回】","")&amp;IF(NOT(ISNUMBER($E168)),IF(OR(ISNUMBER(SEARCH("未",$A168)),ISNUMBER(SEARCH("送出",$A168)),AND(TRIM($A168)="",NOT(ISNUMBER($D168)),N($G168)=0)),"","【未填合同期】"),IF($E168&lt;TODAY(),"【已到期】",IF($E168-TODAY()&lt;=提醒天数,"【即将到期，剩余"&amp;($E168-TODAY())&amp;"天】","【正常】")))&amp;IF(OR($AB168="安装免保",$AB168="技术免保",$AB168="质保期内"),"【"&amp;$AB168&amp;"】",""))</f>
        <v/>
      </c>
      <c r="J168" s="244" t="str">
        <f aca="false">IF(OR(N($G168)=0,N($H168)=0),"",ROUND(N($G168)*N($H168)*IF(N($I168)=0,1,N($I168)),2))</f>
        <v/>
      </c>
      <c r="M168" s="244" t="str">
        <f aca="false">IF(TRIM($B168&amp;$C168)="","",IF(AND(N($J168)=0,N($L168)=0),"",ROUND(N($J168)+N($L168),2)))</f>
        <v/>
      </c>
      <c r="S168" s="244"/>
      <c r="T168" s="245" t="str">
        <f aca="false">IF(TRIM($B168&amp;$C168)="","",IF(N($O168)=0,"",MAX(0,MIN(N($O168)-N($Q168),N($W168)))))</f>
        <v/>
      </c>
      <c r="U168" s="245" t="str">
        <f aca="false">IF(TRIM($B168&amp;$C168)="","",IF(N($Q168)&lt;=N($O168),"",N($Q168)-N($O168)))</f>
        <v/>
      </c>
      <c r="V168" s="245" t="str">
        <f aca="false">IF(OR(TRIM($B168&amp;$C168)="",$W168=""),"",MAX(0,N($W168))-N($T168))</f>
        <v/>
      </c>
      <c r="W168" s="245" t="str">
        <f aca="false">IF(TRIM($B168&amp;$C168)="","",IF(AND(N($M168)=0,N($Q168)+N($R168)+N($S168)=0),"",ROUND(N($M168)-N($Q168)-N($R168)-N($S168),2)))</f>
        <v/>
      </c>
      <c r="X168" s="246" t="str">
        <f aca="false">IF(TRIM($B168&amp;$C168)="","",IF(N($M168)=0,IF((N($Q168)+N($R168)+N($S168))=0,"—未填单价","未填单价，已收 "&amp;TEXT((N($Q168)+N($R168)+N($S168)),"#,##0.00")),IF(N($W168)&gt;0.005,"欠 "&amp;TEXT(N($W168),"#,##0.00")&amp;IF(N($T168)&gt;0,"（开票未到账 "&amp;TEXT(N($T168),"#,##0.00")&amp;"）","")&amp;IF(N($V168)&gt;0,"（未开票 "&amp;TEXT(N($V168),"#,##0.00")&amp;"）",""),IF(N($W168)&lt;-0.005,"多收 "&amp;TEXT(-N($W168),"#,##0.00"),"✔ 已结清")))&amp;IF(N($U168)&gt;0,"｜到账未开票 "&amp;TEXT(N($U168),"#,##0.00")&amp;"，待补票","")&amp;IF(N($R168)&gt;0,"｜收现 "&amp;TEXT(N($R168),"#,##0.00"),"")&amp;IF(N($S168)&gt;0,"｜收款不开票 "&amp;TEXT(N($S168),"#,##0.00"),""))</f>
        <v/>
      </c>
      <c r="Y168" s="195"/>
      <c r="AB168" s="195"/>
      <c r="AC168" s="188"/>
      <c r="AD168" s="246" t="str">
        <f aca="false">IF($AL168="","",IF($AL168=1,IF($AM168&gt;=1,"一次性·已到收款期","一次性·未到期"),$AC168&amp;" 第"&amp;$AM168&amp;"/"&amp;$AL168&amp;"期"))</f>
        <v/>
      </c>
      <c r="AE168" s="245" t="str">
        <f aca="false">IF(OR($AL168="",N($M168)=0),"",ROUND(N($J168)*$AM168/$AL168,2)+N($L168))</f>
        <v/>
      </c>
      <c r="AF168" s="245" t="str">
        <f aca="false">IF($AE168="","",MAX(0,ROUND($AE168-(N($Q168)+N($R168)+N($S168)),2)))</f>
        <v/>
      </c>
      <c r="AG168" s="245" t="str">
        <f aca="false">IF(OR(TRIM($B168&amp;$C168)="",NOT(ISNUMBER($D168))),"",SUMIFS($W$3:$W$1001,$AI$3:$AI$1001,$AI168,$D$3:$D$1001,"&lt;"&amp;$D168))</f>
        <v/>
      </c>
      <c r="AH168" s="245" t="str">
        <f aca="false">IF(TRIM($B168&amp;$C168)="","",SUMIFS($W$3:$W$1001,$AI$3:$AI$1001,$AI168))</f>
        <v/>
      </c>
      <c r="AI168" s="246" t="str">
        <f aca="false">IF(TRIM($B168&amp;$C168)="","",TRIM($B168)&amp;"｜"&amp;TRIM($C168))</f>
        <v/>
      </c>
      <c r="AJ168" s="245" t="str">
        <f aca="false">IF(TRIM($B168&amp;$C168)="","",MIN(N($O168),N($Q168)))</f>
        <v/>
      </c>
      <c r="AK168" s="248" t="str">
        <f aca="false">IF(ISNUMBER($D168),YEAR($D168),"")</f>
        <v/>
      </c>
      <c r="AL168" s="248" t="str">
        <f aca="false">IF(OR(TRIM($B168&amp;$C168)="",NOT(ISNUMBER($D168)),NOT(ISNUMBER($E168))),"",IF($E168&lt;$D168,"",IF(IF($AC168="半年付",2,IF($AC168="季度付",4,IF($AC168="月付",12,IF($AC168="半月付",24,1))))=1,1,MAX(1,ROUND(($E168-$D168+1)/365*IF($AC168="半年付",2,IF($AC168="季度付",4,IF($AC168="月付",12,IF($AC168="半月付",24,1)))),0)))))</f>
        <v/>
      </c>
      <c r="AM168" s="248" t="str">
        <f aca="true">IF($AL168="","",MIN($AL168,MAX(0,INT((TODAY()-付款宽限天数-$D168)/(($E168-$D168+1)/$AL168))+1)))</f>
        <v/>
      </c>
    </row>
    <row r="169" customFormat="false" ht="27.75" hidden="false" customHeight="false" outlineLevel="0" collapsed="false">
      <c r="F169" s="188" t="str">
        <f aca="true">IF(TRIM($B169&amp;$C169)="","",IF(OR(ISNUMBER(SEARCH("未",$A169)),ISNUMBER(SEARCH("送出",$A169)),AND(TRIM($A169)="",NOT(ISNUMBER($D169)),N($G169)=0)),"【合同未回】","")&amp;IF(NOT(ISNUMBER($E169)),IF(OR(ISNUMBER(SEARCH("未",$A169)),ISNUMBER(SEARCH("送出",$A169)),AND(TRIM($A169)="",NOT(ISNUMBER($D169)),N($G169)=0)),"","【未填合同期】"),IF($E169&lt;TODAY(),"【已到期】",IF($E169-TODAY()&lt;=提醒天数,"【即将到期，剩余"&amp;($E169-TODAY())&amp;"天】","【正常】")))&amp;IF(OR($AB169="安装免保",$AB169="技术免保",$AB169="质保期内"),"【"&amp;$AB169&amp;"】",""))</f>
        <v/>
      </c>
      <c r="J169" s="244" t="str">
        <f aca="false">IF(OR(N($G169)=0,N($H169)=0),"",ROUND(N($G169)*N($H169)*IF(N($I169)=0,1,N($I169)),2))</f>
        <v/>
      </c>
      <c r="M169" s="244" t="str">
        <f aca="false">IF(TRIM($B169&amp;$C169)="","",IF(AND(N($J169)=0,N($L169)=0),"",ROUND(N($J169)+N($L169),2)))</f>
        <v/>
      </c>
      <c r="S169" s="244"/>
      <c r="T169" s="245" t="str">
        <f aca="false">IF(TRIM($B169&amp;$C169)="","",IF(N($O169)=0,"",MAX(0,MIN(N($O169)-N($Q169),N($W169)))))</f>
        <v/>
      </c>
      <c r="U169" s="245" t="str">
        <f aca="false">IF(TRIM($B169&amp;$C169)="","",IF(N($Q169)&lt;=N($O169),"",N($Q169)-N($O169)))</f>
        <v/>
      </c>
      <c r="V169" s="245" t="str">
        <f aca="false">IF(OR(TRIM($B169&amp;$C169)="",$W169=""),"",MAX(0,N($W169))-N($T169))</f>
        <v/>
      </c>
      <c r="W169" s="245" t="str">
        <f aca="false">IF(TRIM($B169&amp;$C169)="","",IF(AND(N($M169)=0,N($Q169)+N($R169)+N($S169)=0),"",ROUND(N($M169)-N($Q169)-N($R169)-N($S169),2)))</f>
        <v/>
      </c>
      <c r="X169" s="246" t="str">
        <f aca="false">IF(TRIM($B169&amp;$C169)="","",IF(N($M169)=0,IF((N($Q169)+N($R169)+N($S169))=0,"—未填单价","未填单价，已收 "&amp;TEXT((N($Q169)+N($R169)+N($S169)),"#,##0.00")),IF(N($W169)&gt;0.005,"欠 "&amp;TEXT(N($W169),"#,##0.00")&amp;IF(N($T169)&gt;0,"（开票未到账 "&amp;TEXT(N($T169),"#,##0.00")&amp;"）","")&amp;IF(N($V169)&gt;0,"（未开票 "&amp;TEXT(N($V169),"#,##0.00")&amp;"）",""),IF(N($W169)&lt;-0.005,"多收 "&amp;TEXT(-N($W169),"#,##0.00"),"✔ 已结清")))&amp;IF(N($U169)&gt;0,"｜到账未开票 "&amp;TEXT(N($U169),"#,##0.00")&amp;"，待补票","")&amp;IF(N($R169)&gt;0,"｜收现 "&amp;TEXT(N($R169),"#,##0.00"),"")&amp;IF(N($S169)&gt;0,"｜收款不开票 "&amp;TEXT(N($S169),"#,##0.00"),""))</f>
        <v/>
      </c>
      <c r="Y169" s="195"/>
      <c r="AB169" s="195"/>
      <c r="AC169" s="188"/>
      <c r="AD169" s="246" t="str">
        <f aca="false">IF($AL169="","",IF($AL169=1,IF($AM169&gt;=1,"一次性·已到收款期","一次性·未到期"),$AC169&amp;" 第"&amp;$AM169&amp;"/"&amp;$AL169&amp;"期"))</f>
        <v/>
      </c>
      <c r="AE169" s="245" t="str">
        <f aca="false">IF(OR($AL169="",N($M169)=0),"",ROUND(N($J169)*$AM169/$AL169,2)+N($L169))</f>
        <v/>
      </c>
      <c r="AF169" s="245" t="str">
        <f aca="false">IF($AE169="","",MAX(0,ROUND($AE169-(N($Q169)+N($R169)+N($S169)),2)))</f>
        <v/>
      </c>
      <c r="AG169" s="245" t="str">
        <f aca="false">IF(OR(TRIM($B169&amp;$C169)="",NOT(ISNUMBER($D169))),"",SUMIFS($W$3:$W$1001,$AI$3:$AI$1001,$AI169,$D$3:$D$1001,"&lt;"&amp;$D169))</f>
        <v/>
      </c>
      <c r="AH169" s="245" t="str">
        <f aca="false">IF(TRIM($B169&amp;$C169)="","",SUMIFS($W$3:$W$1001,$AI$3:$AI$1001,$AI169))</f>
        <v/>
      </c>
      <c r="AI169" s="246" t="str">
        <f aca="false">IF(TRIM($B169&amp;$C169)="","",TRIM($B169)&amp;"｜"&amp;TRIM($C169))</f>
        <v/>
      </c>
      <c r="AJ169" s="245" t="str">
        <f aca="false">IF(TRIM($B169&amp;$C169)="","",MIN(N($O169),N($Q169)))</f>
        <v/>
      </c>
      <c r="AK169" s="248" t="str">
        <f aca="false">IF(ISNUMBER($D169),YEAR($D169),"")</f>
        <v/>
      </c>
      <c r="AL169" s="248" t="str">
        <f aca="false">IF(OR(TRIM($B169&amp;$C169)="",NOT(ISNUMBER($D169)),NOT(ISNUMBER($E169))),"",IF($E169&lt;$D169,"",IF(IF($AC169="半年付",2,IF($AC169="季度付",4,IF($AC169="月付",12,IF($AC169="半月付",24,1))))=1,1,MAX(1,ROUND(($E169-$D169+1)/365*IF($AC169="半年付",2,IF($AC169="季度付",4,IF($AC169="月付",12,IF($AC169="半月付",24,1)))),0)))))</f>
        <v/>
      </c>
      <c r="AM169" s="248" t="str">
        <f aca="true">IF($AL169="","",MIN($AL169,MAX(0,INT((TODAY()-付款宽限天数-$D169)/(($E169-$D169+1)/$AL169))+1)))</f>
        <v/>
      </c>
    </row>
    <row r="170" customFormat="false" ht="27.75" hidden="false" customHeight="false" outlineLevel="0" collapsed="false">
      <c r="F170" s="188" t="str">
        <f aca="true">IF(TRIM($B170&amp;$C170)="","",IF(OR(ISNUMBER(SEARCH("未",$A170)),ISNUMBER(SEARCH("送出",$A170)),AND(TRIM($A170)="",NOT(ISNUMBER($D170)),N($G170)=0)),"【合同未回】","")&amp;IF(NOT(ISNUMBER($E170)),IF(OR(ISNUMBER(SEARCH("未",$A170)),ISNUMBER(SEARCH("送出",$A170)),AND(TRIM($A170)="",NOT(ISNUMBER($D170)),N($G170)=0)),"","【未填合同期】"),IF($E170&lt;TODAY(),"【已到期】",IF($E170-TODAY()&lt;=提醒天数,"【即将到期，剩余"&amp;($E170-TODAY())&amp;"天】","【正常】")))&amp;IF(OR($AB170="安装免保",$AB170="技术免保",$AB170="质保期内"),"【"&amp;$AB170&amp;"】",""))</f>
        <v/>
      </c>
      <c r="J170" s="244" t="str">
        <f aca="false">IF(OR(N($G170)=0,N($H170)=0),"",ROUND(N($G170)*N($H170)*IF(N($I170)=0,1,N($I170)),2))</f>
        <v/>
      </c>
      <c r="M170" s="244" t="str">
        <f aca="false">IF(TRIM($B170&amp;$C170)="","",IF(AND(N($J170)=0,N($L170)=0),"",ROUND(N($J170)+N($L170),2)))</f>
        <v/>
      </c>
      <c r="S170" s="244"/>
      <c r="T170" s="245" t="str">
        <f aca="false">IF(TRIM($B170&amp;$C170)="","",IF(N($O170)=0,"",MAX(0,MIN(N($O170)-N($Q170),N($W170)))))</f>
        <v/>
      </c>
      <c r="U170" s="245" t="str">
        <f aca="false">IF(TRIM($B170&amp;$C170)="","",IF(N($Q170)&lt;=N($O170),"",N($Q170)-N($O170)))</f>
        <v/>
      </c>
      <c r="V170" s="245" t="str">
        <f aca="false">IF(OR(TRIM($B170&amp;$C170)="",$W170=""),"",MAX(0,N($W170))-N($T170))</f>
        <v/>
      </c>
      <c r="W170" s="245" t="str">
        <f aca="false">IF(TRIM($B170&amp;$C170)="","",IF(AND(N($M170)=0,N($Q170)+N($R170)+N($S170)=0),"",ROUND(N($M170)-N($Q170)-N($R170)-N($S170),2)))</f>
        <v/>
      </c>
      <c r="X170" s="246" t="str">
        <f aca="false">IF(TRIM($B170&amp;$C170)="","",IF(N($M170)=0,IF((N($Q170)+N($R170)+N($S170))=0,"—未填单价","未填单价，已收 "&amp;TEXT((N($Q170)+N($R170)+N($S170)),"#,##0.00")),IF(N($W170)&gt;0.005,"欠 "&amp;TEXT(N($W170),"#,##0.00")&amp;IF(N($T170)&gt;0,"（开票未到账 "&amp;TEXT(N($T170),"#,##0.00")&amp;"）","")&amp;IF(N($V170)&gt;0,"（未开票 "&amp;TEXT(N($V170),"#,##0.00")&amp;"）",""),IF(N($W170)&lt;-0.005,"多收 "&amp;TEXT(-N($W170),"#,##0.00"),"✔ 已结清")))&amp;IF(N($U170)&gt;0,"｜到账未开票 "&amp;TEXT(N($U170),"#,##0.00")&amp;"，待补票","")&amp;IF(N($R170)&gt;0,"｜收现 "&amp;TEXT(N($R170),"#,##0.00"),"")&amp;IF(N($S170)&gt;0,"｜收款不开票 "&amp;TEXT(N($S170),"#,##0.00"),""))</f>
        <v/>
      </c>
      <c r="Y170" s="195"/>
      <c r="AB170" s="195"/>
      <c r="AC170" s="188"/>
      <c r="AD170" s="246" t="str">
        <f aca="false">IF($AL170="","",IF($AL170=1,IF($AM170&gt;=1,"一次性·已到收款期","一次性·未到期"),$AC170&amp;" 第"&amp;$AM170&amp;"/"&amp;$AL170&amp;"期"))</f>
        <v/>
      </c>
      <c r="AE170" s="245" t="str">
        <f aca="false">IF(OR($AL170="",N($M170)=0),"",ROUND(N($J170)*$AM170/$AL170,2)+N($L170))</f>
        <v/>
      </c>
      <c r="AF170" s="245" t="str">
        <f aca="false">IF($AE170="","",MAX(0,ROUND($AE170-(N($Q170)+N($R170)+N($S170)),2)))</f>
        <v/>
      </c>
      <c r="AG170" s="245" t="str">
        <f aca="false">IF(OR(TRIM($B170&amp;$C170)="",NOT(ISNUMBER($D170))),"",SUMIFS($W$3:$W$1001,$AI$3:$AI$1001,$AI170,$D$3:$D$1001,"&lt;"&amp;$D170))</f>
        <v/>
      </c>
      <c r="AH170" s="245" t="str">
        <f aca="false">IF(TRIM($B170&amp;$C170)="","",SUMIFS($W$3:$W$1001,$AI$3:$AI$1001,$AI170))</f>
        <v/>
      </c>
      <c r="AI170" s="246" t="str">
        <f aca="false">IF(TRIM($B170&amp;$C170)="","",TRIM($B170)&amp;"｜"&amp;TRIM($C170))</f>
        <v/>
      </c>
      <c r="AJ170" s="245" t="str">
        <f aca="false">IF(TRIM($B170&amp;$C170)="","",MIN(N($O170),N($Q170)))</f>
        <v/>
      </c>
      <c r="AK170" s="248" t="str">
        <f aca="false">IF(ISNUMBER($D170),YEAR($D170),"")</f>
        <v/>
      </c>
      <c r="AL170" s="248" t="str">
        <f aca="false">IF(OR(TRIM($B170&amp;$C170)="",NOT(ISNUMBER($D170)),NOT(ISNUMBER($E170))),"",IF($E170&lt;$D170,"",IF(IF($AC170="半年付",2,IF($AC170="季度付",4,IF($AC170="月付",12,IF($AC170="半月付",24,1))))=1,1,MAX(1,ROUND(($E170-$D170+1)/365*IF($AC170="半年付",2,IF($AC170="季度付",4,IF($AC170="月付",12,IF($AC170="半月付",24,1)))),0)))))</f>
        <v/>
      </c>
      <c r="AM170" s="248" t="str">
        <f aca="true">IF($AL170="","",MIN($AL170,MAX(0,INT((TODAY()-付款宽限天数-$D170)/(($E170-$D170+1)/$AL170))+1)))</f>
        <v/>
      </c>
    </row>
    <row r="171" customFormat="false" ht="27.75" hidden="false" customHeight="false" outlineLevel="0" collapsed="false">
      <c r="F171" s="188" t="str">
        <f aca="true">IF(TRIM($B171&amp;$C171)="","",IF(OR(ISNUMBER(SEARCH("未",$A171)),ISNUMBER(SEARCH("送出",$A171)),AND(TRIM($A171)="",NOT(ISNUMBER($D171)),N($G171)=0)),"【合同未回】","")&amp;IF(NOT(ISNUMBER($E171)),IF(OR(ISNUMBER(SEARCH("未",$A171)),ISNUMBER(SEARCH("送出",$A171)),AND(TRIM($A171)="",NOT(ISNUMBER($D171)),N($G171)=0)),"","【未填合同期】"),IF($E171&lt;TODAY(),"【已到期】",IF($E171-TODAY()&lt;=提醒天数,"【即将到期，剩余"&amp;($E171-TODAY())&amp;"天】","【正常】")))&amp;IF(OR($AB171="安装免保",$AB171="技术免保",$AB171="质保期内"),"【"&amp;$AB171&amp;"】",""))</f>
        <v/>
      </c>
      <c r="J171" s="244" t="str">
        <f aca="false">IF(OR(N($G171)=0,N($H171)=0),"",ROUND(N($G171)*N($H171)*IF(N($I171)=0,1,N($I171)),2))</f>
        <v/>
      </c>
      <c r="M171" s="244" t="str">
        <f aca="false">IF(TRIM($B171&amp;$C171)="","",IF(AND(N($J171)=0,N($L171)=0),"",ROUND(N($J171)+N($L171),2)))</f>
        <v/>
      </c>
      <c r="S171" s="244"/>
      <c r="T171" s="245" t="str">
        <f aca="false">IF(TRIM($B171&amp;$C171)="","",IF(N($O171)=0,"",MAX(0,MIN(N($O171)-N($Q171),N($W171)))))</f>
        <v/>
      </c>
      <c r="U171" s="245" t="str">
        <f aca="false">IF(TRIM($B171&amp;$C171)="","",IF(N($Q171)&lt;=N($O171),"",N($Q171)-N($O171)))</f>
        <v/>
      </c>
      <c r="V171" s="245" t="str">
        <f aca="false">IF(OR(TRIM($B171&amp;$C171)="",$W171=""),"",MAX(0,N($W171))-N($T171))</f>
        <v/>
      </c>
      <c r="W171" s="245" t="str">
        <f aca="false">IF(TRIM($B171&amp;$C171)="","",IF(AND(N($M171)=0,N($Q171)+N($R171)+N($S171)=0),"",ROUND(N($M171)-N($Q171)-N($R171)-N($S171),2)))</f>
        <v/>
      </c>
      <c r="X171" s="246" t="str">
        <f aca="false">IF(TRIM($B171&amp;$C171)="","",IF(N($M171)=0,IF((N($Q171)+N($R171)+N($S171))=0,"—未填单价","未填单价，已收 "&amp;TEXT((N($Q171)+N($R171)+N($S171)),"#,##0.00")),IF(N($W171)&gt;0.005,"欠 "&amp;TEXT(N($W171),"#,##0.00")&amp;IF(N($T171)&gt;0,"（开票未到账 "&amp;TEXT(N($T171),"#,##0.00")&amp;"）","")&amp;IF(N($V171)&gt;0,"（未开票 "&amp;TEXT(N($V171),"#,##0.00")&amp;"）",""),IF(N($W171)&lt;-0.005,"多收 "&amp;TEXT(-N($W171),"#,##0.00"),"✔ 已结清")))&amp;IF(N($U171)&gt;0,"｜到账未开票 "&amp;TEXT(N($U171),"#,##0.00")&amp;"，待补票","")&amp;IF(N($R171)&gt;0,"｜收现 "&amp;TEXT(N($R171),"#,##0.00"),"")&amp;IF(N($S171)&gt;0,"｜收款不开票 "&amp;TEXT(N($S171),"#,##0.00"),""))</f>
        <v/>
      </c>
      <c r="Y171" s="195"/>
      <c r="AB171" s="195"/>
      <c r="AC171" s="188"/>
      <c r="AD171" s="246" t="str">
        <f aca="false">IF($AL171="","",IF($AL171=1,IF($AM171&gt;=1,"一次性·已到收款期","一次性·未到期"),$AC171&amp;" 第"&amp;$AM171&amp;"/"&amp;$AL171&amp;"期"))</f>
        <v/>
      </c>
      <c r="AE171" s="245" t="str">
        <f aca="false">IF(OR($AL171="",N($M171)=0),"",ROUND(N($J171)*$AM171/$AL171,2)+N($L171))</f>
        <v/>
      </c>
      <c r="AF171" s="245" t="str">
        <f aca="false">IF($AE171="","",MAX(0,ROUND($AE171-(N($Q171)+N($R171)+N($S171)),2)))</f>
        <v/>
      </c>
      <c r="AG171" s="245" t="str">
        <f aca="false">IF(OR(TRIM($B171&amp;$C171)="",NOT(ISNUMBER($D171))),"",SUMIFS($W$3:$W$1001,$AI$3:$AI$1001,$AI171,$D$3:$D$1001,"&lt;"&amp;$D171))</f>
        <v/>
      </c>
      <c r="AH171" s="245" t="str">
        <f aca="false">IF(TRIM($B171&amp;$C171)="","",SUMIFS($W$3:$W$1001,$AI$3:$AI$1001,$AI171))</f>
        <v/>
      </c>
      <c r="AI171" s="246" t="str">
        <f aca="false">IF(TRIM($B171&amp;$C171)="","",TRIM($B171)&amp;"｜"&amp;TRIM($C171))</f>
        <v/>
      </c>
      <c r="AJ171" s="245" t="str">
        <f aca="false">IF(TRIM($B171&amp;$C171)="","",MIN(N($O171),N($Q171)))</f>
        <v/>
      </c>
      <c r="AK171" s="248" t="str">
        <f aca="false">IF(ISNUMBER($D171),YEAR($D171),"")</f>
        <v/>
      </c>
      <c r="AL171" s="248" t="str">
        <f aca="false">IF(OR(TRIM($B171&amp;$C171)="",NOT(ISNUMBER($D171)),NOT(ISNUMBER($E171))),"",IF($E171&lt;$D171,"",IF(IF($AC171="半年付",2,IF($AC171="季度付",4,IF($AC171="月付",12,IF($AC171="半月付",24,1))))=1,1,MAX(1,ROUND(($E171-$D171+1)/365*IF($AC171="半年付",2,IF($AC171="季度付",4,IF($AC171="月付",12,IF($AC171="半月付",24,1)))),0)))))</f>
        <v/>
      </c>
      <c r="AM171" s="248" t="str">
        <f aca="true">IF($AL171="","",MIN($AL171,MAX(0,INT((TODAY()-付款宽限天数-$D171)/(($E171-$D171+1)/$AL171))+1)))</f>
        <v/>
      </c>
    </row>
    <row r="172" customFormat="false" ht="27.75" hidden="false" customHeight="false" outlineLevel="0" collapsed="false">
      <c r="F172" s="188" t="str">
        <f aca="true">IF(TRIM($B172&amp;$C172)="","",IF(OR(ISNUMBER(SEARCH("未",$A172)),ISNUMBER(SEARCH("送出",$A172)),AND(TRIM($A172)="",NOT(ISNUMBER($D172)),N($G172)=0)),"【合同未回】","")&amp;IF(NOT(ISNUMBER($E172)),IF(OR(ISNUMBER(SEARCH("未",$A172)),ISNUMBER(SEARCH("送出",$A172)),AND(TRIM($A172)="",NOT(ISNUMBER($D172)),N($G172)=0)),"","【未填合同期】"),IF($E172&lt;TODAY(),"【已到期】",IF($E172-TODAY()&lt;=提醒天数,"【即将到期，剩余"&amp;($E172-TODAY())&amp;"天】","【正常】")))&amp;IF(OR($AB172="安装免保",$AB172="技术免保",$AB172="质保期内"),"【"&amp;$AB172&amp;"】",""))</f>
        <v/>
      </c>
      <c r="J172" s="244" t="str">
        <f aca="false">IF(OR(N($G172)=0,N($H172)=0),"",ROUND(N($G172)*N($H172)*IF(N($I172)=0,1,N($I172)),2))</f>
        <v/>
      </c>
      <c r="M172" s="244" t="str">
        <f aca="false">IF(TRIM($B172&amp;$C172)="","",IF(AND(N($J172)=0,N($L172)=0),"",ROUND(N($J172)+N($L172),2)))</f>
        <v/>
      </c>
      <c r="S172" s="244"/>
      <c r="T172" s="245" t="str">
        <f aca="false">IF(TRIM($B172&amp;$C172)="","",IF(N($O172)=0,"",MAX(0,MIN(N($O172)-N($Q172),N($W172)))))</f>
        <v/>
      </c>
      <c r="U172" s="245" t="str">
        <f aca="false">IF(TRIM($B172&amp;$C172)="","",IF(N($Q172)&lt;=N($O172),"",N($Q172)-N($O172)))</f>
        <v/>
      </c>
      <c r="V172" s="245" t="str">
        <f aca="false">IF(OR(TRIM($B172&amp;$C172)="",$W172=""),"",MAX(0,N($W172))-N($T172))</f>
        <v/>
      </c>
      <c r="W172" s="245" t="str">
        <f aca="false">IF(TRIM($B172&amp;$C172)="","",IF(AND(N($M172)=0,N($Q172)+N($R172)+N($S172)=0),"",ROUND(N($M172)-N($Q172)-N($R172)-N($S172),2)))</f>
        <v/>
      </c>
      <c r="X172" s="246" t="str">
        <f aca="false">IF(TRIM($B172&amp;$C172)="","",IF(N($M172)=0,IF((N($Q172)+N($R172)+N($S172))=0,"—未填单价","未填单价，已收 "&amp;TEXT((N($Q172)+N($R172)+N($S172)),"#,##0.00")),IF(N($W172)&gt;0.005,"欠 "&amp;TEXT(N($W172),"#,##0.00")&amp;IF(N($T172)&gt;0,"（开票未到账 "&amp;TEXT(N($T172),"#,##0.00")&amp;"）","")&amp;IF(N($V172)&gt;0,"（未开票 "&amp;TEXT(N($V172),"#,##0.00")&amp;"）",""),IF(N($W172)&lt;-0.005,"多收 "&amp;TEXT(-N($W172),"#,##0.00"),"✔ 已结清")))&amp;IF(N($U172)&gt;0,"｜到账未开票 "&amp;TEXT(N($U172),"#,##0.00")&amp;"，待补票","")&amp;IF(N($R172)&gt;0,"｜收现 "&amp;TEXT(N($R172),"#,##0.00"),"")&amp;IF(N($S172)&gt;0,"｜收款不开票 "&amp;TEXT(N($S172),"#,##0.00"),""))</f>
        <v/>
      </c>
      <c r="Y172" s="195"/>
      <c r="AB172" s="195"/>
      <c r="AC172" s="188"/>
      <c r="AD172" s="246" t="str">
        <f aca="false">IF($AL172="","",IF($AL172=1,IF($AM172&gt;=1,"一次性·已到收款期","一次性·未到期"),$AC172&amp;" 第"&amp;$AM172&amp;"/"&amp;$AL172&amp;"期"))</f>
        <v/>
      </c>
      <c r="AE172" s="245" t="str">
        <f aca="false">IF(OR($AL172="",N($M172)=0),"",ROUND(N($J172)*$AM172/$AL172,2)+N($L172))</f>
        <v/>
      </c>
      <c r="AF172" s="245" t="str">
        <f aca="false">IF($AE172="","",MAX(0,ROUND($AE172-(N($Q172)+N($R172)+N($S172)),2)))</f>
        <v/>
      </c>
      <c r="AG172" s="245" t="str">
        <f aca="false">IF(OR(TRIM($B172&amp;$C172)="",NOT(ISNUMBER($D172))),"",SUMIFS($W$3:$W$1001,$AI$3:$AI$1001,$AI172,$D$3:$D$1001,"&lt;"&amp;$D172))</f>
        <v/>
      </c>
      <c r="AH172" s="245" t="str">
        <f aca="false">IF(TRIM($B172&amp;$C172)="","",SUMIFS($W$3:$W$1001,$AI$3:$AI$1001,$AI172))</f>
        <v/>
      </c>
      <c r="AI172" s="246" t="str">
        <f aca="false">IF(TRIM($B172&amp;$C172)="","",TRIM($B172)&amp;"｜"&amp;TRIM($C172))</f>
        <v/>
      </c>
      <c r="AJ172" s="245" t="str">
        <f aca="false">IF(TRIM($B172&amp;$C172)="","",MIN(N($O172),N($Q172)))</f>
        <v/>
      </c>
      <c r="AK172" s="248" t="str">
        <f aca="false">IF(ISNUMBER($D172),YEAR($D172),"")</f>
        <v/>
      </c>
      <c r="AL172" s="248" t="str">
        <f aca="false">IF(OR(TRIM($B172&amp;$C172)="",NOT(ISNUMBER($D172)),NOT(ISNUMBER($E172))),"",IF($E172&lt;$D172,"",IF(IF($AC172="半年付",2,IF($AC172="季度付",4,IF($AC172="月付",12,IF($AC172="半月付",24,1))))=1,1,MAX(1,ROUND(($E172-$D172+1)/365*IF($AC172="半年付",2,IF($AC172="季度付",4,IF($AC172="月付",12,IF($AC172="半月付",24,1)))),0)))))</f>
        <v/>
      </c>
      <c r="AM172" s="248" t="str">
        <f aca="true">IF($AL172="","",MIN($AL172,MAX(0,INT((TODAY()-付款宽限天数-$D172)/(($E172-$D172+1)/$AL172))+1)))</f>
        <v/>
      </c>
    </row>
    <row r="173" customFormat="false" ht="27.75" hidden="false" customHeight="false" outlineLevel="0" collapsed="false">
      <c r="F173" s="188" t="str">
        <f aca="true">IF(TRIM($B173&amp;$C173)="","",IF(OR(ISNUMBER(SEARCH("未",$A173)),ISNUMBER(SEARCH("送出",$A173)),AND(TRIM($A173)="",NOT(ISNUMBER($D173)),N($G173)=0)),"【合同未回】","")&amp;IF(NOT(ISNUMBER($E173)),IF(OR(ISNUMBER(SEARCH("未",$A173)),ISNUMBER(SEARCH("送出",$A173)),AND(TRIM($A173)="",NOT(ISNUMBER($D173)),N($G173)=0)),"","【未填合同期】"),IF($E173&lt;TODAY(),"【已到期】",IF($E173-TODAY()&lt;=提醒天数,"【即将到期，剩余"&amp;($E173-TODAY())&amp;"天】","【正常】")))&amp;IF(OR($AB173="安装免保",$AB173="技术免保",$AB173="质保期内"),"【"&amp;$AB173&amp;"】",""))</f>
        <v/>
      </c>
      <c r="J173" s="244" t="str">
        <f aca="false">IF(OR(N($G173)=0,N($H173)=0),"",ROUND(N($G173)*N($H173)*IF(N($I173)=0,1,N($I173)),2))</f>
        <v/>
      </c>
      <c r="M173" s="244" t="str">
        <f aca="false">IF(TRIM($B173&amp;$C173)="","",IF(AND(N($J173)=0,N($L173)=0),"",ROUND(N($J173)+N($L173),2)))</f>
        <v/>
      </c>
      <c r="S173" s="244"/>
      <c r="T173" s="245" t="str">
        <f aca="false">IF(TRIM($B173&amp;$C173)="","",IF(N($O173)=0,"",MAX(0,MIN(N($O173)-N($Q173),N($W173)))))</f>
        <v/>
      </c>
      <c r="U173" s="245" t="str">
        <f aca="false">IF(TRIM($B173&amp;$C173)="","",IF(N($Q173)&lt;=N($O173),"",N($Q173)-N($O173)))</f>
        <v/>
      </c>
      <c r="V173" s="245" t="str">
        <f aca="false">IF(OR(TRIM($B173&amp;$C173)="",$W173=""),"",MAX(0,N($W173))-N($T173))</f>
        <v/>
      </c>
      <c r="W173" s="245" t="str">
        <f aca="false">IF(TRIM($B173&amp;$C173)="","",IF(AND(N($M173)=0,N($Q173)+N($R173)+N($S173)=0),"",ROUND(N($M173)-N($Q173)-N($R173)-N($S173),2)))</f>
        <v/>
      </c>
      <c r="X173" s="246" t="str">
        <f aca="false">IF(TRIM($B173&amp;$C173)="","",IF(N($M173)=0,IF((N($Q173)+N($R173)+N($S173))=0,"—未填单价","未填单价，已收 "&amp;TEXT((N($Q173)+N($R173)+N($S173)),"#,##0.00")),IF(N($W173)&gt;0.005,"欠 "&amp;TEXT(N($W173),"#,##0.00")&amp;IF(N($T173)&gt;0,"（开票未到账 "&amp;TEXT(N($T173),"#,##0.00")&amp;"）","")&amp;IF(N($V173)&gt;0,"（未开票 "&amp;TEXT(N($V173),"#,##0.00")&amp;"）",""),IF(N($W173)&lt;-0.005,"多收 "&amp;TEXT(-N($W173),"#,##0.00"),"✔ 已结清")))&amp;IF(N($U173)&gt;0,"｜到账未开票 "&amp;TEXT(N($U173),"#,##0.00")&amp;"，待补票","")&amp;IF(N($R173)&gt;0,"｜收现 "&amp;TEXT(N($R173),"#,##0.00"),"")&amp;IF(N($S173)&gt;0,"｜收款不开票 "&amp;TEXT(N($S173),"#,##0.00"),""))</f>
        <v/>
      </c>
      <c r="Y173" s="195"/>
      <c r="AB173" s="195"/>
      <c r="AC173" s="188"/>
      <c r="AD173" s="246" t="str">
        <f aca="false">IF($AL173="","",IF($AL173=1,IF($AM173&gt;=1,"一次性·已到收款期","一次性·未到期"),$AC173&amp;" 第"&amp;$AM173&amp;"/"&amp;$AL173&amp;"期"))</f>
        <v/>
      </c>
      <c r="AE173" s="245" t="str">
        <f aca="false">IF(OR($AL173="",N($M173)=0),"",ROUND(N($J173)*$AM173/$AL173,2)+N($L173))</f>
        <v/>
      </c>
      <c r="AF173" s="245" t="str">
        <f aca="false">IF($AE173="","",MAX(0,ROUND($AE173-(N($Q173)+N($R173)+N($S173)),2)))</f>
        <v/>
      </c>
      <c r="AG173" s="245" t="str">
        <f aca="false">IF(OR(TRIM($B173&amp;$C173)="",NOT(ISNUMBER($D173))),"",SUMIFS($W$3:$W$1001,$AI$3:$AI$1001,$AI173,$D$3:$D$1001,"&lt;"&amp;$D173))</f>
        <v/>
      </c>
      <c r="AH173" s="245" t="str">
        <f aca="false">IF(TRIM($B173&amp;$C173)="","",SUMIFS($W$3:$W$1001,$AI$3:$AI$1001,$AI173))</f>
        <v/>
      </c>
      <c r="AI173" s="246" t="str">
        <f aca="false">IF(TRIM($B173&amp;$C173)="","",TRIM($B173)&amp;"｜"&amp;TRIM($C173))</f>
        <v/>
      </c>
      <c r="AJ173" s="245" t="str">
        <f aca="false">IF(TRIM($B173&amp;$C173)="","",MIN(N($O173),N($Q173)))</f>
        <v/>
      </c>
      <c r="AK173" s="248" t="str">
        <f aca="false">IF(ISNUMBER($D173),YEAR($D173),"")</f>
        <v/>
      </c>
      <c r="AL173" s="248" t="str">
        <f aca="false">IF(OR(TRIM($B173&amp;$C173)="",NOT(ISNUMBER($D173)),NOT(ISNUMBER($E173))),"",IF($E173&lt;$D173,"",IF(IF($AC173="半年付",2,IF($AC173="季度付",4,IF($AC173="月付",12,IF($AC173="半月付",24,1))))=1,1,MAX(1,ROUND(($E173-$D173+1)/365*IF($AC173="半年付",2,IF($AC173="季度付",4,IF($AC173="月付",12,IF($AC173="半月付",24,1)))),0)))))</f>
        <v/>
      </c>
      <c r="AM173" s="248" t="str">
        <f aca="true">IF($AL173="","",MIN($AL173,MAX(0,INT((TODAY()-付款宽限天数-$D173)/(($E173-$D173+1)/$AL173))+1)))</f>
        <v/>
      </c>
    </row>
    <row r="174" customFormat="false" ht="27.75" hidden="false" customHeight="false" outlineLevel="0" collapsed="false">
      <c r="F174" s="188" t="str">
        <f aca="true">IF(TRIM($B174&amp;$C174)="","",IF(OR(ISNUMBER(SEARCH("未",$A174)),ISNUMBER(SEARCH("送出",$A174)),AND(TRIM($A174)="",NOT(ISNUMBER($D174)),N($G174)=0)),"【合同未回】","")&amp;IF(NOT(ISNUMBER($E174)),IF(OR(ISNUMBER(SEARCH("未",$A174)),ISNUMBER(SEARCH("送出",$A174)),AND(TRIM($A174)="",NOT(ISNUMBER($D174)),N($G174)=0)),"","【未填合同期】"),IF($E174&lt;TODAY(),"【已到期】",IF($E174-TODAY()&lt;=提醒天数,"【即将到期，剩余"&amp;($E174-TODAY())&amp;"天】","【正常】")))&amp;IF(OR($AB174="安装免保",$AB174="技术免保",$AB174="质保期内"),"【"&amp;$AB174&amp;"】",""))</f>
        <v/>
      </c>
      <c r="J174" s="244" t="str">
        <f aca="false">IF(OR(N($G174)=0,N($H174)=0),"",ROUND(N($G174)*N($H174)*IF(N($I174)=0,1,N($I174)),2))</f>
        <v/>
      </c>
      <c r="M174" s="244" t="str">
        <f aca="false">IF(TRIM($B174&amp;$C174)="","",IF(AND(N($J174)=0,N($L174)=0),"",ROUND(N($J174)+N($L174),2)))</f>
        <v/>
      </c>
      <c r="S174" s="244"/>
      <c r="T174" s="245" t="str">
        <f aca="false">IF(TRIM($B174&amp;$C174)="","",IF(N($O174)=0,"",MAX(0,MIN(N($O174)-N($Q174),N($W174)))))</f>
        <v/>
      </c>
      <c r="U174" s="245" t="str">
        <f aca="false">IF(TRIM($B174&amp;$C174)="","",IF(N($Q174)&lt;=N($O174),"",N($Q174)-N($O174)))</f>
        <v/>
      </c>
      <c r="V174" s="245" t="str">
        <f aca="false">IF(OR(TRIM($B174&amp;$C174)="",$W174=""),"",MAX(0,N($W174))-N($T174))</f>
        <v/>
      </c>
      <c r="W174" s="245" t="str">
        <f aca="false">IF(TRIM($B174&amp;$C174)="","",IF(AND(N($M174)=0,N($Q174)+N($R174)+N($S174)=0),"",ROUND(N($M174)-N($Q174)-N($R174)-N($S174),2)))</f>
        <v/>
      </c>
      <c r="X174" s="246" t="str">
        <f aca="false">IF(TRIM($B174&amp;$C174)="","",IF(N($M174)=0,IF((N($Q174)+N($R174)+N($S174))=0,"—未填单价","未填单价，已收 "&amp;TEXT((N($Q174)+N($R174)+N($S174)),"#,##0.00")),IF(N($W174)&gt;0.005,"欠 "&amp;TEXT(N($W174),"#,##0.00")&amp;IF(N($T174)&gt;0,"（开票未到账 "&amp;TEXT(N($T174),"#,##0.00")&amp;"）","")&amp;IF(N($V174)&gt;0,"（未开票 "&amp;TEXT(N($V174),"#,##0.00")&amp;"）",""),IF(N($W174)&lt;-0.005,"多收 "&amp;TEXT(-N($W174),"#,##0.00"),"✔ 已结清")))&amp;IF(N($U174)&gt;0,"｜到账未开票 "&amp;TEXT(N($U174),"#,##0.00")&amp;"，待补票","")&amp;IF(N($R174)&gt;0,"｜收现 "&amp;TEXT(N($R174),"#,##0.00"),"")&amp;IF(N($S174)&gt;0,"｜收款不开票 "&amp;TEXT(N($S174),"#,##0.00"),""))</f>
        <v/>
      </c>
      <c r="Y174" s="195"/>
      <c r="AB174" s="195"/>
      <c r="AC174" s="188"/>
      <c r="AD174" s="246" t="str">
        <f aca="false">IF($AL174="","",IF($AL174=1,IF($AM174&gt;=1,"一次性·已到收款期","一次性·未到期"),$AC174&amp;" 第"&amp;$AM174&amp;"/"&amp;$AL174&amp;"期"))</f>
        <v/>
      </c>
      <c r="AE174" s="245" t="str">
        <f aca="false">IF(OR($AL174="",N($M174)=0),"",ROUND(N($J174)*$AM174/$AL174,2)+N($L174))</f>
        <v/>
      </c>
      <c r="AF174" s="245" t="str">
        <f aca="false">IF($AE174="","",MAX(0,ROUND($AE174-(N($Q174)+N($R174)+N($S174)),2)))</f>
        <v/>
      </c>
      <c r="AG174" s="245" t="str">
        <f aca="false">IF(OR(TRIM($B174&amp;$C174)="",NOT(ISNUMBER($D174))),"",SUMIFS($W$3:$W$1001,$AI$3:$AI$1001,$AI174,$D$3:$D$1001,"&lt;"&amp;$D174))</f>
        <v/>
      </c>
      <c r="AH174" s="245" t="str">
        <f aca="false">IF(TRIM($B174&amp;$C174)="","",SUMIFS($W$3:$W$1001,$AI$3:$AI$1001,$AI174))</f>
        <v/>
      </c>
      <c r="AI174" s="246" t="str">
        <f aca="false">IF(TRIM($B174&amp;$C174)="","",TRIM($B174)&amp;"｜"&amp;TRIM($C174))</f>
        <v/>
      </c>
      <c r="AJ174" s="245" t="str">
        <f aca="false">IF(TRIM($B174&amp;$C174)="","",MIN(N($O174),N($Q174)))</f>
        <v/>
      </c>
      <c r="AK174" s="248" t="str">
        <f aca="false">IF(ISNUMBER($D174),YEAR($D174),"")</f>
        <v/>
      </c>
      <c r="AL174" s="248" t="str">
        <f aca="false">IF(OR(TRIM($B174&amp;$C174)="",NOT(ISNUMBER($D174)),NOT(ISNUMBER($E174))),"",IF($E174&lt;$D174,"",IF(IF($AC174="半年付",2,IF($AC174="季度付",4,IF($AC174="月付",12,IF($AC174="半月付",24,1))))=1,1,MAX(1,ROUND(($E174-$D174+1)/365*IF($AC174="半年付",2,IF($AC174="季度付",4,IF($AC174="月付",12,IF($AC174="半月付",24,1)))),0)))))</f>
        <v/>
      </c>
      <c r="AM174" s="248" t="str">
        <f aca="true">IF($AL174="","",MIN($AL174,MAX(0,INT((TODAY()-付款宽限天数-$D174)/(($E174-$D174+1)/$AL174))+1)))</f>
        <v/>
      </c>
    </row>
    <row r="175" customFormat="false" ht="27.75" hidden="false" customHeight="false" outlineLevel="0" collapsed="false">
      <c r="F175" s="188" t="str">
        <f aca="true">IF(TRIM($B175&amp;$C175)="","",IF(OR(ISNUMBER(SEARCH("未",$A175)),ISNUMBER(SEARCH("送出",$A175)),AND(TRIM($A175)="",NOT(ISNUMBER($D175)),N($G175)=0)),"【合同未回】","")&amp;IF(NOT(ISNUMBER($E175)),IF(OR(ISNUMBER(SEARCH("未",$A175)),ISNUMBER(SEARCH("送出",$A175)),AND(TRIM($A175)="",NOT(ISNUMBER($D175)),N($G175)=0)),"","【未填合同期】"),IF($E175&lt;TODAY(),"【已到期】",IF($E175-TODAY()&lt;=提醒天数,"【即将到期，剩余"&amp;($E175-TODAY())&amp;"天】","【正常】")))&amp;IF(OR($AB175="安装免保",$AB175="技术免保",$AB175="质保期内"),"【"&amp;$AB175&amp;"】",""))</f>
        <v/>
      </c>
      <c r="J175" s="244" t="str">
        <f aca="false">IF(OR(N($G175)=0,N($H175)=0),"",ROUND(N($G175)*N($H175)*IF(N($I175)=0,1,N($I175)),2))</f>
        <v/>
      </c>
      <c r="M175" s="244" t="str">
        <f aca="false">IF(TRIM($B175&amp;$C175)="","",IF(AND(N($J175)=0,N($L175)=0),"",ROUND(N($J175)+N($L175),2)))</f>
        <v/>
      </c>
      <c r="S175" s="244"/>
      <c r="T175" s="245" t="str">
        <f aca="false">IF(TRIM($B175&amp;$C175)="","",IF(N($O175)=0,"",MAX(0,MIN(N($O175)-N($Q175),N($W175)))))</f>
        <v/>
      </c>
      <c r="U175" s="245" t="str">
        <f aca="false">IF(TRIM($B175&amp;$C175)="","",IF(N($Q175)&lt;=N($O175),"",N($Q175)-N($O175)))</f>
        <v/>
      </c>
      <c r="V175" s="245" t="str">
        <f aca="false">IF(OR(TRIM($B175&amp;$C175)="",$W175=""),"",MAX(0,N($W175))-N($T175))</f>
        <v/>
      </c>
      <c r="W175" s="245" t="str">
        <f aca="false">IF(TRIM($B175&amp;$C175)="","",IF(AND(N($M175)=0,N($Q175)+N($R175)+N($S175)=0),"",ROUND(N($M175)-N($Q175)-N($R175)-N($S175),2)))</f>
        <v/>
      </c>
      <c r="X175" s="246" t="str">
        <f aca="false">IF(TRIM($B175&amp;$C175)="","",IF(N($M175)=0,IF((N($Q175)+N($R175)+N($S175))=0,"—未填单价","未填单价，已收 "&amp;TEXT((N($Q175)+N($R175)+N($S175)),"#,##0.00")),IF(N($W175)&gt;0.005,"欠 "&amp;TEXT(N($W175),"#,##0.00")&amp;IF(N($T175)&gt;0,"（开票未到账 "&amp;TEXT(N($T175),"#,##0.00")&amp;"）","")&amp;IF(N($V175)&gt;0,"（未开票 "&amp;TEXT(N($V175),"#,##0.00")&amp;"）",""),IF(N($W175)&lt;-0.005,"多收 "&amp;TEXT(-N($W175),"#,##0.00"),"✔ 已结清")))&amp;IF(N($U175)&gt;0,"｜到账未开票 "&amp;TEXT(N($U175),"#,##0.00")&amp;"，待补票","")&amp;IF(N($R175)&gt;0,"｜收现 "&amp;TEXT(N($R175),"#,##0.00"),"")&amp;IF(N($S175)&gt;0,"｜收款不开票 "&amp;TEXT(N($S175),"#,##0.00"),""))</f>
        <v/>
      </c>
      <c r="Y175" s="195"/>
      <c r="AB175" s="195"/>
      <c r="AC175" s="188"/>
      <c r="AD175" s="246" t="str">
        <f aca="false">IF($AL175="","",IF($AL175=1,IF($AM175&gt;=1,"一次性·已到收款期","一次性·未到期"),$AC175&amp;" 第"&amp;$AM175&amp;"/"&amp;$AL175&amp;"期"))</f>
        <v/>
      </c>
      <c r="AE175" s="245" t="str">
        <f aca="false">IF(OR($AL175="",N($M175)=0),"",ROUND(N($J175)*$AM175/$AL175,2)+N($L175))</f>
        <v/>
      </c>
      <c r="AF175" s="245" t="str">
        <f aca="false">IF($AE175="","",MAX(0,ROUND($AE175-(N($Q175)+N($R175)+N($S175)),2)))</f>
        <v/>
      </c>
      <c r="AG175" s="245" t="str">
        <f aca="false">IF(OR(TRIM($B175&amp;$C175)="",NOT(ISNUMBER($D175))),"",SUMIFS($W$3:$W$1001,$AI$3:$AI$1001,$AI175,$D$3:$D$1001,"&lt;"&amp;$D175))</f>
        <v/>
      </c>
      <c r="AH175" s="245" t="str">
        <f aca="false">IF(TRIM($B175&amp;$C175)="","",SUMIFS($W$3:$W$1001,$AI$3:$AI$1001,$AI175))</f>
        <v/>
      </c>
      <c r="AI175" s="246" t="str">
        <f aca="false">IF(TRIM($B175&amp;$C175)="","",TRIM($B175)&amp;"｜"&amp;TRIM($C175))</f>
        <v/>
      </c>
      <c r="AJ175" s="245" t="str">
        <f aca="false">IF(TRIM($B175&amp;$C175)="","",MIN(N($O175),N($Q175)))</f>
        <v/>
      </c>
      <c r="AK175" s="248" t="str">
        <f aca="false">IF(ISNUMBER($D175),YEAR($D175),"")</f>
        <v/>
      </c>
      <c r="AL175" s="248" t="str">
        <f aca="false">IF(OR(TRIM($B175&amp;$C175)="",NOT(ISNUMBER($D175)),NOT(ISNUMBER($E175))),"",IF($E175&lt;$D175,"",IF(IF($AC175="半年付",2,IF($AC175="季度付",4,IF($AC175="月付",12,IF($AC175="半月付",24,1))))=1,1,MAX(1,ROUND(($E175-$D175+1)/365*IF($AC175="半年付",2,IF($AC175="季度付",4,IF($AC175="月付",12,IF($AC175="半月付",24,1)))),0)))))</f>
        <v/>
      </c>
      <c r="AM175" s="248" t="str">
        <f aca="true">IF($AL175="","",MIN($AL175,MAX(0,INT((TODAY()-付款宽限天数-$D175)/(($E175-$D175+1)/$AL175))+1)))</f>
        <v/>
      </c>
    </row>
    <row r="176" customFormat="false" ht="27.75" hidden="false" customHeight="false" outlineLevel="0" collapsed="false">
      <c r="F176" s="188" t="str">
        <f aca="true">IF(TRIM($B176&amp;$C176)="","",IF(OR(ISNUMBER(SEARCH("未",$A176)),ISNUMBER(SEARCH("送出",$A176)),AND(TRIM($A176)="",NOT(ISNUMBER($D176)),N($G176)=0)),"【合同未回】","")&amp;IF(NOT(ISNUMBER($E176)),IF(OR(ISNUMBER(SEARCH("未",$A176)),ISNUMBER(SEARCH("送出",$A176)),AND(TRIM($A176)="",NOT(ISNUMBER($D176)),N($G176)=0)),"","【未填合同期】"),IF($E176&lt;TODAY(),"【已到期】",IF($E176-TODAY()&lt;=提醒天数,"【即将到期，剩余"&amp;($E176-TODAY())&amp;"天】","【正常】")))&amp;IF(OR($AB176="安装免保",$AB176="技术免保",$AB176="质保期内"),"【"&amp;$AB176&amp;"】",""))</f>
        <v/>
      </c>
      <c r="J176" s="244" t="str">
        <f aca="false">IF(OR(N($G176)=0,N($H176)=0),"",ROUND(N($G176)*N($H176)*IF(N($I176)=0,1,N($I176)),2))</f>
        <v/>
      </c>
      <c r="M176" s="244" t="str">
        <f aca="false">IF(TRIM($B176&amp;$C176)="","",IF(AND(N($J176)=0,N($L176)=0),"",ROUND(N($J176)+N($L176),2)))</f>
        <v/>
      </c>
      <c r="S176" s="244"/>
      <c r="T176" s="245" t="str">
        <f aca="false">IF(TRIM($B176&amp;$C176)="","",IF(N($O176)=0,"",MAX(0,MIN(N($O176)-N($Q176),N($W176)))))</f>
        <v/>
      </c>
      <c r="U176" s="245" t="str">
        <f aca="false">IF(TRIM($B176&amp;$C176)="","",IF(N($Q176)&lt;=N($O176),"",N($Q176)-N($O176)))</f>
        <v/>
      </c>
      <c r="V176" s="245" t="str">
        <f aca="false">IF(OR(TRIM($B176&amp;$C176)="",$W176=""),"",MAX(0,N($W176))-N($T176))</f>
        <v/>
      </c>
      <c r="W176" s="245" t="str">
        <f aca="false">IF(TRIM($B176&amp;$C176)="","",IF(AND(N($M176)=0,N($Q176)+N($R176)+N($S176)=0),"",ROUND(N($M176)-N($Q176)-N($R176)-N($S176),2)))</f>
        <v/>
      </c>
      <c r="X176" s="246" t="str">
        <f aca="false">IF(TRIM($B176&amp;$C176)="","",IF(N($M176)=0,IF((N($Q176)+N($R176)+N($S176))=0,"—未填单价","未填单价，已收 "&amp;TEXT((N($Q176)+N($R176)+N($S176)),"#,##0.00")),IF(N($W176)&gt;0.005,"欠 "&amp;TEXT(N($W176),"#,##0.00")&amp;IF(N($T176)&gt;0,"（开票未到账 "&amp;TEXT(N($T176),"#,##0.00")&amp;"）","")&amp;IF(N($V176)&gt;0,"（未开票 "&amp;TEXT(N($V176),"#,##0.00")&amp;"）",""),IF(N($W176)&lt;-0.005,"多收 "&amp;TEXT(-N($W176),"#,##0.00"),"✔ 已结清")))&amp;IF(N($U176)&gt;0,"｜到账未开票 "&amp;TEXT(N($U176),"#,##0.00")&amp;"，待补票","")&amp;IF(N($R176)&gt;0,"｜收现 "&amp;TEXT(N($R176),"#,##0.00"),"")&amp;IF(N($S176)&gt;0,"｜收款不开票 "&amp;TEXT(N($S176),"#,##0.00"),""))</f>
        <v/>
      </c>
      <c r="Y176" s="195"/>
      <c r="AB176" s="195"/>
      <c r="AC176" s="188"/>
      <c r="AD176" s="246" t="str">
        <f aca="false">IF($AL176="","",IF($AL176=1,IF($AM176&gt;=1,"一次性·已到收款期","一次性·未到期"),$AC176&amp;" 第"&amp;$AM176&amp;"/"&amp;$AL176&amp;"期"))</f>
        <v/>
      </c>
      <c r="AE176" s="245" t="str">
        <f aca="false">IF(OR($AL176="",N($M176)=0),"",ROUND(N($J176)*$AM176/$AL176,2)+N($L176))</f>
        <v/>
      </c>
      <c r="AF176" s="245" t="str">
        <f aca="false">IF($AE176="","",MAX(0,ROUND($AE176-(N($Q176)+N($R176)+N($S176)),2)))</f>
        <v/>
      </c>
      <c r="AG176" s="245" t="str">
        <f aca="false">IF(OR(TRIM($B176&amp;$C176)="",NOT(ISNUMBER($D176))),"",SUMIFS($W$3:$W$1001,$AI$3:$AI$1001,$AI176,$D$3:$D$1001,"&lt;"&amp;$D176))</f>
        <v/>
      </c>
      <c r="AH176" s="245" t="str">
        <f aca="false">IF(TRIM($B176&amp;$C176)="","",SUMIFS($W$3:$W$1001,$AI$3:$AI$1001,$AI176))</f>
        <v/>
      </c>
      <c r="AI176" s="246" t="str">
        <f aca="false">IF(TRIM($B176&amp;$C176)="","",TRIM($B176)&amp;"｜"&amp;TRIM($C176))</f>
        <v/>
      </c>
      <c r="AJ176" s="245" t="str">
        <f aca="false">IF(TRIM($B176&amp;$C176)="","",MIN(N($O176),N($Q176)))</f>
        <v/>
      </c>
      <c r="AK176" s="248" t="str">
        <f aca="false">IF(ISNUMBER($D176),YEAR($D176),"")</f>
        <v/>
      </c>
      <c r="AL176" s="248" t="str">
        <f aca="false">IF(OR(TRIM($B176&amp;$C176)="",NOT(ISNUMBER($D176)),NOT(ISNUMBER($E176))),"",IF($E176&lt;$D176,"",IF(IF($AC176="半年付",2,IF($AC176="季度付",4,IF($AC176="月付",12,IF($AC176="半月付",24,1))))=1,1,MAX(1,ROUND(($E176-$D176+1)/365*IF($AC176="半年付",2,IF($AC176="季度付",4,IF($AC176="月付",12,IF($AC176="半月付",24,1)))),0)))))</f>
        <v/>
      </c>
      <c r="AM176" s="248" t="str">
        <f aca="true">IF($AL176="","",MIN($AL176,MAX(0,INT((TODAY()-付款宽限天数-$D176)/(($E176-$D176+1)/$AL176))+1)))</f>
        <v/>
      </c>
    </row>
    <row r="177" customFormat="false" ht="27.75" hidden="false" customHeight="false" outlineLevel="0" collapsed="false">
      <c r="F177" s="188" t="str">
        <f aca="true">IF(TRIM($B177&amp;$C177)="","",IF(OR(ISNUMBER(SEARCH("未",$A177)),ISNUMBER(SEARCH("送出",$A177)),AND(TRIM($A177)="",NOT(ISNUMBER($D177)),N($G177)=0)),"【合同未回】","")&amp;IF(NOT(ISNUMBER($E177)),IF(OR(ISNUMBER(SEARCH("未",$A177)),ISNUMBER(SEARCH("送出",$A177)),AND(TRIM($A177)="",NOT(ISNUMBER($D177)),N($G177)=0)),"","【未填合同期】"),IF($E177&lt;TODAY(),"【已到期】",IF($E177-TODAY()&lt;=提醒天数,"【即将到期，剩余"&amp;($E177-TODAY())&amp;"天】","【正常】")))&amp;IF(OR($AB177="安装免保",$AB177="技术免保",$AB177="质保期内"),"【"&amp;$AB177&amp;"】",""))</f>
        <v/>
      </c>
      <c r="J177" s="244" t="str">
        <f aca="false">IF(OR(N($G177)=0,N($H177)=0),"",ROUND(N($G177)*N($H177)*IF(N($I177)=0,1,N($I177)),2))</f>
        <v/>
      </c>
      <c r="M177" s="244" t="str">
        <f aca="false">IF(TRIM($B177&amp;$C177)="","",IF(AND(N($J177)=0,N($L177)=0),"",ROUND(N($J177)+N($L177),2)))</f>
        <v/>
      </c>
      <c r="S177" s="244"/>
      <c r="T177" s="245" t="str">
        <f aca="false">IF(TRIM($B177&amp;$C177)="","",IF(N($O177)=0,"",MAX(0,MIN(N($O177)-N($Q177),N($W177)))))</f>
        <v/>
      </c>
      <c r="U177" s="245" t="str">
        <f aca="false">IF(TRIM($B177&amp;$C177)="","",IF(N($Q177)&lt;=N($O177),"",N($Q177)-N($O177)))</f>
        <v/>
      </c>
      <c r="V177" s="245" t="str">
        <f aca="false">IF(OR(TRIM($B177&amp;$C177)="",$W177=""),"",MAX(0,N($W177))-N($T177))</f>
        <v/>
      </c>
      <c r="W177" s="245" t="str">
        <f aca="false">IF(TRIM($B177&amp;$C177)="","",IF(AND(N($M177)=0,N($Q177)+N($R177)+N($S177)=0),"",ROUND(N($M177)-N($Q177)-N($R177)-N($S177),2)))</f>
        <v/>
      </c>
      <c r="X177" s="246" t="str">
        <f aca="false">IF(TRIM($B177&amp;$C177)="","",IF(N($M177)=0,IF((N($Q177)+N($R177)+N($S177))=0,"—未填单价","未填单价，已收 "&amp;TEXT((N($Q177)+N($R177)+N($S177)),"#,##0.00")),IF(N($W177)&gt;0.005,"欠 "&amp;TEXT(N($W177),"#,##0.00")&amp;IF(N($T177)&gt;0,"（开票未到账 "&amp;TEXT(N($T177),"#,##0.00")&amp;"）","")&amp;IF(N($V177)&gt;0,"（未开票 "&amp;TEXT(N($V177),"#,##0.00")&amp;"）",""),IF(N($W177)&lt;-0.005,"多收 "&amp;TEXT(-N($W177),"#,##0.00"),"✔ 已结清")))&amp;IF(N($U177)&gt;0,"｜到账未开票 "&amp;TEXT(N($U177),"#,##0.00")&amp;"，待补票","")&amp;IF(N($R177)&gt;0,"｜收现 "&amp;TEXT(N($R177),"#,##0.00"),"")&amp;IF(N($S177)&gt;0,"｜收款不开票 "&amp;TEXT(N($S177),"#,##0.00"),""))</f>
        <v/>
      </c>
      <c r="Y177" s="195"/>
      <c r="AB177" s="195"/>
      <c r="AC177" s="188"/>
      <c r="AD177" s="246" t="str">
        <f aca="false">IF($AL177="","",IF($AL177=1,IF($AM177&gt;=1,"一次性·已到收款期","一次性·未到期"),$AC177&amp;" 第"&amp;$AM177&amp;"/"&amp;$AL177&amp;"期"))</f>
        <v/>
      </c>
      <c r="AE177" s="245" t="str">
        <f aca="false">IF(OR($AL177="",N($M177)=0),"",ROUND(N($J177)*$AM177/$AL177,2)+N($L177))</f>
        <v/>
      </c>
      <c r="AF177" s="245" t="str">
        <f aca="false">IF($AE177="","",MAX(0,ROUND($AE177-(N($Q177)+N($R177)+N($S177)),2)))</f>
        <v/>
      </c>
      <c r="AG177" s="245" t="str">
        <f aca="false">IF(OR(TRIM($B177&amp;$C177)="",NOT(ISNUMBER($D177))),"",SUMIFS($W$3:$W$1001,$AI$3:$AI$1001,$AI177,$D$3:$D$1001,"&lt;"&amp;$D177))</f>
        <v/>
      </c>
      <c r="AH177" s="245" t="str">
        <f aca="false">IF(TRIM($B177&amp;$C177)="","",SUMIFS($W$3:$W$1001,$AI$3:$AI$1001,$AI177))</f>
        <v/>
      </c>
      <c r="AI177" s="246" t="str">
        <f aca="false">IF(TRIM($B177&amp;$C177)="","",TRIM($B177)&amp;"｜"&amp;TRIM($C177))</f>
        <v/>
      </c>
      <c r="AJ177" s="245" t="str">
        <f aca="false">IF(TRIM($B177&amp;$C177)="","",MIN(N($O177),N($Q177)))</f>
        <v/>
      </c>
      <c r="AK177" s="248" t="str">
        <f aca="false">IF(ISNUMBER($D177),YEAR($D177),"")</f>
        <v/>
      </c>
      <c r="AL177" s="248" t="str">
        <f aca="false">IF(OR(TRIM($B177&amp;$C177)="",NOT(ISNUMBER($D177)),NOT(ISNUMBER($E177))),"",IF($E177&lt;$D177,"",IF(IF($AC177="半年付",2,IF($AC177="季度付",4,IF($AC177="月付",12,IF($AC177="半月付",24,1))))=1,1,MAX(1,ROUND(($E177-$D177+1)/365*IF($AC177="半年付",2,IF($AC177="季度付",4,IF($AC177="月付",12,IF($AC177="半月付",24,1)))),0)))))</f>
        <v/>
      </c>
      <c r="AM177" s="248" t="str">
        <f aca="true">IF($AL177="","",MIN($AL177,MAX(0,INT((TODAY()-付款宽限天数-$D177)/(($E177-$D177+1)/$AL177))+1)))</f>
        <v/>
      </c>
    </row>
    <row r="178" customFormat="false" ht="27.75" hidden="false" customHeight="false" outlineLevel="0" collapsed="false">
      <c r="F178" s="188" t="str">
        <f aca="true">IF(TRIM($B178&amp;$C178)="","",IF(OR(ISNUMBER(SEARCH("未",$A178)),ISNUMBER(SEARCH("送出",$A178)),AND(TRIM($A178)="",NOT(ISNUMBER($D178)),N($G178)=0)),"【合同未回】","")&amp;IF(NOT(ISNUMBER($E178)),IF(OR(ISNUMBER(SEARCH("未",$A178)),ISNUMBER(SEARCH("送出",$A178)),AND(TRIM($A178)="",NOT(ISNUMBER($D178)),N($G178)=0)),"","【未填合同期】"),IF($E178&lt;TODAY(),"【已到期】",IF($E178-TODAY()&lt;=提醒天数,"【即将到期，剩余"&amp;($E178-TODAY())&amp;"天】","【正常】")))&amp;IF(OR($AB178="安装免保",$AB178="技术免保",$AB178="质保期内"),"【"&amp;$AB178&amp;"】",""))</f>
        <v/>
      </c>
      <c r="J178" s="244" t="str">
        <f aca="false">IF(OR(N($G178)=0,N($H178)=0),"",ROUND(N($G178)*N($H178)*IF(N($I178)=0,1,N($I178)),2))</f>
        <v/>
      </c>
      <c r="M178" s="244" t="str">
        <f aca="false">IF(TRIM($B178&amp;$C178)="","",IF(AND(N($J178)=0,N($L178)=0),"",ROUND(N($J178)+N($L178),2)))</f>
        <v/>
      </c>
      <c r="S178" s="244"/>
      <c r="T178" s="245" t="str">
        <f aca="false">IF(TRIM($B178&amp;$C178)="","",IF(N($O178)=0,"",MAX(0,MIN(N($O178)-N($Q178),N($W178)))))</f>
        <v/>
      </c>
      <c r="U178" s="245" t="str">
        <f aca="false">IF(TRIM($B178&amp;$C178)="","",IF(N($Q178)&lt;=N($O178),"",N($Q178)-N($O178)))</f>
        <v/>
      </c>
      <c r="V178" s="245" t="str">
        <f aca="false">IF(OR(TRIM($B178&amp;$C178)="",$W178=""),"",MAX(0,N($W178))-N($T178))</f>
        <v/>
      </c>
      <c r="W178" s="245" t="str">
        <f aca="false">IF(TRIM($B178&amp;$C178)="","",IF(AND(N($M178)=0,N($Q178)+N($R178)+N($S178)=0),"",ROUND(N($M178)-N($Q178)-N($R178)-N($S178),2)))</f>
        <v/>
      </c>
      <c r="X178" s="246" t="str">
        <f aca="false">IF(TRIM($B178&amp;$C178)="","",IF(N($M178)=0,IF((N($Q178)+N($R178)+N($S178))=0,"—未填单价","未填单价，已收 "&amp;TEXT((N($Q178)+N($R178)+N($S178)),"#,##0.00")),IF(N($W178)&gt;0.005,"欠 "&amp;TEXT(N($W178),"#,##0.00")&amp;IF(N($T178)&gt;0,"（开票未到账 "&amp;TEXT(N($T178),"#,##0.00")&amp;"）","")&amp;IF(N($V178)&gt;0,"（未开票 "&amp;TEXT(N($V178),"#,##0.00")&amp;"）",""),IF(N($W178)&lt;-0.005,"多收 "&amp;TEXT(-N($W178),"#,##0.00"),"✔ 已结清")))&amp;IF(N($U178)&gt;0,"｜到账未开票 "&amp;TEXT(N($U178),"#,##0.00")&amp;"，待补票","")&amp;IF(N($R178)&gt;0,"｜收现 "&amp;TEXT(N($R178),"#,##0.00"),"")&amp;IF(N($S178)&gt;0,"｜收款不开票 "&amp;TEXT(N($S178),"#,##0.00"),""))</f>
        <v/>
      </c>
      <c r="Y178" s="195"/>
      <c r="AB178" s="195"/>
      <c r="AC178" s="188"/>
      <c r="AD178" s="246" t="str">
        <f aca="false">IF($AL178="","",IF($AL178=1,IF($AM178&gt;=1,"一次性·已到收款期","一次性·未到期"),$AC178&amp;" 第"&amp;$AM178&amp;"/"&amp;$AL178&amp;"期"))</f>
        <v/>
      </c>
      <c r="AE178" s="245" t="str">
        <f aca="false">IF(OR($AL178="",N($M178)=0),"",ROUND(N($J178)*$AM178/$AL178,2)+N($L178))</f>
        <v/>
      </c>
      <c r="AF178" s="245" t="str">
        <f aca="false">IF($AE178="","",MAX(0,ROUND($AE178-(N($Q178)+N($R178)+N($S178)),2)))</f>
        <v/>
      </c>
      <c r="AG178" s="245" t="str">
        <f aca="false">IF(OR(TRIM($B178&amp;$C178)="",NOT(ISNUMBER($D178))),"",SUMIFS($W$3:$W$1001,$AI$3:$AI$1001,$AI178,$D$3:$D$1001,"&lt;"&amp;$D178))</f>
        <v/>
      </c>
      <c r="AH178" s="245" t="str">
        <f aca="false">IF(TRIM($B178&amp;$C178)="","",SUMIFS($W$3:$W$1001,$AI$3:$AI$1001,$AI178))</f>
        <v/>
      </c>
      <c r="AI178" s="246" t="str">
        <f aca="false">IF(TRIM($B178&amp;$C178)="","",TRIM($B178)&amp;"｜"&amp;TRIM($C178))</f>
        <v/>
      </c>
      <c r="AJ178" s="245" t="str">
        <f aca="false">IF(TRIM($B178&amp;$C178)="","",MIN(N($O178),N($Q178)))</f>
        <v/>
      </c>
      <c r="AK178" s="248" t="str">
        <f aca="false">IF(ISNUMBER($D178),YEAR($D178),"")</f>
        <v/>
      </c>
      <c r="AL178" s="248" t="str">
        <f aca="false">IF(OR(TRIM($B178&amp;$C178)="",NOT(ISNUMBER($D178)),NOT(ISNUMBER($E178))),"",IF($E178&lt;$D178,"",IF(IF($AC178="半年付",2,IF($AC178="季度付",4,IF($AC178="月付",12,IF($AC178="半月付",24,1))))=1,1,MAX(1,ROUND(($E178-$D178+1)/365*IF($AC178="半年付",2,IF($AC178="季度付",4,IF($AC178="月付",12,IF($AC178="半月付",24,1)))),0)))))</f>
        <v/>
      </c>
      <c r="AM178" s="248" t="str">
        <f aca="true">IF($AL178="","",MIN($AL178,MAX(0,INT((TODAY()-付款宽限天数-$D178)/(($E178-$D178+1)/$AL178))+1)))</f>
        <v/>
      </c>
    </row>
    <row r="179" customFormat="false" ht="27.75" hidden="false" customHeight="false" outlineLevel="0" collapsed="false">
      <c r="F179" s="188" t="str">
        <f aca="true">IF(TRIM($B179&amp;$C179)="","",IF(OR(ISNUMBER(SEARCH("未",$A179)),ISNUMBER(SEARCH("送出",$A179)),AND(TRIM($A179)="",NOT(ISNUMBER($D179)),N($G179)=0)),"【合同未回】","")&amp;IF(NOT(ISNUMBER($E179)),IF(OR(ISNUMBER(SEARCH("未",$A179)),ISNUMBER(SEARCH("送出",$A179)),AND(TRIM($A179)="",NOT(ISNUMBER($D179)),N($G179)=0)),"","【未填合同期】"),IF($E179&lt;TODAY(),"【已到期】",IF($E179-TODAY()&lt;=提醒天数,"【即将到期，剩余"&amp;($E179-TODAY())&amp;"天】","【正常】")))&amp;IF(OR($AB179="安装免保",$AB179="技术免保",$AB179="质保期内"),"【"&amp;$AB179&amp;"】",""))</f>
        <v/>
      </c>
      <c r="J179" s="244" t="str">
        <f aca="false">IF(OR(N($G179)=0,N($H179)=0),"",ROUND(N($G179)*N($H179)*IF(N($I179)=0,1,N($I179)),2))</f>
        <v/>
      </c>
      <c r="M179" s="244" t="str">
        <f aca="false">IF(TRIM($B179&amp;$C179)="","",IF(AND(N($J179)=0,N($L179)=0),"",ROUND(N($J179)+N($L179),2)))</f>
        <v/>
      </c>
      <c r="S179" s="244"/>
      <c r="T179" s="245" t="str">
        <f aca="false">IF(TRIM($B179&amp;$C179)="","",IF(N($O179)=0,"",MAX(0,MIN(N($O179)-N($Q179),N($W179)))))</f>
        <v/>
      </c>
      <c r="U179" s="245" t="str">
        <f aca="false">IF(TRIM($B179&amp;$C179)="","",IF(N($Q179)&lt;=N($O179),"",N($Q179)-N($O179)))</f>
        <v/>
      </c>
      <c r="V179" s="245" t="str">
        <f aca="false">IF(OR(TRIM($B179&amp;$C179)="",$W179=""),"",MAX(0,N($W179))-N($T179))</f>
        <v/>
      </c>
      <c r="W179" s="245" t="str">
        <f aca="false">IF(TRIM($B179&amp;$C179)="","",IF(AND(N($M179)=0,N($Q179)+N($R179)+N($S179)=0),"",ROUND(N($M179)-N($Q179)-N($R179)-N($S179),2)))</f>
        <v/>
      </c>
      <c r="X179" s="246" t="str">
        <f aca="false">IF(TRIM($B179&amp;$C179)="","",IF(N($M179)=0,IF((N($Q179)+N($R179)+N($S179))=0,"—未填单价","未填单价，已收 "&amp;TEXT((N($Q179)+N($R179)+N($S179)),"#,##0.00")),IF(N($W179)&gt;0.005,"欠 "&amp;TEXT(N($W179),"#,##0.00")&amp;IF(N($T179)&gt;0,"（开票未到账 "&amp;TEXT(N($T179),"#,##0.00")&amp;"）","")&amp;IF(N($V179)&gt;0,"（未开票 "&amp;TEXT(N($V179),"#,##0.00")&amp;"）",""),IF(N($W179)&lt;-0.005,"多收 "&amp;TEXT(-N($W179),"#,##0.00"),"✔ 已结清")))&amp;IF(N($U179)&gt;0,"｜到账未开票 "&amp;TEXT(N($U179),"#,##0.00")&amp;"，待补票","")&amp;IF(N($R179)&gt;0,"｜收现 "&amp;TEXT(N($R179),"#,##0.00"),"")&amp;IF(N($S179)&gt;0,"｜收款不开票 "&amp;TEXT(N($S179),"#,##0.00"),""))</f>
        <v/>
      </c>
      <c r="Y179" s="195"/>
      <c r="AB179" s="195"/>
      <c r="AC179" s="188"/>
      <c r="AD179" s="246" t="str">
        <f aca="false">IF($AL179="","",IF($AL179=1,IF($AM179&gt;=1,"一次性·已到收款期","一次性·未到期"),$AC179&amp;" 第"&amp;$AM179&amp;"/"&amp;$AL179&amp;"期"))</f>
        <v/>
      </c>
      <c r="AE179" s="245" t="str">
        <f aca="false">IF(OR($AL179="",N($M179)=0),"",ROUND(N($J179)*$AM179/$AL179,2)+N($L179))</f>
        <v/>
      </c>
      <c r="AF179" s="245" t="str">
        <f aca="false">IF($AE179="","",MAX(0,ROUND($AE179-(N($Q179)+N($R179)+N($S179)),2)))</f>
        <v/>
      </c>
      <c r="AG179" s="245" t="str">
        <f aca="false">IF(OR(TRIM($B179&amp;$C179)="",NOT(ISNUMBER($D179))),"",SUMIFS($W$3:$W$1001,$AI$3:$AI$1001,$AI179,$D$3:$D$1001,"&lt;"&amp;$D179))</f>
        <v/>
      </c>
      <c r="AH179" s="245" t="str">
        <f aca="false">IF(TRIM($B179&amp;$C179)="","",SUMIFS($W$3:$W$1001,$AI$3:$AI$1001,$AI179))</f>
        <v/>
      </c>
      <c r="AI179" s="246" t="str">
        <f aca="false">IF(TRIM($B179&amp;$C179)="","",TRIM($B179)&amp;"｜"&amp;TRIM($C179))</f>
        <v/>
      </c>
      <c r="AJ179" s="245" t="str">
        <f aca="false">IF(TRIM($B179&amp;$C179)="","",MIN(N($O179),N($Q179)))</f>
        <v/>
      </c>
      <c r="AK179" s="248" t="str">
        <f aca="false">IF(ISNUMBER($D179),YEAR($D179),"")</f>
        <v/>
      </c>
      <c r="AL179" s="248" t="str">
        <f aca="false">IF(OR(TRIM($B179&amp;$C179)="",NOT(ISNUMBER($D179)),NOT(ISNUMBER($E179))),"",IF($E179&lt;$D179,"",IF(IF($AC179="半年付",2,IF($AC179="季度付",4,IF($AC179="月付",12,IF($AC179="半月付",24,1))))=1,1,MAX(1,ROUND(($E179-$D179+1)/365*IF($AC179="半年付",2,IF($AC179="季度付",4,IF($AC179="月付",12,IF($AC179="半月付",24,1)))),0)))))</f>
        <v/>
      </c>
      <c r="AM179" s="248" t="str">
        <f aca="true">IF($AL179="","",MIN($AL179,MAX(0,INT((TODAY()-付款宽限天数-$D179)/(($E179-$D179+1)/$AL179))+1)))</f>
        <v/>
      </c>
    </row>
    <row r="180" customFormat="false" ht="27.75" hidden="false" customHeight="false" outlineLevel="0" collapsed="false">
      <c r="F180" s="188" t="str">
        <f aca="true">IF(TRIM($B180&amp;$C180)="","",IF(OR(ISNUMBER(SEARCH("未",$A180)),ISNUMBER(SEARCH("送出",$A180)),AND(TRIM($A180)="",NOT(ISNUMBER($D180)),N($G180)=0)),"【合同未回】","")&amp;IF(NOT(ISNUMBER($E180)),IF(OR(ISNUMBER(SEARCH("未",$A180)),ISNUMBER(SEARCH("送出",$A180)),AND(TRIM($A180)="",NOT(ISNUMBER($D180)),N($G180)=0)),"","【未填合同期】"),IF($E180&lt;TODAY(),"【已到期】",IF($E180-TODAY()&lt;=提醒天数,"【即将到期，剩余"&amp;($E180-TODAY())&amp;"天】","【正常】")))&amp;IF(OR($AB180="安装免保",$AB180="技术免保",$AB180="质保期内"),"【"&amp;$AB180&amp;"】",""))</f>
        <v/>
      </c>
      <c r="J180" s="244" t="str">
        <f aca="false">IF(OR(N($G180)=0,N($H180)=0),"",ROUND(N($G180)*N($H180)*IF(N($I180)=0,1,N($I180)),2))</f>
        <v/>
      </c>
      <c r="M180" s="244" t="str">
        <f aca="false">IF(TRIM($B180&amp;$C180)="","",IF(AND(N($J180)=0,N($L180)=0),"",ROUND(N($J180)+N($L180),2)))</f>
        <v/>
      </c>
      <c r="S180" s="244"/>
      <c r="T180" s="245" t="str">
        <f aca="false">IF(TRIM($B180&amp;$C180)="","",IF(N($O180)=0,"",MAX(0,MIN(N($O180)-N($Q180),N($W180)))))</f>
        <v/>
      </c>
      <c r="U180" s="245" t="str">
        <f aca="false">IF(TRIM($B180&amp;$C180)="","",IF(N($Q180)&lt;=N($O180),"",N($Q180)-N($O180)))</f>
        <v/>
      </c>
      <c r="V180" s="245" t="str">
        <f aca="false">IF(OR(TRIM($B180&amp;$C180)="",$W180=""),"",MAX(0,N($W180))-N($T180))</f>
        <v/>
      </c>
      <c r="W180" s="245" t="str">
        <f aca="false">IF(TRIM($B180&amp;$C180)="","",IF(AND(N($M180)=0,N($Q180)+N($R180)+N($S180)=0),"",ROUND(N($M180)-N($Q180)-N($R180)-N($S180),2)))</f>
        <v/>
      </c>
      <c r="X180" s="246" t="str">
        <f aca="false">IF(TRIM($B180&amp;$C180)="","",IF(N($M180)=0,IF((N($Q180)+N($R180)+N($S180))=0,"—未填单价","未填单价，已收 "&amp;TEXT((N($Q180)+N($R180)+N($S180)),"#,##0.00")),IF(N($W180)&gt;0.005,"欠 "&amp;TEXT(N($W180),"#,##0.00")&amp;IF(N($T180)&gt;0,"（开票未到账 "&amp;TEXT(N($T180),"#,##0.00")&amp;"）","")&amp;IF(N($V180)&gt;0,"（未开票 "&amp;TEXT(N($V180),"#,##0.00")&amp;"）",""),IF(N($W180)&lt;-0.005,"多收 "&amp;TEXT(-N($W180),"#,##0.00"),"✔ 已结清")))&amp;IF(N($U180)&gt;0,"｜到账未开票 "&amp;TEXT(N($U180),"#,##0.00")&amp;"，待补票","")&amp;IF(N($R180)&gt;0,"｜收现 "&amp;TEXT(N($R180),"#,##0.00"),"")&amp;IF(N($S180)&gt;0,"｜收款不开票 "&amp;TEXT(N($S180),"#,##0.00"),""))</f>
        <v/>
      </c>
      <c r="Y180" s="195"/>
      <c r="AB180" s="195"/>
      <c r="AC180" s="188"/>
      <c r="AD180" s="246" t="str">
        <f aca="false">IF($AL180="","",IF($AL180=1,IF($AM180&gt;=1,"一次性·已到收款期","一次性·未到期"),$AC180&amp;" 第"&amp;$AM180&amp;"/"&amp;$AL180&amp;"期"))</f>
        <v/>
      </c>
      <c r="AE180" s="245" t="str">
        <f aca="false">IF(OR($AL180="",N($M180)=0),"",ROUND(N($J180)*$AM180/$AL180,2)+N($L180))</f>
        <v/>
      </c>
      <c r="AF180" s="245" t="str">
        <f aca="false">IF($AE180="","",MAX(0,ROUND($AE180-(N($Q180)+N($R180)+N($S180)),2)))</f>
        <v/>
      </c>
      <c r="AG180" s="245" t="str">
        <f aca="false">IF(OR(TRIM($B180&amp;$C180)="",NOT(ISNUMBER($D180))),"",SUMIFS($W$3:$W$1001,$AI$3:$AI$1001,$AI180,$D$3:$D$1001,"&lt;"&amp;$D180))</f>
        <v/>
      </c>
      <c r="AH180" s="245" t="str">
        <f aca="false">IF(TRIM($B180&amp;$C180)="","",SUMIFS($W$3:$W$1001,$AI$3:$AI$1001,$AI180))</f>
        <v/>
      </c>
      <c r="AI180" s="246" t="str">
        <f aca="false">IF(TRIM($B180&amp;$C180)="","",TRIM($B180)&amp;"｜"&amp;TRIM($C180))</f>
        <v/>
      </c>
      <c r="AJ180" s="245" t="str">
        <f aca="false">IF(TRIM($B180&amp;$C180)="","",MIN(N($O180),N($Q180)))</f>
        <v/>
      </c>
      <c r="AK180" s="248" t="str">
        <f aca="false">IF(ISNUMBER($D180),YEAR($D180),"")</f>
        <v/>
      </c>
      <c r="AL180" s="248" t="str">
        <f aca="false">IF(OR(TRIM($B180&amp;$C180)="",NOT(ISNUMBER($D180)),NOT(ISNUMBER($E180))),"",IF($E180&lt;$D180,"",IF(IF($AC180="半年付",2,IF($AC180="季度付",4,IF($AC180="月付",12,IF($AC180="半月付",24,1))))=1,1,MAX(1,ROUND(($E180-$D180+1)/365*IF($AC180="半年付",2,IF($AC180="季度付",4,IF($AC180="月付",12,IF($AC180="半月付",24,1)))),0)))))</f>
        <v/>
      </c>
      <c r="AM180" s="248" t="str">
        <f aca="true">IF($AL180="","",MIN($AL180,MAX(0,INT((TODAY()-付款宽限天数-$D180)/(($E180-$D180+1)/$AL180))+1)))</f>
        <v/>
      </c>
    </row>
    <row r="181" customFormat="false" ht="27.75" hidden="false" customHeight="false" outlineLevel="0" collapsed="false">
      <c r="F181" s="188" t="str">
        <f aca="true">IF(TRIM($B181&amp;$C181)="","",IF(OR(ISNUMBER(SEARCH("未",$A181)),ISNUMBER(SEARCH("送出",$A181)),AND(TRIM($A181)="",NOT(ISNUMBER($D181)),N($G181)=0)),"【合同未回】","")&amp;IF(NOT(ISNUMBER($E181)),IF(OR(ISNUMBER(SEARCH("未",$A181)),ISNUMBER(SEARCH("送出",$A181)),AND(TRIM($A181)="",NOT(ISNUMBER($D181)),N($G181)=0)),"","【未填合同期】"),IF($E181&lt;TODAY(),"【已到期】",IF($E181-TODAY()&lt;=提醒天数,"【即将到期，剩余"&amp;($E181-TODAY())&amp;"天】","【正常】")))&amp;IF(OR($AB181="安装免保",$AB181="技术免保",$AB181="质保期内"),"【"&amp;$AB181&amp;"】",""))</f>
        <v/>
      </c>
      <c r="J181" s="244" t="str">
        <f aca="false">IF(OR(N($G181)=0,N($H181)=0),"",ROUND(N($G181)*N($H181)*IF(N($I181)=0,1,N($I181)),2))</f>
        <v/>
      </c>
      <c r="M181" s="244" t="str">
        <f aca="false">IF(TRIM($B181&amp;$C181)="","",IF(AND(N($J181)=0,N($L181)=0),"",ROUND(N($J181)+N($L181),2)))</f>
        <v/>
      </c>
      <c r="S181" s="244"/>
      <c r="T181" s="245" t="str">
        <f aca="false">IF(TRIM($B181&amp;$C181)="","",IF(N($O181)=0,"",MAX(0,MIN(N($O181)-N($Q181),N($W181)))))</f>
        <v/>
      </c>
      <c r="U181" s="245" t="str">
        <f aca="false">IF(TRIM($B181&amp;$C181)="","",IF(N($Q181)&lt;=N($O181),"",N($Q181)-N($O181)))</f>
        <v/>
      </c>
      <c r="V181" s="245" t="str">
        <f aca="false">IF(OR(TRIM($B181&amp;$C181)="",$W181=""),"",MAX(0,N($W181))-N($T181))</f>
        <v/>
      </c>
      <c r="W181" s="245" t="str">
        <f aca="false">IF(TRIM($B181&amp;$C181)="","",IF(AND(N($M181)=0,N($Q181)+N($R181)+N($S181)=0),"",ROUND(N($M181)-N($Q181)-N($R181)-N($S181),2)))</f>
        <v/>
      </c>
      <c r="X181" s="246" t="str">
        <f aca="false">IF(TRIM($B181&amp;$C181)="","",IF(N($M181)=0,IF((N($Q181)+N($R181)+N($S181))=0,"—未填单价","未填单价，已收 "&amp;TEXT((N($Q181)+N($R181)+N($S181)),"#,##0.00")),IF(N($W181)&gt;0.005,"欠 "&amp;TEXT(N($W181),"#,##0.00")&amp;IF(N($T181)&gt;0,"（开票未到账 "&amp;TEXT(N($T181),"#,##0.00")&amp;"）","")&amp;IF(N($V181)&gt;0,"（未开票 "&amp;TEXT(N($V181),"#,##0.00")&amp;"）",""),IF(N($W181)&lt;-0.005,"多收 "&amp;TEXT(-N($W181),"#,##0.00"),"✔ 已结清")))&amp;IF(N($U181)&gt;0,"｜到账未开票 "&amp;TEXT(N($U181),"#,##0.00")&amp;"，待补票","")&amp;IF(N($R181)&gt;0,"｜收现 "&amp;TEXT(N($R181),"#,##0.00"),"")&amp;IF(N($S181)&gt;0,"｜收款不开票 "&amp;TEXT(N($S181),"#,##0.00"),""))</f>
        <v/>
      </c>
      <c r="Y181" s="195"/>
      <c r="AB181" s="195"/>
      <c r="AC181" s="188"/>
      <c r="AD181" s="246" t="str">
        <f aca="false">IF($AL181="","",IF($AL181=1,IF($AM181&gt;=1,"一次性·已到收款期","一次性·未到期"),$AC181&amp;" 第"&amp;$AM181&amp;"/"&amp;$AL181&amp;"期"))</f>
        <v/>
      </c>
      <c r="AE181" s="245" t="str">
        <f aca="false">IF(OR($AL181="",N($M181)=0),"",ROUND(N($J181)*$AM181/$AL181,2)+N($L181))</f>
        <v/>
      </c>
      <c r="AF181" s="245" t="str">
        <f aca="false">IF($AE181="","",MAX(0,ROUND($AE181-(N($Q181)+N($R181)+N($S181)),2)))</f>
        <v/>
      </c>
      <c r="AG181" s="245" t="str">
        <f aca="false">IF(OR(TRIM($B181&amp;$C181)="",NOT(ISNUMBER($D181))),"",SUMIFS($W$3:$W$1001,$AI$3:$AI$1001,$AI181,$D$3:$D$1001,"&lt;"&amp;$D181))</f>
        <v/>
      </c>
      <c r="AH181" s="245" t="str">
        <f aca="false">IF(TRIM($B181&amp;$C181)="","",SUMIFS($W$3:$W$1001,$AI$3:$AI$1001,$AI181))</f>
        <v/>
      </c>
      <c r="AI181" s="246" t="str">
        <f aca="false">IF(TRIM($B181&amp;$C181)="","",TRIM($B181)&amp;"｜"&amp;TRIM($C181))</f>
        <v/>
      </c>
      <c r="AJ181" s="245" t="str">
        <f aca="false">IF(TRIM($B181&amp;$C181)="","",MIN(N($O181),N($Q181)))</f>
        <v/>
      </c>
      <c r="AK181" s="248" t="str">
        <f aca="false">IF(ISNUMBER($D181),YEAR($D181),"")</f>
        <v/>
      </c>
      <c r="AL181" s="248" t="str">
        <f aca="false">IF(OR(TRIM($B181&amp;$C181)="",NOT(ISNUMBER($D181)),NOT(ISNUMBER($E181))),"",IF($E181&lt;$D181,"",IF(IF($AC181="半年付",2,IF($AC181="季度付",4,IF($AC181="月付",12,IF($AC181="半月付",24,1))))=1,1,MAX(1,ROUND(($E181-$D181+1)/365*IF($AC181="半年付",2,IF($AC181="季度付",4,IF($AC181="月付",12,IF($AC181="半月付",24,1)))),0)))))</f>
        <v/>
      </c>
      <c r="AM181" s="248" t="str">
        <f aca="true">IF($AL181="","",MIN($AL181,MAX(0,INT((TODAY()-付款宽限天数-$D181)/(($E181-$D181+1)/$AL181))+1)))</f>
        <v/>
      </c>
    </row>
    <row r="182" customFormat="false" ht="27.75" hidden="false" customHeight="false" outlineLevel="0" collapsed="false">
      <c r="F182" s="188" t="str">
        <f aca="true">IF(TRIM($B182&amp;$C182)="","",IF(OR(ISNUMBER(SEARCH("未",$A182)),ISNUMBER(SEARCH("送出",$A182)),AND(TRIM($A182)="",NOT(ISNUMBER($D182)),N($G182)=0)),"【合同未回】","")&amp;IF(NOT(ISNUMBER($E182)),IF(OR(ISNUMBER(SEARCH("未",$A182)),ISNUMBER(SEARCH("送出",$A182)),AND(TRIM($A182)="",NOT(ISNUMBER($D182)),N($G182)=0)),"","【未填合同期】"),IF($E182&lt;TODAY(),"【已到期】",IF($E182-TODAY()&lt;=提醒天数,"【即将到期，剩余"&amp;($E182-TODAY())&amp;"天】","【正常】")))&amp;IF(OR($AB182="安装免保",$AB182="技术免保",$AB182="质保期内"),"【"&amp;$AB182&amp;"】",""))</f>
        <v/>
      </c>
      <c r="J182" s="244" t="str">
        <f aca="false">IF(OR(N($G182)=0,N($H182)=0),"",ROUND(N($G182)*N($H182)*IF(N($I182)=0,1,N($I182)),2))</f>
        <v/>
      </c>
      <c r="M182" s="244" t="str">
        <f aca="false">IF(TRIM($B182&amp;$C182)="","",IF(AND(N($J182)=0,N($L182)=0),"",ROUND(N($J182)+N($L182),2)))</f>
        <v/>
      </c>
      <c r="S182" s="244"/>
      <c r="T182" s="245" t="str">
        <f aca="false">IF(TRIM($B182&amp;$C182)="","",IF(N($O182)=0,"",MAX(0,MIN(N($O182)-N($Q182),N($W182)))))</f>
        <v/>
      </c>
      <c r="U182" s="245" t="str">
        <f aca="false">IF(TRIM($B182&amp;$C182)="","",IF(N($Q182)&lt;=N($O182),"",N($Q182)-N($O182)))</f>
        <v/>
      </c>
      <c r="V182" s="245" t="str">
        <f aca="false">IF(OR(TRIM($B182&amp;$C182)="",$W182=""),"",MAX(0,N($W182))-N($T182))</f>
        <v/>
      </c>
      <c r="W182" s="245" t="str">
        <f aca="false">IF(TRIM($B182&amp;$C182)="","",IF(AND(N($M182)=0,N($Q182)+N($R182)+N($S182)=0),"",ROUND(N($M182)-N($Q182)-N($R182)-N($S182),2)))</f>
        <v/>
      </c>
      <c r="X182" s="246" t="str">
        <f aca="false">IF(TRIM($B182&amp;$C182)="","",IF(N($M182)=0,IF((N($Q182)+N($R182)+N($S182))=0,"—未填单价","未填单价，已收 "&amp;TEXT((N($Q182)+N($R182)+N($S182)),"#,##0.00")),IF(N($W182)&gt;0.005,"欠 "&amp;TEXT(N($W182),"#,##0.00")&amp;IF(N($T182)&gt;0,"（开票未到账 "&amp;TEXT(N($T182),"#,##0.00")&amp;"）","")&amp;IF(N($V182)&gt;0,"（未开票 "&amp;TEXT(N($V182),"#,##0.00")&amp;"）",""),IF(N($W182)&lt;-0.005,"多收 "&amp;TEXT(-N($W182),"#,##0.00"),"✔ 已结清")))&amp;IF(N($U182)&gt;0,"｜到账未开票 "&amp;TEXT(N($U182),"#,##0.00")&amp;"，待补票","")&amp;IF(N($R182)&gt;0,"｜收现 "&amp;TEXT(N($R182),"#,##0.00"),"")&amp;IF(N($S182)&gt;0,"｜收款不开票 "&amp;TEXT(N($S182),"#,##0.00"),""))</f>
        <v/>
      </c>
      <c r="Y182" s="195"/>
      <c r="AB182" s="195"/>
      <c r="AC182" s="188"/>
      <c r="AD182" s="246" t="str">
        <f aca="false">IF($AL182="","",IF($AL182=1,IF($AM182&gt;=1,"一次性·已到收款期","一次性·未到期"),$AC182&amp;" 第"&amp;$AM182&amp;"/"&amp;$AL182&amp;"期"))</f>
        <v/>
      </c>
      <c r="AE182" s="245" t="str">
        <f aca="false">IF(OR($AL182="",N($M182)=0),"",ROUND(N($J182)*$AM182/$AL182,2)+N($L182))</f>
        <v/>
      </c>
      <c r="AF182" s="245" t="str">
        <f aca="false">IF($AE182="","",MAX(0,ROUND($AE182-(N($Q182)+N($R182)+N($S182)),2)))</f>
        <v/>
      </c>
      <c r="AG182" s="245" t="str">
        <f aca="false">IF(OR(TRIM($B182&amp;$C182)="",NOT(ISNUMBER($D182))),"",SUMIFS($W$3:$W$1001,$AI$3:$AI$1001,$AI182,$D$3:$D$1001,"&lt;"&amp;$D182))</f>
        <v/>
      </c>
      <c r="AH182" s="245" t="str">
        <f aca="false">IF(TRIM($B182&amp;$C182)="","",SUMIFS($W$3:$W$1001,$AI$3:$AI$1001,$AI182))</f>
        <v/>
      </c>
      <c r="AI182" s="246" t="str">
        <f aca="false">IF(TRIM($B182&amp;$C182)="","",TRIM($B182)&amp;"｜"&amp;TRIM($C182))</f>
        <v/>
      </c>
      <c r="AJ182" s="245" t="str">
        <f aca="false">IF(TRIM($B182&amp;$C182)="","",MIN(N($O182),N($Q182)))</f>
        <v/>
      </c>
      <c r="AK182" s="248" t="str">
        <f aca="false">IF(ISNUMBER($D182),YEAR($D182),"")</f>
        <v/>
      </c>
      <c r="AL182" s="248" t="str">
        <f aca="false">IF(OR(TRIM($B182&amp;$C182)="",NOT(ISNUMBER($D182)),NOT(ISNUMBER($E182))),"",IF($E182&lt;$D182,"",IF(IF($AC182="半年付",2,IF($AC182="季度付",4,IF($AC182="月付",12,IF($AC182="半月付",24,1))))=1,1,MAX(1,ROUND(($E182-$D182+1)/365*IF($AC182="半年付",2,IF($AC182="季度付",4,IF($AC182="月付",12,IF($AC182="半月付",24,1)))),0)))))</f>
        <v/>
      </c>
      <c r="AM182" s="248" t="str">
        <f aca="true">IF($AL182="","",MIN($AL182,MAX(0,INT((TODAY()-付款宽限天数-$D182)/(($E182-$D182+1)/$AL182))+1)))</f>
        <v/>
      </c>
    </row>
    <row r="183" customFormat="false" ht="27.75" hidden="false" customHeight="false" outlineLevel="0" collapsed="false">
      <c r="F183" s="188" t="str">
        <f aca="true">IF(TRIM($B183&amp;$C183)="","",IF(OR(ISNUMBER(SEARCH("未",$A183)),ISNUMBER(SEARCH("送出",$A183)),AND(TRIM($A183)="",NOT(ISNUMBER($D183)),N($G183)=0)),"【合同未回】","")&amp;IF(NOT(ISNUMBER($E183)),IF(OR(ISNUMBER(SEARCH("未",$A183)),ISNUMBER(SEARCH("送出",$A183)),AND(TRIM($A183)="",NOT(ISNUMBER($D183)),N($G183)=0)),"","【未填合同期】"),IF($E183&lt;TODAY(),"【已到期】",IF($E183-TODAY()&lt;=提醒天数,"【即将到期，剩余"&amp;($E183-TODAY())&amp;"天】","【正常】")))&amp;IF(OR($AB183="安装免保",$AB183="技术免保",$AB183="质保期内"),"【"&amp;$AB183&amp;"】",""))</f>
        <v/>
      </c>
      <c r="J183" s="244" t="str">
        <f aca="false">IF(OR(N($G183)=0,N($H183)=0),"",ROUND(N($G183)*N($H183)*IF(N($I183)=0,1,N($I183)),2))</f>
        <v/>
      </c>
      <c r="M183" s="244" t="str">
        <f aca="false">IF(TRIM($B183&amp;$C183)="","",IF(AND(N($J183)=0,N($L183)=0),"",ROUND(N($J183)+N($L183),2)))</f>
        <v/>
      </c>
      <c r="S183" s="244"/>
      <c r="T183" s="245" t="str">
        <f aca="false">IF(TRIM($B183&amp;$C183)="","",IF(N($O183)=0,"",MAX(0,MIN(N($O183)-N($Q183),N($W183)))))</f>
        <v/>
      </c>
      <c r="U183" s="245" t="str">
        <f aca="false">IF(TRIM($B183&amp;$C183)="","",IF(N($Q183)&lt;=N($O183),"",N($Q183)-N($O183)))</f>
        <v/>
      </c>
      <c r="V183" s="245" t="str">
        <f aca="false">IF(OR(TRIM($B183&amp;$C183)="",$W183=""),"",MAX(0,N($W183))-N($T183))</f>
        <v/>
      </c>
      <c r="W183" s="245" t="str">
        <f aca="false">IF(TRIM($B183&amp;$C183)="","",IF(AND(N($M183)=0,N($Q183)+N($R183)+N($S183)=0),"",ROUND(N($M183)-N($Q183)-N($R183)-N($S183),2)))</f>
        <v/>
      </c>
      <c r="X183" s="246" t="str">
        <f aca="false">IF(TRIM($B183&amp;$C183)="","",IF(N($M183)=0,IF((N($Q183)+N($R183)+N($S183))=0,"—未填单价","未填单价，已收 "&amp;TEXT((N($Q183)+N($R183)+N($S183)),"#,##0.00")),IF(N($W183)&gt;0.005,"欠 "&amp;TEXT(N($W183),"#,##0.00")&amp;IF(N($T183)&gt;0,"（开票未到账 "&amp;TEXT(N($T183),"#,##0.00")&amp;"）","")&amp;IF(N($V183)&gt;0,"（未开票 "&amp;TEXT(N($V183),"#,##0.00")&amp;"）",""),IF(N($W183)&lt;-0.005,"多收 "&amp;TEXT(-N($W183),"#,##0.00"),"✔ 已结清")))&amp;IF(N($U183)&gt;0,"｜到账未开票 "&amp;TEXT(N($U183),"#,##0.00")&amp;"，待补票","")&amp;IF(N($R183)&gt;0,"｜收现 "&amp;TEXT(N($R183),"#,##0.00"),"")&amp;IF(N($S183)&gt;0,"｜收款不开票 "&amp;TEXT(N($S183),"#,##0.00"),""))</f>
        <v/>
      </c>
      <c r="Y183" s="195"/>
      <c r="AB183" s="195"/>
      <c r="AC183" s="188"/>
      <c r="AD183" s="246" t="str">
        <f aca="false">IF($AL183="","",IF($AL183=1,IF($AM183&gt;=1,"一次性·已到收款期","一次性·未到期"),$AC183&amp;" 第"&amp;$AM183&amp;"/"&amp;$AL183&amp;"期"))</f>
        <v/>
      </c>
      <c r="AE183" s="245" t="str">
        <f aca="false">IF(OR($AL183="",N($M183)=0),"",ROUND(N($J183)*$AM183/$AL183,2)+N($L183))</f>
        <v/>
      </c>
      <c r="AF183" s="245" t="str">
        <f aca="false">IF($AE183="","",MAX(0,ROUND($AE183-(N($Q183)+N($R183)+N($S183)),2)))</f>
        <v/>
      </c>
      <c r="AG183" s="245" t="str">
        <f aca="false">IF(OR(TRIM($B183&amp;$C183)="",NOT(ISNUMBER($D183))),"",SUMIFS($W$3:$W$1001,$AI$3:$AI$1001,$AI183,$D$3:$D$1001,"&lt;"&amp;$D183))</f>
        <v/>
      </c>
      <c r="AH183" s="245" t="str">
        <f aca="false">IF(TRIM($B183&amp;$C183)="","",SUMIFS($W$3:$W$1001,$AI$3:$AI$1001,$AI183))</f>
        <v/>
      </c>
      <c r="AI183" s="246" t="str">
        <f aca="false">IF(TRIM($B183&amp;$C183)="","",TRIM($B183)&amp;"｜"&amp;TRIM($C183))</f>
        <v/>
      </c>
      <c r="AJ183" s="245" t="str">
        <f aca="false">IF(TRIM($B183&amp;$C183)="","",MIN(N($O183),N($Q183)))</f>
        <v/>
      </c>
      <c r="AK183" s="248" t="str">
        <f aca="false">IF(ISNUMBER($D183),YEAR($D183),"")</f>
        <v/>
      </c>
      <c r="AL183" s="248" t="str">
        <f aca="false">IF(OR(TRIM($B183&amp;$C183)="",NOT(ISNUMBER($D183)),NOT(ISNUMBER($E183))),"",IF($E183&lt;$D183,"",IF(IF($AC183="半年付",2,IF($AC183="季度付",4,IF($AC183="月付",12,IF($AC183="半月付",24,1))))=1,1,MAX(1,ROUND(($E183-$D183+1)/365*IF($AC183="半年付",2,IF($AC183="季度付",4,IF($AC183="月付",12,IF($AC183="半月付",24,1)))),0)))))</f>
        <v/>
      </c>
      <c r="AM183" s="248" t="str">
        <f aca="true">IF($AL183="","",MIN($AL183,MAX(0,INT((TODAY()-付款宽限天数-$D183)/(($E183-$D183+1)/$AL183))+1)))</f>
        <v/>
      </c>
    </row>
    <row r="184" customFormat="false" ht="27.75" hidden="false" customHeight="false" outlineLevel="0" collapsed="false">
      <c r="F184" s="188" t="str">
        <f aca="true">IF(TRIM($B184&amp;$C184)="","",IF(OR(ISNUMBER(SEARCH("未",$A184)),ISNUMBER(SEARCH("送出",$A184)),AND(TRIM($A184)="",NOT(ISNUMBER($D184)),N($G184)=0)),"【合同未回】","")&amp;IF(NOT(ISNUMBER($E184)),IF(OR(ISNUMBER(SEARCH("未",$A184)),ISNUMBER(SEARCH("送出",$A184)),AND(TRIM($A184)="",NOT(ISNUMBER($D184)),N($G184)=0)),"","【未填合同期】"),IF($E184&lt;TODAY(),"【已到期】",IF($E184-TODAY()&lt;=提醒天数,"【即将到期，剩余"&amp;($E184-TODAY())&amp;"天】","【正常】")))&amp;IF(OR($AB184="安装免保",$AB184="技术免保",$AB184="质保期内"),"【"&amp;$AB184&amp;"】",""))</f>
        <v/>
      </c>
      <c r="J184" s="244" t="str">
        <f aca="false">IF(OR(N($G184)=0,N($H184)=0),"",ROUND(N($G184)*N($H184)*IF(N($I184)=0,1,N($I184)),2))</f>
        <v/>
      </c>
      <c r="M184" s="244" t="str">
        <f aca="false">IF(TRIM($B184&amp;$C184)="","",IF(AND(N($J184)=0,N($L184)=0),"",ROUND(N($J184)+N($L184),2)))</f>
        <v/>
      </c>
      <c r="S184" s="244"/>
      <c r="T184" s="245" t="str">
        <f aca="false">IF(TRIM($B184&amp;$C184)="","",IF(N($O184)=0,"",MAX(0,MIN(N($O184)-N($Q184),N($W184)))))</f>
        <v/>
      </c>
      <c r="U184" s="245" t="str">
        <f aca="false">IF(TRIM($B184&amp;$C184)="","",IF(N($Q184)&lt;=N($O184),"",N($Q184)-N($O184)))</f>
        <v/>
      </c>
      <c r="V184" s="245" t="str">
        <f aca="false">IF(OR(TRIM($B184&amp;$C184)="",$W184=""),"",MAX(0,N($W184))-N($T184))</f>
        <v/>
      </c>
      <c r="W184" s="245" t="str">
        <f aca="false">IF(TRIM($B184&amp;$C184)="","",IF(AND(N($M184)=0,N($Q184)+N($R184)+N($S184)=0),"",ROUND(N($M184)-N($Q184)-N($R184)-N($S184),2)))</f>
        <v/>
      </c>
      <c r="X184" s="246" t="str">
        <f aca="false">IF(TRIM($B184&amp;$C184)="","",IF(N($M184)=0,IF((N($Q184)+N($R184)+N($S184))=0,"—未填单价","未填单价，已收 "&amp;TEXT((N($Q184)+N($R184)+N($S184)),"#,##0.00")),IF(N($W184)&gt;0.005,"欠 "&amp;TEXT(N($W184),"#,##0.00")&amp;IF(N($T184)&gt;0,"（开票未到账 "&amp;TEXT(N($T184),"#,##0.00")&amp;"）","")&amp;IF(N($V184)&gt;0,"（未开票 "&amp;TEXT(N($V184),"#,##0.00")&amp;"）",""),IF(N($W184)&lt;-0.005,"多收 "&amp;TEXT(-N($W184),"#,##0.00"),"✔ 已结清")))&amp;IF(N($U184)&gt;0,"｜到账未开票 "&amp;TEXT(N($U184),"#,##0.00")&amp;"，待补票","")&amp;IF(N($R184)&gt;0,"｜收现 "&amp;TEXT(N($R184),"#,##0.00"),"")&amp;IF(N($S184)&gt;0,"｜收款不开票 "&amp;TEXT(N($S184),"#,##0.00"),""))</f>
        <v/>
      </c>
      <c r="Y184" s="195"/>
      <c r="AB184" s="195"/>
      <c r="AC184" s="188"/>
      <c r="AD184" s="246" t="str">
        <f aca="false">IF($AL184="","",IF($AL184=1,IF($AM184&gt;=1,"一次性·已到收款期","一次性·未到期"),$AC184&amp;" 第"&amp;$AM184&amp;"/"&amp;$AL184&amp;"期"))</f>
        <v/>
      </c>
      <c r="AE184" s="245" t="str">
        <f aca="false">IF(OR($AL184="",N($M184)=0),"",ROUND(N($J184)*$AM184/$AL184,2)+N($L184))</f>
        <v/>
      </c>
      <c r="AF184" s="245" t="str">
        <f aca="false">IF($AE184="","",MAX(0,ROUND($AE184-(N($Q184)+N($R184)+N($S184)),2)))</f>
        <v/>
      </c>
      <c r="AG184" s="245" t="str">
        <f aca="false">IF(OR(TRIM($B184&amp;$C184)="",NOT(ISNUMBER($D184))),"",SUMIFS($W$3:$W$1001,$AI$3:$AI$1001,$AI184,$D$3:$D$1001,"&lt;"&amp;$D184))</f>
        <v/>
      </c>
      <c r="AH184" s="245" t="str">
        <f aca="false">IF(TRIM($B184&amp;$C184)="","",SUMIFS($W$3:$W$1001,$AI$3:$AI$1001,$AI184))</f>
        <v/>
      </c>
      <c r="AI184" s="246" t="str">
        <f aca="false">IF(TRIM($B184&amp;$C184)="","",TRIM($B184)&amp;"｜"&amp;TRIM($C184))</f>
        <v/>
      </c>
      <c r="AJ184" s="245" t="str">
        <f aca="false">IF(TRIM($B184&amp;$C184)="","",MIN(N($O184),N($Q184)))</f>
        <v/>
      </c>
      <c r="AK184" s="248" t="str">
        <f aca="false">IF(ISNUMBER($D184),YEAR($D184),"")</f>
        <v/>
      </c>
      <c r="AL184" s="248" t="str">
        <f aca="false">IF(OR(TRIM($B184&amp;$C184)="",NOT(ISNUMBER($D184)),NOT(ISNUMBER($E184))),"",IF($E184&lt;$D184,"",IF(IF($AC184="半年付",2,IF($AC184="季度付",4,IF($AC184="月付",12,IF($AC184="半月付",24,1))))=1,1,MAX(1,ROUND(($E184-$D184+1)/365*IF($AC184="半年付",2,IF($AC184="季度付",4,IF($AC184="月付",12,IF($AC184="半月付",24,1)))),0)))))</f>
        <v/>
      </c>
      <c r="AM184" s="248" t="str">
        <f aca="true">IF($AL184="","",MIN($AL184,MAX(0,INT((TODAY()-付款宽限天数-$D184)/(($E184-$D184+1)/$AL184))+1)))</f>
        <v/>
      </c>
    </row>
    <row r="185" customFormat="false" ht="27.75" hidden="false" customHeight="false" outlineLevel="0" collapsed="false">
      <c r="F185" s="188" t="str">
        <f aca="true">IF(TRIM($B185&amp;$C185)="","",IF(OR(ISNUMBER(SEARCH("未",$A185)),ISNUMBER(SEARCH("送出",$A185)),AND(TRIM($A185)="",NOT(ISNUMBER($D185)),N($G185)=0)),"【合同未回】","")&amp;IF(NOT(ISNUMBER($E185)),IF(OR(ISNUMBER(SEARCH("未",$A185)),ISNUMBER(SEARCH("送出",$A185)),AND(TRIM($A185)="",NOT(ISNUMBER($D185)),N($G185)=0)),"","【未填合同期】"),IF($E185&lt;TODAY(),"【已到期】",IF($E185-TODAY()&lt;=提醒天数,"【即将到期，剩余"&amp;($E185-TODAY())&amp;"天】","【正常】")))&amp;IF(OR($AB185="安装免保",$AB185="技术免保",$AB185="质保期内"),"【"&amp;$AB185&amp;"】",""))</f>
        <v/>
      </c>
      <c r="J185" s="244" t="str">
        <f aca="false">IF(OR(N($G185)=0,N($H185)=0),"",ROUND(N($G185)*N($H185)*IF(N($I185)=0,1,N($I185)),2))</f>
        <v/>
      </c>
      <c r="M185" s="244" t="str">
        <f aca="false">IF(TRIM($B185&amp;$C185)="","",IF(AND(N($J185)=0,N($L185)=0),"",ROUND(N($J185)+N($L185),2)))</f>
        <v/>
      </c>
      <c r="S185" s="244"/>
      <c r="T185" s="245" t="str">
        <f aca="false">IF(TRIM($B185&amp;$C185)="","",IF(N($O185)=0,"",MAX(0,MIN(N($O185)-N($Q185),N($W185)))))</f>
        <v/>
      </c>
      <c r="U185" s="245" t="str">
        <f aca="false">IF(TRIM($B185&amp;$C185)="","",IF(N($Q185)&lt;=N($O185),"",N($Q185)-N($O185)))</f>
        <v/>
      </c>
      <c r="V185" s="245" t="str">
        <f aca="false">IF(OR(TRIM($B185&amp;$C185)="",$W185=""),"",MAX(0,N($W185))-N($T185))</f>
        <v/>
      </c>
      <c r="W185" s="245" t="str">
        <f aca="false">IF(TRIM($B185&amp;$C185)="","",IF(AND(N($M185)=0,N($Q185)+N($R185)+N($S185)=0),"",ROUND(N($M185)-N($Q185)-N($R185)-N($S185),2)))</f>
        <v/>
      </c>
      <c r="X185" s="246" t="str">
        <f aca="false">IF(TRIM($B185&amp;$C185)="","",IF(N($M185)=0,IF((N($Q185)+N($R185)+N($S185))=0,"—未填单价","未填单价，已收 "&amp;TEXT((N($Q185)+N($R185)+N($S185)),"#,##0.00")),IF(N($W185)&gt;0.005,"欠 "&amp;TEXT(N($W185),"#,##0.00")&amp;IF(N($T185)&gt;0,"（开票未到账 "&amp;TEXT(N($T185),"#,##0.00")&amp;"）","")&amp;IF(N($V185)&gt;0,"（未开票 "&amp;TEXT(N($V185),"#,##0.00")&amp;"）",""),IF(N($W185)&lt;-0.005,"多收 "&amp;TEXT(-N($W185),"#,##0.00"),"✔ 已结清")))&amp;IF(N($U185)&gt;0,"｜到账未开票 "&amp;TEXT(N($U185),"#,##0.00")&amp;"，待补票","")&amp;IF(N($R185)&gt;0,"｜收现 "&amp;TEXT(N($R185),"#,##0.00"),"")&amp;IF(N($S185)&gt;0,"｜收款不开票 "&amp;TEXT(N($S185),"#,##0.00"),""))</f>
        <v/>
      </c>
      <c r="Y185" s="195"/>
      <c r="AB185" s="195"/>
      <c r="AC185" s="188"/>
      <c r="AD185" s="246" t="str">
        <f aca="false">IF($AL185="","",IF($AL185=1,IF($AM185&gt;=1,"一次性·已到收款期","一次性·未到期"),$AC185&amp;" 第"&amp;$AM185&amp;"/"&amp;$AL185&amp;"期"))</f>
        <v/>
      </c>
      <c r="AE185" s="245" t="str">
        <f aca="false">IF(OR($AL185="",N($M185)=0),"",ROUND(N($J185)*$AM185/$AL185,2)+N($L185))</f>
        <v/>
      </c>
      <c r="AF185" s="245" t="str">
        <f aca="false">IF($AE185="","",MAX(0,ROUND($AE185-(N($Q185)+N($R185)+N($S185)),2)))</f>
        <v/>
      </c>
      <c r="AG185" s="245" t="str">
        <f aca="false">IF(OR(TRIM($B185&amp;$C185)="",NOT(ISNUMBER($D185))),"",SUMIFS($W$3:$W$1001,$AI$3:$AI$1001,$AI185,$D$3:$D$1001,"&lt;"&amp;$D185))</f>
        <v/>
      </c>
      <c r="AH185" s="245" t="str">
        <f aca="false">IF(TRIM($B185&amp;$C185)="","",SUMIFS($W$3:$W$1001,$AI$3:$AI$1001,$AI185))</f>
        <v/>
      </c>
      <c r="AI185" s="246" t="str">
        <f aca="false">IF(TRIM($B185&amp;$C185)="","",TRIM($B185)&amp;"｜"&amp;TRIM($C185))</f>
        <v/>
      </c>
      <c r="AJ185" s="245" t="str">
        <f aca="false">IF(TRIM($B185&amp;$C185)="","",MIN(N($O185),N($Q185)))</f>
        <v/>
      </c>
      <c r="AK185" s="248" t="str">
        <f aca="false">IF(ISNUMBER($D185),YEAR($D185),"")</f>
        <v/>
      </c>
      <c r="AL185" s="248" t="str">
        <f aca="false">IF(OR(TRIM($B185&amp;$C185)="",NOT(ISNUMBER($D185)),NOT(ISNUMBER($E185))),"",IF($E185&lt;$D185,"",IF(IF($AC185="半年付",2,IF($AC185="季度付",4,IF($AC185="月付",12,IF($AC185="半月付",24,1))))=1,1,MAX(1,ROUND(($E185-$D185+1)/365*IF($AC185="半年付",2,IF($AC185="季度付",4,IF($AC185="月付",12,IF($AC185="半月付",24,1)))),0)))))</f>
        <v/>
      </c>
      <c r="AM185" s="248" t="str">
        <f aca="true">IF($AL185="","",MIN($AL185,MAX(0,INT((TODAY()-付款宽限天数-$D185)/(($E185-$D185+1)/$AL185))+1)))</f>
        <v/>
      </c>
    </row>
    <row r="186" customFormat="false" ht="27.75" hidden="false" customHeight="false" outlineLevel="0" collapsed="false">
      <c r="F186" s="188" t="str">
        <f aca="true">IF(TRIM($B186&amp;$C186)="","",IF(OR(ISNUMBER(SEARCH("未",$A186)),ISNUMBER(SEARCH("送出",$A186)),AND(TRIM($A186)="",NOT(ISNUMBER($D186)),N($G186)=0)),"【合同未回】","")&amp;IF(NOT(ISNUMBER($E186)),IF(OR(ISNUMBER(SEARCH("未",$A186)),ISNUMBER(SEARCH("送出",$A186)),AND(TRIM($A186)="",NOT(ISNUMBER($D186)),N($G186)=0)),"","【未填合同期】"),IF($E186&lt;TODAY(),"【已到期】",IF($E186-TODAY()&lt;=提醒天数,"【即将到期，剩余"&amp;($E186-TODAY())&amp;"天】","【正常】")))&amp;IF(OR($AB186="安装免保",$AB186="技术免保",$AB186="质保期内"),"【"&amp;$AB186&amp;"】",""))</f>
        <v/>
      </c>
      <c r="J186" s="244" t="str">
        <f aca="false">IF(OR(N($G186)=0,N($H186)=0),"",ROUND(N($G186)*N($H186)*IF(N($I186)=0,1,N($I186)),2))</f>
        <v/>
      </c>
      <c r="M186" s="244" t="str">
        <f aca="false">IF(TRIM($B186&amp;$C186)="","",IF(AND(N($J186)=0,N($L186)=0),"",ROUND(N($J186)+N($L186),2)))</f>
        <v/>
      </c>
      <c r="S186" s="244"/>
      <c r="T186" s="245" t="str">
        <f aca="false">IF(TRIM($B186&amp;$C186)="","",IF(N($O186)=0,"",MAX(0,MIN(N($O186)-N($Q186),N($W186)))))</f>
        <v/>
      </c>
      <c r="U186" s="245" t="str">
        <f aca="false">IF(TRIM($B186&amp;$C186)="","",IF(N($Q186)&lt;=N($O186),"",N($Q186)-N($O186)))</f>
        <v/>
      </c>
      <c r="V186" s="245" t="str">
        <f aca="false">IF(OR(TRIM($B186&amp;$C186)="",$W186=""),"",MAX(0,N($W186))-N($T186))</f>
        <v/>
      </c>
      <c r="W186" s="245" t="str">
        <f aca="false">IF(TRIM($B186&amp;$C186)="","",IF(AND(N($M186)=0,N($Q186)+N($R186)+N($S186)=0),"",ROUND(N($M186)-N($Q186)-N($R186)-N($S186),2)))</f>
        <v/>
      </c>
      <c r="X186" s="246" t="str">
        <f aca="false">IF(TRIM($B186&amp;$C186)="","",IF(N($M186)=0,IF((N($Q186)+N($R186)+N($S186))=0,"—未填单价","未填单价，已收 "&amp;TEXT((N($Q186)+N($R186)+N($S186)),"#,##0.00")),IF(N($W186)&gt;0.005,"欠 "&amp;TEXT(N($W186),"#,##0.00")&amp;IF(N($T186)&gt;0,"（开票未到账 "&amp;TEXT(N($T186),"#,##0.00")&amp;"）","")&amp;IF(N($V186)&gt;0,"（未开票 "&amp;TEXT(N($V186),"#,##0.00")&amp;"）",""),IF(N($W186)&lt;-0.005,"多收 "&amp;TEXT(-N($W186),"#,##0.00"),"✔ 已结清")))&amp;IF(N($U186)&gt;0,"｜到账未开票 "&amp;TEXT(N($U186),"#,##0.00")&amp;"，待补票","")&amp;IF(N($R186)&gt;0,"｜收现 "&amp;TEXT(N($R186),"#,##0.00"),"")&amp;IF(N($S186)&gt;0,"｜收款不开票 "&amp;TEXT(N($S186),"#,##0.00"),""))</f>
        <v/>
      </c>
      <c r="Y186" s="195"/>
      <c r="AB186" s="195"/>
      <c r="AC186" s="188"/>
      <c r="AD186" s="246" t="str">
        <f aca="false">IF($AL186="","",IF($AL186=1,IF($AM186&gt;=1,"一次性·已到收款期","一次性·未到期"),$AC186&amp;" 第"&amp;$AM186&amp;"/"&amp;$AL186&amp;"期"))</f>
        <v/>
      </c>
      <c r="AE186" s="245" t="str">
        <f aca="false">IF(OR($AL186="",N($M186)=0),"",ROUND(N($J186)*$AM186/$AL186,2)+N($L186))</f>
        <v/>
      </c>
      <c r="AF186" s="245" t="str">
        <f aca="false">IF($AE186="","",MAX(0,ROUND($AE186-(N($Q186)+N($R186)+N($S186)),2)))</f>
        <v/>
      </c>
      <c r="AG186" s="245" t="str">
        <f aca="false">IF(OR(TRIM($B186&amp;$C186)="",NOT(ISNUMBER($D186))),"",SUMIFS($W$3:$W$1001,$AI$3:$AI$1001,$AI186,$D$3:$D$1001,"&lt;"&amp;$D186))</f>
        <v/>
      </c>
      <c r="AH186" s="245" t="str">
        <f aca="false">IF(TRIM($B186&amp;$C186)="","",SUMIFS($W$3:$W$1001,$AI$3:$AI$1001,$AI186))</f>
        <v/>
      </c>
      <c r="AI186" s="246" t="str">
        <f aca="false">IF(TRIM($B186&amp;$C186)="","",TRIM($B186)&amp;"｜"&amp;TRIM($C186))</f>
        <v/>
      </c>
      <c r="AJ186" s="245" t="str">
        <f aca="false">IF(TRIM($B186&amp;$C186)="","",MIN(N($O186),N($Q186)))</f>
        <v/>
      </c>
      <c r="AK186" s="248" t="str">
        <f aca="false">IF(ISNUMBER($D186),YEAR($D186),"")</f>
        <v/>
      </c>
      <c r="AL186" s="248" t="str">
        <f aca="false">IF(OR(TRIM($B186&amp;$C186)="",NOT(ISNUMBER($D186)),NOT(ISNUMBER($E186))),"",IF($E186&lt;$D186,"",IF(IF($AC186="半年付",2,IF($AC186="季度付",4,IF($AC186="月付",12,IF($AC186="半月付",24,1))))=1,1,MAX(1,ROUND(($E186-$D186+1)/365*IF($AC186="半年付",2,IF($AC186="季度付",4,IF($AC186="月付",12,IF($AC186="半月付",24,1)))),0)))))</f>
        <v/>
      </c>
      <c r="AM186" s="248" t="str">
        <f aca="true">IF($AL186="","",MIN($AL186,MAX(0,INT((TODAY()-付款宽限天数-$D186)/(($E186-$D186+1)/$AL186))+1)))</f>
        <v/>
      </c>
    </row>
    <row r="187" customFormat="false" ht="27.75" hidden="false" customHeight="false" outlineLevel="0" collapsed="false">
      <c r="F187" s="188" t="str">
        <f aca="true">IF(TRIM($B187&amp;$C187)="","",IF(OR(ISNUMBER(SEARCH("未",$A187)),ISNUMBER(SEARCH("送出",$A187)),AND(TRIM($A187)="",NOT(ISNUMBER($D187)),N($G187)=0)),"【合同未回】","")&amp;IF(NOT(ISNUMBER($E187)),IF(OR(ISNUMBER(SEARCH("未",$A187)),ISNUMBER(SEARCH("送出",$A187)),AND(TRIM($A187)="",NOT(ISNUMBER($D187)),N($G187)=0)),"","【未填合同期】"),IF($E187&lt;TODAY(),"【已到期】",IF($E187-TODAY()&lt;=提醒天数,"【即将到期，剩余"&amp;($E187-TODAY())&amp;"天】","【正常】")))&amp;IF(OR($AB187="安装免保",$AB187="技术免保",$AB187="质保期内"),"【"&amp;$AB187&amp;"】",""))</f>
        <v/>
      </c>
      <c r="J187" s="244" t="str">
        <f aca="false">IF(OR(N($G187)=0,N($H187)=0),"",ROUND(N($G187)*N($H187)*IF(N($I187)=0,1,N($I187)),2))</f>
        <v/>
      </c>
      <c r="M187" s="244" t="str">
        <f aca="false">IF(TRIM($B187&amp;$C187)="","",IF(AND(N($J187)=0,N($L187)=0),"",ROUND(N($J187)+N($L187),2)))</f>
        <v/>
      </c>
      <c r="S187" s="244"/>
      <c r="T187" s="245" t="str">
        <f aca="false">IF(TRIM($B187&amp;$C187)="","",IF(N($O187)=0,"",MAX(0,MIN(N($O187)-N($Q187),N($W187)))))</f>
        <v/>
      </c>
      <c r="U187" s="245" t="str">
        <f aca="false">IF(TRIM($B187&amp;$C187)="","",IF(N($Q187)&lt;=N($O187),"",N($Q187)-N($O187)))</f>
        <v/>
      </c>
      <c r="V187" s="245" t="str">
        <f aca="false">IF(OR(TRIM($B187&amp;$C187)="",$W187=""),"",MAX(0,N($W187))-N($T187))</f>
        <v/>
      </c>
      <c r="W187" s="245" t="str">
        <f aca="false">IF(TRIM($B187&amp;$C187)="","",IF(AND(N($M187)=0,N($Q187)+N($R187)+N($S187)=0),"",ROUND(N($M187)-N($Q187)-N($R187)-N($S187),2)))</f>
        <v/>
      </c>
      <c r="X187" s="246" t="str">
        <f aca="false">IF(TRIM($B187&amp;$C187)="","",IF(N($M187)=0,IF((N($Q187)+N($R187)+N($S187))=0,"—未填单价","未填单价，已收 "&amp;TEXT((N($Q187)+N($R187)+N($S187)),"#,##0.00")),IF(N($W187)&gt;0.005,"欠 "&amp;TEXT(N($W187),"#,##0.00")&amp;IF(N($T187)&gt;0,"（开票未到账 "&amp;TEXT(N($T187),"#,##0.00")&amp;"）","")&amp;IF(N($V187)&gt;0,"（未开票 "&amp;TEXT(N($V187),"#,##0.00")&amp;"）",""),IF(N($W187)&lt;-0.005,"多收 "&amp;TEXT(-N($W187),"#,##0.00"),"✔ 已结清")))&amp;IF(N($U187)&gt;0,"｜到账未开票 "&amp;TEXT(N($U187),"#,##0.00")&amp;"，待补票","")&amp;IF(N($R187)&gt;0,"｜收现 "&amp;TEXT(N($R187),"#,##0.00"),"")&amp;IF(N($S187)&gt;0,"｜收款不开票 "&amp;TEXT(N($S187),"#,##0.00"),""))</f>
        <v/>
      </c>
      <c r="Y187" s="195"/>
      <c r="AB187" s="195"/>
      <c r="AC187" s="188"/>
      <c r="AD187" s="246" t="str">
        <f aca="false">IF($AL187="","",IF($AL187=1,IF($AM187&gt;=1,"一次性·已到收款期","一次性·未到期"),$AC187&amp;" 第"&amp;$AM187&amp;"/"&amp;$AL187&amp;"期"))</f>
        <v/>
      </c>
      <c r="AE187" s="245" t="str">
        <f aca="false">IF(OR($AL187="",N($M187)=0),"",ROUND(N($J187)*$AM187/$AL187,2)+N($L187))</f>
        <v/>
      </c>
      <c r="AF187" s="245" t="str">
        <f aca="false">IF($AE187="","",MAX(0,ROUND($AE187-(N($Q187)+N($R187)+N($S187)),2)))</f>
        <v/>
      </c>
      <c r="AG187" s="245" t="str">
        <f aca="false">IF(OR(TRIM($B187&amp;$C187)="",NOT(ISNUMBER($D187))),"",SUMIFS($W$3:$W$1001,$AI$3:$AI$1001,$AI187,$D$3:$D$1001,"&lt;"&amp;$D187))</f>
        <v/>
      </c>
      <c r="AH187" s="245" t="str">
        <f aca="false">IF(TRIM($B187&amp;$C187)="","",SUMIFS($W$3:$W$1001,$AI$3:$AI$1001,$AI187))</f>
        <v/>
      </c>
      <c r="AI187" s="246" t="str">
        <f aca="false">IF(TRIM($B187&amp;$C187)="","",TRIM($B187)&amp;"｜"&amp;TRIM($C187))</f>
        <v/>
      </c>
      <c r="AJ187" s="245" t="str">
        <f aca="false">IF(TRIM($B187&amp;$C187)="","",MIN(N($O187),N($Q187)))</f>
        <v/>
      </c>
      <c r="AK187" s="248" t="str">
        <f aca="false">IF(ISNUMBER($D187),YEAR($D187),"")</f>
        <v/>
      </c>
      <c r="AL187" s="248" t="str">
        <f aca="false">IF(OR(TRIM($B187&amp;$C187)="",NOT(ISNUMBER($D187)),NOT(ISNUMBER($E187))),"",IF($E187&lt;$D187,"",IF(IF($AC187="半年付",2,IF($AC187="季度付",4,IF($AC187="月付",12,IF($AC187="半月付",24,1))))=1,1,MAX(1,ROUND(($E187-$D187+1)/365*IF($AC187="半年付",2,IF($AC187="季度付",4,IF($AC187="月付",12,IF($AC187="半月付",24,1)))),0)))))</f>
        <v/>
      </c>
      <c r="AM187" s="248" t="str">
        <f aca="true">IF($AL187="","",MIN($AL187,MAX(0,INT((TODAY()-付款宽限天数-$D187)/(($E187-$D187+1)/$AL187))+1)))</f>
        <v/>
      </c>
    </row>
    <row r="188" customFormat="false" ht="27.75" hidden="false" customHeight="false" outlineLevel="0" collapsed="false">
      <c r="F188" s="188" t="str">
        <f aca="true">IF(TRIM($B188&amp;$C188)="","",IF(OR(ISNUMBER(SEARCH("未",$A188)),ISNUMBER(SEARCH("送出",$A188)),AND(TRIM($A188)="",NOT(ISNUMBER($D188)),N($G188)=0)),"【合同未回】","")&amp;IF(NOT(ISNUMBER($E188)),IF(OR(ISNUMBER(SEARCH("未",$A188)),ISNUMBER(SEARCH("送出",$A188)),AND(TRIM($A188)="",NOT(ISNUMBER($D188)),N($G188)=0)),"","【未填合同期】"),IF($E188&lt;TODAY(),"【已到期】",IF($E188-TODAY()&lt;=提醒天数,"【即将到期，剩余"&amp;($E188-TODAY())&amp;"天】","【正常】")))&amp;IF(OR($AB188="安装免保",$AB188="技术免保",$AB188="质保期内"),"【"&amp;$AB188&amp;"】",""))</f>
        <v/>
      </c>
      <c r="J188" s="244" t="str">
        <f aca="false">IF(OR(N($G188)=0,N($H188)=0),"",ROUND(N($G188)*N($H188)*IF(N($I188)=0,1,N($I188)),2))</f>
        <v/>
      </c>
      <c r="M188" s="244" t="str">
        <f aca="false">IF(TRIM($B188&amp;$C188)="","",IF(AND(N($J188)=0,N($L188)=0),"",ROUND(N($J188)+N($L188),2)))</f>
        <v/>
      </c>
      <c r="S188" s="244"/>
      <c r="T188" s="245" t="str">
        <f aca="false">IF(TRIM($B188&amp;$C188)="","",IF(N($O188)=0,"",MAX(0,MIN(N($O188)-N($Q188),N($W188)))))</f>
        <v/>
      </c>
      <c r="U188" s="245" t="str">
        <f aca="false">IF(TRIM($B188&amp;$C188)="","",IF(N($Q188)&lt;=N($O188),"",N($Q188)-N($O188)))</f>
        <v/>
      </c>
      <c r="V188" s="245" t="str">
        <f aca="false">IF(OR(TRIM($B188&amp;$C188)="",$W188=""),"",MAX(0,N($W188))-N($T188))</f>
        <v/>
      </c>
      <c r="W188" s="245" t="str">
        <f aca="false">IF(TRIM($B188&amp;$C188)="","",IF(AND(N($M188)=0,N($Q188)+N($R188)+N($S188)=0),"",ROUND(N($M188)-N($Q188)-N($R188)-N($S188),2)))</f>
        <v/>
      </c>
      <c r="X188" s="246" t="str">
        <f aca="false">IF(TRIM($B188&amp;$C188)="","",IF(N($M188)=0,IF((N($Q188)+N($R188)+N($S188))=0,"—未填单价","未填单价，已收 "&amp;TEXT((N($Q188)+N($R188)+N($S188)),"#,##0.00")),IF(N($W188)&gt;0.005,"欠 "&amp;TEXT(N($W188),"#,##0.00")&amp;IF(N($T188)&gt;0,"（开票未到账 "&amp;TEXT(N($T188),"#,##0.00")&amp;"）","")&amp;IF(N($V188)&gt;0,"（未开票 "&amp;TEXT(N($V188),"#,##0.00")&amp;"）",""),IF(N($W188)&lt;-0.005,"多收 "&amp;TEXT(-N($W188),"#,##0.00"),"✔ 已结清")))&amp;IF(N($U188)&gt;0,"｜到账未开票 "&amp;TEXT(N($U188),"#,##0.00")&amp;"，待补票","")&amp;IF(N($R188)&gt;0,"｜收现 "&amp;TEXT(N($R188),"#,##0.00"),"")&amp;IF(N($S188)&gt;0,"｜收款不开票 "&amp;TEXT(N($S188),"#,##0.00"),""))</f>
        <v/>
      </c>
      <c r="Y188" s="195"/>
      <c r="AB188" s="195"/>
      <c r="AC188" s="188"/>
      <c r="AD188" s="246" t="str">
        <f aca="false">IF($AL188="","",IF($AL188=1,IF($AM188&gt;=1,"一次性·已到收款期","一次性·未到期"),$AC188&amp;" 第"&amp;$AM188&amp;"/"&amp;$AL188&amp;"期"))</f>
        <v/>
      </c>
      <c r="AE188" s="245" t="str">
        <f aca="false">IF(OR($AL188="",N($M188)=0),"",ROUND(N($J188)*$AM188/$AL188,2)+N($L188))</f>
        <v/>
      </c>
      <c r="AF188" s="245" t="str">
        <f aca="false">IF($AE188="","",MAX(0,ROUND($AE188-(N($Q188)+N($R188)+N($S188)),2)))</f>
        <v/>
      </c>
      <c r="AG188" s="245" t="str">
        <f aca="false">IF(OR(TRIM($B188&amp;$C188)="",NOT(ISNUMBER($D188))),"",SUMIFS($W$3:$W$1001,$AI$3:$AI$1001,$AI188,$D$3:$D$1001,"&lt;"&amp;$D188))</f>
        <v/>
      </c>
      <c r="AH188" s="245" t="str">
        <f aca="false">IF(TRIM($B188&amp;$C188)="","",SUMIFS($W$3:$W$1001,$AI$3:$AI$1001,$AI188))</f>
        <v/>
      </c>
      <c r="AI188" s="246" t="str">
        <f aca="false">IF(TRIM($B188&amp;$C188)="","",TRIM($B188)&amp;"｜"&amp;TRIM($C188))</f>
        <v/>
      </c>
      <c r="AJ188" s="245" t="str">
        <f aca="false">IF(TRIM($B188&amp;$C188)="","",MIN(N($O188),N($Q188)))</f>
        <v/>
      </c>
      <c r="AK188" s="248" t="str">
        <f aca="false">IF(ISNUMBER($D188),YEAR($D188),"")</f>
        <v/>
      </c>
      <c r="AL188" s="248" t="str">
        <f aca="false">IF(OR(TRIM($B188&amp;$C188)="",NOT(ISNUMBER($D188)),NOT(ISNUMBER($E188))),"",IF($E188&lt;$D188,"",IF(IF($AC188="半年付",2,IF($AC188="季度付",4,IF($AC188="月付",12,IF($AC188="半月付",24,1))))=1,1,MAX(1,ROUND(($E188-$D188+1)/365*IF($AC188="半年付",2,IF($AC188="季度付",4,IF($AC188="月付",12,IF($AC188="半月付",24,1)))),0)))))</f>
        <v/>
      </c>
      <c r="AM188" s="248" t="str">
        <f aca="true">IF($AL188="","",MIN($AL188,MAX(0,INT((TODAY()-付款宽限天数-$D188)/(($E188-$D188+1)/$AL188))+1)))</f>
        <v/>
      </c>
    </row>
    <row r="189" customFormat="false" ht="27.75" hidden="false" customHeight="false" outlineLevel="0" collapsed="false">
      <c r="F189" s="188" t="str">
        <f aca="true">IF(TRIM($B189&amp;$C189)="","",IF(OR(ISNUMBER(SEARCH("未",$A189)),ISNUMBER(SEARCH("送出",$A189)),AND(TRIM($A189)="",NOT(ISNUMBER($D189)),N($G189)=0)),"【合同未回】","")&amp;IF(NOT(ISNUMBER($E189)),IF(OR(ISNUMBER(SEARCH("未",$A189)),ISNUMBER(SEARCH("送出",$A189)),AND(TRIM($A189)="",NOT(ISNUMBER($D189)),N($G189)=0)),"","【未填合同期】"),IF($E189&lt;TODAY(),"【已到期】",IF($E189-TODAY()&lt;=提醒天数,"【即将到期，剩余"&amp;($E189-TODAY())&amp;"天】","【正常】")))&amp;IF(OR($AB189="安装免保",$AB189="技术免保",$AB189="质保期内"),"【"&amp;$AB189&amp;"】",""))</f>
        <v/>
      </c>
      <c r="J189" s="244" t="str">
        <f aca="false">IF(OR(N($G189)=0,N($H189)=0),"",ROUND(N($G189)*N($H189)*IF(N($I189)=0,1,N($I189)),2))</f>
        <v/>
      </c>
      <c r="M189" s="244" t="str">
        <f aca="false">IF(TRIM($B189&amp;$C189)="","",IF(AND(N($J189)=0,N($L189)=0),"",ROUND(N($J189)+N($L189),2)))</f>
        <v/>
      </c>
      <c r="S189" s="244"/>
      <c r="T189" s="245" t="str">
        <f aca="false">IF(TRIM($B189&amp;$C189)="","",IF(N($O189)=0,"",MAX(0,MIN(N($O189)-N($Q189),N($W189)))))</f>
        <v/>
      </c>
      <c r="U189" s="245" t="str">
        <f aca="false">IF(TRIM($B189&amp;$C189)="","",IF(N($Q189)&lt;=N($O189),"",N($Q189)-N($O189)))</f>
        <v/>
      </c>
      <c r="V189" s="245" t="str">
        <f aca="false">IF(OR(TRIM($B189&amp;$C189)="",$W189=""),"",MAX(0,N($W189))-N($T189))</f>
        <v/>
      </c>
      <c r="W189" s="245" t="str">
        <f aca="false">IF(TRIM($B189&amp;$C189)="","",IF(AND(N($M189)=0,N($Q189)+N($R189)+N($S189)=0),"",ROUND(N($M189)-N($Q189)-N($R189)-N($S189),2)))</f>
        <v/>
      </c>
      <c r="X189" s="246" t="str">
        <f aca="false">IF(TRIM($B189&amp;$C189)="","",IF(N($M189)=0,IF((N($Q189)+N($R189)+N($S189))=0,"—未填单价","未填单价，已收 "&amp;TEXT((N($Q189)+N($R189)+N($S189)),"#,##0.00")),IF(N($W189)&gt;0.005,"欠 "&amp;TEXT(N($W189),"#,##0.00")&amp;IF(N($T189)&gt;0,"（开票未到账 "&amp;TEXT(N($T189),"#,##0.00")&amp;"）","")&amp;IF(N($V189)&gt;0,"（未开票 "&amp;TEXT(N($V189),"#,##0.00")&amp;"）",""),IF(N($W189)&lt;-0.005,"多收 "&amp;TEXT(-N($W189),"#,##0.00"),"✔ 已结清")))&amp;IF(N($U189)&gt;0,"｜到账未开票 "&amp;TEXT(N($U189),"#,##0.00")&amp;"，待补票","")&amp;IF(N($R189)&gt;0,"｜收现 "&amp;TEXT(N($R189),"#,##0.00"),"")&amp;IF(N($S189)&gt;0,"｜收款不开票 "&amp;TEXT(N($S189),"#,##0.00"),""))</f>
        <v/>
      </c>
      <c r="Y189" s="195"/>
      <c r="AB189" s="195"/>
      <c r="AC189" s="188"/>
      <c r="AD189" s="246" t="str">
        <f aca="false">IF($AL189="","",IF($AL189=1,IF($AM189&gt;=1,"一次性·已到收款期","一次性·未到期"),$AC189&amp;" 第"&amp;$AM189&amp;"/"&amp;$AL189&amp;"期"))</f>
        <v/>
      </c>
      <c r="AE189" s="245" t="str">
        <f aca="false">IF(OR($AL189="",N($M189)=0),"",ROUND(N($J189)*$AM189/$AL189,2)+N($L189))</f>
        <v/>
      </c>
      <c r="AF189" s="245" t="str">
        <f aca="false">IF($AE189="","",MAX(0,ROUND($AE189-(N($Q189)+N($R189)+N($S189)),2)))</f>
        <v/>
      </c>
      <c r="AG189" s="245" t="str">
        <f aca="false">IF(OR(TRIM($B189&amp;$C189)="",NOT(ISNUMBER($D189))),"",SUMIFS($W$3:$W$1001,$AI$3:$AI$1001,$AI189,$D$3:$D$1001,"&lt;"&amp;$D189))</f>
        <v/>
      </c>
      <c r="AH189" s="245" t="str">
        <f aca="false">IF(TRIM($B189&amp;$C189)="","",SUMIFS($W$3:$W$1001,$AI$3:$AI$1001,$AI189))</f>
        <v/>
      </c>
      <c r="AI189" s="246" t="str">
        <f aca="false">IF(TRIM($B189&amp;$C189)="","",TRIM($B189)&amp;"｜"&amp;TRIM($C189))</f>
        <v/>
      </c>
      <c r="AJ189" s="245" t="str">
        <f aca="false">IF(TRIM($B189&amp;$C189)="","",MIN(N($O189),N($Q189)))</f>
        <v/>
      </c>
      <c r="AK189" s="248" t="str">
        <f aca="false">IF(ISNUMBER($D189),YEAR($D189),"")</f>
        <v/>
      </c>
      <c r="AL189" s="248" t="str">
        <f aca="false">IF(OR(TRIM($B189&amp;$C189)="",NOT(ISNUMBER($D189)),NOT(ISNUMBER($E189))),"",IF($E189&lt;$D189,"",IF(IF($AC189="半年付",2,IF($AC189="季度付",4,IF($AC189="月付",12,IF($AC189="半月付",24,1))))=1,1,MAX(1,ROUND(($E189-$D189+1)/365*IF($AC189="半年付",2,IF($AC189="季度付",4,IF($AC189="月付",12,IF($AC189="半月付",24,1)))),0)))))</f>
        <v/>
      </c>
      <c r="AM189" s="248" t="str">
        <f aca="true">IF($AL189="","",MIN($AL189,MAX(0,INT((TODAY()-付款宽限天数-$D189)/(($E189-$D189+1)/$AL189))+1)))</f>
        <v/>
      </c>
    </row>
    <row r="190" customFormat="false" ht="27.75" hidden="false" customHeight="false" outlineLevel="0" collapsed="false">
      <c r="F190" s="188" t="str">
        <f aca="true">IF(TRIM($B190&amp;$C190)="","",IF(OR(ISNUMBER(SEARCH("未",$A190)),ISNUMBER(SEARCH("送出",$A190)),AND(TRIM($A190)="",NOT(ISNUMBER($D190)),N($G190)=0)),"【合同未回】","")&amp;IF(NOT(ISNUMBER($E190)),IF(OR(ISNUMBER(SEARCH("未",$A190)),ISNUMBER(SEARCH("送出",$A190)),AND(TRIM($A190)="",NOT(ISNUMBER($D190)),N($G190)=0)),"","【未填合同期】"),IF($E190&lt;TODAY(),"【已到期】",IF($E190-TODAY()&lt;=提醒天数,"【即将到期，剩余"&amp;($E190-TODAY())&amp;"天】","【正常】")))&amp;IF(OR($AB190="安装免保",$AB190="技术免保",$AB190="质保期内"),"【"&amp;$AB190&amp;"】",""))</f>
        <v/>
      </c>
      <c r="J190" s="244" t="str">
        <f aca="false">IF(OR(N($G190)=0,N($H190)=0),"",ROUND(N($G190)*N($H190)*IF(N($I190)=0,1,N($I190)),2))</f>
        <v/>
      </c>
      <c r="M190" s="244" t="str">
        <f aca="false">IF(TRIM($B190&amp;$C190)="","",IF(AND(N($J190)=0,N($L190)=0),"",ROUND(N($J190)+N($L190),2)))</f>
        <v/>
      </c>
      <c r="S190" s="244"/>
      <c r="T190" s="245" t="str">
        <f aca="false">IF(TRIM($B190&amp;$C190)="","",IF(N($O190)=0,"",MAX(0,MIN(N($O190)-N($Q190),N($W190)))))</f>
        <v/>
      </c>
      <c r="U190" s="245" t="str">
        <f aca="false">IF(TRIM($B190&amp;$C190)="","",IF(N($Q190)&lt;=N($O190),"",N($Q190)-N($O190)))</f>
        <v/>
      </c>
      <c r="V190" s="245" t="str">
        <f aca="false">IF(OR(TRIM($B190&amp;$C190)="",$W190=""),"",MAX(0,N($W190))-N($T190))</f>
        <v/>
      </c>
      <c r="W190" s="245" t="str">
        <f aca="false">IF(TRIM($B190&amp;$C190)="","",IF(AND(N($M190)=0,N($Q190)+N($R190)+N($S190)=0),"",ROUND(N($M190)-N($Q190)-N($R190)-N($S190),2)))</f>
        <v/>
      </c>
      <c r="X190" s="246" t="str">
        <f aca="false">IF(TRIM($B190&amp;$C190)="","",IF(N($M190)=0,IF((N($Q190)+N($R190)+N($S190))=0,"—未填单价","未填单价，已收 "&amp;TEXT((N($Q190)+N($R190)+N($S190)),"#,##0.00")),IF(N($W190)&gt;0.005,"欠 "&amp;TEXT(N($W190),"#,##0.00")&amp;IF(N($T190)&gt;0,"（开票未到账 "&amp;TEXT(N($T190),"#,##0.00")&amp;"）","")&amp;IF(N($V190)&gt;0,"（未开票 "&amp;TEXT(N($V190),"#,##0.00")&amp;"）",""),IF(N($W190)&lt;-0.005,"多收 "&amp;TEXT(-N($W190),"#,##0.00"),"✔ 已结清")))&amp;IF(N($U190)&gt;0,"｜到账未开票 "&amp;TEXT(N($U190),"#,##0.00")&amp;"，待补票","")&amp;IF(N($R190)&gt;0,"｜收现 "&amp;TEXT(N($R190),"#,##0.00"),"")&amp;IF(N($S190)&gt;0,"｜收款不开票 "&amp;TEXT(N($S190),"#,##0.00"),""))</f>
        <v/>
      </c>
      <c r="Y190" s="195"/>
      <c r="AB190" s="195"/>
      <c r="AC190" s="188"/>
      <c r="AD190" s="246" t="str">
        <f aca="false">IF($AL190="","",IF($AL190=1,IF($AM190&gt;=1,"一次性·已到收款期","一次性·未到期"),$AC190&amp;" 第"&amp;$AM190&amp;"/"&amp;$AL190&amp;"期"))</f>
        <v/>
      </c>
      <c r="AE190" s="245" t="str">
        <f aca="false">IF(OR($AL190="",N($M190)=0),"",ROUND(N($J190)*$AM190/$AL190,2)+N($L190))</f>
        <v/>
      </c>
      <c r="AF190" s="245" t="str">
        <f aca="false">IF($AE190="","",MAX(0,ROUND($AE190-(N($Q190)+N($R190)+N($S190)),2)))</f>
        <v/>
      </c>
      <c r="AG190" s="245" t="str">
        <f aca="false">IF(OR(TRIM($B190&amp;$C190)="",NOT(ISNUMBER($D190))),"",SUMIFS($W$3:$W$1001,$AI$3:$AI$1001,$AI190,$D$3:$D$1001,"&lt;"&amp;$D190))</f>
        <v/>
      </c>
      <c r="AH190" s="245" t="str">
        <f aca="false">IF(TRIM($B190&amp;$C190)="","",SUMIFS($W$3:$W$1001,$AI$3:$AI$1001,$AI190))</f>
        <v/>
      </c>
      <c r="AI190" s="246" t="str">
        <f aca="false">IF(TRIM($B190&amp;$C190)="","",TRIM($B190)&amp;"｜"&amp;TRIM($C190))</f>
        <v/>
      </c>
      <c r="AJ190" s="245" t="str">
        <f aca="false">IF(TRIM($B190&amp;$C190)="","",MIN(N($O190),N($Q190)))</f>
        <v/>
      </c>
      <c r="AK190" s="248" t="str">
        <f aca="false">IF(ISNUMBER($D190),YEAR($D190),"")</f>
        <v/>
      </c>
      <c r="AL190" s="248" t="str">
        <f aca="false">IF(OR(TRIM($B190&amp;$C190)="",NOT(ISNUMBER($D190)),NOT(ISNUMBER($E190))),"",IF($E190&lt;$D190,"",IF(IF($AC190="半年付",2,IF($AC190="季度付",4,IF($AC190="月付",12,IF($AC190="半月付",24,1))))=1,1,MAX(1,ROUND(($E190-$D190+1)/365*IF($AC190="半年付",2,IF($AC190="季度付",4,IF($AC190="月付",12,IF($AC190="半月付",24,1)))),0)))))</f>
        <v/>
      </c>
      <c r="AM190" s="248" t="str">
        <f aca="true">IF($AL190="","",MIN($AL190,MAX(0,INT((TODAY()-付款宽限天数-$D190)/(($E190-$D190+1)/$AL190))+1)))</f>
        <v/>
      </c>
    </row>
    <row r="191" customFormat="false" ht="27.75" hidden="false" customHeight="false" outlineLevel="0" collapsed="false">
      <c r="F191" s="188" t="str">
        <f aca="true">IF(TRIM($B191&amp;$C191)="","",IF(OR(ISNUMBER(SEARCH("未",$A191)),ISNUMBER(SEARCH("送出",$A191)),AND(TRIM($A191)="",NOT(ISNUMBER($D191)),N($G191)=0)),"【合同未回】","")&amp;IF(NOT(ISNUMBER($E191)),IF(OR(ISNUMBER(SEARCH("未",$A191)),ISNUMBER(SEARCH("送出",$A191)),AND(TRIM($A191)="",NOT(ISNUMBER($D191)),N($G191)=0)),"","【未填合同期】"),IF($E191&lt;TODAY(),"【已到期】",IF($E191-TODAY()&lt;=提醒天数,"【即将到期，剩余"&amp;($E191-TODAY())&amp;"天】","【正常】")))&amp;IF(OR($AB191="安装免保",$AB191="技术免保",$AB191="质保期内"),"【"&amp;$AB191&amp;"】",""))</f>
        <v/>
      </c>
      <c r="J191" s="244" t="str">
        <f aca="false">IF(OR(N($G191)=0,N($H191)=0),"",ROUND(N($G191)*N($H191)*IF(N($I191)=0,1,N($I191)),2))</f>
        <v/>
      </c>
      <c r="M191" s="244" t="str">
        <f aca="false">IF(TRIM($B191&amp;$C191)="","",IF(AND(N($J191)=0,N($L191)=0),"",ROUND(N($J191)+N($L191),2)))</f>
        <v/>
      </c>
      <c r="S191" s="244"/>
      <c r="T191" s="245" t="str">
        <f aca="false">IF(TRIM($B191&amp;$C191)="","",IF(N($O191)=0,"",MAX(0,MIN(N($O191)-N($Q191),N($W191)))))</f>
        <v/>
      </c>
      <c r="U191" s="245" t="str">
        <f aca="false">IF(TRIM($B191&amp;$C191)="","",IF(N($Q191)&lt;=N($O191),"",N($Q191)-N($O191)))</f>
        <v/>
      </c>
      <c r="V191" s="245" t="str">
        <f aca="false">IF(OR(TRIM($B191&amp;$C191)="",$W191=""),"",MAX(0,N($W191))-N($T191))</f>
        <v/>
      </c>
      <c r="W191" s="245" t="str">
        <f aca="false">IF(TRIM($B191&amp;$C191)="","",IF(AND(N($M191)=0,N($Q191)+N($R191)+N($S191)=0),"",ROUND(N($M191)-N($Q191)-N($R191)-N($S191),2)))</f>
        <v/>
      </c>
      <c r="X191" s="246" t="str">
        <f aca="false">IF(TRIM($B191&amp;$C191)="","",IF(N($M191)=0,IF((N($Q191)+N($R191)+N($S191))=0,"—未填单价","未填单价，已收 "&amp;TEXT((N($Q191)+N($R191)+N($S191)),"#,##0.00")),IF(N($W191)&gt;0.005,"欠 "&amp;TEXT(N($W191),"#,##0.00")&amp;IF(N($T191)&gt;0,"（开票未到账 "&amp;TEXT(N($T191),"#,##0.00")&amp;"）","")&amp;IF(N($V191)&gt;0,"（未开票 "&amp;TEXT(N($V191),"#,##0.00")&amp;"）",""),IF(N($W191)&lt;-0.005,"多收 "&amp;TEXT(-N($W191),"#,##0.00"),"✔ 已结清")))&amp;IF(N($U191)&gt;0,"｜到账未开票 "&amp;TEXT(N($U191),"#,##0.00")&amp;"，待补票","")&amp;IF(N($R191)&gt;0,"｜收现 "&amp;TEXT(N($R191),"#,##0.00"),"")&amp;IF(N($S191)&gt;0,"｜收款不开票 "&amp;TEXT(N($S191),"#,##0.00"),""))</f>
        <v/>
      </c>
      <c r="Y191" s="195"/>
      <c r="AB191" s="195"/>
      <c r="AC191" s="188"/>
      <c r="AD191" s="246" t="str">
        <f aca="false">IF($AL191="","",IF($AL191=1,IF($AM191&gt;=1,"一次性·已到收款期","一次性·未到期"),$AC191&amp;" 第"&amp;$AM191&amp;"/"&amp;$AL191&amp;"期"))</f>
        <v/>
      </c>
      <c r="AE191" s="245" t="str">
        <f aca="false">IF(OR($AL191="",N($M191)=0),"",ROUND(N($J191)*$AM191/$AL191,2)+N($L191))</f>
        <v/>
      </c>
      <c r="AF191" s="245" t="str">
        <f aca="false">IF($AE191="","",MAX(0,ROUND($AE191-(N($Q191)+N($R191)+N($S191)),2)))</f>
        <v/>
      </c>
      <c r="AG191" s="245" t="str">
        <f aca="false">IF(OR(TRIM($B191&amp;$C191)="",NOT(ISNUMBER($D191))),"",SUMIFS($W$3:$W$1001,$AI$3:$AI$1001,$AI191,$D$3:$D$1001,"&lt;"&amp;$D191))</f>
        <v/>
      </c>
      <c r="AH191" s="245" t="str">
        <f aca="false">IF(TRIM($B191&amp;$C191)="","",SUMIFS($W$3:$W$1001,$AI$3:$AI$1001,$AI191))</f>
        <v/>
      </c>
      <c r="AI191" s="246" t="str">
        <f aca="false">IF(TRIM($B191&amp;$C191)="","",TRIM($B191)&amp;"｜"&amp;TRIM($C191))</f>
        <v/>
      </c>
      <c r="AJ191" s="245" t="str">
        <f aca="false">IF(TRIM($B191&amp;$C191)="","",MIN(N($O191),N($Q191)))</f>
        <v/>
      </c>
      <c r="AK191" s="248" t="str">
        <f aca="false">IF(ISNUMBER($D191),YEAR($D191),"")</f>
        <v/>
      </c>
      <c r="AL191" s="248" t="str">
        <f aca="false">IF(OR(TRIM($B191&amp;$C191)="",NOT(ISNUMBER($D191)),NOT(ISNUMBER($E191))),"",IF($E191&lt;$D191,"",IF(IF($AC191="半年付",2,IF($AC191="季度付",4,IF($AC191="月付",12,IF($AC191="半月付",24,1))))=1,1,MAX(1,ROUND(($E191-$D191+1)/365*IF($AC191="半年付",2,IF($AC191="季度付",4,IF($AC191="月付",12,IF($AC191="半月付",24,1)))),0)))))</f>
        <v/>
      </c>
      <c r="AM191" s="248" t="str">
        <f aca="true">IF($AL191="","",MIN($AL191,MAX(0,INT((TODAY()-付款宽限天数-$D191)/(($E191-$D191+1)/$AL191))+1)))</f>
        <v/>
      </c>
    </row>
    <row r="192" customFormat="false" ht="27.75" hidden="false" customHeight="false" outlineLevel="0" collapsed="false">
      <c r="F192" s="188" t="str">
        <f aca="true">IF(TRIM($B192&amp;$C192)="","",IF(OR(ISNUMBER(SEARCH("未",$A192)),ISNUMBER(SEARCH("送出",$A192)),AND(TRIM($A192)="",NOT(ISNUMBER($D192)),N($G192)=0)),"【合同未回】","")&amp;IF(NOT(ISNUMBER($E192)),IF(OR(ISNUMBER(SEARCH("未",$A192)),ISNUMBER(SEARCH("送出",$A192)),AND(TRIM($A192)="",NOT(ISNUMBER($D192)),N($G192)=0)),"","【未填合同期】"),IF($E192&lt;TODAY(),"【已到期】",IF($E192-TODAY()&lt;=提醒天数,"【即将到期，剩余"&amp;($E192-TODAY())&amp;"天】","【正常】")))&amp;IF(OR($AB192="安装免保",$AB192="技术免保",$AB192="质保期内"),"【"&amp;$AB192&amp;"】",""))</f>
        <v/>
      </c>
      <c r="J192" s="244" t="str">
        <f aca="false">IF(OR(N($G192)=0,N($H192)=0),"",ROUND(N($G192)*N($H192)*IF(N($I192)=0,1,N($I192)),2))</f>
        <v/>
      </c>
      <c r="M192" s="244" t="str">
        <f aca="false">IF(TRIM($B192&amp;$C192)="","",IF(AND(N($J192)=0,N($L192)=0),"",ROUND(N($J192)+N($L192),2)))</f>
        <v/>
      </c>
      <c r="S192" s="244"/>
      <c r="T192" s="245" t="str">
        <f aca="false">IF(TRIM($B192&amp;$C192)="","",IF(N($O192)=0,"",MAX(0,MIN(N($O192)-N($Q192),N($W192)))))</f>
        <v/>
      </c>
      <c r="U192" s="245" t="str">
        <f aca="false">IF(TRIM($B192&amp;$C192)="","",IF(N($Q192)&lt;=N($O192),"",N($Q192)-N($O192)))</f>
        <v/>
      </c>
      <c r="V192" s="245" t="str">
        <f aca="false">IF(OR(TRIM($B192&amp;$C192)="",$W192=""),"",MAX(0,N($W192))-N($T192))</f>
        <v/>
      </c>
      <c r="W192" s="245" t="str">
        <f aca="false">IF(TRIM($B192&amp;$C192)="","",IF(AND(N($M192)=0,N($Q192)+N($R192)+N($S192)=0),"",ROUND(N($M192)-N($Q192)-N($R192)-N($S192),2)))</f>
        <v/>
      </c>
      <c r="X192" s="246" t="str">
        <f aca="false">IF(TRIM($B192&amp;$C192)="","",IF(N($M192)=0,IF((N($Q192)+N($R192)+N($S192))=0,"—未填单价","未填单价，已收 "&amp;TEXT((N($Q192)+N($R192)+N($S192)),"#,##0.00")),IF(N($W192)&gt;0.005,"欠 "&amp;TEXT(N($W192),"#,##0.00")&amp;IF(N($T192)&gt;0,"（开票未到账 "&amp;TEXT(N($T192),"#,##0.00")&amp;"）","")&amp;IF(N($V192)&gt;0,"（未开票 "&amp;TEXT(N($V192),"#,##0.00")&amp;"）",""),IF(N($W192)&lt;-0.005,"多收 "&amp;TEXT(-N($W192),"#,##0.00"),"✔ 已结清")))&amp;IF(N($U192)&gt;0,"｜到账未开票 "&amp;TEXT(N($U192),"#,##0.00")&amp;"，待补票","")&amp;IF(N($R192)&gt;0,"｜收现 "&amp;TEXT(N($R192),"#,##0.00"),"")&amp;IF(N($S192)&gt;0,"｜收款不开票 "&amp;TEXT(N($S192),"#,##0.00"),""))</f>
        <v/>
      </c>
      <c r="Y192" s="195"/>
      <c r="AB192" s="195"/>
      <c r="AC192" s="188"/>
      <c r="AD192" s="246" t="str">
        <f aca="false">IF($AL192="","",IF($AL192=1,IF($AM192&gt;=1,"一次性·已到收款期","一次性·未到期"),$AC192&amp;" 第"&amp;$AM192&amp;"/"&amp;$AL192&amp;"期"))</f>
        <v/>
      </c>
      <c r="AE192" s="245" t="str">
        <f aca="false">IF(OR($AL192="",N($M192)=0),"",ROUND(N($J192)*$AM192/$AL192,2)+N($L192))</f>
        <v/>
      </c>
      <c r="AF192" s="245" t="str">
        <f aca="false">IF($AE192="","",MAX(0,ROUND($AE192-(N($Q192)+N($R192)+N($S192)),2)))</f>
        <v/>
      </c>
      <c r="AG192" s="245" t="str">
        <f aca="false">IF(OR(TRIM($B192&amp;$C192)="",NOT(ISNUMBER($D192))),"",SUMIFS($W$3:$W$1001,$AI$3:$AI$1001,$AI192,$D$3:$D$1001,"&lt;"&amp;$D192))</f>
        <v/>
      </c>
      <c r="AH192" s="245" t="str">
        <f aca="false">IF(TRIM($B192&amp;$C192)="","",SUMIFS($W$3:$W$1001,$AI$3:$AI$1001,$AI192))</f>
        <v/>
      </c>
      <c r="AI192" s="246" t="str">
        <f aca="false">IF(TRIM($B192&amp;$C192)="","",TRIM($B192)&amp;"｜"&amp;TRIM($C192))</f>
        <v/>
      </c>
      <c r="AJ192" s="245" t="str">
        <f aca="false">IF(TRIM($B192&amp;$C192)="","",MIN(N($O192),N($Q192)))</f>
        <v/>
      </c>
      <c r="AK192" s="248" t="str">
        <f aca="false">IF(ISNUMBER($D192),YEAR($D192),"")</f>
        <v/>
      </c>
      <c r="AL192" s="248" t="str">
        <f aca="false">IF(OR(TRIM($B192&amp;$C192)="",NOT(ISNUMBER($D192)),NOT(ISNUMBER($E192))),"",IF($E192&lt;$D192,"",IF(IF($AC192="半年付",2,IF($AC192="季度付",4,IF($AC192="月付",12,IF($AC192="半月付",24,1))))=1,1,MAX(1,ROUND(($E192-$D192+1)/365*IF($AC192="半年付",2,IF($AC192="季度付",4,IF($AC192="月付",12,IF($AC192="半月付",24,1)))),0)))))</f>
        <v/>
      </c>
      <c r="AM192" s="248" t="str">
        <f aca="true">IF($AL192="","",MIN($AL192,MAX(0,INT((TODAY()-付款宽限天数-$D192)/(($E192-$D192+1)/$AL192))+1)))</f>
        <v/>
      </c>
    </row>
    <row r="193" customFormat="false" ht="27.75" hidden="false" customHeight="false" outlineLevel="0" collapsed="false">
      <c r="F193" s="188" t="str">
        <f aca="true">IF(TRIM($B193&amp;$C193)="","",IF(OR(ISNUMBER(SEARCH("未",$A193)),ISNUMBER(SEARCH("送出",$A193)),AND(TRIM($A193)="",NOT(ISNUMBER($D193)),N($G193)=0)),"【合同未回】","")&amp;IF(NOT(ISNUMBER($E193)),IF(OR(ISNUMBER(SEARCH("未",$A193)),ISNUMBER(SEARCH("送出",$A193)),AND(TRIM($A193)="",NOT(ISNUMBER($D193)),N($G193)=0)),"","【未填合同期】"),IF($E193&lt;TODAY(),"【已到期】",IF($E193-TODAY()&lt;=提醒天数,"【即将到期，剩余"&amp;($E193-TODAY())&amp;"天】","【正常】")))&amp;IF(OR($AB193="安装免保",$AB193="技术免保",$AB193="质保期内"),"【"&amp;$AB193&amp;"】",""))</f>
        <v/>
      </c>
      <c r="J193" s="244" t="str">
        <f aca="false">IF(OR(N($G193)=0,N($H193)=0),"",ROUND(N($G193)*N($H193)*IF(N($I193)=0,1,N($I193)),2))</f>
        <v/>
      </c>
      <c r="M193" s="244" t="str">
        <f aca="false">IF(TRIM($B193&amp;$C193)="","",IF(AND(N($J193)=0,N($L193)=0),"",ROUND(N($J193)+N($L193),2)))</f>
        <v/>
      </c>
      <c r="S193" s="244"/>
      <c r="T193" s="245" t="str">
        <f aca="false">IF(TRIM($B193&amp;$C193)="","",IF(N($O193)=0,"",MAX(0,MIN(N($O193)-N($Q193),N($W193)))))</f>
        <v/>
      </c>
      <c r="U193" s="245" t="str">
        <f aca="false">IF(TRIM($B193&amp;$C193)="","",IF(N($Q193)&lt;=N($O193),"",N($Q193)-N($O193)))</f>
        <v/>
      </c>
      <c r="V193" s="245" t="str">
        <f aca="false">IF(OR(TRIM($B193&amp;$C193)="",$W193=""),"",MAX(0,N($W193))-N($T193))</f>
        <v/>
      </c>
      <c r="W193" s="245" t="str">
        <f aca="false">IF(TRIM($B193&amp;$C193)="","",IF(AND(N($M193)=0,N($Q193)+N($R193)+N($S193)=0),"",ROUND(N($M193)-N($Q193)-N($R193)-N($S193),2)))</f>
        <v/>
      </c>
      <c r="X193" s="246" t="str">
        <f aca="false">IF(TRIM($B193&amp;$C193)="","",IF(N($M193)=0,IF((N($Q193)+N($R193)+N($S193))=0,"—未填单价","未填单价，已收 "&amp;TEXT((N($Q193)+N($R193)+N($S193)),"#,##0.00")),IF(N($W193)&gt;0.005,"欠 "&amp;TEXT(N($W193),"#,##0.00")&amp;IF(N($T193)&gt;0,"（开票未到账 "&amp;TEXT(N($T193),"#,##0.00")&amp;"）","")&amp;IF(N($V193)&gt;0,"（未开票 "&amp;TEXT(N($V193),"#,##0.00")&amp;"）",""),IF(N($W193)&lt;-0.005,"多收 "&amp;TEXT(-N($W193),"#,##0.00"),"✔ 已结清")))&amp;IF(N($U193)&gt;0,"｜到账未开票 "&amp;TEXT(N($U193),"#,##0.00")&amp;"，待补票","")&amp;IF(N($R193)&gt;0,"｜收现 "&amp;TEXT(N($R193),"#,##0.00"),"")&amp;IF(N($S193)&gt;0,"｜收款不开票 "&amp;TEXT(N($S193),"#,##0.00"),""))</f>
        <v/>
      </c>
      <c r="Y193" s="195"/>
      <c r="AB193" s="195"/>
      <c r="AC193" s="188"/>
      <c r="AD193" s="246" t="str">
        <f aca="false">IF($AL193="","",IF($AL193=1,IF($AM193&gt;=1,"一次性·已到收款期","一次性·未到期"),$AC193&amp;" 第"&amp;$AM193&amp;"/"&amp;$AL193&amp;"期"))</f>
        <v/>
      </c>
      <c r="AE193" s="245" t="str">
        <f aca="false">IF(OR($AL193="",N($M193)=0),"",ROUND(N($J193)*$AM193/$AL193,2)+N($L193))</f>
        <v/>
      </c>
      <c r="AF193" s="245" t="str">
        <f aca="false">IF($AE193="","",MAX(0,ROUND($AE193-(N($Q193)+N($R193)+N($S193)),2)))</f>
        <v/>
      </c>
      <c r="AG193" s="245" t="str">
        <f aca="false">IF(OR(TRIM($B193&amp;$C193)="",NOT(ISNUMBER($D193))),"",SUMIFS($W$3:$W$1001,$AI$3:$AI$1001,$AI193,$D$3:$D$1001,"&lt;"&amp;$D193))</f>
        <v/>
      </c>
      <c r="AH193" s="245" t="str">
        <f aca="false">IF(TRIM($B193&amp;$C193)="","",SUMIFS($W$3:$W$1001,$AI$3:$AI$1001,$AI193))</f>
        <v/>
      </c>
      <c r="AI193" s="246" t="str">
        <f aca="false">IF(TRIM($B193&amp;$C193)="","",TRIM($B193)&amp;"｜"&amp;TRIM($C193))</f>
        <v/>
      </c>
      <c r="AJ193" s="245" t="str">
        <f aca="false">IF(TRIM($B193&amp;$C193)="","",MIN(N($O193),N($Q193)))</f>
        <v/>
      </c>
      <c r="AK193" s="248" t="str">
        <f aca="false">IF(ISNUMBER($D193),YEAR($D193),"")</f>
        <v/>
      </c>
      <c r="AL193" s="248" t="str">
        <f aca="false">IF(OR(TRIM($B193&amp;$C193)="",NOT(ISNUMBER($D193)),NOT(ISNUMBER($E193))),"",IF($E193&lt;$D193,"",IF(IF($AC193="半年付",2,IF($AC193="季度付",4,IF($AC193="月付",12,IF($AC193="半月付",24,1))))=1,1,MAX(1,ROUND(($E193-$D193+1)/365*IF($AC193="半年付",2,IF($AC193="季度付",4,IF($AC193="月付",12,IF($AC193="半月付",24,1)))),0)))))</f>
        <v/>
      </c>
      <c r="AM193" s="248" t="str">
        <f aca="true">IF($AL193="","",MIN($AL193,MAX(0,INT((TODAY()-付款宽限天数-$D193)/(($E193-$D193+1)/$AL193))+1)))</f>
        <v/>
      </c>
    </row>
    <row r="194" customFormat="false" ht="27.75" hidden="false" customHeight="false" outlineLevel="0" collapsed="false">
      <c r="F194" s="188" t="str">
        <f aca="true">IF(TRIM($B194&amp;$C194)="","",IF(OR(ISNUMBER(SEARCH("未",$A194)),ISNUMBER(SEARCH("送出",$A194)),AND(TRIM($A194)="",NOT(ISNUMBER($D194)),N($G194)=0)),"【合同未回】","")&amp;IF(NOT(ISNUMBER($E194)),IF(OR(ISNUMBER(SEARCH("未",$A194)),ISNUMBER(SEARCH("送出",$A194)),AND(TRIM($A194)="",NOT(ISNUMBER($D194)),N($G194)=0)),"","【未填合同期】"),IF($E194&lt;TODAY(),"【已到期】",IF($E194-TODAY()&lt;=提醒天数,"【即将到期，剩余"&amp;($E194-TODAY())&amp;"天】","【正常】")))&amp;IF(OR($AB194="安装免保",$AB194="技术免保",$AB194="质保期内"),"【"&amp;$AB194&amp;"】",""))</f>
        <v/>
      </c>
      <c r="J194" s="244" t="str">
        <f aca="false">IF(OR(N($G194)=0,N($H194)=0),"",ROUND(N($G194)*N($H194)*IF(N($I194)=0,1,N($I194)),2))</f>
        <v/>
      </c>
      <c r="M194" s="244" t="str">
        <f aca="false">IF(TRIM($B194&amp;$C194)="","",IF(AND(N($J194)=0,N($L194)=0),"",ROUND(N($J194)+N($L194),2)))</f>
        <v/>
      </c>
      <c r="S194" s="244"/>
      <c r="T194" s="245" t="str">
        <f aca="false">IF(TRIM($B194&amp;$C194)="","",IF(N($O194)=0,"",MAX(0,MIN(N($O194)-N($Q194),N($W194)))))</f>
        <v/>
      </c>
      <c r="U194" s="245" t="str">
        <f aca="false">IF(TRIM($B194&amp;$C194)="","",IF(N($Q194)&lt;=N($O194),"",N($Q194)-N($O194)))</f>
        <v/>
      </c>
      <c r="V194" s="245" t="str">
        <f aca="false">IF(OR(TRIM($B194&amp;$C194)="",$W194=""),"",MAX(0,N($W194))-N($T194))</f>
        <v/>
      </c>
      <c r="W194" s="245" t="str">
        <f aca="false">IF(TRIM($B194&amp;$C194)="","",IF(AND(N($M194)=0,N($Q194)+N($R194)+N($S194)=0),"",ROUND(N($M194)-N($Q194)-N($R194)-N($S194),2)))</f>
        <v/>
      </c>
      <c r="X194" s="246" t="str">
        <f aca="false">IF(TRIM($B194&amp;$C194)="","",IF(N($M194)=0,IF((N($Q194)+N($R194)+N($S194))=0,"—未填单价","未填单价，已收 "&amp;TEXT((N($Q194)+N($R194)+N($S194)),"#,##0.00")),IF(N($W194)&gt;0.005,"欠 "&amp;TEXT(N($W194),"#,##0.00")&amp;IF(N($T194)&gt;0,"（开票未到账 "&amp;TEXT(N($T194),"#,##0.00")&amp;"）","")&amp;IF(N($V194)&gt;0,"（未开票 "&amp;TEXT(N($V194),"#,##0.00")&amp;"）",""),IF(N($W194)&lt;-0.005,"多收 "&amp;TEXT(-N($W194),"#,##0.00"),"✔ 已结清")))&amp;IF(N($U194)&gt;0,"｜到账未开票 "&amp;TEXT(N($U194),"#,##0.00")&amp;"，待补票","")&amp;IF(N($R194)&gt;0,"｜收现 "&amp;TEXT(N($R194),"#,##0.00"),"")&amp;IF(N($S194)&gt;0,"｜收款不开票 "&amp;TEXT(N($S194),"#,##0.00"),""))</f>
        <v/>
      </c>
      <c r="Y194" s="195"/>
      <c r="AB194" s="195"/>
      <c r="AC194" s="188"/>
      <c r="AD194" s="246" t="str">
        <f aca="false">IF($AL194="","",IF($AL194=1,IF($AM194&gt;=1,"一次性·已到收款期","一次性·未到期"),$AC194&amp;" 第"&amp;$AM194&amp;"/"&amp;$AL194&amp;"期"))</f>
        <v/>
      </c>
      <c r="AE194" s="245" t="str">
        <f aca="false">IF(OR($AL194="",N($M194)=0),"",ROUND(N($J194)*$AM194/$AL194,2)+N($L194))</f>
        <v/>
      </c>
      <c r="AF194" s="245" t="str">
        <f aca="false">IF($AE194="","",MAX(0,ROUND($AE194-(N($Q194)+N($R194)+N($S194)),2)))</f>
        <v/>
      </c>
      <c r="AG194" s="245" t="str">
        <f aca="false">IF(OR(TRIM($B194&amp;$C194)="",NOT(ISNUMBER($D194))),"",SUMIFS($W$3:$W$1001,$AI$3:$AI$1001,$AI194,$D$3:$D$1001,"&lt;"&amp;$D194))</f>
        <v/>
      </c>
      <c r="AH194" s="245" t="str">
        <f aca="false">IF(TRIM($B194&amp;$C194)="","",SUMIFS($W$3:$W$1001,$AI$3:$AI$1001,$AI194))</f>
        <v/>
      </c>
      <c r="AI194" s="246" t="str">
        <f aca="false">IF(TRIM($B194&amp;$C194)="","",TRIM($B194)&amp;"｜"&amp;TRIM($C194))</f>
        <v/>
      </c>
      <c r="AJ194" s="245" t="str">
        <f aca="false">IF(TRIM($B194&amp;$C194)="","",MIN(N($O194),N($Q194)))</f>
        <v/>
      </c>
      <c r="AK194" s="248" t="str">
        <f aca="false">IF(ISNUMBER($D194),YEAR($D194),"")</f>
        <v/>
      </c>
      <c r="AL194" s="248" t="str">
        <f aca="false">IF(OR(TRIM($B194&amp;$C194)="",NOT(ISNUMBER($D194)),NOT(ISNUMBER($E194))),"",IF($E194&lt;$D194,"",IF(IF($AC194="半年付",2,IF($AC194="季度付",4,IF($AC194="月付",12,IF($AC194="半月付",24,1))))=1,1,MAX(1,ROUND(($E194-$D194+1)/365*IF($AC194="半年付",2,IF($AC194="季度付",4,IF($AC194="月付",12,IF($AC194="半月付",24,1)))),0)))))</f>
        <v/>
      </c>
      <c r="AM194" s="248" t="str">
        <f aca="true">IF($AL194="","",MIN($AL194,MAX(0,INT((TODAY()-付款宽限天数-$D194)/(($E194-$D194+1)/$AL194))+1)))</f>
        <v/>
      </c>
    </row>
    <row r="195" customFormat="false" ht="27.75" hidden="false" customHeight="false" outlineLevel="0" collapsed="false">
      <c r="F195" s="188" t="str">
        <f aca="true">IF(TRIM($B195&amp;$C195)="","",IF(OR(ISNUMBER(SEARCH("未",$A195)),ISNUMBER(SEARCH("送出",$A195)),AND(TRIM($A195)="",NOT(ISNUMBER($D195)),N($G195)=0)),"【合同未回】","")&amp;IF(NOT(ISNUMBER($E195)),IF(OR(ISNUMBER(SEARCH("未",$A195)),ISNUMBER(SEARCH("送出",$A195)),AND(TRIM($A195)="",NOT(ISNUMBER($D195)),N($G195)=0)),"","【未填合同期】"),IF($E195&lt;TODAY(),"【已到期】",IF($E195-TODAY()&lt;=提醒天数,"【即将到期，剩余"&amp;($E195-TODAY())&amp;"天】","【正常】")))&amp;IF(OR($AB195="安装免保",$AB195="技术免保",$AB195="质保期内"),"【"&amp;$AB195&amp;"】",""))</f>
        <v/>
      </c>
      <c r="J195" s="244" t="str">
        <f aca="false">IF(OR(N($G195)=0,N($H195)=0),"",ROUND(N($G195)*N($H195)*IF(N($I195)=0,1,N($I195)),2))</f>
        <v/>
      </c>
      <c r="M195" s="244" t="str">
        <f aca="false">IF(TRIM($B195&amp;$C195)="","",IF(AND(N($J195)=0,N($L195)=0),"",ROUND(N($J195)+N($L195),2)))</f>
        <v/>
      </c>
      <c r="S195" s="244"/>
      <c r="T195" s="245" t="str">
        <f aca="false">IF(TRIM($B195&amp;$C195)="","",IF(N($O195)=0,"",MAX(0,MIN(N($O195)-N($Q195),N($W195)))))</f>
        <v/>
      </c>
      <c r="U195" s="245" t="str">
        <f aca="false">IF(TRIM($B195&amp;$C195)="","",IF(N($Q195)&lt;=N($O195),"",N($Q195)-N($O195)))</f>
        <v/>
      </c>
      <c r="V195" s="245" t="str">
        <f aca="false">IF(OR(TRIM($B195&amp;$C195)="",$W195=""),"",MAX(0,N($W195))-N($T195))</f>
        <v/>
      </c>
      <c r="W195" s="245" t="str">
        <f aca="false">IF(TRIM($B195&amp;$C195)="","",IF(AND(N($M195)=0,N($Q195)+N($R195)+N($S195)=0),"",ROUND(N($M195)-N($Q195)-N($R195)-N($S195),2)))</f>
        <v/>
      </c>
      <c r="X195" s="246" t="str">
        <f aca="false">IF(TRIM($B195&amp;$C195)="","",IF(N($M195)=0,IF((N($Q195)+N($R195)+N($S195))=0,"—未填单价","未填单价，已收 "&amp;TEXT((N($Q195)+N($R195)+N($S195)),"#,##0.00")),IF(N($W195)&gt;0.005,"欠 "&amp;TEXT(N($W195),"#,##0.00")&amp;IF(N($T195)&gt;0,"（开票未到账 "&amp;TEXT(N($T195),"#,##0.00")&amp;"）","")&amp;IF(N($V195)&gt;0,"（未开票 "&amp;TEXT(N($V195),"#,##0.00")&amp;"）",""),IF(N($W195)&lt;-0.005,"多收 "&amp;TEXT(-N($W195),"#,##0.00"),"✔ 已结清")))&amp;IF(N($U195)&gt;0,"｜到账未开票 "&amp;TEXT(N($U195),"#,##0.00")&amp;"，待补票","")&amp;IF(N($R195)&gt;0,"｜收现 "&amp;TEXT(N($R195),"#,##0.00"),"")&amp;IF(N($S195)&gt;0,"｜收款不开票 "&amp;TEXT(N($S195),"#,##0.00"),""))</f>
        <v/>
      </c>
      <c r="Y195" s="195"/>
      <c r="AB195" s="195"/>
      <c r="AC195" s="188"/>
      <c r="AD195" s="246" t="str">
        <f aca="false">IF($AL195="","",IF($AL195=1,IF($AM195&gt;=1,"一次性·已到收款期","一次性·未到期"),$AC195&amp;" 第"&amp;$AM195&amp;"/"&amp;$AL195&amp;"期"))</f>
        <v/>
      </c>
      <c r="AE195" s="245" t="str">
        <f aca="false">IF(OR($AL195="",N($M195)=0),"",ROUND(N($J195)*$AM195/$AL195,2)+N($L195))</f>
        <v/>
      </c>
      <c r="AF195" s="245" t="str">
        <f aca="false">IF($AE195="","",MAX(0,ROUND($AE195-(N($Q195)+N($R195)+N($S195)),2)))</f>
        <v/>
      </c>
      <c r="AG195" s="245" t="str">
        <f aca="false">IF(OR(TRIM($B195&amp;$C195)="",NOT(ISNUMBER($D195))),"",SUMIFS($W$3:$W$1001,$AI$3:$AI$1001,$AI195,$D$3:$D$1001,"&lt;"&amp;$D195))</f>
        <v/>
      </c>
      <c r="AH195" s="245" t="str">
        <f aca="false">IF(TRIM($B195&amp;$C195)="","",SUMIFS($W$3:$W$1001,$AI$3:$AI$1001,$AI195))</f>
        <v/>
      </c>
      <c r="AI195" s="246" t="str">
        <f aca="false">IF(TRIM($B195&amp;$C195)="","",TRIM($B195)&amp;"｜"&amp;TRIM($C195))</f>
        <v/>
      </c>
      <c r="AJ195" s="245" t="str">
        <f aca="false">IF(TRIM($B195&amp;$C195)="","",MIN(N($O195),N($Q195)))</f>
        <v/>
      </c>
      <c r="AK195" s="248" t="str">
        <f aca="false">IF(ISNUMBER($D195),YEAR($D195),"")</f>
        <v/>
      </c>
      <c r="AL195" s="248" t="str">
        <f aca="false">IF(OR(TRIM($B195&amp;$C195)="",NOT(ISNUMBER($D195)),NOT(ISNUMBER($E195))),"",IF($E195&lt;$D195,"",IF(IF($AC195="半年付",2,IF($AC195="季度付",4,IF($AC195="月付",12,IF($AC195="半月付",24,1))))=1,1,MAX(1,ROUND(($E195-$D195+1)/365*IF($AC195="半年付",2,IF($AC195="季度付",4,IF($AC195="月付",12,IF($AC195="半月付",24,1)))),0)))))</f>
        <v/>
      </c>
      <c r="AM195" s="248" t="str">
        <f aca="true">IF($AL195="","",MIN($AL195,MAX(0,INT((TODAY()-付款宽限天数-$D195)/(($E195-$D195+1)/$AL195))+1)))</f>
        <v/>
      </c>
    </row>
    <row r="196" customFormat="false" ht="27.75" hidden="false" customHeight="false" outlineLevel="0" collapsed="false">
      <c r="F196" s="188" t="str">
        <f aca="true">IF(TRIM($B196&amp;$C196)="","",IF(OR(ISNUMBER(SEARCH("未",$A196)),ISNUMBER(SEARCH("送出",$A196)),AND(TRIM($A196)="",NOT(ISNUMBER($D196)),N($G196)=0)),"【合同未回】","")&amp;IF(NOT(ISNUMBER($E196)),IF(OR(ISNUMBER(SEARCH("未",$A196)),ISNUMBER(SEARCH("送出",$A196)),AND(TRIM($A196)="",NOT(ISNUMBER($D196)),N($G196)=0)),"","【未填合同期】"),IF($E196&lt;TODAY(),"【已到期】",IF($E196-TODAY()&lt;=提醒天数,"【即将到期，剩余"&amp;($E196-TODAY())&amp;"天】","【正常】")))&amp;IF(OR($AB196="安装免保",$AB196="技术免保",$AB196="质保期内"),"【"&amp;$AB196&amp;"】",""))</f>
        <v/>
      </c>
      <c r="J196" s="244" t="str">
        <f aca="false">IF(OR(N($G196)=0,N($H196)=0),"",ROUND(N($G196)*N($H196)*IF(N($I196)=0,1,N($I196)),2))</f>
        <v/>
      </c>
      <c r="M196" s="244" t="str">
        <f aca="false">IF(TRIM($B196&amp;$C196)="","",IF(AND(N($J196)=0,N($L196)=0),"",ROUND(N($J196)+N($L196),2)))</f>
        <v/>
      </c>
      <c r="S196" s="244"/>
      <c r="T196" s="245" t="str">
        <f aca="false">IF(TRIM($B196&amp;$C196)="","",IF(N($O196)=0,"",MAX(0,MIN(N($O196)-N($Q196),N($W196)))))</f>
        <v/>
      </c>
      <c r="U196" s="245" t="str">
        <f aca="false">IF(TRIM($B196&amp;$C196)="","",IF(N($Q196)&lt;=N($O196),"",N($Q196)-N($O196)))</f>
        <v/>
      </c>
      <c r="V196" s="245" t="str">
        <f aca="false">IF(OR(TRIM($B196&amp;$C196)="",$W196=""),"",MAX(0,N($W196))-N($T196))</f>
        <v/>
      </c>
      <c r="W196" s="245" t="str">
        <f aca="false">IF(TRIM($B196&amp;$C196)="","",IF(AND(N($M196)=0,N($Q196)+N($R196)+N($S196)=0),"",ROUND(N($M196)-N($Q196)-N($R196)-N($S196),2)))</f>
        <v/>
      </c>
      <c r="X196" s="246" t="str">
        <f aca="false">IF(TRIM($B196&amp;$C196)="","",IF(N($M196)=0,IF((N($Q196)+N($R196)+N($S196))=0,"—未填单价","未填单价，已收 "&amp;TEXT((N($Q196)+N($R196)+N($S196)),"#,##0.00")),IF(N($W196)&gt;0.005,"欠 "&amp;TEXT(N($W196),"#,##0.00")&amp;IF(N($T196)&gt;0,"（开票未到账 "&amp;TEXT(N($T196),"#,##0.00")&amp;"）","")&amp;IF(N($V196)&gt;0,"（未开票 "&amp;TEXT(N($V196),"#,##0.00")&amp;"）",""),IF(N($W196)&lt;-0.005,"多收 "&amp;TEXT(-N($W196),"#,##0.00"),"✔ 已结清")))&amp;IF(N($U196)&gt;0,"｜到账未开票 "&amp;TEXT(N($U196),"#,##0.00")&amp;"，待补票","")&amp;IF(N($R196)&gt;0,"｜收现 "&amp;TEXT(N($R196),"#,##0.00"),"")&amp;IF(N($S196)&gt;0,"｜收款不开票 "&amp;TEXT(N($S196),"#,##0.00"),""))</f>
        <v/>
      </c>
      <c r="Y196" s="195"/>
      <c r="AB196" s="195"/>
      <c r="AC196" s="188"/>
      <c r="AD196" s="246" t="str">
        <f aca="false">IF($AL196="","",IF($AL196=1,IF($AM196&gt;=1,"一次性·已到收款期","一次性·未到期"),$AC196&amp;" 第"&amp;$AM196&amp;"/"&amp;$AL196&amp;"期"))</f>
        <v/>
      </c>
      <c r="AE196" s="245" t="str">
        <f aca="false">IF(OR($AL196="",N($M196)=0),"",ROUND(N($J196)*$AM196/$AL196,2)+N($L196))</f>
        <v/>
      </c>
      <c r="AF196" s="245" t="str">
        <f aca="false">IF($AE196="","",MAX(0,ROUND($AE196-(N($Q196)+N($R196)+N($S196)),2)))</f>
        <v/>
      </c>
      <c r="AG196" s="245" t="str">
        <f aca="false">IF(OR(TRIM($B196&amp;$C196)="",NOT(ISNUMBER($D196))),"",SUMIFS($W$3:$W$1001,$AI$3:$AI$1001,$AI196,$D$3:$D$1001,"&lt;"&amp;$D196))</f>
        <v/>
      </c>
      <c r="AH196" s="245" t="str">
        <f aca="false">IF(TRIM($B196&amp;$C196)="","",SUMIFS($W$3:$W$1001,$AI$3:$AI$1001,$AI196))</f>
        <v/>
      </c>
      <c r="AI196" s="246" t="str">
        <f aca="false">IF(TRIM($B196&amp;$C196)="","",TRIM($B196)&amp;"｜"&amp;TRIM($C196))</f>
        <v/>
      </c>
      <c r="AJ196" s="245" t="str">
        <f aca="false">IF(TRIM($B196&amp;$C196)="","",MIN(N($O196),N($Q196)))</f>
        <v/>
      </c>
      <c r="AK196" s="248" t="str">
        <f aca="false">IF(ISNUMBER($D196),YEAR($D196),"")</f>
        <v/>
      </c>
      <c r="AL196" s="248" t="str">
        <f aca="false">IF(OR(TRIM($B196&amp;$C196)="",NOT(ISNUMBER($D196)),NOT(ISNUMBER($E196))),"",IF($E196&lt;$D196,"",IF(IF($AC196="半年付",2,IF($AC196="季度付",4,IF($AC196="月付",12,IF($AC196="半月付",24,1))))=1,1,MAX(1,ROUND(($E196-$D196+1)/365*IF($AC196="半年付",2,IF($AC196="季度付",4,IF($AC196="月付",12,IF($AC196="半月付",24,1)))),0)))))</f>
        <v/>
      </c>
      <c r="AM196" s="248" t="str">
        <f aca="true">IF($AL196="","",MIN($AL196,MAX(0,INT((TODAY()-付款宽限天数-$D196)/(($E196-$D196+1)/$AL196))+1)))</f>
        <v/>
      </c>
    </row>
    <row r="197" customFormat="false" ht="27.75" hidden="false" customHeight="false" outlineLevel="0" collapsed="false">
      <c r="F197" s="188" t="str">
        <f aca="true">IF(TRIM($B197&amp;$C197)="","",IF(OR(ISNUMBER(SEARCH("未",$A197)),ISNUMBER(SEARCH("送出",$A197)),AND(TRIM($A197)="",NOT(ISNUMBER($D197)),N($G197)=0)),"【合同未回】","")&amp;IF(NOT(ISNUMBER($E197)),IF(OR(ISNUMBER(SEARCH("未",$A197)),ISNUMBER(SEARCH("送出",$A197)),AND(TRIM($A197)="",NOT(ISNUMBER($D197)),N($G197)=0)),"","【未填合同期】"),IF($E197&lt;TODAY(),"【已到期】",IF($E197-TODAY()&lt;=提醒天数,"【即将到期，剩余"&amp;($E197-TODAY())&amp;"天】","【正常】")))&amp;IF(OR($AB197="安装免保",$AB197="技术免保",$AB197="质保期内"),"【"&amp;$AB197&amp;"】",""))</f>
        <v/>
      </c>
      <c r="J197" s="244" t="str">
        <f aca="false">IF(OR(N($G197)=0,N($H197)=0),"",ROUND(N($G197)*N($H197)*IF(N($I197)=0,1,N($I197)),2))</f>
        <v/>
      </c>
      <c r="M197" s="244" t="str">
        <f aca="false">IF(TRIM($B197&amp;$C197)="","",IF(AND(N($J197)=0,N($L197)=0),"",ROUND(N($J197)+N($L197),2)))</f>
        <v/>
      </c>
      <c r="S197" s="244"/>
      <c r="T197" s="245" t="str">
        <f aca="false">IF(TRIM($B197&amp;$C197)="","",IF(N($O197)=0,"",MAX(0,MIN(N($O197)-N($Q197),N($W197)))))</f>
        <v/>
      </c>
      <c r="U197" s="245" t="str">
        <f aca="false">IF(TRIM($B197&amp;$C197)="","",IF(N($Q197)&lt;=N($O197),"",N($Q197)-N($O197)))</f>
        <v/>
      </c>
      <c r="V197" s="245" t="str">
        <f aca="false">IF(OR(TRIM($B197&amp;$C197)="",$W197=""),"",MAX(0,N($W197))-N($T197))</f>
        <v/>
      </c>
      <c r="W197" s="245" t="str">
        <f aca="false">IF(TRIM($B197&amp;$C197)="","",IF(AND(N($M197)=0,N($Q197)+N($R197)+N($S197)=0),"",ROUND(N($M197)-N($Q197)-N($R197)-N($S197),2)))</f>
        <v/>
      </c>
      <c r="X197" s="246" t="str">
        <f aca="false">IF(TRIM($B197&amp;$C197)="","",IF(N($M197)=0,IF((N($Q197)+N($R197)+N($S197))=0,"—未填单价","未填单价，已收 "&amp;TEXT((N($Q197)+N($R197)+N($S197)),"#,##0.00")),IF(N($W197)&gt;0.005,"欠 "&amp;TEXT(N($W197),"#,##0.00")&amp;IF(N($T197)&gt;0,"（开票未到账 "&amp;TEXT(N($T197),"#,##0.00")&amp;"）","")&amp;IF(N($V197)&gt;0,"（未开票 "&amp;TEXT(N($V197),"#,##0.00")&amp;"）",""),IF(N($W197)&lt;-0.005,"多收 "&amp;TEXT(-N($W197),"#,##0.00"),"✔ 已结清")))&amp;IF(N($U197)&gt;0,"｜到账未开票 "&amp;TEXT(N($U197),"#,##0.00")&amp;"，待补票","")&amp;IF(N($R197)&gt;0,"｜收现 "&amp;TEXT(N($R197),"#,##0.00"),"")&amp;IF(N($S197)&gt;0,"｜收款不开票 "&amp;TEXT(N($S197),"#,##0.00"),""))</f>
        <v/>
      </c>
      <c r="Y197" s="195"/>
      <c r="AB197" s="195"/>
      <c r="AC197" s="188"/>
      <c r="AD197" s="246" t="str">
        <f aca="false">IF($AL197="","",IF($AL197=1,IF($AM197&gt;=1,"一次性·已到收款期","一次性·未到期"),$AC197&amp;" 第"&amp;$AM197&amp;"/"&amp;$AL197&amp;"期"))</f>
        <v/>
      </c>
      <c r="AE197" s="245" t="str">
        <f aca="false">IF(OR($AL197="",N($M197)=0),"",ROUND(N($J197)*$AM197/$AL197,2)+N($L197))</f>
        <v/>
      </c>
      <c r="AF197" s="245" t="str">
        <f aca="false">IF($AE197="","",MAX(0,ROUND($AE197-(N($Q197)+N($R197)+N($S197)),2)))</f>
        <v/>
      </c>
      <c r="AG197" s="245" t="str">
        <f aca="false">IF(OR(TRIM($B197&amp;$C197)="",NOT(ISNUMBER($D197))),"",SUMIFS($W$3:$W$1001,$AI$3:$AI$1001,$AI197,$D$3:$D$1001,"&lt;"&amp;$D197))</f>
        <v/>
      </c>
      <c r="AH197" s="245" t="str">
        <f aca="false">IF(TRIM($B197&amp;$C197)="","",SUMIFS($W$3:$W$1001,$AI$3:$AI$1001,$AI197))</f>
        <v/>
      </c>
      <c r="AI197" s="246" t="str">
        <f aca="false">IF(TRIM($B197&amp;$C197)="","",TRIM($B197)&amp;"｜"&amp;TRIM($C197))</f>
        <v/>
      </c>
      <c r="AJ197" s="245" t="str">
        <f aca="false">IF(TRIM($B197&amp;$C197)="","",MIN(N($O197),N($Q197)))</f>
        <v/>
      </c>
      <c r="AK197" s="248" t="str">
        <f aca="false">IF(ISNUMBER($D197),YEAR($D197),"")</f>
        <v/>
      </c>
      <c r="AL197" s="248" t="str">
        <f aca="false">IF(OR(TRIM($B197&amp;$C197)="",NOT(ISNUMBER($D197)),NOT(ISNUMBER($E197))),"",IF($E197&lt;$D197,"",IF(IF($AC197="半年付",2,IF($AC197="季度付",4,IF($AC197="月付",12,IF($AC197="半月付",24,1))))=1,1,MAX(1,ROUND(($E197-$D197+1)/365*IF($AC197="半年付",2,IF($AC197="季度付",4,IF($AC197="月付",12,IF($AC197="半月付",24,1)))),0)))))</f>
        <v/>
      </c>
      <c r="AM197" s="248" t="str">
        <f aca="true">IF($AL197="","",MIN($AL197,MAX(0,INT((TODAY()-付款宽限天数-$D197)/(($E197-$D197+1)/$AL197))+1)))</f>
        <v/>
      </c>
    </row>
    <row r="198" customFormat="false" ht="27.75" hidden="false" customHeight="false" outlineLevel="0" collapsed="false">
      <c r="F198" s="188" t="str">
        <f aca="true">IF(TRIM($B198&amp;$C198)="","",IF(OR(ISNUMBER(SEARCH("未",$A198)),ISNUMBER(SEARCH("送出",$A198)),AND(TRIM($A198)="",NOT(ISNUMBER($D198)),N($G198)=0)),"【合同未回】","")&amp;IF(NOT(ISNUMBER($E198)),IF(OR(ISNUMBER(SEARCH("未",$A198)),ISNUMBER(SEARCH("送出",$A198)),AND(TRIM($A198)="",NOT(ISNUMBER($D198)),N($G198)=0)),"","【未填合同期】"),IF($E198&lt;TODAY(),"【已到期】",IF($E198-TODAY()&lt;=提醒天数,"【即将到期，剩余"&amp;($E198-TODAY())&amp;"天】","【正常】")))&amp;IF(OR($AB198="安装免保",$AB198="技术免保",$AB198="质保期内"),"【"&amp;$AB198&amp;"】",""))</f>
        <v/>
      </c>
      <c r="J198" s="244" t="str">
        <f aca="false">IF(OR(N($G198)=0,N($H198)=0),"",ROUND(N($G198)*N($H198)*IF(N($I198)=0,1,N($I198)),2))</f>
        <v/>
      </c>
      <c r="M198" s="244" t="str">
        <f aca="false">IF(TRIM($B198&amp;$C198)="","",IF(AND(N($J198)=0,N($L198)=0),"",ROUND(N($J198)+N($L198),2)))</f>
        <v/>
      </c>
      <c r="S198" s="244"/>
      <c r="T198" s="245" t="str">
        <f aca="false">IF(TRIM($B198&amp;$C198)="","",IF(N($O198)=0,"",MAX(0,MIN(N($O198)-N($Q198),N($W198)))))</f>
        <v/>
      </c>
      <c r="U198" s="245" t="str">
        <f aca="false">IF(TRIM($B198&amp;$C198)="","",IF(N($Q198)&lt;=N($O198),"",N($Q198)-N($O198)))</f>
        <v/>
      </c>
      <c r="V198" s="245" t="str">
        <f aca="false">IF(OR(TRIM($B198&amp;$C198)="",$W198=""),"",MAX(0,N($W198))-N($T198))</f>
        <v/>
      </c>
      <c r="W198" s="245" t="str">
        <f aca="false">IF(TRIM($B198&amp;$C198)="","",IF(AND(N($M198)=0,N($Q198)+N($R198)+N($S198)=0),"",ROUND(N($M198)-N($Q198)-N($R198)-N($S198),2)))</f>
        <v/>
      </c>
      <c r="X198" s="246" t="str">
        <f aca="false">IF(TRIM($B198&amp;$C198)="","",IF(N($M198)=0,IF((N($Q198)+N($R198)+N($S198))=0,"—未填单价","未填单价，已收 "&amp;TEXT((N($Q198)+N($R198)+N($S198)),"#,##0.00")),IF(N($W198)&gt;0.005,"欠 "&amp;TEXT(N($W198),"#,##0.00")&amp;IF(N($T198)&gt;0,"（开票未到账 "&amp;TEXT(N($T198),"#,##0.00")&amp;"）","")&amp;IF(N($V198)&gt;0,"（未开票 "&amp;TEXT(N($V198),"#,##0.00")&amp;"）",""),IF(N($W198)&lt;-0.005,"多收 "&amp;TEXT(-N($W198),"#,##0.00"),"✔ 已结清")))&amp;IF(N($U198)&gt;0,"｜到账未开票 "&amp;TEXT(N($U198),"#,##0.00")&amp;"，待补票","")&amp;IF(N($R198)&gt;0,"｜收现 "&amp;TEXT(N($R198),"#,##0.00"),"")&amp;IF(N($S198)&gt;0,"｜收款不开票 "&amp;TEXT(N($S198),"#,##0.00"),""))</f>
        <v/>
      </c>
      <c r="Y198" s="195"/>
      <c r="AB198" s="195"/>
      <c r="AC198" s="188"/>
      <c r="AD198" s="246" t="str">
        <f aca="false">IF($AL198="","",IF($AL198=1,IF($AM198&gt;=1,"一次性·已到收款期","一次性·未到期"),$AC198&amp;" 第"&amp;$AM198&amp;"/"&amp;$AL198&amp;"期"))</f>
        <v/>
      </c>
      <c r="AE198" s="245" t="str">
        <f aca="false">IF(OR($AL198="",N($M198)=0),"",ROUND(N($J198)*$AM198/$AL198,2)+N($L198))</f>
        <v/>
      </c>
      <c r="AF198" s="245" t="str">
        <f aca="false">IF($AE198="","",MAX(0,ROUND($AE198-(N($Q198)+N($R198)+N($S198)),2)))</f>
        <v/>
      </c>
      <c r="AG198" s="245" t="str">
        <f aca="false">IF(OR(TRIM($B198&amp;$C198)="",NOT(ISNUMBER($D198))),"",SUMIFS($W$3:$W$1001,$AI$3:$AI$1001,$AI198,$D$3:$D$1001,"&lt;"&amp;$D198))</f>
        <v/>
      </c>
      <c r="AH198" s="245" t="str">
        <f aca="false">IF(TRIM($B198&amp;$C198)="","",SUMIFS($W$3:$W$1001,$AI$3:$AI$1001,$AI198))</f>
        <v/>
      </c>
      <c r="AI198" s="246" t="str">
        <f aca="false">IF(TRIM($B198&amp;$C198)="","",TRIM($B198)&amp;"｜"&amp;TRIM($C198))</f>
        <v/>
      </c>
      <c r="AJ198" s="245" t="str">
        <f aca="false">IF(TRIM($B198&amp;$C198)="","",MIN(N($O198),N($Q198)))</f>
        <v/>
      </c>
      <c r="AK198" s="248" t="str">
        <f aca="false">IF(ISNUMBER($D198),YEAR($D198),"")</f>
        <v/>
      </c>
      <c r="AL198" s="248" t="str">
        <f aca="false">IF(OR(TRIM($B198&amp;$C198)="",NOT(ISNUMBER($D198)),NOT(ISNUMBER($E198))),"",IF($E198&lt;$D198,"",IF(IF($AC198="半年付",2,IF($AC198="季度付",4,IF($AC198="月付",12,IF($AC198="半月付",24,1))))=1,1,MAX(1,ROUND(($E198-$D198+1)/365*IF($AC198="半年付",2,IF($AC198="季度付",4,IF($AC198="月付",12,IF($AC198="半月付",24,1)))),0)))))</f>
        <v/>
      </c>
      <c r="AM198" s="248" t="str">
        <f aca="true">IF($AL198="","",MIN($AL198,MAX(0,INT((TODAY()-付款宽限天数-$D198)/(($E198-$D198+1)/$AL198))+1)))</f>
        <v/>
      </c>
    </row>
    <row r="199" customFormat="false" ht="27.75" hidden="false" customHeight="false" outlineLevel="0" collapsed="false">
      <c r="F199" s="188" t="str">
        <f aca="true">IF(TRIM($B199&amp;$C199)="","",IF(OR(ISNUMBER(SEARCH("未",$A199)),ISNUMBER(SEARCH("送出",$A199)),AND(TRIM($A199)="",NOT(ISNUMBER($D199)),N($G199)=0)),"【合同未回】","")&amp;IF(NOT(ISNUMBER($E199)),IF(OR(ISNUMBER(SEARCH("未",$A199)),ISNUMBER(SEARCH("送出",$A199)),AND(TRIM($A199)="",NOT(ISNUMBER($D199)),N($G199)=0)),"","【未填合同期】"),IF($E199&lt;TODAY(),"【已到期】",IF($E199-TODAY()&lt;=提醒天数,"【即将到期，剩余"&amp;($E199-TODAY())&amp;"天】","【正常】")))&amp;IF(OR($AB199="安装免保",$AB199="技术免保",$AB199="质保期内"),"【"&amp;$AB199&amp;"】",""))</f>
        <v/>
      </c>
      <c r="J199" s="244" t="str">
        <f aca="false">IF(OR(N($G199)=0,N($H199)=0),"",ROUND(N($G199)*N($H199)*IF(N($I199)=0,1,N($I199)),2))</f>
        <v/>
      </c>
      <c r="M199" s="244" t="str">
        <f aca="false">IF(TRIM($B199&amp;$C199)="","",IF(AND(N($J199)=0,N($L199)=0),"",ROUND(N($J199)+N($L199),2)))</f>
        <v/>
      </c>
      <c r="S199" s="244"/>
      <c r="T199" s="245" t="str">
        <f aca="false">IF(TRIM($B199&amp;$C199)="","",IF(N($O199)=0,"",MAX(0,MIN(N($O199)-N($Q199),N($W199)))))</f>
        <v/>
      </c>
      <c r="U199" s="245" t="str">
        <f aca="false">IF(TRIM($B199&amp;$C199)="","",IF(N($Q199)&lt;=N($O199),"",N($Q199)-N($O199)))</f>
        <v/>
      </c>
      <c r="V199" s="245" t="str">
        <f aca="false">IF(OR(TRIM($B199&amp;$C199)="",$W199=""),"",MAX(0,N($W199))-N($T199))</f>
        <v/>
      </c>
      <c r="W199" s="245" t="str">
        <f aca="false">IF(TRIM($B199&amp;$C199)="","",IF(AND(N($M199)=0,N($Q199)+N($R199)+N($S199)=0),"",ROUND(N($M199)-N($Q199)-N($R199)-N($S199),2)))</f>
        <v/>
      </c>
      <c r="X199" s="246" t="str">
        <f aca="false">IF(TRIM($B199&amp;$C199)="","",IF(N($M199)=0,IF((N($Q199)+N($R199)+N($S199))=0,"—未填单价","未填单价，已收 "&amp;TEXT((N($Q199)+N($R199)+N($S199)),"#,##0.00")),IF(N($W199)&gt;0.005,"欠 "&amp;TEXT(N($W199),"#,##0.00")&amp;IF(N($T199)&gt;0,"（开票未到账 "&amp;TEXT(N($T199),"#,##0.00")&amp;"）","")&amp;IF(N($V199)&gt;0,"（未开票 "&amp;TEXT(N($V199),"#,##0.00")&amp;"）",""),IF(N($W199)&lt;-0.005,"多收 "&amp;TEXT(-N($W199),"#,##0.00"),"✔ 已结清")))&amp;IF(N($U199)&gt;0,"｜到账未开票 "&amp;TEXT(N($U199),"#,##0.00")&amp;"，待补票","")&amp;IF(N($R199)&gt;0,"｜收现 "&amp;TEXT(N($R199),"#,##0.00"),"")&amp;IF(N($S199)&gt;0,"｜收款不开票 "&amp;TEXT(N($S199),"#,##0.00"),""))</f>
        <v/>
      </c>
      <c r="Y199" s="195"/>
      <c r="AB199" s="195"/>
      <c r="AC199" s="188"/>
      <c r="AD199" s="246" t="str">
        <f aca="false">IF($AL199="","",IF($AL199=1,IF($AM199&gt;=1,"一次性·已到收款期","一次性·未到期"),$AC199&amp;" 第"&amp;$AM199&amp;"/"&amp;$AL199&amp;"期"))</f>
        <v/>
      </c>
      <c r="AE199" s="245" t="str">
        <f aca="false">IF(OR($AL199="",N($M199)=0),"",ROUND(N($J199)*$AM199/$AL199,2)+N($L199))</f>
        <v/>
      </c>
      <c r="AF199" s="245" t="str">
        <f aca="false">IF($AE199="","",MAX(0,ROUND($AE199-(N($Q199)+N($R199)+N($S199)),2)))</f>
        <v/>
      </c>
      <c r="AG199" s="245" t="str">
        <f aca="false">IF(OR(TRIM($B199&amp;$C199)="",NOT(ISNUMBER($D199))),"",SUMIFS($W$3:$W$1001,$AI$3:$AI$1001,$AI199,$D$3:$D$1001,"&lt;"&amp;$D199))</f>
        <v/>
      </c>
      <c r="AH199" s="245" t="str">
        <f aca="false">IF(TRIM($B199&amp;$C199)="","",SUMIFS($W$3:$W$1001,$AI$3:$AI$1001,$AI199))</f>
        <v/>
      </c>
      <c r="AI199" s="246" t="str">
        <f aca="false">IF(TRIM($B199&amp;$C199)="","",TRIM($B199)&amp;"｜"&amp;TRIM($C199))</f>
        <v/>
      </c>
      <c r="AJ199" s="245" t="str">
        <f aca="false">IF(TRIM($B199&amp;$C199)="","",MIN(N($O199),N($Q199)))</f>
        <v/>
      </c>
      <c r="AK199" s="248" t="str">
        <f aca="false">IF(ISNUMBER($D199),YEAR($D199),"")</f>
        <v/>
      </c>
      <c r="AL199" s="248" t="str">
        <f aca="false">IF(OR(TRIM($B199&amp;$C199)="",NOT(ISNUMBER($D199)),NOT(ISNUMBER($E199))),"",IF($E199&lt;$D199,"",IF(IF($AC199="半年付",2,IF($AC199="季度付",4,IF($AC199="月付",12,IF($AC199="半月付",24,1))))=1,1,MAX(1,ROUND(($E199-$D199+1)/365*IF($AC199="半年付",2,IF($AC199="季度付",4,IF($AC199="月付",12,IF($AC199="半月付",24,1)))),0)))))</f>
        <v/>
      </c>
      <c r="AM199" s="248" t="str">
        <f aca="true">IF($AL199="","",MIN($AL199,MAX(0,INT((TODAY()-付款宽限天数-$D199)/(($E199-$D199+1)/$AL199))+1)))</f>
        <v/>
      </c>
    </row>
    <row r="200" customFormat="false" ht="27.75" hidden="false" customHeight="false" outlineLevel="0" collapsed="false">
      <c r="F200" s="188" t="str">
        <f aca="true">IF(TRIM($B200&amp;$C200)="","",IF(OR(ISNUMBER(SEARCH("未",$A200)),ISNUMBER(SEARCH("送出",$A200)),AND(TRIM($A200)="",NOT(ISNUMBER($D200)),N($G200)=0)),"【合同未回】","")&amp;IF(NOT(ISNUMBER($E200)),IF(OR(ISNUMBER(SEARCH("未",$A200)),ISNUMBER(SEARCH("送出",$A200)),AND(TRIM($A200)="",NOT(ISNUMBER($D200)),N($G200)=0)),"","【未填合同期】"),IF($E200&lt;TODAY(),"【已到期】",IF($E200-TODAY()&lt;=提醒天数,"【即将到期，剩余"&amp;($E200-TODAY())&amp;"天】","【正常】")))&amp;IF(OR($AB200="安装免保",$AB200="技术免保",$AB200="质保期内"),"【"&amp;$AB200&amp;"】",""))</f>
        <v/>
      </c>
      <c r="J200" s="244" t="str">
        <f aca="false">IF(OR(N($G200)=0,N($H200)=0),"",ROUND(N($G200)*N($H200)*IF(N($I200)=0,1,N($I200)),2))</f>
        <v/>
      </c>
      <c r="M200" s="244" t="str">
        <f aca="false">IF(TRIM($B200&amp;$C200)="","",IF(AND(N($J200)=0,N($L200)=0),"",ROUND(N($J200)+N($L200),2)))</f>
        <v/>
      </c>
      <c r="S200" s="244"/>
      <c r="T200" s="245" t="str">
        <f aca="false">IF(TRIM($B200&amp;$C200)="","",IF(N($O200)=0,"",MAX(0,MIN(N($O200)-N($Q200),N($W200)))))</f>
        <v/>
      </c>
      <c r="U200" s="245" t="str">
        <f aca="false">IF(TRIM($B200&amp;$C200)="","",IF(N($Q200)&lt;=N($O200),"",N($Q200)-N($O200)))</f>
        <v/>
      </c>
      <c r="V200" s="245" t="str">
        <f aca="false">IF(OR(TRIM($B200&amp;$C200)="",$W200=""),"",MAX(0,N($W200))-N($T200))</f>
        <v/>
      </c>
      <c r="W200" s="245" t="str">
        <f aca="false">IF(TRIM($B200&amp;$C200)="","",IF(AND(N($M200)=0,N($Q200)+N($R200)+N($S200)=0),"",ROUND(N($M200)-N($Q200)-N($R200)-N($S200),2)))</f>
        <v/>
      </c>
      <c r="X200" s="246" t="str">
        <f aca="false">IF(TRIM($B200&amp;$C200)="","",IF(N($M200)=0,IF((N($Q200)+N($R200)+N($S200))=0,"—未填单价","未填单价，已收 "&amp;TEXT((N($Q200)+N($R200)+N($S200)),"#,##0.00")),IF(N($W200)&gt;0.005,"欠 "&amp;TEXT(N($W200),"#,##0.00")&amp;IF(N($T200)&gt;0,"（开票未到账 "&amp;TEXT(N($T200),"#,##0.00")&amp;"）","")&amp;IF(N($V200)&gt;0,"（未开票 "&amp;TEXT(N($V200),"#,##0.00")&amp;"）",""),IF(N($W200)&lt;-0.005,"多收 "&amp;TEXT(-N($W200),"#,##0.00"),"✔ 已结清")))&amp;IF(N($U200)&gt;0,"｜到账未开票 "&amp;TEXT(N($U200),"#,##0.00")&amp;"，待补票","")&amp;IF(N($R200)&gt;0,"｜收现 "&amp;TEXT(N($R200),"#,##0.00"),"")&amp;IF(N($S200)&gt;0,"｜收款不开票 "&amp;TEXT(N($S200),"#,##0.00"),""))</f>
        <v/>
      </c>
      <c r="Y200" s="195"/>
      <c r="AB200" s="195"/>
      <c r="AC200" s="188"/>
      <c r="AD200" s="246" t="str">
        <f aca="false">IF($AL200="","",IF($AL200=1,IF($AM200&gt;=1,"一次性·已到收款期","一次性·未到期"),$AC200&amp;" 第"&amp;$AM200&amp;"/"&amp;$AL200&amp;"期"))</f>
        <v/>
      </c>
      <c r="AE200" s="245" t="str">
        <f aca="false">IF(OR($AL200="",N($M200)=0),"",ROUND(N($J200)*$AM200/$AL200,2)+N($L200))</f>
        <v/>
      </c>
      <c r="AF200" s="245" t="str">
        <f aca="false">IF($AE200="","",MAX(0,ROUND($AE200-(N($Q200)+N($R200)+N($S200)),2)))</f>
        <v/>
      </c>
      <c r="AG200" s="245" t="str">
        <f aca="false">IF(OR(TRIM($B200&amp;$C200)="",NOT(ISNUMBER($D200))),"",SUMIFS($W$3:$W$1001,$AI$3:$AI$1001,$AI200,$D$3:$D$1001,"&lt;"&amp;$D200))</f>
        <v/>
      </c>
      <c r="AH200" s="245" t="str">
        <f aca="false">IF(TRIM($B200&amp;$C200)="","",SUMIFS($W$3:$W$1001,$AI$3:$AI$1001,$AI200))</f>
        <v/>
      </c>
      <c r="AI200" s="246" t="str">
        <f aca="false">IF(TRIM($B200&amp;$C200)="","",TRIM($B200)&amp;"｜"&amp;TRIM($C200))</f>
        <v/>
      </c>
      <c r="AJ200" s="245" t="str">
        <f aca="false">IF(TRIM($B200&amp;$C200)="","",MIN(N($O200),N($Q200)))</f>
        <v/>
      </c>
      <c r="AK200" s="248" t="str">
        <f aca="false">IF(ISNUMBER($D200),YEAR($D200),"")</f>
        <v/>
      </c>
      <c r="AL200" s="248" t="str">
        <f aca="false">IF(OR(TRIM($B200&amp;$C200)="",NOT(ISNUMBER($D200)),NOT(ISNUMBER($E200))),"",IF($E200&lt;$D200,"",IF(IF($AC200="半年付",2,IF($AC200="季度付",4,IF($AC200="月付",12,IF($AC200="半月付",24,1))))=1,1,MAX(1,ROUND(($E200-$D200+1)/365*IF($AC200="半年付",2,IF($AC200="季度付",4,IF($AC200="月付",12,IF($AC200="半月付",24,1)))),0)))))</f>
        <v/>
      </c>
      <c r="AM200" s="248" t="str">
        <f aca="true">IF($AL200="","",MIN($AL200,MAX(0,INT((TODAY()-付款宽限天数-$D200)/(($E200-$D200+1)/$AL200))+1)))</f>
        <v/>
      </c>
    </row>
    <row r="201" customFormat="false" ht="27.75" hidden="false" customHeight="false" outlineLevel="0" collapsed="false">
      <c r="F201" s="188" t="str">
        <f aca="true">IF(TRIM($B201&amp;$C201)="","",IF(OR(ISNUMBER(SEARCH("未",$A201)),ISNUMBER(SEARCH("送出",$A201)),AND(TRIM($A201)="",NOT(ISNUMBER($D201)),N($G201)=0)),"【合同未回】","")&amp;IF(NOT(ISNUMBER($E201)),IF(OR(ISNUMBER(SEARCH("未",$A201)),ISNUMBER(SEARCH("送出",$A201)),AND(TRIM($A201)="",NOT(ISNUMBER($D201)),N($G201)=0)),"","【未填合同期】"),IF($E201&lt;TODAY(),"【已到期】",IF($E201-TODAY()&lt;=提醒天数,"【即将到期，剩余"&amp;($E201-TODAY())&amp;"天】","【正常】")))&amp;IF(OR($AB201="安装免保",$AB201="技术免保",$AB201="质保期内"),"【"&amp;$AB201&amp;"】",""))</f>
        <v/>
      </c>
      <c r="J201" s="244" t="str">
        <f aca="false">IF(OR(N($G201)=0,N($H201)=0),"",ROUND(N($G201)*N($H201)*IF(N($I201)=0,1,N($I201)),2))</f>
        <v/>
      </c>
      <c r="M201" s="244" t="str">
        <f aca="false">IF(TRIM($B201&amp;$C201)="","",IF(AND(N($J201)=0,N($L201)=0),"",ROUND(N($J201)+N($L201),2)))</f>
        <v/>
      </c>
      <c r="S201" s="244"/>
      <c r="T201" s="245" t="str">
        <f aca="false">IF(TRIM($B201&amp;$C201)="","",IF(N($O201)=0,"",MAX(0,MIN(N($O201)-N($Q201),N($W201)))))</f>
        <v/>
      </c>
      <c r="U201" s="245" t="str">
        <f aca="false">IF(TRIM($B201&amp;$C201)="","",IF(N($Q201)&lt;=N($O201),"",N($Q201)-N($O201)))</f>
        <v/>
      </c>
      <c r="V201" s="245" t="str">
        <f aca="false">IF(OR(TRIM($B201&amp;$C201)="",$W201=""),"",MAX(0,N($W201))-N($T201))</f>
        <v/>
      </c>
      <c r="W201" s="245" t="str">
        <f aca="false">IF(TRIM($B201&amp;$C201)="","",IF(AND(N($M201)=0,N($Q201)+N($R201)+N($S201)=0),"",ROUND(N($M201)-N($Q201)-N($R201)-N($S201),2)))</f>
        <v/>
      </c>
      <c r="X201" s="246" t="str">
        <f aca="false">IF(TRIM($B201&amp;$C201)="","",IF(N($M201)=0,IF((N($Q201)+N($R201)+N($S201))=0,"—未填单价","未填单价，已收 "&amp;TEXT((N($Q201)+N($R201)+N($S201)),"#,##0.00")),IF(N($W201)&gt;0.005,"欠 "&amp;TEXT(N($W201),"#,##0.00")&amp;IF(N($T201)&gt;0,"（开票未到账 "&amp;TEXT(N($T201),"#,##0.00")&amp;"）","")&amp;IF(N($V201)&gt;0,"（未开票 "&amp;TEXT(N($V201),"#,##0.00")&amp;"）",""),IF(N($W201)&lt;-0.005,"多收 "&amp;TEXT(-N($W201),"#,##0.00"),"✔ 已结清")))&amp;IF(N($U201)&gt;0,"｜到账未开票 "&amp;TEXT(N($U201),"#,##0.00")&amp;"，待补票","")&amp;IF(N($R201)&gt;0,"｜收现 "&amp;TEXT(N($R201),"#,##0.00"),"")&amp;IF(N($S201)&gt;0,"｜收款不开票 "&amp;TEXT(N($S201),"#,##0.00"),""))</f>
        <v/>
      </c>
      <c r="Y201" s="195"/>
      <c r="AB201" s="195"/>
      <c r="AC201" s="188"/>
      <c r="AD201" s="246" t="str">
        <f aca="false">IF($AL201="","",IF($AL201=1,IF($AM201&gt;=1,"一次性·已到收款期","一次性·未到期"),$AC201&amp;" 第"&amp;$AM201&amp;"/"&amp;$AL201&amp;"期"))</f>
        <v/>
      </c>
      <c r="AE201" s="245" t="str">
        <f aca="false">IF(OR($AL201="",N($M201)=0),"",ROUND(N($J201)*$AM201/$AL201,2)+N($L201))</f>
        <v/>
      </c>
      <c r="AF201" s="245" t="str">
        <f aca="false">IF($AE201="","",MAX(0,ROUND($AE201-(N($Q201)+N($R201)+N($S201)),2)))</f>
        <v/>
      </c>
      <c r="AG201" s="245" t="str">
        <f aca="false">IF(OR(TRIM($B201&amp;$C201)="",NOT(ISNUMBER($D201))),"",SUMIFS($W$3:$W$1001,$AI$3:$AI$1001,$AI201,$D$3:$D$1001,"&lt;"&amp;$D201))</f>
        <v/>
      </c>
      <c r="AH201" s="245" t="str">
        <f aca="false">IF(TRIM($B201&amp;$C201)="","",SUMIFS($W$3:$W$1001,$AI$3:$AI$1001,$AI201))</f>
        <v/>
      </c>
      <c r="AI201" s="246" t="str">
        <f aca="false">IF(TRIM($B201&amp;$C201)="","",TRIM($B201)&amp;"｜"&amp;TRIM($C201))</f>
        <v/>
      </c>
      <c r="AJ201" s="245" t="str">
        <f aca="false">IF(TRIM($B201&amp;$C201)="","",MIN(N($O201),N($Q201)))</f>
        <v/>
      </c>
      <c r="AK201" s="248" t="str">
        <f aca="false">IF(ISNUMBER($D201),YEAR($D201),"")</f>
        <v/>
      </c>
      <c r="AL201" s="248" t="str">
        <f aca="false">IF(OR(TRIM($B201&amp;$C201)="",NOT(ISNUMBER($D201)),NOT(ISNUMBER($E201))),"",IF($E201&lt;$D201,"",IF(IF($AC201="半年付",2,IF($AC201="季度付",4,IF($AC201="月付",12,IF($AC201="半月付",24,1))))=1,1,MAX(1,ROUND(($E201-$D201+1)/365*IF($AC201="半年付",2,IF($AC201="季度付",4,IF($AC201="月付",12,IF($AC201="半月付",24,1)))),0)))))</f>
        <v/>
      </c>
      <c r="AM201" s="248" t="str">
        <f aca="true">IF($AL201="","",MIN($AL201,MAX(0,INT((TODAY()-付款宽限天数-$D201)/(($E201-$D201+1)/$AL201))+1)))</f>
        <v/>
      </c>
    </row>
    <row r="202" customFormat="false" ht="27.75" hidden="false" customHeight="false" outlineLevel="0" collapsed="false">
      <c r="F202" s="188" t="str">
        <f aca="true">IF(TRIM($B202&amp;$C202)="","",IF(OR(ISNUMBER(SEARCH("未",$A202)),ISNUMBER(SEARCH("送出",$A202)),AND(TRIM($A202)="",NOT(ISNUMBER($D202)),N($G202)=0)),"【合同未回】","")&amp;IF(NOT(ISNUMBER($E202)),IF(OR(ISNUMBER(SEARCH("未",$A202)),ISNUMBER(SEARCH("送出",$A202)),AND(TRIM($A202)="",NOT(ISNUMBER($D202)),N($G202)=0)),"","【未填合同期】"),IF($E202&lt;TODAY(),"【已到期】",IF($E202-TODAY()&lt;=提醒天数,"【即将到期，剩余"&amp;($E202-TODAY())&amp;"天】","【正常】")))&amp;IF(OR($AB202="安装免保",$AB202="技术免保",$AB202="质保期内"),"【"&amp;$AB202&amp;"】",""))</f>
        <v/>
      </c>
      <c r="J202" s="244" t="str">
        <f aca="false">IF(OR(N($G202)=0,N($H202)=0),"",ROUND(N($G202)*N($H202)*IF(N($I202)=0,1,N($I202)),2))</f>
        <v/>
      </c>
      <c r="M202" s="244" t="str">
        <f aca="false">IF(TRIM($B202&amp;$C202)="","",IF(AND(N($J202)=0,N($L202)=0),"",ROUND(N($J202)+N($L202),2)))</f>
        <v/>
      </c>
      <c r="S202" s="244"/>
      <c r="T202" s="245" t="str">
        <f aca="false">IF(TRIM($B202&amp;$C202)="","",IF(N($O202)=0,"",MAX(0,MIN(N($O202)-N($Q202),N($W202)))))</f>
        <v/>
      </c>
      <c r="U202" s="245" t="str">
        <f aca="false">IF(TRIM($B202&amp;$C202)="","",IF(N($Q202)&lt;=N($O202),"",N($Q202)-N($O202)))</f>
        <v/>
      </c>
      <c r="V202" s="245" t="str">
        <f aca="false">IF(OR(TRIM($B202&amp;$C202)="",$W202=""),"",MAX(0,N($W202))-N($T202))</f>
        <v/>
      </c>
      <c r="W202" s="245" t="str">
        <f aca="false">IF(TRIM($B202&amp;$C202)="","",IF(AND(N($M202)=0,N($Q202)+N($R202)+N($S202)=0),"",ROUND(N($M202)-N($Q202)-N($R202)-N($S202),2)))</f>
        <v/>
      </c>
      <c r="X202" s="246" t="str">
        <f aca="false">IF(TRIM($B202&amp;$C202)="","",IF(N($M202)=0,IF((N($Q202)+N($R202)+N($S202))=0,"—未填单价","未填单价，已收 "&amp;TEXT((N($Q202)+N($R202)+N($S202)),"#,##0.00")),IF(N($W202)&gt;0.005,"欠 "&amp;TEXT(N($W202),"#,##0.00")&amp;IF(N($T202)&gt;0,"（开票未到账 "&amp;TEXT(N($T202),"#,##0.00")&amp;"）","")&amp;IF(N($V202)&gt;0,"（未开票 "&amp;TEXT(N($V202),"#,##0.00")&amp;"）",""),IF(N($W202)&lt;-0.005,"多收 "&amp;TEXT(-N($W202),"#,##0.00"),"✔ 已结清")))&amp;IF(N($U202)&gt;0,"｜到账未开票 "&amp;TEXT(N($U202),"#,##0.00")&amp;"，待补票","")&amp;IF(N($R202)&gt;0,"｜收现 "&amp;TEXT(N($R202),"#,##0.00"),"")&amp;IF(N($S202)&gt;0,"｜收款不开票 "&amp;TEXT(N($S202),"#,##0.00"),""))</f>
        <v/>
      </c>
      <c r="Y202" s="195"/>
      <c r="AB202" s="195"/>
      <c r="AC202" s="188"/>
      <c r="AD202" s="246" t="str">
        <f aca="false">IF($AL202="","",IF($AL202=1,IF($AM202&gt;=1,"一次性·已到收款期","一次性·未到期"),$AC202&amp;" 第"&amp;$AM202&amp;"/"&amp;$AL202&amp;"期"))</f>
        <v/>
      </c>
      <c r="AE202" s="245" t="str">
        <f aca="false">IF(OR($AL202="",N($M202)=0),"",ROUND(N($J202)*$AM202/$AL202,2)+N($L202))</f>
        <v/>
      </c>
      <c r="AF202" s="245" t="str">
        <f aca="false">IF($AE202="","",MAX(0,ROUND($AE202-(N($Q202)+N($R202)+N($S202)),2)))</f>
        <v/>
      </c>
      <c r="AG202" s="245" t="str">
        <f aca="false">IF(OR(TRIM($B202&amp;$C202)="",NOT(ISNUMBER($D202))),"",SUMIFS($W$3:$W$1001,$AI$3:$AI$1001,$AI202,$D$3:$D$1001,"&lt;"&amp;$D202))</f>
        <v/>
      </c>
      <c r="AH202" s="245" t="str">
        <f aca="false">IF(TRIM($B202&amp;$C202)="","",SUMIFS($W$3:$W$1001,$AI$3:$AI$1001,$AI202))</f>
        <v/>
      </c>
      <c r="AI202" s="246" t="str">
        <f aca="false">IF(TRIM($B202&amp;$C202)="","",TRIM($B202)&amp;"｜"&amp;TRIM($C202))</f>
        <v/>
      </c>
      <c r="AJ202" s="245" t="str">
        <f aca="false">IF(TRIM($B202&amp;$C202)="","",MIN(N($O202),N($Q202)))</f>
        <v/>
      </c>
      <c r="AK202" s="248" t="str">
        <f aca="false">IF(ISNUMBER($D202),YEAR($D202),"")</f>
        <v/>
      </c>
      <c r="AL202" s="248" t="str">
        <f aca="false">IF(OR(TRIM($B202&amp;$C202)="",NOT(ISNUMBER($D202)),NOT(ISNUMBER($E202))),"",IF($E202&lt;$D202,"",IF(IF($AC202="半年付",2,IF($AC202="季度付",4,IF($AC202="月付",12,IF($AC202="半月付",24,1))))=1,1,MAX(1,ROUND(($E202-$D202+1)/365*IF($AC202="半年付",2,IF($AC202="季度付",4,IF($AC202="月付",12,IF($AC202="半月付",24,1)))),0)))))</f>
        <v/>
      </c>
      <c r="AM202" s="248" t="str">
        <f aca="true">IF($AL202="","",MIN($AL202,MAX(0,INT((TODAY()-付款宽限天数-$D202)/(($E202-$D202+1)/$AL202))+1)))</f>
        <v/>
      </c>
    </row>
    <row r="203" customFormat="false" ht="27.75" hidden="false" customHeight="false" outlineLevel="0" collapsed="false">
      <c r="F203" s="188" t="str">
        <f aca="true">IF(TRIM($B203&amp;$C203)="","",IF(OR(ISNUMBER(SEARCH("未",$A203)),ISNUMBER(SEARCH("送出",$A203)),AND(TRIM($A203)="",NOT(ISNUMBER($D203)),N($G203)=0)),"【合同未回】","")&amp;IF(NOT(ISNUMBER($E203)),IF(OR(ISNUMBER(SEARCH("未",$A203)),ISNUMBER(SEARCH("送出",$A203)),AND(TRIM($A203)="",NOT(ISNUMBER($D203)),N($G203)=0)),"","【未填合同期】"),IF($E203&lt;TODAY(),"【已到期】",IF($E203-TODAY()&lt;=提醒天数,"【即将到期，剩余"&amp;($E203-TODAY())&amp;"天】","【正常】")))&amp;IF(OR($AB203="安装免保",$AB203="技术免保",$AB203="质保期内"),"【"&amp;$AB203&amp;"】",""))</f>
        <v/>
      </c>
      <c r="J203" s="244" t="str">
        <f aca="false">IF(OR(N($G203)=0,N($H203)=0),"",ROUND(N($G203)*N($H203)*IF(N($I203)=0,1,N($I203)),2))</f>
        <v/>
      </c>
      <c r="M203" s="244" t="str">
        <f aca="false">IF(TRIM($B203&amp;$C203)="","",IF(AND(N($J203)=0,N($L203)=0),"",ROUND(N($J203)+N($L203),2)))</f>
        <v/>
      </c>
      <c r="S203" s="244"/>
      <c r="T203" s="245" t="str">
        <f aca="false">IF(TRIM($B203&amp;$C203)="","",IF(N($O203)=0,"",MAX(0,MIN(N($O203)-N($Q203),N($W203)))))</f>
        <v/>
      </c>
      <c r="U203" s="245" t="str">
        <f aca="false">IF(TRIM($B203&amp;$C203)="","",IF(N($Q203)&lt;=N($O203),"",N($Q203)-N($O203)))</f>
        <v/>
      </c>
      <c r="V203" s="245" t="str">
        <f aca="false">IF(OR(TRIM($B203&amp;$C203)="",$W203=""),"",MAX(0,N($W203))-N($T203))</f>
        <v/>
      </c>
      <c r="W203" s="245" t="str">
        <f aca="false">IF(TRIM($B203&amp;$C203)="","",IF(AND(N($M203)=0,N($Q203)+N($R203)+N($S203)=0),"",ROUND(N($M203)-N($Q203)-N($R203)-N($S203),2)))</f>
        <v/>
      </c>
      <c r="X203" s="246" t="str">
        <f aca="false">IF(TRIM($B203&amp;$C203)="","",IF(N($M203)=0,IF((N($Q203)+N($R203)+N($S203))=0,"—未填单价","未填单价，已收 "&amp;TEXT((N($Q203)+N($R203)+N($S203)),"#,##0.00")),IF(N($W203)&gt;0.005,"欠 "&amp;TEXT(N($W203),"#,##0.00")&amp;IF(N($T203)&gt;0,"（开票未到账 "&amp;TEXT(N($T203),"#,##0.00")&amp;"）","")&amp;IF(N($V203)&gt;0,"（未开票 "&amp;TEXT(N($V203),"#,##0.00")&amp;"）",""),IF(N($W203)&lt;-0.005,"多收 "&amp;TEXT(-N($W203),"#,##0.00"),"✔ 已结清")))&amp;IF(N($U203)&gt;0,"｜到账未开票 "&amp;TEXT(N($U203),"#,##0.00")&amp;"，待补票","")&amp;IF(N($R203)&gt;0,"｜收现 "&amp;TEXT(N($R203),"#,##0.00"),"")&amp;IF(N($S203)&gt;0,"｜收款不开票 "&amp;TEXT(N($S203),"#,##0.00"),""))</f>
        <v/>
      </c>
      <c r="Y203" s="195"/>
      <c r="AB203" s="195"/>
      <c r="AC203" s="188"/>
      <c r="AD203" s="246" t="str">
        <f aca="false">IF($AL203="","",IF($AL203=1,IF($AM203&gt;=1,"一次性·已到收款期","一次性·未到期"),$AC203&amp;" 第"&amp;$AM203&amp;"/"&amp;$AL203&amp;"期"))</f>
        <v/>
      </c>
      <c r="AE203" s="245" t="str">
        <f aca="false">IF(OR($AL203="",N($M203)=0),"",ROUND(N($J203)*$AM203/$AL203,2)+N($L203))</f>
        <v/>
      </c>
      <c r="AF203" s="245" t="str">
        <f aca="false">IF($AE203="","",MAX(0,ROUND($AE203-(N($Q203)+N($R203)+N($S203)),2)))</f>
        <v/>
      </c>
      <c r="AG203" s="245" t="str">
        <f aca="false">IF(OR(TRIM($B203&amp;$C203)="",NOT(ISNUMBER($D203))),"",SUMIFS($W$3:$W$1001,$AI$3:$AI$1001,$AI203,$D$3:$D$1001,"&lt;"&amp;$D203))</f>
        <v/>
      </c>
      <c r="AH203" s="245" t="str">
        <f aca="false">IF(TRIM($B203&amp;$C203)="","",SUMIFS($W$3:$W$1001,$AI$3:$AI$1001,$AI203))</f>
        <v/>
      </c>
      <c r="AI203" s="246" t="str">
        <f aca="false">IF(TRIM($B203&amp;$C203)="","",TRIM($B203)&amp;"｜"&amp;TRIM($C203))</f>
        <v/>
      </c>
      <c r="AJ203" s="245" t="str">
        <f aca="false">IF(TRIM($B203&amp;$C203)="","",MIN(N($O203),N($Q203)))</f>
        <v/>
      </c>
      <c r="AK203" s="248" t="str">
        <f aca="false">IF(ISNUMBER($D203),YEAR($D203),"")</f>
        <v/>
      </c>
      <c r="AL203" s="248" t="str">
        <f aca="false">IF(OR(TRIM($B203&amp;$C203)="",NOT(ISNUMBER($D203)),NOT(ISNUMBER($E203))),"",IF($E203&lt;$D203,"",IF(IF($AC203="半年付",2,IF($AC203="季度付",4,IF($AC203="月付",12,IF($AC203="半月付",24,1))))=1,1,MAX(1,ROUND(($E203-$D203+1)/365*IF($AC203="半年付",2,IF($AC203="季度付",4,IF($AC203="月付",12,IF($AC203="半月付",24,1)))),0)))))</f>
        <v/>
      </c>
      <c r="AM203" s="248" t="str">
        <f aca="true">IF($AL203="","",MIN($AL203,MAX(0,INT((TODAY()-付款宽限天数-$D203)/(($E203-$D203+1)/$AL203))+1)))</f>
        <v/>
      </c>
    </row>
    <row r="204" customFormat="false" ht="27.75" hidden="false" customHeight="false" outlineLevel="0" collapsed="false">
      <c r="F204" s="188" t="str">
        <f aca="true">IF(TRIM($B204&amp;$C204)="","",IF(OR(ISNUMBER(SEARCH("未",$A204)),ISNUMBER(SEARCH("送出",$A204)),AND(TRIM($A204)="",NOT(ISNUMBER($D204)),N($G204)=0)),"【合同未回】","")&amp;IF(NOT(ISNUMBER($E204)),IF(OR(ISNUMBER(SEARCH("未",$A204)),ISNUMBER(SEARCH("送出",$A204)),AND(TRIM($A204)="",NOT(ISNUMBER($D204)),N($G204)=0)),"","【未填合同期】"),IF($E204&lt;TODAY(),"【已到期】",IF($E204-TODAY()&lt;=提醒天数,"【即将到期，剩余"&amp;($E204-TODAY())&amp;"天】","【正常】")))&amp;IF(OR($AB204="安装免保",$AB204="技术免保",$AB204="质保期内"),"【"&amp;$AB204&amp;"】",""))</f>
        <v/>
      </c>
      <c r="J204" s="244" t="str">
        <f aca="false">IF(OR(N($G204)=0,N($H204)=0),"",ROUND(N($G204)*N($H204)*IF(N($I204)=0,1,N($I204)),2))</f>
        <v/>
      </c>
      <c r="M204" s="244" t="str">
        <f aca="false">IF(TRIM($B204&amp;$C204)="","",IF(AND(N($J204)=0,N($L204)=0),"",ROUND(N($J204)+N($L204),2)))</f>
        <v/>
      </c>
      <c r="S204" s="244"/>
      <c r="T204" s="245" t="str">
        <f aca="false">IF(TRIM($B204&amp;$C204)="","",IF(N($O204)=0,"",MAX(0,MIN(N($O204)-N($Q204),N($W204)))))</f>
        <v/>
      </c>
      <c r="U204" s="245" t="str">
        <f aca="false">IF(TRIM($B204&amp;$C204)="","",IF(N($Q204)&lt;=N($O204),"",N($Q204)-N($O204)))</f>
        <v/>
      </c>
      <c r="V204" s="245" t="str">
        <f aca="false">IF(OR(TRIM($B204&amp;$C204)="",$W204=""),"",MAX(0,N($W204))-N($T204))</f>
        <v/>
      </c>
      <c r="W204" s="245" t="str">
        <f aca="false">IF(TRIM($B204&amp;$C204)="","",IF(AND(N($M204)=0,N($Q204)+N($R204)+N($S204)=0),"",ROUND(N($M204)-N($Q204)-N($R204)-N($S204),2)))</f>
        <v/>
      </c>
      <c r="X204" s="246" t="str">
        <f aca="false">IF(TRIM($B204&amp;$C204)="","",IF(N($M204)=0,IF((N($Q204)+N($R204)+N($S204))=0,"—未填单价","未填单价，已收 "&amp;TEXT((N($Q204)+N($R204)+N($S204)),"#,##0.00")),IF(N($W204)&gt;0.005,"欠 "&amp;TEXT(N($W204),"#,##0.00")&amp;IF(N($T204)&gt;0,"（开票未到账 "&amp;TEXT(N($T204),"#,##0.00")&amp;"）","")&amp;IF(N($V204)&gt;0,"（未开票 "&amp;TEXT(N($V204),"#,##0.00")&amp;"）",""),IF(N($W204)&lt;-0.005,"多收 "&amp;TEXT(-N($W204),"#,##0.00"),"✔ 已结清")))&amp;IF(N($U204)&gt;0,"｜到账未开票 "&amp;TEXT(N($U204),"#,##0.00")&amp;"，待补票","")&amp;IF(N($R204)&gt;0,"｜收现 "&amp;TEXT(N($R204),"#,##0.00"),"")&amp;IF(N($S204)&gt;0,"｜收款不开票 "&amp;TEXT(N($S204),"#,##0.00"),""))</f>
        <v/>
      </c>
      <c r="Y204" s="195"/>
      <c r="AB204" s="195"/>
      <c r="AC204" s="188"/>
      <c r="AD204" s="246" t="str">
        <f aca="false">IF($AL204="","",IF($AL204=1,IF($AM204&gt;=1,"一次性·已到收款期","一次性·未到期"),$AC204&amp;" 第"&amp;$AM204&amp;"/"&amp;$AL204&amp;"期"))</f>
        <v/>
      </c>
      <c r="AE204" s="245" t="str">
        <f aca="false">IF(OR($AL204="",N($M204)=0),"",ROUND(N($J204)*$AM204/$AL204,2)+N($L204))</f>
        <v/>
      </c>
      <c r="AF204" s="245" t="str">
        <f aca="false">IF($AE204="","",MAX(0,ROUND($AE204-(N($Q204)+N($R204)+N($S204)),2)))</f>
        <v/>
      </c>
      <c r="AG204" s="245" t="str">
        <f aca="false">IF(OR(TRIM($B204&amp;$C204)="",NOT(ISNUMBER($D204))),"",SUMIFS($W$3:$W$1001,$AI$3:$AI$1001,$AI204,$D$3:$D$1001,"&lt;"&amp;$D204))</f>
        <v/>
      </c>
      <c r="AH204" s="245" t="str">
        <f aca="false">IF(TRIM($B204&amp;$C204)="","",SUMIFS($W$3:$W$1001,$AI$3:$AI$1001,$AI204))</f>
        <v/>
      </c>
      <c r="AI204" s="246" t="str">
        <f aca="false">IF(TRIM($B204&amp;$C204)="","",TRIM($B204)&amp;"｜"&amp;TRIM($C204))</f>
        <v/>
      </c>
      <c r="AJ204" s="245" t="str">
        <f aca="false">IF(TRIM($B204&amp;$C204)="","",MIN(N($O204),N($Q204)))</f>
        <v/>
      </c>
      <c r="AK204" s="248" t="str">
        <f aca="false">IF(ISNUMBER($D204),YEAR($D204),"")</f>
        <v/>
      </c>
      <c r="AL204" s="248" t="str">
        <f aca="false">IF(OR(TRIM($B204&amp;$C204)="",NOT(ISNUMBER($D204)),NOT(ISNUMBER($E204))),"",IF($E204&lt;$D204,"",IF(IF($AC204="半年付",2,IF($AC204="季度付",4,IF($AC204="月付",12,IF($AC204="半月付",24,1))))=1,1,MAX(1,ROUND(($E204-$D204+1)/365*IF($AC204="半年付",2,IF($AC204="季度付",4,IF($AC204="月付",12,IF($AC204="半月付",24,1)))),0)))))</f>
        <v/>
      </c>
      <c r="AM204" s="248" t="str">
        <f aca="true">IF($AL204="","",MIN($AL204,MAX(0,INT((TODAY()-付款宽限天数-$D204)/(($E204-$D204+1)/$AL204))+1)))</f>
        <v/>
      </c>
    </row>
    <row r="205" customFormat="false" ht="27.75" hidden="false" customHeight="false" outlineLevel="0" collapsed="false">
      <c r="F205" s="188" t="str">
        <f aca="true">IF(TRIM($B205&amp;$C205)="","",IF(OR(ISNUMBER(SEARCH("未",$A205)),ISNUMBER(SEARCH("送出",$A205)),AND(TRIM($A205)="",NOT(ISNUMBER($D205)),N($G205)=0)),"【合同未回】","")&amp;IF(NOT(ISNUMBER($E205)),IF(OR(ISNUMBER(SEARCH("未",$A205)),ISNUMBER(SEARCH("送出",$A205)),AND(TRIM($A205)="",NOT(ISNUMBER($D205)),N($G205)=0)),"","【未填合同期】"),IF($E205&lt;TODAY(),"【已到期】",IF($E205-TODAY()&lt;=提醒天数,"【即将到期，剩余"&amp;($E205-TODAY())&amp;"天】","【正常】")))&amp;IF(OR($AB205="安装免保",$AB205="技术免保",$AB205="质保期内"),"【"&amp;$AB205&amp;"】",""))</f>
        <v/>
      </c>
      <c r="J205" s="244" t="str">
        <f aca="false">IF(OR(N($G205)=0,N($H205)=0),"",ROUND(N($G205)*N($H205)*IF(N($I205)=0,1,N($I205)),2))</f>
        <v/>
      </c>
      <c r="M205" s="244" t="str">
        <f aca="false">IF(TRIM($B205&amp;$C205)="","",IF(AND(N($J205)=0,N($L205)=0),"",ROUND(N($J205)+N($L205),2)))</f>
        <v/>
      </c>
      <c r="S205" s="244"/>
      <c r="T205" s="245" t="str">
        <f aca="false">IF(TRIM($B205&amp;$C205)="","",IF(N($O205)=0,"",MAX(0,MIN(N($O205)-N($Q205),N($W205)))))</f>
        <v/>
      </c>
      <c r="U205" s="245" t="str">
        <f aca="false">IF(TRIM($B205&amp;$C205)="","",IF(N($Q205)&lt;=N($O205),"",N($Q205)-N($O205)))</f>
        <v/>
      </c>
      <c r="V205" s="245" t="str">
        <f aca="false">IF(OR(TRIM($B205&amp;$C205)="",$W205=""),"",MAX(0,N($W205))-N($T205))</f>
        <v/>
      </c>
      <c r="W205" s="245" t="str">
        <f aca="false">IF(TRIM($B205&amp;$C205)="","",IF(AND(N($M205)=0,N($Q205)+N($R205)+N($S205)=0),"",ROUND(N($M205)-N($Q205)-N($R205)-N($S205),2)))</f>
        <v/>
      </c>
      <c r="X205" s="246" t="str">
        <f aca="false">IF(TRIM($B205&amp;$C205)="","",IF(N($M205)=0,IF((N($Q205)+N($R205)+N($S205))=0,"—未填单价","未填单价，已收 "&amp;TEXT((N($Q205)+N($R205)+N($S205)),"#,##0.00")),IF(N($W205)&gt;0.005,"欠 "&amp;TEXT(N($W205),"#,##0.00")&amp;IF(N($T205)&gt;0,"（开票未到账 "&amp;TEXT(N($T205),"#,##0.00")&amp;"）","")&amp;IF(N($V205)&gt;0,"（未开票 "&amp;TEXT(N($V205),"#,##0.00")&amp;"）",""),IF(N($W205)&lt;-0.005,"多收 "&amp;TEXT(-N($W205),"#,##0.00"),"✔ 已结清")))&amp;IF(N($U205)&gt;0,"｜到账未开票 "&amp;TEXT(N($U205),"#,##0.00")&amp;"，待补票","")&amp;IF(N($R205)&gt;0,"｜收现 "&amp;TEXT(N($R205),"#,##0.00"),"")&amp;IF(N($S205)&gt;0,"｜收款不开票 "&amp;TEXT(N($S205),"#,##0.00"),""))</f>
        <v/>
      </c>
      <c r="Y205" s="195"/>
      <c r="AB205" s="195"/>
      <c r="AC205" s="188"/>
      <c r="AD205" s="246" t="str">
        <f aca="false">IF($AL205="","",IF($AL205=1,IF($AM205&gt;=1,"一次性·已到收款期","一次性·未到期"),$AC205&amp;" 第"&amp;$AM205&amp;"/"&amp;$AL205&amp;"期"))</f>
        <v/>
      </c>
      <c r="AE205" s="245" t="str">
        <f aca="false">IF(OR($AL205="",N($M205)=0),"",ROUND(N($J205)*$AM205/$AL205,2)+N($L205))</f>
        <v/>
      </c>
      <c r="AF205" s="245" t="str">
        <f aca="false">IF($AE205="","",MAX(0,ROUND($AE205-(N($Q205)+N($R205)+N($S205)),2)))</f>
        <v/>
      </c>
      <c r="AG205" s="245" t="str">
        <f aca="false">IF(OR(TRIM($B205&amp;$C205)="",NOT(ISNUMBER($D205))),"",SUMIFS($W$3:$W$1001,$AI$3:$AI$1001,$AI205,$D$3:$D$1001,"&lt;"&amp;$D205))</f>
        <v/>
      </c>
      <c r="AH205" s="245" t="str">
        <f aca="false">IF(TRIM($B205&amp;$C205)="","",SUMIFS($W$3:$W$1001,$AI$3:$AI$1001,$AI205))</f>
        <v/>
      </c>
      <c r="AI205" s="246" t="str">
        <f aca="false">IF(TRIM($B205&amp;$C205)="","",TRIM($B205)&amp;"｜"&amp;TRIM($C205))</f>
        <v/>
      </c>
      <c r="AJ205" s="245" t="str">
        <f aca="false">IF(TRIM($B205&amp;$C205)="","",MIN(N($O205),N($Q205)))</f>
        <v/>
      </c>
      <c r="AK205" s="248" t="str">
        <f aca="false">IF(ISNUMBER($D205),YEAR($D205),"")</f>
        <v/>
      </c>
      <c r="AL205" s="248" t="str">
        <f aca="false">IF(OR(TRIM($B205&amp;$C205)="",NOT(ISNUMBER($D205)),NOT(ISNUMBER($E205))),"",IF($E205&lt;$D205,"",IF(IF($AC205="半年付",2,IF($AC205="季度付",4,IF($AC205="月付",12,IF($AC205="半月付",24,1))))=1,1,MAX(1,ROUND(($E205-$D205+1)/365*IF($AC205="半年付",2,IF($AC205="季度付",4,IF($AC205="月付",12,IF($AC205="半月付",24,1)))),0)))))</f>
        <v/>
      </c>
      <c r="AM205" s="248" t="str">
        <f aca="true">IF($AL205="","",MIN($AL205,MAX(0,INT((TODAY()-付款宽限天数-$D205)/(($E205-$D205+1)/$AL205))+1)))</f>
        <v/>
      </c>
    </row>
    <row r="206" customFormat="false" ht="27.75" hidden="false" customHeight="false" outlineLevel="0" collapsed="false">
      <c r="F206" s="188" t="str">
        <f aca="true">IF(TRIM($B206&amp;$C206)="","",IF(OR(ISNUMBER(SEARCH("未",$A206)),ISNUMBER(SEARCH("送出",$A206)),AND(TRIM($A206)="",NOT(ISNUMBER($D206)),N($G206)=0)),"【合同未回】","")&amp;IF(NOT(ISNUMBER($E206)),IF(OR(ISNUMBER(SEARCH("未",$A206)),ISNUMBER(SEARCH("送出",$A206)),AND(TRIM($A206)="",NOT(ISNUMBER($D206)),N($G206)=0)),"","【未填合同期】"),IF($E206&lt;TODAY(),"【已到期】",IF($E206-TODAY()&lt;=提醒天数,"【即将到期，剩余"&amp;($E206-TODAY())&amp;"天】","【正常】")))&amp;IF(OR($AB206="安装免保",$AB206="技术免保",$AB206="质保期内"),"【"&amp;$AB206&amp;"】",""))</f>
        <v/>
      </c>
      <c r="J206" s="244" t="str">
        <f aca="false">IF(OR(N($G206)=0,N($H206)=0),"",ROUND(N($G206)*N($H206)*IF(N($I206)=0,1,N($I206)),2))</f>
        <v/>
      </c>
      <c r="M206" s="244" t="str">
        <f aca="false">IF(TRIM($B206&amp;$C206)="","",IF(AND(N($J206)=0,N($L206)=0),"",ROUND(N($J206)+N($L206),2)))</f>
        <v/>
      </c>
      <c r="S206" s="244"/>
      <c r="T206" s="245" t="str">
        <f aca="false">IF(TRIM($B206&amp;$C206)="","",IF(N($O206)=0,"",MAX(0,MIN(N($O206)-N($Q206),N($W206)))))</f>
        <v/>
      </c>
      <c r="U206" s="245" t="str">
        <f aca="false">IF(TRIM($B206&amp;$C206)="","",IF(N($Q206)&lt;=N($O206),"",N($Q206)-N($O206)))</f>
        <v/>
      </c>
      <c r="V206" s="245" t="str">
        <f aca="false">IF(OR(TRIM($B206&amp;$C206)="",$W206=""),"",MAX(0,N($W206))-N($T206))</f>
        <v/>
      </c>
      <c r="W206" s="245" t="str">
        <f aca="false">IF(TRIM($B206&amp;$C206)="","",IF(AND(N($M206)=0,N($Q206)+N($R206)+N($S206)=0),"",ROUND(N($M206)-N($Q206)-N($R206)-N($S206),2)))</f>
        <v/>
      </c>
      <c r="X206" s="246" t="str">
        <f aca="false">IF(TRIM($B206&amp;$C206)="","",IF(N($M206)=0,IF((N($Q206)+N($R206)+N($S206))=0,"—未填单价","未填单价，已收 "&amp;TEXT((N($Q206)+N($R206)+N($S206)),"#,##0.00")),IF(N($W206)&gt;0.005,"欠 "&amp;TEXT(N($W206),"#,##0.00")&amp;IF(N($T206)&gt;0,"（开票未到账 "&amp;TEXT(N($T206),"#,##0.00")&amp;"）","")&amp;IF(N($V206)&gt;0,"（未开票 "&amp;TEXT(N($V206),"#,##0.00")&amp;"）",""),IF(N($W206)&lt;-0.005,"多收 "&amp;TEXT(-N($W206),"#,##0.00"),"✔ 已结清")))&amp;IF(N($U206)&gt;0,"｜到账未开票 "&amp;TEXT(N($U206),"#,##0.00")&amp;"，待补票","")&amp;IF(N($R206)&gt;0,"｜收现 "&amp;TEXT(N($R206),"#,##0.00"),"")&amp;IF(N($S206)&gt;0,"｜收款不开票 "&amp;TEXT(N($S206),"#,##0.00"),""))</f>
        <v/>
      </c>
      <c r="Y206" s="195"/>
      <c r="AB206" s="195"/>
      <c r="AC206" s="188"/>
      <c r="AD206" s="246" t="str">
        <f aca="false">IF($AL206="","",IF($AL206=1,IF($AM206&gt;=1,"一次性·已到收款期","一次性·未到期"),$AC206&amp;" 第"&amp;$AM206&amp;"/"&amp;$AL206&amp;"期"))</f>
        <v/>
      </c>
      <c r="AE206" s="245" t="str">
        <f aca="false">IF(OR($AL206="",N($M206)=0),"",ROUND(N($J206)*$AM206/$AL206,2)+N($L206))</f>
        <v/>
      </c>
      <c r="AF206" s="245" t="str">
        <f aca="false">IF($AE206="","",MAX(0,ROUND($AE206-(N($Q206)+N($R206)+N($S206)),2)))</f>
        <v/>
      </c>
      <c r="AG206" s="245" t="str">
        <f aca="false">IF(OR(TRIM($B206&amp;$C206)="",NOT(ISNUMBER($D206))),"",SUMIFS($W$3:$W$1001,$AI$3:$AI$1001,$AI206,$D$3:$D$1001,"&lt;"&amp;$D206))</f>
        <v/>
      </c>
      <c r="AH206" s="245" t="str">
        <f aca="false">IF(TRIM($B206&amp;$C206)="","",SUMIFS($W$3:$W$1001,$AI$3:$AI$1001,$AI206))</f>
        <v/>
      </c>
      <c r="AI206" s="246" t="str">
        <f aca="false">IF(TRIM($B206&amp;$C206)="","",TRIM($B206)&amp;"｜"&amp;TRIM($C206))</f>
        <v/>
      </c>
      <c r="AJ206" s="245" t="str">
        <f aca="false">IF(TRIM($B206&amp;$C206)="","",MIN(N($O206),N($Q206)))</f>
        <v/>
      </c>
      <c r="AK206" s="248" t="str">
        <f aca="false">IF(ISNUMBER($D206),YEAR($D206),"")</f>
        <v/>
      </c>
      <c r="AL206" s="248" t="str">
        <f aca="false">IF(OR(TRIM($B206&amp;$C206)="",NOT(ISNUMBER($D206)),NOT(ISNUMBER($E206))),"",IF($E206&lt;$D206,"",IF(IF($AC206="半年付",2,IF($AC206="季度付",4,IF($AC206="月付",12,IF($AC206="半月付",24,1))))=1,1,MAX(1,ROUND(($E206-$D206+1)/365*IF($AC206="半年付",2,IF($AC206="季度付",4,IF($AC206="月付",12,IF($AC206="半月付",24,1)))),0)))))</f>
        <v/>
      </c>
      <c r="AM206" s="248" t="str">
        <f aca="true">IF($AL206="","",MIN($AL206,MAX(0,INT((TODAY()-付款宽限天数-$D206)/(($E206-$D206+1)/$AL206))+1)))</f>
        <v/>
      </c>
    </row>
    <row r="207" customFormat="false" ht="27.75" hidden="false" customHeight="false" outlineLevel="0" collapsed="false">
      <c r="F207" s="188" t="str">
        <f aca="true">IF(TRIM($B207&amp;$C207)="","",IF(OR(ISNUMBER(SEARCH("未",$A207)),ISNUMBER(SEARCH("送出",$A207)),AND(TRIM($A207)="",NOT(ISNUMBER($D207)),N($G207)=0)),"【合同未回】","")&amp;IF(NOT(ISNUMBER($E207)),IF(OR(ISNUMBER(SEARCH("未",$A207)),ISNUMBER(SEARCH("送出",$A207)),AND(TRIM($A207)="",NOT(ISNUMBER($D207)),N($G207)=0)),"","【未填合同期】"),IF($E207&lt;TODAY(),"【已到期】",IF($E207-TODAY()&lt;=提醒天数,"【即将到期，剩余"&amp;($E207-TODAY())&amp;"天】","【正常】")))&amp;IF(OR($AB207="安装免保",$AB207="技术免保",$AB207="质保期内"),"【"&amp;$AB207&amp;"】",""))</f>
        <v/>
      </c>
      <c r="J207" s="244" t="str">
        <f aca="false">IF(OR(N($G207)=0,N($H207)=0),"",ROUND(N($G207)*N($H207)*IF(N($I207)=0,1,N($I207)),2))</f>
        <v/>
      </c>
      <c r="M207" s="244" t="str">
        <f aca="false">IF(TRIM($B207&amp;$C207)="","",IF(AND(N($J207)=0,N($L207)=0),"",ROUND(N($J207)+N($L207),2)))</f>
        <v/>
      </c>
      <c r="S207" s="244"/>
      <c r="T207" s="245" t="str">
        <f aca="false">IF(TRIM($B207&amp;$C207)="","",IF(N($O207)=0,"",MAX(0,MIN(N($O207)-N($Q207),N($W207)))))</f>
        <v/>
      </c>
      <c r="U207" s="245" t="str">
        <f aca="false">IF(TRIM($B207&amp;$C207)="","",IF(N($Q207)&lt;=N($O207),"",N($Q207)-N($O207)))</f>
        <v/>
      </c>
      <c r="V207" s="245" t="str">
        <f aca="false">IF(OR(TRIM($B207&amp;$C207)="",$W207=""),"",MAX(0,N($W207))-N($T207))</f>
        <v/>
      </c>
      <c r="W207" s="245" t="str">
        <f aca="false">IF(TRIM($B207&amp;$C207)="","",IF(AND(N($M207)=0,N($Q207)+N($R207)+N($S207)=0),"",ROUND(N($M207)-N($Q207)-N($R207)-N($S207),2)))</f>
        <v/>
      </c>
      <c r="X207" s="246" t="str">
        <f aca="false">IF(TRIM($B207&amp;$C207)="","",IF(N($M207)=0,IF((N($Q207)+N($R207)+N($S207))=0,"—未填单价","未填单价，已收 "&amp;TEXT((N($Q207)+N($R207)+N($S207)),"#,##0.00")),IF(N($W207)&gt;0.005,"欠 "&amp;TEXT(N($W207),"#,##0.00")&amp;IF(N($T207)&gt;0,"（开票未到账 "&amp;TEXT(N($T207),"#,##0.00")&amp;"）","")&amp;IF(N($V207)&gt;0,"（未开票 "&amp;TEXT(N($V207),"#,##0.00")&amp;"）",""),IF(N($W207)&lt;-0.005,"多收 "&amp;TEXT(-N($W207),"#,##0.00"),"✔ 已结清")))&amp;IF(N($U207)&gt;0,"｜到账未开票 "&amp;TEXT(N($U207),"#,##0.00")&amp;"，待补票","")&amp;IF(N($R207)&gt;0,"｜收现 "&amp;TEXT(N($R207),"#,##0.00"),"")&amp;IF(N($S207)&gt;0,"｜收款不开票 "&amp;TEXT(N($S207),"#,##0.00"),""))</f>
        <v/>
      </c>
      <c r="Y207" s="195"/>
      <c r="AB207" s="195"/>
      <c r="AC207" s="188"/>
      <c r="AD207" s="246" t="str">
        <f aca="false">IF($AL207="","",IF($AL207=1,IF($AM207&gt;=1,"一次性·已到收款期","一次性·未到期"),$AC207&amp;" 第"&amp;$AM207&amp;"/"&amp;$AL207&amp;"期"))</f>
        <v/>
      </c>
      <c r="AE207" s="245" t="str">
        <f aca="false">IF(OR($AL207="",N($M207)=0),"",ROUND(N($J207)*$AM207/$AL207,2)+N($L207))</f>
        <v/>
      </c>
      <c r="AF207" s="245" t="str">
        <f aca="false">IF($AE207="","",MAX(0,ROUND($AE207-(N($Q207)+N($R207)+N($S207)),2)))</f>
        <v/>
      </c>
      <c r="AG207" s="245" t="str">
        <f aca="false">IF(OR(TRIM($B207&amp;$C207)="",NOT(ISNUMBER($D207))),"",SUMIFS($W$3:$W$1001,$AI$3:$AI$1001,$AI207,$D$3:$D$1001,"&lt;"&amp;$D207))</f>
        <v/>
      </c>
      <c r="AH207" s="245" t="str">
        <f aca="false">IF(TRIM($B207&amp;$C207)="","",SUMIFS($W$3:$W$1001,$AI$3:$AI$1001,$AI207))</f>
        <v/>
      </c>
      <c r="AI207" s="246" t="str">
        <f aca="false">IF(TRIM($B207&amp;$C207)="","",TRIM($B207)&amp;"｜"&amp;TRIM($C207))</f>
        <v/>
      </c>
      <c r="AJ207" s="245" t="str">
        <f aca="false">IF(TRIM($B207&amp;$C207)="","",MIN(N($O207),N($Q207)))</f>
        <v/>
      </c>
      <c r="AK207" s="248" t="str">
        <f aca="false">IF(ISNUMBER($D207),YEAR($D207),"")</f>
        <v/>
      </c>
      <c r="AL207" s="248" t="str">
        <f aca="false">IF(OR(TRIM($B207&amp;$C207)="",NOT(ISNUMBER($D207)),NOT(ISNUMBER($E207))),"",IF($E207&lt;$D207,"",IF(IF($AC207="半年付",2,IF($AC207="季度付",4,IF($AC207="月付",12,IF($AC207="半月付",24,1))))=1,1,MAX(1,ROUND(($E207-$D207+1)/365*IF($AC207="半年付",2,IF($AC207="季度付",4,IF($AC207="月付",12,IF($AC207="半月付",24,1)))),0)))))</f>
        <v/>
      </c>
      <c r="AM207" s="248" t="str">
        <f aca="true">IF($AL207="","",MIN($AL207,MAX(0,INT((TODAY()-付款宽限天数-$D207)/(($E207-$D207+1)/$AL207))+1)))</f>
        <v/>
      </c>
    </row>
    <row r="208" customFormat="false" ht="27.75" hidden="false" customHeight="false" outlineLevel="0" collapsed="false">
      <c r="F208" s="188" t="str">
        <f aca="true">IF(TRIM($B208&amp;$C208)="","",IF(OR(ISNUMBER(SEARCH("未",$A208)),ISNUMBER(SEARCH("送出",$A208)),AND(TRIM($A208)="",NOT(ISNUMBER($D208)),N($G208)=0)),"【合同未回】","")&amp;IF(NOT(ISNUMBER($E208)),IF(OR(ISNUMBER(SEARCH("未",$A208)),ISNUMBER(SEARCH("送出",$A208)),AND(TRIM($A208)="",NOT(ISNUMBER($D208)),N($G208)=0)),"","【未填合同期】"),IF($E208&lt;TODAY(),"【已到期】",IF($E208-TODAY()&lt;=提醒天数,"【即将到期，剩余"&amp;($E208-TODAY())&amp;"天】","【正常】")))&amp;IF(OR($AB208="安装免保",$AB208="技术免保",$AB208="质保期内"),"【"&amp;$AB208&amp;"】",""))</f>
        <v/>
      </c>
      <c r="J208" s="244" t="str">
        <f aca="false">IF(OR(N($G208)=0,N($H208)=0),"",ROUND(N($G208)*N($H208)*IF(N($I208)=0,1,N($I208)),2))</f>
        <v/>
      </c>
      <c r="M208" s="244" t="str">
        <f aca="false">IF(TRIM($B208&amp;$C208)="","",IF(AND(N($J208)=0,N($L208)=0),"",ROUND(N($J208)+N($L208),2)))</f>
        <v/>
      </c>
      <c r="S208" s="244"/>
      <c r="T208" s="245" t="str">
        <f aca="false">IF(TRIM($B208&amp;$C208)="","",IF(N($O208)=0,"",MAX(0,MIN(N($O208)-N($Q208),N($W208)))))</f>
        <v/>
      </c>
      <c r="U208" s="245" t="str">
        <f aca="false">IF(TRIM($B208&amp;$C208)="","",IF(N($Q208)&lt;=N($O208),"",N($Q208)-N($O208)))</f>
        <v/>
      </c>
      <c r="V208" s="245" t="str">
        <f aca="false">IF(OR(TRIM($B208&amp;$C208)="",$W208=""),"",MAX(0,N($W208))-N($T208))</f>
        <v/>
      </c>
      <c r="W208" s="245" t="str">
        <f aca="false">IF(TRIM($B208&amp;$C208)="","",IF(AND(N($M208)=0,N($Q208)+N($R208)+N($S208)=0),"",ROUND(N($M208)-N($Q208)-N($R208)-N($S208),2)))</f>
        <v/>
      </c>
      <c r="X208" s="246" t="str">
        <f aca="false">IF(TRIM($B208&amp;$C208)="","",IF(N($M208)=0,IF((N($Q208)+N($R208)+N($S208))=0,"—未填单价","未填单价，已收 "&amp;TEXT((N($Q208)+N($R208)+N($S208)),"#,##0.00")),IF(N($W208)&gt;0.005,"欠 "&amp;TEXT(N($W208),"#,##0.00")&amp;IF(N($T208)&gt;0,"（开票未到账 "&amp;TEXT(N($T208),"#,##0.00")&amp;"）","")&amp;IF(N($V208)&gt;0,"（未开票 "&amp;TEXT(N($V208),"#,##0.00")&amp;"）",""),IF(N($W208)&lt;-0.005,"多收 "&amp;TEXT(-N($W208),"#,##0.00"),"✔ 已结清")))&amp;IF(N($U208)&gt;0,"｜到账未开票 "&amp;TEXT(N($U208),"#,##0.00")&amp;"，待补票","")&amp;IF(N($R208)&gt;0,"｜收现 "&amp;TEXT(N($R208),"#,##0.00"),"")&amp;IF(N($S208)&gt;0,"｜收款不开票 "&amp;TEXT(N($S208),"#,##0.00"),""))</f>
        <v/>
      </c>
      <c r="Y208" s="195"/>
      <c r="AB208" s="195"/>
      <c r="AC208" s="188"/>
      <c r="AD208" s="246" t="str">
        <f aca="false">IF($AL208="","",IF($AL208=1,IF($AM208&gt;=1,"一次性·已到收款期","一次性·未到期"),$AC208&amp;" 第"&amp;$AM208&amp;"/"&amp;$AL208&amp;"期"))</f>
        <v/>
      </c>
      <c r="AE208" s="245" t="str">
        <f aca="false">IF(OR($AL208="",N($M208)=0),"",ROUND(N($J208)*$AM208/$AL208,2)+N($L208))</f>
        <v/>
      </c>
      <c r="AF208" s="245" t="str">
        <f aca="false">IF($AE208="","",MAX(0,ROUND($AE208-(N($Q208)+N($R208)+N($S208)),2)))</f>
        <v/>
      </c>
      <c r="AG208" s="245" t="str">
        <f aca="false">IF(OR(TRIM($B208&amp;$C208)="",NOT(ISNUMBER($D208))),"",SUMIFS($W$3:$W$1001,$AI$3:$AI$1001,$AI208,$D$3:$D$1001,"&lt;"&amp;$D208))</f>
        <v/>
      </c>
      <c r="AH208" s="245" t="str">
        <f aca="false">IF(TRIM($B208&amp;$C208)="","",SUMIFS($W$3:$W$1001,$AI$3:$AI$1001,$AI208))</f>
        <v/>
      </c>
      <c r="AI208" s="246" t="str">
        <f aca="false">IF(TRIM($B208&amp;$C208)="","",TRIM($B208)&amp;"｜"&amp;TRIM($C208))</f>
        <v/>
      </c>
      <c r="AJ208" s="245" t="str">
        <f aca="false">IF(TRIM($B208&amp;$C208)="","",MIN(N($O208),N($Q208)))</f>
        <v/>
      </c>
      <c r="AK208" s="248" t="str">
        <f aca="false">IF(ISNUMBER($D208),YEAR($D208),"")</f>
        <v/>
      </c>
      <c r="AL208" s="248" t="str">
        <f aca="false">IF(OR(TRIM($B208&amp;$C208)="",NOT(ISNUMBER($D208)),NOT(ISNUMBER($E208))),"",IF($E208&lt;$D208,"",IF(IF($AC208="半年付",2,IF($AC208="季度付",4,IF($AC208="月付",12,IF($AC208="半月付",24,1))))=1,1,MAX(1,ROUND(($E208-$D208+1)/365*IF($AC208="半年付",2,IF($AC208="季度付",4,IF($AC208="月付",12,IF($AC208="半月付",24,1)))),0)))))</f>
        <v/>
      </c>
      <c r="AM208" s="248" t="str">
        <f aca="true">IF($AL208="","",MIN($AL208,MAX(0,INT((TODAY()-付款宽限天数-$D208)/(($E208-$D208+1)/$AL208))+1)))</f>
        <v/>
      </c>
    </row>
    <row r="209" customFormat="false" ht="27.75" hidden="false" customHeight="false" outlineLevel="0" collapsed="false">
      <c r="F209" s="188" t="str">
        <f aca="true">IF(TRIM($B209&amp;$C209)="","",IF(OR(ISNUMBER(SEARCH("未",$A209)),ISNUMBER(SEARCH("送出",$A209)),AND(TRIM($A209)="",NOT(ISNUMBER($D209)),N($G209)=0)),"【合同未回】","")&amp;IF(NOT(ISNUMBER($E209)),IF(OR(ISNUMBER(SEARCH("未",$A209)),ISNUMBER(SEARCH("送出",$A209)),AND(TRIM($A209)="",NOT(ISNUMBER($D209)),N($G209)=0)),"","【未填合同期】"),IF($E209&lt;TODAY(),"【已到期】",IF($E209-TODAY()&lt;=提醒天数,"【即将到期，剩余"&amp;($E209-TODAY())&amp;"天】","【正常】")))&amp;IF(OR($AB209="安装免保",$AB209="技术免保",$AB209="质保期内"),"【"&amp;$AB209&amp;"】",""))</f>
        <v/>
      </c>
      <c r="J209" s="244" t="str">
        <f aca="false">IF(OR(N($G209)=0,N($H209)=0),"",ROUND(N($G209)*N($H209)*IF(N($I209)=0,1,N($I209)),2))</f>
        <v/>
      </c>
      <c r="M209" s="244" t="str">
        <f aca="false">IF(TRIM($B209&amp;$C209)="","",IF(AND(N($J209)=0,N($L209)=0),"",ROUND(N($J209)+N($L209),2)))</f>
        <v/>
      </c>
      <c r="S209" s="244"/>
      <c r="T209" s="245" t="str">
        <f aca="false">IF(TRIM($B209&amp;$C209)="","",IF(N($O209)=0,"",MAX(0,MIN(N($O209)-N($Q209),N($W209)))))</f>
        <v/>
      </c>
      <c r="U209" s="245" t="str">
        <f aca="false">IF(TRIM($B209&amp;$C209)="","",IF(N($Q209)&lt;=N($O209),"",N($Q209)-N($O209)))</f>
        <v/>
      </c>
      <c r="V209" s="245" t="str">
        <f aca="false">IF(OR(TRIM($B209&amp;$C209)="",$W209=""),"",MAX(0,N($W209))-N($T209))</f>
        <v/>
      </c>
      <c r="W209" s="245" t="str">
        <f aca="false">IF(TRIM($B209&amp;$C209)="","",IF(AND(N($M209)=0,N($Q209)+N($R209)+N($S209)=0),"",ROUND(N($M209)-N($Q209)-N($R209)-N($S209),2)))</f>
        <v/>
      </c>
      <c r="X209" s="246" t="str">
        <f aca="false">IF(TRIM($B209&amp;$C209)="","",IF(N($M209)=0,IF((N($Q209)+N($R209)+N($S209))=0,"—未填单价","未填单价，已收 "&amp;TEXT((N($Q209)+N($R209)+N($S209)),"#,##0.00")),IF(N($W209)&gt;0.005,"欠 "&amp;TEXT(N($W209),"#,##0.00")&amp;IF(N($T209)&gt;0,"（开票未到账 "&amp;TEXT(N($T209),"#,##0.00")&amp;"）","")&amp;IF(N($V209)&gt;0,"（未开票 "&amp;TEXT(N($V209),"#,##0.00")&amp;"）",""),IF(N($W209)&lt;-0.005,"多收 "&amp;TEXT(-N($W209),"#,##0.00"),"✔ 已结清")))&amp;IF(N($U209)&gt;0,"｜到账未开票 "&amp;TEXT(N($U209),"#,##0.00")&amp;"，待补票","")&amp;IF(N($R209)&gt;0,"｜收现 "&amp;TEXT(N($R209),"#,##0.00"),"")&amp;IF(N($S209)&gt;0,"｜收款不开票 "&amp;TEXT(N($S209),"#,##0.00"),""))</f>
        <v/>
      </c>
      <c r="Y209" s="195"/>
      <c r="AB209" s="195"/>
      <c r="AC209" s="188"/>
      <c r="AD209" s="246" t="str">
        <f aca="false">IF($AL209="","",IF($AL209=1,IF($AM209&gt;=1,"一次性·已到收款期","一次性·未到期"),$AC209&amp;" 第"&amp;$AM209&amp;"/"&amp;$AL209&amp;"期"))</f>
        <v/>
      </c>
      <c r="AE209" s="245" t="str">
        <f aca="false">IF(OR($AL209="",N($M209)=0),"",ROUND(N($J209)*$AM209/$AL209,2)+N($L209))</f>
        <v/>
      </c>
      <c r="AF209" s="245" t="str">
        <f aca="false">IF($AE209="","",MAX(0,ROUND($AE209-(N($Q209)+N($R209)+N($S209)),2)))</f>
        <v/>
      </c>
      <c r="AG209" s="245" t="str">
        <f aca="false">IF(OR(TRIM($B209&amp;$C209)="",NOT(ISNUMBER($D209))),"",SUMIFS($W$3:$W$1001,$AI$3:$AI$1001,$AI209,$D$3:$D$1001,"&lt;"&amp;$D209))</f>
        <v/>
      </c>
      <c r="AH209" s="245" t="str">
        <f aca="false">IF(TRIM($B209&amp;$C209)="","",SUMIFS($W$3:$W$1001,$AI$3:$AI$1001,$AI209))</f>
        <v/>
      </c>
      <c r="AI209" s="246" t="str">
        <f aca="false">IF(TRIM($B209&amp;$C209)="","",TRIM($B209)&amp;"｜"&amp;TRIM($C209))</f>
        <v/>
      </c>
      <c r="AJ209" s="245" t="str">
        <f aca="false">IF(TRIM($B209&amp;$C209)="","",MIN(N($O209),N($Q209)))</f>
        <v/>
      </c>
      <c r="AK209" s="248" t="str">
        <f aca="false">IF(ISNUMBER($D209),YEAR($D209),"")</f>
        <v/>
      </c>
      <c r="AL209" s="248" t="str">
        <f aca="false">IF(OR(TRIM($B209&amp;$C209)="",NOT(ISNUMBER($D209)),NOT(ISNUMBER($E209))),"",IF($E209&lt;$D209,"",IF(IF($AC209="半年付",2,IF($AC209="季度付",4,IF($AC209="月付",12,IF($AC209="半月付",24,1))))=1,1,MAX(1,ROUND(($E209-$D209+1)/365*IF($AC209="半年付",2,IF($AC209="季度付",4,IF($AC209="月付",12,IF($AC209="半月付",24,1)))),0)))))</f>
        <v/>
      </c>
      <c r="AM209" s="248" t="str">
        <f aca="true">IF($AL209="","",MIN($AL209,MAX(0,INT((TODAY()-付款宽限天数-$D209)/(($E209-$D209+1)/$AL209))+1)))</f>
        <v/>
      </c>
    </row>
    <row r="210" customFormat="false" ht="27.75" hidden="false" customHeight="false" outlineLevel="0" collapsed="false">
      <c r="F210" s="188" t="str">
        <f aca="true">IF(TRIM($B210&amp;$C210)="","",IF(OR(ISNUMBER(SEARCH("未",$A210)),ISNUMBER(SEARCH("送出",$A210)),AND(TRIM($A210)="",NOT(ISNUMBER($D210)),N($G210)=0)),"【合同未回】","")&amp;IF(NOT(ISNUMBER($E210)),IF(OR(ISNUMBER(SEARCH("未",$A210)),ISNUMBER(SEARCH("送出",$A210)),AND(TRIM($A210)="",NOT(ISNUMBER($D210)),N($G210)=0)),"","【未填合同期】"),IF($E210&lt;TODAY(),"【已到期】",IF($E210-TODAY()&lt;=提醒天数,"【即将到期，剩余"&amp;($E210-TODAY())&amp;"天】","【正常】")))&amp;IF(OR($AB210="安装免保",$AB210="技术免保",$AB210="质保期内"),"【"&amp;$AB210&amp;"】",""))</f>
        <v/>
      </c>
      <c r="J210" s="244" t="str">
        <f aca="false">IF(OR(N($G210)=0,N($H210)=0),"",ROUND(N($G210)*N($H210)*IF(N($I210)=0,1,N($I210)),2))</f>
        <v/>
      </c>
      <c r="M210" s="244" t="str">
        <f aca="false">IF(TRIM($B210&amp;$C210)="","",IF(AND(N($J210)=0,N($L210)=0),"",ROUND(N($J210)+N($L210),2)))</f>
        <v/>
      </c>
      <c r="S210" s="244"/>
      <c r="T210" s="245" t="str">
        <f aca="false">IF(TRIM($B210&amp;$C210)="","",IF(N($O210)=0,"",MAX(0,MIN(N($O210)-N($Q210),N($W210)))))</f>
        <v/>
      </c>
      <c r="U210" s="245" t="str">
        <f aca="false">IF(TRIM($B210&amp;$C210)="","",IF(N($Q210)&lt;=N($O210),"",N($Q210)-N($O210)))</f>
        <v/>
      </c>
      <c r="V210" s="245" t="str">
        <f aca="false">IF(OR(TRIM($B210&amp;$C210)="",$W210=""),"",MAX(0,N($W210))-N($T210))</f>
        <v/>
      </c>
      <c r="W210" s="245" t="str">
        <f aca="false">IF(TRIM($B210&amp;$C210)="","",IF(AND(N($M210)=0,N($Q210)+N($R210)+N($S210)=0),"",ROUND(N($M210)-N($Q210)-N($R210)-N($S210),2)))</f>
        <v/>
      </c>
      <c r="X210" s="246" t="str">
        <f aca="false">IF(TRIM($B210&amp;$C210)="","",IF(N($M210)=0,IF((N($Q210)+N($R210)+N($S210))=0,"—未填单价","未填单价，已收 "&amp;TEXT((N($Q210)+N($R210)+N($S210)),"#,##0.00")),IF(N($W210)&gt;0.005,"欠 "&amp;TEXT(N($W210),"#,##0.00")&amp;IF(N($T210)&gt;0,"（开票未到账 "&amp;TEXT(N($T210),"#,##0.00")&amp;"）","")&amp;IF(N($V210)&gt;0,"（未开票 "&amp;TEXT(N($V210),"#,##0.00")&amp;"）",""),IF(N($W210)&lt;-0.005,"多收 "&amp;TEXT(-N($W210),"#,##0.00"),"✔ 已结清")))&amp;IF(N($U210)&gt;0,"｜到账未开票 "&amp;TEXT(N($U210),"#,##0.00")&amp;"，待补票","")&amp;IF(N($R210)&gt;0,"｜收现 "&amp;TEXT(N($R210),"#,##0.00"),"")&amp;IF(N($S210)&gt;0,"｜收款不开票 "&amp;TEXT(N($S210),"#,##0.00"),""))</f>
        <v/>
      </c>
      <c r="Y210" s="195"/>
      <c r="AB210" s="195"/>
      <c r="AC210" s="188"/>
      <c r="AD210" s="246" t="str">
        <f aca="false">IF($AL210="","",IF($AL210=1,IF($AM210&gt;=1,"一次性·已到收款期","一次性·未到期"),$AC210&amp;" 第"&amp;$AM210&amp;"/"&amp;$AL210&amp;"期"))</f>
        <v/>
      </c>
      <c r="AE210" s="245" t="str">
        <f aca="false">IF(OR($AL210="",N($M210)=0),"",ROUND(N($J210)*$AM210/$AL210,2)+N($L210))</f>
        <v/>
      </c>
      <c r="AF210" s="245" t="str">
        <f aca="false">IF($AE210="","",MAX(0,ROUND($AE210-(N($Q210)+N($R210)+N($S210)),2)))</f>
        <v/>
      </c>
      <c r="AG210" s="245" t="str">
        <f aca="false">IF(OR(TRIM($B210&amp;$C210)="",NOT(ISNUMBER($D210))),"",SUMIFS($W$3:$W$1001,$AI$3:$AI$1001,$AI210,$D$3:$D$1001,"&lt;"&amp;$D210))</f>
        <v/>
      </c>
      <c r="AH210" s="245" t="str">
        <f aca="false">IF(TRIM($B210&amp;$C210)="","",SUMIFS($W$3:$W$1001,$AI$3:$AI$1001,$AI210))</f>
        <v/>
      </c>
      <c r="AI210" s="246" t="str">
        <f aca="false">IF(TRIM($B210&amp;$C210)="","",TRIM($B210)&amp;"｜"&amp;TRIM($C210))</f>
        <v/>
      </c>
      <c r="AJ210" s="245" t="str">
        <f aca="false">IF(TRIM($B210&amp;$C210)="","",MIN(N($O210),N($Q210)))</f>
        <v/>
      </c>
      <c r="AK210" s="248" t="str">
        <f aca="false">IF(ISNUMBER($D210),YEAR($D210),"")</f>
        <v/>
      </c>
      <c r="AL210" s="248" t="str">
        <f aca="false">IF(OR(TRIM($B210&amp;$C210)="",NOT(ISNUMBER($D210)),NOT(ISNUMBER($E210))),"",IF($E210&lt;$D210,"",IF(IF($AC210="半年付",2,IF($AC210="季度付",4,IF($AC210="月付",12,IF($AC210="半月付",24,1))))=1,1,MAX(1,ROUND(($E210-$D210+1)/365*IF($AC210="半年付",2,IF($AC210="季度付",4,IF($AC210="月付",12,IF($AC210="半月付",24,1)))),0)))))</f>
        <v/>
      </c>
      <c r="AM210" s="248" t="str">
        <f aca="true">IF($AL210="","",MIN($AL210,MAX(0,INT((TODAY()-付款宽限天数-$D210)/(($E210-$D210+1)/$AL210))+1)))</f>
        <v/>
      </c>
    </row>
    <row r="211" customFormat="false" ht="27.75" hidden="false" customHeight="false" outlineLevel="0" collapsed="false">
      <c r="F211" s="188" t="str">
        <f aca="true">IF(TRIM($B211&amp;$C211)="","",IF(OR(ISNUMBER(SEARCH("未",$A211)),ISNUMBER(SEARCH("送出",$A211)),AND(TRIM($A211)="",NOT(ISNUMBER($D211)),N($G211)=0)),"【合同未回】","")&amp;IF(NOT(ISNUMBER($E211)),IF(OR(ISNUMBER(SEARCH("未",$A211)),ISNUMBER(SEARCH("送出",$A211)),AND(TRIM($A211)="",NOT(ISNUMBER($D211)),N($G211)=0)),"","【未填合同期】"),IF($E211&lt;TODAY(),"【已到期】",IF($E211-TODAY()&lt;=提醒天数,"【即将到期，剩余"&amp;($E211-TODAY())&amp;"天】","【正常】")))&amp;IF(OR($AB211="安装免保",$AB211="技术免保",$AB211="质保期内"),"【"&amp;$AB211&amp;"】",""))</f>
        <v/>
      </c>
      <c r="J211" s="244" t="str">
        <f aca="false">IF(OR(N($G211)=0,N($H211)=0),"",ROUND(N($G211)*N($H211)*IF(N($I211)=0,1,N($I211)),2))</f>
        <v/>
      </c>
      <c r="M211" s="244" t="str">
        <f aca="false">IF(TRIM($B211&amp;$C211)="","",IF(AND(N($J211)=0,N($L211)=0),"",ROUND(N($J211)+N($L211),2)))</f>
        <v/>
      </c>
      <c r="S211" s="244"/>
      <c r="T211" s="245" t="str">
        <f aca="false">IF(TRIM($B211&amp;$C211)="","",IF(N($O211)=0,"",MAX(0,MIN(N($O211)-N($Q211),N($W211)))))</f>
        <v/>
      </c>
      <c r="U211" s="245" t="str">
        <f aca="false">IF(TRIM($B211&amp;$C211)="","",IF(N($Q211)&lt;=N($O211),"",N($Q211)-N($O211)))</f>
        <v/>
      </c>
      <c r="V211" s="245" t="str">
        <f aca="false">IF(OR(TRIM($B211&amp;$C211)="",$W211=""),"",MAX(0,N($W211))-N($T211))</f>
        <v/>
      </c>
      <c r="W211" s="245" t="str">
        <f aca="false">IF(TRIM($B211&amp;$C211)="","",IF(AND(N($M211)=0,N($Q211)+N($R211)+N($S211)=0),"",ROUND(N($M211)-N($Q211)-N($R211)-N($S211),2)))</f>
        <v/>
      </c>
      <c r="X211" s="246" t="str">
        <f aca="false">IF(TRIM($B211&amp;$C211)="","",IF(N($M211)=0,IF((N($Q211)+N($R211)+N($S211))=0,"—未填单价","未填单价，已收 "&amp;TEXT((N($Q211)+N($R211)+N($S211)),"#,##0.00")),IF(N($W211)&gt;0.005,"欠 "&amp;TEXT(N($W211),"#,##0.00")&amp;IF(N($T211)&gt;0,"（开票未到账 "&amp;TEXT(N($T211),"#,##0.00")&amp;"）","")&amp;IF(N($V211)&gt;0,"（未开票 "&amp;TEXT(N($V211),"#,##0.00")&amp;"）",""),IF(N($W211)&lt;-0.005,"多收 "&amp;TEXT(-N($W211),"#,##0.00"),"✔ 已结清")))&amp;IF(N($U211)&gt;0,"｜到账未开票 "&amp;TEXT(N($U211),"#,##0.00")&amp;"，待补票","")&amp;IF(N($R211)&gt;0,"｜收现 "&amp;TEXT(N($R211),"#,##0.00"),"")&amp;IF(N($S211)&gt;0,"｜收款不开票 "&amp;TEXT(N($S211),"#,##0.00"),""))</f>
        <v/>
      </c>
      <c r="Y211" s="195"/>
      <c r="AB211" s="195"/>
      <c r="AC211" s="188"/>
      <c r="AD211" s="246" t="str">
        <f aca="false">IF($AL211="","",IF($AL211=1,IF($AM211&gt;=1,"一次性·已到收款期","一次性·未到期"),$AC211&amp;" 第"&amp;$AM211&amp;"/"&amp;$AL211&amp;"期"))</f>
        <v/>
      </c>
      <c r="AE211" s="245" t="str">
        <f aca="false">IF(OR($AL211="",N($M211)=0),"",ROUND(N($J211)*$AM211/$AL211,2)+N($L211))</f>
        <v/>
      </c>
      <c r="AF211" s="245" t="str">
        <f aca="false">IF($AE211="","",MAX(0,ROUND($AE211-(N($Q211)+N($R211)+N($S211)),2)))</f>
        <v/>
      </c>
      <c r="AG211" s="245" t="str">
        <f aca="false">IF(OR(TRIM($B211&amp;$C211)="",NOT(ISNUMBER($D211))),"",SUMIFS($W$3:$W$1001,$AI$3:$AI$1001,$AI211,$D$3:$D$1001,"&lt;"&amp;$D211))</f>
        <v/>
      </c>
      <c r="AH211" s="245" t="str">
        <f aca="false">IF(TRIM($B211&amp;$C211)="","",SUMIFS($W$3:$W$1001,$AI$3:$AI$1001,$AI211))</f>
        <v/>
      </c>
      <c r="AI211" s="246" t="str">
        <f aca="false">IF(TRIM($B211&amp;$C211)="","",TRIM($B211)&amp;"｜"&amp;TRIM($C211))</f>
        <v/>
      </c>
      <c r="AJ211" s="245" t="str">
        <f aca="false">IF(TRIM($B211&amp;$C211)="","",MIN(N($O211),N($Q211)))</f>
        <v/>
      </c>
      <c r="AK211" s="248" t="str">
        <f aca="false">IF(ISNUMBER($D211),YEAR($D211),"")</f>
        <v/>
      </c>
      <c r="AL211" s="248" t="str">
        <f aca="false">IF(OR(TRIM($B211&amp;$C211)="",NOT(ISNUMBER($D211)),NOT(ISNUMBER($E211))),"",IF($E211&lt;$D211,"",IF(IF($AC211="半年付",2,IF($AC211="季度付",4,IF($AC211="月付",12,IF($AC211="半月付",24,1))))=1,1,MAX(1,ROUND(($E211-$D211+1)/365*IF($AC211="半年付",2,IF($AC211="季度付",4,IF($AC211="月付",12,IF($AC211="半月付",24,1)))),0)))))</f>
        <v/>
      </c>
      <c r="AM211" s="248" t="str">
        <f aca="true">IF($AL211="","",MIN($AL211,MAX(0,INT((TODAY()-付款宽限天数-$D211)/(($E211-$D211+1)/$AL211))+1)))</f>
        <v/>
      </c>
    </row>
    <row r="212" customFormat="false" ht="27.75" hidden="false" customHeight="false" outlineLevel="0" collapsed="false">
      <c r="F212" s="188" t="str">
        <f aca="true">IF(TRIM($B212&amp;$C212)="","",IF(OR(ISNUMBER(SEARCH("未",$A212)),ISNUMBER(SEARCH("送出",$A212)),AND(TRIM($A212)="",NOT(ISNUMBER($D212)),N($G212)=0)),"【合同未回】","")&amp;IF(NOT(ISNUMBER($E212)),IF(OR(ISNUMBER(SEARCH("未",$A212)),ISNUMBER(SEARCH("送出",$A212)),AND(TRIM($A212)="",NOT(ISNUMBER($D212)),N($G212)=0)),"","【未填合同期】"),IF($E212&lt;TODAY(),"【已到期】",IF($E212-TODAY()&lt;=提醒天数,"【即将到期，剩余"&amp;($E212-TODAY())&amp;"天】","【正常】")))&amp;IF(OR($AB212="安装免保",$AB212="技术免保",$AB212="质保期内"),"【"&amp;$AB212&amp;"】",""))</f>
        <v/>
      </c>
      <c r="J212" s="244" t="str">
        <f aca="false">IF(OR(N($G212)=0,N($H212)=0),"",ROUND(N($G212)*N($H212)*IF(N($I212)=0,1,N($I212)),2))</f>
        <v/>
      </c>
      <c r="M212" s="244" t="str">
        <f aca="false">IF(TRIM($B212&amp;$C212)="","",IF(AND(N($J212)=0,N($L212)=0),"",ROUND(N($J212)+N($L212),2)))</f>
        <v/>
      </c>
      <c r="S212" s="244"/>
      <c r="T212" s="245" t="str">
        <f aca="false">IF(TRIM($B212&amp;$C212)="","",IF(N($O212)=0,"",MAX(0,MIN(N($O212)-N($Q212),N($W212)))))</f>
        <v/>
      </c>
      <c r="U212" s="245" t="str">
        <f aca="false">IF(TRIM($B212&amp;$C212)="","",IF(N($Q212)&lt;=N($O212),"",N($Q212)-N($O212)))</f>
        <v/>
      </c>
      <c r="V212" s="245" t="str">
        <f aca="false">IF(OR(TRIM($B212&amp;$C212)="",$W212=""),"",MAX(0,N($W212))-N($T212))</f>
        <v/>
      </c>
      <c r="W212" s="245" t="str">
        <f aca="false">IF(TRIM($B212&amp;$C212)="","",IF(AND(N($M212)=0,N($Q212)+N($R212)+N($S212)=0),"",ROUND(N($M212)-N($Q212)-N($R212)-N($S212),2)))</f>
        <v/>
      </c>
      <c r="X212" s="246" t="str">
        <f aca="false">IF(TRIM($B212&amp;$C212)="","",IF(N($M212)=0,IF((N($Q212)+N($R212)+N($S212))=0,"—未填单价","未填单价，已收 "&amp;TEXT((N($Q212)+N($R212)+N($S212)),"#,##0.00")),IF(N($W212)&gt;0.005,"欠 "&amp;TEXT(N($W212),"#,##0.00")&amp;IF(N($T212)&gt;0,"（开票未到账 "&amp;TEXT(N($T212),"#,##0.00")&amp;"）","")&amp;IF(N($V212)&gt;0,"（未开票 "&amp;TEXT(N($V212),"#,##0.00")&amp;"）",""),IF(N($W212)&lt;-0.005,"多收 "&amp;TEXT(-N($W212),"#,##0.00"),"✔ 已结清")))&amp;IF(N($U212)&gt;0,"｜到账未开票 "&amp;TEXT(N($U212),"#,##0.00")&amp;"，待补票","")&amp;IF(N($R212)&gt;0,"｜收现 "&amp;TEXT(N($R212),"#,##0.00"),"")&amp;IF(N($S212)&gt;0,"｜收款不开票 "&amp;TEXT(N($S212),"#,##0.00"),""))</f>
        <v/>
      </c>
      <c r="Y212" s="195"/>
      <c r="AB212" s="195"/>
      <c r="AC212" s="188"/>
      <c r="AD212" s="246" t="str">
        <f aca="false">IF($AL212="","",IF($AL212=1,IF($AM212&gt;=1,"一次性·已到收款期","一次性·未到期"),$AC212&amp;" 第"&amp;$AM212&amp;"/"&amp;$AL212&amp;"期"))</f>
        <v/>
      </c>
      <c r="AE212" s="245" t="str">
        <f aca="false">IF(OR($AL212="",N($M212)=0),"",ROUND(N($J212)*$AM212/$AL212,2)+N($L212))</f>
        <v/>
      </c>
      <c r="AF212" s="245" t="str">
        <f aca="false">IF($AE212="","",MAX(0,ROUND($AE212-(N($Q212)+N($R212)+N($S212)),2)))</f>
        <v/>
      </c>
      <c r="AG212" s="245" t="str">
        <f aca="false">IF(OR(TRIM($B212&amp;$C212)="",NOT(ISNUMBER($D212))),"",SUMIFS($W$3:$W$1001,$AI$3:$AI$1001,$AI212,$D$3:$D$1001,"&lt;"&amp;$D212))</f>
        <v/>
      </c>
      <c r="AH212" s="245" t="str">
        <f aca="false">IF(TRIM($B212&amp;$C212)="","",SUMIFS($W$3:$W$1001,$AI$3:$AI$1001,$AI212))</f>
        <v/>
      </c>
      <c r="AI212" s="246" t="str">
        <f aca="false">IF(TRIM($B212&amp;$C212)="","",TRIM($B212)&amp;"｜"&amp;TRIM($C212))</f>
        <v/>
      </c>
      <c r="AJ212" s="245" t="str">
        <f aca="false">IF(TRIM($B212&amp;$C212)="","",MIN(N($O212),N($Q212)))</f>
        <v/>
      </c>
      <c r="AK212" s="248" t="str">
        <f aca="false">IF(ISNUMBER($D212),YEAR($D212),"")</f>
        <v/>
      </c>
      <c r="AL212" s="248" t="str">
        <f aca="false">IF(OR(TRIM($B212&amp;$C212)="",NOT(ISNUMBER($D212)),NOT(ISNUMBER($E212))),"",IF($E212&lt;$D212,"",IF(IF($AC212="半年付",2,IF($AC212="季度付",4,IF($AC212="月付",12,IF($AC212="半月付",24,1))))=1,1,MAX(1,ROUND(($E212-$D212+1)/365*IF($AC212="半年付",2,IF($AC212="季度付",4,IF($AC212="月付",12,IF($AC212="半月付",24,1)))),0)))))</f>
        <v/>
      </c>
      <c r="AM212" s="248" t="str">
        <f aca="true">IF($AL212="","",MIN($AL212,MAX(0,INT((TODAY()-付款宽限天数-$D212)/(($E212-$D212+1)/$AL212))+1)))</f>
        <v/>
      </c>
    </row>
    <row r="213" customFormat="false" ht="27.75" hidden="false" customHeight="false" outlineLevel="0" collapsed="false">
      <c r="F213" s="188" t="str">
        <f aca="true">IF(TRIM($B213&amp;$C213)="","",IF(OR(ISNUMBER(SEARCH("未",$A213)),ISNUMBER(SEARCH("送出",$A213)),AND(TRIM($A213)="",NOT(ISNUMBER($D213)),N($G213)=0)),"【合同未回】","")&amp;IF(NOT(ISNUMBER($E213)),IF(OR(ISNUMBER(SEARCH("未",$A213)),ISNUMBER(SEARCH("送出",$A213)),AND(TRIM($A213)="",NOT(ISNUMBER($D213)),N($G213)=0)),"","【未填合同期】"),IF($E213&lt;TODAY(),"【已到期】",IF($E213-TODAY()&lt;=提醒天数,"【即将到期，剩余"&amp;($E213-TODAY())&amp;"天】","【正常】")))&amp;IF(OR($AB213="安装免保",$AB213="技术免保",$AB213="质保期内"),"【"&amp;$AB213&amp;"】",""))</f>
        <v/>
      </c>
      <c r="J213" s="244" t="str">
        <f aca="false">IF(OR(N($G213)=0,N($H213)=0),"",ROUND(N($G213)*N($H213)*IF(N($I213)=0,1,N($I213)),2))</f>
        <v/>
      </c>
      <c r="M213" s="244" t="str">
        <f aca="false">IF(TRIM($B213&amp;$C213)="","",IF(AND(N($J213)=0,N($L213)=0),"",ROUND(N($J213)+N($L213),2)))</f>
        <v/>
      </c>
      <c r="S213" s="244"/>
      <c r="T213" s="245" t="str">
        <f aca="false">IF(TRIM($B213&amp;$C213)="","",IF(N($O213)=0,"",MAX(0,MIN(N($O213)-N($Q213),N($W213)))))</f>
        <v/>
      </c>
      <c r="U213" s="245" t="str">
        <f aca="false">IF(TRIM($B213&amp;$C213)="","",IF(N($Q213)&lt;=N($O213),"",N($Q213)-N($O213)))</f>
        <v/>
      </c>
      <c r="V213" s="245" t="str">
        <f aca="false">IF(OR(TRIM($B213&amp;$C213)="",$W213=""),"",MAX(0,N($W213))-N($T213))</f>
        <v/>
      </c>
      <c r="W213" s="245" t="str">
        <f aca="false">IF(TRIM($B213&amp;$C213)="","",IF(AND(N($M213)=0,N($Q213)+N($R213)+N($S213)=0),"",ROUND(N($M213)-N($Q213)-N($R213)-N($S213),2)))</f>
        <v/>
      </c>
      <c r="X213" s="246" t="str">
        <f aca="false">IF(TRIM($B213&amp;$C213)="","",IF(N($M213)=0,IF((N($Q213)+N($R213)+N($S213))=0,"—未填单价","未填单价，已收 "&amp;TEXT((N($Q213)+N($R213)+N($S213)),"#,##0.00")),IF(N($W213)&gt;0.005,"欠 "&amp;TEXT(N($W213),"#,##0.00")&amp;IF(N($T213)&gt;0,"（开票未到账 "&amp;TEXT(N($T213),"#,##0.00")&amp;"）","")&amp;IF(N($V213)&gt;0,"（未开票 "&amp;TEXT(N($V213),"#,##0.00")&amp;"）",""),IF(N($W213)&lt;-0.005,"多收 "&amp;TEXT(-N($W213),"#,##0.00"),"✔ 已结清")))&amp;IF(N($U213)&gt;0,"｜到账未开票 "&amp;TEXT(N($U213),"#,##0.00")&amp;"，待补票","")&amp;IF(N($R213)&gt;0,"｜收现 "&amp;TEXT(N($R213),"#,##0.00"),"")&amp;IF(N($S213)&gt;0,"｜收款不开票 "&amp;TEXT(N($S213),"#,##0.00"),""))</f>
        <v/>
      </c>
      <c r="Y213" s="195"/>
      <c r="AB213" s="195"/>
      <c r="AC213" s="188"/>
      <c r="AD213" s="246" t="str">
        <f aca="false">IF($AL213="","",IF($AL213=1,IF($AM213&gt;=1,"一次性·已到收款期","一次性·未到期"),$AC213&amp;" 第"&amp;$AM213&amp;"/"&amp;$AL213&amp;"期"))</f>
        <v/>
      </c>
      <c r="AE213" s="245" t="str">
        <f aca="false">IF(OR($AL213="",N($M213)=0),"",ROUND(N($J213)*$AM213/$AL213,2)+N($L213))</f>
        <v/>
      </c>
      <c r="AF213" s="245" t="str">
        <f aca="false">IF($AE213="","",MAX(0,ROUND($AE213-(N($Q213)+N($R213)+N($S213)),2)))</f>
        <v/>
      </c>
      <c r="AG213" s="245" t="str">
        <f aca="false">IF(OR(TRIM($B213&amp;$C213)="",NOT(ISNUMBER($D213))),"",SUMIFS($W$3:$W$1001,$AI$3:$AI$1001,$AI213,$D$3:$D$1001,"&lt;"&amp;$D213))</f>
        <v/>
      </c>
      <c r="AH213" s="245" t="str">
        <f aca="false">IF(TRIM($B213&amp;$C213)="","",SUMIFS($W$3:$W$1001,$AI$3:$AI$1001,$AI213))</f>
        <v/>
      </c>
      <c r="AI213" s="246" t="str">
        <f aca="false">IF(TRIM($B213&amp;$C213)="","",TRIM($B213)&amp;"｜"&amp;TRIM($C213))</f>
        <v/>
      </c>
      <c r="AJ213" s="245" t="str">
        <f aca="false">IF(TRIM($B213&amp;$C213)="","",MIN(N($O213),N($Q213)))</f>
        <v/>
      </c>
      <c r="AK213" s="248" t="str">
        <f aca="false">IF(ISNUMBER($D213),YEAR($D213),"")</f>
        <v/>
      </c>
      <c r="AL213" s="248" t="str">
        <f aca="false">IF(OR(TRIM($B213&amp;$C213)="",NOT(ISNUMBER($D213)),NOT(ISNUMBER($E213))),"",IF($E213&lt;$D213,"",IF(IF($AC213="半年付",2,IF($AC213="季度付",4,IF($AC213="月付",12,IF($AC213="半月付",24,1))))=1,1,MAX(1,ROUND(($E213-$D213+1)/365*IF($AC213="半年付",2,IF($AC213="季度付",4,IF($AC213="月付",12,IF($AC213="半月付",24,1)))),0)))))</f>
        <v/>
      </c>
      <c r="AM213" s="248" t="str">
        <f aca="true">IF($AL213="","",MIN($AL213,MAX(0,INT((TODAY()-付款宽限天数-$D213)/(($E213-$D213+1)/$AL213))+1)))</f>
        <v/>
      </c>
    </row>
    <row r="214" customFormat="false" ht="27.75" hidden="false" customHeight="false" outlineLevel="0" collapsed="false">
      <c r="F214" s="188" t="str">
        <f aca="true">IF(TRIM($B214&amp;$C214)="","",IF(OR(ISNUMBER(SEARCH("未",$A214)),ISNUMBER(SEARCH("送出",$A214)),AND(TRIM($A214)="",NOT(ISNUMBER($D214)),N($G214)=0)),"【合同未回】","")&amp;IF(NOT(ISNUMBER($E214)),IF(OR(ISNUMBER(SEARCH("未",$A214)),ISNUMBER(SEARCH("送出",$A214)),AND(TRIM($A214)="",NOT(ISNUMBER($D214)),N($G214)=0)),"","【未填合同期】"),IF($E214&lt;TODAY(),"【已到期】",IF($E214-TODAY()&lt;=提醒天数,"【即将到期，剩余"&amp;($E214-TODAY())&amp;"天】","【正常】")))&amp;IF(OR($AB214="安装免保",$AB214="技术免保",$AB214="质保期内"),"【"&amp;$AB214&amp;"】",""))</f>
        <v/>
      </c>
      <c r="J214" s="244" t="str">
        <f aca="false">IF(OR(N($G214)=0,N($H214)=0),"",ROUND(N($G214)*N($H214)*IF(N($I214)=0,1,N($I214)),2))</f>
        <v/>
      </c>
      <c r="M214" s="244" t="str">
        <f aca="false">IF(TRIM($B214&amp;$C214)="","",IF(AND(N($J214)=0,N($L214)=0),"",ROUND(N($J214)+N($L214),2)))</f>
        <v/>
      </c>
      <c r="S214" s="244"/>
      <c r="T214" s="245" t="str">
        <f aca="false">IF(TRIM($B214&amp;$C214)="","",IF(N($O214)=0,"",MAX(0,MIN(N($O214)-N($Q214),N($W214)))))</f>
        <v/>
      </c>
      <c r="U214" s="245" t="str">
        <f aca="false">IF(TRIM($B214&amp;$C214)="","",IF(N($Q214)&lt;=N($O214),"",N($Q214)-N($O214)))</f>
        <v/>
      </c>
      <c r="V214" s="245" t="str">
        <f aca="false">IF(OR(TRIM($B214&amp;$C214)="",$W214=""),"",MAX(0,N($W214))-N($T214))</f>
        <v/>
      </c>
      <c r="W214" s="245" t="str">
        <f aca="false">IF(TRIM($B214&amp;$C214)="","",IF(AND(N($M214)=0,N($Q214)+N($R214)+N($S214)=0),"",ROUND(N($M214)-N($Q214)-N($R214)-N($S214),2)))</f>
        <v/>
      </c>
      <c r="X214" s="246" t="str">
        <f aca="false">IF(TRIM($B214&amp;$C214)="","",IF(N($M214)=0,IF((N($Q214)+N($R214)+N($S214))=0,"—未填单价","未填单价，已收 "&amp;TEXT((N($Q214)+N($R214)+N($S214)),"#,##0.00")),IF(N($W214)&gt;0.005,"欠 "&amp;TEXT(N($W214),"#,##0.00")&amp;IF(N($T214)&gt;0,"（开票未到账 "&amp;TEXT(N($T214),"#,##0.00")&amp;"）","")&amp;IF(N($V214)&gt;0,"（未开票 "&amp;TEXT(N($V214),"#,##0.00")&amp;"）",""),IF(N($W214)&lt;-0.005,"多收 "&amp;TEXT(-N($W214),"#,##0.00"),"✔ 已结清")))&amp;IF(N($U214)&gt;0,"｜到账未开票 "&amp;TEXT(N($U214),"#,##0.00")&amp;"，待补票","")&amp;IF(N($R214)&gt;0,"｜收现 "&amp;TEXT(N($R214),"#,##0.00"),"")&amp;IF(N($S214)&gt;0,"｜收款不开票 "&amp;TEXT(N($S214),"#,##0.00"),""))</f>
        <v/>
      </c>
      <c r="Y214" s="195"/>
      <c r="AB214" s="195"/>
      <c r="AC214" s="188"/>
      <c r="AD214" s="246" t="str">
        <f aca="false">IF($AL214="","",IF($AL214=1,IF($AM214&gt;=1,"一次性·已到收款期","一次性·未到期"),$AC214&amp;" 第"&amp;$AM214&amp;"/"&amp;$AL214&amp;"期"))</f>
        <v/>
      </c>
      <c r="AE214" s="245" t="str">
        <f aca="false">IF(OR($AL214="",N($M214)=0),"",ROUND(N($J214)*$AM214/$AL214,2)+N($L214))</f>
        <v/>
      </c>
      <c r="AF214" s="245" t="str">
        <f aca="false">IF($AE214="","",MAX(0,ROUND($AE214-(N($Q214)+N($R214)+N($S214)),2)))</f>
        <v/>
      </c>
      <c r="AG214" s="245" t="str">
        <f aca="false">IF(OR(TRIM($B214&amp;$C214)="",NOT(ISNUMBER($D214))),"",SUMIFS($W$3:$W$1001,$AI$3:$AI$1001,$AI214,$D$3:$D$1001,"&lt;"&amp;$D214))</f>
        <v/>
      </c>
      <c r="AH214" s="245" t="str">
        <f aca="false">IF(TRIM($B214&amp;$C214)="","",SUMIFS($W$3:$W$1001,$AI$3:$AI$1001,$AI214))</f>
        <v/>
      </c>
      <c r="AI214" s="246" t="str">
        <f aca="false">IF(TRIM($B214&amp;$C214)="","",TRIM($B214)&amp;"｜"&amp;TRIM($C214))</f>
        <v/>
      </c>
      <c r="AJ214" s="245" t="str">
        <f aca="false">IF(TRIM($B214&amp;$C214)="","",MIN(N($O214),N($Q214)))</f>
        <v/>
      </c>
      <c r="AK214" s="248" t="str">
        <f aca="false">IF(ISNUMBER($D214),YEAR($D214),"")</f>
        <v/>
      </c>
      <c r="AL214" s="248" t="str">
        <f aca="false">IF(OR(TRIM($B214&amp;$C214)="",NOT(ISNUMBER($D214)),NOT(ISNUMBER($E214))),"",IF($E214&lt;$D214,"",IF(IF($AC214="半年付",2,IF($AC214="季度付",4,IF($AC214="月付",12,IF($AC214="半月付",24,1))))=1,1,MAX(1,ROUND(($E214-$D214+1)/365*IF($AC214="半年付",2,IF($AC214="季度付",4,IF($AC214="月付",12,IF($AC214="半月付",24,1)))),0)))))</f>
        <v/>
      </c>
      <c r="AM214" s="248" t="str">
        <f aca="true">IF($AL214="","",MIN($AL214,MAX(0,INT((TODAY()-付款宽限天数-$D214)/(($E214-$D214+1)/$AL214))+1)))</f>
        <v/>
      </c>
    </row>
    <row r="215" customFormat="false" ht="27.75" hidden="false" customHeight="false" outlineLevel="0" collapsed="false">
      <c r="F215" s="188" t="str">
        <f aca="true">IF(TRIM($B215&amp;$C215)="","",IF(OR(ISNUMBER(SEARCH("未",$A215)),ISNUMBER(SEARCH("送出",$A215)),AND(TRIM($A215)="",NOT(ISNUMBER($D215)),N($G215)=0)),"【合同未回】","")&amp;IF(NOT(ISNUMBER($E215)),IF(OR(ISNUMBER(SEARCH("未",$A215)),ISNUMBER(SEARCH("送出",$A215)),AND(TRIM($A215)="",NOT(ISNUMBER($D215)),N($G215)=0)),"","【未填合同期】"),IF($E215&lt;TODAY(),"【已到期】",IF($E215-TODAY()&lt;=提醒天数,"【即将到期，剩余"&amp;($E215-TODAY())&amp;"天】","【正常】")))&amp;IF(OR($AB215="安装免保",$AB215="技术免保",$AB215="质保期内"),"【"&amp;$AB215&amp;"】",""))</f>
        <v/>
      </c>
      <c r="J215" s="244" t="str">
        <f aca="false">IF(OR(N($G215)=0,N($H215)=0),"",ROUND(N($G215)*N($H215)*IF(N($I215)=0,1,N($I215)),2))</f>
        <v/>
      </c>
      <c r="M215" s="244" t="str">
        <f aca="false">IF(TRIM($B215&amp;$C215)="","",IF(AND(N($J215)=0,N($L215)=0),"",ROUND(N($J215)+N($L215),2)))</f>
        <v/>
      </c>
      <c r="S215" s="244"/>
      <c r="T215" s="245" t="str">
        <f aca="false">IF(TRIM($B215&amp;$C215)="","",IF(N($O215)=0,"",MAX(0,MIN(N($O215)-N($Q215),N($W215)))))</f>
        <v/>
      </c>
      <c r="U215" s="245" t="str">
        <f aca="false">IF(TRIM($B215&amp;$C215)="","",IF(N($Q215)&lt;=N($O215),"",N($Q215)-N($O215)))</f>
        <v/>
      </c>
      <c r="V215" s="245" t="str">
        <f aca="false">IF(OR(TRIM($B215&amp;$C215)="",$W215=""),"",MAX(0,N($W215))-N($T215))</f>
        <v/>
      </c>
      <c r="W215" s="245" t="str">
        <f aca="false">IF(TRIM($B215&amp;$C215)="","",IF(AND(N($M215)=0,N($Q215)+N($R215)+N($S215)=0),"",ROUND(N($M215)-N($Q215)-N($R215)-N($S215),2)))</f>
        <v/>
      </c>
      <c r="X215" s="246" t="str">
        <f aca="false">IF(TRIM($B215&amp;$C215)="","",IF(N($M215)=0,IF((N($Q215)+N($R215)+N($S215))=0,"—未填单价","未填单价，已收 "&amp;TEXT((N($Q215)+N($R215)+N($S215)),"#,##0.00")),IF(N($W215)&gt;0.005,"欠 "&amp;TEXT(N($W215),"#,##0.00")&amp;IF(N($T215)&gt;0,"（开票未到账 "&amp;TEXT(N($T215),"#,##0.00")&amp;"）","")&amp;IF(N($V215)&gt;0,"（未开票 "&amp;TEXT(N($V215),"#,##0.00")&amp;"）",""),IF(N($W215)&lt;-0.005,"多收 "&amp;TEXT(-N($W215),"#,##0.00"),"✔ 已结清")))&amp;IF(N($U215)&gt;0,"｜到账未开票 "&amp;TEXT(N($U215),"#,##0.00")&amp;"，待补票","")&amp;IF(N($R215)&gt;0,"｜收现 "&amp;TEXT(N($R215),"#,##0.00"),"")&amp;IF(N($S215)&gt;0,"｜收款不开票 "&amp;TEXT(N($S215),"#,##0.00"),""))</f>
        <v/>
      </c>
      <c r="Y215" s="195"/>
      <c r="AB215" s="195"/>
      <c r="AC215" s="188"/>
      <c r="AD215" s="246" t="str">
        <f aca="false">IF($AL215="","",IF($AL215=1,IF($AM215&gt;=1,"一次性·已到收款期","一次性·未到期"),$AC215&amp;" 第"&amp;$AM215&amp;"/"&amp;$AL215&amp;"期"))</f>
        <v/>
      </c>
      <c r="AE215" s="245" t="str">
        <f aca="false">IF(OR($AL215="",N($M215)=0),"",ROUND(N($J215)*$AM215/$AL215,2)+N($L215))</f>
        <v/>
      </c>
      <c r="AF215" s="245" t="str">
        <f aca="false">IF($AE215="","",MAX(0,ROUND($AE215-(N($Q215)+N($R215)+N($S215)),2)))</f>
        <v/>
      </c>
      <c r="AG215" s="245" t="str">
        <f aca="false">IF(OR(TRIM($B215&amp;$C215)="",NOT(ISNUMBER($D215))),"",SUMIFS($W$3:$W$1001,$AI$3:$AI$1001,$AI215,$D$3:$D$1001,"&lt;"&amp;$D215))</f>
        <v/>
      </c>
      <c r="AH215" s="245" t="str">
        <f aca="false">IF(TRIM($B215&amp;$C215)="","",SUMIFS($W$3:$W$1001,$AI$3:$AI$1001,$AI215))</f>
        <v/>
      </c>
      <c r="AI215" s="246" t="str">
        <f aca="false">IF(TRIM($B215&amp;$C215)="","",TRIM($B215)&amp;"｜"&amp;TRIM($C215))</f>
        <v/>
      </c>
      <c r="AJ215" s="245" t="str">
        <f aca="false">IF(TRIM($B215&amp;$C215)="","",MIN(N($O215),N($Q215)))</f>
        <v/>
      </c>
      <c r="AK215" s="248" t="str">
        <f aca="false">IF(ISNUMBER($D215),YEAR($D215),"")</f>
        <v/>
      </c>
      <c r="AL215" s="248" t="str">
        <f aca="false">IF(OR(TRIM($B215&amp;$C215)="",NOT(ISNUMBER($D215)),NOT(ISNUMBER($E215))),"",IF($E215&lt;$D215,"",IF(IF($AC215="半年付",2,IF($AC215="季度付",4,IF($AC215="月付",12,IF($AC215="半月付",24,1))))=1,1,MAX(1,ROUND(($E215-$D215+1)/365*IF($AC215="半年付",2,IF($AC215="季度付",4,IF($AC215="月付",12,IF($AC215="半月付",24,1)))),0)))))</f>
        <v/>
      </c>
      <c r="AM215" s="248" t="str">
        <f aca="true">IF($AL215="","",MIN($AL215,MAX(0,INT((TODAY()-付款宽限天数-$D215)/(($E215-$D215+1)/$AL215))+1)))</f>
        <v/>
      </c>
    </row>
    <row r="216" customFormat="false" ht="27.75" hidden="false" customHeight="false" outlineLevel="0" collapsed="false">
      <c r="F216" s="188" t="str">
        <f aca="true">IF(TRIM($B216&amp;$C216)="","",IF(OR(ISNUMBER(SEARCH("未",$A216)),ISNUMBER(SEARCH("送出",$A216)),AND(TRIM($A216)="",NOT(ISNUMBER($D216)),N($G216)=0)),"【合同未回】","")&amp;IF(NOT(ISNUMBER($E216)),IF(OR(ISNUMBER(SEARCH("未",$A216)),ISNUMBER(SEARCH("送出",$A216)),AND(TRIM($A216)="",NOT(ISNUMBER($D216)),N($G216)=0)),"","【未填合同期】"),IF($E216&lt;TODAY(),"【已到期】",IF($E216-TODAY()&lt;=提醒天数,"【即将到期，剩余"&amp;($E216-TODAY())&amp;"天】","【正常】")))&amp;IF(OR($AB216="安装免保",$AB216="技术免保",$AB216="质保期内"),"【"&amp;$AB216&amp;"】",""))</f>
        <v/>
      </c>
      <c r="J216" s="244" t="str">
        <f aca="false">IF(OR(N($G216)=0,N($H216)=0),"",ROUND(N($G216)*N($H216)*IF(N($I216)=0,1,N($I216)),2))</f>
        <v/>
      </c>
      <c r="M216" s="244" t="str">
        <f aca="false">IF(TRIM($B216&amp;$C216)="","",IF(AND(N($J216)=0,N($L216)=0),"",ROUND(N($J216)+N($L216),2)))</f>
        <v/>
      </c>
      <c r="S216" s="244"/>
      <c r="T216" s="245" t="str">
        <f aca="false">IF(TRIM($B216&amp;$C216)="","",IF(N($O216)=0,"",MAX(0,MIN(N($O216)-N($Q216),N($W216)))))</f>
        <v/>
      </c>
      <c r="U216" s="245" t="str">
        <f aca="false">IF(TRIM($B216&amp;$C216)="","",IF(N($Q216)&lt;=N($O216),"",N($Q216)-N($O216)))</f>
        <v/>
      </c>
      <c r="V216" s="245" t="str">
        <f aca="false">IF(OR(TRIM($B216&amp;$C216)="",$W216=""),"",MAX(0,N($W216))-N($T216))</f>
        <v/>
      </c>
      <c r="W216" s="245" t="str">
        <f aca="false">IF(TRIM($B216&amp;$C216)="","",IF(AND(N($M216)=0,N($Q216)+N($R216)+N($S216)=0),"",ROUND(N($M216)-N($Q216)-N($R216)-N($S216),2)))</f>
        <v/>
      </c>
      <c r="X216" s="246" t="str">
        <f aca="false">IF(TRIM($B216&amp;$C216)="","",IF(N($M216)=0,IF((N($Q216)+N($R216)+N($S216))=0,"—未填单价","未填单价，已收 "&amp;TEXT((N($Q216)+N($R216)+N($S216)),"#,##0.00")),IF(N($W216)&gt;0.005,"欠 "&amp;TEXT(N($W216),"#,##0.00")&amp;IF(N($T216)&gt;0,"（开票未到账 "&amp;TEXT(N($T216),"#,##0.00")&amp;"）","")&amp;IF(N($V216)&gt;0,"（未开票 "&amp;TEXT(N($V216),"#,##0.00")&amp;"）",""),IF(N($W216)&lt;-0.005,"多收 "&amp;TEXT(-N($W216),"#,##0.00"),"✔ 已结清")))&amp;IF(N($U216)&gt;0,"｜到账未开票 "&amp;TEXT(N($U216),"#,##0.00")&amp;"，待补票","")&amp;IF(N($R216)&gt;0,"｜收现 "&amp;TEXT(N($R216),"#,##0.00"),"")&amp;IF(N($S216)&gt;0,"｜收款不开票 "&amp;TEXT(N($S216),"#,##0.00"),""))</f>
        <v/>
      </c>
      <c r="Y216" s="195"/>
      <c r="AB216" s="195"/>
      <c r="AC216" s="188"/>
      <c r="AD216" s="246" t="str">
        <f aca="false">IF($AL216="","",IF($AL216=1,IF($AM216&gt;=1,"一次性·已到收款期","一次性·未到期"),$AC216&amp;" 第"&amp;$AM216&amp;"/"&amp;$AL216&amp;"期"))</f>
        <v/>
      </c>
      <c r="AE216" s="245" t="str">
        <f aca="false">IF(OR($AL216="",N($M216)=0),"",ROUND(N($J216)*$AM216/$AL216,2)+N($L216))</f>
        <v/>
      </c>
      <c r="AF216" s="245" t="str">
        <f aca="false">IF($AE216="","",MAX(0,ROUND($AE216-(N($Q216)+N($R216)+N($S216)),2)))</f>
        <v/>
      </c>
      <c r="AG216" s="245" t="str">
        <f aca="false">IF(OR(TRIM($B216&amp;$C216)="",NOT(ISNUMBER($D216))),"",SUMIFS($W$3:$W$1001,$AI$3:$AI$1001,$AI216,$D$3:$D$1001,"&lt;"&amp;$D216))</f>
        <v/>
      </c>
      <c r="AH216" s="245" t="str">
        <f aca="false">IF(TRIM($B216&amp;$C216)="","",SUMIFS($W$3:$W$1001,$AI$3:$AI$1001,$AI216))</f>
        <v/>
      </c>
      <c r="AI216" s="246" t="str">
        <f aca="false">IF(TRIM($B216&amp;$C216)="","",TRIM($B216)&amp;"｜"&amp;TRIM($C216))</f>
        <v/>
      </c>
      <c r="AJ216" s="245" t="str">
        <f aca="false">IF(TRIM($B216&amp;$C216)="","",MIN(N($O216),N($Q216)))</f>
        <v/>
      </c>
      <c r="AK216" s="248" t="str">
        <f aca="false">IF(ISNUMBER($D216),YEAR($D216),"")</f>
        <v/>
      </c>
      <c r="AL216" s="248" t="str">
        <f aca="false">IF(OR(TRIM($B216&amp;$C216)="",NOT(ISNUMBER($D216)),NOT(ISNUMBER($E216))),"",IF($E216&lt;$D216,"",IF(IF($AC216="半年付",2,IF($AC216="季度付",4,IF($AC216="月付",12,IF($AC216="半月付",24,1))))=1,1,MAX(1,ROUND(($E216-$D216+1)/365*IF($AC216="半年付",2,IF($AC216="季度付",4,IF($AC216="月付",12,IF($AC216="半月付",24,1)))),0)))))</f>
        <v/>
      </c>
      <c r="AM216" s="248" t="str">
        <f aca="true">IF($AL216="","",MIN($AL216,MAX(0,INT((TODAY()-付款宽限天数-$D216)/(($E216-$D216+1)/$AL216))+1)))</f>
        <v/>
      </c>
    </row>
    <row r="217" customFormat="false" ht="27.75" hidden="false" customHeight="false" outlineLevel="0" collapsed="false">
      <c r="F217" s="188" t="str">
        <f aca="true">IF(TRIM($B217&amp;$C217)="","",IF(OR(ISNUMBER(SEARCH("未",$A217)),ISNUMBER(SEARCH("送出",$A217)),AND(TRIM($A217)="",NOT(ISNUMBER($D217)),N($G217)=0)),"【合同未回】","")&amp;IF(NOT(ISNUMBER($E217)),IF(OR(ISNUMBER(SEARCH("未",$A217)),ISNUMBER(SEARCH("送出",$A217)),AND(TRIM($A217)="",NOT(ISNUMBER($D217)),N($G217)=0)),"","【未填合同期】"),IF($E217&lt;TODAY(),"【已到期】",IF($E217-TODAY()&lt;=提醒天数,"【即将到期，剩余"&amp;($E217-TODAY())&amp;"天】","【正常】")))&amp;IF(OR($AB217="安装免保",$AB217="技术免保",$AB217="质保期内"),"【"&amp;$AB217&amp;"】",""))</f>
        <v/>
      </c>
      <c r="J217" s="244" t="str">
        <f aca="false">IF(OR(N($G217)=0,N($H217)=0),"",ROUND(N($G217)*N($H217)*IF(N($I217)=0,1,N($I217)),2))</f>
        <v/>
      </c>
      <c r="M217" s="244" t="str">
        <f aca="false">IF(TRIM($B217&amp;$C217)="","",IF(AND(N($J217)=0,N($L217)=0),"",ROUND(N($J217)+N($L217),2)))</f>
        <v/>
      </c>
      <c r="S217" s="244"/>
      <c r="T217" s="245" t="str">
        <f aca="false">IF(TRIM($B217&amp;$C217)="","",IF(N($O217)=0,"",MAX(0,MIN(N($O217)-N($Q217),N($W217)))))</f>
        <v/>
      </c>
      <c r="U217" s="245" t="str">
        <f aca="false">IF(TRIM($B217&amp;$C217)="","",IF(N($Q217)&lt;=N($O217),"",N($Q217)-N($O217)))</f>
        <v/>
      </c>
      <c r="V217" s="245" t="str">
        <f aca="false">IF(OR(TRIM($B217&amp;$C217)="",$W217=""),"",MAX(0,N($W217))-N($T217))</f>
        <v/>
      </c>
      <c r="W217" s="245" t="str">
        <f aca="false">IF(TRIM($B217&amp;$C217)="","",IF(AND(N($M217)=0,N($Q217)+N($R217)+N($S217)=0),"",ROUND(N($M217)-N($Q217)-N($R217)-N($S217),2)))</f>
        <v/>
      </c>
      <c r="X217" s="246" t="str">
        <f aca="false">IF(TRIM($B217&amp;$C217)="","",IF(N($M217)=0,IF((N($Q217)+N($R217)+N($S217))=0,"—未填单价","未填单价，已收 "&amp;TEXT((N($Q217)+N($R217)+N($S217)),"#,##0.00")),IF(N($W217)&gt;0.005,"欠 "&amp;TEXT(N($W217),"#,##0.00")&amp;IF(N($T217)&gt;0,"（开票未到账 "&amp;TEXT(N($T217),"#,##0.00")&amp;"）","")&amp;IF(N($V217)&gt;0,"（未开票 "&amp;TEXT(N($V217),"#,##0.00")&amp;"）",""),IF(N($W217)&lt;-0.005,"多收 "&amp;TEXT(-N($W217),"#,##0.00"),"✔ 已结清")))&amp;IF(N($U217)&gt;0,"｜到账未开票 "&amp;TEXT(N($U217),"#,##0.00")&amp;"，待补票","")&amp;IF(N($R217)&gt;0,"｜收现 "&amp;TEXT(N($R217),"#,##0.00"),"")&amp;IF(N($S217)&gt;0,"｜收款不开票 "&amp;TEXT(N($S217),"#,##0.00"),""))</f>
        <v/>
      </c>
      <c r="Y217" s="195"/>
      <c r="AB217" s="195"/>
      <c r="AC217" s="188"/>
      <c r="AD217" s="246" t="str">
        <f aca="false">IF($AL217="","",IF($AL217=1,IF($AM217&gt;=1,"一次性·已到收款期","一次性·未到期"),$AC217&amp;" 第"&amp;$AM217&amp;"/"&amp;$AL217&amp;"期"))</f>
        <v/>
      </c>
      <c r="AE217" s="245" t="str">
        <f aca="false">IF(OR($AL217="",N($M217)=0),"",ROUND(N($J217)*$AM217/$AL217,2)+N($L217))</f>
        <v/>
      </c>
      <c r="AF217" s="245" t="str">
        <f aca="false">IF($AE217="","",MAX(0,ROUND($AE217-(N($Q217)+N($R217)+N($S217)),2)))</f>
        <v/>
      </c>
      <c r="AG217" s="245" t="str">
        <f aca="false">IF(OR(TRIM($B217&amp;$C217)="",NOT(ISNUMBER($D217))),"",SUMIFS($W$3:$W$1001,$AI$3:$AI$1001,$AI217,$D$3:$D$1001,"&lt;"&amp;$D217))</f>
        <v/>
      </c>
      <c r="AH217" s="245" t="str">
        <f aca="false">IF(TRIM($B217&amp;$C217)="","",SUMIFS($W$3:$W$1001,$AI$3:$AI$1001,$AI217))</f>
        <v/>
      </c>
      <c r="AI217" s="246" t="str">
        <f aca="false">IF(TRIM($B217&amp;$C217)="","",TRIM($B217)&amp;"｜"&amp;TRIM($C217))</f>
        <v/>
      </c>
      <c r="AJ217" s="245" t="str">
        <f aca="false">IF(TRIM($B217&amp;$C217)="","",MIN(N($O217),N($Q217)))</f>
        <v/>
      </c>
      <c r="AK217" s="248" t="str">
        <f aca="false">IF(ISNUMBER($D217),YEAR($D217),"")</f>
        <v/>
      </c>
      <c r="AL217" s="248" t="str">
        <f aca="false">IF(OR(TRIM($B217&amp;$C217)="",NOT(ISNUMBER($D217)),NOT(ISNUMBER($E217))),"",IF($E217&lt;$D217,"",IF(IF($AC217="半年付",2,IF($AC217="季度付",4,IF($AC217="月付",12,IF($AC217="半月付",24,1))))=1,1,MAX(1,ROUND(($E217-$D217+1)/365*IF($AC217="半年付",2,IF($AC217="季度付",4,IF($AC217="月付",12,IF($AC217="半月付",24,1)))),0)))))</f>
        <v/>
      </c>
      <c r="AM217" s="248" t="str">
        <f aca="true">IF($AL217="","",MIN($AL217,MAX(0,INT((TODAY()-付款宽限天数-$D217)/(($E217-$D217+1)/$AL217))+1)))</f>
        <v/>
      </c>
    </row>
    <row r="218" customFormat="false" ht="27.75" hidden="false" customHeight="false" outlineLevel="0" collapsed="false">
      <c r="F218" s="188" t="str">
        <f aca="true">IF(TRIM($B218&amp;$C218)="","",IF(OR(ISNUMBER(SEARCH("未",$A218)),ISNUMBER(SEARCH("送出",$A218)),AND(TRIM($A218)="",NOT(ISNUMBER($D218)),N($G218)=0)),"【合同未回】","")&amp;IF(NOT(ISNUMBER($E218)),IF(OR(ISNUMBER(SEARCH("未",$A218)),ISNUMBER(SEARCH("送出",$A218)),AND(TRIM($A218)="",NOT(ISNUMBER($D218)),N($G218)=0)),"","【未填合同期】"),IF($E218&lt;TODAY(),"【已到期】",IF($E218-TODAY()&lt;=提醒天数,"【即将到期，剩余"&amp;($E218-TODAY())&amp;"天】","【正常】")))&amp;IF(OR($AB218="安装免保",$AB218="技术免保",$AB218="质保期内"),"【"&amp;$AB218&amp;"】",""))</f>
        <v/>
      </c>
      <c r="J218" s="244" t="str">
        <f aca="false">IF(OR(N($G218)=0,N($H218)=0),"",ROUND(N($G218)*N($H218)*IF(N($I218)=0,1,N($I218)),2))</f>
        <v/>
      </c>
      <c r="M218" s="244" t="str">
        <f aca="false">IF(TRIM($B218&amp;$C218)="","",IF(AND(N($J218)=0,N($L218)=0),"",ROUND(N($J218)+N($L218),2)))</f>
        <v/>
      </c>
      <c r="S218" s="244"/>
      <c r="T218" s="245" t="str">
        <f aca="false">IF(TRIM($B218&amp;$C218)="","",IF(N($O218)=0,"",MAX(0,MIN(N($O218)-N($Q218),N($W218)))))</f>
        <v/>
      </c>
      <c r="U218" s="245" t="str">
        <f aca="false">IF(TRIM($B218&amp;$C218)="","",IF(N($Q218)&lt;=N($O218),"",N($Q218)-N($O218)))</f>
        <v/>
      </c>
      <c r="V218" s="245" t="str">
        <f aca="false">IF(OR(TRIM($B218&amp;$C218)="",$W218=""),"",MAX(0,N($W218))-N($T218))</f>
        <v/>
      </c>
      <c r="W218" s="245" t="str">
        <f aca="false">IF(TRIM($B218&amp;$C218)="","",IF(AND(N($M218)=0,N($Q218)+N($R218)+N($S218)=0),"",ROUND(N($M218)-N($Q218)-N($R218)-N($S218),2)))</f>
        <v/>
      </c>
      <c r="X218" s="246" t="str">
        <f aca="false">IF(TRIM($B218&amp;$C218)="","",IF(N($M218)=0,IF((N($Q218)+N($R218)+N($S218))=0,"—未填单价","未填单价，已收 "&amp;TEXT((N($Q218)+N($R218)+N($S218)),"#,##0.00")),IF(N($W218)&gt;0.005,"欠 "&amp;TEXT(N($W218),"#,##0.00")&amp;IF(N($T218)&gt;0,"（开票未到账 "&amp;TEXT(N($T218),"#,##0.00")&amp;"）","")&amp;IF(N($V218)&gt;0,"（未开票 "&amp;TEXT(N($V218),"#,##0.00")&amp;"）",""),IF(N($W218)&lt;-0.005,"多收 "&amp;TEXT(-N($W218),"#,##0.00"),"✔ 已结清")))&amp;IF(N($U218)&gt;0,"｜到账未开票 "&amp;TEXT(N($U218),"#,##0.00")&amp;"，待补票","")&amp;IF(N($R218)&gt;0,"｜收现 "&amp;TEXT(N($R218),"#,##0.00"),"")&amp;IF(N($S218)&gt;0,"｜收款不开票 "&amp;TEXT(N($S218),"#,##0.00"),""))</f>
        <v/>
      </c>
      <c r="Y218" s="195"/>
      <c r="AB218" s="195"/>
      <c r="AC218" s="188"/>
      <c r="AD218" s="246" t="str">
        <f aca="false">IF($AL218="","",IF($AL218=1,IF($AM218&gt;=1,"一次性·已到收款期","一次性·未到期"),$AC218&amp;" 第"&amp;$AM218&amp;"/"&amp;$AL218&amp;"期"))</f>
        <v/>
      </c>
      <c r="AE218" s="245" t="str">
        <f aca="false">IF(OR($AL218="",N($M218)=0),"",ROUND(N($J218)*$AM218/$AL218,2)+N($L218))</f>
        <v/>
      </c>
      <c r="AF218" s="245" t="str">
        <f aca="false">IF($AE218="","",MAX(0,ROUND($AE218-(N($Q218)+N($R218)+N($S218)),2)))</f>
        <v/>
      </c>
      <c r="AG218" s="245" t="str">
        <f aca="false">IF(OR(TRIM($B218&amp;$C218)="",NOT(ISNUMBER($D218))),"",SUMIFS($W$3:$W$1001,$AI$3:$AI$1001,$AI218,$D$3:$D$1001,"&lt;"&amp;$D218))</f>
        <v/>
      </c>
      <c r="AH218" s="245" t="str">
        <f aca="false">IF(TRIM($B218&amp;$C218)="","",SUMIFS($W$3:$W$1001,$AI$3:$AI$1001,$AI218))</f>
        <v/>
      </c>
      <c r="AI218" s="246" t="str">
        <f aca="false">IF(TRIM($B218&amp;$C218)="","",TRIM($B218)&amp;"｜"&amp;TRIM($C218))</f>
        <v/>
      </c>
      <c r="AJ218" s="245" t="str">
        <f aca="false">IF(TRIM($B218&amp;$C218)="","",MIN(N($O218),N($Q218)))</f>
        <v/>
      </c>
      <c r="AK218" s="248" t="str">
        <f aca="false">IF(ISNUMBER($D218),YEAR($D218),"")</f>
        <v/>
      </c>
      <c r="AL218" s="248" t="str">
        <f aca="false">IF(OR(TRIM($B218&amp;$C218)="",NOT(ISNUMBER($D218)),NOT(ISNUMBER($E218))),"",IF($E218&lt;$D218,"",IF(IF($AC218="半年付",2,IF($AC218="季度付",4,IF($AC218="月付",12,IF($AC218="半月付",24,1))))=1,1,MAX(1,ROUND(($E218-$D218+1)/365*IF($AC218="半年付",2,IF($AC218="季度付",4,IF($AC218="月付",12,IF($AC218="半月付",24,1)))),0)))))</f>
        <v/>
      </c>
      <c r="AM218" s="248" t="str">
        <f aca="true">IF($AL218="","",MIN($AL218,MAX(0,INT((TODAY()-付款宽限天数-$D218)/(($E218-$D218+1)/$AL218))+1)))</f>
        <v/>
      </c>
    </row>
    <row r="219" customFormat="false" ht="27.75" hidden="false" customHeight="false" outlineLevel="0" collapsed="false">
      <c r="F219" s="188" t="str">
        <f aca="true">IF(TRIM($B219&amp;$C219)="","",IF(OR(ISNUMBER(SEARCH("未",$A219)),ISNUMBER(SEARCH("送出",$A219)),AND(TRIM($A219)="",NOT(ISNUMBER($D219)),N($G219)=0)),"【合同未回】","")&amp;IF(NOT(ISNUMBER($E219)),IF(OR(ISNUMBER(SEARCH("未",$A219)),ISNUMBER(SEARCH("送出",$A219)),AND(TRIM($A219)="",NOT(ISNUMBER($D219)),N($G219)=0)),"","【未填合同期】"),IF($E219&lt;TODAY(),"【已到期】",IF($E219-TODAY()&lt;=提醒天数,"【即将到期，剩余"&amp;($E219-TODAY())&amp;"天】","【正常】")))&amp;IF(OR($AB219="安装免保",$AB219="技术免保",$AB219="质保期内"),"【"&amp;$AB219&amp;"】",""))</f>
        <v/>
      </c>
      <c r="J219" s="244" t="str">
        <f aca="false">IF(OR(N($G219)=0,N($H219)=0),"",ROUND(N($G219)*N($H219)*IF(N($I219)=0,1,N($I219)),2))</f>
        <v/>
      </c>
      <c r="M219" s="244" t="str">
        <f aca="false">IF(TRIM($B219&amp;$C219)="","",IF(AND(N($J219)=0,N($L219)=0),"",ROUND(N($J219)+N($L219),2)))</f>
        <v/>
      </c>
      <c r="S219" s="244"/>
      <c r="T219" s="245" t="str">
        <f aca="false">IF(TRIM($B219&amp;$C219)="","",IF(N($O219)=0,"",MAX(0,MIN(N($O219)-N($Q219),N($W219)))))</f>
        <v/>
      </c>
      <c r="U219" s="245" t="str">
        <f aca="false">IF(TRIM($B219&amp;$C219)="","",IF(N($Q219)&lt;=N($O219),"",N($Q219)-N($O219)))</f>
        <v/>
      </c>
      <c r="V219" s="245" t="str">
        <f aca="false">IF(OR(TRIM($B219&amp;$C219)="",$W219=""),"",MAX(0,N($W219))-N($T219))</f>
        <v/>
      </c>
      <c r="W219" s="245" t="str">
        <f aca="false">IF(TRIM($B219&amp;$C219)="","",IF(AND(N($M219)=0,N($Q219)+N($R219)+N($S219)=0),"",ROUND(N($M219)-N($Q219)-N($R219)-N($S219),2)))</f>
        <v/>
      </c>
      <c r="X219" s="246" t="str">
        <f aca="false">IF(TRIM($B219&amp;$C219)="","",IF(N($M219)=0,IF((N($Q219)+N($R219)+N($S219))=0,"—未填单价","未填单价，已收 "&amp;TEXT((N($Q219)+N($R219)+N($S219)),"#,##0.00")),IF(N($W219)&gt;0.005,"欠 "&amp;TEXT(N($W219),"#,##0.00")&amp;IF(N($T219)&gt;0,"（开票未到账 "&amp;TEXT(N($T219),"#,##0.00")&amp;"）","")&amp;IF(N($V219)&gt;0,"（未开票 "&amp;TEXT(N($V219),"#,##0.00")&amp;"）",""),IF(N($W219)&lt;-0.005,"多收 "&amp;TEXT(-N($W219),"#,##0.00"),"✔ 已结清")))&amp;IF(N($U219)&gt;0,"｜到账未开票 "&amp;TEXT(N($U219),"#,##0.00")&amp;"，待补票","")&amp;IF(N($R219)&gt;0,"｜收现 "&amp;TEXT(N($R219),"#,##0.00"),"")&amp;IF(N($S219)&gt;0,"｜收款不开票 "&amp;TEXT(N($S219),"#,##0.00"),""))</f>
        <v/>
      </c>
      <c r="Y219" s="195"/>
      <c r="AB219" s="195"/>
      <c r="AC219" s="188"/>
      <c r="AD219" s="246" t="str">
        <f aca="false">IF($AL219="","",IF($AL219=1,IF($AM219&gt;=1,"一次性·已到收款期","一次性·未到期"),$AC219&amp;" 第"&amp;$AM219&amp;"/"&amp;$AL219&amp;"期"))</f>
        <v/>
      </c>
      <c r="AE219" s="245" t="str">
        <f aca="false">IF(OR($AL219="",N($M219)=0),"",ROUND(N($J219)*$AM219/$AL219,2)+N($L219))</f>
        <v/>
      </c>
      <c r="AF219" s="245" t="str">
        <f aca="false">IF($AE219="","",MAX(0,ROUND($AE219-(N($Q219)+N($R219)+N($S219)),2)))</f>
        <v/>
      </c>
      <c r="AG219" s="245" t="str">
        <f aca="false">IF(OR(TRIM($B219&amp;$C219)="",NOT(ISNUMBER($D219))),"",SUMIFS($W$3:$W$1001,$AI$3:$AI$1001,$AI219,$D$3:$D$1001,"&lt;"&amp;$D219))</f>
        <v/>
      </c>
      <c r="AH219" s="245" t="str">
        <f aca="false">IF(TRIM($B219&amp;$C219)="","",SUMIFS($W$3:$W$1001,$AI$3:$AI$1001,$AI219))</f>
        <v/>
      </c>
      <c r="AI219" s="246" t="str">
        <f aca="false">IF(TRIM($B219&amp;$C219)="","",TRIM($B219)&amp;"｜"&amp;TRIM($C219))</f>
        <v/>
      </c>
      <c r="AJ219" s="245" t="str">
        <f aca="false">IF(TRIM($B219&amp;$C219)="","",MIN(N($O219),N($Q219)))</f>
        <v/>
      </c>
      <c r="AK219" s="248" t="str">
        <f aca="false">IF(ISNUMBER($D219),YEAR($D219),"")</f>
        <v/>
      </c>
      <c r="AL219" s="248" t="str">
        <f aca="false">IF(OR(TRIM($B219&amp;$C219)="",NOT(ISNUMBER($D219)),NOT(ISNUMBER($E219))),"",IF($E219&lt;$D219,"",IF(IF($AC219="半年付",2,IF($AC219="季度付",4,IF($AC219="月付",12,IF($AC219="半月付",24,1))))=1,1,MAX(1,ROUND(($E219-$D219+1)/365*IF($AC219="半年付",2,IF($AC219="季度付",4,IF($AC219="月付",12,IF($AC219="半月付",24,1)))),0)))))</f>
        <v/>
      </c>
      <c r="AM219" s="248" t="str">
        <f aca="true">IF($AL219="","",MIN($AL219,MAX(0,INT((TODAY()-付款宽限天数-$D219)/(($E219-$D219+1)/$AL219))+1)))</f>
        <v/>
      </c>
    </row>
    <row r="220" customFormat="false" ht="27.75" hidden="false" customHeight="false" outlineLevel="0" collapsed="false">
      <c r="F220" s="188" t="str">
        <f aca="true">IF(TRIM($B220&amp;$C220)="","",IF(OR(ISNUMBER(SEARCH("未",$A220)),ISNUMBER(SEARCH("送出",$A220)),AND(TRIM($A220)="",NOT(ISNUMBER($D220)),N($G220)=0)),"【合同未回】","")&amp;IF(NOT(ISNUMBER($E220)),IF(OR(ISNUMBER(SEARCH("未",$A220)),ISNUMBER(SEARCH("送出",$A220)),AND(TRIM($A220)="",NOT(ISNUMBER($D220)),N($G220)=0)),"","【未填合同期】"),IF($E220&lt;TODAY(),"【已到期】",IF($E220-TODAY()&lt;=提醒天数,"【即将到期，剩余"&amp;($E220-TODAY())&amp;"天】","【正常】")))&amp;IF(OR($AB220="安装免保",$AB220="技术免保",$AB220="质保期内"),"【"&amp;$AB220&amp;"】",""))</f>
        <v/>
      </c>
      <c r="J220" s="244" t="str">
        <f aca="false">IF(OR(N($G220)=0,N($H220)=0),"",ROUND(N($G220)*N($H220)*IF(N($I220)=0,1,N($I220)),2))</f>
        <v/>
      </c>
      <c r="M220" s="244" t="str">
        <f aca="false">IF(TRIM($B220&amp;$C220)="","",IF(AND(N($J220)=0,N($L220)=0),"",ROUND(N($J220)+N($L220),2)))</f>
        <v/>
      </c>
      <c r="S220" s="244"/>
      <c r="T220" s="245" t="str">
        <f aca="false">IF(TRIM($B220&amp;$C220)="","",IF(N($O220)=0,"",MAX(0,MIN(N($O220)-N($Q220),N($W220)))))</f>
        <v/>
      </c>
      <c r="U220" s="245" t="str">
        <f aca="false">IF(TRIM($B220&amp;$C220)="","",IF(N($Q220)&lt;=N($O220),"",N($Q220)-N($O220)))</f>
        <v/>
      </c>
      <c r="V220" s="245" t="str">
        <f aca="false">IF(OR(TRIM($B220&amp;$C220)="",$W220=""),"",MAX(0,N($W220))-N($T220))</f>
        <v/>
      </c>
      <c r="W220" s="245" t="str">
        <f aca="false">IF(TRIM($B220&amp;$C220)="","",IF(AND(N($M220)=0,N($Q220)+N($R220)+N($S220)=0),"",ROUND(N($M220)-N($Q220)-N($R220)-N($S220),2)))</f>
        <v/>
      </c>
      <c r="X220" s="246" t="str">
        <f aca="false">IF(TRIM($B220&amp;$C220)="","",IF(N($M220)=0,IF((N($Q220)+N($R220)+N($S220))=0,"—未填单价","未填单价，已收 "&amp;TEXT((N($Q220)+N($R220)+N($S220)),"#,##0.00")),IF(N($W220)&gt;0.005,"欠 "&amp;TEXT(N($W220),"#,##0.00")&amp;IF(N($T220)&gt;0,"（开票未到账 "&amp;TEXT(N($T220),"#,##0.00")&amp;"）","")&amp;IF(N($V220)&gt;0,"（未开票 "&amp;TEXT(N($V220),"#,##0.00")&amp;"）",""),IF(N($W220)&lt;-0.005,"多收 "&amp;TEXT(-N($W220),"#,##0.00"),"✔ 已结清")))&amp;IF(N($U220)&gt;0,"｜到账未开票 "&amp;TEXT(N($U220),"#,##0.00")&amp;"，待补票","")&amp;IF(N($R220)&gt;0,"｜收现 "&amp;TEXT(N($R220),"#,##0.00"),"")&amp;IF(N($S220)&gt;0,"｜收款不开票 "&amp;TEXT(N($S220),"#,##0.00"),""))</f>
        <v/>
      </c>
      <c r="Y220" s="195"/>
      <c r="AB220" s="195"/>
      <c r="AC220" s="188"/>
      <c r="AD220" s="246" t="str">
        <f aca="false">IF($AL220="","",IF($AL220=1,IF($AM220&gt;=1,"一次性·已到收款期","一次性·未到期"),$AC220&amp;" 第"&amp;$AM220&amp;"/"&amp;$AL220&amp;"期"))</f>
        <v/>
      </c>
      <c r="AE220" s="245" t="str">
        <f aca="false">IF(OR($AL220="",N($M220)=0),"",ROUND(N($J220)*$AM220/$AL220,2)+N($L220))</f>
        <v/>
      </c>
      <c r="AF220" s="245" t="str">
        <f aca="false">IF($AE220="","",MAX(0,ROUND($AE220-(N($Q220)+N($R220)+N($S220)),2)))</f>
        <v/>
      </c>
      <c r="AG220" s="245" t="str">
        <f aca="false">IF(OR(TRIM($B220&amp;$C220)="",NOT(ISNUMBER($D220))),"",SUMIFS($W$3:$W$1001,$AI$3:$AI$1001,$AI220,$D$3:$D$1001,"&lt;"&amp;$D220))</f>
        <v/>
      </c>
      <c r="AH220" s="245" t="str">
        <f aca="false">IF(TRIM($B220&amp;$C220)="","",SUMIFS($W$3:$W$1001,$AI$3:$AI$1001,$AI220))</f>
        <v/>
      </c>
      <c r="AI220" s="246" t="str">
        <f aca="false">IF(TRIM($B220&amp;$C220)="","",TRIM($B220)&amp;"｜"&amp;TRIM($C220))</f>
        <v/>
      </c>
      <c r="AJ220" s="245" t="str">
        <f aca="false">IF(TRIM($B220&amp;$C220)="","",MIN(N($O220),N($Q220)))</f>
        <v/>
      </c>
      <c r="AK220" s="248" t="str">
        <f aca="false">IF(ISNUMBER($D220),YEAR($D220),"")</f>
        <v/>
      </c>
      <c r="AL220" s="248" t="str">
        <f aca="false">IF(OR(TRIM($B220&amp;$C220)="",NOT(ISNUMBER($D220)),NOT(ISNUMBER($E220))),"",IF($E220&lt;$D220,"",IF(IF($AC220="半年付",2,IF($AC220="季度付",4,IF($AC220="月付",12,IF($AC220="半月付",24,1))))=1,1,MAX(1,ROUND(($E220-$D220+1)/365*IF($AC220="半年付",2,IF($AC220="季度付",4,IF($AC220="月付",12,IF($AC220="半月付",24,1)))),0)))))</f>
        <v/>
      </c>
      <c r="AM220" s="248" t="str">
        <f aca="true">IF($AL220="","",MIN($AL220,MAX(0,INT((TODAY()-付款宽限天数-$D220)/(($E220-$D220+1)/$AL220))+1)))</f>
        <v/>
      </c>
    </row>
    <row r="221" customFormat="false" ht="27.75" hidden="false" customHeight="false" outlineLevel="0" collapsed="false">
      <c r="F221" s="188" t="str">
        <f aca="true">IF(TRIM($B221&amp;$C221)="","",IF(OR(ISNUMBER(SEARCH("未",$A221)),ISNUMBER(SEARCH("送出",$A221)),AND(TRIM($A221)="",NOT(ISNUMBER($D221)),N($G221)=0)),"【合同未回】","")&amp;IF(NOT(ISNUMBER($E221)),IF(OR(ISNUMBER(SEARCH("未",$A221)),ISNUMBER(SEARCH("送出",$A221)),AND(TRIM($A221)="",NOT(ISNUMBER($D221)),N($G221)=0)),"","【未填合同期】"),IF($E221&lt;TODAY(),"【已到期】",IF($E221-TODAY()&lt;=提醒天数,"【即将到期，剩余"&amp;($E221-TODAY())&amp;"天】","【正常】")))&amp;IF(OR($AB221="安装免保",$AB221="技术免保",$AB221="质保期内"),"【"&amp;$AB221&amp;"】",""))</f>
        <v/>
      </c>
      <c r="J221" s="244" t="str">
        <f aca="false">IF(OR(N($G221)=0,N($H221)=0),"",ROUND(N($G221)*N($H221)*IF(N($I221)=0,1,N($I221)),2))</f>
        <v/>
      </c>
      <c r="M221" s="244" t="str">
        <f aca="false">IF(TRIM($B221&amp;$C221)="","",IF(AND(N($J221)=0,N($L221)=0),"",ROUND(N($J221)+N($L221),2)))</f>
        <v/>
      </c>
      <c r="S221" s="244"/>
      <c r="T221" s="245" t="str">
        <f aca="false">IF(TRIM($B221&amp;$C221)="","",IF(N($O221)=0,"",MAX(0,MIN(N($O221)-N($Q221),N($W221)))))</f>
        <v/>
      </c>
      <c r="U221" s="245" t="str">
        <f aca="false">IF(TRIM($B221&amp;$C221)="","",IF(N($Q221)&lt;=N($O221),"",N($Q221)-N($O221)))</f>
        <v/>
      </c>
      <c r="V221" s="245" t="str">
        <f aca="false">IF(OR(TRIM($B221&amp;$C221)="",$W221=""),"",MAX(0,N($W221))-N($T221))</f>
        <v/>
      </c>
      <c r="W221" s="245" t="str">
        <f aca="false">IF(TRIM($B221&amp;$C221)="","",IF(AND(N($M221)=0,N($Q221)+N($R221)+N($S221)=0),"",ROUND(N($M221)-N($Q221)-N($R221)-N($S221),2)))</f>
        <v/>
      </c>
      <c r="X221" s="246" t="str">
        <f aca="false">IF(TRIM($B221&amp;$C221)="","",IF(N($M221)=0,IF((N($Q221)+N($R221)+N($S221))=0,"—未填单价","未填单价，已收 "&amp;TEXT((N($Q221)+N($R221)+N($S221)),"#,##0.00")),IF(N($W221)&gt;0.005,"欠 "&amp;TEXT(N($W221),"#,##0.00")&amp;IF(N($T221)&gt;0,"（开票未到账 "&amp;TEXT(N($T221),"#,##0.00")&amp;"）","")&amp;IF(N($V221)&gt;0,"（未开票 "&amp;TEXT(N($V221),"#,##0.00")&amp;"）",""),IF(N($W221)&lt;-0.005,"多收 "&amp;TEXT(-N($W221),"#,##0.00"),"✔ 已结清")))&amp;IF(N($U221)&gt;0,"｜到账未开票 "&amp;TEXT(N($U221),"#,##0.00")&amp;"，待补票","")&amp;IF(N($R221)&gt;0,"｜收现 "&amp;TEXT(N($R221),"#,##0.00"),"")&amp;IF(N($S221)&gt;0,"｜收款不开票 "&amp;TEXT(N($S221),"#,##0.00"),""))</f>
        <v/>
      </c>
      <c r="Y221" s="195"/>
      <c r="AB221" s="195"/>
      <c r="AC221" s="188"/>
      <c r="AD221" s="246" t="str">
        <f aca="false">IF($AL221="","",IF($AL221=1,IF($AM221&gt;=1,"一次性·已到收款期","一次性·未到期"),$AC221&amp;" 第"&amp;$AM221&amp;"/"&amp;$AL221&amp;"期"))</f>
        <v/>
      </c>
      <c r="AE221" s="245" t="str">
        <f aca="false">IF(OR($AL221="",N($M221)=0),"",ROUND(N($J221)*$AM221/$AL221,2)+N($L221))</f>
        <v/>
      </c>
      <c r="AF221" s="245" t="str">
        <f aca="false">IF($AE221="","",MAX(0,ROUND($AE221-(N($Q221)+N($R221)+N($S221)),2)))</f>
        <v/>
      </c>
      <c r="AG221" s="245" t="str">
        <f aca="false">IF(OR(TRIM($B221&amp;$C221)="",NOT(ISNUMBER($D221))),"",SUMIFS($W$3:$W$1001,$AI$3:$AI$1001,$AI221,$D$3:$D$1001,"&lt;"&amp;$D221))</f>
        <v/>
      </c>
      <c r="AH221" s="245" t="str">
        <f aca="false">IF(TRIM($B221&amp;$C221)="","",SUMIFS($W$3:$W$1001,$AI$3:$AI$1001,$AI221))</f>
        <v/>
      </c>
      <c r="AI221" s="246" t="str">
        <f aca="false">IF(TRIM($B221&amp;$C221)="","",TRIM($B221)&amp;"｜"&amp;TRIM($C221))</f>
        <v/>
      </c>
      <c r="AJ221" s="245" t="str">
        <f aca="false">IF(TRIM($B221&amp;$C221)="","",MIN(N($O221),N($Q221)))</f>
        <v/>
      </c>
      <c r="AK221" s="248" t="str">
        <f aca="false">IF(ISNUMBER($D221),YEAR($D221),"")</f>
        <v/>
      </c>
      <c r="AL221" s="248" t="str">
        <f aca="false">IF(OR(TRIM($B221&amp;$C221)="",NOT(ISNUMBER($D221)),NOT(ISNUMBER($E221))),"",IF($E221&lt;$D221,"",IF(IF($AC221="半年付",2,IF($AC221="季度付",4,IF($AC221="月付",12,IF($AC221="半月付",24,1))))=1,1,MAX(1,ROUND(($E221-$D221+1)/365*IF($AC221="半年付",2,IF($AC221="季度付",4,IF($AC221="月付",12,IF($AC221="半月付",24,1)))),0)))))</f>
        <v/>
      </c>
      <c r="AM221" s="248" t="str">
        <f aca="true">IF($AL221="","",MIN($AL221,MAX(0,INT((TODAY()-付款宽限天数-$D221)/(($E221-$D221+1)/$AL221))+1)))</f>
        <v/>
      </c>
    </row>
    <row r="222" customFormat="false" ht="27.75" hidden="false" customHeight="false" outlineLevel="0" collapsed="false">
      <c r="F222" s="188" t="str">
        <f aca="true">IF(TRIM($B222&amp;$C222)="","",IF(OR(ISNUMBER(SEARCH("未",$A222)),ISNUMBER(SEARCH("送出",$A222)),AND(TRIM($A222)="",NOT(ISNUMBER($D222)),N($G222)=0)),"【合同未回】","")&amp;IF(NOT(ISNUMBER($E222)),IF(OR(ISNUMBER(SEARCH("未",$A222)),ISNUMBER(SEARCH("送出",$A222)),AND(TRIM($A222)="",NOT(ISNUMBER($D222)),N($G222)=0)),"","【未填合同期】"),IF($E222&lt;TODAY(),"【已到期】",IF($E222-TODAY()&lt;=提醒天数,"【即将到期，剩余"&amp;($E222-TODAY())&amp;"天】","【正常】")))&amp;IF(OR($AB222="安装免保",$AB222="技术免保",$AB222="质保期内"),"【"&amp;$AB222&amp;"】",""))</f>
        <v/>
      </c>
      <c r="J222" s="244" t="str">
        <f aca="false">IF(OR(N($G222)=0,N($H222)=0),"",ROUND(N($G222)*N($H222)*IF(N($I222)=0,1,N($I222)),2))</f>
        <v/>
      </c>
      <c r="M222" s="244" t="str">
        <f aca="false">IF(TRIM($B222&amp;$C222)="","",IF(AND(N($J222)=0,N($L222)=0),"",ROUND(N($J222)+N($L222),2)))</f>
        <v/>
      </c>
      <c r="S222" s="244"/>
      <c r="T222" s="245" t="str">
        <f aca="false">IF(TRIM($B222&amp;$C222)="","",IF(N($O222)=0,"",MAX(0,MIN(N($O222)-N($Q222),N($W222)))))</f>
        <v/>
      </c>
      <c r="U222" s="245" t="str">
        <f aca="false">IF(TRIM($B222&amp;$C222)="","",IF(N($Q222)&lt;=N($O222),"",N($Q222)-N($O222)))</f>
        <v/>
      </c>
      <c r="V222" s="245" t="str">
        <f aca="false">IF(OR(TRIM($B222&amp;$C222)="",$W222=""),"",MAX(0,N($W222))-N($T222))</f>
        <v/>
      </c>
      <c r="W222" s="245" t="str">
        <f aca="false">IF(TRIM($B222&amp;$C222)="","",IF(AND(N($M222)=0,N($Q222)+N($R222)+N($S222)=0),"",ROUND(N($M222)-N($Q222)-N($R222)-N($S222),2)))</f>
        <v/>
      </c>
      <c r="X222" s="246" t="str">
        <f aca="false">IF(TRIM($B222&amp;$C222)="","",IF(N($M222)=0,IF((N($Q222)+N($R222)+N($S222))=0,"—未填单价","未填单价，已收 "&amp;TEXT((N($Q222)+N($R222)+N($S222)),"#,##0.00")),IF(N($W222)&gt;0.005,"欠 "&amp;TEXT(N($W222),"#,##0.00")&amp;IF(N($T222)&gt;0,"（开票未到账 "&amp;TEXT(N($T222),"#,##0.00")&amp;"）","")&amp;IF(N($V222)&gt;0,"（未开票 "&amp;TEXT(N($V222),"#,##0.00")&amp;"）",""),IF(N($W222)&lt;-0.005,"多收 "&amp;TEXT(-N($W222),"#,##0.00"),"✔ 已结清")))&amp;IF(N($U222)&gt;0,"｜到账未开票 "&amp;TEXT(N($U222),"#,##0.00")&amp;"，待补票","")&amp;IF(N($R222)&gt;0,"｜收现 "&amp;TEXT(N($R222),"#,##0.00"),"")&amp;IF(N($S222)&gt;0,"｜收款不开票 "&amp;TEXT(N($S222),"#,##0.00"),""))</f>
        <v/>
      </c>
      <c r="Y222" s="195"/>
      <c r="AB222" s="195"/>
      <c r="AC222" s="188"/>
      <c r="AD222" s="246" t="str">
        <f aca="false">IF($AL222="","",IF($AL222=1,IF($AM222&gt;=1,"一次性·已到收款期","一次性·未到期"),$AC222&amp;" 第"&amp;$AM222&amp;"/"&amp;$AL222&amp;"期"))</f>
        <v/>
      </c>
      <c r="AE222" s="245" t="str">
        <f aca="false">IF(OR($AL222="",N($M222)=0),"",ROUND(N($J222)*$AM222/$AL222,2)+N($L222))</f>
        <v/>
      </c>
      <c r="AF222" s="245" t="str">
        <f aca="false">IF($AE222="","",MAX(0,ROUND($AE222-(N($Q222)+N($R222)+N($S222)),2)))</f>
        <v/>
      </c>
      <c r="AG222" s="245" t="str">
        <f aca="false">IF(OR(TRIM($B222&amp;$C222)="",NOT(ISNUMBER($D222))),"",SUMIFS($W$3:$W$1001,$AI$3:$AI$1001,$AI222,$D$3:$D$1001,"&lt;"&amp;$D222))</f>
        <v/>
      </c>
      <c r="AH222" s="245" t="str">
        <f aca="false">IF(TRIM($B222&amp;$C222)="","",SUMIFS($W$3:$W$1001,$AI$3:$AI$1001,$AI222))</f>
        <v/>
      </c>
      <c r="AI222" s="246" t="str">
        <f aca="false">IF(TRIM($B222&amp;$C222)="","",TRIM($B222)&amp;"｜"&amp;TRIM($C222))</f>
        <v/>
      </c>
      <c r="AJ222" s="245" t="str">
        <f aca="false">IF(TRIM($B222&amp;$C222)="","",MIN(N($O222),N($Q222)))</f>
        <v/>
      </c>
      <c r="AK222" s="248" t="str">
        <f aca="false">IF(ISNUMBER($D222),YEAR($D222),"")</f>
        <v/>
      </c>
      <c r="AL222" s="248" t="str">
        <f aca="false">IF(OR(TRIM($B222&amp;$C222)="",NOT(ISNUMBER($D222)),NOT(ISNUMBER($E222))),"",IF($E222&lt;$D222,"",IF(IF($AC222="半年付",2,IF($AC222="季度付",4,IF($AC222="月付",12,IF($AC222="半月付",24,1))))=1,1,MAX(1,ROUND(($E222-$D222+1)/365*IF($AC222="半年付",2,IF($AC222="季度付",4,IF($AC222="月付",12,IF($AC222="半月付",24,1)))),0)))))</f>
        <v/>
      </c>
      <c r="AM222" s="248" t="str">
        <f aca="true">IF($AL222="","",MIN($AL222,MAX(0,INT((TODAY()-付款宽限天数-$D222)/(($E222-$D222+1)/$AL222))+1)))</f>
        <v/>
      </c>
    </row>
    <row r="223" customFormat="false" ht="27.75" hidden="false" customHeight="false" outlineLevel="0" collapsed="false">
      <c r="F223" s="188" t="str">
        <f aca="true">IF(TRIM($B223&amp;$C223)="","",IF(OR(ISNUMBER(SEARCH("未",$A223)),ISNUMBER(SEARCH("送出",$A223)),AND(TRIM($A223)="",NOT(ISNUMBER($D223)),N($G223)=0)),"【合同未回】","")&amp;IF(NOT(ISNUMBER($E223)),IF(OR(ISNUMBER(SEARCH("未",$A223)),ISNUMBER(SEARCH("送出",$A223)),AND(TRIM($A223)="",NOT(ISNUMBER($D223)),N($G223)=0)),"","【未填合同期】"),IF($E223&lt;TODAY(),"【已到期】",IF($E223-TODAY()&lt;=提醒天数,"【即将到期，剩余"&amp;($E223-TODAY())&amp;"天】","【正常】")))&amp;IF(OR($AB223="安装免保",$AB223="技术免保",$AB223="质保期内"),"【"&amp;$AB223&amp;"】",""))</f>
        <v/>
      </c>
      <c r="J223" s="244" t="str">
        <f aca="false">IF(OR(N($G223)=0,N($H223)=0),"",ROUND(N($G223)*N($H223)*IF(N($I223)=0,1,N($I223)),2))</f>
        <v/>
      </c>
      <c r="M223" s="244" t="str">
        <f aca="false">IF(TRIM($B223&amp;$C223)="","",IF(AND(N($J223)=0,N($L223)=0),"",ROUND(N($J223)+N($L223),2)))</f>
        <v/>
      </c>
      <c r="S223" s="244"/>
      <c r="T223" s="245" t="str">
        <f aca="false">IF(TRIM($B223&amp;$C223)="","",IF(N($O223)=0,"",MAX(0,MIN(N($O223)-N($Q223),N($W223)))))</f>
        <v/>
      </c>
      <c r="U223" s="245" t="str">
        <f aca="false">IF(TRIM($B223&amp;$C223)="","",IF(N($Q223)&lt;=N($O223),"",N($Q223)-N($O223)))</f>
        <v/>
      </c>
      <c r="V223" s="245" t="str">
        <f aca="false">IF(OR(TRIM($B223&amp;$C223)="",$W223=""),"",MAX(0,N($W223))-N($T223))</f>
        <v/>
      </c>
      <c r="W223" s="245" t="str">
        <f aca="false">IF(TRIM($B223&amp;$C223)="","",IF(AND(N($M223)=0,N($Q223)+N($R223)+N($S223)=0),"",ROUND(N($M223)-N($Q223)-N($R223)-N($S223),2)))</f>
        <v/>
      </c>
      <c r="X223" s="246" t="str">
        <f aca="false">IF(TRIM($B223&amp;$C223)="","",IF(N($M223)=0,IF((N($Q223)+N($R223)+N($S223))=0,"—未填单价","未填单价，已收 "&amp;TEXT((N($Q223)+N($R223)+N($S223)),"#,##0.00")),IF(N($W223)&gt;0.005,"欠 "&amp;TEXT(N($W223),"#,##0.00")&amp;IF(N($T223)&gt;0,"（开票未到账 "&amp;TEXT(N($T223),"#,##0.00")&amp;"）","")&amp;IF(N($V223)&gt;0,"（未开票 "&amp;TEXT(N($V223),"#,##0.00")&amp;"）",""),IF(N($W223)&lt;-0.005,"多收 "&amp;TEXT(-N($W223),"#,##0.00"),"✔ 已结清")))&amp;IF(N($U223)&gt;0,"｜到账未开票 "&amp;TEXT(N($U223),"#,##0.00")&amp;"，待补票","")&amp;IF(N($R223)&gt;0,"｜收现 "&amp;TEXT(N($R223),"#,##0.00"),"")&amp;IF(N($S223)&gt;0,"｜收款不开票 "&amp;TEXT(N($S223),"#,##0.00"),""))</f>
        <v/>
      </c>
      <c r="Y223" s="195"/>
      <c r="AB223" s="195"/>
      <c r="AC223" s="188"/>
      <c r="AD223" s="246" t="str">
        <f aca="false">IF($AL223="","",IF($AL223=1,IF($AM223&gt;=1,"一次性·已到收款期","一次性·未到期"),$AC223&amp;" 第"&amp;$AM223&amp;"/"&amp;$AL223&amp;"期"))</f>
        <v/>
      </c>
      <c r="AE223" s="245" t="str">
        <f aca="false">IF(OR($AL223="",N($M223)=0),"",ROUND(N($J223)*$AM223/$AL223,2)+N($L223))</f>
        <v/>
      </c>
      <c r="AF223" s="245" t="str">
        <f aca="false">IF($AE223="","",MAX(0,ROUND($AE223-(N($Q223)+N($R223)+N($S223)),2)))</f>
        <v/>
      </c>
      <c r="AG223" s="245" t="str">
        <f aca="false">IF(OR(TRIM($B223&amp;$C223)="",NOT(ISNUMBER($D223))),"",SUMIFS($W$3:$W$1001,$AI$3:$AI$1001,$AI223,$D$3:$D$1001,"&lt;"&amp;$D223))</f>
        <v/>
      </c>
      <c r="AH223" s="245" t="str">
        <f aca="false">IF(TRIM($B223&amp;$C223)="","",SUMIFS($W$3:$W$1001,$AI$3:$AI$1001,$AI223))</f>
        <v/>
      </c>
      <c r="AI223" s="246" t="str">
        <f aca="false">IF(TRIM($B223&amp;$C223)="","",TRIM($B223)&amp;"｜"&amp;TRIM($C223))</f>
        <v/>
      </c>
      <c r="AJ223" s="245" t="str">
        <f aca="false">IF(TRIM($B223&amp;$C223)="","",MIN(N($O223),N($Q223)))</f>
        <v/>
      </c>
      <c r="AK223" s="248" t="str">
        <f aca="false">IF(ISNUMBER($D223),YEAR($D223),"")</f>
        <v/>
      </c>
      <c r="AL223" s="248" t="str">
        <f aca="false">IF(OR(TRIM($B223&amp;$C223)="",NOT(ISNUMBER($D223)),NOT(ISNUMBER($E223))),"",IF($E223&lt;$D223,"",IF(IF($AC223="半年付",2,IF($AC223="季度付",4,IF($AC223="月付",12,IF($AC223="半月付",24,1))))=1,1,MAX(1,ROUND(($E223-$D223+1)/365*IF($AC223="半年付",2,IF($AC223="季度付",4,IF($AC223="月付",12,IF($AC223="半月付",24,1)))),0)))))</f>
        <v/>
      </c>
      <c r="AM223" s="248" t="str">
        <f aca="true">IF($AL223="","",MIN($AL223,MAX(0,INT((TODAY()-付款宽限天数-$D223)/(($E223-$D223+1)/$AL223))+1)))</f>
        <v/>
      </c>
    </row>
    <row r="224" customFormat="false" ht="27.75" hidden="false" customHeight="false" outlineLevel="0" collapsed="false">
      <c r="F224" s="188" t="str">
        <f aca="true">IF(TRIM($B224&amp;$C224)="","",IF(OR(ISNUMBER(SEARCH("未",$A224)),ISNUMBER(SEARCH("送出",$A224)),AND(TRIM($A224)="",NOT(ISNUMBER($D224)),N($G224)=0)),"【合同未回】","")&amp;IF(NOT(ISNUMBER($E224)),IF(OR(ISNUMBER(SEARCH("未",$A224)),ISNUMBER(SEARCH("送出",$A224)),AND(TRIM($A224)="",NOT(ISNUMBER($D224)),N($G224)=0)),"","【未填合同期】"),IF($E224&lt;TODAY(),"【已到期】",IF($E224-TODAY()&lt;=提醒天数,"【即将到期，剩余"&amp;($E224-TODAY())&amp;"天】","【正常】")))&amp;IF(OR($AB224="安装免保",$AB224="技术免保",$AB224="质保期内"),"【"&amp;$AB224&amp;"】",""))</f>
        <v/>
      </c>
      <c r="J224" s="244" t="str">
        <f aca="false">IF(OR(N($G224)=0,N($H224)=0),"",ROUND(N($G224)*N($H224)*IF(N($I224)=0,1,N($I224)),2))</f>
        <v/>
      </c>
      <c r="M224" s="244" t="str">
        <f aca="false">IF(TRIM($B224&amp;$C224)="","",IF(AND(N($J224)=0,N($L224)=0),"",ROUND(N($J224)+N($L224),2)))</f>
        <v/>
      </c>
      <c r="S224" s="244"/>
      <c r="T224" s="245" t="str">
        <f aca="false">IF(TRIM($B224&amp;$C224)="","",IF(N($O224)=0,"",MAX(0,MIN(N($O224)-N($Q224),N($W224)))))</f>
        <v/>
      </c>
      <c r="U224" s="245" t="str">
        <f aca="false">IF(TRIM($B224&amp;$C224)="","",IF(N($Q224)&lt;=N($O224),"",N($Q224)-N($O224)))</f>
        <v/>
      </c>
      <c r="V224" s="245" t="str">
        <f aca="false">IF(OR(TRIM($B224&amp;$C224)="",$W224=""),"",MAX(0,N($W224))-N($T224))</f>
        <v/>
      </c>
      <c r="W224" s="245" t="str">
        <f aca="false">IF(TRIM($B224&amp;$C224)="","",IF(AND(N($M224)=0,N($Q224)+N($R224)+N($S224)=0),"",ROUND(N($M224)-N($Q224)-N($R224)-N($S224),2)))</f>
        <v/>
      </c>
      <c r="X224" s="246" t="str">
        <f aca="false">IF(TRIM($B224&amp;$C224)="","",IF(N($M224)=0,IF((N($Q224)+N($R224)+N($S224))=0,"—未填单价","未填单价，已收 "&amp;TEXT((N($Q224)+N($R224)+N($S224)),"#,##0.00")),IF(N($W224)&gt;0.005,"欠 "&amp;TEXT(N($W224),"#,##0.00")&amp;IF(N($T224)&gt;0,"（开票未到账 "&amp;TEXT(N($T224),"#,##0.00")&amp;"）","")&amp;IF(N($V224)&gt;0,"（未开票 "&amp;TEXT(N($V224),"#,##0.00")&amp;"）",""),IF(N($W224)&lt;-0.005,"多收 "&amp;TEXT(-N($W224),"#,##0.00"),"✔ 已结清")))&amp;IF(N($U224)&gt;0,"｜到账未开票 "&amp;TEXT(N($U224),"#,##0.00")&amp;"，待补票","")&amp;IF(N($R224)&gt;0,"｜收现 "&amp;TEXT(N($R224),"#,##0.00"),"")&amp;IF(N($S224)&gt;0,"｜收款不开票 "&amp;TEXT(N($S224),"#,##0.00"),""))</f>
        <v/>
      </c>
      <c r="Y224" s="195"/>
      <c r="AB224" s="195"/>
      <c r="AC224" s="188"/>
      <c r="AD224" s="246" t="str">
        <f aca="false">IF($AL224="","",IF($AL224=1,IF($AM224&gt;=1,"一次性·已到收款期","一次性·未到期"),$AC224&amp;" 第"&amp;$AM224&amp;"/"&amp;$AL224&amp;"期"))</f>
        <v/>
      </c>
      <c r="AE224" s="245" t="str">
        <f aca="false">IF(OR($AL224="",N($M224)=0),"",ROUND(N($J224)*$AM224/$AL224,2)+N($L224))</f>
        <v/>
      </c>
      <c r="AF224" s="245" t="str">
        <f aca="false">IF($AE224="","",MAX(0,ROUND($AE224-(N($Q224)+N($R224)+N($S224)),2)))</f>
        <v/>
      </c>
      <c r="AG224" s="245" t="str">
        <f aca="false">IF(OR(TRIM($B224&amp;$C224)="",NOT(ISNUMBER($D224))),"",SUMIFS($W$3:$W$1001,$AI$3:$AI$1001,$AI224,$D$3:$D$1001,"&lt;"&amp;$D224))</f>
        <v/>
      </c>
      <c r="AH224" s="245" t="str">
        <f aca="false">IF(TRIM($B224&amp;$C224)="","",SUMIFS($W$3:$W$1001,$AI$3:$AI$1001,$AI224))</f>
        <v/>
      </c>
      <c r="AI224" s="246" t="str">
        <f aca="false">IF(TRIM($B224&amp;$C224)="","",TRIM($B224)&amp;"｜"&amp;TRIM($C224))</f>
        <v/>
      </c>
      <c r="AJ224" s="245" t="str">
        <f aca="false">IF(TRIM($B224&amp;$C224)="","",MIN(N($O224),N($Q224)))</f>
        <v/>
      </c>
      <c r="AK224" s="248" t="str">
        <f aca="false">IF(ISNUMBER($D224),YEAR($D224),"")</f>
        <v/>
      </c>
      <c r="AL224" s="248" t="str">
        <f aca="false">IF(OR(TRIM($B224&amp;$C224)="",NOT(ISNUMBER($D224)),NOT(ISNUMBER($E224))),"",IF($E224&lt;$D224,"",IF(IF($AC224="半年付",2,IF($AC224="季度付",4,IF($AC224="月付",12,IF($AC224="半月付",24,1))))=1,1,MAX(1,ROUND(($E224-$D224+1)/365*IF($AC224="半年付",2,IF($AC224="季度付",4,IF($AC224="月付",12,IF($AC224="半月付",24,1)))),0)))))</f>
        <v/>
      </c>
      <c r="AM224" s="248" t="str">
        <f aca="true">IF($AL224="","",MIN($AL224,MAX(0,INT((TODAY()-付款宽限天数-$D224)/(($E224-$D224+1)/$AL224))+1)))</f>
        <v/>
      </c>
    </row>
    <row r="225" customFormat="false" ht="27.75" hidden="false" customHeight="false" outlineLevel="0" collapsed="false">
      <c r="F225" s="188" t="str">
        <f aca="true">IF(TRIM($B225&amp;$C225)="","",IF(OR(ISNUMBER(SEARCH("未",$A225)),ISNUMBER(SEARCH("送出",$A225)),AND(TRIM($A225)="",NOT(ISNUMBER($D225)),N($G225)=0)),"【合同未回】","")&amp;IF(NOT(ISNUMBER($E225)),IF(OR(ISNUMBER(SEARCH("未",$A225)),ISNUMBER(SEARCH("送出",$A225)),AND(TRIM($A225)="",NOT(ISNUMBER($D225)),N($G225)=0)),"","【未填合同期】"),IF($E225&lt;TODAY(),"【已到期】",IF($E225-TODAY()&lt;=提醒天数,"【即将到期，剩余"&amp;($E225-TODAY())&amp;"天】","【正常】")))&amp;IF(OR($AB225="安装免保",$AB225="技术免保",$AB225="质保期内"),"【"&amp;$AB225&amp;"】",""))</f>
        <v/>
      </c>
      <c r="J225" s="244" t="str">
        <f aca="false">IF(OR(N($G225)=0,N($H225)=0),"",ROUND(N($G225)*N($H225)*IF(N($I225)=0,1,N($I225)),2))</f>
        <v/>
      </c>
      <c r="M225" s="244" t="str">
        <f aca="false">IF(TRIM($B225&amp;$C225)="","",IF(AND(N($J225)=0,N($L225)=0),"",ROUND(N($J225)+N($L225),2)))</f>
        <v/>
      </c>
      <c r="S225" s="244"/>
      <c r="T225" s="245" t="str">
        <f aca="false">IF(TRIM($B225&amp;$C225)="","",IF(N($O225)=0,"",MAX(0,MIN(N($O225)-N($Q225),N($W225)))))</f>
        <v/>
      </c>
      <c r="U225" s="245" t="str">
        <f aca="false">IF(TRIM($B225&amp;$C225)="","",IF(N($Q225)&lt;=N($O225),"",N($Q225)-N($O225)))</f>
        <v/>
      </c>
      <c r="V225" s="245" t="str">
        <f aca="false">IF(OR(TRIM($B225&amp;$C225)="",$W225=""),"",MAX(0,N($W225))-N($T225))</f>
        <v/>
      </c>
      <c r="W225" s="245" t="str">
        <f aca="false">IF(TRIM($B225&amp;$C225)="","",IF(AND(N($M225)=0,N($Q225)+N($R225)+N($S225)=0),"",ROUND(N($M225)-N($Q225)-N($R225)-N($S225),2)))</f>
        <v/>
      </c>
      <c r="X225" s="246" t="str">
        <f aca="false">IF(TRIM($B225&amp;$C225)="","",IF(N($M225)=0,IF((N($Q225)+N($R225)+N($S225))=0,"—未填单价","未填单价，已收 "&amp;TEXT((N($Q225)+N($R225)+N($S225)),"#,##0.00")),IF(N($W225)&gt;0.005,"欠 "&amp;TEXT(N($W225),"#,##0.00")&amp;IF(N($T225)&gt;0,"（开票未到账 "&amp;TEXT(N($T225),"#,##0.00")&amp;"）","")&amp;IF(N($V225)&gt;0,"（未开票 "&amp;TEXT(N($V225),"#,##0.00")&amp;"）",""),IF(N($W225)&lt;-0.005,"多收 "&amp;TEXT(-N($W225),"#,##0.00"),"✔ 已结清")))&amp;IF(N($U225)&gt;0,"｜到账未开票 "&amp;TEXT(N($U225),"#,##0.00")&amp;"，待补票","")&amp;IF(N($R225)&gt;0,"｜收现 "&amp;TEXT(N($R225),"#,##0.00"),"")&amp;IF(N($S225)&gt;0,"｜收款不开票 "&amp;TEXT(N($S225),"#,##0.00"),""))</f>
        <v/>
      </c>
      <c r="Y225" s="195"/>
      <c r="AB225" s="195"/>
      <c r="AC225" s="188"/>
      <c r="AD225" s="246" t="str">
        <f aca="false">IF($AL225="","",IF($AL225=1,IF($AM225&gt;=1,"一次性·已到收款期","一次性·未到期"),$AC225&amp;" 第"&amp;$AM225&amp;"/"&amp;$AL225&amp;"期"))</f>
        <v/>
      </c>
      <c r="AE225" s="245" t="str">
        <f aca="false">IF(OR($AL225="",N($M225)=0),"",ROUND(N($J225)*$AM225/$AL225,2)+N($L225))</f>
        <v/>
      </c>
      <c r="AF225" s="245" t="str">
        <f aca="false">IF($AE225="","",MAX(0,ROUND($AE225-(N($Q225)+N($R225)+N($S225)),2)))</f>
        <v/>
      </c>
      <c r="AG225" s="245" t="str">
        <f aca="false">IF(OR(TRIM($B225&amp;$C225)="",NOT(ISNUMBER($D225))),"",SUMIFS($W$3:$W$1001,$AI$3:$AI$1001,$AI225,$D$3:$D$1001,"&lt;"&amp;$D225))</f>
        <v/>
      </c>
      <c r="AH225" s="245" t="str">
        <f aca="false">IF(TRIM($B225&amp;$C225)="","",SUMIFS($W$3:$W$1001,$AI$3:$AI$1001,$AI225))</f>
        <v/>
      </c>
      <c r="AI225" s="246" t="str">
        <f aca="false">IF(TRIM($B225&amp;$C225)="","",TRIM($B225)&amp;"｜"&amp;TRIM($C225))</f>
        <v/>
      </c>
      <c r="AJ225" s="245" t="str">
        <f aca="false">IF(TRIM($B225&amp;$C225)="","",MIN(N($O225),N($Q225)))</f>
        <v/>
      </c>
      <c r="AK225" s="248" t="str">
        <f aca="false">IF(ISNUMBER($D225),YEAR($D225),"")</f>
        <v/>
      </c>
      <c r="AL225" s="248" t="str">
        <f aca="false">IF(OR(TRIM($B225&amp;$C225)="",NOT(ISNUMBER($D225)),NOT(ISNUMBER($E225))),"",IF($E225&lt;$D225,"",IF(IF($AC225="半年付",2,IF($AC225="季度付",4,IF($AC225="月付",12,IF($AC225="半月付",24,1))))=1,1,MAX(1,ROUND(($E225-$D225+1)/365*IF($AC225="半年付",2,IF($AC225="季度付",4,IF($AC225="月付",12,IF($AC225="半月付",24,1)))),0)))))</f>
        <v/>
      </c>
      <c r="AM225" s="248" t="str">
        <f aca="true">IF($AL225="","",MIN($AL225,MAX(0,INT((TODAY()-付款宽限天数-$D225)/(($E225-$D225+1)/$AL225))+1)))</f>
        <v/>
      </c>
    </row>
    <row r="226" customFormat="false" ht="27.75" hidden="false" customHeight="false" outlineLevel="0" collapsed="false">
      <c r="F226" s="188" t="str">
        <f aca="true">IF(TRIM($B226&amp;$C226)="","",IF(OR(ISNUMBER(SEARCH("未",$A226)),ISNUMBER(SEARCH("送出",$A226)),AND(TRIM($A226)="",NOT(ISNUMBER($D226)),N($G226)=0)),"【合同未回】","")&amp;IF(NOT(ISNUMBER($E226)),IF(OR(ISNUMBER(SEARCH("未",$A226)),ISNUMBER(SEARCH("送出",$A226)),AND(TRIM($A226)="",NOT(ISNUMBER($D226)),N($G226)=0)),"","【未填合同期】"),IF($E226&lt;TODAY(),"【已到期】",IF($E226-TODAY()&lt;=提醒天数,"【即将到期，剩余"&amp;($E226-TODAY())&amp;"天】","【正常】")))&amp;IF(OR($AB226="安装免保",$AB226="技术免保",$AB226="质保期内"),"【"&amp;$AB226&amp;"】",""))</f>
        <v/>
      </c>
      <c r="J226" s="244" t="str">
        <f aca="false">IF(OR(N($G226)=0,N($H226)=0),"",ROUND(N($G226)*N($H226)*IF(N($I226)=0,1,N($I226)),2))</f>
        <v/>
      </c>
      <c r="M226" s="244" t="str">
        <f aca="false">IF(TRIM($B226&amp;$C226)="","",IF(AND(N($J226)=0,N($L226)=0),"",ROUND(N($J226)+N($L226),2)))</f>
        <v/>
      </c>
      <c r="S226" s="244"/>
      <c r="T226" s="245" t="str">
        <f aca="false">IF(TRIM($B226&amp;$C226)="","",IF(N($O226)=0,"",MAX(0,MIN(N($O226)-N($Q226),N($W226)))))</f>
        <v/>
      </c>
      <c r="U226" s="245" t="str">
        <f aca="false">IF(TRIM($B226&amp;$C226)="","",IF(N($Q226)&lt;=N($O226),"",N($Q226)-N($O226)))</f>
        <v/>
      </c>
      <c r="V226" s="245" t="str">
        <f aca="false">IF(OR(TRIM($B226&amp;$C226)="",$W226=""),"",MAX(0,N($W226))-N($T226))</f>
        <v/>
      </c>
      <c r="W226" s="245" t="str">
        <f aca="false">IF(TRIM($B226&amp;$C226)="","",IF(AND(N($M226)=0,N($Q226)+N($R226)+N($S226)=0),"",ROUND(N($M226)-N($Q226)-N($R226)-N($S226),2)))</f>
        <v/>
      </c>
      <c r="X226" s="246" t="str">
        <f aca="false">IF(TRIM($B226&amp;$C226)="","",IF(N($M226)=0,IF((N($Q226)+N($R226)+N($S226))=0,"—未填单价","未填单价，已收 "&amp;TEXT((N($Q226)+N($R226)+N($S226)),"#,##0.00")),IF(N($W226)&gt;0.005,"欠 "&amp;TEXT(N($W226),"#,##0.00")&amp;IF(N($T226)&gt;0,"（开票未到账 "&amp;TEXT(N($T226),"#,##0.00")&amp;"）","")&amp;IF(N($V226)&gt;0,"（未开票 "&amp;TEXT(N($V226),"#,##0.00")&amp;"）",""),IF(N($W226)&lt;-0.005,"多收 "&amp;TEXT(-N($W226),"#,##0.00"),"✔ 已结清")))&amp;IF(N($U226)&gt;0,"｜到账未开票 "&amp;TEXT(N($U226),"#,##0.00")&amp;"，待补票","")&amp;IF(N($R226)&gt;0,"｜收现 "&amp;TEXT(N($R226),"#,##0.00"),"")&amp;IF(N($S226)&gt;0,"｜收款不开票 "&amp;TEXT(N($S226),"#,##0.00"),""))</f>
        <v/>
      </c>
      <c r="Y226" s="195"/>
      <c r="AB226" s="195"/>
      <c r="AC226" s="188"/>
      <c r="AD226" s="246" t="str">
        <f aca="false">IF($AL226="","",IF($AL226=1,IF($AM226&gt;=1,"一次性·已到收款期","一次性·未到期"),$AC226&amp;" 第"&amp;$AM226&amp;"/"&amp;$AL226&amp;"期"))</f>
        <v/>
      </c>
      <c r="AE226" s="245" t="str">
        <f aca="false">IF(OR($AL226="",N($M226)=0),"",ROUND(N($J226)*$AM226/$AL226,2)+N($L226))</f>
        <v/>
      </c>
      <c r="AF226" s="245" t="str">
        <f aca="false">IF($AE226="","",MAX(0,ROUND($AE226-(N($Q226)+N($R226)+N($S226)),2)))</f>
        <v/>
      </c>
      <c r="AG226" s="245" t="str">
        <f aca="false">IF(OR(TRIM($B226&amp;$C226)="",NOT(ISNUMBER($D226))),"",SUMIFS($W$3:$W$1001,$AI$3:$AI$1001,$AI226,$D$3:$D$1001,"&lt;"&amp;$D226))</f>
        <v/>
      </c>
      <c r="AH226" s="245" t="str">
        <f aca="false">IF(TRIM($B226&amp;$C226)="","",SUMIFS($W$3:$W$1001,$AI$3:$AI$1001,$AI226))</f>
        <v/>
      </c>
      <c r="AI226" s="246" t="str">
        <f aca="false">IF(TRIM($B226&amp;$C226)="","",TRIM($B226)&amp;"｜"&amp;TRIM($C226))</f>
        <v/>
      </c>
      <c r="AJ226" s="245" t="str">
        <f aca="false">IF(TRIM($B226&amp;$C226)="","",MIN(N($O226),N($Q226)))</f>
        <v/>
      </c>
      <c r="AK226" s="248" t="str">
        <f aca="false">IF(ISNUMBER($D226),YEAR($D226),"")</f>
        <v/>
      </c>
      <c r="AL226" s="248" t="str">
        <f aca="false">IF(OR(TRIM($B226&amp;$C226)="",NOT(ISNUMBER($D226)),NOT(ISNUMBER($E226))),"",IF($E226&lt;$D226,"",IF(IF($AC226="半年付",2,IF($AC226="季度付",4,IF($AC226="月付",12,IF($AC226="半月付",24,1))))=1,1,MAX(1,ROUND(($E226-$D226+1)/365*IF($AC226="半年付",2,IF($AC226="季度付",4,IF($AC226="月付",12,IF($AC226="半月付",24,1)))),0)))))</f>
        <v/>
      </c>
      <c r="AM226" s="248" t="str">
        <f aca="true">IF($AL226="","",MIN($AL226,MAX(0,INT((TODAY()-付款宽限天数-$D226)/(($E226-$D226+1)/$AL226))+1)))</f>
        <v/>
      </c>
    </row>
    <row r="227" customFormat="false" ht="27.75" hidden="false" customHeight="false" outlineLevel="0" collapsed="false">
      <c r="F227" s="188" t="str">
        <f aca="true">IF(TRIM($B227&amp;$C227)="","",IF(OR(ISNUMBER(SEARCH("未",$A227)),ISNUMBER(SEARCH("送出",$A227)),AND(TRIM($A227)="",NOT(ISNUMBER($D227)),N($G227)=0)),"【合同未回】","")&amp;IF(NOT(ISNUMBER($E227)),IF(OR(ISNUMBER(SEARCH("未",$A227)),ISNUMBER(SEARCH("送出",$A227)),AND(TRIM($A227)="",NOT(ISNUMBER($D227)),N($G227)=0)),"","【未填合同期】"),IF($E227&lt;TODAY(),"【已到期】",IF($E227-TODAY()&lt;=提醒天数,"【即将到期，剩余"&amp;($E227-TODAY())&amp;"天】","【正常】")))&amp;IF(OR($AB227="安装免保",$AB227="技术免保",$AB227="质保期内"),"【"&amp;$AB227&amp;"】",""))</f>
        <v/>
      </c>
      <c r="J227" s="244" t="str">
        <f aca="false">IF(OR(N($G227)=0,N($H227)=0),"",ROUND(N($G227)*N($H227)*IF(N($I227)=0,1,N($I227)),2))</f>
        <v/>
      </c>
      <c r="M227" s="244" t="str">
        <f aca="false">IF(TRIM($B227&amp;$C227)="","",IF(AND(N($J227)=0,N($L227)=0),"",ROUND(N($J227)+N($L227),2)))</f>
        <v/>
      </c>
      <c r="S227" s="244"/>
      <c r="T227" s="245" t="str">
        <f aca="false">IF(TRIM($B227&amp;$C227)="","",IF(N($O227)=0,"",MAX(0,MIN(N($O227)-N($Q227),N($W227)))))</f>
        <v/>
      </c>
      <c r="U227" s="245" t="str">
        <f aca="false">IF(TRIM($B227&amp;$C227)="","",IF(N($Q227)&lt;=N($O227),"",N($Q227)-N($O227)))</f>
        <v/>
      </c>
      <c r="V227" s="245" t="str">
        <f aca="false">IF(OR(TRIM($B227&amp;$C227)="",$W227=""),"",MAX(0,N($W227))-N($T227))</f>
        <v/>
      </c>
      <c r="W227" s="245" t="str">
        <f aca="false">IF(TRIM($B227&amp;$C227)="","",IF(AND(N($M227)=0,N($Q227)+N($R227)+N($S227)=0),"",ROUND(N($M227)-N($Q227)-N($R227)-N($S227),2)))</f>
        <v/>
      </c>
      <c r="X227" s="246" t="str">
        <f aca="false">IF(TRIM($B227&amp;$C227)="","",IF(N($M227)=0,IF((N($Q227)+N($R227)+N($S227))=0,"—未填单价","未填单价，已收 "&amp;TEXT((N($Q227)+N($R227)+N($S227)),"#,##0.00")),IF(N($W227)&gt;0.005,"欠 "&amp;TEXT(N($W227),"#,##0.00")&amp;IF(N($T227)&gt;0,"（开票未到账 "&amp;TEXT(N($T227),"#,##0.00")&amp;"）","")&amp;IF(N($V227)&gt;0,"（未开票 "&amp;TEXT(N($V227),"#,##0.00")&amp;"）",""),IF(N($W227)&lt;-0.005,"多收 "&amp;TEXT(-N($W227),"#,##0.00"),"✔ 已结清")))&amp;IF(N($U227)&gt;0,"｜到账未开票 "&amp;TEXT(N($U227),"#,##0.00")&amp;"，待补票","")&amp;IF(N($R227)&gt;0,"｜收现 "&amp;TEXT(N($R227),"#,##0.00"),"")&amp;IF(N($S227)&gt;0,"｜收款不开票 "&amp;TEXT(N($S227),"#,##0.00"),""))</f>
        <v/>
      </c>
      <c r="Y227" s="195"/>
      <c r="AB227" s="195"/>
      <c r="AC227" s="188"/>
      <c r="AD227" s="246" t="str">
        <f aca="false">IF($AL227="","",IF($AL227=1,IF($AM227&gt;=1,"一次性·已到收款期","一次性·未到期"),$AC227&amp;" 第"&amp;$AM227&amp;"/"&amp;$AL227&amp;"期"))</f>
        <v/>
      </c>
      <c r="AE227" s="245" t="str">
        <f aca="false">IF(OR($AL227="",N($M227)=0),"",ROUND(N($J227)*$AM227/$AL227,2)+N($L227))</f>
        <v/>
      </c>
      <c r="AF227" s="245" t="str">
        <f aca="false">IF($AE227="","",MAX(0,ROUND($AE227-(N($Q227)+N($R227)+N($S227)),2)))</f>
        <v/>
      </c>
      <c r="AG227" s="245" t="str">
        <f aca="false">IF(OR(TRIM($B227&amp;$C227)="",NOT(ISNUMBER($D227))),"",SUMIFS($W$3:$W$1001,$AI$3:$AI$1001,$AI227,$D$3:$D$1001,"&lt;"&amp;$D227))</f>
        <v/>
      </c>
      <c r="AH227" s="245" t="str">
        <f aca="false">IF(TRIM($B227&amp;$C227)="","",SUMIFS($W$3:$W$1001,$AI$3:$AI$1001,$AI227))</f>
        <v/>
      </c>
      <c r="AI227" s="246" t="str">
        <f aca="false">IF(TRIM($B227&amp;$C227)="","",TRIM($B227)&amp;"｜"&amp;TRIM($C227))</f>
        <v/>
      </c>
      <c r="AJ227" s="245" t="str">
        <f aca="false">IF(TRIM($B227&amp;$C227)="","",MIN(N($O227),N($Q227)))</f>
        <v/>
      </c>
      <c r="AK227" s="248" t="str">
        <f aca="false">IF(ISNUMBER($D227),YEAR($D227),"")</f>
        <v/>
      </c>
      <c r="AL227" s="248" t="str">
        <f aca="false">IF(OR(TRIM($B227&amp;$C227)="",NOT(ISNUMBER($D227)),NOT(ISNUMBER($E227))),"",IF($E227&lt;$D227,"",IF(IF($AC227="半年付",2,IF($AC227="季度付",4,IF($AC227="月付",12,IF($AC227="半月付",24,1))))=1,1,MAX(1,ROUND(($E227-$D227+1)/365*IF($AC227="半年付",2,IF($AC227="季度付",4,IF($AC227="月付",12,IF($AC227="半月付",24,1)))),0)))))</f>
        <v/>
      </c>
      <c r="AM227" s="248" t="str">
        <f aca="true">IF($AL227="","",MIN($AL227,MAX(0,INT((TODAY()-付款宽限天数-$D227)/(($E227-$D227+1)/$AL227))+1)))</f>
        <v/>
      </c>
    </row>
    <row r="228" customFormat="false" ht="27.75" hidden="false" customHeight="false" outlineLevel="0" collapsed="false">
      <c r="F228" s="188" t="str">
        <f aca="true">IF(TRIM($B228&amp;$C228)="","",IF(OR(ISNUMBER(SEARCH("未",$A228)),ISNUMBER(SEARCH("送出",$A228)),AND(TRIM($A228)="",NOT(ISNUMBER($D228)),N($G228)=0)),"【合同未回】","")&amp;IF(NOT(ISNUMBER($E228)),IF(OR(ISNUMBER(SEARCH("未",$A228)),ISNUMBER(SEARCH("送出",$A228)),AND(TRIM($A228)="",NOT(ISNUMBER($D228)),N($G228)=0)),"","【未填合同期】"),IF($E228&lt;TODAY(),"【已到期】",IF($E228-TODAY()&lt;=提醒天数,"【即将到期，剩余"&amp;($E228-TODAY())&amp;"天】","【正常】")))&amp;IF(OR($AB228="安装免保",$AB228="技术免保",$AB228="质保期内"),"【"&amp;$AB228&amp;"】",""))</f>
        <v/>
      </c>
      <c r="J228" s="244" t="str">
        <f aca="false">IF(OR(N($G228)=0,N($H228)=0),"",ROUND(N($G228)*N($H228)*IF(N($I228)=0,1,N($I228)),2))</f>
        <v/>
      </c>
      <c r="M228" s="244" t="str">
        <f aca="false">IF(TRIM($B228&amp;$C228)="","",IF(AND(N($J228)=0,N($L228)=0),"",ROUND(N($J228)+N($L228),2)))</f>
        <v/>
      </c>
      <c r="S228" s="244"/>
      <c r="T228" s="245" t="str">
        <f aca="false">IF(TRIM($B228&amp;$C228)="","",IF(N($O228)=0,"",MAX(0,MIN(N($O228)-N($Q228),N($W228)))))</f>
        <v/>
      </c>
      <c r="U228" s="245" t="str">
        <f aca="false">IF(TRIM($B228&amp;$C228)="","",IF(N($Q228)&lt;=N($O228),"",N($Q228)-N($O228)))</f>
        <v/>
      </c>
      <c r="V228" s="245" t="str">
        <f aca="false">IF(OR(TRIM($B228&amp;$C228)="",$W228=""),"",MAX(0,N($W228))-N($T228))</f>
        <v/>
      </c>
      <c r="W228" s="245" t="str">
        <f aca="false">IF(TRIM($B228&amp;$C228)="","",IF(AND(N($M228)=0,N($Q228)+N($R228)+N($S228)=0),"",ROUND(N($M228)-N($Q228)-N($R228)-N($S228),2)))</f>
        <v/>
      </c>
      <c r="X228" s="246" t="str">
        <f aca="false">IF(TRIM($B228&amp;$C228)="","",IF(N($M228)=0,IF((N($Q228)+N($R228)+N($S228))=0,"—未填单价","未填单价，已收 "&amp;TEXT((N($Q228)+N($R228)+N($S228)),"#,##0.00")),IF(N($W228)&gt;0.005,"欠 "&amp;TEXT(N($W228),"#,##0.00")&amp;IF(N($T228)&gt;0,"（开票未到账 "&amp;TEXT(N($T228),"#,##0.00")&amp;"）","")&amp;IF(N($V228)&gt;0,"（未开票 "&amp;TEXT(N($V228),"#,##0.00")&amp;"）",""),IF(N($W228)&lt;-0.005,"多收 "&amp;TEXT(-N($W228),"#,##0.00"),"✔ 已结清")))&amp;IF(N($U228)&gt;0,"｜到账未开票 "&amp;TEXT(N($U228),"#,##0.00")&amp;"，待补票","")&amp;IF(N($R228)&gt;0,"｜收现 "&amp;TEXT(N($R228),"#,##0.00"),"")&amp;IF(N($S228)&gt;0,"｜收款不开票 "&amp;TEXT(N($S228),"#,##0.00"),""))</f>
        <v/>
      </c>
      <c r="Y228" s="195"/>
      <c r="AB228" s="195"/>
      <c r="AC228" s="188"/>
      <c r="AD228" s="246" t="str">
        <f aca="false">IF($AL228="","",IF($AL228=1,IF($AM228&gt;=1,"一次性·已到收款期","一次性·未到期"),$AC228&amp;" 第"&amp;$AM228&amp;"/"&amp;$AL228&amp;"期"))</f>
        <v/>
      </c>
      <c r="AE228" s="245" t="str">
        <f aca="false">IF(OR($AL228="",N($M228)=0),"",ROUND(N($J228)*$AM228/$AL228,2)+N($L228))</f>
        <v/>
      </c>
      <c r="AF228" s="245" t="str">
        <f aca="false">IF($AE228="","",MAX(0,ROUND($AE228-(N($Q228)+N($R228)+N($S228)),2)))</f>
        <v/>
      </c>
      <c r="AG228" s="245" t="str">
        <f aca="false">IF(OR(TRIM($B228&amp;$C228)="",NOT(ISNUMBER($D228))),"",SUMIFS($W$3:$W$1001,$AI$3:$AI$1001,$AI228,$D$3:$D$1001,"&lt;"&amp;$D228))</f>
        <v/>
      </c>
      <c r="AH228" s="245" t="str">
        <f aca="false">IF(TRIM($B228&amp;$C228)="","",SUMIFS($W$3:$W$1001,$AI$3:$AI$1001,$AI228))</f>
        <v/>
      </c>
      <c r="AI228" s="246" t="str">
        <f aca="false">IF(TRIM($B228&amp;$C228)="","",TRIM($B228)&amp;"｜"&amp;TRIM($C228))</f>
        <v/>
      </c>
      <c r="AJ228" s="245" t="str">
        <f aca="false">IF(TRIM($B228&amp;$C228)="","",MIN(N($O228),N($Q228)))</f>
        <v/>
      </c>
      <c r="AK228" s="248" t="str">
        <f aca="false">IF(ISNUMBER($D228),YEAR($D228),"")</f>
        <v/>
      </c>
      <c r="AL228" s="248" t="str">
        <f aca="false">IF(OR(TRIM($B228&amp;$C228)="",NOT(ISNUMBER($D228)),NOT(ISNUMBER($E228))),"",IF($E228&lt;$D228,"",IF(IF($AC228="半年付",2,IF($AC228="季度付",4,IF($AC228="月付",12,IF($AC228="半月付",24,1))))=1,1,MAX(1,ROUND(($E228-$D228+1)/365*IF($AC228="半年付",2,IF($AC228="季度付",4,IF($AC228="月付",12,IF($AC228="半月付",24,1)))),0)))))</f>
        <v/>
      </c>
      <c r="AM228" s="248" t="str">
        <f aca="true">IF($AL228="","",MIN($AL228,MAX(0,INT((TODAY()-付款宽限天数-$D228)/(($E228-$D228+1)/$AL228))+1)))</f>
        <v/>
      </c>
    </row>
    <row r="229" customFormat="false" ht="27.75" hidden="false" customHeight="false" outlineLevel="0" collapsed="false">
      <c r="F229" s="188" t="str">
        <f aca="true">IF(TRIM($B229&amp;$C229)="","",IF(OR(ISNUMBER(SEARCH("未",$A229)),ISNUMBER(SEARCH("送出",$A229)),AND(TRIM($A229)="",NOT(ISNUMBER($D229)),N($G229)=0)),"【合同未回】","")&amp;IF(NOT(ISNUMBER($E229)),IF(OR(ISNUMBER(SEARCH("未",$A229)),ISNUMBER(SEARCH("送出",$A229)),AND(TRIM($A229)="",NOT(ISNUMBER($D229)),N($G229)=0)),"","【未填合同期】"),IF($E229&lt;TODAY(),"【已到期】",IF($E229-TODAY()&lt;=提醒天数,"【即将到期，剩余"&amp;($E229-TODAY())&amp;"天】","【正常】")))&amp;IF(OR($AB229="安装免保",$AB229="技术免保",$AB229="质保期内"),"【"&amp;$AB229&amp;"】",""))</f>
        <v/>
      </c>
      <c r="J229" s="244" t="str">
        <f aca="false">IF(OR(N($G229)=0,N($H229)=0),"",ROUND(N($G229)*N($H229)*IF(N($I229)=0,1,N($I229)),2))</f>
        <v/>
      </c>
      <c r="M229" s="244" t="str">
        <f aca="false">IF(TRIM($B229&amp;$C229)="","",IF(AND(N($J229)=0,N($L229)=0),"",ROUND(N($J229)+N($L229),2)))</f>
        <v/>
      </c>
      <c r="S229" s="244"/>
      <c r="T229" s="245" t="str">
        <f aca="false">IF(TRIM($B229&amp;$C229)="","",IF(N($O229)=0,"",MAX(0,MIN(N($O229)-N($Q229),N($W229)))))</f>
        <v/>
      </c>
      <c r="U229" s="245" t="str">
        <f aca="false">IF(TRIM($B229&amp;$C229)="","",IF(N($Q229)&lt;=N($O229),"",N($Q229)-N($O229)))</f>
        <v/>
      </c>
      <c r="V229" s="245" t="str">
        <f aca="false">IF(OR(TRIM($B229&amp;$C229)="",$W229=""),"",MAX(0,N($W229))-N($T229))</f>
        <v/>
      </c>
      <c r="W229" s="245" t="str">
        <f aca="false">IF(TRIM($B229&amp;$C229)="","",IF(AND(N($M229)=0,N($Q229)+N($R229)+N($S229)=0),"",ROUND(N($M229)-N($Q229)-N($R229)-N($S229),2)))</f>
        <v/>
      </c>
      <c r="X229" s="246" t="str">
        <f aca="false">IF(TRIM($B229&amp;$C229)="","",IF(N($M229)=0,IF((N($Q229)+N($R229)+N($S229))=0,"—未填单价","未填单价，已收 "&amp;TEXT((N($Q229)+N($R229)+N($S229)),"#,##0.00")),IF(N($W229)&gt;0.005,"欠 "&amp;TEXT(N($W229),"#,##0.00")&amp;IF(N($T229)&gt;0,"（开票未到账 "&amp;TEXT(N($T229),"#,##0.00")&amp;"）","")&amp;IF(N($V229)&gt;0,"（未开票 "&amp;TEXT(N($V229),"#,##0.00")&amp;"）",""),IF(N($W229)&lt;-0.005,"多收 "&amp;TEXT(-N($W229),"#,##0.00"),"✔ 已结清")))&amp;IF(N($U229)&gt;0,"｜到账未开票 "&amp;TEXT(N($U229),"#,##0.00")&amp;"，待补票","")&amp;IF(N($R229)&gt;0,"｜收现 "&amp;TEXT(N($R229),"#,##0.00"),"")&amp;IF(N($S229)&gt;0,"｜收款不开票 "&amp;TEXT(N($S229),"#,##0.00"),""))</f>
        <v/>
      </c>
      <c r="Y229" s="195"/>
      <c r="AB229" s="195"/>
      <c r="AC229" s="188"/>
      <c r="AD229" s="246" t="str">
        <f aca="false">IF($AL229="","",IF($AL229=1,IF($AM229&gt;=1,"一次性·已到收款期","一次性·未到期"),$AC229&amp;" 第"&amp;$AM229&amp;"/"&amp;$AL229&amp;"期"))</f>
        <v/>
      </c>
      <c r="AE229" s="245" t="str">
        <f aca="false">IF(OR($AL229="",N($M229)=0),"",ROUND(N($J229)*$AM229/$AL229,2)+N($L229))</f>
        <v/>
      </c>
      <c r="AF229" s="245" t="str">
        <f aca="false">IF($AE229="","",MAX(0,ROUND($AE229-(N($Q229)+N($R229)+N($S229)),2)))</f>
        <v/>
      </c>
      <c r="AG229" s="245" t="str">
        <f aca="false">IF(OR(TRIM($B229&amp;$C229)="",NOT(ISNUMBER($D229))),"",SUMIFS($W$3:$W$1001,$AI$3:$AI$1001,$AI229,$D$3:$D$1001,"&lt;"&amp;$D229))</f>
        <v/>
      </c>
      <c r="AH229" s="245" t="str">
        <f aca="false">IF(TRIM($B229&amp;$C229)="","",SUMIFS($W$3:$W$1001,$AI$3:$AI$1001,$AI229))</f>
        <v/>
      </c>
      <c r="AI229" s="246" t="str">
        <f aca="false">IF(TRIM($B229&amp;$C229)="","",TRIM($B229)&amp;"｜"&amp;TRIM($C229))</f>
        <v/>
      </c>
      <c r="AJ229" s="245" t="str">
        <f aca="false">IF(TRIM($B229&amp;$C229)="","",MIN(N($O229),N($Q229)))</f>
        <v/>
      </c>
      <c r="AK229" s="248" t="str">
        <f aca="false">IF(ISNUMBER($D229),YEAR($D229),"")</f>
        <v/>
      </c>
      <c r="AL229" s="248" t="str">
        <f aca="false">IF(OR(TRIM($B229&amp;$C229)="",NOT(ISNUMBER($D229)),NOT(ISNUMBER($E229))),"",IF($E229&lt;$D229,"",IF(IF($AC229="半年付",2,IF($AC229="季度付",4,IF($AC229="月付",12,IF($AC229="半月付",24,1))))=1,1,MAX(1,ROUND(($E229-$D229+1)/365*IF($AC229="半年付",2,IF($AC229="季度付",4,IF($AC229="月付",12,IF($AC229="半月付",24,1)))),0)))))</f>
        <v/>
      </c>
      <c r="AM229" s="248" t="str">
        <f aca="true">IF($AL229="","",MIN($AL229,MAX(0,INT((TODAY()-付款宽限天数-$D229)/(($E229-$D229+1)/$AL229))+1)))</f>
        <v/>
      </c>
    </row>
    <row r="230" customFormat="false" ht="27.75" hidden="false" customHeight="false" outlineLevel="0" collapsed="false">
      <c r="F230" s="188" t="str">
        <f aca="true">IF(TRIM($B230&amp;$C230)="","",IF(OR(ISNUMBER(SEARCH("未",$A230)),ISNUMBER(SEARCH("送出",$A230)),AND(TRIM($A230)="",NOT(ISNUMBER($D230)),N($G230)=0)),"【合同未回】","")&amp;IF(NOT(ISNUMBER($E230)),IF(OR(ISNUMBER(SEARCH("未",$A230)),ISNUMBER(SEARCH("送出",$A230)),AND(TRIM($A230)="",NOT(ISNUMBER($D230)),N($G230)=0)),"","【未填合同期】"),IF($E230&lt;TODAY(),"【已到期】",IF($E230-TODAY()&lt;=提醒天数,"【即将到期，剩余"&amp;($E230-TODAY())&amp;"天】","【正常】")))&amp;IF(OR($AB230="安装免保",$AB230="技术免保",$AB230="质保期内"),"【"&amp;$AB230&amp;"】",""))</f>
        <v/>
      </c>
      <c r="J230" s="244" t="str">
        <f aca="false">IF(OR(N($G230)=0,N($H230)=0),"",ROUND(N($G230)*N($H230)*IF(N($I230)=0,1,N($I230)),2))</f>
        <v/>
      </c>
      <c r="M230" s="244" t="str">
        <f aca="false">IF(TRIM($B230&amp;$C230)="","",IF(AND(N($J230)=0,N($L230)=0),"",ROUND(N($J230)+N($L230),2)))</f>
        <v/>
      </c>
      <c r="S230" s="244"/>
      <c r="T230" s="245" t="str">
        <f aca="false">IF(TRIM($B230&amp;$C230)="","",IF(N($O230)=0,"",MAX(0,MIN(N($O230)-N($Q230),N($W230)))))</f>
        <v/>
      </c>
      <c r="U230" s="245" t="str">
        <f aca="false">IF(TRIM($B230&amp;$C230)="","",IF(N($Q230)&lt;=N($O230),"",N($Q230)-N($O230)))</f>
        <v/>
      </c>
      <c r="V230" s="245" t="str">
        <f aca="false">IF(OR(TRIM($B230&amp;$C230)="",$W230=""),"",MAX(0,N($W230))-N($T230))</f>
        <v/>
      </c>
      <c r="W230" s="245" t="str">
        <f aca="false">IF(TRIM($B230&amp;$C230)="","",IF(AND(N($M230)=0,N($Q230)+N($R230)+N($S230)=0),"",ROUND(N($M230)-N($Q230)-N($R230)-N($S230),2)))</f>
        <v/>
      </c>
      <c r="X230" s="246" t="str">
        <f aca="false">IF(TRIM($B230&amp;$C230)="","",IF(N($M230)=0,IF((N($Q230)+N($R230)+N($S230))=0,"—未填单价","未填单价，已收 "&amp;TEXT((N($Q230)+N($R230)+N($S230)),"#,##0.00")),IF(N($W230)&gt;0.005,"欠 "&amp;TEXT(N($W230),"#,##0.00")&amp;IF(N($T230)&gt;0,"（开票未到账 "&amp;TEXT(N($T230),"#,##0.00")&amp;"）","")&amp;IF(N($V230)&gt;0,"（未开票 "&amp;TEXT(N($V230),"#,##0.00")&amp;"）",""),IF(N($W230)&lt;-0.005,"多收 "&amp;TEXT(-N($W230),"#,##0.00"),"✔ 已结清")))&amp;IF(N($U230)&gt;0,"｜到账未开票 "&amp;TEXT(N($U230),"#,##0.00")&amp;"，待补票","")&amp;IF(N($R230)&gt;0,"｜收现 "&amp;TEXT(N($R230),"#,##0.00"),"")&amp;IF(N($S230)&gt;0,"｜收款不开票 "&amp;TEXT(N($S230),"#,##0.00"),""))</f>
        <v/>
      </c>
      <c r="Y230" s="195"/>
      <c r="AB230" s="195"/>
      <c r="AC230" s="188"/>
      <c r="AD230" s="246" t="str">
        <f aca="false">IF($AL230="","",IF($AL230=1,IF($AM230&gt;=1,"一次性·已到收款期","一次性·未到期"),$AC230&amp;" 第"&amp;$AM230&amp;"/"&amp;$AL230&amp;"期"))</f>
        <v/>
      </c>
      <c r="AE230" s="245" t="str">
        <f aca="false">IF(OR($AL230="",N($M230)=0),"",ROUND(N($J230)*$AM230/$AL230,2)+N($L230))</f>
        <v/>
      </c>
      <c r="AF230" s="245" t="str">
        <f aca="false">IF($AE230="","",MAX(0,ROUND($AE230-(N($Q230)+N($R230)+N($S230)),2)))</f>
        <v/>
      </c>
      <c r="AG230" s="245" t="str">
        <f aca="false">IF(OR(TRIM($B230&amp;$C230)="",NOT(ISNUMBER($D230))),"",SUMIFS($W$3:$W$1001,$AI$3:$AI$1001,$AI230,$D$3:$D$1001,"&lt;"&amp;$D230))</f>
        <v/>
      </c>
      <c r="AH230" s="245" t="str">
        <f aca="false">IF(TRIM($B230&amp;$C230)="","",SUMIFS($W$3:$W$1001,$AI$3:$AI$1001,$AI230))</f>
        <v/>
      </c>
      <c r="AI230" s="246" t="str">
        <f aca="false">IF(TRIM($B230&amp;$C230)="","",TRIM($B230)&amp;"｜"&amp;TRIM($C230))</f>
        <v/>
      </c>
      <c r="AJ230" s="245" t="str">
        <f aca="false">IF(TRIM($B230&amp;$C230)="","",MIN(N($O230),N($Q230)))</f>
        <v/>
      </c>
      <c r="AK230" s="248" t="str">
        <f aca="false">IF(ISNUMBER($D230),YEAR($D230),"")</f>
        <v/>
      </c>
      <c r="AL230" s="248" t="str">
        <f aca="false">IF(OR(TRIM($B230&amp;$C230)="",NOT(ISNUMBER($D230)),NOT(ISNUMBER($E230))),"",IF($E230&lt;$D230,"",IF(IF($AC230="半年付",2,IF($AC230="季度付",4,IF($AC230="月付",12,IF($AC230="半月付",24,1))))=1,1,MAX(1,ROUND(($E230-$D230+1)/365*IF($AC230="半年付",2,IF($AC230="季度付",4,IF($AC230="月付",12,IF($AC230="半月付",24,1)))),0)))))</f>
        <v/>
      </c>
      <c r="AM230" s="248" t="str">
        <f aca="true">IF($AL230="","",MIN($AL230,MAX(0,INT((TODAY()-付款宽限天数-$D230)/(($E230-$D230+1)/$AL230))+1)))</f>
        <v/>
      </c>
    </row>
    <row r="231" customFormat="false" ht="27.75" hidden="false" customHeight="false" outlineLevel="0" collapsed="false">
      <c r="F231" s="188" t="str">
        <f aca="true">IF(TRIM($B231&amp;$C231)="","",IF(OR(ISNUMBER(SEARCH("未",$A231)),ISNUMBER(SEARCH("送出",$A231)),AND(TRIM($A231)="",NOT(ISNUMBER($D231)),N($G231)=0)),"【合同未回】","")&amp;IF(NOT(ISNUMBER($E231)),IF(OR(ISNUMBER(SEARCH("未",$A231)),ISNUMBER(SEARCH("送出",$A231)),AND(TRIM($A231)="",NOT(ISNUMBER($D231)),N($G231)=0)),"","【未填合同期】"),IF($E231&lt;TODAY(),"【已到期】",IF($E231-TODAY()&lt;=提醒天数,"【即将到期，剩余"&amp;($E231-TODAY())&amp;"天】","【正常】")))&amp;IF(OR($AB231="安装免保",$AB231="技术免保",$AB231="质保期内"),"【"&amp;$AB231&amp;"】",""))</f>
        <v/>
      </c>
      <c r="J231" s="244" t="str">
        <f aca="false">IF(OR(N($G231)=0,N($H231)=0),"",ROUND(N($G231)*N($H231)*IF(N($I231)=0,1,N($I231)),2))</f>
        <v/>
      </c>
      <c r="M231" s="244" t="str">
        <f aca="false">IF(TRIM($B231&amp;$C231)="","",IF(AND(N($J231)=0,N($L231)=0),"",ROUND(N($J231)+N($L231),2)))</f>
        <v/>
      </c>
      <c r="S231" s="244"/>
      <c r="T231" s="245" t="str">
        <f aca="false">IF(TRIM($B231&amp;$C231)="","",IF(N($O231)=0,"",MAX(0,MIN(N($O231)-N($Q231),N($W231)))))</f>
        <v/>
      </c>
      <c r="U231" s="245" t="str">
        <f aca="false">IF(TRIM($B231&amp;$C231)="","",IF(N($Q231)&lt;=N($O231),"",N($Q231)-N($O231)))</f>
        <v/>
      </c>
      <c r="V231" s="245" t="str">
        <f aca="false">IF(OR(TRIM($B231&amp;$C231)="",$W231=""),"",MAX(0,N($W231))-N($T231))</f>
        <v/>
      </c>
      <c r="W231" s="245" t="str">
        <f aca="false">IF(TRIM($B231&amp;$C231)="","",IF(AND(N($M231)=0,N($Q231)+N($R231)+N($S231)=0),"",ROUND(N($M231)-N($Q231)-N($R231)-N($S231),2)))</f>
        <v/>
      </c>
      <c r="X231" s="246" t="str">
        <f aca="false">IF(TRIM($B231&amp;$C231)="","",IF(N($M231)=0,IF((N($Q231)+N($R231)+N($S231))=0,"—未填单价","未填单价，已收 "&amp;TEXT((N($Q231)+N($R231)+N($S231)),"#,##0.00")),IF(N($W231)&gt;0.005,"欠 "&amp;TEXT(N($W231),"#,##0.00")&amp;IF(N($T231)&gt;0,"（开票未到账 "&amp;TEXT(N($T231),"#,##0.00")&amp;"）","")&amp;IF(N($V231)&gt;0,"（未开票 "&amp;TEXT(N($V231),"#,##0.00")&amp;"）",""),IF(N($W231)&lt;-0.005,"多收 "&amp;TEXT(-N($W231),"#,##0.00"),"✔ 已结清")))&amp;IF(N($U231)&gt;0,"｜到账未开票 "&amp;TEXT(N($U231),"#,##0.00")&amp;"，待补票","")&amp;IF(N($R231)&gt;0,"｜收现 "&amp;TEXT(N($R231),"#,##0.00"),"")&amp;IF(N($S231)&gt;0,"｜收款不开票 "&amp;TEXT(N($S231),"#,##0.00"),""))</f>
        <v/>
      </c>
      <c r="Y231" s="195"/>
      <c r="AB231" s="195"/>
      <c r="AC231" s="188"/>
      <c r="AD231" s="246" t="str">
        <f aca="false">IF($AL231="","",IF($AL231=1,IF($AM231&gt;=1,"一次性·已到收款期","一次性·未到期"),$AC231&amp;" 第"&amp;$AM231&amp;"/"&amp;$AL231&amp;"期"))</f>
        <v/>
      </c>
      <c r="AE231" s="245" t="str">
        <f aca="false">IF(OR($AL231="",N($M231)=0),"",ROUND(N($J231)*$AM231/$AL231,2)+N($L231))</f>
        <v/>
      </c>
      <c r="AF231" s="245" t="str">
        <f aca="false">IF($AE231="","",MAX(0,ROUND($AE231-(N($Q231)+N($R231)+N($S231)),2)))</f>
        <v/>
      </c>
      <c r="AG231" s="245" t="str">
        <f aca="false">IF(OR(TRIM($B231&amp;$C231)="",NOT(ISNUMBER($D231))),"",SUMIFS($W$3:$W$1001,$AI$3:$AI$1001,$AI231,$D$3:$D$1001,"&lt;"&amp;$D231))</f>
        <v/>
      </c>
      <c r="AH231" s="245" t="str">
        <f aca="false">IF(TRIM($B231&amp;$C231)="","",SUMIFS($W$3:$W$1001,$AI$3:$AI$1001,$AI231))</f>
        <v/>
      </c>
      <c r="AI231" s="246" t="str">
        <f aca="false">IF(TRIM($B231&amp;$C231)="","",TRIM($B231)&amp;"｜"&amp;TRIM($C231))</f>
        <v/>
      </c>
      <c r="AJ231" s="245" t="str">
        <f aca="false">IF(TRIM($B231&amp;$C231)="","",MIN(N($O231),N($Q231)))</f>
        <v/>
      </c>
      <c r="AK231" s="248" t="str">
        <f aca="false">IF(ISNUMBER($D231),YEAR($D231),"")</f>
        <v/>
      </c>
      <c r="AL231" s="248" t="str">
        <f aca="false">IF(OR(TRIM($B231&amp;$C231)="",NOT(ISNUMBER($D231)),NOT(ISNUMBER($E231))),"",IF($E231&lt;$D231,"",IF(IF($AC231="半年付",2,IF($AC231="季度付",4,IF($AC231="月付",12,IF($AC231="半月付",24,1))))=1,1,MAX(1,ROUND(($E231-$D231+1)/365*IF($AC231="半年付",2,IF($AC231="季度付",4,IF($AC231="月付",12,IF($AC231="半月付",24,1)))),0)))))</f>
        <v/>
      </c>
      <c r="AM231" s="248" t="str">
        <f aca="true">IF($AL231="","",MIN($AL231,MAX(0,INT((TODAY()-付款宽限天数-$D231)/(($E231-$D231+1)/$AL231))+1)))</f>
        <v/>
      </c>
    </row>
    <row r="232" customFormat="false" ht="27.75" hidden="false" customHeight="false" outlineLevel="0" collapsed="false">
      <c r="F232" s="188" t="str">
        <f aca="true">IF(TRIM($B232&amp;$C232)="","",IF(OR(ISNUMBER(SEARCH("未",$A232)),ISNUMBER(SEARCH("送出",$A232)),AND(TRIM($A232)="",NOT(ISNUMBER($D232)),N($G232)=0)),"【合同未回】","")&amp;IF(NOT(ISNUMBER($E232)),IF(OR(ISNUMBER(SEARCH("未",$A232)),ISNUMBER(SEARCH("送出",$A232)),AND(TRIM($A232)="",NOT(ISNUMBER($D232)),N($G232)=0)),"","【未填合同期】"),IF($E232&lt;TODAY(),"【已到期】",IF($E232-TODAY()&lt;=提醒天数,"【即将到期，剩余"&amp;($E232-TODAY())&amp;"天】","【正常】")))&amp;IF(OR($AB232="安装免保",$AB232="技术免保",$AB232="质保期内"),"【"&amp;$AB232&amp;"】",""))</f>
        <v/>
      </c>
      <c r="J232" s="244" t="str">
        <f aca="false">IF(OR(N($G232)=0,N($H232)=0),"",ROUND(N($G232)*N($H232)*IF(N($I232)=0,1,N($I232)),2))</f>
        <v/>
      </c>
      <c r="M232" s="244" t="str">
        <f aca="false">IF(TRIM($B232&amp;$C232)="","",IF(AND(N($J232)=0,N($L232)=0),"",ROUND(N($J232)+N($L232),2)))</f>
        <v/>
      </c>
      <c r="S232" s="244"/>
      <c r="T232" s="245" t="str">
        <f aca="false">IF(TRIM($B232&amp;$C232)="","",IF(N($O232)=0,"",MAX(0,MIN(N($O232)-N($Q232),N($W232)))))</f>
        <v/>
      </c>
      <c r="U232" s="245" t="str">
        <f aca="false">IF(TRIM($B232&amp;$C232)="","",IF(N($Q232)&lt;=N($O232),"",N($Q232)-N($O232)))</f>
        <v/>
      </c>
      <c r="V232" s="245" t="str">
        <f aca="false">IF(OR(TRIM($B232&amp;$C232)="",$W232=""),"",MAX(0,N($W232))-N($T232))</f>
        <v/>
      </c>
      <c r="W232" s="245" t="str">
        <f aca="false">IF(TRIM($B232&amp;$C232)="","",IF(AND(N($M232)=0,N($Q232)+N($R232)+N($S232)=0),"",ROUND(N($M232)-N($Q232)-N($R232)-N($S232),2)))</f>
        <v/>
      </c>
      <c r="X232" s="246" t="str">
        <f aca="false">IF(TRIM($B232&amp;$C232)="","",IF(N($M232)=0,IF((N($Q232)+N($R232)+N($S232))=0,"—未填单价","未填单价，已收 "&amp;TEXT((N($Q232)+N($R232)+N($S232)),"#,##0.00")),IF(N($W232)&gt;0.005,"欠 "&amp;TEXT(N($W232),"#,##0.00")&amp;IF(N($T232)&gt;0,"（开票未到账 "&amp;TEXT(N($T232),"#,##0.00")&amp;"）","")&amp;IF(N($V232)&gt;0,"（未开票 "&amp;TEXT(N($V232),"#,##0.00")&amp;"）",""),IF(N($W232)&lt;-0.005,"多收 "&amp;TEXT(-N($W232),"#,##0.00"),"✔ 已结清")))&amp;IF(N($U232)&gt;0,"｜到账未开票 "&amp;TEXT(N($U232),"#,##0.00")&amp;"，待补票","")&amp;IF(N($R232)&gt;0,"｜收现 "&amp;TEXT(N($R232),"#,##0.00"),"")&amp;IF(N($S232)&gt;0,"｜收款不开票 "&amp;TEXT(N($S232),"#,##0.00"),""))</f>
        <v/>
      </c>
      <c r="Y232" s="195"/>
      <c r="AB232" s="195"/>
      <c r="AC232" s="188"/>
      <c r="AD232" s="246" t="str">
        <f aca="false">IF($AL232="","",IF($AL232=1,IF($AM232&gt;=1,"一次性·已到收款期","一次性·未到期"),$AC232&amp;" 第"&amp;$AM232&amp;"/"&amp;$AL232&amp;"期"))</f>
        <v/>
      </c>
      <c r="AE232" s="245" t="str">
        <f aca="false">IF(OR($AL232="",N($M232)=0),"",ROUND(N($J232)*$AM232/$AL232,2)+N($L232))</f>
        <v/>
      </c>
      <c r="AF232" s="245" t="str">
        <f aca="false">IF($AE232="","",MAX(0,ROUND($AE232-(N($Q232)+N($R232)+N($S232)),2)))</f>
        <v/>
      </c>
      <c r="AG232" s="245" t="str">
        <f aca="false">IF(OR(TRIM($B232&amp;$C232)="",NOT(ISNUMBER($D232))),"",SUMIFS($W$3:$W$1001,$AI$3:$AI$1001,$AI232,$D$3:$D$1001,"&lt;"&amp;$D232))</f>
        <v/>
      </c>
      <c r="AH232" s="245" t="str">
        <f aca="false">IF(TRIM($B232&amp;$C232)="","",SUMIFS($W$3:$W$1001,$AI$3:$AI$1001,$AI232))</f>
        <v/>
      </c>
      <c r="AI232" s="246" t="str">
        <f aca="false">IF(TRIM($B232&amp;$C232)="","",TRIM($B232)&amp;"｜"&amp;TRIM($C232))</f>
        <v/>
      </c>
      <c r="AJ232" s="245" t="str">
        <f aca="false">IF(TRIM($B232&amp;$C232)="","",MIN(N($O232),N($Q232)))</f>
        <v/>
      </c>
      <c r="AK232" s="248" t="str">
        <f aca="false">IF(ISNUMBER($D232),YEAR($D232),"")</f>
        <v/>
      </c>
      <c r="AL232" s="248" t="str">
        <f aca="false">IF(OR(TRIM($B232&amp;$C232)="",NOT(ISNUMBER($D232)),NOT(ISNUMBER($E232))),"",IF($E232&lt;$D232,"",IF(IF($AC232="半年付",2,IF($AC232="季度付",4,IF($AC232="月付",12,IF($AC232="半月付",24,1))))=1,1,MAX(1,ROUND(($E232-$D232+1)/365*IF($AC232="半年付",2,IF($AC232="季度付",4,IF($AC232="月付",12,IF($AC232="半月付",24,1)))),0)))))</f>
        <v/>
      </c>
      <c r="AM232" s="248" t="str">
        <f aca="true">IF($AL232="","",MIN($AL232,MAX(0,INT((TODAY()-付款宽限天数-$D232)/(($E232-$D232+1)/$AL232))+1)))</f>
        <v/>
      </c>
    </row>
    <row r="233" customFormat="false" ht="27.75" hidden="false" customHeight="false" outlineLevel="0" collapsed="false">
      <c r="F233" s="188" t="str">
        <f aca="true">IF(TRIM($B233&amp;$C233)="","",IF(OR(ISNUMBER(SEARCH("未",$A233)),ISNUMBER(SEARCH("送出",$A233)),AND(TRIM($A233)="",NOT(ISNUMBER($D233)),N($G233)=0)),"【合同未回】","")&amp;IF(NOT(ISNUMBER($E233)),IF(OR(ISNUMBER(SEARCH("未",$A233)),ISNUMBER(SEARCH("送出",$A233)),AND(TRIM($A233)="",NOT(ISNUMBER($D233)),N($G233)=0)),"","【未填合同期】"),IF($E233&lt;TODAY(),"【已到期】",IF($E233-TODAY()&lt;=提醒天数,"【即将到期，剩余"&amp;($E233-TODAY())&amp;"天】","【正常】")))&amp;IF(OR($AB233="安装免保",$AB233="技术免保",$AB233="质保期内"),"【"&amp;$AB233&amp;"】",""))</f>
        <v/>
      </c>
      <c r="J233" s="244" t="str">
        <f aca="false">IF(OR(N($G233)=0,N($H233)=0),"",ROUND(N($G233)*N($H233)*IF(N($I233)=0,1,N($I233)),2))</f>
        <v/>
      </c>
      <c r="M233" s="244" t="str">
        <f aca="false">IF(TRIM($B233&amp;$C233)="","",IF(AND(N($J233)=0,N($L233)=0),"",ROUND(N($J233)+N($L233),2)))</f>
        <v/>
      </c>
      <c r="S233" s="244"/>
      <c r="T233" s="245" t="str">
        <f aca="false">IF(TRIM($B233&amp;$C233)="","",IF(N($O233)=0,"",MAX(0,MIN(N($O233)-N($Q233),N($W233)))))</f>
        <v/>
      </c>
      <c r="U233" s="245" t="str">
        <f aca="false">IF(TRIM($B233&amp;$C233)="","",IF(N($Q233)&lt;=N($O233),"",N($Q233)-N($O233)))</f>
        <v/>
      </c>
      <c r="V233" s="245" t="str">
        <f aca="false">IF(OR(TRIM($B233&amp;$C233)="",$W233=""),"",MAX(0,N($W233))-N($T233))</f>
        <v/>
      </c>
      <c r="W233" s="245" t="str">
        <f aca="false">IF(TRIM($B233&amp;$C233)="","",IF(AND(N($M233)=0,N($Q233)+N($R233)+N($S233)=0),"",ROUND(N($M233)-N($Q233)-N($R233)-N($S233),2)))</f>
        <v/>
      </c>
      <c r="X233" s="246" t="str">
        <f aca="false">IF(TRIM($B233&amp;$C233)="","",IF(N($M233)=0,IF((N($Q233)+N($R233)+N($S233))=0,"—未填单价","未填单价，已收 "&amp;TEXT((N($Q233)+N($R233)+N($S233)),"#,##0.00")),IF(N($W233)&gt;0.005,"欠 "&amp;TEXT(N($W233),"#,##0.00")&amp;IF(N($T233)&gt;0,"（开票未到账 "&amp;TEXT(N($T233),"#,##0.00")&amp;"）","")&amp;IF(N($V233)&gt;0,"（未开票 "&amp;TEXT(N($V233),"#,##0.00")&amp;"）",""),IF(N($W233)&lt;-0.005,"多收 "&amp;TEXT(-N($W233),"#,##0.00"),"✔ 已结清")))&amp;IF(N($U233)&gt;0,"｜到账未开票 "&amp;TEXT(N($U233),"#,##0.00")&amp;"，待补票","")&amp;IF(N($R233)&gt;0,"｜收现 "&amp;TEXT(N($R233),"#,##0.00"),"")&amp;IF(N($S233)&gt;0,"｜收款不开票 "&amp;TEXT(N($S233),"#,##0.00"),""))</f>
        <v/>
      </c>
      <c r="Y233" s="195"/>
      <c r="AB233" s="195"/>
      <c r="AC233" s="188"/>
      <c r="AD233" s="246" t="str">
        <f aca="false">IF($AL233="","",IF($AL233=1,IF($AM233&gt;=1,"一次性·已到收款期","一次性·未到期"),$AC233&amp;" 第"&amp;$AM233&amp;"/"&amp;$AL233&amp;"期"))</f>
        <v/>
      </c>
      <c r="AE233" s="245" t="str">
        <f aca="false">IF(OR($AL233="",N($M233)=0),"",ROUND(N($J233)*$AM233/$AL233,2)+N($L233))</f>
        <v/>
      </c>
      <c r="AF233" s="245" t="str">
        <f aca="false">IF($AE233="","",MAX(0,ROUND($AE233-(N($Q233)+N($R233)+N($S233)),2)))</f>
        <v/>
      </c>
      <c r="AG233" s="245" t="str">
        <f aca="false">IF(OR(TRIM($B233&amp;$C233)="",NOT(ISNUMBER($D233))),"",SUMIFS($W$3:$W$1001,$AI$3:$AI$1001,$AI233,$D$3:$D$1001,"&lt;"&amp;$D233))</f>
        <v/>
      </c>
      <c r="AH233" s="245" t="str">
        <f aca="false">IF(TRIM($B233&amp;$C233)="","",SUMIFS($W$3:$W$1001,$AI$3:$AI$1001,$AI233))</f>
        <v/>
      </c>
      <c r="AI233" s="246" t="str">
        <f aca="false">IF(TRIM($B233&amp;$C233)="","",TRIM($B233)&amp;"｜"&amp;TRIM($C233))</f>
        <v/>
      </c>
      <c r="AJ233" s="245" t="str">
        <f aca="false">IF(TRIM($B233&amp;$C233)="","",MIN(N($O233),N($Q233)))</f>
        <v/>
      </c>
      <c r="AK233" s="248" t="str">
        <f aca="false">IF(ISNUMBER($D233),YEAR($D233),"")</f>
        <v/>
      </c>
      <c r="AL233" s="248" t="str">
        <f aca="false">IF(OR(TRIM($B233&amp;$C233)="",NOT(ISNUMBER($D233)),NOT(ISNUMBER($E233))),"",IF($E233&lt;$D233,"",IF(IF($AC233="半年付",2,IF($AC233="季度付",4,IF($AC233="月付",12,IF($AC233="半月付",24,1))))=1,1,MAX(1,ROUND(($E233-$D233+1)/365*IF($AC233="半年付",2,IF($AC233="季度付",4,IF($AC233="月付",12,IF($AC233="半月付",24,1)))),0)))))</f>
        <v/>
      </c>
      <c r="AM233" s="248" t="str">
        <f aca="true">IF($AL233="","",MIN($AL233,MAX(0,INT((TODAY()-付款宽限天数-$D233)/(($E233-$D233+1)/$AL233))+1)))</f>
        <v/>
      </c>
    </row>
    <row r="234" customFormat="false" ht="27.75" hidden="false" customHeight="false" outlineLevel="0" collapsed="false">
      <c r="F234" s="188" t="str">
        <f aca="true">IF(TRIM($B234&amp;$C234)="","",IF(OR(ISNUMBER(SEARCH("未",$A234)),ISNUMBER(SEARCH("送出",$A234)),AND(TRIM($A234)="",NOT(ISNUMBER($D234)),N($G234)=0)),"【合同未回】","")&amp;IF(NOT(ISNUMBER($E234)),IF(OR(ISNUMBER(SEARCH("未",$A234)),ISNUMBER(SEARCH("送出",$A234)),AND(TRIM($A234)="",NOT(ISNUMBER($D234)),N($G234)=0)),"","【未填合同期】"),IF($E234&lt;TODAY(),"【已到期】",IF($E234-TODAY()&lt;=提醒天数,"【即将到期，剩余"&amp;($E234-TODAY())&amp;"天】","【正常】")))&amp;IF(OR($AB234="安装免保",$AB234="技术免保",$AB234="质保期内"),"【"&amp;$AB234&amp;"】",""))</f>
        <v/>
      </c>
      <c r="J234" s="244" t="str">
        <f aca="false">IF(OR(N($G234)=0,N($H234)=0),"",ROUND(N($G234)*N($H234)*IF(N($I234)=0,1,N($I234)),2))</f>
        <v/>
      </c>
      <c r="M234" s="244" t="str">
        <f aca="false">IF(TRIM($B234&amp;$C234)="","",IF(AND(N($J234)=0,N($L234)=0),"",ROUND(N($J234)+N($L234),2)))</f>
        <v/>
      </c>
      <c r="S234" s="244"/>
      <c r="T234" s="245" t="str">
        <f aca="false">IF(TRIM($B234&amp;$C234)="","",IF(N($O234)=0,"",MAX(0,MIN(N($O234)-N($Q234),N($W234)))))</f>
        <v/>
      </c>
      <c r="U234" s="245" t="str">
        <f aca="false">IF(TRIM($B234&amp;$C234)="","",IF(N($Q234)&lt;=N($O234),"",N($Q234)-N($O234)))</f>
        <v/>
      </c>
      <c r="V234" s="245" t="str">
        <f aca="false">IF(OR(TRIM($B234&amp;$C234)="",$W234=""),"",MAX(0,N($W234))-N($T234))</f>
        <v/>
      </c>
      <c r="W234" s="245" t="str">
        <f aca="false">IF(TRIM($B234&amp;$C234)="","",IF(AND(N($M234)=0,N($Q234)+N($R234)+N($S234)=0),"",ROUND(N($M234)-N($Q234)-N($R234)-N($S234),2)))</f>
        <v/>
      </c>
      <c r="X234" s="246" t="str">
        <f aca="false">IF(TRIM($B234&amp;$C234)="","",IF(N($M234)=0,IF((N($Q234)+N($R234)+N($S234))=0,"—未填单价","未填单价，已收 "&amp;TEXT((N($Q234)+N($R234)+N($S234)),"#,##0.00")),IF(N($W234)&gt;0.005,"欠 "&amp;TEXT(N($W234),"#,##0.00")&amp;IF(N($T234)&gt;0,"（开票未到账 "&amp;TEXT(N($T234),"#,##0.00")&amp;"）","")&amp;IF(N($V234)&gt;0,"（未开票 "&amp;TEXT(N($V234),"#,##0.00")&amp;"）",""),IF(N($W234)&lt;-0.005,"多收 "&amp;TEXT(-N($W234),"#,##0.00"),"✔ 已结清")))&amp;IF(N($U234)&gt;0,"｜到账未开票 "&amp;TEXT(N($U234),"#,##0.00")&amp;"，待补票","")&amp;IF(N($R234)&gt;0,"｜收现 "&amp;TEXT(N($R234),"#,##0.00"),"")&amp;IF(N($S234)&gt;0,"｜收款不开票 "&amp;TEXT(N($S234),"#,##0.00"),""))</f>
        <v/>
      </c>
      <c r="Y234" s="195"/>
      <c r="AB234" s="195"/>
      <c r="AC234" s="188"/>
      <c r="AD234" s="246" t="str">
        <f aca="false">IF($AL234="","",IF($AL234=1,IF($AM234&gt;=1,"一次性·已到收款期","一次性·未到期"),$AC234&amp;" 第"&amp;$AM234&amp;"/"&amp;$AL234&amp;"期"))</f>
        <v/>
      </c>
      <c r="AE234" s="245" t="str">
        <f aca="false">IF(OR($AL234="",N($M234)=0),"",ROUND(N($J234)*$AM234/$AL234,2)+N($L234))</f>
        <v/>
      </c>
      <c r="AF234" s="245" t="str">
        <f aca="false">IF($AE234="","",MAX(0,ROUND($AE234-(N($Q234)+N($R234)+N($S234)),2)))</f>
        <v/>
      </c>
      <c r="AG234" s="245" t="str">
        <f aca="false">IF(OR(TRIM($B234&amp;$C234)="",NOT(ISNUMBER($D234))),"",SUMIFS($W$3:$W$1001,$AI$3:$AI$1001,$AI234,$D$3:$D$1001,"&lt;"&amp;$D234))</f>
        <v/>
      </c>
      <c r="AH234" s="245" t="str">
        <f aca="false">IF(TRIM($B234&amp;$C234)="","",SUMIFS($W$3:$W$1001,$AI$3:$AI$1001,$AI234))</f>
        <v/>
      </c>
      <c r="AI234" s="246" t="str">
        <f aca="false">IF(TRIM($B234&amp;$C234)="","",TRIM($B234)&amp;"｜"&amp;TRIM($C234))</f>
        <v/>
      </c>
      <c r="AJ234" s="245" t="str">
        <f aca="false">IF(TRIM($B234&amp;$C234)="","",MIN(N($O234),N($Q234)))</f>
        <v/>
      </c>
      <c r="AK234" s="248" t="str">
        <f aca="false">IF(ISNUMBER($D234),YEAR($D234),"")</f>
        <v/>
      </c>
      <c r="AL234" s="248" t="str">
        <f aca="false">IF(OR(TRIM($B234&amp;$C234)="",NOT(ISNUMBER($D234)),NOT(ISNUMBER($E234))),"",IF($E234&lt;$D234,"",IF(IF($AC234="半年付",2,IF($AC234="季度付",4,IF($AC234="月付",12,IF($AC234="半月付",24,1))))=1,1,MAX(1,ROUND(($E234-$D234+1)/365*IF($AC234="半年付",2,IF($AC234="季度付",4,IF($AC234="月付",12,IF($AC234="半月付",24,1)))),0)))))</f>
        <v/>
      </c>
      <c r="AM234" s="248" t="str">
        <f aca="true">IF($AL234="","",MIN($AL234,MAX(0,INT((TODAY()-付款宽限天数-$D234)/(($E234-$D234+1)/$AL234))+1)))</f>
        <v/>
      </c>
    </row>
    <row r="235" customFormat="false" ht="27.75" hidden="false" customHeight="false" outlineLevel="0" collapsed="false">
      <c r="F235" s="188" t="str">
        <f aca="true">IF(TRIM($B235&amp;$C235)="","",IF(OR(ISNUMBER(SEARCH("未",$A235)),ISNUMBER(SEARCH("送出",$A235)),AND(TRIM($A235)="",NOT(ISNUMBER($D235)),N($G235)=0)),"【合同未回】","")&amp;IF(NOT(ISNUMBER($E235)),IF(OR(ISNUMBER(SEARCH("未",$A235)),ISNUMBER(SEARCH("送出",$A235)),AND(TRIM($A235)="",NOT(ISNUMBER($D235)),N($G235)=0)),"","【未填合同期】"),IF($E235&lt;TODAY(),"【已到期】",IF($E235-TODAY()&lt;=提醒天数,"【即将到期，剩余"&amp;($E235-TODAY())&amp;"天】","【正常】")))&amp;IF(OR($AB235="安装免保",$AB235="技术免保",$AB235="质保期内"),"【"&amp;$AB235&amp;"】",""))</f>
        <v/>
      </c>
      <c r="J235" s="244" t="str">
        <f aca="false">IF(OR(N($G235)=0,N($H235)=0),"",ROUND(N($G235)*N($H235)*IF(N($I235)=0,1,N($I235)),2))</f>
        <v/>
      </c>
      <c r="M235" s="244" t="str">
        <f aca="false">IF(TRIM($B235&amp;$C235)="","",IF(AND(N($J235)=0,N($L235)=0),"",ROUND(N($J235)+N($L235),2)))</f>
        <v/>
      </c>
      <c r="S235" s="244"/>
      <c r="T235" s="245" t="str">
        <f aca="false">IF(TRIM($B235&amp;$C235)="","",IF(N($O235)=0,"",MAX(0,MIN(N($O235)-N($Q235),N($W235)))))</f>
        <v/>
      </c>
      <c r="U235" s="245" t="str">
        <f aca="false">IF(TRIM($B235&amp;$C235)="","",IF(N($Q235)&lt;=N($O235),"",N($Q235)-N($O235)))</f>
        <v/>
      </c>
      <c r="V235" s="245" t="str">
        <f aca="false">IF(OR(TRIM($B235&amp;$C235)="",$W235=""),"",MAX(0,N($W235))-N($T235))</f>
        <v/>
      </c>
      <c r="W235" s="245" t="str">
        <f aca="false">IF(TRIM($B235&amp;$C235)="","",IF(AND(N($M235)=0,N($Q235)+N($R235)+N($S235)=0),"",ROUND(N($M235)-N($Q235)-N($R235)-N($S235),2)))</f>
        <v/>
      </c>
      <c r="X235" s="246" t="str">
        <f aca="false">IF(TRIM($B235&amp;$C235)="","",IF(N($M235)=0,IF((N($Q235)+N($R235)+N($S235))=0,"—未填单价","未填单价，已收 "&amp;TEXT((N($Q235)+N($R235)+N($S235)),"#,##0.00")),IF(N($W235)&gt;0.005,"欠 "&amp;TEXT(N($W235),"#,##0.00")&amp;IF(N($T235)&gt;0,"（开票未到账 "&amp;TEXT(N($T235),"#,##0.00")&amp;"）","")&amp;IF(N($V235)&gt;0,"（未开票 "&amp;TEXT(N($V235),"#,##0.00")&amp;"）",""),IF(N($W235)&lt;-0.005,"多收 "&amp;TEXT(-N($W235),"#,##0.00"),"✔ 已结清")))&amp;IF(N($U235)&gt;0,"｜到账未开票 "&amp;TEXT(N($U235),"#,##0.00")&amp;"，待补票","")&amp;IF(N($R235)&gt;0,"｜收现 "&amp;TEXT(N($R235),"#,##0.00"),"")&amp;IF(N($S235)&gt;0,"｜收款不开票 "&amp;TEXT(N($S235),"#,##0.00"),""))</f>
        <v/>
      </c>
      <c r="Y235" s="195"/>
      <c r="AB235" s="195"/>
      <c r="AC235" s="188"/>
      <c r="AD235" s="246" t="str">
        <f aca="false">IF($AL235="","",IF($AL235=1,IF($AM235&gt;=1,"一次性·已到收款期","一次性·未到期"),$AC235&amp;" 第"&amp;$AM235&amp;"/"&amp;$AL235&amp;"期"))</f>
        <v/>
      </c>
      <c r="AE235" s="245" t="str">
        <f aca="false">IF(OR($AL235="",N($M235)=0),"",ROUND(N($J235)*$AM235/$AL235,2)+N($L235))</f>
        <v/>
      </c>
      <c r="AF235" s="245" t="str">
        <f aca="false">IF($AE235="","",MAX(0,ROUND($AE235-(N($Q235)+N($R235)+N($S235)),2)))</f>
        <v/>
      </c>
      <c r="AG235" s="245" t="str">
        <f aca="false">IF(OR(TRIM($B235&amp;$C235)="",NOT(ISNUMBER($D235))),"",SUMIFS($W$3:$W$1001,$AI$3:$AI$1001,$AI235,$D$3:$D$1001,"&lt;"&amp;$D235))</f>
        <v/>
      </c>
      <c r="AH235" s="245" t="str">
        <f aca="false">IF(TRIM($B235&amp;$C235)="","",SUMIFS($W$3:$W$1001,$AI$3:$AI$1001,$AI235))</f>
        <v/>
      </c>
      <c r="AI235" s="246" t="str">
        <f aca="false">IF(TRIM($B235&amp;$C235)="","",TRIM($B235)&amp;"｜"&amp;TRIM($C235))</f>
        <v/>
      </c>
      <c r="AJ235" s="245" t="str">
        <f aca="false">IF(TRIM($B235&amp;$C235)="","",MIN(N($O235),N($Q235)))</f>
        <v/>
      </c>
      <c r="AK235" s="248" t="str">
        <f aca="false">IF(ISNUMBER($D235),YEAR($D235),"")</f>
        <v/>
      </c>
      <c r="AL235" s="248" t="str">
        <f aca="false">IF(OR(TRIM($B235&amp;$C235)="",NOT(ISNUMBER($D235)),NOT(ISNUMBER($E235))),"",IF($E235&lt;$D235,"",IF(IF($AC235="半年付",2,IF($AC235="季度付",4,IF($AC235="月付",12,IF($AC235="半月付",24,1))))=1,1,MAX(1,ROUND(($E235-$D235+1)/365*IF($AC235="半年付",2,IF($AC235="季度付",4,IF($AC235="月付",12,IF($AC235="半月付",24,1)))),0)))))</f>
        <v/>
      </c>
      <c r="AM235" s="248" t="str">
        <f aca="true">IF($AL235="","",MIN($AL235,MAX(0,INT((TODAY()-付款宽限天数-$D235)/(($E235-$D235+1)/$AL235))+1)))</f>
        <v/>
      </c>
    </row>
    <row r="236" customFormat="false" ht="27.75" hidden="false" customHeight="false" outlineLevel="0" collapsed="false">
      <c r="F236" s="188" t="str">
        <f aca="true">IF(TRIM($B236&amp;$C236)="","",IF(OR(ISNUMBER(SEARCH("未",$A236)),ISNUMBER(SEARCH("送出",$A236)),AND(TRIM($A236)="",NOT(ISNUMBER($D236)),N($G236)=0)),"【合同未回】","")&amp;IF(NOT(ISNUMBER($E236)),IF(OR(ISNUMBER(SEARCH("未",$A236)),ISNUMBER(SEARCH("送出",$A236)),AND(TRIM($A236)="",NOT(ISNUMBER($D236)),N($G236)=0)),"","【未填合同期】"),IF($E236&lt;TODAY(),"【已到期】",IF($E236-TODAY()&lt;=提醒天数,"【即将到期，剩余"&amp;($E236-TODAY())&amp;"天】","【正常】")))&amp;IF(OR($AB236="安装免保",$AB236="技术免保",$AB236="质保期内"),"【"&amp;$AB236&amp;"】",""))</f>
        <v/>
      </c>
      <c r="J236" s="244" t="str">
        <f aca="false">IF(OR(N($G236)=0,N($H236)=0),"",ROUND(N($G236)*N($H236)*IF(N($I236)=0,1,N($I236)),2))</f>
        <v/>
      </c>
      <c r="M236" s="244" t="str">
        <f aca="false">IF(TRIM($B236&amp;$C236)="","",IF(AND(N($J236)=0,N($L236)=0),"",ROUND(N($J236)+N($L236),2)))</f>
        <v/>
      </c>
      <c r="S236" s="244"/>
      <c r="T236" s="245" t="str">
        <f aca="false">IF(TRIM($B236&amp;$C236)="","",IF(N($O236)=0,"",MAX(0,MIN(N($O236)-N($Q236),N($W236)))))</f>
        <v/>
      </c>
      <c r="U236" s="245" t="str">
        <f aca="false">IF(TRIM($B236&amp;$C236)="","",IF(N($Q236)&lt;=N($O236),"",N($Q236)-N($O236)))</f>
        <v/>
      </c>
      <c r="V236" s="245" t="str">
        <f aca="false">IF(OR(TRIM($B236&amp;$C236)="",$W236=""),"",MAX(0,N($W236))-N($T236))</f>
        <v/>
      </c>
      <c r="W236" s="245" t="str">
        <f aca="false">IF(TRIM($B236&amp;$C236)="","",IF(AND(N($M236)=0,N($Q236)+N($R236)+N($S236)=0),"",ROUND(N($M236)-N($Q236)-N($R236)-N($S236),2)))</f>
        <v/>
      </c>
      <c r="X236" s="246" t="str">
        <f aca="false">IF(TRIM($B236&amp;$C236)="","",IF(N($M236)=0,IF((N($Q236)+N($R236)+N($S236))=0,"—未填单价","未填单价，已收 "&amp;TEXT((N($Q236)+N($R236)+N($S236)),"#,##0.00")),IF(N($W236)&gt;0.005,"欠 "&amp;TEXT(N($W236),"#,##0.00")&amp;IF(N($T236)&gt;0,"（开票未到账 "&amp;TEXT(N($T236),"#,##0.00")&amp;"）","")&amp;IF(N($V236)&gt;0,"（未开票 "&amp;TEXT(N($V236),"#,##0.00")&amp;"）",""),IF(N($W236)&lt;-0.005,"多收 "&amp;TEXT(-N($W236),"#,##0.00"),"✔ 已结清")))&amp;IF(N($U236)&gt;0,"｜到账未开票 "&amp;TEXT(N($U236),"#,##0.00")&amp;"，待补票","")&amp;IF(N($R236)&gt;0,"｜收现 "&amp;TEXT(N($R236),"#,##0.00"),"")&amp;IF(N($S236)&gt;0,"｜收款不开票 "&amp;TEXT(N($S236),"#,##0.00"),""))</f>
        <v/>
      </c>
      <c r="Y236" s="195"/>
      <c r="AB236" s="195"/>
      <c r="AC236" s="188"/>
      <c r="AD236" s="246" t="str">
        <f aca="false">IF($AL236="","",IF($AL236=1,IF($AM236&gt;=1,"一次性·已到收款期","一次性·未到期"),$AC236&amp;" 第"&amp;$AM236&amp;"/"&amp;$AL236&amp;"期"))</f>
        <v/>
      </c>
      <c r="AE236" s="245" t="str">
        <f aca="false">IF(OR($AL236="",N($M236)=0),"",ROUND(N($J236)*$AM236/$AL236,2)+N($L236))</f>
        <v/>
      </c>
      <c r="AF236" s="245" t="str">
        <f aca="false">IF($AE236="","",MAX(0,ROUND($AE236-(N($Q236)+N($R236)+N($S236)),2)))</f>
        <v/>
      </c>
      <c r="AG236" s="245" t="str">
        <f aca="false">IF(OR(TRIM($B236&amp;$C236)="",NOT(ISNUMBER($D236))),"",SUMIFS($W$3:$W$1001,$AI$3:$AI$1001,$AI236,$D$3:$D$1001,"&lt;"&amp;$D236))</f>
        <v/>
      </c>
      <c r="AH236" s="245" t="str">
        <f aca="false">IF(TRIM($B236&amp;$C236)="","",SUMIFS($W$3:$W$1001,$AI$3:$AI$1001,$AI236))</f>
        <v/>
      </c>
      <c r="AI236" s="246" t="str">
        <f aca="false">IF(TRIM($B236&amp;$C236)="","",TRIM($B236)&amp;"｜"&amp;TRIM($C236))</f>
        <v/>
      </c>
      <c r="AJ236" s="245" t="str">
        <f aca="false">IF(TRIM($B236&amp;$C236)="","",MIN(N($O236),N($Q236)))</f>
        <v/>
      </c>
      <c r="AK236" s="248" t="str">
        <f aca="false">IF(ISNUMBER($D236),YEAR($D236),"")</f>
        <v/>
      </c>
      <c r="AL236" s="248" t="str">
        <f aca="false">IF(OR(TRIM($B236&amp;$C236)="",NOT(ISNUMBER($D236)),NOT(ISNUMBER($E236))),"",IF($E236&lt;$D236,"",IF(IF($AC236="半年付",2,IF($AC236="季度付",4,IF($AC236="月付",12,IF($AC236="半月付",24,1))))=1,1,MAX(1,ROUND(($E236-$D236+1)/365*IF($AC236="半年付",2,IF($AC236="季度付",4,IF($AC236="月付",12,IF($AC236="半月付",24,1)))),0)))))</f>
        <v/>
      </c>
      <c r="AM236" s="248" t="str">
        <f aca="true">IF($AL236="","",MIN($AL236,MAX(0,INT((TODAY()-付款宽限天数-$D236)/(($E236-$D236+1)/$AL236))+1)))</f>
        <v/>
      </c>
    </row>
    <row r="237" customFormat="false" ht="27.75" hidden="false" customHeight="false" outlineLevel="0" collapsed="false">
      <c r="F237" s="188" t="str">
        <f aca="true">IF(TRIM($B237&amp;$C237)="","",IF(OR(ISNUMBER(SEARCH("未",$A237)),ISNUMBER(SEARCH("送出",$A237)),AND(TRIM($A237)="",NOT(ISNUMBER($D237)),N($G237)=0)),"【合同未回】","")&amp;IF(NOT(ISNUMBER($E237)),IF(OR(ISNUMBER(SEARCH("未",$A237)),ISNUMBER(SEARCH("送出",$A237)),AND(TRIM($A237)="",NOT(ISNUMBER($D237)),N($G237)=0)),"","【未填合同期】"),IF($E237&lt;TODAY(),"【已到期】",IF($E237-TODAY()&lt;=提醒天数,"【即将到期，剩余"&amp;($E237-TODAY())&amp;"天】","【正常】")))&amp;IF(OR($AB237="安装免保",$AB237="技术免保",$AB237="质保期内"),"【"&amp;$AB237&amp;"】",""))</f>
        <v/>
      </c>
      <c r="J237" s="244" t="str">
        <f aca="false">IF(OR(N($G237)=0,N($H237)=0),"",ROUND(N($G237)*N($H237)*IF(N($I237)=0,1,N($I237)),2))</f>
        <v/>
      </c>
      <c r="M237" s="244" t="str">
        <f aca="false">IF(TRIM($B237&amp;$C237)="","",IF(AND(N($J237)=0,N($L237)=0),"",ROUND(N($J237)+N($L237),2)))</f>
        <v/>
      </c>
      <c r="S237" s="244"/>
      <c r="T237" s="245" t="str">
        <f aca="false">IF(TRIM($B237&amp;$C237)="","",IF(N($O237)=0,"",MAX(0,MIN(N($O237)-N($Q237),N($W237)))))</f>
        <v/>
      </c>
      <c r="U237" s="245" t="str">
        <f aca="false">IF(TRIM($B237&amp;$C237)="","",IF(N($Q237)&lt;=N($O237),"",N($Q237)-N($O237)))</f>
        <v/>
      </c>
      <c r="V237" s="245" t="str">
        <f aca="false">IF(OR(TRIM($B237&amp;$C237)="",$W237=""),"",MAX(0,N($W237))-N($T237))</f>
        <v/>
      </c>
      <c r="W237" s="245" t="str">
        <f aca="false">IF(TRIM($B237&amp;$C237)="","",IF(AND(N($M237)=0,N($Q237)+N($R237)+N($S237)=0),"",ROUND(N($M237)-N($Q237)-N($R237)-N($S237),2)))</f>
        <v/>
      </c>
      <c r="X237" s="246" t="str">
        <f aca="false">IF(TRIM($B237&amp;$C237)="","",IF(N($M237)=0,IF((N($Q237)+N($R237)+N($S237))=0,"—未填单价","未填单价，已收 "&amp;TEXT((N($Q237)+N($R237)+N($S237)),"#,##0.00")),IF(N($W237)&gt;0.005,"欠 "&amp;TEXT(N($W237),"#,##0.00")&amp;IF(N($T237)&gt;0,"（开票未到账 "&amp;TEXT(N($T237),"#,##0.00")&amp;"）","")&amp;IF(N($V237)&gt;0,"（未开票 "&amp;TEXT(N($V237),"#,##0.00")&amp;"）",""),IF(N($W237)&lt;-0.005,"多收 "&amp;TEXT(-N($W237),"#,##0.00"),"✔ 已结清")))&amp;IF(N($U237)&gt;0,"｜到账未开票 "&amp;TEXT(N($U237),"#,##0.00")&amp;"，待补票","")&amp;IF(N($R237)&gt;0,"｜收现 "&amp;TEXT(N($R237),"#,##0.00"),"")&amp;IF(N($S237)&gt;0,"｜收款不开票 "&amp;TEXT(N($S237),"#,##0.00"),""))</f>
        <v/>
      </c>
      <c r="Y237" s="195"/>
      <c r="AB237" s="195"/>
      <c r="AC237" s="188"/>
      <c r="AD237" s="246" t="str">
        <f aca="false">IF($AL237="","",IF($AL237=1,IF($AM237&gt;=1,"一次性·已到收款期","一次性·未到期"),$AC237&amp;" 第"&amp;$AM237&amp;"/"&amp;$AL237&amp;"期"))</f>
        <v/>
      </c>
      <c r="AE237" s="245" t="str">
        <f aca="false">IF(OR($AL237="",N($M237)=0),"",ROUND(N($J237)*$AM237/$AL237,2)+N($L237))</f>
        <v/>
      </c>
      <c r="AF237" s="245" t="str">
        <f aca="false">IF($AE237="","",MAX(0,ROUND($AE237-(N($Q237)+N($R237)+N($S237)),2)))</f>
        <v/>
      </c>
      <c r="AG237" s="245" t="str">
        <f aca="false">IF(OR(TRIM($B237&amp;$C237)="",NOT(ISNUMBER($D237))),"",SUMIFS($W$3:$W$1001,$AI$3:$AI$1001,$AI237,$D$3:$D$1001,"&lt;"&amp;$D237))</f>
        <v/>
      </c>
      <c r="AH237" s="245" t="str">
        <f aca="false">IF(TRIM($B237&amp;$C237)="","",SUMIFS($W$3:$W$1001,$AI$3:$AI$1001,$AI237))</f>
        <v/>
      </c>
      <c r="AI237" s="246" t="str">
        <f aca="false">IF(TRIM($B237&amp;$C237)="","",TRIM($B237)&amp;"｜"&amp;TRIM($C237))</f>
        <v/>
      </c>
      <c r="AJ237" s="245" t="str">
        <f aca="false">IF(TRIM($B237&amp;$C237)="","",MIN(N($O237),N($Q237)))</f>
        <v/>
      </c>
      <c r="AK237" s="248" t="str">
        <f aca="false">IF(ISNUMBER($D237),YEAR($D237),"")</f>
        <v/>
      </c>
      <c r="AL237" s="248" t="str">
        <f aca="false">IF(OR(TRIM($B237&amp;$C237)="",NOT(ISNUMBER($D237)),NOT(ISNUMBER($E237))),"",IF($E237&lt;$D237,"",IF(IF($AC237="半年付",2,IF($AC237="季度付",4,IF($AC237="月付",12,IF($AC237="半月付",24,1))))=1,1,MAX(1,ROUND(($E237-$D237+1)/365*IF($AC237="半年付",2,IF($AC237="季度付",4,IF($AC237="月付",12,IF($AC237="半月付",24,1)))),0)))))</f>
        <v/>
      </c>
      <c r="AM237" s="248" t="str">
        <f aca="true">IF($AL237="","",MIN($AL237,MAX(0,INT((TODAY()-付款宽限天数-$D237)/(($E237-$D237+1)/$AL237))+1)))</f>
        <v/>
      </c>
    </row>
    <row r="238" customFormat="false" ht="27.75" hidden="false" customHeight="false" outlineLevel="0" collapsed="false">
      <c r="F238" s="188" t="str">
        <f aca="true">IF(TRIM($B238&amp;$C238)="","",IF(OR(ISNUMBER(SEARCH("未",$A238)),ISNUMBER(SEARCH("送出",$A238)),AND(TRIM($A238)="",NOT(ISNUMBER($D238)),N($G238)=0)),"【合同未回】","")&amp;IF(NOT(ISNUMBER($E238)),IF(OR(ISNUMBER(SEARCH("未",$A238)),ISNUMBER(SEARCH("送出",$A238)),AND(TRIM($A238)="",NOT(ISNUMBER($D238)),N($G238)=0)),"","【未填合同期】"),IF($E238&lt;TODAY(),"【已到期】",IF($E238-TODAY()&lt;=提醒天数,"【即将到期，剩余"&amp;($E238-TODAY())&amp;"天】","【正常】")))&amp;IF(OR($AB238="安装免保",$AB238="技术免保",$AB238="质保期内"),"【"&amp;$AB238&amp;"】",""))</f>
        <v/>
      </c>
      <c r="J238" s="244" t="str">
        <f aca="false">IF(OR(N($G238)=0,N($H238)=0),"",ROUND(N($G238)*N($H238)*IF(N($I238)=0,1,N($I238)),2))</f>
        <v/>
      </c>
      <c r="M238" s="244" t="str">
        <f aca="false">IF(TRIM($B238&amp;$C238)="","",IF(AND(N($J238)=0,N($L238)=0),"",ROUND(N($J238)+N($L238),2)))</f>
        <v/>
      </c>
      <c r="S238" s="244"/>
      <c r="T238" s="245" t="str">
        <f aca="false">IF(TRIM($B238&amp;$C238)="","",IF(N($O238)=0,"",MAX(0,MIN(N($O238)-N($Q238),N($W238)))))</f>
        <v/>
      </c>
      <c r="U238" s="245" t="str">
        <f aca="false">IF(TRIM($B238&amp;$C238)="","",IF(N($Q238)&lt;=N($O238),"",N($Q238)-N($O238)))</f>
        <v/>
      </c>
      <c r="V238" s="245" t="str">
        <f aca="false">IF(OR(TRIM($B238&amp;$C238)="",$W238=""),"",MAX(0,N($W238))-N($T238))</f>
        <v/>
      </c>
      <c r="W238" s="245" t="str">
        <f aca="false">IF(TRIM($B238&amp;$C238)="","",IF(AND(N($M238)=0,N($Q238)+N($R238)+N($S238)=0),"",ROUND(N($M238)-N($Q238)-N($R238)-N($S238),2)))</f>
        <v/>
      </c>
      <c r="X238" s="246" t="str">
        <f aca="false">IF(TRIM($B238&amp;$C238)="","",IF(N($M238)=0,IF((N($Q238)+N($R238)+N($S238))=0,"—未填单价","未填单价，已收 "&amp;TEXT((N($Q238)+N($R238)+N($S238)),"#,##0.00")),IF(N($W238)&gt;0.005,"欠 "&amp;TEXT(N($W238),"#,##0.00")&amp;IF(N($T238)&gt;0,"（开票未到账 "&amp;TEXT(N($T238),"#,##0.00")&amp;"）","")&amp;IF(N($V238)&gt;0,"（未开票 "&amp;TEXT(N($V238),"#,##0.00")&amp;"）",""),IF(N($W238)&lt;-0.005,"多收 "&amp;TEXT(-N($W238),"#,##0.00"),"✔ 已结清")))&amp;IF(N($U238)&gt;0,"｜到账未开票 "&amp;TEXT(N($U238),"#,##0.00")&amp;"，待补票","")&amp;IF(N($R238)&gt;0,"｜收现 "&amp;TEXT(N($R238),"#,##0.00"),"")&amp;IF(N($S238)&gt;0,"｜收款不开票 "&amp;TEXT(N($S238),"#,##0.00"),""))</f>
        <v/>
      </c>
      <c r="Y238" s="195"/>
      <c r="AB238" s="195"/>
      <c r="AC238" s="188"/>
      <c r="AD238" s="246" t="str">
        <f aca="false">IF($AL238="","",IF($AL238=1,IF($AM238&gt;=1,"一次性·已到收款期","一次性·未到期"),$AC238&amp;" 第"&amp;$AM238&amp;"/"&amp;$AL238&amp;"期"))</f>
        <v/>
      </c>
      <c r="AE238" s="245" t="str">
        <f aca="false">IF(OR($AL238="",N($M238)=0),"",ROUND(N($J238)*$AM238/$AL238,2)+N($L238))</f>
        <v/>
      </c>
      <c r="AF238" s="245" t="str">
        <f aca="false">IF($AE238="","",MAX(0,ROUND($AE238-(N($Q238)+N($R238)+N($S238)),2)))</f>
        <v/>
      </c>
      <c r="AG238" s="245" t="str">
        <f aca="false">IF(OR(TRIM($B238&amp;$C238)="",NOT(ISNUMBER($D238))),"",SUMIFS($W$3:$W$1001,$AI$3:$AI$1001,$AI238,$D$3:$D$1001,"&lt;"&amp;$D238))</f>
        <v/>
      </c>
      <c r="AH238" s="245" t="str">
        <f aca="false">IF(TRIM($B238&amp;$C238)="","",SUMIFS($W$3:$W$1001,$AI$3:$AI$1001,$AI238))</f>
        <v/>
      </c>
      <c r="AI238" s="246" t="str">
        <f aca="false">IF(TRIM($B238&amp;$C238)="","",TRIM($B238)&amp;"｜"&amp;TRIM($C238))</f>
        <v/>
      </c>
      <c r="AJ238" s="245" t="str">
        <f aca="false">IF(TRIM($B238&amp;$C238)="","",MIN(N($O238),N($Q238)))</f>
        <v/>
      </c>
      <c r="AK238" s="248" t="str">
        <f aca="false">IF(ISNUMBER($D238),YEAR($D238),"")</f>
        <v/>
      </c>
      <c r="AL238" s="248" t="str">
        <f aca="false">IF(OR(TRIM($B238&amp;$C238)="",NOT(ISNUMBER($D238)),NOT(ISNUMBER($E238))),"",IF($E238&lt;$D238,"",IF(IF($AC238="半年付",2,IF($AC238="季度付",4,IF($AC238="月付",12,IF($AC238="半月付",24,1))))=1,1,MAX(1,ROUND(($E238-$D238+1)/365*IF($AC238="半年付",2,IF($AC238="季度付",4,IF($AC238="月付",12,IF($AC238="半月付",24,1)))),0)))))</f>
        <v/>
      </c>
      <c r="AM238" s="248" t="str">
        <f aca="true">IF($AL238="","",MIN($AL238,MAX(0,INT((TODAY()-付款宽限天数-$D238)/(($E238-$D238+1)/$AL238))+1)))</f>
        <v/>
      </c>
    </row>
    <row r="239" customFormat="false" ht="27.75" hidden="false" customHeight="false" outlineLevel="0" collapsed="false">
      <c r="F239" s="188" t="str">
        <f aca="true">IF(TRIM($B239&amp;$C239)="","",IF(OR(ISNUMBER(SEARCH("未",$A239)),ISNUMBER(SEARCH("送出",$A239)),AND(TRIM($A239)="",NOT(ISNUMBER($D239)),N($G239)=0)),"【合同未回】","")&amp;IF(NOT(ISNUMBER($E239)),IF(OR(ISNUMBER(SEARCH("未",$A239)),ISNUMBER(SEARCH("送出",$A239)),AND(TRIM($A239)="",NOT(ISNUMBER($D239)),N($G239)=0)),"","【未填合同期】"),IF($E239&lt;TODAY(),"【已到期】",IF($E239-TODAY()&lt;=提醒天数,"【即将到期，剩余"&amp;($E239-TODAY())&amp;"天】","【正常】")))&amp;IF(OR($AB239="安装免保",$AB239="技术免保",$AB239="质保期内"),"【"&amp;$AB239&amp;"】",""))</f>
        <v/>
      </c>
      <c r="J239" s="244" t="str">
        <f aca="false">IF(OR(N($G239)=0,N($H239)=0),"",ROUND(N($G239)*N($H239)*IF(N($I239)=0,1,N($I239)),2))</f>
        <v/>
      </c>
      <c r="M239" s="244" t="str">
        <f aca="false">IF(TRIM($B239&amp;$C239)="","",IF(AND(N($J239)=0,N($L239)=0),"",ROUND(N($J239)+N($L239),2)))</f>
        <v/>
      </c>
      <c r="S239" s="244"/>
      <c r="T239" s="245" t="str">
        <f aca="false">IF(TRIM($B239&amp;$C239)="","",IF(N($O239)=0,"",MAX(0,MIN(N($O239)-N($Q239),N($W239)))))</f>
        <v/>
      </c>
      <c r="U239" s="245" t="str">
        <f aca="false">IF(TRIM($B239&amp;$C239)="","",IF(N($Q239)&lt;=N($O239),"",N($Q239)-N($O239)))</f>
        <v/>
      </c>
      <c r="V239" s="245" t="str">
        <f aca="false">IF(OR(TRIM($B239&amp;$C239)="",$W239=""),"",MAX(0,N($W239))-N($T239))</f>
        <v/>
      </c>
      <c r="W239" s="245" t="str">
        <f aca="false">IF(TRIM($B239&amp;$C239)="","",IF(AND(N($M239)=0,N($Q239)+N($R239)+N($S239)=0),"",ROUND(N($M239)-N($Q239)-N($R239)-N($S239),2)))</f>
        <v/>
      </c>
      <c r="X239" s="246" t="str">
        <f aca="false">IF(TRIM($B239&amp;$C239)="","",IF(N($M239)=0,IF((N($Q239)+N($R239)+N($S239))=0,"—未填单价","未填单价，已收 "&amp;TEXT((N($Q239)+N($R239)+N($S239)),"#,##0.00")),IF(N($W239)&gt;0.005,"欠 "&amp;TEXT(N($W239),"#,##0.00")&amp;IF(N($T239)&gt;0,"（开票未到账 "&amp;TEXT(N($T239),"#,##0.00")&amp;"）","")&amp;IF(N($V239)&gt;0,"（未开票 "&amp;TEXT(N($V239),"#,##0.00")&amp;"）",""),IF(N($W239)&lt;-0.005,"多收 "&amp;TEXT(-N($W239),"#,##0.00"),"✔ 已结清")))&amp;IF(N($U239)&gt;0,"｜到账未开票 "&amp;TEXT(N($U239),"#,##0.00")&amp;"，待补票","")&amp;IF(N($R239)&gt;0,"｜收现 "&amp;TEXT(N($R239),"#,##0.00"),"")&amp;IF(N($S239)&gt;0,"｜收款不开票 "&amp;TEXT(N($S239),"#,##0.00"),""))</f>
        <v/>
      </c>
      <c r="Y239" s="195"/>
      <c r="AB239" s="195"/>
      <c r="AC239" s="188"/>
      <c r="AD239" s="246" t="str">
        <f aca="false">IF($AL239="","",IF($AL239=1,IF($AM239&gt;=1,"一次性·已到收款期","一次性·未到期"),$AC239&amp;" 第"&amp;$AM239&amp;"/"&amp;$AL239&amp;"期"))</f>
        <v/>
      </c>
      <c r="AE239" s="245" t="str">
        <f aca="false">IF(OR($AL239="",N($M239)=0),"",ROUND(N($J239)*$AM239/$AL239,2)+N($L239))</f>
        <v/>
      </c>
      <c r="AF239" s="245" t="str">
        <f aca="false">IF($AE239="","",MAX(0,ROUND($AE239-(N($Q239)+N($R239)+N($S239)),2)))</f>
        <v/>
      </c>
      <c r="AG239" s="245" t="str">
        <f aca="false">IF(OR(TRIM($B239&amp;$C239)="",NOT(ISNUMBER($D239))),"",SUMIFS($W$3:$W$1001,$AI$3:$AI$1001,$AI239,$D$3:$D$1001,"&lt;"&amp;$D239))</f>
        <v/>
      </c>
      <c r="AH239" s="245" t="str">
        <f aca="false">IF(TRIM($B239&amp;$C239)="","",SUMIFS($W$3:$W$1001,$AI$3:$AI$1001,$AI239))</f>
        <v/>
      </c>
      <c r="AI239" s="246" t="str">
        <f aca="false">IF(TRIM($B239&amp;$C239)="","",TRIM($B239)&amp;"｜"&amp;TRIM($C239))</f>
        <v/>
      </c>
      <c r="AJ239" s="245" t="str">
        <f aca="false">IF(TRIM($B239&amp;$C239)="","",MIN(N($O239),N($Q239)))</f>
        <v/>
      </c>
      <c r="AK239" s="248" t="str">
        <f aca="false">IF(ISNUMBER($D239),YEAR($D239),"")</f>
        <v/>
      </c>
      <c r="AL239" s="248" t="str">
        <f aca="false">IF(OR(TRIM($B239&amp;$C239)="",NOT(ISNUMBER($D239)),NOT(ISNUMBER($E239))),"",IF($E239&lt;$D239,"",IF(IF($AC239="半年付",2,IF($AC239="季度付",4,IF($AC239="月付",12,IF($AC239="半月付",24,1))))=1,1,MAX(1,ROUND(($E239-$D239+1)/365*IF($AC239="半年付",2,IF($AC239="季度付",4,IF($AC239="月付",12,IF($AC239="半月付",24,1)))),0)))))</f>
        <v/>
      </c>
      <c r="AM239" s="248" t="str">
        <f aca="true">IF($AL239="","",MIN($AL239,MAX(0,INT((TODAY()-付款宽限天数-$D239)/(($E239-$D239+1)/$AL239))+1)))</f>
        <v/>
      </c>
    </row>
    <row r="240" customFormat="false" ht="27.75" hidden="false" customHeight="false" outlineLevel="0" collapsed="false">
      <c r="F240" s="188" t="str">
        <f aca="true">IF(TRIM($B240&amp;$C240)="","",IF(OR(ISNUMBER(SEARCH("未",$A240)),ISNUMBER(SEARCH("送出",$A240)),AND(TRIM($A240)="",NOT(ISNUMBER($D240)),N($G240)=0)),"【合同未回】","")&amp;IF(NOT(ISNUMBER($E240)),IF(OR(ISNUMBER(SEARCH("未",$A240)),ISNUMBER(SEARCH("送出",$A240)),AND(TRIM($A240)="",NOT(ISNUMBER($D240)),N($G240)=0)),"","【未填合同期】"),IF($E240&lt;TODAY(),"【已到期】",IF($E240-TODAY()&lt;=提醒天数,"【即将到期，剩余"&amp;($E240-TODAY())&amp;"天】","【正常】")))&amp;IF(OR($AB240="安装免保",$AB240="技术免保",$AB240="质保期内"),"【"&amp;$AB240&amp;"】",""))</f>
        <v/>
      </c>
      <c r="J240" s="244" t="str">
        <f aca="false">IF(OR(N($G240)=0,N($H240)=0),"",ROUND(N($G240)*N($H240)*IF(N($I240)=0,1,N($I240)),2))</f>
        <v/>
      </c>
      <c r="M240" s="244" t="str">
        <f aca="false">IF(TRIM($B240&amp;$C240)="","",IF(AND(N($J240)=0,N($L240)=0),"",ROUND(N($J240)+N($L240),2)))</f>
        <v/>
      </c>
      <c r="S240" s="244"/>
      <c r="T240" s="245" t="str">
        <f aca="false">IF(TRIM($B240&amp;$C240)="","",IF(N($O240)=0,"",MAX(0,MIN(N($O240)-N($Q240),N($W240)))))</f>
        <v/>
      </c>
      <c r="U240" s="245" t="str">
        <f aca="false">IF(TRIM($B240&amp;$C240)="","",IF(N($Q240)&lt;=N($O240),"",N($Q240)-N($O240)))</f>
        <v/>
      </c>
      <c r="V240" s="245" t="str">
        <f aca="false">IF(OR(TRIM($B240&amp;$C240)="",$W240=""),"",MAX(0,N($W240))-N($T240))</f>
        <v/>
      </c>
      <c r="W240" s="245" t="str">
        <f aca="false">IF(TRIM($B240&amp;$C240)="","",IF(AND(N($M240)=0,N($Q240)+N($R240)+N($S240)=0),"",ROUND(N($M240)-N($Q240)-N($R240)-N($S240),2)))</f>
        <v/>
      </c>
      <c r="X240" s="246" t="str">
        <f aca="false">IF(TRIM($B240&amp;$C240)="","",IF(N($M240)=0,IF((N($Q240)+N($R240)+N($S240))=0,"—未填单价","未填单价，已收 "&amp;TEXT((N($Q240)+N($R240)+N($S240)),"#,##0.00")),IF(N($W240)&gt;0.005,"欠 "&amp;TEXT(N($W240),"#,##0.00")&amp;IF(N($T240)&gt;0,"（开票未到账 "&amp;TEXT(N($T240),"#,##0.00")&amp;"）","")&amp;IF(N($V240)&gt;0,"（未开票 "&amp;TEXT(N($V240),"#,##0.00")&amp;"）",""),IF(N($W240)&lt;-0.005,"多收 "&amp;TEXT(-N($W240),"#,##0.00"),"✔ 已结清")))&amp;IF(N($U240)&gt;0,"｜到账未开票 "&amp;TEXT(N($U240),"#,##0.00")&amp;"，待补票","")&amp;IF(N($R240)&gt;0,"｜收现 "&amp;TEXT(N($R240),"#,##0.00"),"")&amp;IF(N($S240)&gt;0,"｜收款不开票 "&amp;TEXT(N($S240),"#,##0.00"),""))</f>
        <v/>
      </c>
      <c r="Y240" s="195"/>
      <c r="AB240" s="195"/>
      <c r="AC240" s="188"/>
      <c r="AD240" s="246" t="str">
        <f aca="false">IF($AL240="","",IF($AL240=1,IF($AM240&gt;=1,"一次性·已到收款期","一次性·未到期"),$AC240&amp;" 第"&amp;$AM240&amp;"/"&amp;$AL240&amp;"期"))</f>
        <v/>
      </c>
      <c r="AE240" s="245" t="str">
        <f aca="false">IF(OR($AL240="",N($M240)=0),"",ROUND(N($J240)*$AM240/$AL240,2)+N($L240))</f>
        <v/>
      </c>
      <c r="AF240" s="245" t="str">
        <f aca="false">IF($AE240="","",MAX(0,ROUND($AE240-(N($Q240)+N($R240)+N($S240)),2)))</f>
        <v/>
      </c>
      <c r="AG240" s="245" t="str">
        <f aca="false">IF(OR(TRIM($B240&amp;$C240)="",NOT(ISNUMBER($D240))),"",SUMIFS($W$3:$W$1001,$AI$3:$AI$1001,$AI240,$D$3:$D$1001,"&lt;"&amp;$D240))</f>
        <v/>
      </c>
      <c r="AH240" s="245" t="str">
        <f aca="false">IF(TRIM($B240&amp;$C240)="","",SUMIFS($W$3:$W$1001,$AI$3:$AI$1001,$AI240))</f>
        <v/>
      </c>
      <c r="AI240" s="246" t="str">
        <f aca="false">IF(TRIM($B240&amp;$C240)="","",TRIM($B240)&amp;"｜"&amp;TRIM($C240))</f>
        <v/>
      </c>
      <c r="AJ240" s="245" t="str">
        <f aca="false">IF(TRIM($B240&amp;$C240)="","",MIN(N($O240),N($Q240)))</f>
        <v/>
      </c>
      <c r="AK240" s="248" t="str">
        <f aca="false">IF(ISNUMBER($D240),YEAR($D240),"")</f>
        <v/>
      </c>
      <c r="AL240" s="248" t="str">
        <f aca="false">IF(OR(TRIM($B240&amp;$C240)="",NOT(ISNUMBER($D240)),NOT(ISNUMBER($E240))),"",IF($E240&lt;$D240,"",IF(IF($AC240="半年付",2,IF($AC240="季度付",4,IF($AC240="月付",12,IF($AC240="半月付",24,1))))=1,1,MAX(1,ROUND(($E240-$D240+1)/365*IF($AC240="半年付",2,IF($AC240="季度付",4,IF($AC240="月付",12,IF($AC240="半月付",24,1)))),0)))))</f>
        <v/>
      </c>
      <c r="AM240" s="248" t="str">
        <f aca="true">IF($AL240="","",MIN($AL240,MAX(0,INT((TODAY()-付款宽限天数-$D240)/(($E240-$D240+1)/$AL240))+1)))</f>
        <v/>
      </c>
    </row>
    <row r="241" customFormat="false" ht="27.75" hidden="false" customHeight="false" outlineLevel="0" collapsed="false">
      <c r="F241" s="188" t="str">
        <f aca="true">IF(TRIM($B241&amp;$C241)="","",IF(OR(ISNUMBER(SEARCH("未",$A241)),ISNUMBER(SEARCH("送出",$A241)),AND(TRIM($A241)="",NOT(ISNUMBER($D241)),N($G241)=0)),"【合同未回】","")&amp;IF(NOT(ISNUMBER($E241)),IF(OR(ISNUMBER(SEARCH("未",$A241)),ISNUMBER(SEARCH("送出",$A241)),AND(TRIM($A241)="",NOT(ISNUMBER($D241)),N($G241)=0)),"","【未填合同期】"),IF($E241&lt;TODAY(),"【已到期】",IF($E241-TODAY()&lt;=提醒天数,"【即将到期，剩余"&amp;($E241-TODAY())&amp;"天】","【正常】")))&amp;IF(OR($AB241="安装免保",$AB241="技术免保",$AB241="质保期内"),"【"&amp;$AB241&amp;"】",""))</f>
        <v/>
      </c>
      <c r="J241" s="244" t="str">
        <f aca="false">IF(OR(N($G241)=0,N($H241)=0),"",ROUND(N($G241)*N($H241)*IF(N($I241)=0,1,N($I241)),2))</f>
        <v/>
      </c>
      <c r="M241" s="244" t="str">
        <f aca="false">IF(TRIM($B241&amp;$C241)="","",IF(AND(N($J241)=0,N($L241)=0),"",ROUND(N($J241)+N($L241),2)))</f>
        <v/>
      </c>
      <c r="S241" s="244"/>
      <c r="T241" s="245" t="str">
        <f aca="false">IF(TRIM($B241&amp;$C241)="","",IF(N($O241)=0,"",MAX(0,MIN(N($O241)-N($Q241),N($W241)))))</f>
        <v/>
      </c>
      <c r="U241" s="245" t="str">
        <f aca="false">IF(TRIM($B241&amp;$C241)="","",IF(N($Q241)&lt;=N($O241),"",N($Q241)-N($O241)))</f>
        <v/>
      </c>
      <c r="V241" s="245" t="str">
        <f aca="false">IF(OR(TRIM($B241&amp;$C241)="",$W241=""),"",MAX(0,N($W241))-N($T241))</f>
        <v/>
      </c>
      <c r="W241" s="245" t="str">
        <f aca="false">IF(TRIM($B241&amp;$C241)="","",IF(AND(N($M241)=0,N($Q241)+N($R241)+N($S241)=0),"",ROUND(N($M241)-N($Q241)-N($R241)-N($S241),2)))</f>
        <v/>
      </c>
      <c r="X241" s="246" t="str">
        <f aca="false">IF(TRIM($B241&amp;$C241)="","",IF(N($M241)=0,IF((N($Q241)+N($R241)+N($S241))=0,"—未填单价","未填单价，已收 "&amp;TEXT((N($Q241)+N($R241)+N($S241)),"#,##0.00")),IF(N($W241)&gt;0.005,"欠 "&amp;TEXT(N($W241),"#,##0.00")&amp;IF(N($T241)&gt;0,"（开票未到账 "&amp;TEXT(N($T241),"#,##0.00")&amp;"）","")&amp;IF(N($V241)&gt;0,"（未开票 "&amp;TEXT(N($V241),"#,##0.00")&amp;"）",""),IF(N($W241)&lt;-0.005,"多收 "&amp;TEXT(-N($W241),"#,##0.00"),"✔ 已结清")))&amp;IF(N($U241)&gt;0,"｜到账未开票 "&amp;TEXT(N($U241),"#,##0.00")&amp;"，待补票","")&amp;IF(N($R241)&gt;0,"｜收现 "&amp;TEXT(N($R241),"#,##0.00"),"")&amp;IF(N($S241)&gt;0,"｜收款不开票 "&amp;TEXT(N($S241),"#,##0.00"),""))</f>
        <v/>
      </c>
      <c r="Y241" s="195"/>
      <c r="AB241" s="195"/>
      <c r="AC241" s="188"/>
      <c r="AD241" s="246" t="str">
        <f aca="false">IF($AL241="","",IF($AL241=1,IF($AM241&gt;=1,"一次性·已到收款期","一次性·未到期"),$AC241&amp;" 第"&amp;$AM241&amp;"/"&amp;$AL241&amp;"期"))</f>
        <v/>
      </c>
      <c r="AE241" s="245" t="str">
        <f aca="false">IF(OR($AL241="",N($M241)=0),"",ROUND(N($J241)*$AM241/$AL241,2)+N($L241))</f>
        <v/>
      </c>
      <c r="AF241" s="245" t="str">
        <f aca="false">IF($AE241="","",MAX(0,ROUND($AE241-(N($Q241)+N($R241)+N($S241)),2)))</f>
        <v/>
      </c>
      <c r="AG241" s="245" t="str">
        <f aca="false">IF(OR(TRIM($B241&amp;$C241)="",NOT(ISNUMBER($D241))),"",SUMIFS($W$3:$W$1001,$AI$3:$AI$1001,$AI241,$D$3:$D$1001,"&lt;"&amp;$D241))</f>
        <v/>
      </c>
      <c r="AH241" s="245" t="str">
        <f aca="false">IF(TRIM($B241&amp;$C241)="","",SUMIFS($W$3:$W$1001,$AI$3:$AI$1001,$AI241))</f>
        <v/>
      </c>
      <c r="AI241" s="246" t="str">
        <f aca="false">IF(TRIM($B241&amp;$C241)="","",TRIM($B241)&amp;"｜"&amp;TRIM($C241))</f>
        <v/>
      </c>
      <c r="AJ241" s="245" t="str">
        <f aca="false">IF(TRIM($B241&amp;$C241)="","",MIN(N($O241),N($Q241)))</f>
        <v/>
      </c>
      <c r="AK241" s="248" t="str">
        <f aca="false">IF(ISNUMBER($D241),YEAR($D241),"")</f>
        <v/>
      </c>
      <c r="AL241" s="248" t="str">
        <f aca="false">IF(OR(TRIM($B241&amp;$C241)="",NOT(ISNUMBER($D241)),NOT(ISNUMBER($E241))),"",IF($E241&lt;$D241,"",IF(IF($AC241="半年付",2,IF($AC241="季度付",4,IF($AC241="月付",12,IF($AC241="半月付",24,1))))=1,1,MAX(1,ROUND(($E241-$D241+1)/365*IF($AC241="半年付",2,IF($AC241="季度付",4,IF($AC241="月付",12,IF($AC241="半月付",24,1)))),0)))))</f>
        <v/>
      </c>
      <c r="AM241" s="248" t="str">
        <f aca="true">IF($AL241="","",MIN($AL241,MAX(0,INT((TODAY()-付款宽限天数-$D241)/(($E241-$D241+1)/$AL241))+1)))</f>
        <v/>
      </c>
    </row>
    <row r="242" customFormat="false" ht="27.75" hidden="false" customHeight="false" outlineLevel="0" collapsed="false">
      <c r="F242" s="188" t="str">
        <f aca="true">IF(TRIM($B242&amp;$C242)="","",IF(OR(ISNUMBER(SEARCH("未",$A242)),ISNUMBER(SEARCH("送出",$A242)),AND(TRIM($A242)="",NOT(ISNUMBER($D242)),N($G242)=0)),"【合同未回】","")&amp;IF(NOT(ISNUMBER($E242)),IF(OR(ISNUMBER(SEARCH("未",$A242)),ISNUMBER(SEARCH("送出",$A242)),AND(TRIM($A242)="",NOT(ISNUMBER($D242)),N($G242)=0)),"","【未填合同期】"),IF($E242&lt;TODAY(),"【已到期】",IF($E242-TODAY()&lt;=提醒天数,"【即将到期，剩余"&amp;($E242-TODAY())&amp;"天】","【正常】")))&amp;IF(OR($AB242="安装免保",$AB242="技术免保",$AB242="质保期内"),"【"&amp;$AB242&amp;"】",""))</f>
        <v/>
      </c>
      <c r="J242" s="244" t="str">
        <f aca="false">IF(OR(N($G242)=0,N($H242)=0),"",ROUND(N($G242)*N($H242)*IF(N($I242)=0,1,N($I242)),2))</f>
        <v/>
      </c>
      <c r="M242" s="244" t="str">
        <f aca="false">IF(TRIM($B242&amp;$C242)="","",IF(AND(N($J242)=0,N($L242)=0),"",ROUND(N($J242)+N($L242),2)))</f>
        <v/>
      </c>
      <c r="S242" s="244"/>
      <c r="T242" s="245" t="str">
        <f aca="false">IF(TRIM($B242&amp;$C242)="","",IF(N($O242)=0,"",MAX(0,MIN(N($O242)-N($Q242),N($W242)))))</f>
        <v/>
      </c>
      <c r="U242" s="245" t="str">
        <f aca="false">IF(TRIM($B242&amp;$C242)="","",IF(N($Q242)&lt;=N($O242),"",N($Q242)-N($O242)))</f>
        <v/>
      </c>
      <c r="V242" s="245" t="str">
        <f aca="false">IF(OR(TRIM($B242&amp;$C242)="",$W242=""),"",MAX(0,N($W242))-N($T242))</f>
        <v/>
      </c>
      <c r="W242" s="245" t="str">
        <f aca="false">IF(TRIM($B242&amp;$C242)="","",IF(AND(N($M242)=0,N($Q242)+N($R242)+N($S242)=0),"",ROUND(N($M242)-N($Q242)-N($R242)-N($S242),2)))</f>
        <v/>
      </c>
      <c r="X242" s="246" t="str">
        <f aca="false">IF(TRIM($B242&amp;$C242)="","",IF(N($M242)=0,IF((N($Q242)+N($R242)+N($S242))=0,"—未填单价","未填单价，已收 "&amp;TEXT((N($Q242)+N($R242)+N($S242)),"#,##0.00")),IF(N($W242)&gt;0.005,"欠 "&amp;TEXT(N($W242),"#,##0.00")&amp;IF(N($T242)&gt;0,"（开票未到账 "&amp;TEXT(N($T242),"#,##0.00")&amp;"）","")&amp;IF(N($V242)&gt;0,"（未开票 "&amp;TEXT(N($V242),"#,##0.00")&amp;"）",""),IF(N($W242)&lt;-0.005,"多收 "&amp;TEXT(-N($W242),"#,##0.00"),"✔ 已结清")))&amp;IF(N($U242)&gt;0,"｜到账未开票 "&amp;TEXT(N($U242),"#,##0.00")&amp;"，待补票","")&amp;IF(N($R242)&gt;0,"｜收现 "&amp;TEXT(N($R242),"#,##0.00"),"")&amp;IF(N($S242)&gt;0,"｜收款不开票 "&amp;TEXT(N($S242),"#,##0.00"),""))</f>
        <v/>
      </c>
      <c r="Y242" s="195"/>
      <c r="AB242" s="195"/>
      <c r="AC242" s="188"/>
      <c r="AD242" s="246" t="str">
        <f aca="false">IF($AL242="","",IF($AL242=1,IF($AM242&gt;=1,"一次性·已到收款期","一次性·未到期"),$AC242&amp;" 第"&amp;$AM242&amp;"/"&amp;$AL242&amp;"期"))</f>
        <v/>
      </c>
      <c r="AE242" s="245" t="str">
        <f aca="false">IF(OR($AL242="",N($M242)=0),"",ROUND(N($J242)*$AM242/$AL242,2)+N($L242))</f>
        <v/>
      </c>
      <c r="AF242" s="245" t="str">
        <f aca="false">IF($AE242="","",MAX(0,ROUND($AE242-(N($Q242)+N($R242)+N($S242)),2)))</f>
        <v/>
      </c>
      <c r="AG242" s="245" t="str">
        <f aca="false">IF(OR(TRIM($B242&amp;$C242)="",NOT(ISNUMBER($D242))),"",SUMIFS($W$3:$W$1001,$AI$3:$AI$1001,$AI242,$D$3:$D$1001,"&lt;"&amp;$D242))</f>
        <v/>
      </c>
      <c r="AH242" s="245" t="str">
        <f aca="false">IF(TRIM($B242&amp;$C242)="","",SUMIFS($W$3:$W$1001,$AI$3:$AI$1001,$AI242))</f>
        <v/>
      </c>
      <c r="AI242" s="246" t="str">
        <f aca="false">IF(TRIM($B242&amp;$C242)="","",TRIM($B242)&amp;"｜"&amp;TRIM($C242))</f>
        <v/>
      </c>
      <c r="AJ242" s="245" t="str">
        <f aca="false">IF(TRIM($B242&amp;$C242)="","",MIN(N($O242),N($Q242)))</f>
        <v/>
      </c>
      <c r="AK242" s="248" t="str">
        <f aca="false">IF(ISNUMBER($D242),YEAR($D242),"")</f>
        <v/>
      </c>
      <c r="AL242" s="248" t="str">
        <f aca="false">IF(OR(TRIM($B242&amp;$C242)="",NOT(ISNUMBER($D242)),NOT(ISNUMBER($E242))),"",IF($E242&lt;$D242,"",IF(IF($AC242="半年付",2,IF($AC242="季度付",4,IF($AC242="月付",12,IF($AC242="半月付",24,1))))=1,1,MAX(1,ROUND(($E242-$D242+1)/365*IF($AC242="半年付",2,IF($AC242="季度付",4,IF($AC242="月付",12,IF($AC242="半月付",24,1)))),0)))))</f>
        <v/>
      </c>
      <c r="AM242" s="248" t="str">
        <f aca="true">IF($AL242="","",MIN($AL242,MAX(0,INT((TODAY()-付款宽限天数-$D242)/(($E242-$D242+1)/$AL242))+1)))</f>
        <v/>
      </c>
    </row>
    <row r="243" customFormat="false" ht="27.75" hidden="false" customHeight="false" outlineLevel="0" collapsed="false">
      <c r="F243" s="188" t="str">
        <f aca="true">IF(TRIM($B243&amp;$C243)="","",IF(OR(ISNUMBER(SEARCH("未",$A243)),ISNUMBER(SEARCH("送出",$A243)),AND(TRIM($A243)="",NOT(ISNUMBER($D243)),N($G243)=0)),"【合同未回】","")&amp;IF(NOT(ISNUMBER($E243)),IF(OR(ISNUMBER(SEARCH("未",$A243)),ISNUMBER(SEARCH("送出",$A243)),AND(TRIM($A243)="",NOT(ISNUMBER($D243)),N($G243)=0)),"","【未填合同期】"),IF($E243&lt;TODAY(),"【已到期】",IF($E243-TODAY()&lt;=提醒天数,"【即将到期，剩余"&amp;($E243-TODAY())&amp;"天】","【正常】")))&amp;IF(OR($AB243="安装免保",$AB243="技术免保",$AB243="质保期内"),"【"&amp;$AB243&amp;"】",""))</f>
        <v/>
      </c>
      <c r="J243" s="244" t="str">
        <f aca="false">IF(OR(N($G243)=0,N($H243)=0),"",ROUND(N($G243)*N($H243)*IF(N($I243)=0,1,N($I243)),2))</f>
        <v/>
      </c>
      <c r="M243" s="244" t="str">
        <f aca="false">IF(TRIM($B243&amp;$C243)="","",IF(AND(N($J243)=0,N($L243)=0),"",ROUND(N($J243)+N($L243),2)))</f>
        <v/>
      </c>
      <c r="S243" s="244"/>
      <c r="T243" s="245" t="str">
        <f aca="false">IF(TRIM($B243&amp;$C243)="","",IF(N($O243)=0,"",MAX(0,MIN(N($O243)-N($Q243),N($W243)))))</f>
        <v/>
      </c>
      <c r="U243" s="245" t="str">
        <f aca="false">IF(TRIM($B243&amp;$C243)="","",IF(N($Q243)&lt;=N($O243),"",N($Q243)-N($O243)))</f>
        <v/>
      </c>
      <c r="V243" s="245" t="str">
        <f aca="false">IF(OR(TRIM($B243&amp;$C243)="",$W243=""),"",MAX(0,N($W243))-N($T243))</f>
        <v/>
      </c>
      <c r="W243" s="245" t="str">
        <f aca="false">IF(TRIM($B243&amp;$C243)="","",IF(AND(N($M243)=0,N($Q243)+N($R243)+N($S243)=0),"",ROUND(N($M243)-N($Q243)-N($R243)-N($S243),2)))</f>
        <v/>
      </c>
      <c r="X243" s="246" t="str">
        <f aca="false">IF(TRIM($B243&amp;$C243)="","",IF(N($M243)=0,IF((N($Q243)+N($R243)+N($S243))=0,"—未填单价","未填单价，已收 "&amp;TEXT((N($Q243)+N($R243)+N($S243)),"#,##0.00")),IF(N($W243)&gt;0.005,"欠 "&amp;TEXT(N($W243),"#,##0.00")&amp;IF(N($T243)&gt;0,"（开票未到账 "&amp;TEXT(N($T243),"#,##0.00")&amp;"）","")&amp;IF(N($V243)&gt;0,"（未开票 "&amp;TEXT(N($V243),"#,##0.00")&amp;"）",""),IF(N($W243)&lt;-0.005,"多收 "&amp;TEXT(-N($W243),"#,##0.00"),"✔ 已结清")))&amp;IF(N($U243)&gt;0,"｜到账未开票 "&amp;TEXT(N($U243),"#,##0.00")&amp;"，待补票","")&amp;IF(N($R243)&gt;0,"｜收现 "&amp;TEXT(N($R243),"#,##0.00"),"")&amp;IF(N($S243)&gt;0,"｜收款不开票 "&amp;TEXT(N($S243),"#,##0.00"),""))</f>
        <v/>
      </c>
      <c r="Y243" s="195"/>
      <c r="AB243" s="195"/>
      <c r="AC243" s="188"/>
      <c r="AD243" s="246" t="str">
        <f aca="false">IF($AL243="","",IF($AL243=1,IF($AM243&gt;=1,"一次性·已到收款期","一次性·未到期"),$AC243&amp;" 第"&amp;$AM243&amp;"/"&amp;$AL243&amp;"期"))</f>
        <v/>
      </c>
      <c r="AE243" s="245" t="str">
        <f aca="false">IF(OR($AL243="",N($M243)=0),"",ROUND(N($J243)*$AM243/$AL243,2)+N($L243))</f>
        <v/>
      </c>
      <c r="AF243" s="245" t="str">
        <f aca="false">IF($AE243="","",MAX(0,ROUND($AE243-(N($Q243)+N($R243)+N($S243)),2)))</f>
        <v/>
      </c>
      <c r="AG243" s="245" t="str">
        <f aca="false">IF(OR(TRIM($B243&amp;$C243)="",NOT(ISNUMBER($D243))),"",SUMIFS($W$3:$W$1001,$AI$3:$AI$1001,$AI243,$D$3:$D$1001,"&lt;"&amp;$D243))</f>
        <v/>
      </c>
      <c r="AH243" s="245" t="str">
        <f aca="false">IF(TRIM($B243&amp;$C243)="","",SUMIFS($W$3:$W$1001,$AI$3:$AI$1001,$AI243))</f>
        <v/>
      </c>
      <c r="AI243" s="246" t="str">
        <f aca="false">IF(TRIM($B243&amp;$C243)="","",TRIM($B243)&amp;"｜"&amp;TRIM($C243))</f>
        <v/>
      </c>
      <c r="AJ243" s="245" t="str">
        <f aca="false">IF(TRIM($B243&amp;$C243)="","",MIN(N($O243),N($Q243)))</f>
        <v/>
      </c>
      <c r="AK243" s="248" t="str">
        <f aca="false">IF(ISNUMBER($D243),YEAR($D243),"")</f>
        <v/>
      </c>
      <c r="AL243" s="248" t="str">
        <f aca="false">IF(OR(TRIM($B243&amp;$C243)="",NOT(ISNUMBER($D243)),NOT(ISNUMBER($E243))),"",IF($E243&lt;$D243,"",IF(IF($AC243="半年付",2,IF($AC243="季度付",4,IF($AC243="月付",12,IF($AC243="半月付",24,1))))=1,1,MAX(1,ROUND(($E243-$D243+1)/365*IF($AC243="半年付",2,IF($AC243="季度付",4,IF($AC243="月付",12,IF($AC243="半月付",24,1)))),0)))))</f>
        <v/>
      </c>
      <c r="AM243" s="248" t="str">
        <f aca="true">IF($AL243="","",MIN($AL243,MAX(0,INT((TODAY()-付款宽限天数-$D243)/(($E243-$D243+1)/$AL243))+1)))</f>
        <v/>
      </c>
    </row>
    <row r="244" customFormat="false" ht="27.75" hidden="false" customHeight="false" outlineLevel="0" collapsed="false">
      <c r="F244" s="188" t="str">
        <f aca="true">IF(TRIM($B244&amp;$C244)="","",IF(OR(ISNUMBER(SEARCH("未",$A244)),ISNUMBER(SEARCH("送出",$A244)),AND(TRIM($A244)="",NOT(ISNUMBER($D244)),N($G244)=0)),"【合同未回】","")&amp;IF(NOT(ISNUMBER($E244)),IF(OR(ISNUMBER(SEARCH("未",$A244)),ISNUMBER(SEARCH("送出",$A244)),AND(TRIM($A244)="",NOT(ISNUMBER($D244)),N($G244)=0)),"","【未填合同期】"),IF($E244&lt;TODAY(),"【已到期】",IF($E244-TODAY()&lt;=提醒天数,"【即将到期，剩余"&amp;($E244-TODAY())&amp;"天】","【正常】")))&amp;IF(OR($AB244="安装免保",$AB244="技术免保",$AB244="质保期内"),"【"&amp;$AB244&amp;"】",""))</f>
        <v/>
      </c>
      <c r="J244" s="244" t="str">
        <f aca="false">IF(OR(N($G244)=0,N($H244)=0),"",ROUND(N($G244)*N($H244)*IF(N($I244)=0,1,N($I244)),2))</f>
        <v/>
      </c>
      <c r="M244" s="244" t="str">
        <f aca="false">IF(TRIM($B244&amp;$C244)="","",IF(AND(N($J244)=0,N($L244)=0),"",ROUND(N($J244)+N($L244),2)))</f>
        <v/>
      </c>
      <c r="S244" s="244"/>
      <c r="T244" s="245" t="str">
        <f aca="false">IF(TRIM($B244&amp;$C244)="","",IF(N($O244)=0,"",MAX(0,MIN(N($O244)-N($Q244),N($W244)))))</f>
        <v/>
      </c>
      <c r="U244" s="245" t="str">
        <f aca="false">IF(TRIM($B244&amp;$C244)="","",IF(N($Q244)&lt;=N($O244),"",N($Q244)-N($O244)))</f>
        <v/>
      </c>
      <c r="V244" s="245" t="str">
        <f aca="false">IF(OR(TRIM($B244&amp;$C244)="",$W244=""),"",MAX(0,N($W244))-N($T244))</f>
        <v/>
      </c>
      <c r="W244" s="245" t="str">
        <f aca="false">IF(TRIM($B244&amp;$C244)="","",IF(AND(N($M244)=0,N($Q244)+N($R244)+N($S244)=0),"",ROUND(N($M244)-N($Q244)-N($R244)-N($S244),2)))</f>
        <v/>
      </c>
      <c r="X244" s="246" t="str">
        <f aca="false">IF(TRIM($B244&amp;$C244)="","",IF(N($M244)=0,IF((N($Q244)+N($R244)+N($S244))=0,"—未填单价","未填单价，已收 "&amp;TEXT((N($Q244)+N($R244)+N($S244)),"#,##0.00")),IF(N($W244)&gt;0.005,"欠 "&amp;TEXT(N($W244),"#,##0.00")&amp;IF(N($T244)&gt;0,"（开票未到账 "&amp;TEXT(N($T244),"#,##0.00")&amp;"）","")&amp;IF(N($V244)&gt;0,"（未开票 "&amp;TEXT(N($V244),"#,##0.00")&amp;"）",""),IF(N($W244)&lt;-0.005,"多收 "&amp;TEXT(-N($W244),"#,##0.00"),"✔ 已结清")))&amp;IF(N($U244)&gt;0,"｜到账未开票 "&amp;TEXT(N($U244),"#,##0.00")&amp;"，待补票","")&amp;IF(N($R244)&gt;0,"｜收现 "&amp;TEXT(N($R244),"#,##0.00"),"")&amp;IF(N($S244)&gt;0,"｜收款不开票 "&amp;TEXT(N($S244),"#,##0.00"),""))</f>
        <v/>
      </c>
      <c r="Y244" s="195"/>
      <c r="AB244" s="195"/>
      <c r="AC244" s="188"/>
      <c r="AD244" s="246" t="str">
        <f aca="false">IF($AL244="","",IF($AL244=1,IF($AM244&gt;=1,"一次性·已到收款期","一次性·未到期"),$AC244&amp;" 第"&amp;$AM244&amp;"/"&amp;$AL244&amp;"期"))</f>
        <v/>
      </c>
      <c r="AE244" s="245" t="str">
        <f aca="false">IF(OR($AL244="",N($M244)=0),"",ROUND(N($J244)*$AM244/$AL244,2)+N($L244))</f>
        <v/>
      </c>
      <c r="AF244" s="245" t="str">
        <f aca="false">IF($AE244="","",MAX(0,ROUND($AE244-(N($Q244)+N($R244)+N($S244)),2)))</f>
        <v/>
      </c>
      <c r="AG244" s="245" t="str">
        <f aca="false">IF(OR(TRIM($B244&amp;$C244)="",NOT(ISNUMBER($D244))),"",SUMIFS($W$3:$W$1001,$AI$3:$AI$1001,$AI244,$D$3:$D$1001,"&lt;"&amp;$D244))</f>
        <v/>
      </c>
      <c r="AH244" s="245" t="str">
        <f aca="false">IF(TRIM($B244&amp;$C244)="","",SUMIFS($W$3:$W$1001,$AI$3:$AI$1001,$AI244))</f>
        <v/>
      </c>
      <c r="AI244" s="246" t="str">
        <f aca="false">IF(TRIM($B244&amp;$C244)="","",TRIM($B244)&amp;"｜"&amp;TRIM($C244))</f>
        <v/>
      </c>
      <c r="AJ244" s="245" t="str">
        <f aca="false">IF(TRIM($B244&amp;$C244)="","",MIN(N($O244),N($Q244)))</f>
        <v/>
      </c>
      <c r="AK244" s="248" t="str">
        <f aca="false">IF(ISNUMBER($D244),YEAR($D244),"")</f>
        <v/>
      </c>
      <c r="AL244" s="248" t="str">
        <f aca="false">IF(OR(TRIM($B244&amp;$C244)="",NOT(ISNUMBER($D244)),NOT(ISNUMBER($E244))),"",IF($E244&lt;$D244,"",IF(IF($AC244="半年付",2,IF($AC244="季度付",4,IF($AC244="月付",12,IF($AC244="半月付",24,1))))=1,1,MAX(1,ROUND(($E244-$D244+1)/365*IF($AC244="半年付",2,IF($AC244="季度付",4,IF($AC244="月付",12,IF($AC244="半月付",24,1)))),0)))))</f>
        <v/>
      </c>
      <c r="AM244" s="248" t="str">
        <f aca="true">IF($AL244="","",MIN($AL244,MAX(0,INT((TODAY()-付款宽限天数-$D244)/(($E244-$D244+1)/$AL244))+1)))</f>
        <v/>
      </c>
    </row>
    <row r="245" customFormat="false" ht="27.75" hidden="false" customHeight="false" outlineLevel="0" collapsed="false">
      <c r="F245" s="188" t="str">
        <f aca="true">IF(TRIM($B245&amp;$C245)="","",IF(OR(ISNUMBER(SEARCH("未",$A245)),ISNUMBER(SEARCH("送出",$A245)),AND(TRIM($A245)="",NOT(ISNUMBER($D245)),N($G245)=0)),"【合同未回】","")&amp;IF(NOT(ISNUMBER($E245)),IF(OR(ISNUMBER(SEARCH("未",$A245)),ISNUMBER(SEARCH("送出",$A245)),AND(TRIM($A245)="",NOT(ISNUMBER($D245)),N($G245)=0)),"","【未填合同期】"),IF($E245&lt;TODAY(),"【已到期】",IF($E245-TODAY()&lt;=提醒天数,"【即将到期，剩余"&amp;($E245-TODAY())&amp;"天】","【正常】")))&amp;IF(OR($AB245="安装免保",$AB245="技术免保",$AB245="质保期内"),"【"&amp;$AB245&amp;"】",""))</f>
        <v/>
      </c>
      <c r="J245" s="244" t="str">
        <f aca="false">IF(OR(N($G245)=0,N($H245)=0),"",ROUND(N($G245)*N($H245)*IF(N($I245)=0,1,N($I245)),2))</f>
        <v/>
      </c>
      <c r="M245" s="244" t="str">
        <f aca="false">IF(TRIM($B245&amp;$C245)="","",IF(AND(N($J245)=0,N($L245)=0),"",ROUND(N($J245)+N($L245),2)))</f>
        <v/>
      </c>
      <c r="S245" s="244"/>
      <c r="T245" s="245" t="str">
        <f aca="false">IF(TRIM($B245&amp;$C245)="","",IF(N($O245)=0,"",MAX(0,MIN(N($O245)-N($Q245),N($W245)))))</f>
        <v/>
      </c>
      <c r="U245" s="245" t="str">
        <f aca="false">IF(TRIM($B245&amp;$C245)="","",IF(N($Q245)&lt;=N($O245),"",N($Q245)-N($O245)))</f>
        <v/>
      </c>
      <c r="V245" s="245" t="str">
        <f aca="false">IF(OR(TRIM($B245&amp;$C245)="",$W245=""),"",MAX(0,N($W245))-N($T245))</f>
        <v/>
      </c>
      <c r="W245" s="245" t="str">
        <f aca="false">IF(TRIM($B245&amp;$C245)="","",IF(AND(N($M245)=0,N($Q245)+N($R245)+N($S245)=0),"",ROUND(N($M245)-N($Q245)-N($R245)-N($S245),2)))</f>
        <v/>
      </c>
      <c r="X245" s="246" t="str">
        <f aca="false">IF(TRIM($B245&amp;$C245)="","",IF(N($M245)=0,IF((N($Q245)+N($R245)+N($S245))=0,"—未填单价","未填单价，已收 "&amp;TEXT((N($Q245)+N($R245)+N($S245)),"#,##0.00")),IF(N($W245)&gt;0.005,"欠 "&amp;TEXT(N($W245),"#,##0.00")&amp;IF(N($T245)&gt;0,"（开票未到账 "&amp;TEXT(N($T245),"#,##0.00")&amp;"）","")&amp;IF(N($V245)&gt;0,"（未开票 "&amp;TEXT(N($V245),"#,##0.00")&amp;"）",""),IF(N($W245)&lt;-0.005,"多收 "&amp;TEXT(-N($W245),"#,##0.00"),"✔ 已结清")))&amp;IF(N($U245)&gt;0,"｜到账未开票 "&amp;TEXT(N($U245),"#,##0.00")&amp;"，待补票","")&amp;IF(N($R245)&gt;0,"｜收现 "&amp;TEXT(N($R245),"#,##0.00"),"")&amp;IF(N($S245)&gt;0,"｜收款不开票 "&amp;TEXT(N($S245),"#,##0.00"),""))</f>
        <v/>
      </c>
      <c r="Y245" s="195"/>
      <c r="AB245" s="195"/>
      <c r="AC245" s="188"/>
      <c r="AD245" s="246" t="str">
        <f aca="false">IF($AL245="","",IF($AL245=1,IF($AM245&gt;=1,"一次性·已到收款期","一次性·未到期"),$AC245&amp;" 第"&amp;$AM245&amp;"/"&amp;$AL245&amp;"期"))</f>
        <v/>
      </c>
      <c r="AE245" s="245" t="str">
        <f aca="false">IF(OR($AL245="",N($M245)=0),"",ROUND(N($J245)*$AM245/$AL245,2)+N($L245))</f>
        <v/>
      </c>
      <c r="AF245" s="245" t="str">
        <f aca="false">IF($AE245="","",MAX(0,ROUND($AE245-(N($Q245)+N($R245)+N($S245)),2)))</f>
        <v/>
      </c>
      <c r="AG245" s="245" t="str">
        <f aca="false">IF(OR(TRIM($B245&amp;$C245)="",NOT(ISNUMBER($D245))),"",SUMIFS($W$3:$W$1001,$AI$3:$AI$1001,$AI245,$D$3:$D$1001,"&lt;"&amp;$D245))</f>
        <v/>
      </c>
      <c r="AH245" s="245" t="str">
        <f aca="false">IF(TRIM($B245&amp;$C245)="","",SUMIFS($W$3:$W$1001,$AI$3:$AI$1001,$AI245))</f>
        <v/>
      </c>
      <c r="AI245" s="246" t="str">
        <f aca="false">IF(TRIM($B245&amp;$C245)="","",TRIM($B245)&amp;"｜"&amp;TRIM($C245))</f>
        <v/>
      </c>
      <c r="AJ245" s="245" t="str">
        <f aca="false">IF(TRIM($B245&amp;$C245)="","",MIN(N($O245),N($Q245)))</f>
        <v/>
      </c>
      <c r="AK245" s="248" t="str">
        <f aca="false">IF(ISNUMBER($D245),YEAR($D245),"")</f>
        <v/>
      </c>
      <c r="AL245" s="248" t="str">
        <f aca="false">IF(OR(TRIM($B245&amp;$C245)="",NOT(ISNUMBER($D245)),NOT(ISNUMBER($E245))),"",IF($E245&lt;$D245,"",IF(IF($AC245="半年付",2,IF($AC245="季度付",4,IF($AC245="月付",12,IF($AC245="半月付",24,1))))=1,1,MAX(1,ROUND(($E245-$D245+1)/365*IF($AC245="半年付",2,IF($AC245="季度付",4,IF($AC245="月付",12,IF($AC245="半月付",24,1)))),0)))))</f>
        <v/>
      </c>
      <c r="AM245" s="248" t="str">
        <f aca="true">IF($AL245="","",MIN($AL245,MAX(0,INT((TODAY()-付款宽限天数-$D245)/(($E245-$D245+1)/$AL245))+1)))</f>
        <v/>
      </c>
    </row>
    <row r="246" customFormat="false" ht="27.75" hidden="false" customHeight="false" outlineLevel="0" collapsed="false">
      <c r="F246" s="188" t="str">
        <f aca="true">IF(TRIM($B246&amp;$C246)="","",IF(OR(ISNUMBER(SEARCH("未",$A246)),ISNUMBER(SEARCH("送出",$A246)),AND(TRIM($A246)="",NOT(ISNUMBER($D246)),N($G246)=0)),"【合同未回】","")&amp;IF(NOT(ISNUMBER($E246)),IF(OR(ISNUMBER(SEARCH("未",$A246)),ISNUMBER(SEARCH("送出",$A246)),AND(TRIM($A246)="",NOT(ISNUMBER($D246)),N($G246)=0)),"","【未填合同期】"),IF($E246&lt;TODAY(),"【已到期】",IF($E246-TODAY()&lt;=提醒天数,"【即将到期，剩余"&amp;($E246-TODAY())&amp;"天】","【正常】")))&amp;IF(OR($AB246="安装免保",$AB246="技术免保",$AB246="质保期内"),"【"&amp;$AB246&amp;"】",""))</f>
        <v/>
      </c>
      <c r="J246" s="244" t="str">
        <f aca="false">IF(OR(N($G246)=0,N($H246)=0),"",ROUND(N($G246)*N($H246)*IF(N($I246)=0,1,N($I246)),2))</f>
        <v/>
      </c>
      <c r="M246" s="244" t="str">
        <f aca="false">IF(TRIM($B246&amp;$C246)="","",IF(AND(N($J246)=0,N($L246)=0),"",ROUND(N($J246)+N($L246),2)))</f>
        <v/>
      </c>
      <c r="S246" s="244"/>
      <c r="T246" s="245" t="str">
        <f aca="false">IF(TRIM($B246&amp;$C246)="","",IF(N($O246)=0,"",MAX(0,MIN(N($O246)-N($Q246),N($W246)))))</f>
        <v/>
      </c>
      <c r="U246" s="245" t="str">
        <f aca="false">IF(TRIM($B246&amp;$C246)="","",IF(N($Q246)&lt;=N($O246),"",N($Q246)-N($O246)))</f>
        <v/>
      </c>
      <c r="V246" s="245" t="str">
        <f aca="false">IF(OR(TRIM($B246&amp;$C246)="",$W246=""),"",MAX(0,N($W246))-N($T246))</f>
        <v/>
      </c>
      <c r="W246" s="245" t="str">
        <f aca="false">IF(TRIM($B246&amp;$C246)="","",IF(AND(N($M246)=0,N($Q246)+N($R246)+N($S246)=0),"",ROUND(N($M246)-N($Q246)-N($R246)-N($S246),2)))</f>
        <v/>
      </c>
      <c r="X246" s="246" t="str">
        <f aca="false">IF(TRIM($B246&amp;$C246)="","",IF(N($M246)=0,IF((N($Q246)+N($R246)+N($S246))=0,"—未填单价","未填单价，已收 "&amp;TEXT((N($Q246)+N($R246)+N($S246)),"#,##0.00")),IF(N($W246)&gt;0.005,"欠 "&amp;TEXT(N($W246),"#,##0.00")&amp;IF(N($T246)&gt;0,"（开票未到账 "&amp;TEXT(N($T246),"#,##0.00")&amp;"）","")&amp;IF(N($V246)&gt;0,"（未开票 "&amp;TEXT(N($V246),"#,##0.00")&amp;"）",""),IF(N($W246)&lt;-0.005,"多收 "&amp;TEXT(-N($W246),"#,##0.00"),"✔ 已结清")))&amp;IF(N($U246)&gt;0,"｜到账未开票 "&amp;TEXT(N($U246),"#,##0.00")&amp;"，待补票","")&amp;IF(N($R246)&gt;0,"｜收现 "&amp;TEXT(N($R246),"#,##0.00"),"")&amp;IF(N($S246)&gt;0,"｜收款不开票 "&amp;TEXT(N($S246),"#,##0.00"),""))</f>
        <v/>
      </c>
      <c r="Y246" s="195"/>
      <c r="AB246" s="195"/>
      <c r="AC246" s="188"/>
      <c r="AD246" s="246" t="str">
        <f aca="false">IF($AL246="","",IF($AL246=1,IF($AM246&gt;=1,"一次性·已到收款期","一次性·未到期"),$AC246&amp;" 第"&amp;$AM246&amp;"/"&amp;$AL246&amp;"期"))</f>
        <v/>
      </c>
      <c r="AE246" s="245" t="str">
        <f aca="false">IF(OR($AL246="",N($M246)=0),"",ROUND(N($J246)*$AM246/$AL246,2)+N($L246))</f>
        <v/>
      </c>
      <c r="AF246" s="245" t="str">
        <f aca="false">IF($AE246="","",MAX(0,ROUND($AE246-(N($Q246)+N($R246)+N($S246)),2)))</f>
        <v/>
      </c>
      <c r="AG246" s="245" t="str">
        <f aca="false">IF(OR(TRIM($B246&amp;$C246)="",NOT(ISNUMBER($D246))),"",SUMIFS($W$3:$W$1001,$AI$3:$AI$1001,$AI246,$D$3:$D$1001,"&lt;"&amp;$D246))</f>
        <v/>
      </c>
      <c r="AH246" s="245" t="str">
        <f aca="false">IF(TRIM($B246&amp;$C246)="","",SUMIFS($W$3:$W$1001,$AI$3:$AI$1001,$AI246))</f>
        <v/>
      </c>
      <c r="AI246" s="246" t="str">
        <f aca="false">IF(TRIM($B246&amp;$C246)="","",TRIM($B246)&amp;"｜"&amp;TRIM($C246))</f>
        <v/>
      </c>
      <c r="AJ246" s="245" t="str">
        <f aca="false">IF(TRIM($B246&amp;$C246)="","",MIN(N($O246),N($Q246)))</f>
        <v/>
      </c>
      <c r="AK246" s="248" t="str">
        <f aca="false">IF(ISNUMBER($D246),YEAR($D246),"")</f>
        <v/>
      </c>
      <c r="AL246" s="248" t="str">
        <f aca="false">IF(OR(TRIM($B246&amp;$C246)="",NOT(ISNUMBER($D246)),NOT(ISNUMBER($E246))),"",IF($E246&lt;$D246,"",IF(IF($AC246="半年付",2,IF($AC246="季度付",4,IF($AC246="月付",12,IF($AC246="半月付",24,1))))=1,1,MAX(1,ROUND(($E246-$D246+1)/365*IF($AC246="半年付",2,IF($AC246="季度付",4,IF($AC246="月付",12,IF($AC246="半月付",24,1)))),0)))))</f>
        <v/>
      </c>
      <c r="AM246" s="248" t="str">
        <f aca="true">IF($AL246="","",MIN($AL246,MAX(0,INT((TODAY()-付款宽限天数-$D246)/(($E246-$D246+1)/$AL246))+1)))</f>
        <v/>
      </c>
    </row>
    <row r="247" customFormat="false" ht="27.75" hidden="false" customHeight="false" outlineLevel="0" collapsed="false">
      <c r="F247" s="188" t="str">
        <f aca="true">IF(TRIM($B247&amp;$C247)="","",IF(OR(ISNUMBER(SEARCH("未",$A247)),ISNUMBER(SEARCH("送出",$A247)),AND(TRIM($A247)="",NOT(ISNUMBER($D247)),N($G247)=0)),"【合同未回】","")&amp;IF(NOT(ISNUMBER($E247)),IF(OR(ISNUMBER(SEARCH("未",$A247)),ISNUMBER(SEARCH("送出",$A247)),AND(TRIM($A247)="",NOT(ISNUMBER($D247)),N($G247)=0)),"","【未填合同期】"),IF($E247&lt;TODAY(),"【已到期】",IF($E247-TODAY()&lt;=提醒天数,"【即将到期，剩余"&amp;($E247-TODAY())&amp;"天】","【正常】")))&amp;IF(OR($AB247="安装免保",$AB247="技术免保",$AB247="质保期内"),"【"&amp;$AB247&amp;"】",""))</f>
        <v/>
      </c>
      <c r="J247" s="244" t="str">
        <f aca="false">IF(OR(N($G247)=0,N($H247)=0),"",ROUND(N($G247)*N($H247)*IF(N($I247)=0,1,N($I247)),2))</f>
        <v/>
      </c>
      <c r="M247" s="244" t="str">
        <f aca="false">IF(TRIM($B247&amp;$C247)="","",IF(AND(N($J247)=0,N($L247)=0),"",ROUND(N($J247)+N($L247),2)))</f>
        <v/>
      </c>
      <c r="S247" s="244"/>
      <c r="T247" s="245" t="str">
        <f aca="false">IF(TRIM($B247&amp;$C247)="","",IF(N($O247)=0,"",MAX(0,MIN(N($O247)-N($Q247),N($W247)))))</f>
        <v/>
      </c>
      <c r="U247" s="245" t="str">
        <f aca="false">IF(TRIM($B247&amp;$C247)="","",IF(N($Q247)&lt;=N($O247),"",N($Q247)-N($O247)))</f>
        <v/>
      </c>
      <c r="V247" s="245" t="str">
        <f aca="false">IF(OR(TRIM($B247&amp;$C247)="",$W247=""),"",MAX(0,N($W247))-N($T247))</f>
        <v/>
      </c>
      <c r="W247" s="245" t="str">
        <f aca="false">IF(TRIM($B247&amp;$C247)="","",IF(AND(N($M247)=0,N($Q247)+N($R247)+N($S247)=0),"",ROUND(N($M247)-N($Q247)-N($R247)-N($S247),2)))</f>
        <v/>
      </c>
      <c r="X247" s="246" t="str">
        <f aca="false">IF(TRIM($B247&amp;$C247)="","",IF(N($M247)=0,IF((N($Q247)+N($R247)+N($S247))=0,"—未填单价","未填单价，已收 "&amp;TEXT((N($Q247)+N($R247)+N($S247)),"#,##0.00")),IF(N($W247)&gt;0.005,"欠 "&amp;TEXT(N($W247),"#,##0.00")&amp;IF(N($T247)&gt;0,"（开票未到账 "&amp;TEXT(N($T247),"#,##0.00")&amp;"）","")&amp;IF(N($V247)&gt;0,"（未开票 "&amp;TEXT(N($V247),"#,##0.00")&amp;"）",""),IF(N($W247)&lt;-0.005,"多收 "&amp;TEXT(-N($W247),"#,##0.00"),"✔ 已结清")))&amp;IF(N($U247)&gt;0,"｜到账未开票 "&amp;TEXT(N($U247),"#,##0.00")&amp;"，待补票","")&amp;IF(N($R247)&gt;0,"｜收现 "&amp;TEXT(N($R247),"#,##0.00"),"")&amp;IF(N($S247)&gt;0,"｜收款不开票 "&amp;TEXT(N($S247),"#,##0.00"),""))</f>
        <v/>
      </c>
      <c r="Y247" s="195"/>
      <c r="AB247" s="195"/>
      <c r="AC247" s="188"/>
      <c r="AD247" s="246" t="str">
        <f aca="false">IF($AL247="","",IF($AL247=1,IF($AM247&gt;=1,"一次性·已到收款期","一次性·未到期"),$AC247&amp;" 第"&amp;$AM247&amp;"/"&amp;$AL247&amp;"期"))</f>
        <v/>
      </c>
      <c r="AE247" s="245" t="str">
        <f aca="false">IF(OR($AL247="",N($M247)=0),"",ROUND(N($J247)*$AM247/$AL247,2)+N($L247))</f>
        <v/>
      </c>
      <c r="AF247" s="245" t="str">
        <f aca="false">IF($AE247="","",MAX(0,ROUND($AE247-(N($Q247)+N($R247)+N($S247)),2)))</f>
        <v/>
      </c>
      <c r="AG247" s="245" t="str">
        <f aca="false">IF(OR(TRIM($B247&amp;$C247)="",NOT(ISNUMBER($D247))),"",SUMIFS($W$3:$W$1001,$AI$3:$AI$1001,$AI247,$D$3:$D$1001,"&lt;"&amp;$D247))</f>
        <v/>
      </c>
      <c r="AH247" s="245" t="str">
        <f aca="false">IF(TRIM($B247&amp;$C247)="","",SUMIFS($W$3:$W$1001,$AI$3:$AI$1001,$AI247))</f>
        <v/>
      </c>
      <c r="AI247" s="246" t="str">
        <f aca="false">IF(TRIM($B247&amp;$C247)="","",TRIM($B247)&amp;"｜"&amp;TRIM($C247))</f>
        <v/>
      </c>
      <c r="AJ247" s="245" t="str">
        <f aca="false">IF(TRIM($B247&amp;$C247)="","",MIN(N($O247),N($Q247)))</f>
        <v/>
      </c>
      <c r="AK247" s="248" t="str">
        <f aca="false">IF(ISNUMBER($D247),YEAR($D247),"")</f>
        <v/>
      </c>
      <c r="AL247" s="248" t="str">
        <f aca="false">IF(OR(TRIM($B247&amp;$C247)="",NOT(ISNUMBER($D247)),NOT(ISNUMBER($E247))),"",IF($E247&lt;$D247,"",IF(IF($AC247="半年付",2,IF($AC247="季度付",4,IF($AC247="月付",12,IF($AC247="半月付",24,1))))=1,1,MAX(1,ROUND(($E247-$D247+1)/365*IF($AC247="半年付",2,IF($AC247="季度付",4,IF($AC247="月付",12,IF($AC247="半月付",24,1)))),0)))))</f>
        <v/>
      </c>
      <c r="AM247" s="248" t="str">
        <f aca="true">IF($AL247="","",MIN($AL247,MAX(0,INT((TODAY()-付款宽限天数-$D247)/(($E247-$D247+1)/$AL247))+1)))</f>
        <v/>
      </c>
    </row>
    <row r="248" customFormat="false" ht="27.75" hidden="false" customHeight="false" outlineLevel="0" collapsed="false">
      <c r="F248" s="188" t="str">
        <f aca="true">IF(TRIM($B248&amp;$C248)="","",IF(OR(ISNUMBER(SEARCH("未",$A248)),ISNUMBER(SEARCH("送出",$A248)),AND(TRIM($A248)="",NOT(ISNUMBER($D248)),N($G248)=0)),"【合同未回】","")&amp;IF(NOT(ISNUMBER($E248)),IF(OR(ISNUMBER(SEARCH("未",$A248)),ISNUMBER(SEARCH("送出",$A248)),AND(TRIM($A248)="",NOT(ISNUMBER($D248)),N($G248)=0)),"","【未填合同期】"),IF($E248&lt;TODAY(),"【已到期】",IF($E248-TODAY()&lt;=提醒天数,"【即将到期，剩余"&amp;($E248-TODAY())&amp;"天】","【正常】")))&amp;IF(OR($AB248="安装免保",$AB248="技术免保",$AB248="质保期内"),"【"&amp;$AB248&amp;"】",""))</f>
        <v/>
      </c>
      <c r="J248" s="244" t="str">
        <f aca="false">IF(OR(N($G248)=0,N($H248)=0),"",ROUND(N($G248)*N($H248)*IF(N($I248)=0,1,N($I248)),2))</f>
        <v/>
      </c>
      <c r="M248" s="244" t="str">
        <f aca="false">IF(TRIM($B248&amp;$C248)="","",IF(AND(N($J248)=0,N($L248)=0),"",ROUND(N($J248)+N($L248),2)))</f>
        <v/>
      </c>
      <c r="S248" s="244"/>
      <c r="T248" s="245" t="str">
        <f aca="false">IF(TRIM($B248&amp;$C248)="","",IF(N($O248)=0,"",MAX(0,MIN(N($O248)-N($Q248),N($W248)))))</f>
        <v/>
      </c>
      <c r="U248" s="245" t="str">
        <f aca="false">IF(TRIM($B248&amp;$C248)="","",IF(N($Q248)&lt;=N($O248),"",N($Q248)-N($O248)))</f>
        <v/>
      </c>
      <c r="V248" s="245" t="str">
        <f aca="false">IF(OR(TRIM($B248&amp;$C248)="",$W248=""),"",MAX(0,N($W248))-N($T248))</f>
        <v/>
      </c>
      <c r="W248" s="245" t="str">
        <f aca="false">IF(TRIM($B248&amp;$C248)="","",IF(AND(N($M248)=0,N($Q248)+N($R248)+N($S248)=0),"",ROUND(N($M248)-N($Q248)-N($R248)-N($S248),2)))</f>
        <v/>
      </c>
      <c r="X248" s="246" t="str">
        <f aca="false">IF(TRIM($B248&amp;$C248)="","",IF(N($M248)=0,IF((N($Q248)+N($R248)+N($S248))=0,"—未填单价","未填单价，已收 "&amp;TEXT((N($Q248)+N($R248)+N($S248)),"#,##0.00")),IF(N($W248)&gt;0.005,"欠 "&amp;TEXT(N($W248),"#,##0.00")&amp;IF(N($T248)&gt;0,"（开票未到账 "&amp;TEXT(N($T248),"#,##0.00")&amp;"）","")&amp;IF(N($V248)&gt;0,"（未开票 "&amp;TEXT(N($V248),"#,##0.00")&amp;"）",""),IF(N($W248)&lt;-0.005,"多收 "&amp;TEXT(-N($W248),"#,##0.00"),"✔ 已结清")))&amp;IF(N($U248)&gt;0,"｜到账未开票 "&amp;TEXT(N($U248),"#,##0.00")&amp;"，待补票","")&amp;IF(N($R248)&gt;0,"｜收现 "&amp;TEXT(N($R248),"#,##0.00"),"")&amp;IF(N($S248)&gt;0,"｜收款不开票 "&amp;TEXT(N($S248),"#,##0.00"),""))</f>
        <v/>
      </c>
      <c r="Y248" s="195"/>
      <c r="AB248" s="195"/>
      <c r="AC248" s="188"/>
      <c r="AD248" s="246" t="str">
        <f aca="false">IF($AL248="","",IF($AL248=1,IF($AM248&gt;=1,"一次性·已到收款期","一次性·未到期"),$AC248&amp;" 第"&amp;$AM248&amp;"/"&amp;$AL248&amp;"期"))</f>
        <v/>
      </c>
      <c r="AE248" s="245" t="str">
        <f aca="false">IF(OR($AL248="",N($M248)=0),"",ROUND(N($J248)*$AM248/$AL248,2)+N($L248))</f>
        <v/>
      </c>
      <c r="AF248" s="245" t="str">
        <f aca="false">IF($AE248="","",MAX(0,ROUND($AE248-(N($Q248)+N($R248)+N($S248)),2)))</f>
        <v/>
      </c>
      <c r="AG248" s="245" t="str">
        <f aca="false">IF(OR(TRIM($B248&amp;$C248)="",NOT(ISNUMBER($D248))),"",SUMIFS($W$3:$W$1001,$AI$3:$AI$1001,$AI248,$D$3:$D$1001,"&lt;"&amp;$D248))</f>
        <v/>
      </c>
      <c r="AH248" s="245" t="str">
        <f aca="false">IF(TRIM($B248&amp;$C248)="","",SUMIFS($W$3:$W$1001,$AI$3:$AI$1001,$AI248))</f>
        <v/>
      </c>
      <c r="AI248" s="246" t="str">
        <f aca="false">IF(TRIM($B248&amp;$C248)="","",TRIM($B248)&amp;"｜"&amp;TRIM($C248))</f>
        <v/>
      </c>
      <c r="AJ248" s="245" t="str">
        <f aca="false">IF(TRIM($B248&amp;$C248)="","",MIN(N($O248),N($Q248)))</f>
        <v/>
      </c>
      <c r="AK248" s="248" t="str">
        <f aca="false">IF(ISNUMBER($D248),YEAR($D248),"")</f>
        <v/>
      </c>
      <c r="AL248" s="248" t="str">
        <f aca="false">IF(OR(TRIM($B248&amp;$C248)="",NOT(ISNUMBER($D248)),NOT(ISNUMBER($E248))),"",IF($E248&lt;$D248,"",IF(IF($AC248="半年付",2,IF($AC248="季度付",4,IF($AC248="月付",12,IF($AC248="半月付",24,1))))=1,1,MAX(1,ROUND(($E248-$D248+1)/365*IF($AC248="半年付",2,IF($AC248="季度付",4,IF($AC248="月付",12,IF($AC248="半月付",24,1)))),0)))))</f>
        <v/>
      </c>
      <c r="AM248" s="248" t="str">
        <f aca="true">IF($AL248="","",MIN($AL248,MAX(0,INT((TODAY()-付款宽限天数-$D248)/(($E248-$D248+1)/$AL248))+1)))</f>
        <v/>
      </c>
    </row>
    <row r="249" customFormat="false" ht="27.75" hidden="false" customHeight="false" outlineLevel="0" collapsed="false">
      <c r="F249" s="188" t="str">
        <f aca="true">IF(TRIM($B249&amp;$C249)="","",IF(OR(ISNUMBER(SEARCH("未",$A249)),ISNUMBER(SEARCH("送出",$A249)),AND(TRIM($A249)="",NOT(ISNUMBER($D249)),N($G249)=0)),"【合同未回】","")&amp;IF(NOT(ISNUMBER($E249)),IF(OR(ISNUMBER(SEARCH("未",$A249)),ISNUMBER(SEARCH("送出",$A249)),AND(TRIM($A249)="",NOT(ISNUMBER($D249)),N($G249)=0)),"","【未填合同期】"),IF($E249&lt;TODAY(),"【已到期】",IF($E249-TODAY()&lt;=提醒天数,"【即将到期，剩余"&amp;($E249-TODAY())&amp;"天】","【正常】")))&amp;IF(OR($AB249="安装免保",$AB249="技术免保",$AB249="质保期内"),"【"&amp;$AB249&amp;"】",""))</f>
        <v/>
      </c>
      <c r="J249" s="244" t="str">
        <f aca="false">IF(OR(N($G249)=0,N($H249)=0),"",ROUND(N($G249)*N($H249)*IF(N($I249)=0,1,N($I249)),2))</f>
        <v/>
      </c>
      <c r="M249" s="244" t="str">
        <f aca="false">IF(TRIM($B249&amp;$C249)="","",IF(AND(N($J249)=0,N($L249)=0),"",ROUND(N($J249)+N($L249),2)))</f>
        <v/>
      </c>
      <c r="S249" s="244"/>
      <c r="T249" s="245" t="str">
        <f aca="false">IF(TRIM($B249&amp;$C249)="","",IF(N($O249)=0,"",MAX(0,MIN(N($O249)-N($Q249),N($W249)))))</f>
        <v/>
      </c>
      <c r="U249" s="245" t="str">
        <f aca="false">IF(TRIM($B249&amp;$C249)="","",IF(N($Q249)&lt;=N($O249),"",N($Q249)-N($O249)))</f>
        <v/>
      </c>
      <c r="V249" s="245" t="str">
        <f aca="false">IF(OR(TRIM($B249&amp;$C249)="",$W249=""),"",MAX(0,N($W249))-N($T249))</f>
        <v/>
      </c>
      <c r="W249" s="245" t="str">
        <f aca="false">IF(TRIM($B249&amp;$C249)="","",IF(AND(N($M249)=0,N($Q249)+N($R249)+N($S249)=0),"",ROUND(N($M249)-N($Q249)-N($R249)-N($S249),2)))</f>
        <v/>
      </c>
      <c r="X249" s="246" t="str">
        <f aca="false">IF(TRIM($B249&amp;$C249)="","",IF(N($M249)=0,IF((N($Q249)+N($R249)+N($S249))=0,"—未填单价","未填单价，已收 "&amp;TEXT((N($Q249)+N($R249)+N($S249)),"#,##0.00")),IF(N($W249)&gt;0.005,"欠 "&amp;TEXT(N($W249),"#,##0.00")&amp;IF(N($T249)&gt;0,"（开票未到账 "&amp;TEXT(N($T249),"#,##0.00")&amp;"）","")&amp;IF(N($V249)&gt;0,"（未开票 "&amp;TEXT(N($V249),"#,##0.00")&amp;"）",""),IF(N($W249)&lt;-0.005,"多收 "&amp;TEXT(-N($W249),"#,##0.00"),"✔ 已结清")))&amp;IF(N($U249)&gt;0,"｜到账未开票 "&amp;TEXT(N($U249),"#,##0.00")&amp;"，待补票","")&amp;IF(N($R249)&gt;0,"｜收现 "&amp;TEXT(N($R249),"#,##0.00"),"")&amp;IF(N($S249)&gt;0,"｜收款不开票 "&amp;TEXT(N($S249),"#,##0.00"),""))</f>
        <v/>
      </c>
      <c r="Y249" s="195"/>
      <c r="AB249" s="195"/>
      <c r="AC249" s="188"/>
      <c r="AD249" s="246" t="str">
        <f aca="false">IF($AL249="","",IF($AL249=1,IF($AM249&gt;=1,"一次性·已到收款期","一次性·未到期"),$AC249&amp;" 第"&amp;$AM249&amp;"/"&amp;$AL249&amp;"期"))</f>
        <v/>
      </c>
      <c r="AE249" s="245" t="str">
        <f aca="false">IF(OR($AL249="",N($M249)=0),"",ROUND(N($J249)*$AM249/$AL249,2)+N($L249))</f>
        <v/>
      </c>
      <c r="AF249" s="245" t="str">
        <f aca="false">IF($AE249="","",MAX(0,ROUND($AE249-(N($Q249)+N($R249)+N($S249)),2)))</f>
        <v/>
      </c>
      <c r="AG249" s="245" t="str">
        <f aca="false">IF(OR(TRIM($B249&amp;$C249)="",NOT(ISNUMBER($D249))),"",SUMIFS($W$3:$W$1001,$AI$3:$AI$1001,$AI249,$D$3:$D$1001,"&lt;"&amp;$D249))</f>
        <v/>
      </c>
      <c r="AH249" s="245" t="str">
        <f aca="false">IF(TRIM($B249&amp;$C249)="","",SUMIFS($W$3:$W$1001,$AI$3:$AI$1001,$AI249))</f>
        <v/>
      </c>
      <c r="AI249" s="246" t="str">
        <f aca="false">IF(TRIM($B249&amp;$C249)="","",TRIM($B249)&amp;"｜"&amp;TRIM($C249))</f>
        <v/>
      </c>
      <c r="AJ249" s="245" t="str">
        <f aca="false">IF(TRIM($B249&amp;$C249)="","",MIN(N($O249),N($Q249)))</f>
        <v/>
      </c>
      <c r="AK249" s="248" t="str">
        <f aca="false">IF(ISNUMBER($D249),YEAR($D249),"")</f>
        <v/>
      </c>
      <c r="AL249" s="248" t="str">
        <f aca="false">IF(OR(TRIM($B249&amp;$C249)="",NOT(ISNUMBER($D249)),NOT(ISNUMBER($E249))),"",IF($E249&lt;$D249,"",IF(IF($AC249="半年付",2,IF($AC249="季度付",4,IF($AC249="月付",12,IF($AC249="半月付",24,1))))=1,1,MAX(1,ROUND(($E249-$D249+1)/365*IF($AC249="半年付",2,IF($AC249="季度付",4,IF($AC249="月付",12,IF($AC249="半月付",24,1)))),0)))))</f>
        <v/>
      </c>
      <c r="AM249" s="248" t="str">
        <f aca="true">IF($AL249="","",MIN($AL249,MAX(0,INT((TODAY()-付款宽限天数-$D249)/(($E249-$D249+1)/$AL249))+1)))</f>
        <v/>
      </c>
    </row>
    <row r="250" customFormat="false" ht="27.75" hidden="false" customHeight="false" outlineLevel="0" collapsed="false">
      <c r="F250" s="188" t="str">
        <f aca="true">IF(TRIM($B250&amp;$C250)="","",IF(OR(ISNUMBER(SEARCH("未",$A250)),ISNUMBER(SEARCH("送出",$A250)),AND(TRIM($A250)="",NOT(ISNUMBER($D250)),N($G250)=0)),"【合同未回】","")&amp;IF(NOT(ISNUMBER($E250)),IF(OR(ISNUMBER(SEARCH("未",$A250)),ISNUMBER(SEARCH("送出",$A250)),AND(TRIM($A250)="",NOT(ISNUMBER($D250)),N($G250)=0)),"","【未填合同期】"),IF($E250&lt;TODAY(),"【已到期】",IF($E250-TODAY()&lt;=提醒天数,"【即将到期，剩余"&amp;($E250-TODAY())&amp;"天】","【正常】")))&amp;IF(OR($AB250="安装免保",$AB250="技术免保",$AB250="质保期内"),"【"&amp;$AB250&amp;"】",""))</f>
        <v/>
      </c>
      <c r="J250" s="244" t="str">
        <f aca="false">IF(OR(N($G250)=0,N($H250)=0),"",ROUND(N($G250)*N($H250)*IF(N($I250)=0,1,N($I250)),2))</f>
        <v/>
      </c>
      <c r="M250" s="244" t="str">
        <f aca="false">IF(TRIM($B250&amp;$C250)="","",IF(AND(N($J250)=0,N($L250)=0),"",ROUND(N($J250)+N($L250),2)))</f>
        <v/>
      </c>
      <c r="S250" s="244"/>
      <c r="T250" s="245" t="str">
        <f aca="false">IF(TRIM($B250&amp;$C250)="","",IF(N($O250)=0,"",MAX(0,MIN(N($O250)-N($Q250),N($W250)))))</f>
        <v/>
      </c>
      <c r="U250" s="245" t="str">
        <f aca="false">IF(TRIM($B250&amp;$C250)="","",IF(N($Q250)&lt;=N($O250),"",N($Q250)-N($O250)))</f>
        <v/>
      </c>
      <c r="V250" s="245" t="str">
        <f aca="false">IF(OR(TRIM($B250&amp;$C250)="",$W250=""),"",MAX(0,N($W250))-N($T250))</f>
        <v/>
      </c>
      <c r="W250" s="245" t="str">
        <f aca="false">IF(TRIM($B250&amp;$C250)="","",IF(AND(N($M250)=0,N($Q250)+N($R250)+N($S250)=0),"",ROUND(N($M250)-N($Q250)-N($R250)-N($S250),2)))</f>
        <v/>
      </c>
      <c r="X250" s="246" t="str">
        <f aca="false">IF(TRIM($B250&amp;$C250)="","",IF(N($M250)=0,IF((N($Q250)+N($R250)+N($S250))=0,"—未填单价","未填单价，已收 "&amp;TEXT((N($Q250)+N($R250)+N($S250)),"#,##0.00")),IF(N($W250)&gt;0.005,"欠 "&amp;TEXT(N($W250),"#,##0.00")&amp;IF(N($T250)&gt;0,"（开票未到账 "&amp;TEXT(N($T250),"#,##0.00")&amp;"）","")&amp;IF(N($V250)&gt;0,"（未开票 "&amp;TEXT(N($V250),"#,##0.00")&amp;"）",""),IF(N($W250)&lt;-0.005,"多收 "&amp;TEXT(-N($W250),"#,##0.00"),"✔ 已结清")))&amp;IF(N($U250)&gt;0,"｜到账未开票 "&amp;TEXT(N($U250),"#,##0.00")&amp;"，待补票","")&amp;IF(N($R250)&gt;0,"｜收现 "&amp;TEXT(N($R250),"#,##0.00"),"")&amp;IF(N($S250)&gt;0,"｜收款不开票 "&amp;TEXT(N($S250),"#,##0.00"),""))</f>
        <v/>
      </c>
      <c r="Y250" s="195"/>
      <c r="AB250" s="195"/>
      <c r="AC250" s="188"/>
      <c r="AD250" s="246" t="str">
        <f aca="false">IF($AL250="","",IF($AL250=1,IF($AM250&gt;=1,"一次性·已到收款期","一次性·未到期"),$AC250&amp;" 第"&amp;$AM250&amp;"/"&amp;$AL250&amp;"期"))</f>
        <v/>
      </c>
      <c r="AE250" s="245" t="str">
        <f aca="false">IF(OR($AL250="",N($M250)=0),"",ROUND(N($J250)*$AM250/$AL250,2)+N($L250))</f>
        <v/>
      </c>
      <c r="AF250" s="245" t="str">
        <f aca="false">IF($AE250="","",MAX(0,ROUND($AE250-(N($Q250)+N($R250)+N($S250)),2)))</f>
        <v/>
      </c>
      <c r="AG250" s="245" t="str">
        <f aca="false">IF(OR(TRIM($B250&amp;$C250)="",NOT(ISNUMBER($D250))),"",SUMIFS($W$3:$W$1001,$AI$3:$AI$1001,$AI250,$D$3:$D$1001,"&lt;"&amp;$D250))</f>
        <v/>
      </c>
      <c r="AH250" s="245" t="str">
        <f aca="false">IF(TRIM($B250&amp;$C250)="","",SUMIFS($W$3:$W$1001,$AI$3:$AI$1001,$AI250))</f>
        <v/>
      </c>
      <c r="AI250" s="246" t="str">
        <f aca="false">IF(TRIM($B250&amp;$C250)="","",TRIM($B250)&amp;"｜"&amp;TRIM($C250))</f>
        <v/>
      </c>
      <c r="AJ250" s="245" t="str">
        <f aca="false">IF(TRIM($B250&amp;$C250)="","",MIN(N($O250),N($Q250)))</f>
        <v/>
      </c>
      <c r="AK250" s="248" t="str">
        <f aca="false">IF(ISNUMBER($D250),YEAR($D250),"")</f>
        <v/>
      </c>
      <c r="AL250" s="248" t="str">
        <f aca="false">IF(OR(TRIM($B250&amp;$C250)="",NOT(ISNUMBER($D250)),NOT(ISNUMBER($E250))),"",IF($E250&lt;$D250,"",IF(IF($AC250="半年付",2,IF($AC250="季度付",4,IF($AC250="月付",12,IF($AC250="半月付",24,1))))=1,1,MAX(1,ROUND(($E250-$D250+1)/365*IF($AC250="半年付",2,IF($AC250="季度付",4,IF($AC250="月付",12,IF($AC250="半月付",24,1)))),0)))))</f>
        <v/>
      </c>
      <c r="AM250" s="248" t="str">
        <f aca="true">IF($AL250="","",MIN($AL250,MAX(0,INT((TODAY()-付款宽限天数-$D250)/(($E250-$D250+1)/$AL250))+1)))</f>
        <v/>
      </c>
    </row>
    <row r="251" customFormat="false" ht="27.75" hidden="false" customHeight="false" outlineLevel="0" collapsed="false">
      <c r="F251" s="188" t="str">
        <f aca="true">IF(TRIM($B251&amp;$C251)="","",IF(OR(ISNUMBER(SEARCH("未",$A251)),ISNUMBER(SEARCH("送出",$A251)),AND(TRIM($A251)="",NOT(ISNUMBER($D251)),N($G251)=0)),"【合同未回】","")&amp;IF(NOT(ISNUMBER($E251)),IF(OR(ISNUMBER(SEARCH("未",$A251)),ISNUMBER(SEARCH("送出",$A251)),AND(TRIM($A251)="",NOT(ISNUMBER($D251)),N($G251)=0)),"","【未填合同期】"),IF($E251&lt;TODAY(),"【已到期】",IF($E251-TODAY()&lt;=提醒天数,"【即将到期，剩余"&amp;($E251-TODAY())&amp;"天】","【正常】")))&amp;IF(OR($AB251="安装免保",$AB251="技术免保",$AB251="质保期内"),"【"&amp;$AB251&amp;"】",""))</f>
        <v/>
      </c>
      <c r="J251" s="244" t="str">
        <f aca="false">IF(OR(N($G251)=0,N($H251)=0),"",ROUND(N($G251)*N($H251)*IF(N($I251)=0,1,N($I251)),2))</f>
        <v/>
      </c>
      <c r="M251" s="244" t="str">
        <f aca="false">IF(TRIM($B251&amp;$C251)="","",IF(AND(N($J251)=0,N($L251)=0),"",ROUND(N($J251)+N($L251),2)))</f>
        <v/>
      </c>
      <c r="S251" s="244"/>
      <c r="T251" s="245" t="str">
        <f aca="false">IF(TRIM($B251&amp;$C251)="","",IF(N($O251)=0,"",MAX(0,MIN(N($O251)-N($Q251),N($W251)))))</f>
        <v/>
      </c>
      <c r="U251" s="245" t="str">
        <f aca="false">IF(TRIM($B251&amp;$C251)="","",IF(N($Q251)&lt;=N($O251),"",N($Q251)-N($O251)))</f>
        <v/>
      </c>
      <c r="V251" s="245" t="str">
        <f aca="false">IF(OR(TRIM($B251&amp;$C251)="",$W251=""),"",MAX(0,N($W251))-N($T251))</f>
        <v/>
      </c>
      <c r="W251" s="245" t="str">
        <f aca="false">IF(TRIM($B251&amp;$C251)="","",IF(AND(N($M251)=0,N($Q251)+N($R251)+N($S251)=0),"",ROUND(N($M251)-N($Q251)-N($R251)-N($S251),2)))</f>
        <v/>
      </c>
      <c r="X251" s="246" t="str">
        <f aca="false">IF(TRIM($B251&amp;$C251)="","",IF(N($M251)=0,IF((N($Q251)+N($R251)+N($S251))=0,"—未填单价","未填单价，已收 "&amp;TEXT((N($Q251)+N($R251)+N($S251)),"#,##0.00")),IF(N($W251)&gt;0.005,"欠 "&amp;TEXT(N($W251),"#,##0.00")&amp;IF(N($T251)&gt;0,"（开票未到账 "&amp;TEXT(N($T251),"#,##0.00")&amp;"）","")&amp;IF(N($V251)&gt;0,"（未开票 "&amp;TEXT(N($V251),"#,##0.00")&amp;"）",""),IF(N($W251)&lt;-0.005,"多收 "&amp;TEXT(-N($W251),"#,##0.00"),"✔ 已结清")))&amp;IF(N($U251)&gt;0,"｜到账未开票 "&amp;TEXT(N($U251),"#,##0.00")&amp;"，待补票","")&amp;IF(N($R251)&gt;0,"｜收现 "&amp;TEXT(N($R251),"#,##0.00"),"")&amp;IF(N($S251)&gt;0,"｜收款不开票 "&amp;TEXT(N($S251),"#,##0.00"),""))</f>
        <v/>
      </c>
      <c r="Y251" s="195"/>
      <c r="AB251" s="195"/>
      <c r="AC251" s="188"/>
      <c r="AD251" s="246" t="str">
        <f aca="false">IF($AL251="","",IF($AL251=1,IF($AM251&gt;=1,"一次性·已到收款期","一次性·未到期"),$AC251&amp;" 第"&amp;$AM251&amp;"/"&amp;$AL251&amp;"期"))</f>
        <v/>
      </c>
      <c r="AE251" s="245" t="str">
        <f aca="false">IF(OR($AL251="",N($M251)=0),"",ROUND(N($J251)*$AM251/$AL251,2)+N($L251))</f>
        <v/>
      </c>
      <c r="AF251" s="245" t="str">
        <f aca="false">IF($AE251="","",MAX(0,ROUND($AE251-(N($Q251)+N($R251)+N($S251)),2)))</f>
        <v/>
      </c>
      <c r="AG251" s="245" t="str">
        <f aca="false">IF(OR(TRIM($B251&amp;$C251)="",NOT(ISNUMBER($D251))),"",SUMIFS($W$3:$W$1001,$AI$3:$AI$1001,$AI251,$D$3:$D$1001,"&lt;"&amp;$D251))</f>
        <v/>
      </c>
      <c r="AH251" s="245" t="str">
        <f aca="false">IF(TRIM($B251&amp;$C251)="","",SUMIFS($W$3:$W$1001,$AI$3:$AI$1001,$AI251))</f>
        <v/>
      </c>
      <c r="AI251" s="246" t="str">
        <f aca="false">IF(TRIM($B251&amp;$C251)="","",TRIM($B251)&amp;"｜"&amp;TRIM($C251))</f>
        <v/>
      </c>
      <c r="AJ251" s="245" t="str">
        <f aca="false">IF(TRIM($B251&amp;$C251)="","",MIN(N($O251),N($Q251)))</f>
        <v/>
      </c>
      <c r="AK251" s="248" t="str">
        <f aca="false">IF(ISNUMBER($D251),YEAR($D251),"")</f>
        <v/>
      </c>
      <c r="AL251" s="248" t="str">
        <f aca="false">IF(OR(TRIM($B251&amp;$C251)="",NOT(ISNUMBER($D251)),NOT(ISNUMBER($E251))),"",IF($E251&lt;$D251,"",IF(IF($AC251="半年付",2,IF($AC251="季度付",4,IF($AC251="月付",12,IF($AC251="半月付",24,1))))=1,1,MAX(1,ROUND(($E251-$D251+1)/365*IF($AC251="半年付",2,IF($AC251="季度付",4,IF($AC251="月付",12,IF($AC251="半月付",24,1)))),0)))))</f>
        <v/>
      </c>
      <c r="AM251" s="248" t="str">
        <f aca="true">IF($AL251="","",MIN($AL251,MAX(0,INT((TODAY()-付款宽限天数-$D251)/(($E251-$D251+1)/$AL251))+1)))</f>
        <v/>
      </c>
    </row>
    <row r="252" customFormat="false" ht="27.75" hidden="false" customHeight="false" outlineLevel="0" collapsed="false">
      <c r="F252" s="188" t="str">
        <f aca="true">IF(TRIM($B252&amp;$C252)="","",IF(OR(ISNUMBER(SEARCH("未",$A252)),ISNUMBER(SEARCH("送出",$A252)),AND(TRIM($A252)="",NOT(ISNUMBER($D252)),N($G252)=0)),"【合同未回】","")&amp;IF(NOT(ISNUMBER($E252)),IF(OR(ISNUMBER(SEARCH("未",$A252)),ISNUMBER(SEARCH("送出",$A252)),AND(TRIM($A252)="",NOT(ISNUMBER($D252)),N($G252)=0)),"","【未填合同期】"),IF($E252&lt;TODAY(),"【已到期】",IF($E252-TODAY()&lt;=提醒天数,"【即将到期，剩余"&amp;($E252-TODAY())&amp;"天】","【正常】")))&amp;IF(OR($AB252="安装免保",$AB252="技术免保",$AB252="质保期内"),"【"&amp;$AB252&amp;"】",""))</f>
        <v/>
      </c>
      <c r="J252" s="244" t="str">
        <f aca="false">IF(OR(N($G252)=0,N($H252)=0),"",ROUND(N($G252)*N($H252)*IF(N($I252)=0,1,N($I252)),2))</f>
        <v/>
      </c>
      <c r="M252" s="244" t="str">
        <f aca="false">IF(TRIM($B252&amp;$C252)="","",IF(AND(N($J252)=0,N($L252)=0),"",ROUND(N($J252)+N($L252),2)))</f>
        <v/>
      </c>
      <c r="S252" s="244"/>
      <c r="T252" s="245" t="str">
        <f aca="false">IF(TRIM($B252&amp;$C252)="","",IF(N($O252)=0,"",MAX(0,MIN(N($O252)-N($Q252),N($W252)))))</f>
        <v/>
      </c>
      <c r="U252" s="245" t="str">
        <f aca="false">IF(TRIM($B252&amp;$C252)="","",IF(N($Q252)&lt;=N($O252),"",N($Q252)-N($O252)))</f>
        <v/>
      </c>
      <c r="V252" s="245" t="str">
        <f aca="false">IF(OR(TRIM($B252&amp;$C252)="",$W252=""),"",MAX(0,N($W252))-N($T252))</f>
        <v/>
      </c>
      <c r="W252" s="245" t="str">
        <f aca="false">IF(TRIM($B252&amp;$C252)="","",IF(AND(N($M252)=0,N($Q252)+N($R252)+N($S252)=0),"",ROUND(N($M252)-N($Q252)-N($R252)-N($S252),2)))</f>
        <v/>
      </c>
      <c r="X252" s="246" t="str">
        <f aca="false">IF(TRIM($B252&amp;$C252)="","",IF(N($M252)=0,IF((N($Q252)+N($R252)+N($S252))=0,"—未填单价","未填单价，已收 "&amp;TEXT((N($Q252)+N($R252)+N($S252)),"#,##0.00")),IF(N($W252)&gt;0.005,"欠 "&amp;TEXT(N($W252),"#,##0.00")&amp;IF(N($T252)&gt;0,"（开票未到账 "&amp;TEXT(N($T252),"#,##0.00")&amp;"）","")&amp;IF(N($V252)&gt;0,"（未开票 "&amp;TEXT(N($V252),"#,##0.00")&amp;"）",""),IF(N($W252)&lt;-0.005,"多收 "&amp;TEXT(-N($W252),"#,##0.00"),"✔ 已结清")))&amp;IF(N($U252)&gt;0,"｜到账未开票 "&amp;TEXT(N($U252),"#,##0.00")&amp;"，待补票","")&amp;IF(N($R252)&gt;0,"｜收现 "&amp;TEXT(N($R252),"#,##0.00"),"")&amp;IF(N($S252)&gt;0,"｜收款不开票 "&amp;TEXT(N($S252),"#,##0.00"),""))</f>
        <v/>
      </c>
      <c r="Y252" s="195"/>
      <c r="AB252" s="195"/>
      <c r="AC252" s="188"/>
      <c r="AD252" s="246" t="str">
        <f aca="false">IF($AL252="","",IF($AL252=1,IF($AM252&gt;=1,"一次性·已到收款期","一次性·未到期"),$AC252&amp;" 第"&amp;$AM252&amp;"/"&amp;$AL252&amp;"期"))</f>
        <v/>
      </c>
      <c r="AE252" s="245" t="str">
        <f aca="false">IF(OR($AL252="",N($M252)=0),"",ROUND(N($J252)*$AM252/$AL252,2)+N($L252))</f>
        <v/>
      </c>
      <c r="AF252" s="245" t="str">
        <f aca="false">IF($AE252="","",MAX(0,ROUND($AE252-(N($Q252)+N($R252)+N($S252)),2)))</f>
        <v/>
      </c>
      <c r="AG252" s="245" t="str">
        <f aca="false">IF(OR(TRIM($B252&amp;$C252)="",NOT(ISNUMBER($D252))),"",SUMIFS($W$3:$W$1001,$AI$3:$AI$1001,$AI252,$D$3:$D$1001,"&lt;"&amp;$D252))</f>
        <v/>
      </c>
      <c r="AH252" s="245" t="str">
        <f aca="false">IF(TRIM($B252&amp;$C252)="","",SUMIFS($W$3:$W$1001,$AI$3:$AI$1001,$AI252))</f>
        <v/>
      </c>
      <c r="AI252" s="246" t="str">
        <f aca="false">IF(TRIM($B252&amp;$C252)="","",TRIM($B252)&amp;"｜"&amp;TRIM($C252))</f>
        <v/>
      </c>
      <c r="AJ252" s="245" t="str">
        <f aca="false">IF(TRIM($B252&amp;$C252)="","",MIN(N($O252),N($Q252)))</f>
        <v/>
      </c>
      <c r="AK252" s="248" t="str">
        <f aca="false">IF(ISNUMBER($D252),YEAR($D252),"")</f>
        <v/>
      </c>
      <c r="AL252" s="248" t="str">
        <f aca="false">IF(OR(TRIM($B252&amp;$C252)="",NOT(ISNUMBER($D252)),NOT(ISNUMBER($E252))),"",IF($E252&lt;$D252,"",IF(IF($AC252="半年付",2,IF($AC252="季度付",4,IF($AC252="月付",12,IF($AC252="半月付",24,1))))=1,1,MAX(1,ROUND(($E252-$D252+1)/365*IF($AC252="半年付",2,IF($AC252="季度付",4,IF($AC252="月付",12,IF($AC252="半月付",24,1)))),0)))))</f>
        <v/>
      </c>
      <c r="AM252" s="248" t="str">
        <f aca="true">IF($AL252="","",MIN($AL252,MAX(0,INT((TODAY()-付款宽限天数-$D252)/(($E252-$D252+1)/$AL252))+1)))</f>
        <v/>
      </c>
    </row>
    <row r="253" customFormat="false" ht="27.75" hidden="false" customHeight="false" outlineLevel="0" collapsed="false">
      <c r="F253" s="188" t="str">
        <f aca="true">IF(TRIM($B253&amp;$C253)="","",IF(OR(ISNUMBER(SEARCH("未",$A253)),ISNUMBER(SEARCH("送出",$A253)),AND(TRIM($A253)="",NOT(ISNUMBER($D253)),N($G253)=0)),"【合同未回】","")&amp;IF(NOT(ISNUMBER($E253)),IF(OR(ISNUMBER(SEARCH("未",$A253)),ISNUMBER(SEARCH("送出",$A253)),AND(TRIM($A253)="",NOT(ISNUMBER($D253)),N($G253)=0)),"","【未填合同期】"),IF($E253&lt;TODAY(),"【已到期】",IF($E253-TODAY()&lt;=提醒天数,"【即将到期，剩余"&amp;($E253-TODAY())&amp;"天】","【正常】")))&amp;IF(OR($AB253="安装免保",$AB253="技术免保",$AB253="质保期内"),"【"&amp;$AB253&amp;"】",""))</f>
        <v/>
      </c>
      <c r="J253" s="244" t="str">
        <f aca="false">IF(OR(N($G253)=0,N($H253)=0),"",ROUND(N($G253)*N($H253)*IF(N($I253)=0,1,N($I253)),2))</f>
        <v/>
      </c>
      <c r="M253" s="244" t="str">
        <f aca="false">IF(TRIM($B253&amp;$C253)="","",IF(AND(N($J253)=0,N($L253)=0),"",ROUND(N($J253)+N($L253),2)))</f>
        <v/>
      </c>
      <c r="S253" s="244"/>
      <c r="T253" s="245" t="str">
        <f aca="false">IF(TRIM($B253&amp;$C253)="","",IF(N($O253)=0,"",MAX(0,MIN(N($O253)-N($Q253),N($W253)))))</f>
        <v/>
      </c>
      <c r="U253" s="245" t="str">
        <f aca="false">IF(TRIM($B253&amp;$C253)="","",IF(N($Q253)&lt;=N($O253),"",N($Q253)-N($O253)))</f>
        <v/>
      </c>
      <c r="V253" s="245" t="str">
        <f aca="false">IF(OR(TRIM($B253&amp;$C253)="",$W253=""),"",MAX(0,N($W253))-N($T253))</f>
        <v/>
      </c>
      <c r="W253" s="245" t="str">
        <f aca="false">IF(TRIM($B253&amp;$C253)="","",IF(AND(N($M253)=0,N($Q253)+N($R253)+N($S253)=0),"",ROUND(N($M253)-N($Q253)-N($R253)-N($S253),2)))</f>
        <v/>
      </c>
      <c r="X253" s="246" t="str">
        <f aca="false">IF(TRIM($B253&amp;$C253)="","",IF(N($M253)=0,IF((N($Q253)+N($R253)+N($S253))=0,"—未填单价","未填单价，已收 "&amp;TEXT((N($Q253)+N($R253)+N($S253)),"#,##0.00")),IF(N($W253)&gt;0.005,"欠 "&amp;TEXT(N($W253),"#,##0.00")&amp;IF(N($T253)&gt;0,"（开票未到账 "&amp;TEXT(N($T253),"#,##0.00")&amp;"）","")&amp;IF(N($V253)&gt;0,"（未开票 "&amp;TEXT(N($V253),"#,##0.00")&amp;"）",""),IF(N($W253)&lt;-0.005,"多收 "&amp;TEXT(-N($W253),"#,##0.00"),"✔ 已结清")))&amp;IF(N($U253)&gt;0,"｜到账未开票 "&amp;TEXT(N($U253),"#,##0.00")&amp;"，待补票","")&amp;IF(N($R253)&gt;0,"｜收现 "&amp;TEXT(N($R253),"#,##0.00"),"")&amp;IF(N($S253)&gt;0,"｜收款不开票 "&amp;TEXT(N($S253),"#,##0.00"),""))</f>
        <v/>
      </c>
      <c r="Y253" s="195"/>
      <c r="AB253" s="195"/>
      <c r="AC253" s="188"/>
      <c r="AD253" s="246" t="str">
        <f aca="false">IF($AL253="","",IF($AL253=1,IF($AM253&gt;=1,"一次性·已到收款期","一次性·未到期"),$AC253&amp;" 第"&amp;$AM253&amp;"/"&amp;$AL253&amp;"期"))</f>
        <v/>
      </c>
      <c r="AE253" s="245" t="str">
        <f aca="false">IF(OR($AL253="",N($M253)=0),"",ROUND(N($J253)*$AM253/$AL253,2)+N($L253))</f>
        <v/>
      </c>
      <c r="AF253" s="245" t="str">
        <f aca="false">IF($AE253="","",MAX(0,ROUND($AE253-(N($Q253)+N($R253)+N($S253)),2)))</f>
        <v/>
      </c>
      <c r="AG253" s="245" t="str">
        <f aca="false">IF(OR(TRIM($B253&amp;$C253)="",NOT(ISNUMBER($D253))),"",SUMIFS($W$3:$W$1001,$AI$3:$AI$1001,$AI253,$D$3:$D$1001,"&lt;"&amp;$D253))</f>
        <v/>
      </c>
      <c r="AH253" s="245" t="str">
        <f aca="false">IF(TRIM($B253&amp;$C253)="","",SUMIFS($W$3:$W$1001,$AI$3:$AI$1001,$AI253))</f>
        <v/>
      </c>
      <c r="AI253" s="246" t="str">
        <f aca="false">IF(TRIM($B253&amp;$C253)="","",TRIM($B253)&amp;"｜"&amp;TRIM($C253))</f>
        <v/>
      </c>
      <c r="AJ253" s="245" t="str">
        <f aca="false">IF(TRIM($B253&amp;$C253)="","",MIN(N($O253),N($Q253)))</f>
        <v/>
      </c>
      <c r="AK253" s="248" t="str">
        <f aca="false">IF(ISNUMBER($D253),YEAR($D253),"")</f>
        <v/>
      </c>
      <c r="AL253" s="248" t="str">
        <f aca="false">IF(OR(TRIM($B253&amp;$C253)="",NOT(ISNUMBER($D253)),NOT(ISNUMBER($E253))),"",IF($E253&lt;$D253,"",IF(IF($AC253="半年付",2,IF($AC253="季度付",4,IF($AC253="月付",12,IF($AC253="半月付",24,1))))=1,1,MAX(1,ROUND(($E253-$D253+1)/365*IF($AC253="半年付",2,IF($AC253="季度付",4,IF($AC253="月付",12,IF($AC253="半月付",24,1)))),0)))))</f>
        <v/>
      </c>
      <c r="AM253" s="248" t="str">
        <f aca="true">IF($AL253="","",MIN($AL253,MAX(0,INT((TODAY()-付款宽限天数-$D253)/(($E253-$D253+1)/$AL253))+1)))</f>
        <v/>
      </c>
    </row>
    <row r="254" customFormat="false" ht="27.75" hidden="false" customHeight="false" outlineLevel="0" collapsed="false">
      <c r="F254" s="188" t="str">
        <f aca="true">IF(TRIM($B254&amp;$C254)="","",IF(OR(ISNUMBER(SEARCH("未",$A254)),ISNUMBER(SEARCH("送出",$A254)),AND(TRIM($A254)="",NOT(ISNUMBER($D254)),N($G254)=0)),"【合同未回】","")&amp;IF(NOT(ISNUMBER($E254)),IF(OR(ISNUMBER(SEARCH("未",$A254)),ISNUMBER(SEARCH("送出",$A254)),AND(TRIM($A254)="",NOT(ISNUMBER($D254)),N($G254)=0)),"","【未填合同期】"),IF($E254&lt;TODAY(),"【已到期】",IF($E254-TODAY()&lt;=提醒天数,"【即将到期，剩余"&amp;($E254-TODAY())&amp;"天】","【正常】")))&amp;IF(OR($AB254="安装免保",$AB254="技术免保",$AB254="质保期内"),"【"&amp;$AB254&amp;"】",""))</f>
        <v/>
      </c>
      <c r="J254" s="244" t="str">
        <f aca="false">IF(OR(N($G254)=0,N($H254)=0),"",ROUND(N($G254)*N($H254)*IF(N($I254)=0,1,N($I254)),2))</f>
        <v/>
      </c>
      <c r="M254" s="244" t="str">
        <f aca="false">IF(TRIM($B254&amp;$C254)="","",IF(AND(N($J254)=0,N($L254)=0),"",ROUND(N($J254)+N($L254),2)))</f>
        <v/>
      </c>
      <c r="S254" s="244"/>
      <c r="T254" s="245" t="str">
        <f aca="false">IF(TRIM($B254&amp;$C254)="","",IF(N($O254)=0,"",MAX(0,MIN(N($O254)-N($Q254),N($W254)))))</f>
        <v/>
      </c>
      <c r="U254" s="245" t="str">
        <f aca="false">IF(TRIM($B254&amp;$C254)="","",IF(N($Q254)&lt;=N($O254),"",N($Q254)-N($O254)))</f>
        <v/>
      </c>
      <c r="V254" s="245" t="str">
        <f aca="false">IF(OR(TRIM($B254&amp;$C254)="",$W254=""),"",MAX(0,N($W254))-N($T254))</f>
        <v/>
      </c>
      <c r="W254" s="245" t="str">
        <f aca="false">IF(TRIM($B254&amp;$C254)="","",IF(AND(N($M254)=0,N($Q254)+N($R254)+N($S254)=0),"",ROUND(N($M254)-N($Q254)-N($R254)-N($S254),2)))</f>
        <v/>
      </c>
      <c r="X254" s="246" t="str">
        <f aca="false">IF(TRIM($B254&amp;$C254)="","",IF(N($M254)=0,IF((N($Q254)+N($R254)+N($S254))=0,"—未填单价","未填单价，已收 "&amp;TEXT((N($Q254)+N($R254)+N($S254)),"#,##0.00")),IF(N($W254)&gt;0.005,"欠 "&amp;TEXT(N($W254),"#,##0.00")&amp;IF(N($T254)&gt;0,"（开票未到账 "&amp;TEXT(N($T254),"#,##0.00")&amp;"）","")&amp;IF(N($V254)&gt;0,"（未开票 "&amp;TEXT(N($V254),"#,##0.00")&amp;"）",""),IF(N($W254)&lt;-0.005,"多收 "&amp;TEXT(-N($W254),"#,##0.00"),"✔ 已结清")))&amp;IF(N($U254)&gt;0,"｜到账未开票 "&amp;TEXT(N($U254),"#,##0.00")&amp;"，待补票","")&amp;IF(N($R254)&gt;0,"｜收现 "&amp;TEXT(N($R254),"#,##0.00"),"")&amp;IF(N($S254)&gt;0,"｜收款不开票 "&amp;TEXT(N($S254),"#,##0.00"),""))</f>
        <v/>
      </c>
      <c r="Y254" s="195"/>
      <c r="AB254" s="195"/>
      <c r="AC254" s="188"/>
      <c r="AD254" s="246" t="str">
        <f aca="false">IF($AL254="","",IF($AL254=1,IF($AM254&gt;=1,"一次性·已到收款期","一次性·未到期"),$AC254&amp;" 第"&amp;$AM254&amp;"/"&amp;$AL254&amp;"期"))</f>
        <v/>
      </c>
      <c r="AE254" s="245" t="str">
        <f aca="false">IF(OR($AL254="",N($M254)=0),"",ROUND(N($J254)*$AM254/$AL254,2)+N($L254))</f>
        <v/>
      </c>
      <c r="AF254" s="245" t="str">
        <f aca="false">IF($AE254="","",MAX(0,ROUND($AE254-(N($Q254)+N($R254)+N($S254)),2)))</f>
        <v/>
      </c>
      <c r="AG254" s="245" t="str">
        <f aca="false">IF(OR(TRIM($B254&amp;$C254)="",NOT(ISNUMBER($D254))),"",SUMIFS($W$3:$W$1001,$AI$3:$AI$1001,$AI254,$D$3:$D$1001,"&lt;"&amp;$D254))</f>
        <v/>
      </c>
      <c r="AH254" s="245" t="str">
        <f aca="false">IF(TRIM($B254&amp;$C254)="","",SUMIFS($W$3:$W$1001,$AI$3:$AI$1001,$AI254))</f>
        <v/>
      </c>
      <c r="AI254" s="246" t="str">
        <f aca="false">IF(TRIM($B254&amp;$C254)="","",TRIM($B254)&amp;"｜"&amp;TRIM($C254))</f>
        <v/>
      </c>
      <c r="AJ254" s="245" t="str">
        <f aca="false">IF(TRIM($B254&amp;$C254)="","",MIN(N($O254),N($Q254)))</f>
        <v/>
      </c>
      <c r="AK254" s="248" t="str">
        <f aca="false">IF(ISNUMBER($D254),YEAR($D254),"")</f>
        <v/>
      </c>
      <c r="AL254" s="248" t="str">
        <f aca="false">IF(OR(TRIM($B254&amp;$C254)="",NOT(ISNUMBER($D254)),NOT(ISNUMBER($E254))),"",IF($E254&lt;$D254,"",IF(IF($AC254="半年付",2,IF($AC254="季度付",4,IF($AC254="月付",12,IF($AC254="半月付",24,1))))=1,1,MAX(1,ROUND(($E254-$D254+1)/365*IF($AC254="半年付",2,IF($AC254="季度付",4,IF($AC254="月付",12,IF($AC254="半月付",24,1)))),0)))))</f>
        <v/>
      </c>
      <c r="AM254" s="248" t="str">
        <f aca="true">IF($AL254="","",MIN($AL254,MAX(0,INT((TODAY()-付款宽限天数-$D254)/(($E254-$D254+1)/$AL254))+1)))</f>
        <v/>
      </c>
    </row>
    <row r="255" customFormat="false" ht="27.75" hidden="false" customHeight="false" outlineLevel="0" collapsed="false">
      <c r="F255" s="188" t="str">
        <f aca="true">IF(TRIM($B255&amp;$C255)="","",IF(OR(ISNUMBER(SEARCH("未",$A255)),ISNUMBER(SEARCH("送出",$A255)),AND(TRIM($A255)="",NOT(ISNUMBER($D255)),N($G255)=0)),"【合同未回】","")&amp;IF(NOT(ISNUMBER($E255)),IF(OR(ISNUMBER(SEARCH("未",$A255)),ISNUMBER(SEARCH("送出",$A255)),AND(TRIM($A255)="",NOT(ISNUMBER($D255)),N($G255)=0)),"","【未填合同期】"),IF($E255&lt;TODAY(),"【已到期】",IF($E255-TODAY()&lt;=提醒天数,"【即将到期，剩余"&amp;($E255-TODAY())&amp;"天】","【正常】")))&amp;IF(OR($AB255="安装免保",$AB255="技术免保",$AB255="质保期内"),"【"&amp;$AB255&amp;"】",""))</f>
        <v/>
      </c>
      <c r="J255" s="244" t="str">
        <f aca="false">IF(OR(N($G255)=0,N($H255)=0),"",ROUND(N($G255)*N($H255)*IF(N($I255)=0,1,N($I255)),2))</f>
        <v/>
      </c>
      <c r="M255" s="244" t="str">
        <f aca="false">IF(TRIM($B255&amp;$C255)="","",IF(AND(N($J255)=0,N($L255)=0),"",ROUND(N($J255)+N($L255),2)))</f>
        <v/>
      </c>
      <c r="S255" s="244"/>
      <c r="T255" s="245" t="str">
        <f aca="false">IF(TRIM($B255&amp;$C255)="","",IF(N($O255)=0,"",MAX(0,MIN(N($O255)-N($Q255),N($W255)))))</f>
        <v/>
      </c>
      <c r="U255" s="245" t="str">
        <f aca="false">IF(TRIM($B255&amp;$C255)="","",IF(N($Q255)&lt;=N($O255),"",N($Q255)-N($O255)))</f>
        <v/>
      </c>
      <c r="V255" s="245" t="str">
        <f aca="false">IF(OR(TRIM($B255&amp;$C255)="",$W255=""),"",MAX(0,N($W255))-N($T255))</f>
        <v/>
      </c>
      <c r="W255" s="245" t="str">
        <f aca="false">IF(TRIM($B255&amp;$C255)="","",IF(AND(N($M255)=0,N($Q255)+N($R255)+N($S255)=0),"",ROUND(N($M255)-N($Q255)-N($R255)-N($S255),2)))</f>
        <v/>
      </c>
      <c r="X255" s="246" t="str">
        <f aca="false">IF(TRIM($B255&amp;$C255)="","",IF(N($M255)=0,IF((N($Q255)+N($R255)+N($S255))=0,"—未填单价","未填单价，已收 "&amp;TEXT((N($Q255)+N($R255)+N($S255)),"#,##0.00")),IF(N($W255)&gt;0.005,"欠 "&amp;TEXT(N($W255),"#,##0.00")&amp;IF(N($T255)&gt;0,"（开票未到账 "&amp;TEXT(N($T255),"#,##0.00")&amp;"）","")&amp;IF(N($V255)&gt;0,"（未开票 "&amp;TEXT(N($V255),"#,##0.00")&amp;"）",""),IF(N($W255)&lt;-0.005,"多收 "&amp;TEXT(-N($W255),"#,##0.00"),"✔ 已结清")))&amp;IF(N($U255)&gt;0,"｜到账未开票 "&amp;TEXT(N($U255),"#,##0.00")&amp;"，待补票","")&amp;IF(N($R255)&gt;0,"｜收现 "&amp;TEXT(N($R255),"#,##0.00"),"")&amp;IF(N($S255)&gt;0,"｜收款不开票 "&amp;TEXT(N($S255),"#,##0.00"),""))</f>
        <v/>
      </c>
      <c r="Y255" s="195"/>
      <c r="AB255" s="195"/>
      <c r="AC255" s="188"/>
      <c r="AD255" s="246" t="str">
        <f aca="false">IF($AL255="","",IF($AL255=1,IF($AM255&gt;=1,"一次性·已到收款期","一次性·未到期"),$AC255&amp;" 第"&amp;$AM255&amp;"/"&amp;$AL255&amp;"期"))</f>
        <v/>
      </c>
      <c r="AE255" s="245" t="str">
        <f aca="false">IF(OR($AL255="",N($M255)=0),"",ROUND(N($J255)*$AM255/$AL255,2)+N($L255))</f>
        <v/>
      </c>
      <c r="AF255" s="245" t="str">
        <f aca="false">IF($AE255="","",MAX(0,ROUND($AE255-(N($Q255)+N($R255)+N($S255)),2)))</f>
        <v/>
      </c>
      <c r="AG255" s="245" t="str">
        <f aca="false">IF(OR(TRIM($B255&amp;$C255)="",NOT(ISNUMBER($D255))),"",SUMIFS($W$3:$W$1001,$AI$3:$AI$1001,$AI255,$D$3:$D$1001,"&lt;"&amp;$D255))</f>
        <v/>
      </c>
      <c r="AH255" s="245" t="str">
        <f aca="false">IF(TRIM($B255&amp;$C255)="","",SUMIFS($W$3:$W$1001,$AI$3:$AI$1001,$AI255))</f>
        <v/>
      </c>
      <c r="AI255" s="246" t="str">
        <f aca="false">IF(TRIM($B255&amp;$C255)="","",TRIM($B255)&amp;"｜"&amp;TRIM($C255))</f>
        <v/>
      </c>
      <c r="AJ255" s="245" t="str">
        <f aca="false">IF(TRIM($B255&amp;$C255)="","",MIN(N($O255),N($Q255)))</f>
        <v/>
      </c>
      <c r="AK255" s="248" t="str">
        <f aca="false">IF(ISNUMBER($D255),YEAR($D255),"")</f>
        <v/>
      </c>
      <c r="AL255" s="248" t="str">
        <f aca="false">IF(OR(TRIM($B255&amp;$C255)="",NOT(ISNUMBER($D255)),NOT(ISNUMBER($E255))),"",IF($E255&lt;$D255,"",IF(IF($AC255="半年付",2,IF($AC255="季度付",4,IF($AC255="月付",12,IF($AC255="半月付",24,1))))=1,1,MAX(1,ROUND(($E255-$D255+1)/365*IF($AC255="半年付",2,IF($AC255="季度付",4,IF($AC255="月付",12,IF($AC255="半月付",24,1)))),0)))))</f>
        <v/>
      </c>
      <c r="AM255" s="248" t="str">
        <f aca="true">IF($AL255="","",MIN($AL255,MAX(0,INT((TODAY()-付款宽限天数-$D255)/(($E255-$D255+1)/$AL255))+1)))</f>
        <v/>
      </c>
    </row>
    <row r="256" customFormat="false" ht="27.75" hidden="false" customHeight="false" outlineLevel="0" collapsed="false">
      <c r="F256" s="188" t="str">
        <f aca="true">IF(TRIM($B256&amp;$C256)="","",IF(OR(ISNUMBER(SEARCH("未",$A256)),ISNUMBER(SEARCH("送出",$A256)),AND(TRIM($A256)="",NOT(ISNUMBER($D256)),N($G256)=0)),"【合同未回】","")&amp;IF(NOT(ISNUMBER($E256)),IF(OR(ISNUMBER(SEARCH("未",$A256)),ISNUMBER(SEARCH("送出",$A256)),AND(TRIM($A256)="",NOT(ISNUMBER($D256)),N($G256)=0)),"","【未填合同期】"),IF($E256&lt;TODAY(),"【已到期】",IF($E256-TODAY()&lt;=提醒天数,"【即将到期，剩余"&amp;($E256-TODAY())&amp;"天】","【正常】")))&amp;IF(OR($AB256="安装免保",$AB256="技术免保",$AB256="质保期内"),"【"&amp;$AB256&amp;"】",""))</f>
        <v/>
      </c>
      <c r="J256" s="244" t="str">
        <f aca="false">IF(OR(N($G256)=0,N($H256)=0),"",ROUND(N($G256)*N($H256)*IF(N($I256)=0,1,N($I256)),2))</f>
        <v/>
      </c>
      <c r="M256" s="244" t="str">
        <f aca="false">IF(TRIM($B256&amp;$C256)="","",IF(AND(N($J256)=0,N($L256)=0),"",ROUND(N($J256)+N($L256),2)))</f>
        <v/>
      </c>
      <c r="S256" s="244"/>
      <c r="T256" s="245" t="str">
        <f aca="false">IF(TRIM($B256&amp;$C256)="","",IF(N($O256)=0,"",MAX(0,MIN(N($O256)-N($Q256),N($W256)))))</f>
        <v/>
      </c>
      <c r="U256" s="245" t="str">
        <f aca="false">IF(TRIM($B256&amp;$C256)="","",IF(N($Q256)&lt;=N($O256),"",N($Q256)-N($O256)))</f>
        <v/>
      </c>
      <c r="V256" s="245" t="str">
        <f aca="false">IF(OR(TRIM($B256&amp;$C256)="",$W256=""),"",MAX(0,N($W256))-N($T256))</f>
        <v/>
      </c>
      <c r="W256" s="245" t="str">
        <f aca="false">IF(TRIM($B256&amp;$C256)="","",IF(AND(N($M256)=0,N($Q256)+N($R256)+N($S256)=0),"",ROUND(N($M256)-N($Q256)-N($R256)-N($S256),2)))</f>
        <v/>
      </c>
      <c r="X256" s="246" t="str">
        <f aca="false">IF(TRIM($B256&amp;$C256)="","",IF(N($M256)=0,IF((N($Q256)+N($R256)+N($S256))=0,"—未填单价","未填单价，已收 "&amp;TEXT((N($Q256)+N($R256)+N($S256)),"#,##0.00")),IF(N($W256)&gt;0.005,"欠 "&amp;TEXT(N($W256),"#,##0.00")&amp;IF(N($T256)&gt;0,"（开票未到账 "&amp;TEXT(N($T256),"#,##0.00")&amp;"）","")&amp;IF(N($V256)&gt;0,"（未开票 "&amp;TEXT(N($V256),"#,##0.00")&amp;"）",""),IF(N($W256)&lt;-0.005,"多收 "&amp;TEXT(-N($W256),"#,##0.00"),"✔ 已结清")))&amp;IF(N($U256)&gt;0,"｜到账未开票 "&amp;TEXT(N($U256),"#,##0.00")&amp;"，待补票","")&amp;IF(N($R256)&gt;0,"｜收现 "&amp;TEXT(N($R256),"#,##0.00"),"")&amp;IF(N($S256)&gt;0,"｜收款不开票 "&amp;TEXT(N($S256),"#,##0.00"),""))</f>
        <v/>
      </c>
      <c r="Y256" s="195"/>
      <c r="AB256" s="195"/>
      <c r="AC256" s="188"/>
      <c r="AD256" s="246" t="str">
        <f aca="false">IF($AL256="","",IF($AL256=1,IF($AM256&gt;=1,"一次性·已到收款期","一次性·未到期"),$AC256&amp;" 第"&amp;$AM256&amp;"/"&amp;$AL256&amp;"期"))</f>
        <v/>
      </c>
      <c r="AE256" s="245" t="str">
        <f aca="false">IF(OR($AL256="",N($M256)=0),"",ROUND(N($J256)*$AM256/$AL256,2)+N($L256))</f>
        <v/>
      </c>
      <c r="AF256" s="245" t="str">
        <f aca="false">IF($AE256="","",MAX(0,ROUND($AE256-(N($Q256)+N($R256)+N($S256)),2)))</f>
        <v/>
      </c>
      <c r="AG256" s="245" t="str">
        <f aca="false">IF(OR(TRIM($B256&amp;$C256)="",NOT(ISNUMBER($D256))),"",SUMIFS($W$3:$W$1001,$AI$3:$AI$1001,$AI256,$D$3:$D$1001,"&lt;"&amp;$D256))</f>
        <v/>
      </c>
      <c r="AH256" s="245" t="str">
        <f aca="false">IF(TRIM($B256&amp;$C256)="","",SUMIFS($W$3:$W$1001,$AI$3:$AI$1001,$AI256))</f>
        <v/>
      </c>
      <c r="AI256" s="246" t="str">
        <f aca="false">IF(TRIM($B256&amp;$C256)="","",TRIM($B256)&amp;"｜"&amp;TRIM($C256))</f>
        <v/>
      </c>
      <c r="AJ256" s="245" t="str">
        <f aca="false">IF(TRIM($B256&amp;$C256)="","",MIN(N($O256),N($Q256)))</f>
        <v/>
      </c>
      <c r="AK256" s="248" t="str">
        <f aca="false">IF(ISNUMBER($D256),YEAR($D256),"")</f>
        <v/>
      </c>
      <c r="AL256" s="248" t="str">
        <f aca="false">IF(OR(TRIM($B256&amp;$C256)="",NOT(ISNUMBER($D256)),NOT(ISNUMBER($E256))),"",IF($E256&lt;$D256,"",IF(IF($AC256="半年付",2,IF($AC256="季度付",4,IF($AC256="月付",12,IF($AC256="半月付",24,1))))=1,1,MAX(1,ROUND(($E256-$D256+1)/365*IF($AC256="半年付",2,IF($AC256="季度付",4,IF($AC256="月付",12,IF($AC256="半月付",24,1)))),0)))))</f>
        <v/>
      </c>
      <c r="AM256" s="248" t="str">
        <f aca="true">IF($AL256="","",MIN($AL256,MAX(0,INT((TODAY()-付款宽限天数-$D256)/(($E256-$D256+1)/$AL256))+1)))</f>
        <v/>
      </c>
    </row>
    <row r="257" customFormat="false" ht="27.75" hidden="false" customHeight="false" outlineLevel="0" collapsed="false">
      <c r="F257" s="188" t="str">
        <f aca="true">IF(TRIM($B257&amp;$C257)="","",IF(OR(ISNUMBER(SEARCH("未",$A257)),ISNUMBER(SEARCH("送出",$A257)),AND(TRIM($A257)="",NOT(ISNUMBER($D257)),N($G257)=0)),"【合同未回】","")&amp;IF(NOT(ISNUMBER($E257)),IF(OR(ISNUMBER(SEARCH("未",$A257)),ISNUMBER(SEARCH("送出",$A257)),AND(TRIM($A257)="",NOT(ISNUMBER($D257)),N($G257)=0)),"","【未填合同期】"),IF($E257&lt;TODAY(),"【已到期】",IF($E257-TODAY()&lt;=提醒天数,"【即将到期，剩余"&amp;($E257-TODAY())&amp;"天】","【正常】")))&amp;IF(OR($AB257="安装免保",$AB257="技术免保",$AB257="质保期内"),"【"&amp;$AB257&amp;"】",""))</f>
        <v/>
      </c>
      <c r="J257" s="244" t="str">
        <f aca="false">IF(OR(N($G257)=0,N($H257)=0),"",ROUND(N($G257)*N($H257)*IF(N($I257)=0,1,N($I257)),2))</f>
        <v/>
      </c>
      <c r="M257" s="244" t="str">
        <f aca="false">IF(TRIM($B257&amp;$C257)="","",IF(AND(N($J257)=0,N($L257)=0),"",ROUND(N($J257)+N($L257),2)))</f>
        <v/>
      </c>
      <c r="S257" s="244"/>
      <c r="T257" s="245" t="str">
        <f aca="false">IF(TRIM($B257&amp;$C257)="","",IF(N($O257)=0,"",MAX(0,MIN(N($O257)-N($Q257),N($W257)))))</f>
        <v/>
      </c>
      <c r="U257" s="245" t="str">
        <f aca="false">IF(TRIM($B257&amp;$C257)="","",IF(N($Q257)&lt;=N($O257),"",N($Q257)-N($O257)))</f>
        <v/>
      </c>
      <c r="V257" s="245" t="str">
        <f aca="false">IF(OR(TRIM($B257&amp;$C257)="",$W257=""),"",MAX(0,N($W257))-N($T257))</f>
        <v/>
      </c>
      <c r="W257" s="245" t="str">
        <f aca="false">IF(TRIM($B257&amp;$C257)="","",IF(AND(N($M257)=0,N($Q257)+N($R257)+N($S257)=0),"",ROUND(N($M257)-N($Q257)-N($R257)-N($S257),2)))</f>
        <v/>
      </c>
      <c r="X257" s="246" t="str">
        <f aca="false">IF(TRIM($B257&amp;$C257)="","",IF(N($M257)=0,IF((N($Q257)+N($R257)+N($S257))=0,"—未填单价","未填单价，已收 "&amp;TEXT((N($Q257)+N($R257)+N($S257)),"#,##0.00")),IF(N($W257)&gt;0.005,"欠 "&amp;TEXT(N($W257),"#,##0.00")&amp;IF(N($T257)&gt;0,"（开票未到账 "&amp;TEXT(N($T257),"#,##0.00")&amp;"）","")&amp;IF(N($V257)&gt;0,"（未开票 "&amp;TEXT(N($V257),"#,##0.00")&amp;"）",""),IF(N($W257)&lt;-0.005,"多收 "&amp;TEXT(-N($W257),"#,##0.00"),"✔ 已结清")))&amp;IF(N($U257)&gt;0,"｜到账未开票 "&amp;TEXT(N($U257),"#,##0.00")&amp;"，待补票","")&amp;IF(N($R257)&gt;0,"｜收现 "&amp;TEXT(N($R257),"#,##0.00"),"")&amp;IF(N($S257)&gt;0,"｜收款不开票 "&amp;TEXT(N($S257),"#,##0.00"),""))</f>
        <v/>
      </c>
      <c r="Y257" s="195"/>
      <c r="AB257" s="195"/>
      <c r="AC257" s="188"/>
      <c r="AD257" s="246" t="str">
        <f aca="false">IF($AL257="","",IF($AL257=1,IF($AM257&gt;=1,"一次性·已到收款期","一次性·未到期"),$AC257&amp;" 第"&amp;$AM257&amp;"/"&amp;$AL257&amp;"期"))</f>
        <v/>
      </c>
      <c r="AE257" s="245" t="str">
        <f aca="false">IF(OR($AL257="",N($M257)=0),"",ROUND(N($J257)*$AM257/$AL257,2)+N($L257))</f>
        <v/>
      </c>
      <c r="AF257" s="245" t="str">
        <f aca="false">IF($AE257="","",MAX(0,ROUND($AE257-(N($Q257)+N($R257)+N($S257)),2)))</f>
        <v/>
      </c>
      <c r="AG257" s="245" t="str">
        <f aca="false">IF(OR(TRIM($B257&amp;$C257)="",NOT(ISNUMBER($D257))),"",SUMIFS($W$3:$W$1001,$AI$3:$AI$1001,$AI257,$D$3:$D$1001,"&lt;"&amp;$D257))</f>
        <v/>
      </c>
      <c r="AH257" s="245" t="str">
        <f aca="false">IF(TRIM($B257&amp;$C257)="","",SUMIFS($W$3:$W$1001,$AI$3:$AI$1001,$AI257))</f>
        <v/>
      </c>
      <c r="AI257" s="246" t="str">
        <f aca="false">IF(TRIM($B257&amp;$C257)="","",TRIM($B257)&amp;"｜"&amp;TRIM($C257))</f>
        <v/>
      </c>
      <c r="AJ257" s="245" t="str">
        <f aca="false">IF(TRIM($B257&amp;$C257)="","",MIN(N($O257),N($Q257)))</f>
        <v/>
      </c>
      <c r="AK257" s="248" t="str">
        <f aca="false">IF(ISNUMBER($D257),YEAR($D257),"")</f>
        <v/>
      </c>
      <c r="AL257" s="248" t="str">
        <f aca="false">IF(OR(TRIM($B257&amp;$C257)="",NOT(ISNUMBER($D257)),NOT(ISNUMBER($E257))),"",IF($E257&lt;$D257,"",IF(IF($AC257="半年付",2,IF($AC257="季度付",4,IF($AC257="月付",12,IF($AC257="半月付",24,1))))=1,1,MAX(1,ROUND(($E257-$D257+1)/365*IF($AC257="半年付",2,IF($AC257="季度付",4,IF($AC257="月付",12,IF($AC257="半月付",24,1)))),0)))))</f>
        <v/>
      </c>
      <c r="AM257" s="248" t="str">
        <f aca="true">IF($AL257="","",MIN($AL257,MAX(0,INT((TODAY()-付款宽限天数-$D257)/(($E257-$D257+1)/$AL257))+1)))</f>
        <v/>
      </c>
    </row>
    <row r="258" customFormat="false" ht="27.75" hidden="false" customHeight="false" outlineLevel="0" collapsed="false">
      <c r="F258" s="188" t="str">
        <f aca="true">IF(TRIM($B258&amp;$C258)="","",IF(OR(ISNUMBER(SEARCH("未",$A258)),ISNUMBER(SEARCH("送出",$A258)),AND(TRIM($A258)="",NOT(ISNUMBER($D258)),N($G258)=0)),"【合同未回】","")&amp;IF(NOT(ISNUMBER($E258)),IF(OR(ISNUMBER(SEARCH("未",$A258)),ISNUMBER(SEARCH("送出",$A258)),AND(TRIM($A258)="",NOT(ISNUMBER($D258)),N($G258)=0)),"","【未填合同期】"),IF($E258&lt;TODAY(),"【已到期】",IF($E258-TODAY()&lt;=提醒天数,"【即将到期，剩余"&amp;($E258-TODAY())&amp;"天】","【正常】")))&amp;IF(OR($AB258="安装免保",$AB258="技术免保",$AB258="质保期内"),"【"&amp;$AB258&amp;"】",""))</f>
        <v/>
      </c>
      <c r="J258" s="244" t="str">
        <f aca="false">IF(OR(N($G258)=0,N($H258)=0),"",ROUND(N($G258)*N($H258)*IF(N($I258)=0,1,N($I258)),2))</f>
        <v/>
      </c>
      <c r="M258" s="244" t="str">
        <f aca="false">IF(TRIM($B258&amp;$C258)="","",IF(AND(N($J258)=0,N($L258)=0),"",ROUND(N($J258)+N($L258),2)))</f>
        <v/>
      </c>
      <c r="S258" s="244"/>
      <c r="T258" s="245" t="str">
        <f aca="false">IF(TRIM($B258&amp;$C258)="","",IF(N($O258)=0,"",MAX(0,MIN(N($O258)-N($Q258),N($W258)))))</f>
        <v/>
      </c>
      <c r="U258" s="245" t="str">
        <f aca="false">IF(TRIM($B258&amp;$C258)="","",IF(N($Q258)&lt;=N($O258),"",N($Q258)-N($O258)))</f>
        <v/>
      </c>
      <c r="V258" s="245" t="str">
        <f aca="false">IF(OR(TRIM($B258&amp;$C258)="",$W258=""),"",MAX(0,N($W258))-N($T258))</f>
        <v/>
      </c>
      <c r="W258" s="245" t="str">
        <f aca="false">IF(TRIM($B258&amp;$C258)="","",IF(AND(N($M258)=0,N($Q258)+N($R258)+N($S258)=0),"",ROUND(N($M258)-N($Q258)-N($R258)-N($S258),2)))</f>
        <v/>
      </c>
      <c r="X258" s="246" t="str">
        <f aca="false">IF(TRIM($B258&amp;$C258)="","",IF(N($M258)=0,IF((N($Q258)+N($R258)+N($S258))=0,"—未填单价","未填单价，已收 "&amp;TEXT((N($Q258)+N($R258)+N($S258)),"#,##0.00")),IF(N($W258)&gt;0.005,"欠 "&amp;TEXT(N($W258),"#,##0.00")&amp;IF(N($T258)&gt;0,"（开票未到账 "&amp;TEXT(N($T258),"#,##0.00")&amp;"）","")&amp;IF(N($V258)&gt;0,"（未开票 "&amp;TEXT(N($V258),"#,##0.00")&amp;"）",""),IF(N($W258)&lt;-0.005,"多收 "&amp;TEXT(-N($W258),"#,##0.00"),"✔ 已结清")))&amp;IF(N($U258)&gt;0,"｜到账未开票 "&amp;TEXT(N($U258),"#,##0.00")&amp;"，待补票","")&amp;IF(N($R258)&gt;0,"｜收现 "&amp;TEXT(N($R258),"#,##0.00"),"")&amp;IF(N($S258)&gt;0,"｜收款不开票 "&amp;TEXT(N($S258),"#,##0.00"),""))</f>
        <v/>
      </c>
      <c r="Y258" s="195"/>
      <c r="AB258" s="195"/>
      <c r="AC258" s="188"/>
      <c r="AD258" s="246" t="str">
        <f aca="false">IF($AL258="","",IF($AL258=1,IF($AM258&gt;=1,"一次性·已到收款期","一次性·未到期"),$AC258&amp;" 第"&amp;$AM258&amp;"/"&amp;$AL258&amp;"期"))</f>
        <v/>
      </c>
      <c r="AE258" s="245" t="str">
        <f aca="false">IF(OR($AL258="",N($M258)=0),"",ROUND(N($J258)*$AM258/$AL258,2)+N($L258))</f>
        <v/>
      </c>
      <c r="AF258" s="245" t="str">
        <f aca="false">IF($AE258="","",MAX(0,ROUND($AE258-(N($Q258)+N($R258)+N($S258)),2)))</f>
        <v/>
      </c>
      <c r="AG258" s="245" t="str">
        <f aca="false">IF(OR(TRIM($B258&amp;$C258)="",NOT(ISNUMBER($D258))),"",SUMIFS($W$3:$W$1001,$AI$3:$AI$1001,$AI258,$D$3:$D$1001,"&lt;"&amp;$D258))</f>
        <v/>
      </c>
      <c r="AH258" s="245" t="str">
        <f aca="false">IF(TRIM($B258&amp;$C258)="","",SUMIFS($W$3:$W$1001,$AI$3:$AI$1001,$AI258))</f>
        <v/>
      </c>
      <c r="AI258" s="246" t="str">
        <f aca="false">IF(TRIM($B258&amp;$C258)="","",TRIM($B258)&amp;"｜"&amp;TRIM($C258))</f>
        <v/>
      </c>
      <c r="AJ258" s="245" t="str">
        <f aca="false">IF(TRIM($B258&amp;$C258)="","",MIN(N($O258),N($Q258)))</f>
        <v/>
      </c>
      <c r="AK258" s="248" t="str">
        <f aca="false">IF(ISNUMBER($D258),YEAR($D258),"")</f>
        <v/>
      </c>
      <c r="AL258" s="248" t="str">
        <f aca="false">IF(OR(TRIM($B258&amp;$C258)="",NOT(ISNUMBER($D258)),NOT(ISNUMBER($E258))),"",IF($E258&lt;$D258,"",IF(IF($AC258="半年付",2,IF($AC258="季度付",4,IF($AC258="月付",12,IF($AC258="半月付",24,1))))=1,1,MAX(1,ROUND(($E258-$D258+1)/365*IF($AC258="半年付",2,IF($AC258="季度付",4,IF($AC258="月付",12,IF($AC258="半月付",24,1)))),0)))))</f>
        <v/>
      </c>
      <c r="AM258" s="248" t="str">
        <f aca="true">IF($AL258="","",MIN($AL258,MAX(0,INT((TODAY()-付款宽限天数-$D258)/(($E258-$D258+1)/$AL258))+1)))</f>
        <v/>
      </c>
    </row>
    <row r="259" customFormat="false" ht="27.75" hidden="false" customHeight="false" outlineLevel="0" collapsed="false">
      <c r="F259" s="188" t="str">
        <f aca="true">IF(TRIM($B259&amp;$C259)="","",IF(OR(ISNUMBER(SEARCH("未",$A259)),ISNUMBER(SEARCH("送出",$A259)),AND(TRIM($A259)="",NOT(ISNUMBER($D259)),N($G259)=0)),"【合同未回】","")&amp;IF(NOT(ISNUMBER($E259)),IF(OR(ISNUMBER(SEARCH("未",$A259)),ISNUMBER(SEARCH("送出",$A259)),AND(TRIM($A259)="",NOT(ISNUMBER($D259)),N($G259)=0)),"","【未填合同期】"),IF($E259&lt;TODAY(),"【已到期】",IF($E259-TODAY()&lt;=提醒天数,"【即将到期，剩余"&amp;($E259-TODAY())&amp;"天】","【正常】")))&amp;IF(OR($AB259="安装免保",$AB259="技术免保",$AB259="质保期内"),"【"&amp;$AB259&amp;"】",""))</f>
        <v/>
      </c>
      <c r="J259" s="244" t="str">
        <f aca="false">IF(OR(N($G259)=0,N($H259)=0),"",ROUND(N($G259)*N($H259)*IF(N($I259)=0,1,N($I259)),2))</f>
        <v/>
      </c>
      <c r="M259" s="244" t="str">
        <f aca="false">IF(TRIM($B259&amp;$C259)="","",IF(AND(N($J259)=0,N($L259)=0),"",ROUND(N($J259)+N($L259),2)))</f>
        <v/>
      </c>
      <c r="S259" s="244"/>
      <c r="T259" s="245" t="str">
        <f aca="false">IF(TRIM($B259&amp;$C259)="","",IF(N($O259)=0,"",MAX(0,MIN(N($O259)-N($Q259),N($W259)))))</f>
        <v/>
      </c>
      <c r="U259" s="245" t="str">
        <f aca="false">IF(TRIM($B259&amp;$C259)="","",IF(N($Q259)&lt;=N($O259),"",N($Q259)-N($O259)))</f>
        <v/>
      </c>
      <c r="V259" s="245" t="str">
        <f aca="false">IF(OR(TRIM($B259&amp;$C259)="",$W259=""),"",MAX(0,N($W259))-N($T259))</f>
        <v/>
      </c>
      <c r="W259" s="245" t="str">
        <f aca="false">IF(TRIM($B259&amp;$C259)="","",IF(AND(N($M259)=0,N($Q259)+N($R259)+N($S259)=0),"",ROUND(N($M259)-N($Q259)-N($R259)-N($S259),2)))</f>
        <v/>
      </c>
      <c r="X259" s="246" t="str">
        <f aca="false">IF(TRIM($B259&amp;$C259)="","",IF(N($M259)=0,IF((N($Q259)+N($R259)+N($S259))=0,"—未填单价","未填单价，已收 "&amp;TEXT((N($Q259)+N($R259)+N($S259)),"#,##0.00")),IF(N($W259)&gt;0.005,"欠 "&amp;TEXT(N($W259),"#,##0.00")&amp;IF(N($T259)&gt;0,"（开票未到账 "&amp;TEXT(N($T259),"#,##0.00")&amp;"）","")&amp;IF(N($V259)&gt;0,"（未开票 "&amp;TEXT(N($V259),"#,##0.00")&amp;"）",""),IF(N($W259)&lt;-0.005,"多收 "&amp;TEXT(-N($W259),"#,##0.00"),"✔ 已结清")))&amp;IF(N($U259)&gt;0,"｜到账未开票 "&amp;TEXT(N($U259),"#,##0.00")&amp;"，待补票","")&amp;IF(N($R259)&gt;0,"｜收现 "&amp;TEXT(N($R259),"#,##0.00"),"")&amp;IF(N($S259)&gt;0,"｜收款不开票 "&amp;TEXT(N($S259),"#,##0.00"),""))</f>
        <v/>
      </c>
      <c r="Y259" s="195"/>
      <c r="AB259" s="195"/>
      <c r="AC259" s="188"/>
      <c r="AD259" s="246" t="str">
        <f aca="false">IF($AL259="","",IF($AL259=1,IF($AM259&gt;=1,"一次性·已到收款期","一次性·未到期"),$AC259&amp;" 第"&amp;$AM259&amp;"/"&amp;$AL259&amp;"期"))</f>
        <v/>
      </c>
      <c r="AE259" s="245" t="str">
        <f aca="false">IF(OR($AL259="",N($M259)=0),"",ROUND(N($J259)*$AM259/$AL259,2)+N($L259))</f>
        <v/>
      </c>
      <c r="AF259" s="245" t="str">
        <f aca="false">IF($AE259="","",MAX(0,ROUND($AE259-(N($Q259)+N($R259)+N($S259)),2)))</f>
        <v/>
      </c>
      <c r="AG259" s="245" t="str">
        <f aca="false">IF(OR(TRIM($B259&amp;$C259)="",NOT(ISNUMBER($D259))),"",SUMIFS($W$3:$W$1001,$AI$3:$AI$1001,$AI259,$D$3:$D$1001,"&lt;"&amp;$D259))</f>
        <v/>
      </c>
      <c r="AH259" s="245" t="str">
        <f aca="false">IF(TRIM($B259&amp;$C259)="","",SUMIFS($W$3:$W$1001,$AI$3:$AI$1001,$AI259))</f>
        <v/>
      </c>
      <c r="AI259" s="246" t="str">
        <f aca="false">IF(TRIM($B259&amp;$C259)="","",TRIM($B259)&amp;"｜"&amp;TRIM($C259))</f>
        <v/>
      </c>
      <c r="AJ259" s="245" t="str">
        <f aca="false">IF(TRIM($B259&amp;$C259)="","",MIN(N($O259),N($Q259)))</f>
        <v/>
      </c>
      <c r="AK259" s="248" t="str">
        <f aca="false">IF(ISNUMBER($D259),YEAR($D259),"")</f>
        <v/>
      </c>
      <c r="AL259" s="248" t="str">
        <f aca="false">IF(OR(TRIM($B259&amp;$C259)="",NOT(ISNUMBER($D259)),NOT(ISNUMBER($E259))),"",IF($E259&lt;$D259,"",IF(IF($AC259="半年付",2,IF($AC259="季度付",4,IF($AC259="月付",12,IF($AC259="半月付",24,1))))=1,1,MAX(1,ROUND(($E259-$D259+1)/365*IF($AC259="半年付",2,IF($AC259="季度付",4,IF($AC259="月付",12,IF($AC259="半月付",24,1)))),0)))))</f>
        <v/>
      </c>
      <c r="AM259" s="248" t="str">
        <f aca="true">IF($AL259="","",MIN($AL259,MAX(0,INT((TODAY()-付款宽限天数-$D259)/(($E259-$D259+1)/$AL259))+1)))</f>
        <v/>
      </c>
    </row>
    <row r="260" customFormat="false" ht="27.75" hidden="false" customHeight="false" outlineLevel="0" collapsed="false">
      <c r="F260" s="188" t="str">
        <f aca="true">IF(TRIM($B260&amp;$C260)="","",IF(OR(ISNUMBER(SEARCH("未",$A260)),ISNUMBER(SEARCH("送出",$A260)),AND(TRIM($A260)="",NOT(ISNUMBER($D260)),N($G260)=0)),"【合同未回】","")&amp;IF(NOT(ISNUMBER($E260)),IF(OR(ISNUMBER(SEARCH("未",$A260)),ISNUMBER(SEARCH("送出",$A260)),AND(TRIM($A260)="",NOT(ISNUMBER($D260)),N($G260)=0)),"","【未填合同期】"),IF($E260&lt;TODAY(),"【已到期】",IF($E260-TODAY()&lt;=提醒天数,"【即将到期，剩余"&amp;($E260-TODAY())&amp;"天】","【正常】")))&amp;IF(OR($AB260="安装免保",$AB260="技术免保",$AB260="质保期内"),"【"&amp;$AB260&amp;"】",""))</f>
        <v/>
      </c>
      <c r="J260" s="244" t="str">
        <f aca="false">IF(OR(N($G260)=0,N($H260)=0),"",ROUND(N($G260)*N($H260)*IF(N($I260)=0,1,N($I260)),2))</f>
        <v/>
      </c>
      <c r="M260" s="244" t="str">
        <f aca="false">IF(TRIM($B260&amp;$C260)="","",IF(AND(N($J260)=0,N($L260)=0),"",ROUND(N($J260)+N($L260),2)))</f>
        <v/>
      </c>
      <c r="S260" s="244"/>
      <c r="T260" s="245" t="str">
        <f aca="false">IF(TRIM($B260&amp;$C260)="","",IF(N($O260)=0,"",MAX(0,MIN(N($O260)-N($Q260),N($W260)))))</f>
        <v/>
      </c>
      <c r="U260" s="245" t="str">
        <f aca="false">IF(TRIM($B260&amp;$C260)="","",IF(N($Q260)&lt;=N($O260),"",N($Q260)-N($O260)))</f>
        <v/>
      </c>
      <c r="V260" s="245" t="str">
        <f aca="false">IF(OR(TRIM($B260&amp;$C260)="",$W260=""),"",MAX(0,N($W260))-N($T260))</f>
        <v/>
      </c>
      <c r="W260" s="245" t="str">
        <f aca="false">IF(TRIM($B260&amp;$C260)="","",IF(AND(N($M260)=0,N($Q260)+N($R260)+N($S260)=0),"",ROUND(N($M260)-N($Q260)-N($R260)-N($S260),2)))</f>
        <v/>
      </c>
      <c r="X260" s="246" t="str">
        <f aca="false">IF(TRIM($B260&amp;$C260)="","",IF(N($M260)=0,IF((N($Q260)+N($R260)+N($S260))=0,"—未填单价","未填单价，已收 "&amp;TEXT((N($Q260)+N($R260)+N($S260)),"#,##0.00")),IF(N($W260)&gt;0.005,"欠 "&amp;TEXT(N($W260),"#,##0.00")&amp;IF(N($T260)&gt;0,"（开票未到账 "&amp;TEXT(N($T260),"#,##0.00")&amp;"）","")&amp;IF(N($V260)&gt;0,"（未开票 "&amp;TEXT(N($V260),"#,##0.00")&amp;"）",""),IF(N($W260)&lt;-0.005,"多收 "&amp;TEXT(-N($W260),"#,##0.00"),"✔ 已结清")))&amp;IF(N($U260)&gt;0,"｜到账未开票 "&amp;TEXT(N($U260),"#,##0.00")&amp;"，待补票","")&amp;IF(N($R260)&gt;0,"｜收现 "&amp;TEXT(N($R260),"#,##0.00"),"")&amp;IF(N($S260)&gt;0,"｜收款不开票 "&amp;TEXT(N($S260),"#,##0.00"),""))</f>
        <v/>
      </c>
      <c r="Y260" s="195"/>
      <c r="AB260" s="195"/>
      <c r="AC260" s="188"/>
      <c r="AD260" s="246" t="str">
        <f aca="false">IF($AL260="","",IF($AL260=1,IF($AM260&gt;=1,"一次性·已到收款期","一次性·未到期"),$AC260&amp;" 第"&amp;$AM260&amp;"/"&amp;$AL260&amp;"期"))</f>
        <v/>
      </c>
      <c r="AE260" s="245" t="str">
        <f aca="false">IF(OR($AL260="",N($M260)=0),"",ROUND(N($J260)*$AM260/$AL260,2)+N($L260))</f>
        <v/>
      </c>
      <c r="AF260" s="245" t="str">
        <f aca="false">IF($AE260="","",MAX(0,ROUND($AE260-(N($Q260)+N($R260)+N($S260)),2)))</f>
        <v/>
      </c>
      <c r="AG260" s="245" t="str">
        <f aca="false">IF(OR(TRIM($B260&amp;$C260)="",NOT(ISNUMBER($D260))),"",SUMIFS($W$3:$W$1001,$AI$3:$AI$1001,$AI260,$D$3:$D$1001,"&lt;"&amp;$D260))</f>
        <v/>
      </c>
      <c r="AH260" s="245" t="str">
        <f aca="false">IF(TRIM($B260&amp;$C260)="","",SUMIFS($W$3:$W$1001,$AI$3:$AI$1001,$AI260))</f>
        <v/>
      </c>
      <c r="AI260" s="246" t="str">
        <f aca="false">IF(TRIM($B260&amp;$C260)="","",TRIM($B260)&amp;"｜"&amp;TRIM($C260))</f>
        <v/>
      </c>
      <c r="AJ260" s="245" t="str">
        <f aca="false">IF(TRIM($B260&amp;$C260)="","",MIN(N($O260),N($Q260)))</f>
        <v/>
      </c>
      <c r="AK260" s="248" t="str">
        <f aca="false">IF(ISNUMBER($D260),YEAR($D260),"")</f>
        <v/>
      </c>
      <c r="AL260" s="248" t="str">
        <f aca="false">IF(OR(TRIM($B260&amp;$C260)="",NOT(ISNUMBER($D260)),NOT(ISNUMBER($E260))),"",IF($E260&lt;$D260,"",IF(IF($AC260="半年付",2,IF($AC260="季度付",4,IF($AC260="月付",12,IF($AC260="半月付",24,1))))=1,1,MAX(1,ROUND(($E260-$D260+1)/365*IF($AC260="半年付",2,IF($AC260="季度付",4,IF($AC260="月付",12,IF($AC260="半月付",24,1)))),0)))))</f>
        <v/>
      </c>
      <c r="AM260" s="248" t="str">
        <f aca="true">IF($AL260="","",MIN($AL260,MAX(0,INT((TODAY()-付款宽限天数-$D260)/(($E260-$D260+1)/$AL260))+1)))</f>
        <v/>
      </c>
    </row>
    <row r="261" customFormat="false" ht="27.75" hidden="false" customHeight="false" outlineLevel="0" collapsed="false">
      <c r="F261" s="188" t="str">
        <f aca="true">IF(TRIM($B261&amp;$C261)="","",IF(OR(ISNUMBER(SEARCH("未",$A261)),ISNUMBER(SEARCH("送出",$A261)),AND(TRIM($A261)="",NOT(ISNUMBER($D261)),N($G261)=0)),"【合同未回】","")&amp;IF(NOT(ISNUMBER($E261)),IF(OR(ISNUMBER(SEARCH("未",$A261)),ISNUMBER(SEARCH("送出",$A261)),AND(TRIM($A261)="",NOT(ISNUMBER($D261)),N($G261)=0)),"","【未填合同期】"),IF($E261&lt;TODAY(),"【已到期】",IF($E261-TODAY()&lt;=提醒天数,"【即将到期，剩余"&amp;($E261-TODAY())&amp;"天】","【正常】")))&amp;IF(OR($AB261="安装免保",$AB261="技术免保",$AB261="质保期内"),"【"&amp;$AB261&amp;"】",""))</f>
        <v/>
      </c>
      <c r="J261" s="244" t="str">
        <f aca="false">IF(OR(N($G261)=0,N($H261)=0),"",ROUND(N($G261)*N($H261)*IF(N($I261)=0,1,N($I261)),2))</f>
        <v/>
      </c>
      <c r="M261" s="244" t="str">
        <f aca="false">IF(TRIM($B261&amp;$C261)="","",IF(AND(N($J261)=0,N($L261)=0),"",ROUND(N($J261)+N($L261),2)))</f>
        <v/>
      </c>
      <c r="S261" s="244"/>
      <c r="T261" s="245" t="str">
        <f aca="false">IF(TRIM($B261&amp;$C261)="","",IF(N($O261)=0,"",MAX(0,MIN(N($O261)-N($Q261),N($W261)))))</f>
        <v/>
      </c>
      <c r="U261" s="245" t="str">
        <f aca="false">IF(TRIM($B261&amp;$C261)="","",IF(N($Q261)&lt;=N($O261),"",N($Q261)-N($O261)))</f>
        <v/>
      </c>
      <c r="V261" s="245" t="str">
        <f aca="false">IF(OR(TRIM($B261&amp;$C261)="",$W261=""),"",MAX(0,N($W261))-N($T261))</f>
        <v/>
      </c>
      <c r="W261" s="245" t="str">
        <f aca="false">IF(TRIM($B261&amp;$C261)="","",IF(AND(N($M261)=0,N($Q261)+N($R261)+N($S261)=0),"",ROUND(N($M261)-N($Q261)-N($R261)-N($S261),2)))</f>
        <v/>
      </c>
      <c r="X261" s="246" t="str">
        <f aca="false">IF(TRIM($B261&amp;$C261)="","",IF(N($M261)=0,IF((N($Q261)+N($R261)+N($S261))=0,"—未填单价","未填单价，已收 "&amp;TEXT((N($Q261)+N($R261)+N($S261)),"#,##0.00")),IF(N($W261)&gt;0.005,"欠 "&amp;TEXT(N($W261),"#,##0.00")&amp;IF(N($T261)&gt;0,"（开票未到账 "&amp;TEXT(N($T261),"#,##0.00")&amp;"）","")&amp;IF(N($V261)&gt;0,"（未开票 "&amp;TEXT(N($V261),"#,##0.00")&amp;"）",""),IF(N($W261)&lt;-0.005,"多收 "&amp;TEXT(-N($W261),"#,##0.00"),"✔ 已结清")))&amp;IF(N($U261)&gt;0,"｜到账未开票 "&amp;TEXT(N($U261),"#,##0.00")&amp;"，待补票","")&amp;IF(N($R261)&gt;0,"｜收现 "&amp;TEXT(N($R261),"#,##0.00"),"")&amp;IF(N($S261)&gt;0,"｜收款不开票 "&amp;TEXT(N($S261),"#,##0.00"),""))</f>
        <v/>
      </c>
      <c r="Y261" s="195"/>
      <c r="AB261" s="195"/>
      <c r="AC261" s="188"/>
      <c r="AD261" s="246" t="str">
        <f aca="false">IF($AL261="","",IF($AL261=1,IF($AM261&gt;=1,"一次性·已到收款期","一次性·未到期"),$AC261&amp;" 第"&amp;$AM261&amp;"/"&amp;$AL261&amp;"期"))</f>
        <v/>
      </c>
      <c r="AE261" s="245" t="str">
        <f aca="false">IF(OR($AL261="",N($M261)=0),"",ROUND(N($J261)*$AM261/$AL261,2)+N($L261))</f>
        <v/>
      </c>
      <c r="AF261" s="245" t="str">
        <f aca="false">IF($AE261="","",MAX(0,ROUND($AE261-(N($Q261)+N($R261)+N($S261)),2)))</f>
        <v/>
      </c>
      <c r="AG261" s="245" t="str">
        <f aca="false">IF(OR(TRIM($B261&amp;$C261)="",NOT(ISNUMBER($D261))),"",SUMIFS($W$3:$W$1001,$AI$3:$AI$1001,$AI261,$D$3:$D$1001,"&lt;"&amp;$D261))</f>
        <v/>
      </c>
      <c r="AH261" s="245" t="str">
        <f aca="false">IF(TRIM($B261&amp;$C261)="","",SUMIFS($W$3:$W$1001,$AI$3:$AI$1001,$AI261))</f>
        <v/>
      </c>
      <c r="AI261" s="246" t="str">
        <f aca="false">IF(TRIM($B261&amp;$C261)="","",TRIM($B261)&amp;"｜"&amp;TRIM($C261))</f>
        <v/>
      </c>
      <c r="AJ261" s="245" t="str">
        <f aca="false">IF(TRIM($B261&amp;$C261)="","",MIN(N($O261),N($Q261)))</f>
        <v/>
      </c>
      <c r="AK261" s="248" t="str">
        <f aca="false">IF(ISNUMBER($D261),YEAR($D261),"")</f>
        <v/>
      </c>
      <c r="AL261" s="248" t="str">
        <f aca="false">IF(OR(TRIM($B261&amp;$C261)="",NOT(ISNUMBER($D261)),NOT(ISNUMBER($E261))),"",IF($E261&lt;$D261,"",IF(IF($AC261="半年付",2,IF($AC261="季度付",4,IF($AC261="月付",12,IF($AC261="半月付",24,1))))=1,1,MAX(1,ROUND(($E261-$D261+1)/365*IF($AC261="半年付",2,IF($AC261="季度付",4,IF($AC261="月付",12,IF($AC261="半月付",24,1)))),0)))))</f>
        <v/>
      </c>
      <c r="AM261" s="248" t="str">
        <f aca="true">IF($AL261="","",MIN($AL261,MAX(0,INT((TODAY()-付款宽限天数-$D261)/(($E261-$D261+1)/$AL261))+1)))</f>
        <v/>
      </c>
    </row>
    <row r="262" customFormat="false" ht="27.75" hidden="false" customHeight="false" outlineLevel="0" collapsed="false">
      <c r="F262" s="188" t="str">
        <f aca="true">IF(TRIM($B262&amp;$C262)="","",IF(OR(ISNUMBER(SEARCH("未",$A262)),ISNUMBER(SEARCH("送出",$A262)),AND(TRIM($A262)="",NOT(ISNUMBER($D262)),N($G262)=0)),"【合同未回】","")&amp;IF(NOT(ISNUMBER($E262)),IF(OR(ISNUMBER(SEARCH("未",$A262)),ISNUMBER(SEARCH("送出",$A262)),AND(TRIM($A262)="",NOT(ISNUMBER($D262)),N($G262)=0)),"","【未填合同期】"),IF($E262&lt;TODAY(),"【已到期】",IF($E262-TODAY()&lt;=提醒天数,"【即将到期，剩余"&amp;($E262-TODAY())&amp;"天】","【正常】")))&amp;IF(OR($AB262="安装免保",$AB262="技术免保",$AB262="质保期内"),"【"&amp;$AB262&amp;"】",""))</f>
        <v/>
      </c>
      <c r="J262" s="244" t="str">
        <f aca="false">IF(OR(N($G262)=0,N($H262)=0),"",ROUND(N($G262)*N($H262)*IF(N($I262)=0,1,N($I262)),2))</f>
        <v/>
      </c>
      <c r="M262" s="244" t="str">
        <f aca="false">IF(TRIM($B262&amp;$C262)="","",IF(AND(N($J262)=0,N($L262)=0),"",ROUND(N($J262)+N($L262),2)))</f>
        <v/>
      </c>
      <c r="S262" s="244"/>
      <c r="T262" s="245" t="str">
        <f aca="false">IF(TRIM($B262&amp;$C262)="","",IF(N($O262)=0,"",MAX(0,MIN(N($O262)-N($Q262),N($W262)))))</f>
        <v/>
      </c>
      <c r="U262" s="245" t="str">
        <f aca="false">IF(TRIM($B262&amp;$C262)="","",IF(N($Q262)&lt;=N($O262),"",N($Q262)-N($O262)))</f>
        <v/>
      </c>
      <c r="V262" s="245" t="str">
        <f aca="false">IF(OR(TRIM($B262&amp;$C262)="",$W262=""),"",MAX(0,N($W262))-N($T262))</f>
        <v/>
      </c>
      <c r="W262" s="245" t="str">
        <f aca="false">IF(TRIM($B262&amp;$C262)="","",IF(AND(N($M262)=0,N($Q262)+N($R262)+N($S262)=0),"",ROUND(N($M262)-N($Q262)-N($R262)-N($S262),2)))</f>
        <v/>
      </c>
      <c r="X262" s="246" t="str">
        <f aca="false">IF(TRIM($B262&amp;$C262)="","",IF(N($M262)=0,IF((N($Q262)+N($R262)+N($S262))=0,"—未填单价","未填单价，已收 "&amp;TEXT((N($Q262)+N($R262)+N($S262)),"#,##0.00")),IF(N($W262)&gt;0.005,"欠 "&amp;TEXT(N($W262),"#,##0.00")&amp;IF(N($T262)&gt;0,"（开票未到账 "&amp;TEXT(N($T262),"#,##0.00")&amp;"）","")&amp;IF(N($V262)&gt;0,"（未开票 "&amp;TEXT(N($V262),"#,##0.00")&amp;"）",""),IF(N($W262)&lt;-0.005,"多收 "&amp;TEXT(-N($W262),"#,##0.00"),"✔ 已结清")))&amp;IF(N($U262)&gt;0,"｜到账未开票 "&amp;TEXT(N($U262),"#,##0.00")&amp;"，待补票","")&amp;IF(N($R262)&gt;0,"｜收现 "&amp;TEXT(N($R262),"#,##0.00"),"")&amp;IF(N($S262)&gt;0,"｜收款不开票 "&amp;TEXT(N($S262),"#,##0.00"),""))</f>
        <v/>
      </c>
      <c r="Y262" s="195"/>
      <c r="AB262" s="195"/>
      <c r="AC262" s="188"/>
      <c r="AD262" s="246" t="str">
        <f aca="false">IF($AL262="","",IF($AL262=1,IF($AM262&gt;=1,"一次性·已到收款期","一次性·未到期"),$AC262&amp;" 第"&amp;$AM262&amp;"/"&amp;$AL262&amp;"期"))</f>
        <v/>
      </c>
      <c r="AE262" s="245" t="str">
        <f aca="false">IF(OR($AL262="",N($M262)=0),"",ROUND(N($J262)*$AM262/$AL262,2)+N($L262))</f>
        <v/>
      </c>
      <c r="AF262" s="245" t="str">
        <f aca="false">IF($AE262="","",MAX(0,ROUND($AE262-(N($Q262)+N($R262)+N($S262)),2)))</f>
        <v/>
      </c>
      <c r="AG262" s="245" t="str">
        <f aca="false">IF(OR(TRIM($B262&amp;$C262)="",NOT(ISNUMBER($D262))),"",SUMIFS($W$3:$W$1001,$AI$3:$AI$1001,$AI262,$D$3:$D$1001,"&lt;"&amp;$D262))</f>
        <v/>
      </c>
      <c r="AH262" s="245" t="str">
        <f aca="false">IF(TRIM($B262&amp;$C262)="","",SUMIFS($W$3:$W$1001,$AI$3:$AI$1001,$AI262))</f>
        <v/>
      </c>
      <c r="AI262" s="246" t="str">
        <f aca="false">IF(TRIM($B262&amp;$C262)="","",TRIM($B262)&amp;"｜"&amp;TRIM($C262))</f>
        <v/>
      </c>
      <c r="AJ262" s="245" t="str">
        <f aca="false">IF(TRIM($B262&amp;$C262)="","",MIN(N($O262),N($Q262)))</f>
        <v/>
      </c>
      <c r="AK262" s="248" t="str">
        <f aca="false">IF(ISNUMBER($D262),YEAR($D262),"")</f>
        <v/>
      </c>
      <c r="AL262" s="248" t="str">
        <f aca="false">IF(OR(TRIM($B262&amp;$C262)="",NOT(ISNUMBER($D262)),NOT(ISNUMBER($E262))),"",IF($E262&lt;$D262,"",IF(IF($AC262="半年付",2,IF($AC262="季度付",4,IF($AC262="月付",12,IF($AC262="半月付",24,1))))=1,1,MAX(1,ROUND(($E262-$D262+1)/365*IF($AC262="半年付",2,IF($AC262="季度付",4,IF($AC262="月付",12,IF($AC262="半月付",24,1)))),0)))))</f>
        <v/>
      </c>
      <c r="AM262" s="248" t="str">
        <f aca="true">IF($AL262="","",MIN($AL262,MAX(0,INT((TODAY()-付款宽限天数-$D262)/(($E262-$D262+1)/$AL262))+1)))</f>
        <v/>
      </c>
    </row>
    <row r="263" customFormat="false" ht="27.75" hidden="false" customHeight="false" outlineLevel="0" collapsed="false">
      <c r="F263" s="188" t="str">
        <f aca="true">IF(TRIM($B263&amp;$C263)="","",IF(OR(ISNUMBER(SEARCH("未",$A263)),ISNUMBER(SEARCH("送出",$A263)),AND(TRIM($A263)="",NOT(ISNUMBER($D263)),N($G263)=0)),"【合同未回】","")&amp;IF(NOT(ISNUMBER($E263)),IF(OR(ISNUMBER(SEARCH("未",$A263)),ISNUMBER(SEARCH("送出",$A263)),AND(TRIM($A263)="",NOT(ISNUMBER($D263)),N($G263)=0)),"","【未填合同期】"),IF($E263&lt;TODAY(),"【已到期】",IF($E263-TODAY()&lt;=提醒天数,"【即将到期，剩余"&amp;($E263-TODAY())&amp;"天】","【正常】")))&amp;IF(OR($AB263="安装免保",$AB263="技术免保",$AB263="质保期内"),"【"&amp;$AB263&amp;"】",""))</f>
        <v/>
      </c>
      <c r="J263" s="244" t="str">
        <f aca="false">IF(OR(N($G263)=0,N($H263)=0),"",ROUND(N($G263)*N($H263)*IF(N($I263)=0,1,N($I263)),2))</f>
        <v/>
      </c>
      <c r="M263" s="244" t="str">
        <f aca="false">IF(TRIM($B263&amp;$C263)="","",IF(AND(N($J263)=0,N($L263)=0),"",ROUND(N($J263)+N($L263),2)))</f>
        <v/>
      </c>
      <c r="S263" s="244"/>
      <c r="T263" s="245" t="str">
        <f aca="false">IF(TRIM($B263&amp;$C263)="","",IF(N($O263)=0,"",MAX(0,MIN(N($O263)-N($Q263),N($W263)))))</f>
        <v/>
      </c>
      <c r="U263" s="245" t="str">
        <f aca="false">IF(TRIM($B263&amp;$C263)="","",IF(N($Q263)&lt;=N($O263),"",N($Q263)-N($O263)))</f>
        <v/>
      </c>
      <c r="V263" s="245" t="str">
        <f aca="false">IF(OR(TRIM($B263&amp;$C263)="",$W263=""),"",MAX(0,N($W263))-N($T263))</f>
        <v/>
      </c>
      <c r="W263" s="245" t="str">
        <f aca="false">IF(TRIM($B263&amp;$C263)="","",IF(AND(N($M263)=0,N($Q263)+N($R263)+N($S263)=0),"",ROUND(N($M263)-N($Q263)-N($R263)-N($S263),2)))</f>
        <v/>
      </c>
      <c r="X263" s="246" t="str">
        <f aca="false">IF(TRIM($B263&amp;$C263)="","",IF(N($M263)=0,IF((N($Q263)+N($R263)+N($S263))=0,"—未填单价","未填单价，已收 "&amp;TEXT((N($Q263)+N($R263)+N($S263)),"#,##0.00")),IF(N($W263)&gt;0.005,"欠 "&amp;TEXT(N($W263),"#,##0.00")&amp;IF(N($T263)&gt;0,"（开票未到账 "&amp;TEXT(N($T263),"#,##0.00")&amp;"）","")&amp;IF(N($V263)&gt;0,"（未开票 "&amp;TEXT(N($V263),"#,##0.00")&amp;"）",""),IF(N($W263)&lt;-0.005,"多收 "&amp;TEXT(-N($W263),"#,##0.00"),"✔ 已结清")))&amp;IF(N($U263)&gt;0,"｜到账未开票 "&amp;TEXT(N($U263),"#,##0.00")&amp;"，待补票","")&amp;IF(N($R263)&gt;0,"｜收现 "&amp;TEXT(N($R263),"#,##0.00"),"")&amp;IF(N($S263)&gt;0,"｜收款不开票 "&amp;TEXT(N($S263),"#,##0.00"),""))</f>
        <v/>
      </c>
      <c r="Y263" s="195"/>
      <c r="AB263" s="195"/>
      <c r="AC263" s="188"/>
      <c r="AD263" s="246" t="str">
        <f aca="false">IF($AL263="","",IF($AL263=1,IF($AM263&gt;=1,"一次性·已到收款期","一次性·未到期"),$AC263&amp;" 第"&amp;$AM263&amp;"/"&amp;$AL263&amp;"期"))</f>
        <v/>
      </c>
      <c r="AE263" s="245" t="str">
        <f aca="false">IF(OR($AL263="",N($M263)=0),"",ROUND(N($J263)*$AM263/$AL263,2)+N($L263))</f>
        <v/>
      </c>
      <c r="AF263" s="245" t="str">
        <f aca="false">IF($AE263="","",MAX(0,ROUND($AE263-(N($Q263)+N($R263)+N($S263)),2)))</f>
        <v/>
      </c>
      <c r="AG263" s="245" t="str">
        <f aca="false">IF(OR(TRIM($B263&amp;$C263)="",NOT(ISNUMBER($D263))),"",SUMIFS($W$3:$W$1001,$AI$3:$AI$1001,$AI263,$D$3:$D$1001,"&lt;"&amp;$D263))</f>
        <v/>
      </c>
      <c r="AH263" s="245" t="str">
        <f aca="false">IF(TRIM($B263&amp;$C263)="","",SUMIFS($W$3:$W$1001,$AI$3:$AI$1001,$AI263))</f>
        <v/>
      </c>
      <c r="AI263" s="246" t="str">
        <f aca="false">IF(TRIM($B263&amp;$C263)="","",TRIM($B263)&amp;"｜"&amp;TRIM($C263))</f>
        <v/>
      </c>
      <c r="AJ263" s="245" t="str">
        <f aca="false">IF(TRIM($B263&amp;$C263)="","",MIN(N($O263),N($Q263)))</f>
        <v/>
      </c>
      <c r="AK263" s="248" t="str">
        <f aca="false">IF(ISNUMBER($D263),YEAR($D263),"")</f>
        <v/>
      </c>
      <c r="AL263" s="248" t="str">
        <f aca="false">IF(OR(TRIM($B263&amp;$C263)="",NOT(ISNUMBER($D263)),NOT(ISNUMBER($E263))),"",IF($E263&lt;$D263,"",IF(IF($AC263="半年付",2,IF($AC263="季度付",4,IF($AC263="月付",12,IF($AC263="半月付",24,1))))=1,1,MAX(1,ROUND(($E263-$D263+1)/365*IF($AC263="半年付",2,IF($AC263="季度付",4,IF($AC263="月付",12,IF($AC263="半月付",24,1)))),0)))))</f>
        <v/>
      </c>
      <c r="AM263" s="248" t="str">
        <f aca="true">IF($AL263="","",MIN($AL263,MAX(0,INT((TODAY()-付款宽限天数-$D263)/(($E263-$D263+1)/$AL263))+1)))</f>
        <v/>
      </c>
    </row>
    <row r="264" customFormat="false" ht="27.75" hidden="false" customHeight="false" outlineLevel="0" collapsed="false">
      <c r="F264" s="188" t="str">
        <f aca="true">IF(TRIM($B264&amp;$C264)="","",IF(OR(ISNUMBER(SEARCH("未",$A264)),ISNUMBER(SEARCH("送出",$A264)),AND(TRIM($A264)="",NOT(ISNUMBER($D264)),N($G264)=0)),"【合同未回】","")&amp;IF(NOT(ISNUMBER($E264)),IF(OR(ISNUMBER(SEARCH("未",$A264)),ISNUMBER(SEARCH("送出",$A264)),AND(TRIM($A264)="",NOT(ISNUMBER($D264)),N($G264)=0)),"","【未填合同期】"),IF($E264&lt;TODAY(),"【已到期】",IF($E264-TODAY()&lt;=提醒天数,"【即将到期，剩余"&amp;($E264-TODAY())&amp;"天】","【正常】")))&amp;IF(OR($AB264="安装免保",$AB264="技术免保",$AB264="质保期内"),"【"&amp;$AB264&amp;"】",""))</f>
        <v/>
      </c>
      <c r="J264" s="244" t="str">
        <f aca="false">IF(OR(N($G264)=0,N($H264)=0),"",ROUND(N($G264)*N($H264)*IF(N($I264)=0,1,N($I264)),2))</f>
        <v/>
      </c>
      <c r="M264" s="244" t="str">
        <f aca="false">IF(TRIM($B264&amp;$C264)="","",IF(AND(N($J264)=0,N($L264)=0),"",ROUND(N($J264)+N($L264),2)))</f>
        <v/>
      </c>
      <c r="S264" s="244"/>
      <c r="T264" s="245" t="str">
        <f aca="false">IF(TRIM($B264&amp;$C264)="","",IF(N($O264)=0,"",MAX(0,MIN(N($O264)-N($Q264),N($W264)))))</f>
        <v/>
      </c>
      <c r="U264" s="245" t="str">
        <f aca="false">IF(TRIM($B264&amp;$C264)="","",IF(N($Q264)&lt;=N($O264),"",N($Q264)-N($O264)))</f>
        <v/>
      </c>
      <c r="V264" s="245" t="str">
        <f aca="false">IF(OR(TRIM($B264&amp;$C264)="",$W264=""),"",MAX(0,N($W264))-N($T264))</f>
        <v/>
      </c>
      <c r="W264" s="245" t="str">
        <f aca="false">IF(TRIM($B264&amp;$C264)="","",IF(AND(N($M264)=0,N($Q264)+N($R264)+N($S264)=0),"",ROUND(N($M264)-N($Q264)-N($R264)-N($S264),2)))</f>
        <v/>
      </c>
      <c r="X264" s="246" t="str">
        <f aca="false">IF(TRIM($B264&amp;$C264)="","",IF(N($M264)=0,IF((N($Q264)+N($R264)+N($S264))=0,"—未填单价","未填单价，已收 "&amp;TEXT((N($Q264)+N($R264)+N($S264)),"#,##0.00")),IF(N($W264)&gt;0.005,"欠 "&amp;TEXT(N($W264),"#,##0.00")&amp;IF(N($T264)&gt;0,"（开票未到账 "&amp;TEXT(N($T264),"#,##0.00")&amp;"）","")&amp;IF(N($V264)&gt;0,"（未开票 "&amp;TEXT(N($V264),"#,##0.00")&amp;"）",""),IF(N($W264)&lt;-0.005,"多收 "&amp;TEXT(-N($W264),"#,##0.00"),"✔ 已结清")))&amp;IF(N($U264)&gt;0,"｜到账未开票 "&amp;TEXT(N($U264),"#,##0.00")&amp;"，待补票","")&amp;IF(N($R264)&gt;0,"｜收现 "&amp;TEXT(N($R264),"#,##0.00"),"")&amp;IF(N($S264)&gt;0,"｜收款不开票 "&amp;TEXT(N($S264),"#,##0.00"),""))</f>
        <v/>
      </c>
      <c r="Y264" s="195"/>
      <c r="AB264" s="195"/>
      <c r="AC264" s="188"/>
      <c r="AD264" s="246" t="str">
        <f aca="false">IF($AL264="","",IF($AL264=1,IF($AM264&gt;=1,"一次性·已到收款期","一次性·未到期"),$AC264&amp;" 第"&amp;$AM264&amp;"/"&amp;$AL264&amp;"期"))</f>
        <v/>
      </c>
      <c r="AE264" s="245" t="str">
        <f aca="false">IF(OR($AL264="",N($M264)=0),"",ROUND(N($J264)*$AM264/$AL264,2)+N($L264))</f>
        <v/>
      </c>
      <c r="AF264" s="245" t="str">
        <f aca="false">IF($AE264="","",MAX(0,ROUND($AE264-(N($Q264)+N($R264)+N($S264)),2)))</f>
        <v/>
      </c>
      <c r="AG264" s="245" t="str">
        <f aca="false">IF(OR(TRIM($B264&amp;$C264)="",NOT(ISNUMBER($D264))),"",SUMIFS($W$3:$W$1001,$AI$3:$AI$1001,$AI264,$D$3:$D$1001,"&lt;"&amp;$D264))</f>
        <v/>
      </c>
      <c r="AH264" s="245" t="str">
        <f aca="false">IF(TRIM($B264&amp;$C264)="","",SUMIFS($W$3:$W$1001,$AI$3:$AI$1001,$AI264))</f>
        <v/>
      </c>
      <c r="AI264" s="246" t="str">
        <f aca="false">IF(TRIM($B264&amp;$C264)="","",TRIM($B264)&amp;"｜"&amp;TRIM($C264))</f>
        <v/>
      </c>
      <c r="AJ264" s="245" t="str">
        <f aca="false">IF(TRIM($B264&amp;$C264)="","",MIN(N($O264),N($Q264)))</f>
        <v/>
      </c>
      <c r="AK264" s="248" t="str">
        <f aca="false">IF(ISNUMBER($D264),YEAR($D264),"")</f>
        <v/>
      </c>
      <c r="AL264" s="248" t="str">
        <f aca="false">IF(OR(TRIM($B264&amp;$C264)="",NOT(ISNUMBER($D264)),NOT(ISNUMBER($E264))),"",IF($E264&lt;$D264,"",IF(IF($AC264="半年付",2,IF($AC264="季度付",4,IF($AC264="月付",12,IF($AC264="半月付",24,1))))=1,1,MAX(1,ROUND(($E264-$D264+1)/365*IF($AC264="半年付",2,IF($AC264="季度付",4,IF($AC264="月付",12,IF($AC264="半月付",24,1)))),0)))))</f>
        <v/>
      </c>
      <c r="AM264" s="248" t="str">
        <f aca="true">IF($AL264="","",MIN($AL264,MAX(0,INT((TODAY()-付款宽限天数-$D264)/(($E264-$D264+1)/$AL264))+1)))</f>
        <v/>
      </c>
    </row>
    <row r="265" customFormat="false" ht="27.75" hidden="false" customHeight="false" outlineLevel="0" collapsed="false">
      <c r="F265" s="188" t="str">
        <f aca="true">IF(TRIM($B265&amp;$C265)="","",IF(OR(ISNUMBER(SEARCH("未",$A265)),ISNUMBER(SEARCH("送出",$A265)),AND(TRIM($A265)="",NOT(ISNUMBER($D265)),N($G265)=0)),"【合同未回】","")&amp;IF(NOT(ISNUMBER($E265)),IF(OR(ISNUMBER(SEARCH("未",$A265)),ISNUMBER(SEARCH("送出",$A265)),AND(TRIM($A265)="",NOT(ISNUMBER($D265)),N($G265)=0)),"","【未填合同期】"),IF($E265&lt;TODAY(),"【已到期】",IF($E265-TODAY()&lt;=提醒天数,"【即将到期，剩余"&amp;($E265-TODAY())&amp;"天】","【正常】")))&amp;IF(OR($AB265="安装免保",$AB265="技术免保",$AB265="质保期内"),"【"&amp;$AB265&amp;"】",""))</f>
        <v/>
      </c>
      <c r="J265" s="244" t="str">
        <f aca="false">IF(OR(N($G265)=0,N($H265)=0),"",ROUND(N($G265)*N($H265)*IF(N($I265)=0,1,N($I265)),2))</f>
        <v/>
      </c>
      <c r="M265" s="244" t="str">
        <f aca="false">IF(TRIM($B265&amp;$C265)="","",IF(AND(N($J265)=0,N($L265)=0),"",ROUND(N($J265)+N($L265),2)))</f>
        <v/>
      </c>
      <c r="S265" s="244"/>
      <c r="T265" s="245" t="str">
        <f aca="false">IF(TRIM($B265&amp;$C265)="","",IF(N($O265)=0,"",MAX(0,MIN(N($O265)-N($Q265),N($W265)))))</f>
        <v/>
      </c>
      <c r="U265" s="245" t="str">
        <f aca="false">IF(TRIM($B265&amp;$C265)="","",IF(N($Q265)&lt;=N($O265),"",N($Q265)-N($O265)))</f>
        <v/>
      </c>
      <c r="V265" s="245" t="str">
        <f aca="false">IF(OR(TRIM($B265&amp;$C265)="",$W265=""),"",MAX(0,N($W265))-N($T265))</f>
        <v/>
      </c>
      <c r="W265" s="245" t="str">
        <f aca="false">IF(TRIM($B265&amp;$C265)="","",IF(AND(N($M265)=0,N($Q265)+N($R265)+N($S265)=0),"",ROUND(N($M265)-N($Q265)-N($R265)-N($S265),2)))</f>
        <v/>
      </c>
      <c r="X265" s="246" t="str">
        <f aca="false">IF(TRIM($B265&amp;$C265)="","",IF(N($M265)=0,IF((N($Q265)+N($R265)+N($S265))=0,"—未填单价","未填单价，已收 "&amp;TEXT((N($Q265)+N($R265)+N($S265)),"#,##0.00")),IF(N($W265)&gt;0.005,"欠 "&amp;TEXT(N($W265),"#,##0.00")&amp;IF(N($T265)&gt;0,"（开票未到账 "&amp;TEXT(N($T265),"#,##0.00")&amp;"）","")&amp;IF(N($V265)&gt;0,"（未开票 "&amp;TEXT(N($V265),"#,##0.00")&amp;"）",""),IF(N($W265)&lt;-0.005,"多收 "&amp;TEXT(-N($W265),"#,##0.00"),"✔ 已结清")))&amp;IF(N($U265)&gt;0,"｜到账未开票 "&amp;TEXT(N($U265),"#,##0.00")&amp;"，待补票","")&amp;IF(N($R265)&gt;0,"｜收现 "&amp;TEXT(N($R265),"#,##0.00"),"")&amp;IF(N($S265)&gt;0,"｜收款不开票 "&amp;TEXT(N($S265),"#,##0.00"),""))</f>
        <v/>
      </c>
      <c r="Y265" s="195"/>
      <c r="AB265" s="195"/>
      <c r="AC265" s="188"/>
      <c r="AD265" s="246" t="str">
        <f aca="false">IF($AL265="","",IF($AL265=1,IF($AM265&gt;=1,"一次性·已到收款期","一次性·未到期"),$AC265&amp;" 第"&amp;$AM265&amp;"/"&amp;$AL265&amp;"期"))</f>
        <v/>
      </c>
      <c r="AE265" s="245" t="str">
        <f aca="false">IF(OR($AL265="",N($M265)=0),"",ROUND(N($J265)*$AM265/$AL265,2)+N($L265))</f>
        <v/>
      </c>
      <c r="AF265" s="245" t="str">
        <f aca="false">IF($AE265="","",MAX(0,ROUND($AE265-(N($Q265)+N($R265)+N($S265)),2)))</f>
        <v/>
      </c>
      <c r="AG265" s="245" t="str">
        <f aca="false">IF(OR(TRIM($B265&amp;$C265)="",NOT(ISNUMBER($D265))),"",SUMIFS($W$3:$W$1001,$AI$3:$AI$1001,$AI265,$D$3:$D$1001,"&lt;"&amp;$D265))</f>
        <v/>
      </c>
      <c r="AH265" s="245" t="str">
        <f aca="false">IF(TRIM($B265&amp;$C265)="","",SUMIFS($W$3:$W$1001,$AI$3:$AI$1001,$AI265))</f>
        <v/>
      </c>
      <c r="AI265" s="246" t="str">
        <f aca="false">IF(TRIM($B265&amp;$C265)="","",TRIM($B265)&amp;"｜"&amp;TRIM($C265))</f>
        <v/>
      </c>
      <c r="AJ265" s="245" t="str">
        <f aca="false">IF(TRIM($B265&amp;$C265)="","",MIN(N($O265),N($Q265)))</f>
        <v/>
      </c>
      <c r="AK265" s="248" t="str">
        <f aca="false">IF(ISNUMBER($D265),YEAR($D265),"")</f>
        <v/>
      </c>
      <c r="AL265" s="248" t="str">
        <f aca="false">IF(OR(TRIM($B265&amp;$C265)="",NOT(ISNUMBER($D265)),NOT(ISNUMBER($E265))),"",IF($E265&lt;$D265,"",IF(IF($AC265="半年付",2,IF($AC265="季度付",4,IF($AC265="月付",12,IF($AC265="半月付",24,1))))=1,1,MAX(1,ROUND(($E265-$D265+1)/365*IF($AC265="半年付",2,IF($AC265="季度付",4,IF($AC265="月付",12,IF($AC265="半月付",24,1)))),0)))))</f>
        <v/>
      </c>
      <c r="AM265" s="248" t="str">
        <f aca="true">IF($AL265="","",MIN($AL265,MAX(0,INT((TODAY()-付款宽限天数-$D265)/(($E265-$D265+1)/$AL265))+1)))</f>
        <v/>
      </c>
    </row>
    <row r="266" customFormat="false" ht="27.75" hidden="false" customHeight="false" outlineLevel="0" collapsed="false">
      <c r="F266" s="188" t="str">
        <f aca="true">IF(TRIM($B266&amp;$C266)="","",IF(OR(ISNUMBER(SEARCH("未",$A266)),ISNUMBER(SEARCH("送出",$A266)),AND(TRIM($A266)="",NOT(ISNUMBER($D266)),N($G266)=0)),"【合同未回】","")&amp;IF(NOT(ISNUMBER($E266)),IF(OR(ISNUMBER(SEARCH("未",$A266)),ISNUMBER(SEARCH("送出",$A266)),AND(TRIM($A266)="",NOT(ISNUMBER($D266)),N($G266)=0)),"","【未填合同期】"),IF($E266&lt;TODAY(),"【已到期】",IF($E266-TODAY()&lt;=提醒天数,"【即将到期，剩余"&amp;($E266-TODAY())&amp;"天】","【正常】")))&amp;IF(OR($AB266="安装免保",$AB266="技术免保",$AB266="质保期内"),"【"&amp;$AB266&amp;"】",""))</f>
        <v/>
      </c>
      <c r="J266" s="244" t="str">
        <f aca="false">IF(OR(N($G266)=0,N($H266)=0),"",ROUND(N($G266)*N($H266)*IF(N($I266)=0,1,N($I266)),2))</f>
        <v/>
      </c>
      <c r="M266" s="244" t="str">
        <f aca="false">IF(TRIM($B266&amp;$C266)="","",IF(AND(N($J266)=0,N($L266)=0),"",ROUND(N($J266)+N($L266),2)))</f>
        <v/>
      </c>
      <c r="S266" s="244"/>
      <c r="T266" s="245" t="str">
        <f aca="false">IF(TRIM($B266&amp;$C266)="","",IF(N($O266)=0,"",MAX(0,MIN(N($O266)-N($Q266),N($W266)))))</f>
        <v/>
      </c>
      <c r="U266" s="245" t="str">
        <f aca="false">IF(TRIM($B266&amp;$C266)="","",IF(N($Q266)&lt;=N($O266),"",N($Q266)-N($O266)))</f>
        <v/>
      </c>
      <c r="V266" s="245" t="str">
        <f aca="false">IF(OR(TRIM($B266&amp;$C266)="",$W266=""),"",MAX(0,N($W266))-N($T266))</f>
        <v/>
      </c>
      <c r="W266" s="245" t="str">
        <f aca="false">IF(TRIM($B266&amp;$C266)="","",IF(AND(N($M266)=0,N($Q266)+N($R266)+N($S266)=0),"",ROUND(N($M266)-N($Q266)-N($R266)-N($S266),2)))</f>
        <v/>
      </c>
      <c r="X266" s="246" t="str">
        <f aca="false">IF(TRIM($B266&amp;$C266)="","",IF(N($M266)=0,IF((N($Q266)+N($R266)+N($S266))=0,"—未填单价","未填单价，已收 "&amp;TEXT((N($Q266)+N($R266)+N($S266)),"#,##0.00")),IF(N($W266)&gt;0.005,"欠 "&amp;TEXT(N($W266),"#,##0.00")&amp;IF(N($T266)&gt;0,"（开票未到账 "&amp;TEXT(N($T266),"#,##0.00")&amp;"）","")&amp;IF(N($V266)&gt;0,"（未开票 "&amp;TEXT(N($V266),"#,##0.00")&amp;"）",""),IF(N($W266)&lt;-0.005,"多收 "&amp;TEXT(-N($W266),"#,##0.00"),"✔ 已结清")))&amp;IF(N($U266)&gt;0,"｜到账未开票 "&amp;TEXT(N($U266),"#,##0.00")&amp;"，待补票","")&amp;IF(N($R266)&gt;0,"｜收现 "&amp;TEXT(N($R266),"#,##0.00"),"")&amp;IF(N($S266)&gt;0,"｜收款不开票 "&amp;TEXT(N($S266),"#,##0.00"),""))</f>
        <v/>
      </c>
      <c r="Y266" s="195"/>
      <c r="AB266" s="195"/>
      <c r="AC266" s="188"/>
      <c r="AD266" s="246" t="str">
        <f aca="false">IF($AL266="","",IF($AL266=1,IF($AM266&gt;=1,"一次性·已到收款期","一次性·未到期"),$AC266&amp;" 第"&amp;$AM266&amp;"/"&amp;$AL266&amp;"期"))</f>
        <v/>
      </c>
      <c r="AE266" s="245" t="str">
        <f aca="false">IF(OR($AL266="",N($M266)=0),"",ROUND(N($J266)*$AM266/$AL266,2)+N($L266))</f>
        <v/>
      </c>
      <c r="AF266" s="245" t="str">
        <f aca="false">IF($AE266="","",MAX(0,ROUND($AE266-(N($Q266)+N($R266)+N($S266)),2)))</f>
        <v/>
      </c>
      <c r="AG266" s="245" t="str">
        <f aca="false">IF(OR(TRIM($B266&amp;$C266)="",NOT(ISNUMBER($D266))),"",SUMIFS($W$3:$W$1001,$AI$3:$AI$1001,$AI266,$D$3:$D$1001,"&lt;"&amp;$D266))</f>
        <v/>
      </c>
      <c r="AH266" s="245" t="str">
        <f aca="false">IF(TRIM($B266&amp;$C266)="","",SUMIFS($W$3:$W$1001,$AI$3:$AI$1001,$AI266))</f>
        <v/>
      </c>
      <c r="AI266" s="246" t="str">
        <f aca="false">IF(TRIM($B266&amp;$C266)="","",TRIM($B266)&amp;"｜"&amp;TRIM($C266))</f>
        <v/>
      </c>
      <c r="AJ266" s="245" t="str">
        <f aca="false">IF(TRIM($B266&amp;$C266)="","",MIN(N($O266),N($Q266)))</f>
        <v/>
      </c>
      <c r="AK266" s="248" t="str">
        <f aca="false">IF(ISNUMBER($D266),YEAR($D266),"")</f>
        <v/>
      </c>
      <c r="AL266" s="248" t="str">
        <f aca="false">IF(OR(TRIM($B266&amp;$C266)="",NOT(ISNUMBER($D266)),NOT(ISNUMBER($E266))),"",IF($E266&lt;$D266,"",IF(IF($AC266="半年付",2,IF($AC266="季度付",4,IF($AC266="月付",12,IF($AC266="半月付",24,1))))=1,1,MAX(1,ROUND(($E266-$D266+1)/365*IF($AC266="半年付",2,IF($AC266="季度付",4,IF($AC266="月付",12,IF($AC266="半月付",24,1)))),0)))))</f>
        <v/>
      </c>
      <c r="AM266" s="248" t="str">
        <f aca="true">IF($AL266="","",MIN($AL266,MAX(0,INT((TODAY()-付款宽限天数-$D266)/(($E266-$D266+1)/$AL266))+1)))</f>
        <v/>
      </c>
    </row>
    <row r="267" customFormat="false" ht="27.75" hidden="false" customHeight="false" outlineLevel="0" collapsed="false">
      <c r="F267" s="188" t="str">
        <f aca="true">IF(TRIM($B267&amp;$C267)="","",IF(OR(ISNUMBER(SEARCH("未",$A267)),ISNUMBER(SEARCH("送出",$A267)),AND(TRIM($A267)="",NOT(ISNUMBER($D267)),N($G267)=0)),"【合同未回】","")&amp;IF(NOT(ISNUMBER($E267)),IF(OR(ISNUMBER(SEARCH("未",$A267)),ISNUMBER(SEARCH("送出",$A267)),AND(TRIM($A267)="",NOT(ISNUMBER($D267)),N($G267)=0)),"","【未填合同期】"),IF($E267&lt;TODAY(),"【已到期】",IF($E267-TODAY()&lt;=提醒天数,"【即将到期，剩余"&amp;($E267-TODAY())&amp;"天】","【正常】")))&amp;IF(OR($AB267="安装免保",$AB267="技术免保",$AB267="质保期内"),"【"&amp;$AB267&amp;"】",""))</f>
        <v/>
      </c>
      <c r="J267" s="244" t="str">
        <f aca="false">IF(OR(N($G267)=0,N($H267)=0),"",ROUND(N($G267)*N($H267)*IF(N($I267)=0,1,N($I267)),2))</f>
        <v/>
      </c>
      <c r="M267" s="244" t="str">
        <f aca="false">IF(TRIM($B267&amp;$C267)="","",IF(AND(N($J267)=0,N($L267)=0),"",ROUND(N($J267)+N($L267),2)))</f>
        <v/>
      </c>
      <c r="S267" s="244"/>
      <c r="T267" s="245" t="str">
        <f aca="false">IF(TRIM($B267&amp;$C267)="","",IF(N($O267)=0,"",MAX(0,MIN(N($O267)-N($Q267),N($W267)))))</f>
        <v/>
      </c>
      <c r="U267" s="245" t="str">
        <f aca="false">IF(TRIM($B267&amp;$C267)="","",IF(N($Q267)&lt;=N($O267),"",N($Q267)-N($O267)))</f>
        <v/>
      </c>
      <c r="V267" s="245" t="str">
        <f aca="false">IF(OR(TRIM($B267&amp;$C267)="",$W267=""),"",MAX(0,N($W267))-N($T267))</f>
        <v/>
      </c>
      <c r="W267" s="245" t="str">
        <f aca="false">IF(TRIM($B267&amp;$C267)="","",IF(AND(N($M267)=0,N($Q267)+N($R267)+N($S267)=0),"",ROUND(N($M267)-N($Q267)-N($R267)-N($S267),2)))</f>
        <v/>
      </c>
      <c r="X267" s="246" t="str">
        <f aca="false">IF(TRIM($B267&amp;$C267)="","",IF(N($M267)=0,IF((N($Q267)+N($R267)+N($S267))=0,"—未填单价","未填单价，已收 "&amp;TEXT((N($Q267)+N($R267)+N($S267)),"#,##0.00")),IF(N($W267)&gt;0.005,"欠 "&amp;TEXT(N($W267),"#,##0.00")&amp;IF(N($T267)&gt;0,"（开票未到账 "&amp;TEXT(N($T267),"#,##0.00")&amp;"）","")&amp;IF(N($V267)&gt;0,"（未开票 "&amp;TEXT(N($V267),"#,##0.00")&amp;"）",""),IF(N($W267)&lt;-0.005,"多收 "&amp;TEXT(-N($W267),"#,##0.00"),"✔ 已结清")))&amp;IF(N($U267)&gt;0,"｜到账未开票 "&amp;TEXT(N($U267),"#,##0.00")&amp;"，待补票","")&amp;IF(N($R267)&gt;0,"｜收现 "&amp;TEXT(N($R267),"#,##0.00"),"")&amp;IF(N($S267)&gt;0,"｜收款不开票 "&amp;TEXT(N($S267),"#,##0.00"),""))</f>
        <v/>
      </c>
      <c r="Y267" s="195"/>
      <c r="AB267" s="195"/>
      <c r="AC267" s="188"/>
      <c r="AD267" s="246" t="str">
        <f aca="false">IF($AL267="","",IF($AL267=1,IF($AM267&gt;=1,"一次性·已到收款期","一次性·未到期"),$AC267&amp;" 第"&amp;$AM267&amp;"/"&amp;$AL267&amp;"期"))</f>
        <v/>
      </c>
      <c r="AE267" s="245" t="str">
        <f aca="false">IF(OR($AL267="",N($M267)=0),"",ROUND(N($J267)*$AM267/$AL267,2)+N($L267))</f>
        <v/>
      </c>
      <c r="AF267" s="245" t="str">
        <f aca="false">IF($AE267="","",MAX(0,ROUND($AE267-(N($Q267)+N($R267)+N($S267)),2)))</f>
        <v/>
      </c>
      <c r="AG267" s="245" t="str">
        <f aca="false">IF(OR(TRIM($B267&amp;$C267)="",NOT(ISNUMBER($D267))),"",SUMIFS($W$3:$W$1001,$AI$3:$AI$1001,$AI267,$D$3:$D$1001,"&lt;"&amp;$D267))</f>
        <v/>
      </c>
      <c r="AH267" s="245" t="str">
        <f aca="false">IF(TRIM($B267&amp;$C267)="","",SUMIFS($W$3:$W$1001,$AI$3:$AI$1001,$AI267))</f>
        <v/>
      </c>
      <c r="AI267" s="246" t="str">
        <f aca="false">IF(TRIM($B267&amp;$C267)="","",TRIM($B267)&amp;"｜"&amp;TRIM($C267))</f>
        <v/>
      </c>
      <c r="AJ267" s="245" t="str">
        <f aca="false">IF(TRIM($B267&amp;$C267)="","",MIN(N($O267),N($Q267)))</f>
        <v/>
      </c>
      <c r="AK267" s="248" t="str">
        <f aca="false">IF(ISNUMBER($D267),YEAR($D267),"")</f>
        <v/>
      </c>
      <c r="AL267" s="248" t="str">
        <f aca="false">IF(OR(TRIM($B267&amp;$C267)="",NOT(ISNUMBER($D267)),NOT(ISNUMBER($E267))),"",IF($E267&lt;$D267,"",IF(IF($AC267="半年付",2,IF($AC267="季度付",4,IF($AC267="月付",12,IF($AC267="半月付",24,1))))=1,1,MAX(1,ROUND(($E267-$D267+1)/365*IF($AC267="半年付",2,IF($AC267="季度付",4,IF($AC267="月付",12,IF($AC267="半月付",24,1)))),0)))))</f>
        <v/>
      </c>
      <c r="AM267" s="248" t="str">
        <f aca="true">IF($AL267="","",MIN($AL267,MAX(0,INT((TODAY()-付款宽限天数-$D267)/(($E267-$D267+1)/$AL267))+1)))</f>
        <v/>
      </c>
    </row>
    <row r="268" customFormat="false" ht="27.75" hidden="false" customHeight="false" outlineLevel="0" collapsed="false">
      <c r="F268" s="188" t="str">
        <f aca="true">IF(TRIM($B268&amp;$C268)="","",IF(OR(ISNUMBER(SEARCH("未",$A268)),ISNUMBER(SEARCH("送出",$A268)),AND(TRIM($A268)="",NOT(ISNUMBER($D268)),N($G268)=0)),"【合同未回】","")&amp;IF(NOT(ISNUMBER($E268)),IF(OR(ISNUMBER(SEARCH("未",$A268)),ISNUMBER(SEARCH("送出",$A268)),AND(TRIM($A268)="",NOT(ISNUMBER($D268)),N($G268)=0)),"","【未填合同期】"),IF($E268&lt;TODAY(),"【已到期】",IF($E268-TODAY()&lt;=提醒天数,"【即将到期，剩余"&amp;($E268-TODAY())&amp;"天】","【正常】")))&amp;IF(OR($AB268="安装免保",$AB268="技术免保",$AB268="质保期内"),"【"&amp;$AB268&amp;"】",""))</f>
        <v/>
      </c>
      <c r="J268" s="244" t="str">
        <f aca="false">IF(OR(N($G268)=0,N($H268)=0),"",ROUND(N($G268)*N($H268)*IF(N($I268)=0,1,N($I268)),2))</f>
        <v/>
      </c>
      <c r="M268" s="244" t="str">
        <f aca="false">IF(TRIM($B268&amp;$C268)="","",IF(AND(N($J268)=0,N($L268)=0),"",ROUND(N($J268)+N($L268),2)))</f>
        <v/>
      </c>
      <c r="S268" s="244"/>
      <c r="T268" s="245" t="str">
        <f aca="false">IF(TRIM($B268&amp;$C268)="","",IF(N($O268)=0,"",MAX(0,MIN(N($O268)-N($Q268),N($W268)))))</f>
        <v/>
      </c>
      <c r="U268" s="245" t="str">
        <f aca="false">IF(TRIM($B268&amp;$C268)="","",IF(N($Q268)&lt;=N($O268),"",N($Q268)-N($O268)))</f>
        <v/>
      </c>
      <c r="V268" s="245" t="str">
        <f aca="false">IF(OR(TRIM($B268&amp;$C268)="",$W268=""),"",MAX(0,N($W268))-N($T268))</f>
        <v/>
      </c>
      <c r="W268" s="245" t="str">
        <f aca="false">IF(TRIM($B268&amp;$C268)="","",IF(AND(N($M268)=0,N($Q268)+N($R268)+N($S268)=0),"",ROUND(N($M268)-N($Q268)-N($R268)-N($S268),2)))</f>
        <v/>
      </c>
      <c r="X268" s="246" t="str">
        <f aca="false">IF(TRIM($B268&amp;$C268)="","",IF(N($M268)=0,IF((N($Q268)+N($R268)+N($S268))=0,"—未填单价","未填单价，已收 "&amp;TEXT((N($Q268)+N($R268)+N($S268)),"#,##0.00")),IF(N($W268)&gt;0.005,"欠 "&amp;TEXT(N($W268),"#,##0.00")&amp;IF(N($T268)&gt;0,"（开票未到账 "&amp;TEXT(N($T268),"#,##0.00")&amp;"）","")&amp;IF(N($V268)&gt;0,"（未开票 "&amp;TEXT(N($V268),"#,##0.00")&amp;"）",""),IF(N($W268)&lt;-0.005,"多收 "&amp;TEXT(-N($W268),"#,##0.00"),"✔ 已结清")))&amp;IF(N($U268)&gt;0,"｜到账未开票 "&amp;TEXT(N($U268),"#,##0.00")&amp;"，待补票","")&amp;IF(N($R268)&gt;0,"｜收现 "&amp;TEXT(N($R268),"#,##0.00"),"")&amp;IF(N($S268)&gt;0,"｜收款不开票 "&amp;TEXT(N($S268),"#,##0.00"),""))</f>
        <v/>
      </c>
      <c r="Y268" s="195"/>
      <c r="AB268" s="195"/>
      <c r="AC268" s="188"/>
      <c r="AD268" s="246" t="str">
        <f aca="false">IF($AL268="","",IF($AL268=1,IF($AM268&gt;=1,"一次性·已到收款期","一次性·未到期"),$AC268&amp;" 第"&amp;$AM268&amp;"/"&amp;$AL268&amp;"期"))</f>
        <v/>
      </c>
      <c r="AE268" s="245" t="str">
        <f aca="false">IF(OR($AL268="",N($M268)=0),"",ROUND(N($J268)*$AM268/$AL268,2)+N($L268))</f>
        <v/>
      </c>
      <c r="AF268" s="245" t="str">
        <f aca="false">IF($AE268="","",MAX(0,ROUND($AE268-(N($Q268)+N($R268)+N($S268)),2)))</f>
        <v/>
      </c>
      <c r="AG268" s="245" t="str">
        <f aca="false">IF(OR(TRIM($B268&amp;$C268)="",NOT(ISNUMBER($D268))),"",SUMIFS($W$3:$W$1001,$AI$3:$AI$1001,$AI268,$D$3:$D$1001,"&lt;"&amp;$D268))</f>
        <v/>
      </c>
      <c r="AH268" s="245" t="str">
        <f aca="false">IF(TRIM($B268&amp;$C268)="","",SUMIFS($W$3:$W$1001,$AI$3:$AI$1001,$AI268))</f>
        <v/>
      </c>
      <c r="AI268" s="246" t="str">
        <f aca="false">IF(TRIM($B268&amp;$C268)="","",TRIM($B268)&amp;"｜"&amp;TRIM($C268))</f>
        <v/>
      </c>
      <c r="AJ268" s="245" t="str">
        <f aca="false">IF(TRIM($B268&amp;$C268)="","",MIN(N($O268),N($Q268)))</f>
        <v/>
      </c>
      <c r="AK268" s="248" t="str">
        <f aca="false">IF(ISNUMBER($D268),YEAR($D268),"")</f>
        <v/>
      </c>
      <c r="AL268" s="248" t="str">
        <f aca="false">IF(OR(TRIM($B268&amp;$C268)="",NOT(ISNUMBER($D268)),NOT(ISNUMBER($E268))),"",IF($E268&lt;$D268,"",IF(IF($AC268="半年付",2,IF($AC268="季度付",4,IF($AC268="月付",12,IF($AC268="半月付",24,1))))=1,1,MAX(1,ROUND(($E268-$D268+1)/365*IF($AC268="半年付",2,IF($AC268="季度付",4,IF($AC268="月付",12,IF($AC268="半月付",24,1)))),0)))))</f>
        <v/>
      </c>
      <c r="AM268" s="248" t="str">
        <f aca="true">IF($AL268="","",MIN($AL268,MAX(0,INT((TODAY()-付款宽限天数-$D268)/(($E268-$D268+1)/$AL268))+1)))</f>
        <v/>
      </c>
    </row>
    <row r="269" customFormat="false" ht="27.75" hidden="false" customHeight="false" outlineLevel="0" collapsed="false">
      <c r="F269" s="188" t="str">
        <f aca="true">IF(TRIM($B269&amp;$C269)="","",IF(OR(ISNUMBER(SEARCH("未",$A269)),ISNUMBER(SEARCH("送出",$A269)),AND(TRIM($A269)="",NOT(ISNUMBER($D269)),N($G269)=0)),"【合同未回】","")&amp;IF(NOT(ISNUMBER($E269)),IF(OR(ISNUMBER(SEARCH("未",$A269)),ISNUMBER(SEARCH("送出",$A269)),AND(TRIM($A269)="",NOT(ISNUMBER($D269)),N($G269)=0)),"","【未填合同期】"),IF($E269&lt;TODAY(),"【已到期】",IF($E269-TODAY()&lt;=提醒天数,"【即将到期，剩余"&amp;($E269-TODAY())&amp;"天】","【正常】")))&amp;IF(OR($AB269="安装免保",$AB269="技术免保",$AB269="质保期内"),"【"&amp;$AB269&amp;"】",""))</f>
        <v/>
      </c>
      <c r="J269" s="244" t="str">
        <f aca="false">IF(OR(N($G269)=0,N($H269)=0),"",ROUND(N($G269)*N($H269)*IF(N($I269)=0,1,N($I269)),2))</f>
        <v/>
      </c>
      <c r="M269" s="244" t="str">
        <f aca="false">IF(TRIM($B269&amp;$C269)="","",IF(AND(N($J269)=0,N($L269)=0),"",ROUND(N($J269)+N($L269),2)))</f>
        <v/>
      </c>
      <c r="S269" s="244"/>
      <c r="T269" s="245" t="str">
        <f aca="false">IF(TRIM($B269&amp;$C269)="","",IF(N($O269)=0,"",MAX(0,MIN(N($O269)-N($Q269),N($W269)))))</f>
        <v/>
      </c>
      <c r="U269" s="245" t="str">
        <f aca="false">IF(TRIM($B269&amp;$C269)="","",IF(N($Q269)&lt;=N($O269),"",N($Q269)-N($O269)))</f>
        <v/>
      </c>
      <c r="V269" s="245" t="str">
        <f aca="false">IF(OR(TRIM($B269&amp;$C269)="",$W269=""),"",MAX(0,N($W269))-N($T269))</f>
        <v/>
      </c>
      <c r="W269" s="245" t="str">
        <f aca="false">IF(TRIM($B269&amp;$C269)="","",IF(AND(N($M269)=0,N($Q269)+N($R269)+N($S269)=0),"",ROUND(N($M269)-N($Q269)-N($R269)-N($S269),2)))</f>
        <v/>
      </c>
      <c r="X269" s="246" t="str">
        <f aca="false">IF(TRIM($B269&amp;$C269)="","",IF(N($M269)=0,IF((N($Q269)+N($R269)+N($S269))=0,"—未填单价","未填单价，已收 "&amp;TEXT((N($Q269)+N($R269)+N($S269)),"#,##0.00")),IF(N($W269)&gt;0.005,"欠 "&amp;TEXT(N($W269),"#,##0.00")&amp;IF(N($T269)&gt;0,"（开票未到账 "&amp;TEXT(N($T269),"#,##0.00")&amp;"）","")&amp;IF(N($V269)&gt;0,"（未开票 "&amp;TEXT(N($V269),"#,##0.00")&amp;"）",""),IF(N($W269)&lt;-0.005,"多收 "&amp;TEXT(-N($W269),"#,##0.00"),"✔ 已结清")))&amp;IF(N($U269)&gt;0,"｜到账未开票 "&amp;TEXT(N($U269),"#,##0.00")&amp;"，待补票","")&amp;IF(N($R269)&gt;0,"｜收现 "&amp;TEXT(N($R269),"#,##0.00"),"")&amp;IF(N($S269)&gt;0,"｜收款不开票 "&amp;TEXT(N($S269),"#,##0.00"),""))</f>
        <v/>
      </c>
      <c r="Y269" s="195"/>
      <c r="AB269" s="195"/>
      <c r="AC269" s="188"/>
      <c r="AD269" s="246" t="str">
        <f aca="false">IF($AL269="","",IF($AL269=1,IF($AM269&gt;=1,"一次性·已到收款期","一次性·未到期"),$AC269&amp;" 第"&amp;$AM269&amp;"/"&amp;$AL269&amp;"期"))</f>
        <v/>
      </c>
      <c r="AE269" s="245" t="str">
        <f aca="false">IF(OR($AL269="",N($M269)=0),"",ROUND(N($J269)*$AM269/$AL269,2)+N($L269))</f>
        <v/>
      </c>
      <c r="AF269" s="245" t="str">
        <f aca="false">IF($AE269="","",MAX(0,ROUND($AE269-(N($Q269)+N($R269)+N($S269)),2)))</f>
        <v/>
      </c>
      <c r="AG269" s="245" t="str">
        <f aca="false">IF(OR(TRIM($B269&amp;$C269)="",NOT(ISNUMBER($D269))),"",SUMIFS($W$3:$W$1001,$AI$3:$AI$1001,$AI269,$D$3:$D$1001,"&lt;"&amp;$D269))</f>
        <v/>
      </c>
      <c r="AH269" s="245" t="str">
        <f aca="false">IF(TRIM($B269&amp;$C269)="","",SUMIFS($W$3:$W$1001,$AI$3:$AI$1001,$AI269))</f>
        <v/>
      </c>
      <c r="AI269" s="246" t="str">
        <f aca="false">IF(TRIM($B269&amp;$C269)="","",TRIM($B269)&amp;"｜"&amp;TRIM($C269))</f>
        <v/>
      </c>
      <c r="AJ269" s="245" t="str">
        <f aca="false">IF(TRIM($B269&amp;$C269)="","",MIN(N($O269),N($Q269)))</f>
        <v/>
      </c>
      <c r="AK269" s="248" t="str">
        <f aca="false">IF(ISNUMBER($D269),YEAR($D269),"")</f>
        <v/>
      </c>
      <c r="AL269" s="248" t="str">
        <f aca="false">IF(OR(TRIM($B269&amp;$C269)="",NOT(ISNUMBER($D269)),NOT(ISNUMBER($E269))),"",IF($E269&lt;$D269,"",IF(IF($AC269="半年付",2,IF($AC269="季度付",4,IF($AC269="月付",12,IF($AC269="半月付",24,1))))=1,1,MAX(1,ROUND(($E269-$D269+1)/365*IF($AC269="半年付",2,IF($AC269="季度付",4,IF($AC269="月付",12,IF($AC269="半月付",24,1)))),0)))))</f>
        <v/>
      </c>
      <c r="AM269" s="248" t="str">
        <f aca="true">IF($AL269="","",MIN($AL269,MAX(0,INT((TODAY()-付款宽限天数-$D269)/(($E269-$D269+1)/$AL269))+1)))</f>
        <v/>
      </c>
    </row>
    <row r="270" customFormat="false" ht="27.75" hidden="false" customHeight="false" outlineLevel="0" collapsed="false">
      <c r="F270" s="188" t="str">
        <f aca="true">IF(TRIM($B270&amp;$C270)="","",IF(OR(ISNUMBER(SEARCH("未",$A270)),ISNUMBER(SEARCH("送出",$A270)),AND(TRIM($A270)="",NOT(ISNUMBER($D270)),N($G270)=0)),"【合同未回】","")&amp;IF(NOT(ISNUMBER($E270)),IF(OR(ISNUMBER(SEARCH("未",$A270)),ISNUMBER(SEARCH("送出",$A270)),AND(TRIM($A270)="",NOT(ISNUMBER($D270)),N($G270)=0)),"","【未填合同期】"),IF($E270&lt;TODAY(),"【已到期】",IF($E270-TODAY()&lt;=提醒天数,"【即将到期，剩余"&amp;($E270-TODAY())&amp;"天】","【正常】")))&amp;IF(OR($AB270="安装免保",$AB270="技术免保",$AB270="质保期内"),"【"&amp;$AB270&amp;"】",""))</f>
        <v/>
      </c>
      <c r="J270" s="244" t="str">
        <f aca="false">IF(OR(N($G270)=0,N($H270)=0),"",ROUND(N($G270)*N($H270)*IF(N($I270)=0,1,N($I270)),2))</f>
        <v/>
      </c>
      <c r="M270" s="244" t="str">
        <f aca="false">IF(TRIM($B270&amp;$C270)="","",IF(AND(N($J270)=0,N($L270)=0),"",ROUND(N($J270)+N($L270),2)))</f>
        <v/>
      </c>
      <c r="S270" s="244"/>
      <c r="T270" s="245" t="str">
        <f aca="false">IF(TRIM($B270&amp;$C270)="","",IF(N($O270)=0,"",MAX(0,MIN(N($O270)-N($Q270),N($W270)))))</f>
        <v/>
      </c>
      <c r="U270" s="245" t="str">
        <f aca="false">IF(TRIM($B270&amp;$C270)="","",IF(N($Q270)&lt;=N($O270),"",N($Q270)-N($O270)))</f>
        <v/>
      </c>
      <c r="V270" s="245" t="str">
        <f aca="false">IF(OR(TRIM($B270&amp;$C270)="",$W270=""),"",MAX(0,N($W270))-N($T270))</f>
        <v/>
      </c>
      <c r="W270" s="245" t="str">
        <f aca="false">IF(TRIM($B270&amp;$C270)="","",IF(AND(N($M270)=0,N($Q270)+N($R270)+N($S270)=0),"",ROUND(N($M270)-N($Q270)-N($R270)-N($S270),2)))</f>
        <v/>
      </c>
      <c r="X270" s="246" t="str">
        <f aca="false">IF(TRIM($B270&amp;$C270)="","",IF(N($M270)=0,IF((N($Q270)+N($R270)+N($S270))=0,"—未填单价","未填单价，已收 "&amp;TEXT((N($Q270)+N($R270)+N($S270)),"#,##0.00")),IF(N($W270)&gt;0.005,"欠 "&amp;TEXT(N($W270),"#,##0.00")&amp;IF(N($T270)&gt;0,"（开票未到账 "&amp;TEXT(N($T270),"#,##0.00")&amp;"）","")&amp;IF(N($V270)&gt;0,"（未开票 "&amp;TEXT(N($V270),"#,##0.00")&amp;"）",""),IF(N($W270)&lt;-0.005,"多收 "&amp;TEXT(-N($W270),"#,##0.00"),"✔ 已结清")))&amp;IF(N($U270)&gt;0,"｜到账未开票 "&amp;TEXT(N($U270),"#,##0.00")&amp;"，待补票","")&amp;IF(N($R270)&gt;0,"｜收现 "&amp;TEXT(N($R270),"#,##0.00"),"")&amp;IF(N($S270)&gt;0,"｜收款不开票 "&amp;TEXT(N($S270),"#,##0.00"),""))</f>
        <v/>
      </c>
      <c r="Y270" s="195"/>
      <c r="AB270" s="195"/>
      <c r="AC270" s="188"/>
      <c r="AD270" s="246" t="str">
        <f aca="false">IF($AL270="","",IF($AL270=1,IF($AM270&gt;=1,"一次性·已到收款期","一次性·未到期"),$AC270&amp;" 第"&amp;$AM270&amp;"/"&amp;$AL270&amp;"期"))</f>
        <v/>
      </c>
      <c r="AE270" s="245" t="str">
        <f aca="false">IF(OR($AL270="",N($M270)=0),"",ROUND(N($J270)*$AM270/$AL270,2)+N($L270))</f>
        <v/>
      </c>
      <c r="AF270" s="245" t="str">
        <f aca="false">IF($AE270="","",MAX(0,ROUND($AE270-(N($Q270)+N($R270)+N($S270)),2)))</f>
        <v/>
      </c>
      <c r="AG270" s="245" t="str">
        <f aca="false">IF(OR(TRIM($B270&amp;$C270)="",NOT(ISNUMBER($D270))),"",SUMIFS($W$3:$W$1001,$AI$3:$AI$1001,$AI270,$D$3:$D$1001,"&lt;"&amp;$D270))</f>
        <v/>
      </c>
      <c r="AH270" s="245" t="str">
        <f aca="false">IF(TRIM($B270&amp;$C270)="","",SUMIFS($W$3:$W$1001,$AI$3:$AI$1001,$AI270))</f>
        <v/>
      </c>
      <c r="AI270" s="246" t="str">
        <f aca="false">IF(TRIM($B270&amp;$C270)="","",TRIM($B270)&amp;"｜"&amp;TRIM($C270))</f>
        <v/>
      </c>
      <c r="AJ270" s="245" t="str">
        <f aca="false">IF(TRIM($B270&amp;$C270)="","",MIN(N($O270),N($Q270)))</f>
        <v/>
      </c>
      <c r="AK270" s="248" t="str">
        <f aca="false">IF(ISNUMBER($D270),YEAR($D270),"")</f>
        <v/>
      </c>
      <c r="AL270" s="248" t="str">
        <f aca="false">IF(OR(TRIM($B270&amp;$C270)="",NOT(ISNUMBER($D270)),NOT(ISNUMBER($E270))),"",IF($E270&lt;$D270,"",IF(IF($AC270="半年付",2,IF($AC270="季度付",4,IF($AC270="月付",12,IF($AC270="半月付",24,1))))=1,1,MAX(1,ROUND(($E270-$D270+1)/365*IF($AC270="半年付",2,IF($AC270="季度付",4,IF($AC270="月付",12,IF($AC270="半月付",24,1)))),0)))))</f>
        <v/>
      </c>
      <c r="AM270" s="248" t="str">
        <f aca="true">IF($AL270="","",MIN($AL270,MAX(0,INT((TODAY()-付款宽限天数-$D270)/(($E270-$D270+1)/$AL270))+1)))</f>
        <v/>
      </c>
    </row>
    <row r="271" customFormat="false" ht="27.75" hidden="false" customHeight="false" outlineLevel="0" collapsed="false">
      <c r="F271" s="188" t="str">
        <f aca="true">IF(TRIM($B271&amp;$C271)="","",IF(OR(ISNUMBER(SEARCH("未",$A271)),ISNUMBER(SEARCH("送出",$A271)),AND(TRIM($A271)="",NOT(ISNUMBER($D271)),N($G271)=0)),"【合同未回】","")&amp;IF(NOT(ISNUMBER($E271)),IF(OR(ISNUMBER(SEARCH("未",$A271)),ISNUMBER(SEARCH("送出",$A271)),AND(TRIM($A271)="",NOT(ISNUMBER($D271)),N($G271)=0)),"","【未填合同期】"),IF($E271&lt;TODAY(),"【已到期】",IF($E271-TODAY()&lt;=提醒天数,"【即将到期，剩余"&amp;($E271-TODAY())&amp;"天】","【正常】")))&amp;IF(OR($AB271="安装免保",$AB271="技术免保",$AB271="质保期内"),"【"&amp;$AB271&amp;"】",""))</f>
        <v/>
      </c>
      <c r="J271" s="244" t="str">
        <f aca="false">IF(OR(N($G271)=0,N($H271)=0),"",ROUND(N($G271)*N($H271)*IF(N($I271)=0,1,N($I271)),2))</f>
        <v/>
      </c>
      <c r="M271" s="244" t="str">
        <f aca="false">IF(TRIM($B271&amp;$C271)="","",IF(AND(N($J271)=0,N($L271)=0),"",ROUND(N($J271)+N($L271),2)))</f>
        <v/>
      </c>
      <c r="S271" s="244"/>
      <c r="T271" s="245" t="str">
        <f aca="false">IF(TRIM($B271&amp;$C271)="","",IF(N($O271)=0,"",MAX(0,MIN(N($O271)-N($Q271),N($W271)))))</f>
        <v/>
      </c>
      <c r="U271" s="245" t="str">
        <f aca="false">IF(TRIM($B271&amp;$C271)="","",IF(N($Q271)&lt;=N($O271),"",N($Q271)-N($O271)))</f>
        <v/>
      </c>
      <c r="V271" s="245" t="str">
        <f aca="false">IF(OR(TRIM($B271&amp;$C271)="",$W271=""),"",MAX(0,N($W271))-N($T271))</f>
        <v/>
      </c>
      <c r="W271" s="245" t="str">
        <f aca="false">IF(TRIM($B271&amp;$C271)="","",IF(AND(N($M271)=0,N($Q271)+N($R271)+N($S271)=0),"",ROUND(N($M271)-N($Q271)-N($R271)-N($S271),2)))</f>
        <v/>
      </c>
      <c r="X271" s="246" t="str">
        <f aca="false">IF(TRIM($B271&amp;$C271)="","",IF(N($M271)=0,IF((N($Q271)+N($R271)+N($S271))=0,"—未填单价","未填单价，已收 "&amp;TEXT((N($Q271)+N($R271)+N($S271)),"#,##0.00")),IF(N($W271)&gt;0.005,"欠 "&amp;TEXT(N($W271),"#,##0.00")&amp;IF(N($T271)&gt;0,"（开票未到账 "&amp;TEXT(N($T271),"#,##0.00")&amp;"）","")&amp;IF(N($V271)&gt;0,"（未开票 "&amp;TEXT(N($V271),"#,##0.00")&amp;"）",""),IF(N($W271)&lt;-0.005,"多收 "&amp;TEXT(-N($W271),"#,##0.00"),"✔ 已结清")))&amp;IF(N($U271)&gt;0,"｜到账未开票 "&amp;TEXT(N($U271),"#,##0.00")&amp;"，待补票","")&amp;IF(N($R271)&gt;0,"｜收现 "&amp;TEXT(N($R271),"#,##0.00"),"")&amp;IF(N($S271)&gt;0,"｜收款不开票 "&amp;TEXT(N($S271),"#,##0.00"),""))</f>
        <v/>
      </c>
      <c r="Y271" s="195"/>
      <c r="AB271" s="195"/>
      <c r="AC271" s="188"/>
      <c r="AD271" s="246" t="str">
        <f aca="false">IF($AL271="","",IF($AL271=1,IF($AM271&gt;=1,"一次性·已到收款期","一次性·未到期"),$AC271&amp;" 第"&amp;$AM271&amp;"/"&amp;$AL271&amp;"期"))</f>
        <v/>
      </c>
      <c r="AE271" s="245" t="str">
        <f aca="false">IF(OR($AL271="",N($M271)=0),"",ROUND(N($J271)*$AM271/$AL271,2)+N($L271))</f>
        <v/>
      </c>
      <c r="AF271" s="245" t="str">
        <f aca="false">IF($AE271="","",MAX(0,ROUND($AE271-(N($Q271)+N($R271)+N($S271)),2)))</f>
        <v/>
      </c>
      <c r="AG271" s="245" t="str">
        <f aca="false">IF(OR(TRIM($B271&amp;$C271)="",NOT(ISNUMBER($D271))),"",SUMIFS($W$3:$W$1001,$AI$3:$AI$1001,$AI271,$D$3:$D$1001,"&lt;"&amp;$D271))</f>
        <v/>
      </c>
      <c r="AH271" s="245" t="str">
        <f aca="false">IF(TRIM($B271&amp;$C271)="","",SUMIFS($W$3:$W$1001,$AI$3:$AI$1001,$AI271))</f>
        <v/>
      </c>
      <c r="AI271" s="246" t="str">
        <f aca="false">IF(TRIM($B271&amp;$C271)="","",TRIM($B271)&amp;"｜"&amp;TRIM($C271))</f>
        <v/>
      </c>
      <c r="AJ271" s="245" t="str">
        <f aca="false">IF(TRIM($B271&amp;$C271)="","",MIN(N($O271),N($Q271)))</f>
        <v/>
      </c>
      <c r="AK271" s="248" t="str">
        <f aca="false">IF(ISNUMBER($D271),YEAR($D271),"")</f>
        <v/>
      </c>
      <c r="AL271" s="248" t="str">
        <f aca="false">IF(OR(TRIM($B271&amp;$C271)="",NOT(ISNUMBER($D271)),NOT(ISNUMBER($E271))),"",IF($E271&lt;$D271,"",IF(IF($AC271="半年付",2,IF($AC271="季度付",4,IF($AC271="月付",12,IF($AC271="半月付",24,1))))=1,1,MAX(1,ROUND(($E271-$D271+1)/365*IF($AC271="半年付",2,IF($AC271="季度付",4,IF($AC271="月付",12,IF($AC271="半月付",24,1)))),0)))))</f>
        <v/>
      </c>
      <c r="AM271" s="248" t="str">
        <f aca="true">IF($AL271="","",MIN($AL271,MAX(0,INT((TODAY()-付款宽限天数-$D271)/(($E271-$D271+1)/$AL271))+1)))</f>
        <v/>
      </c>
    </row>
    <row r="272" customFormat="false" ht="27.75" hidden="false" customHeight="false" outlineLevel="0" collapsed="false">
      <c r="F272" s="188" t="str">
        <f aca="true">IF(TRIM($B272&amp;$C272)="","",IF(OR(ISNUMBER(SEARCH("未",$A272)),ISNUMBER(SEARCH("送出",$A272)),AND(TRIM($A272)="",NOT(ISNUMBER($D272)),N($G272)=0)),"【合同未回】","")&amp;IF(NOT(ISNUMBER($E272)),IF(OR(ISNUMBER(SEARCH("未",$A272)),ISNUMBER(SEARCH("送出",$A272)),AND(TRIM($A272)="",NOT(ISNUMBER($D272)),N($G272)=0)),"","【未填合同期】"),IF($E272&lt;TODAY(),"【已到期】",IF($E272-TODAY()&lt;=提醒天数,"【即将到期，剩余"&amp;($E272-TODAY())&amp;"天】","【正常】")))&amp;IF(OR($AB272="安装免保",$AB272="技术免保",$AB272="质保期内"),"【"&amp;$AB272&amp;"】",""))</f>
        <v/>
      </c>
      <c r="J272" s="244" t="str">
        <f aca="false">IF(OR(N($G272)=0,N($H272)=0),"",ROUND(N($G272)*N($H272)*IF(N($I272)=0,1,N($I272)),2))</f>
        <v/>
      </c>
      <c r="M272" s="244" t="str">
        <f aca="false">IF(TRIM($B272&amp;$C272)="","",IF(AND(N($J272)=0,N($L272)=0),"",ROUND(N($J272)+N($L272),2)))</f>
        <v/>
      </c>
      <c r="S272" s="244"/>
      <c r="T272" s="245" t="str">
        <f aca="false">IF(TRIM($B272&amp;$C272)="","",IF(N($O272)=0,"",MAX(0,MIN(N($O272)-N($Q272),N($W272)))))</f>
        <v/>
      </c>
      <c r="U272" s="245" t="str">
        <f aca="false">IF(TRIM($B272&amp;$C272)="","",IF(N($Q272)&lt;=N($O272),"",N($Q272)-N($O272)))</f>
        <v/>
      </c>
      <c r="V272" s="245" t="str">
        <f aca="false">IF(OR(TRIM($B272&amp;$C272)="",$W272=""),"",MAX(0,N($W272))-N($T272))</f>
        <v/>
      </c>
      <c r="W272" s="245" t="str">
        <f aca="false">IF(TRIM($B272&amp;$C272)="","",IF(AND(N($M272)=0,N($Q272)+N($R272)+N($S272)=0),"",ROUND(N($M272)-N($Q272)-N($R272)-N($S272),2)))</f>
        <v/>
      </c>
      <c r="X272" s="246" t="str">
        <f aca="false">IF(TRIM($B272&amp;$C272)="","",IF(N($M272)=0,IF((N($Q272)+N($R272)+N($S272))=0,"—未填单价","未填单价，已收 "&amp;TEXT((N($Q272)+N($R272)+N($S272)),"#,##0.00")),IF(N($W272)&gt;0.005,"欠 "&amp;TEXT(N($W272),"#,##0.00")&amp;IF(N($T272)&gt;0,"（开票未到账 "&amp;TEXT(N($T272),"#,##0.00")&amp;"）","")&amp;IF(N($V272)&gt;0,"（未开票 "&amp;TEXT(N($V272),"#,##0.00")&amp;"）",""),IF(N($W272)&lt;-0.005,"多收 "&amp;TEXT(-N($W272),"#,##0.00"),"✔ 已结清")))&amp;IF(N($U272)&gt;0,"｜到账未开票 "&amp;TEXT(N($U272),"#,##0.00")&amp;"，待补票","")&amp;IF(N($R272)&gt;0,"｜收现 "&amp;TEXT(N($R272),"#,##0.00"),"")&amp;IF(N($S272)&gt;0,"｜收款不开票 "&amp;TEXT(N($S272),"#,##0.00"),""))</f>
        <v/>
      </c>
      <c r="Y272" s="195"/>
      <c r="AB272" s="195"/>
      <c r="AC272" s="188"/>
      <c r="AD272" s="246" t="str">
        <f aca="false">IF($AL272="","",IF($AL272=1,IF($AM272&gt;=1,"一次性·已到收款期","一次性·未到期"),$AC272&amp;" 第"&amp;$AM272&amp;"/"&amp;$AL272&amp;"期"))</f>
        <v/>
      </c>
      <c r="AE272" s="245" t="str">
        <f aca="false">IF(OR($AL272="",N($M272)=0),"",ROUND(N($J272)*$AM272/$AL272,2)+N($L272))</f>
        <v/>
      </c>
      <c r="AF272" s="245" t="str">
        <f aca="false">IF($AE272="","",MAX(0,ROUND($AE272-(N($Q272)+N($R272)+N($S272)),2)))</f>
        <v/>
      </c>
      <c r="AG272" s="245" t="str">
        <f aca="false">IF(OR(TRIM($B272&amp;$C272)="",NOT(ISNUMBER($D272))),"",SUMIFS($W$3:$W$1001,$AI$3:$AI$1001,$AI272,$D$3:$D$1001,"&lt;"&amp;$D272))</f>
        <v/>
      </c>
      <c r="AH272" s="245" t="str">
        <f aca="false">IF(TRIM($B272&amp;$C272)="","",SUMIFS($W$3:$W$1001,$AI$3:$AI$1001,$AI272))</f>
        <v/>
      </c>
      <c r="AI272" s="246" t="str">
        <f aca="false">IF(TRIM($B272&amp;$C272)="","",TRIM($B272)&amp;"｜"&amp;TRIM($C272))</f>
        <v/>
      </c>
      <c r="AJ272" s="245" t="str">
        <f aca="false">IF(TRIM($B272&amp;$C272)="","",MIN(N($O272),N($Q272)))</f>
        <v/>
      </c>
      <c r="AK272" s="248" t="str">
        <f aca="false">IF(ISNUMBER($D272),YEAR($D272),"")</f>
        <v/>
      </c>
      <c r="AL272" s="248" t="str">
        <f aca="false">IF(OR(TRIM($B272&amp;$C272)="",NOT(ISNUMBER($D272)),NOT(ISNUMBER($E272))),"",IF($E272&lt;$D272,"",IF(IF($AC272="半年付",2,IF($AC272="季度付",4,IF($AC272="月付",12,IF($AC272="半月付",24,1))))=1,1,MAX(1,ROUND(($E272-$D272+1)/365*IF($AC272="半年付",2,IF($AC272="季度付",4,IF($AC272="月付",12,IF($AC272="半月付",24,1)))),0)))))</f>
        <v/>
      </c>
      <c r="AM272" s="248" t="str">
        <f aca="true">IF($AL272="","",MIN($AL272,MAX(0,INT((TODAY()-付款宽限天数-$D272)/(($E272-$D272+1)/$AL272))+1)))</f>
        <v/>
      </c>
    </row>
    <row r="273" customFormat="false" ht="27.75" hidden="false" customHeight="false" outlineLevel="0" collapsed="false">
      <c r="F273" s="188" t="str">
        <f aca="true">IF(TRIM($B273&amp;$C273)="","",IF(OR(ISNUMBER(SEARCH("未",$A273)),ISNUMBER(SEARCH("送出",$A273)),AND(TRIM($A273)="",NOT(ISNUMBER($D273)),N($G273)=0)),"【合同未回】","")&amp;IF(NOT(ISNUMBER($E273)),IF(OR(ISNUMBER(SEARCH("未",$A273)),ISNUMBER(SEARCH("送出",$A273)),AND(TRIM($A273)="",NOT(ISNUMBER($D273)),N($G273)=0)),"","【未填合同期】"),IF($E273&lt;TODAY(),"【已到期】",IF($E273-TODAY()&lt;=提醒天数,"【即将到期，剩余"&amp;($E273-TODAY())&amp;"天】","【正常】")))&amp;IF(OR($AB273="安装免保",$AB273="技术免保",$AB273="质保期内"),"【"&amp;$AB273&amp;"】",""))</f>
        <v/>
      </c>
      <c r="J273" s="244" t="str">
        <f aca="false">IF(OR(N($G273)=0,N($H273)=0),"",ROUND(N($G273)*N($H273)*IF(N($I273)=0,1,N($I273)),2))</f>
        <v/>
      </c>
      <c r="M273" s="244" t="str">
        <f aca="false">IF(TRIM($B273&amp;$C273)="","",IF(AND(N($J273)=0,N($L273)=0),"",ROUND(N($J273)+N($L273),2)))</f>
        <v/>
      </c>
      <c r="S273" s="244"/>
      <c r="T273" s="245" t="str">
        <f aca="false">IF(TRIM($B273&amp;$C273)="","",IF(N($O273)=0,"",MAX(0,MIN(N($O273)-N($Q273),N($W273)))))</f>
        <v/>
      </c>
      <c r="U273" s="245" t="str">
        <f aca="false">IF(TRIM($B273&amp;$C273)="","",IF(N($Q273)&lt;=N($O273),"",N($Q273)-N($O273)))</f>
        <v/>
      </c>
      <c r="V273" s="245" t="str">
        <f aca="false">IF(OR(TRIM($B273&amp;$C273)="",$W273=""),"",MAX(0,N($W273))-N($T273))</f>
        <v/>
      </c>
      <c r="W273" s="245" t="str">
        <f aca="false">IF(TRIM($B273&amp;$C273)="","",IF(AND(N($M273)=0,N($Q273)+N($R273)+N($S273)=0),"",ROUND(N($M273)-N($Q273)-N($R273)-N($S273),2)))</f>
        <v/>
      </c>
      <c r="X273" s="246" t="str">
        <f aca="false">IF(TRIM($B273&amp;$C273)="","",IF(N($M273)=0,IF((N($Q273)+N($R273)+N($S273))=0,"—未填单价","未填单价，已收 "&amp;TEXT((N($Q273)+N($R273)+N($S273)),"#,##0.00")),IF(N($W273)&gt;0.005,"欠 "&amp;TEXT(N($W273),"#,##0.00")&amp;IF(N($T273)&gt;0,"（开票未到账 "&amp;TEXT(N($T273),"#,##0.00")&amp;"）","")&amp;IF(N($V273)&gt;0,"（未开票 "&amp;TEXT(N($V273),"#,##0.00")&amp;"）",""),IF(N($W273)&lt;-0.005,"多收 "&amp;TEXT(-N($W273),"#,##0.00"),"✔ 已结清")))&amp;IF(N($U273)&gt;0,"｜到账未开票 "&amp;TEXT(N($U273),"#,##0.00")&amp;"，待补票","")&amp;IF(N($R273)&gt;0,"｜收现 "&amp;TEXT(N($R273),"#,##0.00"),"")&amp;IF(N($S273)&gt;0,"｜收款不开票 "&amp;TEXT(N($S273),"#,##0.00"),""))</f>
        <v/>
      </c>
      <c r="Y273" s="195"/>
      <c r="AB273" s="195"/>
      <c r="AC273" s="188"/>
      <c r="AD273" s="246" t="str">
        <f aca="false">IF($AL273="","",IF($AL273=1,IF($AM273&gt;=1,"一次性·已到收款期","一次性·未到期"),$AC273&amp;" 第"&amp;$AM273&amp;"/"&amp;$AL273&amp;"期"))</f>
        <v/>
      </c>
      <c r="AE273" s="245" t="str">
        <f aca="false">IF(OR($AL273="",N($M273)=0),"",ROUND(N($J273)*$AM273/$AL273,2)+N($L273))</f>
        <v/>
      </c>
      <c r="AF273" s="245" t="str">
        <f aca="false">IF($AE273="","",MAX(0,ROUND($AE273-(N($Q273)+N($R273)+N($S273)),2)))</f>
        <v/>
      </c>
      <c r="AG273" s="245" t="str">
        <f aca="false">IF(OR(TRIM($B273&amp;$C273)="",NOT(ISNUMBER($D273))),"",SUMIFS($W$3:$W$1001,$AI$3:$AI$1001,$AI273,$D$3:$D$1001,"&lt;"&amp;$D273))</f>
        <v/>
      </c>
      <c r="AH273" s="245" t="str">
        <f aca="false">IF(TRIM($B273&amp;$C273)="","",SUMIFS($W$3:$W$1001,$AI$3:$AI$1001,$AI273))</f>
        <v/>
      </c>
      <c r="AI273" s="246" t="str">
        <f aca="false">IF(TRIM($B273&amp;$C273)="","",TRIM($B273)&amp;"｜"&amp;TRIM($C273))</f>
        <v/>
      </c>
      <c r="AJ273" s="245" t="str">
        <f aca="false">IF(TRIM($B273&amp;$C273)="","",MIN(N($O273),N($Q273)))</f>
        <v/>
      </c>
      <c r="AK273" s="248" t="str">
        <f aca="false">IF(ISNUMBER($D273),YEAR($D273),"")</f>
        <v/>
      </c>
      <c r="AL273" s="248" t="str">
        <f aca="false">IF(OR(TRIM($B273&amp;$C273)="",NOT(ISNUMBER($D273)),NOT(ISNUMBER($E273))),"",IF($E273&lt;$D273,"",IF(IF($AC273="半年付",2,IF($AC273="季度付",4,IF($AC273="月付",12,IF($AC273="半月付",24,1))))=1,1,MAX(1,ROUND(($E273-$D273+1)/365*IF($AC273="半年付",2,IF($AC273="季度付",4,IF($AC273="月付",12,IF($AC273="半月付",24,1)))),0)))))</f>
        <v/>
      </c>
      <c r="AM273" s="248" t="str">
        <f aca="true">IF($AL273="","",MIN($AL273,MAX(0,INT((TODAY()-付款宽限天数-$D273)/(($E273-$D273+1)/$AL273))+1)))</f>
        <v/>
      </c>
    </row>
    <row r="274" customFormat="false" ht="27.75" hidden="false" customHeight="false" outlineLevel="0" collapsed="false">
      <c r="F274" s="188" t="str">
        <f aca="true">IF(TRIM($B274&amp;$C274)="","",IF(OR(ISNUMBER(SEARCH("未",$A274)),ISNUMBER(SEARCH("送出",$A274)),AND(TRIM($A274)="",NOT(ISNUMBER($D274)),N($G274)=0)),"【合同未回】","")&amp;IF(NOT(ISNUMBER($E274)),IF(OR(ISNUMBER(SEARCH("未",$A274)),ISNUMBER(SEARCH("送出",$A274)),AND(TRIM($A274)="",NOT(ISNUMBER($D274)),N($G274)=0)),"","【未填合同期】"),IF($E274&lt;TODAY(),"【已到期】",IF($E274-TODAY()&lt;=提醒天数,"【即将到期，剩余"&amp;($E274-TODAY())&amp;"天】","【正常】")))&amp;IF(OR($AB274="安装免保",$AB274="技术免保",$AB274="质保期内"),"【"&amp;$AB274&amp;"】",""))</f>
        <v/>
      </c>
      <c r="J274" s="244" t="str">
        <f aca="false">IF(OR(N($G274)=0,N($H274)=0),"",ROUND(N($G274)*N($H274)*IF(N($I274)=0,1,N($I274)),2))</f>
        <v/>
      </c>
      <c r="M274" s="244" t="str">
        <f aca="false">IF(TRIM($B274&amp;$C274)="","",IF(AND(N($J274)=0,N($L274)=0),"",ROUND(N($J274)+N($L274),2)))</f>
        <v/>
      </c>
      <c r="S274" s="244"/>
      <c r="T274" s="245" t="str">
        <f aca="false">IF(TRIM($B274&amp;$C274)="","",IF(N($O274)=0,"",MAX(0,MIN(N($O274)-N($Q274),N($W274)))))</f>
        <v/>
      </c>
      <c r="U274" s="245" t="str">
        <f aca="false">IF(TRIM($B274&amp;$C274)="","",IF(N($Q274)&lt;=N($O274),"",N($Q274)-N($O274)))</f>
        <v/>
      </c>
      <c r="V274" s="245" t="str">
        <f aca="false">IF(OR(TRIM($B274&amp;$C274)="",$W274=""),"",MAX(0,N($W274))-N($T274))</f>
        <v/>
      </c>
      <c r="W274" s="245" t="str">
        <f aca="false">IF(TRIM($B274&amp;$C274)="","",IF(AND(N($M274)=0,N($Q274)+N($R274)+N($S274)=0),"",ROUND(N($M274)-N($Q274)-N($R274)-N($S274),2)))</f>
        <v/>
      </c>
      <c r="X274" s="246" t="str">
        <f aca="false">IF(TRIM($B274&amp;$C274)="","",IF(N($M274)=0,IF((N($Q274)+N($R274)+N($S274))=0,"—未填单价","未填单价，已收 "&amp;TEXT((N($Q274)+N($R274)+N($S274)),"#,##0.00")),IF(N($W274)&gt;0.005,"欠 "&amp;TEXT(N($W274),"#,##0.00")&amp;IF(N($T274)&gt;0,"（开票未到账 "&amp;TEXT(N($T274),"#,##0.00")&amp;"）","")&amp;IF(N($V274)&gt;0,"（未开票 "&amp;TEXT(N($V274),"#,##0.00")&amp;"）",""),IF(N($W274)&lt;-0.005,"多收 "&amp;TEXT(-N($W274),"#,##0.00"),"✔ 已结清")))&amp;IF(N($U274)&gt;0,"｜到账未开票 "&amp;TEXT(N($U274),"#,##0.00")&amp;"，待补票","")&amp;IF(N($R274)&gt;0,"｜收现 "&amp;TEXT(N($R274),"#,##0.00"),"")&amp;IF(N($S274)&gt;0,"｜收款不开票 "&amp;TEXT(N($S274),"#,##0.00"),""))</f>
        <v/>
      </c>
      <c r="Y274" s="195"/>
      <c r="AB274" s="195"/>
      <c r="AC274" s="188"/>
      <c r="AD274" s="246" t="str">
        <f aca="false">IF($AL274="","",IF($AL274=1,IF($AM274&gt;=1,"一次性·已到收款期","一次性·未到期"),$AC274&amp;" 第"&amp;$AM274&amp;"/"&amp;$AL274&amp;"期"))</f>
        <v/>
      </c>
      <c r="AE274" s="245" t="str">
        <f aca="false">IF(OR($AL274="",N($M274)=0),"",ROUND(N($J274)*$AM274/$AL274,2)+N($L274))</f>
        <v/>
      </c>
      <c r="AF274" s="245" t="str">
        <f aca="false">IF($AE274="","",MAX(0,ROUND($AE274-(N($Q274)+N($R274)+N($S274)),2)))</f>
        <v/>
      </c>
      <c r="AG274" s="245" t="str">
        <f aca="false">IF(OR(TRIM($B274&amp;$C274)="",NOT(ISNUMBER($D274))),"",SUMIFS($W$3:$W$1001,$AI$3:$AI$1001,$AI274,$D$3:$D$1001,"&lt;"&amp;$D274))</f>
        <v/>
      </c>
      <c r="AH274" s="245" t="str">
        <f aca="false">IF(TRIM($B274&amp;$C274)="","",SUMIFS($W$3:$W$1001,$AI$3:$AI$1001,$AI274))</f>
        <v/>
      </c>
      <c r="AI274" s="246" t="str">
        <f aca="false">IF(TRIM($B274&amp;$C274)="","",TRIM($B274)&amp;"｜"&amp;TRIM($C274))</f>
        <v/>
      </c>
      <c r="AJ274" s="245" t="str">
        <f aca="false">IF(TRIM($B274&amp;$C274)="","",MIN(N($O274),N($Q274)))</f>
        <v/>
      </c>
      <c r="AK274" s="248" t="str">
        <f aca="false">IF(ISNUMBER($D274),YEAR($D274),"")</f>
        <v/>
      </c>
      <c r="AL274" s="248" t="str">
        <f aca="false">IF(OR(TRIM($B274&amp;$C274)="",NOT(ISNUMBER($D274)),NOT(ISNUMBER($E274))),"",IF($E274&lt;$D274,"",IF(IF($AC274="半年付",2,IF($AC274="季度付",4,IF($AC274="月付",12,IF($AC274="半月付",24,1))))=1,1,MAX(1,ROUND(($E274-$D274+1)/365*IF($AC274="半年付",2,IF($AC274="季度付",4,IF($AC274="月付",12,IF($AC274="半月付",24,1)))),0)))))</f>
        <v/>
      </c>
      <c r="AM274" s="248" t="str">
        <f aca="true">IF($AL274="","",MIN($AL274,MAX(0,INT((TODAY()-付款宽限天数-$D274)/(($E274-$D274+1)/$AL274))+1)))</f>
        <v/>
      </c>
    </row>
    <row r="275" customFormat="false" ht="27.75" hidden="false" customHeight="false" outlineLevel="0" collapsed="false">
      <c r="F275" s="188" t="str">
        <f aca="true">IF(TRIM($B275&amp;$C275)="","",IF(OR(ISNUMBER(SEARCH("未",$A275)),ISNUMBER(SEARCH("送出",$A275)),AND(TRIM($A275)="",NOT(ISNUMBER($D275)),N($G275)=0)),"【合同未回】","")&amp;IF(NOT(ISNUMBER($E275)),IF(OR(ISNUMBER(SEARCH("未",$A275)),ISNUMBER(SEARCH("送出",$A275)),AND(TRIM($A275)="",NOT(ISNUMBER($D275)),N($G275)=0)),"","【未填合同期】"),IF($E275&lt;TODAY(),"【已到期】",IF($E275-TODAY()&lt;=提醒天数,"【即将到期，剩余"&amp;($E275-TODAY())&amp;"天】","【正常】")))&amp;IF(OR($AB275="安装免保",$AB275="技术免保",$AB275="质保期内"),"【"&amp;$AB275&amp;"】",""))</f>
        <v/>
      </c>
      <c r="J275" s="244" t="str">
        <f aca="false">IF(OR(N($G275)=0,N($H275)=0),"",ROUND(N($G275)*N($H275)*IF(N($I275)=0,1,N($I275)),2))</f>
        <v/>
      </c>
      <c r="M275" s="244" t="str">
        <f aca="false">IF(TRIM($B275&amp;$C275)="","",IF(AND(N($J275)=0,N($L275)=0),"",ROUND(N($J275)+N($L275),2)))</f>
        <v/>
      </c>
      <c r="S275" s="244"/>
      <c r="T275" s="245" t="str">
        <f aca="false">IF(TRIM($B275&amp;$C275)="","",IF(N($O275)=0,"",MAX(0,MIN(N($O275)-N($Q275),N($W275)))))</f>
        <v/>
      </c>
      <c r="U275" s="245" t="str">
        <f aca="false">IF(TRIM($B275&amp;$C275)="","",IF(N($Q275)&lt;=N($O275),"",N($Q275)-N($O275)))</f>
        <v/>
      </c>
      <c r="V275" s="245" t="str">
        <f aca="false">IF(OR(TRIM($B275&amp;$C275)="",$W275=""),"",MAX(0,N($W275))-N($T275))</f>
        <v/>
      </c>
      <c r="W275" s="245" t="str">
        <f aca="false">IF(TRIM($B275&amp;$C275)="","",IF(AND(N($M275)=0,N($Q275)+N($R275)+N($S275)=0),"",ROUND(N($M275)-N($Q275)-N($R275)-N($S275),2)))</f>
        <v/>
      </c>
      <c r="X275" s="246" t="str">
        <f aca="false">IF(TRIM($B275&amp;$C275)="","",IF(N($M275)=0,IF((N($Q275)+N($R275)+N($S275))=0,"—未填单价","未填单价，已收 "&amp;TEXT((N($Q275)+N($R275)+N($S275)),"#,##0.00")),IF(N($W275)&gt;0.005,"欠 "&amp;TEXT(N($W275),"#,##0.00")&amp;IF(N($T275)&gt;0,"（开票未到账 "&amp;TEXT(N($T275),"#,##0.00")&amp;"）","")&amp;IF(N($V275)&gt;0,"（未开票 "&amp;TEXT(N($V275),"#,##0.00")&amp;"）",""),IF(N($W275)&lt;-0.005,"多收 "&amp;TEXT(-N($W275),"#,##0.00"),"✔ 已结清")))&amp;IF(N($U275)&gt;0,"｜到账未开票 "&amp;TEXT(N($U275),"#,##0.00")&amp;"，待补票","")&amp;IF(N($R275)&gt;0,"｜收现 "&amp;TEXT(N($R275),"#,##0.00"),"")&amp;IF(N($S275)&gt;0,"｜收款不开票 "&amp;TEXT(N($S275),"#,##0.00"),""))</f>
        <v/>
      </c>
      <c r="Y275" s="195"/>
      <c r="AB275" s="195"/>
      <c r="AC275" s="188"/>
      <c r="AD275" s="246" t="str">
        <f aca="false">IF($AL275="","",IF($AL275=1,IF($AM275&gt;=1,"一次性·已到收款期","一次性·未到期"),$AC275&amp;" 第"&amp;$AM275&amp;"/"&amp;$AL275&amp;"期"))</f>
        <v/>
      </c>
      <c r="AE275" s="245" t="str">
        <f aca="false">IF(OR($AL275="",N($M275)=0),"",ROUND(N($J275)*$AM275/$AL275,2)+N($L275))</f>
        <v/>
      </c>
      <c r="AF275" s="245" t="str">
        <f aca="false">IF($AE275="","",MAX(0,ROUND($AE275-(N($Q275)+N($R275)+N($S275)),2)))</f>
        <v/>
      </c>
      <c r="AG275" s="245" t="str">
        <f aca="false">IF(OR(TRIM($B275&amp;$C275)="",NOT(ISNUMBER($D275))),"",SUMIFS($W$3:$W$1001,$AI$3:$AI$1001,$AI275,$D$3:$D$1001,"&lt;"&amp;$D275))</f>
        <v/>
      </c>
      <c r="AH275" s="245" t="str">
        <f aca="false">IF(TRIM($B275&amp;$C275)="","",SUMIFS($W$3:$W$1001,$AI$3:$AI$1001,$AI275))</f>
        <v/>
      </c>
      <c r="AI275" s="246" t="str">
        <f aca="false">IF(TRIM($B275&amp;$C275)="","",TRIM($B275)&amp;"｜"&amp;TRIM($C275))</f>
        <v/>
      </c>
      <c r="AJ275" s="245" t="str">
        <f aca="false">IF(TRIM($B275&amp;$C275)="","",MIN(N($O275),N($Q275)))</f>
        <v/>
      </c>
      <c r="AK275" s="248" t="str">
        <f aca="false">IF(ISNUMBER($D275),YEAR($D275),"")</f>
        <v/>
      </c>
      <c r="AL275" s="248" t="str">
        <f aca="false">IF(OR(TRIM($B275&amp;$C275)="",NOT(ISNUMBER($D275)),NOT(ISNUMBER($E275))),"",IF($E275&lt;$D275,"",IF(IF($AC275="半年付",2,IF($AC275="季度付",4,IF($AC275="月付",12,IF($AC275="半月付",24,1))))=1,1,MAX(1,ROUND(($E275-$D275+1)/365*IF($AC275="半年付",2,IF($AC275="季度付",4,IF($AC275="月付",12,IF($AC275="半月付",24,1)))),0)))))</f>
        <v/>
      </c>
      <c r="AM275" s="248" t="str">
        <f aca="true">IF($AL275="","",MIN($AL275,MAX(0,INT((TODAY()-付款宽限天数-$D275)/(($E275-$D275+1)/$AL275))+1)))</f>
        <v/>
      </c>
    </row>
    <row r="276" customFormat="false" ht="27.75" hidden="false" customHeight="false" outlineLevel="0" collapsed="false">
      <c r="F276" s="188" t="str">
        <f aca="true">IF(TRIM($B276&amp;$C276)="","",IF(OR(ISNUMBER(SEARCH("未",$A276)),ISNUMBER(SEARCH("送出",$A276)),AND(TRIM($A276)="",NOT(ISNUMBER($D276)),N($G276)=0)),"【合同未回】","")&amp;IF(NOT(ISNUMBER($E276)),IF(OR(ISNUMBER(SEARCH("未",$A276)),ISNUMBER(SEARCH("送出",$A276)),AND(TRIM($A276)="",NOT(ISNUMBER($D276)),N($G276)=0)),"","【未填合同期】"),IF($E276&lt;TODAY(),"【已到期】",IF($E276-TODAY()&lt;=提醒天数,"【即将到期，剩余"&amp;($E276-TODAY())&amp;"天】","【正常】")))&amp;IF(OR($AB276="安装免保",$AB276="技术免保",$AB276="质保期内"),"【"&amp;$AB276&amp;"】",""))</f>
        <v/>
      </c>
      <c r="J276" s="244" t="str">
        <f aca="false">IF(OR(N($G276)=0,N($H276)=0),"",ROUND(N($G276)*N($H276)*IF(N($I276)=0,1,N($I276)),2))</f>
        <v/>
      </c>
      <c r="M276" s="244" t="str">
        <f aca="false">IF(TRIM($B276&amp;$C276)="","",IF(AND(N($J276)=0,N($L276)=0),"",ROUND(N($J276)+N($L276),2)))</f>
        <v/>
      </c>
      <c r="S276" s="244"/>
      <c r="T276" s="245" t="str">
        <f aca="false">IF(TRIM($B276&amp;$C276)="","",IF(N($O276)=0,"",MAX(0,MIN(N($O276)-N($Q276),N($W276)))))</f>
        <v/>
      </c>
      <c r="U276" s="245" t="str">
        <f aca="false">IF(TRIM($B276&amp;$C276)="","",IF(N($Q276)&lt;=N($O276),"",N($Q276)-N($O276)))</f>
        <v/>
      </c>
      <c r="V276" s="245" t="str">
        <f aca="false">IF(OR(TRIM($B276&amp;$C276)="",$W276=""),"",MAX(0,N($W276))-N($T276))</f>
        <v/>
      </c>
      <c r="W276" s="245" t="str">
        <f aca="false">IF(TRIM($B276&amp;$C276)="","",IF(AND(N($M276)=0,N($Q276)+N($R276)+N($S276)=0),"",ROUND(N($M276)-N($Q276)-N($R276)-N($S276),2)))</f>
        <v/>
      </c>
      <c r="X276" s="246" t="str">
        <f aca="false">IF(TRIM($B276&amp;$C276)="","",IF(N($M276)=0,IF((N($Q276)+N($R276)+N($S276))=0,"—未填单价","未填单价，已收 "&amp;TEXT((N($Q276)+N($R276)+N($S276)),"#,##0.00")),IF(N($W276)&gt;0.005,"欠 "&amp;TEXT(N($W276),"#,##0.00")&amp;IF(N($T276)&gt;0,"（开票未到账 "&amp;TEXT(N($T276),"#,##0.00")&amp;"）","")&amp;IF(N($V276)&gt;0,"（未开票 "&amp;TEXT(N($V276),"#,##0.00")&amp;"）",""),IF(N($W276)&lt;-0.005,"多收 "&amp;TEXT(-N($W276),"#,##0.00"),"✔ 已结清")))&amp;IF(N($U276)&gt;0,"｜到账未开票 "&amp;TEXT(N($U276),"#,##0.00")&amp;"，待补票","")&amp;IF(N($R276)&gt;0,"｜收现 "&amp;TEXT(N($R276),"#,##0.00"),"")&amp;IF(N($S276)&gt;0,"｜收款不开票 "&amp;TEXT(N($S276),"#,##0.00"),""))</f>
        <v/>
      </c>
      <c r="Y276" s="195"/>
      <c r="AB276" s="195"/>
      <c r="AC276" s="188"/>
      <c r="AD276" s="246" t="str">
        <f aca="false">IF($AL276="","",IF($AL276=1,IF($AM276&gt;=1,"一次性·已到收款期","一次性·未到期"),$AC276&amp;" 第"&amp;$AM276&amp;"/"&amp;$AL276&amp;"期"))</f>
        <v/>
      </c>
      <c r="AE276" s="245" t="str">
        <f aca="false">IF(OR($AL276="",N($M276)=0),"",ROUND(N($J276)*$AM276/$AL276,2)+N($L276))</f>
        <v/>
      </c>
      <c r="AF276" s="245" t="str">
        <f aca="false">IF($AE276="","",MAX(0,ROUND($AE276-(N($Q276)+N($R276)+N($S276)),2)))</f>
        <v/>
      </c>
      <c r="AG276" s="245" t="str">
        <f aca="false">IF(OR(TRIM($B276&amp;$C276)="",NOT(ISNUMBER($D276))),"",SUMIFS($W$3:$W$1001,$AI$3:$AI$1001,$AI276,$D$3:$D$1001,"&lt;"&amp;$D276))</f>
        <v/>
      </c>
      <c r="AH276" s="245" t="str">
        <f aca="false">IF(TRIM($B276&amp;$C276)="","",SUMIFS($W$3:$W$1001,$AI$3:$AI$1001,$AI276))</f>
        <v/>
      </c>
      <c r="AI276" s="246" t="str">
        <f aca="false">IF(TRIM($B276&amp;$C276)="","",TRIM($B276)&amp;"｜"&amp;TRIM($C276))</f>
        <v/>
      </c>
      <c r="AJ276" s="245" t="str">
        <f aca="false">IF(TRIM($B276&amp;$C276)="","",MIN(N($O276),N($Q276)))</f>
        <v/>
      </c>
      <c r="AK276" s="248" t="str">
        <f aca="false">IF(ISNUMBER($D276),YEAR($D276),"")</f>
        <v/>
      </c>
      <c r="AL276" s="248" t="str">
        <f aca="false">IF(OR(TRIM($B276&amp;$C276)="",NOT(ISNUMBER($D276)),NOT(ISNUMBER($E276))),"",IF($E276&lt;$D276,"",IF(IF($AC276="半年付",2,IF($AC276="季度付",4,IF($AC276="月付",12,IF($AC276="半月付",24,1))))=1,1,MAX(1,ROUND(($E276-$D276+1)/365*IF($AC276="半年付",2,IF($AC276="季度付",4,IF($AC276="月付",12,IF($AC276="半月付",24,1)))),0)))))</f>
        <v/>
      </c>
      <c r="AM276" s="248" t="str">
        <f aca="true">IF($AL276="","",MIN($AL276,MAX(0,INT((TODAY()-付款宽限天数-$D276)/(($E276-$D276+1)/$AL276))+1)))</f>
        <v/>
      </c>
    </row>
    <row r="277" customFormat="false" ht="27.75" hidden="false" customHeight="false" outlineLevel="0" collapsed="false">
      <c r="F277" s="188" t="str">
        <f aca="true">IF(TRIM($B277&amp;$C277)="","",IF(OR(ISNUMBER(SEARCH("未",$A277)),ISNUMBER(SEARCH("送出",$A277)),AND(TRIM($A277)="",NOT(ISNUMBER($D277)),N($G277)=0)),"【合同未回】","")&amp;IF(NOT(ISNUMBER($E277)),IF(OR(ISNUMBER(SEARCH("未",$A277)),ISNUMBER(SEARCH("送出",$A277)),AND(TRIM($A277)="",NOT(ISNUMBER($D277)),N($G277)=0)),"","【未填合同期】"),IF($E277&lt;TODAY(),"【已到期】",IF($E277-TODAY()&lt;=提醒天数,"【即将到期，剩余"&amp;($E277-TODAY())&amp;"天】","【正常】")))&amp;IF(OR($AB277="安装免保",$AB277="技术免保",$AB277="质保期内"),"【"&amp;$AB277&amp;"】",""))</f>
        <v/>
      </c>
      <c r="J277" s="244" t="str">
        <f aca="false">IF(OR(N($G277)=0,N($H277)=0),"",ROUND(N($G277)*N($H277)*IF(N($I277)=0,1,N($I277)),2))</f>
        <v/>
      </c>
      <c r="M277" s="244" t="str">
        <f aca="false">IF(TRIM($B277&amp;$C277)="","",IF(AND(N($J277)=0,N($L277)=0),"",ROUND(N($J277)+N($L277),2)))</f>
        <v/>
      </c>
      <c r="S277" s="244"/>
      <c r="T277" s="245" t="str">
        <f aca="false">IF(TRIM($B277&amp;$C277)="","",IF(N($O277)=0,"",MAX(0,MIN(N($O277)-N($Q277),N($W277)))))</f>
        <v/>
      </c>
      <c r="U277" s="245" t="str">
        <f aca="false">IF(TRIM($B277&amp;$C277)="","",IF(N($Q277)&lt;=N($O277),"",N($Q277)-N($O277)))</f>
        <v/>
      </c>
      <c r="V277" s="245" t="str">
        <f aca="false">IF(OR(TRIM($B277&amp;$C277)="",$W277=""),"",MAX(0,N($W277))-N($T277))</f>
        <v/>
      </c>
      <c r="W277" s="245" t="str">
        <f aca="false">IF(TRIM($B277&amp;$C277)="","",IF(AND(N($M277)=0,N($Q277)+N($R277)+N($S277)=0),"",ROUND(N($M277)-N($Q277)-N($R277)-N($S277),2)))</f>
        <v/>
      </c>
      <c r="X277" s="246" t="str">
        <f aca="false">IF(TRIM($B277&amp;$C277)="","",IF(N($M277)=0,IF((N($Q277)+N($R277)+N($S277))=0,"—未填单价","未填单价，已收 "&amp;TEXT((N($Q277)+N($R277)+N($S277)),"#,##0.00")),IF(N($W277)&gt;0.005,"欠 "&amp;TEXT(N($W277),"#,##0.00")&amp;IF(N($T277)&gt;0,"（开票未到账 "&amp;TEXT(N($T277),"#,##0.00")&amp;"）","")&amp;IF(N($V277)&gt;0,"（未开票 "&amp;TEXT(N($V277),"#,##0.00")&amp;"）",""),IF(N($W277)&lt;-0.005,"多收 "&amp;TEXT(-N($W277),"#,##0.00"),"✔ 已结清")))&amp;IF(N($U277)&gt;0,"｜到账未开票 "&amp;TEXT(N($U277),"#,##0.00")&amp;"，待补票","")&amp;IF(N($R277)&gt;0,"｜收现 "&amp;TEXT(N($R277),"#,##0.00"),"")&amp;IF(N($S277)&gt;0,"｜收款不开票 "&amp;TEXT(N($S277),"#,##0.00"),""))</f>
        <v/>
      </c>
      <c r="Y277" s="195"/>
      <c r="AB277" s="195"/>
      <c r="AC277" s="188"/>
      <c r="AD277" s="246" t="str">
        <f aca="false">IF($AL277="","",IF($AL277=1,IF($AM277&gt;=1,"一次性·已到收款期","一次性·未到期"),$AC277&amp;" 第"&amp;$AM277&amp;"/"&amp;$AL277&amp;"期"))</f>
        <v/>
      </c>
      <c r="AE277" s="245" t="str">
        <f aca="false">IF(OR($AL277="",N($M277)=0),"",ROUND(N($J277)*$AM277/$AL277,2)+N($L277))</f>
        <v/>
      </c>
      <c r="AF277" s="245" t="str">
        <f aca="false">IF($AE277="","",MAX(0,ROUND($AE277-(N($Q277)+N($R277)+N($S277)),2)))</f>
        <v/>
      </c>
      <c r="AG277" s="245" t="str">
        <f aca="false">IF(OR(TRIM($B277&amp;$C277)="",NOT(ISNUMBER($D277))),"",SUMIFS($W$3:$W$1001,$AI$3:$AI$1001,$AI277,$D$3:$D$1001,"&lt;"&amp;$D277))</f>
        <v/>
      </c>
      <c r="AH277" s="245" t="str">
        <f aca="false">IF(TRIM($B277&amp;$C277)="","",SUMIFS($W$3:$W$1001,$AI$3:$AI$1001,$AI277))</f>
        <v/>
      </c>
      <c r="AI277" s="246" t="str">
        <f aca="false">IF(TRIM($B277&amp;$C277)="","",TRIM($B277)&amp;"｜"&amp;TRIM($C277))</f>
        <v/>
      </c>
      <c r="AJ277" s="245" t="str">
        <f aca="false">IF(TRIM($B277&amp;$C277)="","",MIN(N($O277),N($Q277)))</f>
        <v/>
      </c>
      <c r="AK277" s="248" t="str">
        <f aca="false">IF(ISNUMBER($D277),YEAR($D277),"")</f>
        <v/>
      </c>
      <c r="AL277" s="248" t="str">
        <f aca="false">IF(OR(TRIM($B277&amp;$C277)="",NOT(ISNUMBER($D277)),NOT(ISNUMBER($E277))),"",IF($E277&lt;$D277,"",IF(IF($AC277="半年付",2,IF($AC277="季度付",4,IF($AC277="月付",12,IF($AC277="半月付",24,1))))=1,1,MAX(1,ROUND(($E277-$D277+1)/365*IF($AC277="半年付",2,IF($AC277="季度付",4,IF($AC277="月付",12,IF($AC277="半月付",24,1)))),0)))))</f>
        <v/>
      </c>
      <c r="AM277" s="248" t="str">
        <f aca="true">IF($AL277="","",MIN($AL277,MAX(0,INT((TODAY()-付款宽限天数-$D277)/(($E277-$D277+1)/$AL277))+1)))</f>
        <v/>
      </c>
    </row>
    <row r="278" customFormat="false" ht="27.75" hidden="false" customHeight="false" outlineLevel="0" collapsed="false">
      <c r="F278" s="188" t="str">
        <f aca="true">IF(TRIM($B278&amp;$C278)="","",IF(OR(ISNUMBER(SEARCH("未",$A278)),ISNUMBER(SEARCH("送出",$A278)),AND(TRIM($A278)="",NOT(ISNUMBER($D278)),N($G278)=0)),"【合同未回】","")&amp;IF(NOT(ISNUMBER($E278)),IF(OR(ISNUMBER(SEARCH("未",$A278)),ISNUMBER(SEARCH("送出",$A278)),AND(TRIM($A278)="",NOT(ISNUMBER($D278)),N($G278)=0)),"","【未填合同期】"),IF($E278&lt;TODAY(),"【已到期】",IF($E278-TODAY()&lt;=提醒天数,"【即将到期，剩余"&amp;($E278-TODAY())&amp;"天】","【正常】")))&amp;IF(OR($AB278="安装免保",$AB278="技术免保",$AB278="质保期内"),"【"&amp;$AB278&amp;"】",""))</f>
        <v/>
      </c>
      <c r="J278" s="244" t="str">
        <f aca="false">IF(OR(N($G278)=0,N($H278)=0),"",ROUND(N($G278)*N($H278)*IF(N($I278)=0,1,N($I278)),2))</f>
        <v/>
      </c>
      <c r="M278" s="244" t="str">
        <f aca="false">IF(TRIM($B278&amp;$C278)="","",IF(AND(N($J278)=0,N($L278)=0),"",ROUND(N($J278)+N($L278),2)))</f>
        <v/>
      </c>
      <c r="S278" s="244"/>
      <c r="T278" s="245" t="str">
        <f aca="false">IF(TRIM($B278&amp;$C278)="","",IF(N($O278)=0,"",MAX(0,MIN(N($O278)-N($Q278),N($W278)))))</f>
        <v/>
      </c>
      <c r="U278" s="245" t="str">
        <f aca="false">IF(TRIM($B278&amp;$C278)="","",IF(N($Q278)&lt;=N($O278),"",N($Q278)-N($O278)))</f>
        <v/>
      </c>
      <c r="V278" s="245" t="str">
        <f aca="false">IF(OR(TRIM($B278&amp;$C278)="",$W278=""),"",MAX(0,N($W278))-N($T278))</f>
        <v/>
      </c>
      <c r="W278" s="245" t="str">
        <f aca="false">IF(TRIM($B278&amp;$C278)="","",IF(AND(N($M278)=0,N($Q278)+N($R278)+N($S278)=0),"",ROUND(N($M278)-N($Q278)-N($R278)-N($S278),2)))</f>
        <v/>
      </c>
      <c r="X278" s="246" t="str">
        <f aca="false">IF(TRIM($B278&amp;$C278)="","",IF(N($M278)=0,IF((N($Q278)+N($R278)+N($S278))=0,"—未填单价","未填单价，已收 "&amp;TEXT((N($Q278)+N($R278)+N($S278)),"#,##0.00")),IF(N($W278)&gt;0.005,"欠 "&amp;TEXT(N($W278),"#,##0.00")&amp;IF(N($T278)&gt;0,"（开票未到账 "&amp;TEXT(N($T278),"#,##0.00")&amp;"）","")&amp;IF(N($V278)&gt;0,"（未开票 "&amp;TEXT(N($V278),"#,##0.00")&amp;"）",""),IF(N($W278)&lt;-0.005,"多收 "&amp;TEXT(-N($W278),"#,##0.00"),"✔ 已结清")))&amp;IF(N($U278)&gt;0,"｜到账未开票 "&amp;TEXT(N($U278),"#,##0.00")&amp;"，待补票","")&amp;IF(N($R278)&gt;0,"｜收现 "&amp;TEXT(N($R278),"#,##0.00"),"")&amp;IF(N($S278)&gt;0,"｜收款不开票 "&amp;TEXT(N($S278),"#,##0.00"),""))</f>
        <v/>
      </c>
      <c r="Y278" s="195"/>
      <c r="AB278" s="195"/>
      <c r="AC278" s="188"/>
      <c r="AD278" s="246" t="str">
        <f aca="false">IF($AL278="","",IF($AL278=1,IF($AM278&gt;=1,"一次性·已到收款期","一次性·未到期"),$AC278&amp;" 第"&amp;$AM278&amp;"/"&amp;$AL278&amp;"期"))</f>
        <v/>
      </c>
      <c r="AE278" s="245" t="str">
        <f aca="false">IF(OR($AL278="",N($M278)=0),"",ROUND(N($J278)*$AM278/$AL278,2)+N($L278))</f>
        <v/>
      </c>
      <c r="AF278" s="245" t="str">
        <f aca="false">IF($AE278="","",MAX(0,ROUND($AE278-(N($Q278)+N($R278)+N($S278)),2)))</f>
        <v/>
      </c>
      <c r="AG278" s="245" t="str">
        <f aca="false">IF(OR(TRIM($B278&amp;$C278)="",NOT(ISNUMBER($D278))),"",SUMIFS($W$3:$W$1001,$AI$3:$AI$1001,$AI278,$D$3:$D$1001,"&lt;"&amp;$D278))</f>
        <v/>
      </c>
      <c r="AH278" s="245" t="str">
        <f aca="false">IF(TRIM($B278&amp;$C278)="","",SUMIFS($W$3:$W$1001,$AI$3:$AI$1001,$AI278))</f>
        <v/>
      </c>
      <c r="AI278" s="246" t="str">
        <f aca="false">IF(TRIM($B278&amp;$C278)="","",TRIM($B278)&amp;"｜"&amp;TRIM($C278))</f>
        <v/>
      </c>
      <c r="AJ278" s="245" t="str">
        <f aca="false">IF(TRIM($B278&amp;$C278)="","",MIN(N($O278),N($Q278)))</f>
        <v/>
      </c>
      <c r="AK278" s="248" t="str">
        <f aca="false">IF(ISNUMBER($D278),YEAR($D278),"")</f>
        <v/>
      </c>
      <c r="AL278" s="248" t="str">
        <f aca="false">IF(OR(TRIM($B278&amp;$C278)="",NOT(ISNUMBER($D278)),NOT(ISNUMBER($E278))),"",IF($E278&lt;$D278,"",IF(IF($AC278="半年付",2,IF($AC278="季度付",4,IF($AC278="月付",12,IF($AC278="半月付",24,1))))=1,1,MAX(1,ROUND(($E278-$D278+1)/365*IF($AC278="半年付",2,IF($AC278="季度付",4,IF($AC278="月付",12,IF($AC278="半月付",24,1)))),0)))))</f>
        <v/>
      </c>
      <c r="AM278" s="248" t="str">
        <f aca="true">IF($AL278="","",MIN($AL278,MAX(0,INT((TODAY()-付款宽限天数-$D278)/(($E278-$D278+1)/$AL278))+1)))</f>
        <v/>
      </c>
    </row>
    <row r="279" customFormat="false" ht="27.75" hidden="false" customHeight="false" outlineLevel="0" collapsed="false">
      <c r="F279" s="188" t="str">
        <f aca="true">IF(TRIM($B279&amp;$C279)="","",IF(OR(ISNUMBER(SEARCH("未",$A279)),ISNUMBER(SEARCH("送出",$A279)),AND(TRIM($A279)="",NOT(ISNUMBER($D279)),N($G279)=0)),"【合同未回】","")&amp;IF(NOT(ISNUMBER($E279)),IF(OR(ISNUMBER(SEARCH("未",$A279)),ISNUMBER(SEARCH("送出",$A279)),AND(TRIM($A279)="",NOT(ISNUMBER($D279)),N($G279)=0)),"","【未填合同期】"),IF($E279&lt;TODAY(),"【已到期】",IF($E279-TODAY()&lt;=提醒天数,"【即将到期，剩余"&amp;($E279-TODAY())&amp;"天】","【正常】")))&amp;IF(OR($AB279="安装免保",$AB279="技术免保",$AB279="质保期内"),"【"&amp;$AB279&amp;"】",""))</f>
        <v/>
      </c>
      <c r="J279" s="244" t="str">
        <f aca="false">IF(OR(N($G279)=0,N($H279)=0),"",ROUND(N($G279)*N($H279)*IF(N($I279)=0,1,N($I279)),2))</f>
        <v/>
      </c>
      <c r="M279" s="244" t="str">
        <f aca="false">IF(TRIM($B279&amp;$C279)="","",IF(AND(N($J279)=0,N($L279)=0),"",ROUND(N($J279)+N($L279),2)))</f>
        <v/>
      </c>
      <c r="S279" s="244"/>
      <c r="T279" s="245" t="str">
        <f aca="false">IF(TRIM($B279&amp;$C279)="","",IF(N($O279)=0,"",MAX(0,MIN(N($O279)-N($Q279),N($W279)))))</f>
        <v/>
      </c>
      <c r="U279" s="245" t="str">
        <f aca="false">IF(TRIM($B279&amp;$C279)="","",IF(N($Q279)&lt;=N($O279),"",N($Q279)-N($O279)))</f>
        <v/>
      </c>
      <c r="V279" s="245" t="str">
        <f aca="false">IF(OR(TRIM($B279&amp;$C279)="",$W279=""),"",MAX(0,N($W279))-N($T279))</f>
        <v/>
      </c>
      <c r="W279" s="245" t="str">
        <f aca="false">IF(TRIM($B279&amp;$C279)="","",IF(AND(N($M279)=0,N($Q279)+N($R279)+N($S279)=0),"",ROUND(N($M279)-N($Q279)-N($R279)-N($S279),2)))</f>
        <v/>
      </c>
      <c r="X279" s="246" t="str">
        <f aca="false">IF(TRIM($B279&amp;$C279)="","",IF(N($M279)=0,IF((N($Q279)+N($R279)+N($S279))=0,"—未填单价","未填单价，已收 "&amp;TEXT((N($Q279)+N($R279)+N($S279)),"#,##0.00")),IF(N($W279)&gt;0.005,"欠 "&amp;TEXT(N($W279),"#,##0.00")&amp;IF(N($T279)&gt;0,"（开票未到账 "&amp;TEXT(N($T279),"#,##0.00")&amp;"）","")&amp;IF(N($V279)&gt;0,"（未开票 "&amp;TEXT(N($V279),"#,##0.00")&amp;"）",""),IF(N($W279)&lt;-0.005,"多收 "&amp;TEXT(-N($W279),"#,##0.00"),"✔ 已结清")))&amp;IF(N($U279)&gt;0,"｜到账未开票 "&amp;TEXT(N($U279),"#,##0.00")&amp;"，待补票","")&amp;IF(N($R279)&gt;0,"｜收现 "&amp;TEXT(N($R279),"#,##0.00"),"")&amp;IF(N($S279)&gt;0,"｜收款不开票 "&amp;TEXT(N($S279),"#,##0.00"),""))</f>
        <v/>
      </c>
      <c r="Y279" s="195"/>
      <c r="AB279" s="195"/>
      <c r="AC279" s="188"/>
      <c r="AD279" s="246" t="str">
        <f aca="false">IF($AL279="","",IF($AL279=1,IF($AM279&gt;=1,"一次性·已到收款期","一次性·未到期"),$AC279&amp;" 第"&amp;$AM279&amp;"/"&amp;$AL279&amp;"期"))</f>
        <v/>
      </c>
      <c r="AE279" s="245" t="str">
        <f aca="false">IF(OR($AL279="",N($M279)=0),"",ROUND(N($J279)*$AM279/$AL279,2)+N($L279))</f>
        <v/>
      </c>
      <c r="AF279" s="245" t="str">
        <f aca="false">IF($AE279="","",MAX(0,ROUND($AE279-(N($Q279)+N($R279)+N($S279)),2)))</f>
        <v/>
      </c>
      <c r="AG279" s="245" t="str">
        <f aca="false">IF(OR(TRIM($B279&amp;$C279)="",NOT(ISNUMBER($D279))),"",SUMIFS($W$3:$W$1001,$AI$3:$AI$1001,$AI279,$D$3:$D$1001,"&lt;"&amp;$D279))</f>
        <v/>
      </c>
      <c r="AH279" s="245" t="str">
        <f aca="false">IF(TRIM($B279&amp;$C279)="","",SUMIFS($W$3:$W$1001,$AI$3:$AI$1001,$AI279))</f>
        <v/>
      </c>
      <c r="AI279" s="246" t="str">
        <f aca="false">IF(TRIM($B279&amp;$C279)="","",TRIM($B279)&amp;"｜"&amp;TRIM($C279))</f>
        <v/>
      </c>
      <c r="AJ279" s="245" t="str">
        <f aca="false">IF(TRIM($B279&amp;$C279)="","",MIN(N($O279),N($Q279)))</f>
        <v/>
      </c>
      <c r="AK279" s="248" t="str">
        <f aca="false">IF(ISNUMBER($D279),YEAR($D279),"")</f>
        <v/>
      </c>
      <c r="AL279" s="248" t="str">
        <f aca="false">IF(OR(TRIM($B279&amp;$C279)="",NOT(ISNUMBER($D279)),NOT(ISNUMBER($E279))),"",IF($E279&lt;$D279,"",IF(IF($AC279="半年付",2,IF($AC279="季度付",4,IF($AC279="月付",12,IF($AC279="半月付",24,1))))=1,1,MAX(1,ROUND(($E279-$D279+1)/365*IF($AC279="半年付",2,IF($AC279="季度付",4,IF($AC279="月付",12,IF($AC279="半月付",24,1)))),0)))))</f>
        <v/>
      </c>
      <c r="AM279" s="248" t="str">
        <f aca="true">IF($AL279="","",MIN($AL279,MAX(0,INT((TODAY()-付款宽限天数-$D279)/(($E279-$D279+1)/$AL279))+1)))</f>
        <v/>
      </c>
    </row>
    <row r="280" customFormat="false" ht="27.75" hidden="false" customHeight="false" outlineLevel="0" collapsed="false">
      <c r="F280" s="188" t="str">
        <f aca="true">IF(TRIM($B280&amp;$C280)="","",IF(OR(ISNUMBER(SEARCH("未",$A280)),ISNUMBER(SEARCH("送出",$A280)),AND(TRIM($A280)="",NOT(ISNUMBER($D280)),N($G280)=0)),"【合同未回】","")&amp;IF(NOT(ISNUMBER($E280)),IF(OR(ISNUMBER(SEARCH("未",$A280)),ISNUMBER(SEARCH("送出",$A280)),AND(TRIM($A280)="",NOT(ISNUMBER($D280)),N($G280)=0)),"","【未填合同期】"),IF($E280&lt;TODAY(),"【已到期】",IF($E280-TODAY()&lt;=提醒天数,"【即将到期，剩余"&amp;($E280-TODAY())&amp;"天】","【正常】")))&amp;IF(OR($AB280="安装免保",$AB280="技术免保",$AB280="质保期内"),"【"&amp;$AB280&amp;"】",""))</f>
        <v/>
      </c>
      <c r="J280" s="244" t="str">
        <f aca="false">IF(OR(N($G280)=0,N($H280)=0),"",ROUND(N($G280)*N($H280)*IF(N($I280)=0,1,N($I280)),2))</f>
        <v/>
      </c>
      <c r="M280" s="244" t="str">
        <f aca="false">IF(TRIM($B280&amp;$C280)="","",IF(AND(N($J280)=0,N($L280)=0),"",ROUND(N($J280)+N($L280),2)))</f>
        <v/>
      </c>
      <c r="S280" s="244"/>
      <c r="T280" s="245" t="str">
        <f aca="false">IF(TRIM($B280&amp;$C280)="","",IF(N($O280)=0,"",MAX(0,MIN(N($O280)-N($Q280),N($W280)))))</f>
        <v/>
      </c>
      <c r="U280" s="245" t="str">
        <f aca="false">IF(TRIM($B280&amp;$C280)="","",IF(N($Q280)&lt;=N($O280),"",N($Q280)-N($O280)))</f>
        <v/>
      </c>
      <c r="V280" s="245" t="str">
        <f aca="false">IF(OR(TRIM($B280&amp;$C280)="",$W280=""),"",MAX(0,N($W280))-N($T280))</f>
        <v/>
      </c>
      <c r="W280" s="245" t="str">
        <f aca="false">IF(TRIM($B280&amp;$C280)="","",IF(AND(N($M280)=0,N($Q280)+N($R280)+N($S280)=0),"",ROUND(N($M280)-N($Q280)-N($R280)-N($S280),2)))</f>
        <v/>
      </c>
      <c r="X280" s="246" t="str">
        <f aca="false">IF(TRIM($B280&amp;$C280)="","",IF(N($M280)=0,IF((N($Q280)+N($R280)+N($S280))=0,"—未填单价","未填单价，已收 "&amp;TEXT((N($Q280)+N($R280)+N($S280)),"#,##0.00")),IF(N($W280)&gt;0.005,"欠 "&amp;TEXT(N($W280),"#,##0.00")&amp;IF(N($T280)&gt;0,"（开票未到账 "&amp;TEXT(N($T280),"#,##0.00")&amp;"）","")&amp;IF(N($V280)&gt;0,"（未开票 "&amp;TEXT(N($V280),"#,##0.00")&amp;"）",""),IF(N($W280)&lt;-0.005,"多收 "&amp;TEXT(-N($W280),"#,##0.00"),"✔ 已结清")))&amp;IF(N($U280)&gt;0,"｜到账未开票 "&amp;TEXT(N($U280),"#,##0.00")&amp;"，待补票","")&amp;IF(N($R280)&gt;0,"｜收现 "&amp;TEXT(N($R280),"#,##0.00"),"")&amp;IF(N($S280)&gt;0,"｜收款不开票 "&amp;TEXT(N($S280),"#,##0.00"),""))</f>
        <v/>
      </c>
      <c r="Y280" s="195"/>
      <c r="AB280" s="195"/>
      <c r="AC280" s="188"/>
      <c r="AD280" s="246" t="str">
        <f aca="false">IF($AL280="","",IF($AL280=1,IF($AM280&gt;=1,"一次性·已到收款期","一次性·未到期"),$AC280&amp;" 第"&amp;$AM280&amp;"/"&amp;$AL280&amp;"期"))</f>
        <v/>
      </c>
      <c r="AE280" s="245" t="str">
        <f aca="false">IF(OR($AL280="",N($M280)=0),"",ROUND(N($J280)*$AM280/$AL280,2)+N($L280))</f>
        <v/>
      </c>
      <c r="AF280" s="245" t="str">
        <f aca="false">IF($AE280="","",MAX(0,ROUND($AE280-(N($Q280)+N($R280)+N($S280)),2)))</f>
        <v/>
      </c>
      <c r="AG280" s="245" t="str">
        <f aca="false">IF(OR(TRIM($B280&amp;$C280)="",NOT(ISNUMBER($D280))),"",SUMIFS($W$3:$W$1001,$AI$3:$AI$1001,$AI280,$D$3:$D$1001,"&lt;"&amp;$D280))</f>
        <v/>
      </c>
      <c r="AH280" s="245" t="str">
        <f aca="false">IF(TRIM($B280&amp;$C280)="","",SUMIFS($W$3:$W$1001,$AI$3:$AI$1001,$AI280))</f>
        <v/>
      </c>
      <c r="AI280" s="246" t="str">
        <f aca="false">IF(TRIM($B280&amp;$C280)="","",TRIM($B280)&amp;"｜"&amp;TRIM($C280))</f>
        <v/>
      </c>
      <c r="AJ280" s="245" t="str">
        <f aca="false">IF(TRIM($B280&amp;$C280)="","",MIN(N($O280),N($Q280)))</f>
        <v/>
      </c>
      <c r="AK280" s="248" t="str">
        <f aca="false">IF(ISNUMBER($D280),YEAR($D280),"")</f>
        <v/>
      </c>
      <c r="AL280" s="248" t="str">
        <f aca="false">IF(OR(TRIM($B280&amp;$C280)="",NOT(ISNUMBER($D280)),NOT(ISNUMBER($E280))),"",IF($E280&lt;$D280,"",IF(IF($AC280="半年付",2,IF($AC280="季度付",4,IF($AC280="月付",12,IF($AC280="半月付",24,1))))=1,1,MAX(1,ROUND(($E280-$D280+1)/365*IF($AC280="半年付",2,IF($AC280="季度付",4,IF($AC280="月付",12,IF($AC280="半月付",24,1)))),0)))))</f>
        <v/>
      </c>
      <c r="AM280" s="248" t="str">
        <f aca="true">IF($AL280="","",MIN($AL280,MAX(0,INT((TODAY()-付款宽限天数-$D280)/(($E280-$D280+1)/$AL280))+1)))</f>
        <v/>
      </c>
    </row>
    <row r="281" customFormat="false" ht="27.75" hidden="false" customHeight="false" outlineLevel="0" collapsed="false">
      <c r="F281" s="188" t="str">
        <f aca="true">IF(TRIM($B281&amp;$C281)="","",IF(OR(ISNUMBER(SEARCH("未",$A281)),ISNUMBER(SEARCH("送出",$A281)),AND(TRIM($A281)="",NOT(ISNUMBER($D281)),N($G281)=0)),"【合同未回】","")&amp;IF(NOT(ISNUMBER($E281)),IF(OR(ISNUMBER(SEARCH("未",$A281)),ISNUMBER(SEARCH("送出",$A281)),AND(TRIM($A281)="",NOT(ISNUMBER($D281)),N($G281)=0)),"","【未填合同期】"),IF($E281&lt;TODAY(),"【已到期】",IF($E281-TODAY()&lt;=提醒天数,"【即将到期，剩余"&amp;($E281-TODAY())&amp;"天】","【正常】")))&amp;IF(OR($AB281="安装免保",$AB281="技术免保",$AB281="质保期内"),"【"&amp;$AB281&amp;"】",""))</f>
        <v/>
      </c>
      <c r="J281" s="244" t="str">
        <f aca="false">IF(OR(N($G281)=0,N($H281)=0),"",ROUND(N($G281)*N($H281)*IF(N($I281)=0,1,N($I281)),2))</f>
        <v/>
      </c>
      <c r="M281" s="244" t="str">
        <f aca="false">IF(TRIM($B281&amp;$C281)="","",IF(AND(N($J281)=0,N($L281)=0),"",ROUND(N($J281)+N($L281),2)))</f>
        <v/>
      </c>
      <c r="S281" s="244"/>
      <c r="T281" s="245" t="str">
        <f aca="false">IF(TRIM($B281&amp;$C281)="","",IF(N($O281)=0,"",MAX(0,MIN(N($O281)-N($Q281),N($W281)))))</f>
        <v/>
      </c>
      <c r="U281" s="245" t="str">
        <f aca="false">IF(TRIM($B281&amp;$C281)="","",IF(N($Q281)&lt;=N($O281),"",N($Q281)-N($O281)))</f>
        <v/>
      </c>
      <c r="V281" s="245" t="str">
        <f aca="false">IF(OR(TRIM($B281&amp;$C281)="",$W281=""),"",MAX(0,N($W281))-N($T281))</f>
        <v/>
      </c>
      <c r="W281" s="245" t="str">
        <f aca="false">IF(TRIM($B281&amp;$C281)="","",IF(AND(N($M281)=0,N($Q281)+N($R281)+N($S281)=0),"",ROUND(N($M281)-N($Q281)-N($R281)-N($S281),2)))</f>
        <v/>
      </c>
      <c r="X281" s="246" t="str">
        <f aca="false">IF(TRIM($B281&amp;$C281)="","",IF(N($M281)=0,IF((N($Q281)+N($R281)+N($S281))=0,"—未填单价","未填单价，已收 "&amp;TEXT((N($Q281)+N($R281)+N($S281)),"#,##0.00")),IF(N($W281)&gt;0.005,"欠 "&amp;TEXT(N($W281),"#,##0.00")&amp;IF(N($T281)&gt;0,"（开票未到账 "&amp;TEXT(N($T281),"#,##0.00")&amp;"）","")&amp;IF(N($V281)&gt;0,"（未开票 "&amp;TEXT(N($V281),"#,##0.00")&amp;"）",""),IF(N($W281)&lt;-0.005,"多收 "&amp;TEXT(-N($W281),"#,##0.00"),"✔ 已结清")))&amp;IF(N($U281)&gt;0,"｜到账未开票 "&amp;TEXT(N($U281),"#,##0.00")&amp;"，待补票","")&amp;IF(N($R281)&gt;0,"｜收现 "&amp;TEXT(N($R281),"#,##0.00"),"")&amp;IF(N($S281)&gt;0,"｜收款不开票 "&amp;TEXT(N($S281),"#,##0.00"),""))</f>
        <v/>
      </c>
      <c r="Y281" s="195"/>
      <c r="AB281" s="195"/>
      <c r="AC281" s="188"/>
      <c r="AD281" s="246" t="str">
        <f aca="false">IF($AL281="","",IF($AL281=1,IF($AM281&gt;=1,"一次性·已到收款期","一次性·未到期"),$AC281&amp;" 第"&amp;$AM281&amp;"/"&amp;$AL281&amp;"期"))</f>
        <v/>
      </c>
      <c r="AE281" s="245" t="str">
        <f aca="false">IF(OR($AL281="",N($M281)=0),"",ROUND(N($J281)*$AM281/$AL281,2)+N($L281))</f>
        <v/>
      </c>
      <c r="AF281" s="245" t="str">
        <f aca="false">IF($AE281="","",MAX(0,ROUND($AE281-(N($Q281)+N($R281)+N($S281)),2)))</f>
        <v/>
      </c>
      <c r="AG281" s="245" t="str">
        <f aca="false">IF(OR(TRIM($B281&amp;$C281)="",NOT(ISNUMBER($D281))),"",SUMIFS($W$3:$W$1001,$AI$3:$AI$1001,$AI281,$D$3:$D$1001,"&lt;"&amp;$D281))</f>
        <v/>
      </c>
      <c r="AH281" s="245" t="str">
        <f aca="false">IF(TRIM($B281&amp;$C281)="","",SUMIFS($W$3:$W$1001,$AI$3:$AI$1001,$AI281))</f>
        <v/>
      </c>
      <c r="AI281" s="246" t="str">
        <f aca="false">IF(TRIM($B281&amp;$C281)="","",TRIM($B281)&amp;"｜"&amp;TRIM($C281))</f>
        <v/>
      </c>
      <c r="AJ281" s="245" t="str">
        <f aca="false">IF(TRIM($B281&amp;$C281)="","",MIN(N($O281),N($Q281)))</f>
        <v/>
      </c>
      <c r="AK281" s="248" t="str">
        <f aca="false">IF(ISNUMBER($D281),YEAR($D281),"")</f>
        <v/>
      </c>
      <c r="AL281" s="248" t="str">
        <f aca="false">IF(OR(TRIM($B281&amp;$C281)="",NOT(ISNUMBER($D281)),NOT(ISNUMBER($E281))),"",IF($E281&lt;$D281,"",IF(IF($AC281="半年付",2,IF($AC281="季度付",4,IF($AC281="月付",12,IF($AC281="半月付",24,1))))=1,1,MAX(1,ROUND(($E281-$D281+1)/365*IF($AC281="半年付",2,IF($AC281="季度付",4,IF($AC281="月付",12,IF($AC281="半月付",24,1)))),0)))))</f>
        <v/>
      </c>
      <c r="AM281" s="248" t="str">
        <f aca="true">IF($AL281="","",MIN($AL281,MAX(0,INT((TODAY()-付款宽限天数-$D281)/(($E281-$D281+1)/$AL281))+1)))</f>
        <v/>
      </c>
    </row>
    <row r="282" customFormat="false" ht="27.75" hidden="false" customHeight="false" outlineLevel="0" collapsed="false">
      <c r="F282" s="188" t="str">
        <f aca="true">IF(TRIM($B282&amp;$C282)="","",IF(OR(ISNUMBER(SEARCH("未",$A282)),ISNUMBER(SEARCH("送出",$A282)),AND(TRIM($A282)="",NOT(ISNUMBER($D282)),N($G282)=0)),"【合同未回】","")&amp;IF(NOT(ISNUMBER($E282)),IF(OR(ISNUMBER(SEARCH("未",$A282)),ISNUMBER(SEARCH("送出",$A282)),AND(TRIM($A282)="",NOT(ISNUMBER($D282)),N($G282)=0)),"","【未填合同期】"),IF($E282&lt;TODAY(),"【已到期】",IF($E282-TODAY()&lt;=提醒天数,"【即将到期，剩余"&amp;($E282-TODAY())&amp;"天】","【正常】")))&amp;IF(OR($AB282="安装免保",$AB282="技术免保",$AB282="质保期内"),"【"&amp;$AB282&amp;"】",""))</f>
        <v/>
      </c>
      <c r="J282" s="244" t="str">
        <f aca="false">IF(OR(N($G282)=0,N($H282)=0),"",ROUND(N($G282)*N($H282)*IF(N($I282)=0,1,N($I282)),2))</f>
        <v/>
      </c>
      <c r="M282" s="244" t="str">
        <f aca="false">IF(TRIM($B282&amp;$C282)="","",IF(AND(N($J282)=0,N($L282)=0),"",ROUND(N($J282)+N($L282),2)))</f>
        <v/>
      </c>
      <c r="S282" s="244"/>
      <c r="T282" s="245" t="str">
        <f aca="false">IF(TRIM($B282&amp;$C282)="","",IF(N($O282)=0,"",MAX(0,MIN(N($O282)-N($Q282),N($W282)))))</f>
        <v/>
      </c>
      <c r="U282" s="245" t="str">
        <f aca="false">IF(TRIM($B282&amp;$C282)="","",IF(N($Q282)&lt;=N($O282),"",N($Q282)-N($O282)))</f>
        <v/>
      </c>
      <c r="V282" s="245" t="str">
        <f aca="false">IF(OR(TRIM($B282&amp;$C282)="",$W282=""),"",MAX(0,N($W282))-N($T282))</f>
        <v/>
      </c>
      <c r="W282" s="245" t="str">
        <f aca="false">IF(TRIM($B282&amp;$C282)="","",IF(AND(N($M282)=0,N($Q282)+N($R282)+N($S282)=0),"",ROUND(N($M282)-N($Q282)-N($R282)-N($S282),2)))</f>
        <v/>
      </c>
      <c r="X282" s="246" t="str">
        <f aca="false">IF(TRIM($B282&amp;$C282)="","",IF(N($M282)=0,IF((N($Q282)+N($R282)+N($S282))=0,"—未填单价","未填单价，已收 "&amp;TEXT((N($Q282)+N($R282)+N($S282)),"#,##0.00")),IF(N($W282)&gt;0.005,"欠 "&amp;TEXT(N($W282),"#,##0.00")&amp;IF(N($T282)&gt;0,"（开票未到账 "&amp;TEXT(N($T282),"#,##0.00")&amp;"）","")&amp;IF(N($V282)&gt;0,"（未开票 "&amp;TEXT(N($V282),"#,##0.00")&amp;"）",""),IF(N($W282)&lt;-0.005,"多收 "&amp;TEXT(-N($W282),"#,##0.00"),"✔ 已结清")))&amp;IF(N($U282)&gt;0,"｜到账未开票 "&amp;TEXT(N($U282),"#,##0.00")&amp;"，待补票","")&amp;IF(N($R282)&gt;0,"｜收现 "&amp;TEXT(N($R282),"#,##0.00"),"")&amp;IF(N($S282)&gt;0,"｜收款不开票 "&amp;TEXT(N($S282),"#,##0.00"),""))</f>
        <v/>
      </c>
      <c r="Y282" s="195"/>
      <c r="AB282" s="195"/>
      <c r="AC282" s="188"/>
      <c r="AD282" s="246" t="str">
        <f aca="false">IF($AL282="","",IF($AL282=1,IF($AM282&gt;=1,"一次性·已到收款期","一次性·未到期"),$AC282&amp;" 第"&amp;$AM282&amp;"/"&amp;$AL282&amp;"期"))</f>
        <v/>
      </c>
      <c r="AE282" s="245" t="str">
        <f aca="false">IF(OR($AL282="",N($M282)=0),"",ROUND(N($J282)*$AM282/$AL282,2)+N($L282))</f>
        <v/>
      </c>
      <c r="AF282" s="245" t="str">
        <f aca="false">IF($AE282="","",MAX(0,ROUND($AE282-(N($Q282)+N($R282)+N($S282)),2)))</f>
        <v/>
      </c>
      <c r="AG282" s="245" t="str">
        <f aca="false">IF(OR(TRIM($B282&amp;$C282)="",NOT(ISNUMBER($D282))),"",SUMIFS($W$3:$W$1001,$AI$3:$AI$1001,$AI282,$D$3:$D$1001,"&lt;"&amp;$D282))</f>
        <v/>
      </c>
      <c r="AH282" s="245" t="str">
        <f aca="false">IF(TRIM($B282&amp;$C282)="","",SUMIFS($W$3:$W$1001,$AI$3:$AI$1001,$AI282))</f>
        <v/>
      </c>
      <c r="AI282" s="246" t="str">
        <f aca="false">IF(TRIM($B282&amp;$C282)="","",TRIM($B282)&amp;"｜"&amp;TRIM($C282))</f>
        <v/>
      </c>
      <c r="AJ282" s="245" t="str">
        <f aca="false">IF(TRIM($B282&amp;$C282)="","",MIN(N($O282),N($Q282)))</f>
        <v/>
      </c>
      <c r="AK282" s="248" t="str">
        <f aca="false">IF(ISNUMBER($D282),YEAR($D282),"")</f>
        <v/>
      </c>
      <c r="AL282" s="248" t="str">
        <f aca="false">IF(OR(TRIM($B282&amp;$C282)="",NOT(ISNUMBER($D282)),NOT(ISNUMBER($E282))),"",IF($E282&lt;$D282,"",IF(IF($AC282="半年付",2,IF($AC282="季度付",4,IF($AC282="月付",12,IF($AC282="半月付",24,1))))=1,1,MAX(1,ROUND(($E282-$D282+1)/365*IF($AC282="半年付",2,IF($AC282="季度付",4,IF($AC282="月付",12,IF($AC282="半月付",24,1)))),0)))))</f>
        <v/>
      </c>
      <c r="AM282" s="248" t="str">
        <f aca="true">IF($AL282="","",MIN($AL282,MAX(0,INT((TODAY()-付款宽限天数-$D282)/(($E282-$D282+1)/$AL282))+1)))</f>
        <v/>
      </c>
    </row>
    <row r="283" customFormat="false" ht="27.75" hidden="false" customHeight="false" outlineLevel="0" collapsed="false">
      <c r="F283" s="188" t="str">
        <f aca="true">IF(TRIM($B283&amp;$C283)="","",IF(OR(ISNUMBER(SEARCH("未",$A283)),ISNUMBER(SEARCH("送出",$A283)),AND(TRIM($A283)="",NOT(ISNUMBER($D283)),N($G283)=0)),"【合同未回】","")&amp;IF(NOT(ISNUMBER($E283)),IF(OR(ISNUMBER(SEARCH("未",$A283)),ISNUMBER(SEARCH("送出",$A283)),AND(TRIM($A283)="",NOT(ISNUMBER($D283)),N($G283)=0)),"","【未填合同期】"),IF($E283&lt;TODAY(),"【已到期】",IF($E283-TODAY()&lt;=提醒天数,"【即将到期，剩余"&amp;($E283-TODAY())&amp;"天】","【正常】")))&amp;IF(OR($AB283="安装免保",$AB283="技术免保",$AB283="质保期内"),"【"&amp;$AB283&amp;"】",""))</f>
        <v/>
      </c>
      <c r="J283" s="244" t="str">
        <f aca="false">IF(OR(N($G283)=0,N($H283)=0),"",ROUND(N($G283)*N($H283)*IF(N($I283)=0,1,N($I283)),2))</f>
        <v/>
      </c>
      <c r="M283" s="244" t="str">
        <f aca="false">IF(TRIM($B283&amp;$C283)="","",IF(AND(N($J283)=0,N($L283)=0),"",ROUND(N($J283)+N($L283),2)))</f>
        <v/>
      </c>
      <c r="S283" s="244"/>
      <c r="T283" s="245" t="str">
        <f aca="false">IF(TRIM($B283&amp;$C283)="","",IF(N($O283)=0,"",MAX(0,MIN(N($O283)-N($Q283),N($W283)))))</f>
        <v/>
      </c>
      <c r="U283" s="245" t="str">
        <f aca="false">IF(TRIM($B283&amp;$C283)="","",IF(N($Q283)&lt;=N($O283),"",N($Q283)-N($O283)))</f>
        <v/>
      </c>
      <c r="V283" s="245" t="str">
        <f aca="false">IF(OR(TRIM($B283&amp;$C283)="",$W283=""),"",MAX(0,N($W283))-N($T283))</f>
        <v/>
      </c>
      <c r="W283" s="245" t="str">
        <f aca="false">IF(TRIM($B283&amp;$C283)="","",IF(AND(N($M283)=0,N($Q283)+N($R283)+N($S283)=0),"",ROUND(N($M283)-N($Q283)-N($R283)-N($S283),2)))</f>
        <v/>
      </c>
      <c r="X283" s="246" t="str">
        <f aca="false">IF(TRIM($B283&amp;$C283)="","",IF(N($M283)=0,IF((N($Q283)+N($R283)+N($S283))=0,"—未填单价","未填单价，已收 "&amp;TEXT((N($Q283)+N($R283)+N($S283)),"#,##0.00")),IF(N($W283)&gt;0.005,"欠 "&amp;TEXT(N($W283),"#,##0.00")&amp;IF(N($T283)&gt;0,"（开票未到账 "&amp;TEXT(N($T283),"#,##0.00")&amp;"）","")&amp;IF(N($V283)&gt;0,"（未开票 "&amp;TEXT(N($V283),"#,##0.00")&amp;"）",""),IF(N($W283)&lt;-0.005,"多收 "&amp;TEXT(-N($W283),"#,##0.00"),"✔ 已结清")))&amp;IF(N($U283)&gt;0,"｜到账未开票 "&amp;TEXT(N($U283),"#,##0.00")&amp;"，待补票","")&amp;IF(N($R283)&gt;0,"｜收现 "&amp;TEXT(N($R283),"#,##0.00"),"")&amp;IF(N($S283)&gt;0,"｜收款不开票 "&amp;TEXT(N($S283),"#,##0.00"),""))</f>
        <v/>
      </c>
      <c r="Y283" s="195"/>
      <c r="AB283" s="195"/>
      <c r="AC283" s="188"/>
      <c r="AD283" s="246" t="str">
        <f aca="false">IF($AL283="","",IF($AL283=1,IF($AM283&gt;=1,"一次性·已到收款期","一次性·未到期"),$AC283&amp;" 第"&amp;$AM283&amp;"/"&amp;$AL283&amp;"期"))</f>
        <v/>
      </c>
      <c r="AE283" s="245" t="str">
        <f aca="false">IF(OR($AL283="",N($M283)=0),"",ROUND(N($J283)*$AM283/$AL283,2)+N($L283))</f>
        <v/>
      </c>
      <c r="AF283" s="245" t="str">
        <f aca="false">IF($AE283="","",MAX(0,ROUND($AE283-(N($Q283)+N($R283)+N($S283)),2)))</f>
        <v/>
      </c>
      <c r="AG283" s="245" t="str">
        <f aca="false">IF(OR(TRIM($B283&amp;$C283)="",NOT(ISNUMBER($D283))),"",SUMIFS($W$3:$W$1001,$AI$3:$AI$1001,$AI283,$D$3:$D$1001,"&lt;"&amp;$D283))</f>
        <v/>
      </c>
      <c r="AH283" s="245" t="str">
        <f aca="false">IF(TRIM($B283&amp;$C283)="","",SUMIFS($W$3:$W$1001,$AI$3:$AI$1001,$AI283))</f>
        <v/>
      </c>
      <c r="AI283" s="246" t="str">
        <f aca="false">IF(TRIM($B283&amp;$C283)="","",TRIM($B283)&amp;"｜"&amp;TRIM($C283))</f>
        <v/>
      </c>
      <c r="AJ283" s="245" t="str">
        <f aca="false">IF(TRIM($B283&amp;$C283)="","",MIN(N($O283),N($Q283)))</f>
        <v/>
      </c>
      <c r="AK283" s="248" t="str">
        <f aca="false">IF(ISNUMBER($D283),YEAR($D283),"")</f>
        <v/>
      </c>
      <c r="AL283" s="248" t="str">
        <f aca="false">IF(OR(TRIM($B283&amp;$C283)="",NOT(ISNUMBER($D283)),NOT(ISNUMBER($E283))),"",IF($E283&lt;$D283,"",IF(IF($AC283="半年付",2,IF($AC283="季度付",4,IF($AC283="月付",12,IF($AC283="半月付",24,1))))=1,1,MAX(1,ROUND(($E283-$D283+1)/365*IF($AC283="半年付",2,IF($AC283="季度付",4,IF($AC283="月付",12,IF($AC283="半月付",24,1)))),0)))))</f>
        <v/>
      </c>
      <c r="AM283" s="248" t="str">
        <f aca="true">IF($AL283="","",MIN($AL283,MAX(0,INT((TODAY()-付款宽限天数-$D283)/(($E283-$D283+1)/$AL283))+1)))</f>
        <v/>
      </c>
    </row>
    <row r="284" customFormat="false" ht="27.75" hidden="false" customHeight="false" outlineLevel="0" collapsed="false">
      <c r="F284" s="188" t="str">
        <f aca="true">IF(TRIM($B284&amp;$C284)="","",IF(OR(ISNUMBER(SEARCH("未",$A284)),ISNUMBER(SEARCH("送出",$A284)),AND(TRIM($A284)="",NOT(ISNUMBER($D284)),N($G284)=0)),"【合同未回】","")&amp;IF(NOT(ISNUMBER($E284)),IF(OR(ISNUMBER(SEARCH("未",$A284)),ISNUMBER(SEARCH("送出",$A284)),AND(TRIM($A284)="",NOT(ISNUMBER($D284)),N($G284)=0)),"","【未填合同期】"),IF($E284&lt;TODAY(),"【已到期】",IF($E284-TODAY()&lt;=提醒天数,"【即将到期，剩余"&amp;($E284-TODAY())&amp;"天】","【正常】")))&amp;IF(OR($AB284="安装免保",$AB284="技术免保",$AB284="质保期内"),"【"&amp;$AB284&amp;"】",""))</f>
        <v/>
      </c>
      <c r="J284" s="244" t="str">
        <f aca="false">IF(OR(N($G284)=0,N($H284)=0),"",ROUND(N($G284)*N($H284)*IF(N($I284)=0,1,N($I284)),2))</f>
        <v/>
      </c>
      <c r="M284" s="244" t="str">
        <f aca="false">IF(TRIM($B284&amp;$C284)="","",IF(AND(N($J284)=0,N($L284)=0),"",ROUND(N($J284)+N($L284),2)))</f>
        <v/>
      </c>
      <c r="S284" s="244"/>
      <c r="T284" s="245" t="str">
        <f aca="false">IF(TRIM($B284&amp;$C284)="","",IF(N($O284)=0,"",MAX(0,MIN(N($O284)-N($Q284),N($W284)))))</f>
        <v/>
      </c>
      <c r="U284" s="245" t="str">
        <f aca="false">IF(TRIM($B284&amp;$C284)="","",IF(N($Q284)&lt;=N($O284),"",N($Q284)-N($O284)))</f>
        <v/>
      </c>
      <c r="V284" s="245" t="str">
        <f aca="false">IF(OR(TRIM($B284&amp;$C284)="",$W284=""),"",MAX(0,N($W284))-N($T284))</f>
        <v/>
      </c>
      <c r="W284" s="245" t="str">
        <f aca="false">IF(TRIM($B284&amp;$C284)="","",IF(AND(N($M284)=0,N($Q284)+N($R284)+N($S284)=0),"",ROUND(N($M284)-N($Q284)-N($R284)-N($S284),2)))</f>
        <v/>
      </c>
      <c r="X284" s="246" t="str">
        <f aca="false">IF(TRIM($B284&amp;$C284)="","",IF(N($M284)=0,IF((N($Q284)+N($R284)+N($S284))=0,"—未填单价","未填单价，已收 "&amp;TEXT((N($Q284)+N($R284)+N($S284)),"#,##0.00")),IF(N($W284)&gt;0.005,"欠 "&amp;TEXT(N($W284),"#,##0.00")&amp;IF(N($T284)&gt;0,"（开票未到账 "&amp;TEXT(N($T284),"#,##0.00")&amp;"）","")&amp;IF(N($V284)&gt;0,"（未开票 "&amp;TEXT(N($V284),"#,##0.00")&amp;"）",""),IF(N($W284)&lt;-0.005,"多收 "&amp;TEXT(-N($W284),"#,##0.00"),"✔ 已结清")))&amp;IF(N($U284)&gt;0,"｜到账未开票 "&amp;TEXT(N($U284),"#,##0.00")&amp;"，待补票","")&amp;IF(N($R284)&gt;0,"｜收现 "&amp;TEXT(N($R284),"#,##0.00"),"")&amp;IF(N($S284)&gt;0,"｜收款不开票 "&amp;TEXT(N($S284),"#,##0.00"),""))</f>
        <v/>
      </c>
      <c r="Y284" s="195"/>
      <c r="AB284" s="195"/>
      <c r="AC284" s="188"/>
      <c r="AD284" s="246" t="str">
        <f aca="false">IF($AL284="","",IF($AL284=1,IF($AM284&gt;=1,"一次性·已到收款期","一次性·未到期"),$AC284&amp;" 第"&amp;$AM284&amp;"/"&amp;$AL284&amp;"期"))</f>
        <v/>
      </c>
      <c r="AE284" s="245" t="str">
        <f aca="false">IF(OR($AL284="",N($M284)=0),"",ROUND(N($J284)*$AM284/$AL284,2)+N($L284))</f>
        <v/>
      </c>
      <c r="AF284" s="245" t="str">
        <f aca="false">IF($AE284="","",MAX(0,ROUND($AE284-(N($Q284)+N($R284)+N($S284)),2)))</f>
        <v/>
      </c>
      <c r="AG284" s="245" t="str">
        <f aca="false">IF(OR(TRIM($B284&amp;$C284)="",NOT(ISNUMBER($D284))),"",SUMIFS($W$3:$W$1001,$AI$3:$AI$1001,$AI284,$D$3:$D$1001,"&lt;"&amp;$D284))</f>
        <v/>
      </c>
      <c r="AH284" s="245" t="str">
        <f aca="false">IF(TRIM($B284&amp;$C284)="","",SUMIFS($W$3:$W$1001,$AI$3:$AI$1001,$AI284))</f>
        <v/>
      </c>
      <c r="AI284" s="246" t="str">
        <f aca="false">IF(TRIM($B284&amp;$C284)="","",TRIM($B284)&amp;"｜"&amp;TRIM($C284))</f>
        <v/>
      </c>
      <c r="AJ284" s="245" t="str">
        <f aca="false">IF(TRIM($B284&amp;$C284)="","",MIN(N($O284),N($Q284)))</f>
        <v/>
      </c>
      <c r="AK284" s="248" t="str">
        <f aca="false">IF(ISNUMBER($D284),YEAR($D284),"")</f>
        <v/>
      </c>
      <c r="AL284" s="248" t="str">
        <f aca="false">IF(OR(TRIM($B284&amp;$C284)="",NOT(ISNUMBER($D284)),NOT(ISNUMBER($E284))),"",IF($E284&lt;$D284,"",IF(IF($AC284="半年付",2,IF($AC284="季度付",4,IF($AC284="月付",12,IF($AC284="半月付",24,1))))=1,1,MAX(1,ROUND(($E284-$D284+1)/365*IF($AC284="半年付",2,IF($AC284="季度付",4,IF($AC284="月付",12,IF($AC284="半月付",24,1)))),0)))))</f>
        <v/>
      </c>
      <c r="AM284" s="248" t="str">
        <f aca="true">IF($AL284="","",MIN($AL284,MAX(0,INT((TODAY()-付款宽限天数-$D284)/(($E284-$D284+1)/$AL284))+1)))</f>
        <v/>
      </c>
    </row>
    <row r="285" customFormat="false" ht="27.75" hidden="false" customHeight="false" outlineLevel="0" collapsed="false">
      <c r="F285" s="188" t="str">
        <f aca="true">IF(TRIM($B285&amp;$C285)="","",IF(OR(ISNUMBER(SEARCH("未",$A285)),ISNUMBER(SEARCH("送出",$A285)),AND(TRIM($A285)="",NOT(ISNUMBER($D285)),N($G285)=0)),"【合同未回】","")&amp;IF(NOT(ISNUMBER($E285)),IF(OR(ISNUMBER(SEARCH("未",$A285)),ISNUMBER(SEARCH("送出",$A285)),AND(TRIM($A285)="",NOT(ISNUMBER($D285)),N($G285)=0)),"","【未填合同期】"),IF($E285&lt;TODAY(),"【已到期】",IF($E285-TODAY()&lt;=提醒天数,"【即将到期，剩余"&amp;($E285-TODAY())&amp;"天】","【正常】")))&amp;IF(OR($AB285="安装免保",$AB285="技术免保",$AB285="质保期内"),"【"&amp;$AB285&amp;"】",""))</f>
        <v/>
      </c>
      <c r="J285" s="244" t="str">
        <f aca="false">IF(OR(N($G285)=0,N($H285)=0),"",ROUND(N($G285)*N($H285)*IF(N($I285)=0,1,N($I285)),2))</f>
        <v/>
      </c>
      <c r="M285" s="244" t="str">
        <f aca="false">IF(TRIM($B285&amp;$C285)="","",IF(AND(N($J285)=0,N($L285)=0),"",ROUND(N($J285)+N($L285),2)))</f>
        <v/>
      </c>
      <c r="S285" s="244"/>
      <c r="T285" s="245" t="str">
        <f aca="false">IF(TRIM($B285&amp;$C285)="","",IF(N($O285)=0,"",MAX(0,MIN(N($O285)-N($Q285),N($W285)))))</f>
        <v/>
      </c>
      <c r="U285" s="245" t="str">
        <f aca="false">IF(TRIM($B285&amp;$C285)="","",IF(N($Q285)&lt;=N($O285),"",N($Q285)-N($O285)))</f>
        <v/>
      </c>
      <c r="V285" s="245" t="str">
        <f aca="false">IF(OR(TRIM($B285&amp;$C285)="",$W285=""),"",MAX(0,N($W285))-N($T285))</f>
        <v/>
      </c>
      <c r="W285" s="245" t="str">
        <f aca="false">IF(TRIM($B285&amp;$C285)="","",IF(AND(N($M285)=0,N($Q285)+N($R285)+N($S285)=0),"",ROUND(N($M285)-N($Q285)-N($R285)-N($S285),2)))</f>
        <v/>
      </c>
      <c r="X285" s="246" t="str">
        <f aca="false">IF(TRIM($B285&amp;$C285)="","",IF(N($M285)=0,IF((N($Q285)+N($R285)+N($S285))=0,"—未填单价","未填单价，已收 "&amp;TEXT((N($Q285)+N($R285)+N($S285)),"#,##0.00")),IF(N($W285)&gt;0.005,"欠 "&amp;TEXT(N($W285),"#,##0.00")&amp;IF(N($T285)&gt;0,"（开票未到账 "&amp;TEXT(N($T285),"#,##0.00")&amp;"）","")&amp;IF(N($V285)&gt;0,"（未开票 "&amp;TEXT(N($V285),"#,##0.00")&amp;"）",""),IF(N($W285)&lt;-0.005,"多收 "&amp;TEXT(-N($W285),"#,##0.00"),"✔ 已结清")))&amp;IF(N($U285)&gt;0,"｜到账未开票 "&amp;TEXT(N($U285),"#,##0.00")&amp;"，待补票","")&amp;IF(N($R285)&gt;0,"｜收现 "&amp;TEXT(N($R285),"#,##0.00"),"")&amp;IF(N($S285)&gt;0,"｜收款不开票 "&amp;TEXT(N($S285),"#,##0.00"),""))</f>
        <v/>
      </c>
      <c r="Y285" s="195"/>
      <c r="AB285" s="195"/>
      <c r="AC285" s="188"/>
      <c r="AD285" s="246" t="str">
        <f aca="false">IF($AL285="","",IF($AL285=1,IF($AM285&gt;=1,"一次性·已到收款期","一次性·未到期"),$AC285&amp;" 第"&amp;$AM285&amp;"/"&amp;$AL285&amp;"期"))</f>
        <v/>
      </c>
      <c r="AE285" s="245" t="str">
        <f aca="false">IF(OR($AL285="",N($M285)=0),"",ROUND(N($J285)*$AM285/$AL285,2)+N($L285))</f>
        <v/>
      </c>
      <c r="AF285" s="245" t="str">
        <f aca="false">IF($AE285="","",MAX(0,ROUND($AE285-(N($Q285)+N($R285)+N($S285)),2)))</f>
        <v/>
      </c>
      <c r="AG285" s="245" t="str">
        <f aca="false">IF(OR(TRIM($B285&amp;$C285)="",NOT(ISNUMBER($D285))),"",SUMIFS($W$3:$W$1001,$AI$3:$AI$1001,$AI285,$D$3:$D$1001,"&lt;"&amp;$D285))</f>
        <v/>
      </c>
      <c r="AH285" s="245" t="str">
        <f aca="false">IF(TRIM($B285&amp;$C285)="","",SUMIFS($W$3:$W$1001,$AI$3:$AI$1001,$AI285))</f>
        <v/>
      </c>
      <c r="AI285" s="246" t="str">
        <f aca="false">IF(TRIM($B285&amp;$C285)="","",TRIM($B285)&amp;"｜"&amp;TRIM($C285))</f>
        <v/>
      </c>
      <c r="AJ285" s="245" t="str">
        <f aca="false">IF(TRIM($B285&amp;$C285)="","",MIN(N($O285),N($Q285)))</f>
        <v/>
      </c>
      <c r="AK285" s="248" t="str">
        <f aca="false">IF(ISNUMBER($D285),YEAR($D285),"")</f>
        <v/>
      </c>
      <c r="AL285" s="248" t="str">
        <f aca="false">IF(OR(TRIM($B285&amp;$C285)="",NOT(ISNUMBER($D285)),NOT(ISNUMBER($E285))),"",IF($E285&lt;$D285,"",IF(IF($AC285="半年付",2,IF($AC285="季度付",4,IF($AC285="月付",12,IF($AC285="半月付",24,1))))=1,1,MAX(1,ROUND(($E285-$D285+1)/365*IF($AC285="半年付",2,IF($AC285="季度付",4,IF($AC285="月付",12,IF($AC285="半月付",24,1)))),0)))))</f>
        <v/>
      </c>
      <c r="AM285" s="248" t="str">
        <f aca="true">IF($AL285="","",MIN($AL285,MAX(0,INT((TODAY()-付款宽限天数-$D285)/(($E285-$D285+1)/$AL285))+1)))</f>
        <v/>
      </c>
    </row>
    <row r="286" customFormat="false" ht="27.75" hidden="false" customHeight="false" outlineLevel="0" collapsed="false">
      <c r="F286" s="188" t="str">
        <f aca="true">IF(TRIM($B286&amp;$C286)="","",IF(OR(ISNUMBER(SEARCH("未",$A286)),ISNUMBER(SEARCH("送出",$A286)),AND(TRIM($A286)="",NOT(ISNUMBER($D286)),N($G286)=0)),"【合同未回】","")&amp;IF(NOT(ISNUMBER($E286)),IF(OR(ISNUMBER(SEARCH("未",$A286)),ISNUMBER(SEARCH("送出",$A286)),AND(TRIM($A286)="",NOT(ISNUMBER($D286)),N($G286)=0)),"","【未填合同期】"),IF($E286&lt;TODAY(),"【已到期】",IF($E286-TODAY()&lt;=提醒天数,"【即将到期，剩余"&amp;($E286-TODAY())&amp;"天】","【正常】")))&amp;IF(OR($AB286="安装免保",$AB286="技术免保",$AB286="质保期内"),"【"&amp;$AB286&amp;"】",""))</f>
        <v/>
      </c>
      <c r="J286" s="244" t="str">
        <f aca="false">IF(OR(N($G286)=0,N($H286)=0),"",ROUND(N($G286)*N($H286)*IF(N($I286)=0,1,N($I286)),2))</f>
        <v/>
      </c>
      <c r="M286" s="244" t="str">
        <f aca="false">IF(TRIM($B286&amp;$C286)="","",IF(AND(N($J286)=0,N($L286)=0),"",ROUND(N($J286)+N($L286),2)))</f>
        <v/>
      </c>
      <c r="S286" s="244"/>
      <c r="T286" s="245" t="str">
        <f aca="false">IF(TRIM($B286&amp;$C286)="","",IF(N($O286)=0,"",MAX(0,MIN(N($O286)-N($Q286),N($W286)))))</f>
        <v/>
      </c>
      <c r="U286" s="245" t="str">
        <f aca="false">IF(TRIM($B286&amp;$C286)="","",IF(N($Q286)&lt;=N($O286),"",N($Q286)-N($O286)))</f>
        <v/>
      </c>
      <c r="V286" s="245" t="str">
        <f aca="false">IF(OR(TRIM($B286&amp;$C286)="",$W286=""),"",MAX(0,N($W286))-N($T286))</f>
        <v/>
      </c>
      <c r="W286" s="245" t="str">
        <f aca="false">IF(TRIM($B286&amp;$C286)="","",IF(AND(N($M286)=0,N($Q286)+N($R286)+N($S286)=0),"",ROUND(N($M286)-N($Q286)-N($R286)-N($S286),2)))</f>
        <v/>
      </c>
      <c r="X286" s="246" t="str">
        <f aca="false">IF(TRIM($B286&amp;$C286)="","",IF(N($M286)=0,IF((N($Q286)+N($R286)+N($S286))=0,"—未填单价","未填单价，已收 "&amp;TEXT((N($Q286)+N($R286)+N($S286)),"#,##0.00")),IF(N($W286)&gt;0.005,"欠 "&amp;TEXT(N($W286),"#,##0.00")&amp;IF(N($T286)&gt;0,"（开票未到账 "&amp;TEXT(N($T286),"#,##0.00")&amp;"）","")&amp;IF(N($V286)&gt;0,"（未开票 "&amp;TEXT(N($V286),"#,##0.00")&amp;"）",""),IF(N($W286)&lt;-0.005,"多收 "&amp;TEXT(-N($W286),"#,##0.00"),"✔ 已结清")))&amp;IF(N($U286)&gt;0,"｜到账未开票 "&amp;TEXT(N($U286),"#,##0.00")&amp;"，待补票","")&amp;IF(N($R286)&gt;0,"｜收现 "&amp;TEXT(N($R286),"#,##0.00"),"")&amp;IF(N($S286)&gt;0,"｜收款不开票 "&amp;TEXT(N($S286),"#,##0.00"),""))</f>
        <v/>
      </c>
      <c r="Y286" s="195"/>
      <c r="AB286" s="195"/>
      <c r="AC286" s="188"/>
      <c r="AD286" s="246" t="str">
        <f aca="false">IF($AL286="","",IF($AL286=1,IF($AM286&gt;=1,"一次性·已到收款期","一次性·未到期"),$AC286&amp;" 第"&amp;$AM286&amp;"/"&amp;$AL286&amp;"期"))</f>
        <v/>
      </c>
      <c r="AE286" s="245" t="str">
        <f aca="false">IF(OR($AL286="",N($M286)=0),"",ROUND(N($J286)*$AM286/$AL286,2)+N($L286))</f>
        <v/>
      </c>
      <c r="AF286" s="245" t="str">
        <f aca="false">IF($AE286="","",MAX(0,ROUND($AE286-(N($Q286)+N($R286)+N($S286)),2)))</f>
        <v/>
      </c>
      <c r="AG286" s="245" t="str">
        <f aca="false">IF(OR(TRIM($B286&amp;$C286)="",NOT(ISNUMBER($D286))),"",SUMIFS($W$3:$W$1001,$AI$3:$AI$1001,$AI286,$D$3:$D$1001,"&lt;"&amp;$D286))</f>
        <v/>
      </c>
      <c r="AH286" s="245" t="str">
        <f aca="false">IF(TRIM($B286&amp;$C286)="","",SUMIFS($W$3:$W$1001,$AI$3:$AI$1001,$AI286))</f>
        <v/>
      </c>
      <c r="AI286" s="246" t="str">
        <f aca="false">IF(TRIM($B286&amp;$C286)="","",TRIM($B286)&amp;"｜"&amp;TRIM($C286))</f>
        <v/>
      </c>
      <c r="AJ286" s="245" t="str">
        <f aca="false">IF(TRIM($B286&amp;$C286)="","",MIN(N($O286),N($Q286)))</f>
        <v/>
      </c>
      <c r="AK286" s="248" t="str">
        <f aca="false">IF(ISNUMBER($D286),YEAR($D286),"")</f>
        <v/>
      </c>
      <c r="AL286" s="248" t="str">
        <f aca="false">IF(OR(TRIM($B286&amp;$C286)="",NOT(ISNUMBER($D286)),NOT(ISNUMBER($E286))),"",IF($E286&lt;$D286,"",IF(IF($AC286="半年付",2,IF($AC286="季度付",4,IF($AC286="月付",12,IF($AC286="半月付",24,1))))=1,1,MAX(1,ROUND(($E286-$D286+1)/365*IF($AC286="半年付",2,IF($AC286="季度付",4,IF($AC286="月付",12,IF($AC286="半月付",24,1)))),0)))))</f>
        <v/>
      </c>
      <c r="AM286" s="248" t="str">
        <f aca="true">IF($AL286="","",MIN($AL286,MAX(0,INT((TODAY()-付款宽限天数-$D286)/(($E286-$D286+1)/$AL286))+1)))</f>
        <v/>
      </c>
    </row>
    <row r="287" customFormat="false" ht="27.75" hidden="false" customHeight="false" outlineLevel="0" collapsed="false">
      <c r="F287" s="188" t="str">
        <f aca="true">IF(TRIM($B287&amp;$C287)="","",IF(OR(ISNUMBER(SEARCH("未",$A287)),ISNUMBER(SEARCH("送出",$A287)),AND(TRIM($A287)="",NOT(ISNUMBER($D287)),N($G287)=0)),"【合同未回】","")&amp;IF(NOT(ISNUMBER($E287)),IF(OR(ISNUMBER(SEARCH("未",$A287)),ISNUMBER(SEARCH("送出",$A287)),AND(TRIM($A287)="",NOT(ISNUMBER($D287)),N($G287)=0)),"","【未填合同期】"),IF($E287&lt;TODAY(),"【已到期】",IF($E287-TODAY()&lt;=提醒天数,"【即将到期，剩余"&amp;($E287-TODAY())&amp;"天】","【正常】")))&amp;IF(OR($AB287="安装免保",$AB287="技术免保",$AB287="质保期内"),"【"&amp;$AB287&amp;"】",""))</f>
        <v/>
      </c>
      <c r="J287" s="244" t="str">
        <f aca="false">IF(OR(N($G287)=0,N($H287)=0),"",ROUND(N($G287)*N($H287)*IF(N($I287)=0,1,N($I287)),2))</f>
        <v/>
      </c>
      <c r="M287" s="244" t="str">
        <f aca="false">IF(TRIM($B287&amp;$C287)="","",IF(AND(N($J287)=0,N($L287)=0),"",ROUND(N($J287)+N($L287),2)))</f>
        <v/>
      </c>
      <c r="S287" s="244"/>
      <c r="T287" s="245" t="str">
        <f aca="false">IF(TRIM($B287&amp;$C287)="","",IF(N($O287)=0,"",MAX(0,MIN(N($O287)-N($Q287),N($W287)))))</f>
        <v/>
      </c>
      <c r="U287" s="245" t="str">
        <f aca="false">IF(TRIM($B287&amp;$C287)="","",IF(N($Q287)&lt;=N($O287),"",N($Q287)-N($O287)))</f>
        <v/>
      </c>
      <c r="V287" s="245" t="str">
        <f aca="false">IF(OR(TRIM($B287&amp;$C287)="",$W287=""),"",MAX(0,N($W287))-N($T287))</f>
        <v/>
      </c>
      <c r="W287" s="245" t="str">
        <f aca="false">IF(TRIM($B287&amp;$C287)="","",IF(AND(N($M287)=0,N($Q287)+N($R287)+N($S287)=0),"",ROUND(N($M287)-N($Q287)-N($R287)-N($S287),2)))</f>
        <v/>
      </c>
      <c r="X287" s="246" t="str">
        <f aca="false">IF(TRIM($B287&amp;$C287)="","",IF(N($M287)=0,IF((N($Q287)+N($R287)+N($S287))=0,"—未填单价","未填单价，已收 "&amp;TEXT((N($Q287)+N($R287)+N($S287)),"#,##0.00")),IF(N($W287)&gt;0.005,"欠 "&amp;TEXT(N($W287),"#,##0.00")&amp;IF(N($T287)&gt;0,"（开票未到账 "&amp;TEXT(N($T287),"#,##0.00")&amp;"）","")&amp;IF(N($V287)&gt;0,"（未开票 "&amp;TEXT(N($V287),"#,##0.00")&amp;"）",""),IF(N($W287)&lt;-0.005,"多收 "&amp;TEXT(-N($W287),"#,##0.00"),"✔ 已结清")))&amp;IF(N($U287)&gt;0,"｜到账未开票 "&amp;TEXT(N($U287),"#,##0.00")&amp;"，待补票","")&amp;IF(N($R287)&gt;0,"｜收现 "&amp;TEXT(N($R287),"#,##0.00"),"")&amp;IF(N($S287)&gt;0,"｜收款不开票 "&amp;TEXT(N($S287),"#,##0.00"),""))</f>
        <v/>
      </c>
      <c r="Y287" s="195"/>
      <c r="AB287" s="195"/>
      <c r="AC287" s="188"/>
      <c r="AD287" s="246" t="str">
        <f aca="false">IF($AL287="","",IF($AL287=1,IF($AM287&gt;=1,"一次性·已到收款期","一次性·未到期"),$AC287&amp;" 第"&amp;$AM287&amp;"/"&amp;$AL287&amp;"期"))</f>
        <v/>
      </c>
      <c r="AE287" s="245" t="str">
        <f aca="false">IF(OR($AL287="",N($M287)=0),"",ROUND(N($J287)*$AM287/$AL287,2)+N($L287))</f>
        <v/>
      </c>
      <c r="AF287" s="245" t="str">
        <f aca="false">IF($AE287="","",MAX(0,ROUND($AE287-(N($Q287)+N($R287)+N($S287)),2)))</f>
        <v/>
      </c>
      <c r="AG287" s="245" t="str">
        <f aca="false">IF(OR(TRIM($B287&amp;$C287)="",NOT(ISNUMBER($D287))),"",SUMIFS($W$3:$W$1001,$AI$3:$AI$1001,$AI287,$D$3:$D$1001,"&lt;"&amp;$D287))</f>
        <v/>
      </c>
      <c r="AH287" s="245" t="str">
        <f aca="false">IF(TRIM($B287&amp;$C287)="","",SUMIFS($W$3:$W$1001,$AI$3:$AI$1001,$AI287))</f>
        <v/>
      </c>
      <c r="AI287" s="246" t="str">
        <f aca="false">IF(TRIM($B287&amp;$C287)="","",TRIM($B287)&amp;"｜"&amp;TRIM($C287))</f>
        <v/>
      </c>
      <c r="AJ287" s="245" t="str">
        <f aca="false">IF(TRIM($B287&amp;$C287)="","",MIN(N($O287),N($Q287)))</f>
        <v/>
      </c>
      <c r="AK287" s="248" t="str">
        <f aca="false">IF(ISNUMBER($D287),YEAR($D287),"")</f>
        <v/>
      </c>
      <c r="AL287" s="248" t="str">
        <f aca="false">IF(OR(TRIM($B287&amp;$C287)="",NOT(ISNUMBER($D287)),NOT(ISNUMBER($E287))),"",IF($E287&lt;$D287,"",IF(IF($AC287="半年付",2,IF($AC287="季度付",4,IF($AC287="月付",12,IF($AC287="半月付",24,1))))=1,1,MAX(1,ROUND(($E287-$D287+1)/365*IF($AC287="半年付",2,IF($AC287="季度付",4,IF($AC287="月付",12,IF($AC287="半月付",24,1)))),0)))))</f>
        <v/>
      </c>
      <c r="AM287" s="248" t="str">
        <f aca="true">IF($AL287="","",MIN($AL287,MAX(0,INT((TODAY()-付款宽限天数-$D287)/(($E287-$D287+1)/$AL287))+1)))</f>
        <v/>
      </c>
    </row>
    <row r="288" customFormat="false" ht="27.75" hidden="false" customHeight="false" outlineLevel="0" collapsed="false">
      <c r="F288" s="188" t="str">
        <f aca="true">IF(TRIM($B288&amp;$C288)="","",IF(OR(ISNUMBER(SEARCH("未",$A288)),ISNUMBER(SEARCH("送出",$A288)),AND(TRIM($A288)="",NOT(ISNUMBER($D288)),N($G288)=0)),"【合同未回】","")&amp;IF(NOT(ISNUMBER($E288)),IF(OR(ISNUMBER(SEARCH("未",$A288)),ISNUMBER(SEARCH("送出",$A288)),AND(TRIM($A288)="",NOT(ISNUMBER($D288)),N($G288)=0)),"","【未填合同期】"),IF($E288&lt;TODAY(),"【已到期】",IF($E288-TODAY()&lt;=提醒天数,"【即将到期，剩余"&amp;($E288-TODAY())&amp;"天】","【正常】")))&amp;IF(OR($AB288="安装免保",$AB288="技术免保",$AB288="质保期内"),"【"&amp;$AB288&amp;"】",""))</f>
        <v/>
      </c>
      <c r="J288" s="244" t="str">
        <f aca="false">IF(OR(N($G288)=0,N($H288)=0),"",ROUND(N($G288)*N($H288)*IF(N($I288)=0,1,N($I288)),2))</f>
        <v/>
      </c>
      <c r="M288" s="244" t="str">
        <f aca="false">IF(TRIM($B288&amp;$C288)="","",IF(AND(N($J288)=0,N($L288)=0),"",ROUND(N($J288)+N($L288),2)))</f>
        <v/>
      </c>
      <c r="S288" s="244"/>
      <c r="T288" s="245" t="str">
        <f aca="false">IF(TRIM($B288&amp;$C288)="","",IF(N($O288)=0,"",MAX(0,MIN(N($O288)-N($Q288),N($W288)))))</f>
        <v/>
      </c>
      <c r="U288" s="245" t="str">
        <f aca="false">IF(TRIM($B288&amp;$C288)="","",IF(N($Q288)&lt;=N($O288),"",N($Q288)-N($O288)))</f>
        <v/>
      </c>
      <c r="V288" s="245" t="str">
        <f aca="false">IF(OR(TRIM($B288&amp;$C288)="",$W288=""),"",MAX(0,N($W288))-N($T288))</f>
        <v/>
      </c>
      <c r="W288" s="245" t="str">
        <f aca="false">IF(TRIM($B288&amp;$C288)="","",IF(AND(N($M288)=0,N($Q288)+N($R288)+N($S288)=0),"",ROUND(N($M288)-N($Q288)-N($R288)-N($S288),2)))</f>
        <v/>
      </c>
      <c r="X288" s="246" t="str">
        <f aca="false">IF(TRIM($B288&amp;$C288)="","",IF(N($M288)=0,IF((N($Q288)+N($R288)+N($S288))=0,"—未填单价","未填单价，已收 "&amp;TEXT((N($Q288)+N($R288)+N($S288)),"#,##0.00")),IF(N($W288)&gt;0.005,"欠 "&amp;TEXT(N($W288),"#,##0.00")&amp;IF(N($T288)&gt;0,"（开票未到账 "&amp;TEXT(N($T288),"#,##0.00")&amp;"）","")&amp;IF(N($V288)&gt;0,"（未开票 "&amp;TEXT(N($V288),"#,##0.00")&amp;"）",""),IF(N($W288)&lt;-0.005,"多收 "&amp;TEXT(-N($W288),"#,##0.00"),"✔ 已结清")))&amp;IF(N($U288)&gt;0,"｜到账未开票 "&amp;TEXT(N($U288),"#,##0.00")&amp;"，待补票","")&amp;IF(N($R288)&gt;0,"｜收现 "&amp;TEXT(N($R288),"#,##0.00"),"")&amp;IF(N($S288)&gt;0,"｜收款不开票 "&amp;TEXT(N($S288),"#,##0.00"),""))</f>
        <v/>
      </c>
      <c r="Y288" s="195"/>
      <c r="AB288" s="195"/>
      <c r="AC288" s="188"/>
      <c r="AD288" s="246" t="str">
        <f aca="false">IF($AL288="","",IF($AL288=1,IF($AM288&gt;=1,"一次性·已到收款期","一次性·未到期"),$AC288&amp;" 第"&amp;$AM288&amp;"/"&amp;$AL288&amp;"期"))</f>
        <v/>
      </c>
      <c r="AE288" s="245" t="str">
        <f aca="false">IF(OR($AL288="",N($M288)=0),"",ROUND(N($J288)*$AM288/$AL288,2)+N($L288))</f>
        <v/>
      </c>
      <c r="AF288" s="245" t="str">
        <f aca="false">IF($AE288="","",MAX(0,ROUND($AE288-(N($Q288)+N($R288)+N($S288)),2)))</f>
        <v/>
      </c>
      <c r="AG288" s="245" t="str">
        <f aca="false">IF(OR(TRIM($B288&amp;$C288)="",NOT(ISNUMBER($D288))),"",SUMIFS($W$3:$W$1001,$AI$3:$AI$1001,$AI288,$D$3:$D$1001,"&lt;"&amp;$D288))</f>
        <v/>
      </c>
      <c r="AH288" s="245" t="str">
        <f aca="false">IF(TRIM($B288&amp;$C288)="","",SUMIFS($W$3:$W$1001,$AI$3:$AI$1001,$AI288))</f>
        <v/>
      </c>
      <c r="AI288" s="246" t="str">
        <f aca="false">IF(TRIM($B288&amp;$C288)="","",TRIM($B288)&amp;"｜"&amp;TRIM($C288))</f>
        <v/>
      </c>
      <c r="AJ288" s="245" t="str">
        <f aca="false">IF(TRIM($B288&amp;$C288)="","",MIN(N($O288),N($Q288)))</f>
        <v/>
      </c>
      <c r="AK288" s="248" t="str">
        <f aca="false">IF(ISNUMBER($D288),YEAR($D288),"")</f>
        <v/>
      </c>
      <c r="AL288" s="248" t="str">
        <f aca="false">IF(OR(TRIM($B288&amp;$C288)="",NOT(ISNUMBER($D288)),NOT(ISNUMBER($E288))),"",IF($E288&lt;$D288,"",IF(IF($AC288="半年付",2,IF($AC288="季度付",4,IF($AC288="月付",12,IF($AC288="半月付",24,1))))=1,1,MAX(1,ROUND(($E288-$D288+1)/365*IF($AC288="半年付",2,IF($AC288="季度付",4,IF($AC288="月付",12,IF($AC288="半月付",24,1)))),0)))))</f>
        <v/>
      </c>
      <c r="AM288" s="248" t="str">
        <f aca="true">IF($AL288="","",MIN($AL288,MAX(0,INT((TODAY()-付款宽限天数-$D288)/(($E288-$D288+1)/$AL288))+1)))</f>
        <v/>
      </c>
    </row>
    <row r="289" customFormat="false" ht="27.75" hidden="false" customHeight="false" outlineLevel="0" collapsed="false">
      <c r="F289" s="188" t="str">
        <f aca="true">IF(TRIM($B289&amp;$C289)="","",IF(OR(ISNUMBER(SEARCH("未",$A289)),ISNUMBER(SEARCH("送出",$A289)),AND(TRIM($A289)="",NOT(ISNUMBER($D289)),N($G289)=0)),"【合同未回】","")&amp;IF(NOT(ISNUMBER($E289)),IF(OR(ISNUMBER(SEARCH("未",$A289)),ISNUMBER(SEARCH("送出",$A289)),AND(TRIM($A289)="",NOT(ISNUMBER($D289)),N($G289)=0)),"","【未填合同期】"),IF($E289&lt;TODAY(),"【已到期】",IF($E289-TODAY()&lt;=提醒天数,"【即将到期，剩余"&amp;($E289-TODAY())&amp;"天】","【正常】")))&amp;IF(OR($AB289="安装免保",$AB289="技术免保",$AB289="质保期内"),"【"&amp;$AB289&amp;"】",""))</f>
        <v/>
      </c>
      <c r="J289" s="244" t="str">
        <f aca="false">IF(OR(N($G289)=0,N($H289)=0),"",ROUND(N($G289)*N($H289)*IF(N($I289)=0,1,N($I289)),2))</f>
        <v/>
      </c>
      <c r="M289" s="244" t="str">
        <f aca="false">IF(TRIM($B289&amp;$C289)="","",IF(AND(N($J289)=0,N($L289)=0),"",ROUND(N($J289)+N($L289),2)))</f>
        <v/>
      </c>
      <c r="S289" s="244"/>
      <c r="T289" s="245" t="str">
        <f aca="false">IF(TRIM($B289&amp;$C289)="","",IF(N($O289)=0,"",MAX(0,MIN(N($O289)-N($Q289),N($W289)))))</f>
        <v/>
      </c>
      <c r="U289" s="245" t="str">
        <f aca="false">IF(TRIM($B289&amp;$C289)="","",IF(N($Q289)&lt;=N($O289),"",N($Q289)-N($O289)))</f>
        <v/>
      </c>
      <c r="V289" s="245" t="str">
        <f aca="false">IF(OR(TRIM($B289&amp;$C289)="",$W289=""),"",MAX(0,N($W289))-N($T289))</f>
        <v/>
      </c>
      <c r="W289" s="245" t="str">
        <f aca="false">IF(TRIM($B289&amp;$C289)="","",IF(AND(N($M289)=0,N($Q289)+N($R289)+N($S289)=0),"",ROUND(N($M289)-N($Q289)-N($R289)-N($S289),2)))</f>
        <v/>
      </c>
      <c r="X289" s="246" t="str">
        <f aca="false">IF(TRIM($B289&amp;$C289)="","",IF(N($M289)=0,IF((N($Q289)+N($R289)+N($S289))=0,"—未填单价","未填单价，已收 "&amp;TEXT((N($Q289)+N($R289)+N($S289)),"#,##0.00")),IF(N($W289)&gt;0.005,"欠 "&amp;TEXT(N($W289),"#,##0.00")&amp;IF(N($T289)&gt;0,"（开票未到账 "&amp;TEXT(N($T289),"#,##0.00")&amp;"）","")&amp;IF(N($V289)&gt;0,"（未开票 "&amp;TEXT(N($V289),"#,##0.00")&amp;"）",""),IF(N($W289)&lt;-0.005,"多收 "&amp;TEXT(-N($W289),"#,##0.00"),"✔ 已结清")))&amp;IF(N($U289)&gt;0,"｜到账未开票 "&amp;TEXT(N($U289),"#,##0.00")&amp;"，待补票","")&amp;IF(N($R289)&gt;0,"｜收现 "&amp;TEXT(N($R289),"#,##0.00"),"")&amp;IF(N($S289)&gt;0,"｜收款不开票 "&amp;TEXT(N($S289),"#,##0.00"),""))</f>
        <v/>
      </c>
      <c r="Y289" s="195"/>
      <c r="AB289" s="195"/>
      <c r="AC289" s="188"/>
      <c r="AD289" s="246" t="str">
        <f aca="false">IF($AL289="","",IF($AL289=1,IF($AM289&gt;=1,"一次性·已到收款期","一次性·未到期"),$AC289&amp;" 第"&amp;$AM289&amp;"/"&amp;$AL289&amp;"期"))</f>
        <v/>
      </c>
      <c r="AE289" s="245" t="str">
        <f aca="false">IF(OR($AL289="",N($M289)=0),"",ROUND(N($J289)*$AM289/$AL289,2)+N($L289))</f>
        <v/>
      </c>
      <c r="AF289" s="245" t="str">
        <f aca="false">IF($AE289="","",MAX(0,ROUND($AE289-(N($Q289)+N($R289)+N($S289)),2)))</f>
        <v/>
      </c>
      <c r="AG289" s="245" t="str">
        <f aca="false">IF(OR(TRIM($B289&amp;$C289)="",NOT(ISNUMBER($D289))),"",SUMIFS($W$3:$W$1001,$AI$3:$AI$1001,$AI289,$D$3:$D$1001,"&lt;"&amp;$D289))</f>
        <v/>
      </c>
      <c r="AH289" s="245" t="str">
        <f aca="false">IF(TRIM($B289&amp;$C289)="","",SUMIFS($W$3:$W$1001,$AI$3:$AI$1001,$AI289))</f>
        <v/>
      </c>
      <c r="AI289" s="246" t="str">
        <f aca="false">IF(TRIM($B289&amp;$C289)="","",TRIM($B289)&amp;"｜"&amp;TRIM($C289))</f>
        <v/>
      </c>
      <c r="AJ289" s="245" t="str">
        <f aca="false">IF(TRIM($B289&amp;$C289)="","",MIN(N($O289),N($Q289)))</f>
        <v/>
      </c>
      <c r="AK289" s="248" t="str">
        <f aca="false">IF(ISNUMBER($D289),YEAR($D289),"")</f>
        <v/>
      </c>
      <c r="AL289" s="248" t="str">
        <f aca="false">IF(OR(TRIM($B289&amp;$C289)="",NOT(ISNUMBER($D289)),NOT(ISNUMBER($E289))),"",IF($E289&lt;$D289,"",IF(IF($AC289="半年付",2,IF($AC289="季度付",4,IF($AC289="月付",12,IF($AC289="半月付",24,1))))=1,1,MAX(1,ROUND(($E289-$D289+1)/365*IF($AC289="半年付",2,IF($AC289="季度付",4,IF($AC289="月付",12,IF($AC289="半月付",24,1)))),0)))))</f>
        <v/>
      </c>
      <c r="AM289" s="248" t="str">
        <f aca="true">IF($AL289="","",MIN($AL289,MAX(0,INT((TODAY()-付款宽限天数-$D289)/(($E289-$D289+1)/$AL289))+1)))</f>
        <v/>
      </c>
    </row>
    <row r="290" customFormat="false" ht="27.75" hidden="false" customHeight="false" outlineLevel="0" collapsed="false">
      <c r="F290" s="188" t="str">
        <f aca="true">IF(TRIM($B290&amp;$C290)="","",IF(OR(ISNUMBER(SEARCH("未",$A290)),ISNUMBER(SEARCH("送出",$A290)),AND(TRIM($A290)="",NOT(ISNUMBER($D290)),N($G290)=0)),"【合同未回】","")&amp;IF(NOT(ISNUMBER($E290)),IF(OR(ISNUMBER(SEARCH("未",$A290)),ISNUMBER(SEARCH("送出",$A290)),AND(TRIM($A290)="",NOT(ISNUMBER($D290)),N($G290)=0)),"","【未填合同期】"),IF($E290&lt;TODAY(),"【已到期】",IF($E290-TODAY()&lt;=提醒天数,"【即将到期，剩余"&amp;($E290-TODAY())&amp;"天】","【正常】")))&amp;IF(OR($AB290="安装免保",$AB290="技术免保",$AB290="质保期内"),"【"&amp;$AB290&amp;"】",""))</f>
        <v/>
      </c>
      <c r="J290" s="244" t="str">
        <f aca="false">IF(OR(N($G290)=0,N($H290)=0),"",ROUND(N($G290)*N($H290)*IF(N($I290)=0,1,N($I290)),2))</f>
        <v/>
      </c>
      <c r="M290" s="244" t="str">
        <f aca="false">IF(TRIM($B290&amp;$C290)="","",IF(AND(N($J290)=0,N($L290)=0),"",ROUND(N($J290)+N($L290),2)))</f>
        <v/>
      </c>
      <c r="S290" s="244"/>
      <c r="T290" s="245" t="str">
        <f aca="false">IF(TRIM($B290&amp;$C290)="","",IF(N($O290)=0,"",MAX(0,MIN(N($O290)-N($Q290),N($W290)))))</f>
        <v/>
      </c>
      <c r="U290" s="245" t="str">
        <f aca="false">IF(TRIM($B290&amp;$C290)="","",IF(N($Q290)&lt;=N($O290),"",N($Q290)-N($O290)))</f>
        <v/>
      </c>
      <c r="V290" s="245" t="str">
        <f aca="false">IF(OR(TRIM($B290&amp;$C290)="",$W290=""),"",MAX(0,N($W290))-N($T290))</f>
        <v/>
      </c>
      <c r="W290" s="245" t="str">
        <f aca="false">IF(TRIM($B290&amp;$C290)="","",IF(AND(N($M290)=0,N($Q290)+N($R290)+N($S290)=0),"",ROUND(N($M290)-N($Q290)-N($R290)-N($S290),2)))</f>
        <v/>
      </c>
      <c r="X290" s="246" t="str">
        <f aca="false">IF(TRIM($B290&amp;$C290)="","",IF(N($M290)=0,IF((N($Q290)+N($R290)+N($S290))=0,"—未填单价","未填单价，已收 "&amp;TEXT((N($Q290)+N($R290)+N($S290)),"#,##0.00")),IF(N($W290)&gt;0.005,"欠 "&amp;TEXT(N($W290),"#,##0.00")&amp;IF(N($T290)&gt;0,"（开票未到账 "&amp;TEXT(N($T290),"#,##0.00")&amp;"）","")&amp;IF(N($V290)&gt;0,"（未开票 "&amp;TEXT(N($V290),"#,##0.00")&amp;"）",""),IF(N($W290)&lt;-0.005,"多收 "&amp;TEXT(-N($W290),"#,##0.00"),"✔ 已结清")))&amp;IF(N($U290)&gt;0,"｜到账未开票 "&amp;TEXT(N($U290),"#,##0.00")&amp;"，待补票","")&amp;IF(N($R290)&gt;0,"｜收现 "&amp;TEXT(N($R290),"#,##0.00"),"")&amp;IF(N($S290)&gt;0,"｜收款不开票 "&amp;TEXT(N($S290),"#,##0.00"),""))</f>
        <v/>
      </c>
      <c r="Y290" s="195"/>
      <c r="AB290" s="195"/>
      <c r="AC290" s="188"/>
      <c r="AD290" s="246" t="str">
        <f aca="false">IF($AL290="","",IF($AL290=1,IF($AM290&gt;=1,"一次性·已到收款期","一次性·未到期"),$AC290&amp;" 第"&amp;$AM290&amp;"/"&amp;$AL290&amp;"期"))</f>
        <v/>
      </c>
      <c r="AE290" s="245" t="str">
        <f aca="false">IF(OR($AL290="",N($M290)=0),"",ROUND(N($J290)*$AM290/$AL290,2)+N($L290))</f>
        <v/>
      </c>
      <c r="AF290" s="245" t="str">
        <f aca="false">IF($AE290="","",MAX(0,ROUND($AE290-(N($Q290)+N($R290)+N($S290)),2)))</f>
        <v/>
      </c>
      <c r="AG290" s="245" t="str">
        <f aca="false">IF(OR(TRIM($B290&amp;$C290)="",NOT(ISNUMBER($D290))),"",SUMIFS($W$3:$W$1001,$AI$3:$AI$1001,$AI290,$D$3:$D$1001,"&lt;"&amp;$D290))</f>
        <v/>
      </c>
      <c r="AH290" s="245" t="str">
        <f aca="false">IF(TRIM($B290&amp;$C290)="","",SUMIFS($W$3:$W$1001,$AI$3:$AI$1001,$AI290))</f>
        <v/>
      </c>
      <c r="AI290" s="246" t="str">
        <f aca="false">IF(TRIM($B290&amp;$C290)="","",TRIM($B290)&amp;"｜"&amp;TRIM($C290))</f>
        <v/>
      </c>
      <c r="AJ290" s="245" t="str">
        <f aca="false">IF(TRIM($B290&amp;$C290)="","",MIN(N($O290),N($Q290)))</f>
        <v/>
      </c>
      <c r="AK290" s="248" t="str">
        <f aca="false">IF(ISNUMBER($D290),YEAR($D290),"")</f>
        <v/>
      </c>
      <c r="AL290" s="248" t="str">
        <f aca="false">IF(OR(TRIM($B290&amp;$C290)="",NOT(ISNUMBER($D290)),NOT(ISNUMBER($E290))),"",IF($E290&lt;$D290,"",IF(IF($AC290="半年付",2,IF($AC290="季度付",4,IF($AC290="月付",12,IF($AC290="半月付",24,1))))=1,1,MAX(1,ROUND(($E290-$D290+1)/365*IF($AC290="半年付",2,IF($AC290="季度付",4,IF($AC290="月付",12,IF($AC290="半月付",24,1)))),0)))))</f>
        <v/>
      </c>
      <c r="AM290" s="248" t="str">
        <f aca="true">IF($AL290="","",MIN($AL290,MAX(0,INT((TODAY()-付款宽限天数-$D290)/(($E290-$D290+1)/$AL290))+1)))</f>
        <v/>
      </c>
    </row>
    <row r="291" customFormat="false" ht="27.75" hidden="false" customHeight="false" outlineLevel="0" collapsed="false">
      <c r="F291" s="188" t="str">
        <f aca="true">IF(TRIM($B291&amp;$C291)="","",IF(OR(ISNUMBER(SEARCH("未",$A291)),ISNUMBER(SEARCH("送出",$A291)),AND(TRIM($A291)="",NOT(ISNUMBER($D291)),N($G291)=0)),"【合同未回】","")&amp;IF(NOT(ISNUMBER($E291)),IF(OR(ISNUMBER(SEARCH("未",$A291)),ISNUMBER(SEARCH("送出",$A291)),AND(TRIM($A291)="",NOT(ISNUMBER($D291)),N($G291)=0)),"","【未填合同期】"),IF($E291&lt;TODAY(),"【已到期】",IF($E291-TODAY()&lt;=提醒天数,"【即将到期，剩余"&amp;($E291-TODAY())&amp;"天】","【正常】")))&amp;IF(OR($AB291="安装免保",$AB291="技术免保",$AB291="质保期内"),"【"&amp;$AB291&amp;"】",""))</f>
        <v/>
      </c>
      <c r="J291" s="244" t="str">
        <f aca="false">IF(OR(N($G291)=0,N($H291)=0),"",ROUND(N($G291)*N($H291)*IF(N($I291)=0,1,N($I291)),2))</f>
        <v/>
      </c>
      <c r="M291" s="244" t="str">
        <f aca="false">IF(TRIM($B291&amp;$C291)="","",IF(AND(N($J291)=0,N($L291)=0),"",ROUND(N($J291)+N($L291),2)))</f>
        <v/>
      </c>
      <c r="S291" s="244"/>
      <c r="T291" s="245" t="str">
        <f aca="false">IF(TRIM($B291&amp;$C291)="","",IF(N($O291)=0,"",MAX(0,MIN(N($O291)-N($Q291),N($W291)))))</f>
        <v/>
      </c>
      <c r="U291" s="245" t="str">
        <f aca="false">IF(TRIM($B291&amp;$C291)="","",IF(N($Q291)&lt;=N($O291),"",N($Q291)-N($O291)))</f>
        <v/>
      </c>
      <c r="V291" s="245" t="str">
        <f aca="false">IF(OR(TRIM($B291&amp;$C291)="",$W291=""),"",MAX(0,N($W291))-N($T291))</f>
        <v/>
      </c>
      <c r="W291" s="245" t="str">
        <f aca="false">IF(TRIM($B291&amp;$C291)="","",IF(AND(N($M291)=0,N($Q291)+N($R291)+N($S291)=0),"",ROUND(N($M291)-N($Q291)-N($R291)-N($S291),2)))</f>
        <v/>
      </c>
      <c r="X291" s="246" t="str">
        <f aca="false">IF(TRIM($B291&amp;$C291)="","",IF(N($M291)=0,IF((N($Q291)+N($R291)+N($S291))=0,"—未填单价","未填单价，已收 "&amp;TEXT((N($Q291)+N($R291)+N($S291)),"#,##0.00")),IF(N($W291)&gt;0.005,"欠 "&amp;TEXT(N($W291),"#,##0.00")&amp;IF(N($T291)&gt;0,"（开票未到账 "&amp;TEXT(N($T291),"#,##0.00")&amp;"）","")&amp;IF(N($V291)&gt;0,"（未开票 "&amp;TEXT(N($V291),"#,##0.00")&amp;"）",""),IF(N($W291)&lt;-0.005,"多收 "&amp;TEXT(-N($W291),"#,##0.00"),"✔ 已结清")))&amp;IF(N($U291)&gt;0,"｜到账未开票 "&amp;TEXT(N($U291),"#,##0.00")&amp;"，待补票","")&amp;IF(N($R291)&gt;0,"｜收现 "&amp;TEXT(N($R291),"#,##0.00"),"")&amp;IF(N($S291)&gt;0,"｜收款不开票 "&amp;TEXT(N($S291),"#,##0.00"),""))</f>
        <v/>
      </c>
      <c r="Y291" s="195"/>
      <c r="AB291" s="195"/>
      <c r="AC291" s="188"/>
      <c r="AD291" s="246" t="str">
        <f aca="false">IF($AL291="","",IF($AL291=1,IF($AM291&gt;=1,"一次性·已到收款期","一次性·未到期"),$AC291&amp;" 第"&amp;$AM291&amp;"/"&amp;$AL291&amp;"期"))</f>
        <v/>
      </c>
      <c r="AE291" s="245" t="str">
        <f aca="false">IF(OR($AL291="",N($M291)=0),"",ROUND(N($J291)*$AM291/$AL291,2)+N($L291))</f>
        <v/>
      </c>
      <c r="AF291" s="245" t="str">
        <f aca="false">IF($AE291="","",MAX(0,ROUND($AE291-(N($Q291)+N($R291)+N($S291)),2)))</f>
        <v/>
      </c>
      <c r="AG291" s="245" t="str">
        <f aca="false">IF(OR(TRIM($B291&amp;$C291)="",NOT(ISNUMBER($D291))),"",SUMIFS($W$3:$W$1001,$AI$3:$AI$1001,$AI291,$D$3:$D$1001,"&lt;"&amp;$D291))</f>
        <v/>
      </c>
      <c r="AH291" s="245" t="str">
        <f aca="false">IF(TRIM($B291&amp;$C291)="","",SUMIFS($W$3:$W$1001,$AI$3:$AI$1001,$AI291))</f>
        <v/>
      </c>
      <c r="AI291" s="246" t="str">
        <f aca="false">IF(TRIM($B291&amp;$C291)="","",TRIM($B291)&amp;"｜"&amp;TRIM($C291))</f>
        <v/>
      </c>
      <c r="AJ291" s="245" t="str">
        <f aca="false">IF(TRIM($B291&amp;$C291)="","",MIN(N($O291),N($Q291)))</f>
        <v/>
      </c>
      <c r="AK291" s="248" t="str">
        <f aca="false">IF(ISNUMBER($D291),YEAR($D291),"")</f>
        <v/>
      </c>
      <c r="AL291" s="248" t="str">
        <f aca="false">IF(OR(TRIM($B291&amp;$C291)="",NOT(ISNUMBER($D291)),NOT(ISNUMBER($E291))),"",IF($E291&lt;$D291,"",IF(IF($AC291="半年付",2,IF($AC291="季度付",4,IF($AC291="月付",12,IF($AC291="半月付",24,1))))=1,1,MAX(1,ROUND(($E291-$D291+1)/365*IF($AC291="半年付",2,IF($AC291="季度付",4,IF($AC291="月付",12,IF($AC291="半月付",24,1)))),0)))))</f>
        <v/>
      </c>
      <c r="AM291" s="248" t="str">
        <f aca="true">IF($AL291="","",MIN($AL291,MAX(0,INT((TODAY()-付款宽限天数-$D291)/(($E291-$D291+1)/$AL291))+1)))</f>
        <v/>
      </c>
    </row>
    <row r="292" customFormat="false" ht="27.75" hidden="false" customHeight="false" outlineLevel="0" collapsed="false">
      <c r="F292" s="188" t="str">
        <f aca="true">IF(TRIM($B292&amp;$C292)="","",IF(OR(ISNUMBER(SEARCH("未",$A292)),ISNUMBER(SEARCH("送出",$A292)),AND(TRIM($A292)="",NOT(ISNUMBER($D292)),N($G292)=0)),"【合同未回】","")&amp;IF(NOT(ISNUMBER($E292)),IF(OR(ISNUMBER(SEARCH("未",$A292)),ISNUMBER(SEARCH("送出",$A292)),AND(TRIM($A292)="",NOT(ISNUMBER($D292)),N($G292)=0)),"","【未填合同期】"),IF($E292&lt;TODAY(),"【已到期】",IF($E292-TODAY()&lt;=提醒天数,"【即将到期，剩余"&amp;($E292-TODAY())&amp;"天】","【正常】")))&amp;IF(OR($AB292="安装免保",$AB292="技术免保",$AB292="质保期内"),"【"&amp;$AB292&amp;"】",""))</f>
        <v/>
      </c>
      <c r="J292" s="244" t="str">
        <f aca="false">IF(OR(N($G292)=0,N($H292)=0),"",ROUND(N($G292)*N($H292)*IF(N($I292)=0,1,N($I292)),2))</f>
        <v/>
      </c>
      <c r="M292" s="244" t="str">
        <f aca="false">IF(TRIM($B292&amp;$C292)="","",IF(AND(N($J292)=0,N($L292)=0),"",ROUND(N($J292)+N($L292),2)))</f>
        <v/>
      </c>
      <c r="S292" s="244"/>
      <c r="T292" s="245" t="str">
        <f aca="false">IF(TRIM($B292&amp;$C292)="","",IF(N($O292)=0,"",MAX(0,MIN(N($O292)-N($Q292),N($W292)))))</f>
        <v/>
      </c>
      <c r="U292" s="245" t="str">
        <f aca="false">IF(TRIM($B292&amp;$C292)="","",IF(N($Q292)&lt;=N($O292),"",N($Q292)-N($O292)))</f>
        <v/>
      </c>
      <c r="V292" s="245" t="str">
        <f aca="false">IF(OR(TRIM($B292&amp;$C292)="",$W292=""),"",MAX(0,N($W292))-N($T292))</f>
        <v/>
      </c>
      <c r="W292" s="245" t="str">
        <f aca="false">IF(TRIM($B292&amp;$C292)="","",IF(AND(N($M292)=0,N($Q292)+N($R292)+N($S292)=0),"",ROUND(N($M292)-N($Q292)-N($R292)-N($S292),2)))</f>
        <v/>
      </c>
      <c r="X292" s="246" t="str">
        <f aca="false">IF(TRIM($B292&amp;$C292)="","",IF(N($M292)=0,IF((N($Q292)+N($R292)+N($S292))=0,"—未填单价","未填单价，已收 "&amp;TEXT((N($Q292)+N($R292)+N($S292)),"#,##0.00")),IF(N($W292)&gt;0.005,"欠 "&amp;TEXT(N($W292),"#,##0.00")&amp;IF(N($T292)&gt;0,"（开票未到账 "&amp;TEXT(N($T292),"#,##0.00")&amp;"）","")&amp;IF(N($V292)&gt;0,"（未开票 "&amp;TEXT(N($V292),"#,##0.00")&amp;"）",""),IF(N($W292)&lt;-0.005,"多收 "&amp;TEXT(-N($W292),"#,##0.00"),"✔ 已结清")))&amp;IF(N($U292)&gt;0,"｜到账未开票 "&amp;TEXT(N($U292),"#,##0.00")&amp;"，待补票","")&amp;IF(N($R292)&gt;0,"｜收现 "&amp;TEXT(N($R292),"#,##0.00"),"")&amp;IF(N($S292)&gt;0,"｜收款不开票 "&amp;TEXT(N($S292),"#,##0.00"),""))</f>
        <v/>
      </c>
      <c r="Y292" s="195"/>
      <c r="AB292" s="195"/>
      <c r="AC292" s="188"/>
      <c r="AD292" s="246" t="str">
        <f aca="false">IF($AL292="","",IF($AL292=1,IF($AM292&gt;=1,"一次性·已到收款期","一次性·未到期"),$AC292&amp;" 第"&amp;$AM292&amp;"/"&amp;$AL292&amp;"期"))</f>
        <v/>
      </c>
      <c r="AE292" s="245" t="str">
        <f aca="false">IF(OR($AL292="",N($M292)=0),"",ROUND(N($J292)*$AM292/$AL292,2)+N($L292))</f>
        <v/>
      </c>
      <c r="AF292" s="245" t="str">
        <f aca="false">IF($AE292="","",MAX(0,ROUND($AE292-(N($Q292)+N($R292)+N($S292)),2)))</f>
        <v/>
      </c>
      <c r="AG292" s="245" t="str">
        <f aca="false">IF(OR(TRIM($B292&amp;$C292)="",NOT(ISNUMBER($D292))),"",SUMIFS($W$3:$W$1001,$AI$3:$AI$1001,$AI292,$D$3:$D$1001,"&lt;"&amp;$D292))</f>
        <v/>
      </c>
      <c r="AH292" s="245" t="str">
        <f aca="false">IF(TRIM($B292&amp;$C292)="","",SUMIFS($W$3:$W$1001,$AI$3:$AI$1001,$AI292))</f>
        <v/>
      </c>
      <c r="AI292" s="246" t="str">
        <f aca="false">IF(TRIM($B292&amp;$C292)="","",TRIM($B292)&amp;"｜"&amp;TRIM($C292))</f>
        <v/>
      </c>
      <c r="AJ292" s="245" t="str">
        <f aca="false">IF(TRIM($B292&amp;$C292)="","",MIN(N($O292),N($Q292)))</f>
        <v/>
      </c>
      <c r="AK292" s="248" t="str">
        <f aca="false">IF(ISNUMBER($D292),YEAR($D292),"")</f>
        <v/>
      </c>
      <c r="AL292" s="248" t="str">
        <f aca="false">IF(OR(TRIM($B292&amp;$C292)="",NOT(ISNUMBER($D292)),NOT(ISNUMBER($E292))),"",IF($E292&lt;$D292,"",IF(IF($AC292="半年付",2,IF($AC292="季度付",4,IF($AC292="月付",12,IF($AC292="半月付",24,1))))=1,1,MAX(1,ROUND(($E292-$D292+1)/365*IF($AC292="半年付",2,IF($AC292="季度付",4,IF($AC292="月付",12,IF($AC292="半月付",24,1)))),0)))))</f>
        <v/>
      </c>
      <c r="AM292" s="248" t="str">
        <f aca="true">IF($AL292="","",MIN($AL292,MAX(0,INT((TODAY()-付款宽限天数-$D292)/(($E292-$D292+1)/$AL292))+1)))</f>
        <v/>
      </c>
    </row>
    <row r="293" customFormat="false" ht="27.75" hidden="false" customHeight="false" outlineLevel="0" collapsed="false">
      <c r="F293" s="188" t="str">
        <f aca="true">IF(TRIM($B293&amp;$C293)="","",IF(OR(ISNUMBER(SEARCH("未",$A293)),ISNUMBER(SEARCH("送出",$A293)),AND(TRIM($A293)="",NOT(ISNUMBER($D293)),N($G293)=0)),"【合同未回】","")&amp;IF(NOT(ISNUMBER($E293)),IF(OR(ISNUMBER(SEARCH("未",$A293)),ISNUMBER(SEARCH("送出",$A293)),AND(TRIM($A293)="",NOT(ISNUMBER($D293)),N($G293)=0)),"","【未填合同期】"),IF($E293&lt;TODAY(),"【已到期】",IF($E293-TODAY()&lt;=提醒天数,"【即将到期，剩余"&amp;($E293-TODAY())&amp;"天】","【正常】")))&amp;IF(OR($AB293="安装免保",$AB293="技术免保",$AB293="质保期内"),"【"&amp;$AB293&amp;"】",""))</f>
        <v/>
      </c>
      <c r="J293" s="244" t="str">
        <f aca="false">IF(OR(N($G293)=0,N($H293)=0),"",ROUND(N($G293)*N($H293)*IF(N($I293)=0,1,N($I293)),2))</f>
        <v/>
      </c>
      <c r="M293" s="244" t="str">
        <f aca="false">IF(TRIM($B293&amp;$C293)="","",IF(AND(N($J293)=0,N($L293)=0),"",ROUND(N($J293)+N($L293),2)))</f>
        <v/>
      </c>
      <c r="S293" s="244"/>
      <c r="T293" s="245" t="str">
        <f aca="false">IF(TRIM($B293&amp;$C293)="","",IF(N($O293)=0,"",MAX(0,MIN(N($O293)-N($Q293),N($W293)))))</f>
        <v/>
      </c>
      <c r="U293" s="245" t="str">
        <f aca="false">IF(TRIM($B293&amp;$C293)="","",IF(N($Q293)&lt;=N($O293),"",N($Q293)-N($O293)))</f>
        <v/>
      </c>
      <c r="V293" s="245" t="str">
        <f aca="false">IF(OR(TRIM($B293&amp;$C293)="",$W293=""),"",MAX(0,N($W293))-N($T293))</f>
        <v/>
      </c>
      <c r="W293" s="245" t="str">
        <f aca="false">IF(TRIM($B293&amp;$C293)="","",IF(AND(N($M293)=0,N($Q293)+N($R293)+N($S293)=0),"",ROUND(N($M293)-N($Q293)-N($R293)-N($S293),2)))</f>
        <v/>
      </c>
      <c r="X293" s="246" t="str">
        <f aca="false">IF(TRIM($B293&amp;$C293)="","",IF(N($M293)=0,IF((N($Q293)+N($R293)+N($S293))=0,"—未填单价","未填单价，已收 "&amp;TEXT((N($Q293)+N($R293)+N($S293)),"#,##0.00")),IF(N($W293)&gt;0.005,"欠 "&amp;TEXT(N($W293),"#,##0.00")&amp;IF(N($T293)&gt;0,"（开票未到账 "&amp;TEXT(N($T293),"#,##0.00")&amp;"）","")&amp;IF(N($V293)&gt;0,"（未开票 "&amp;TEXT(N($V293),"#,##0.00")&amp;"）",""),IF(N($W293)&lt;-0.005,"多收 "&amp;TEXT(-N($W293),"#,##0.00"),"✔ 已结清")))&amp;IF(N($U293)&gt;0,"｜到账未开票 "&amp;TEXT(N($U293),"#,##0.00")&amp;"，待补票","")&amp;IF(N($R293)&gt;0,"｜收现 "&amp;TEXT(N($R293),"#,##0.00"),"")&amp;IF(N($S293)&gt;0,"｜收款不开票 "&amp;TEXT(N($S293),"#,##0.00"),""))</f>
        <v/>
      </c>
      <c r="Y293" s="195"/>
      <c r="AB293" s="195"/>
      <c r="AC293" s="188"/>
      <c r="AD293" s="246" t="str">
        <f aca="false">IF($AL293="","",IF($AL293=1,IF($AM293&gt;=1,"一次性·已到收款期","一次性·未到期"),$AC293&amp;" 第"&amp;$AM293&amp;"/"&amp;$AL293&amp;"期"))</f>
        <v/>
      </c>
      <c r="AE293" s="245" t="str">
        <f aca="false">IF(OR($AL293="",N($M293)=0),"",ROUND(N($J293)*$AM293/$AL293,2)+N($L293))</f>
        <v/>
      </c>
      <c r="AF293" s="245" t="str">
        <f aca="false">IF($AE293="","",MAX(0,ROUND($AE293-(N($Q293)+N($R293)+N($S293)),2)))</f>
        <v/>
      </c>
      <c r="AG293" s="245" t="str">
        <f aca="false">IF(OR(TRIM($B293&amp;$C293)="",NOT(ISNUMBER($D293))),"",SUMIFS($W$3:$W$1001,$AI$3:$AI$1001,$AI293,$D$3:$D$1001,"&lt;"&amp;$D293))</f>
        <v/>
      </c>
      <c r="AH293" s="245" t="str">
        <f aca="false">IF(TRIM($B293&amp;$C293)="","",SUMIFS($W$3:$W$1001,$AI$3:$AI$1001,$AI293))</f>
        <v/>
      </c>
      <c r="AI293" s="246" t="str">
        <f aca="false">IF(TRIM($B293&amp;$C293)="","",TRIM($B293)&amp;"｜"&amp;TRIM($C293))</f>
        <v/>
      </c>
      <c r="AJ293" s="245" t="str">
        <f aca="false">IF(TRIM($B293&amp;$C293)="","",MIN(N($O293),N($Q293)))</f>
        <v/>
      </c>
      <c r="AK293" s="248" t="str">
        <f aca="false">IF(ISNUMBER($D293),YEAR($D293),"")</f>
        <v/>
      </c>
      <c r="AL293" s="248" t="str">
        <f aca="false">IF(OR(TRIM($B293&amp;$C293)="",NOT(ISNUMBER($D293)),NOT(ISNUMBER($E293))),"",IF($E293&lt;$D293,"",IF(IF($AC293="半年付",2,IF($AC293="季度付",4,IF($AC293="月付",12,IF($AC293="半月付",24,1))))=1,1,MAX(1,ROUND(($E293-$D293+1)/365*IF($AC293="半年付",2,IF($AC293="季度付",4,IF($AC293="月付",12,IF($AC293="半月付",24,1)))),0)))))</f>
        <v/>
      </c>
      <c r="AM293" s="248" t="str">
        <f aca="true">IF($AL293="","",MIN($AL293,MAX(0,INT((TODAY()-付款宽限天数-$D293)/(($E293-$D293+1)/$AL293))+1)))</f>
        <v/>
      </c>
    </row>
    <row r="294" customFormat="false" ht="27.75" hidden="false" customHeight="false" outlineLevel="0" collapsed="false">
      <c r="F294" s="188" t="str">
        <f aca="true">IF(TRIM($B294&amp;$C294)="","",IF(OR(ISNUMBER(SEARCH("未",$A294)),ISNUMBER(SEARCH("送出",$A294)),AND(TRIM($A294)="",NOT(ISNUMBER($D294)),N($G294)=0)),"【合同未回】","")&amp;IF(NOT(ISNUMBER($E294)),IF(OR(ISNUMBER(SEARCH("未",$A294)),ISNUMBER(SEARCH("送出",$A294)),AND(TRIM($A294)="",NOT(ISNUMBER($D294)),N($G294)=0)),"","【未填合同期】"),IF($E294&lt;TODAY(),"【已到期】",IF($E294-TODAY()&lt;=提醒天数,"【即将到期，剩余"&amp;($E294-TODAY())&amp;"天】","【正常】")))&amp;IF(OR($AB294="安装免保",$AB294="技术免保",$AB294="质保期内"),"【"&amp;$AB294&amp;"】",""))</f>
        <v/>
      </c>
      <c r="J294" s="244" t="str">
        <f aca="false">IF(OR(N($G294)=0,N($H294)=0),"",ROUND(N($G294)*N($H294)*IF(N($I294)=0,1,N($I294)),2))</f>
        <v/>
      </c>
      <c r="M294" s="244" t="str">
        <f aca="false">IF(TRIM($B294&amp;$C294)="","",IF(AND(N($J294)=0,N($L294)=0),"",ROUND(N($J294)+N($L294),2)))</f>
        <v/>
      </c>
      <c r="S294" s="244"/>
      <c r="T294" s="245" t="str">
        <f aca="false">IF(TRIM($B294&amp;$C294)="","",IF(N($O294)=0,"",MAX(0,MIN(N($O294)-N($Q294),N($W294)))))</f>
        <v/>
      </c>
      <c r="U294" s="245" t="str">
        <f aca="false">IF(TRIM($B294&amp;$C294)="","",IF(N($Q294)&lt;=N($O294),"",N($Q294)-N($O294)))</f>
        <v/>
      </c>
      <c r="V294" s="245" t="str">
        <f aca="false">IF(OR(TRIM($B294&amp;$C294)="",$W294=""),"",MAX(0,N($W294))-N($T294))</f>
        <v/>
      </c>
      <c r="W294" s="245" t="str">
        <f aca="false">IF(TRIM($B294&amp;$C294)="","",IF(AND(N($M294)=0,N($Q294)+N($R294)+N($S294)=0),"",ROUND(N($M294)-N($Q294)-N($R294)-N($S294),2)))</f>
        <v/>
      </c>
      <c r="X294" s="246" t="str">
        <f aca="false">IF(TRIM($B294&amp;$C294)="","",IF(N($M294)=0,IF((N($Q294)+N($R294)+N($S294))=0,"—未填单价","未填单价，已收 "&amp;TEXT((N($Q294)+N($R294)+N($S294)),"#,##0.00")),IF(N($W294)&gt;0.005,"欠 "&amp;TEXT(N($W294),"#,##0.00")&amp;IF(N($T294)&gt;0,"（开票未到账 "&amp;TEXT(N($T294),"#,##0.00")&amp;"）","")&amp;IF(N($V294)&gt;0,"（未开票 "&amp;TEXT(N($V294),"#,##0.00")&amp;"）",""),IF(N($W294)&lt;-0.005,"多收 "&amp;TEXT(-N($W294),"#,##0.00"),"✔ 已结清")))&amp;IF(N($U294)&gt;0,"｜到账未开票 "&amp;TEXT(N($U294),"#,##0.00")&amp;"，待补票","")&amp;IF(N($R294)&gt;0,"｜收现 "&amp;TEXT(N($R294),"#,##0.00"),"")&amp;IF(N($S294)&gt;0,"｜收款不开票 "&amp;TEXT(N($S294),"#,##0.00"),""))</f>
        <v/>
      </c>
      <c r="Y294" s="195"/>
      <c r="AB294" s="195"/>
      <c r="AC294" s="188"/>
      <c r="AD294" s="246" t="str">
        <f aca="false">IF($AL294="","",IF($AL294=1,IF($AM294&gt;=1,"一次性·已到收款期","一次性·未到期"),$AC294&amp;" 第"&amp;$AM294&amp;"/"&amp;$AL294&amp;"期"))</f>
        <v/>
      </c>
      <c r="AE294" s="245" t="str">
        <f aca="false">IF(OR($AL294="",N($M294)=0),"",ROUND(N($J294)*$AM294/$AL294,2)+N($L294))</f>
        <v/>
      </c>
      <c r="AF294" s="245" t="str">
        <f aca="false">IF($AE294="","",MAX(0,ROUND($AE294-(N($Q294)+N($R294)+N($S294)),2)))</f>
        <v/>
      </c>
      <c r="AG294" s="245" t="str">
        <f aca="false">IF(OR(TRIM($B294&amp;$C294)="",NOT(ISNUMBER($D294))),"",SUMIFS($W$3:$W$1001,$AI$3:$AI$1001,$AI294,$D$3:$D$1001,"&lt;"&amp;$D294))</f>
        <v/>
      </c>
      <c r="AH294" s="245" t="str">
        <f aca="false">IF(TRIM($B294&amp;$C294)="","",SUMIFS($W$3:$W$1001,$AI$3:$AI$1001,$AI294))</f>
        <v/>
      </c>
      <c r="AI294" s="246" t="str">
        <f aca="false">IF(TRIM($B294&amp;$C294)="","",TRIM($B294)&amp;"｜"&amp;TRIM($C294))</f>
        <v/>
      </c>
      <c r="AJ294" s="245" t="str">
        <f aca="false">IF(TRIM($B294&amp;$C294)="","",MIN(N($O294),N($Q294)))</f>
        <v/>
      </c>
      <c r="AK294" s="248" t="str">
        <f aca="false">IF(ISNUMBER($D294),YEAR($D294),"")</f>
        <v/>
      </c>
      <c r="AL294" s="248" t="str">
        <f aca="false">IF(OR(TRIM($B294&amp;$C294)="",NOT(ISNUMBER($D294)),NOT(ISNUMBER($E294))),"",IF($E294&lt;$D294,"",IF(IF($AC294="半年付",2,IF($AC294="季度付",4,IF($AC294="月付",12,IF($AC294="半月付",24,1))))=1,1,MAX(1,ROUND(($E294-$D294+1)/365*IF($AC294="半年付",2,IF($AC294="季度付",4,IF($AC294="月付",12,IF($AC294="半月付",24,1)))),0)))))</f>
        <v/>
      </c>
      <c r="AM294" s="248" t="str">
        <f aca="true">IF($AL294="","",MIN($AL294,MAX(0,INT((TODAY()-付款宽限天数-$D294)/(($E294-$D294+1)/$AL294))+1)))</f>
        <v/>
      </c>
    </row>
    <row r="295" customFormat="false" ht="27.75" hidden="false" customHeight="false" outlineLevel="0" collapsed="false">
      <c r="F295" s="188" t="str">
        <f aca="true">IF(TRIM($B295&amp;$C295)="","",IF(OR(ISNUMBER(SEARCH("未",$A295)),ISNUMBER(SEARCH("送出",$A295)),AND(TRIM($A295)="",NOT(ISNUMBER($D295)),N($G295)=0)),"【合同未回】","")&amp;IF(NOT(ISNUMBER($E295)),IF(OR(ISNUMBER(SEARCH("未",$A295)),ISNUMBER(SEARCH("送出",$A295)),AND(TRIM($A295)="",NOT(ISNUMBER($D295)),N($G295)=0)),"","【未填合同期】"),IF($E295&lt;TODAY(),"【已到期】",IF($E295-TODAY()&lt;=提醒天数,"【即将到期，剩余"&amp;($E295-TODAY())&amp;"天】","【正常】")))&amp;IF(OR($AB295="安装免保",$AB295="技术免保",$AB295="质保期内"),"【"&amp;$AB295&amp;"】",""))</f>
        <v/>
      </c>
      <c r="J295" s="244" t="str">
        <f aca="false">IF(OR(N($G295)=0,N($H295)=0),"",ROUND(N($G295)*N($H295)*IF(N($I295)=0,1,N($I295)),2))</f>
        <v/>
      </c>
      <c r="M295" s="244" t="str">
        <f aca="false">IF(TRIM($B295&amp;$C295)="","",IF(AND(N($J295)=0,N($L295)=0),"",ROUND(N($J295)+N($L295),2)))</f>
        <v/>
      </c>
      <c r="S295" s="244"/>
      <c r="T295" s="245" t="str">
        <f aca="false">IF(TRIM($B295&amp;$C295)="","",IF(N($O295)=0,"",MAX(0,MIN(N($O295)-N($Q295),N($W295)))))</f>
        <v/>
      </c>
      <c r="U295" s="245" t="str">
        <f aca="false">IF(TRIM($B295&amp;$C295)="","",IF(N($Q295)&lt;=N($O295),"",N($Q295)-N($O295)))</f>
        <v/>
      </c>
      <c r="V295" s="245" t="str">
        <f aca="false">IF(OR(TRIM($B295&amp;$C295)="",$W295=""),"",MAX(0,N($W295))-N($T295))</f>
        <v/>
      </c>
      <c r="W295" s="245" t="str">
        <f aca="false">IF(TRIM($B295&amp;$C295)="","",IF(AND(N($M295)=0,N($Q295)+N($R295)+N($S295)=0),"",ROUND(N($M295)-N($Q295)-N($R295)-N($S295),2)))</f>
        <v/>
      </c>
      <c r="X295" s="246" t="str">
        <f aca="false">IF(TRIM($B295&amp;$C295)="","",IF(N($M295)=0,IF((N($Q295)+N($R295)+N($S295))=0,"—未填单价","未填单价，已收 "&amp;TEXT((N($Q295)+N($R295)+N($S295)),"#,##0.00")),IF(N($W295)&gt;0.005,"欠 "&amp;TEXT(N($W295),"#,##0.00")&amp;IF(N($T295)&gt;0,"（开票未到账 "&amp;TEXT(N($T295),"#,##0.00")&amp;"）","")&amp;IF(N($V295)&gt;0,"（未开票 "&amp;TEXT(N($V295),"#,##0.00")&amp;"）",""),IF(N($W295)&lt;-0.005,"多收 "&amp;TEXT(-N($W295),"#,##0.00"),"✔ 已结清")))&amp;IF(N($U295)&gt;0,"｜到账未开票 "&amp;TEXT(N($U295),"#,##0.00")&amp;"，待补票","")&amp;IF(N($R295)&gt;0,"｜收现 "&amp;TEXT(N($R295),"#,##0.00"),"")&amp;IF(N($S295)&gt;0,"｜收款不开票 "&amp;TEXT(N($S295),"#,##0.00"),""))</f>
        <v/>
      </c>
      <c r="Y295" s="195"/>
      <c r="AB295" s="195"/>
      <c r="AC295" s="188"/>
      <c r="AD295" s="246" t="str">
        <f aca="false">IF($AL295="","",IF($AL295=1,IF($AM295&gt;=1,"一次性·已到收款期","一次性·未到期"),$AC295&amp;" 第"&amp;$AM295&amp;"/"&amp;$AL295&amp;"期"))</f>
        <v/>
      </c>
      <c r="AE295" s="245" t="str">
        <f aca="false">IF(OR($AL295="",N($M295)=0),"",ROUND(N($J295)*$AM295/$AL295,2)+N($L295))</f>
        <v/>
      </c>
      <c r="AF295" s="245" t="str">
        <f aca="false">IF($AE295="","",MAX(0,ROUND($AE295-(N($Q295)+N($R295)+N($S295)),2)))</f>
        <v/>
      </c>
      <c r="AG295" s="245" t="str">
        <f aca="false">IF(OR(TRIM($B295&amp;$C295)="",NOT(ISNUMBER($D295))),"",SUMIFS($W$3:$W$1001,$AI$3:$AI$1001,$AI295,$D$3:$D$1001,"&lt;"&amp;$D295))</f>
        <v/>
      </c>
      <c r="AH295" s="245" t="str">
        <f aca="false">IF(TRIM($B295&amp;$C295)="","",SUMIFS($W$3:$W$1001,$AI$3:$AI$1001,$AI295))</f>
        <v/>
      </c>
      <c r="AI295" s="246" t="str">
        <f aca="false">IF(TRIM($B295&amp;$C295)="","",TRIM($B295)&amp;"｜"&amp;TRIM($C295))</f>
        <v/>
      </c>
      <c r="AJ295" s="245" t="str">
        <f aca="false">IF(TRIM($B295&amp;$C295)="","",MIN(N($O295),N($Q295)))</f>
        <v/>
      </c>
      <c r="AK295" s="248" t="str">
        <f aca="false">IF(ISNUMBER($D295),YEAR($D295),"")</f>
        <v/>
      </c>
      <c r="AL295" s="248" t="str">
        <f aca="false">IF(OR(TRIM($B295&amp;$C295)="",NOT(ISNUMBER($D295)),NOT(ISNUMBER($E295))),"",IF($E295&lt;$D295,"",IF(IF($AC295="半年付",2,IF($AC295="季度付",4,IF($AC295="月付",12,IF($AC295="半月付",24,1))))=1,1,MAX(1,ROUND(($E295-$D295+1)/365*IF($AC295="半年付",2,IF($AC295="季度付",4,IF($AC295="月付",12,IF($AC295="半月付",24,1)))),0)))))</f>
        <v/>
      </c>
      <c r="AM295" s="248" t="str">
        <f aca="true">IF($AL295="","",MIN($AL295,MAX(0,INT((TODAY()-付款宽限天数-$D295)/(($E295-$D295+1)/$AL295))+1)))</f>
        <v/>
      </c>
    </row>
    <row r="296" customFormat="false" ht="27.75" hidden="false" customHeight="false" outlineLevel="0" collapsed="false">
      <c r="F296" s="188" t="str">
        <f aca="true">IF(TRIM($B296&amp;$C296)="","",IF(OR(ISNUMBER(SEARCH("未",$A296)),ISNUMBER(SEARCH("送出",$A296)),AND(TRIM($A296)="",NOT(ISNUMBER($D296)),N($G296)=0)),"【合同未回】","")&amp;IF(NOT(ISNUMBER($E296)),IF(OR(ISNUMBER(SEARCH("未",$A296)),ISNUMBER(SEARCH("送出",$A296)),AND(TRIM($A296)="",NOT(ISNUMBER($D296)),N($G296)=0)),"","【未填合同期】"),IF($E296&lt;TODAY(),"【已到期】",IF($E296-TODAY()&lt;=提醒天数,"【即将到期，剩余"&amp;($E296-TODAY())&amp;"天】","【正常】")))&amp;IF(OR($AB296="安装免保",$AB296="技术免保",$AB296="质保期内"),"【"&amp;$AB296&amp;"】",""))</f>
        <v/>
      </c>
      <c r="J296" s="244" t="str">
        <f aca="false">IF(OR(N($G296)=0,N($H296)=0),"",ROUND(N($G296)*N($H296)*IF(N($I296)=0,1,N($I296)),2))</f>
        <v/>
      </c>
      <c r="M296" s="244" t="str">
        <f aca="false">IF(TRIM($B296&amp;$C296)="","",IF(AND(N($J296)=0,N($L296)=0),"",ROUND(N($J296)+N($L296),2)))</f>
        <v/>
      </c>
      <c r="S296" s="244"/>
      <c r="T296" s="245" t="str">
        <f aca="false">IF(TRIM($B296&amp;$C296)="","",IF(N($O296)=0,"",MAX(0,MIN(N($O296)-N($Q296),N($W296)))))</f>
        <v/>
      </c>
      <c r="U296" s="245" t="str">
        <f aca="false">IF(TRIM($B296&amp;$C296)="","",IF(N($Q296)&lt;=N($O296),"",N($Q296)-N($O296)))</f>
        <v/>
      </c>
      <c r="V296" s="245" t="str">
        <f aca="false">IF(OR(TRIM($B296&amp;$C296)="",$W296=""),"",MAX(0,N($W296))-N($T296))</f>
        <v/>
      </c>
      <c r="W296" s="245" t="str">
        <f aca="false">IF(TRIM($B296&amp;$C296)="","",IF(AND(N($M296)=0,N($Q296)+N($R296)+N($S296)=0),"",ROUND(N($M296)-N($Q296)-N($R296)-N($S296),2)))</f>
        <v/>
      </c>
      <c r="X296" s="246" t="str">
        <f aca="false">IF(TRIM($B296&amp;$C296)="","",IF(N($M296)=0,IF((N($Q296)+N($R296)+N($S296))=0,"—未填单价","未填单价，已收 "&amp;TEXT((N($Q296)+N($R296)+N($S296)),"#,##0.00")),IF(N($W296)&gt;0.005,"欠 "&amp;TEXT(N($W296),"#,##0.00")&amp;IF(N($T296)&gt;0,"（开票未到账 "&amp;TEXT(N($T296),"#,##0.00")&amp;"）","")&amp;IF(N($V296)&gt;0,"（未开票 "&amp;TEXT(N($V296),"#,##0.00")&amp;"）",""),IF(N($W296)&lt;-0.005,"多收 "&amp;TEXT(-N($W296),"#,##0.00"),"✔ 已结清")))&amp;IF(N($U296)&gt;0,"｜到账未开票 "&amp;TEXT(N($U296),"#,##0.00")&amp;"，待补票","")&amp;IF(N($R296)&gt;0,"｜收现 "&amp;TEXT(N($R296),"#,##0.00"),"")&amp;IF(N($S296)&gt;0,"｜收款不开票 "&amp;TEXT(N($S296),"#,##0.00"),""))</f>
        <v/>
      </c>
      <c r="Y296" s="195"/>
      <c r="AB296" s="195"/>
      <c r="AC296" s="188"/>
      <c r="AD296" s="246" t="str">
        <f aca="false">IF($AL296="","",IF($AL296=1,IF($AM296&gt;=1,"一次性·已到收款期","一次性·未到期"),$AC296&amp;" 第"&amp;$AM296&amp;"/"&amp;$AL296&amp;"期"))</f>
        <v/>
      </c>
      <c r="AE296" s="245" t="str">
        <f aca="false">IF(OR($AL296="",N($M296)=0),"",ROUND(N($J296)*$AM296/$AL296,2)+N($L296))</f>
        <v/>
      </c>
      <c r="AF296" s="245" t="str">
        <f aca="false">IF($AE296="","",MAX(0,ROUND($AE296-(N($Q296)+N($R296)+N($S296)),2)))</f>
        <v/>
      </c>
      <c r="AG296" s="245" t="str">
        <f aca="false">IF(OR(TRIM($B296&amp;$C296)="",NOT(ISNUMBER($D296))),"",SUMIFS($W$3:$W$1001,$AI$3:$AI$1001,$AI296,$D$3:$D$1001,"&lt;"&amp;$D296))</f>
        <v/>
      </c>
      <c r="AH296" s="245" t="str">
        <f aca="false">IF(TRIM($B296&amp;$C296)="","",SUMIFS($W$3:$W$1001,$AI$3:$AI$1001,$AI296))</f>
        <v/>
      </c>
      <c r="AI296" s="246" t="str">
        <f aca="false">IF(TRIM($B296&amp;$C296)="","",TRIM($B296)&amp;"｜"&amp;TRIM($C296))</f>
        <v/>
      </c>
      <c r="AJ296" s="245" t="str">
        <f aca="false">IF(TRIM($B296&amp;$C296)="","",MIN(N($O296),N($Q296)))</f>
        <v/>
      </c>
      <c r="AK296" s="248" t="str">
        <f aca="false">IF(ISNUMBER($D296),YEAR($D296),"")</f>
        <v/>
      </c>
      <c r="AL296" s="248" t="str">
        <f aca="false">IF(OR(TRIM($B296&amp;$C296)="",NOT(ISNUMBER($D296)),NOT(ISNUMBER($E296))),"",IF($E296&lt;$D296,"",IF(IF($AC296="半年付",2,IF($AC296="季度付",4,IF($AC296="月付",12,IF($AC296="半月付",24,1))))=1,1,MAX(1,ROUND(($E296-$D296+1)/365*IF($AC296="半年付",2,IF($AC296="季度付",4,IF($AC296="月付",12,IF($AC296="半月付",24,1)))),0)))))</f>
        <v/>
      </c>
      <c r="AM296" s="248" t="str">
        <f aca="true">IF($AL296="","",MIN($AL296,MAX(0,INT((TODAY()-付款宽限天数-$D296)/(($E296-$D296+1)/$AL296))+1)))</f>
        <v/>
      </c>
    </row>
    <row r="297" customFormat="false" ht="27.75" hidden="false" customHeight="false" outlineLevel="0" collapsed="false">
      <c r="F297" s="188" t="str">
        <f aca="true">IF(TRIM($B297&amp;$C297)="","",IF(OR(ISNUMBER(SEARCH("未",$A297)),ISNUMBER(SEARCH("送出",$A297)),AND(TRIM($A297)="",NOT(ISNUMBER($D297)),N($G297)=0)),"【合同未回】","")&amp;IF(NOT(ISNUMBER($E297)),IF(OR(ISNUMBER(SEARCH("未",$A297)),ISNUMBER(SEARCH("送出",$A297)),AND(TRIM($A297)="",NOT(ISNUMBER($D297)),N($G297)=0)),"","【未填合同期】"),IF($E297&lt;TODAY(),"【已到期】",IF($E297-TODAY()&lt;=提醒天数,"【即将到期，剩余"&amp;($E297-TODAY())&amp;"天】","【正常】")))&amp;IF(OR($AB297="安装免保",$AB297="技术免保",$AB297="质保期内"),"【"&amp;$AB297&amp;"】",""))</f>
        <v/>
      </c>
      <c r="J297" s="244" t="str">
        <f aca="false">IF(OR(N($G297)=0,N($H297)=0),"",ROUND(N($G297)*N($H297)*IF(N($I297)=0,1,N($I297)),2))</f>
        <v/>
      </c>
      <c r="M297" s="244" t="str">
        <f aca="false">IF(TRIM($B297&amp;$C297)="","",IF(AND(N($J297)=0,N($L297)=0),"",ROUND(N($J297)+N($L297),2)))</f>
        <v/>
      </c>
      <c r="S297" s="244"/>
      <c r="T297" s="245" t="str">
        <f aca="false">IF(TRIM($B297&amp;$C297)="","",IF(N($O297)=0,"",MAX(0,MIN(N($O297)-N($Q297),N($W297)))))</f>
        <v/>
      </c>
      <c r="U297" s="245" t="str">
        <f aca="false">IF(TRIM($B297&amp;$C297)="","",IF(N($Q297)&lt;=N($O297),"",N($Q297)-N($O297)))</f>
        <v/>
      </c>
      <c r="V297" s="245" t="str">
        <f aca="false">IF(OR(TRIM($B297&amp;$C297)="",$W297=""),"",MAX(0,N($W297))-N($T297))</f>
        <v/>
      </c>
      <c r="W297" s="245" t="str">
        <f aca="false">IF(TRIM($B297&amp;$C297)="","",IF(AND(N($M297)=0,N($Q297)+N($R297)+N($S297)=0),"",ROUND(N($M297)-N($Q297)-N($R297)-N($S297),2)))</f>
        <v/>
      </c>
      <c r="X297" s="246" t="str">
        <f aca="false">IF(TRIM($B297&amp;$C297)="","",IF(N($M297)=0,IF((N($Q297)+N($R297)+N($S297))=0,"—未填单价","未填单价，已收 "&amp;TEXT((N($Q297)+N($R297)+N($S297)),"#,##0.00")),IF(N($W297)&gt;0.005,"欠 "&amp;TEXT(N($W297),"#,##0.00")&amp;IF(N($T297)&gt;0,"（开票未到账 "&amp;TEXT(N($T297),"#,##0.00")&amp;"）","")&amp;IF(N($V297)&gt;0,"（未开票 "&amp;TEXT(N($V297),"#,##0.00")&amp;"）",""),IF(N($W297)&lt;-0.005,"多收 "&amp;TEXT(-N($W297),"#,##0.00"),"✔ 已结清")))&amp;IF(N($U297)&gt;0,"｜到账未开票 "&amp;TEXT(N($U297),"#,##0.00")&amp;"，待补票","")&amp;IF(N($R297)&gt;0,"｜收现 "&amp;TEXT(N($R297),"#,##0.00"),"")&amp;IF(N($S297)&gt;0,"｜收款不开票 "&amp;TEXT(N($S297),"#,##0.00"),""))</f>
        <v/>
      </c>
      <c r="Y297" s="195"/>
      <c r="AB297" s="195"/>
      <c r="AC297" s="188"/>
      <c r="AD297" s="246" t="str">
        <f aca="false">IF($AL297="","",IF($AL297=1,IF($AM297&gt;=1,"一次性·已到收款期","一次性·未到期"),$AC297&amp;" 第"&amp;$AM297&amp;"/"&amp;$AL297&amp;"期"))</f>
        <v/>
      </c>
      <c r="AE297" s="245" t="str">
        <f aca="false">IF(OR($AL297="",N($M297)=0),"",ROUND(N($J297)*$AM297/$AL297,2)+N($L297))</f>
        <v/>
      </c>
      <c r="AF297" s="245" t="str">
        <f aca="false">IF($AE297="","",MAX(0,ROUND($AE297-(N($Q297)+N($R297)+N($S297)),2)))</f>
        <v/>
      </c>
      <c r="AG297" s="245" t="str">
        <f aca="false">IF(OR(TRIM($B297&amp;$C297)="",NOT(ISNUMBER($D297))),"",SUMIFS($W$3:$W$1001,$AI$3:$AI$1001,$AI297,$D$3:$D$1001,"&lt;"&amp;$D297))</f>
        <v/>
      </c>
      <c r="AH297" s="245" t="str">
        <f aca="false">IF(TRIM($B297&amp;$C297)="","",SUMIFS($W$3:$W$1001,$AI$3:$AI$1001,$AI297))</f>
        <v/>
      </c>
      <c r="AI297" s="246" t="str">
        <f aca="false">IF(TRIM($B297&amp;$C297)="","",TRIM($B297)&amp;"｜"&amp;TRIM($C297))</f>
        <v/>
      </c>
      <c r="AJ297" s="245" t="str">
        <f aca="false">IF(TRIM($B297&amp;$C297)="","",MIN(N($O297),N($Q297)))</f>
        <v/>
      </c>
      <c r="AK297" s="248" t="str">
        <f aca="false">IF(ISNUMBER($D297),YEAR($D297),"")</f>
        <v/>
      </c>
      <c r="AL297" s="248" t="str">
        <f aca="false">IF(OR(TRIM($B297&amp;$C297)="",NOT(ISNUMBER($D297)),NOT(ISNUMBER($E297))),"",IF($E297&lt;$D297,"",IF(IF($AC297="半年付",2,IF($AC297="季度付",4,IF($AC297="月付",12,IF($AC297="半月付",24,1))))=1,1,MAX(1,ROUND(($E297-$D297+1)/365*IF($AC297="半年付",2,IF($AC297="季度付",4,IF($AC297="月付",12,IF($AC297="半月付",24,1)))),0)))))</f>
        <v/>
      </c>
      <c r="AM297" s="248" t="str">
        <f aca="true">IF($AL297="","",MIN($AL297,MAX(0,INT((TODAY()-付款宽限天数-$D297)/(($E297-$D297+1)/$AL297))+1)))</f>
        <v/>
      </c>
    </row>
    <row r="298" customFormat="false" ht="27.75" hidden="false" customHeight="false" outlineLevel="0" collapsed="false">
      <c r="F298" s="188" t="str">
        <f aca="true">IF(TRIM($B298&amp;$C298)="","",IF(OR(ISNUMBER(SEARCH("未",$A298)),ISNUMBER(SEARCH("送出",$A298)),AND(TRIM($A298)="",NOT(ISNUMBER($D298)),N($G298)=0)),"【合同未回】","")&amp;IF(NOT(ISNUMBER($E298)),IF(OR(ISNUMBER(SEARCH("未",$A298)),ISNUMBER(SEARCH("送出",$A298)),AND(TRIM($A298)="",NOT(ISNUMBER($D298)),N($G298)=0)),"","【未填合同期】"),IF($E298&lt;TODAY(),"【已到期】",IF($E298-TODAY()&lt;=提醒天数,"【即将到期，剩余"&amp;($E298-TODAY())&amp;"天】","【正常】")))&amp;IF(OR($AB298="安装免保",$AB298="技术免保",$AB298="质保期内"),"【"&amp;$AB298&amp;"】",""))</f>
        <v/>
      </c>
      <c r="J298" s="244" t="str">
        <f aca="false">IF(OR(N($G298)=0,N($H298)=0),"",ROUND(N($G298)*N($H298)*IF(N($I298)=0,1,N($I298)),2))</f>
        <v/>
      </c>
      <c r="M298" s="244" t="str">
        <f aca="false">IF(TRIM($B298&amp;$C298)="","",IF(AND(N($J298)=0,N($L298)=0),"",ROUND(N($J298)+N($L298),2)))</f>
        <v/>
      </c>
      <c r="S298" s="244"/>
      <c r="T298" s="245" t="str">
        <f aca="false">IF(TRIM($B298&amp;$C298)="","",IF(N($O298)=0,"",MAX(0,MIN(N($O298)-N($Q298),N($W298)))))</f>
        <v/>
      </c>
      <c r="U298" s="245" t="str">
        <f aca="false">IF(TRIM($B298&amp;$C298)="","",IF(N($Q298)&lt;=N($O298),"",N($Q298)-N($O298)))</f>
        <v/>
      </c>
      <c r="V298" s="245" t="str">
        <f aca="false">IF(OR(TRIM($B298&amp;$C298)="",$W298=""),"",MAX(0,N($W298))-N($T298))</f>
        <v/>
      </c>
      <c r="W298" s="245" t="str">
        <f aca="false">IF(TRIM($B298&amp;$C298)="","",IF(AND(N($M298)=0,N($Q298)+N($R298)+N($S298)=0),"",ROUND(N($M298)-N($Q298)-N($R298)-N($S298),2)))</f>
        <v/>
      </c>
      <c r="X298" s="246" t="str">
        <f aca="false">IF(TRIM($B298&amp;$C298)="","",IF(N($M298)=0,IF((N($Q298)+N($R298)+N($S298))=0,"—未填单价","未填单价，已收 "&amp;TEXT((N($Q298)+N($R298)+N($S298)),"#,##0.00")),IF(N($W298)&gt;0.005,"欠 "&amp;TEXT(N($W298),"#,##0.00")&amp;IF(N($T298)&gt;0,"（开票未到账 "&amp;TEXT(N($T298),"#,##0.00")&amp;"）","")&amp;IF(N($V298)&gt;0,"（未开票 "&amp;TEXT(N($V298),"#,##0.00")&amp;"）",""),IF(N($W298)&lt;-0.005,"多收 "&amp;TEXT(-N($W298),"#,##0.00"),"✔ 已结清")))&amp;IF(N($U298)&gt;0,"｜到账未开票 "&amp;TEXT(N($U298),"#,##0.00")&amp;"，待补票","")&amp;IF(N($R298)&gt;0,"｜收现 "&amp;TEXT(N($R298),"#,##0.00"),"")&amp;IF(N($S298)&gt;0,"｜收款不开票 "&amp;TEXT(N($S298),"#,##0.00"),""))</f>
        <v/>
      </c>
      <c r="Y298" s="195"/>
      <c r="AB298" s="195"/>
      <c r="AC298" s="188"/>
      <c r="AD298" s="246" t="str">
        <f aca="false">IF($AL298="","",IF($AL298=1,IF($AM298&gt;=1,"一次性·已到收款期","一次性·未到期"),$AC298&amp;" 第"&amp;$AM298&amp;"/"&amp;$AL298&amp;"期"))</f>
        <v/>
      </c>
      <c r="AE298" s="245" t="str">
        <f aca="false">IF(OR($AL298="",N($M298)=0),"",ROUND(N($J298)*$AM298/$AL298,2)+N($L298))</f>
        <v/>
      </c>
      <c r="AF298" s="245" t="str">
        <f aca="false">IF($AE298="","",MAX(0,ROUND($AE298-(N($Q298)+N($R298)+N($S298)),2)))</f>
        <v/>
      </c>
      <c r="AG298" s="245" t="str">
        <f aca="false">IF(OR(TRIM($B298&amp;$C298)="",NOT(ISNUMBER($D298))),"",SUMIFS($W$3:$W$1001,$AI$3:$AI$1001,$AI298,$D$3:$D$1001,"&lt;"&amp;$D298))</f>
        <v/>
      </c>
      <c r="AH298" s="245" t="str">
        <f aca="false">IF(TRIM($B298&amp;$C298)="","",SUMIFS($W$3:$W$1001,$AI$3:$AI$1001,$AI298))</f>
        <v/>
      </c>
      <c r="AI298" s="246" t="str">
        <f aca="false">IF(TRIM($B298&amp;$C298)="","",TRIM($B298)&amp;"｜"&amp;TRIM($C298))</f>
        <v/>
      </c>
      <c r="AJ298" s="245" t="str">
        <f aca="false">IF(TRIM($B298&amp;$C298)="","",MIN(N($O298),N($Q298)))</f>
        <v/>
      </c>
      <c r="AK298" s="248" t="str">
        <f aca="false">IF(ISNUMBER($D298),YEAR($D298),"")</f>
        <v/>
      </c>
      <c r="AL298" s="248" t="str">
        <f aca="false">IF(OR(TRIM($B298&amp;$C298)="",NOT(ISNUMBER($D298)),NOT(ISNUMBER($E298))),"",IF($E298&lt;$D298,"",IF(IF($AC298="半年付",2,IF($AC298="季度付",4,IF($AC298="月付",12,IF($AC298="半月付",24,1))))=1,1,MAX(1,ROUND(($E298-$D298+1)/365*IF($AC298="半年付",2,IF($AC298="季度付",4,IF($AC298="月付",12,IF($AC298="半月付",24,1)))),0)))))</f>
        <v/>
      </c>
      <c r="AM298" s="248" t="str">
        <f aca="true">IF($AL298="","",MIN($AL298,MAX(0,INT((TODAY()-付款宽限天数-$D298)/(($E298-$D298+1)/$AL298))+1)))</f>
        <v/>
      </c>
    </row>
    <row r="299" customFormat="false" ht="27.75" hidden="false" customHeight="false" outlineLevel="0" collapsed="false">
      <c r="F299" s="188" t="str">
        <f aca="true">IF(TRIM($B299&amp;$C299)="","",IF(OR(ISNUMBER(SEARCH("未",$A299)),ISNUMBER(SEARCH("送出",$A299)),AND(TRIM($A299)="",NOT(ISNUMBER($D299)),N($G299)=0)),"【合同未回】","")&amp;IF(NOT(ISNUMBER($E299)),IF(OR(ISNUMBER(SEARCH("未",$A299)),ISNUMBER(SEARCH("送出",$A299)),AND(TRIM($A299)="",NOT(ISNUMBER($D299)),N($G299)=0)),"","【未填合同期】"),IF($E299&lt;TODAY(),"【已到期】",IF($E299-TODAY()&lt;=提醒天数,"【即将到期，剩余"&amp;($E299-TODAY())&amp;"天】","【正常】")))&amp;IF(OR($AB299="安装免保",$AB299="技术免保",$AB299="质保期内"),"【"&amp;$AB299&amp;"】",""))</f>
        <v/>
      </c>
      <c r="J299" s="244" t="str">
        <f aca="false">IF(OR(N($G299)=0,N($H299)=0),"",ROUND(N($G299)*N($H299)*IF(N($I299)=0,1,N($I299)),2))</f>
        <v/>
      </c>
      <c r="M299" s="244" t="str">
        <f aca="false">IF(TRIM($B299&amp;$C299)="","",IF(AND(N($J299)=0,N($L299)=0),"",ROUND(N($J299)+N($L299),2)))</f>
        <v/>
      </c>
      <c r="S299" s="244"/>
      <c r="T299" s="245" t="str">
        <f aca="false">IF(TRIM($B299&amp;$C299)="","",IF(N($O299)=0,"",MAX(0,MIN(N($O299)-N($Q299),N($W299)))))</f>
        <v/>
      </c>
      <c r="U299" s="245" t="str">
        <f aca="false">IF(TRIM($B299&amp;$C299)="","",IF(N($Q299)&lt;=N($O299),"",N($Q299)-N($O299)))</f>
        <v/>
      </c>
      <c r="V299" s="245" t="str">
        <f aca="false">IF(OR(TRIM($B299&amp;$C299)="",$W299=""),"",MAX(0,N($W299))-N($T299))</f>
        <v/>
      </c>
      <c r="W299" s="245" t="str">
        <f aca="false">IF(TRIM($B299&amp;$C299)="","",IF(AND(N($M299)=0,N($Q299)+N($R299)+N($S299)=0),"",ROUND(N($M299)-N($Q299)-N($R299)-N($S299),2)))</f>
        <v/>
      </c>
      <c r="X299" s="246" t="str">
        <f aca="false">IF(TRIM($B299&amp;$C299)="","",IF(N($M299)=0,IF((N($Q299)+N($R299)+N($S299))=0,"—未填单价","未填单价，已收 "&amp;TEXT((N($Q299)+N($R299)+N($S299)),"#,##0.00")),IF(N($W299)&gt;0.005,"欠 "&amp;TEXT(N($W299),"#,##0.00")&amp;IF(N($T299)&gt;0,"（开票未到账 "&amp;TEXT(N($T299),"#,##0.00")&amp;"）","")&amp;IF(N($V299)&gt;0,"（未开票 "&amp;TEXT(N($V299),"#,##0.00")&amp;"）",""),IF(N($W299)&lt;-0.005,"多收 "&amp;TEXT(-N($W299),"#,##0.00"),"✔ 已结清")))&amp;IF(N($U299)&gt;0,"｜到账未开票 "&amp;TEXT(N($U299),"#,##0.00")&amp;"，待补票","")&amp;IF(N($R299)&gt;0,"｜收现 "&amp;TEXT(N($R299),"#,##0.00"),"")&amp;IF(N($S299)&gt;0,"｜收款不开票 "&amp;TEXT(N($S299),"#,##0.00"),""))</f>
        <v/>
      </c>
      <c r="Y299" s="195"/>
      <c r="AB299" s="195"/>
      <c r="AC299" s="188"/>
      <c r="AD299" s="246" t="str">
        <f aca="false">IF($AL299="","",IF($AL299=1,IF($AM299&gt;=1,"一次性·已到收款期","一次性·未到期"),$AC299&amp;" 第"&amp;$AM299&amp;"/"&amp;$AL299&amp;"期"))</f>
        <v/>
      </c>
      <c r="AE299" s="245" t="str">
        <f aca="false">IF(OR($AL299="",N($M299)=0),"",ROUND(N($J299)*$AM299/$AL299,2)+N($L299))</f>
        <v/>
      </c>
      <c r="AF299" s="245" t="str">
        <f aca="false">IF($AE299="","",MAX(0,ROUND($AE299-(N($Q299)+N($R299)+N($S299)),2)))</f>
        <v/>
      </c>
      <c r="AG299" s="245" t="str">
        <f aca="false">IF(OR(TRIM($B299&amp;$C299)="",NOT(ISNUMBER($D299))),"",SUMIFS($W$3:$W$1001,$AI$3:$AI$1001,$AI299,$D$3:$D$1001,"&lt;"&amp;$D299))</f>
        <v/>
      </c>
      <c r="AH299" s="245" t="str">
        <f aca="false">IF(TRIM($B299&amp;$C299)="","",SUMIFS($W$3:$W$1001,$AI$3:$AI$1001,$AI299))</f>
        <v/>
      </c>
      <c r="AI299" s="246" t="str">
        <f aca="false">IF(TRIM($B299&amp;$C299)="","",TRIM($B299)&amp;"｜"&amp;TRIM($C299))</f>
        <v/>
      </c>
      <c r="AJ299" s="245" t="str">
        <f aca="false">IF(TRIM($B299&amp;$C299)="","",MIN(N($O299),N($Q299)))</f>
        <v/>
      </c>
      <c r="AK299" s="248" t="str">
        <f aca="false">IF(ISNUMBER($D299),YEAR($D299),"")</f>
        <v/>
      </c>
      <c r="AL299" s="248" t="str">
        <f aca="false">IF(OR(TRIM($B299&amp;$C299)="",NOT(ISNUMBER($D299)),NOT(ISNUMBER($E299))),"",IF($E299&lt;$D299,"",IF(IF($AC299="半年付",2,IF($AC299="季度付",4,IF($AC299="月付",12,IF($AC299="半月付",24,1))))=1,1,MAX(1,ROUND(($E299-$D299+1)/365*IF($AC299="半年付",2,IF($AC299="季度付",4,IF($AC299="月付",12,IF($AC299="半月付",24,1)))),0)))))</f>
        <v/>
      </c>
      <c r="AM299" s="248" t="str">
        <f aca="true">IF($AL299="","",MIN($AL299,MAX(0,INT((TODAY()-付款宽限天数-$D299)/(($E299-$D299+1)/$AL299))+1)))</f>
        <v/>
      </c>
    </row>
    <row r="300" customFormat="false" ht="27.75" hidden="false" customHeight="false" outlineLevel="0" collapsed="false">
      <c r="F300" s="188" t="str">
        <f aca="true">IF(TRIM($B300&amp;$C300)="","",IF(OR(ISNUMBER(SEARCH("未",$A300)),ISNUMBER(SEARCH("送出",$A300)),AND(TRIM($A300)="",NOT(ISNUMBER($D300)),N($G300)=0)),"【合同未回】","")&amp;IF(NOT(ISNUMBER($E300)),IF(OR(ISNUMBER(SEARCH("未",$A300)),ISNUMBER(SEARCH("送出",$A300)),AND(TRIM($A300)="",NOT(ISNUMBER($D300)),N($G300)=0)),"","【未填合同期】"),IF($E300&lt;TODAY(),"【已到期】",IF($E300-TODAY()&lt;=提醒天数,"【即将到期，剩余"&amp;($E300-TODAY())&amp;"天】","【正常】")))&amp;IF(OR($AB300="安装免保",$AB300="技术免保",$AB300="质保期内"),"【"&amp;$AB300&amp;"】",""))</f>
        <v/>
      </c>
      <c r="J300" s="244" t="str">
        <f aca="false">IF(OR(N($G300)=0,N($H300)=0),"",ROUND(N($G300)*N($H300)*IF(N($I300)=0,1,N($I300)),2))</f>
        <v/>
      </c>
      <c r="M300" s="244" t="str">
        <f aca="false">IF(TRIM($B300&amp;$C300)="","",IF(AND(N($J300)=0,N($L300)=0),"",ROUND(N($J300)+N($L300),2)))</f>
        <v/>
      </c>
      <c r="S300" s="244"/>
      <c r="T300" s="245" t="str">
        <f aca="false">IF(TRIM($B300&amp;$C300)="","",IF(N($O300)=0,"",MAX(0,MIN(N($O300)-N($Q300),N($W300)))))</f>
        <v/>
      </c>
      <c r="U300" s="245" t="str">
        <f aca="false">IF(TRIM($B300&amp;$C300)="","",IF(N($Q300)&lt;=N($O300),"",N($Q300)-N($O300)))</f>
        <v/>
      </c>
      <c r="V300" s="245" t="str">
        <f aca="false">IF(OR(TRIM($B300&amp;$C300)="",$W300=""),"",MAX(0,N($W300))-N($T300))</f>
        <v/>
      </c>
      <c r="W300" s="245" t="str">
        <f aca="false">IF(TRIM($B300&amp;$C300)="","",IF(AND(N($M300)=0,N($Q300)+N($R300)+N($S300)=0),"",ROUND(N($M300)-N($Q300)-N($R300)-N($S300),2)))</f>
        <v/>
      </c>
      <c r="X300" s="246" t="str">
        <f aca="false">IF(TRIM($B300&amp;$C300)="","",IF(N($M300)=0,IF((N($Q300)+N($R300)+N($S300))=0,"—未填单价","未填单价，已收 "&amp;TEXT((N($Q300)+N($R300)+N($S300)),"#,##0.00")),IF(N($W300)&gt;0.005,"欠 "&amp;TEXT(N($W300),"#,##0.00")&amp;IF(N($T300)&gt;0,"（开票未到账 "&amp;TEXT(N($T300),"#,##0.00")&amp;"）","")&amp;IF(N($V300)&gt;0,"（未开票 "&amp;TEXT(N($V300),"#,##0.00")&amp;"）",""),IF(N($W300)&lt;-0.005,"多收 "&amp;TEXT(-N($W300),"#,##0.00"),"✔ 已结清")))&amp;IF(N($U300)&gt;0,"｜到账未开票 "&amp;TEXT(N($U300),"#,##0.00")&amp;"，待补票","")&amp;IF(N($R300)&gt;0,"｜收现 "&amp;TEXT(N($R300),"#,##0.00"),"")&amp;IF(N($S300)&gt;0,"｜收款不开票 "&amp;TEXT(N($S300),"#,##0.00"),""))</f>
        <v/>
      </c>
      <c r="Y300" s="195"/>
      <c r="AB300" s="195"/>
      <c r="AC300" s="188"/>
      <c r="AD300" s="246" t="str">
        <f aca="false">IF($AL300="","",IF($AL300=1,IF($AM300&gt;=1,"一次性·已到收款期","一次性·未到期"),$AC300&amp;" 第"&amp;$AM300&amp;"/"&amp;$AL300&amp;"期"))</f>
        <v/>
      </c>
      <c r="AE300" s="245" t="str">
        <f aca="false">IF(OR($AL300="",N($M300)=0),"",ROUND(N($J300)*$AM300/$AL300,2)+N($L300))</f>
        <v/>
      </c>
      <c r="AF300" s="245" t="str">
        <f aca="false">IF($AE300="","",MAX(0,ROUND($AE300-(N($Q300)+N($R300)+N($S300)),2)))</f>
        <v/>
      </c>
      <c r="AG300" s="245" t="str">
        <f aca="false">IF(OR(TRIM($B300&amp;$C300)="",NOT(ISNUMBER($D300))),"",SUMIFS($W$3:$W$1001,$AI$3:$AI$1001,$AI300,$D$3:$D$1001,"&lt;"&amp;$D300))</f>
        <v/>
      </c>
      <c r="AH300" s="245" t="str">
        <f aca="false">IF(TRIM($B300&amp;$C300)="","",SUMIFS($W$3:$W$1001,$AI$3:$AI$1001,$AI300))</f>
        <v/>
      </c>
      <c r="AI300" s="246" t="str">
        <f aca="false">IF(TRIM($B300&amp;$C300)="","",TRIM($B300)&amp;"｜"&amp;TRIM($C300))</f>
        <v/>
      </c>
      <c r="AJ300" s="245" t="str">
        <f aca="false">IF(TRIM($B300&amp;$C300)="","",MIN(N($O300),N($Q300)))</f>
        <v/>
      </c>
      <c r="AK300" s="248" t="str">
        <f aca="false">IF(ISNUMBER($D300),YEAR($D300),"")</f>
        <v/>
      </c>
      <c r="AL300" s="248" t="str">
        <f aca="false">IF(OR(TRIM($B300&amp;$C300)="",NOT(ISNUMBER($D300)),NOT(ISNUMBER($E300))),"",IF($E300&lt;$D300,"",IF(IF($AC300="半年付",2,IF($AC300="季度付",4,IF($AC300="月付",12,IF($AC300="半月付",24,1))))=1,1,MAX(1,ROUND(($E300-$D300+1)/365*IF($AC300="半年付",2,IF($AC300="季度付",4,IF($AC300="月付",12,IF($AC300="半月付",24,1)))),0)))))</f>
        <v/>
      </c>
      <c r="AM300" s="248" t="str">
        <f aca="true">IF($AL300="","",MIN($AL300,MAX(0,INT((TODAY()-付款宽限天数-$D300)/(($E300-$D300+1)/$AL300))+1)))</f>
        <v/>
      </c>
    </row>
    <row r="301" customFormat="false" ht="27.75" hidden="false" customHeight="false" outlineLevel="0" collapsed="false">
      <c r="F301" s="188" t="str">
        <f aca="true">IF(TRIM($B301&amp;$C301)="","",IF(OR(ISNUMBER(SEARCH("未",$A301)),ISNUMBER(SEARCH("送出",$A301)),AND(TRIM($A301)="",NOT(ISNUMBER($D301)),N($G301)=0)),"【合同未回】","")&amp;IF(NOT(ISNUMBER($E301)),IF(OR(ISNUMBER(SEARCH("未",$A301)),ISNUMBER(SEARCH("送出",$A301)),AND(TRIM($A301)="",NOT(ISNUMBER($D301)),N($G301)=0)),"","【未填合同期】"),IF($E301&lt;TODAY(),"【已到期】",IF($E301-TODAY()&lt;=提醒天数,"【即将到期，剩余"&amp;($E301-TODAY())&amp;"天】","【正常】")))&amp;IF(OR($AB301="安装免保",$AB301="技术免保",$AB301="质保期内"),"【"&amp;$AB301&amp;"】",""))</f>
        <v/>
      </c>
      <c r="J301" s="244" t="str">
        <f aca="false">IF(OR(N($G301)=0,N($H301)=0),"",ROUND(N($G301)*N($H301)*IF(N($I301)=0,1,N($I301)),2))</f>
        <v/>
      </c>
      <c r="M301" s="244" t="str">
        <f aca="false">IF(TRIM($B301&amp;$C301)="","",IF(AND(N($J301)=0,N($L301)=0),"",ROUND(N($J301)+N($L301),2)))</f>
        <v/>
      </c>
      <c r="S301" s="244"/>
      <c r="T301" s="245" t="str">
        <f aca="false">IF(TRIM($B301&amp;$C301)="","",IF(N($O301)=0,"",MAX(0,MIN(N($O301)-N($Q301),N($W301)))))</f>
        <v/>
      </c>
      <c r="U301" s="245" t="str">
        <f aca="false">IF(TRIM($B301&amp;$C301)="","",IF(N($Q301)&lt;=N($O301),"",N($Q301)-N($O301)))</f>
        <v/>
      </c>
      <c r="V301" s="245" t="str">
        <f aca="false">IF(OR(TRIM($B301&amp;$C301)="",$W301=""),"",MAX(0,N($W301))-N($T301))</f>
        <v/>
      </c>
      <c r="W301" s="245" t="str">
        <f aca="false">IF(TRIM($B301&amp;$C301)="","",IF(AND(N($M301)=0,N($Q301)+N($R301)+N($S301)=0),"",ROUND(N($M301)-N($Q301)-N($R301)-N($S301),2)))</f>
        <v/>
      </c>
      <c r="X301" s="246" t="str">
        <f aca="false">IF(TRIM($B301&amp;$C301)="","",IF(N($M301)=0,IF((N($Q301)+N($R301)+N($S301))=0,"—未填单价","未填单价，已收 "&amp;TEXT((N($Q301)+N($R301)+N($S301)),"#,##0.00")),IF(N($W301)&gt;0.005,"欠 "&amp;TEXT(N($W301),"#,##0.00")&amp;IF(N($T301)&gt;0,"（开票未到账 "&amp;TEXT(N($T301),"#,##0.00")&amp;"）","")&amp;IF(N($V301)&gt;0,"（未开票 "&amp;TEXT(N($V301),"#,##0.00")&amp;"）",""),IF(N($W301)&lt;-0.005,"多收 "&amp;TEXT(-N($W301),"#,##0.00"),"✔ 已结清")))&amp;IF(N($U301)&gt;0,"｜到账未开票 "&amp;TEXT(N($U301),"#,##0.00")&amp;"，待补票","")&amp;IF(N($R301)&gt;0,"｜收现 "&amp;TEXT(N($R301),"#,##0.00"),"")&amp;IF(N($S301)&gt;0,"｜收款不开票 "&amp;TEXT(N($S301),"#,##0.00"),""))</f>
        <v/>
      </c>
      <c r="Y301" s="195"/>
      <c r="AB301" s="195"/>
      <c r="AC301" s="188"/>
      <c r="AD301" s="246" t="str">
        <f aca="false">IF($AL301="","",IF($AL301=1,IF($AM301&gt;=1,"一次性·已到收款期","一次性·未到期"),$AC301&amp;" 第"&amp;$AM301&amp;"/"&amp;$AL301&amp;"期"))</f>
        <v/>
      </c>
      <c r="AE301" s="245" t="str">
        <f aca="false">IF(OR($AL301="",N($M301)=0),"",ROUND(N($J301)*$AM301/$AL301,2)+N($L301))</f>
        <v/>
      </c>
      <c r="AF301" s="245" t="str">
        <f aca="false">IF($AE301="","",MAX(0,ROUND($AE301-(N($Q301)+N($R301)+N($S301)),2)))</f>
        <v/>
      </c>
      <c r="AG301" s="245" t="str">
        <f aca="false">IF(OR(TRIM($B301&amp;$C301)="",NOT(ISNUMBER($D301))),"",SUMIFS($W$3:$W$1001,$AI$3:$AI$1001,$AI301,$D$3:$D$1001,"&lt;"&amp;$D301))</f>
        <v/>
      </c>
      <c r="AH301" s="245" t="str">
        <f aca="false">IF(TRIM($B301&amp;$C301)="","",SUMIFS($W$3:$W$1001,$AI$3:$AI$1001,$AI301))</f>
        <v/>
      </c>
      <c r="AI301" s="246" t="str">
        <f aca="false">IF(TRIM($B301&amp;$C301)="","",TRIM($B301)&amp;"｜"&amp;TRIM($C301))</f>
        <v/>
      </c>
      <c r="AJ301" s="245" t="str">
        <f aca="false">IF(TRIM($B301&amp;$C301)="","",MIN(N($O301),N($Q301)))</f>
        <v/>
      </c>
      <c r="AK301" s="248" t="str">
        <f aca="false">IF(ISNUMBER($D301),YEAR($D301),"")</f>
        <v/>
      </c>
      <c r="AL301" s="248" t="str">
        <f aca="false">IF(OR(TRIM($B301&amp;$C301)="",NOT(ISNUMBER($D301)),NOT(ISNUMBER($E301))),"",IF($E301&lt;$D301,"",IF(IF($AC301="半年付",2,IF($AC301="季度付",4,IF($AC301="月付",12,IF($AC301="半月付",24,1))))=1,1,MAX(1,ROUND(($E301-$D301+1)/365*IF($AC301="半年付",2,IF($AC301="季度付",4,IF($AC301="月付",12,IF($AC301="半月付",24,1)))),0)))))</f>
        <v/>
      </c>
      <c r="AM301" s="248" t="str">
        <f aca="true">IF($AL301="","",MIN($AL301,MAX(0,INT((TODAY()-付款宽限天数-$D301)/(($E301-$D301+1)/$AL301))+1)))</f>
        <v/>
      </c>
    </row>
    <row r="302" customFormat="false" ht="27.75" hidden="false" customHeight="false" outlineLevel="0" collapsed="false">
      <c r="F302" s="188" t="str">
        <f aca="true">IF(TRIM($B302&amp;$C302)="","",IF(OR(ISNUMBER(SEARCH("未",$A302)),ISNUMBER(SEARCH("送出",$A302)),AND(TRIM($A302)="",NOT(ISNUMBER($D302)),N($G302)=0)),"【合同未回】","")&amp;IF(NOT(ISNUMBER($E302)),IF(OR(ISNUMBER(SEARCH("未",$A302)),ISNUMBER(SEARCH("送出",$A302)),AND(TRIM($A302)="",NOT(ISNUMBER($D302)),N($G302)=0)),"","【未填合同期】"),IF($E302&lt;TODAY(),"【已到期】",IF($E302-TODAY()&lt;=提醒天数,"【即将到期，剩余"&amp;($E302-TODAY())&amp;"天】","【正常】")))&amp;IF(OR($AB302="安装免保",$AB302="技术免保",$AB302="质保期内"),"【"&amp;$AB302&amp;"】",""))</f>
        <v/>
      </c>
      <c r="J302" s="244" t="str">
        <f aca="false">IF(OR(N($G302)=0,N($H302)=0),"",ROUND(N($G302)*N($H302)*IF(N($I302)=0,1,N($I302)),2))</f>
        <v/>
      </c>
      <c r="M302" s="244" t="str">
        <f aca="false">IF(TRIM($B302&amp;$C302)="","",IF(AND(N($J302)=0,N($L302)=0),"",ROUND(N($J302)+N($L302),2)))</f>
        <v/>
      </c>
      <c r="S302" s="244"/>
      <c r="T302" s="245" t="str">
        <f aca="false">IF(TRIM($B302&amp;$C302)="","",IF(N($O302)=0,"",MAX(0,MIN(N($O302)-N($Q302),N($W302)))))</f>
        <v/>
      </c>
      <c r="U302" s="245" t="str">
        <f aca="false">IF(TRIM($B302&amp;$C302)="","",IF(N($Q302)&lt;=N($O302),"",N($Q302)-N($O302)))</f>
        <v/>
      </c>
      <c r="V302" s="245" t="str">
        <f aca="false">IF(OR(TRIM($B302&amp;$C302)="",$W302=""),"",MAX(0,N($W302))-N($T302))</f>
        <v/>
      </c>
      <c r="W302" s="245" t="str">
        <f aca="false">IF(TRIM($B302&amp;$C302)="","",IF(AND(N($M302)=0,N($Q302)+N($R302)+N($S302)=0),"",ROUND(N($M302)-N($Q302)-N($R302)-N($S302),2)))</f>
        <v/>
      </c>
      <c r="X302" s="246" t="str">
        <f aca="false">IF(TRIM($B302&amp;$C302)="","",IF(N($M302)=0,IF((N($Q302)+N($R302)+N($S302))=0,"—未填单价","未填单价，已收 "&amp;TEXT((N($Q302)+N($R302)+N($S302)),"#,##0.00")),IF(N($W302)&gt;0.005,"欠 "&amp;TEXT(N($W302),"#,##0.00")&amp;IF(N($T302)&gt;0,"（开票未到账 "&amp;TEXT(N($T302),"#,##0.00")&amp;"）","")&amp;IF(N($V302)&gt;0,"（未开票 "&amp;TEXT(N($V302),"#,##0.00")&amp;"）",""),IF(N($W302)&lt;-0.005,"多收 "&amp;TEXT(-N($W302),"#,##0.00"),"✔ 已结清")))&amp;IF(N($U302)&gt;0,"｜到账未开票 "&amp;TEXT(N($U302),"#,##0.00")&amp;"，待补票","")&amp;IF(N($R302)&gt;0,"｜收现 "&amp;TEXT(N($R302),"#,##0.00"),"")&amp;IF(N($S302)&gt;0,"｜收款不开票 "&amp;TEXT(N($S302),"#,##0.00"),""))</f>
        <v/>
      </c>
      <c r="Y302" s="195"/>
      <c r="AB302" s="195"/>
      <c r="AC302" s="188"/>
      <c r="AD302" s="246" t="str">
        <f aca="false">IF($AL302="","",IF($AL302=1,IF($AM302&gt;=1,"一次性·已到收款期","一次性·未到期"),$AC302&amp;" 第"&amp;$AM302&amp;"/"&amp;$AL302&amp;"期"))</f>
        <v/>
      </c>
      <c r="AE302" s="245" t="str">
        <f aca="false">IF(OR($AL302="",N($M302)=0),"",ROUND(N($J302)*$AM302/$AL302,2)+N($L302))</f>
        <v/>
      </c>
      <c r="AF302" s="245" t="str">
        <f aca="false">IF($AE302="","",MAX(0,ROUND($AE302-(N($Q302)+N($R302)+N($S302)),2)))</f>
        <v/>
      </c>
      <c r="AG302" s="245" t="str">
        <f aca="false">IF(OR(TRIM($B302&amp;$C302)="",NOT(ISNUMBER($D302))),"",SUMIFS($W$3:$W$1001,$AI$3:$AI$1001,$AI302,$D$3:$D$1001,"&lt;"&amp;$D302))</f>
        <v/>
      </c>
      <c r="AH302" s="245" t="str">
        <f aca="false">IF(TRIM($B302&amp;$C302)="","",SUMIFS($W$3:$W$1001,$AI$3:$AI$1001,$AI302))</f>
        <v/>
      </c>
      <c r="AI302" s="246" t="str">
        <f aca="false">IF(TRIM($B302&amp;$C302)="","",TRIM($B302)&amp;"｜"&amp;TRIM($C302))</f>
        <v/>
      </c>
      <c r="AJ302" s="245" t="str">
        <f aca="false">IF(TRIM($B302&amp;$C302)="","",MIN(N($O302),N($Q302)))</f>
        <v/>
      </c>
      <c r="AK302" s="248" t="str">
        <f aca="false">IF(ISNUMBER($D302),YEAR($D302),"")</f>
        <v/>
      </c>
      <c r="AL302" s="248" t="str">
        <f aca="false">IF(OR(TRIM($B302&amp;$C302)="",NOT(ISNUMBER($D302)),NOT(ISNUMBER($E302))),"",IF($E302&lt;$D302,"",IF(IF($AC302="半年付",2,IF($AC302="季度付",4,IF($AC302="月付",12,IF($AC302="半月付",24,1))))=1,1,MAX(1,ROUND(($E302-$D302+1)/365*IF($AC302="半年付",2,IF($AC302="季度付",4,IF($AC302="月付",12,IF($AC302="半月付",24,1)))),0)))))</f>
        <v/>
      </c>
      <c r="AM302" s="248" t="str">
        <f aca="true">IF($AL302="","",MIN($AL302,MAX(0,INT((TODAY()-付款宽限天数-$D302)/(($E302-$D302+1)/$AL302))+1)))</f>
        <v/>
      </c>
    </row>
    <row r="303" customFormat="false" ht="27.75" hidden="false" customHeight="false" outlineLevel="0" collapsed="false">
      <c r="F303" s="188" t="str">
        <f aca="true">IF(TRIM($B303&amp;$C303)="","",IF(OR(ISNUMBER(SEARCH("未",$A303)),ISNUMBER(SEARCH("送出",$A303)),AND(TRIM($A303)="",NOT(ISNUMBER($D303)),N($G303)=0)),"【合同未回】","")&amp;IF(NOT(ISNUMBER($E303)),IF(OR(ISNUMBER(SEARCH("未",$A303)),ISNUMBER(SEARCH("送出",$A303)),AND(TRIM($A303)="",NOT(ISNUMBER($D303)),N($G303)=0)),"","【未填合同期】"),IF($E303&lt;TODAY(),"【已到期】",IF($E303-TODAY()&lt;=提醒天数,"【即将到期，剩余"&amp;($E303-TODAY())&amp;"天】","【正常】")))&amp;IF(OR($AB303="安装免保",$AB303="技术免保",$AB303="质保期内"),"【"&amp;$AB303&amp;"】",""))</f>
        <v/>
      </c>
      <c r="J303" s="244" t="str">
        <f aca="false">IF(OR(N($G303)=0,N($H303)=0),"",ROUND(N($G303)*N($H303)*IF(N($I303)=0,1,N($I303)),2))</f>
        <v/>
      </c>
      <c r="M303" s="244" t="str">
        <f aca="false">IF(TRIM($B303&amp;$C303)="","",IF(AND(N($J303)=0,N($L303)=0),"",ROUND(N($J303)+N($L303),2)))</f>
        <v/>
      </c>
      <c r="S303" s="244"/>
      <c r="T303" s="245" t="str">
        <f aca="false">IF(TRIM($B303&amp;$C303)="","",IF(N($O303)=0,"",MAX(0,MIN(N($O303)-N($Q303),N($W303)))))</f>
        <v/>
      </c>
      <c r="U303" s="245" t="str">
        <f aca="false">IF(TRIM($B303&amp;$C303)="","",IF(N($Q303)&lt;=N($O303),"",N($Q303)-N($O303)))</f>
        <v/>
      </c>
      <c r="V303" s="245" t="str">
        <f aca="false">IF(OR(TRIM($B303&amp;$C303)="",$W303=""),"",MAX(0,N($W303))-N($T303))</f>
        <v/>
      </c>
      <c r="W303" s="245" t="str">
        <f aca="false">IF(TRIM($B303&amp;$C303)="","",IF(AND(N($M303)=0,N($Q303)+N($R303)+N($S303)=0),"",ROUND(N($M303)-N($Q303)-N($R303)-N($S303),2)))</f>
        <v/>
      </c>
      <c r="X303" s="246" t="str">
        <f aca="false">IF(TRIM($B303&amp;$C303)="","",IF(N($M303)=0,IF((N($Q303)+N($R303)+N($S303))=0,"—未填单价","未填单价，已收 "&amp;TEXT((N($Q303)+N($R303)+N($S303)),"#,##0.00")),IF(N($W303)&gt;0.005,"欠 "&amp;TEXT(N($W303),"#,##0.00")&amp;IF(N($T303)&gt;0,"（开票未到账 "&amp;TEXT(N($T303),"#,##0.00")&amp;"）","")&amp;IF(N($V303)&gt;0,"（未开票 "&amp;TEXT(N($V303),"#,##0.00")&amp;"）",""),IF(N($W303)&lt;-0.005,"多收 "&amp;TEXT(-N($W303),"#,##0.00"),"✔ 已结清")))&amp;IF(N($U303)&gt;0,"｜到账未开票 "&amp;TEXT(N($U303),"#,##0.00")&amp;"，待补票","")&amp;IF(N($R303)&gt;0,"｜收现 "&amp;TEXT(N($R303),"#,##0.00"),"")&amp;IF(N($S303)&gt;0,"｜收款不开票 "&amp;TEXT(N($S303),"#,##0.00"),""))</f>
        <v/>
      </c>
      <c r="Y303" s="195"/>
      <c r="AB303" s="195"/>
      <c r="AC303" s="188"/>
      <c r="AD303" s="246" t="str">
        <f aca="false">IF($AL303="","",IF($AL303=1,IF($AM303&gt;=1,"一次性·已到收款期","一次性·未到期"),$AC303&amp;" 第"&amp;$AM303&amp;"/"&amp;$AL303&amp;"期"))</f>
        <v/>
      </c>
      <c r="AE303" s="245" t="str">
        <f aca="false">IF(OR($AL303="",N($M303)=0),"",ROUND(N($J303)*$AM303/$AL303,2)+N($L303))</f>
        <v/>
      </c>
      <c r="AF303" s="245" t="str">
        <f aca="false">IF($AE303="","",MAX(0,ROUND($AE303-(N($Q303)+N($R303)+N($S303)),2)))</f>
        <v/>
      </c>
      <c r="AG303" s="245" t="str">
        <f aca="false">IF(OR(TRIM($B303&amp;$C303)="",NOT(ISNUMBER($D303))),"",SUMIFS($W$3:$W$1001,$AI$3:$AI$1001,$AI303,$D$3:$D$1001,"&lt;"&amp;$D303))</f>
        <v/>
      </c>
      <c r="AH303" s="245" t="str">
        <f aca="false">IF(TRIM($B303&amp;$C303)="","",SUMIFS($W$3:$W$1001,$AI$3:$AI$1001,$AI303))</f>
        <v/>
      </c>
      <c r="AI303" s="246" t="str">
        <f aca="false">IF(TRIM($B303&amp;$C303)="","",TRIM($B303)&amp;"｜"&amp;TRIM($C303))</f>
        <v/>
      </c>
      <c r="AJ303" s="245" t="str">
        <f aca="false">IF(TRIM($B303&amp;$C303)="","",MIN(N($O303),N($Q303)))</f>
        <v/>
      </c>
      <c r="AK303" s="248" t="str">
        <f aca="false">IF(ISNUMBER($D303),YEAR($D303),"")</f>
        <v/>
      </c>
      <c r="AL303" s="248" t="str">
        <f aca="false">IF(OR(TRIM($B303&amp;$C303)="",NOT(ISNUMBER($D303)),NOT(ISNUMBER($E303))),"",IF($E303&lt;$D303,"",IF(IF($AC303="半年付",2,IF($AC303="季度付",4,IF($AC303="月付",12,IF($AC303="半月付",24,1))))=1,1,MAX(1,ROUND(($E303-$D303+1)/365*IF($AC303="半年付",2,IF($AC303="季度付",4,IF($AC303="月付",12,IF($AC303="半月付",24,1)))),0)))))</f>
        <v/>
      </c>
      <c r="AM303" s="248" t="str">
        <f aca="true">IF($AL303="","",MIN($AL303,MAX(0,INT((TODAY()-付款宽限天数-$D303)/(($E303-$D303+1)/$AL303))+1)))</f>
        <v/>
      </c>
    </row>
    <row r="304" customFormat="false" ht="27.75" hidden="false" customHeight="false" outlineLevel="0" collapsed="false">
      <c r="F304" s="188" t="str">
        <f aca="true">IF(TRIM($B304&amp;$C304)="","",IF(OR(ISNUMBER(SEARCH("未",$A304)),ISNUMBER(SEARCH("送出",$A304)),AND(TRIM($A304)="",NOT(ISNUMBER($D304)),N($G304)=0)),"【合同未回】","")&amp;IF(NOT(ISNUMBER($E304)),IF(OR(ISNUMBER(SEARCH("未",$A304)),ISNUMBER(SEARCH("送出",$A304)),AND(TRIM($A304)="",NOT(ISNUMBER($D304)),N($G304)=0)),"","【未填合同期】"),IF($E304&lt;TODAY(),"【已到期】",IF($E304-TODAY()&lt;=提醒天数,"【即将到期，剩余"&amp;($E304-TODAY())&amp;"天】","【正常】")))&amp;IF(OR($AB304="安装免保",$AB304="技术免保",$AB304="质保期内"),"【"&amp;$AB304&amp;"】",""))</f>
        <v/>
      </c>
      <c r="J304" s="244" t="str">
        <f aca="false">IF(OR(N($G304)=0,N($H304)=0),"",ROUND(N($G304)*N($H304)*IF(N($I304)=0,1,N($I304)),2))</f>
        <v/>
      </c>
      <c r="M304" s="244" t="str">
        <f aca="false">IF(TRIM($B304&amp;$C304)="","",IF(AND(N($J304)=0,N($L304)=0),"",ROUND(N($J304)+N($L304),2)))</f>
        <v/>
      </c>
      <c r="S304" s="244"/>
      <c r="T304" s="245" t="str">
        <f aca="false">IF(TRIM($B304&amp;$C304)="","",IF(N($O304)=0,"",MAX(0,MIN(N($O304)-N($Q304),N($W304)))))</f>
        <v/>
      </c>
      <c r="U304" s="245" t="str">
        <f aca="false">IF(TRIM($B304&amp;$C304)="","",IF(N($Q304)&lt;=N($O304),"",N($Q304)-N($O304)))</f>
        <v/>
      </c>
      <c r="V304" s="245" t="str">
        <f aca="false">IF(OR(TRIM($B304&amp;$C304)="",$W304=""),"",MAX(0,N($W304))-N($T304))</f>
        <v/>
      </c>
      <c r="W304" s="245" t="str">
        <f aca="false">IF(TRIM($B304&amp;$C304)="","",IF(AND(N($M304)=0,N($Q304)+N($R304)+N($S304)=0),"",ROUND(N($M304)-N($Q304)-N($R304)-N($S304),2)))</f>
        <v/>
      </c>
      <c r="X304" s="246" t="str">
        <f aca="false">IF(TRIM($B304&amp;$C304)="","",IF(N($M304)=0,IF((N($Q304)+N($R304)+N($S304))=0,"—未填单价","未填单价，已收 "&amp;TEXT((N($Q304)+N($R304)+N($S304)),"#,##0.00")),IF(N($W304)&gt;0.005,"欠 "&amp;TEXT(N($W304),"#,##0.00")&amp;IF(N($T304)&gt;0,"（开票未到账 "&amp;TEXT(N($T304),"#,##0.00")&amp;"）","")&amp;IF(N($V304)&gt;0,"（未开票 "&amp;TEXT(N($V304),"#,##0.00")&amp;"）",""),IF(N($W304)&lt;-0.005,"多收 "&amp;TEXT(-N($W304),"#,##0.00"),"✔ 已结清")))&amp;IF(N($U304)&gt;0,"｜到账未开票 "&amp;TEXT(N($U304),"#,##0.00")&amp;"，待补票","")&amp;IF(N($R304)&gt;0,"｜收现 "&amp;TEXT(N($R304),"#,##0.00"),"")&amp;IF(N($S304)&gt;0,"｜收款不开票 "&amp;TEXT(N($S304),"#,##0.00"),""))</f>
        <v/>
      </c>
      <c r="Y304" s="195"/>
      <c r="AB304" s="195"/>
      <c r="AC304" s="188"/>
      <c r="AD304" s="246" t="str">
        <f aca="false">IF($AL304="","",IF($AL304=1,IF($AM304&gt;=1,"一次性·已到收款期","一次性·未到期"),$AC304&amp;" 第"&amp;$AM304&amp;"/"&amp;$AL304&amp;"期"))</f>
        <v/>
      </c>
      <c r="AE304" s="245" t="str">
        <f aca="false">IF(OR($AL304="",N($M304)=0),"",ROUND(N($J304)*$AM304/$AL304,2)+N($L304))</f>
        <v/>
      </c>
      <c r="AF304" s="245" t="str">
        <f aca="false">IF($AE304="","",MAX(0,ROUND($AE304-(N($Q304)+N($R304)+N($S304)),2)))</f>
        <v/>
      </c>
      <c r="AG304" s="245" t="str">
        <f aca="false">IF(OR(TRIM($B304&amp;$C304)="",NOT(ISNUMBER($D304))),"",SUMIFS($W$3:$W$1001,$AI$3:$AI$1001,$AI304,$D$3:$D$1001,"&lt;"&amp;$D304))</f>
        <v/>
      </c>
      <c r="AH304" s="245" t="str">
        <f aca="false">IF(TRIM($B304&amp;$C304)="","",SUMIFS($W$3:$W$1001,$AI$3:$AI$1001,$AI304))</f>
        <v/>
      </c>
      <c r="AI304" s="246" t="str">
        <f aca="false">IF(TRIM($B304&amp;$C304)="","",TRIM($B304)&amp;"｜"&amp;TRIM($C304))</f>
        <v/>
      </c>
      <c r="AJ304" s="245" t="str">
        <f aca="false">IF(TRIM($B304&amp;$C304)="","",MIN(N($O304),N($Q304)))</f>
        <v/>
      </c>
      <c r="AK304" s="248" t="str">
        <f aca="false">IF(ISNUMBER($D304),YEAR($D304),"")</f>
        <v/>
      </c>
      <c r="AL304" s="248" t="str">
        <f aca="false">IF(OR(TRIM($B304&amp;$C304)="",NOT(ISNUMBER($D304)),NOT(ISNUMBER($E304))),"",IF($E304&lt;$D304,"",IF(IF($AC304="半年付",2,IF($AC304="季度付",4,IF($AC304="月付",12,IF($AC304="半月付",24,1))))=1,1,MAX(1,ROUND(($E304-$D304+1)/365*IF($AC304="半年付",2,IF($AC304="季度付",4,IF($AC304="月付",12,IF($AC304="半月付",24,1)))),0)))))</f>
        <v/>
      </c>
      <c r="AM304" s="248" t="str">
        <f aca="true">IF($AL304="","",MIN($AL304,MAX(0,INT((TODAY()-付款宽限天数-$D304)/(($E304-$D304+1)/$AL304))+1)))</f>
        <v/>
      </c>
    </row>
    <row r="305" customFormat="false" ht="27.75" hidden="false" customHeight="false" outlineLevel="0" collapsed="false">
      <c r="F305" s="188" t="str">
        <f aca="true">IF(TRIM($B305&amp;$C305)="","",IF(OR(ISNUMBER(SEARCH("未",$A305)),ISNUMBER(SEARCH("送出",$A305)),AND(TRIM($A305)="",NOT(ISNUMBER($D305)),N($G305)=0)),"【合同未回】","")&amp;IF(NOT(ISNUMBER($E305)),IF(OR(ISNUMBER(SEARCH("未",$A305)),ISNUMBER(SEARCH("送出",$A305)),AND(TRIM($A305)="",NOT(ISNUMBER($D305)),N($G305)=0)),"","【未填合同期】"),IF($E305&lt;TODAY(),"【已到期】",IF($E305-TODAY()&lt;=提醒天数,"【即将到期，剩余"&amp;($E305-TODAY())&amp;"天】","【正常】")))&amp;IF(OR($AB305="安装免保",$AB305="技术免保",$AB305="质保期内"),"【"&amp;$AB305&amp;"】",""))</f>
        <v/>
      </c>
      <c r="J305" s="244" t="str">
        <f aca="false">IF(OR(N($G305)=0,N($H305)=0),"",ROUND(N($G305)*N($H305)*IF(N($I305)=0,1,N($I305)),2))</f>
        <v/>
      </c>
      <c r="M305" s="244" t="str">
        <f aca="false">IF(TRIM($B305&amp;$C305)="","",IF(AND(N($J305)=0,N($L305)=0),"",ROUND(N($J305)+N($L305),2)))</f>
        <v/>
      </c>
      <c r="S305" s="244"/>
      <c r="T305" s="245" t="str">
        <f aca="false">IF(TRIM($B305&amp;$C305)="","",IF(N($O305)=0,"",MAX(0,MIN(N($O305)-N($Q305),N($W305)))))</f>
        <v/>
      </c>
      <c r="U305" s="245" t="str">
        <f aca="false">IF(TRIM($B305&amp;$C305)="","",IF(N($Q305)&lt;=N($O305),"",N($Q305)-N($O305)))</f>
        <v/>
      </c>
      <c r="V305" s="245" t="str">
        <f aca="false">IF(OR(TRIM($B305&amp;$C305)="",$W305=""),"",MAX(0,N($W305))-N($T305))</f>
        <v/>
      </c>
      <c r="W305" s="245" t="str">
        <f aca="false">IF(TRIM($B305&amp;$C305)="","",IF(AND(N($M305)=0,N($Q305)+N($R305)+N($S305)=0),"",ROUND(N($M305)-N($Q305)-N($R305)-N($S305),2)))</f>
        <v/>
      </c>
      <c r="X305" s="246" t="str">
        <f aca="false">IF(TRIM($B305&amp;$C305)="","",IF(N($M305)=0,IF((N($Q305)+N($R305)+N($S305))=0,"—未填单价","未填单价，已收 "&amp;TEXT((N($Q305)+N($R305)+N($S305)),"#,##0.00")),IF(N($W305)&gt;0.005,"欠 "&amp;TEXT(N($W305),"#,##0.00")&amp;IF(N($T305)&gt;0,"（开票未到账 "&amp;TEXT(N($T305),"#,##0.00")&amp;"）","")&amp;IF(N($V305)&gt;0,"（未开票 "&amp;TEXT(N($V305),"#,##0.00")&amp;"）",""),IF(N($W305)&lt;-0.005,"多收 "&amp;TEXT(-N($W305),"#,##0.00"),"✔ 已结清")))&amp;IF(N($U305)&gt;0,"｜到账未开票 "&amp;TEXT(N($U305),"#,##0.00")&amp;"，待补票","")&amp;IF(N($R305)&gt;0,"｜收现 "&amp;TEXT(N($R305),"#,##0.00"),"")&amp;IF(N($S305)&gt;0,"｜收款不开票 "&amp;TEXT(N($S305),"#,##0.00"),""))</f>
        <v/>
      </c>
      <c r="Y305" s="195"/>
      <c r="AB305" s="195"/>
      <c r="AC305" s="188"/>
      <c r="AD305" s="246" t="str">
        <f aca="false">IF($AL305="","",IF($AL305=1,IF($AM305&gt;=1,"一次性·已到收款期","一次性·未到期"),$AC305&amp;" 第"&amp;$AM305&amp;"/"&amp;$AL305&amp;"期"))</f>
        <v/>
      </c>
      <c r="AE305" s="245" t="str">
        <f aca="false">IF(OR($AL305="",N($M305)=0),"",ROUND(N($J305)*$AM305/$AL305,2)+N($L305))</f>
        <v/>
      </c>
      <c r="AF305" s="245" t="str">
        <f aca="false">IF($AE305="","",MAX(0,ROUND($AE305-(N($Q305)+N($R305)+N($S305)),2)))</f>
        <v/>
      </c>
      <c r="AG305" s="245" t="str">
        <f aca="false">IF(OR(TRIM($B305&amp;$C305)="",NOT(ISNUMBER($D305))),"",SUMIFS($W$3:$W$1001,$AI$3:$AI$1001,$AI305,$D$3:$D$1001,"&lt;"&amp;$D305))</f>
        <v/>
      </c>
      <c r="AH305" s="245" t="str">
        <f aca="false">IF(TRIM($B305&amp;$C305)="","",SUMIFS($W$3:$W$1001,$AI$3:$AI$1001,$AI305))</f>
        <v/>
      </c>
      <c r="AI305" s="246" t="str">
        <f aca="false">IF(TRIM($B305&amp;$C305)="","",TRIM($B305)&amp;"｜"&amp;TRIM($C305))</f>
        <v/>
      </c>
      <c r="AJ305" s="245" t="str">
        <f aca="false">IF(TRIM($B305&amp;$C305)="","",MIN(N($O305),N($Q305)))</f>
        <v/>
      </c>
      <c r="AK305" s="248" t="str">
        <f aca="false">IF(ISNUMBER($D305),YEAR($D305),"")</f>
        <v/>
      </c>
      <c r="AL305" s="248" t="str">
        <f aca="false">IF(OR(TRIM($B305&amp;$C305)="",NOT(ISNUMBER($D305)),NOT(ISNUMBER($E305))),"",IF($E305&lt;$D305,"",IF(IF($AC305="半年付",2,IF($AC305="季度付",4,IF($AC305="月付",12,IF($AC305="半月付",24,1))))=1,1,MAX(1,ROUND(($E305-$D305+1)/365*IF($AC305="半年付",2,IF($AC305="季度付",4,IF($AC305="月付",12,IF($AC305="半月付",24,1)))),0)))))</f>
        <v/>
      </c>
      <c r="AM305" s="248" t="str">
        <f aca="true">IF($AL305="","",MIN($AL305,MAX(0,INT((TODAY()-付款宽限天数-$D305)/(($E305-$D305+1)/$AL305))+1)))</f>
        <v/>
      </c>
    </row>
    <row r="306" customFormat="false" ht="27.75" hidden="false" customHeight="false" outlineLevel="0" collapsed="false">
      <c r="F306" s="188" t="str">
        <f aca="true">IF(TRIM($B306&amp;$C306)="","",IF(OR(ISNUMBER(SEARCH("未",$A306)),ISNUMBER(SEARCH("送出",$A306)),AND(TRIM($A306)="",NOT(ISNUMBER($D306)),N($G306)=0)),"【合同未回】","")&amp;IF(NOT(ISNUMBER($E306)),IF(OR(ISNUMBER(SEARCH("未",$A306)),ISNUMBER(SEARCH("送出",$A306)),AND(TRIM($A306)="",NOT(ISNUMBER($D306)),N($G306)=0)),"","【未填合同期】"),IF($E306&lt;TODAY(),"【已到期】",IF($E306-TODAY()&lt;=提醒天数,"【即将到期，剩余"&amp;($E306-TODAY())&amp;"天】","【正常】")))&amp;IF(OR($AB306="安装免保",$AB306="技术免保",$AB306="质保期内"),"【"&amp;$AB306&amp;"】",""))</f>
        <v/>
      </c>
      <c r="J306" s="244" t="str">
        <f aca="false">IF(OR(N($G306)=0,N($H306)=0),"",ROUND(N($G306)*N($H306)*IF(N($I306)=0,1,N($I306)),2))</f>
        <v/>
      </c>
      <c r="M306" s="244" t="str">
        <f aca="false">IF(TRIM($B306&amp;$C306)="","",IF(AND(N($J306)=0,N($L306)=0),"",ROUND(N($J306)+N($L306),2)))</f>
        <v/>
      </c>
      <c r="S306" s="244"/>
      <c r="T306" s="245" t="str">
        <f aca="false">IF(TRIM($B306&amp;$C306)="","",IF(N($O306)=0,"",MAX(0,MIN(N($O306)-N($Q306),N($W306)))))</f>
        <v/>
      </c>
      <c r="U306" s="245" t="str">
        <f aca="false">IF(TRIM($B306&amp;$C306)="","",IF(N($Q306)&lt;=N($O306),"",N($Q306)-N($O306)))</f>
        <v/>
      </c>
      <c r="V306" s="245" t="str">
        <f aca="false">IF(OR(TRIM($B306&amp;$C306)="",$W306=""),"",MAX(0,N($W306))-N($T306))</f>
        <v/>
      </c>
      <c r="W306" s="245" t="str">
        <f aca="false">IF(TRIM($B306&amp;$C306)="","",IF(AND(N($M306)=0,N($Q306)+N($R306)+N($S306)=0),"",ROUND(N($M306)-N($Q306)-N($R306)-N($S306),2)))</f>
        <v/>
      </c>
      <c r="X306" s="246" t="str">
        <f aca="false">IF(TRIM($B306&amp;$C306)="","",IF(N($M306)=0,IF((N($Q306)+N($R306)+N($S306))=0,"—未填单价","未填单价，已收 "&amp;TEXT((N($Q306)+N($R306)+N($S306)),"#,##0.00")),IF(N($W306)&gt;0.005,"欠 "&amp;TEXT(N($W306),"#,##0.00")&amp;IF(N($T306)&gt;0,"（开票未到账 "&amp;TEXT(N($T306),"#,##0.00")&amp;"）","")&amp;IF(N($V306)&gt;0,"（未开票 "&amp;TEXT(N($V306),"#,##0.00")&amp;"）",""),IF(N($W306)&lt;-0.005,"多收 "&amp;TEXT(-N($W306),"#,##0.00"),"✔ 已结清")))&amp;IF(N($U306)&gt;0,"｜到账未开票 "&amp;TEXT(N($U306),"#,##0.00")&amp;"，待补票","")&amp;IF(N($R306)&gt;0,"｜收现 "&amp;TEXT(N($R306),"#,##0.00"),"")&amp;IF(N($S306)&gt;0,"｜收款不开票 "&amp;TEXT(N($S306),"#,##0.00"),""))</f>
        <v/>
      </c>
      <c r="Y306" s="195"/>
      <c r="AB306" s="195"/>
      <c r="AC306" s="188"/>
      <c r="AD306" s="246" t="str">
        <f aca="false">IF($AL306="","",IF($AL306=1,IF($AM306&gt;=1,"一次性·已到收款期","一次性·未到期"),$AC306&amp;" 第"&amp;$AM306&amp;"/"&amp;$AL306&amp;"期"))</f>
        <v/>
      </c>
      <c r="AE306" s="245" t="str">
        <f aca="false">IF(OR($AL306="",N($M306)=0),"",ROUND(N($J306)*$AM306/$AL306,2)+N($L306))</f>
        <v/>
      </c>
      <c r="AF306" s="245" t="str">
        <f aca="false">IF($AE306="","",MAX(0,ROUND($AE306-(N($Q306)+N($R306)+N($S306)),2)))</f>
        <v/>
      </c>
      <c r="AG306" s="245" t="str">
        <f aca="false">IF(OR(TRIM($B306&amp;$C306)="",NOT(ISNUMBER($D306))),"",SUMIFS($W$3:$W$1001,$AI$3:$AI$1001,$AI306,$D$3:$D$1001,"&lt;"&amp;$D306))</f>
        <v/>
      </c>
      <c r="AH306" s="245" t="str">
        <f aca="false">IF(TRIM($B306&amp;$C306)="","",SUMIFS($W$3:$W$1001,$AI$3:$AI$1001,$AI306))</f>
        <v/>
      </c>
      <c r="AI306" s="246" t="str">
        <f aca="false">IF(TRIM($B306&amp;$C306)="","",TRIM($B306)&amp;"｜"&amp;TRIM($C306))</f>
        <v/>
      </c>
      <c r="AJ306" s="245" t="str">
        <f aca="false">IF(TRIM($B306&amp;$C306)="","",MIN(N($O306),N($Q306)))</f>
        <v/>
      </c>
      <c r="AK306" s="248" t="str">
        <f aca="false">IF(ISNUMBER($D306),YEAR($D306),"")</f>
        <v/>
      </c>
      <c r="AL306" s="248" t="str">
        <f aca="false">IF(OR(TRIM($B306&amp;$C306)="",NOT(ISNUMBER($D306)),NOT(ISNUMBER($E306))),"",IF($E306&lt;$D306,"",IF(IF($AC306="半年付",2,IF($AC306="季度付",4,IF($AC306="月付",12,IF($AC306="半月付",24,1))))=1,1,MAX(1,ROUND(($E306-$D306+1)/365*IF($AC306="半年付",2,IF($AC306="季度付",4,IF($AC306="月付",12,IF($AC306="半月付",24,1)))),0)))))</f>
        <v/>
      </c>
      <c r="AM306" s="248" t="str">
        <f aca="true">IF($AL306="","",MIN($AL306,MAX(0,INT((TODAY()-付款宽限天数-$D306)/(($E306-$D306+1)/$AL306))+1)))</f>
        <v/>
      </c>
    </row>
    <row r="307" customFormat="false" ht="27.75" hidden="false" customHeight="false" outlineLevel="0" collapsed="false">
      <c r="F307" s="188" t="str">
        <f aca="true">IF(TRIM($B307&amp;$C307)="","",IF(OR(ISNUMBER(SEARCH("未",$A307)),ISNUMBER(SEARCH("送出",$A307)),AND(TRIM($A307)="",NOT(ISNUMBER($D307)),N($G307)=0)),"【合同未回】","")&amp;IF(NOT(ISNUMBER($E307)),IF(OR(ISNUMBER(SEARCH("未",$A307)),ISNUMBER(SEARCH("送出",$A307)),AND(TRIM($A307)="",NOT(ISNUMBER($D307)),N($G307)=0)),"","【未填合同期】"),IF($E307&lt;TODAY(),"【已到期】",IF($E307-TODAY()&lt;=提醒天数,"【即将到期，剩余"&amp;($E307-TODAY())&amp;"天】","【正常】")))&amp;IF(OR($AB307="安装免保",$AB307="技术免保",$AB307="质保期内"),"【"&amp;$AB307&amp;"】",""))</f>
        <v/>
      </c>
      <c r="J307" s="244" t="str">
        <f aca="false">IF(OR(N($G307)=0,N($H307)=0),"",ROUND(N($G307)*N($H307)*IF(N($I307)=0,1,N($I307)),2))</f>
        <v/>
      </c>
      <c r="M307" s="244" t="str">
        <f aca="false">IF(TRIM($B307&amp;$C307)="","",IF(AND(N($J307)=0,N($L307)=0),"",ROUND(N($J307)+N($L307),2)))</f>
        <v/>
      </c>
      <c r="S307" s="244"/>
      <c r="T307" s="245" t="str">
        <f aca="false">IF(TRIM($B307&amp;$C307)="","",IF(N($O307)=0,"",MAX(0,MIN(N($O307)-N($Q307),N($W307)))))</f>
        <v/>
      </c>
      <c r="U307" s="245" t="str">
        <f aca="false">IF(TRIM($B307&amp;$C307)="","",IF(N($Q307)&lt;=N($O307),"",N($Q307)-N($O307)))</f>
        <v/>
      </c>
      <c r="V307" s="245" t="str">
        <f aca="false">IF(OR(TRIM($B307&amp;$C307)="",$W307=""),"",MAX(0,N($W307))-N($T307))</f>
        <v/>
      </c>
      <c r="W307" s="245" t="str">
        <f aca="false">IF(TRIM($B307&amp;$C307)="","",IF(AND(N($M307)=0,N($Q307)+N($R307)+N($S307)=0),"",ROUND(N($M307)-N($Q307)-N($R307)-N($S307),2)))</f>
        <v/>
      </c>
      <c r="X307" s="246" t="str">
        <f aca="false">IF(TRIM($B307&amp;$C307)="","",IF(N($M307)=0,IF((N($Q307)+N($R307)+N($S307))=0,"—未填单价","未填单价，已收 "&amp;TEXT((N($Q307)+N($R307)+N($S307)),"#,##0.00")),IF(N($W307)&gt;0.005,"欠 "&amp;TEXT(N($W307),"#,##0.00")&amp;IF(N($T307)&gt;0,"（开票未到账 "&amp;TEXT(N($T307),"#,##0.00")&amp;"）","")&amp;IF(N($V307)&gt;0,"（未开票 "&amp;TEXT(N($V307),"#,##0.00")&amp;"）",""),IF(N($W307)&lt;-0.005,"多收 "&amp;TEXT(-N($W307),"#,##0.00"),"✔ 已结清")))&amp;IF(N($U307)&gt;0,"｜到账未开票 "&amp;TEXT(N($U307),"#,##0.00")&amp;"，待补票","")&amp;IF(N($R307)&gt;0,"｜收现 "&amp;TEXT(N($R307),"#,##0.00"),"")&amp;IF(N($S307)&gt;0,"｜收款不开票 "&amp;TEXT(N($S307),"#,##0.00"),""))</f>
        <v/>
      </c>
      <c r="Y307" s="195"/>
      <c r="AB307" s="195"/>
      <c r="AC307" s="188"/>
      <c r="AD307" s="246" t="str">
        <f aca="false">IF($AL307="","",IF($AL307=1,IF($AM307&gt;=1,"一次性·已到收款期","一次性·未到期"),$AC307&amp;" 第"&amp;$AM307&amp;"/"&amp;$AL307&amp;"期"))</f>
        <v/>
      </c>
      <c r="AE307" s="245" t="str">
        <f aca="false">IF(OR($AL307="",N($M307)=0),"",ROUND(N($J307)*$AM307/$AL307,2)+N($L307))</f>
        <v/>
      </c>
      <c r="AF307" s="245" t="str">
        <f aca="false">IF($AE307="","",MAX(0,ROUND($AE307-(N($Q307)+N($R307)+N($S307)),2)))</f>
        <v/>
      </c>
      <c r="AG307" s="245" t="str">
        <f aca="false">IF(OR(TRIM($B307&amp;$C307)="",NOT(ISNUMBER($D307))),"",SUMIFS($W$3:$W$1001,$AI$3:$AI$1001,$AI307,$D$3:$D$1001,"&lt;"&amp;$D307))</f>
        <v/>
      </c>
      <c r="AH307" s="245" t="str">
        <f aca="false">IF(TRIM($B307&amp;$C307)="","",SUMIFS($W$3:$W$1001,$AI$3:$AI$1001,$AI307))</f>
        <v/>
      </c>
      <c r="AI307" s="246" t="str">
        <f aca="false">IF(TRIM($B307&amp;$C307)="","",TRIM($B307)&amp;"｜"&amp;TRIM($C307))</f>
        <v/>
      </c>
      <c r="AJ307" s="245" t="str">
        <f aca="false">IF(TRIM($B307&amp;$C307)="","",MIN(N($O307),N($Q307)))</f>
        <v/>
      </c>
      <c r="AK307" s="248" t="str">
        <f aca="false">IF(ISNUMBER($D307),YEAR($D307),"")</f>
        <v/>
      </c>
      <c r="AL307" s="248" t="str">
        <f aca="false">IF(OR(TRIM($B307&amp;$C307)="",NOT(ISNUMBER($D307)),NOT(ISNUMBER($E307))),"",IF($E307&lt;$D307,"",IF(IF($AC307="半年付",2,IF($AC307="季度付",4,IF($AC307="月付",12,IF($AC307="半月付",24,1))))=1,1,MAX(1,ROUND(($E307-$D307+1)/365*IF($AC307="半年付",2,IF($AC307="季度付",4,IF($AC307="月付",12,IF($AC307="半月付",24,1)))),0)))))</f>
        <v/>
      </c>
      <c r="AM307" s="248" t="str">
        <f aca="true">IF($AL307="","",MIN($AL307,MAX(0,INT((TODAY()-付款宽限天数-$D307)/(($E307-$D307+1)/$AL307))+1)))</f>
        <v/>
      </c>
    </row>
    <row r="308" customFormat="false" ht="27.75" hidden="false" customHeight="false" outlineLevel="0" collapsed="false">
      <c r="F308" s="188" t="str">
        <f aca="true">IF(TRIM($B308&amp;$C308)="","",IF(OR(ISNUMBER(SEARCH("未",$A308)),ISNUMBER(SEARCH("送出",$A308)),AND(TRIM($A308)="",NOT(ISNUMBER($D308)),N($G308)=0)),"【合同未回】","")&amp;IF(NOT(ISNUMBER($E308)),IF(OR(ISNUMBER(SEARCH("未",$A308)),ISNUMBER(SEARCH("送出",$A308)),AND(TRIM($A308)="",NOT(ISNUMBER($D308)),N($G308)=0)),"","【未填合同期】"),IF($E308&lt;TODAY(),"【已到期】",IF($E308-TODAY()&lt;=提醒天数,"【即将到期，剩余"&amp;($E308-TODAY())&amp;"天】","【正常】")))&amp;IF(OR($AB308="安装免保",$AB308="技术免保",$AB308="质保期内"),"【"&amp;$AB308&amp;"】",""))</f>
        <v/>
      </c>
      <c r="J308" s="244" t="str">
        <f aca="false">IF(OR(N($G308)=0,N($H308)=0),"",ROUND(N($G308)*N($H308)*IF(N($I308)=0,1,N($I308)),2))</f>
        <v/>
      </c>
      <c r="M308" s="244" t="str">
        <f aca="false">IF(TRIM($B308&amp;$C308)="","",IF(AND(N($J308)=0,N($L308)=0),"",ROUND(N($J308)+N($L308),2)))</f>
        <v/>
      </c>
      <c r="S308" s="244"/>
      <c r="T308" s="245" t="str">
        <f aca="false">IF(TRIM($B308&amp;$C308)="","",IF(N($O308)=0,"",MAX(0,MIN(N($O308)-N($Q308),N($W308)))))</f>
        <v/>
      </c>
      <c r="U308" s="245" t="str">
        <f aca="false">IF(TRIM($B308&amp;$C308)="","",IF(N($Q308)&lt;=N($O308),"",N($Q308)-N($O308)))</f>
        <v/>
      </c>
      <c r="V308" s="245" t="str">
        <f aca="false">IF(OR(TRIM($B308&amp;$C308)="",$W308=""),"",MAX(0,N($W308))-N($T308))</f>
        <v/>
      </c>
      <c r="W308" s="245" t="str">
        <f aca="false">IF(TRIM($B308&amp;$C308)="","",IF(AND(N($M308)=0,N($Q308)+N($R308)+N($S308)=0),"",ROUND(N($M308)-N($Q308)-N($R308)-N($S308),2)))</f>
        <v/>
      </c>
      <c r="X308" s="246" t="str">
        <f aca="false">IF(TRIM($B308&amp;$C308)="","",IF(N($M308)=0,IF((N($Q308)+N($R308)+N($S308))=0,"—未填单价","未填单价，已收 "&amp;TEXT((N($Q308)+N($R308)+N($S308)),"#,##0.00")),IF(N($W308)&gt;0.005,"欠 "&amp;TEXT(N($W308),"#,##0.00")&amp;IF(N($T308)&gt;0,"（开票未到账 "&amp;TEXT(N($T308),"#,##0.00")&amp;"）","")&amp;IF(N($V308)&gt;0,"（未开票 "&amp;TEXT(N($V308),"#,##0.00")&amp;"）",""),IF(N($W308)&lt;-0.005,"多收 "&amp;TEXT(-N($W308),"#,##0.00"),"✔ 已结清")))&amp;IF(N($U308)&gt;0,"｜到账未开票 "&amp;TEXT(N($U308),"#,##0.00")&amp;"，待补票","")&amp;IF(N($R308)&gt;0,"｜收现 "&amp;TEXT(N($R308),"#,##0.00"),"")&amp;IF(N($S308)&gt;0,"｜收款不开票 "&amp;TEXT(N($S308),"#,##0.00"),""))</f>
        <v/>
      </c>
      <c r="Y308" s="195"/>
      <c r="AB308" s="195"/>
      <c r="AC308" s="188"/>
      <c r="AD308" s="246" t="str">
        <f aca="false">IF($AL308="","",IF($AL308=1,IF($AM308&gt;=1,"一次性·已到收款期","一次性·未到期"),$AC308&amp;" 第"&amp;$AM308&amp;"/"&amp;$AL308&amp;"期"))</f>
        <v/>
      </c>
      <c r="AE308" s="245" t="str">
        <f aca="false">IF(OR($AL308="",N($M308)=0),"",ROUND(N($J308)*$AM308/$AL308,2)+N($L308))</f>
        <v/>
      </c>
      <c r="AF308" s="245" t="str">
        <f aca="false">IF($AE308="","",MAX(0,ROUND($AE308-(N($Q308)+N($R308)+N($S308)),2)))</f>
        <v/>
      </c>
      <c r="AG308" s="245" t="str">
        <f aca="false">IF(OR(TRIM($B308&amp;$C308)="",NOT(ISNUMBER($D308))),"",SUMIFS($W$3:$W$1001,$AI$3:$AI$1001,$AI308,$D$3:$D$1001,"&lt;"&amp;$D308))</f>
        <v/>
      </c>
      <c r="AH308" s="245" t="str">
        <f aca="false">IF(TRIM($B308&amp;$C308)="","",SUMIFS($W$3:$W$1001,$AI$3:$AI$1001,$AI308))</f>
        <v/>
      </c>
      <c r="AI308" s="246" t="str">
        <f aca="false">IF(TRIM($B308&amp;$C308)="","",TRIM($B308)&amp;"｜"&amp;TRIM($C308))</f>
        <v/>
      </c>
      <c r="AJ308" s="245" t="str">
        <f aca="false">IF(TRIM($B308&amp;$C308)="","",MIN(N($O308),N($Q308)))</f>
        <v/>
      </c>
      <c r="AK308" s="248" t="str">
        <f aca="false">IF(ISNUMBER($D308),YEAR($D308),"")</f>
        <v/>
      </c>
      <c r="AL308" s="248" t="str">
        <f aca="false">IF(OR(TRIM($B308&amp;$C308)="",NOT(ISNUMBER($D308)),NOT(ISNUMBER($E308))),"",IF($E308&lt;$D308,"",IF(IF($AC308="半年付",2,IF($AC308="季度付",4,IF($AC308="月付",12,IF($AC308="半月付",24,1))))=1,1,MAX(1,ROUND(($E308-$D308+1)/365*IF($AC308="半年付",2,IF($AC308="季度付",4,IF($AC308="月付",12,IF($AC308="半月付",24,1)))),0)))))</f>
        <v/>
      </c>
      <c r="AM308" s="248" t="str">
        <f aca="true">IF($AL308="","",MIN($AL308,MAX(0,INT((TODAY()-付款宽限天数-$D308)/(($E308-$D308+1)/$AL308))+1)))</f>
        <v/>
      </c>
    </row>
    <row r="309" customFormat="false" ht="27.75" hidden="false" customHeight="false" outlineLevel="0" collapsed="false">
      <c r="F309" s="188" t="str">
        <f aca="true">IF(TRIM($B309&amp;$C309)="","",IF(OR(ISNUMBER(SEARCH("未",$A309)),ISNUMBER(SEARCH("送出",$A309)),AND(TRIM($A309)="",NOT(ISNUMBER($D309)),N($G309)=0)),"【合同未回】","")&amp;IF(NOT(ISNUMBER($E309)),IF(OR(ISNUMBER(SEARCH("未",$A309)),ISNUMBER(SEARCH("送出",$A309)),AND(TRIM($A309)="",NOT(ISNUMBER($D309)),N($G309)=0)),"","【未填合同期】"),IF($E309&lt;TODAY(),"【已到期】",IF($E309-TODAY()&lt;=提醒天数,"【即将到期，剩余"&amp;($E309-TODAY())&amp;"天】","【正常】")))&amp;IF(OR($AB309="安装免保",$AB309="技术免保",$AB309="质保期内"),"【"&amp;$AB309&amp;"】",""))</f>
        <v/>
      </c>
      <c r="J309" s="244" t="str">
        <f aca="false">IF(OR(N($G309)=0,N($H309)=0),"",ROUND(N($G309)*N($H309)*IF(N($I309)=0,1,N($I309)),2))</f>
        <v/>
      </c>
      <c r="M309" s="244" t="str">
        <f aca="false">IF(TRIM($B309&amp;$C309)="","",IF(AND(N($J309)=0,N($L309)=0),"",ROUND(N($J309)+N($L309),2)))</f>
        <v/>
      </c>
      <c r="S309" s="244"/>
      <c r="T309" s="245" t="str">
        <f aca="false">IF(TRIM($B309&amp;$C309)="","",IF(N($O309)=0,"",MAX(0,MIN(N($O309)-N($Q309),N($W309)))))</f>
        <v/>
      </c>
      <c r="U309" s="245" t="str">
        <f aca="false">IF(TRIM($B309&amp;$C309)="","",IF(N($Q309)&lt;=N($O309),"",N($Q309)-N($O309)))</f>
        <v/>
      </c>
      <c r="V309" s="245" t="str">
        <f aca="false">IF(OR(TRIM($B309&amp;$C309)="",$W309=""),"",MAX(0,N($W309))-N($T309))</f>
        <v/>
      </c>
      <c r="W309" s="245" t="str">
        <f aca="false">IF(TRIM($B309&amp;$C309)="","",IF(AND(N($M309)=0,N($Q309)+N($R309)+N($S309)=0),"",ROUND(N($M309)-N($Q309)-N($R309)-N($S309),2)))</f>
        <v/>
      </c>
      <c r="X309" s="246" t="str">
        <f aca="false">IF(TRIM($B309&amp;$C309)="","",IF(N($M309)=0,IF((N($Q309)+N($R309)+N($S309))=0,"—未填单价","未填单价，已收 "&amp;TEXT((N($Q309)+N($R309)+N($S309)),"#,##0.00")),IF(N($W309)&gt;0.005,"欠 "&amp;TEXT(N($W309),"#,##0.00")&amp;IF(N($T309)&gt;0,"（开票未到账 "&amp;TEXT(N($T309),"#,##0.00")&amp;"）","")&amp;IF(N($V309)&gt;0,"（未开票 "&amp;TEXT(N($V309),"#,##0.00")&amp;"）",""),IF(N($W309)&lt;-0.005,"多收 "&amp;TEXT(-N($W309),"#,##0.00"),"✔ 已结清")))&amp;IF(N($U309)&gt;0,"｜到账未开票 "&amp;TEXT(N($U309),"#,##0.00")&amp;"，待补票","")&amp;IF(N($R309)&gt;0,"｜收现 "&amp;TEXT(N($R309),"#,##0.00"),"")&amp;IF(N($S309)&gt;0,"｜收款不开票 "&amp;TEXT(N($S309),"#,##0.00"),""))</f>
        <v/>
      </c>
      <c r="Y309" s="195"/>
      <c r="AB309" s="195"/>
      <c r="AC309" s="188"/>
      <c r="AD309" s="246" t="str">
        <f aca="false">IF($AL309="","",IF($AL309=1,IF($AM309&gt;=1,"一次性·已到收款期","一次性·未到期"),$AC309&amp;" 第"&amp;$AM309&amp;"/"&amp;$AL309&amp;"期"))</f>
        <v/>
      </c>
      <c r="AE309" s="245" t="str">
        <f aca="false">IF(OR($AL309="",N($M309)=0),"",ROUND(N($J309)*$AM309/$AL309,2)+N($L309))</f>
        <v/>
      </c>
      <c r="AF309" s="245" t="str">
        <f aca="false">IF($AE309="","",MAX(0,ROUND($AE309-(N($Q309)+N($R309)+N($S309)),2)))</f>
        <v/>
      </c>
      <c r="AG309" s="245" t="str">
        <f aca="false">IF(OR(TRIM($B309&amp;$C309)="",NOT(ISNUMBER($D309))),"",SUMIFS($W$3:$W$1001,$AI$3:$AI$1001,$AI309,$D$3:$D$1001,"&lt;"&amp;$D309))</f>
        <v/>
      </c>
      <c r="AH309" s="245" t="str">
        <f aca="false">IF(TRIM($B309&amp;$C309)="","",SUMIFS($W$3:$W$1001,$AI$3:$AI$1001,$AI309))</f>
        <v/>
      </c>
      <c r="AI309" s="246" t="str">
        <f aca="false">IF(TRIM($B309&amp;$C309)="","",TRIM($B309)&amp;"｜"&amp;TRIM($C309))</f>
        <v/>
      </c>
      <c r="AJ309" s="245" t="str">
        <f aca="false">IF(TRIM($B309&amp;$C309)="","",MIN(N($O309),N($Q309)))</f>
        <v/>
      </c>
      <c r="AK309" s="248" t="str">
        <f aca="false">IF(ISNUMBER($D309),YEAR($D309),"")</f>
        <v/>
      </c>
      <c r="AL309" s="248" t="str">
        <f aca="false">IF(OR(TRIM($B309&amp;$C309)="",NOT(ISNUMBER($D309)),NOT(ISNUMBER($E309))),"",IF($E309&lt;$D309,"",IF(IF($AC309="半年付",2,IF($AC309="季度付",4,IF($AC309="月付",12,IF($AC309="半月付",24,1))))=1,1,MAX(1,ROUND(($E309-$D309+1)/365*IF($AC309="半年付",2,IF($AC309="季度付",4,IF($AC309="月付",12,IF($AC309="半月付",24,1)))),0)))))</f>
        <v/>
      </c>
      <c r="AM309" s="248" t="str">
        <f aca="true">IF($AL309="","",MIN($AL309,MAX(0,INT((TODAY()-付款宽限天数-$D309)/(($E309-$D309+1)/$AL309))+1)))</f>
        <v/>
      </c>
    </row>
    <row r="310" customFormat="false" ht="27.75" hidden="false" customHeight="false" outlineLevel="0" collapsed="false">
      <c r="F310" s="188" t="str">
        <f aca="true">IF(TRIM($B310&amp;$C310)="","",IF(OR(ISNUMBER(SEARCH("未",$A310)),ISNUMBER(SEARCH("送出",$A310)),AND(TRIM($A310)="",NOT(ISNUMBER($D310)),N($G310)=0)),"【合同未回】","")&amp;IF(NOT(ISNUMBER($E310)),IF(OR(ISNUMBER(SEARCH("未",$A310)),ISNUMBER(SEARCH("送出",$A310)),AND(TRIM($A310)="",NOT(ISNUMBER($D310)),N($G310)=0)),"","【未填合同期】"),IF($E310&lt;TODAY(),"【已到期】",IF($E310-TODAY()&lt;=提醒天数,"【即将到期，剩余"&amp;($E310-TODAY())&amp;"天】","【正常】")))&amp;IF(OR($AB310="安装免保",$AB310="技术免保",$AB310="质保期内"),"【"&amp;$AB310&amp;"】",""))</f>
        <v/>
      </c>
      <c r="J310" s="244" t="str">
        <f aca="false">IF(OR(N($G310)=0,N($H310)=0),"",ROUND(N($G310)*N($H310)*IF(N($I310)=0,1,N($I310)),2))</f>
        <v/>
      </c>
      <c r="M310" s="244" t="str">
        <f aca="false">IF(TRIM($B310&amp;$C310)="","",IF(AND(N($J310)=0,N($L310)=0),"",ROUND(N($J310)+N($L310),2)))</f>
        <v/>
      </c>
      <c r="S310" s="244"/>
      <c r="T310" s="245" t="str">
        <f aca="false">IF(TRIM($B310&amp;$C310)="","",IF(N($O310)=0,"",MAX(0,MIN(N($O310)-N($Q310),N($W310)))))</f>
        <v/>
      </c>
      <c r="U310" s="245" t="str">
        <f aca="false">IF(TRIM($B310&amp;$C310)="","",IF(N($Q310)&lt;=N($O310),"",N($Q310)-N($O310)))</f>
        <v/>
      </c>
      <c r="V310" s="245" t="str">
        <f aca="false">IF(OR(TRIM($B310&amp;$C310)="",$W310=""),"",MAX(0,N($W310))-N($T310))</f>
        <v/>
      </c>
      <c r="W310" s="245" t="str">
        <f aca="false">IF(TRIM($B310&amp;$C310)="","",IF(AND(N($M310)=0,N($Q310)+N($R310)+N($S310)=0),"",ROUND(N($M310)-N($Q310)-N($R310)-N($S310),2)))</f>
        <v/>
      </c>
      <c r="X310" s="246" t="str">
        <f aca="false">IF(TRIM($B310&amp;$C310)="","",IF(N($M310)=0,IF((N($Q310)+N($R310)+N($S310))=0,"—未填单价","未填单价，已收 "&amp;TEXT((N($Q310)+N($R310)+N($S310)),"#,##0.00")),IF(N($W310)&gt;0.005,"欠 "&amp;TEXT(N($W310),"#,##0.00")&amp;IF(N($T310)&gt;0,"（开票未到账 "&amp;TEXT(N($T310),"#,##0.00")&amp;"）","")&amp;IF(N($V310)&gt;0,"（未开票 "&amp;TEXT(N($V310),"#,##0.00")&amp;"）",""),IF(N($W310)&lt;-0.005,"多收 "&amp;TEXT(-N($W310),"#,##0.00"),"✔ 已结清")))&amp;IF(N($U310)&gt;0,"｜到账未开票 "&amp;TEXT(N($U310),"#,##0.00")&amp;"，待补票","")&amp;IF(N($R310)&gt;0,"｜收现 "&amp;TEXT(N($R310),"#,##0.00"),"")&amp;IF(N($S310)&gt;0,"｜收款不开票 "&amp;TEXT(N($S310),"#,##0.00"),""))</f>
        <v/>
      </c>
      <c r="Y310" s="195"/>
      <c r="AB310" s="195"/>
      <c r="AC310" s="188"/>
      <c r="AD310" s="246" t="str">
        <f aca="false">IF($AL310="","",IF($AL310=1,IF($AM310&gt;=1,"一次性·已到收款期","一次性·未到期"),$AC310&amp;" 第"&amp;$AM310&amp;"/"&amp;$AL310&amp;"期"))</f>
        <v/>
      </c>
      <c r="AE310" s="245" t="str">
        <f aca="false">IF(OR($AL310="",N($M310)=0),"",ROUND(N($J310)*$AM310/$AL310,2)+N($L310))</f>
        <v/>
      </c>
      <c r="AF310" s="245" t="str">
        <f aca="false">IF($AE310="","",MAX(0,ROUND($AE310-(N($Q310)+N($R310)+N($S310)),2)))</f>
        <v/>
      </c>
      <c r="AG310" s="245" t="str">
        <f aca="false">IF(OR(TRIM($B310&amp;$C310)="",NOT(ISNUMBER($D310))),"",SUMIFS($W$3:$W$1001,$AI$3:$AI$1001,$AI310,$D$3:$D$1001,"&lt;"&amp;$D310))</f>
        <v/>
      </c>
      <c r="AH310" s="245" t="str">
        <f aca="false">IF(TRIM($B310&amp;$C310)="","",SUMIFS($W$3:$W$1001,$AI$3:$AI$1001,$AI310))</f>
        <v/>
      </c>
      <c r="AI310" s="246" t="str">
        <f aca="false">IF(TRIM($B310&amp;$C310)="","",TRIM($B310)&amp;"｜"&amp;TRIM($C310))</f>
        <v/>
      </c>
      <c r="AJ310" s="245" t="str">
        <f aca="false">IF(TRIM($B310&amp;$C310)="","",MIN(N($O310),N($Q310)))</f>
        <v/>
      </c>
      <c r="AK310" s="248" t="str">
        <f aca="false">IF(ISNUMBER($D310),YEAR($D310),"")</f>
        <v/>
      </c>
      <c r="AL310" s="248" t="str">
        <f aca="false">IF(OR(TRIM($B310&amp;$C310)="",NOT(ISNUMBER($D310)),NOT(ISNUMBER($E310))),"",IF($E310&lt;$D310,"",IF(IF($AC310="半年付",2,IF($AC310="季度付",4,IF($AC310="月付",12,IF($AC310="半月付",24,1))))=1,1,MAX(1,ROUND(($E310-$D310+1)/365*IF($AC310="半年付",2,IF($AC310="季度付",4,IF($AC310="月付",12,IF($AC310="半月付",24,1)))),0)))))</f>
        <v/>
      </c>
      <c r="AM310" s="248" t="str">
        <f aca="true">IF($AL310="","",MIN($AL310,MAX(0,INT((TODAY()-付款宽限天数-$D310)/(($E310-$D310+1)/$AL310))+1)))</f>
        <v/>
      </c>
    </row>
    <row r="311" customFormat="false" ht="27.75" hidden="false" customHeight="false" outlineLevel="0" collapsed="false">
      <c r="F311" s="188" t="str">
        <f aca="true">IF(TRIM($B311&amp;$C311)="","",IF(OR(ISNUMBER(SEARCH("未",$A311)),ISNUMBER(SEARCH("送出",$A311)),AND(TRIM($A311)="",NOT(ISNUMBER($D311)),N($G311)=0)),"【合同未回】","")&amp;IF(NOT(ISNUMBER($E311)),IF(OR(ISNUMBER(SEARCH("未",$A311)),ISNUMBER(SEARCH("送出",$A311)),AND(TRIM($A311)="",NOT(ISNUMBER($D311)),N($G311)=0)),"","【未填合同期】"),IF($E311&lt;TODAY(),"【已到期】",IF($E311-TODAY()&lt;=提醒天数,"【即将到期，剩余"&amp;($E311-TODAY())&amp;"天】","【正常】")))&amp;IF(OR($AB311="安装免保",$AB311="技术免保",$AB311="质保期内"),"【"&amp;$AB311&amp;"】",""))</f>
        <v/>
      </c>
      <c r="J311" s="244" t="str">
        <f aca="false">IF(OR(N($G311)=0,N($H311)=0),"",ROUND(N($G311)*N($H311)*IF(N($I311)=0,1,N($I311)),2))</f>
        <v/>
      </c>
      <c r="M311" s="244" t="str">
        <f aca="false">IF(TRIM($B311&amp;$C311)="","",IF(AND(N($J311)=0,N($L311)=0),"",ROUND(N($J311)+N($L311),2)))</f>
        <v/>
      </c>
      <c r="S311" s="244"/>
      <c r="T311" s="245" t="str">
        <f aca="false">IF(TRIM($B311&amp;$C311)="","",IF(N($O311)=0,"",MAX(0,MIN(N($O311)-N($Q311),N($W311)))))</f>
        <v/>
      </c>
      <c r="U311" s="245" t="str">
        <f aca="false">IF(TRIM($B311&amp;$C311)="","",IF(N($Q311)&lt;=N($O311),"",N($Q311)-N($O311)))</f>
        <v/>
      </c>
      <c r="V311" s="245" t="str">
        <f aca="false">IF(OR(TRIM($B311&amp;$C311)="",$W311=""),"",MAX(0,N($W311))-N($T311))</f>
        <v/>
      </c>
      <c r="W311" s="245" t="str">
        <f aca="false">IF(TRIM($B311&amp;$C311)="","",IF(AND(N($M311)=0,N($Q311)+N($R311)+N($S311)=0),"",ROUND(N($M311)-N($Q311)-N($R311)-N($S311),2)))</f>
        <v/>
      </c>
      <c r="X311" s="246" t="str">
        <f aca="false">IF(TRIM($B311&amp;$C311)="","",IF(N($M311)=0,IF((N($Q311)+N($R311)+N($S311))=0,"—未填单价","未填单价，已收 "&amp;TEXT((N($Q311)+N($R311)+N($S311)),"#,##0.00")),IF(N($W311)&gt;0.005,"欠 "&amp;TEXT(N($W311),"#,##0.00")&amp;IF(N($T311)&gt;0,"（开票未到账 "&amp;TEXT(N($T311),"#,##0.00")&amp;"）","")&amp;IF(N($V311)&gt;0,"（未开票 "&amp;TEXT(N($V311),"#,##0.00")&amp;"）",""),IF(N($W311)&lt;-0.005,"多收 "&amp;TEXT(-N($W311),"#,##0.00"),"✔ 已结清")))&amp;IF(N($U311)&gt;0,"｜到账未开票 "&amp;TEXT(N($U311),"#,##0.00")&amp;"，待补票","")&amp;IF(N($R311)&gt;0,"｜收现 "&amp;TEXT(N($R311),"#,##0.00"),"")&amp;IF(N($S311)&gt;0,"｜收款不开票 "&amp;TEXT(N($S311),"#,##0.00"),""))</f>
        <v/>
      </c>
      <c r="Y311" s="195"/>
      <c r="AB311" s="195"/>
      <c r="AC311" s="188"/>
      <c r="AD311" s="246" t="str">
        <f aca="false">IF($AL311="","",IF($AL311=1,IF($AM311&gt;=1,"一次性·已到收款期","一次性·未到期"),$AC311&amp;" 第"&amp;$AM311&amp;"/"&amp;$AL311&amp;"期"))</f>
        <v/>
      </c>
      <c r="AE311" s="245" t="str">
        <f aca="false">IF(OR($AL311="",N($M311)=0),"",ROUND(N($J311)*$AM311/$AL311,2)+N($L311))</f>
        <v/>
      </c>
      <c r="AF311" s="245" t="str">
        <f aca="false">IF($AE311="","",MAX(0,ROUND($AE311-(N($Q311)+N($R311)+N($S311)),2)))</f>
        <v/>
      </c>
      <c r="AG311" s="245" t="str">
        <f aca="false">IF(OR(TRIM($B311&amp;$C311)="",NOT(ISNUMBER($D311))),"",SUMIFS($W$3:$W$1001,$AI$3:$AI$1001,$AI311,$D$3:$D$1001,"&lt;"&amp;$D311))</f>
        <v/>
      </c>
      <c r="AH311" s="245" t="str">
        <f aca="false">IF(TRIM($B311&amp;$C311)="","",SUMIFS($W$3:$W$1001,$AI$3:$AI$1001,$AI311))</f>
        <v/>
      </c>
      <c r="AI311" s="246" t="str">
        <f aca="false">IF(TRIM($B311&amp;$C311)="","",TRIM($B311)&amp;"｜"&amp;TRIM($C311))</f>
        <v/>
      </c>
      <c r="AJ311" s="245" t="str">
        <f aca="false">IF(TRIM($B311&amp;$C311)="","",MIN(N($O311),N($Q311)))</f>
        <v/>
      </c>
      <c r="AK311" s="248" t="str">
        <f aca="false">IF(ISNUMBER($D311),YEAR($D311),"")</f>
        <v/>
      </c>
      <c r="AL311" s="248" t="str">
        <f aca="false">IF(OR(TRIM($B311&amp;$C311)="",NOT(ISNUMBER($D311)),NOT(ISNUMBER($E311))),"",IF($E311&lt;$D311,"",IF(IF($AC311="半年付",2,IF($AC311="季度付",4,IF($AC311="月付",12,IF($AC311="半月付",24,1))))=1,1,MAX(1,ROUND(($E311-$D311+1)/365*IF($AC311="半年付",2,IF($AC311="季度付",4,IF($AC311="月付",12,IF($AC311="半月付",24,1)))),0)))))</f>
        <v/>
      </c>
      <c r="AM311" s="248" t="str">
        <f aca="true">IF($AL311="","",MIN($AL311,MAX(0,INT((TODAY()-付款宽限天数-$D311)/(($E311-$D311+1)/$AL311))+1)))</f>
        <v/>
      </c>
    </row>
    <row r="312" customFormat="false" ht="27.75" hidden="false" customHeight="false" outlineLevel="0" collapsed="false">
      <c r="F312" s="188" t="str">
        <f aca="true">IF(TRIM($B312&amp;$C312)="","",IF(OR(ISNUMBER(SEARCH("未",$A312)),ISNUMBER(SEARCH("送出",$A312)),AND(TRIM($A312)="",NOT(ISNUMBER($D312)),N($G312)=0)),"【合同未回】","")&amp;IF(NOT(ISNUMBER($E312)),IF(OR(ISNUMBER(SEARCH("未",$A312)),ISNUMBER(SEARCH("送出",$A312)),AND(TRIM($A312)="",NOT(ISNUMBER($D312)),N($G312)=0)),"","【未填合同期】"),IF($E312&lt;TODAY(),"【已到期】",IF($E312-TODAY()&lt;=提醒天数,"【即将到期，剩余"&amp;($E312-TODAY())&amp;"天】","【正常】")))&amp;IF(OR($AB312="安装免保",$AB312="技术免保",$AB312="质保期内"),"【"&amp;$AB312&amp;"】",""))</f>
        <v/>
      </c>
      <c r="J312" s="244" t="str">
        <f aca="false">IF(OR(N($G312)=0,N($H312)=0),"",ROUND(N($G312)*N($H312)*IF(N($I312)=0,1,N($I312)),2))</f>
        <v/>
      </c>
      <c r="M312" s="244" t="str">
        <f aca="false">IF(TRIM($B312&amp;$C312)="","",IF(AND(N($J312)=0,N($L312)=0),"",ROUND(N($J312)+N($L312),2)))</f>
        <v/>
      </c>
      <c r="S312" s="244"/>
      <c r="T312" s="245" t="str">
        <f aca="false">IF(TRIM($B312&amp;$C312)="","",IF(N($O312)=0,"",MAX(0,MIN(N($O312)-N($Q312),N($W312)))))</f>
        <v/>
      </c>
      <c r="U312" s="245" t="str">
        <f aca="false">IF(TRIM($B312&amp;$C312)="","",IF(N($Q312)&lt;=N($O312),"",N($Q312)-N($O312)))</f>
        <v/>
      </c>
      <c r="V312" s="245" t="str">
        <f aca="false">IF(OR(TRIM($B312&amp;$C312)="",$W312=""),"",MAX(0,N($W312))-N($T312))</f>
        <v/>
      </c>
      <c r="W312" s="245" t="str">
        <f aca="false">IF(TRIM($B312&amp;$C312)="","",IF(AND(N($M312)=0,N($Q312)+N($R312)+N($S312)=0),"",ROUND(N($M312)-N($Q312)-N($R312)-N($S312),2)))</f>
        <v/>
      </c>
      <c r="X312" s="246" t="str">
        <f aca="false">IF(TRIM($B312&amp;$C312)="","",IF(N($M312)=0,IF((N($Q312)+N($R312)+N($S312))=0,"—未填单价","未填单价，已收 "&amp;TEXT((N($Q312)+N($R312)+N($S312)),"#,##0.00")),IF(N($W312)&gt;0.005,"欠 "&amp;TEXT(N($W312),"#,##0.00")&amp;IF(N($T312)&gt;0,"（开票未到账 "&amp;TEXT(N($T312),"#,##0.00")&amp;"）","")&amp;IF(N($V312)&gt;0,"（未开票 "&amp;TEXT(N($V312),"#,##0.00")&amp;"）",""),IF(N($W312)&lt;-0.005,"多收 "&amp;TEXT(-N($W312),"#,##0.00"),"✔ 已结清")))&amp;IF(N($U312)&gt;0,"｜到账未开票 "&amp;TEXT(N($U312),"#,##0.00")&amp;"，待补票","")&amp;IF(N($R312)&gt;0,"｜收现 "&amp;TEXT(N($R312),"#,##0.00"),"")&amp;IF(N($S312)&gt;0,"｜收款不开票 "&amp;TEXT(N($S312),"#,##0.00"),""))</f>
        <v/>
      </c>
      <c r="Y312" s="195"/>
      <c r="AB312" s="195"/>
      <c r="AC312" s="188"/>
      <c r="AD312" s="246" t="str">
        <f aca="false">IF($AL312="","",IF($AL312=1,IF($AM312&gt;=1,"一次性·已到收款期","一次性·未到期"),$AC312&amp;" 第"&amp;$AM312&amp;"/"&amp;$AL312&amp;"期"))</f>
        <v/>
      </c>
      <c r="AE312" s="245" t="str">
        <f aca="false">IF(OR($AL312="",N($M312)=0),"",ROUND(N($J312)*$AM312/$AL312,2)+N($L312))</f>
        <v/>
      </c>
      <c r="AF312" s="245" t="str">
        <f aca="false">IF($AE312="","",MAX(0,ROUND($AE312-(N($Q312)+N($R312)+N($S312)),2)))</f>
        <v/>
      </c>
      <c r="AG312" s="245" t="str">
        <f aca="false">IF(OR(TRIM($B312&amp;$C312)="",NOT(ISNUMBER($D312))),"",SUMIFS($W$3:$W$1001,$AI$3:$AI$1001,$AI312,$D$3:$D$1001,"&lt;"&amp;$D312))</f>
        <v/>
      </c>
      <c r="AH312" s="245" t="str">
        <f aca="false">IF(TRIM($B312&amp;$C312)="","",SUMIFS($W$3:$W$1001,$AI$3:$AI$1001,$AI312))</f>
        <v/>
      </c>
      <c r="AI312" s="246" t="str">
        <f aca="false">IF(TRIM($B312&amp;$C312)="","",TRIM($B312)&amp;"｜"&amp;TRIM($C312))</f>
        <v/>
      </c>
      <c r="AJ312" s="245" t="str">
        <f aca="false">IF(TRIM($B312&amp;$C312)="","",MIN(N($O312),N($Q312)))</f>
        <v/>
      </c>
      <c r="AK312" s="248" t="str">
        <f aca="false">IF(ISNUMBER($D312),YEAR($D312),"")</f>
        <v/>
      </c>
      <c r="AL312" s="248" t="str">
        <f aca="false">IF(OR(TRIM($B312&amp;$C312)="",NOT(ISNUMBER($D312)),NOT(ISNUMBER($E312))),"",IF($E312&lt;$D312,"",IF(IF($AC312="半年付",2,IF($AC312="季度付",4,IF($AC312="月付",12,IF($AC312="半月付",24,1))))=1,1,MAX(1,ROUND(($E312-$D312+1)/365*IF($AC312="半年付",2,IF($AC312="季度付",4,IF($AC312="月付",12,IF($AC312="半月付",24,1)))),0)))))</f>
        <v/>
      </c>
      <c r="AM312" s="248" t="str">
        <f aca="true">IF($AL312="","",MIN($AL312,MAX(0,INT((TODAY()-付款宽限天数-$D312)/(($E312-$D312+1)/$AL312))+1)))</f>
        <v/>
      </c>
    </row>
    <row r="313" customFormat="false" ht="27.75" hidden="false" customHeight="false" outlineLevel="0" collapsed="false">
      <c r="F313" s="188" t="str">
        <f aca="true">IF(TRIM($B313&amp;$C313)="","",IF(OR(ISNUMBER(SEARCH("未",$A313)),ISNUMBER(SEARCH("送出",$A313)),AND(TRIM($A313)="",NOT(ISNUMBER($D313)),N($G313)=0)),"【合同未回】","")&amp;IF(NOT(ISNUMBER($E313)),IF(OR(ISNUMBER(SEARCH("未",$A313)),ISNUMBER(SEARCH("送出",$A313)),AND(TRIM($A313)="",NOT(ISNUMBER($D313)),N($G313)=0)),"","【未填合同期】"),IF($E313&lt;TODAY(),"【已到期】",IF($E313-TODAY()&lt;=提醒天数,"【即将到期，剩余"&amp;($E313-TODAY())&amp;"天】","【正常】")))&amp;IF(OR($AB313="安装免保",$AB313="技术免保",$AB313="质保期内"),"【"&amp;$AB313&amp;"】",""))</f>
        <v/>
      </c>
      <c r="J313" s="244" t="str">
        <f aca="false">IF(OR(N($G313)=0,N($H313)=0),"",ROUND(N($G313)*N($H313)*IF(N($I313)=0,1,N($I313)),2))</f>
        <v/>
      </c>
      <c r="M313" s="244" t="str">
        <f aca="false">IF(TRIM($B313&amp;$C313)="","",IF(AND(N($J313)=0,N($L313)=0),"",ROUND(N($J313)+N($L313),2)))</f>
        <v/>
      </c>
      <c r="S313" s="244"/>
      <c r="T313" s="245" t="str">
        <f aca="false">IF(TRIM($B313&amp;$C313)="","",IF(N($O313)=0,"",MAX(0,MIN(N($O313)-N($Q313),N($W313)))))</f>
        <v/>
      </c>
      <c r="U313" s="245" t="str">
        <f aca="false">IF(TRIM($B313&amp;$C313)="","",IF(N($Q313)&lt;=N($O313),"",N($Q313)-N($O313)))</f>
        <v/>
      </c>
      <c r="V313" s="245" t="str">
        <f aca="false">IF(OR(TRIM($B313&amp;$C313)="",$W313=""),"",MAX(0,N($W313))-N($T313))</f>
        <v/>
      </c>
      <c r="W313" s="245" t="str">
        <f aca="false">IF(TRIM($B313&amp;$C313)="","",IF(AND(N($M313)=0,N($Q313)+N($R313)+N($S313)=0),"",ROUND(N($M313)-N($Q313)-N($R313)-N($S313),2)))</f>
        <v/>
      </c>
      <c r="X313" s="246" t="str">
        <f aca="false">IF(TRIM($B313&amp;$C313)="","",IF(N($M313)=0,IF((N($Q313)+N($R313)+N($S313))=0,"—未填单价","未填单价，已收 "&amp;TEXT((N($Q313)+N($R313)+N($S313)),"#,##0.00")),IF(N($W313)&gt;0.005,"欠 "&amp;TEXT(N($W313),"#,##0.00")&amp;IF(N($T313)&gt;0,"（开票未到账 "&amp;TEXT(N($T313),"#,##0.00")&amp;"）","")&amp;IF(N($V313)&gt;0,"（未开票 "&amp;TEXT(N($V313),"#,##0.00")&amp;"）",""),IF(N($W313)&lt;-0.005,"多收 "&amp;TEXT(-N($W313),"#,##0.00"),"✔ 已结清")))&amp;IF(N($U313)&gt;0,"｜到账未开票 "&amp;TEXT(N($U313),"#,##0.00")&amp;"，待补票","")&amp;IF(N($R313)&gt;0,"｜收现 "&amp;TEXT(N($R313),"#,##0.00"),"")&amp;IF(N($S313)&gt;0,"｜收款不开票 "&amp;TEXT(N($S313),"#,##0.00"),""))</f>
        <v/>
      </c>
      <c r="Y313" s="195"/>
      <c r="AB313" s="195"/>
      <c r="AC313" s="188"/>
      <c r="AD313" s="246" t="str">
        <f aca="false">IF($AL313="","",IF($AL313=1,IF($AM313&gt;=1,"一次性·已到收款期","一次性·未到期"),$AC313&amp;" 第"&amp;$AM313&amp;"/"&amp;$AL313&amp;"期"))</f>
        <v/>
      </c>
      <c r="AE313" s="245" t="str">
        <f aca="false">IF(OR($AL313="",N($M313)=0),"",ROUND(N($J313)*$AM313/$AL313,2)+N($L313))</f>
        <v/>
      </c>
      <c r="AF313" s="245" t="str">
        <f aca="false">IF($AE313="","",MAX(0,ROUND($AE313-(N($Q313)+N($R313)+N($S313)),2)))</f>
        <v/>
      </c>
      <c r="AG313" s="245" t="str">
        <f aca="false">IF(OR(TRIM($B313&amp;$C313)="",NOT(ISNUMBER($D313))),"",SUMIFS($W$3:$W$1001,$AI$3:$AI$1001,$AI313,$D$3:$D$1001,"&lt;"&amp;$D313))</f>
        <v/>
      </c>
      <c r="AH313" s="245" t="str">
        <f aca="false">IF(TRIM($B313&amp;$C313)="","",SUMIFS($W$3:$W$1001,$AI$3:$AI$1001,$AI313))</f>
        <v/>
      </c>
      <c r="AI313" s="246" t="str">
        <f aca="false">IF(TRIM($B313&amp;$C313)="","",TRIM($B313)&amp;"｜"&amp;TRIM($C313))</f>
        <v/>
      </c>
      <c r="AJ313" s="245" t="str">
        <f aca="false">IF(TRIM($B313&amp;$C313)="","",MIN(N($O313),N($Q313)))</f>
        <v/>
      </c>
      <c r="AK313" s="248" t="str">
        <f aca="false">IF(ISNUMBER($D313),YEAR($D313),"")</f>
        <v/>
      </c>
      <c r="AL313" s="248" t="str">
        <f aca="false">IF(OR(TRIM($B313&amp;$C313)="",NOT(ISNUMBER($D313)),NOT(ISNUMBER($E313))),"",IF($E313&lt;$D313,"",IF(IF($AC313="半年付",2,IF($AC313="季度付",4,IF($AC313="月付",12,IF($AC313="半月付",24,1))))=1,1,MAX(1,ROUND(($E313-$D313+1)/365*IF($AC313="半年付",2,IF($AC313="季度付",4,IF($AC313="月付",12,IF($AC313="半月付",24,1)))),0)))))</f>
        <v/>
      </c>
      <c r="AM313" s="248" t="str">
        <f aca="true">IF($AL313="","",MIN($AL313,MAX(0,INT((TODAY()-付款宽限天数-$D313)/(($E313-$D313+1)/$AL313))+1)))</f>
        <v/>
      </c>
    </row>
    <row r="314" customFormat="false" ht="27.75" hidden="false" customHeight="false" outlineLevel="0" collapsed="false">
      <c r="F314" s="188" t="str">
        <f aca="true">IF(TRIM($B314&amp;$C314)="","",IF(OR(ISNUMBER(SEARCH("未",$A314)),ISNUMBER(SEARCH("送出",$A314)),AND(TRIM($A314)="",NOT(ISNUMBER($D314)),N($G314)=0)),"【合同未回】","")&amp;IF(NOT(ISNUMBER($E314)),IF(OR(ISNUMBER(SEARCH("未",$A314)),ISNUMBER(SEARCH("送出",$A314)),AND(TRIM($A314)="",NOT(ISNUMBER($D314)),N($G314)=0)),"","【未填合同期】"),IF($E314&lt;TODAY(),"【已到期】",IF($E314-TODAY()&lt;=提醒天数,"【即将到期，剩余"&amp;($E314-TODAY())&amp;"天】","【正常】")))&amp;IF(OR($AB314="安装免保",$AB314="技术免保",$AB314="质保期内"),"【"&amp;$AB314&amp;"】",""))</f>
        <v/>
      </c>
      <c r="J314" s="244" t="str">
        <f aca="false">IF(OR(N($G314)=0,N($H314)=0),"",ROUND(N($G314)*N($H314)*IF(N($I314)=0,1,N($I314)),2))</f>
        <v/>
      </c>
      <c r="M314" s="244" t="str">
        <f aca="false">IF(TRIM($B314&amp;$C314)="","",IF(AND(N($J314)=0,N($L314)=0),"",ROUND(N($J314)+N($L314),2)))</f>
        <v/>
      </c>
      <c r="S314" s="244"/>
      <c r="T314" s="245" t="str">
        <f aca="false">IF(TRIM($B314&amp;$C314)="","",IF(N($O314)=0,"",MAX(0,MIN(N($O314)-N($Q314),N($W314)))))</f>
        <v/>
      </c>
      <c r="U314" s="245" t="str">
        <f aca="false">IF(TRIM($B314&amp;$C314)="","",IF(N($Q314)&lt;=N($O314),"",N($Q314)-N($O314)))</f>
        <v/>
      </c>
      <c r="V314" s="245" t="str">
        <f aca="false">IF(OR(TRIM($B314&amp;$C314)="",$W314=""),"",MAX(0,N($W314))-N($T314))</f>
        <v/>
      </c>
      <c r="W314" s="245" t="str">
        <f aca="false">IF(TRIM($B314&amp;$C314)="","",IF(AND(N($M314)=0,N($Q314)+N($R314)+N($S314)=0),"",ROUND(N($M314)-N($Q314)-N($R314)-N($S314),2)))</f>
        <v/>
      </c>
      <c r="X314" s="246" t="str">
        <f aca="false">IF(TRIM($B314&amp;$C314)="","",IF(N($M314)=0,IF((N($Q314)+N($R314)+N($S314))=0,"—未填单价","未填单价，已收 "&amp;TEXT((N($Q314)+N($R314)+N($S314)),"#,##0.00")),IF(N($W314)&gt;0.005,"欠 "&amp;TEXT(N($W314),"#,##0.00")&amp;IF(N($T314)&gt;0,"（开票未到账 "&amp;TEXT(N($T314),"#,##0.00")&amp;"）","")&amp;IF(N($V314)&gt;0,"（未开票 "&amp;TEXT(N($V314),"#,##0.00")&amp;"）",""),IF(N($W314)&lt;-0.005,"多收 "&amp;TEXT(-N($W314),"#,##0.00"),"✔ 已结清")))&amp;IF(N($U314)&gt;0,"｜到账未开票 "&amp;TEXT(N($U314),"#,##0.00")&amp;"，待补票","")&amp;IF(N($R314)&gt;0,"｜收现 "&amp;TEXT(N($R314),"#,##0.00"),"")&amp;IF(N($S314)&gt;0,"｜收款不开票 "&amp;TEXT(N($S314),"#,##0.00"),""))</f>
        <v/>
      </c>
      <c r="Y314" s="195"/>
      <c r="AB314" s="195"/>
      <c r="AC314" s="188"/>
      <c r="AD314" s="246" t="str">
        <f aca="false">IF($AL314="","",IF($AL314=1,IF($AM314&gt;=1,"一次性·已到收款期","一次性·未到期"),$AC314&amp;" 第"&amp;$AM314&amp;"/"&amp;$AL314&amp;"期"))</f>
        <v/>
      </c>
      <c r="AE314" s="245" t="str">
        <f aca="false">IF(OR($AL314="",N($M314)=0),"",ROUND(N($J314)*$AM314/$AL314,2)+N($L314))</f>
        <v/>
      </c>
      <c r="AF314" s="245" t="str">
        <f aca="false">IF($AE314="","",MAX(0,ROUND($AE314-(N($Q314)+N($R314)+N($S314)),2)))</f>
        <v/>
      </c>
      <c r="AG314" s="245" t="str">
        <f aca="false">IF(OR(TRIM($B314&amp;$C314)="",NOT(ISNUMBER($D314))),"",SUMIFS($W$3:$W$1001,$AI$3:$AI$1001,$AI314,$D$3:$D$1001,"&lt;"&amp;$D314))</f>
        <v/>
      </c>
      <c r="AH314" s="245" t="str">
        <f aca="false">IF(TRIM($B314&amp;$C314)="","",SUMIFS($W$3:$W$1001,$AI$3:$AI$1001,$AI314))</f>
        <v/>
      </c>
      <c r="AI314" s="246" t="str">
        <f aca="false">IF(TRIM($B314&amp;$C314)="","",TRIM($B314)&amp;"｜"&amp;TRIM($C314))</f>
        <v/>
      </c>
      <c r="AJ314" s="245" t="str">
        <f aca="false">IF(TRIM($B314&amp;$C314)="","",MIN(N($O314),N($Q314)))</f>
        <v/>
      </c>
      <c r="AK314" s="248" t="str">
        <f aca="false">IF(ISNUMBER($D314),YEAR($D314),"")</f>
        <v/>
      </c>
      <c r="AL314" s="248" t="str">
        <f aca="false">IF(OR(TRIM($B314&amp;$C314)="",NOT(ISNUMBER($D314)),NOT(ISNUMBER($E314))),"",IF($E314&lt;$D314,"",IF(IF($AC314="半年付",2,IF($AC314="季度付",4,IF($AC314="月付",12,IF($AC314="半月付",24,1))))=1,1,MAX(1,ROUND(($E314-$D314+1)/365*IF($AC314="半年付",2,IF($AC314="季度付",4,IF($AC314="月付",12,IF($AC314="半月付",24,1)))),0)))))</f>
        <v/>
      </c>
      <c r="AM314" s="248" t="str">
        <f aca="true">IF($AL314="","",MIN($AL314,MAX(0,INT((TODAY()-付款宽限天数-$D314)/(($E314-$D314+1)/$AL314))+1)))</f>
        <v/>
      </c>
    </row>
    <row r="315" customFormat="false" ht="27.75" hidden="false" customHeight="false" outlineLevel="0" collapsed="false">
      <c r="F315" s="188" t="str">
        <f aca="true">IF(TRIM($B315&amp;$C315)="","",IF(OR(ISNUMBER(SEARCH("未",$A315)),ISNUMBER(SEARCH("送出",$A315)),AND(TRIM($A315)="",NOT(ISNUMBER($D315)),N($G315)=0)),"【合同未回】","")&amp;IF(NOT(ISNUMBER($E315)),IF(OR(ISNUMBER(SEARCH("未",$A315)),ISNUMBER(SEARCH("送出",$A315)),AND(TRIM($A315)="",NOT(ISNUMBER($D315)),N($G315)=0)),"","【未填合同期】"),IF($E315&lt;TODAY(),"【已到期】",IF($E315-TODAY()&lt;=提醒天数,"【即将到期，剩余"&amp;($E315-TODAY())&amp;"天】","【正常】")))&amp;IF(OR($AB315="安装免保",$AB315="技术免保",$AB315="质保期内"),"【"&amp;$AB315&amp;"】",""))</f>
        <v/>
      </c>
      <c r="J315" s="244" t="str">
        <f aca="false">IF(OR(N($G315)=0,N($H315)=0),"",ROUND(N($G315)*N($H315)*IF(N($I315)=0,1,N($I315)),2))</f>
        <v/>
      </c>
      <c r="M315" s="244" t="str">
        <f aca="false">IF(TRIM($B315&amp;$C315)="","",IF(AND(N($J315)=0,N($L315)=0),"",ROUND(N($J315)+N($L315),2)))</f>
        <v/>
      </c>
      <c r="S315" s="244"/>
      <c r="T315" s="245" t="str">
        <f aca="false">IF(TRIM($B315&amp;$C315)="","",IF(N($O315)=0,"",MAX(0,MIN(N($O315)-N($Q315),N($W315)))))</f>
        <v/>
      </c>
      <c r="U315" s="245" t="str">
        <f aca="false">IF(TRIM($B315&amp;$C315)="","",IF(N($Q315)&lt;=N($O315),"",N($Q315)-N($O315)))</f>
        <v/>
      </c>
      <c r="V315" s="245" t="str">
        <f aca="false">IF(OR(TRIM($B315&amp;$C315)="",$W315=""),"",MAX(0,N($W315))-N($T315))</f>
        <v/>
      </c>
      <c r="W315" s="245" t="str">
        <f aca="false">IF(TRIM($B315&amp;$C315)="","",IF(AND(N($M315)=0,N($Q315)+N($R315)+N($S315)=0),"",ROUND(N($M315)-N($Q315)-N($R315)-N($S315),2)))</f>
        <v/>
      </c>
      <c r="X315" s="246" t="str">
        <f aca="false">IF(TRIM($B315&amp;$C315)="","",IF(N($M315)=0,IF((N($Q315)+N($R315)+N($S315))=0,"—未填单价","未填单价，已收 "&amp;TEXT((N($Q315)+N($R315)+N($S315)),"#,##0.00")),IF(N($W315)&gt;0.005,"欠 "&amp;TEXT(N($W315),"#,##0.00")&amp;IF(N($T315)&gt;0,"（开票未到账 "&amp;TEXT(N($T315),"#,##0.00")&amp;"）","")&amp;IF(N($V315)&gt;0,"（未开票 "&amp;TEXT(N($V315),"#,##0.00")&amp;"）",""),IF(N($W315)&lt;-0.005,"多收 "&amp;TEXT(-N($W315),"#,##0.00"),"✔ 已结清")))&amp;IF(N($U315)&gt;0,"｜到账未开票 "&amp;TEXT(N($U315),"#,##0.00")&amp;"，待补票","")&amp;IF(N($R315)&gt;0,"｜收现 "&amp;TEXT(N($R315),"#,##0.00"),"")&amp;IF(N($S315)&gt;0,"｜收款不开票 "&amp;TEXT(N($S315),"#,##0.00"),""))</f>
        <v/>
      </c>
      <c r="Y315" s="195"/>
      <c r="AB315" s="195"/>
      <c r="AC315" s="188"/>
      <c r="AD315" s="246" t="str">
        <f aca="false">IF($AL315="","",IF($AL315=1,IF($AM315&gt;=1,"一次性·已到收款期","一次性·未到期"),$AC315&amp;" 第"&amp;$AM315&amp;"/"&amp;$AL315&amp;"期"))</f>
        <v/>
      </c>
      <c r="AE315" s="245" t="str">
        <f aca="false">IF(OR($AL315="",N($M315)=0),"",ROUND(N($J315)*$AM315/$AL315,2)+N($L315))</f>
        <v/>
      </c>
      <c r="AF315" s="245" t="str">
        <f aca="false">IF($AE315="","",MAX(0,ROUND($AE315-(N($Q315)+N($R315)+N($S315)),2)))</f>
        <v/>
      </c>
      <c r="AG315" s="245" t="str">
        <f aca="false">IF(OR(TRIM($B315&amp;$C315)="",NOT(ISNUMBER($D315))),"",SUMIFS($W$3:$W$1001,$AI$3:$AI$1001,$AI315,$D$3:$D$1001,"&lt;"&amp;$D315))</f>
        <v/>
      </c>
      <c r="AH315" s="245" t="str">
        <f aca="false">IF(TRIM($B315&amp;$C315)="","",SUMIFS($W$3:$W$1001,$AI$3:$AI$1001,$AI315))</f>
        <v/>
      </c>
      <c r="AI315" s="246" t="str">
        <f aca="false">IF(TRIM($B315&amp;$C315)="","",TRIM($B315)&amp;"｜"&amp;TRIM($C315))</f>
        <v/>
      </c>
      <c r="AJ315" s="245" t="str">
        <f aca="false">IF(TRIM($B315&amp;$C315)="","",MIN(N($O315),N($Q315)))</f>
        <v/>
      </c>
      <c r="AK315" s="248" t="str">
        <f aca="false">IF(ISNUMBER($D315),YEAR($D315),"")</f>
        <v/>
      </c>
      <c r="AL315" s="248" t="str">
        <f aca="false">IF(OR(TRIM($B315&amp;$C315)="",NOT(ISNUMBER($D315)),NOT(ISNUMBER($E315))),"",IF($E315&lt;$D315,"",IF(IF($AC315="半年付",2,IF($AC315="季度付",4,IF($AC315="月付",12,IF($AC315="半月付",24,1))))=1,1,MAX(1,ROUND(($E315-$D315+1)/365*IF($AC315="半年付",2,IF($AC315="季度付",4,IF($AC315="月付",12,IF($AC315="半月付",24,1)))),0)))))</f>
        <v/>
      </c>
      <c r="AM315" s="248" t="str">
        <f aca="true">IF($AL315="","",MIN($AL315,MAX(0,INT((TODAY()-付款宽限天数-$D315)/(($E315-$D315+1)/$AL315))+1)))</f>
        <v/>
      </c>
    </row>
    <row r="316" customFormat="false" ht="27.75" hidden="false" customHeight="false" outlineLevel="0" collapsed="false">
      <c r="F316" s="188" t="str">
        <f aca="true">IF(TRIM($B316&amp;$C316)="","",IF(OR(ISNUMBER(SEARCH("未",$A316)),ISNUMBER(SEARCH("送出",$A316)),AND(TRIM($A316)="",NOT(ISNUMBER($D316)),N($G316)=0)),"【合同未回】","")&amp;IF(NOT(ISNUMBER($E316)),IF(OR(ISNUMBER(SEARCH("未",$A316)),ISNUMBER(SEARCH("送出",$A316)),AND(TRIM($A316)="",NOT(ISNUMBER($D316)),N($G316)=0)),"","【未填合同期】"),IF($E316&lt;TODAY(),"【已到期】",IF($E316-TODAY()&lt;=提醒天数,"【即将到期，剩余"&amp;($E316-TODAY())&amp;"天】","【正常】")))&amp;IF(OR($AB316="安装免保",$AB316="技术免保",$AB316="质保期内"),"【"&amp;$AB316&amp;"】",""))</f>
        <v/>
      </c>
      <c r="J316" s="244" t="str">
        <f aca="false">IF(OR(N($G316)=0,N($H316)=0),"",ROUND(N($G316)*N($H316)*IF(N($I316)=0,1,N($I316)),2))</f>
        <v/>
      </c>
      <c r="M316" s="244" t="str">
        <f aca="false">IF(TRIM($B316&amp;$C316)="","",IF(AND(N($J316)=0,N($L316)=0),"",ROUND(N($J316)+N($L316),2)))</f>
        <v/>
      </c>
      <c r="S316" s="244"/>
      <c r="T316" s="245" t="str">
        <f aca="false">IF(TRIM($B316&amp;$C316)="","",IF(N($O316)=0,"",MAX(0,MIN(N($O316)-N($Q316),N($W316)))))</f>
        <v/>
      </c>
      <c r="U316" s="245" t="str">
        <f aca="false">IF(TRIM($B316&amp;$C316)="","",IF(N($Q316)&lt;=N($O316),"",N($Q316)-N($O316)))</f>
        <v/>
      </c>
      <c r="V316" s="245" t="str">
        <f aca="false">IF(OR(TRIM($B316&amp;$C316)="",$W316=""),"",MAX(0,N($W316))-N($T316))</f>
        <v/>
      </c>
      <c r="W316" s="245" t="str">
        <f aca="false">IF(TRIM($B316&amp;$C316)="","",IF(AND(N($M316)=0,N($Q316)+N($R316)+N($S316)=0),"",ROUND(N($M316)-N($Q316)-N($R316)-N($S316),2)))</f>
        <v/>
      </c>
      <c r="X316" s="246" t="str">
        <f aca="false">IF(TRIM($B316&amp;$C316)="","",IF(N($M316)=0,IF((N($Q316)+N($R316)+N($S316))=0,"—未填单价","未填单价，已收 "&amp;TEXT((N($Q316)+N($R316)+N($S316)),"#,##0.00")),IF(N($W316)&gt;0.005,"欠 "&amp;TEXT(N($W316),"#,##0.00")&amp;IF(N($T316)&gt;0,"（开票未到账 "&amp;TEXT(N($T316),"#,##0.00")&amp;"）","")&amp;IF(N($V316)&gt;0,"（未开票 "&amp;TEXT(N($V316),"#,##0.00")&amp;"）",""),IF(N($W316)&lt;-0.005,"多收 "&amp;TEXT(-N($W316),"#,##0.00"),"✔ 已结清")))&amp;IF(N($U316)&gt;0,"｜到账未开票 "&amp;TEXT(N($U316),"#,##0.00")&amp;"，待补票","")&amp;IF(N($R316)&gt;0,"｜收现 "&amp;TEXT(N($R316),"#,##0.00"),"")&amp;IF(N($S316)&gt;0,"｜收款不开票 "&amp;TEXT(N($S316),"#,##0.00"),""))</f>
        <v/>
      </c>
      <c r="Y316" s="195"/>
      <c r="AB316" s="195"/>
      <c r="AC316" s="188"/>
      <c r="AD316" s="246" t="str">
        <f aca="false">IF($AL316="","",IF($AL316=1,IF($AM316&gt;=1,"一次性·已到收款期","一次性·未到期"),$AC316&amp;" 第"&amp;$AM316&amp;"/"&amp;$AL316&amp;"期"))</f>
        <v/>
      </c>
      <c r="AE316" s="245" t="str">
        <f aca="false">IF(OR($AL316="",N($M316)=0),"",ROUND(N($J316)*$AM316/$AL316,2)+N($L316))</f>
        <v/>
      </c>
      <c r="AF316" s="245" t="str">
        <f aca="false">IF($AE316="","",MAX(0,ROUND($AE316-(N($Q316)+N($R316)+N($S316)),2)))</f>
        <v/>
      </c>
      <c r="AG316" s="245" t="str">
        <f aca="false">IF(OR(TRIM($B316&amp;$C316)="",NOT(ISNUMBER($D316))),"",SUMIFS($W$3:$W$1001,$AI$3:$AI$1001,$AI316,$D$3:$D$1001,"&lt;"&amp;$D316))</f>
        <v/>
      </c>
      <c r="AH316" s="245" t="str">
        <f aca="false">IF(TRIM($B316&amp;$C316)="","",SUMIFS($W$3:$W$1001,$AI$3:$AI$1001,$AI316))</f>
        <v/>
      </c>
      <c r="AI316" s="246" t="str">
        <f aca="false">IF(TRIM($B316&amp;$C316)="","",TRIM($B316)&amp;"｜"&amp;TRIM($C316))</f>
        <v/>
      </c>
      <c r="AJ316" s="245" t="str">
        <f aca="false">IF(TRIM($B316&amp;$C316)="","",MIN(N($O316),N($Q316)))</f>
        <v/>
      </c>
      <c r="AK316" s="248" t="str">
        <f aca="false">IF(ISNUMBER($D316),YEAR($D316),"")</f>
        <v/>
      </c>
      <c r="AL316" s="248" t="str">
        <f aca="false">IF(OR(TRIM($B316&amp;$C316)="",NOT(ISNUMBER($D316)),NOT(ISNUMBER($E316))),"",IF($E316&lt;$D316,"",IF(IF($AC316="半年付",2,IF($AC316="季度付",4,IF($AC316="月付",12,IF($AC316="半月付",24,1))))=1,1,MAX(1,ROUND(($E316-$D316+1)/365*IF($AC316="半年付",2,IF($AC316="季度付",4,IF($AC316="月付",12,IF($AC316="半月付",24,1)))),0)))))</f>
        <v/>
      </c>
      <c r="AM316" s="248" t="str">
        <f aca="true">IF($AL316="","",MIN($AL316,MAX(0,INT((TODAY()-付款宽限天数-$D316)/(($E316-$D316+1)/$AL316))+1)))</f>
        <v/>
      </c>
    </row>
    <row r="317" customFormat="false" ht="27.75" hidden="false" customHeight="false" outlineLevel="0" collapsed="false">
      <c r="F317" s="188" t="str">
        <f aca="true">IF(TRIM($B317&amp;$C317)="","",IF(OR(ISNUMBER(SEARCH("未",$A317)),ISNUMBER(SEARCH("送出",$A317)),AND(TRIM($A317)="",NOT(ISNUMBER($D317)),N($G317)=0)),"【合同未回】","")&amp;IF(NOT(ISNUMBER($E317)),IF(OR(ISNUMBER(SEARCH("未",$A317)),ISNUMBER(SEARCH("送出",$A317)),AND(TRIM($A317)="",NOT(ISNUMBER($D317)),N($G317)=0)),"","【未填合同期】"),IF($E317&lt;TODAY(),"【已到期】",IF($E317-TODAY()&lt;=提醒天数,"【即将到期，剩余"&amp;($E317-TODAY())&amp;"天】","【正常】")))&amp;IF(OR($AB317="安装免保",$AB317="技术免保",$AB317="质保期内"),"【"&amp;$AB317&amp;"】",""))</f>
        <v/>
      </c>
      <c r="J317" s="244" t="str">
        <f aca="false">IF(OR(N($G317)=0,N($H317)=0),"",ROUND(N($G317)*N($H317)*IF(N($I317)=0,1,N($I317)),2))</f>
        <v/>
      </c>
      <c r="M317" s="244" t="str">
        <f aca="false">IF(TRIM($B317&amp;$C317)="","",IF(AND(N($J317)=0,N($L317)=0),"",ROUND(N($J317)+N($L317),2)))</f>
        <v/>
      </c>
      <c r="S317" s="244"/>
      <c r="T317" s="245" t="str">
        <f aca="false">IF(TRIM($B317&amp;$C317)="","",IF(N($O317)=0,"",MAX(0,MIN(N($O317)-N($Q317),N($W317)))))</f>
        <v/>
      </c>
      <c r="U317" s="245" t="str">
        <f aca="false">IF(TRIM($B317&amp;$C317)="","",IF(N($Q317)&lt;=N($O317),"",N($Q317)-N($O317)))</f>
        <v/>
      </c>
      <c r="V317" s="245" t="str">
        <f aca="false">IF(OR(TRIM($B317&amp;$C317)="",$W317=""),"",MAX(0,N($W317))-N($T317))</f>
        <v/>
      </c>
      <c r="W317" s="245" t="str">
        <f aca="false">IF(TRIM($B317&amp;$C317)="","",IF(AND(N($M317)=0,N($Q317)+N($R317)+N($S317)=0),"",ROUND(N($M317)-N($Q317)-N($R317)-N($S317),2)))</f>
        <v/>
      </c>
      <c r="X317" s="246" t="str">
        <f aca="false">IF(TRIM($B317&amp;$C317)="","",IF(N($M317)=0,IF((N($Q317)+N($R317)+N($S317))=0,"—未填单价","未填单价，已收 "&amp;TEXT((N($Q317)+N($R317)+N($S317)),"#,##0.00")),IF(N($W317)&gt;0.005,"欠 "&amp;TEXT(N($W317),"#,##0.00")&amp;IF(N($T317)&gt;0,"（开票未到账 "&amp;TEXT(N($T317),"#,##0.00")&amp;"）","")&amp;IF(N($V317)&gt;0,"（未开票 "&amp;TEXT(N($V317),"#,##0.00")&amp;"）",""),IF(N($W317)&lt;-0.005,"多收 "&amp;TEXT(-N($W317),"#,##0.00"),"✔ 已结清")))&amp;IF(N($U317)&gt;0,"｜到账未开票 "&amp;TEXT(N($U317),"#,##0.00")&amp;"，待补票","")&amp;IF(N($R317)&gt;0,"｜收现 "&amp;TEXT(N($R317),"#,##0.00"),"")&amp;IF(N($S317)&gt;0,"｜收款不开票 "&amp;TEXT(N($S317),"#,##0.00"),""))</f>
        <v/>
      </c>
      <c r="Y317" s="195"/>
      <c r="AB317" s="195"/>
      <c r="AC317" s="188"/>
      <c r="AD317" s="246" t="str">
        <f aca="false">IF($AL317="","",IF($AL317=1,IF($AM317&gt;=1,"一次性·已到收款期","一次性·未到期"),$AC317&amp;" 第"&amp;$AM317&amp;"/"&amp;$AL317&amp;"期"))</f>
        <v/>
      </c>
      <c r="AE317" s="245" t="str">
        <f aca="false">IF(OR($AL317="",N($M317)=0),"",ROUND(N($J317)*$AM317/$AL317,2)+N($L317))</f>
        <v/>
      </c>
      <c r="AF317" s="245" t="str">
        <f aca="false">IF($AE317="","",MAX(0,ROUND($AE317-(N($Q317)+N($R317)+N($S317)),2)))</f>
        <v/>
      </c>
      <c r="AG317" s="245" t="str">
        <f aca="false">IF(OR(TRIM($B317&amp;$C317)="",NOT(ISNUMBER($D317))),"",SUMIFS($W$3:$W$1001,$AI$3:$AI$1001,$AI317,$D$3:$D$1001,"&lt;"&amp;$D317))</f>
        <v/>
      </c>
      <c r="AH317" s="245" t="str">
        <f aca="false">IF(TRIM($B317&amp;$C317)="","",SUMIFS($W$3:$W$1001,$AI$3:$AI$1001,$AI317))</f>
        <v/>
      </c>
      <c r="AI317" s="246" t="str">
        <f aca="false">IF(TRIM($B317&amp;$C317)="","",TRIM($B317)&amp;"｜"&amp;TRIM($C317))</f>
        <v/>
      </c>
      <c r="AJ317" s="245" t="str">
        <f aca="false">IF(TRIM($B317&amp;$C317)="","",MIN(N($O317),N($Q317)))</f>
        <v/>
      </c>
      <c r="AK317" s="248" t="str">
        <f aca="false">IF(ISNUMBER($D317),YEAR($D317),"")</f>
        <v/>
      </c>
      <c r="AL317" s="248" t="str">
        <f aca="false">IF(OR(TRIM($B317&amp;$C317)="",NOT(ISNUMBER($D317)),NOT(ISNUMBER($E317))),"",IF($E317&lt;$D317,"",IF(IF($AC317="半年付",2,IF($AC317="季度付",4,IF($AC317="月付",12,IF($AC317="半月付",24,1))))=1,1,MAX(1,ROUND(($E317-$D317+1)/365*IF($AC317="半年付",2,IF($AC317="季度付",4,IF($AC317="月付",12,IF($AC317="半月付",24,1)))),0)))))</f>
        <v/>
      </c>
      <c r="AM317" s="248" t="str">
        <f aca="true">IF($AL317="","",MIN($AL317,MAX(0,INT((TODAY()-付款宽限天数-$D317)/(($E317-$D317+1)/$AL317))+1)))</f>
        <v/>
      </c>
    </row>
    <row r="318" customFormat="false" ht="27.75" hidden="false" customHeight="false" outlineLevel="0" collapsed="false">
      <c r="F318" s="188" t="str">
        <f aca="true">IF(TRIM($B318&amp;$C318)="","",IF(OR(ISNUMBER(SEARCH("未",$A318)),ISNUMBER(SEARCH("送出",$A318)),AND(TRIM($A318)="",NOT(ISNUMBER($D318)),N($G318)=0)),"【合同未回】","")&amp;IF(NOT(ISNUMBER($E318)),IF(OR(ISNUMBER(SEARCH("未",$A318)),ISNUMBER(SEARCH("送出",$A318)),AND(TRIM($A318)="",NOT(ISNUMBER($D318)),N($G318)=0)),"","【未填合同期】"),IF($E318&lt;TODAY(),"【已到期】",IF($E318-TODAY()&lt;=提醒天数,"【即将到期，剩余"&amp;($E318-TODAY())&amp;"天】","【正常】")))&amp;IF(OR($AB318="安装免保",$AB318="技术免保",$AB318="质保期内"),"【"&amp;$AB318&amp;"】",""))</f>
        <v/>
      </c>
      <c r="J318" s="244" t="str">
        <f aca="false">IF(OR(N($G318)=0,N($H318)=0),"",ROUND(N($G318)*N($H318)*IF(N($I318)=0,1,N($I318)),2))</f>
        <v/>
      </c>
      <c r="M318" s="244" t="str">
        <f aca="false">IF(TRIM($B318&amp;$C318)="","",IF(AND(N($J318)=0,N($L318)=0),"",ROUND(N($J318)+N($L318),2)))</f>
        <v/>
      </c>
      <c r="S318" s="244"/>
      <c r="T318" s="245" t="str">
        <f aca="false">IF(TRIM($B318&amp;$C318)="","",IF(N($O318)=0,"",MAX(0,MIN(N($O318)-N($Q318),N($W318)))))</f>
        <v/>
      </c>
      <c r="U318" s="245" t="str">
        <f aca="false">IF(TRIM($B318&amp;$C318)="","",IF(N($Q318)&lt;=N($O318),"",N($Q318)-N($O318)))</f>
        <v/>
      </c>
      <c r="V318" s="245" t="str">
        <f aca="false">IF(OR(TRIM($B318&amp;$C318)="",$W318=""),"",MAX(0,N($W318))-N($T318))</f>
        <v/>
      </c>
      <c r="W318" s="245" t="str">
        <f aca="false">IF(TRIM($B318&amp;$C318)="","",IF(AND(N($M318)=0,N($Q318)+N($R318)+N($S318)=0),"",ROUND(N($M318)-N($Q318)-N($R318)-N($S318),2)))</f>
        <v/>
      </c>
      <c r="X318" s="246" t="str">
        <f aca="false">IF(TRIM($B318&amp;$C318)="","",IF(N($M318)=0,IF((N($Q318)+N($R318)+N($S318))=0,"—未填单价","未填单价，已收 "&amp;TEXT((N($Q318)+N($R318)+N($S318)),"#,##0.00")),IF(N($W318)&gt;0.005,"欠 "&amp;TEXT(N($W318),"#,##0.00")&amp;IF(N($T318)&gt;0,"（开票未到账 "&amp;TEXT(N($T318),"#,##0.00")&amp;"）","")&amp;IF(N($V318)&gt;0,"（未开票 "&amp;TEXT(N($V318),"#,##0.00")&amp;"）",""),IF(N($W318)&lt;-0.005,"多收 "&amp;TEXT(-N($W318),"#,##0.00"),"✔ 已结清")))&amp;IF(N($U318)&gt;0,"｜到账未开票 "&amp;TEXT(N($U318),"#,##0.00")&amp;"，待补票","")&amp;IF(N($R318)&gt;0,"｜收现 "&amp;TEXT(N($R318),"#,##0.00"),"")&amp;IF(N($S318)&gt;0,"｜收款不开票 "&amp;TEXT(N($S318),"#,##0.00"),""))</f>
        <v/>
      </c>
      <c r="Y318" s="195"/>
      <c r="AB318" s="195"/>
      <c r="AC318" s="188"/>
      <c r="AD318" s="246" t="str">
        <f aca="false">IF($AL318="","",IF($AL318=1,IF($AM318&gt;=1,"一次性·已到收款期","一次性·未到期"),$AC318&amp;" 第"&amp;$AM318&amp;"/"&amp;$AL318&amp;"期"))</f>
        <v/>
      </c>
      <c r="AE318" s="245" t="str">
        <f aca="false">IF(OR($AL318="",N($M318)=0),"",ROUND(N($J318)*$AM318/$AL318,2)+N($L318))</f>
        <v/>
      </c>
      <c r="AF318" s="245" t="str">
        <f aca="false">IF($AE318="","",MAX(0,ROUND($AE318-(N($Q318)+N($R318)+N($S318)),2)))</f>
        <v/>
      </c>
      <c r="AG318" s="245" t="str">
        <f aca="false">IF(OR(TRIM($B318&amp;$C318)="",NOT(ISNUMBER($D318))),"",SUMIFS($W$3:$W$1001,$AI$3:$AI$1001,$AI318,$D$3:$D$1001,"&lt;"&amp;$D318))</f>
        <v/>
      </c>
      <c r="AH318" s="245" t="str">
        <f aca="false">IF(TRIM($B318&amp;$C318)="","",SUMIFS($W$3:$W$1001,$AI$3:$AI$1001,$AI318))</f>
        <v/>
      </c>
      <c r="AI318" s="246" t="str">
        <f aca="false">IF(TRIM($B318&amp;$C318)="","",TRIM($B318)&amp;"｜"&amp;TRIM($C318))</f>
        <v/>
      </c>
      <c r="AJ318" s="245" t="str">
        <f aca="false">IF(TRIM($B318&amp;$C318)="","",MIN(N($O318),N($Q318)))</f>
        <v/>
      </c>
      <c r="AK318" s="248" t="str">
        <f aca="false">IF(ISNUMBER($D318),YEAR($D318),"")</f>
        <v/>
      </c>
      <c r="AL318" s="248" t="str">
        <f aca="false">IF(OR(TRIM($B318&amp;$C318)="",NOT(ISNUMBER($D318)),NOT(ISNUMBER($E318))),"",IF($E318&lt;$D318,"",IF(IF($AC318="半年付",2,IF($AC318="季度付",4,IF($AC318="月付",12,IF($AC318="半月付",24,1))))=1,1,MAX(1,ROUND(($E318-$D318+1)/365*IF($AC318="半年付",2,IF($AC318="季度付",4,IF($AC318="月付",12,IF($AC318="半月付",24,1)))),0)))))</f>
        <v/>
      </c>
      <c r="AM318" s="248" t="str">
        <f aca="true">IF($AL318="","",MIN($AL318,MAX(0,INT((TODAY()-付款宽限天数-$D318)/(($E318-$D318+1)/$AL318))+1)))</f>
        <v/>
      </c>
    </row>
    <row r="319" customFormat="false" ht="27.75" hidden="false" customHeight="false" outlineLevel="0" collapsed="false">
      <c r="F319" s="188" t="str">
        <f aca="true">IF(TRIM($B319&amp;$C319)="","",IF(OR(ISNUMBER(SEARCH("未",$A319)),ISNUMBER(SEARCH("送出",$A319)),AND(TRIM($A319)="",NOT(ISNUMBER($D319)),N($G319)=0)),"【合同未回】","")&amp;IF(NOT(ISNUMBER($E319)),IF(OR(ISNUMBER(SEARCH("未",$A319)),ISNUMBER(SEARCH("送出",$A319)),AND(TRIM($A319)="",NOT(ISNUMBER($D319)),N($G319)=0)),"","【未填合同期】"),IF($E319&lt;TODAY(),"【已到期】",IF($E319-TODAY()&lt;=提醒天数,"【即将到期，剩余"&amp;($E319-TODAY())&amp;"天】","【正常】")))&amp;IF(OR($AB319="安装免保",$AB319="技术免保",$AB319="质保期内"),"【"&amp;$AB319&amp;"】",""))</f>
        <v/>
      </c>
      <c r="J319" s="244" t="str">
        <f aca="false">IF(OR(N($G319)=0,N($H319)=0),"",ROUND(N($G319)*N($H319)*IF(N($I319)=0,1,N($I319)),2))</f>
        <v/>
      </c>
      <c r="M319" s="244" t="str">
        <f aca="false">IF(TRIM($B319&amp;$C319)="","",IF(AND(N($J319)=0,N($L319)=0),"",ROUND(N($J319)+N($L319),2)))</f>
        <v/>
      </c>
      <c r="S319" s="244"/>
      <c r="T319" s="245" t="str">
        <f aca="false">IF(TRIM($B319&amp;$C319)="","",IF(N($O319)=0,"",MAX(0,MIN(N($O319)-N($Q319),N($W319)))))</f>
        <v/>
      </c>
      <c r="U319" s="245" t="str">
        <f aca="false">IF(TRIM($B319&amp;$C319)="","",IF(N($Q319)&lt;=N($O319),"",N($Q319)-N($O319)))</f>
        <v/>
      </c>
      <c r="V319" s="245" t="str">
        <f aca="false">IF(OR(TRIM($B319&amp;$C319)="",$W319=""),"",MAX(0,N($W319))-N($T319))</f>
        <v/>
      </c>
      <c r="W319" s="245" t="str">
        <f aca="false">IF(TRIM($B319&amp;$C319)="","",IF(AND(N($M319)=0,N($Q319)+N($R319)+N($S319)=0),"",ROUND(N($M319)-N($Q319)-N($R319)-N($S319),2)))</f>
        <v/>
      </c>
      <c r="X319" s="246" t="str">
        <f aca="false">IF(TRIM($B319&amp;$C319)="","",IF(N($M319)=0,IF((N($Q319)+N($R319)+N($S319))=0,"—未填单价","未填单价，已收 "&amp;TEXT((N($Q319)+N($R319)+N($S319)),"#,##0.00")),IF(N($W319)&gt;0.005,"欠 "&amp;TEXT(N($W319),"#,##0.00")&amp;IF(N($T319)&gt;0,"（开票未到账 "&amp;TEXT(N($T319),"#,##0.00")&amp;"）","")&amp;IF(N($V319)&gt;0,"（未开票 "&amp;TEXT(N($V319),"#,##0.00")&amp;"）",""),IF(N($W319)&lt;-0.005,"多收 "&amp;TEXT(-N($W319),"#,##0.00"),"✔ 已结清")))&amp;IF(N($U319)&gt;0,"｜到账未开票 "&amp;TEXT(N($U319),"#,##0.00")&amp;"，待补票","")&amp;IF(N($R319)&gt;0,"｜收现 "&amp;TEXT(N($R319),"#,##0.00"),"")&amp;IF(N($S319)&gt;0,"｜收款不开票 "&amp;TEXT(N($S319),"#,##0.00"),""))</f>
        <v/>
      </c>
      <c r="Y319" s="195"/>
      <c r="AB319" s="195"/>
      <c r="AC319" s="188"/>
      <c r="AD319" s="246" t="str">
        <f aca="false">IF($AL319="","",IF($AL319=1,IF($AM319&gt;=1,"一次性·已到收款期","一次性·未到期"),$AC319&amp;" 第"&amp;$AM319&amp;"/"&amp;$AL319&amp;"期"))</f>
        <v/>
      </c>
      <c r="AE319" s="245" t="str">
        <f aca="false">IF(OR($AL319="",N($M319)=0),"",ROUND(N($J319)*$AM319/$AL319,2)+N($L319))</f>
        <v/>
      </c>
      <c r="AF319" s="245" t="str">
        <f aca="false">IF($AE319="","",MAX(0,ROUND($AE319-(N($Q319)+N($R319)+N($S319)),2)))</f>
        <v/>
      </c>
      <c r="AG319" s="245" t="str">
        <f aca="false">IF(OR(TRIM($B319&amp;$C319)="",NOT(ISNUMBER($D319))),"",SUMIFS($W$3:$W$1001,$AI$3:$AI$1001,$AI319,$D$3:$D$1001,"&lt;"&amp;$D319))</f>
        <v/>
      </c>
      <c r="AH319" s="245" t="str">
        <f aca="false">IF(TRIM($B319&amp;$C319)="","",SUMIFS($W$3:$W$1001,$AI$3:$AI$1001,$AI319))</f>
        <v/>
      </c>
      <c r="AI319" s="246" t="str">
        <f aca="false">IF(TRIM($B319&amp;$C319)="","",TRIM($B319)&amp;"｜"&amp;TRIM($C319))</f>
        <v/>
      </c>
      <c r="AJ319" s="245" t="str">
        <f aca="false">IF(TRIM($B319&amp;$C319)="","",MIN(N($O319),N($Q319)))</f>
        <v/>
      </c>
      <c r="AK319" s="248" t="str">
        <f aca="false">IF(ISNUMBER($D319),YEAR($D319),"")</f>
        <v/>
      </c>
      <c r="AL319" s="248" t="str">
        <f aca="false">IF(OR(TRIM($B319&amp;$C319)="",NOT(ISNUMBER($D319)),NOT(ISNUMBER($E319))),"",IF($E319&lt;$D319,"",IF(IF($AC319="半年付",2,IF($AC319="季度付",4,IF($AC319="月付",12,IF($AC319="半月付",24,1))))=1,1,MAX(1,ROUND(($E319-$D319+1)/365*IF($AC319="半年付",2,IF($AC319="季度付",4,IF($AC319="月付",12,IF($AC319="半月付",24,1)))),0)))))</f>
        <v/>
      </c>
      <c r="AM319" s="248" t="str">
        <f aca="true">IF($AL319="","",MIN($AL319,MAX(0,INT((TODAY()-付款宽限天数-$D319)/(($E319-$D319+1)/$AL319))+1)))</f>
        <v/>
      </c>
    </row>
    <row r="320" customFormat="false" ht="27.75" hidden="false" customHeight="false" outlineLevel="0" collapsed="false">
      <c r="F320" s="188" t="str">
        <f aca="true">IF(TRIM($B320&amp;$C320)="","",IF(OR(ISNUMBER(SEARCH("未",$A320)),ISNUMBER(SEARCH("送出",$A320)),AND(TRIM($A320)="",NOT(ISNUMBER($D320)),N($G320)=0)),"【合同未回】","")&amp;IF(NOT(ISNUMBER($E320)),IF(OR(ISNUMBER(SEARCH("未",$A320)),ISNUMBER(SEARCH("送出",$A320)),AND(TRIM($A320)="",NOT(ISNUMBER($D320)),N($G320)=0)),"","【未填合同期】"),IF($E320&lt;TODAY(),"【已到期】",IF($E320-TODAY()&lt;=提醒天数,"【即将到期，剩余"&amp;($E320-TODAY())&amp;"天】","【正常】")))&amp;IF(OR($AB320="安装免保",$AB320="技术免保",$AB320="质保期内"),"【"&amp;$AB320&amp;"】",""))</f>
        <v/>
      </c>
      <c r="J320" s="244" t="str">
        <f aca="false">IF(OR(N($G320)=0,N($H320)=0),"",ROUND(N($G320)*N($H320)*IF(N($I320)=0,1,N($I320)),2))</f>
        <v/>
      </c>
      <c r="M320" s="244" t="str">
        <f aca="false">IF(TRIM($B320&amp;$C320)="","",IF(AND(N($J320)=0,N($L320)=0),"",ROUND(N($J320)+N($L320),2)))</f>
        <v/>
      </c>
      <c r="S320" s="244"/>
      <c r="T320" s="245" t="str">
        <f aca="false">IF(TRIM($B320&amp;$C320)="","",IF(N($O320)=0,"",MAX(0,MIN(N($O320)-N($Q320),N($W320)))))</f>
        <v/>
      </c>
      <c r="U320" s="245" t="str">
        <f aca="false">IF(TRIM($B320&amp;$C320)="","",IF(N($Q320)&lt;=N($O320),"",N($Q320)-N($O320)))</f>
        <v/>
      </c>
      <c r="V320" s="245" t="str">
        <f aca="false">IF(OR(TRIM($B320&amp;$C320)="",$W320=""),"",MAX(0,N($W320))-N($T320))</f>
        <v/>
      </c>
      <c r="W320" s="245" t="str">
        <f aca="false">IF(TRIM($B320&amp;$C320)="","",IF(AND(N($M320)=0,N($Q320)+N($R320)+N($S320)=0),"",ROUND(N($M320)-N($Q320)-N($R320)-N($S320),2)))</f>
        <v/>
      </c>
      <c r="X320" s="246" t="str">
        <f aca="false">IF(TRIM($B320&amp;$C320)="","",IF(N($M320)=0,IF((N($Q320)+N($R320)+N($S320))=0,"—未填单价","未填单价，已收 "&amp;TEXT((N($Q320)+N($R320)+N($S320)),"#,##0.00")),IF(N($W320)&gt;0.005,"欠 "&amp;TEXT(N($W320),"#,##0.00")&amp;IF(N($T320)&gt;0,"（开票未到账 "&amp;TEXT(N($T320),"#,##0.00")&amp;"）","")&amp;IF(N($V320)&gt;0,"（未开票 "&amp;TEXT(N($V320),"#,##0.00")&amp;"）",""),IF(N($W320)&lt;-0.005,"多收 "&amp;TEXT(-N($W320),"#,##0.00"),"✔ 已结清")))&amp;IF(N($U320)&gt;0,"｜到账未开票 "&amp;TEXT(N($U320),"#,##0.00")&amp;"，待补票","")&amp;IF(N($R320)&gt;0,"｜收现 "&amp;TEXT(N($R320),"#,##0.00"),"")&amp;IF(N($S320)&gt;0,"｜收款不开票 "&amp;TEXT(N($S320),"#,##0.00"),""))</f>
        <v/>
      </c>
      <c r="Y320" s="195"/>
      <c r="AB320" s="195"/>
      <c r="AC320" s="188"/>
      <c r="AD320" s="246" t="str">
        <f aca="false">IF($AL320="","",IF($AL320=1,IF($AM320&gt;=1,"一次性·已到收款期","一次性·未到期"),$AC320&amp;" 第"&amp;$AM320&amp;"/"&amp;$AL320&amp;"期"))</f>
        <v/>
      </c>
      <c r="AE320" s="245" t="str">
        <f aca="false">IF(OR($AL320="",N($M320)=0),"",ROUND(N($J320)*$AM320/$AL320,2)+N($L320))</f>
        <v/>
      </c>
      <c r="AF320" s="245" t="str">
        <f aca="false">IF($AE320="","",MAX(0,ROUND($AE320-(N($Q320)+N($R320)+N($S320)),2)))</f>
        <v/>
      </c>
      <c r="AG320" s="245" t="str">
        <f aca="false">IF(OR(TRIM($B320&amp;$C320)="",NOT(ISNUMBER($D320))),"",SUMIFS($W$3:$W$1001,$AI$3:$AI$1001,$AI320,$D$3:$D$1001,"&lt;"&amp;$D320))</f>
        <v/>
      </c>
      <c r="AH320" s="245" t="str">
        <f aca="false">IF(TRIM($B320&amp;$C320)="","",SUMIFS($W$3:$W$1001,$AI$3:$AI$1001,$AI320))</f>
        <v/>
      </c>
      <c r="AI320" s="246" t="str">
        <f aca="false">IF(TRIM($B320&amp;$C320)="","",TRIM($B320)&amp;"｜"&amp;TRIM($C320))</f>
        <v/>
      </c>
      <c r="AJ320" s="245" t="str">
        <f aca="false">IF(TRIM($B320&amp;$C320)="","",MIN(N($O320),N($Q320)))</f>
        <v/>
      </c>
      <c r="AK320" s="248" t="str">
        <f aca="false">IF(ISNUMBER($D320),YEAR($D320),"")</f>
        <v/>
      </c>
      <c r="AL320" s="248" t="str">
        <f aca="false">IF(OR(TRIM($B320&amp;$C320)="",NOT(ISNUMBER($D320)),NOT(ISNUMBER($E320))),"",IF($E320&lt;$D320,"",IF(IF($AC320="半年付",2,IF($AC320="季度付",4,IF($AC320="月付",12,IF($AC320="半月付",24,1))))=1,1,MAX(1,ROUND(($E320-$D320+1)/365*IF($AC320="半年付",2,IF($AC320="季度付",4,IF($AC320="月付",12,IF($AC320="半月付",24,1)))),0)))))</f>
        <v/>
      </c>
      <c r="AM320" s="248" t="str">
        <f aca="true">IF($AL320="","",MIN($AL320,MAX(0,INT((TODAY()-付款宽限天数-$D320)/(($E320-$D320+1)/$AL320))+1)))</f>
        <v/>
      </c>
    </row>
    <row r="321" customFormat="false" ht="27.75" hidden="false" customHeight="false" outlineLevel="0" collapsed="false">
      <c r="F321" s="188" t="str">
        <f aca="true">IF(TRIM($B321&amp;$C321)="","",IF(OR(ISNUMBER(SEARCH("未",$A321)),ISNUMBER(SEARCH("送出",$A321)),AND(TRIM($A321)="",NOT(ISNUMBER($D321)),N($G321)=0)),"【合同未回】","")&amp;IF(NOT(ISNUMBER($E321)),IF(OR(ISNUMBER(SEARCH("未",$A321)),ISNUMBER(SEARCH("送出",$A321)),AND(TRIM($A321)="",NOT(ISNUMBER($D321)),N($G321)=0)),"","【未填合同期】"),IF($E321&lt;TODAY(),"【已到期】",IF($E321-TODAY()&lt;=提醒天数,"【即将到期，剩余"&amp;($E321-TODAY())&amp;"天】","【正常】")))&amp;IF(OR($AB321="安装免保",$AB321="技术免保",$AB321="质保期内"),"【"&amp;$AB321&amp;"】",""))</f>
        <v/>
      </c>
      <c r="J321" s="244" t="str">
        <f aca="false">IF(OR(N($G321)=0,N($H321)=0),"",ROUND(N($G321)*N($H321)*IF(N($I321)=0,1,N($I321)),2))</f>
        <v/>
      </c>
      <c r="M321" s="244" t="str">
        <f aca="false">IF(TRIM($B321&amp;$C321)="","",IF(AND(N($J321)=0,N($L321)=0),"",ROUND(N($J321)+N($L321),2)))</f>
        <v/>
      </c>
      <c r="S321" s="244"/>
      <c r="T321" s="245" t="str">
        <f aca="false">IF(TRIM($B321&amp;$C321)="","",IF(N($O321)=0,"",MAX(0,MIN(N($O321)-N($Q321),N($W321)))))</f>
        <v/>
      </c>
      <c r="U321" s="245" t="str">
        <f aca="false">IF(TRIM($B321&amp;$C321)="","",IF(N($Q321)&lt;=N($O321),"",N($Q321)-N($O321)))</f>
        <v/>
      </c>
      <c r="V321" s="245" t="str">
        <f aca="false">IF(OR(TRIM($B321&amp;$C321)="",$W321=""),"",MAX(0,N($W321))-N($T321))</f>
        <v/>
      </c>
      <c r="W321" s="245" t="str">
        <f aca="false">IF(TRIM($B321&amp;$C321)="","",IF(AND(N($M321)=0,N($Q321)+N($R321)+N($S321)=0),"",ROUND(N($M321)-N($Q321)-N($R321)-N($S321),2)))</f>
        <v/>
      </c>
      <c r="X321" s="246" t="str">
        <f aca="false">IF(TRIM($B321&amp;$C321)="","",IF(N($M321)=0,IF((N($Q321)+N($R321)+N($S321))=0,"—未填单价","未填单价，已收 "&amp;TEXT((N($Q321)+N($R321)+N($S321)),"#,##0.00")),IF(N($W321)&gt;0.005,"欠 "&amp;TEXT(N($W321),"#,##0.00")&amp;IF(N($T321)&gt;0,"（开票未到账 "&amp;TEXT(N($T321),"#,##0.00")&amp;"）","")&amp;IF(N($V321)&gt;0,"（未开票 "&amp;TEXT(N($V321),"#,##0.00")&amp;"）",""),IF(N($W321)&lt;-0.005,"多收 "&amp;TEXT(-N($W321),"#,##0.00"),"✔ 已结清")))&amp;IF(N($U321)&gt;0,"｜到账未开票 "&amp;TEXT(N($U321),"#,##0.00")&amp;"，待补票","")&amp;IF(N($R321)&gt;0,"｜收现 "&amp;TEXT(N($R321),"#,##0.00"),"")&amp;IF(N($S321)&gt;0,"｜收款不开票 "&amp;TEXT(N($S321),"#,##0.00"),""))</f>
        <v/>
      </c>
      <c r="Y321" s="195"/>
      <c r="AB321" s="195"/>
      <c r="AC321" s="188"/>
      <c r="AD321" s="246" t="str">
        <f aca="false">IF($AL321="","",IF($AL321=1,IF($AM321&gt;=1,"一次性·已到收款期","一次性·未到期"),$AC321&amp;" 第"&amp;$AM321&amp;"/"&amp;$AL321&amp;"期"))</f>
        <v/>
      </c>
      <c r="AE321" s="245" t="str">
        <f aca="false">IF(OR($AL321="",N($M321)=0),"",ROUND(N($J321)*$AM321/$AL321,2)+N($L321))</f>
        <v/>
      </c>
      <c r="AF321" s="245" t="str">
        <f aca="false">IF($AE321="","",MAX(0,ROUND($AE321-(N($Q321)+N($R321)+N($S321)),2)))</f>
        <v/>
      </c>
      <c r="AG321" s="245" t="str">
        <f aca="false">IF(OR(TRIM($B321&amp;$C321)="",NOT(ISNUMBER($D321))),"",SUMIFS($W$3:$W$1001,$AI$3:$AI$1001,$AI321,$D$3:$D$1001,"&lt;"&amp;$D321))</f>
        <v/>
      </c>
      <c r="AH321" s="245" t="str">
        <f aca="false">IF(TRIM($B321&amp;$C321)="","",SUMIFS($W$3:$W$1001,$AI$3:$AI$1001,$AI321))</f>
        <v/>
      </c>
      <c r="AI321" s="246" t="str">
        <f aca="false">IF(TRIM($B321&amp;$C321)="","",TRIM($B321)&amp;"｜"&amp;TRIM($C321))</f>
        <v/>
      </c>
      <c r="AJ321" s="245" t="str">
        <f aca="false">IF(TRIM($B321&amp;$C321)="","",MIN(N($O321),N($Q321)))</f>
        <v/>
      </c>
      <c r="AK321" s="248" t="str">
        <f aca="false">IF(ISNUMBER($D321),YEAR($D321),"")</f>
        <v/>
      </c>
      <c r="AL321" s="248" t="str">
        <f aca="false">IF(OR(TRIM($B321&amp;$C321)="",NOT(ISNUMBER($D321)),NOT(ISNUMBER($E321))),"",IF($E321&lt;$D321,"",IF(IF($AC321="半年付",2,IF($AC321="季度付",4,IF($AC321="月付",12,IF($AC321="半月付",24,1))))=1,1,MAX(1,ROUND(($E321-$D321+1)/365*IF($AC321="半年付",2,IF($AC321="季度付",4,IF($AC321="月付",12,IF($AC321="半月付",24,1)))),0)))))</f>
        <v/>
      </c>
      <c r="AM321" s="248" t="str">
        <f aca="true">IF($AL321="","",MIN($AL321,MAX(0,INT((TODAY()-付款宽限天数-$D321)/(($E321-$D321+1)/$AL321))+1)))</f>
        <v/>
      </c>
    </row>
    <row r="322" customFormat="false" ht="27.75" hidden="false" customHeight="false" outlineLevel="0" collapsed="false">
      <c r="F322" s="188" t="str">
        <f aca="true">IF(TRIM($B322&amp;$C322)="","",IF(OR(ISNUMBER(SEARCH("未",$A322)),ISNUMBER(SEARCH("送出",$A322)),AND(TRIM($A322)="",NOT(ISNUMBER($D322)),N($G322)=0)),"【合同未回】","")&amp;IF(NOT(ISNUMBER($E322)),IF(OR(ISNUMBER(SEARCH("未",$A322)),ISNUMBER(SEARCH("送出",$A322)),AND(TRIM($A322)="",NOT(ISNUMBER($D322)),N($G322)=0)),"","【未填合同期】"),IF($E322&lt;TODAY(),"【已到期】",IF($E322-TODAY()&lt;=提醒天数,"【即将到期，剩余"&amp;($E322-TODAY())&amp;"天】","【正常】")))&amp;IF(OR($AB322="安装免保",$AB322="技术免保",$AB322="质保期内"),"【"&amp;$AB322&amp;"】",""))</f>
        <v/>
      </c>
      <c r="J322" s="244" t="str">
        <f aca="false">IF(OR(N($G322)=0,N($H322)=0),"",ROUND(N($G322)*N($H322)*IF(N($I322)=0,1,N($I322)),2))</f>
        <v/>
      </c>
      <c r="M322" s="244" t="str">
        <f aca="false">IF(TRIM($B322&amp;$C322)="","",IF(AND(N($J322)=0,N($L322)=0),"",ROUND(N($J322)+N($L322),2)))</f>
        <v/>
      </c>
      <c r="S322" s="244"/>
      <c r="T322" s="245" t="str">
        <f aca="false">IF(TRIM($B322&amp;$C322)="","",IF(N($O322)=0,"",MAX(0,MIN(N($O322)-N($Q322),N($W322)))))</f>
        <v/>
      </c>
      <c r="U322" s="245" t="str">
        <f aca="false">IF(TRIM($B322&amp;$C322)="","",IF(N($Q322)&lt;=N($O322),"",N($Q322)-N($O322)))</f>
        <v/>
      </c>
      <c r="V322" s="245" t="str">
        <f aca="false">IF(OR(TRIM($B322&amp;$C322)="",$W322=""),"",MAX(0,N($W322))-N($T322))</f>
        <v/>
      </c>
      <c r="W322" s="245" t="str">
        <f aca="false">IF(TRIM($B322&amp;$C322)="","",IF(AND(N($M322)=0,N($Q322)+N($R322)+N($S322)=0),"",ROUND(N($M322)-N($Q322)-N($R322)-N($S322),2)))</f>
        <v/>
      </c>
      <c r="X322" s="246" t="str">
        <f aca="false">IF(TRIM($B322&amp;$C322)="","",IF(N($M322)=0,IF((N($Q322)+N($R322)+N($S322))=0,"—未填单价","未填单价，已收 "&amp;TEXT((N($Q322)+N($R322)+N($S322)),"#,##0.00")),IF(N($W322)&gt;0.005,"欠 "&amp;TEXT(N($W322),"#,##0.00")&amp;IF(N($T322)&gt;0,"（开票未到账 "&amp;TEXT(N($T322),"#,##0.00")&amp;"）","")&amp;IF(N($V322)&gt;0,"（未开票 "&amp;TEXT(N($V322),"#,##0.00")&amp;"）",""),IF(N($W322)&lt;-0.005,"多收 "&amp;TEXT(-N($W322),"#,##0.00"),"✔ 已结清")))&amp;IF(N($U322)&gt;0,"｜到账未开票 "&amp;TEXT(N($U322),"#,##0.00")&amp;"，待补票","")&amp;IF(N($R322)&gt;0,"｜收现 "&amp;TEXT(N($R322),"#,##0.00"),"")&amp;IF(N($S322)&gt;0,"｜收款不开票 "&amp;TEXT(N($S322),"#,##0.00"),""))</f>
        <v/>
      </c>
      <c r="Y322" s="195"/>
      <c r="AB322" s="195"/>
      <c r="AC322" s="188"/>
      <c r="AD322" s="246" t="str">
        <f aca="false">IF($AL322="","",IF($AL322=1,IF($AM322&gt;=1,"一次性·已到收款期","一次性·未到期"),$AC322&amp;" 第"&amp;$AM322&amp;"/"&amp;$AL322&amp;"期"))</f>
        <v/>
      </c>
      <c r="AE322" s="245" t="str">
        <f aca="false">IF(OR($AL322="",N($M322)=0),"",ROUND(N($J322)*$AM322/$AL322,2)+N($L322))</f>
        <v/>
      </c>
      <c r="AF322" s="245" t="str">
        <f aca="false">IF($AE322="","",MAX(0,ROUND($AE322-(N($Q322)+N($R322)+N($S322)),2)))</f>
        <v/>
      </c>
      <c r="AG322" s="245" t="str">
        <f aca="false">IF(OR(TRIM($B322&amp;$C322)="",NOT(ISNUMBER($D322))),"",SUMIFS($W$3:$W$1001,$AI$3:$AI$1001,$AI322,$D$3:$D$1001,"&lt;"&amp;$D322))</f>
        <v/>
      </c>
      <c r="AH322" s="245" t="str">
        <f aca="false">IF(TRIM($B322&amp;$C322)="","",SUMIFS($W$3:$W$1001,$AI$3:$AI$1001,$AI322))</f>
        <v/>
      </c>
      <c r="AI322" s="246" t="str">
        <f aca="false">IF(TRIM($B322&amp;$C322)="","",TRIM($B322)&amp;"｜"&amp;TRIM($C322))</f>
        <v/>
      </c>
      <c r="AJ322" s="245" t="str">
        <f aca="false">IF(TRIM($B322&amp;$C322)="","",MIN(N($O322),N($Q322)))</f>
        <v/>
      </c>
      <c r="AK322" s="248" t="str">
        <f aca="false">IF(ISNUMBER($D322),YEAR($D322),"")</f>
        <v/>
      </c>
      <c r="AL322" s="248" t="str">
        <f aca="false">IF(OR(TRIM($B322&amp;$C322)="",NOT(ISNUMBER($D322)),NOT(ISNUMBER($E322))),"",IF($E322&lt;$D322,"",IF(IF($AC322="半年付",2,IF($AC322="季度付",4,IF($AC322="月付",12,IF($AC322="半月付",24,1))))=1,1,MAX(1,ROUND(($E322-$D322+1)/365*IF($AC322="半年付",2,IF($AC322="季度付",4,IF($AC322="月付",12,IF($AC322="半月付",24,1)))),0)))))</f>
        <v/>
      </c>
      <c r="AM322" s="248" t="str">
        <f aca="true">IF($AL322="","",MIN($AL322,MAX(0,INT((TODAY()-付款宽限天数-$D322)/(($E322-$D322+1)/$AL322))+1)))</f>
        <v/>
      </c>
    </row>
    <row r="323" customFormat="false" ht="27.75" hidden="false" customHeight="false" outlineLevel="0" collapsed="false">
      <c r="F323" s="188" t="str">
        <f aca="true">IF(TRIM($B323&amp;$C323)="","",IF(OR(ISNUMBER(SEARCH("未",$A323)),ISNUMBER(SEARCH("送出",$A323)),AND(TRIM($A323)="",NOT(ISNUMBER($D323)),N($G323)=0)),"【合同未回】","")&amp;IF(NOT(ISNUMBER($E323)),IF(OR(ISNUMBER(SEARCH("未",$A323)),ISNUMBER(SEARCH("送出",$A323)),AND(TRIM($A323)="",NOT(ISNUMBER($D323)),N($G323)=0)),"","【未填合同期】"),IF($E323&lt;TODAY(),"【已到期】",IF($E323-TODAY()&lt;=提醒天数,"【即将到期，剩余"&amp;($E323-TODAY())&amp;"天】","【正常】")))&amp;IF(OR($AB323="安装免保",$AB323="技术免保",$AB323="质保期内"),"【"&amp;$AB323&amp;"】",""))</f>
        <v/>
      </c>
      <c r="J323" s="244" t="str">
        <f aca="false">IF(OR(N($G323)=0,N($H323)=0),"",ROUND(N($G323)*N($H323)*IF(N($I323)=0,1,N($I323)),2))</f>
        <v/>
      </c>
      <c r="M323" s="244" t="str">
        <f aca="false">IF(TRIM($B323&amp;$C323)="","",IF(AND(N($J323)=0,N($L323)=0),"",ROUND(N($J323)+N($L323),2)))</f>
        <v/>
      </c>
      <c r="S323" s="244"/>
      <c r="T323" s="245" t="str">
        <f aca="false">IF(TRIM($B323&amp;$C323)="","",IF(N($O323)=0,"",MAX(0,MIN(N($O323)-N($Q323),N($W323)))))</f>
        <v/>
      </c>
      <c r="U323" s="245" t="str">
        <f aca="false">IF(TRIM($B323&amp;$C323)="","",IF(N($Q323)&lt;=N($O323),"",N($Q323)-N($O323)))</f>
        <v/>
      </c>
      <c r="V323" s="245" t="str">
        <f aca="false">IF(OR(TRIM($B323&amp;$C323)="",$W323=""),"",MAX(0,N($W323))-N($T323))</f>
        <v/>
      </c>
      <c r="W323" s="245" t="str">
        <f aca="false">IF(TRIM($B323&amp;$C323)="","",IF(AND(N($M323)=0,N($Q323)+N($R323)+N($S323)=0),"",ROUND(N($M323)-N($Q323)-N($R323)-N($S323),2)))</f>
        <v/>
      </c>
      <c r="X323" s="246" t="str">
        <f aca="false">IF(TRIM($B323&amp;$C323)="","",IF(N($M323)=0,IF((N($Q323)+N($R323)+N($S323))=0,"—未填单价","未填单价，已收 "&amp;TEXT((N($Q323)+N($R323)+N($S323)),"#,##0.00")),IF(N($W323)&gt;0.005,"欠 "&amp;TEXT(N($W323),"#,##0.00")&amp;IF(N($T323)&gt;0,"（开票未到账 "&amp;TEXT(N($T323),"#,##0.00")&amp;"）","")&amp;IF(N($V323)&gt;0,"（未开票 "&amp;TEXT(N($V323),"#,##0.00")&amp;"）",""),IF(N($W323)&lt;-0.005,"多收 "&amp;TEXT(-N($W323),"#,##0.00"),"✔ 已结清")))&amp;IF(N($U323)&gt;0,"｜到账未开票 "&amp;TEXT(N($U323),"#,##0.00")&amp;"，待补票","")&amp;IF(N($R323)&gt;0,"｜收现 "&amp;TEXT(N($R323),"#,##0.00"),"")&amp;IF(N($S323)&gt;0,"｜收款不开票 "&amp;TEXT(N($S323),"#,##0.00"),""))</f>
        <v/>
      </c>
      <c r="Y323" s="195"/>
      <c r="AB323" s="195"/>
      <c r="AC323" s="188"/>
      <c r="AD323" s="246" t="str">
        <f aca="false">IF($AL323="","",IF($AL323=1,IF($AM323&gt;=1,"一次性·已到收款期","一次性·未到期"),$AC323&amp;" 第"&amp;$AM323&amp;"/"&amp;$AL323&amp;"期"))</f>
        <v/>
      </c>
      <c r="AE323" s="245" t="str">
        <f aca="false">IF(OR($AL323="",N($M323)=0),"",ROUND(N($J323)*$AM323/$AL323,2)+N($L323))</f>
        <v/>
      </c>
      <c r="AF323" s="245" t="str">
        <f aca="false">IF($AE323="","",MAX(0,ROUND($AE323-(N($Q323)+N($R323)+N($S323)),2)))</f>
        <v/>
      </c>
      <c r="AG323" s="245" t="str">
        <f aca="false">IF(OR(TRIM($B323&amp;$C323)="",NOT(ISNUMBER($D323))),"",SUMIFS($W$3:$W$1001,$AI$3:$AI$1001,$AI323,$D$3:$D$1001,"&lt;"&amp;$D323))</f>
        <v/>
      </c>
      <c r="AH323" s="245" t="str">
        <f aca="false">IF(TRIM($B323&amp;$C323)="","",SUMIFS($W$3:$W$1001,$AI$3:$AI$1001,$AI323))</f>
        <v/>
      </c>
      <c r="AI323" s="246" t="str">
        <f aca="false">IF(TRIM($B323&amp;$C323)="","",TRIM($B323)&amp;"｜"&amp;TRIM($C323))</f>
        <v/>
      </c>
      <c r="AJ323" s="245" t="str">
        <f aca="false">IF(TRIM($B323&amp;$C323)="","",MIN(N($O323),N($Q323)))</f>
        <v/>
      </c>
      <c r="AK323" s="248" t="str">
        <f aca="false">IF(ISNUMBER($D323),YEAR($D323),"")</f>
        <v/>
      </c>
      <c r="AL323" s="248" t="str">
        <f aca="false">IF(OR(TRIM($B323&amp;$C323)="",NOT(ISNUMBER($D323)),NOT(ISNUMBER($E323))),"",IF($E323&lt;$D323,"",IF(IF($AC323="半年付",2,IF($AC323="季度付",4,IF($AC323="月付",12,IF($AC323="半月付",24,1))))=1,1,MAX(1,ROUND(($E323-$D323+1)/365*IF($AC323="半年付",2,IF($AC323="季度付",4,IF($AC323="月付",12,IF($AC323="半月付",24,1)))),0)))))</f>
        <v/>
      </c>
      <c r="AM323" s="248" t="str">
        <f aca="true">IF($AL323="","",MIN($AL323,MAX(0,INT((TODAY()-付款宽限天数-$D323)/(($E323-$D323+1)/$AL323))+1)))</f>
        <v/>
      </c>
    </row>
    <row r="324" customFormat="false" ht="27.75" hidden="false" customHeight="false" outlineLevel="0" collapsed="false">
      <c r="F324" s="188" t="str">
        <f aca="true">IF(TRIM($B324&amp;$C324)="","",IF(OR(ISNUMBER(SEARCH("未",$A324)),ISNUMBER(SEARCH("送出",$A324)),AND(TRIM($A324)="",NOT(ISNUMBER($D324)),N($G324)=0)),"【合同未回】","")&amp;IF(NOT(ISNUMBER($E324)),IF(OR(ISNUMBER(SEARCH("未",$A324)),ISNUMBER(SEARCH("送出",$A324)),AND(TRIM($A324)="",NOT(ISNUMBER($D324)),N($G324)=0)),"","【未填合同期】"),IF($E324&lt;TODAY(),"【已到期】",IF($E324-TODAY()&lt;=提醒天数,"【即将到期，剩余"&amp;($E324-TODAY())&amp;"天】","【正常】")))&amp;IF(OR($AB324="安装免保",$AB324="技术免保",$AB324="质保期内"),"【"&amp;$AB324&amp;"】",""))</f>
        <v/>
      </c>
      <c r="J324" s="244" t="str">
        <f aca="false">IF(OR(N($G324)=0,N($H324)=0),"",ROUND(N($G324)*N($H324)*IF(N($I324)=0,1,N($I324)),2))</f>
        <v/>
      </c>
      <c r="M324" s="244" t="str">
        <f aca="false">IF(TRIM($B324&amp;$C324)="","",IF(AND(N($J324)=0,N($L324)=0),"",ROUND(N($J324)+N($L324),2)))</f>
        <v/>
      </c>
      <c r="S324" s="244"/>
      <c r="T324" s="245" t="str">
        <f aca="false">IF(TRIM($B324&amp;$C324)="","",IF(N($O324)=0,"",MAX(0,MIN(N($O324)-N($Q324),N($W324)))))</f>
        <v/>
      </c>
      <c r="U324" s="245" t="str">
        <f aca="false">IF(TRIM($B324&amp;$C324)="","",IF(N($Q324)&lt;=N($O324),"",N($Q324)-N($O324)))</f>
        <v/>
      </c>
      <c r="V324" s="245" t="str">
        <f aca="false">IF(OR(TRIM($B324&amp;$C324)="",$W324=""),"",MAX(0,N($W324))-N($T324))</f>
        <v/>
      </c>
      <c r="W324" s="245" t="str">
        <f aca="false">IF(TRIM($B324&amp;$C324)="","",IF(AND(N($M324)=0,N($Q324)+N($R324)+N($S324)=0),"",ROUND(N($M324)-N($Q324)-N($R324)-N($S324),2)))</f>
        <v/>
      </c>
      <c r="X324" s="246" t="str">
        <f aca="false">IF(TRIM($B324&amp;$C324)="","",IF(N($M324)=0,IF((N($Q324)+N($R324)+N($S324))=0,"—未填单价","未填单价，已收 "&amp;TEXT((N($Q324)+N($R324)+N($S324)),"#,##0.00")),IF(N($W324)&gt;0.005,"欠 "&amp;TEXT(N($W324),"#,##0.00")&amp;IF(N($T324)&gt;0,"（开票未到账 "&amp;TEXT(N($T324),"#,##0.00")&amp;"）","")&amp;IF(N($V324)&gt;0,"（未开票 "&amp;TEXT(N($V324),"#,##0.00")&amp;"）",""),IF(N($W324)&lt;-0.005,"多收 "&amp;TEXT(-N($W324),"#,##0.00"),"✔ 已结清")))&amp;IF(N($U324)&gt;0,"｜到账未开票 "&amp;TEXT(N($U324),"#,##0.00")&amp;"，待补票","")&amp;IF(N($R324)&gt;0,"｜收现 "&amp;TEXT(N($R324),"#,##0.00"),"")&amp;IF(N($S324)&gt;0,"｜收款不开票 "&amp;TEXT(N($S324),"#,##0.00"),""))</f>
        <v/>
      </c>
      <c r="Y324" s="195"/>
      <c r="AB324" s="195"/>
      <c r="AC324" s="188"/>
      <c r="AD324" s="246" t="str">
        <f aca="false">IF($AL324="","",IF($AL324=1,IF($AM324&gt;=1,"一次性·已到收款期","一次性·未到期"),$AC324&amp;" 第"&amp;$AM324&amp;"/"&amp;$AL324&amp;"期"))</f>
        <v/>
      </c>
      <c r="AE324" s="245" t="str">
        <f aca="false">IF(OR($AL324="",N($M324)=0),"",ROUND(N($J324)*$AM324/$AL324,2)+N($L324))</f>
        <v/>
      </c>
      <c r="AF324" s="245" t="str">
        <f aca="false">IF($AE324="","",MAX(0,ROUND($AE324-(N($Q324)+N($R324)+N($S324)),2)))</f>
        <v/>
      </c>
      <c r="AG324" s="245" t="str">
        <f aca="false">IF(OR(TRIM($B324&amp;$C324)="",NOT(ISNUMBER($D324))),"",SUMIFS($W$3:$W$1001,$AI$3:$AI$1001,$AI324,$D$3:$D$1001,"&lt;"&amp;$D324))</f>
        <v/>
      </c>
      <c r="AH324" s="245" t="str">
        <f aca="false">IF(TRIM($B324&amp;$C324)="","",SUMIFS($W$3:$W$1001,$AI$3:$AI$1001,$AI324))</f>
        <v/>
      </c>
      <c r="AI324" s="246" t="str">
        <f aca="false">IF(TRIM($B324&amp;$C324)="","",TRIM($B324)&amp;"｜"&amp;TRIM($C324))</f>
        <v/>
      </c>
      <c r="AJ324" s="245" t="str">
        <f aca="false">IF(TRIM($B324&amp;$C324)="","",MIN(N($O324),N($Q324)))</f>
        <v/>
      </c>
      <c r="AK324" s="248" t="str">
        <f aca="false">IF(ISNUMBER($D324),YEAR($D324),"")</f>
        <v/>
      </c>
      <c r="AL324" s="248" t="str">
        <f aca="false">IF(OR(TRIM($B324&amp;$C324)="",NOT(ISNUMBER($D324)),NOT(ISNUMBER($E324))),"",IF($E324&lt;$D324,"",IF(IF($AC324="半年付",2,IF($AC324="季度付",4,IF($AC324="月付",12,IF($AC324="半月付",24,1))))=1,1,MAX(1,ROUND(($E324-$D324+1)/365*IF($AC324="半年付",2,IF($AC324="季度付",4,IF($AC324="月付",12,IF($AC324="半月付",24,1)))),0)))))</f>
        <v/>
      </c>
      <c r="AM324" s="248" t="str">
        <f aca="true">IF($AL324="","",MIN($AL324,MAX(0,INT((TODAY()-付款宽限天数-$D324)/(($E324-$D324+1)/$AL324))+1)))</f>
        <v/>
      </c>
    </row>
    <row r="325" customFormat="false" ht="27.75" hidden="false" customHeight="false" outlineLevel="0" collapsed="false">
      <c r="F325" s="188" t="str">
        <f aca="true">IF(TRIM($B325&amp;$C325)="","",IF(OR(ISNUMBER(SEARCH("未",$A325)),ISNUMBER(SEARCH("送出",$A325)),AND(TRIM($A325)="",NOT(ISNUMBER($D325)),N($G325)=0)),"【合同未回】","")&amp;IF(NOT(ISNUMBER($E325)),IF(OR(ISNUMBER(SEARCH("未",$A325)),ISNUMBER(SEARCH("送出",$A325)),AND(TRIM($A325)="",NOT(ISNUMBER($D325)),N($G325)=0)),"","【未填合同期】"),IF($E325&lt;TODAY(),"【已到期】",IF($E325-TODAY()&lt;=提醒天数,"【即将到期，剩余"&amp;($E325-TODAY())&amp;"天】","【正常】")))&amp;IF(OR($AB325="安装免保",$AB325="技术免保",$AB325="质保期内"),"【"&amp;$AB325&amp;"】",""))</f>
        <v/>
      </c>
      <c r="J325" s="244" t="str">
        <f aca="false">IF(OR(N($G325)=0,N($H325)=0),"",ROUND(N($G325)*N($H325)*IF(N($I325)=0,1,N($I325)),2))</f>
        <v/>
      </c>
      <c r="M325" s="244" t="str">
        <f aca="false">IF(TRIM($B325&amp;$C325)="","",IF(AND(N($J325)=0,N($L325)=0),"",ROUND(N($J325)+N($L325),2)))</f>
        <v/>
      </c>
      <c r="S325" s="244"/>
      <c r="T325" s="245" t="str">
        <f aca="false">IF(TRIM($B325&amp;$C325)="","",IF(N($O325)=0,"",MAX(0,MIN(N($O325)-N($Q325),N($W325)))))</f>
        <v/>
      </c>
      <c r="U325" s="245" t="str">
        <f aca="false">IF(TRIM($B325&amp;$C325)="","",IF(N($Q325)&lt;=N($O325),"",N($Q325)-N($O325)))</f>
        <v/>
      </c>
      <c r="V325" s="245" t="str">
        <f aca="false">IF(OR(TRIM($B325&amp;$C325)="",$W325=""),"",MAX(0,N($W325))-N($T325))</f>
        <v/>
      </c>
      <c r="W325" s="245" t="str">
        <f aca="false">IF(TRIM($B325&amp;$C325)="","",IF(AND(N($M325)=0,N($Q325)+N($R325)+N($S325)=0),"",ROUND(N($M325)-N($Q325)-N($R325)-N($S325),2)))</f>
        <v/>
      </c>
      <c r="X325" s="246" t="str">
        <f aca="false">IF(TRIM($B325&amp;$C325)="","",IF(N($M325)=0,IF((N($Q325)+N($R325)+N($S325))=0,"—未填单价","未填单价，已收 "&amp;TEXT((N($Q325)+N($R325)+N($S325)),"#,##0.00")),IF(N($W325)&gt;0.005,"欠 "&amp;TEXT(N($W325),"#,##0.00")&amp;IF(N($T325)&gt;0,"（开票未到账 "&amp;TEXT(N($T325),"#,##0.00")&amp;"）","")&amp;IF(N($V325)&gt;0,"（未开票 "&amp;TEXT(N($V325),"#,##0.00")&amp;"）",""),IF(N($W325)&lt;-0.005,"多收 "&amp;TEXT(-N($W325),"#,##0.00"),"✔ 已结清")))&amp;IF(N($U325)&gt;0,"｜到账未开票 "&amp;TEXT(N($U325),"#,##0.00")&amp;"，待补票","")&amp;IF(N($R325)&gt;0,"｜收现 "&amp;TEXT(N($R325),"#,##0.00"),"")&amp;IF(N($S325)&gt;0,"｜收款不开票 "&amp;TEXT(N($S325),"#,##0.00"),""))</f>
        <v/>
      </c>
      <c r="Y325" s="195"/>
      <c r="AB325" s="195"/>
      <c r="AC325" s="188"/>
      <c r="AD325" s="246" t="str">
        <f aca="false">IF($AL325="","",IF($AL325=1,IF($AM325&gt;=1,"一次性·已到收款期","一次性·未到期"),$AC325&amp;" 第"&amp;$AM325&amp;"/"&amp;$AL325&amp;"期"))</f>
        <v/>
      </c>
      <c r="AE325" s="245" t="str">
        <f aca="false">IF(OR($AL325="",N($M325)=0),"",ROUND(N($J325)*$AM325/$AL325,2)+N($L325))</f>
        <v/>
      </c>
      <c r="AF325" s="245" t="str">
        <f aca="false">IF($AE325="","",MAX(0,ROUND($AE325-(N($Q325)+N($R325)+N($S325)),2)))</f>
        <v/>
      </c>
      <c r="AG325" s="245" t="str">
        <f aca="false">IF(OR(TRIM($B325&amp;$C325)="",NOT(ISNUMBER($D325))),"",SUMIFS($W$3:$W$1001,$AI$3:$AI$1001,$AI325,$D$3:$D$1001,"&lt;"&amp;$D325))</f>
        <v/>
      </c>
      <c r="AH325" s="245" t="str">
        <f aca="false">IF(TRIM($B325&amp;$C325)="","",SUMIFS($W$3:$W$1001,$AI$3:$AI$1001,$AI325))</f>
        <v/>
      </c>
      <c r="AI325" s="246" t="str">
        <f aca="false">IF(TRIM($B325&amp;$C325)="","",TRIM($B325)&amp;"｜"&amp;TRIM($C325))</f>
        <v/>
      </c>
      <c r="AJ325" s="245" t="str">
        <f aca="false">IF(TRIM($B325&amp;$C325)="","",MIN(N($O325),N($Q325)))</f>
        <v/>
      </c>
      <c r="AK325" s="248" t="str">
        <f aca="false">IF(ISNUMBER($D325),YEAR($D325),"")</f>
        <v/>
      </c>
      <c r="AL325" s="248" t="str">
        <f aca="false">IF(OR(TRIM($B325&amp;$C325)="",NOT(ISNUMBER($D325)),NOT(ISNUMBER($E325))),"",IF($E325&lt;$D325,"",IF(IF($AC325="半年付",2,IF($AC325="季度付",4,IF($AC325="月付",12,IF($AC325="半月付",24,1))))=1,1,MAX(1,ROUND(($E325-$D325+1)/365*IF($AC325="半年付",2,IF($AC325="季度付",4,IF($AC325="月付",12,IF($AC325="半月付",24,1)))),0)))))</f>
        <v/>
      </c>
      <c r="AM325" s="248" t="str">
        <f aca="true">IF($AL325="","",MIN($AL325,MAX(0,INT((TODAY()-付款宽限天数-$D325)/(($E325-$D325+1)/$AL325))+1)))</f>
        <v/>
      </c>
    </row>
    <row r="326" customFormat="false" ht="27.75" hidden="false" customHeight="false" outlineLevel="0" collapsed="false">
      <c r="F326" s="188" t="str">
        <f aca="true">IF(TRIM($B326&amp;$C326)="","",IF(OR(ISNUMBER(SEARCH("未",$A326)),ISNUMBER(SEARCH("送出",$A326)),AND(TRIM($A326)="",NOT(ISNUMBER($D326)),N($G326)=0)),"【合同未回】","")&amp;IF(NOT(ISNUMBER($E326)),IF(OR(ISNUMBER(SEARCH("未",$A326)),ISNUMBER(SEARCH("送出",$A326)),AND(TRIM($A326)="",NOT(ISNUMBER($D326)),N($G326)=0)),"","【未填合同期】"),IF($E326&lt;TODAY(),"【已到期】",IF($E326-TODAY()&lt;=提醒天数,"【即将到期，剩余"&amp;($E326-TODAY())&amp;"天】","【正常】")))&amp;IF(OR($AB326="安装免保",$AB326="技术免保",$AB326="质保期内"),"【"&amp;$AB326&amp;"】",""))</f>
        <v/>
      </c>
      <c r="J326" s="244" t="str">
        <f aca="false">IF(OR(N($G326)=0,N($H326)=0),"",ROUND(N($G326)*N($H326)*IF(N($I326)=0,1,N($I326)),2))</f>
        <v/>
      </c>
      <c r="M326" s="244" t="str">
        <f aca="false">IF(TRIM($B326&amp;$C326)="","",IF(AND(N($J326)=0,N($L326)=0),"",ROUND(N($J326)+N($L326),2)))</f>
        <v/>
      </c>
      <c r="S326" s="244"/>
      <c r="T326" s="245" t="str">
        <f aca="false">IF(TRIM($B326&amp;$C326)="","",IF(N($O326)=0,"",MAX(0,MIN(N($O326)-N($Q326),N($W326)))))</f>
        <v/>
      </c>
      <c r="U326" s="245" t="str">
        <f aca="false">IF(TRIM($B326&amp;$C326)="","",IF(N($Q326)&lt;=N($O326),"",N($Q326)-N($O326)))</f>
        <v/>
      </c>
      <c r="V326" s="245" t="str">
        <f aca="false">IF(OR(TRIM($B326&amp;$C326)="",$W326=""),"",MAX(0,N($W326))-N($T326))</f>
        <v/>
      </c>
      <c r="W326" s="245" t="str">
        <f aca="false">IF(TRIM($B326&amp;$C326)="","",IF(AND(N($M326)=0,N($Q326)+N($R326)+N($S326)=0),"",ROUND(N($M326)-N($Q326)-N($R326)-N($S326),2)))</f>
        <v/>
      </c>
      <c r="X326" s="246" t="str">
        <f aca="false">IF(TRIM($B326&amp;$C326)="","",IF(N($M326)=0,IF((N($Q326)+N($R326)+N($S326))=0,"—未填单价","未填单价，已收 "&amp;TEXT((N($Q326)+N($R326)+N($S326)),"#,##0.00")),IF(N($W326)&gt;0.005,"欠 "&amp;TEXT(N($W326),"#,##0.00")&amp;IF(N($T326)&gt;0,"（开票未到账 "&amp;TEXT(N($T326),"#,##0.00")&amp;"）","")&amp;IF(N($V326)&gt;0,"（未开票 "&amp;TEXT(N($V326),"#,##0.00")&amp;"）",""),IF(N($W326)&lt;-0.005,"多收 "&amp;TEXT(-N($W326),"#,##0.00"),"✔ 已结清")))&amp;IF(N($U326)&gt;0,"｜到账未开票 "&amp;TEXT(N($U326),"#,##0.00")&amp;"，待补票","")&amp;IF(N($R326)&gt;0,"｜收现 "&amp;TEXT(N($R326),"#,##0.00"),"")&amp;IF(N($S326)&gt;0,"｜收款不开票 "&amp;TEXT(N($S326),"#,##0.00"),""))</f>
        <v/>
      </c>
      <c r="Y326" s="195"/>
      <c r="AB326" s="195"/>
      <c r="AC326" s="188"/>
      <c r="AD326" s="246" t="str">
        <f aca="false">IF($AL326="","",IF($AL326=1,IF($AM326&gt;=1,"一次性·已到收款期","一次性·未到期"),$AC326&amp;" 第"&amp;$AM326&amp;"/"&amp;$AL326&amp;"期"))</f>
        <v/>
      </c>
      <c r="AE326" s="245" t="str">
        <f aca="false">IF(OR($AL326="",N($M326)=0),"",ROUND(N($J326)*$AM326/$AL326,2)+N($L326))</f>
        <v/>
      </c>
      <c r="AF326" s="245" t="str">
        <f aca="false">IF($AE326="","",MAX(0,ROUND($AE326-(N($Q326)+N($R326)+N($S326)),2)))</f>
        <v/>
      </c>
      <c r="AG326" s="245" t="str">
        <f aca="false">IF(OR(TRIM($B326&amp;$C326)="",NOT(ISNUMBER($D326))),"",SUMIFS($W$3:$W$1001,$AI$3:$AI$1001,$AI326,$D$3:$D$1001,"&lt;"&amp;$D326))</f>
        <v/>
      </c>
      <c r="AH326" s="245" t="str">
        <f aca="false">IF(TRIM($B326&amp;$C326)="","",SUMIFS($W$3:$W$1001,$AI$3:$AI$1001,$AI326))</f>
        <v/>
      </c>
      <c r="AI326" s="246" t="str">
        <f aca="false">IF(TRIM($B326&amp;$C326)="","",TRIM($B326)&amp;"｜"&amp;TRIM($C326))</f>
        <v/>
      </c>
      <c r="AJ326" s="245" t="str">
        <f aca="false">IF(TRIM($B326&amp;$C326)="","",MIN(N($O326),N($Q326)))</f>
        <v/>
      </c>
      <c r="AK326" s="248" t="str">
        <f aca="false">IF(ISNUMBER($D326),YEAR($D326),"")</f>
        <v/>
      </c>
      <c r="AL326" s="248" t="str">
        <f aca="false">IF(OR(TRIM($B326&amp;$C326)="",NOT(ISNUMBER($D326)),NOT(ISNUMBER($E326))),"",IF($E326&lt;$D326,"",IF(IF($AC326="半年付",2,IF($AC326="季度付",4,IF($AC326="月付",12,IF($AC326="半月付",24,1))))=1,1,MAX(1,ROUND(($E326-$D326+1)/365*IF($AC326="半年付",2,IF($AC326="季度付",4,IF($AC326="月付",12,IF($AC326="半月付",24,1)))),0)))))</f>
        <v/>
      </c>
      <c r="AM326" s="248" t="str">
        <f aca="true">IF($AL326="","",MIN($AL326,MAX(0,INT((TODAY()-付款宽限天数-$D326)/(($E326-$D326+1)/$AL326))+1)))</f>
        <v/>
      </c>
    </row>
    <row r="327" customFormat="false" ht="27.75" hidden="false" customHeight="false" outlineLevel="0" collapsed="false">
      <c r="F327" s="188" t="str">
        <f aca="true">IF(TRIM($B327&amp;$C327)="","",IF(OR(ISNUMBER(SEARCH("未",$A327)),ISNUMBER(SEARCH("送出",$A327)),AND(TRIM($A327)="",NOT(ISNUMBER($D327)),N($G327)=0)),"【合同未回】","")&amp;IF(NOT(ISNUMBER($E327)),IF(OR(ISNUMBER(SEARCH("未",$A327)),ISNUMBER(SEARCH("送出",$A327)),AND(TRIM($A327)="",NOT(ISNUMBER($D327)),N($G327)=0)),"","【未填合同期】"),IF($E327&lt;TODAY(),"【已到期】",IF($E327-TODAY()&lt;=提醒天数,"【即将到期，剩余"&amp;($E327-TODAY())&amp;"天】","【正常】")))&amp;IF(OR($AB327="安装免保",$AB327="技术免保",$AB327="质保期内"),"【"&amp;$AB327&amp;"】",""))</f>
        <v/>
      </c>
      <c r="J327" s="244" t="str">
        <f aca="false">IF(OR(N($G327)=0,N($H327)=0),"",ROUND(N($G327)*N($H327)*IF(N($I327)=0,1,N($I327)),2))</f>
        <v/>
      </c>
      <c r="M327" s="244" t="str">
        <f aca="false">IF(TRIM($B327&amp;$C327)="","",IF(AND(N($J327)=0,N($L327)=0),"",ROUND(N($J327)+N($L327),2)))</f>
        <v/>
      </c>
      <c r="S327" s="244"/>
      <c r="T327" s="245" t="str">
        <f aca="false">IF(TRIM($B327&amp;$C327)="","",IF(N($O327)=0,"",MAX(0,MIN(N($O327)-N($Q327),N($W327)))))</f>
        <v/>
      </c>
      <c r="U327" s="245" t="str">
        <f aca="false">IF(TRIM($B327&amp;$C327)="","",IF(N($Q327)&lt;=N($O327),"",N($Q327)-N($O327)))</f>
        <v/>
      </c>
      <c r="V327" s="245" t="str">
        <f aca="false">IF(OR(TRIM($B327&amp;$C327)="",$W327=""),"",MAX(0,N($W327))-N($T327))</f>
        <v/>
      </c>
      <c r="W327" s="245" t="str">
        <f aca="false">IF(TRIM($B327&amp;$C327)="","",IF(AND(N($M327)=0,N($Q327)+N($R327)+N($S327)=0),"",ROUND(N($M327)-N($Q327)-N($R327)-N($S327),2)))</f>
        <v/>
      </c>
      <c r="X327" s="246" t="str">
        <f aca="false">IF(TRIM($B327&amp;$C327)="","",IF(N($M327)=0,IF((N($Q327)+N($R327)+N($S327))=0,"—未填单价","未填单价，已收 "&amp;TEXT((N($Q327)+N($R327)+N($S327)),"#,##0.00")),IF(N($W327)&gt;0.005,"欠 "&amp;TEXT(N($W327),"#,##0.00")&amp;IF(N($T327)&gt;0,"（开票未到账 "&amp;TEXT(N($T327),"#,##0.00")&amp;"）","")&amp;IF(N($V327)&gt;0,"（未开票 "&amp;TEXT(N($V327),"#,##0.00")&amp;"）",""),IF(N($W327)&lt;-0.005,"多收 "&amp;TEXT(-N($W327),"#,##0.00"),"✔ 已结清")))&amp;IF(N($U327)&gt;0,"｜到账未开票 "&amp;TEXT(N($U327),"#,##0.00")&amp;"，待补票","")&amp;IF(N($R327)&gt;0,"｜收现 "&amp;TEXT(N($R327),"#,##0.00"),"")&amp;IF(N($S327)&gt;0,"｜收款不开票 "&amp;TEXT(N($S327),"#,##0.00"),""))</f>
        <v/>
      </c>
      <c r="Y327" s="195"/>
      <c r="AB327" s="195"/>
      <c r="AC327" s="188"/>
      <c r="AD327" s="246" t="str">
        <f aca="false">IF($AL327="","",IF($AL327=1,IF($AM327&gt;=1,"一次性·已到收款期","一次性·未到期"),$AC327&amp;" 第"&amp;$AM327&amp;"/"&amp;$AL327&amp;"期"))</f>
        <v/>
      </c>
      <c r="AE327" s="245" t="str">
        <f aca="false">IF(OR($AL327="",N($M327)=0),"",ROUND(N($J327)*$AM327/$AL327,2)+N($L327))</f>
        <v/>
      </c>
      <c r="AF327" s="245" t="str">
        <f aca="false">IF($AE327="","",MAX(0,ROUND($AE327-(N($Q327)+N($R327)+N($S327)),2)))</f>
        <v/>
      </c>
      <c r="AG327" s="245" t="str">
        <f aca="false">IF(OR(TRIM($B327&amp;$C327)="",NOT(ISNUMBER($D327))),"",SUMIFS($W$3:$W$1001,$AI$3:$AI$1001,$AI327,$D$3:$D$1001,"&lt;"&amp;$D327))</f>
        <v/>
      </c>
      <c r="AH327" s="245" t="str">
        <f aca="false">IF(TRIM($B327&amp;$C327)="","",SUMIFS($W$3:$W$1001,$AI$3:$AI$1001,$AI327))</f>
        <v/>
      </c>
      <c r="AI327" s="246" t="str">
        <f aca="false">IF(TRIM($B327&amp;$C327)="","",TRIM($B327)&amp;"｜"&amp;TRIM($C327))</f>
        <v/>
      </c>
      <c r="AJ327" s="245" t="str">
        <f aca="false">IF(TRIM($B327&amp;$C327)="","",MIN(N($O327),N($Q327)))</f>
        <v/>
      </c>
      <c r="AK327" s="248" t="str">
        <f aca="false">IF(ISNUMBER($D327),YEAR($D327),"")</f>
        <v/>
      </c>
      <c r="AL327" s="248" t="str">
        <f aca="false">IF(OR(TRIM($B327&amp;$C327)="",NOT(ISNUMBER($D327)),NOT(ISNUMBER($E327))),"",IF($E327&lt;$D327,"",IF(IF($AC327="半年付",2,IF($AC327="季度付",4,IF($AC327="月付",12,IF($AC327="半月付",24,1))))=1,1,MAX(1,ROUND(($E327-$D327+1)/365*IF($AC327="半年付",2,IF($AC327="季度付",4,IF($AC327="月付",12,IF($AC327="半月付",24,1)))),0)))))</f>
        <v/>
      </c>
      <c r="AM327" s="248" t="str">
        <f aca="true">IF($AL327="","",MIN($AL327,MAX(0,INT((TODAY()-付款宽限天数-$D327)/(($E327-$D327+1)/$AL327))+1)))</f>
        <v/>
      </c>
    </row>
    <row r="328" customFormat="false" ht="27.75" hidden="false" customHeight="false" outlineLevel="0" collapsed="false">
      <c r="F328" s="188" t="str">
        <f aca="true">IF(TRIM($B328&amp;$C328)="","",IF(OR(ISNUMBER(SEARCH("未",$A328)),ISNUMBER(SEARCH("送出",$A328)),AND(TRIM($A328)="",NOT(ISNUMBER($D328)),N($G328)=0)),"【合同未回】","")&amp;IF(NOT(ISNUMBER($E328)),IF(OR(ISNUMBER(SEARCH("未",$A328)),ISNUMBER(SEARCH("送出",$A328)),AND(TRIM($A328)="",NOT(ISNUMBER($D328)),N($G328)=0)),"","【未填合同期】"),IF($E328&lt;TODAY(),"【已到期】",IF($E328-TODAY()&lt;=提醒天数,"【即将到期，剩余"&amp;($E328-TODAY())&amp;"天】","【正常】")))&amp;IF(OR($AB328="安装免保",$AB328="技术免保",$AB328="质保期内"),"【"&amp;$AB328&amp;"】",""))</f>
        <v/>
      </c>
      <c r="J328" s="244" t="str">
        <f aca="false">IF(OR(N($G328)=0,N($H328)=0),"",ROUND(N($G328)*N($H328)*IF(N($I328)=0,1,N($I328)),2))</f>
        <v/>
      </c>
      <c r="M328" s="244" t="str">
        <f aca="false">IF(TRIM($B328&amp;$C328)="","",IF(AND(N($J328)=0,N($L328)=0),"",ROUND(N($J328)+N($L328),2)))</f>
        <v/>
      </c>
      <c r="S328" s="244"/>
      <c r="T328" s="245" t="str">
        <f aca="false">IF(TRIM($B328&amp;$C328)="","",IF(N($O328)=0,"",MAX(0,MIN(N($O328)-N($Q328),N($W328)))))</f>
        <v/>
      </c>
      <c r="U328" s="245" t="str">
        <f aca="false">IF(TRIM($B328&amp;$C328)="","",IF(N($Q328)&lt;=N($O328),"",N($Q328)-N($O328)))</f>
        <v/>
      </c>
      <c r="V328" s="245" t="str">
        <f aca="false">IF(OR(TRIM($B328&amp;$C328)="",$W328=""),"",MAX(0,N($W328))-N($T328))</f>
        <v/>
      </c>
      <c r="W328" s="245" t="str">
        <f aca="false">IF(TRIM($B328&amp;$C328)="","",IF(AND(N($M328)=0,N($Q328)+N($R328)+N($S328)=0),"",ROUND(N($M328)-N($Q328)-N($R328)-N($S328),2)))</f>
        <v/>
      </c>
      <c r="X328" s="246" t="str">
        <f aca="false">IF(TRIM($B328&amp;$C328)="","",IF(N($M328)=0,IF((N($Q328)+N($R328)+N($S328))=0,"—未填单价","未填单价，已收 "&amp;TEXT((N($Q328)+N($R328)+N($S328)),"#,##0.00")),IF(N($W328)&gt;0.005,"欠 "&amp;TEXT(N($W328),"#,##0.00")&amp;IF(N($T328)&gt;0,"（开票未到账 "&amp;TEXT(N($T328),"#,##0.00")&amp;"）","")&amp;IF(N($V328)&gt;0,"（未开票 "&amp;TEXT(N($V328),"#,##0.00")&amp;"）",""),IF(N($W328)&lt;-0.005,"多收 "&amp;TEXT(-N($W328),"#,##0.00"),"✔ 已结清")))&amp;IF(N($U328)&gt;0,"｜到账未开票 "&amp;TEXT(N($U328),"#,##0.00")&amp;"，待补票","")&amp;IF(N($R328)&gt;0,"｜收现 "&amp;TEXT(N($R328),"#,##0.00"),"")&amp;IF(N($S328)&gt;0,"｜收款不开票 "&amp;TEXT(N($S328),"#,##0.00"),""))</f>
        <v/>
      </c>
      <c r="Y328" s="195"/>
      <c r="AB328" s="195"/>
      <c r="AC328" s="188"/>
      <c r="AD328" s="246" t="str">
        <f aca="false">IF($AL328="","",IF($AL328=1,IF($AM328&gt;=1,"一次性·已到收款期","一次性·未到期"),$AC328&amp;" 第"&amp;$AM328&amp;"/"&amp;$AL328&amp;"期"))</f>
        <v/>
      </c>
      <c r="AE328" s="245" t="str">
        <f aca="false">IF(OR($AL328="",N($M328)=0),"",ROUND(N($J328)*$AM328/$AL328,2)+N($L328))</f>
        <v/>
      </c>
      <c r="AF328" s="245" t="str">
        <f aca="false">IF($AE328="","",MAX(0,ROUND($AE328-(N($Q328)+N($R328)+N($S328)),2)))</f>
        <v/>
      </c>
      <c r="AG328" s="245" t="str">
        <f aca="false">IF(OR(TRIM($B328&amp;$C328)="",NOT(ISNUMBER($D328))),"",SUMIFS($W$3:$W$1001,$AI$3:$AI$1001,$AI328,$D$3:$D$1001,"&lt;"&amp;$D328))</f>
        <v/>
      </c>
      <c r="AH328" s="245" t="str">
        <f aca="false">IF(TRIM($B328&amp;$C328)="","",SUMIFS($W$3:$W$1001,$AI$3:$AI$1001,$AI328))</f>
        <v/>
      </c>
      <c r="AI328" s="246" t="str">
        <f aca="false">IF(TRIM($B328&amp;$C328)="","",TRIM($B328)&amp;"｜"&amp;TRIM($C328))</f>
        <v/>
      </c>
      <c r="AJ328" s="245" t="str">
        <f aca="false">IF(TRIM($B328&amp;$C328)="","",MIN(N($O328),N($Q328)))</f>
        <v/>
      </c>
      <c r="AK328" s="248" t="str">
        <f aca="false">IF(ISNUMBER($D328),YEAR($D328),"")</f>
        <v/>
      </c>
      <c r="AL328" s="248" t="str">
        <f aca="false">IF(OR(TRIM($B328&amp;$C328)="",NOT(ISNUMBER($D328)),NOT(ISNUMBER($E328))),"",IF($E328&lt;$D328,"",IF(IF($AC328="半年付",2,IF($AC328="季度付",4,IF($AC328="月付",12,IF($AC328="半月付",24,1))))=1,1,MAX(1,ROUND(($E328-$D328+1)/365*IF($AC328="半年付",2,IF($AC328="季度付",4,IF($AC328="月付",12,IF($AC328="半月付",24,1)))),0)))))</f>
        <v/>
      </c>
      <c r="AM328" s="248" t="str">
        <f aca="true">IF($AL328="","",MIN($AL328,MAX(0,INT((TODAY()-付款宽限天数-$D328)/(($E328-$D328+1)/$AL328))+1)))</f>
        <v/>
      </c>
    </row>
    <row r="329" customFormat="false" ht="27.75" hidden="false" customHeight="false" outlineLevel="0" collapsed="false">
      <c r="F329" s="188" t="str">
        <f aca="true">IF(TRIM($B329&amp;$C329)="","",IF(OR(ISNUMBER(SEARCH("未",$A329)),ISNUMBER(SEARCH("送出",$A329)),AND(TRIM($A329)="",NOT(ISNUMBER($D329)),N($G329)=0)),"【合同未回】","")&amp;IF(NOT(ISNUMBER($E329)),IF(OR(ISNUMBER(SEARCH("未",$A329)),ISNUMBER(SEARCH("送出",$A329)),AND(TRIM($A329)="",NOT(ISNUMBER($D329)),N($G329)=0)),"","【未填合同期】"),IF($E329&lt;TODAY(),"【已到期】",IF($E329-TODAY()&lt;=提醒天数,"【即将到期，剩余"&amp;($E329-TODAY())&amp;"天】","【正常】")))&amp;IF(OR($AB329="安装免保",$AB329="技术免保",$AB329="质保期内"),"【"&amp;$AB329&amp;"】",""))</f>
        <v/>
      </c>
      <c r="J329" s="244" t="str">
        <f aca="false">IF(OR(N($G329)=0,N($H329)=0),"",ROUND(N($G329)*N($H329)*IF(N($I329)=0,1,N($I329)),2))</f>
        <v/>
      </c>
      <c r="M329" s="244" t="str">
        <f aca="false">IF(TRIM($B329&amp;$C329)="","",IF(AND(N($J329)=0,N($L329)=0),"",ROUND(N($J329)+N($L329),2)))</f>
        <v/>
      </c>
      <c r="S329" s="244"/>
      <c r="T329" s="245" t="str">
        <f aca="false">IF(TRIM($B329&amp;$C329)="","",IF(N($O329)=0,"",MAX(0,MIN(N($O329)-N($Q329),N($W329)))))</f>
        <v/>
      </c>
      <c r="U329" s="245" t="str">
        <f aca="false">IF(TRIM($B329&amp;$C329)="","",IF(N($Q329)&lt;=N($O329),"",N($Q329)-N($O329)))</f>
        <v/>
      </c>
      <c r="V329" s="245" t="str">
        <f aca="false">IF(OR(TRIM($B329&amp;$C329)="",$W329=""),"",MAX(0,N($W329))-N($T329))</f>
        <v/>
      </c>
      <c r="W329" s="245" t="str">
        <f aca="false">IF(TRIM($B329&amp;$C329)="","",IF(AND(N($M329)=0,N($Q329)+N($R329)+N($S329)=0),"",ROUND(N($M329)-N($Q329)-N($R329)-N($S329),2)))</f>
        <v/>
      </c>
      <c r="X329" s="246" t="str">
        <f aca="false">IF(TRIM($B329&amp;$C329)="","",IF(N($M329)=0,IF((N($Q329)+N($R329)+N($S329))=0,"—未填单价","未填单价，已收 "&amp;TEXT((N($Q329)+N($R329)+N($S329)),"#,##0.00")),IF(N($W329)&gt;0.005,"欠 "&amp;TEXT(N($W329),"#,##0.00")&amp;IF(N($T329)&gt;0,"（开票未到账 "&amp;TEXT(N($T329),"#,##0.00")&amp;"）","")&amp;IF(N($V329)&gt;0,"（未开票 "&amp;TEXT(N($V329),"#,##0.00")&amp;"）",""),IF(N($W329)&lt;-0.005,"多收 "&amp;TEXT(-N($W329),"#,##0.00"),"✔ 已结清")))&amp;IF(N($U329)&gt;0,"｜到账未开票 "&amp;TEXT(N($U329),"#,##0.00")&amp;"，待补票","")&amp;IF(N($R329)&gt;0,"｜收现 "&amp;TEXT(N($R329),"#,##0.00"),"")&amp;IF(N($S329)&gt;0,"｜收款不开票 "&amp;TEXT(N($S329),"#,##0.00"),""))</f>
        <v/>
      </c>
      <c r="Y329" s="195"/>
      <c r="AB329" s="195"/>
      <c r="AC329" s="188"/>
      <c r="AD329" s="246" t="str">
        <f aca="false">IF($AL329="","",IF($AL329=1,IF($AM329&gt;=1,"一次性·已到收款期","一次性·未到期"),$AC329&amp;" 第"&amp;$AM329&amp;"/"&amp;$AL329&amp;"期"))</f>
        <v/>
      </c>
      <c r="AE329" s="245" t="str">
        <f aca="false">IF(OR($AL329="",N($M329)=0),"",ROUND(N($J329)*$AM329/$AL329,2)+N($L329))</f>
        <v/>
      </c>
      <c r="AF329" s="245" t="str">
        <f aca="false">IF($AE329="","",MAX(0,ROUND($AE329-(N($Q329)+N($R329)+N($S329)),2)))</f>
        <v/>
      </c>
      <c r="AG329" s="245" t="str">
        <f aca="false">IF(OR(TRIM($B329&amp;$C329)="",NOT(ISNUMBER($D329))),"",SUMIFS($W$3:$W$1001,$AI$3:$AI$1001,$AI329,$D$3:$D$1001,"&lt;"&amp;$D329))</f>
        <v/>
      </c>
      <c r="AH329" s="245" t="str">
        <f aca="false">IF(TRIM($B329&amp;$C329)="","",SUMIFS($W$3:$W$1001,$AI$3:$AI$1001,$AI329))</f>
        <v/>
      </c>
      <c r="AI329" s="246" t="str">
        <f aca="false">IF(TRIM($B329&amp;$C329)="","",TRIM($B329)&amp;"｜"&amp;TRIM($C329))</f>
        <v/>
      </c>
      <c r="AJ329" s="245" t="str">
        <f aca="false">IF(TRIM($B329&amp;$C329)="","",MIN(N($O329),N($Q329)))</f>
        <v/>
      </c>
      <c r="AK329" s="248" t="str">
        <f aca="false">IF(ISNUMBER($D329),YEAR($D329),"")</f>
        <v/>
      </c>
      <c r="AL329" s="248" t="str">
        <f aca="false">IF(OR(TRIM($B329&amp;$C329)="",NOT(ISNUMBER($D329)),NOT(ISNUMBER($E329))),"",IF($E329&lt;$D329,"",IF(IF($AC329="半年付",2,IF($AC329="季度付",4,IF($AC329="月付",12,IF($AC329="半月付",24,1))))=1,1,MAX(1,ROUND(($E329-$D329+1)/365*IF($AC329="半年付",2,IF($AC329="季度付",4,IF($AC329="月付",12,IF($AC329="半月付",24,1)))),0)))))</f>
        <v/>
      </c>
      <c r="AM329" s="248" t="str">
        <f aca="true">IF($AL329="","",MIN($AL329,MAX(0,INT((TODAY()-付款宽限天数-$D329)/(($E329-$D329+1)/$AL329))+1)))</f>
        <v/>
      </c>
    </row>
    <row r="330" customFormat="false" ht="27.75" hidden="false" customHeight="false" outlineLevel="0" collapsed="false">
      <c r="F330" s="188" t="str">
        <f aca="true">IF(TRIM($B330&amp;$C330)="","",IF(OR(ISNUMBER(SEARCH("未",$A330)),ISNUMBER(SEARCH("送出",$A330)),AND(TRIM($A330)="",NOT(ISNUMBER($D330)),N($G330)=0)),"【合同未回】","")&amp;IF(NOT(ISNUMBER($E330)),IF(OR(ISNUMBER(SEARCH("未",$A330)),ISNUMBER(SEARCH("送出",$A330)),AND(TRIM($A330)="",NOT(ISNUMBER($D330)),N($G330)=0)),"","【未填合同期】"),IF($E330&lt;TODAY(),"【已到期】",IF($E330-TODAY()&lt;=提醒天数,"【即将到期，剩余"&amp;($E330-TODAY())&amp;"天】","【正常】")))&amp;IF(OR($AB330="安装免保",$AB330="技术免保",$AB330="质保期内"),"【"&amp;$AB330&amp;"】",""))</f>
        <v/>
      </c>
      <c r="J330" s="244" t="str">
        <f aca="false">IF(OR(N($G330)=0,N($H330)=0),"",ROUND(N($G330)*N($H330)*IF(N($I330)=0,1,N($I330)),2))</f>
        <v/>
      </c>
      <c r="M330" s="244" t="str">
        <f aca="false">IF(TRIM($B330&amp;$C330)="","",IF(AND(N($J330)=0,N($L330)=0),"",ROUND(N($J330)+N($L330),2)))</f>
        <v/>
      </c>
      <c r="S330" s="244"/>
      <c r="T330" s="245" t="str">
        <f aca="false">IF(TRIM($B330&amp;$C330)="","",IF(N($O330)=0,"",MAX(0,MIN(N($O330)-N($Q330),N($W330)))))</f>
        <v/>
      </c>
      <c r="U330" s="245" t="str">
        <f aca="false">IF(TRIM($B330&amp;$C330)="","",IF(N($Q330)&lt;=N($O330),"",N($Q330)-N($O330)))</f>
        <v/>
      </c>
      <c r="V330" s="245" t="str">
        <f aca="false">IF(OR(TRIM($B330&amp;$C330)="",$W330=""),"",MAX(0,N($W330))-N($T330))</f>
        <v/>
      </c>
      <c r="W330" s="245" t="str">
        <f aca="false">IF(TRIM($B330&amp;$C330)="","",IF(AND(N($M330)=0,N($Q330)+N($R330)+N($S330)=0),"",ROUND(N($M330)-N($Q330)-N($R330)-N($S330),2)))</f>
        <v/>
      </c>
      <c r="X330" s="246" t="str">
        <f aca="false">IF(TRIM($B330&amp;$C330)="","",IF(N($M330)=0,IF((N($Q330)+N($R330)+N($S330))=0,"—未填单价","未填单价，已收 "&amp;TEXT((N($Q330)+N($R330)+N($S330)),"#,##0.00")),IF(N($W330)&gt;0.005,"欠 "&amp;TEXT(N($W330),"#,##0.00")&amp;IF(N($T330)&gt;0,"（开票未到账 "&amp;TEXT(N($T330),"#,##0.00")&amp;"）","")&amp;IF(N($V330)&gt;0,"（未开票 "&amp;TEXT(N($V330),"#,##0.00")&amp;"）",""),IF(N($W330)&lt;-0.005,"多收 "&amp;TEXT(-N($W330),"#,##0.00"),"✔ 已结清")))&amp;IF(N($U330)&gt;0,"｜到账未开票 "&amp;TEXT(N($U330),"#,##0.00")&amp;"，待补票","")&amp;IF(N($R330)&gt;0,"｜收现 "&amp;TEXT(N($R330),"#,##0.00"),"")&amp;IF(N($S330)&gt;0,"｜收款不开票 "&amp;TEXT(N($S330),"#,##0.00"),""))</f>
        <v/>
      </c>
      <c r="Y330" s="195"/>
      <c r="AB330" s="195"/>
      <c r="AC330" s="188"/>
      <c r="AD330" s="246" t="str">
        <f aca="false">IF($AL330="","",IF($AL330=1,IF($AM330&gt;=1,"一次性·已到收款期","一次性·未到期"),$AC330&amp;" 第"&amp;$AM330&amp;"/"&amp;$AL330&amp;"期"))</f>
        <v/>
      </c>
      <c r="AE330" s="245" t="str">
        <f aca="false">IF(OR($AL330="",N($M330)=0),"",ROUND(N($J330)*$AM330/$AL330,2)+N($L330))</f>
        <v/>
      </c>
      <c r="AF330" s="245" t="str">
        <f aca="false">IF($AE330="","",MAX(0,ROUND($AE330-(N($Q330)+N($R330)+N($S330)),2)))</f>
        <v/>
      </c>
      <c r="AG330" s="245" t="str">
        <f aca="false">IF(OR(TRIM($B330&amp;$C330)="",NOT(ISNUMBER($D330))),"",SUMIFS($W$3:$W$1001,$AI$3:$AI$1001,$AI330,$D$3:$D$1001,"&lt;"&amp;$D330))</f>
        <v/>
      </c>
      <c r="AH330" s="245" t="str">
        <f aca="false">IF(TRIM($B330&amp;$C330)="","",SUMIFS($W$3:$W$1001,$AI$3:$AI$1001,$AI330))</f>
        <v/>
      </c>
      <c r="AI330" s="246" t="str">
        <f aca="false">IF(TRIM($B330&amp;$C330)="","",TRIM($B330)&amp;"｜"&amp;TRIM($C330))</f>
        <v/>
      </c>
      <c r="AJ330" s="245" t="str">
        <f aca="false">IF(TRIM($B330&amp;$C330)="","",MIN(N($O330),N($Q330)))</f>
        <v/>
      </c>
      <c r="AK330" s="248" t="str">
        <f aca="false">IF(ISNUMBER($D330),YEAR($D330),"")</f>
        <v/>
      </c>
      <c r="AL330" s="248" t="str">
        <f aca="false">IF(OR(TRIM($B330&amp;$C330)="",NOT(ISNUMBER($D330)),NOT(ISNUMBER($E330))),"",IF($E330&lt;$D330,"",IF(IF($AC330="半年付",2,IF($AC330="季度付",4,IF($AC330="月付",12,IF($AC330="半月付",24,1))))=1,1,MAX(1,ROUND(($E330-$D330+1)/365*IF($AC330="半年付",2,IF($AC330="季度付",4,IF($AC330="月付",12,IF($AC330="半月付",24,1)))),0)))))</f>
        <v/>
      </c>
      <c r="AM330" s="248" t="str">
        <f aca="true">IF($AL330="","",MIN($AL330,MAX(0,INT((TODAY()-付款宽限天数-$D330)/(($E330-$D330+1)/$AL330))+1)))</f>
        <v/>
      </c>
    </row>
    <row r="331" customFormat="false" ht="27.75" hidden="false" customHeight="false" outlineLevel="0" collapsed="false">
      <c r="F331" s="188" t="str">
        <f aca="true">IF(TRIM($B331&amp;$C331)="","",IF(OR(ISNUMBER(SEARCH("未",$A331)),ISNUMBER(SEARCH("送出",$A331)),AND(TRIM($A331)="",NOT(ISNUMBER($D331)),N($G331)=0)),"【合同未回】","")&amp;IF(NOT(ISNUMBER($E331)),IF(OR(ISNUMBER(SEARCH("未",$A331)),ISNUMBER(SEARCH("送出",$A331)),AND(TRIM($A331)="",NOT(ISNUMBER($D331)),N($G331)=0)),"","【未填合同期】"),IF($E331&lt;TODAY(),"【已到期】",IF($E331-TODAY()&lt;=提醒天数,"【即将到期，剩余"&amp;($E331-TODAY())&amp;"天】","【正常】")))&amp;IF(OR($AB331="安装免保",$AB331="技术免保",$AB331="质保期内"),"【"&amp;$AB331&amp;"】",""))</f>
        <v/>
      </c>
      <c r="J331" s="244" t="str">
        <f aca="false">IF(OR(N($G331)=0,N($H331)=0),"",ROUND(N($G331)*N($H331)*IF(N($I331)=0,1,N($I331)),2))</f>
        <v/>
      </c>
      <c r="M331" s="244" t="str">
        <f aca="false">IF(TRIM($B331&amp;$C331)="","",IF(AND(N($J331)=0,N($L331)=0),"",ROUND(N($J331)+N($L331),2)))</f>
        <v/>
      </c>
      <c r="S331" s="244"/>
      <c r="T331" s="245" t="str">
        <f aca="false">IF(TRIM($B331&amp;$C331)="","",IF(N($O331)=0,"",MAX(0,MIN(N($O331)-N($Q331),N($W331)))))</f>
        <v/>
      </c>
      <c r="U331" s="245" t="str">
        <f aca="false">IF(TRIM($B331&amp;$C331)="","",IF(N($Q331)&lt;=N($O331),"",N($Q331)-N($O331)))</f>
        <v/>
      </c>
      <c r="V331" s="245" t="str">
        <f aca="false">IF(OR(TRIM($B331&amp;$C331)="",$W331=""),"",MAX(0,N($W331))-N($T331))</f>
        <v/>
      </c>
      <c r="W331" s="245" t="str">
        <f aca="false">IF(TRIM($B331&amp;$C331)="","",IF(AND(N($M331)=0,N($Q331)+N($R331)+N($S331)=0),"",ROUND(N($M331)-N($Q331)-N($R331)-N($S331),2)))</f>
        <v/>
      </c>
      <c r="X331" s="246" t="str">
        <f aca="false">IF(TRIM($B331&amp;$C331)="","",IF(N($M331)=0,IF((N($Q331)+N($R331)+N($S331))=0,"—未填单价","未填单价，已收 "&amp;TEXT((N($Q331)+N($R331)+N($S331)),"#,##0.00")),IF(N($W331)&gt;0.005,"欠 "&amp;TEXT(N($W331),"#,##0.00")&amp;IF(N($T331)&gt;0,"（开票未到账 "&amp;TEXT(N($T331),"#,##0.00")&amp;"）","")&amp;IF(N($V331)&gt;0,"（未开票 "&amp;TEXT(N($V331),"#,##0.00")&amp;"）",""),IF(N($W331)&lt;-0.005,"多收 "&amp;TEXT(-N($W331),"#,##0.00"),"✔ 已结清")))&amp;IF(N($U331)&gt;0,"｜到账未开票 "&amp;TEXT(N($U331),"#,##0.00")&amp;"，待补票","")&amp;IF(N($R331)&gt;0,"｜收现 "&amp;TEXT(N($R331),"#,##0.00"),"")&amp;IF(N($S331)&gt;0,"｜收款不开票 "&amp;TEXT(N($S331),"#,##0.00"),""))</f>
        <v/>
      </c>
      <c r="Y331" s="195"/>
      <c r="AB331" s="195"/>
      <c r="AC331" s="188"/>
      <c r="AD331" s="246" t="str">
        <f aca="false">IF($AL331="","",IF($AL331=1,IF($AM331&gt;=1,"一次性·已到收款期","一次性·未到期"),$AC331&amp;" 第"&amp;$AM331&amp;"/"&amp;$AL331&amp;"期"))</f>
        <v/>
      </c>
      <c r="AE331" s="245" t="str">
        <f aca="false">IF(OR($AL331="",N($M331)=0),"",ROUND(N($J331)*$AM331/$AL331,2)+N($L331))</f>
        <v/>
      </c>
      <c r="AF331" s="245" t="str">
        <f aca="false">IF($AE331="","",MAX(0,ROUND($AE331-(N($Q331)+N($R331)+N($S331)),2)))</f>
        <v/>
      </c>
      <c r="AG331" s="245" t="str">
        <f aca="false">IF(OR(TRIM($B331&amp;$C331)="",NOT(ISNUMBER($D331))),"",SUMIFS($W$3:$W$1001,$AI$3:$AI$1001,$AI331,$D$3:$D$1001,"&lt;"&amp;$D331))</f>
        <v/>
      </c>
      <c r="AH331" s="245" t="str">
        <f aca="false">IF(TRIM($B331&amp;$C331)="","",SUMIFS($W$3:$W$1001,$AI$3:$AI$1001,$AI331))</f>
        <v/>
      </c>
      <c r="AI331" s="246" t="str">
        <f aca="false">IF(TRIM($B331&amp;$C331)="","",TRIM($B331)&amp;"｜"&amp;TRIM($C331))</f>
        <v/>
      </c>
      <c r="AJ331" s="245" t="str">
        <f aca="false">IF(TRIM($B331&amp;$C331)="","",MIN(N($O331),N($Q331)))</f>
        <v/>
      </c>
      <c r="AK331" s="248" t="str">
        <f aca="false">IF(ISNUMBER($D331),YEAR($D331),"")</f>
        <v/>
      </c>
      <c r="AL331" s="248" t="str">
        <f aca="false">IF(OR(TRIM($B331&amp;$C331)="",NOT(ISNUMBER($D331)),NOT(ISNUMBER($E331))),"",IF($E331&lt;$D331,"",IF(IF($AC331="半年付",2,IF($AC331="季度付",4,IF($AC331="月付",12,IF($AC331="半月付",24,1))))=1,1,MAX(1,ROUND(($E331-$D331+1)/365*IF($AC331="半年付",2,IF($AC331="季度付",4,IF($AC331="月付",12,IF($AC331="半月付",24,1)))),0)))))</f>
        <v/>
      </c>
      <c r="AM331" s="248" t="str">
        <f aca="true">IF($AL331="","",MIN($AL331,MAX(0,INT((TODAY()-付款宽限天数-$D331)/(($E331-$D331+1)/$AL331))+1)))</f>
        <v/>
      </c>
    </row>
    <row r="332" customFormat="false" ht="27.75" hidden="false" customHeight="false" outlineLevel="0" collapsed="false">
      <c r="F332" s="188" t="str">
        <f aca="true">IF(TRIM($B332&amp;$C332)="","",IF(OR(ISNUMBER(SEARCH("未",$A332)),ISNUMBER(SEARCH("送出",$A332)),AND(TRIM($A332)="",NOT(ISNUMBER($D332)),N($G332)=0)),"【合同未回】","")&amp;IF(NOT(ISNUMBER($E332)),IF(OR(ISNUMBER(SEARCH("未",$A332)),ISNUMBER(SEARCH("送出",$A332)),AND(TRIM($A332)="",NOT(ISNUMBER($D332)),N($G332)=0)),"","【未填合同期】"),IF($E332&lt;TODAY(),"【已到期】",IF($E332-TODAY()&lt;=提醒天数,"【即将到期，剩余"&amp;($E332-TODAY())&amp;"天】","【正常】")))&amp;IF(OR($AB332="安装免保",$AB332="技术免保",$AB332="质保期内"),"【"&amp;$AB332&amp;"】",""))</f>
        <v/>
      </c>
      <c r="J332" s="244" t="str">
        <f aca="false">IF(OR(N($G332)=0,N($H332)=0),"",ROUND(N($G332)*N($H332)*IF(N($I332)=0,1,N($I332)),2))</f>
        <v/>
      </c>
      <c r="M332" s="244" t="str">
        <f aca="false">IF(TRIM($B332&amp;$C332)="","",IF(AND(N($J332)=0,N($L332)=0),"",ROUND(N($J332)+N($L332),2)))</f>
        <v/>
      </c>
      <c r="S332" s="244"/>
      <c r="T332" s="245" t="str">
        <f aca="false">IF(TRIM($B332&amp;$C332)="","",IF(N($O332)=0,"",MAX(0,MIN(N($O332)-N($Q332),N($W332)))))</f>
        <v/>
      </c>
      <c r="U332" s="245" t="str">
        <f aca="false">IF(TRIM($B332&amp;$C332)="","",IF(N($Q332)&lt;=N($O332),"",N($Q332)-N($O332)))</f>
        <v/>
      </c>
      <c r="V332" s="245" t="str">
        <f aca="false">IF(OR(TRIM($B332&amp;$C332)="",$W332=""),"",MAX(0,N($W332))-N($T332))</f>
        <v/>
      </c>
      <c r="W332" s="245" t="str">
        <f aca="false">IF(TRIM($B332&amp;$C332)="","",IF(AND(N($M332)=0,N($Q332)+N($R332)+N($S332)=0),"",ROUND(N($M332)-N($Q332)-N($R332)-N($S332),2)))</f>
        <v/>
      </c>
      <c r="X332" s="246" t="str">
        <f aca="false">IF(TRIM($B332&amp;$C332)="","",IF(N($M332)=0,IF((N($Q332)+N($R332)+N($S332))=0,"—未填单价","未填单价，已收 "&amp;TEXT((N($Q332)+N($R332)+N($S332)),"#,##0.00")),IF(N($W332)&gt;0.005,"欠 "&amp;TEXT(N($W332),"#,##0.00")&amp;IF(N($T332)&gt;0,"（开票未到账 "&amp;TEXT(N($T332),"#,##0.00")&amp;"）","")&amp;IF(N($V332)&gt;0,"（未开票 "&amp;TEXT(N($V332),"#,##0.00")&amp;"）",""),IF(N($W332)&lt;-0.005,"多收 "&amp;TEXT(-N($W332),"#,##0.00"),"✔ 已结清")))&amp;IF(N($U332)&gt;0,"｜到账未开票 "&amp;TEXT(N($U332),"#,##0.00")&amp;"，待补票","")&amp;IF(N($R332)&gt;0,"｜收现 "&amp;TEXT(N($R332),"#,##0.00"),"")&amp;IF(N($S332)&gt;0,"｜收款不开票 "&amp;TEXT(N($S332),"#,##0.00"),""))</f>
        <v/>
      </c>
      <c r="Y332" s="195"/>
      <c r="AB332" s="195"/>
      <c r="AC332" s="188"/>
      <c r="AD332" s="246" t="str">
        <f aca="false">IF($AL332="","",IF($AL332=1,IF($AM332&gt;=1,"一次性·已到收款期","一次性·未到期"),$AC332&amp;" 第"&amp;$AM332&amp;"/"&amp;$AL332&amp;"期"))</f>
        <v/>
      </c>
      <c r="AE332" s="245" t="str">
        <f aca="false">IF(OR($AL332="",N($M332)=0),"",ROUND(N($J332)*$AM332/$AL332,2)+N($L332))</f>
        <v/>
      </c>
      <c r="AF332" s="245" t="str">
        <f aca="false">IF($AE332="","",MAX(0,ROUND($AE332-(N($Q332)+N($R332)+N($S332)),2)))</f>
        <v/>
      </c>
      <c r="AG332" s="245" t="str">
        <f aca="false">IF(OR(TRIM($B332&amp;$C332)="",NOT(ISNUMBER($D332))),"",SUMIFS($W$3:$W$1001,$AI$3:$AI$1001,$AI332,$D$3:$D$1001,"&lt;"&amp;$D332))</f>
        <v/>
      </c>
      <c r="AH332" s="245" t="str">
        <f aca="false">IF(TRIM($B332&amp;$C332)="","",SUMIFS($W$3:$W$1001,$AI$3:$AI$1001,$AI332))</f>
        <v/>
      </c>
      <c r="AI332" s="246" t="str">
        <f aca="false">IF(TRIM($B332&amp;$C332)="","",TRIM($B332)&amp;"｜"&amp;TRIM($C332))</f>
        <v/>
      </c>
      <c r="AJ332" s="245" t="str">
        <f aca="false">IF(TRIM($B332&amp;$C332)="","",MIN(N($O332),N($Q332)))</f>
        <v/>
      </c>
      <c r="AK332" s="248" t="str">
        <f aca="false">IF(ISNUMBER($D332),YEAR($D332),"")</f>
        <v/>
      </c>
      <c r="AL332" s="248" t="str">
        <f aca="false">IF(OR(TRIM($B332&amp;$C332)="",NOT(ISNUMBER($D332)),NOT(ISNUMBER($E332))),"",IF($E332&lt;$D332,"",IF(IF($AC332="半年付",2,IF($AC332="季度付",4,IF($AC332="月付",12,IF($AC332="半月付",24,1))))=1,1,MAX(1,ROUND(($E332-$D332+1)/365*IF($AC332="半年付",2,IF($AC332="季度付",4,IF($AC332="月付",12,IF($AC332="半月付",24,1)))),0)))))</f>
        <v/>
      </c>
      <c r="AM332" s="248" t="str">
        <f aca="true">IF($AL332="","",MIN($AL332,MAX(0,INT((TODAY()-付款宽限天数-$D332)/(($E332-$D332+1)/$AL332))+1)))</f>
        <v/>
      </c>
    </row>
    <row r="333" customFormat="false" ht="27.75" hidden="false" customHeight="false" outlineLevel="0" collapsed="false">
      <c r="F333" s="188" t="str">
        <f aca="true">IF(TRIM($B333&amp;$C333)="","",IF(OR(ISNUMBER(SEARCH("未",$A333)),ISNUMBER(SEARCH("送出",$A333)),AND(TRIM($A333)="",NOT(ISNUMBER($D333)),N($G333)=0)),"【合同未回】","")&amp;IF(NOT(ISNUMBER($E333)),IF(OR(ISNUMBER(SEARCH("未",$A333)),ISNUMBER(SEARCH("送出",$A333)),AND(TRIM($A333)="",NOT(ISNUMBER($D333)),N($G333)=0)),"","【未填合同期】"),IF($E333&lt;TODAY(),"【已到期】",IF($E333-TODAY()&lt;=提醒天数,"【即将到期，剩余"&amp;($E333-TODAY())&amp;"天】","【正常】")))&amp;IF(OR($AB333="安装免保",$AB333="技术免保",$AB333="质保期内"),"【"&amp;$AB333&amp;"】",""))</f>
        <v/>
      </c>
      <c r="J333" s="244" t="str">
        <f aca="false">IF(OR(N($G333)=0,N($H333)=0),"",ROUND(N($G333)*N($H333)*IF(N($I333)=0,1,N($I333)),2))</f>
        <v/>
      </c>
      <c r="M333" s="244" t="str">
        <f aca="false">IF(TRIM($B333&amp;$C333)="","",IF(AND(N($J333)=0,N($L333)=0),"",ROUND(N($J333)+N($L333),2)))</f>
        <v/>
      </c>
      <c r="S333" s="244"/>
      <c r="T333" s="245" t="str">
        <f aca="false">IF(TRIM($B333&amp;$C333)="","",IF(N($O333)=0,"",MAX(0,MIN(N($O333)-N($Q333),N($W333)))))</f>
        <v/>
      </c>
      <c r="U333" s="245" t="str">
        <f aca="false">IF(TRIM($B333&amp;$C333)="","",IF(N($Q333)&lt;=N($O333),"",N($Q333)-N($O333)))</f>
        <v/>
      </c>
      <c r="V333" s="245" t="str">
        <f aca="false">IF(OR(TRIM($B333&amp;$C333)="",$W333=""),"",MAX(0,N($W333))-N($T333))</f>
        <v/>
      </c>
      <c r="W333" s="245" t="str">
        <f aca="false">IF(TRIM($B333&amp;$C333)="","",IF(AND(N($M333)=0,N($Q333)+N($R333)+N($S333)=0),"",ROUND(N($M333)-N($Q333)-N($R333)-N($S333),2)))</f>
        <v/>
      </c>
      <c r="X333" s="246" t="str">
        <f aca="false">IF(TRIM($B333&amp;$C333)="","",IF(N($M333)=0,IF((N($Q333)+N($R333)+N($S333))=0,"—未填单价","未填单价，已收 "&amp;TEXT((N($Q333)+N($R333)+N($S333)),"#,##0.00")),IF(N($W333)&gt;0.005,"欠 "&amp;TEXT(N($W333),"#,##0.00")&amp;IF(N($T333)&gt;0,"（开票未到账 "&amp;TEXT(N($T333),"#,##0.00")&amp;"）","")&amp;IF(N($V333)&gt;0,"（未开票 "&amp;TEXT(N($V333),"#,##0.00")&amp;"）",""),IF(N($W333)&lt;-0.005,"多收 "&amp;TEXT(-N($W333),"#,##0.00"),"✔ 已结清")))&amp;IF(N($U333)&gt;0,"｜到账未开票 "&amp;TEXT(N($U333),"#,##0.00")&amp;"，待补票","")&amp;IF(N($R333)&gt;0,"｜收现 "&amp;TEXT(N($R333),"#,##0.00"),"")&amp;IF(N($S333)&gt;0,"｜收款不开票 "&amp;TEXT(N($S333),"#,##0.00"),""))</f>
        <v/>
      </c>
      <c r="Y333" s="195"/>
      <c r="AB333" s="195"/>
      <c r="AC333" s="188"/>
      <c r="AD333" s="246" t="str">
        <f aca="false">IF($AL333="","",IF($AL333=1,IF($AM333&gt;=1,"一次性·已到收款期","一次性·未到期"),$AC333&amp;" 第"&amp;$AM333&amp;"/"&amp;$AL333&amp;"期"))</f>
        <v/>
      </c>
      <c r="AE333" s="245" t="str">
        <f aca="false">IF(OR($AL333="",N($M333)=0),"",ROUND(N($J333)*$AM333/$AL333,2)+N($L333))</f>
        <v/>
      </c>
      <c r="AF333" s="245" t="str">
        <f aca="false">IF($AE333="","",MAX(0,ROUND($AE333-(N($Q333)+N($R333)+N($S333)),2)))</f>
        <v/>
      </c>
      <c r="AG333" s="245" t="str">
        <f aca="false">IF(OR(TRIM($B333&amp;$C333)="",NOT(ISNUMBER($D333))),"",SUMIFS($W$3:$W$1001,$AI$3:$AI$1001,$AI333,$D$3:$D$1001,"&lt;"&amp;$D333))</f>
        <v/>
      </c>
      <c r="AH333" s="245" t="str">
        <f aca="false">IF(TRIM($B333&amp;$C333)="","",SUMIFS($W$3:$W$1001,$AI$3:$AI$1001,$AI333))</f>
        <v/>
      </c>
      <c r="AI333" s="246" t="str">
        <f aca="false">IF(TRIM($B333&amp;$C333)="","",TRIM($B333)&amp;"｜"&amp;TRIM($C333))</f>
        <v/>
      </c>
      <c r="AJ333" s="245" t="str">
        <f aca="false">IF(TRIM($B333&amp;$C333)="","",MIN(N($O333),N($Q333)))</f>
        <v/>
      </c>
      <c r="AK333" s="248" t="str">
        <f aca="false">IF(ISNUMBER($D333),YEAR($D333),"")</f>
        <v/>
      </c>
      <c r="AL333" s="248" t="str">
        <f aca="false">IF(OR(TRIM($B333&amp;$C333)="",NOT(ISNUMBER($D333)),NOT(ISNUMBER($E333))),"",IF($E333&lt;$D333,"",IF(IF($AC333="半年付",2,IF($AC333="季度付",4,IF($AC333="月付",12,IF($AC333="半月付",24,1))))=1,1,MAX(1,ROUND(($E333-$D333+1)/365*IF($AC333="半年付",2,IF($AC333="季度付",4,IF($AC333="月付",12,IF($AC333="半月付",24,1)))),0)))))</f>
        <v/>
      </c>
      <c r="AM333" s="248" t="str">
        <f aca="true">IF($AL333="","",MIN($AL333,MAX(0,INT((TODAY()-付款宽限天数-$D333)/(($E333-$D333+1)/$AL333))+1)))</f>
        <v/>
      </c>
    </row>
    <row r="334" customFormat="false" ht="27.75" hidden="false" customHeight="false" outlineLevel="0" collapsed="false">
      <c r="F334" s="188" t="str">
        <f aca="true">IF(TRIM($B334&amp;$C334)="","",IF(OR(ISNUMBER(SEARCH("未",$A334)),ISNUMBER(SEARCH("送出",$A334)),AND(TRIM($A334)="",NOT(ISNUMBER($D334)),N($G334)=0)),"【合同未回】","")&amp;IF(NOT(ISNUMBER($E334)),IF(OR(ISNUMBER(SEARCH("未",$A334)),ISNUMBER(SEARCH("送出",$A334)),AND(TRIM($A334)="",NOT(ISNUMBER($D334)),N($G334)=0)),"","【未填合同期】"),IF($E334&lt;TODAY(),"【已到期】",IF($E334-TODAY()&lt;=提醒天数,"【即将到期，剩余"&amp;($E334-TODAY())&amp;"天】","【正常】")))&amp;IF(OR($AB334="安装免保",$AB334="技术免保",$AB334="质保期内"),"【"&amp;$AB334&amp;"】",""))</f>
        <v/>
      </c>
      <c r="J334" s="244" t="str">
        <f aca="false">IF(OR(N($G334)=0,N($H334)=0),"",ROUND(N($G334)*N($H334)*IF(N($I334)=0,1,N($I334)),2))</f>
        <v/>
      </c>
      <c r="M334" s="244" t="str">
        <f aca="false">IF(TRIM($B334&amp;$C334)="","",IF(AND(N($J334)=0,N($L334)=0),"",ROUND(N($J334)+N($L334),2)))</f>
        <v/>
      </c>
      <c r="S334" s="244"/>
      <c r="T334" s="245" t="str">
        <f aca="false">IF(TRIM($B334&amp;$C334)="","",IF(N($O334)=0,"",MAX(0,MIN(N($O334)-N($Q334),N($W334)))))</f>
        <v/>
      </c>
      <c r="U334" s="245" t="str">
        <f aca="false">IF(TRIM($B334&amp;$C334)="","",IF(N($Q334)&lt;=N($O334),"",N($Q334)-N($O334)))</f>
        <v/>
      </c>
      <c r="V334" s="245" t="str">
        <f aca="false">IF(OR(TRIM($B334&amp;$C334)="",$W334=""),"",MAX(0,N($W334))-N($T334))</f>
        <v/>
      </c>
      <c r="W334" s="245" t="str">
        <f aca="false">IF(TRIM($B334&amp;$C334)="","",IF(AND(N($M334)=0,N($Q334)+N($R334)+N($S334)=0),"",ROUND(N($M334)-N($Q334)-N($R334)-N($S334),2)))</f>
        <v/>
      </c>
      <c r="X334" s="246" t="str">
        <f aca="false">IF(TRIM($B334&amp;$C334)="","",IF(N($M334)=0,IF((N($Q334)+N($R334)+N($S334))=0,"—未填单价","未填单价，已收 "&amp;TEXT((N($Q334)+N($R334)+N($S334)),"#,##0.00")),IF(N($W334)&gt;0.005,"欠 "&amp;TEXT(N($W334),"#,##0.00")&amp;IF(N($T334)&gt;0,"（开票未到账 "&amp;TEXT(N($T334),"#,##0.00")&amp;"）","")&amp;IF(N($V334)&gt;0,"（未开票 "&amp;TEXT(N($V334),"#,##0.00")&amp;"）",""),IF(N($W334)&lt;-0.005,"多收 "&amp;TEXT(-N($W334),"#,##0.00"),"✔ 已结清")))&amp;IF(N($U334)&gt;0,"｜到账未开票 "&amp;TEXT(N($U334),"#,##0.00")&amp;"，待补票","")&amp;IF(N($R334)&gt;0,"｜收现 "&amp;TEXT(N($R334),"#,##0.00"),"")&amp;IF(N($S334)&gt;0,"｜收款不开票 "&amp;TEXT(N($S334),"#,##0.00"),""))</f>
        <v/>
      </c>
      <c r="Y334" s="195"/>
      <c r="AB334" s="195"/>
      <c r="AC334" s="188"/>
      <c r="AD334" s="246" t="str">
        <f aca="false">IF($AL334="","",IF($AL334=1,IF($AM334&gt;=1,"一次性·已到收款期","一次性·未到期"),$AC334&amp;" 第"&amp;$AM334&amp;"/"&amp;$AL334&amp;"期"))</f>
        <v/>
      </c>
      <c r="AE334" s="245" t="str">
        <f aca="false">IF(OR($AL334="",N($M334)=0),"",ROUND(N($J334)*$AM334/$AL334,2)+N($L334))</f>
        <v/>
      </c>
      <c r="AF334" s="245" t="str">
        <f aca="false">IF($AE334="","",MAX(0,ROUND($AE334-(N($Q334)+N($R334)+N($S334)),2)))</f>
        <v/>
      </c>
      <c r="AG334" s="245" t="str">
        <f aca="false">IF(OR(TRIM($B334&amp;$C334)="",NOT(ISNUMBER($D334))),"",SUMIFS($W$3:$W$1001,$AI$3:$AI$1001,$AI334,$D$3:$D$1001,"&lt;"&amp;$D334))</f>
        <v/>
      </c>
      <c r="AH334" s="245" t="str">
        <f aca="false">IF(TRIM($B334&amp;$C334)="","",SUMIFS($W$3:$W$1001,$AI$3:$AI$1001,$AI334))</f>
        <v/>
      </c>
      <c r="AI334" s="246" t="str">
        <f aca="false">IF(TRIM($B334&amp;$C334)="","",TRIM($B334)&amp;"｜"&amp;TRIM($C334))</f>
        <v/>
      </c>
      <c r="AJ334" s="245" t="str">
        <f aca="false">IF(TRIM($B334&amp;$C334)="","",MIN(N($O334),N($Q334)))</f>
        <v/>
      </c>
      <c r="AK334" s="248" t="str">
        <f aca="false">IF(ISNUMBER($D334),YEAR($D334),"")</f>
        <v/>
      </c>
      <c r="AL334" s="248" t="str">
        <f aca="false">IF(OR(TRIM($B334&amp;$C334)="",NOT(ISNUMBER($D334)),NOT(ISNUMBER($E334))),"",IF($E334&lt;$D334,"",IF(IF($AC334="半年付",2,IF($AC334="季度付",4,IF($AC334="月付",12,IF($AC334="半月付",24,1))))=1,1,MAX(1,ROUND(($E334-$D334+1)/365*IF($AC334="半年付",2,IF($AC334="季度付",4,IF($AC334="月付",12,IF($AC334="半月付",24,1)))),0)))))</f>
        <v/>
      </c>
      <c r="AM334" s="248" t="str">
        <f aca="true">IF($AL334="","",MIN($AL334,MAX(0,INT((TODAY()-付款宽限天数-$D334)/(($E334-$D334+1)/$AL334))+1)))</f>
        <v/>
      </c>
    </row>
    <row r="335" customFormat="false" ht="27.75" hidden="false" customHeight="false" outlineLevel="0" collapsed="false">
      <c r="F335" s="188" t="str">
        <f aca="true">IF(TRIM($B335&amp;$C335)="","",IF(OR(ISNUMBER(SEARCH("未",$A335)),ISNUMBER(SEARCH("送出",$A335)),AND(TRIM($A335)="",NOT(ISNUMBER($D335)),N($G335)=0)),"【合同未回】","")&amp;IF(NOT(ISNUMBER($E335)),IF(OR(ISNUMBER(SEARCH("未",$A335)),ISNUMBER(SEARCH("送出",$A335)),AND(TRIM($A335)="",NOT(ISNUMBER($D335)),N($G335)=0)),"","【未填合同期】"),IF($E335&lt;TODAY(),"【已到期】",IF($E335-TODAY()&lt;=提醒天数,"【即将到期，剩余"&amp;($E335-TODAY())&amp;"天】","【正常】")))&amp;IF(OR($AB335="安装免保",$AB335="技术免保",$AB335="质保期内"),"【"&amp;$AB335&amp;"】",""))</f>
        <v/>
      </c>
      <c r="J335" s="244" t="str">
        <f aca="false">IF(OR(N($G335)=0,N($H335)=0),"",ROUND(N($G335)*N($H335)*IF(N($I335)=0,1,N($I335)),2))</f>
        <v/>
      </c>
      <c r="M335" s="244" t="str">
        <f aca="false">IF(TRIM($B335&amp;$C335)="","",IF(AND(N($J335)=0,N($L335)=0),"",ROUND(N($J335)+N($L335),2)))</f>
        <v/>
      </c>
      <c r="S335" s="244"/>
      <c r="T335" s="245" t="str">
        <f aca="false">IF(TRIM($B335&amp;$C335)="","",IF(N($O335)=0,"",MAX(0,MIN(N($O335)-N($Q335),N($W335)))))</f>
        <v/>
      </c>
      <c r="U335" s="245" t="str">
        <f aca="false">IF(TRIM($B335&amp;$C335)="","",IF(N($Q335)&lt;=N($O335),"",N($Q335)-N($O335)))</f>
        <v/>
      </c>
      <c r="V335" s="245" t="str">
        <f aca="false">IF(OR(TRIM($B335&amp;$C335)="",$W335=""),"",MAX(0,N($W335))-N($T335))</f>
        <v/>
      </c>
      <c r="W335" s="245" t="str">
        <f aca="false">IF(TRIM($B335&amp;$C335)="","",IF(AND(N($M335)=0,N($Q335)+N($R335)+N($S335)=0),"",ROUND(N($M335)-N($Q335)-N($R335)-N($S335),2)))</f>
        <v/>
      </c>
      <c r="X335" s="246" t="str">
        <f aca="false">IF(TRIM($B335&amp;$C335)="","",IF(N($M335)=0,IF((N($Q335)+N($R335)+N($S335))=0,"—未填单价","未填单价，已收 "&amp;TEXT((N($Q335)+N($R335)+N($S335)),"#,##0.00")),IF(N($W335)&gt;0.005,"欠 "&amp;TEXT(N($W335),"#,##0.00")&amp;IF(N($T335)&gt;0,"（开票未到账 "&amp;TEXT(N($T335),"#,##0.00")&amp;"）","")&amp;IF(N($V335)&gt;0,"（未开票 "&amp;TEXT(N($V335),"#,##0.00")&amp;"）",""),IF(N($W335)&lt;-0.005,"多收 "&amp;TEXT(-N($W335),"#,##0.00"),"✔ 已结清")))&amp;IF(N($U335)&gt;0,"｜到账未开票 "&amp;TEXT(N($U335),"#,##0.00")&amp;"，待补票","")&amp;IF(N($R335)&gt;0,"｜收现 "&amp;TEXT(N($R335),"#,##0.00"),"")&amp;IF(N($S335)&gt;0,"｜收款不开票 "&amp;TEXT(N($S335),"#,##0.00"),""))</f>
        <v/>
      </c>
      <c r="Y335" s="195"/>
      <c r="AB335" s="195"/>
      <c r="AC335" s="188"/>
      <c r="AD335" s="246" t="str">
        <f aca="false">IF($AL335="","",IF($AL335=1,IF($AM335&gt;=1,"一次性·已到收款期","一次性·未到期"),$AC335&amp;" 第"&amp;$AM335&amp;"/"&amp;$AL335&amp;"期"))</f>
        <v/>
      </c>
      <c r="AE335" s="245" t="str">
        <f aca="false">IF(OR($AL335="",N($M335)=0),"",ROUND(N($J335)*$AM335/$AL335,2)+N($L335))</f>
        <v/>
      </c>
      <c r="AF335" s="245" t="str">
        <f aca="false">IF($AE335="","",MAX(0,ROUND($AE335-(N($Q335)+N($R335)+N($S335)),2)))</f>
        <v/>
      </c>
      <c r="AG335" s="245" t="str">
        <f aca="false">IF(OR(TRIM($B335&amp;$C335)="",NOT(ISNUMBER($D335))),"",SUMIFS($W$3:$W$1001,$AI$3:$AI$1001,$AI335,$D$3:$D$1001,"&lt;"&amp;$D335))</f>
        <v/>
      </c>
      <c r="AH335" s="245" t="str">
        <f aca="false">IF(TRIM($B335&amp;$C335)="","",SUMIFS($W$3:$W$1001,$AI$3:$AI$1001,$AI335))</f>
        <v/>
      </c>
      <c r="AI335" s="246" t="str">
        <f aca="false">IF(TRIM($B335&amp;$C335)="","",TRIM($B335)&amp;"｜"&amp;TRIM($C335))</f>
        <v/>
      </c>
      <c r="AJ335" s="245" t="str">
        <f aca="false">IF(TRIM($B335&amp;$C335)="","",MIN(N($O335),N($Q335)))</f>
        <v/>
      </c>
      <c r="AK335" s="248" t="str">
        <f aca="false">IF(ISNUMBER($D335),YEAR($D335),"")</f>
        <v/>
      </c>
      <c r="AL335" s="248" t="str">
        <f aca="false">IF(OR(TRIM($B335&amp;$C335)="",NOT(ISNUMBER($D335)),NOT(ISNUMBER($E335))),"",IF($E335&lt;$D335,"",IF(IF($AC335="半年付",2,IF($AC335="季度付",4,IF($AC335="月付",12,IF($AC335="半月付",24,1))))=1,1,MAX(1,ROUND(($E335-$D335+1)/365*IF($AC335="半年付",2,IF($AC335="季度付",4,IF($AC335="月付",12,IF($AC335="半月付",24,1)))),0)))))</f>
        <v/>
      </c>
      <c r="AM335" s="248" t="str">
        <f aca="true">IF($AL335="","",MIN($AL335,MAX(0,INT((TODAY()-付款宽限天数-$D335)/(($E335-$D335+1)/$AL335))+1)))</f>
        <v/>
      </c>
    </row>
    <row r="336" customFormat="false" ht="27.75" hidden="false" customHeight="false" outlineLevel="0" collapsed="false">
      <c r="F336" s="188" t="str">
        <f aca="true">IF(TRIM($B336&amp;$C336)="","",IF(OR(ISNUMBER(SEARCH("未",$A336)),ISNUMBER(SEARCH("送出",$A336)),AND(TRIM($A336)="",NOT(ISNUMBER($D336)),N($G336)=0)),"【合同未回】","")&amp;IF(NOT(ISNUMBER($E336)),IF(OR(ISNUMBER(SEARCH("未",$A336)),ISNUMBER(SEARCH("送出",$A336)),AND(TRIM($A336)="",NOT(ISNUMBER($D336)),N($G336)=0)),"","【未填合同期】"),IF($E336&lt;TODAY(),"【已到期】",IF($E336-TODAY()&lt;=提醒天数,"【即将到期，剩余"&amp;($E336-TODAY())&amp;"天】","【正常】")))&amp;IF(OR($AB336="安装免保",$AB336="技术免保",$AB336="质保期内"),"【"&amp;$AB336&amp;"】",""))</f>
        <v/>
      </c>
      <c r="J336" s="244" t="str">
        <f aca="false">IF(OR(N($G336)=0,N($H336)=0),"",ROUND(N($G336)*N($H336)*IF(N($I336)=0,1,N($I336)),2))</f>
        <v/>
      </c>
      <c r="M336" s="244" t="str">
        <f aca="false">IF(TRIM($B336&amp;$C336)="","",IF(AND(N($J336)=0,N($L336)=0),"",ROUND(N($J336)+N($L336),2)))</f>
        <v/>
      </c>
      <c r="S336" s="244"/>
      <c r="T336" s="245" t="str">
        <f aca="false">IF(TRIM($B336&amp;$C336)="","",IF(N($O336)=0,"",MAX(0,MIN(N($O336)-N($Q336),N($W336)))))</f>
        <v/>
      </c>
      <c r="U336" s="245" t="str">
        <f aca="false">IF(TRIM($B336&amp;$C336)="","",IF(N($Q336)&lt;=N($O336),"",N($Q336)-N($O336)))</f>
        <v/>
      </c>
      <c r="V336" s="245" t="str">
        <f aca="false">IF(OR(TRIM($B336&amp;$C336)="",$W336=""),"",MAX(0,N($W336))-N($T336))</f>
        <v/>
      </c>
      <c r="W336" s="245" t="str">
        <f aca="false">IF(TRIM($B336&amp;$C336)="","",IF(AND(N($M336)=0,N($Q336)+N($R336)+N($S336)=0),"",ROUND(N($M336)-N($Q336)-N($R336)-N($S336),2)))</f>
        <v/>
      </c>
      <c r="X336" s="246" t="str">
        <f aca="false">IF(TRIM($B336&amp;$C336)="","",IF(N($M336)=0,IF((N($Q336)+N($R336)+N($S336))=0,"—未填单价","未填单价，已收 "&amp;TEXT((N($Q336)+N($R336)+N($S336)),"#,##0.00")),IF(N($W336)&gt;0.005,"欠 "&amp;TEXT(N($W336),"#,##0.00")&amp;IF(N($T336)&gt;0,"（开票未到账 "&amp;TEXT(N($T336),"#,##0.00")&amp;"）","")&amp;IF(N($V336)&gt;0,"（未开票 "&amp;TEXT(N($V336),"#,##0.00")&amp;"）",""),IF(N($W336)&lt;-0.005,"多收 "&amp;TEXT(-N($W336),"#,##0.00"),"✔ 已结清")))&amp;IF(N($U336)&gt;0,"｜到账未开票 "&amp;TEXT(N($U336),"#,##0.00")&amp;"，待补票","")&amp;IF(N($R336)&gt;0,"｜收现 "&amp;TEXT(N($R336),"#,##0.00"),"")&amp;IF(N($S336)&gt;0,"｜收款不开票 "&amp;TEXT(N($S336),"#,##0.00"),""))</f>
        <v/>
      </c>
      <c r="Y336" s="195"/>
      <c r="AB336" s="195"/>
      <c r="AC336" s="188"/>
      <c r="AD336" s="246" t="str">
        <f aca="false">IF($AL336="","",IF($AL336=1,IF($AM336&gt;=1,"一次性·已到收款期","一次性·未到期"),$AC336&amp;" 第"&amp;$AM336&amp;"/"&amp;$AL336&amp;"期"))</f>
        <v/>
      </c>
      <c r="AE336" s="245" t="str">
        <f aca="false">IF(OR($AL336="",N($M336)=0),"",ROUND(N($J336)*$AM336/$AL336,2)+N($L336))</f>
        <v/>
      </c>
      <c r="AF336" s="245" t="str">
        <f aca="false">IF($AE336="","",MAX(0,ROUND($AE336-(N($Q336)+N($R336)+N($S336)),2)))</f>
        <v/>
      </c>
      <c r="AG336" s="245" t="str">
        <f aca="false">IF(OR(TRIM($B336&amp;$C336)="",NOT(ISNUMBER($D336))),"",SUMIFS($W$3:$W$1001,$AI$3:$AI$1001,$AI336,$D$3:$D$1001,"&lt;"&amp;$D336))</f>
        <v/>
      </c>
      <c r="AH336" s="245" t="str">
        <f aca="false">IF(TRIM($B336&amp;$C336)="","",SUMIFS($W$3:$W$1001,$AI$3:$AI$1001,$AI336))</f>
        <v/>
      </c>
      <c r="AI336" s="246" t="str">
        <f aca="false">IF(TRIM($B336&amp;$C336)="","",TRIM($B336)&amp;"｜"&amp;TRIM($C336))</f>
        <v/>
      </c>
      <c r="AJ336" s="245" t="str">
        <f aca="false">IF(TRIM($B336&amp;$C336)="","",MIN(N($O336),N($Q336)))</f>
        <v/>
      </c>
      <c r="AK336" s="248" t="str">
        <f aca="false">IF(ISNUMBER($D336),YEAR($D336),"")</f>
        <v/>
      </c>
      <c r="AL336" s="248" t="str">
        <f aca="false">IF(OR(TRIM($B336&amp;$C336)="",NOT(ISNUMBER($D336)),NOT(ISNUMBER($E336))),"",IF($E336&lt;$D336,"",IF(IF($AC336="半年付",2,IF($AC336="季度付",4,IF($AC336="月付",12,IF($AC336="半月付",24,1))))=1,1,MAX(1,ROUND(($E336-$D336+1)/365*IF($AC336="半年付",2,IF($AC336="季度付",4,IF($AC336="月付",12,IF($AC336="半月付",24,1)))),0)))))</f>
        <v/>
      </c>
      <c r="AM336" s="248" t="str">
        <f aca="true">IF($AL336="","",MIN($AL336,MAX(0,INT((TODAY()-付款宽限天数-$D336)/(($E336-$D336+1)/$AL336))+1)))</f>
        <v/>
      </c>
    </row>
    <row r="337" customFormat="false" ht="27.75" hidden="false" customHeight="false" outlineLevel="0" collapsed="false">
      <c r="F337" s="188" t="str">
        <f aca="true">IF(TRIM($B337&amp;$C337)="","",IF(OR(ISNUMBER(SEARCH("未",$A337)),ISNUMBER(SEARCH("送出",$A337)),AND(TRIM($A337)="",NOT(ISNUMBER($D337)),N($G337)=0)),"【合同未回】","")&amp;IF(NOT(ISNUMBER($E337)),IF(OR(ISNUMBER(SEARCH("未",$A337)),ISNUMBER(SEARCH("送出",$A337)),AND(TRIM($A337)="",NOT(ISNUMBER($D337)),N($G337)=0)),"","【未填合同期】"),IF($E337&lt;TODAY(),"【已到期】",IF($E337-TODAY()&lt;=提醒天数,"【即将到期，剩余"&amp;($E337-TODAY())&amp;"天】","【正常】")))&amp;IF(OR($AB337="安装免保",$AB337="技术免保",$AB337="质保期内"),"【"&amp;$AB337&amp;"】",""))</f>
        <v/>
      </c>
      <c r="J337" s="244" t="str">
        <f aca="false">IF(OR(N($G337)=0,N($H337)=0),"",ROUND(N($G337)*N($H337)*IF(N($I337)=0,1,N($I337)),2))</f>
        <v/>
      </c>
      <c r="M337" s="244" t="str">
        <f aca="false">IF(TRIM($B337&amp;$C337)="","",IF(AND(N($J337)=0,N($L337)=0),"",ROUND(N($J337)+N($L337),2)))</f>
        <v/>
      </c>
      <c r="S337" s="244"/>
      <c r="T337" s="245" t="str">
        <f aca="false">IF(TRIM($B337&amp;$C337)="","",IF(N($O337)=0,"",MAX(0,MIN(N($O337)-N($Q337),N($W337)))))</f>
        <v/>
      </c>
      <c r="U337" s="245" t="str">
        <f aca="false">IF(TRIM($B337&amp;$C337)="","",IF(N($Q337)&lt;=N($O337),"",N($Q337)-N($O337)))</f>
        <v/>
      </c>
      <c r="V337" s="245" t="str">
        <f aca="false">IF(OR(TRIM($B337&amp;$C337)="",$W337=""),"",MAX(0,N($W337))-N($T337))</f>
        <v/>
      </c>
      <c r="W337" s="245" t="str">
        <f aca="false">IF(TRIM($B337&amp;$C337)="","",IF(AND(N($M337)=0,N($Q337)+N($R337)+N($S337)=0),"",ROUND(N($M337)-N($Q337)-N($R337)-N($S337),2)))</f>
        <v/>
      </c>
      <c r="X337" s="246" t="str">
        <f aca="false">IF(TRIM($B337&amp;$C337)="","",IF(N($M337)=0,IF((N($Q337)+N($R337)+N($S337))=0,"—未填单价","未填单价，已收 "&amp;TEXT((N($Q337)+N($R337)+N($S337)),"#,##0.00")),IF(N($W337)&gt;0.005,"欠 "&amp;TEXT(N($W337),"#,##0.00")&amp;IF(N($T337)&gt;0,"（开票未到账 "&amp;TEXT(N($T337),"#,##0.00")&amp;"）","")&amp;IF(N($V337)&gt;0,"（未开票 "&amp;TEXT(N($V337),"#,##0.00")&amp;"）",""),IF(N($W337)&lt;-0.005,"多收 "&amp;TEXT(-N($W337),"#,##0.00"),"✔ 已结清")))&amp;IF(N($U337)&gt;0,"｜到账未开票 "&amp;TEXT(N($U337),"#,##0.00")&amp;"，待补票","")&amp;IF(N($R337)&gt;0,"｜收现 "&amp;TEXT(N($R337),"#,##0.00"),"")&amp;IF(N($S337)&gt;0,"｜收款不开票 "&amp;TEXT(N($S337),"#,##0.00"),""))</f>
        <v/>
      </c>
      <c r="Y337" s="195"/>
      <c r="AB337" s="195"/>
      <c r="AC337" s="188"/>
      <c r="AD337" s="246" t="str">
        <f aca="false">IF($AL337="","",IF($AL337=1,IF($AM337&gt;=1,"一次性·已到收款期","一次性·未到期"),$AC337&amp;" 第"&amp;$AM337&amp;"/"&amp;$AL337&amp;"期"))</f>
        <v/>
      </c>
      <c r="AE337" s="245" t="str">
        <f aca="false">IF(OR($AL337="",N($M337)=0),"",ROUND(N($J337)*$AM337/$AL337,2)+N($L337))</f>
        <v/>
      </c>
      <c r="AF337" s="245" t="str">
        <f aca="false">IF($AE337="","",MAX(0,ROUND($AE337-(N($Q337)+N($R337)+N($S337)),2)))</f>
        <v/>
      </c>
      <c r="AG337" s="245" t="str">
        <f aca="false">IF(OR(TRIM($B337&amp;$C337)="",NOT(ISNUMBER($D337))),"",SUMIFS($W$3:$W$1001,$AI$3:$AI$1001,$AI337,$D$3:$D$1001,"&lt;"&amp;$D337))</f>
        <v/>
      </c>
      <c r="AH337" s="245" t="str">
        <f aca="false">IF(TRIM($B337&amp;$C337)="","",SUMIFS($W$3:$W$1001,$AI$3:$AI$1001,$AI337))</f>
        <v/>
      </c>
      <c r="AI337" s="246" t="str">
        <f aca="false">IF(TRIM($B337&amp;$C337)="","",TRIM($B337)&amp;"｜"&amp;TRIM($C337))</f>
        <v/>
      </c>
      <c r="AJ337" s="245" t="str">
        <f aca="false">IF(TRIM($B337&amp;$C337)="","",MIN(N($O337),N($Q337)))</f>
        <v/>
      </c>
      <c r="AK337" s="248" t="str">
        <f aca="false">IF(ISNUMBER($D337),YEAR($D337),"")</f>
        <v/>
      </c>
      <c r="AL337" s="248" t="str">
        <f aca="false">IF(OR(TRIM($B337&amp;$C337)="",NOT(ISNUMBER($D337)),NOT(ISNUMBER($E337))),"",IF($E337&lt;$D337,"",IF(IF($AC337="半年付",2,IF($AC337="季度付",4,IF($AC337="月付",12,IF($AC337="半月付",24,1))))=1,1,MAX(1,ROUND(($E337-$D337+1)/365*IF($AC337="半年付",2,IF($AC337="季度付",4,IF($AC337="月付",12,IF($AC337="半月付",24,1)))),0)))))</f>
        <v/>
      </c>
      <c r="AM337" s="248" t="str">
        <f aca="true">IF($AL337="","",MIN($AL337,MAX(0,INT((TODAY()-付款宽限天数-$D337)/(($E337-$D337+1)/$AL337))+1)))</f>
        <v/>
      </c>
    </row>
    <row r="338" customFormat="false" ht="27.75" hidden="false" customHeight="false" outlineLevel="0" collapsed="false">
      <c r="F338" s="188" t="str">
        <f aca="true">IF(TRIM($B338&amp;$C338)="","",IF(OR(ISNUMBER(SEARCH("未",$A338)),ISNUMBER(SEARCH("送出",$A338)),AND(TRIM($A338)="",NOT(ISNUMBER($D338)),N($G338)=0)),"【合同未回】","")&amp;IF(NOT(ISNUMBER($E338)),IF(OR(ISNUMBER(SEARCH("未",$A338)),ISNUMBER(SEARCH("送出",$A338)),AND(TRIM($A338)="",NOT(ISNUMBER($D338)),N($G338)=0)),"","【未填合同期】"),IF($E338&lt;TODAY(),"【已到期】",IF($E338-TODAY()&lt;=提醒天数,"【即将到期，剩余"&amp;($E338-TODAY())&amp;"天】","【正常】")))&amp;IF(OR($AB338="安装免保",$AB338="技术免保",$AB338="质保期内"),"【"&amp;$AB338&amp;"】",""))</f>
        <v/>
      </c>
      <c r="J338" s="244" t="str">
        <f aca="false">IF(OR(N($G338)=0,N($H338)=0),"",ROUND(N($G338)*N($H338)*IF(N($I338)=0,1,N($I338)),2))</f>
        <v/>
      </c>
      <c r="M338" s="244" t="str">
        <f aca="false">IF(TRIM($B338&amp;$C338)="","",IF(AND(N($J338)=0,N($L338)=0),"",ROUND(N($J338)+N($L338),2)))</f>
        <v/>
      </c>
      <c r="S338" s="244"/>
      <c r="T338" s="245" t="str">
        <f aca="false">IF(TRIM($B338&amp;$C338)="","",IF(N($O338)=0,"",MAX(0,MIN(N($O338)-N($Q338),N($W338)))))</f>
        <v/>
      </c>
      <c r="U338" s="245" t="str">
        <f aca="false">IF(TRIM($B338&amp;$C338)="","",IF(N($Q338)&lt;=N($O338),"",N($Q338)-N($O338)))</f>
        <v/>
      </c>
      <c r="V338" s="245" t="str">
        <f aca="false">IF(OR(TRIM($B338&amp;$C338)="",$W338=""),"",MAX(0,N($W338))-N($T338))</f>
        <v/>
      </c>
      <c r="W338" s="245" t="str">
        <f aca="false">IF(TRIM($B338&amp;$C338)="","",IF(AND(N($M338)=0,N($Q338)+N($R338)+N($S338)=0),"",ROUND(N($M338)-N($Q338)-N($R338)-N($S338),2)))</f>
        <v/>
      </c>
      <c r="X338" s="246" t="str">
        <f aca="false">IF(TRIM($B338&amp;$C338)="","",IF(N($M338)=0,IF((N($Q338)+N($R338)+N($S338))=0,"—未填单价","未填单价，已收 "&amp;TEXT((N($Q338)+N($R338)+N($S338)),"#,##0.00")),IF(N($W338)&gt;0.005,"欠 "&amp;TEXT(N($W338),"#,##0.00")&amp;IF(N($T338)&gt;0,"（开票未到账 "&amp;TEXT(N($T338),"#,##0.00")&amp;"）","")&amp;IF(N($V338)&gt;0,"（未开票 "&amp;TEXT(N($V338),"#,##0.00")&amp;"）",""),IF(N($W338)&lt;-0.005,"多收 "&amp;TEXT(-N($W338),"#,##0.00"),"✔ 已结清")))&amp;IF(N($U338)&gt;0,"｜到账未开票 "&amp;TEXT(N($U338),"#,##0.00")&amp;"，待补票","")&amp;IF(N($R338)&gt;0,"｜收现 "&amp;TEXT(N($R338),"#,##0.00"),"")&amp;IF(N($S338)&gt;0,"｜收款不开票 "&amp;TEXT(N($S338),"#,##0.00"),""))</f>
        <v/>
      </c>
      <c r="Y338" s="195"/>
      <c r="AB338" s="195"/>
      <c r="AC338" s="188"/>
      <c r="AD338" s="246" t="str">
        <f aca="false">IF($AL338="","",IF($AL338=1,IF($AM338&gt;=1,"一次性·已到收款期","一次性·未到期"),$AC338&amp;" 第"&amp;$AM338&amp;"/"&amp;$AL338&amp;"期"))</f>
        <v/>
      </c>
      <c r="AE338" s="245" t="str">
        <f aca="false">IF(OR($AL338="",N($M338)=0),"",ROUND(N($J338)*$AM338/$AL338,2)+N($L338))</f>
        <v/>
      </c>
      <c r="AF338" s="245" t="str">
        <f aca="false">IF($AE338="","",MAX(0,ROUND($AE338-(N($Q338)+N($R338)+N($S338)),2)))</f>
        <v/>
      </c>
      <c r="AG338" s="245" t="str">
        <f aca="false">IF(OR(TRIM($B338&amp;$C338)="",NOT(ISNUMBER($D338))),"",SUMIFS($W$3:$W$1001,$AI$3:$AI$1001,$AI338,$D$3:$D$1001,"&lt;"&amp;$D338))</f>
        <v/>
      </c>
      <c r="AH338" s="245" t="str">
        <f aca="false">IF(TRIM($B338&amp;$C338)="","",SUMIFS($W$3:$W$1001,$AI$3:$AI$1001,$AI338))</f>
        <v/>
      </c>
      <c r="AI338" s="246" t="str">
        <f aca="false">IF(TRIM($B338&amp;$C338)="","",TRIM($B338)&amp;"｜"&amp;TRIM($C338))</f>
        <v/>
      </c>
      <c r="AJ338" s="245" t="str">
        <f aca="false">IF(TRIM($B338&amp;$C338)="","",MIN(N($O338),N($Q338)))</f>
        <v/>
      </c>
      <c r="AK338" s="248" t="str">
        <f aca="false">IF(ISNUMBER($D338),YEAR($D338),"")</f>
        <v/>
      </c>
      <c r="AL338" s="248" t="str">
        <f aca="false">IF(OR(TRIM($B338&amp;$C338)="",NOT(ISNUMBER($D338)),NOT(ISNUMBER($E338))),"",IF($E338&lt;$D338,"",IF(IF($AC338="半年付",2,IF($AC338="季度付",4,IF($AC338="月付",12,IF($AC338="半月付",24,1))))=1,1,MAX(1,ROUND(($E338-$D338+1)/365*IF($AC338="半年付",2,IF($AC338="季度付",4,IF($AC338="月付",12,IF($AC338="半月付",24,1)))),0)))))</f>
        <v/>
      </c>
      <c r="AM338" s="248" t="str">
        <f aca="true">IF($AL338="","",MIN($AL338,MAX(0,INT((TODAY()-付款宽限天数-$D338)/(($E338-$D338+1)/$AL338))+1)))</f>
        <v/>
      </c>
    </row>
    <row r="339" customFormat="false" ht="27.75" hidden="false" customHeight="false" outlineLevel="0" collapsed="false">
      <c r="F339" s="188" t="str">
        <f aca="true">IF(TRIM($B339&amp;$C339)="","",IF(OR(ISNUMBER(SEARCH("未",$A339)),ISNUMBER(SEARCH("送出",$A339)),AND(TRIM($A339)="",NOT(ISNUMBER($D339)),N($G339)=0)),"【合同未回】","")&amp;IF(NOT(ISNUMBER($E339)),IF(OR(ISNUMBER(SEARCH("未",$A339)),ISNUMBER(SEARCH("送出",$A339)),AND(TRIM($A339)="",NOT(ISNUMBER($D339)),N($G339)=0)),"","【未填合同期】"),IF($E339&lt;TODAY(),"【已到期】",IF($E339-TODAY()&lt;=提醒天数,"【即将到期，剩余"&amp;($E339-TODAY())&amp;"天】","【正常】")))&amp;IF(OR($AB339="安装免保",$AB339="技术免保",$AB339="质保期内"),"【"&amp;$AB339&amp;"】",""))</f>
        <v/>
      </c>
      <c r="J339" s="244" t="str">
        <f aca="false">IF(OR(N($G339)=0,N($H339)=0),"",ROUND(N($G339)*N($H339)*IF(N($I339)=0,1,N($I339)),2))</f>
        <v/>
      </c>
      <c r="M339" s="244" t="str">
        <f aca="false">IF(TRIM($B339&amp;$C339)="","",IF(AND(N($J339)=0,N($L339)=0),"",ROUND(N($J339)+N($L339),2)))</f>
        <v/>
      </c>
      <c r="S339" s="244"/>
      <c r="T339" s="245" t="str">
        <f aca="false">IF(TRIM($B339&amp;$C339)="","",IF(N($O339)=0,"",MAX(0,MIN(N($O339)-N($Q339),N($W339)))))</f>
        <v/>
      </c>
      <c r="U339" s="245" t="str">
        <f aca="false">IF(TRIM($B339&amp;$C339)="","",IF(N($Q339)&lt;=N($O339),"",N($Q339)-N($O339)))</f>
        <v/>
      </c>
      <c r="V339" s="245" t="str">
        <f aca="false">IF(OR(TRIM($B339&amp;$C339)="",$W339=""),"",MAX(0,N($W339))-N($T339))</f>
        <v/>
      </c>
      <c r="W339" s="245" t="str">
        <f aca="false">IF(TRIM($B339&amp;$C339)="","",IF(AND(N($M339)=0,N($Q339)+N($R339)+N($S339)=0),"",ROUND(N($M339)-N($Q339)-N($R339)-N($S339),2)))</f>
        <v/>
      </c>
      <c r="X339" s="246" t="str">
        <f aca="false">IF(TRIM($B339&amp;$C339)="","",IF(N($M339)=0,IF((N($Q339)+N($R339)+N($S339))=0,"—未填单价","未填单价，已收 "&amp;TEXT((N($Q339)+N($R339)+N($S339)),"#,##0.00")),IF(N($W339)&gt;0.005,"欠 "&amp;TEXT(N($W339),"#,##0.00")&amp;IF(N($T339)&gt;0,"（开票未到账 "&amp;TEXT(N($T339),"#,##0.00")&amp;"）","")&amp;IF(N($V339)&gt;0,"（未开票 "&amp;TEXT(N($V339),"#,##0.00")&amp;"）",""),IF(N($W339)&lt;-0.005,"多收 "&amp;TEXT(-N($W339),"#,##0.00"),"✔ 已结清")))&amp;IF(N($U339)&gt;0,"｜到账未开票 "&amp;TEXT(N($U339),"#,##0.00")&amp;"，待补票","")&amp;IF(N($R339)&gt;0,"｜收现 "&amp;TEXT(N($R339),"#,##0.00"),"")&amp;IF(N($S339)&gt;0,"｜收款不开票 "&amp;TEXT(N($S339),"#,##0.00"),""))</f>
        <v/>
      </c>
      <c r="Y339" s="195"/>
      <c r="AB339" s="195"/>
      <c r="AC339" s="188"/>
      <c r="AD339" s="246" t="str">
        <f aca="false">IF($AL339="","",IF($AL339=1,IF($AM339&gt;=1,"一次性·已到收款期","一次性·未到期"),$AC339&amp;" 第"&amp;$AM339&amp;"/"&amp;$AL339&amp;"期"))</f>
        <v/>
      </c>
      <c r="AE339" s="245" t="str">
        <f aca="false">IF(OR($AL339="",N($M339)=0),"",ROUND(N($J339)*$AM339/$AL339,2)+N($L339))</f>
        <v/>
      </c>
      <c r="AF339" s="245" t="str">
        <f aca="false">IF($AE339="","",MAX(0,ROUND($AE339-(N($Q339)+N($R339)+N($S339)),2)))</f>
        <v/>
      </c>
      <c r="AG339" s="245" t="str">
        <f aca="false">IF(OR(TRIM($B339&amp;$C339)="",NOT(ISNUMBER($D339))),"",SUMIFS($W$3:$W$1001,$AI$3:$AI$1001,$AI339,$D$3:$D$1001,"&lt;"&amp;$D339))</f>
        <v/>
      </c>
      <c r="AH339" s="245" t="str">
        <f aca="false">IF(TRIM($B339&amp;$C339)="","",SUMIFS($W$3:$W$1001,$AI$3:$AI$1001,$AI339))</f>
        <v/>
      </c>
      <c r="AI339" s="246" t="str">
        <f aca="false">IF(TRIM($B339&amp;$C339)="","",TRIM($B339)&amp;"｜"&amp;TRIM($C339))</f>
        <v/>
      </c>
      <c r="AJ339" s="245" t="str">
        <f aca="false">IF(TRIM($B339&amp;$C339)="","",MIN(N($O339),N($Q339)))</f>
        <v/>
      </c>
      <c r="AK339" s="248" t="str">
        <f aca="false">IF(ISNUMBER($D339),YEAR($D339),"")</f>
        <v/>
      </c>
      <c r="AL339" s="248" t="str">
        <f aca="false">IF(OR(TRIM($B339&amp;$C339)="",NOT(ISNUMBER($D339)),NOT(ISNUMBER($E339))),"",IF($E339&lt;$D339,"",IF(IF($AC339="半年付",2,IF($AC339="季度付",4,IF($AC339="月付",12,IF($AC339="半月付",24,1))))=1,1,MAX(1,ROUND(($E339-$D339+1)/365*IF($AC339="半年付",2,IF($AC339="季度付",4,IF($AC339="月付",12,IF($AC339="半月付",24,1)))),0)))))</f>
        <v/>
      </c>
      <c r="AM339" s="248" t="str">
        <f aca="true">IF($AL339="","",MIN($AL339,MAX(0,INT((TODAY()-付款宽限天数-$D339)/(($E339-$D339+1)/$AL339))+1)))</f>
        <v/>
      </c>
    </row>
    <row r="340" customFormat="false" ht="27.75" hidden="false" customHeight="false" outlineLevel="0" collapsed="false">
      <c r="F340" s="188" t="str">
        <f aca="true">IF(TRIM($B340&amp;$C340)="","",IF(OR(ISNUMBER(SEARCH("未",$A340)),ISNUMBER(SEARCH("送出",$A340)),AND(TRIM($A340)="",NOT(ISNUMBER($D340)),N($G340)=0)),"【合同未回】","")&amp;IF(NOT(ISNUMBER($E340)),IF(OR(ISNUMBER(SEARCH("未",$A340)),ISNUMBER(SEARCH("送出",$A340)),AND(TRIM($A340)="",NOT(ISNUMBER($D340)),N($G340)=0)),"","【未填合同期】"),IF($E340&lt;TODAY(),"【已到期】",IF($E340-TODAY()&lt;=提醒天数,"【即将到期，剩余"&amp;($E340-TODAY())&amp;"天】","【正常】")))&amp;IF(OR($AB340="安装免保",$AB340="技术免保",$AB340="质保期内"),"【"&amp;$AB340&amp;"】",""))</f>
        <v/>
      </c>
      <c r="J340" s="244" t="str">
        <f aca="false">IF(OR(N($G340)=0,N($H340)=0),"",ROUND(N($G340)*N($H340)*IF(N($I340)=0,1,N($I340)),2))</f>
        <v/>
      </c>
      <c r="M340" s="244" t="str">
        <f aca="false">IF(TRIM($B340&amp;$C340)="","",IF(AND(N($J340)=0,N($L340)=0),"",ROUND(N($J340)+N($L340),2)))</f>
        <v/>
      </c>
      <c r="S340" s="244"/>
      <c r="T340" s="245" t="str">
        <f aca="false">IF(TRIM($B340&amp;$C340)="","",IF(N($O340)=0,"",MAX(0,MIN(N($O340)-N($Q340),N($W340)))))</f>
        <v/>
      </c>
      <c r="U340" s="245" t="str">
        <f aca="false">IF(TRIM($B340&amp;$C340)="","",IF(N($Q340)&lt;=N($O340),"",N($Q340)-N($O340)))</f>
        <v/>
      </c>
      <c r="V340" s="245" t="str">
        <f aca="false">IF(OR(TRIM($B340&amp;$C340)="",$W340=""),"",MAX(0,N($W340))-N($T340))</f>
        <v/>
      </c>
      <c r="W340" s="245" t="str">
        <f aca="false">IF(TRIM($B340&amp;$C340)="","",IF(AND(N($M340)=0,N($Q340)+N($R340)+N($S340)=0),"",ROUND(N($M340)-N($Q340)-N($R340)-N($S340),2)))</f>
        <v/>
      </c>
      <c r="X340" s="246" t="str">
        <f aca="false">IF(TRIM($B340&amp;$C340)="","",IF(N($M340)=0,IF((N($Q340)+N($R340)+N($S340))=0,"—未填单价","未填单价，已收 "&amp;TEXT((N($Q340)+N($R340)+N($S340)),"#,##0.00")),IF(N($W340)&gt;0.005,"欠 "&amp;TEXT(N($W340),"#,##0.00")&amp;IF(N($T340)&gt;0,"（开票未到账 "&amp;TEXT(N($T340),"#,##0.00")&amp;"）","")&amp;IF(N($V340)&gt;0,"（未开票 "&amp;TEXT(N($V340),"#,##0.00")&amp;"）",""),IF(N($W340)&lt;-0.005,"多收 "&amp;TEXT(-N($W340),"#,##0.00"),"✔ 已结清")))&amp;IF(N($U340)&gt;0,"｜到账未开票 "&amp;TEXT(N($U340),"#,##0.00")&amp;"，待补票","")&amp;IF(N($R340)&gt;0,"｜收现 "&amp;TEXT(N($R340),"#,##0.00"),"")&amp;IF(N($S340)&gt;0,"｜收款不开票 "&amp;TEXT(N($S340),"#,##0.00"),""))</f>
        <v/>
      </c>
      <c r="Y340" s="195"/>
      <c r="AB340" s="195"/>
      <c r="AC340" s="188"/>
      <c r="AD340" s="246" t="str">
        <f aca="false">IF($AL340="","",IF($AL340=1,IF($AM340&gt;=1,"一次性·已到收款期","一次性·未到期"),$AC340&amp;" 第"&amp;$AM340&amp;"/"&amp;$AL340&amp;"期"))</f>
        <v/>
      </c>
      <c r="AE340" s="245" t="str">
        <f aca="false">IF(OR($AL340="",N($M340)=0),"",ROUND(N($J340)*$AM340/$AL340,2)+N($L340))</f>
        <v/>
      </c>
      <c r="AF340" s="245" t="str">
        <f aca="false">IF($AE340="","",MAX(0,ROUND($AE340-(N($Q340)+N($R340)+N($S340)),2)))</f>
        <v/>
      </c>
      <c r="AG340" s="245" t="str">
        <f aca="false">IF(OR(TRIM($B340&amp;$C340)="",NOT(ISNUMBER($D340))),"",SUMIFS($W$3:$W$1001,$AI$3:$AI$1001,$AI340,$D$3:$D$1001,"&lt;"&amp;$D340))</f>
        <v/>
      </c>
      <c r="AH340" s="245" t="str">
        <f aca="false">IF(TRIM($B340&amp;$C340)="","",SUMIFS($W$3:$W$1001,$AI$3:$AI$1001,$AI340))</f>
        <v/>
      </c>
      <c r="AI340" s="246" t="str">
        <f aca="false">IF(TRIM($B340&amp;$C340)="","",TRIM($B340)&amp;"｜"&amp;TRIM($C340))</f>
        <v/>
      </c>
      <c r="AJ340" s="245" t="str">
        <f aca="false">IF(TRIM($B340&amp;$C340)="","",MIN(N($O340),N($Q340)))</f>
        <v/>
      </c>
      <c r="AK340" s="248" t="str">
        <f aca="false">IF(ISNUMBER($D340),YEAR($D340),"")</f>
        <v/>
      </c>
      <c r="AL340" s="248" t="str">
        <f aca="false">IF(OR(TRIM($B340&amp;$C340)="",NOT(ISNUMBER($D340)),NOT(ISNUMBER($E340))),"",IF($E340&lt;$D340,"",IF(IF($AC340="半年付",2,IF($AC340="季度付",4,IF($AC340="月付",12,IF($AC340="半月付",24,1))))=1,1,MAX(1,ROUND(($E340-$D340+1)/365*IF($AC340="半年付",2,IF($AC340="季度付",4,IF($AC340="月付",12,IF($AC340="半月付",24,1)))),0)))))</f>
        <v/>
      </c>
      <c r="AM340" s="248" t="str">
        <f aca="true">IF($AL340="","",MIN($AL340,MAX(0,INT((TODAY()-付款宽限天数-$D340)/(($E340-$D340+1)/$AL340))+1)))</f>
        <v/>
      </c>
    </row>
    <row r="341" customFormat="false" ht="27.75" hidden="false" customHeight="false" outlineLevel="0" collapsed="false">
      <c r="F341" s="188" t="str">
        <f aca="true">IF(TRIM($B341&amp;$C341)="","",IF(OR(ISNUMBER(SEARCH("未",$A341)),ISNUMBER(SEARCH("送出",$A341)),AND(TRIM($A341)="",NOT(ISNUMBER($D341)),N($G341)=0)),"【合同未回】","")&amp;IF(NOT(ISNUMBER($E341)),IF(OR(ISNUMBER(SEARCH("未",$A341)),ISNUMBER(SEARCH("送出",$A341)),AND(TRIM($A341)="",NOT(ISNUMBER($D341)),N($G341)=0)),"","【未填合同期】"),IF($E341&lt;TODAY(),"【已到期】",IF($E341-TODAY()&lt;=提醒天数,"【即将到期，剩余"&amp;($E341-TODAY())&amp;"天】","【正常】")))&amp;IF(OR($AB341="安装免保",$AB341="技术免保",$AB341="质保期内"),"【"&amp;$AB341&amp;"】",""))</f>
        <v/>
      </c>
      <c r="J341" s="244" t="str">
        <f aca="false">IF(OR(N($G341)=0,N($H341)=0),"",ROUND(N($G341)*N($H341)*IF(N($I341)=0,1,N($I341)),2))</f>
        <v/>
      </c>
      <c r="M341" s="244" t="str">
        <f aca="false">IF(TRIM($B341&amp;$C341)="","",IF(AND(N($J341)=0,N($L341)=0),"",ROUND(N($J341)+N($L341),2)))</f>
        <v/>
      </c>
      <c r="S341" s="244"/>
      <c r="T341" s="245" t="str">
        <f aca="false">IF(TRIM($B341&amp;$C341)="","",IF(N($O341)=0,"",MAX(0,MIN(N($O341)-N($Q341),N($W341)))))</f>
        <v/>
      </c>
      <c r="U341" s="245" t="str">
        <f aca="false">IF(TRIM($B341&amp;$C341)="","",IF(N($Q341)&lt;=N($O341),"",N($Q341)-N($O341)))</f>
        <v/>
      </c>
      <c r="V341" s="245" t="str">
        <f aca="false">IF(OR(TRIM($B341&amp;$C341)="",$W341=""),"",MAX(0,N($W341))-N($T341))</f>
        <v/>
      </c>
      <c r="W341" s="245" t="str">
        <f aca="false">IF(TRIM($B341&amp;$C341)="","",IF(AND(N($M341)=0,N($Q341)+N($R341)+N($S341)=0),"",ROUND(N($M341)-N($Q341)-N($R341)-N($S341),2)))</f>
        <v/>
      </c>
      <c r="X341" s="246" t="str">
        <f aca="false">IF(TRIM($B341&amp;$C341)="","",IF(N($M341)=0,IF((N($Q341)+N($R341)+N($S341))=0,"—未填单价","未填单价，已收 "&amp;TEXT((N($Q341)+N($R341)+N($S341)),"#,##0.00")),IF(N($W341)&gt;0.005,"欠 "&amp;TEXT(N($W341),"#,##0.00")&amp;IF(N($T341)&gt;0,"（开票未到账 "&amp;TEXT(N($T341),"#,##0.00")&amp;"）","")&amp;IF(N($V341)&gt;0,"（未开票 "&amp;TEXT(N($V341),"#,##0.00")&amp;"）",""),IF(N($W341)&lt;-0.005,"多收 "&amp;TEXT(-N($W341),"#,##0.00"),"✔ 已结清")))&amp;IF(N($U341)&gt;0,"｜到账未开票 "&amp;TEXT(N($U341),"#,##0.00")&amp;"，待补票","")&amp;IF(N($R341)&gt;0,"｜收现 "&amp;TEXT(N($R341),"#,##0.00"),"")&amp;IF(N($S341)&gt;0,"｜收款不开票 "&amp;TEXT(N($S341),"#,##0.00"),""))</f>
        <v/>
      </c>
      <c r="Y341" s="195"/>
      <c r="AB341" s="195"/>
      <c r="AC341" s="188"/>
      <c r="AD341" s="246" t="str">
        <f aca="false">IF($AL341="","",IF($AL341=1,IF($AM341&gt;=1,"一次性·已到收款期","一次性·未到期"),$AC341&amp;" 第"&amp;$AM341&amp;"/"&amp;$AL341&amp;"期"))</f>
        <v/>
      </c>
      <c r="AE341" s="245" t="str">
        <f aca="false">IF(OR($AL341="",N($M341)=0),"",ROUND(N($J341)*$AM341/$AL341,2)+N($L341))</f>
        <v/>
      </c>
      <c r="AF341" s="245" t="str">
        <f aca="false">IF($AE341="","",MAX(0,ROUND($AE341-(N($Q341)+N($R341)+N($S341)),2)))</f>
        <v/>
      </c>
      <c r="AG341" s="245" t="str">
        <f aca="false">IF(OR(TRIM($B341&amp;$C341)="",NOT(ISNUMBER($D341))),"",SUMIFS($W$3:$W$1001,$AI$3:$AI$1001,$AI341,$D$3:$D$1001,"&lt;"&amp;$D341))</f>
        <v/>
      </c>
      <c r="AH341" s="245" t="str">
        <f aca="false">IF(TRIM($B341&amp;$C341)="","",SUMIFS($W$3:$W$1001,$AI$3:$AI$1001,$AI341))</f>
        <v/>
      </c>
      <c r="AI341" s="246" t="str">
        <f aca="false">IF(TRIM($B341&amp;$C341)="","",TRIM($B341)&amp;"｜"&amp;TRIM($C341))</f>
        <v/>
      </c>
      <c r="AJ341" s="245" t="str">
        <f aca="false">IF(TRIM($B341&amp;$C341)="","",MIN(N($O341),N($Q341)))</f>
        <v/>
      </c>
      <c r="AK341" s="248" t="str">
        <f aca="false">IF(ISNUMBER($D341),YEAR($D341),"")</f>
        <v/>
      </c>
      <c r="AL341" s="248" t="str">
        <f aca="false">IF(OR(TRIM($B341&amp;$C341)="",NOT(ISNUMBER($D341)),NOT(ISNUMBER($E341))),"",IF($E341&lt;$D341,"",IF(IF($AC341="半年付",2,IF($AC341="季度付",4,IF($AC341="月付",12,IF($AC341="半月付",24,1))))=1,1,MAX(1,ROUND(($E341-$D341+1)/365*IF($AC341="半年付",2,IF($AC341="季度付",4,IF($AC341="月付",12,IF($AC341="半月付",24,1)))),0)))))</f>
        <v/>
      </c>
      <c r="AM341" s="248" t="str">
        <f aca="true">IF($AL341="","",MIN($AL341,MAX(0,INT((TODAY()-付款宽限天数-$D341)/(($E341-$D341+1)/$AL341))+1)))</f>
        <v/>
      </c>
    </row>
    <row r="342" customFormat="false" ht="27.75" hidden="false" customHeight="false" outlineLevel="0" collapsed="false">
      <c r="F342" s="188" t="str">
        <f aca="true">IF(TRIM($B342&amp;$C342)="","",IF(OR(ISNUMBER(SEARCH("未",$A342)),ISNUMBER(SEARCH("送出",$A342)),AND(TRIM($A342)="",NOT(ISNUMBER($D342)),N($G342)=0)),"【合同未回】","")&amp;IF(NOT(ISNUMBER($E342)),IF(OR(ISNUMBER(SEARCH("未",$A342)),ISNUMBER(SEARCH("送出",$A342)),AND(TRIM($A342)="",NOT(ISNUMBER($D342)),N($G342)=0)),"","【未填合同期】"),IF($E342&lt;TODAY(),"【已到期】",IF($E342-TODAY()&lt;=提醒天数,"【即将到期，剩余"&amp;($E342-TODAY())&amp;"天】","【正常】")))&amp;IF(OR($AB342="安装免保",$AB342="技术免保",$AB342="质保期内"),"【"&amp;$AB342&amp;"】",""))</f>
        <v/>
      </c>
      <c r="J342" s="244" t="str">
        <f aca="false">IF(OR(N($G342)=0,N($H342)=0),"",ROUND(N($G342)*N($H342)*IF(N($I342)=0,1,N($I342)),2))</f>
        <v/>
      </c>
      <c r="M342" s="244" t="str">
        <f aca="false">IF(TRIM($B342&amp;$C342)="","",IF(AND(N($J342)=0,N($L342)=0),"",ROUND(N($J342)+N($L342),2)))</f>
        <v/>
      </c>
      <c r="S342" s="244"/>
      <c r="T342" s="245" t="str">
        <f aca="false">IF(TRIM($B342&amp;$C342)="","",IF(N($O342)=0,"",MAX(0,MIN(N($O342)-N($Q342),N($W342)))))</f>
        <v/>
      </c>
      <c r="U342" s="245" t="str">
        <f aca="false">IF(TRIM($B342&amp;$C342)="","",IF(N($Q342)&lt;=N($O342),"",N($Q342)-N($O342)))</f>
        <v/>
      </c>
      <c r="V342" s="245" t="str">
        <f aca="false">IF(OR(TRIM($B342&amp;$C342)="",$W342=""),"",MAX(0,N($W342))-N($T342))</f>
        <v/>
      </c>
      <c r="W342" s="245" t="str">
        <f aca="false">IF(TRIM($B342&amp;$C342)="","",IF(AND(N($M342)=0,N($Q342)+N($R342)+N($S342)=0),"",ROUND(N($M342)-N($Q342)-N($R342)-N($S342),2)))</f>
        <v/>
      </c>
      <c r="X342" s="246" t="str">
        <f aca="false">IF(TRIM($B342&amp;$C342)="","",IF(N($M342)=0,IF((N($Q342)+N($R342)+N($S342))=0,"—未填单价","未填单价，已收 "&amp;TEXT((N($Q342)+N($R342)+N($S342)),"#,##0.00")),IF(N($W342)&gt;0.005,"欠 "&amp;TEXT(N($W342),"#,##0.00")&amp;IF(N($T342)&gt;0,"（开票未到账 "&amp;TEXT(N($T342),"#,##0.00")&amp;"）","")&amp;IF(N($V342)&gt;0,"（未开票 "&amp;TEXT(N($V342),"#,##0.00")&amp;"）",""),IF(N($W342)&lt;-0.005,"多收 "&amp;TEXT(-N($W342),"#,##0.00"),"✔ 已结清")))&amp;IF(N($U342)&gt;0,"｜到账未开票 "&amp;TEXT(N($U342),"#,##0.00")&amp;"，待补票","")&amp;IF(N($R342)&gt;0,"｜收现 "&amp;TEXT(N($R342),"#,##0.00"),"")&amp;IF(N($S342)&gt;0,"｜收款不开票 "&amp;TEXT(N($S342),"#,##0.00"),""))</f>
        <v/>
      </c>
      <c r="Y342" s="195"/>
      <c r="AB342" s="195"/>
      <c r="AC342" s="188"/>
      <c r="AD342" s="246" t="str">
        <f aca="false">IF($AL342="","",IF($AL342=1,IF($AM342&gt;=1,"一次性·已到收款期","一次性·未到期"),$AC342&amp;" 第"&amp;$AM342&amp;"/"&amp;$AL342&amp;"期"))</f>
        <v/>
      </c>
      <c r="AE342" s="245" t="str">
        <f aca="false">IF(OR($AL342="",N($M342)=0),"",ROUND(N($J342)*$AM342/$AL342,2)+N($L342))</f>
        <v/>
      </c>
      <c r="AF342" s="245" t="str">
        <f aca="false">IF($AE342="","",MAX(0,ROUND($AE342-(N($Q342)+N($R342)+N($S342)),2)))</f>
        <v/>
      </c>
      <c r="AG342" s="245" t="str">
        <f aca="false">IF(OR(TRIM($B342&amp;$C342)="",NOT(ISNUMBER($D342))),"",SUMIFS($W$3:$W$1001,$AI$3:$AI$1001,$AI342,$D$3:$D$1001,"&lt;"&amp;$D342))</f>
        <v/>
      </c>
      <c r="AH342" s="245" t="str">
        <f aca="false">IF(TRIM($B342&amp;$C342)="","",SUMIFS($W$3:$W$1001,$AI$3:$AI$1001,$AI342))</f>
        <v/>
      </c>
      <c r="AI342" s="246" t="str">
        <f aca="false">IF(TRIM($B342&amp;$C342)="","",TRIM($B342)&amp;"｜"&amp;TRIM($C342))</f>
        <v/>
      </c>
      <c r="AJ342" s="245" t="str">
        <f aca="false">IF(TRIM($B342&amp;$C342)="","",MIN(N($O342),N($Q342)))</f>
        <v/>
      </c>
      <c r="AK342" s="248" t="str">
        <f aca="false">IF(ISNUMBER($D342),YEAR($D342),"")</f>
        <v/>
      </c>
      <c r="AL342" s="248" t="str">
        <f aca="false">IF(OR(TRIM($B342&amp;$C342)="",NOT(ISNUMBER($D342)),NOT(ISNUMBER($E342))),"",IF($E342&lt;$D342,"",IF(IF($AC342="半年付",2,IF($AC342="季度付",4,IF($AC342="月付",12,IF($AC342="半月付",24,1))))=1,1,MAX(1,ROUND(($E342-$D342+1)/365*IF($AC342="半年付",2,IF($AC342="季度付",4,IF($AC342="月付",12,IF($AC342="半月付",24,1)))),0)))))</f>
        <v/>
      </c>
      <c r="AM342" s="248" t="str">
        <f aca="true">IF($AL342="","",MIN($AL342,MAX(0,INT((TODAY()-付款宽限天数-$D342)/(($E342-$D342+1)/$AL342))+1)))</f>
        <v/>
      </c>
    </row>
    <row r="343" customFormat="false" ht="27.75" hidden="false" customHeight="false" outlineLevel="0" collapsed="false">
      <c r="F343" s="188" t="str">
        <f aca="true">IF(TRIM($B343&amp;$C343)="","",IF(OR(ISNUMBER(SEARCH("未",$A343)),ISNUMBER(SEARCH("送出",$A343)),AND(TRIM($A343)="",NOT(ISNUMBER($D343)),N($G343)=0)),"【合同未回】","")&amp;IF(NOT(ISNUMBER($E343)),IF(OR(ISNUMBER(SEARCH("未",$A343)),ISNUMBER(SEARCH("送出",$A343)),AND(TRIM($A343)="",NOT(ISNUMBER($D343)),N($G343)=0)),"","【未填合同期】"),IF($E343&lt;TODAY(),"【已到期】",IF($E343-TODAY()&lt;=提醒天数,"【即将到期，剩余"&amp;($E343-TODAY())&amp;"天】","【正常】")))&amp;IF(OR($AB343="安装免保",$AB343="技术免保",$AB343="质保期内"),"【"&amp;$AB343&amp;"】",""))</f>
        <v/>
      </c>
      <c r="J343" s="244" t="str">
        <f aca="false">IF(OR(N($G343)=0,N($H343)=0),"",ROUND(N($G343)*N($H343)*IF(N($I343)=0,1,N($I343)),2))</f>
        <v/>
      </c>
      <c r="M343" s="244" t="str">
        <f aca="false">IF(TRIM($B343&amp;$C343)="","",IF(AND(N($J343)=0,N($L343)=0),"",ROUND(N($J343)+N($L343),2)))</f>
        <v/>
      </c>
      <c r="S343" s="244"/>
      <c r="T343" s="245" t="str">
        <f aca="false">IF(TRIM($B343&amp;$C343)="","",IF(N($O343)=0,"",MAX(0,MIN(N($O343)-N($Q343),N($W343)))))</f>
        <v/>
      </c>
      <c r="U343" s="245" t="str">
        <f aca="false">IF(TRIM($B343&amp;$C343)="","",IF(N($Q343)&lt;=N($O343),"",N($Q343)-N($O343)))</f>
        <v/>
      </c>
      <c r="V343" s="245" t="str">
        <f aca="false">IF(OR(TRIM($B343&amp;$C343)="",$W343=""),"",MAX(0,N($W343))-N($T343))</f>
        <v/>
      </c>
      <c r="W343" s="245" t="str">
        <f aca="false">IF(TRIM($B343&amp;$C343)="","",IF(AND(N($M343)=0,N($Q343)+N($R343)+N($S343)=0),"",ROUND(N($M343)-N($Q343)-N($R343)-N($S343),2)))</f>
        <v/>
      </c>
      <c r="X343" s="246" t="str">
        <f aca="false">IF(TRIM($B343&amp;$C343)="","",IF(N($M343)=0,IF((N($Q343)+N($R343)+N($S343))=0,"—未填单价","未填单价，已收 "&amp;TEXT((N($Q343)+N($R343)+N($S343)),"#,##0.00")),IF(N($W343)&gt;0.005,"欠 "&amp;TEXT(N($W343),"#,##0.00")&amp;IF(N($T343)&gt;0,"（开票未到账 "&amp;TEXT(N($T343),"#,##0.00")&amp;"）","")&amp;IF(N($V343)&gt;0,"（未开票 "&amp;TEXT(N($V343),"#,##0.00")&amp;"）",""),IF(N($W343)&lt;-0.005,"多收 "&amp;TEXT(-N($W343),"#,##0.00"),"✔ 已结清")))&amp;IF(N($U343)&gt;0,"｜到账未开票 "&amp;TEXT(N($U343),"#,##0.00")&amp;"，待补票","")&amp;IF(N($R343)&gt;0,"｜收现 "&amp;TEXT(N($R343),"#,##0.00"),"")&amp;IF(N($S343)&gt;0,"｜收款不开票 "&amp;TEXT(N($S343),"#,##0.00"),""))</f>
        <v/>
      </c>
      <c r="Y343" s="195"/>
      <c r="AB343" s="195"/>
      <c r="AC343" s="188"/>
      <c r="AD343" s="246" t="str">
        <f aca="false">IF($AL343="","",IF($AL343=1,IF($AM343&gt;=1,"一次性·已到收款期","一次性·未到期"),$AC343&amp;" 第"&amp;$AM343&amp;"/"&amp;$AL343&amp;"期"))</f>
        <v/>
      </c>
      <c r="AE343" s="245" t="str">
        <f aca="false">IF(OR($AL343="",N($M343)=0),"",ROUND(N($J343)*$AM343/$AL343,2)+N($L343))</f>
        <v/>
      </c>
      <c r="AF343" s="245" t="str">
        <f aca="false">IF($AE343="","",MAX(0,ROUND($AE343-(N($Q343)+N($R343)+N($S343)),2)))</f>
        <v/>
      </c>
      <c r="AG343" s="245" t="str">
        <f aca="false">IF(OR(TRIM($B343&amp;$C343)="",NOT(ISNUMBER($D343))),"",SUMIFS($W$3:$W$1001,$AI$3:$AI$1001,$AI343,$D$3:$D$1001,"&lt;"&amp;$D343))</f>
        <v/>
      </c>
      <c r="AH343" s="245" t="str">
        <f aca="false">IF(TRIM($B343&amp;$C343)="","",SUMIFS($W$3:$W$1001,$AI$3:$AI$1001,$AI343))</f>
        <v/>
      </c>
      <c r="AI343" s="246" t="str">
        <f aca="false">IF(TRIM($B343&amp;$C343)="","",TRIM($B343)&amp;"｜"&amp;TRIM($C343))</f>
        <v/>
      </c>
      <c r="AJ343" s="245" t="str">
        <f aca="false">IF(TRIM($B343&amp;$C343)="","",MIN(N($O343),N($Q343)))</f>
        <v/>
      </c>
      <c r="AK343" s="248" t="str">
        <f aca="false">IF(ISNUMBER($D343),YEAR($D343),"")</f>
        <v/>
      </c>
      <c r="AL343" s="248" t="str">
        <f aca="false">IF(OR(TRIM($B343&amp;$C343)="",NOT(ISNUMBER($D343)),NOT(ISNUMBER($E343))),"",IF($E343&lt;$D343,"",IF(IF($AC343="半年付",2,IF($AC343="季度付",4,IF($AC343="月付",12,IF($AC343="半月付",24,1))))=1,1,MAX(1,ROUND(($E343-$D343+1)/365*IF($AC343="半年付",2,IF($AC343="季度付",4,IF($AC343="月付",12,IF($AC343="半月付",24,1)))),0)))))</f>
        <v/>
      </c>
      <c r="AM343" s="248" t="str">
        <f aca="true">IF($AL343="","",MIN($AL343,MAX(0,INT((TODAY()-付款宽限天数-$D343)/(($E343-$D343+1)/$AL343))+1)))</f>
        <v/>
      </c>
    </row>
    <row r="344" customFormat="false" ht="27.75" hidden="false" customHeight="false" outlineLevel="0" collapsed="false">
      <c r="F344" s="188" t="str">
        <f aca="true">IF(TRIM($B344&amp;$C344)="","",IF(OR(ISNUMBER(SEARCH("未",$A344)),ISNUMBER(SEARCH("送出",$A344)),AND(TRIM($A344)="",NOT(ISNUMBER($D344)),N($G344)=0)),"【合同未回】","")&amp;IF(NOT(ISNUMBER($E344)),IF(OR(ISNUMBER(SEARCH("未",$A344)),ISNUMBER(SEARCH("送出",$A344)),AND(TRIM($A344)="",NOT(ISNUMBER($D344)),N($G344)=0)),"","【未填合同期】"),IF($E344&lt;TODAY(),"【已到期】",IF($E344-TODAY()&lt;=提醒天数,"【即将到期，剩余"&amp;($E344-TODAY())&amp;"天】","【正常】")))&amp;IF(OR($AB344="安装免保",$AB344="技术免保",$AB344="质保期内"),"【"&amp;$AB344&amp;"】",""))</f>
        <v/>
      </c>
      <c r="J344" s="244" t="str">
        <f aca="false">IF(OR(N($G344)=0,N($H344)=0),"",ROUND(N($G344)*N($H344)*IF(N($I344)=0,1,N($I344)),2))</f>
        <v/>
      </c>
      <c r="M344" s="244" t="str">
        <f aca="false">IF(TRIM($B344&amp;$C344)="","",IF(AND(N($J344)=0,N($L344)=0),"",ROUND(N($J344)+N($L344),2)))</f>
        <v/>
      </c>
      <c r="S344" s="244"/>
      <c r="T344" s="245" t="str">
        <f aca="false">IF(TRIM($B344&amp;$C344)="","",IF(N($O344)=0,"",MAX(0,MIN(N($O344)-N($Q344),N($W344)))))</f>
        <v/>
      </c>
      <c r="U344" s="245" t="str">
        <f aca="false">IF(TRIM($B344&amp;$C344)="","",IF(N($Q344)&lt;=N($O344),"",N($Q344)-N($O344)))</f>
        <v/>
      </c>
      <c r="V344" s="245" t="str">
        <f aca="false">IF(OR(TRIM($B344&amp;$C344)="",$W344=""),"",MAX(0,N($W344))-N($T344))</f>
        <v/>
      </c>
      <c r="W344" s="245" t="str">
        <f aca="false">IF(TRIM($B344&amp;$C344)="","",IF(AND(N($M344)=0,N($Q344)+N($R344)+N($S344)=0),"",ROUND(N($M344)-N($Q344)-N($R344)-N($S344),2)))</f>
        <v/>
      </c>
      <c r="X344" s="246" t="str">
        <f aca="false">IF(TRIM($B344&amp;$C344)="","",IF(N($M344)=0,IF((N($Q344)+N($R344)+N($S344))=0,"—未填单价","未填单价，已收 "&amp;TEXT((N($Q344)+N($R344)+N($S344)),"#,##0.00")),IF(N($W344)&gt;0.005,"欠 "&amp;TEXT(N($W344),"#,##0.00")&amp;IF(N($T344)&gt;0,"（开票未到账 "&amp;TEXT(N($T344),"#,##0.00")&amp;"）","")&amp;IF(N($V344)&gt;0,"（未开票 "&amp;TEXT(N($V344),"#,##0.00")&amp;"）",""),IF(N($W344)&lt;-0.005,"多收 "&amp;TEXT(-N($W344),"#,##0.00"),"✔ 已结清")))&amp;IF(N($U344)&gt;0,"｜到账未开票 "&amp;TEXT(N($U344),"#,##0.00")&amp;"，待补票","")&amp;IF(N($R344)&gt;0,"｜收现 "&amp;TEXT(N($R344),"#,##0.00"),"")&amp;IF(N($S344)&gt;0,"｜收款不开票 "&amp;TEXT(N($S344),"#,##0.00"),""))</f>
        <v/>
      </c>
      <c r="Y344" s="195"/>
      <c r="AB344" s="195"/>
      <c r="AC344" s="188"/>
      <c r="AD344" s="246" t="str">
        <f aca="false">IF($AL344="","",IF($AL344=1,IF($AM344&gt;=1,"一次性·已到收款期","一次性·未到期"),$AC344&amp;" 第"&amp;$AM344&amp;"/"&amp;$AL344&amp;"期"))</f>
        <v/>
      </c>
      <c r="AE344" s="245" t="str">
        <f aca="false">IF(OR($AL344="",N($M344)=0),"",ROUND(N($J344)*$AM344/$AL344,2)+N($L344))</f>
        <v/>
      </c>
      <c r="AF344" s="245" t="str">
        <f aca="false">IF($AE344="","",MAX(0,ROUND($AE344-(N($Q344)+N($R344)+N($S344)),2)))</f>
        <v/>
      </c>
      <c r="AG344" s="245" t="str">
        <f aca="false">IF(OR(TRIM($B344&amp;$C344)="",NOT(ISNUMBER($D344))),"",SUMIFS($W$3:$W$1001,$AI$3:$AI$1001,$AI344,$D$3:$D$1001,"&lt;"&amp;$D344))</f>
        <v/>
      </c>
      <c r="AH344" s="245" t="str">
        <f aca="false">IF(TRIM($B344&amp;$C344)="","",SUMIFS($W$3:$W$1001,$AI$3:$AI$1001,$AI344))</f>
        <v/>
      </c>
      <c r="AI344" s="246" t="str">
        <f aca="false">IF(TRIM($B344&amp;$C344)="","",TRIM($B344)&amp;"｜"&amp;TRIM($C344))</f>
        <v/>
      </c>
      <c r="AJ344" s="245" t="str">
        <f aca="false">IF(TRIM($B344&amp;$C344)="","",MIN(N($O344),N($Q344)))</f>
        <v/>
      </c>
      <c r="AK344" s="248" t="str">
        <f aca="false">IF(ISNUMBER($D344),YEAR($D344),"")</f>
        <v/>
      </c>
      <c r="AL344" s="248" t="str">
        <f aca="false">IF(OR(TRIM($B344&amp;$C344)="",NOT(ISNUMBER($D344)),NOT(ISNUMBER($E344))),"",IF($E344&lt;$D344,"",IF(IF($AC344="半年付",2,IF($AC344="季度付",4,IF($AC344="月付",12,IF($AC344="半月付",24,1))))=1,1,MAX(1,ROUND(($E344-$D344+1)/365*IF($AC344="半年付",2,IF($AC344="季度付",4,IF($AC344="月付",12,IF($AC344="半月付",24,1)))),0)))))</f>
        <v/>
      </c>
      <c r="AM344" s="248" t="str">
        <f aca="true">IF($AL344="","",MIN($AL344,MAX(0,INT((TODAY()-付款宽限天数-$D344)/(($E344-$D344+1)/$AL344))+1)))</f>
        <v/>
      </c>
    </row>
    <row r="345" customFormat="false" ht="27.75" hidden="false" customHeight="false" outlineLevel="0" collapsed="false">
      <c r="F345" s="188" t="str">
        <f aca="true">IF(TRIM($B345&amp;$C345)="","",IF(OR(ISNUMBER(SEARCH("未",$A345)),ISNUMBER(SEARCH("送出",$A345)),AND(TRIM($A345)="",NOT(ISNUMBER($D345)),N($G345)=0)),"【合同未回】","")&amp;IF(NOT(ISNUMBER($E345)),IF(OR(ISNUMBER(SEARCH("未",$A345)),ISNUMBER(SEARCH("送出",$A345)),AND(TRIM($A345)="",NOT(ISNUMBER($D345)),N($G345)=0)),"","【未填合同期】"),IF($E345&lt;TODAY(),"【已到期】",IF($E345-TODAY()&lt;=提醒天数,"【即将到期，剩余"&amp;($E345-TODAY())&amp;"天】","【正常】")))&amp;IF(OR($AB345="安装免保",$AB345="技术免保",$AB345="质保期内"),"【"&amp;$AB345&amp;"】",""))</f>
        <v/>
      </c>
      <c r="J345" s="244" t="str">
        <f aca="false">IF(OR(N($G345)=0,N($H345)=0),"",ROUND(N($G345)*N($H345)*IF(N($I345)=0,1,N($I345)),2))</f>
        <v/>
      </c>
      <c r="M345" s="244" t="str">
        <f aca="false">IF(TRIM($B345&amp;$C345)="","",IF(AND(N($J345)=0,N($L345)=0),"",ROUND(N($J345)+N($L345),2)))</f>
        <v/>
      </c>
      <c r="S345" s="244"/>
      <c r="T345" s="245" t="str">
        <f aca="false">IF(TRIM($B345&amp;$C345)="","",IF(N($O345)=0,"",MAX(0,MIN(N($O345)-N($Q345),N($W345)))))</f>
        <v/>
      </c>
      <c r="U345" s="245" t="str">
        <f aca="false">IF(TRIM($B345&amp;$C345)="","",IF(N($Q345)&lt;=N($O345),"",N($Q345)-N($O345)))</f>
        <v/>
      </c>
      <c r="V345" s="245" t="str">
        <f aca="false">IF(OR(TRIM($B345&amp;$C345)="",$W345=""),"",MAX(0,N($W345))-N($T345))</f>
        <v/>
      </c>
      <c r="W345" s="245" t="str">
        <f aca="false">IF(TRIM($B345&amp;$C345)="","",IF(AND(N($M345)=0,N($Q345)+N($R345)+N($S345)=0),"",ROUND(N($M345)-N($Q345)-N($R345)-N($S345),2)))</f>
        <v/>
      </c>
      <c r="X345" s="246" t="str">
        <f aca="false">IF(TRIM($B345&amp;$C345)="","",IF(N($M345)=0,IF((N($Q345)+N($R345)+N($S345))=0,"—未填单价","未填单价，已收 "&amp;TEXT((N($Q345)+N($R345)+N($S345)),"#,##0.00")),IF(N($W345)&gt;0.005,"欠 "&amp;TEXT(N($W345),"#,##0.00")&amp;IF(N($T345)&gt;0,"（开票未到账 "&amp;TEXT(N($T345),"#,##0.00")&amp;"）","")&amp;IF(N($V345)&gt;0,"（未开票 "&amp;TEXT(N($V345),"#,##0.00")&amp;"）",""),IF(N($W345)&lt;-0.005,"多收 "&amp;TEXT(-N($W345),"#,##0.00"),"✔ 已结清")))&amp;IF(N($U345)&gt;0,"｜到账未开票 "&amp;TEXT(N($U345),"#,##0.00")&amp;"，待补票","")&amp;IF(N($R345)&gt;0,"｜收现 "&amp;TEXT(N($R345),"#,##0.00"),"")&amp;IF(N($S345)&gt;0,"｜收款不开票 "&amp;TEXT(N($S345),"#,##0.00"),""))</f>
        <v/>
      </c>
      <c r="Y345" s="195"/>
      <c r="AB345" s="195"/>
      <c r="AC345" s="188"/>
      <c r="AD345" s="246" t="str">
        <f aca="false">IF($AL345="","",IF($AL345=1,IF($AM345&gt;=1,"一次性·已到收款期","一次性·未到期"),$AC345&amp;" 第"&amp;$AM345&amp;"/"&amp;$AL345&amp;"期"))</f>
        <v/>
      </c>
      <c r="AE345" s="245" t="str">
        <f aca="false">IF(OR($AL345="",N($M345)=0),"",ROUND(N($J345)*$AM345/$AL345,2)+N($L345))</f>
        <v/>
      </c>
      <c r="AF345" s="245" t="str">
        <f aca="false">IF($AE345="","",MAX(0,ROUND($AE345-(N($Q345)+N($R345)+N($S345)),2)))</f>
        <v/>
      </c>
      <c r="AG345" s="245" t="str">
        <f aca="false">IF(OR(TRIM($B345&amp;$C345)="",NOT(ISNUMBER($D345))),"",SUMIFS($W$3:$W$1001,$AI$3:$AI$1001,$AI345,$D$3:$D$1001,"&lt;"&amp;$D345))</f>
        <v/>
      </c>
      <c r="AH345" s="245" t="str">
        <f aca="false">IF(TRIM($B345&amp;$C345)="","",SUMIFS($W$3:$W$1001,$AI$3:$AI$1001,$AI345))</f>
        <v/>
      </c>
      <c r="AI345" s="246" t="str">
        <f aca="false">IF(TRIM($B345&amp;$C345)="","",TRIM($B345)&amp;"｜"&amp;TRIM($C345))</f>
        <v/>
      </c>
      <c r="AJ345" s="245" t="str">
        <f aca="false">IF(TRIM($B345&amp;$C345)="","",MIN(N($O345),N($Q345)))</f>
        <v/>
      </c>
      <c r="AK345" s="248" t="str">
        <f aca="false">IF(ISNUMBER($D345),YEAR($D345),"")</f>
        <v/>
      </c>
      <c r="AL345" s="248" t="str">
        <f aca="false">IF(OR(TRIM($B345&amp;$C345)="",NOT(ISNUMBER($D345)),NOT(ISNUMBER($E345))),"",IF($E345&lt;$D345,"",IF(IF($AC345="半年付",2,IF($AC345="季度付",4,IF($AC345="月付",12,IF($AC345="半月付",24,1))))=1,1,MAX(1,ROUND(($E345-$D345+1)/365*IF($AC345="半年付",2,IF($AC345="季度付",4,IF($AC345="月付",12,IF($AC345="半月付",24,1)))),0)))))</f>
        <v/>
      </c>
      <c r="AM345" s="248" t="str">
        <f aca="true">IF($AL345="","",MIN($AL345,MAX(0,INT((TODAY()-付款宽限天数-$D345)/(($E345-$D345+1)/$AL345))+1)))</f>
        <v/>
      </c>
    </row>
    <row r="346" customFormat="false" ht="27.75" hidden="false" customHeight="false" outlineLevel="0" collapsed="false">
      <c r="F346" s="188" t="str">
        <f aca="true">IF(TRIM($B346&amp;$C346)="","",IF(OR(ISNUMBER(SEARCH("未",$A346)),ISNUMBER(SEARCH("送出",$A346)),AND(TRIM($A346)="",NOT(ISNUMBER($D346)),N($G346)=0)),"【合同未回】","")&amp;IF(NOT(ISNUMBER($E346)),IF(OR(ISNUMBER(SEARCH("未",$A346)),ISNUMBER(SEARCH("送出",$A346)),AND(TRIM($A346)="",NOT(ISNUMBER($D346)),N($G346)=0)),"","【未填合同期】"),IF($E346&lt;TODAY(),"【已到期】",IF($E346-TODAY()&lt;=提醒天数,"【即将到期，剩余"&amp;($E346-TODAY())&amp;"天】","【正常】")))&amp;IF(OR($AB346="安装免保",$AB346="技术免保",$AB346="质保期内"),"【"&amp;$AB346&amp;"】",""))</f>
        <v/>
      </c>
      <c r="J346" s="244" t="str">
        <f aca="false">IF(OR(N($G346)=0,N($H346)=0),"",ROUND(N($G346)*N($H346)*IF(N($I346)=0,1,N($I346)),2))</f>
        <v/>
      </c>
      <c r="M346" s="244" t="str">
        <f aca="false">IF(TRIM($B346&amp;$C346)="","",IF(AND(N($J346)=0,N($L346)=0),"",ROUND(N($J346)+N($L346),2)))</f>
        <v/>
      </c>
      <c r="S346" s="244"/>
      <c r="T346" s="245" t="str">
        <f aca="false">IF(TRIM($B346&amp;$C346)="","",IF(N($O346)=0,"",MAX(0,MIN(N($O346)-N($Q346),N($W346)))))</f>
        <v/>
      </c>
      <c r="U346" s="245" t="str">
        <f aca="false">IF(TRIM($B346&amp;$C346)="","",IF(N($Q346)&lt;=N($O346),"",N($Q346)-N($O346)))</f>
        <v/>
      </c>
      <c r="V346" s="245" t="str">
        <f aca="false">IF(OR(TRIM($B346&amp;$C346)="",$W346=""),"",MAX(0,N($W346))-N($T346))</f>
        <v/>
      </c>
      <c r="W346" s="245" t="str">
        <f aca="false">IF(TRIM($B346&amp;$C346)="","",IF(AND(N($M346)=0,N($Q346)+N($R346)+N($S346)=0),"",ROUND(N($M346)-N($Q346)-N($R346)-N($S346),2)))</f>
        <v/>
      </c>
      <c r="X346" s="246" t="str">
        <f aca="false">IF(TRIM($B346&amp;$C346)="","",IF(N($M346)=0,IF((N($Q346)+N($R346)+N($S346))=0,"—未填单价","未填单价，已收 "&amp;TEXT((N($Q346)+N($R346)+N($S346)),"#,##0.00")),IF(N($W346)&gt;0.005,"欠 "&amp;TEXT(N($W346),"#,##0.00")&amp;IF(N($T346)&gt;0,"（开票未到账 "&amp;TEXT(N($T346),"#,##0.00")&amp;"）","")&amp;IF(N($V346)&gt;0,"（未开票 "&amp;TEXT(N($V346),"#,##0.00")&amp;"）",""),IF(N($W346)&lt;-0.005,"多收 "&amp;TEXT(-N($W346),"#,##0.00"),"✔ 已结清")))&amp;IF(N($U346)&gt;0,"｜到账未开票 "&amp;TEXT(N($U346),"#,##0.00")&amp;"，待补票","")&amp;IF(N($R346)&gt;0,"｜收现 "&amp;TEXT(N($R346),"#,##0.00"),"")&amp;IF(N($S346)&gt;0,"｜收款不开票 "&amp;TEXT(N($S346),"#,##0.00"),""))</f>
        <v/>
      </c>
      <c r="Y346" s="195"/>
      <c r="AB346" s="195"/>
      <c r="AC346" s="188"/>
      <c r="AD346" s="246" t="str">
        <f aca="false">IF($AL346="","",IF($AL346=1,IF($AM346&gt;=1,"一次性·已到收款期","一次性·未到期"),$AC346&amp;" 第"&amp;$AM346&amp;"/"&amp;$AL346&amp;"期"))</f>
        <v/>
      </c>
      <c r="AE346" s="245" t="str">
        <f aca="false">IF(OR($AL346="",N($M346)=0),"",ROUND(N($J346)*$AM346/$AL346,2)+N($L346))</f>
        <v/>
      </c>
      <c r="AF346" s="245" t="str">
        <f aca="false">IF($AE346="","",MAX(0,ROUND($AE346-(N($Q346)+N($R346)+N($S346)),2)))</f>
        <v/>
      </c>
      <c r="AG346" s="245" t="str">
        <f aca="false">IF(OR(TRIM($B346&amp;$C346)="",NOT(ISNUMBER($D346))),"",SUMIFS($W$3:$W$1001,$AI$3:$AI$1001,$AI346,$D$3:$D$1001,"&lt;"&amp;$D346))</f>
        <v/>
      </c>
      <c r="AH346" s="245" t="str">
        <f aca="false">IF(TRIM($B346&amp;$C346)="","",SUMIFS($W$3:$W$1001,$AI$3:$AI$1001,$AI346))</f>
        <v/>
      </c>
      <c r="AI346" s="246" t="str">
        <f aca="false">IF(TRIM($B346&amp;$C346)="","",TRIM($B346)&amp;"｜"&amp;TRIM($C346))</f>
        <v/>
      </c>
      <c r="AJ346" s="245" t="str">
        <f aca="false">IF(TRIM($B346&amp;$C346)="","",MIN(N($O346),N($Q346)))</f>
        <v/>
      </c>
      <c r="AK346" s="248" t="str">
        <f aca="false">IF(ISNUMBER($D346),YEAR($D346),"")</f>
        <v/>
      </c>
      <c r="AL346" s="248" t="str">
        <f aca="false">IF(OR(TRIM($B346&amp;$C346)="",NOT(ISNUMBER($D346)),NOT(ISNUMBER($E346))),"",IF($E346&lt;$D346,"",IF(IF($AC346="半年付",2,IF($AC346="季度付",4,IF($AC346="月付",12,IF($AC346="半月付",24,1))))=1,1,MAX(1,ROUND(($E346-$D346+1)/365*IF($AC346="半年付",2,IF($AC346="季度付",4,IF($AC346="月付",12,IF($AC346="半月付",24,1)))),0)))))</f>
        <v/>
      </c>
      <c r="AM346" s="248" t="str">
        <f aca="true">IF($AL346="","",MIN($AL346,MAX(0,INT((TODAY()-付款宽限天数-$D346)/(($E346-$D346+1)/$AL346))+1)))</f>
        <v/>
      </c>
    </row>
    <row r="347" customFormat="false" ht="27.75" hidden="false" customHeight="false" outlineLevel="0" collapsed="false">
      <c r="F347" s="188" t="str">
        <f aca="true">IF(TRIM($B347&amp;$C347)="","",IF(OR(ISNUMBER(SEARCH("未",$A347)),ISNUMBER(SEARCH("送出",$A347)),AND(TRIM($A347)="",NOT(ISNUMBER($D347)),N($G347)=0)),"【合同未回】","")&amp;IF(NOT(ISNUMBER($E347)),IF(OR(ISNUMBER(SEARCH("未",$A347)),ISNUMBER(SEARCH("送出",$A347)),AND(TRIM($A347)="",NOT(ISNUMBER($D347)),N($G347)=0)),"","【未填合同期】"),IF($E347&lt;TODAY(),"【已到期】",IF($E347-TODAY()&lt;=提醒天数,"【即将到期，剩余"&amp;($E347-TODAY())&amp;"天】","【正常】")))&amp;IF(OR($AB347="安装免保",$AB347="技术免保",$AB347="质保期内"),"【"&amp;$AB347&amp;"】",""))</f>
        <v/>
      </c>
      <c r="J347" s="244" t="str">
        <f aca="false">IF(OR(N($G347)=0,N($H347)=0),"",ROUND(N($G347)*N($H347)*IF(N($I347)=0,1,N($I347)),2))</f>
        <v/>
      </c>
      <c r="M347" s="244" t="str">
        <f aca="false">IF(TRIM($B347&amp;$C347)="","",IF(AND(N($J347)=0,N($L347)=0),"",ROUND(N($J347)+N($L347),2)))</f>
        <v/>
      </c>
      <c r="S347" s="244"/>
      <c r="T347" s="245" t="str">
        <f aca="false">IF(TRIM($B347&amp;$C347)="","",IF(N($O347)=0,"",MAX(0,MIN(N($O347)-N($Q347),N($W347)))))</f>
        <v/>
      </c>
      <c r="U347" s="245" t="str">
        <f aca="false">IF(TRIM($B347&amp;$C347)="","",IF(N($Q347)&lt;=N($O347),"",N($Q347)-N($O347)))</f>
        <v/>
      </c>
      <c r="V347" s="245" t="str">
        <f aca="false">IF(OR(TRIM($B347&amp;$C347)="",$W347=""),"",MAX(0,N($W347))-N($T347))</f>
        <v/>
      </c>
      <c r="W347" s="245" t="str">
        <f aca="false">IF(TRIM($B347&amp;$C347)="","",IF(AND(N($M347)=0,N($Q347)+N($R347)+N($S347)=0),"",ROUND(N($M347)-N($Q347)-N($R347)-N($S347),2)))</f>
        <v/>
      </c>
      <c r="X347" s="246" t="str">
        <f aca="false">IF(TRIM($B347&amp;$C347)="","",IF(N($M347)=0,IF((N($Q347)+N($R347)+N($S347))=0,"—未填单价","未填单价，已收 "&amp;TEXT((N($Q347)+N($R347)+N($S347)),"#,##0.00")),IF(N($W347)&gt;0.005,"欠 "&amp;TEXT(N($W347),"#,##0.00")&amp;IF(N($T347)&gt;0,"（开票未到账 "&amp;TEXT(N($T347),"#,##0.00")&amp;"）","")&amp;IF(N($V347)&gt;0,"（未开票 "&amp;TEXT(N($V347),"#,##0.00")&amp;"）",""),IF(N($W347)&lt;-0.005,"多收 "&amp;TEXT(-N($W347),"#,##0.00"),"✔ 已结清")))&amp;IF(N($U347)&gt;0,"｜到账未开票 "&amp;TEXT(N($U347),"#,##0.00")&amp;"，待补票","")&amp;IF(N($R347)&gt;0,"｜收现 "&amp;TEXT(N($R347),"#,##0.00"),"")&amp;IF(N($S347)&gt;0,"｜收款不开票 "&amp;TEXT(N($S347),"#,##0.00"),""))</f>
        <v/>
      </c>
      <c r="Y347" s="195"/>
      <c r="AB347" s="195"/>
      <c r="AC347" s="188"/>
      <c r="AD347" s="246" t="str">
        <f aca="false">IF($AL347="","",IF($AL347=1,IF($AM347&gt;=1,"一次性·已到收款期","一次性·未到期"),$AC347&amp;" 第"&amp;$AM347&amp;"/"&amp;$AL347&amp;"期"))</f>
        <v/>
      </c>
      <c r="AE347" s="245" t="str">
        <f aca="false">IF(OR($AL347="",N($M347)=0),"",ROUND(N($J347)*$AM347/$AL347,2)+N($L347))</f>
        <v/>
      </c>
      <c r="AF347" s="245" t="str">
        <f aca="false">IF($AE347="","",MAX(0,ROUND($AE347-(N($Q347)+N($R347)+N($S347)),2)))</f>
        <v/>
      </c>
      <c r="AG347" s="245" t="str">
        <f aca="false">IF(OR(TRIM($B347&amp;$C347)="",NOT(ISNUMBER($D347))),"",SUMIFS($W$3:$W$1001,$AI$3:$AI$1001,$AI347,$D$3:$D$1001,"&lt;"&amp;$D347))</f>
        <v/>
      </c>
      <c r="AH347" s="245" t="str">
        <f aca="false">IF(TRIM($B347&amp;$C347)="","",SUMIFS($W$3:$W$1001,$AI$3:$AI$1001,$AI347))</f>
        <v/>
      </c>
      <c r="AI347" s="246" t="str">
        <f aca="false">IF(TRIM($B347&amp;$C347)="","",TRIM($B347)&amp;"｜"&amp;TRIM($C347))</f>
        <v/>
      </c>
      <c r="AJ347" s="245" t="str">
        <f aca="false">IF(TRIM($B347&amp;$C347)="","",MIN(N($O347),N($Q347)))</f>
        <v/>
      </c>
      <c r="AK347" s="248" t="str">
        <f aca="false">IF(ISNUMBER($D347),YEAR($D347),"")</f>
        <v/>
      </c>
      <c r="AL347" s="248" t="str">
        <f aca="false">IF(OR(TRIM($B347&amp;$C347)="",NOT(ISNUMBER($D347)),NOT(ISNUMBER($E347))),"",IF($E347&lt;$D347,"",IF(IF($AC347="半年付",2,IF($AC347="季度付",4,IF($AC347="月付",12,IF($AC347="半月付",24,1))))=1,1,MAX(1,ROUND(($E347-$D347+1)/365*IF($AC347="半年付",2,IF($AC347="季度付",4,IF($AC347="月付",12,IF($AC347="半月付",24,1)))),0)))))</f>
        <v/>
      </c>
      <c r="AM347" s="248" t="str">
        <f aca="true">IF($AL347="","",MIN($AL347,MAX(0,INT((TODAY()-付款宽限天数-$D347)/(($E347-$D347+1)/$AL347))+1)))</f>
        <v/>
      </c>
    </row>
    <row r="348" customFormat="false" ht="27.75" hidden="false" customHeight="false" outlineLevel="0" collapsed="false">
      <c r="F348" s="188" t="str">
        <f aca="true">IF(TRIM($B348&amp;$C348)="","",IF(OR(ISNUMBER(SEARCH("未",$A348)),ISNUMBER(SEARCH("送出",$A348)),AND(TRIM($A348)="",NOT(ISNUMBER($D348)),N($G348)=0)),"【合同未回】","")&amp;IF(NOT(ISNUMBER($E348)),IF(OR(ISNUMBER(SEARCH("未",$A348)),ISNUMBER(SEARCH("送出",$A348)),AND(TRIM($A348)="",NOT(ISNUMBER($D348)),N($G348)=0)),"","【未填合同期】"),IF($E348&lt;TODAY(),"【已到期】",IF($E348-TODAY()&lt;=提醒天数,"【即将到期，剩余"&amp;($E348-TODAY())&amp;"天】","【正常】")))&amp;IF(OR($AB348="安装免保",$AB348="技术免保",$AB348="质保期内"),"【"&amp;$AB348&amp;"】",""))</f>
        <v/>
      </c>
      <c r="J348" s="244" t="str">
        <f aca="false">IF(OR(N($G348)=0,N($H348)=0),"",ROUND(N($G348)*N($H348)*IF(N($I348)=0,1,N($I348)),2))</f>
        <v/>
      </c>
      <c r="M348" s="244" t="str">
        <f aca="false">IF(TRIM($B348&amp;$C348)="","",IF(AND(N($J348)=0,N($L348)=0),"",ROUND(N($J348)+N($L348),2)))</f>
        <v/>
      </c>
      <c r="S348" s="244"/>
      <c r="T348" s="245" t="str">
        <f aca="false">IF(TRIM($B348&amp;$C348)="","",IF(N($O348)=0,"",MAX(0,MIN(N($O348)-N($Q348),N($W348)))))</f>
        <v/>
      </c>
      <c r="U348" s="245" t="str">
        <f aca="false">IF(TRIM($B348&amp;$C348)="","",IF(N($Q348)&lt;=N($O348),"",N($Q348)-N($O348)))</f>
        <v/>
      </c>
      <c r="V348" s="245" t="str">
        <f aca="false">IF(OR(TRIM($B348&amp;$C348)="",$W348=""),"",MAX(0,N($W348))-N($T348))</f>
        <v/>
      </c>
      <c r="W348" s="245" t="str">
        <f aca="false">IF(TRIM($B348&amp;$C348)="","",IF(AND(N($M348)=0,N($Q348)+N($R348)+N($S348)=0),"",ROUND(N($M348)-N($Q348)-N($R348)-N($S348),2)))</f>
        <v/>
      </c>
      <c r="X348" s="246" t="str">
        <f aca="false">IF(TRIM($B348&amp;$C348)="","",IF(N($M348)=0,IF((N($Q348)+N($R348)+N($S348))=0,"—未填单价","未填单价，已收 "&amp;TEXT((N($Q348)+N($R348)+N($S348)),"#,##0.00")),IF(N($W348)&gt;0.005,"欠 "&amp;TEXT(N($W348),"#,##0.00")&amp;IF(N($T348)&gt;0,"（开票未到账 "&amp;TEXT(N($T348),"#,##0.00")&amp;"）","")&amp;IF(N($V348)&gt;0,"（未开票 "&amp;TEXT(N($V348),"#,##0.00")&amp;"）",""),IF(N($W348)&lt;-0.005,"多收 "&amp;TEXT(-N($W348),"#,##0.00"),"✔ 已结清")))&amp;IF(N($U348)&gt;0,"｜到账未开票 "&amp;TEXT(N($U348),"#,##0.00")&amp;"，待补票","")&amp;IF(N($R348)&gt;0,"｜收现 "&amp;TEXT(N($R348),"#,##0.00"),"")&amp;IF(N($S348)&gt;0,"｜收款不开票 "&amp;TEXT(N($S348),"#,##0.00"),""))</f>
        <v/>
      </c>
      <c r="Y348" s="195"/>
      <c r="AB348" s="195"/>
      <c r="AC348" s="188"/>
      <c r="AD348" s="246" t="str">
        <f aca="false">IF($AL348="","",IF($AL348=1,IF($AM348&gt;=1,"一次性·已到收款期","一次性·未到期"),$AC348&amp;" 第"&amp;$AM348&amp;"/"&amp;$AL348&amp;"期"))</f>
        <v/>
      </c>
      <c r="AE348" s="245" t="str">
        <f aca="false">IF(OR($AL348="",N($M348)=0),"",ROUND(N($J348)*$AM348/$AL348,2)+N($L348))</f>
        <v/>
      </c>
      <c r="AF348" s="245" t="str">
        <f aca="false">IF($AE348="","",MAX(0,ROUND($AE348-(N($Q348)+N($R348)+N($S348)),2)))</f>
        <v/>
      </c>
      <c r="AG348" s="245" t="str">
        <f aca="false">IF(OR(TRIM($B348&amp;$C348)="",NOT(ISNUMBER($D348))),"",SUMIFS($W$3:$W$1001,$AI$3:$AI$1001,$AI348,$D$3:$D$1001,"&lt;"&amp;$D348))</f>
        <v/>
      </c>
      <c r="AH348" s="245" t="str">
        <f aca="false">IF(TRIM($B348&amp;$C348)="","",SUMIFS($W$3:$W$1001,$AI$3:$AI$1001,$AI348))</f>
        <v/>
      </c>
      <c r="AI348" s="246" t="str">
        <f aca="false">IF(TRIM($B348&amp;$C348)="","",TRIM($B348)&amp;"｜"&amp;TRIM($C348))</f>
        <v/>
      </c>
      <c r="AJ348" s="245" t="str">
        <f aca="false">IF(TRIM($B348&amp;$C348)="","",MIN(N($O348),N($Q348)))</f>
        <v/>
      </c>
      <c r="AK348" s="248" t="str">
        <f aca="false">IF(ISNUMBER($D348),YEAR($D348),"")</f>
        <v/>
      </c>
      <c r="AL348" s="248" t="str">
        <f aca="false">IF(OR(TRIM($B348&amp;$C348)="",NOT(ISNUMBER($D348)),NOT(ISNUMBER($E348))),"",IF($E348&lt;$D348,"",IF(IF($AC348="半年付",2,IF($AC348="季度付",4,IF($AC348="月付",12,IF($AC348="半月付",24,1))))=1,1,MAX(1,ROUND(($E348-$D348+1)/365*IF($AC348="半年付",2,IF($AC348="季度付",4,IF($AC348="月付",12,IF($AC348="半月付",24,1)))),0)))))</f>
        <v/>
      </c>
      <c r="AM348" s="248" t="str">
        <f aca="true">IF($AL348="","",MIN($AL348,MAX(0,INT((TODAY()-付款宽限天数-$D348)/(($E348-$D348+1)/$AL348))+1)))</f>
        <v/>
      </c>
    </row>
    <row r="349" customFormat="false" ht="27.75" hidden="false" customHeight="false" outlineLevel="0" collapsed="false">
      <c r="F349" s="188" t="str">
        <f aca="true">IF(TRIM($B349&amp;$C349)="","",IF(OR(ISNUMBER(SEARCH("未",$A349)),ISNUMBER(SEARCH("送出",$A349)),AND(TRIM($A349)="",NOT(ISNUMBER($D349)),N($G349)=0)),"【合同未回】","")&amp;IF(NOT(ISNUMBER($E349)),IF(OR(ISNUMBER(SEARCH("未",$A349)),ISNUMBER(SEARCH("送出",$A349)),AND(TRIM($A349)="",NOT(ISNUMBER($D349)),N($G349)=0)),"","【未填合同期】"),IF($E349&lt;TODAY(),"【已到期】",IF($E349-TODAY()&lt;=提醒天数,"【即将到期，剩余"&amp;($E349-TODAY())&amp;"天】","【正常】")))&amp;IF(OR($AB349="安装免保",$AB349="技术免保",$AB349="质保期内"),"【"&amp;$AB349&amp;"】",""))</f>
        <v/>
      </c>
      <c r="J349" s="244" t="str">
        <f aca="false">IF(OR(N($G349)=0,N($H349)=0),"",ROUND(N($G349)*N($H349)*IF(N($I349)=0,1,N($I349)),2))</f>
        <v/>
      </c>
      <c r="M349" s="244" t="str">
        <f aca="false">IF(TRIM($B349&amp;$C349)="","",IF(AND(N($J349)=0,N($L349)=0),"",ROUND(N($J349)+N($L349),2)))</f>
        <v/>
      </c>
      <c r="S349" s="244"/>
      <c r="T349" s="245" t="str">
        <f aca="false">IF(TRIM($B349&amp;$C349)="","",IF(N($O349)=0,"",MAX(0,MIN(N($O349)-N($Q349),N($W349)))))</f>
        <v/>
      </c>
      <c r="U349" s="245" t="str">
        <f aca="false">IF(TRIM($B349&amp;$C349)="","",IF(N($Q349)&lt;=N($O349),"",N($Q349)-N($O349)))</f>
        <v/>
      </c>
      <c r="V349" s="245" t="str">
        <f aca="false">IF(OR(TRIM($B349&amp;$C349)="",$W349=""),"",MAX(0,N($W349))-N($T349))</f>
        <v/>
      </c>
      <c r="W349" s="245" t="str">
        <f aca="false">IF(TRIM($B349&amp;$C349)="","",IF(AND(N($M349)=0,N($Q349)+N($R349)+N($S349)=0),"",ROUND(N($M349)-N($Q349)-N($R349)-N($S349),2)))</f>
        <v/>
      </c>
      <c r="X349" s="246" t="str">
        <f aca="false">IF(TRIM($B349&amp;$C349)="","",IF(N($M349)=0,IF((N($Q349)+N($R349)+N($S349))=0,"—未填单价","未填单价，已收 "&amp;TEXT((N($Q349)+N($R349)+N($S349)),"#,##0.00")),IF(N($W349)&gt;0.005,"欠 "&amp;TEXT(N($W349),"#,##0.00")&amp;IF(N($T349)&gt;0,"（开票未到账 "&amp;TEXT(N($T349),"#,##0.00")&amp;"）","")&amp;IF(N($V349)&gt;0,"（未开票 "&amp;TEXT(N($V349),"#,##0.00")&amp;"）",""),IF(N($W349)&lt;-0.005,"多收 "&amp;TEXT(-N($W349),"#,##0.00"),"✔ 已结清")))&amp;IF(N($U349)&gt;0,"｜到账未开票 "&amp;TEXT(N($U349),"#,##0.00")&amp;"，待补票","")&amp;IF(N($R349)&gt;0,"｜收现 "&amp;TEXT(N($R349),"#,##0.00"),"")&amp;IF(N($S349)&gt;0,"｜收款不开票 "&amp;TEXT(N($S349),"#,##0.00"),""))</f>
        <v/>
      </c>
      <c r="Y349" s="195"/>
      <c r="AB349" s="195"/>
      <c r="AC349" s="188"/>
      <c r="AD349" s="246" t="str">
        <f aca="false">IF($AL349="","",IF($AL349=1,IF($AM349&gt;=1,"一次性·已到收款期","一次性·未到期"),$AC349&amp;" 第"&amp;$AM349&amp;"/"&amp;$AL349&amp;"期"))</f>
        <v/>
      </c>
      <c r="AE349" s="245" t="str">
        <f aca="false">IF(OR($AL349="",N($M349)=0),"",ROUND(N($J349)*$AM349/$AL349,2)+N($L349))</f>
        <v/>
      </c>
      <c r="AF349" s="245" t="str">
        <f aca="false">IF($AE349="","",MAX(0,ROUND($AE349-(N($Q349)+N($R349)+N($S349)),2)))</f>
        <v/>
      </c>
      <c r="AG349" s="245" t="str">
        <f aca="false">IF(OR(TRIM($B349&amp;$C349)="",NOT(ISNUMBER($D349))),"",SUMIFS($W$3:$W$1001,$AI$3:$AI$1001,$AI349,$D$3:$D$1001,"&lt;"&amp;$D349))</f>
        <v/>
      </c>
      <c r="AH349" s="245" t="str">
        <f aca="false">IF(TRIM($B349&amp;$C349)="","",SUMIFS($W$3:$W$1001,$AI$3:$AI$1001,$AI349))</f>
        <v/>
      </c>
      <c r="AI349" s="246" t="str">
        <f aca="false">IF(TRIM($B349&amp;$C349)="","",TRIM($B349)&amp;"｜"&amp;TRIM($C349))</f>
        <v/>
      </c>
      <c r="AJ349" s="245" t="str">
        <f aca="false">IF(TRIM($B349&amp;$C349)="","",MIN(N($O349),N($Q349)))</f>
        <v/>
      </c>
      <c r="AK349" s="248" t="str">
        <f aca="false">IF(ISNUMBER($D349),YEAR($D349),"")</f>
        <v/>
      </c>
      <c r="AL349" s="248" t="str">
        <f aca="false">IF(OR(TRIM($B349&amp;$C349)="",NOT(ISNUMBER($D349)),NOT(ISNUMBER($E349))),"",IF($E349&lt;$D349,"",IF(IF($AC349="半年付",2,IF($AC349="季度付",4,IF($AC349="月付",12,IF($AC349="半月付",24,1))))=1,1,MAX(1,ROUND(($E349-$D349+1)/365*IF($AC349="半年付",2,IF($AC349="季度付",4,IF($AC349="月付",12,IF($AC349="半月付",24,1)))),0)))))</f>
        <v/>
      </c>
      <c r="AM349" s="248" t="str">
        <f aca="true">IF($AL349="","",MIN($AL349,MAX(0,INT((TODAY()-付款宽限天数-$D349)/(($E349-$D349+1)/$AL349))+1)))</f>
        <v/>
      </c>
    </row>
    <row r="350" customFormat="false" ht="27.75" hidden="false" customHeight="false" outlineLevel="0" collapsed="false">
      <c r="F350" s="188" t="str">
        <f aca="true">IF(TRIM($B350&amp;$C350)="","",IF(OR(ISNUMBER(SEARCH("未",$A350)),ISNUMBER(SEARCH("送出",$A350)),AND(TRIM($A350)="",NOT(ISNUMBER($D350)),N($G350)=0)),"【合同未回】","")&amp;IF(NOT(ISNUMBER($E350)),IF(OR(ISNUMBER(SEARCH("未",$A350)),ISNUMBER(SEARCH("送出",$A350)),AND(TRIM($A350)="",NOT(ISNUMBER($D350)),N($G350)=0)),"","【未填合同期】"),IF($E350&lt;TODAY(),"【已到期】",IF($E350-TODAY()&lt;=提醒天数,"【即将到期，剩余"&amp;($E350-TODAY())&amp;"天】","【正常】")))&amp;IF(OR($AB350="安装免保",$AB350="技术免保",$AB350="质保期内"),"【"&amp;$AB350&amp;"】",""))</f>
        <v/>
      </c>
      <c r="J350" s="244" t="str">
        <f aca="false">IF(OR(N($G350)=0,N($H350)=0),"",ROUND(N($G350)*N($H350)*IF(N($I350)=0,1,N($I350)),2))</f>
        <v/>
      </c>
      <c r="M350" s="244" t="str">
        <f aca="false">IF(TRIM($B350&amp;$C350)="","",IF(AND(N($J350)=0,N($L350)=0),"",ROUND(N($J350)+N($L350),2)))</f>
        <v/>
      </c>
      <c r="S350" s="244"/>
      <c r="T350" s="245" t="str">
        <f aca="false">IF(TRIM($B350&amp;$C350)="","",IF(N($O350)=0,"",MAX(0,MIN(N($O350)-N($Q350),N($W350)))))</f>
        <v/>
      </c>
      <c r="U350" s="245" t="str">
        <f aca="false">IF(TRIM($B350&amp;$C350)="","",IF(N($Q350)&lt;=N($O350),"",N($Q350)-N($O350)))</f>
        <v/>
      </c>
      <c r="V350" s="245" t="str">
        <f aca="false">IF(OR(TRIM($B350&amp;$C350)="",$W350=""),"",MAX(0,N($W350))-N($T350))</f>
        <v/>
      </c>
      <c r="W350" s="245" t="str">
        <f aca="false">IF(TRIM($B350&amp;$C350)="","",IF(AND(N($M350)=0,N($Q350)+N($R350)+N($S350)=0),"",ROUND(N($M350)-N($Q350)-N($R350)-N($S350),2)))</f>
        <v/>
      </c>
      <c r="X350" s="246" t="str">
        <f aca="false">IF(TRIM($B350&amp;$C350)="","",IF(N($M350)=0,IF((N($Q350)+N($R350)+N($S350))=0,"—未填单价","未填单价，已收 "&amp;TEXT((N($Q350)+N($R350)+N($S350)),"#,##0.00")),IF(N($W350)&gt;0.005,"欠 "&amp;TEXT(N($W350),"#,##0.00")&amp;IF(N($T350)&gt;0,"（开票未到账 "&amp;TEXT(N($T350),"#,##0.00")&amp;"）","")&amp;IF(N($V350)&gt;0,"（未开票 "&amp;TEXT(N($V350),"#,##0.00")&amp;"）",""),IF(N($W350)&lt;-0.005,"多收 "&amp;TEXT(-N($W350),"#,##0.00"),"✔ 已结清")))&amp;IF(N($U350)&gt;0,"｜到账未开票 "&amp;TEXT(N($U350),"#,##0.00")&amp;"，待补票","")&amp;IF(N($R350)&gt;0,"｜收现 "&amp;TEXT(N($R350),"#,##0.00"),"")&amp;IF(N($S350)&gt;0,"｜收款不开票 "&amp;TEXT(N($S350),"#,##0.00"),""))</f>
        <v/>
      </c>
      <c r="Y350" s="195"/>
      <c r="AB350" s="195"/>
      <c r="AC350" s="188"/>
      <c r="AD350" s="246" t="str">
        <f aca="false">IF($AL350="","",IF($AL350=1,IF($AM350&gt;=1,"一次性·已到收款期","一次性·未到期"),$AC350&amp;" 第"&amp;$AM350&amp;"/"&amp;$AL350&amp;"期"))</f>
        <v/>
      </c>
      <c r="AE350" s="245" t="str">
        <f aca="false">IF(OR($AL350="",N($M350)=0),"",ROUND(N($J350)*$AM350/$AL350,2)+N($L350))</f>
        <v/>
      </c>
      <c r="AF350" s="245" t="str">
        <f aca="false">IF($AE350="","",MAX(0,ROUND($AE350-(N($Q350)+N($R350)+N($S350)),2)))</f>
        <v/>
      </c>
      <c r="AG350" s="245" t="str">
        <f aca="false">IF(OR(TRIM($B350&amp;$C350)="",NOT(ISNUMBER($D350))),"",SUMIFS($W$3:$W$1001,$AI$3:$AI$1001,$AI350,$D$3:$D$1001,"&lt;"&amp;$D350))</f>
        <v/>
      </c>
      <c r="AH350" s="245" t="str">
        <f aca="false">IF(TRIM($B350&amp;$C350)="","",SUMIFS($W$3:$W$1001,$AI$3:$AI$1001,$AI350))</f>
        <v/>
      </c>
      <c r="AI350" s="246" t="str">
        <f aca="false">IF(TRIM($B350&amp;$C350)="","",TRIM($B350)&amp;"｜"&amp;TRIM($C350))</f>
        <v/>
      </c>
      <c r="AJ350" s="245" t="str">
        <f aca="false">IF(TRIM($B350&amp;$C350)="","",MIN(N($O350),N($Q350)))</f>
        <v/>
      </c>
      <c r="AK350" s="248" t="str">
        <f aca="false">IF(ISNUMBER($D350),YEAR($D350),"")</f>
        <v/>
      </c>
      <c r="AL350" s="248" t="str">
        <f aca="false">IF(OR(TRIM($B350&amp;$C350)="",NOT(ISNUMBER($D350)),NOT(ISNUMBER($E350))),"",IF($E350&lt;$D350,"",IF(IF($AC350="半年付",2,IF($AC350="季度付",4,IF($AC350="月付",12,IF($AC350="半月付",24,1))))=1,1,MAX(1,ROUND(($E350-$D350+1)/365*IF($AC350="半年付",2,IF($AC350="季度付",4,IF($AC350="月付",12,IF($AC350="半月付",24,1)))),0)))))</f>
        <v/>
      </c>
      <c r="AM350" s="248" t="str">
        <f aca="true">IF($AL350="","",MIN($AL350,MAX(0,INT((TODAY()-付款宽限天数-$D350)/(($E350-$D350+1)/$AL350))+1)))</f>
        <v/>
      </c>
    </row>
    <row r="351" customFormat="false" ht="27.75" hidden="false" customHeight="false" outlineLevel="0" collapsed="false">
      <c r="F351" s="188" t="str">
        <f aca="true">IF(TRIM($B351&amp;$C351)="","",IF(OR(ISNUMBER(SEARCH("未",$A351)),ISNUMBER(SEARCH("送出",$A351)),AND(TRIM($A351)="",NOT(ISNUMBER($D351)),N($G351)=0)),"【合同未回】","")&amp;IF(NOT(ISNUMBER($E351)),IF(OR(ISNUMBER(SEARCH("未",$A351)),ISNUMBER(SEARCH("送出",$A351)),AND(TRIM($A351)="",NOT(ISNUMBER($D351)),N($G351)=0)),"","【未填合同期】"),IF($E351&lt;TODAY(),"【已到期】",IF($E351-TODAY()&lt;=提醒天数,"【即将到期，剩余"&amp;($E351-TODAY())&amp;"天】","【正常】")))&amp;IF(OR($AB351="安装免保",$AB351="技术免保",$AB351="质保期内"),"【"&amp;$AB351&amp;"】",""))</f>
        <v/>
      </c>
      <c r="J351" s="244" t="str">
        <f aca="false">IF(OR(N($G351)=0,N($H351)=0),"",ROUND(N($G351)*N($H351)*IF(N($I351)=0,1,N($I351)),2))</f>
        <v/>
      </c>
      <c r="M351" s="244" t="str">
        <f aca="false">IF(TRIM($B351&amp;$C351)="","",IF(AND(N($J351)=0,N($L351)=0),"",ROUND(N($J351)+N($L351),2)))</f>
        <v/>
      </c>
      <c r="S351" s="244"/>
      <c r="T351" s="245" t="str">
        <f aca="false">IF(TRIM($B351&amp;$C351)="","",IF(N($O351)=0,"",MAX(0,MIN(N($O351)-N($Q351),N($W351)))))</f>
        <v/>
      </c>
      <c r="U351" s="245" t="str">
        <f aca="false">IF(TRIM($B351&amp;$C351)="","",IF(N($Q351)&lt;=N($O351),"",N($Q351)-N($O351)))</f>
        <v/>
      </c>
      <c r="V351" s="245" t="str">
        <f aca="false">IF(OR(TRIM($B351&amp;$C351)="",$W351=""),"",MAX(0,N($W351))-N($T351))</f>
        <v/>
      </c>
      <c r="W351" s="245" t="str">
        <f aca="false">IF(TRIM($B351&amp;$C351)="","",IF(AND(N($M351)=0,N($Q351)+N($R351)+N($S351)=0),"",ROUND(N($M351)-N($Q351)-N($R351)-N($S351),2)))</f>
        <v/>
      </c>
      <c r="X351" s="246" t="str">
        <f aca="false">IF(TRIM($B351&amp;$C351)="","",IF(N($M351)=0,IF((N($Q351)+N($R351)+N($S351))=0,"—未填单价","未填单价，已收 "&amp;TEXT((N($Q351)+N($R351)+N($S351)),"#,##0.00")),IF(N($W351)&gt;0.005,"欠 "&amp;TEXT(N($W351),"#,##0.00")&amp;IF(N($T351)&gt;0,"（开票未到账 "&amp;TEXT(N($T351),"#,##0.00")&amp;"）","")&amp;IF(N($V351)&gt;0,"（未开票 "&amp;TEXT(N($V351),"#,##0.00")&amp;"）",""),IF(N($W351)&lt;-0.005,"多收 "&amp;TEXT(-N($W351),"#,##0.00"),"✔ 已结清")))&amp;IF(N($U351)&gt;0,"｜到账未开票 "&amp;TEXT(N($U351),"#,##0.00")&amp;"，待补票","")&amp;IF(N($R351)&gt;0,"｜收现 "&amp;TEXT(N($R351),"#,##0.00"),"")&amp;IF(N($S351)&gt;0,"｜收款不开票 "&amp;TEXT(N($S351),"#,##0.00"),""))</f>
        <v/>
      </c>
      <c r="Y351" s="195"/>
      <c r="AB351" s="195"/>
      <c r="AC351" s="188"/>
      <c r="AD351" s="246" t="str">
        <f aca="false">IF($AL351="","",IF($AL351=1,IF($AM351&gt;=1,"一次性·已到收款期","一次性·未到期"),$AC351&amp;" 第"&amp;$AM351&amp;"/"&amp;$AL351&amp;"期"))</f>
        <v/>
      </c>
      <c r="AE351" s="245" t="str">
        <f aca="false">IF(OR($AL351="",N($M351)=0),"",ROUND(N($J351)*$AM351/$AL351,2)+N($L351))</f>
        <v/>
      </c>
      <c r="AF351" s="245" t="str">
        <f aca="false">IF($AE351="","",MAX(0,ROUND($AE351-(N($Q351)+N($R351)+N($S351)),2)))</f>
        <v/>
      </c>
      <c r="AG351" s="245" t="str">
        <f aca="false">IF(OR(TRIM($B351&amp;$C351)="",NOT(ISNUMBER($D351))),"",SUMIFS($W$3:$W$1001,$AI$3:$AI$1001,$AI351,$D$3:$D$1001,"&lt;"&amp;$D351))</f>
        <v/>
      </c>
      <c r="AH351" s="245" t="str">
        <f aca="false">IF(TRIM($B351&amp;$C351)="","",SUMIFS($W$3:$W$1001,$AI$3:$AI$1001,$AI351))</f>
        <v/>
      </c>
      <c r="AI351" s="246" t="str">
        <f aca="false">IF(TRIM($B351&amp;$C351)="","",TRIM($B351)&amp;"｜"&amp;TRIM($C351))</f>
        <v/>
      </c>
      <c r="AJ351" s="245" t="str">
        <f aca="false">IF(TRIM($B351&amp;$C351)="","",MIN(N($O351),N($Q351)))</f>
        <v/>
      </c>
      <c r="AK351" s="248" t="str">
        <f aca="false">IF(ISNUMBER($D351),YEAR($D351),"")</f>
        <v/>
      </c>
      <c r="AL351" s="248" t="str">
        <f aca="false">IF(OR(TRIM($B351&amp;$C351)="",NOT(ISNUMBER($D351)),NOT(ISNUMBER($E351))),"",IF($E351&lt;$D351,"",IF(IF($AC351="半年付",2,IF($AC351="季度付",4,IF($AC351="月付",12,IF($AC351="半月付",24,1))))=1,1,MAX(1,ROUND(($E351-$D351+1)/365*IF($AC351="半年付",2,IF($AC351="季度付",4,IF($AC351="月付",12,IF($AC351="半月付",24,1)))),0)))))</f>
        <v/>
      </c>
      <c r="AM351" s="248" t="str">
        <f aca="true">IF($AL351="","",MIN($AL351,MAX(0,INT((TODAY()-付款宽限天数-$D351)/(($E351-$D351+1)/$AL351))+1)))</f>
        <v/>
      </c>
    </row>
    <row r="352" customFormat="false" ht="27.75" hidden="false" customHeight="false" outlineLevel="0" collapsed="false">
      <c r="F352" s="188" t="str">
        <f aca="true">IF(TRIM($B352&amp;$C352)="","",IF(OR(ISNUMBER(SEARCH("未",$A352)),ISNUMBER(SEARCH("送出",$A352)),AND(TRIM($A352)="",NOT(ISNUMBER($D352)),N($G352)=0)),"【合同未回】","")&amp;IF(NOT(ISNUMBER($E352)),IF(OR(ISNUMBER(SEARCH("未",$A352)),ISNUMBER(SEARCH("送出",$A352)),AND(TRIM($A352)="",NOT(ISNUMBER($D352)),N($G352)=0)),"","【未填合同期】"),IF($E352&lt;TODAY(),"【已到期】",IF($E352-TODAY()&lt;=提醒天数,"【即将到期，剩余"&amp;($E352-TODAY())&amp;"天】","【正常】")))&amp;IF(OR($AB352="安装免保",$AB352="技术免保",$AB352="质保期内"),"【"&amp;$AB352&amp;"】",""))</f>
        <v/>
      </c>
      <c r="J352" s="244" t="str">
        <f aca="false">IF(OR(N($G352)=0,N($H352)=0),"",ROUND(N($G352)*N($H352)*IF(N($I352)=0,1,N($I352)),2))</f>
        <v/>
      </c>
      <c r="M352" s="244" t="str">
        <f aca="false">IF(TRIM($B352&amp;$C352)="","",IF(AND(N($J352)=0,N($L352)=0),"",ROUND(N($J352)+N($L352),2)))</f>
        <v/>
      </c>
      <c r="S352" s="244"/>
      <c r="T352" s="245" t="str">
        <f aca="false">IF(TRIM($B352&amp;$C352)="","",IF(N($O352)=0,"",MAX(0,MIN(N($O352)-N($Q352),N($W352)))))</f>
        <v/>
      </c>
      <c r="U352" s="245" t="str">
        <f aca="false">IF(TRIM($B352&amp;$C352)="","",IF(N($Q352)&lt;=N($O352),"",N($Q352)-N($O352)))</f>
        <v/>
      </c>
      <c r="V352" s="245" t="str">
        <f aca="false">IF(OR(TRIM($B352&amp;$C352)="",$W352=""),"",MAX(0,N($W352))-N($T352))</f>
        <v/>
      </c>
      <c r="W352" s="245" t="str">
        <f aca="false">IF(TRIM($B352&amp;$C352)="","",IF(AND(N($M352)=0,N($Q352)+N($R352)+N($S352)=0),"",ROUND(N($M352)-N($Q352)-N($R352)-N($S352),2)))</f>
        <v/>
      </c>
      <c r="X352" s="246" t="str">
        <f aca="false">IF(TRIM($B352&amp;$C352)="","",IF(N($M352)=0,IF((N($Q352)+N($R352)+N($S352))=0,"—未填单价","未填单价，已收 "&amp;TEXT((N($Q352)+N($R352)+N($S352)),"#,##0.00")),IF(N($W352)&gt;0.005,"欠 "&amp;TEXT(N($W352),"#,##0.00")&amp;IF(N($T352)&gt;0,"（开票未到账 "&amp;TEXT(N($T352),"#,##0.00")&amp;"）","")&amp;IF(N($V352)&gt;0,"（未开票 "&amp;TEXT(N($V352),"#,##0.00")&amp;"）",""),IF(N($W352)&lt;-0.005,"多收 "&amp;TEXT(-N($W352),"#,##0.00"),"✔ 已结清")))&amp;IF(N($U352)&gt;0,"｜到账未开票 "&amp;TEXT(N($U352),"#,##0.00")&amp;"，待补票","")&amp;IF(N($R352)&gt;0,"｜收现 "&amp;TEXT(N($R352),"#,##0.00"),"")&amp;IF(N($S352)&gt;0,"｜收款不开票 "&amp;TEXT(N($S352),"#,##0.00"),""))</f>
        <v/>
      </c>
      <c r="Y352" s="195"/>
      <c r="AB352" s="195"/>
      <c r="AC352" s="188"/>
      <c r="AD352" s="246" t="str">
        <f aca="false">IF($AL352="","",IF($AL352=1,IF($AM352&gt;=1,"一次性·已到收款期","一次性·未到期"),$AC352&amp;" 第"&amp;$AM352&amp;"/"&amp;$AL352&amp;"期"))</f>
        <v/>
      </c>
      <c r="AE352" s="245" t="str">
        <f aca="false">IF(OR($AL352="",N($M352)=0),"",ROUND(N($J352)*$AM352/$AL352,2)+N($L352))</f>
        <v/>
      </c>
      <c r="AF352" s="245" t="str">
        <f aca="false">IF($AE352="","",MAX(0,ROUND($AE352-(N($Q352)+N($R352)+N($S352)),2)))</f>
        <v/>
      </c>
      <c r="AG352" s="245" t="str">
        <f aca="false">IF(OR(TRIM($B352&amp;$C352)="",NOT(ISNUMBER($D352))),"",SUMIFS($W$3:$W$1001,$AI$3:$AI$1001,$AI352,$D$3:$D$1001,"&lt;"&amp;$D352))</f>
        <v/>
      </c>
      <c r="AH352" s="245" t="str">
        <f aca="false">IF(TRIM($B352&amp;$C352)="","",SUMIFS($W$3:$W$1001,$AI$3:$AI$1001,$AI352))</f>
        <v/>
      </c>
      <c r="AI352" s="246" t="str">
        <f aca="false">IF(TRIM($B352&amp;$C352)="","",TRIM($B352)&amp;"｜"&amp;TRIM($C352))</f>
        <v/>
      </c>
      <c r="AJ352" s="245" t="str">
        <f aca="false">IF(TRIM($B352&amp;$C352)="","",MIN(N($O352),N($Q352)))</f>
        <v/>
      </c>
      <c r="AK352" s="248" t="str">
        <f aca="false">IF(ISNUMBER($D352),YEAR($D352),"")</f>
        <v/>
      </c>
      <c r="AL352" s="248" t="str">
        <f aca="false">IF(OR(TRIM($B352&amp;$C352)="",NOT(ISNUMBER($D352)),NOT(ISNUMBER($E352))),"",IF($E352&lt;$D352,"",IF(IF($AC352="半年付",2,IF($AC352="季度付",4,IF($AC352="月付",12,IF($AC352="半月付",24,1))))=1,1,MAX(1,ROUND(($E352-$D352+1)/365*IF($AC352="半年付",2,IF($AC352="季度付",4,IF($AC352="月付",12,IF($AC352="半月付",24,1)))),0)))))</f>
        <v/>
      </c>
      <c r="AM352" s="248" t="str">
        <f aca="true">IF($AL352="","",MIN($AL352,MAX(0,INT((TODAY()-付款宽限天数-$D352)/(($E352-$D352+1)/$AL352))+1)))</f>
        <v/>
      </c>
    </row>
    <row r="353" customFormat="false" ht="27.75" hidden="false" customHeight="false" outlineLevel="0" collapsed="false">
      <c r="F353" s="188" t="str">
        <f aca="true">IF(TRIM($B353&amp;$C353)="","",IF(OR(ISNUMBER(SEARCH("未",$A353)),ISNUMBER(SEARCH("送出",$A353)),AND(TRIM($A353)="",NOT(ISNUMBER($D353)),N($G353)=0)),"【合同未回】","")&amp;IF(NOT(ISNUMBER($E353)),IF(OR(ISNUMBER(SEARCH("未",$A353)),ISNUMBER(SEARCH("送出",$A353)),AND(TRIM($A353)="",NOT(ISNUMBER($D353)),N($G353)=0)),"","【未填合同期】"),IF($E353&lt;TODAY(),"【已到期】",IF($E353-TODAY()&lt;=提醒天数,"【即将到期，剩余"&amp;($E353-TODAY())&amp;"天】","【正常】")))&amp;IF(OR($AB353="安装免保",$AB353="技术免保",$AB353="质保期内"),"【"&amp;$AB353&amp;"】",""))</f>
        <v/>
      </c>
      <c r="J353" s="244" t="str">
        <f aca="false">IF(OR(N($G353)=0,N($H353)=0),"",ROUND(N($G353)*N($H353)*IF(N($I353)=0,1,N($I353)),2))</f>
        <v/>
      </c>
      <c r="M353" s="244" t="str">
        <f aca="false">IF(TRIM($B353&amp;$C353)="","",IF(AND(N($J353)=0,N($L353)=0),"",ROUND(N($J353)+N($L353),2)))</f>
        <v/>
      </c>
      <c r="S353" s="244"/>
      <c r="T353" s="245" t="str">
        <f aca="false">IF(TRIM($B353&amp;$C353)="","",IF(N($O353)=0,"",MAX(0,MIN(N($O353)-N($Q353),N($W353)))))</f>
        <v/>
      </c>
      <c r="U353" s="245" t="str">
        <f aca="false">IF(TRIM($B353&amp;$C353)="","",IF(N($Q353)&lt;=N($O353),"",N($Q353)-N($O353)))</f>
        <v/>
      </c>
      <c r="V353" s="245" t="str">
        <f aca="false">IF(OR(TRIM($B353&amp;$C353)="",$W353=""),"",MAX(0,N($W353))-N($T353))</f>
        <v/>
      </c>
      <c r="W353" s="245" t="str">
        <f aca="false">IF(TRIM($B353&amp;$C353)="","",IF(AND(N($M353)=0,N($Q353)+N($R353)+N($S353)=0),"",ROUND(N($M353)-N($Q353)-N($R353)-N($S353),2)))</f>
        <v/>
      </c>
      <c r="X353" s="246" t="str">
        <f aca="false">IF(TRIM($B353&amp;$C353)="","",IF(N($M353)=0,IF((N($Q353)+N($R353)+N($S353))=0,"—未填单价","未填单价，已收 "&amp;TEXT((N($Q353)+N($R353)+N($S353)),"#,##0.00")),IF(N($W353)&gt;0.005,"欠 "&amp;TEXT(N($W353),"#,##0.00")&amp;IF(N($T353)&gt;0,"（开票未到账 "&amp;TEXT(N($T353),"#,##0.00")&amp;"）","")&amp;IF(N($V353)&gt;0,"（未开票 "&amp;TEXT(N($V353),"#,##0.00")&amp;"）",""),IF(N($W353)&lt;-0.005,"多收 "&amp;TEXT(-N($W353),"#,##0.00"),"✔ 已结清")))&amp;IF(N($U353)&gt;0,"｜到账未开票 "&amp;TEXT(N($U353),"#,##0.00")&amp;"，待补票","")&amp;IF(N($R353)&gt;0,"｜收现 "&amp;TEXT(N($R353),"#,##0.00"),"")&amp;IF(N($S353)&gt;0,"｜收款不开票 "&amp;TEXT(N($S353),"#,##0.00"),""))</f>
        <v/>
      </c>
      <c r="Y353" s="195"/>
      <c r="AB353" s="195"/>
      <c r="AC353" s="188"/>
      <c r="AD353" s="246" t="str">
        <f aca="false">IF($AL353="","",IF($AL353=1,IF($AM353&gt;=1,"一次性·已到收款期","一次性·未到期"),$AC353&amp;" 第"&amp;$AM353&amp;"/"&amp;$AL353&amp;"期"))</f>
        <v/>
      </c>
      <c r="AE353" s="245" t="str">
        <f aca="false">IF(OR($AL353="",N($M353)=0),"",ROUND(N($J353)*$AM353/$AL353,2)+N($L353))</f>
        <v/>
      </c>
      <c r="AF353" s="245" t="str">
        <f aca="false">IF($AE353="","",MAX(0,ROUND($AE353-(N($Q353)+N($R353)+N($S353)),2)))</f>
        <v/>
      </c>
      <c r="AG353" s="245" t="str">
        <f aca="false">IF(OR(TRIM($B353&amp;$C353)="",NOT(ISNUMBER($D353))),"",SUMIFS($W$3:$W$1001,$AI$3:$AI$1001,$AI353,$D$3:$D$1001,"&lt;"&amp;$D353))</f>
        <v/>
      </c>
      <c r="AH353" s="245" t="str">
        <f aca="false">IF(TRIM($B353&amp;$C353)="","",SUMIFS($W$3:$W$1001,$AI$3:$AI$1001,$AI353))</f>
        <v/>
      </c>
      <c r="AI353" s="246" t="str">
        <f aca="false">IF(TRIM($B353&amp;$C353)="","",TRIM($B353)&amp;"｜"&amp;TRIM($C353))</f>
        <v/>
      </c>
      <c r="AJ353" s="245" t="str">
        <f aca="false">IF(TRIM($B353&amp;$C353)="","",MIN(N($O353),N($Q353)))</f>
        <v/>
      </c>
      <c r="AK353" s="248" t="str">
        <f aca="false">IF(ISNUMBER($D353),YEAR($D353),"")</f>
        <v/>
      </c>
      <c r="AL353" s="248" t="str">
        <f aca="false">IF(OR(TRIM($B353&amp;$C353)="",NOT(ISNUMBER($D353)),NOT(ISNUMBER($E353))),"",IF($E353&lt;$D353,"",IF(IF($AC353="半年付",2,IF($AC353="季度付",4,IF($AC353="月付",12,IF($AC353="半月付",24,1))))=1,1,MAX(1,ROUND(($E353-$D353+1)/365*IF($AC353="半年付",2,IF($AC353="季度付",4,IF($AC353="月付",12,IF($AC353="半月付",24,1)))),0)))))</f>
        <v/>
      </c>
      <c r="AM353" s="248" t="str">
        <f aca="true">IF($AL353="","",MIN($AL353,MAX(0,INT((TODAY()-付款宽限天数-$D353)/(($E353-$D353+1)/$AL353))+1)))</f>
        <v/>
      </c>
    </row>
    <row r="354" customFormat="false" ht="27.75" hidden="false" customHeight="false" outlineLevel="0" collapsed="false">
      <c r="F354" s="188" t="str">
        <f aca="true">IF(TRIM($B354&amp;$C354)="","",IF(OR(ISNUMBER(SEARCH("未",$A354)),ISNUMBER(SEARCH("送出",$A354)),AND(TRIM($A354)="",NOT(ISNUMBER($D354)),N($G354)=0)),"【合同未回】","")&amp;IF(NOT(ISNUMBER($E354)),IF(OR(ISNUMBER(SEARCH("未",$A354)),ISNUMBER(SEARCH("送出",$A354)),AND(TRIM($A354)="",NOT(ISNUMBER($D354)),N($G354)=0)),"","【未填合同期】"),IF($E354&lt;TODAY(),"【已到期】",IF($E354-TODAY()&lt;=提醒天数,"【即将到期，剩余"&amp;($E354-TODAY())&amp;"天】","【正常】")))&amp;IF(OR($AB354="安装免保",$AB354="技术免保",$AB354="质保期内"),"【"&amp;$AB354&amp;"】",""))</f>
        <v/>
      </c>
      <c r="J354" s="244" t="str">
        <f aca="false">IF(OR(N($G354)=0,N($H354)=0),"",ROUND(N($G354)*N($H354)*IF(N($I354)=0,1,N($I354)),2))</f>
        <v/>
      </c>
      <c r="M354" s="244" t="str">
        <f aca="false">IF(TRIM($B354&amp;$C354)="","",IF(AND(N($J354)=0,N($L354)=0),"",ROUND(N($J354)+N($L354),2)))</f>
        <v/>
      </c>
      <c r="S354" s="244"/>
      <c r="T354" s="245" t="str">
        <f aca="false">IF(TRIM($B354&amp;$C354)="","",IF(N($O354)=0,"",MAX(0,MIN(N($O354)-N($Q354),N($W354)))))</f>
        <v/>
      </c>
      <c r="U354" s="245" t="str">
        <f aca="false">IF(TRIM($B354&amp;$C354)="","",IF(N($Q354)&lt;=N($O354),"",N($Q354)-N($O354)))</f>
        <v/>
      </c>
      <c r="V354" s="245" t="str">
        <f aca="false">IF(OR(TRIM($B354&amp;$C354)="",$W354=""),"",MAX(0,N($W354))-N($T354))</f>
        <v/>
      </c>
      <c r="W354" s="245" t="str">
        <f aca="false">IF(TRIM($B354&amp;$C354)="","",IF(AND(N($M354)=0,N($Q354)+N($R354)+N($S354)=0),"",ROUND(N($M354)-N($Q354)-N($R354)-N($S354),2)))</f>
        <v/>
      </c>
      <c r="X354" s="246" t="str">
        <f aca="false">IF(TRIM($B354&amp;$C354)="","",IF(N($M354)=0,IF((N($Q354)+N($R354)+N($S354))=0,"—未填单价","未填单价，已收 "&amp;TEXT((N($Q354)+N($R354)+N($S354)),"#,##0.00")),IF(N($W354)&gt;0.005,"欠 "&amp;TEXT(N($W354),"#,##0.00")&amp;IF(N($T354)&gt;0,"（开票未到账 "&amp;TEXT(N($T354),"#,##0.00")&amp;"）","")&amp;IF(N($V354)&gt;0,"（未开票 "&amp;TEXT(N($V354),"#,##0.00")&amp;"）",""),IF(N($W354)&lt;-0.005,"多收 "&amp;TEXT(-N($W354),"#,##0.00"),"✔ 已结清")))&amp;IF(N($U354)&gt;0,"｜到账未开票 "&amp;TEXT(N($U354),"#,##0.00")&amp;"，待补票","")&amp;IF(N($R354)&gt;0,"｜收现 "&amp;TEXT(N($R354),"#,##0.00"),"")&amp;IF(N($S354)&gt;0,"｜收款不开票 "&amp;TEXT(N($S354),"#,##0.00"),""))</f>
        <v/>
      </c>
      <c r="Y354" s="195"/>
      <c r="AB354" s="195"/>
      <c r="AC354" s="188"/>
      <c r="AD354" s="246" t="str">
        <f aca="false">IF($AL354="","",IF($AL354=1,IF($AM354&gt;=1,"一次性·已到收款期","一次性·未到期"),$AC354&amp;" 第"&amp;$AM354&amp;"/"&amp;$AL354&amp;"期"))</f>
        <v/>
      </c>
      <c r="AE354" s="245" t="str">
        <f aca="false">IF(OR($AL354="",N($M354)=0),"",ROUND(N($J354)*$AM354/$AL354,2)+N($L354))</f>
        <v/>
      </c>
      <c r="AF354" s="245" t="str">
        <f aca="false">IF($AE354="","",MAX(0,ROUND($AE354-(N($Q354)+N($R354)+N($S354)),2)))</f>
        <v/>
      </c>
      <c r="AG354" s="245" t="str">
        <f aca="false">IF(OR(TRIM($B354&amp;$C354)="",NOT(ISNUMBER($D354))),"",SUMIFS($W$3:$W$1001,$AI$3:$AI$1001,$AI354,$D$3:$D$1001,"&lt;"&amp;$D354))</f>
        <v/>
      </c>
      <c r="AH354" s="245" t="str">
        <f aca="false">IF(TRIM($B354&amp;$C354)="","",SUMIFS($W$3:$W$1001,$AI$3:$AI$1001,$AI354))</f>
        <v/>
      </c>
      <c r="AI354" s="246" t="str">
        <f aca="false">IF(TRIM($B354&amp;$C354)="","",TRIM($B354)&amp;"｜"&amp;TRIM($C354))</f>
        <v/>
      </c>
      <c r="AJ354" s="245" t="str">
        <f aca="false">IF(TRIM($B354&amp;$C354)="","",MIN(N($O354),N($Q354)))</f>
        <v/>
      </c>
      <c r="AK354" s="248" t="str">
        <f aca="false">IF(ISNUMBER($D354),YEAR($D354),"")</f>
        <v/>
      </c>
      <c r="AL354" s="248" t="str">
        <f aca="false">IF(OR(TRIM($B354&amp;$C354)="",NOT(ISNUMBER($D354)),NOT(ISNUMBER($E354))),"",IF($E354&lt;$D354,"",IF(IF($AC354="半年付",2,IF($AC354="季度付",4,IF($AC354="月付",12,IF($AC354="半月付",24,1))))=1,1,MAX(1,ROUND(($E354-$D354+1)/365*IF($AC354="半年付",2,IF($AC354="季度付",4,IF($AC354="月付",12,IF($AC354="半月付",24,1)))),0)))))</f>
        <v/>
      </c>
      <c r="AM354" s="248" t="str">
        <f aca="true">IF($AL354="","",MIN($AL354,MAX(0,INT((TODAY()-付款宽限天数-$D354)/(($E354-$D354+1)/$AL354))+1)))</f>
        <v/>
      </c>
    </row>
    <row r="355" customFormat="false" ht="27.75" hidden="false" customHeight="false" outlineLevel="0" collapsed="false">
      <c r="F355" s="188" t="str">
        <f aca="true">IF(TRIM($B355&amp;$C355)="","",IF(OR(ISNUMBER(SEARCH("未",$A355)),ISNUMBER(SEARCH("送出",$A355)),AND(TRIM($A355)="",NOT(ISNUMBER($D355)),N($G355)=0)),"【合同未回】","")&amp;IF(NOT(ISNUMBER($E355)),IF(OR(ISNUMBER(SEARCH("未",$A355)),ISNUMBER(SEARCH("送出",$A355)),AND(TRIM($A355)="",NOT(ISNUMBER($D355)),N($G355)=0)),"","【未填合同期】"),IF($E355&lt;TODAY(),"【已到期】",IF($E355-TODAY()&lt;=提醒天数,"【即将到期，剩余"&amp;($E355-TODAY())&amp;"天】","【正常】")))&amp;IF(OR($AB355="安装免保",$AB355="技术免保",$AB355="质保期内"),"【"&amp;$AB355&amp;"】",""))</f>
        <v/>
      </c>
      <c r="J355" s="244" t="str">
        <f aca="false">IF(OR(N($G355)=0,N($H355)=0),"",ROUND(N($G355)*N($H355)*IF(N($I355)=0,1,N($I355)),2))</f>
        <v/>
      </c>
      <c r="M355" s="244" t="str">
        <f aca="false">IF(TRIM($B355&amp;$C355)="","",IF(AND(N($J355)=0,N($L355)=0),"",ROUND(N($J355)+N($L355),2)))</f>
        <v/>
      </c>
      <c r="S355" s="244"/>
      <c r="T355" s="245" t="str">
        <f aca="false">IF(TRIM($B355&amp;$C355)="","",IF(N($O355)=0,"",MAX(0,MIN(N($O355)-N($Q355),N($W355)))))</f>
        <v/>
      </c>
      <c r="U355" s="245" t="str">
        <f aca="false">IF(TRIM($B355&amp;$C355)="","",IF(N($Q355)&lt;=N($O355),"",N($Q355)-N($O355)))</f>
        <v/>
      </c>
      <c r="V355" s="245" t="str">
        <f aca="false">IF(OR(TRIM($B355&amp;$C355)="",$W355=""),"",MAX(0,N($W355))-N($T355))</f>
        <v/>
      </c>
      <c r="W355" s="245" t="str">
        <f aca="false">IF(TRIM($B355&amp;$C355)="","",IF(AND(N($M355)=0,N($Q355)+N($R355)+N($S355)=0),"",ROUND(N($M355)-N($Q355)-N($R355)-N($S355),2)))</f>
        <v/>
      </c>
      <c r="X355" s="246" t="str">
        <f aca="false">IF(TRIM($B355&amp;$C355)="","",IF(N($M355)=0,IF((N($Q355)+N($R355)+N($S355))=0,"—未填单价","未填单价，已收 "&amp;TEXT((N($Q355)+N($R355)+N($S355)),"#,##0.00")),IF(N($W355)&gt;0.005,"欠 "&amp;TEXT(N($W355),"#,##0.00")&amp;IF(N($T355)&gt;0,"（开票未到账 "&amp;TEXT(N($T355),"#,##0.00")&amp;"）","")&amp;IF(N($V355)&gt;0,"（未开票 "&amp;TEXT(N($V355),"#,##0.00")&amp;"）",""),IF(N($W355)&lt;-0.005,"多收 "&amp;TEXT(-N($W355),"#,##0.00"),"✔ 已结清")))&amp;IF(N($U355)&gt;0,"｜到账未开票 "&amp;TEXT(N($U355),"#,##0.00")&amp;"，待补票","")&amp;IF(N($R355)&gt;0,"｜收现 "&amp;TEXT(N($R355),"#,##0.00"),"")&amp;IF(N($S355)&gt;0,"｜收款不开票 "&amp;TEXT(N($S355),"#,##0.00"),""))</f>
        <v/>
      </c>
      <c r="Y355" s="195"/>
      <c r="AB355" s="195"/>
      <c r="AC355" s="188"/>
      <c r="AD355" s="246" t="str">
        <f aca="false">IF($AL355="","",IF($AL355=1,IF($AM355&gt;=1,"一次性·已到收款期","一次性·未到期"),$AC355&amp;" 第"&amp;$AM355&amp;"/"&amp;$AL355&amp;"期"))</f>
        <v/>
      </c>
      <c r="AE355" s="245" t="str">
        <f aca="false">IF(OR($AL355="",N($M355)=0),"",ROUND(N($J355)*$AM355/$AL355,2)+N($L355))</f>
        <v/>
      </c>
      <c r="AF355" s="245" t="str">
        <f aca="false">IF($AE355="","",MAX(0,ROUND($AE355-(N($Q355)+N($R355)+N($S355)),2)))</f>
        <v/>
      </c>
      <c r="AG355" s="245" t="str">
        <f aca="false">IF(OR(TRIM($B355&amp;$C355)="",NOT(ISNUMBER($D355))),"",SUMIFS($W$3:$W$1001,$AI$3:$AI$1001,$AI355,$D$3:$D$1001,"&lt;"&amp;$D355))</f>
        <v/>
      </c>
      <c r="AH355" s="245" t="str">
        <f aca="false">IF(TRIM($B355&amp;$C355)="","",SUMIFS($W$3:$W$1001,$AI$3:$AI$1001,$AI355))</f>
        <v/>
      </c>
      <c r="AI355" s="246" t="str">
        <f aca="false">IF(TRIM($B355&amp;$C355)="","",TRIM($B355)&amp;"｜"&amp;TRIM($C355))</f>
        <v/>
      </c>
      <c r="AJ355" s="245" t="str">
        <f aca="false">IF(TRIM($B355&amp;$C355)="","",MIN(N($O355),N($Q355)))</f>
        <v/>
      </c>
      <c r="AK355" s="248" t="str">
        <f aca="false">IF(ISNUMBER($D355),YEAR($D355),"")</f>
        <v/>
      </c>
      <c r="AL355" s="248" t="str">
        <f aca="false">IF(OR(TRIM($B355&amp;$C355)="",NOT(ISNUMBER($D355)),NOT(ISNUMBER($E355))),"",IF($E355&lt;$D355,"",IF(IF($AC355="半年付",2,IF($AC355="季度付",4,IF($AC355="月付",12,IF($AC355="半月付",24,1))))=1,1,MAX(1,ROUND(($E355-$D355+1)/365*IF($AC355="半年付",2,IF($AC355="季度付",4,IF($AC355="月付",12,IF($AC355="半月付",24,1)))),0)))))</f>
        <v/>
      </c>
      <c r="AM355" s="248" t="str">
        <f aca="true">IF($AL355="","",MIN($AL355,MAX(0,INT((TODAY()-付款宽限天数-$D355)/(($E355-$D355+1)/$AL355))+1)))</f>
        <v/>
      </c>
    </row>
    <row r="356" customFormat="false" ht="27.75" hidden="false" customHeight="false" outlineLevel="0" collapsed="false">
      <c r="F356" s="188" t="str">
        <f aca="true">IF(TRIM($B356&amp;$C356)="","",IF(OR(ISNUMBER(SEARCH("未",$A356)),ISNUMBER(SEARCH("送出",$A356)),AND(TRIM($A356)="",NOT(ISNUMBER($D356)),N($G356)=0)),"【合同未回】","")&amp;IF(NOT(ISNUMBER($E356)),IF(OR(ISNUMBER(SEARCH("未",$A356)),ISNUMBER(SEARCH("送出",$A356)),AND(TRIM($A356)="",NOT(ISNUMBER($D356)),N($G356)=0)),"","【未填合同期】"),IF($E356&lt;TODAY(),"【已到期】",IF($E356-TODAY()&lt;=提醒天数,"【即将到期，剩余"&amp;($E356-TODAY())&amp;"天】","【正常】")))&amp;IF(OR($AB356="安装免保",$AB356="技术免保",$AB356="质保期内"),"【"&amp;$AB356&amp;"】",""))</f>
        <v/>
      </c>
      <c r="J356" s="244" t="str">
        <f aca="false">IF(OR(N($G356)=0,N($H356)=0),"",ROUND(N($G356)*N($H356)*IF(N($I356)=0,1,N($I356)),2))</f>
        <v/>
      </c>
      <c r="M356" s="244" t="str">
        <f aca="false">IF(TRIM($B356&amp;$C356)="","",IF(AND(N($J356)=0,N($L356)=0),"",ROUND(N($J356)+N($L356),2)))</f>
        <v/>
      </c>
      <c r="S356" s="244"/>
      <c r="T356" s="245" t="str">
        <f aca="false">IF(TRIM($B356&amp;$C356)="","",IF(N($O356)=0,"",MAX(0,MIN(N($O356)-N($Q356),N($W356)))))</f>
        <v/>
      </c>
      <c r="U356" s="245" t="str">
        <f aca="false">IF(TRIM($B356&amp;$C356)="","",IF(N($Q356)&lt;=N($O356),"",N($Q356)-N($O356)))</f>
        <v/>
      </c>
      <c r="V356" s="245" t="str">
        <f aca="false">IF(OR(TRIM($B356&amp;$C356)="",$W356=""),"",MAX(0,N($W356))-N($T356))</f>
        <v/>
      </c>
      <c r="W356" s="245" t="str">
        <f aca="false">IF(TRIM($B356&amp;$C356)="","",IF(AND(N($M356)=0,N($Q356)+N($R356)+N($S356)=0),"",ROUND(N($M356)-N($Q356)-N($R356)-N($S356),2)))</f>
        <v/>
      </c>
      <c r="X356" s="246" t="str">
        <f aca="false">IF(TRIM($B356&amp;$C356)="","",IF(N($M356)=0,IF((N($Q356)+N($R356)+N($S356))=0,"—未填单价","未填单价，已收 "&amp;TEXT((N($Q356)+N($R356)+N($S356)),"#,##0.00")),IF(N($W356)&gt;0.005,"欠 "&amp;TEXT(N($W356),"#,##0.00")&amp;IF(N($T356)&gt;0,"（开票未到账 "&amp;TEXT(N($T356),"#,##0.00")&amp;"）","")&amp;IF(N($V356)&gt;0,"（未开票 "&amp;TEXT(N($V356),"#,##0.00")&amp;"）",""),IF(N($W356)&lt;-0.005,"多收 "&amp;TEXT(-N($W356),"#,##0.00"),"✔ 已结清")))&amp;IF(N($U356)&gt;0,"｜到账未开票 "&amp;TEXT(N($U356),"#,##0.00")&amp;"，待补票","")&amp;IF(N($R356)&gt;0,"｜收现 "&amp;TEXT(N($R356),"#,##0.00"),"")&amp;IF(N($S356)&gt;0,"｜收款不开票 "&amp;TEXT(N($S356),"#,##0.00"),""))</f>
        <v/>
      </c>
      <c r="Y356" s="195"/>
      <c r="AB356" s="195"/>
      <c r="AC356" s="188"/>
      <c r="AD356" s="246" t="str">
        <f aca="false">IF($AL356="","",IF($AL356=1,IF($AM356&gt;=1,"一次性·已到收款期","一次性·未到期"),$AC356&amp;" 第"&amp;$AM356&amp;"/"&amp;$AL356&amp;"期"))</f>
        <v/>
      </c>
      <c r="AE356" s="245" t="str">
        <f aca="false">IF(OR($AL356="",N($M356)=0),"",ROUND(N($J356)*$AM356/$AL356,2)+N($L356))</f>
        <v/>
      </c>
      <c r="AF356" s="245" t="str">
        <f aca="false">IF($AE356="","",MAX(0,ROUND($AE356-(N($Q356)+N($R356)+N($S356)),2)))</f>
        <v/>
      </c>
      <c r="AG356" s="245" t="str">
        <f aca="false">IF(OR(TRIM($B356&amp;$C356)="",NOT(ISNUMBER($D356))),"",SUMIFS($W$3:$W$1001,$AI$3:$AI$1001,$AI356,$D$3:$D$1001,"&lt;"&amp;$D356))</f>
        <v/>
      </c>
      <c r="AH356" s="245" t="str">
        <f aca="false">IF(TRIM($B356&amp;$C356)="","",SUMIFS($W$3:$W$1001,$AI$3:$AI$1001,$AI356))</f>
        <v/>
      </c>
      <c r="AI356" s="246" t="str">
        <f aca="false">IF(TRIM($B356&amp;$C356)="","",TRIM($B356)&amp;"｜"&amp;TRIM($C356))</f>
        <v/>
      </c>
      <c r="AJ356" s="245" t="str">
        <f aca="false">IF(TRIM($B356&amp;$C356)="","",MIN(N($O356),N($Q356)))</f>
        <v/>
      </c>
      <c r="AK356" s="248" t="str">
        <f aca="false">IF(ISNUMBER($D356),YEAR($D356),"")</f>
        <v/>
      </c>
      <c r="AL356" s="248" t="str">
        <f aca="false">IF(OR(TRIM($B356&amp;$C356)="",NOT(ISNUMBER($D356)),NOT(ISNUMBER($E356))),"",IF($E356&lt;$D356,"",IF(IF($AC356="半年付",2,IF($AC356="季度付",4,IF($AC356="月付",12,IF($AC356="半月付",24,1))))=1,1,MAX(1,ROUND(($E356-$D356+1)/365*IF($AC356="半年付",2,IF($AC356="季度付",4,IF($AC356="月付",12,IF($AC356="半月付",24,1)))),0)))))</f>
        <v/>
      </c>
      <c r="AM356" s="248" t="str">
        <f aca="true">IF($AL356="","",MIN($AL356,MAX(0,INT((TODAY()-付款宽限天数-$D356)/(($E356-$D356+1)/$AL356))+1)))</f>
        <v/>
      </c>
    </row>
    <row r="357" customFormat="false" ht="27.75" hidden="false" customHeight="false" outlineLevel="0" collapsed="false">
      <c r="F357" s="188" t="str">
        <f aca="true">IF(TRIM($B357&amp;$C357)="","",IF(OR(ISNUMBER(SEARCH("未",$A357)),ISNUMBER(SEARCH("送出",$A357)),AND(TRIM($A357)="",NOT(ISNUMBER($D357)),N($G357)=0)),"【合同未回】","")&amp;IF(NOT(ISNUMBER($E357)),IF(OR(ISNUMBER(SEARCH("未",$A357)),ISNUMBER(SEARCH("送出",$A357)),AND(TRIM($A357)="",NOT(ISNUMBER($D357)),N($G357)=0)),"","【未填合同期】"),IF($E357&lt;TODAY(),"【已到期】",IF($E357-TODAY()&lt;=提醒天数,"【即将到期，剩余"&amp;($E357-TODAY())&amp;"天】","【正常】")))&amp;IF(OR($AB357="安装免保",$AB357="技术免保",$AB357="质保期内"),"【"&amp;$AB357&amp;"】",""))</f>
        <v/>
      </c>
      <c r="J357" s="244" t="str">
        <f aca="false">IF(OR(N($G357)=0,N($H357)=0),"",ROUND(N($G357)*N($H357)*IF(N($I357)=0,1,N($I357)),2))</f>
        <v/>
      </c>
      <c r="M357" s="244" t="str">
        <f aca="false">IF(TRIM($B357&amp;$C357)="","",IF(AND(N($J357)=0,N($L357)=0),"",ROUND(N($J357)+N($L357),2)))</f>
        <v/>
      </c>
      <c r="S357" s="244"/>
      <c r="T357" s="245" t="str">
        <f aca="false">IF(TRIM($B357&amp;$C357)="","",IF(N($O357)=0,"",MAX(0,MIN(N($O357)-N($Q357),N($W357)))))</f>
        <v/>
      </c>
      <c r="U357" s="245" t="str">
        <f aca="false">IF(TRIM($B357&amp;$C357)="","",IF(N($Q357)&lt;=N($O357),"",N($Q357)-N($O357)))</f>
        <v/>
      </c>
      <c r="V357" s="245" t="str">
        <f aca="false">IF(OR(TRIM($B357&amp;$C357)="",$W357=""),"",MAX(0,N($W357))-N($T357))</f>
        <v/>
      </c>
      <c r="W357" s="245" t="str">
        <f aca="false">IF(TRIM($B357&amp;$C357)="","",IF(AND(N($M357)=0,N($Q357)+N($R357)+N($S357)=0),"",ROUND(N($M357)-N($Q357)-N($R357)-N($S357),2)))</f>
        <v/>
      </c>
      <c r="X357" s="246" t="str">
        <f aca="false">IF(TRIM($B357&amp;$C357)="","",IF(N($M357)=0,IF((N($Q357)+N($R357)+N($S357))=0,"—未填单价","未填单价，已收 "&amp;TEXT((N($Q357)+N($R357)+N($S357)),"#,##0.00")),IF(N($W357)&gt;0.005,"欠 "&amp;TEXT(N($W357),"#,##0.00")&amp;IF(N($T357)&gt;0,"（开票未到账 "&amp;TEXT(N($T357),"#,##0.00")&amp;"）","")&amp;IF(N($V357)&gt;0,"（未开票 "&amp;TEXT(N($V357),"#,##0.00")&amp;"）",""),IF(N($W357)&lt;-0.005,"多收 "&amp;TEXT(-N($W357),"#,##0.00"),"✔ 已结清")))&amp;IF(N($U357)&gt;0,"｜到账未开票 "&amp;TEXT(N($U357),"#,##0.00")&amp;"，待补票","")&amp;IF(N($R357)&gt;0,"｜收现 "&amp;TEXT(N($R357),"#,##0.00"),"")&amp;IF(N($S357)&gt;0,"｜收款不开票 "&amp;TEXT(N($S357),"#,##0.00"),""))</f>
        <v/>
      </c>
      <c r="Y357" s="195"/>
      <c r="AB357" s="195"/>
      <c r="AC357" s="188"/>
      <c r="AD357" s="246" t="str">
        <f aca="false">IF($AL357="","",IF($AL357=1,IF($AM357&gt;=1,"一次性·已到收款期","一次性·未到期"),$AC357&amp;" 第"&amp;$AM357&amp;"/"&amp;$AL357&amp;"期"))</f>
        <v/>
      </c>
      <c r="AE357" s="245" t="str">
        <f aca="false">IF(OR($AL357="",N($M357)=0),"",ROUND(N($J357)*$AM357/$AL357,2)+N($L357))</f>
        <v/>
      </c>
      <c r="AF357" s="245" t="str">
        <f aca="false">IF($AE357="","",MAX(0,ROUND($AE357-(N($Q357)+N($R357)+N($S357)),2)))</f>
        <v/>
      </c>
      <c r="AG357" s="245" t="str">
        <f aca="false">IF(OR(TRIM($B357&amp;$C357)="",NOT(ISNUMBER($D357))),"",SUMIFS($W$3:$W$1001,$AI$3:$AI$1001,$AI357,$D$3:$D$1001,"&lt;"&amp;$D357))</f>
        <v/>
      </c>
      <c r="AH357" s="245" t="str">
        <f aca="false">IF(TRIM($B357&amp;$C357)="","",SUMIFS($W$3:$W$1001,$AI$3:$AI$1001,$AI357))</f>
        <v/>
      </c>
      <c r="AI357" s="246" t="str">
        <f aca="false">IF(TRIM($B357&amp;$C357)="","",TRIM($B357)&amp;"｜"&amp;TRIM($C357))</f>
        <v/>
      </c>
      <c r="AJ357" s="245" t="str">
        <f aca="false">IF(TRIM($B357&amp;$C357)="","",MIN(N($O357),N($Q357)))</f>
        <v/>
      </c>
      <c r="AK357" s="248" t="str">
        <f aca="false">IF(ISNUMBER($D357),YEAR($D357),"")</f>
        <v/>
      </c>
      <c r="AL357" s="248" t="str">
        <f aca="false">IF(OR(TRIM($B357&amp;$C357)="",NOT(ISNUMBER($D357)),NOT(ISNUMBER($E357))),"",IF($E357&lt;$D357,"",IF(IF($AC357="半年付",2,IF($AC357="季度付",4,IF($AC357="月付",12,IF($AC357="半月付",24,1))))=1,1,MAX(1,ROUND(($E357-$D357+1)/365*IF($AC357="半年付",2,IF($AC357="季度付",4,IF($AC357="月付",12,IF($AC357="半月付",24,1)))),0)))))</f>
        <v/>
      </c>
      <c r="AM357" s="248" t="str">
        <f aca="true">IF($AL357="","",MIN($AL357,MAX(0,INT((TODAY()-付款宽限天数-$D357)/(($E357-$D357+1)/$AL357))+1)))</f>
        <v/>
      </c>
    </row>
    <row r="358" customFormat="false" ht="27.75" hidden="false" customHeight="false" outlineLevel="0" collapsed="false">
      <c r="F358" s="188" t="str">
        <f aca="true">IF(TRIM($B358&amp;$C358)="","",IF(OR(ISNUMBER(SEARCH("未",$A358)),ISNUMBER(SEARCH("送出",$A358)),AND(TRIM($A358)="",NOT(ISNUMBER($D358)),N($G358)=0)),"【合同未回】","")&amp;IF(NOT(ISNUMBER($E358)),IF(OR(ISNUMBER(SEARCH("未",$A358)),ISNUMBER(SEARCH("送出",$A358)),AND(TRIM($A358)="",NOT(ISNUMBER($D358)),N($G358)=0)),"","【未填合同期】"),IF($E358&lt;TODAY(),"【已到期】",IF($E358-TODAY()&lt;=提醒天数,"【即将到期，剩余"&amp;($E358-TODAY())&amp;"天】","【正常】")))&amp;IF(OR($AB358="安装免保",$AB358="技术免保",$AB358="质保期内"),"【"&amp;$AB358&amp;"】",""))</f>
        <v/>
      </c>
      <c r="J358" s="244" t="str">
        <f aca="false">IF(OR(N($G358)=0,N($H358)=0),"",ROUND(N($G358)*N($H358)*IF(N($I358)=0,1,N($I358)),2))</f>
        <v/>
      </c>
      <c r="M358" s="244" t="str">
        <f aca="false">IF(TRIM($B358&amp;$C358)="","",IF(AND(N($J358)=0,N($L358)=0),"",ROUND(N($J358)+N($L358),2)))</f>
        <v/>
      </c>
      <c r="S358" s="244"/>
      <c r="T358" s="245" t="str">
        <f aca="false">IF(TRIM($B358&amp;$C358)="","",IF(N($O358)=0,"",MAX(0,MIN(N($O358)-N($Q358),N($W358)))))</f>
        <v/>
      </c>
      <c r="U358" s="245" t="str">
        <f aca="false">IF(TRIM($B358&amp;$C358)="","",IF(N($Q358)&lt;=N($O358),"",N($Q358)-N($O358)))</f>
        <v/>
      </c>
      <c r="V358" s="245" t="str">
        <f aca="false">IF(OR(TRIM($B358&amp;$C358)="",$W358=""),"",MAX(0,N($W358))-N($T358))</f>
        <v/>
      </c>
      <c r="W358" s="245" t="str">
        <f aca="false">IF(TRIM($B358&amp;$C358)="","",IF(AND(N($M358)=0,N($Q358)+N($R358)+N($S358)=0),"",ROUND(N($M358)-N($Q358)-N($R358)-N($S358),2)))</f>
        <v/>
      </c>
      <c r="X358" s="246" t="str">
        <f aca="false">IF(TRIM($B358&amp;$C358)="","",IF(N($M358)=0,IF((N($Q358)+N($R358)+N($S358))=0,"—未填单价","未填单价，已收 "&amp;TEXT((N($Q358)+N($R358)+N($S358)),"#,##0.00")),IF(N($W358)&gt;0.005,"欠 "&amp;TEXT(N($W358),"#,##0.00")&amp;IF(N($T358)&gt;0,"（开票未到账 "&amp;TEXT(N($T358),"#,##0.00")&amp;"）","")&amp;IF(N($V358)&gt;0,"（未开票 "&amp;TEXT(N($V358),"#,##0.00")&amp;"）",""),IF(N($W358)&lt;-0.005,"多收 "&amp;TEXT(-N($W358),"#,##0.00"),"✔ 已结清")))&amp;IF(N($U358)&gt;0,"｜到账未开票 "&amp;TEXT(N($U358),"#,##0.00")&amp;"，待补票","")&amp;IF(N($R358)&gt;0,"｜收现 "&amp;TEXT(N($R358),"#,##0.00"),"")&amp;IF(N($S358)&gt;0,"｜收款不开票 "&amp;TEXT(N($S358),"#,##0.00"),""))</f>
        <v/>
      </c>
      <c r="Y358" s="195"/>
      <c r="AB358" s="195"/>
      <c r="AC358" s="188"/>
      <c r="AD358" s="246" t="str">
        <f aca="false">IF($AL358="","",IF($AL358=1,IF($AM358&gt;=1,"一次性·已到收款期","一次性·未到期"),$AC358&amp;" 第"&amp;$AM358&amp;"/"&amp;$AL358&amp;"期"))</f>
        <v/>
      </c>
      <c r="AE358" s="245" t="str">
        <f aca="false">IF(OR($AL358="",N($M358)=0),"",ROUND(N($J358)*$AM358/$AL358,2)+N($L358))</f>
        <v/>
      </c>
      <c r="AF358" s="245" t="str">
        <f aca="false">IF($AE358="","",MAX(0,ROUND($AE358-(N($Q358)+N($R358)+N($S358)),2)))</f>
        <v/>
      </c>
      <c r="AG358" s="245" t="str">
        <f aca="false">IF(OR(TRIM($B358&amp;$C358)="",NOT(ISNUMBER($D358))),"",SUMIFS($W$3:$W$1001,$AI$3:$AI$1001,$AI358,$D$3:$D$1001,"&lt;"&amp;$D358))</f>
        <v/>
      </c>
      <c r="AH358" s="245" t="str">
        <f aca="false">IF(TRIM($B358&amp;$C358)="","",SUMIFS($W$3:$W$1001,$AI$3:$AI$1001,$AI358))</f>
        <v/>
      </c>
      <c r="AI358" s="246" t="str">
        <f aca="false">IF(TRIM($B358&amp;$C358)="","",TRIM($B358)&amp;"｜"&amp;TRIM($C358))</f>
        <v/>
      </c>
      <c r="AJ358" s="245" t="str">
        <f aca="false">IF(TRIM($B358&amp;$C358)="","",MIN(N($O358),N($Q358)))</f>
        <v/>
      </c>
      <c r="AK358" s="248" t="str">
        <f aca="false">IF(ISNUMBER($D358),YEAR($D358),"")</f>
        <v/>
      </c>
      <c r="AL358" s="248" t="str">
        <f aca="false">IF(OR(TRIM($B358&amp;$C358)="",NOT(ISNUMBER($D358)),NOT(ISNUMBER($E358))),"",IF($E358&lt;$D358,"",IF(IF($AC358="半年付",2,IF($AC358="季度付",4,IF($AC358="月付",12,IF($AC358="半月付",24,1))))=1,1,MAX(1,ROUND(($E358-$D358+1)/365*IF($AC358="半年付",2,IF($AC358="季度付",4,IF($AC358="月付",12,IF($AC358="半月付",24,1)))),0)))))</f>
        <v/>
      </c>
      <c r="AM358" s="248" t="str">
        <f aca="true">IF($AL358="","",MIN($AL358,MAX(0,INT((TODAY()-付款宽限天数-$D358)/(($E358-$D358+1)/$AL358))+1)))</f>
        <v/>
      </c>
    </row>
    <row r="359" customFormat="false" ht="27.75" hidden="false" customHeight="false" outlineLevel="0" collapsed="false">
      <c r="F359" s="188" t="str">
        <f aca="true">IF(TRIM($B359&amp;$C359)="","",IF(OR(ISNUMBER(SEARCH("未",$A359)),ISNUMBER(SEARCH("送出",$A359)),AND(TRIM($A359)="",NOT(ISNUMBER($D359)),N($G359)=0)),"【合同未回】","")&amp;IF(NOT(ISNUMBER($E359)),IF(OR(ISNUMBER(SEARCH("未",$A359)),ISNUMBER(SEARCH("送出",$A359)),AND(TRIM($A359)="",NOT(ISNUMBER($D359)),N($G359)=0)),"","【未填合同期】"),IF($E359&lt;TODAY(),"【已到期】",IF($E359-TODAY()&lt;=提醒天数,"【即将到期，剩余"&amp;($E359-TODAY())&amp;"天】","【正常】")))&amp;IF(OR($AB359="安装免保",$AB359="技术免保",$AB359="质保期内"),"【"&amp;$AB359&amp;"】",""))</f>
        <v/>
      </c>
      <c r="J359" s="244" t="str">
        <f aca="false">IF(OR(N($G359)=0,N($H359)=0),"",ROUND(N($G359)*N($H359)*IF(N($I359)=0,1,N($I359)),2))</f>
        <v/>
      </c>
      <c r="M359" s="244" t="str">
        <f aca="false">IF(TRIM($B359&amp;$C359)="","",IF(AND(N($J359)=0,N($L359)=0),"",ROUND(N($J359)+N($L359),2)))</f>
        <v/>
      </c>
      <c r="S359" s="244"/>
      <c r="T359" s="245" t="str">
        <f aca="false">IF(TRIM($B359&amp;$C359)="","",IF(N($O359)=0,"",MAX(0,MIN(N($O359)-N($Q359),N($W359)))))</f>
        <v/>
      </c>
      <c r="U359" s="245" t="str">
        <f aca="false">IF(TRIM($B359&amp;$C359)="","",IF(N($Q359)&lt;=N($O359),"",N($Q359)-N($O359)))</f>
        <v/>
      </c>
      <c r="V359" s="245" t="str">
        <f aca="false">IF(OR(TRIM($B359&amp;$C359)="",$W359=""),"",MAX(0,N($W359))-N($T359))</f>
        <v/>
      </c>
      <c r="W359" s="245" t="str">
        <f aca="false">IF(TRIM($B359&amp;$C359)="","",IF(AND(N($M359)=0,N($Q359)+N($R359)+N($S359)=0),"",ROUND(N($M359)-N($Q359)-N($R359)-N($S359),2)))</f>
        <v/>
      </c>
      <c r="X359" s="246" t="str">
        <f aca="false">IF(TRIM($B359&amp;$C359)="","",IF(N($M359)=0,IF((N($Q359)+N($R359)+N($S359))=0,"—未填单价","未填单价，已收 "&amp;TEXT((N($Q359)+N($R359)+N($S359)),"#,##0.00")),IF(N($W359)&gt;0.005,"欠 "&amp;TEXT(N($W359),"#,##0.00")&amp;IF(N($T359)&gt;0,"（开票未到账 "&amp;TEXT(N($T359),"#,##0.00")&amp;"）","")&amp;IF(N($V359)&gt;0,"（未开票 "&amp;TEXT(N($V359),"#,##0.00")&amp;"）",""),IF(N($W359)&lt;-0.005,"多收 "&amp;TEXT(-N($W359),"#,##0.00"),"✔ 已结清")))&amp;IF(N($U359)&gt;0,"｜到账未开票 "&amp;TEXT(N($U359),"#,##0.00")&amp;"，待补票","")&amp;IF(N($R359)&gt;0,"｜收现 "&amp;TEXT(N($R359),"#,##0.00"),"")&amp;IF(N($S359)&gt;0,"｜收款不开票 "&amp;TEXT(N($S359),"#,##0.00"),""))</f>
        <v/>
      </c>
      <c r="Y359" s="195"/>
      <c r="AB359" s="195"/>
      <c r="AC359" s="188"/>
      <c r="AD359" s="246" t="str">
        <f aca="false">IF($AL359="","",IF($AL359=1,IF($AM359&gt;=1,"一次性·已到收款期","一次性·未到期"),$AC359&amp;" 第"&amp;$AM359&amp;"/"&amp;$AL359&amp;"期"))</f>
        <v/>
      </c>
      <c r="AE359" s="245" t="str">
        <f aca="false">IF(OR($AL359="",N($M359)=0),"",ROUND(N($J359)*$AM359/$AL359,2)+N($L359))</f>
        <v/>
      </c>
      <c r="AF359" s="245" t="str">
        <f aca="false">IF($AE359="","",MAX(0,ROUND($AE359-(N($Q359)+N($R359)+N($S359)),2)))</f>
        <v/>
      </c>
      <c r="AG359" s="245" t="str">
        <f aca="false">IF(OR(TRIM($B359&amp;$C359)="",NOT(ISNUMBER($D359))),"",SUMIFS($W$3:$W$1001,$AI$3:$AI$1001,$AI359,$D$3:$D$1001,"&lt;"&amp;$D359))</f>
        <v/>
      </c>
      <c r="AH359" s="245" t="str">
        <f aca="false">IF(TRIM($B359&amp;$C359)="","",SUMIFS($W$3:$W$1001,$AI$3:$AI$1001,$AI359))</f>
        <v/>
      </c>
      <c r="AI359" s="246" t="str">
        <f aca="false">IF(TRIM($B359&amp;$C359)="","",TRIM($B359)&amp;"｜"&amp;TRIM($C359))</f>
        <v/>
      </c>
      <c r="AJ359" s="245" t="str">
        <f aca="false">IF(TRIM($B359&amp;$C359)="","",MIN(N($O359),N($Q359)))</f>
        <v/>
      </c>
      <c r="AK359" s="248" t="str">
        <f aca="false">IF(ISNUMBER($D359),YEAR($D359),"")</f>
        <v/>
      </c>
      <c r="AL359" s="248" t="str">
        <f aca="false">IF(OR(TRIM($B359&amp;$C359)="",NOT(ISNUMBER($D359)),NOT(ISNUMBER($E359))),"",IF($E359&lt;$D359,"",IF(IF($AC359="半年付",2,IF($AC359="季度付",4,IF($AC359="月付",12,IF($AC359="半月付",24,1))))=1,1,MAX(1,ROUND(($E359-$D359+1)/365*IF($AC359="半年付",2,IF($AC359="季度付",4,IF($AC359="月付",12,IF($AC359="半月付",24,1)))),0)))))</f>
        <v/>
      </c>
      <c r="AM359" s="248" t="str">
        <f aca="true">IF($AL359="","",MIN($AL359,MAX(0,INT((TODAY()-付款宽限天数-$D359)/(($E359-$D359+1)/$AL359))+1)))</f>
        <v/>
      </c>
    </row>
    <row r="360" customFormat="false" ht="27.75" hidden="false" customHeight="false" outlineLevel="0" collapsed="false">
      <c r="F360" s="188" t="str">
        <f aca="true">IF(TRIM($B360&amp;$C360)="","",IF(OR(ISNUMBER(SEARCH("未",$A360)),ISNUMBER(SEARCH("送出",$A360)),AND(TRIM($A360)="",NOT(ISNUMBER($D360)),N($G360)=0)),"【合同未回】","")&amp;IF(NOT(ISNUMBER($E360)),IF(OR(ISNUMBER(SEARCH("未",$A360)),ISNUMBER(SEARCH("送出",$A360)),AND(TRIM($A360)="",NOT(ISNUMBER($D360)),N($G360)=0)),"","【未填合同期】"),IF($E360&lt;TODAY(),"【已到期】",IF($E360-TODAY()&lt;=提醒天数,"【即将到期，剩余"&amp;($E360-TODAY())&amp;"天】","【正常】")))&amp;IF(OR($AB360="安装免保",$AB360="技术免保",$AB360="质保期内"),"【"&amp;$AB360&amp;"】",""))</f>
        <v/>
      </c>
      <c r="J360" s="244" t="str">
        <f aca="false">IF(OR(N($G360)=0,N($H360)=0),"",ROUND(N($G360)*N($H360)*IF(N($I360)=0,1,N($I360)),2))</f>
        <v/>
      </c>
      <c r="M360" s="244" t="str">
        <f aca="false">IF(TRIM($B360&amp;$C360)="","",IF(AND(N($J360)=0,N($L360)=0),"",ROUND(N($J360)+N($L360),2)))</f>
        <v/>
      </c>
      <c r="S360" s="244"/>
      <c r="T360" s="245" t="str">
        <f aca="false">IF(TRIM($B360&amp;$C360)="","",IF(N($O360)=0,"",MAX(0,MIN(N($O360)-N($Q360),N($W360)))))</f>
        <v/>
      </c>
      <c r="U360" s="245" t="str">
        <f aca="false">IF(TRIM($B360&amp;$C360)="","",IF(N($Q360)&lt;=N($O360),"",N($Q360)-N($O360)))</f>
        <v/>
      </c>
      <c r="V360" s="245" t="str">
        <f aca="false">IF(OR(TRIM($B360&amp;$C360)="",$W360=""),"",MAX(0,N($W360))-N($T360))</f>
        <v/>
      </c>
      <c r="W360" s="245" t="str">
        <f aca="false">IF(TRIM($B360&amp;$C360)="","",IF(AND(N($M360)=0,N($Q360)+N($R360)+N($S360)=0),"",ROUND(N($M360)-N($Q360)-N($R360)-N($S360),2)))</f>
        <v/>
      </c>
      <c r="X360" s="246" t="str">
        <f aca="false">IF(TRIM($B360&amp;$C360)="","",IF(N($M360)=0,IF((N($Q360)+N($R360)+N($S360))=0,"—未填单价","未填单价，已收 "&amp;TEXT((N($Q360)+N($R360)+N($S360)),"#,##0.00")),IF(N($W360)&gt;0.005,"欠 "&amp;TEXT(N($W360),"#,##0.00")&amp;IF(N($T360)&gt;0,"（开票未到账 "&amp;TEXT(N($T360),"#,##0.00")&amp;"）","")&amp;IF(N($V360)&gt;0,"（未开票 "&amp;TEXT(N($V360),"#,##0.00")&amp;"）",""),IF(N($W360)&lt;-0.005,"多收 "&amp;TEXT(-N($W360),"#,##0.00"),"✔ 已结清")))&amp;IF(N($U360)&gt;0,"｜到账未开票 "&amp;TEXT(N($U360),"#,##0.00")&amp;"，待补票","")&amp;IF(N($R360)&gt;0,"｜收现 "&amp;TEXT(N($R360),"#,##0.00"),"")&amp;IF(N($S360)&gt;0,"｜收款不开票 "&amp;TEXT(N($S360),"#,##0.00"),""))</f>
        <v/>
      </c>
      <c r="Y360" s="195"/>
      <c r="AB360" s="195"/>
      <c r="AC360" s="188"/>
      <c r="AD360" s="246" t="str">
        <f aca="false">IF($AL360="","",IF($AL360=1,IF($AM360&gt;=1,"一次性·已到收款期","一次性·未到期"),$AC360&amp;" 第"&amp;$AM360&amp;"/"&amp;$AL360&amp;"期"))</f>
        <v/>
      </c>
      <c r="AE360" s="245" t="str">
        <f aca="false">IF(OR($AL360="",N($M360)=0),"",ROUND(N($J360)*$AM360/$AL360,2)+N($L360))</f>
        <v/>
      </c>
      <c r="AF360" s="245" t="str">
        <f aca="false">IF($AE360="","",MAX(0,ROUND($AE360-(N($Q360)+N($R360)+N($S360)),2)))</f>
        <v/>
      </c>
      <c r="AG360" s="245" t="str">
        <f aca="false">IF(OR(TRIM($B360&amp;$C360)="",NOT(ISNUMBER($D360))),"",SUMIFS($W$3:$W$1001,$AI$3:$AI$1001,$AI360,$D$3:$D$1001,"&lt;"&amp;$D360))</f>
        <v/>
      </c>
      <c r="AH360" s="245" t="str">
        <f aca="false">IF(TRIM($B360&amp;$C360)="","",SUMIFS($W$3:$W$1001,$AI$3:$AI$1001,$AI360))</f>
        <v/>
      </c>
      <c r="AI360" s="246" t="str">
        <f aca="false">IF(TRIM($B360&amp;$C360)="","",TRIM($B360)&amp;"｜"&amp;TRIM($C360))</f>
        <v/>
      </c>
      <c r="AJ360" s="245" t="str">
        <f aca="false">IF(TRIM($B360&amp;$C360)="","",MIN(N($O360),N($Q360)))</f>
        <v/>
      </c>
      <c r="AK360" s="248" t="str">
        <f aca="false">IF(ISNUMBER($D360),YEAR($D360),"")</f>
        <v/>
      </c>
      <c r="AL360" s="248" t="str">
        <f aca="false">IF(OR(TRIM($B360&amp;$C360)="",NOT(ISNUMBER($D360)),NOT(ISNUMBER($E360))),"",IF($E360&lt;$D360,"",IF(IF($AC360="半年付",2,IF($AC360="季度付",4,IF($AC360="月付",12,IF($AC360="半月付",24,1))))=1,1,MAX(1,ROUND(($E360-$D360+1)/365*IF($AC360="半年付",2,IF($AC360="季度付",4,IF($AC360="月付",12,IF($AC360="半月付",24,1)))),0)))))</f>
        <v/>
      </c>
      <c r="AM360" s="248" t="str">
        <f aca="true">IF($AL360="","",MIN($AL360,MAX(0,INT((TODAY()-付款宽限天数-$D360)/(($E360-$D360+1)/$AL360))+1)))</f>
        <v/>
      </c>
    </row>
    <row r="361" customFormat="false" ht="27.75" hidden="false" customHeight="false" outlineLevel="0" collapsed="false">
      <c r="F361" s="188" t="str">
        <f aca="true">IF(TRIM($B361&amp;$C361)="","",IF(OR(ISNUMBER(SEARCH("未",$A361)),ISNUMBER(SEARCH("送出",$A361)),AND(TRIM($A361)="",NOT(ISNUMBER($D361)),N($G361)=0)),"【合同未回】","")&amp;IF(NOT(ISNUMBER($E361)),IF(OR(ISNUMBER(SEARCH("未",$A361)),ISNUMBER(SEARCH("送出",$A361)),AND(TRIM($A361)="",NOT(ISNUMBER($D361)),N($G361)=0)),"","【未填合同期】"),IF($E361&lt;TODAY(),"【已到期】",IF($E361-TODAY()&lt;=提醒天数,"【即将到期，剩余"&amp;($E361-TODAY())&amp;"天】","【正常】")))&amp;IF(OR($AB361="安装免保",$AB361="技术免保",$AB361="质保期内"),"【"&amp;$AB361&amp;"】",""))</f>
        <v/>
      </c>
      <c r="J361" s="244" t="str">
        <f aca="false">IF(OR(N($G361)=0,N($H361)=0),"",ROUND(N($G361)*N($H361)*IF(N($I361)=0,1,N($I361)),2))</f>
        <v/>
      </c>
      <c r="M361" s="244" t="str">
        <f aca="false">IF(TRIM($B361&amp;$C361)="","",IF(AND(N($J361)=0,N($L361)=0),"",ROUND(N($J361)+N($L361),2)))</f>
        <v/>
      </c>
      <c r="S361" s="244"/>
      <c r="T361" s="245" t="str">
        <f aca="false">IF(TRIM($B361&amp;$C361)="","",IF(N($O361)=0,"",MAX(0,MIN(N($O361)-N($Q361),N($W361)))))</f>
        <v/>
      </c>
      <c r="U361" s="245" t="str">
        <f aca="false">IF(TRIM($B361&amp;$C361)="","",IF(N($Q361)&lt;=N($O361),"",N($Q361)-N($O361)))</f>
        <v/>
      </c>
      <c r="V361" s="245" t="str">
        <f aca="false">IF(OR(TRIM($B361&amp;$C361)="",$W361=""),"",MAX(0,N($W361))-N($T361))</f>
        <v/>
      </c>
      <c r="W361" s="245" t="str">
        <f aca="false">IF(TRIM($B361&amp;$C361)="","",IF(AND(N($M361)=0,N($Q361)+N($R361)+N($S361)=0),"",ROUND(N($M361)-N($Q361)-N($R361)-N($S361),2)))</f>
        <v/>
      </c>
      <c r="X361" s="246" t="str">
        <f aca="false">IF(TRIM($B361&amp;$C361)="","",IF(N($M361)=0,IF((N($Q361)+N($R361)+N($S361))=0,"—未填单价","未填单价，已收 "&amp;TEXT((N($Q361)+N($R361)+N($S361)),"#,##0.00")),IF(N($W361)&gt;0.005,"欠 "&amp;TEXT(N($W361),"#,##0.00")&amp;IF(N($T361)&gt;0,"（开票未到账 "&amp;TEXT(N($T361),"#,##0.00")&amp;"）","")&amp;IF(N($V361)&gt;0,"（未开票 "&amp;TEXT(N($V361),"#,##0.00")&amp;"）",""),IF(N($W361)&lt;-0.005,"多收 "&amp;TEXT(-N($W361),"#,##0.00"),"✔ 已结清")))&amp;IF(N($U361)&gt;0,"｜到账未开票 "&amp;TEXT(N($U361),"#,##0.00")&amp;"，待补票","")&amp;IF(N($R361)&gt;0,"｜收现 "&amp;TEXT(N($R361),"#,##0.00"),"")&amp;IF(N($S361)&gt;0,"｜收款不开票 "&amp;TEXT(N($S361),"#,##0.00"),""))</f>
        <v/>
      </c>
      <c r="Y361" s="195"/>
      <c r="AB361" s="195"/>
      <c r="AC361" s="188"/>
      <c r="AD361" s="246" t="str">
        <f aca="false">IF($AL361="","",IF($AL361=1,IF($AM361&gt;=1,"一次性·已到收款期","一次性·未到期"),$AC361&amp;" 第"&amp;$AM361&amp;"/"&amp;$AL361&amp;"期"))</f>
        <v/>
      </c>
      <c r="AE361" s="245" t="str">
        <f aca="false">IF(OR($AL361="",N($M361)=0),"",ROUND(N($J361)*$AM361/$AL361,2)+N($L361))</f>
        <v/>
      </c>
      <c r="AF361" s="245" t="str">
        <f aca="false">IF($AE361="","",MAX(0,ROUND($AE361-(N($Q361)+N($R361)+N($S361)),2)))</f>
        <v/>
      </c>
      <c r="AG361" s="245" t="str">
        <f aca="false">IF(OR(TRIM($B361&amp;$C361)="",NOT(ISNUMBER($D361))),"",SUMIFS($W$3:$W$1001,$AI$3:$AI$1001,$AI361,$D$3:$D$1001,"&lt;"&amp;$D361))</f>
        <v/>
      </c>
      <c r="AH361" s="245" t="str">
        <f aca="false">IF(TRIM($B361&amp;$C361)="","",SUMIFS($W$3:$W$1001,$AI$3:$AI$1001,$AI361))</f>
        <v/>
      </c>
      <c r="AI361" s="246" t="str">
        <f aca="false">IF(TRIM($B361&amp;$C361)="","",TRIM($B361)&amp;"｜"&amp;TRIM($C361))</f>
        <v/>
      </c>
      <c r="AJ361" s="245" t="str">
        <f aca="false">IF(TRIM($B361&amp;$C361)="","",MIN(N($O361),N($Q361)))</f>
        <v/>
      </c>
      <c r="AK361" s="248" t="str">
        <f aca="false">IF(ISNUMBER($D361),YEAR($D361),"")</f>
        <v/>
      </c>
      <c r="AL361" s="248" t="str">
        <f aca="false">IF(OR(TRIM($B361&amp;$C361)="",NOT(ISNUMBER($D361)),NOT(ISNUMBER($E361))),"",IF($E361&lt;$D361,"",IF(IF($AC361="半年付",2,IF($AC361="季度付",4,IF($AC361="月付",12,IF($AC361="半月付",24,1))))=1,1,MAX(1,ROUND(($E361-$D361+1)/365*IF($AC361="半年付",2,IF($AC361="季度付",4,IF($AC361="月付",12,IF($AC361="半月付",24,1)))),0)))))</f>
        <v/>
      </c>
      <c r="AM361" s="248" t="str">
        <f aca="true">IF($AL361="","",MIN($AL361,MAX(0,INT((TODAY()-付款宽限天数-$D361)/(($E361-$D361+1)/$AL361))+1)))</f>
        <v/>
      </c>
    </row>
    <row r="362" customFormat="false" ht="27.75" hidden="false" customHeight="false" outlineLevel="0" collapsed="false">
      <c r="F362" s="188" t="str">
        <f aca="true">IF(TRIM($B362&amp;$C362)="","",IF(OR(ISNUMBER(SEARCH("未",$A362)),ISNUMBER(SEARCH("送出",$A362)),AND(TRIM($A362)="",NOT(ISNUMBER($D362)),N($G362)=0)),"【合同未回】","")&amp;IF(NOT(ISNUMBER($E362)),IF(OR(ISNUMBER(SEARCH("未",$A362)),ISNUMBER(SEARCH("送出",$A362)),AND(TRIM($A362)="",NOT(ISNUMBER($D362)),N($G362)=0)),"","【未填合同期】"),IF($E362&lt;TODAY(),"【已到期】",IF($E362-TODAY()&lt;=提醒天数,"【即将到期，剩余"&amp;($E362-TODAY())&amp;"天】","【正常】")))&amp;IF(OR($AB362="安装免保",$AB362="技术免保",$AB362="质保期内"),"【"&amp;$AB362&amp;"】",""))</f>
        <v/>
      </c>
      <c r="J362" s="244" t="str">
        <f aca="false">IF(OR(N($G362)=0,N($H362)=0),"",ROUND(N($G362)*N($H362)*IF(N($I362)=0,1,N($I362)),2))</f>
        <v/>
      </c>
      <c r="M362" s="244" t="str">
        <f aca="false">IF(TRIM($B362&amp;$C362)="","",IF(AND(N($J362)=0,N($L362)=0),"",ROUND(N($J362)+N($L362),2)))</f>
        <v/>
      </c>
      <c r="S362" s="244"/>
      <c r="T362" s="245" t="str">
        <f aca="false">IF(TRIM($B362&amp;$C362)="","",IF(N($O362)=0,"",MAX(0,MIN(N($O362)-N($Q362),N($W362)))))</f>
        <v/>
      </c>
      <c r="U362" s="245" t="str">
        <f aca="false">IF(TRIM($B362&amp;$C362)="","",IF(N($Q362)&lt;=N($O362),"",N($Q362)-N($O362)))</f>
        <v/>
      </c>
      <c r="V362" s="245" t="str">
        <f aca="false">IF(OR(TRIM($B362&amp;$C362)="",$W362=""),"",MAX(0,N($W362))-N($T362))</f>
        <v/>
      </c>
      <c r="W362" s="245" t="str">
        <f aca="false">IF(TRIM($B362&amp;$C362)="","",IF(AND(N($M362)=0,N($Q362)+N($R362)+N($S362)=0),"",ROUND(N($M362)-N($Q362)-N($R362)-N($S362),2)))</f>
        <v/>
      </c>
      <c r="X362" s="246" t="str">
        <f aca="false">IF(TRIM($B362&amp;$C362)="","",IF(N($M362)=0,IF((N($Q362)+N($R362)+N($S362))=0,"—未填单价","未填单价，已收 "&amp;TEXT((N($Q362)+N($R362)+N($S362)),"#,##0.00")),IF(N($W362)&gt;0.005,"欠 "&amp;TEXT(N($W362),"#,##0.00")&amp;IF(N($T362)&gt;0,"（开票未到账 "&amp;TEXT(N($T362),"#,##0.00")&amp;"）","")&amp;IF(N($V362)&gt;0,"（未开票 "&amp;TEXT(N($V362),"#,##0.00")&amp;"）",""),IF(N($W362)&lt;-0.005,"多收 "&amp;TEXT(-N($W362),"#,##0.00"),"✔ 已结清")))&amp;IF(N($U362)&gt;0,"｜到账未开票 "&amp;TEXT(N($U362),"#,##0.00")&amp;"，待补票","")&amp;IF(N($R362)&gt;0,"｜收现 "&amp;TEXT(N($R362),"#,##0.00"),"")&amp;IF(N($S362)&gt;0,"｜收款不开票 "&amp;TEXT(N($S362),"#,##0.00"),""))</f>
        <v/>
      </c>
      <c r="Y362" s="195"/>
      <c r="AB362" s="195"/>
      <c r="AC362" s="188"/>
      <c r="AD362" s="246" t="str">
        <f aca="false">IF($AL362="","",IF($AL362=1,IF($AM362&gt;=1,"一次性·已到收款期","一次性·未到期"),$AC362&amp;" 第"&amp;$AM362&amp;"/"&amp;$AL362&amp;"期"))</f>
        <v/>
      </c>
      <c r="AE362" s="245" t="str">
        <f aca="false">IF(OR($AL362="",N($M362)=0),"",ROUND(N($J362)*$AM362/$AL362,2)+N($L362))</f>
        <v/>
      </c>
      <c r="AF362" s="245" t="str">
        <f aca="false">IF($AE362="","",MAX(0,ROUND($AE362-(N($Q362)+N($R362)+N($S362)),2)))</f>
        <v/>
      </c>
      <c r="AG362" s="245" t="str">
        <f aca="false">IF(OR(TRIM($B362&amp;$C362)="",NOT(ISNUMBER($D362))),"",SUMIFS($W$3:$W$1001,$AI$3:$AI$1001,$AI362,$D$3:$D$1001,"&lt;"&amp;$D362))</f>
        <v/>
      </c>
      <c r="AH362" s="245" t="str">
        <f aca="false">IF(TRIM($B362&amp;$C362)="","",SUMIFS($W$3:$W$1001,$AI$3:$AI$1001,$AI362))</f>
        <v/>
      </c>
      <c r="AI362" s="246" t="str">
        <f aca="false">IF(TRIM($B362&amp;$C362)="","",TRIM($B362)&amp;"｜"&amp;TRIM($C362))</f>
        <v/>
      </c>
      <c r="AJ362" s="245" t="str">
        <f aca="false">IF(TRIM($B362&amp;$C362)="","",MIN(N($O362),N($Q362)))</f>
        <v/>
      </c>
      <c r="AK362" s="248" t="str">
        <f aca="false">IF(ISNUMBER($D362),YEAR($D362),"")</f>
        <v/>
      </c>
      <c r="AL362" s="248" t="str">
        <f aca="false">IF(OR(TRIM($B362&amp;$C362)="",NOT(ISNUMBER($D362)),NOT(ISNUMBER($E362))),"",IF($E362&lt;$D362,"",IF(IF($AC362="半年付",2,IF($AC362="季度付",4,IF($AC362="月付",12,IF($AC362="半月付",24,1))))=1,1,MAX(1,ROUND(($E362-$D362+1)/365*IF($AC362="半年付",2,IF($AC362="季度付",4,IF($AC362="月付",12,IF($AC362="半月付",24,1)))),0)))))</f>
        <v/>
      </c>
      <c r="AM362" s="248" t="str">
        <f aca="true">IF($AL362="","",MIN($AL362,MAX(0,INT((TODAY()-付款宽限天数-$D362)/(($E362-$D362+1)/$AL362))+1)))</f>
        <v/>
      </c>
    </row>
    <row r="363" customFormat="false" ht="27.75" hidden="false" customHeight="false" outlineLevel="0" collapsed="false">
      <c r="F363" s="188" t="str">
        <f aca="true">IF(TRIM($B363&amp;$C363)="","",IF(OR(ISNUMBER(SEARCH("未",$A363)),ISNUMBER(SEARCH("送出",$A363)),AND(TRIM($A363)="",NOT(ISNUMBER($D363)),N($G363)=0)),"【合同未回】","")&amp;IF(NOT(ISNUMBER($E363)),IF(OR(ISNUMBER(SEARCH("未",$A363)),ISNUMBER(SEARCH("送出",$A363)),AND(TRIM($A363)="",NOT(ISNUMBER($D363)),N($G363)=0)),"","【未填合同期】"),IF($E363&lt;TODAY(),"【已到期】",IF($E363-TODAY()&lt;=提醒天数,"【即将到期，剩余"&amp;($E363-TODAY())&amp;"天】","【正常】")))&amp;IF(OR($AB363="安装免保",$AB363="技术免保",$AB363="质保期内"),"【"&amp;$AB363&amp;"】",""))</f>
        <v/>
      </c>
      <c r="J363" s="244" t="str">
        <f aca="false">IF(OR(N($G363)=0,N($H363)=0),"",ROUND(N($G363)*N($H363)*IF(N($I363)=0,1,N($I363)),2))</f>
        <v/>
      </c>
      <c r="M363" s="244" t="str">
        <f aca="false">IF(TRIM($B363&amp;$C363)="","",IF(AND(N($J363)=0,N($L363)=0),"",ROUND(N($J363)+N($L363),2)))</f>
        <v/>
      </c>
      <c r="S363" s="244"/>
      <c r="T363" s="245" t="str">
        <f aca="false">IF(TRIM($B363&amp;$C363)="","",IF(N($O363)=0,"",MAX(0,MIN(N($O363)-N($Q363),N($W363)))))</f>
        <v/>
      </c>
      <c r="U363" s="245" t="str">
        <f aca="false">IF(TRIM($B363&amp;$C363)="","",IF(N($Q363)&lt;=N($O363),"",N($Q363)-N($O363)))</f>
        <v/>
      </c>
      <c r="V363" s="245" t="str">
        <f aca="false">IF(OR(TRIM($B363&amp;$C363)="",$W363=""),"",MAX(0,N($W363))-N($T363))</f>
        <v/>
      </c>
      <c r="W363" s="245" t="str">
        <f aca="false">IF(TRIM($B363&amp;$C363)="","",IF(AND(N($M363)=0,N($Q363)+N($R363)+N($S363)=0),"",ROUND(N($M363)-N($Q363)-N($R363)-N($S363),2)))</f>
        <v/>
      </c>
      <c r="X363" s="246" t="str">
        <f aca="false">IF(TRIM($B363&amp;$C363)="","",IF(N($M363)=0,IF((N($Q363)+N($R363)+N($S363))=0,"—未填单价","未填单价，已收 "&amp;TEXT((N($Q363)+N($R363)+N($S363)),"#,##0.00")),IF(N($W363)&gt;0.005,"欠 "&amp;TEXT(N($W363),"#,##0.00")&amp;IF(N($T363)&gt;0,"（开票未到账 "&amp;TEXT(N($T363),"#,##0.00")&amp;"）","")&amp;IF(N($V363)&gt;0,"（未开票 "&amp;TEXT(N($V363),"#,##0.00")&amp;"）",""),IF(N($W363)&lt;-0.005,"多收 "&amp;TEXT(-N($W363),"#,##0.00"),"✔ 已结清")))&amp;IF(N($U363)&gt;0,"｜到账未开票 "&amp;TEXT(N($U363),"#,##0.00")&amp;"，待补票","")&amp;IF(N($R363)&gt;0,"｜收现 "&amp;TEXT(N($R363),"#,##0.00"),"")&amp;IF(N($S363)&gt;0,"｜收款不开票 "&amp;TEXT(N($S363),"#,##0.00"),""))</f>
        <v/>
      </c>
      <c r="Y363" s="195"/>
      <c r="AB363" s="195"/>
      <c r="AC363" s="188"/>
      <c r="AD363" s="246" t="str">
        <f aca="false">IF($AL363="","",IF($AL363=1,IF($AM363&gt;=1,"一次性·已到收款期","一次性·未到期"),$AC363&amp;" 第"&amp;$AM363&amp;"/"&amp;$AL363&amp;"期"))</f>
        <v/>
      </c>
      <c r="AE363" s="245" t="str">
        <f aca="false">IF(OR($AL363="",N($M363)=0),"",ROUND(N($J363)*$AM363/$AL363,2)+N($L363))</f>
        <v/>
      </c>
      <c r="AF363" s="245" t="str">
        <f aca="false">IF($AE363="","",MAX(0,ROUND($AE363-(N($Q363)+N($R363)+N($S363)),2)))</f>
        <v/>
      </c>
      <c r="AG363" s="245" t="str">
        <f aca="false">IF(OR(TRIM($B363&amp;$C363)="",NOT(ISNUMBER($D363))),"",SUMIFS($W$3:$W$1001,$AI$3:$AI$1001,$AI363,$D$3:$D$1001,"&lt;"&amp;$D363))</f>
        <v/>
      </c>
      <c r="AH363" s="245" t="str">
        <f aca="false">IF(TRIM($B363&amp;$C363)="","",SUMIFS($W$3:$W$1001,$AI$3:$AI$1001,$AI363))</f>
        <v/>
      </c>
      <c r="AI363" s="246" t="str">
        <f aca="false">IF(TRIM($B363&amp;$C363)="","",TRIM($B363)&amp;"｜"&amp;TRIM($C363))</f>
        <v/>
      </c>
      <c r="AJ363" s="245" t="str">
        <f aca="false">IF(TRIM($B363&amp;$C363)="","",MIN(N($O363),N($Q363)))</f>
        <v/>
      </c>
      <c r="AK363" s="248" t="str">
        <f aca="false">IF(ISNUMBER($D363),YEAR($D363),"")</f>
        <v/>
      </c>
      <c r="AL363" s="248" t="str">
        <f aca="false">IF(OR(TRIM($B363&amp;$C363)="",NOT(ISNUMBER($D363)),NOT(ISNUMBER($E363))),"",IF($E363&lt;$D363,"",IF(IF($AC363="半年付",2,IF($AC363="季度付",4,IF($AC363="月付",12,IF($AC363="半月付",24,1))))=1,1,MAX(1,ROUND(($E363-$D363+1)/365*IF($AC363="半年付",2,IF($AC363="季度付",4,IF($AC363="月付",12,IF($AC363="半月付",24,1)))),0)))))</f>
        <v/>
      </c>
      <c r="AM363" s="248" t="str">
        <f aca="true">IF($AL363="","",MIN($AL363,MAX(0,INT((TODAY()-付款宽限天数-$D363)/(($E363-$D363+1)/$AL363))+1)))</f>
        <v/>
      </c>
    </row>
    <row r="364" customFormat="false" ht="27.75" hidden="false" customHeight="false" outlineLevel="0" collapsed="false">
      <c r="F364" s="188" t="str">
        <f aca="true">IF(TRIM($B364&amp;$C364)="","",IF(OR(ISNUMBER(SEARCH("未",$A364)),ISNUMBER(SEARCH("送出",$A364)),AND(TRIM($A364)="",NOT(ISNUMBER($D364)),N($G364)=0)),"【合同未回】","")&amp;IF(NOT(ISNUMBER($E364)),IF(OR(ISNUMBER(SEARCH("未",$A364)),ISNUMBER(SEARCH("送出",$A364)),AND(TRIM($A364)="",NOT(ISNUMBER($D364)),N($G364)=0)),"","【未填合同期】"),IF($E364&lt;TODAY(),"【已到期】",IF($E364-TODAY()&lt;=提醒天数,"【即将到期，剩余"&amp;($E364-TODAY())&amp;"天】","【正常】")))&amp;IF(OR($AB364="安装免保",$AB364="技术免保",$AB364="质保期内"),"【"&amp;$AB364&amp;"】",""))</f>
        <v/>
      </c>
      <c r="J364" s="244" t="str">
        <f aca="false">IF(OR(N($G364)=0,N($H364)=0),"",ROUND(N($G364)*N($H364)*IF(N($I364)=0,1,N($I364)),2))</f>
        <v/>
      </c>
      <c r="M364" s="244" t="str">
        <f aca="false">IF(TRIM($B364&amp;$C364)="","",IF(AND(N($J364)=0,N($L364)=0),"",ROUND(N($J364)+N($L364),2)))</f>
        <v/>
      </c>
      <c r="S364" s="244"/>
      <c r="T364" s="245" t="str">
        <f aca="false">IF(TRIM($B364&amp;$C364)="","",IF(N($O364)=0,"",MAX(0,MIN(N($O364)-N($Q364),N($W364)))))</f>
        <v/>
      </c>
      <c r="U364" s="245" t="str">
        <f aca="false">IF(TRIM($B364&amp;$C364)="","",IF(N($Q364)&lt;=N($O364),"",N($Q364)-N($O364)))</f>
        <v/>
      </c>
      <c r="V364" s="245" t="str">
        <f aca="false">IF(OR(TRIM($B364&amp;$C364)="",$W364=""),"",MAX(0,N($W364))-N($T364))</f>
        <v/>
      </c>
      <c r="W364" s="245" t="str">
        <f aca="false">IF(TRIM($B364&amp;$C364)="","",IF(AND(N($M364)=0,N($Q364)+N($R364)+N($S364)=0),"",ROUND(N($M364)-N($Q364)-N($R364)-N($S364),2)))</f>
        <v/>
      </c>
      <c r="X364" s="246" t="str">
        <f aca="false">IF(TRIM($B364&amp;$C364)="","",IF(N($M364)=0,IF((N($Q364)+N($R364)+N($S364))=0,"—未填单价","未填单价，已收 "&amp;TEXT((N($Q364)+N($R364)+N($S364)),"#,##0.00")),IF(N($W364)&gt;0.005,"欠 "&amp;TEXT(N($W364),"#,##0.00")&amp;IF(N($T364)&gt;0,"（开票未到账 "&amp;TEXT(N($T364),"#,##0.00")&amp;"）","")&amp;IF(N($V364)&gt;0,"（未开票 "&amp;TEXT(N($V364),"#,##0.00")&amp;"）",""),IF(N($W364)&lt;-0.005,"多收 "&amp;TEXT(-N($W364),"#,##0.00"),"✔ 已结清")))&amp;IF(N($U364)&gt;0,"｜到账未开票 "&amp;TEXT(N($U364),"#,##0.00")&amp;"，待补票","")&amp;IF(N($R364)&gt;0,"｜收现 "&amp;TEXT(N($R364),"#,##0.00"),"")&amp;IF(N($S364)&gt;0,"｜收款不开票 "&amp;TEXT(N($S364),"#,##0.00"),""))</f>
        <v/>
      </c>
      <c r="Y364" s="195"/>
      <c r="AB364" s="195"/>
      <c r="AC364" s="188"/>
      <c r="AD364" s="246" t="str">
        <f aca="false">IF($AL364="","",IF($AL364=1,IF($AM364&gt;=1,"一次性·已到收款期","一次性·未到期"),$AC364&amp;" 第"&amp;$AM364&amp;"/"&amp;$AL364&amp;"期"))</f>
        <v/>
      </c>
      <c r="AE364" s="245" t="str">
        <f aca="false">IF(OR($AL364="",N($M364)=0),"",ROUND(N($J364)*$AM364/$AL364,2)+N($L364))</f>
        <v/>
      </c>
      <c r="AF364" s="245" t="str">
        <f aca="false">IF($AE364="","",MAX(0,ROUND($AE364-(N($Q364)+N($R364)+N($S364)),2)))</f>
        <v/>
      </c>
      <c r="AG364" s="245" t="str">
        <f aca="false">IF(OR(TRIM($B364&amp;$C364)="",NOT(ISNUMBER($D364))),"",SUMIFS($W$3:$W$1001,$AI$3:$AI$1001,$AI364,$D$3:$D$1001,"&lt;"&amp;$D364))</f>
        <v/>
      </c>
      <c r="AH364" s="245" t="str">
        <f aca="false">IF(TRIM($B364&amp;$C364)="","",SUMIFS($W$3:$W$1001,$AI$3:$AI$1001,$AI364))</f>
        <v/>
      </c>
      <c r="AI364" s="246" t="str">
        <f aca="false">IF(TRIM($B364&amp;$C364)="","",TRIM($B364)&amp;"｜"&amp;TRIM($C364))</f>
        <v/>
      </c>
      <c r="AJ364" s="245" t="str">
        <f aca="false">IF(TRIM($B364&amp;$C364)="","",MIN(N($O364),N($Q364)))</f>
        <v/>
      </c>
      <c r="AK364" s="248" t="str">
        <f aca="false">IF(ISNUMBER($D364),YEAR($D364),"")</f>
        <v/>
      </c>
      <c r="AL364" s="248" t="str">
        <f aca="false">IF(OR(TRIM($B364&amp;$C364)="",NOT(ISNUMBER($D364)),NOT(ISNUMBER($E364))),"",IF($E364&lt;$D364,"",IF(IF($AC364="半年付",2,IF($AC364="季度付",4,IF($AC364="月付",12,IF($AC364="半月付",24,1))))=1,1,MAX(1,ROUND(($E364-$D364+1)/365*IF($AC364="半年付",2,IF($AC364="季度付",4,IF($AC364="月付",12,IF($AC364="半月付",24,1)))),0)))))</f>
        <v/>
      </c>
      <c r="AM364" s="248" t="str">
        <f aca="true">IF($AL364="","",MIN($AL364,MAX(0,INT((TODAY()-付款宽限天数-$D364)/(($E364-$D364+1)/$AL364))+1)))</f>
        <v/>
      </c>
    </row>
    <row r="365" customFormat="false" ht="27.75" hidden="false" customHeight="false" outlineLevel="0" collapsed="false">
      <c r="F365" s="188" t="str">
        <f aca="true">IF(TRIM($B365&amp;$C365)="","",IF(OR(ISNUMBER(SEARCH("未",$A365)),ISNUMBER(SEARCH("送出",$A365)),AND(TRIM($A365)="",NOT(ISNUMBER($D365)),N($G365)=0)),"【合同未回】","")&amp;IF(NOT(ISNUMBER($E365)),IF(OR(ISNUMBER(SEARCH("未",$A365)),ISNUMBER(SEARCH("送出",$A365)),AND(TRIM($A365)="",NOT(ISNUMBER($D365)),N($G365)=0)),"","【未填合同期】"),IF($E365&lt;TODAY(),"【已到期】",IF($E365-TODAY()&lt;=提醒天数,"【即将到期，剩余"&amp;($E365-TODAY())&amp;"天】","【正常】")))&amp;IF(OR($AB365="安装免保",$AB365="技术免保",$AB365="质保期内"),"【"&amp;$AB365&amp;"】",""))</f>
        <v/>
      </c>
      <c r="J365" s="244" t="str">
        <f aca="false">IF(OR(N($G365)=0,N($H365)=0),"",ROUND(N($G365)*N($H365)*IF(N($I365)=0,1,N($I365)),2))</f>
        <v/>
      </c>
      <c r="M365" s="244" t="str">
        <f aca="false">IF(TRIM($B365&amp;$C365)="","",IF(AND(N($J365)=0,N($L365)=0),"",ROUND(N($J365)+N($L365),2)))</f>
        <v/>
      </c>
      <c r="S365" s="244"/>
      <c r="T365" s="245" t="str">
        <f aca="false">IF(TRIM($B365&amp;$C365)="","",IF(N($O365)=0,"",MAX(0,MIN(N($O365)-N($Q365),N($W365)))))</f>
        <v/>
      </c>
      <c r="U365" s="245" t="str">
        <f aca="false">IF(TRIM($B365&amp;$C365)="","",IF(N($Q365)&lt;=N($O365),"",N($Q365)-N($O365)))</f>
        <v/>
      </c>
      <c r="V365" s="245" t="str">
        <f aca="false">IF(OR(TRIM($B365&amp;$C365)="",$W365=""),"",MAX(0,N($W365))-N($T365))</f>
        <v/>
      </c>
      <c r="W365" s="245" t="str">
        <f aca="false">IF(TRIM($B365&amp;$C365)="","",IF(AND(N($M365)=0,N($Q365)+N($R365)+N($S365)=0),"",ROUND(N($M365)-N($Q365)-N($R365)-N($S365),2)))</f>
        <v/>
      </c>
      <c r="X365" s="246" t="str">
        <f aca="false">IF(TRIM($B365&amp;$C365)="","",IF(N($M365)=0,IF((N($Q365)+N($R365)+N($S365))=0,"—未填单价","未填单价，已收 "&amp;TEXT((N($Q365)+N($R365)+N($S365)),"#,##0.00")),IF(N($W365)&gt;0.005,"欠 "&amp;TEXT(N($W365),"#,##0.00")&amp;IF(N($T365)&gt;0,"（开票未到账 "&amp;TEXT(N($T365),"#,##0.00")&amp;"）","")&amp;IF(N($V365)&gt;0,"（未开票 "&amp;TEXT(N($V365),"#,##0.00")&amp;"）",""),IF(N($W365)&lt;-0.005,"多收 "&amp;TEXT(-N($W365),"#,##0.00"),"✔ 已结清")))&amp;IF(N($U365)&gt;0,"｜到账未开票 "&amp;TEXT(N($U365),"#,##0.00")&amp;"，待补票","")&amp;IF(N($R365)&gt;0,"｜收现 "&amp;TEXT(N($R365),"#,##0.00"),"")&amp;IF(N($S365)&gt;0,"｜收款不开票 "&amp;TEXT(N($S365),"#,##0.00"),""))</f>
        <v/>
      </c>
      <c r="Y365" s="195"/>
      <c r="AB365" s="195"/>
      <c r="AC365" s="188"/>
      <c r="AD365" s="246" t="str">
        <f aca="false">IF($AL365="","",IF($AL365=1,IF($AM365&gt;=1,"一次性·已到收款期","一次性·未到期"),$AC365&amp;" 第"&amp;$AM365&amp;"/"&amp;$AL365&amp;"期"))</f>
        <v/>
      </c>
      <c r="AE365" s="245" t="str">
        <f aca="false">IF(OR($AL365="",N($M365)=0),"",ROUND(N($J365)*$AM365/$AL365,2)+N($L365))</f>
        <v/>
      </c>
      <c r="AF365" s="245" t="str">
        <f aca="false">IF($AE365="","",MAX(0,ROUND($AE365-(N($Q365)+N($R365)+N($S365)),2)))</f>
        <v/>
      </c>
      <c r="AG365" s="245" t="str">
        <f aca="false">IF(OR(TRIM($B365&amp;$C365)="",NOT(ISNUMBER($D365))),"",SUMIFS($W$3:$W$1001,$AI$3:$AI$1001,$AI365,$D$3:$D$1001,"&lt;"&amp;$D365))</f>
        <v/>
      </c>
      <c r="AH365" s="245" t="str">
        <f aca="false">IF(TRIM($B365&amp;$C365)="","",SUMIFS($W$3:$W$1001,$AI$3:$AI$1001,$AI365))</f>
        <v/>
      </c>
      <c r="AI365" s="246" t="str">
        <f aca="false">IF(TRIM($B365&amp;$C365)="","",TRIM($B365)&amp;"｜"&amp;TRIM($C365))</f>
        <v/>
      </c>
      <c r="AJ365" s="245" t="str">
        <f aca="false">IF(TRIM($B365&amp;$C365)="","",MIN(N($O365),N($Q365)))</f>
        <v/>
      </c>
      <c r="AK365" s="248" t="str">
        <f aca="false">IF(ISNUMBER($D365),YEAR($D365),"")</f>
        <v/>
      </c>
      <c r="AL365" s="248" t="str">
        <f aca="false">IF(OR(TRIM($B365&amp;$C365)="",NOT(ISNUMBER($D365)),NOT(ISNUMBER($E365))),"",IF($E365&lt;$D365,"",IF(IF($AC365="半年付",2,IF($AC365="季度付",4,IF($AC365="月付",12,IF($AC365="半月付",24,1))))=1,1,MAX(1,ROUND(($E365-$D365+1)/365*IF($AC365="半年付",2,IF($AC365="季度付",4,IF($AC365="月付",12,IF($AC365="半月付",24,1)))),0)))))</f>
        <v/>
      </c>
      <c r="AM365" s="248" t="str">
        <f aca="true">IF($AL365="","",MIN($AL365,MAX(0,INT((TODAY()-付款宽限天数-$D365)/(($E365-$D365+1)/$AL365))+1)))</f>
        <v/>
      </c>
    </row>
    <row r="366" customFormat="false" ht="27.75" hidden="false" customHeight="false" outlineLevel="0" collapsed="false">
      <c r="F366" s="188" t="str">
        <f aca="true">IF(TRIM($B366&amp;$C366)="","",IF(OR(ISNUMBER(SEARCH("未",$A366)),ISNUMBER(SEARCH("送出",$A366)),AND(TRIM($A366)="",NOT(ISNUMBER($D366)),N($G366)=0)),"【合同未回】","")&amp;IF(NOT(ISNUMBER($E366)),IF(OR(ISNUMBER(SEARCH("未",$A366)),ISNUMBER(SEARCH("送出",$A366)),AND(TRIM($A366)="",NOT(ISNUMBER($D366)),N($G366)=0)),"","【未填合同期】"),IF($E366&lt;TODAY(),"【已到期】",IF($E366-TODAY()&lt;=提醒天数,"【即将到期，剩余"&amp;($E366-TODAY())&amp;"天】","【正常】")))&amp;IF(OR($AB366="安装免保",$AB366="技术免保",$AB366="质保期内"),"【"&amp;$AB366&amp;"】",""))</f>
        <v/>
      </c>
      <c r="J366" s="244" t="str">
        <f aca="false">IF(OR(N($G366)=0,N($H366)=0),"",ROUND(N($G366)*N($H366)*IF(N($I366)=0,1,N($I366)),2))</f>
        <v/>
      </c>
      <c r="M366" s="244" t="str">
        <f aca="false">IF(TRIM($B366&amp;$C366)="","",IF(AND(N($J366)=0,N($L366)=0),"",ROUND(N($J366)+N($L366),2)))</f>
        <v/>
      </c>
      <c r="S366" s="244"/>
      <c r="T366" s="245" t="str">
        <f aca="false">IF(TRIM($B366&amp;$C366)="","",IF(N($O366)=0,"",MAX(0,MIN(N($O366)-N($Q366),N($W366)))))</f>
        <v/>
      </c>
      <c r="U366" s="245" t="str">
        <f aca="false">IF(TRIM($B366&amp;$C366)="","",IF(N($Q366)&lt;=N($O366),"",N($Q366)-N($O366)))</f>
        <v/>
      </c>
      <c r="V366" s="245" t="str">
        <f aca="false">IF(OR(TRIM($B366&amp;$C366)="",$W366=""),"",MAX(0,N($W366))-N($T366))</f>
        <v/>
      </c>
      <c r="W366" s="245" t="str">
        <f aca="false">IF(TRIM($B366&amp;$C366)="","",IF(AND(N($M366)=0,N($Q366)+N($R366)+N($S366)=0),"",ROUND(N($M366)-N($Q366)-N($R366)-N($S366),2)))</f>
        <v/>
      </c>
      <c r="X366" s="246" t="str">
        <f aca="false">IF(TRIM($B366&amp;$C366)="","",IF(N($M366)=0,IF((N($Q366)+N($R366)+N($S366))=0,"—未填单价","未填单价，已收 "&amp;TEXT((N($Q366)+N($R366)+N($S366)),"#,##0.00")),IF(N($W366)&gt;0.005,"欠 "&amp;TEXT(N($W366),"#,##0.00")&amp;IF(N($T366)&gt;0,"（开票未到账 "&amp;TEXT(N($T366),"#,##0.00")&amp;"）","")&amp;IF(N($V366)&gt;0,"（未开票 "&amp;TEXT(N($V366),"#,##0.00")&amp;"）",""),IF(N($W366)&lt;-0.005,"多收 "&amp;TEXT(-N($W366),"#,##0.00"),"✔ 已结清")))&amp;IF(N($U366)&gt;0,"｜到账未开票 "&amp;TEXT(N($U366),"#,##0.00")&amp;"，待补票","")&amp;IF(N($R366)&gt;0,"｜收现 "&amp;TEXT(N($R366),"#,##0.00"),"")&amp;IF(N($S366)&gt;0,"｜收款不开票 "&amp;TEXT(N($S366),"#,##0.00"),""))</f>
        <v/>
      </c>
      <c r="Y366" s="195"/>
      <c r="AB366" s="195"/>
      <c r="AC366" s="188"/>
      <c r="AD366" s="246" t="str">
        <f aca="false">IF($AL366="","",IF($AL366=1,IF($AM366&gt;=1,"一次性·已到收款期","一次性·未到期"),$AC366&amp;" 第"&amp;$AM366&amp;"/"&amp;$AL366&amp;"期"))</f>
        <v/>
      </c>
      <c r="AE366" s="245" t="str">
        <f aca="false">IF(OR($AL366="",N($M366)=0),"",ROUND(N($J366)*$AM366/$AL366,2)+N($L366))</f>
        <v/>
      </c>
      <c r="AF366" s="245" t="str">
        <f aca="false">IF($AE366="","",MAX(0,ROUND($AE366-(N($Q366)+N($R366)+N($S366)),2)))</f>
        <v/>
      </c>
      <c r="AG366" s="245" t="str">
        <f aca="false">IF(OR(TRIM($B366&amp;$C366)="",NOT(ISNUMBER($D366))),"",SUMIFS($W$3:$W$1001,$AI$3:$AI$1001,$AI366,$D$3:$D$1001,"&lt;"&amp;$D366))</f>
        <v/>
      </c>
      <c r="AH366" s="245" t="str">
        <f aca="false">IF(TRIM($B366&amp;$C366)="","",SUMIFS($W$3:$W$1001,$AI$3:$AI$1001,$AI366))</f>
        <v/>
      </c>
      <c r="AI366" s="246" t="str">
        <f aca="false">IF(TRIM($B366&amp;$C366)="","",TRIM($B366)&amp;"｜"&amp;TRIM($C366))</f>
        <v/>
      </c>
      <c r="AJ366" s="245" t="str">
        <f aca="false">IF(TRIM($B366&amp;$C366)="","",MIN(N($O366),N($Q366)))</f>
        <v/>
      </c>
      <c r="AK366" s="248" t="str">
        <f aca="false">IF(ISNUMBER($D366),YEAR($D366),"")</f>
        <v/>
      </c>
      <c r="AL366" s="248" t="str">
        <f aca="false">IF(OR(TRIM($B366&amp;$C366)="",NOT(ISNUMBER($D366)),NOT(ISNUMBER($E366))),"",IF($E366&lt;$D366,"",IF(IF($AC366="半年付",2,IF($AC366="季度付",4,IF($AC366="月付",12,IF($AC366="半月付",24,1))))=1,1,MAX(1,ROUND(($E366-$D366+1)/365*IF($AC366="半年付",2,IF($AC366="季度付",4,IF($AC366="月付",12,IF($AC366="半月付",24,1)))),0)))))</f>
        <v/>
      </c>
      <c r="AM366" s="248" t="str">
        <f aca="true">IF($AL366="","",MIN($AL366,MAX(0,INT((TODAY()-付款宽限天数-$D366)/(($E366-$D366+1)/$AL366))+1)))</f>
        <v/>
      </c>
    </row>
    <row r="367" customFormat="false" ht="27.75" hidden="false" customHeight="false" outlineLevel="0" collapsed="false">
      <c r="F367" s="188" t="str">
        <f aca="true">IF(TRIM($B367&amp;$C367)="","",IF(OR(ISNUMBER(SEARCH("未",$A367)),ISNUMBER(SEARCH("送出",$A367)),AND(TRIM($A367)="",NOT(ISNUMBER($D367)),N($G367)=0)),"【合同未回】","")&amp;IF(NOT(ISNUMBER($E367)),IF(OR(ISNUMBER(SEARCH("未",$A367)),ISNUMBER(SEARCH("送出",$A367)),AND(TRIM($A367)="",NOT(ISNUMBER($D367)),N($G367)=0)),"","【未填合同期】"),IF($E367&lt;TODAY(),"【已到期】",IF($E367-TODAY()&lt;=提醒天数,"【即将到期，剩余"&amp;($E367-TODAY())&amp;"天】","【正常】")))&amp;IF(OR($AB367="安装免保",$AB367="技术免保",$AB367="质保期内"),"【"&amp;$AB367&amp;"】",""))</f>
        <v/>
      </c>
      <c r="J367" s="244" t="str">
        <f aca="false">IF(OR(N($G367)=0,N($H367)=0),"",ROUND(N($G367)*N($H367)*IF(N($I367)=0,1,N($I367)),2))</f>
        <v/>
      </c>
      <c r="M367" s="244" t="str">
        <f aca="false">IF(TRIM($B367&amp;$C367)="","",IF(AND(N($J367)=0,N($L367)=0),"",ROUND(N($J367)+N($L367),2)))</f>
        <v/>
      </c>
      <c r="S367" s="244"/>
      <c r="T367" s="245" t="str">
        <f aca="false">IF(TRIM($B367&amp;$C367)="","",IF(N($O367)=0,"",MAX(0,MIN(N($O367)-N($Q367),N($W367)))))</f>
        <v/>
      </c>
      <c r="U367" s="245" t="str">
        <f aca="false">IF(TRIM($B367&amp;$C367)="","",IF(N($Q367)&lt;=N($O367),"",N($Q367)-N($O367)))</f>
        <v/>
      </c>
      <c r="V367" s="245" t="str">
        <f aca="false">IF(OR(TRIM($B367&amp;$C367)="",$W367=""),"",MAX(0,N($W367))-N($T367))</f>
        <v/>
      </c>
      <c r="W367" s="245" t="str">
        <f aca="false">IF(TRIM($B367&amp;$C367)="","",IF(AND(N($M367)=0,N($Q367)+N($R367)+N($S367)=0),"",ROUND(N($M367)-N($Q367)-N($R367)-N($S367),2)))</f>
        <v/>
      </c>
      <c r="X367" s="246" t="str">
        <f aca="false">IF(TRIM($B367&amp;$C367)="","",IF(N($M367)=0,IF((N($Q367)+N($R367)+N($S367))=0,"—未填单价","未填单价，已收 "&amp;TEXT((N($Q367)+N($R367)+N($S367)),"#,##0.00")),IF(N($W367)&gt;0.005,"欠 "&amp;TEXT(N($W367),"#,##0.00")&amp;IF(N($T367)&gt;0,"（开票未到账 "&amp;TEXT(N($T367),"#,##0.00")&amp;"）","")&amp;IF(N($V367)&gt;0,"（未开票 "&amp;TEXT(N($V367),"#,##0.00")&amp;"）",""),IF(N($W367)&lt;-0.005,"多收 "&amp;TEXT(-N($W367),"#,##0.00"),"✔ 已结清")))&amp;IF(N($U367)&gt;0,"｜到账未开票 "&amp;TEXT(N($U367),"#,##0.00")&amp;"，待补票","")&amp;IF(N($R367)&gt;0,"｜收现 "&amp;TEXT(N($R367),"#,##0.00"),"")&amp;IF(N($S367)&gt;0,"｜收款不开票 "&amp;TEXT(N($S367),"#,##0.00"),""))</f>
        <v/>
      </c>
      <c r="Y367" s="195"/>
      <c r="AB367" s="195"/>
      <c r="AC367" s="188"/>
      <c r="AD367" s="246" t="str">
        <f aca="false">IF($AL367="","",IF($AL367=1,IF($AM367&gt;=1,"一次性·已到收款期","一次性·未到期"),$AC367&amp;" 第"&amp;$AM367&amp;"/"&amp;$AL367&amp;"期"))</f>
        <v/>
      </c>
      <c r="AE367" s="245" t="str">
        <f aca="false">IF(OR($AL367="",N($M367)=0),"",ROUND(N($J367)*$AM367/$AL367,2)+N($L367))</f>
        <v/>
      </c>
      <c r="AF367" s="245" t="str">
        <f aca="false">IF($AE367="","",MAX(0,ROUND($AE367-(N($Q367)+N($R367)+N($S367)),2)))</f>
        <v/>
      </c>
      <c r="AG367" s="245" t="str">
        <f aca="false">IF(OR(TRIM($B367&amp;$C367)="",NOT(ISNUMBER($D367))),"",SUMIFS($W$3:$W$1001,$AI$3:$AI$1001,$AI367,$D$3:$D$1001,"&lt;"&amp;$D367))</f>
        <v/>
      </c>
      <c r="AH367" s="245" t="str">
        <f aca="false">IF(TRIM($B367&amp;$C367)="","",SUMIFS($W$3:$W$1001,$AI$3:$AI$1001,$AI367))</f>
        <v/>
      </c>
      <c r="AI367" s="246" t="str">
        <f aca="false">IF(TRIM($B367&amp;$C367)="","",TRIM($B367)&amp;"｜"&amp;TRIM($C367))</f>
        <v/>
      </c>
      <c r="AJ367" s="245" t="str">
        <f aca="false">IF(TRIM($B367&amp;$C367)="","",MIN(N($O367),N($Q367)))</f>
        <v/>
      </c>
      <c r="AK367" s="248" t="str">
        <f aca="false">IF(ISNUMBER($D367),YEAR($D367),"")</f>
        <v/>
      </c>
      <c r="AL367" s="248" t="str">
        <f aca="false">IF(OR(TRIM($B367&amp;$C367)="",NOT(ISNUMBER($D367)),NOT(ISNUMBER($E367))),"",IF($E367&lt;$D367,"",IF(IF($AC367="半年付",2,IF($AC367="季度付",4,IF($AC367="月付",12,IF($AC367="半月付",24,1))))=1,1,MAX(1,ROUND(($E367-$D367+1)/365*IF($AC367="半年付",2,IF($AC367="季度付",4,IF($AC367="月付",12,IF($AC367="半月付",24,1)))),0)))))</f>
        <v/>
      </c>
      <c r="AM367" s="248" t="str">
        <f aca="true">IF($AL367="","",MIN($AL367,MAX(0,INT((TODAY()-付款宽限天数-$D367)/(($E367-$D367+1)/$AL367))+1)))</f>
        <v/>
      </c>
    </row>
    <row r="368" customFormat="false" ht="27.75" hidden="false" customHeight="false" outlineLevel="0" collapsed="false">
      <c r="F368" s="188" t="str">
        <f aca="true">IF(TRIM($B368&amp;$C368)="","",IF(OR(ISNUMBER(SEARCH("未",$A368)),ISNUMBER(SEARCH("送出",$A368)),AND(TRIM($A368)="",NOT(ISNUMBER($D368)),N($G368)=0)),"【合同未回】","")&amp;IF(NOT(ISNUMBER($E368)),IF(OR(ISNUMBER(SEARCH("未",$A368)),ISNUMBER(SEARCH("送出",$A368)),AND(TRIM($A368)="",NOT(ISNUMBER($D368)),N($G368)=0)),"","【未填合同期】"),IF($E368&lt;TODAY(),"【已到期】",IF($E368-TODAY()&lt;=提醒天数,"【即将到期，剩余"&amp;($E368-TODAY())&amp;"天】","【正常】")))&amp;IF(OR($AB368="安装免保",$AB368="技术免保",$AB368="质保期内"),"【"&amp;$AB368&amp;"】",""))</f>
        <v/>
      </c>
      <c r="J368" s="244" t="str">
        <f aca="false">IF(OR(N($G368)=0,N($H368)=0),"",ROUND(N($G368)*N($H368)*IF(N($I368)=0,1,N($I368)),2))</f>
        <v/>
      </c>
      <c r="M368" s="244" t="str">
        <f aca="false">IF(TRIM($B368&amp;$C368)="","",IF(AND(N($J368)=0,N($L368)=0),"",ROUND(N($J368)+N($L368),2)))</f>
        <v/>
      </c>
      <c r="S368" s="244"/>
      <c r="T368" s="245" t="str">
        <f aca="false">IF(TRIM($B368&amp;$C368)="","",IF(N($O368)=0,"",MAX(0,MIN(N($O368)-N($Q368),N($W368)))))</f>
        <v/>
      </c>
      <c r="U368" s="245" t="str">
        <f aca="false">IF(TRIM($B368&amp;$C368)="","",IF(N($Q368)&lt;=N($O368),"",N($Q368)-N($O368)))</f>
        <v/>
      </c>
      <c r="V368" s="245" t="str">
        <f aca="false">IF(OR(TRIM($B368&amp;$C368)="",$W368=""),"",MAX(0,N($W368))-N($T368))</f>
        <v/>
      </c>
      <c r="W368" s="245" t="str">
        <f aca="false">IF(TRIM($B368&amp;$C368)="","",IF(AND(N($M368)=0,N($Q368)+N($R368)+N($S368)=0),"",ROUND(N($M368)-N($Q368)-N($R368)-N($S368),2)))</f>
        <v/>
      </c>
      <c r="X368" s="246" t="str">
        <f aca="false">IF(TRIM($B368&amp;$C368)="","",IF(N($M368)=0,IF((N($Q368)+N($R368)+N($S368))=0,"—未填单价","未填单价，已收 "&amp;TEXT((N($Q368)+N($R368)+N($S368)),"#,##0.00")),IF(N($W368)&gt;0.005,"欠 "&amp;TEXT(N($W368),"#,##0.00")&amp;IF(N($T368)&gt;0,"（开票未到账 "&amp;TEXT(N($T368),"#,##0.00")&amp;"）","")&amp;IF(N($V368)&gt;0,"（未开票 "&amp;TEXT(N($V368),"#,##0.00")&amp;"）",""),IF(N($W368)&lt;-0.005,"多收 "&amp;TEXT(-N($W368),"#,##0.00"),"✔ 已结清")))&amp;IF(N($U368)&gt;0,"｜到账未开票 "&amp;TEXT(N($U368),"#,##0.00")&amp;"，待补票","")&amp;IF(N($R368)&gt;0,"｜收现 "&amp;TEXT(N($R368),"#,##0.00"),"")&amp;IF(N($S368)&gt;0,"｜收款不开票 "&amp;TEXT(N($S368),"#,##0.00"),""))</f>
        <v/>
      </c>
      <c r="Y368" s="195"/>
      <c r="AB368" s="195"/>
      <c r="AC368" s="188"/>
      <c r="AD368" s="246" t="str">
        <f aca="false">IF($AL368="","",IF($AL368=1,IF($AM368&gt;=1,"一次性·已到收款期","一次性·未到期"),$AC368&amp;" 第"&amp;$AM368&amp;"/"&amp;$AL368&amp;"期"))</f>
        <v/>
      </c>
      <c r="AE368" s="245" t="str">
        <f aca="false">IF(OR($AL368="",N($M368)=0),"",ROUND(N($J368)*$AM368/$AL368,2)+N($L368))</f>
        <v/>
      </c>
      <c r="AF368" s="245" t="str">
        <f aca="false">IF($AE368="","",MAX(0,ROUND($AE368-(N($Q368)+N($R368)+N($S368)),2)))</f>
        <v/>
      </c>
      <c r="AG368" s="245" t="str">
        <f aca="false">IF(OR(TRIM($B368&amp;$C368)="",NOT(ISNUMBER($D368))),"",SUMIFS($W$3:$W$1001,$AI$3:$AI$1001,$AI368,$D$3:$D$1001,"&lt;"&amp;$D368))</f>
        <v/>
      </c>
      <c r="AH368" s="245" t="str">
        <f aca="false">IF(TRIM($B368&amp;$C368)="","",SUMIFS($W$3:$W$1001,$AI$3:$AI$1001,$AI368))</f>
        <v/>
      </c>
      <c r="AI368" s="246" t="str">
        <f aca="false">IF(TRIM($B368&amp;$C368)="","",TRIM($B368)&amp;"｜"&amp;TRIM($C368))</f>
        <v/>
      </c>
      <c r="AJ368" s="245" t="str">
        <f aca="false">IF(TRIM($B368&amp;$C368)="","",MIN(N($O368),N($Q368)))</f>
        <v/>
      </c>
      <c r="AK368" s="248" t="str">
        <f aca="false">IF(ISNUMBER($D368),YEAR($D368),"")</f>
        <v/>
      </c>
      <c r="AL368" s="248" t="str">
        <f aca="false">IF(OR(TRIM($B368&amp;$C368)="",NOT(ISNUMBER($D368)),NOT(ISNUMBER($E368))),"",IF($E368&lt;$D368,"",IF(IF($AC368="半年付",2,IF($AC368="季度付",4,IF($AC368="月付",12,IF($AC368="半月付",24,1))))=1,1,MAX(1,ROUND(($E368-$D368+1)/365*IF($AC368="半年付",2,IF($AC368="季度付",4,IF($AC368="月付",12,IF($AC368="半月付",24,1)))),0)))))</f>
        <v/>
      </c>
      <c r="AM368" s="248" t="str">
        <f aca="true">IF($AL368="","",MIN($AL368,MAX(0,INT((TODAY()-付款宽限天数-$D368)/(($E368-$D368+1)/$AL368))+1)))</f>
        <v/>
      </c>
    </row>
    <row r="369" customFormat="false" ht="27.75" hidden="false" customHeight="false" outlineLevel="0" collapsed="false">
      <c r="F369" s="188" t="str">
        <f aca="true">IF(TRIM($B369&amp;$C369)="","",IF(OR(ISNUMBER(SEARCH("未",$A369)),ISNUMBER(SEARCH("送出",$A369)),AND(TRIM($A369)="",NOT(ISNUMBER($D369)),N($G369)=0)),"【合同未回】","")&amp;IF(NOT(ISNUMBER($E369)),IF(OR(ISNUMBER(SEARCH("未",$A369)),ISNUMBER(SEARCH("送出",$A369)),AND(TRIM($A369)="",NOT(ISNUMBER($D369)),N($G369)=0)),"","【未填合同期】"),IF($E369&lt;TODAY(),"【已到期】",IF($E369-TODAY()&lt;=提醒天数,"【即将到期，剩余"&amp;($E369-TODAY())&amp;"天】","【正常】")))&amp;IF(OR($AB369="安装免保",$AB369="技术免保",$AB369="质保期内"),"【"&amp;$AB369&amp;"】",""))</f>
        <v/>
      </c>
      <c r="J369" s="244" t="str">
        <f aca="false">IF(OR(N($G369)=0,N($H369)=0),"",ROUND(N($G369)*N($H369)*IF(N($I369)=0,1,N($I369)),2))</f>
        <v/>
      </c>
      <c r="M369" s="244" t="str">
        <f aca="false">IF(TRIM($B369&amp;$C369)="","",IF(AND(N($J369)=0,N($L369)=0),"",ROUND(N($J369)+N($L369),2)))</f>
        <v/>
      </c>
      <c r="S369" s="244"/>
      <c r="T369" s="245" t="str">
        <f aca="false">IF(TRIM($B369&amp;$C369)="","",IF(N($O369)=0,"",MAX(0,MIN(N($O369)-N($Q369),N($W369)))))</f>
        <v/>
      </c>
      <c r="U369" s="245" t="str">
        <f aca="false">IF(TRIM($B369&amp;$C369)="","",IF(N($Q369)&lt;=N($O369),"",N($Q369)-N($O369)))</f>
        <v/>
      </c>
      <c r="V369" s="245" t="str">
        <f aca="false">IF(OR(TRIM($B369&amp;$C369)="",$W369=""),"",MAX(0,N($W369))-N($T369))</f>
        <v/>
      </c>
      <c r="W369" s="245" t="str">
        <f aca="false">IF(TRIM($B369&amp;$C369)="","",IF(AND(N($M369)=0,N($Q369)+N($R369)+N($S369)=0),"",ROUND(N($M369)-N($Q369)-N($R369)-N($S369),2)))</f>
        <v/>
      </c>
      <c r="X369" s="246" t="str">
        <f aca="false">IF(TRIM($B369&amp;$C369)="","",IF(N($M369)=0,IF((N($Q369)+N($R369)+N($S369))=0,"—未填单价","未填单价，已收 "&amp;TEXT((N($Q369)+N($R369)+N($S369)),"#,##0.00")),IF(N($W369)&gt;0.005,"欠 "&amp;TEXT(N($W369),"#,##0.00")&amp;IF(N($T369)&gt;0,"（开票未到账 "&amp;TEXT(N($T369),"#,##0.00")&amp;"）","")&amp;IF(N($V369)&gt;0,"（未开票 "&amp;TEXT(N($V369),"#,##0.00")&amp;"）",""),IF(N($W369)&lt;-0.005,"多收 "&amp;TEXT(-N($W369),"#,##0.00"),"✔ 已结清")))&amp;IF(N($U369)&gt;0,"｜到账未开票 "&amp;TEXT(N($U369),"#,##0.00")&amp;"，待补票","")&amp;IF(N($R369)&gt;0,"｜收现 "&amp;TEXT(N($R369),"#,##0.00"),"")&amp;IF(N($S369)&gt;0,"｜收款不开票 "&amp;TEXT(N($S369),"#,##0.00"),""))</f>
        <v/>
      </c>
      <c r="Y369" s="195"/>
      <c r="AB369" s="195"/>
      <c r="AC369" s="188"/>
      <c r="AD369" s="246" t="str">
        <f aca="false">IF($AL369="","",IF($AL369=1,IF($AM369&gt;=1,"一次性·已到收款期","一次性·未到期"),$AC369&amp;" 第"&amp;$AM369&amp;"/"&amp;$AL369&amp;"期"))</f>
        <v/>
      </c>
      <c r="AE369" s="245" t="str">
        <f aca="false">IF(OR($AL369="",N($M369)=0),"",ROUND(N($J369)*$AM369/$AL369,2)+N($L369))</f>
        <v/>
      </c>
      <c r="AF369" s="245" t="str">
        <f aca="false">IF($AE369="","",MAX(0,ROUND($AE369-(N($Q369)+N($R369)+N($S369)),2)))</f>
        <v/>
      </c>
      <c r="AG369" s="245" t="str">
        <f aca="false">IF(OR(TRIM($B369&amp;$C369)="",NOT(ISNUMBER($D369))),"",SUMIFS($W$3:$W$1001,$AI$3:$AI$1001,$AI369,$D$3:$D$1001,"&lt;"&amp;$D369))</f>
        <v/>
      </c>
      <c r="AH369" s="245" t="str">
        <f aca="false">IF(TRIM($B369&amp;$C369)="","",SUMIFS($W$3:$W$1001,$AI$3:$AI$1001,$AI369))</f>
        <v/>
      </c>
      <c r="AI369" s="246" t="str">
        <f aca="false">IF(TRIM($B369&amp;$C369)="","",TRIM($B369)&amp;"｜"&amp;TRIM($C369))</f>
        <v/>
      </c>
      <c r="AJ369" s="245" t="str">
        <f aca="false">IF(TRIM($B369&amp;$C369)="","",MIN(N($O369),N($Q369)))</f>
        <v/>
      </c>
      <c r="AK369" s="248" t="str">
        <f aca="false">IF(ISNUMBER($D369),YEAR($D369),"")</f>
        <v/>
      </c>
      <c r="AL369" s="248" t="str">
        <f aca="false">IF(OR(TRIM($B369&amp;$C369)="",NOT(ISNUMBER($D369)),NOT(ISNUMBER($E369))),"",IF($E369&lt;$D369,"",IF(IF($AC369="半年付",2,IF($AC369="季度付",4,IF($AC369="月付",12,IF($AC369="半月付",24,1))))=1,1,MAX(1,ROUND(($E369-$D369+1)/365*IF($AC369="半年付",2,IF($AC369="季度付",4,IF($AC369="月付",12,IF($AC369="半月付",24,1)))),0)))))</f>
        <v/>
      </c>
      <c r="AM369" s="248" t="str">
        <f aca="true">IF($AL369="","",MIN($AL369,MAX(0,INT((TODAY()-付款宽限天数-$D369)/(($E369-$D369+1)/$AL369))+1)))</f>
        <v/>
      </c>
    </row>
    <row r="370" customFormat="false" ht="27.75" hidden="false" customHeight="false" outlineLevel="0" collapsed="false">
      <c r="F370" s="188" t="str">
        <f aca="true">IF(TRIM($B370&amp;$C370)="","",IF(OR(ISNUMBER(SEARCH("未",$A370)),ISNUMBER(SEARCH("送出",$A370)),AND(TRIM($A370)="",NOT(ISNUMBER($D370)),N($G370)=0)),"【合同未回】","")&amp;IF(NOT(ISNUMBER($E370)),IF(OR(ISNUMBER(SEARCH("未",$A370)),ISNUMBER(SEARCH("送出",$A370)),AND(TRIM($A370)="",NOT(ISNUMBER($D370)),N($G370)=0)),"","【未填合同期】"),IF($E370&lt;TODAY(),"【已到期】",IF($E370-TODAY()&lt;=提醒天数,"【即将到期，剩余"&amp;($E370-TODAY())&amp;"天】","【正常】")))&amp;IF(OR($AB370="安装免保",$AB370="技术免保",$AB370="质保期内"),"【"&amp;$AB370&amp;"】",""))</f>
        <v/>
      </c>
      <c r="J370" s="244" t="str">
        <f aca="false">IF(OR(N($G370)=0,N($H370)=0),"",ROUND(N($G370)*N($H370)*IF(N($I370)=0,1,N($I370)),2))</f>
        <v/>
      </c>
      <c r="M370" s="244" t="str">
        <f aca="false">IF(TRIM($B370&amp;$C370)="","",IF(AND(N($J370)=0,N($L370)=0),"",ROUND(N($J370)+N($L370),2)))</f>
        <v/>
      </c>
      <c r="S370" s="244"/>
      <c r="T370" s="245" t="str">
        <f aca="false">IF(TRIM($B370&amp;$C370)="","",IF(N($O370)=0,"",MAX(0,MIN(N($O370)-N($Q370),N($W370)))))</f>
        <v/>
      </c>
      <c r="U370" s="245" t="str">
        <f aca="false">IF(TRIM($B370&amp;$C370)="","",IF(N($Q370)&lt;=N($O370),"",N($Q370)-N($O370)))</f>
        <v/>
      </c>
      <c r="V370" s="245" t="str">
        <f aca="false">IF(OR(TRIM($B370&amp;$C370)="",$W370=""),"",MAX(0,N($W370))-N($T370))</f>
        <v/>
      </c>
      <c r="W370" s="245" t="str">
        <f aca="false">IF(TRIM($B370&amp;$C370)="","",IF(AND(N($M370)=0,N($Q370)+N($R370)+N($S370)=0),"",ROUND(N($M370)-N($Q370)-N($R370)-N($S370),2)))</f>
        <v/>
      </c>
      <c r="X370" s="246" t="str">
        <f aca="false">IF(TRIM($B370&amp;$C370)="","",IF(N($M370)=0,IF((N($Q370)+N($R370)+N($S370))=0,"—未填单价","未填单价，已收 "&amp;TEXT((N($Q370)+N($R370)+N($S370)),"#,##0.00")),IF(N($W370)&gt;0.005,"欠 "&amp;TEXT(N($W370),"#,##0.00")&amp;IF(N($T370)&gt;0,"（开票未到账 "&amp;TEXT(N($T370),"#,##0.00")&amp;"）","")&amp;IF(N($V370)&gt;0,"（未开票 "&amp;TEXT(N($V370),"#,##0.00")&amp;"）",""),IF(N($W370)&lt;-0.005,"多收 "&amp;TEXT(-N($W370),"#,##0.00"),"✔ 已结清")))&amp;IF(N($U370)&gt;0,"｜到账未开票 "&amp;TEXT(N($U370),"#,##0.00")&amp;"，待补票","")&amp;IF(N($R370)&gt;0,"｜收现 "&amp;TEXT(N($R370),"#,##0.00"),"")&amp;IF(N($S370)&gt;0,"｜收款不开票 "&amp;TEXT(N($S370),"#,##0.00"),""))</f>
        <v/>
      </c>
      <c r="Y370" s="195"/>
      <c r="AB370" s="195"/>
      <c r="AC370" s="188"/>
      <c r="AD370" s="246" t="str">
        <f aca="false">IF($AL370="","",IF($AL370=1,IF($AM370&gt;=1,"一次性·已到收款期","一次性·未到期"),$AC370&amp;" 第"&amp;$AM370&amp;"/"&amp;$AL370&amp;"期"))</f>
        <v/>
      </c>
      <c r="AE370" s="245" t="str">
        <f aca="false">IF(OR($AL370="",N($M370)=0),"",ROUND(N($J370)*$AM370/$AL370,2)+N($L370))</f>
        <v/>
      </c>
      <c r="AF370" s="245" t="str">
        <f aca="false">IF($AE370="","",MAX(0,ROUND($AE370-(N($Q370)+N($R370)+N($S370)),2)))</f>
        <v/>
      </c>
      <c r="AG370" s="245" t="str">
        <f aca="false">IF(OR(TRIM($B370&amp;$C370)="",NOT(ISNUMBER($D370))),"",SUMIFS($W$3:$W$1001,$AI$3:$AI$1001,$AI370,$D$3:$D$1001,"&lt;"&amp;$D370))</f>
        <v/>
      </c>
      <c r="AH370" s="245" t="str">
        <f aca="false">IF(TRIM($B370&amp;$C370)="","",SUMIFS($W$3:$W$1001,$AI$3:$AI$1001,$AI370))</f>
        <v/>
      </c>
      <c r="AI370" s="246" t="str">
        <f aca="false">IF(TRIM($B370&amp;$C370)="","",TRIM($B370)&amp;"｜"&amp;TRIM($C370))</f>
        <v/>
      </c>
      <c r="AJ370" s="245" t="str">
        <f aca="false">IF(TRIM($B370&amp;$C370)="","",MIN(N($O370),N($Q370)))</f>
        <v/>
      </c>
      <c r="AK370" s="248" t="str">
        <f aca="false">IF(ISNUMBER($D370),YEAR($D370),"")</f>
        <v/>
      </c>
      <c r="AL370" s="248" t="str">
        <f aca="false">IF(OR(TRIM($B370&amp;$C370)="",NOT(ISNUMBER($D370)),NOT(ISNUMBER($E370))),"",IF($E370&lt;$D370,"",IF(IF($AC370="半年付",2,IF($AC370="季度付",4,IF($AC370="月付",12,IF($AC370="半月付",24,1))))=1,1,MAX(1,ROUND(($E370-$D370+1)/365*IF($AC370="半年付",2,IF($AC370="季度付",4,IF($AC370="月付",12,IF($AC370="半月付",24,1)))),0)))))</f>
        <v/>
      </c>
      <c r="AM370" s="248" t="str">
        <f aca="true">IF($AL370="","",MIN($AL370,MAX(0,INT((TODAY()-付款宽限天数-$D370)/(($E370-$D370+1)/$AL370))+1)))</f>
        <v/>
      </c>
    </row>
    <row r="371" customFormat="false" ht="27.75" hidden="false" customHeight="false" outlineLevel="0" collapsed="false">
      <c r="F371" s="188" t="str">
        <f aca="true">IF(TRIM($B371&amp;$C371)="","",IF(OR(ISNUMBER(SEARCH("未",$A371)),ISNUMBER(SEARCH("送出",$A371)),AND(TRIM($A371)="",NOT(ISNUMBER($D371)),N($G371)=0)),"【合同未回】","")&amp;IF(NOT(ISNUMBER($E371)),IF(OR(ISNUMBER(SEARCH("未",$A371)),ISNUMBER(SEARCH("送出",$A371)),AND(TRIM($A371)="",NOT(ISNUMBER($D371)),N($G371)=0)),"","【未填合同期】"),IF($E371&lt;TODAY(),"【已到期】",IF($E371-TODAY()&lt;=提醒天数,"【即将到期，剩余"&amp;($E371-TODAY())&amp;"天】","【正常】")))&amp;IF(OR($AB371="安装免保",$AB371="技术免保",$AB371="质保期内"),"【"&amp;$AB371&amp;"】",""))</f>
        <v/>
      </c>
      <c r="J371" s="244" t="str">
        <f aca="false">IF(OR(N($G371)=0,N($H371)=0),"",ROUND(N($G371)*N($H371)*IF(N($I371)=0,1,N($I371)),2))</f>
        <v/>
      </c>
      <c r="M371" s="244" t="str">
        <f aca="false">IF(TRIM($B371&amp;$C371)="","",IF(AND(N($J371)=0,N($L371)=0),"",ROUND(N($J371)+N($L371),2)))</f>
        <v/>
      </c>
      <c r="S371" s="244"/>
      <c r="T371" s="245" t="str">
        <f aca="false">IF(TRIM($B371&amp;$C371)="","",IF(N($O371)=0,"",MAX(0,MIN(N($O371)-N($Q371),N($W371)))))</f>
        <v/>
      </c>
      <c r="U371" s="245" t="str">
        <f aca="false">IF(TRIM($B371&amp;$C371)="","",IF(N($Q371)&lt;=N($O371),"",N($Q371)-N($O371)))</f>
        <v/>
      </c>
      <c r="V371" s="245" t="str">
        <f aca="false">IF(OR(TRIM($B371&amp;$C371)="",$W371=""),"",MAX(0,N($W371))-N($T371))</f>
        <v/>
      </c>
      <c r="W371" s="245" t="str">
        <f aca="false">IF(TRIM($B371&amp;$C371)="","",IF(AND(N($M371)=0,N($Q371)+N($R371)+N($S371)=0),"",ROUND(N($M371)-N($Q371)-N($R371)-N($S371),2)))</f>
        <v/>
      </c>
      <c r="X371" s="246" t="str">
        <f aca="false">IF(TRIM($B371&amp;$C371)="","",IF(N($M371)=0,IF((N($Q371)+N($R371)+N($S371))=0,"—未填单价","未填单价，已收 "&amp;TEXT((N($Q371)+N($R371)+N($S371)),"#,##0.00")),IF(N($W371)&gt;0.005,"欠 "&amp;TEXT(N($W371),"#,##0.00")&amp;IF(N($T371)&gt;0,"（开票未到账 "&amp;TEXT(N($T371),"#,##0.00")&amp;"）","")&amp;IF(N($V371)&gt;0,"（未开票 "&amp;TEXT(N($V371),"#,##0.00")&amp;"）",""),IF(N($W371)&lt;-0.005,"多收 "&amp;TEXT(-N($W371),"#,##0.00"),"✔ 已结清")))&amp;IF(N($U371)&gt;0,"｜到账未开票 "&amp;TEXT(N($U371),"#,##0.00")&amp;"，待补票","")&amp;IF(N($R371)&gt;0,"｜收现 "&amp;TEXT(N($R371),"#,##0.00"),"")&amp;IF(N($S371)&gt;0,"｜收款不开票 "&amp;TEXT(N($S371),"#,##0.00"),""))</f>
        <v/>
      </c>
      <c r="Y371" s="195"/>
      <c r="AB371" s="195"/>
      <c r="AC371" s="188"/>
      <c r="AD371" s="246" t="str">
        <f aca="false">IF($AL371="","",IF($AL371=1,IF($AM371&gt;=1,"一次性·已到收款期","一次性·未到期"),$AC371&amp;" 第"&amp;$AM371&amp;"/"&amp;$AL371&amp;"期"))</f>
        <v/>
      </c>
      <c r="AE371" s="245" t="str">
        <f aca="false">IF(OR($AL371="",N($M371)=0),"",ROUND(N($J371)*$AM371/$AL371,2)+N($L371))</f>
        <v/>
      </c>
      <c r="AF371" s="245" t="str">
        <f aca="false">IF($AE371="","",MAX(0,ROUND($AE371-(N($Q371)+N($R371)+N($S371)),2)))</f>
        <v/>
      </c>
      <c r="AG371" s="245" t="str">
        <f aca="false">IF(OR(TRIM($B371&amp;$C371)="",NOT(ISNUMBER($D371))),"",SUMIFS($W$3:$W$1001,$AI$3:$AI$1001,$AI371,$D$3:$D$1001,"&lt;"&amp;$D371))</f>
        <v/>
      </c>
      <c r="AH371" s="245" t="str">
        <f aca="false">IF(TRIM($B371&amp;$C371)="","",SUMIFS($W$3:$W$1001,$AI$3:$AI$1001,$AI371))</f>
        <v/>
      </c>
      <c r="AI371" s="246" t="str">
        <f aca="false">IF(TRIM($B371&amp;$C371)="","",TRIM($B371)&amp;"｜"&amp;TRIM($C371))</f>
        <v/>
      </c>
      <c r="AJ371" s="245" t="str">
        <f aca="false">IF(TRIM($B371&amp;$C371)="","",MIN(N($O371),N($Q371)))</f>
        <v/>
      </c>
      <c r="AK371" s="248" t="str">
        <f aca="false">IF(ISNUMBER($D371),YEAR($D371),"")</f>
        <v/>
      </c>
      <c r="AL371" s="248" t="str">
        <f aca="false">IF(OR(TRIM($B371&amp;$C371)="",NOT(ISNUMBER($D371)),NOT(ISNUMBER($E371))),"",IF($E371&lt;$D371,"",IF(IF($AC371="半年付",2,IF($AC371="季度付",4,IF($AC371="月付",12,IF($AC371="半月付",24,1))))=1,1,MAX(1,ROUND(($E371-$D371+1)/365*IF($AC371="半年付",2,IF($AC371="季度付",4,IF($AC371="月付",12,IF($AC371="半月付",24,1)))),0)))))</f>
        <v/>
      </c>
      <c r="AM371" s="248" t="str">
        <f aca="true">IF($AL371="","",MIN($AL371,MAX(0,INT((TODAY()-付款宽限天数-$D371)/(($E371-$D371+1)/$AL371))+1)))</f>
        <v/>
      </c>
    </row>
    <row r="372" customFormat="false" ht="27.75" hidden="false" customHeight="false" outlineLevel="0" collapsed="false">
      <c r="F372" s="188" t="str">
        <f aca="true">IF(TRIM($B372&amp;$C372)="","",IF(OR(ISNUMBER(SEARCH("未",$A372)),ISNUMBER(SEARCH("送出",$A372)),AND(TRIM($A372)="",NOT(ISNUMBER($D372)),N($G372)=0)),"【合同未回】","")&amp;IF(NOT(ISNUMBER($E372)),IF(OR(ISNUMBER(SEARCH("未",$A372)),ISNUMBER(SEARCH("送出",$A372)),AND(TRIM($A372)="",NOT(ISNUMBER($D372)),N($G372)=0)),"","【未填合同期】"),IF($E372&lt;TODAY(),"【已到期】",IF($E372-TODAY()&lt;=提醒天数,"【即将到期，剩余"&amp;($E372-TODAY())&amp;"天】","【正常】")))&amp;IF(OR($AB372="安装免保",$AB372="技术免保",$AB372="质保期内"),"【"&amp;$AB372&amp;"】",""))</f>
        <v/>
      </c>
      <c r="J372" s="244" t="str">
        <f aca="false">IF(OR(N($G372)=0,N($H372)=0),"",ROUND(N($G372)*N($H372)*IF(N($I372)=0,1,N($I372)),2))</f>
        <v/>
      </c>
      <c r="M372" s="244" t="str">
        <f aca="false">IF(TRIM($B372&amp;$C372)="","",IF(AND(N($J372)=0,N($L372)=0),"",ROUND(N($J372)+N($L372),2)))</f>
        <v/>
      </c>
      <c r="S372" s="244"/>
      <c r="T372" s="245" t="str">
        <f aca="false">IF(TRIM($B372&amp;$C372)="","",IF(N($O372)=0,"",MAX(0,MIN(N($O372)-N($Q372),N($W372)))))</f>
        <v/>
      </c>
      <c r="U372" s="245" t="str">
        <f aca="false">IF(TRIM($B372&amp;$C372)="","",IF(N($Q372)&lt;=N($O372),"",N($Q372)-N($O372)))</f>
        <v/>
      </c>
      <c r="V372" s="245" t="str">
        <f aca="false">IF(OR(TRIM($B372&amp;$C372)="",$W372=""),"",MAX(0,N($W372))-N($T372))</f>
        <v/>
      </c>
      <c r="W372" s="245" t="str">
        <f aca="false">IF(TRIM($B372&amp;$C372)="","",IF(AND(N($M372)=0,N($Q372)+N($R372)+N($S372)=0),"",ROUND(N($M372)-N($Q372)-N($R372)-N($S372),2)))</f>
        <v/>
      </c>
      <c r="X372" s="246" t="str">
        <f aca="false">IF(TRIM($B372&amp;$C372)="","",IF(N($M372)=0,IF((N($Q372)+N($R372)+N($S372))=0,"—未填单价","未填单价，已收 "&amp;TEXT((N($Q372)+N($R372)+N($S372)),"#,##0.00")),IF(N($W372)&gt;0.005,"欠 "&amp;TEXT(N($W372),"#,##0.00")&amp;IF(N($T372)&gt;0,"（开票未到账 "&amp;TEXT(N($T372),"#,##0.00")&amp;"）","")&amp;IF(N($V372)&gt;0,"（未开票 "&amp;TEXT(N($V372),"#,##0.00")&amp;"）",""),IF(N($W372)&lt;-0.005,"多收 "&amp;TEXT(-N($W372),"#,##0.00"),"✔ 已结清")))&amp;IF(N($U372)&gt;0,"｜到账未开票 "&amp;TEXT(N($U372),"#,##0.00")&amp;"，待补票","")&amp;IF(N($R372)&gt;0,"｜收现 "&amp;TEXT(N($R372),"#,##0.00"),"")&amp;IF(N($S372)&gt;0,"｜收款不开票 "&amp;TEXT(N($S372),"#,##0.00"),""))</f>
        <v/>
      </c>
      <c r="Y372" s="195"/>
      <c r="AB372" s="195"/>
      <c r="AC372" s="188"/>
      <c r="AD372" s="246" t="str">
        <f aca="false">IF($AL372="","",IF($AL372=1,IF($AM372&gt;=1,"一次性·已到收款期","一次性·未到期"),$AC372&amp;" 第"&amp;$AM372&amp;"/"&amp;$AL372&amp;"期"))</f>
        <v/>
      </c>
      <c r="AE372" s="245" t="str">
        <f aca="false">IF(OR($AL372="",N($M372)=0),"",ROUND(N($J372)*$AM372/$AL372,2)+N($L372))</f>
        <v/>
      </c>
      <c r="AF372" s="245" t="str">
        <f aca="false">IF($AE372="","",MAX(0,ROUND($AE372-(N($Q372)+N($R372)+N($S372)),2)))</f>
        <v/>
      </c>
      <c r="AG372" s="245" t="str">
        <f aca="false">IF(OR(TRIM($B372&amp;$C372)="",NOT(ISNUMBER($D372))),"",SUMIFS($W$3:$W$1001,$AI$3:$AI$1001,$AI372,$D$3:$D$1001,"&lt;"&amp;$D372))</f>
        <v/>
      </c>
      <c r="AH372" s="245" t="str">
        <f aca="false">IF(TRIM($B372&amp;$C372)="","",SUMIFS($W$3:$W$1001,$AI$3:$AI$1001,$AI372))</f>
        <v/>
      </c>
      <c r="AI372" s="246" t="str">
        <f aca="false">IF(TRIM($B372&amp;$C372)="","",TRIM($B372)&amp;"｜"&amp;TRIM($C372))</f>
        <v/>
      </c>
      <c r="AJ372" s="245" t="str">
        <f aca="false">IF(TRIM($B372&amp;$C372)="","",MIN(N($O372),N($Q372)))</f>
        <v/>
      </c>
      <c r="AK372" s="248" t="str">
        <f aca="false">IF(ISNUMBER($D372),YEAR($D372),"")</f>
        <v/>
      </c>
      <c r="AL372" s="248" t="str">
        <f aca="false">IF(OR(TRIM($B372&amp;$C372)="",NOT(ISNUMBER($D372)),NOT(ISNUMBER($E372))),"",IF($E372&lt;$D372,"",IF(IF($AC372="半年付",2,IF($AC372="季度付",4,IF($AC372="月付",12,IF($AC372="半月付",24,1))))=1,1,MAX(1,ROUND(($E372-$D372+1)/365*IF($AC372="半年付",2,IF($AC372="季度付",4,IF($AC372="月付",12,IF($AC372="半月付",24,1)))),0)))))</f>
        <v/>
      </c>
      <c r="AM372" s="248" t="str">
        <f aca="true">IF($AL372="","",MIN($AL372,MAX(0,INT((TODAY()-付款宽限天数-$D372)/(($E372-$D372+1)/$AL372))+1)))</f>
        <v/>
      </c>
    </row>
    <row r="373" customFormat="false" ht="27.75" hidden="false" customHeight="false" outlineLevel="0" collapsed="false">
      <c r="F373" s="188" t="str">
        <f aca="true">IF(TRIM($B373&amp;$C373)="","",IF(OR(ISNUMBER(SEARCH("未",$A373)),ISNUMBER(SEARCH("送出",$A373)),AND(TRIM($A373)="",NOT(ISNUMBER($D373)),N($G373)=0)),"【合同未回】","")&amp;IF(NOT(ISNUMBER($E373)),IF(OR(ISNUMBER(SEARCH("未",$A373)),ISNUMBER(SEARCH("送出",$A373)),AND(TRIM($A373)="",NOT(ISNUMBER($D373)),N($G373)=0)),"","【未填合同期】"),IF($E373&lt;TODAY(),"【已到期】",IF($E373-TODAY()&lt;=提醒天数,"【即将到期，剩余"&amp;($E373-TODAY())&amp;"天】","【正常】")))&amp;IF(OR($AB373="安装免保",$AB373="技术免保",$AB373="质保期内"),"【"&amp;$AB373&amp;"】",""))</f>
        <v/>
      </c>
      <c r="J373" s="244" t="str">
        <f aca="false">IF(OR(N($G373)=0,N($H373)=0),"",ROUND(N($G373)*N($H373)*IF(N($I373)=0,1,N($I373)),2))</f>
        <v/>
      </c>
      <c r="M373" s="244" t="str">
        <f aca="false">IF(TRIM($B373&amp;$C373)="","",IF(AND(N($J373)=0,N($L373)=0),"",ROUND(N($J373)+N($L373),2)))</f>
        <v/>
      </c>
      <c r="S373" s="244"/>
      <c r="T373" s="245" t="str">
        <f aca="false">IF(TRIM($B373&amp;$C373)="","",IF(N($O373)=0,"",MAX(0,MIN(N($O373)-N($Q373),N($W373)))))</f>
        <v/>
      </c>
      <c r="U373" s="245" t="str">
        <f aca="false">IF(TRIM($B373&amp;$C373)="","",IF(N($Q373)&lt;=N($O373),"",N($Q373)-N($O373)))</f>
        <v/>
      </c>
      <c r="V373" s="245" t="str">
        <f aca="false">IF(OR(TRIM($B373&amp;$C373)="",$W373=""),"",MAX(0,N($W373))-N($T373))</f>
        <v/>
      </c>
      <c r="W373" s="245" t="str">
        <f aca="false">IF(TRIM($B373&amp;$C373)="","",IF(AND(N($M373)=0,N($Q373)+N($R373)+N($S373)=0),"",ROUND(N($M373)-N($Q373)-N($R373)-N($S373),2)))</f>
        <v/>
      </c>
      <c r="X373" s="246" t="str">
        <f aca="false">IF(TRIM($B373&amp;$C373)="","",IF(N($M373)=0,IF((N($Q373)+N($R373)+N($S373))=0,"—未填单价","未填单价，已收 "&amp;TEXT((N($Q373)+N($R373)+N($S373)),"#,##0.00")),IF(N($W373)&gt;0.005,"欠 "&amp;TEXT(N($W373),"#,##0.00")&amp;IF(N($T373)&gt;0,"（开票未到账 "&amp;TEXT(N($T373),"#,##0.00")&amp;"）","")&amp;IF(N($V373)&gt;0,"（未开票 "&amp;TEXT(N($V373),"#,##0.00")&amp;"）",""),IF(N($W373)&lt;-0.005,"多收 "&amp;TEXT(-N($W373),"#,##0.00"),"✔ 已结清")))&amp;IF(N($U373)&gt;0,"｜到账未开票 "&amp;TEXT(N($U373),"#,##0.00")&amp;"，待补票","")&amp;IF(N($R373)&gt;0,"｜收现 "&amp;TEXT(N($R373),"#,##0.00"),"")&amp;IF(N($S373)&gt;0,"｜收款不开票 "&amp;TEXT(N($S373),"#,##0.00"),""))</f>
        <v/>
      </c>
      <c r="Y373" s="195"/>
      <c r="AB373" s="195"/>
      <c r="AC373" s="188"/>
      <c r="AD373" s="246" t="str">
        <f aca="false">IF($AL373="","",IF($AL373=1,IF($AM373&gt;=1,"一次性·已到收款期","一次性·未到期"),$AC373&amp;" 第"&amp;$AM373&amp;"/"&amp;$AL373&amp;"期"))</f>
        <v/>
      </c>
      <c r="AE373" s="245" t="str">
        <f aca="false">IF(OR($AL373="",N($M373)=0),"",ROUND(N($J373)*$AM373/$AL373,2)+N($L373))</f>
        <v/>
      </c>
      <c r="AF373" s="245" t="str">
        <f aca="false">IF($AE373="","",MAX(0,ROUND($AE373-(N($Q373)+N($R373)+N($S373)),2)))</f>
        <v/>
      </c>
      <c r="AG373" s="245" t="str">
        <f aca="false">IF(OR(TRIM($B373&amp;$C373)="",NOT(ISNUMBER($D373))),"",SUMIFS($W$3:$W$1001,$AI$3:$AI$1001,$AI373,$D$3:$D$1001,"&lt;"&amp;$D373))</f>
        <v/>
      </c>
      <c r="AH373" s="245" t="str">
        <f aca="false">IF(TRIM($B373&amp;$C373)="","",SUMIFS($W$3:$W$1001,$AI$3:$AI$1001,$AI373))</f>
        <v/>
      </c>
      <c r="AI373" s="246" t="str">
        <f aca="false">IF(TRIM($B373&amp;$C373)="","",TRIM($B373)&amp;"｜"&amp;TRIM($C373))</f>
        <v/>
      </c>
      <c r="AJ373" s="245" t="str">
        <f aca="false">IF(TRIM($B373&amp;$C373)="","",MIN(N($O373),N($Q373)))</f>
        <v/>
      </c>
      <c r="AK373" s="248" t="str">
        <f aca="false">IF(ISNUMBER($D373),YEAR($D373),"")</f>
        <v/>
      </c>
      <c r="AL373" s="248" t="str">
        <f aca="false">IF(OR(TRIM($B373&amp;$C373)="",NOT(ISNUMBER($D373)),NOT(ISNUMBER($E373))),"",IF($E373&lt;$D373,"",IF(IF($AC373="半年付",2,IF($AC373="季度付",4,IF($AC373="月付",12,IF($AC373="半月付",24,1))))=1,1,MAX(1,ROUND(($E373-$D373+1)/365*IF($AC373="半年付",2,IF($AC373="季度付",4,IF($AC373="月付",12,IF($AC373="半月付",24,1)))),0)))))</f>
        <v/>
      </c>
      <c r="AM373" s="248" t="str">
        <f aca="true">IF($AL373="","",MIN($AL373,MAX(0,INT((TODAY()-付款宽限天数-$D373)/(($E373-$D373+1)/$AL373))+1)))</f>
        <v/>
      </c>
    </row>
    <row r="374" customFormat="false" ht="27.75" hidden="false" customHeight="false" outlineLevel="0" collapsed="false">
      <c r="F374" s="188" t="str">
        <f aca="true">IF(TRIM($B374&amp;$C374)="","",IF(OR(ISNUMBER(SEARCH("未",$A374)),ISNUMBER(SEARCH("送出",$A374)),AND(TRIM($A374)="",NOT(ISNUMBER($D374)),N($G374)=0)),"【合同未回】","")&amp;IF(NOT(ISNUMBER($E374)),IF(OR(ISNUMBER(SEARCH("未",$A374)),ISNUMBER(SEARCH("送出",$A374)),AND(TRIM($A374)="",NOT(ISNUMBER($D374)),N($G374)=0)),"","【未填合同期】"),IF($E374&lt;TODAY(),"【已到期】",IF($E374-TODAY()&lt;=提醒天数,"【即将到期，剩余"&amp;($E374-TODAY())&amp;"天】","【正常】")))&amp;IF(OR($AB374="安装免保",$AB374="技术免保",$AB374="质保期内"),"【"&amp;$AB374&amp;"】",""))</f>
        <v/>
      </c>
      <c r="J374" s="244" t="str">
        <f aca="false">IF(OR(N($G374)=0,N($H374)=0),"",ROUND(N($G374)*N($H374)*IF(N($I374)=0,1,N($I374)),2))</f>
        <v/>
      </c>
      <c r="M374" s="244" t="str">
        <f aca="false">IF(TRIM($B374&amp;$C374)="","",IF(AND(N($J374)=0,N($L374)=0),"",ROUND(N($J374)+N($L374),2)))</f>
        <v/>
      </c>
      <c r="S374" s="244"/>
      <c r="T374" s="245" t="str">
        <f aca="false">IF(TRIM($B374&amp;$C374)="","",IF(N($O374)=0,"",MAX(0,MIN(N($O374)-N($Q374),N($W374)))))</f>
        <v/>
      </c>
      <c r="U374" s="245" t="str">
        <f aca="false">IF(TRIM($B374&amp;$C374)="","",IF(N($Q374)&lt;=N($O374),"",N($Q374)-N($O374)))</f>
        <v/>
      </c>
      <c r="V374" s="245" t="str">
        <f aca="false">IF(OR(TRIM($B374&amp;$C374)="",$W374=""),"",MAX(0,N($W374))-N($T374))</f>
        <v/>
      </c>
      <c r="W374" s="245" t="str">
        <f aca="false">IF(TRIM($B374&amp;$C374)="","",IF(AND(N($M374)=0,N($Q374)+N($R374)+N($S374)=0),"",ROUND(N($M374)-N($Q374)-N($R374)-N($S374),2)))</f>
        <v/>
      </c>
      <c r="X374" s="246" t="str">
        <f aca="false">IF(TRIM($B374&amp;$C374)="","",IF(N($M374)=0,IF((N($Q374)+N($R374)+N($S374))=0,"—未填单价","未填单价，已收 "&amp;TEXT((N($Q374)+N($R374)+N($S374)),"#,##0.00")),IF(N($W374)&gt;0.005,"欠 "&amp;TEXT(N($W374),"#,##0.00")&amp;IF(N($T374)&gt;0,"（开票未到账 "&amp;TEXT(N($T374),"#,##0.00")&amp;"）","")&amp;IF(N($V374)&gt;0,"（未开票 "&amp;TEXT(N($V374),"#,##0.00")&amp;"）",""),IF(N($W374)&lt;-0.005,"多收 "&amp;TEXT(-N($W374),"#,##0.00"),"✔ 已结清")))&amp;IF(N($U374)&gt;0,"｜到账未开票 "&amp;TEXT(N($U374),"#,##0.00")&amp;"，待补票","")&amp;IF(N($R374)&gt;0,"｜收现 "&amp;TEXT(N($R374),"#,##0.00"),"")&amp;IF(N($S374)&gt;0,"｜收款不开票 "&amp;TEXT(N($S374),"#,##0.00"),""))</f>
        <v/>
      </c>
      <c r="Y374" s="195"/>
      <c r="AB374" s="195"/>
      <c r="AC374" s="188"/>
      <c r="AD374" s="246" t="str">
        <f aca="false">IF($AL374="","",IF($AL374=1,IF($AM374&gt;=1,"一次性·已到收款期","一次性·未到期"),$AC374&amp;" 第"&amp;$AM374&amp;"/"&amp;$AL374&amp;"期"))</f>
        <v/>
      </c>
      <c r="AE374" s="245" t="str">
        <f aca="false">IF(OR($AL374="",N($M374)=0),"",ROUND(N($J374)*$AM374/$AL374,2)+N($L374))</f>
        <v/>
      </c>
      <c r="AF374" s="245" t="str">
        <f aca="false">IF($AE374="","",MAX(0,ROUND($AE374-(N($Q374)+N($R374)+N($S374)),2)))</f>
        <v/>
      </c>
      <c r="AG374" s="245" t="str">
        <f aca="false">IF(OR(TRIM($B374&amp;$C374)="",NOT(ISNUMBER($D374))),"",SUMIFS($W$3:$W$1001,$AI$3:$AI$1001,$AI374,$D$3:$D$1001,"&lt;"&amp;$D374))</f>
        <v/>
      </c>
      <c r="AH374" s="245" t="str">
        <f aca="false">IF(TRIM($B374&amp;$C374)="","",SUMIFS($W$3:$W$1001,$AI$3:$AI$1001,$AI374))</f>
        <v/>
      </c>
      <c r="AI374" s="246" t="str">
        <f aca="false">IF(TRIM($B374&amp;$C374)="","",TRIM($B374)&amp;"｜"&amp;TRIM($C374))</f>
        <v/>
      </c>
      <c r="AJ374" s="245" t="str">
        <f aca="false">IF(TRIM($B374&amp;$C374)="","",MIN(N($O374),N($Q374)))</f>
        <v/>
      </c>
      <c r="AK374" s="248" t="str">
        <f aca="false">IF(ISNUMBER($D374),YEAR($D374),"")</f>
        <v/>
      </c>
      <c r="AL374" s="248" t="str">
        <f aca="false">IF(OR(TRIM($B374&amp;$C374)="",NOT(ISNUMBER($D374)),NOT(ISNUMBER($E374))),"",IF($E374&lt;$D374,"",IF(IF($AC374="半年付",2,IF($AC374="季度付",4,IF($AC374="月付",12,IF($AC374="半月付",24,1))))=1,1,MAX(1,ROUND(($E374-$D374+1)/365*IF($AC374="半年付",2,IF($AC374="季度付",4,IF($AC374="月付",12,IF($AC374="半月付",24,1)))),0)))))</f>
        <v/>
      </c>
      <c r="AM374" s="248" t="str">
        <f aca="true">IF($AL374="","",MIN($AL374,MAX(0,INT((TODAY()-付款宽限天数-$D374)/(($E374-$D374+1)/$AL374))+1)))</f>
        <v/>
      </c>
    </row>
    <row r="375" customFormat="false" ht="27.75" hidden="false" customHeight="false" outlineLevel="0" collapsed="false">
      <c r="F375" s="188" t="str">
        <f aca="true">IF(TRIM($B375&amp;$C375)="","",IF(OR(ISNUMBER(SEARCH("未",$A375)),ISNUMBER(SEARCH("送出",$A375)),AND(TRIM($A375)="",NOT(ISNUMBER($D375)),N($G375)=0)),"【合同未回】","")&amp;IF(NOT(ISNUMBER($E375)),IF(OR(ISNUMBER(SEARCH("未",$A375)),ISNUMBER(SEARCH("送出",$A375)),AND(TRIM($A375)="",NOT(ISNUMBER($D375)),N($G375)=0)),"","【未填合同期】"),IF($E375&lt;TODAY(),"【已到期】",IF($E375-TODAY()&lt;=提醒天数,"【即将到期，剩余"&amp;($E375-TODAY())&amp;"天】","【正常】")))&amp;IF(OR($AB375="安装免保",$AB375="技术免保",$AB375="质保期内"),"【"&amp;$AB375&amp;"】",""))</f>
        <v/>
      </c>
      <c r="J375" s="244" t="str">
        <f aca="false">IF(OR(N($G375)=0,N($H375)=0),"",ROUND(N($G375)*N($H375)*IF(N($I375)=0,1,N($I375)),2))</f>
        <v/>
      </c>
      <c r="M375" s="244" t="str">
        <f aca="false">IF(TRIM($B375&amp;$C375)="","",IF(AND(N($J375)=0,N($L375)=0),"",ROUND(N($J375)+N($L375),2)))</f>
        <v/>
      </c>
      <c r="S375" s="244"/>
      <c r="T375" s="245" t="str">
        <f aca="false">IF(TRIM($B375&amp;$C375)="","",IF(N($O375)=0,"",MAX(0,MIN(N($O375)-N($Q375),N($W375)))))</f>
        <v/>
      </c>
      <c r="U375" s="245" t="str">
        <f aca="false">IF(TRIM($B375&amp;$C375)="","",IF(N($Q375)&lt;=N($O375),"",N($Q375)-N($O375)))</f>
        <v/>
      </c>
      <c r="V375" s="245" t="str">
        <f aca="false">IF(OR(TRIM($B375&amp;$C375)="",$W375=""),"",MAX(0,N($W375))-N($T375))</f>
        <v/>
      </c>
      <c r="W375" s="245" t="str">
        <f aca="false">IF(TRIM($B375&amp;$C375)="","",IF(AND(N($M375)=0,N($Q375)+N($R375)+N($S375)=0),"",ROUND(N($M375)-N($Q375)-N($R375)-N($S375),2)))</f>
        <v/>
      </c>
      <c r="X375" s="246" t="str">
        <f aca="false">IF(TRIM($B375&amp;$C375)="","",IF(N($M375)=0,IF((N($Q375)+N($R375)+N($S375))=0,"—未填单价","未填单价，已收 "&amp;TEXT((N($Q375)+N($R375)+N($S375)),"#,##0.00")),IF(N($W375)&gt;0.005,"欠 "&amp;TEXT(N($W375),"#,##0.00")&amp;IF(N($T375)&gt;0,"（开票未到账 "&amp;TEXT(N($T375),"#,##0.00")&amp;"）","")&amp;IF(N($V375)&gt;0,"（未开票 "&amp;TEXT(N($V375),"#,##0.00")&amp;"）",""),IF(N($W375)&lt;-0.005,"多收 "&amp;TEXT(-N($W375),"#,##0.00"),"✔ 已结清")))&amp;IF(N($U375)&gt;0,"｜到账未开票 "&amp;TEXT(N($U375),"#,##0.00")&amp;"，待补票","")&amp;IF(N($R375)&gt;0,"｜收现 "&amp;TEXT(N($R375),"#,##0.00"),"")&amp;IF(N($S375)&gt;0,"｜收款不开票 "&amp;TEXT(N($S375),"#,##0.00"),""))</f>
        <v/>
      </c>
      <c r="Y375" s="195"/>
      <c r="AB375" s="195"/>
      <c r="AC375" s="188"/>
      <c r="AD375" s="246" t="str">
        <f aca="false">IF($AL375="","",IF($AL375=1,IF($AM375&gt;=1,"一次性·已到收款期","一次性·未到期"),$AC375&amp;" 第"&amp;$AM375&amp;"/"&amp;$AL375&amp;"期"))</f>
        <v/>
      </c>
      <c r="AE375" s="245" t="str">
        <f aca="false">IF(OR($AL375="",N($M375)=0),"",ROUND(N($J375)*$AM375/$AL375,2)+N($L375))</f>
        <v/>
      </c>
      <c r="AF375" s="245" t="str">
        <f aca="false">IF($AE375="","",MAX(0,ROUND($AE375-(N($Q375)+N($R375)+N($S375)),2)))</f>
        <v/>
      </c>
      <c r="AG375" s="245" t="str">
        <f aca="false">IF(OR(TRIM($B375&amp;$C375)="",NOT(ISNUMBER($D375))),"",SUMIFS($W$3:$W$1001,$AI$3:$AI$1001,$AI375,$D$3:$D$1001,"&lt;"&amp;$D375))</f>
        <v/>
      </c>
      <c r="AH375" s="245" t="str">
        <f aca="false">IF(TRIM($B375&amp;$C375)="","",SUMIFS($W$3:$W$1001,$AI$3:$AI$1001,$AI375))</f>
        <v/>
      </c>
      <c r="AI375" s="246" t="str">
        <f aca="false">IF(TRIM($B375&amp;$C375)="","",TRIM($B375)&amp;"｜"&amp;TRIM($C375))</f>
        <v/>
      </c>
      <c r="AJ375" s="245" t="str">
        <f aca="false">IF(TRIM($B375&amp;$C375)="","",MIN(N($O375),N($Q375)))</f>
        <v/>
      </c>
      <c r="AK375" s="248" t="str">
        <f aca="false">IF(ISNUMBER($D375),YEAR($D375),"")</f>
        <v/>
      </c>
      <c r="AL375" s="248" t="str">
        <f aca="false">IF(OR(TRIM($B375&amp;$C375)="",NOT(ISNUMBER($D375)),NOT(ISNUMBER($E375))),"",IF($E375&lt;$D375,"",IF(IF($AC375="半年付",2,IF($AC375="季度付",4,IF($AC375="月付",12,IF($AC375="半月付",24,1))))=1,1,MAX(1,ROUND(($E375-$D375+1)/365*IF($AC375="半年付",2,IF($AC375="季度付",4,IF($AC375="月付",12,IF($AC375="半月付",24,1)))),0)))))</f>
        <v/>
      </c>
      <c r="AM375" s="248" t="str">
        <f aca="true">IF($AL375="","",MIN($AL375,MAX(0,INT((TODAY()-付款宽限天数-$D375)/(($E375-$D375+1)/$AL375))+1)))</f>
        <v/>
      </c>
    </row>
    <row r="376" customFormat="false" ht="27.75" hidden="false" customHeight="false" outlineLevel="0" collapsed="false">
      <c r="F376" s="188" t="str">
        <f aca="true">IF(TRIM($B376&amp;$C376)="","",IF(OR(ISNUMBER(SEARCH("未",$A376)),ISNUMBER(SEARCH("送出",$A376)),AND(TRIM($A376)="",NOT(ISNUMBER($D376)),N($G376)=0)),"【合同未回】","")&amp;IF(NOT(ISNUMBER($E376)),IF(OR(ISNUMBER(SEARCH("未",$A376)),ISNUMBER(SEARCH("送出",$A376)),AND(TRIM($A376)="",NOT(ISNUMBER($D376)),N($G376)=0)),"","【未填合同期】"),IF($E376&lt;TODAY(),"【已到期】",IF($E376-TODAY()&lt;=提醒天数,"【即将到期，剩余"&amp;($E376-TODAY())&amp;"天】","【正常】")))&amp;IF(OR($AB376="安装免保",$AB376="技术免保",$AB376="质保期内"),"【"&amp;$AB376&amp;"】",""))</f>
        <v/>
      </c>
      <c r="J376" s="244" t="str">
        <f aca="false">IF(OR(N($G376)=0,N($H376)=0),"",ROUND(N($G376)*N($H376)*IF(N($I376)=0,1,N($I376)),2))</f>
        <v/>
      </c>
      <c r="M376" s="244" t="str">
        <f aca="false">IF(TRIM($B376&amp;$C376)="","",IF(AND(N($J376)=0,N($L376)=0),"",ROUND(N($J376)+N($L376),2)))</f>
        <v/>
      </c>
      <c r="S376" s="244"/>
      <c r="T376" s="245" t="str">
        <f aca="false">IF(TRIM($B376&amp;$C376)="","",IF(N($O376)=0,"",MAX(0,MIN(N($O376)-N($Q376),N($W376)))))</f>
        <v/>
      </c>
      <c r="U376" s="245" t="str">
        <f aca="false">IF(TRIM($B376&amp;$C376)="","",IF(N($Q376)&lt;=N($O376),"",N($Q376)-N($O376)))</f>
        <v/>
      </c>
      <c r="V376" s="245" t="str">
        <f aca="false">IF(OR(TRIM($B376&amp;$C376)="",$W376=""),"",MAX(0,N($W376))-N($T376))</f>
        <v/>
      </c>
      <c r="W376" s="245" t="str">
        <f aca="false">IF(TRIM($B376&amp;$C376)="","",IF(AND(N($M376)=0,N($Q376)+N($R376)+N($S376)=0),"",ROUND(N($M376)-N($Q376)-N($R376)-N($S376),2)))</f>
        <v/>
      </c>
      <c r="X376" s="246" t="str">
        <f aca="false">IF(TRIM($B376&amp;$C376)="","",IF(N($M376)=0,IF((N($Q376)+N($R376)+N($S376))=0,"—未填单价","未填单价，已收 "&amp;TEXT((N($Q376)+N($R376)+N($S376)),"#,##0.00")),IF(N($W376)&gt;0.005,"欠 "&amp;TEXT(N($W376),"#,##0.00")&amp;IF(N($T376)&gt;0,"（开票未到账 "&amp;TEXT(N($T376),"#,##0.00")&amp;"）","")&amp;IF(N($V376)&gt;0,"（未开票 "&amp;TEXT(N($V376),"#,##0.00")&amp;"）",""),IF(N($W376)&lt;-0.005,"多收 "&amp;TEXT(-N($W376),"#,##0.00"),"✔ 已结清")))&amp;IF(N($U376)&gt;0,"｜到账未开票 "&amp;TEXT(N($U376),"#,##0.00")&amp;"，待补票","")&amp;IF(N($R376)&gt;0,"｜收现 "&amp;TEXT(N($R376),"#,##0.00"),"")&amp;IF(N($S376)&gt;0,"｜收款不开票 "&amp;TEXT(N($S376),"#,##0.00"),""))</f>
        <v/>
      </c>
      <c r="Y376" s="195"/>
      <c r="AB376" s="195"/>
      <c r="AC376" s="188"/>
      <c r="AD376" s="246" t="str">
        <f aca="false">IF($AL376="","",IF($AL376=1,IF($AM376&gt;=1,"一次性·已到收款期","一次性·未到期"),$AC376&amp;" 第"&amp;$AM376&amp;"/"&amp;$AL376&amp;"期"))</f>
        <v/>
      </c>
      <c r="AE376" s="245" t="str">
        <f aca="false">IF(OR($AL376="",N($M376)=0),"",ROUND(N($J376)*$AM376/$AL376,2)+N($L376))</f>
        <v/>
      </c>
      <c r="AF376" s="245" t="str">
        <f aca="false">IF($AE376="","",MAX(0,ROUND($AE376-(N($Q376)+N($R376)+N($S376)),2)))</f>
        <v/>
      </c>
      <c r="AG376" s="245" t="str">
        <f aca="false">IF(OR(TRIM($B376&amp;$C376)="",NOT(ISNUMBER($D376))),"",SUMIFS($W$3:$W$1001,$AI$3:$AI$1001,$AI376,$D$3:$D$1001,"&lt;"&amp;$D376))</f>
        <v/>
      </c>
      <c r="AH376" s="245" t="str">
        <f aca="false">IF(TRIM($B376&amp;$C376)="","",SUMIFS($W$3:$W$1001,$AI$3:$AI$1001,$AI376))</f>
        <v/>
      </c>
      <c r="AI376" s="246" t="str">
        <f aca="false">IF(TRIM($B376&amp;$C376)="","",TRIM($B376)&amp;"｜"&amp;TRIM($C376))</f>
        <v/>
      </c>
      <c r="AJ376" s="245" t="str">
        <f aca="false">IF(TRIM($B376&amp;$C376)="","",MIN(N($O376),N($Q376)))</f>
        <v/>
      </c>
      <c r="AK376" s="248" t="str">
        <f aca="false">IF(ISNUMBER($D376),YEAR($D376),"")</f>
        <v/>
      </c>
      <c r="AL376" s="248" t="str">
        <f aca="false">IF(OR(TRIM($B376&amp;$C376)="",NOT(ISNUMBER($D376)),NOT(ISNUMBER($E376))),"",IF($E376&lt;$D376,"",IF(IF($AC376="半年付",2,IF($AC376="季度付",4,IF($AC376="月付",12,IF($AC376="半月付",24,1))))=1,1,MAX(1,ROUND(($E376-$D376+1)/365*IF($AC376="半年付",2,IF($AC376="季度付",4,IF($AC376="月付",12,IF($AC376="半月付",24,1)))),0)))))</f>
        <v/>
      </c>
      <c r="AM376" s="248" t="str">
        <f aca="true">IF($AL376="","",MIN($AL376,MAX(0,INT((TODAY()-付款宽限天数-$D376)/(($E376-$D376+1)/$AL376))+1)))</f>
        <v/>
      </c>
    </row>
    <row r="377" customFormat="false" ht="27.75" hidden="false" customHeight="false" outlineLevel="0" collapsed="false">
      <c r="F377" s="188" t="str">
        <f aca="true">IF(TRIM($B377&amp;$C377)="","",IF(OR(ISNUMBER(SEARCH("未",$A377)),ISNUMBER(SEARCH("送出",$A377)),AND(TRIM($A377)="",NOT(ISNUMBER($D377)),N($G377)=0)),"【合同未回】","")&amp;IF(NOT(ISNUMBER($E377)),IF(OR(ISNUMBER(SEARCH("未",$A377)),ISNUMBER(SEARCH("送出",$A377)),AND(TRIM($A377)="",NOT(ISNUMBER($D377)),N($G377)=0)),"","【未填合同期】"),IF($E377&lt;TODAY(),"【已到期】",IF($E377-TODAY()&lt;=提醒天数,"【即将到期，剩余"&amp;($E377-TODAY())&amp;"天】","【正常】")))&amp;IF(OR($AB377="安装免保",$AB377="技术免保",$AB377="质保期内"),"【"&amp;$AB377&amp;"】",""))</f>
        <v/>
      </c>
      <c r="J377" s="244" t="str">
        <f aca="false">IF(OR(N($G377)=0,N($H377)=0),"",ROUND(N($G377)*N($H377)*IF(N($I377)=0,1,N($I377)),2))</f>
        <v/>
      </c>
      <c r="M377" s="244" t="str">
        <f aca="false">IF(TRIM($B377&amp;$C377)="","",IF(AND(N($J377)=0,N($L377)=0),"",ROUND(N($J377)+N($L377),2)))</f>
        <v/>
      </c>
      <c r="S377" s="244"/>
      <c r="T377" s="245" t="str">
        <f aca="false">IF(TRIM($B377&amp;$C377)="","",IF(N($O377)=0,"",MAX(0,MIN(N($O377)-N($Q377),N($W377)))))</f>
        <v/>
      </c>
      <c r="U377" s="245" t="str">
        <f aca="false">IF(TRIM($B377&amp;$C377)="","",IF(N($Q377)&lt;=N($O377),"",N($Q377)-N($O377)))</f>
        <v/>
      </c>
      <c r="V377" s="245" t="str">
        <f aca="false">IF(OR(TRIM($B377&amp;$C377)="",$W377=""),"",MAX(0,N($W377))-N($T377))</f>
        <v/>
      </c>
      <c r="W377" s="245" t="str">
        <f aca="false">IF(TRIM($B377&amp;$C377)="","",IF(AND(N($M377)=0,N($Q377)+N($R377)+N($S377)=0),"",ROUND(N($M377)-N($Q377)-N($R377)-N($S377),2)))</f>
        <v/>
      </c>
      <c r="X377" s="246" t="str">
        <f aca="false">IF(TRIM($B377&amp;$C377)="","",IF(N($M377)=0,IF((N($Q377)+N($R377)+N($S377))=0,"—未填单价","未填单价，已收 "&amp;TEXT((N($Q377)+N($R377)+N($S377)),"#,##0.00")),IF(N($W377)&gt;0.005,"欠 "&amp;TEXT(N($W377),"#,##0.00")&amp;IF(N($T377)&gt;0,"（开票未到账 "&amp;TEXT(N($T377),"#,##0.00")&amp;"）","")&amp;IF(N($V377)&gt;0,"（未开票 "&amp;TEXT(N($V377),"#,##0.00")&amp;"）",""),IF(N($W377)&lt;-0.005,"多收 "&amp;TEXT(-N($W377),"#,##0.00"),"✔ 已结清")))&amp;IF(N($U377)&gt;0,"｜到账未开票 "&amp;TEXT(N($U377),"#,##0.00")&amp;"，待补票","")&amp;IF(N($R377)&gt;0,"｜收现 "&amp;TEXT(N($R377),"#,##0.00"),"")&amp;IF(N($S377)&gt;0,"｜收款不开票 "&amp;TEXT(N($S377),"#,##0.00"),""))</f>
        <v/>
      </c>
      <c r="Y377" s="195"/>
      <c r="AB377" s="195"/>
      <c r="AC377" s="188"/>
      <c r="AD377" s="246" t="str">
        <f aca="false">IF($AL377="","",IF($AL377=1,IF($AM377&gt;=1,"一次性·已到收款期","一次性·未到期"),$AC377&amp;" 第"&amp;$AM377&amp;"/"&amp;$AL377&amp;"期"))</f>
        <v/>
      </c>
      <c r="AE377" s="245" t="str">
        <f aca="false">IF(OR($AL377="",N($M377)=0),"",ROUND(N($J377)*$AM377/$AL377,2)+N($L377))</f>
        <v/>
      </c>
      <c r="AF377" s="245" t="str">
        <f aca="false">IF($AE377="","",MAX(0,ROUND($AE377-(N($Q377)+N($R377)+N($S377)),2)))</f>
        <v/>
      </c>
      <c r="AG377" s="245" t="str">
        <f aca="false">IF(OR(TRIM($B377&amp;$C377)="",NOT(ISNUMBER($D377))),"",SUMIFS($W$3:$W$1001,$AI$3:$AI$1001,$AI377,$D$3:$D$1001,"&lt;"&amp;$D377))</f>
        <v/>
      </c>
      <c r="AH377" s="245" t="str">
        <f aca="false">IF(TRIM($B377&amp;$C377)="","",SUMIFS($W$3:$W$1001,$AI$3:$AI$1001,$AI377))</f>
        <v/>
      </c>
      <c r="AI377" s="246" t="str">
        <f aca="false">IF(TRIM($B377&amp;$C377)="","",TRIM($B377)&amp;"｜"&amp;TRIM($C377))</f>
        <v/>
      </c>
      <c r="AJ377" s="245" t="str">
        <f aca="false">IF(TRIM($B377&amp;$C377)="","",MIN(N($O377),N($Q377)))</f>
        <v/>
      </c>
      <c r="AK377" s="248" t="str">
        <f aca="false">IF(ISNUMBER($D377),YEAR($D377),"")</f>
        <v/>
      </c>
      <c r="AL377" s="248" t="str">
        <f aca="false">IF(OR(TRIM($B377&amp;$C377)="",NOT(ISNUMBER($D377)),NOT(ISNUMBER($E377))),"",IF($E377&lt;$D377,"",IF(IF($AC377="半年付",2,IF($AC377="季度付",4,IF($AC377="月付",12,IF($AC377="半月付",24,1))))=1,1,MAX(1,ROUND(($E377-$D377+1)/365*IF($AC377="半年付",2,IF($AC377="季度付",4,IF($AC377="月付",12,IF($AC377="半月付",24,1)))),0)))))</f>
        <v/>
      </c>
      <c r="AM377" s="248" t="str">
        <f aca="true">IF($AL377="","",MIN($AL377,MAX(0,INT((TODAY()-付款宽限天数-$D377)/(($E377-$D377+1)/$AL377))+1)))</f>
        <v/>
      </c>
    </row>
    <row r="378" customFormat="false" ht="27.75" hidden="false" customHeight="false" outlineLevel="0" collapsed="false">
      <c r="F378" s="188" t="str">
        <f aca="true">IF(TRIM($B378&amp;$C378)="","",IF(OR(ISNUMBER(SEARCH("未",$A378)),ISNUMBER(SEARCH("送出",$A378)),AND(TRIM($A378)="",NOT(ISNUMBER($D378)),N($G378)=0)),"【合同未回】","")&amp;IF(NOT(ISNUMBER($E378)),IF(OR(ISNUMBER(SEARCH("未",$A378)),ISNUMBER(SEARCH("送出",$A378)),AND(TRIM($A378)="",NOT(ISNUMBER($D378)),N($G378)=0)),"","【未填合同期】"),IF($E378&lt;TODAY(),"【已到期】",IF($E378-TODAY()&lt;=提醒天数,"【即将到期，剩余"&amp;($E378-TODAY())&amp;"天】","【正常】")))&amp;IF(OR($AB378="安装免保",$AB378="技术免保",$AB378="质保期内"),"【"&amp;$AB378&amp;"】",""))</f>
        <v/>
      </c>
      <c r="J378" s="244" t="str">
        <f aca="false">IF(OR(N($G378)=0,N($H378)=0),"",ROUND(N($G378)*N($H378)*IF(N($I378)=0,1,N($I378)),2))</f>
        <v/>
      </c>
      <c r="M378" s="244" t="str">
        <f aca="false">IF(TRIM($B378&amp;$C378)="","",IF(AND(N($J378)=0,N($L378)=0),"",ROUND(N($J378)+N($L378),2)))</f>
        <v/>
      </c>
      <c r="S378" s="244"/>
      <c r="T378" s="245" t="str">
        <f aca="false">IF(TRIM($B378&amp;$C378)="","",IF(N($O378)=0,"",MAX(0,MIN(N($O378)-N($Q378),N($W378)))))</f>
        <v/>
      </c>
      <c r="U378" s="245" t="str">
        <f aca="false">IF(TRIM($B378&amp;$C378)="","",IF(N($Q378)&lt;=N($O378),"",N($Q378)-N($O378)))</f>
        <v/>
      </c>
      <c r="V378" s="245" t="str">
        <f aca="false">IF(OR(TRIM($B378&amp;$C378)="",$W378=""),"",MAX(0,N($W378))-N($T378))</f>
        <v/>
      </c>
      <c r="W378" s="245" t="str">
        <f aca="false">IF(TRIM($B378&amp;$C378)="","",IF(AND(N($M378)=0,N($Q378)+N($R378)+N($S378)=0),"",ROUND(N($M378)-N($Q378)-N($R378)-N($S378),2)))</f>
        <v/>
      </c>
      <c r="X378" s="246" t="str">
        <f aca="false">IF(TRIM($B378&amp;$C378)="","",IF(N($M378)=0,IF((N($Q378)+N($R378)+N($S378))=0,"—未填单价","未填单价，已收 "&amp;TEXT((N($Q378)+N($R378)+N($S378)),"#,##0.00")),IF(N($W378)&gt;0.005,"欠 "&amp;TEXT(N($W378),"#,##0.00")&amp;IF(N($T378)&gt;0,"（开票未到账 "&amp;TEXT(N($T378),"#,##0.00")&amp;"）","")&amp;IF(N($V378)&gt;0,"（未开票 "&amp;TEXT(N($V378),"#,##0.00")&amp;"）",""),IF(N($W378)&lt;-0.005,"多收 "&amp;TEXT(-N($W378),"#,##0.00"),"✔ 已结清")))&amp;IF(N($U378)&gt;0,"｜到账未开票 "&amp;TEXT(N($U378),"#,##0.00")&amp;"，待补票","")&amp;IF(N($R378)&gt;0,"｜收现 "&amp;TEXT(N($R378),"#,##0.00"),"")&amp;IF(N($S378)&gt;0,"｜收款不开票 "&amp;TEXT(N($S378),"#,##0.00"),""))</f>
        <v/>
      </c>
      <c r="Y378" s="195"/>
      <c r="AB378" s="195"/>
      <c r="AC378" s="188"/>
      <c r="AD378" s="246" t="str">
        <f aca="false">IF($AL378="","",IF($AL378=1,IF($AM378&gt;=1,"一次性·已到收款期","一次性·未到期"),$AC378&amp;" 第"&amp;$AM378&amp;"/"&amp;$AL378&amp;"期"))</f>
        <v/>
      </c>
      <c r="AE378" s="245" t="str">
        <f aca="false">IF(OR($AL378="",N($M378)=0),"",ROUND(N($J378)*$AM378/$AL378,2)+N($L378))</f>
        <v/>
      </c>
      <c r="AF378" s="245" t="str">
        <f aca="false">IF($AE378="","",MAX(0,ROUND($AE378-(N($Q378)+N($R378)+N($S378)),2)))</f>
        <v/>
      </c>
      <c r="AG378" s="245" t="str">
        <f aca="false">IF(OR(TRIM($B378&amp;$C378)="",NOT(ISNUMBER($D378))),"",SUMIFS($W$3:$W$1001,$AI$3:$AI$1001,$AI378,$D$3:$D$1001,"&lt;"&amp;$D378))</f>
        <v/>
      </c>
      <c r="AH378" s="245" t="str">
        <f aca="false">IF(TRIM($B378&amp;$C378)="","",SUMIFS($W$3:$W$1001,$AI$3:$AI$1001,$AI378))</f>
        <v/>
      </c>
      <c r="AI378" s="246" t="str">
        <f aca="false">IF(TRIM($B378&amp;$C378)="","",TRIM($B378)&amp;"｜"&amp;TRIM($C378))</f>
        <v/>
      </c>
      <c r="AJ378" s="245" t="str">
        <f aca="false">IF(TRIM($B378&amp;$C378)="","",MIN(N($O378),N($Q378)))</f>
        <v/>
      </c>
      <c r="AK378" s="248" t="str">
        <f aca="false">IF(ISNUMBER($D378),YEAR($D378),"")</f>
        <v/>
      </c>
      <c r="AL378" s="248" t="str">
        <f aca="false">IF(OR(TRIM($B378&amp;$C378)="",NOT(ISNUMBER($D378)),NOT(ISNUMBER($E378))),"",IF($E378&lt;$D378,"",IF(IF($AC378="半年付",2,IF($AC378="季度付",4,IF($AC378="月付",12,IF($AC378="半月付",24,1))))=1,1,MAX(1,ROUND(($E378-$D378+1)/365*IF($AC378="半年付",2,IF($AC378="季度付",4,IF($AC378="月付",12,IF($AC378="半月付",24,1)))),0)))))</f>
        <v/>
      </c>
      <c r="AM378" s="248" t="str">
        <f aca="true">IF($AL378="","",MIN($AL378,MAX(0,INT((TODAY()-付款宽限天数-$D378)/(($E378-$D378+1)/$AL378))+1)))</f>
        <v/>
      </c>
    </row>
    <row r="379" customFormat="false" ht="27.75" hidden="false" customHeight="false" outlineLevel="0" collapsed="false">
      <c r="F379" s="188" t="str">
        <f aca="true">IF(TRIM($B379&amp;$C379)="","",IF(OR(ISNUMBER(SEARCH("未",$A379)),ISNUMBER(SEARCH("送出",$A379)),AND(TRIM($A379)="",NOT(ISNUMBER($D379)),N($G379)=0)),"【合同未回】","")&amp;IF(NOT(ISNUMBER($E379)),IF(OR(ISNUMBER(SEARCH("未",$A379)),ISNUMBER(SEARCH("送出",$A379)),AND(TRIM($A379)="",NOT(ISNUMBER($D379)),N($G379)=0)),"","【未填合同期】"),IF($E379&lt;TODAY(),"【已到期】",IF($E379-TODAY()&lt;=提醒天数,"【即将到期，剩余"&amp;($E379-TODAY())&amp;"天】","【正常】")))&amp;IF(OR($AB379="安装免保",$AB379="技术免保",$AB379="质保期内"),"【"&amp;$AB379&amp;"】",""))</f>
        <v/>
      </c>
      <c r="J379" s="244" t="str">
        <f aca="false">IF(OR(N($G379)=0,N($H379)=0),"",ROUND(N($G379)*N($H379)*IF(N($I379)=0,1,N($I379)),2))</f>
        <v/>
      </c>
      <c r="M379" s="244" t="str">
        <f aca="false">IF(TRIM($B379&amp;$C379)="","",IF(AND(N($J379)=0,N($L379)=0),"",ROUND(N($J379)+N($L379),2)))</f>
        <v/>
      </c>
      <c r="S379" s="244"/>
      <c r="T379" s="245" t="str">
        <f aca="false">IF(TRIM($B379&amp;$C379)="","",IF(N($O379)=0,"",MAX(0,MIN(N($O379)-N($Q379),N($W379)))))</f>
        <v/>
      </c>
      <c r="U379" s="245" t="str">
        <f aca="false">IF(TRIM($B379&amp;$C379)="","",IF(N($Q379)&lt;=N($O379),"",N($Q379)-N($O379)))</f>
        <v/>
      </c>
      <c r="V379" s="245" t="str">
        <f aca="false">IF(OR(TRIM($B379&amp;$C379)="",$W379=""),"",MAX(0,N($W379))-N($T379))</f>
        <v/>
      </c>
      <c r="W379" s="245" t="str">
        <f aca="false">IF(TRIM($B379&amp;$C379)="","",IF(AND(N($M379)=0,N($Q379)+N($R379)+N($S379)=0),"",ROUND(N($M379)-N($Q379)-N($R379)-N($S379),2)))</f>
        <v/>
      </c>
      <c r="X379" s="246" t="str">
        <f aca="false">IF(TRIM($B379&amp;$C379)="","",IF(N($M379)=0,IF((N($Q379)+N($R379)+N($S379))=0,"—未填单价","未填单价，已收 "&amp;TEXT((N($Q379)+N($R379)+N($S379)),"#,##0.00")),IF(N($W379)&gt;0.005,"欠 "&amp;TEXT(N($W379),"#,##0.00")&amp;IF(N($T379)&gt;0,"（开票未到账 "&amp;TEXT(N($T379),"#,##0.00")&amp;"）","")&amp;IF(N($V379)&gt;0,"（未开票 "&amp;TEXT(N($V379),"#,##0.00")&amp;"）",""),IF(N($W379)&lt;-0.005,"多收 "&amp;TEXT(-N($W379),"#,##0.00"),"✔ 已结清")))&amp;IF(N($U379)&gt;0,"｜到账未开票 "&amp;TEXT(N($U379),"#,##0.00")&amp;"，待补票","")&amp;IF(N($R379)&gt;0,"｜收现 "&amp;TEXT(N($R379),"#,##0.00"),"")&amp;IF(N($S379)&gt;0,"｜收款不开票 "&amp;TEXT(N($S379),"#,##0.00"),""))</f>
        <v/>
      </c>
      <c r="Y379" s="195"/>
      <c r="AB379" s="195"/>
      <c r="AC379" s="188"/>
      <c r="AD379" s="246" t="str">
        <f aca="false">IF($AL379="","",IF($AL379=1,IF($AM379&gt;=1,"一次性·已到收款期","一次性·未到期"),$AC379&amp;" 第"&amp;$AM379&amp;"/"&amp;$AL379&amp;"期"))</f>
        <v/>
      </c>
      <c r="AE379" s="245" t="str">
        <f aca="false">IF(OR($AL379="",N($M379)=0),"",ROUND(N($J379)*$AM379/$AL379,2)+N($L379))</f>
        <v/>
      </c>
      <c r="AF379" s="245" t="str">
        <f aca="false">IF($AE379="","",MAX(0,ROUND($AE379-(N($Q379)+N($R379)+N($S379)),2)))</f>
        <v/>
      </c>
      <c r="AG379" s="245" t="str">
        <f aca="false">IF(OR(TRIM($B379&amp;$C379)="",NOT(ISNUMBER($D379))),"",SUMIFS($W$3:$W$1001,$AI$3:$AI$1001,$AI379,$D$3:$D$1001,"&lt;"&amp;$D379))</f>
        <v/>
      </c>
      <c r="AH379" s="245" t="str">
        <f aca="false">IF(TRIM($B379&amp;$C379)="","",SUMIFS($W$3:$W$1001,$AI$3:$AI$1001,$AI379))</f>
        <v/>
      </c>
      <c r="AI379" s="246" t="str">
        <f aca="false">IF(TRIM($B379&amp;$C379)="","",TRIM($B379)&amp;"｜"&amp;TRIM($C379))</f>
        <v/>
      </c>
      <c r="AJ379" s="245" t="str">
        <f aca="false">IF(TRIM($B379&amp;$C379)="","",MIN(N($O379),N($Q379)))</f>
        <v/>
      </c>
      <c r="AK379" s="248" t="str">
        <f aca="false">IF(ISNUMBER($D379),YEAR($D379),"")</f>
        <v/>
      </c>
      <c r="AL379" s="248" t="str">
        <f aca="false">IF(OR(TRIM($B379&amp;$C379)="",NOT(ISNUMBER($D379)),NOT(ISNUMBER($E379))),"",IF($E379&lt;$D379,"",IF(IF($AC379="半年付",2,IF($AC379="季度付",4,IF($AC379="月付",12,IF($AC379="半月付",24,1))))=1,1,MAX(1,ROUND(($E379-$D379+1)/365*IF($AC379="半年付",2,IF($AC379="季度付",4,IF($AC379="月付",12,IF($AC379="半月付",24,1)))),0)))))</f>
        <v/>
      </c>
      <c r="AM379" s="248" t="str">
        <f aca="true">IF($AL379="","",MIN($AL379,MAX(0,INT((TODAY()-付款宽限天数-$D379)/(($E379-$D379+1)/$AL379))+1)))</f>
        <v/>
      </c>
    </row>
    <row r="380" customFormat="false" ht="27.75" hidden="false" customHeight="false" outlineLevel="0" collapsed="false">
      <c r="F380" s="188" t="str">
        <f aca="true">IF(TRIM($B380&amp;$C380)="","",IF(OR(ISNUMBER(SEARCH("未",$A380)),ISNUMBER(SEARCH("送出",$A380)),AND(TRIM($A380)="",NOT(ISNUMBER($D380)),N($G380)=0)),"【合同未回】","")&amp;IF(NOT(ISNUMBER($E380)),IF(OR(ISNUMBER(SEARCH("未",$A380)),ISNUMBER(SEARCH("送出",$A380)),AND(TRIM($A380)="",NOT(ISNUMBER($D380)),N($G380)=0)),"","【未填合同期】"),IF($E380&lt;TODAY(),"【已到期】",IF($E380-TODAY()&lt;=提醒天数,"【即将到期，剩余"&amp;($E380-TODAY())&amp;"天】","【正常】")))&amp;IF(OR($AB380="安装免保",$AB380="技术免保",$AB380="质保期内"),"【"&amp;$AB380&amp;"】",""))</f>
        <v/>
      </c>
      <c r="J380" s="244" t="str">
        <f aca="false">IF(OR(N($G380)=0,N($H380)=0),"",ROUND(N($G380)*N($H380)*IF(N($I380)=0,1,N($I380)),2))</f>
        <v/>
      </c>
      <c r="M380" s="244" t="str">
        <f aca="false">IF(TRIM($B380&amp;$C380)="","",IF(AND(N($J380)=0,N($L380)=0),"",ROUND(N($J380)+N($L380),2)))</f>
        <v/>
      </c>
      <c r="S380" s="244"/>
      <c r="T380" s="245" t="str">
        <f aca="false">IF(TRIM($B380&amp;$C380)="","",IF(N($O380)=0,"",MAX(0,MIN(N($O380)-N($Q380),N($W380)))))</f>
        <v/>
      </c>
      <c r="U380" s="245" t="str">
        <f aca="false">IF(TRIM($B380&amp;$C380)="","",IF(N($Q380)&lt;=N($O380),"",N($Q380)-N($O380)))</f>
        <v/>
      </c>
      <c r="V380" s="245" t="str">
        <f aca="false">IF(OR(TRIM($B380&amp;$C380)="",$W380=""),"",MAX(0,N($W380))-N($T380))</f>
        <v/>
      </c>
      <c r="W380" s="245" t="str">
        <f aca="false">IF(TRIM($B380&amp;$C380)="","",IF(AND(N($M380)=0,N($Q380)+N($R380)+N($S380)=0),"",ROUND(N($M380)-N($Q380)-N($R380)-N($S380),2)))</f>
        <v/>
      </c>
      <c r="X380" s="246" t="str">
        <f aca="false">IF(TRIM($B380&amp;$C380)="","",IF(N($M380)=0,IF((N($Q380)+N($R380)+N($S380))=0,"—未填单价","未填单价，已收 "&amp;TEXT((N($Q380)+N($R380)+N($S380)),"#,##0.00")),IF(N($W380)&gt;0.005,"欠 "&amp;TEXT(N($W380),"#,##0.00")&amp;IF(N($T380)&gt;0,"（开票未到账 "&amp;TEXT(N($T380),"#,##0.00")&amp;"）","")&amp;IF(N($V380)&gt;0,"（未开票 "&amp;TEXT(N($V380),"#,##0.00")&amp;"）",""),IF(N($W380)&lt;-0.005,"多收 "&amp;TEXT(-N($W380),"#,##0.00"),"✔ 已结清")))&amp;IF(N($U380)&gt;0,"｜到账未开票 "&amp;TEXT(N($U380),"#,##0.00")&amp;"，待补票","")&amp;IF(N($R380)&gt;0,"｜收现 "&amp;TEXT(N($R380),"#,##0.00"),"")&amp;IF(N($S380)&gt;0,"｜收款不开票 "&amp;TEXT(N($S380),"#,##0.00"),""))</f>
        <v/>
      </c>
      <c r="Y380" s="195"/>
      <c r="AB380" s="195"/>
      <c r="AC380" s="188"/>
      <c r="AD380" s="246" t="str">
        <f aca="false">IF($AL380="","",IF($AL380=1,IF($AM380&gt;=1,"一次性·已到收款期","一次性·未到期"),$AC380&amp;" 第"&amp;$AM380&amp;"/"&amp;$AL380&amp;"期"))</f>
        <v/>
      </c>
      <c r="AE380" s="245" t="str">
        <f aca="false">IF(OR($AL380="",N($M380)=0),"",ROUND(N($J380)*$AM380/$AL380,2)+N($L380))</f>
        <v/>
      </c>
      <c r="AF380" s="245" t="str">
        <f aca="false">IF($AE380="","",MAX(0,ROUND($AE380-(N($Q380)+N($R380)+N($S380)),2)))</f>
        <v/>
      </c>
      <c r="AG380" s="245" t="str">
        <f aca="false">IF(OR(TRIM($B380&amp;$C380)="",NOT(ISNUMBER($D380))),"",SUMIFS($W$3:$W$1001,$AI$3:$AI$1001,$AI380,$D$3:$D$1001,"&lt;"&amp;$D380))</f>
        <v/>
      </c>
      <c r="AH380" s="245" t="str">
        <f aca="false">IF(TRIM($B380&amp;$C380)="","",SUMIFS($W$3:$W$1001,$AI$3:$AI$1001,$AI380))</f>
        <v/>
      </c>
      <c r="AI380" s="246" t="str">
        <f aca="false">IF(TRIM($B380&amp;$C380)="","",TRIM($B380)&amp;"｜"&amp;TRIM($C380))</f>
        <v/>
      </c>
      <c r="AJ380" s="245" t="str">
        <f aca="false">IF(TRIM($B380&amp;$C380)="","",MIN(N($O380),N($Q380)))</f>
        <v/>
      </c>
      <c r="AK380" s="248" t="str">
        <f aca="false">IF(ISNUMBER($D380),YEAR($D380),"")</f>
        <v/>
      </c>
      <c r="AL380" s="248" t="str">
        <f aca="false">IF(OR(TRIM($B380&amp;$C380)="",NOT(ISNUMBER($D380)),NOT(ISNUMBER($E380))),"",IF($E380&lt;$D380,"",IF(IF($AC380="半年付",2,IF($AC380="季度付",4,IF($AC380="月付",12,IF($AC380="半月付",24,1))))=1,1,MAX(1,ROUND(($E380-$D380+1)/365*IF($AC380="半年付",2,IF($AC380="季度付",4,IF($AC380="月付",12,IF($AC380="半月付",24,1)))),0)))))</f>
        <v/>
      </c>
      <c r="AM380" s="248" t="str">
        <f aca="true">IF($AL380="","",MIN($AL380,MAX(0,INT((TODAY()-付款宽限天数-$D380)/(($E380-$D380+1)/$AL380))+1)))</f>
        <v/>
      </c>
    </row>
    <row r="381" customFormat="false" ht="27.75" hidden="false" customHeight="false" outlineLevel="0" collapsed="false">
      <c r="F381" s="188" t="str">
        <f aca="true">IF(TRIM($B381&amp;$C381)="","",IF(OR(ISNUMBER(SEARCH("未",$A381)),ISNUMBER(SEARCH("送出",$A381)),AND(TRIM($A381)="",NOT(ISNUMBER($D381)),N($G381)=0)),"【合同未回】","")&amp;IF(NOT(ISNUMBER($E381)),IF(OR(ISNUMBER(SEARCH("未",$A381)),ISNUMBER(SEARCH("送出",$A381)),AND(TRIM($A381)="",NOT(ISNUMBER($D381)),N($G381)=0)),"","【未填合同期】"),IF($E381&lt;TODAY(),"【已到期】",IF($E381-TODAY()&lt;=提醒天数,"【即将到期，剩余"&amp;($E381-TODAY())&amp;"天】","【正常】")))&amp;IF(OR($AB381="安装免保",$AB381="技术免保",$AB381="质保期内"),"【"&amp;$AB381&amp;"】",""))</f>
        <v/>
      </c>
      <c r="J381" s="244" t="str">
        <f aca="false">IF(OR(N($G381)=0,N($H381)=0),"",ROUND(N($G381)*N($H381)*IF(N($I381)=0,1,N($I381)),2))</f>
        <v/>
      </c>
      <c r="M381" s="244" t="str">
        <f aca="false">IF(TRIM($B381&amp;$C381)="","",IF(AND(N($J381)=0,N($L381)=0),"",ROUND(N($J381)+N($L381),2)))</f>
        <v/>
      </c>
      <c r="S381" s="244"/>
      <c r="T381" s="245" t="str">
        <f aca="false">IF(TRIM($B381&amp;$C381)="","",IF(N($O381)=0,"",MAX(0,MIN(N($O381)-N($Q381),N($W381)))))</f>
        <v/>
      </c>
      <c r="U381" s="245" t="str">
        <f aca="false">IF(TRIM($B381&amp;$C381)="","",IF(N($Q381)&lt;=N($O381),"",N($Q381)-N($O381)))</f>
        <v/>
      </c>
      <c r="V381" s="245" t="str">
        <f aca="false">IF(OR(TRIM($B381&amp;$C381)="",$W381=""),"",MAX(0,N($W381))-N($T381))</f>
        <v/>
      </c>
      <c r="W381" s="245" t="str">
        <f aca="false">IF(TRIM($B381&amp;$C381)="","",IF(AND(N($M381)=0,N($Q381)+N($R381)+N($S381)=0),"",ROUND(N($M381)-N($Q381)-N($R381)-N($S381),2)))</f>
        <v/>
      </c>
      <c r="X381" s="246" t="str">
        <f aca="false">IF(TRIM($B381&amp;$C381)="","",IF(N($M381)=0,IF((N($Q381)+N($R381)+N($S381))=0,"—未填单价","未填单价，已收 "&amp;TEXT((N($Q381)+N($R381)+N($S381)),"#,##0.00")),IF(N($W381)&gt;0.005,"欠 "&amp;TEXT(N($W381),"#,##0.00")&amp;IF(N($T381)&gt;0,"（开票未到账 "&amp;TEXT(N($T381),"#,##0.00")&amp;"）","")&amp;IF(N($V381)&gt;0,"（未开票 "&amp;TEXT(N($V381),"#,##0.00")&amp;"）",""),IF(N($W381)&lt;-0.005,"多收 "&amp;TEXT(-N($W381),"#,##0.00"),"✔ 已结清")))&amp;IF(N($U381)&gt;0,"｜到账未开票 "&amp;TEXT(N($U381),"#,##0.00")&amp;"，待补票","")&amp;IF(N($R381)&gt;0,"｜收现 "&amp;TEXT(N($R381),"#,##0.00"),"")&amp;IF(N($S381)&gt;0,"｜收款不开票 "&amp;TEXT(N($S381),"#,##0.00"),""))</f>
        <v/>
      </c>
      <c r="Y381" s="195"/>
      <c r="AB381" s="195"/>
      <c r="AC381" s="188"/>
      <c r="AD381" s="246" t="str">
        <f aca="false">IF($AL381="","",IF($AL381=1,IF($AM381&gt;=1,"一次性·已到收款期","一次性·未到期"),$AC381&amp;" 第"&amp;$AM381&amp;"/"&amp;$AL381&amp;"期"))</f>
        <v/>
      </c>
      <c r="AE381" s="245" t="str">
        <f aca="false">IF(OR($AL381="",N($M381)=0),"",ROUND(N($J381)*$AM381/$AL381,2)+N($L381))</f>
        <v/>
      </c>
      <c r="AF381" s="245" t="str">
        <f aca="false">IF($AE381="","",MAX(0,ROUND($AE381-(N($Q381)+N($R381)+N($S381)),2)))</f>
        <v/>
      </c>
      <c r="AG381" s="245" t="str">
        <f aca="false">IF(OR(TRIM($B381&amp;$C381)="",NOT(ISNUMBER($D381))),"",SUMIFS($W$3:$W$1001,$AI$3:$AI$1001,$AI381,$D$3:$D$1001,"&lt;"&amp;$D381))</f>
        <v/>
      </c>
      <c r="AH381" s="245" t="str">
        <f aca="false">IF(TRIM($B381&amp;$C381)="","",SUMIFS($W$3:$W$1001,$AI$3:$AI$1001,$AI381))</f>
        <v/>
      </c>
      <c r="AI381" s="246" t="str">
        <f aca="false">IF(TRIM($B381&amp;$C381)="","",TRIM($B381)&amp;"｜"&amp;TRIM($C381))</f>
        <v/>
      </c>
      <c r="AJ381" s="245" t="str">
        <f aca="false">IF(TRIM($B381&amp;$C381)="","",MIN(N($O381),N($Q381)))</f>
        <v/>
      </c>
      <c r="AK381" s="248" t="str">
        <f aca="false">IF(ISNUMBER($D381),YEAR($D381),"")</f>
        <v/>
      </c>
      <c r="AL381" s="248" t="str">
        <f aca="false">IF(OR(TRIM($B381&amp;$C381)="",NOT(ISNUMBER($D381)),NOT(ISNUMBER($E381))),"",IF($E381&lt;$D381,"",IF(IF($AC381="半年付",2,IF($AC381="季度付",4,IF($AC381="月付",12,IF($AC381="半月付",24,1))))=1,1,MAX(1,ROUND(($E381-$D381+1)/365*IF($AC381="半年付",2,IF($AC381="季度付",4,IF($AC381="月付",12,IF($AC381="半月付",24,1)))),0)))))</f>
        <v/>
      </c>
      <c r="AM381" s="248" t="str">
        <f aca="true">IF($AL381="","",MIN($AL381,MAX(0,INT((TODAY()-付款宽限天数-$D381)/(($E381-$D381+1)/$AL381))+1)))</f>
        <v/>
      </c>
    </row>
    <row r="382" customFormat="false" ht="27.75" hidden="false" customHeight="false" outlineLevel="0" collapsed="false">
      <c r="F382" s="188" t="str">
        <f aca="true">IF(TRIM($B382&amp;$C382)="","",IF(OR(ISNUMBER(SEARCH("未",$A382)),ISNUMBER(SEARCH("送出",$A382)),AND(TRIM($A382)="",NOT(ISNUMBER($D382)),N($G382)=0)),"【合同未回】","")&amp;IF(NOT(ISNUMBER($E382)),IF(OR(ISNUMBER(SEARCH("未",$A382)),ISNUMBER(SEARCH("送出",$A382)),AND(TRIM($A382)="",NOT(ISNUMBER($D382)),N($G382)=0)),"","【未填合同期】"),IF($E382&lt;TODAY(),"【已到期】",IF($E382-TODAY()&lt;=提醒天数,"【即将到期，剩余"&amp;($E382-TODAY())&amp;"天】","【正常】")))&amp;IF(OR($AB382="安装免保",$AB382="技术免保",$AB382="质保期内"),"【"&amp;$AB382&amp;"】",""))</f>
        <v/>
      </c>
      <c r="J382" s="244" t="str">
        <f aca="false">IF(OR(N($G382)=0,N($H382)=0),"",ROUND(N($G382)*N($H382)*IF(N($I382)=0,1,N($I382)),2))</f>
        <v/>
      </c>
      <c r="M382" s="244" t="str">
        <f aca="false">IF(TRIM($B382&amp;$C382)="","",IF(AND(N($J382)=0,N($L382)=0),"",ROUND(N($J382)+N($L382),2)))</f>
        <v/>
      </c>
      <c r="S382" s="244"/>
      <c r="T382" s="245" t="str">
        <f aca="false">IF(TRIM($B382&amp;$C382)="","",IF(N($O382)=0,"",MAX(0,MIN(N($O382)-N($Q382),N($W382)))))</f>
        <v/>
      </c>
      <c r="U382" s="245" t="str">
        <f aca="false">IF(TRIM($B382&amp;$C382)="","",IF(N($Q382)&lt;=N($O382),"",N($Q382)-N($O382)))</f>
        <v/>
      </c>
      <c r="V382" s="245" t="str">
        <f aca="false">IF(OR(TRIM($B382&amp;$C382)="",$W382=""),"",MAX(0,N($W382))-N($T382))</f>
        <v/>
      </c>
      <c r="W382" s="245" t="str">
        <f aca="false">IF(TRIM($B382&amp;$C382)="","",IF(AND(N($M382)=0,N($Q382)+N($R382)+N($S382)=0),"",ROUND(N($M382)-N($Q382)-N($R382)-N($S382),2)))</f>
        <v/>
      </c>
      <c r="X382" s="246" t="str">
        <f aca="false">IF(TRIM($B382&amp;$C382)="","",IF(N($M382)=0,IF((N($Q382)+N($R382)+N($S382))=0,"—未填单价","未填单价，已收 "&amp;TEXT((N($Q382)+N($R382)+N($S382)),"#,##0.00")),IF(N($W382)&gt;0.005,"欠 "&amp;TEXT(N($W382),"#,##0.00")&amp;IF(N($T382)&gt;0,"（开票未到账 "&amp;TEXT(N($T382),"#,##0.00")&amp;"）","")&amp;IF(N($V382)&gt;0,"（未开票 "&amp;TEXT(N($V382),"#,##0.00")&amp;"）",""),IF(N($W382)&lt;-0.005,"多收 "&amp;TEXT(-N($W382),"#,##0.00"),"✔ 已结清")))&amp;IF(N($U382)&gt;0,"｜到账未开票 "&amp;TEXT(N($U382),"#,##0.00")&amp;"，待补票","")&amp;IF(N($R382)&gt;0,"｜收现 "&amp;TEXT(N($R382),"#,##0.00"),"")&amp;IF(N($S382)&gt;0,"｜收款不开票 "&amp;TEXT(N($S382),"#,##0.00"),""))</f>
        <v/>
      </c>
      <c r="Y382" s="195"/>
      <c r="AB382" s="195"/>
      <c r="AC382" s="188"/>
      <c r="AD382" s="246" t="str">
        <f aca="false">IF($AL382="","",IF($AL382=1,IF($AM382&gt;=1,"一次性·已到收款期","一次性·未到期"),$AC382&amp;" 第"&amp;$AM382&amp;"/"&amp;$AL382&amp;"期"))</f>
        <v/>
      </c>
      <c r="AE382" s="245" t="str">
        <f aca="false">IF(OR($AL382="",N($M382)=0),"",ROUND(N($J382)*$AM382/$AL382,2)+N($L382))</f>
        <v/>
      </c>
      <c r="AF382" s="245" t="str">
        <f aca="false">IF($AE382="","",MAX(0,ROUND($AE382-(N($Q382)+N($R382)+N($S382)),2)))</f>
        <v/>
      </c>
      <c r="AG382" s="245" t="str">
        <f aca="false">IF(OR(TRIM($B382&amp;$C382)="",NOT(ISNUMBER($D382))),"",SUMIFS($W$3:$W$1001,$AI$3:$AI$1001,$AI382,$D$3:$D$1001,"&lt;"&amp;$D382))</f>
        <v/>
      </c>
      <c r="AH382" s="245" t="str">
        <f aca="false">IF(TRIM($B382&amp;$C382)="","",SUMIFS($W$3:$W$1001,$AI$3:$AI$1001,$AI382))</f>
        <v/>
      </c>
      <c r="AI382" s="246" t="str">
        <f aca="false">IF(TRIM($B382&amp;$C382)="","",TRIM($B382)&amp;"｜"&amp;TRIM($C382))</f>
        <v/>
      </c>
      <c r="AJ382" s="245" t="str">
        <f aca="false">IF(TRIM($B382&amp;$C382)="","",MIN(N($O382),N($Q382)))</f>
        <v/>
      </c>
      <c r="AK382" s="248" t="str">
        <f aca="false">IF(ISNUMBER($D382),YEAR($D382),"")</f>
        <v/>
      </c>
      <c r="AL382" s="248" t="str">
        <f aca="false">IF(OR(TRIM($B382&amp;$C382)="",NOT(ISNUMBER($D382)),NOT(ISNUMBER($E382))),"",IF($E382&lt;$D382,"",IF(IF($AC382="半年付",2,IF($AC382="季度付",4,IF($AC382="月付",12,IF($AC382="半月付",24,1))))=1,1,MAX(1,ROUND(($E382-$D382+1)/365*IF($AC382="半年付",2,IF($AC382="季度付",4,IF($AC382="月付",12,IF($AC382="半月付",24,1)))),0)))))</f>
        <v/>
      </c>
      <c r="AM382" s="248" t="str">
        <f aca="true">IF($AL382="","",MIN($AL382,MAX(0,INT((TODAY()-付款宽限天数-$D382)/(($E382-$D382+1)/$AL382))+1)))</f>
        <v/>
      </c>
    </row>
    <row r="383" customFormat="false" ht="27.75" hidden="false" customHeight="false" outlineLevel="0" collapsed="false">
      <c r="F383" s="188" t="str">
        <f aca="true">IF(TRIM($B383&amp;$C383)="","",IF(OR(ISNUMBER(SEARCH("未",$A383)),ISNUMBER(SEARCH("送出",$A383)),AND(TRIM($A383)="",NOT(ISNUMBER($D383)),N($G383)=0)),"【合同未回】","")&amp;IF(NOT(ISNUMBER($E383)),IF(OR(ISNUMBER(SEARCH("未",$A383)),ISNUMBER(SEARCH("送出",$A383)),AND(TRIM($A383)="",NOT(ISNUMBER($D383)),N($G383)=0)),"","【未填合同期】"),IF($E383&lt;TODAY(),"【已到期】",IF($E383-TODAY()&lt;=提醒天数,"【即将到期，剩余"&amp;($E383-TODAY())&amp;"天】","【正常】")))&amp;IF(OR($AB383="安装免保",$AB383="技术免保",$AB383="质保期内"),"【"&amp;$AB383&amp;"】",""))</f>
        <v/>
      </c>
      <c r="J383" s="244" t="str">
        <f aca="false">IF(OR(N($G383)=0,N($H383)=0),"",ROUND(N($G383)*N($H383)*IF(N($I383)=0,1,N($I383)),2))</f>
        <v/>
      </c>
      <c r="M383" s="244" t="str">
        <f aca="false">IF(TRIM($B383&amp;$C383)="","",IF(AND(N($J383)=0,N($L383)=0),"",ROUND(N($J383)+N($L383),2)))</f>
        <v/>
      </c>
      <c r="S383" s="244"/>
      <c r="T383" s="245" t="str">
        <f aca="false">IF(TRIM($B383&amp;$C383)="","",IF(N($O383)=0,"",MAX(0,MIN(N($O383)-N($Q383),N($W383)))))</f>
        <v/>
      </c>
      <c r="U383" s="245" t="str">
        <f aca="false">IF(TRIM($B383&amp;$C383)="","",IF(N($Q383)&lt;=N($O383),"",N($Q383)-N($O383)))</f>
        <v/>
      </c>
      <c r="V383" s="245" t="str">
        <f aca="false">IF(OR(TRIM($B383&amp;$C383)="",$W383=""),"",MAX(0,N($W383))-N($T383))</f>
        <v/>
      </c>
      <c r="W383" s="245" t="str">
        <f aca="false">IF(TRIM($B383&amp;$C383)="","",IF(AND(N($M383)=0,N($Q383)+N($R383)+N($S383)=0),"",ROUND(N($M383)-N($Q383)-N($R383)-N($S383),2)))</f>
        <v/>
      </c>
      <c r="X383" s="246" t="str">
        <f aca="false">IF(TRIM($B383&amp;$C383)="","",IF(N($M383)=0,IF((N($Q383)+N($R383)+N($S383))=0,"—未填单价","未填单价，已收 "&amp;TEXT((N($Q383)+N($R383)+N($S383)),"#,##0.00")),IF(N($W383)&gt;0.005,"欠 "&amp;TEXT(N($W383),"#,##0.00")&amp;IF(N($T383)&gt;0,"（开票未到账 "&amp;TEXT(N($T383),"#,##0.00")&amp;"）","")&amp;IF(N($V383)&gt;0,"（未开票 "&amp;TEXT(N($V383),"#,##0.00")&amp;"）",""),IF(N($W383)&lt;-0.005,"多收 "&amp;TEXT(-N($W383),"#,##0.00"),"✔ 已结清")))&amp;IF(N($U383)&gt;0,"｜到账未开票 "&amp;TEXT(N($U383),"#,##0.00")&amp;"，待补票","")&amp;IF(N($R383)&gt;0,"｜收现 "&amp;TEXT(N($R383),"#,##0.00"),"")&amp;IF(N($S383)&gt;0,"｜收款不开票 "&amp;TEXT(N($S383),"#,##0.00"),""))</f>
        <v/>
      </c>
      <c r="Y383" s="195"/>
      <c r="AB383" s="195"/>
      <c r="AC383" s="188"/>
      <c r="AD383" s="246" t="str">
        <f aca="false">IF($AL383="","",IF($AL383=1,IF($AM383&gt;=1,"一次性·已到收款期","一次性·未到期"),$AC383&amp;" 第"&amp;$AM383&amp;"/"&amp;$AL383&amp;"期"))</f>
        <v/>
      </c>
      <c r="AE383" s="245" t="str">
        <f aca="false">IF(OR($AL383="",N($M383)=0),"",ROUND(N($J383)*$AM383/$AL383,2)+N($L383))</f>
        <v/>
      </c>
      <c r="AF383" s="245" t="str">
        <f aca="false">IF($AE383="","",MAX(0,ROUND($AE383-(N($Q383)+N($R383)+N($S383)),2)))</f>
        <v/>
      </c>
      <c r="AG383" s="245" t="str">
        <f aca="false">IF(OR(TRIM($B383&amp;$C383)="",NOT(ISNUMBER($D383))),"",SUMIFS($W$3:$W$1001,$AI$3:$AI$1001,$AI383,$D$3:$D$1001,"&lt;"&amp;$D383))</f>
        <v/>
      </c>
      <c r="AH383" s="245" t="str">
        <f aca="false">IF(TRIM($B383&amp;$C383)="","",SUMIFS($W$3:$W$1001,$AI$3:$AI$1001,$AI383))</f>
        <v/>
      </c>
      <c r="AI383" s="246" t="str">
        <f aca="false">IF(TRIM($B383&amp;$C383)="","",TRIM($B383)&amp;"｜"&amp;TRIM($C383))</f>
        <v/>
      </c>
      <c r="AJ383" s="245" t="str">
        <f aca="false">IF(TRIM($B383&amp;$C383)="","",MIN(N($O383),N($Q383)))</f>
        <v/>
      </c>
      <c r="AK383" s="248" t="str">
        <f aca="false">IF(ISNUMBER($D383),YEAR($D383),"")</f>
        <v/>
      </c>
      <c r="AL383" s="248" t="str">
        <f aca="false">IF(OR(TRIM($B383&amp;$C383)="",NOT(ISNUMBER($D383)),NOT(ISNUMBER($E383))),"",IF($E383&lt;$D383,"",IF(IF($AC383="半年付",2,IF($AC383="季度付",4,IF($AC383="月付",12,IF($AC383="半月付",24,1))))=1,1,MAX(1,ROUND(($E383-$D383+1)/365*IF($AC383="半年付",2,IF($AC383="季度付",4,IF($AC383="月付",12,IF($AC383="半月付",24,1)))),0)))))</f>
        <v/>
      </c>
      <c r="AM383" s="248" t="str">
        <f aca="true">IF($AL383="","",MIN($AL383,MAX(0,INT((TODAY()-付款宽限天数-$D383)/(($E383-$D383+1)/$AL383))+1)))</f>
        <v/>
      </c>
    </row>
    <row r="384" customFormat="false" ht="27.75" hidden="false" customHeight="false" outlineLevel="0" collapsed="false">
      <c r="F384" s="188" t="str">
        <f aca="true">IF(TRIM($B384&amp;$C384)="","",IF(OR(ISNUMBER(SEARCH("未",$A384)),ISNUMBER(SEARCH("送出",$A384)),AND(TRIM($A384)="",NOT(ISNUMBER($D384)),N($G384)=0)),"【合同未回】","")&amp;IF(NOT(ISNUMBER($E384)),IF(OR(ISNUMBER(SEARCH("未",$A384)),ISNUMBER(SEARCH("送出",$A384)),AND(TRIM($A384)="",NOT(ISNUMBER($D384)),N($G384)=0)),"","【未填合同期】"),IF($E384&lt;TODAY(),"【已到期】",IF($E384-TODAY()&lt;=提醒天数,"【即将到期，剩余"&amp;($E384-TODAY())&amp;"天】","【正常】")))&amp;IF(OR($AB384="安装免保",$AB384="技术免保",$AB384="质保期内"),"【"&amp;$AB384&amp;"】",""))</f>
        <v/>
      </c>
      <c r="J384" s="244" t="str">
        <f aca="false">IF(OR(N($G384)=0,N($H384)=0),"",ROUND(N($G384)*N($H384)*IF(N($I384)=0,1,N($I384)),2))</f>
        <v/>
      </c>
      <c r="M384" s="244" t="str">
        <f aca="false">IF(TRIM($B384&amp;$C384)="","",IF(AND(N($J384)=0,N($L384)=0),"",ROUND(N($J384)+N($L384),2)))</f>
        <v/>
      </c>
      <c r="S384" s="244"/>
      <c r="T384" s="245" t="str">
        <f aca="false">IF(TRIM($B384&amp;$C384)="","",IF(N($O384)=0,"",MAX(0,MIN(N($O384)-N($Q384),N($W384)))))</f>
        <v/>
      </c>
      <c r="U384" s="245" t="str">
        <f aca="false">IF(TRIM($B384&amp;$C384)="","",IF(N($Q384)&lt;=N($O384),"",N($Q384)-N($O384)))</f>
        <v/>
      </c>
      <c r="V384" s="245" t="str">
        <f aca="false">IF(OR(TRIM($B384&amp;$C384)="",$W384=""),"",MAX(0,N($W384))-N($T384))</f>
        <v/>
      </c>
      <c r="W384" s="245" t="str">
        <f aca="false">IF(TRIM($B384&amp;$C384)="","",IF(AND(N($M384)=0,N($Q384)+N($R384)+N($S384)=0),"",ROUND(N($M384)-N($Q384)-N($R384)-N($S384),2)))</f>
        <v/>
      </c>
      <c r="X384" s="246" t="str">
        <f aca="false">IF(TRIM($B384&amp;$C384)="","",IF(N($M384)=0,IF((N($Q384)+N($R384)+N($S384))=0,"—未填单价","未填单价，已收 "&amp;TEXT((N($Q384)+N($R384)+N($S384)),"#,##0.00")),IF(N($W384)&gt;0.005,"欠 "&amp;TEXT(N($W384),"#,##0.00")&amp;IF(N($T384)&gt;0,"（开票未到账 "&amp;TEXT(N($T384),"#,##0.00")&amp;"）","")&amp;IF(N($V384)&gt;0,"（未开票 "&amp;TEXT(N($V384),"#,##0.00")&amp;"）",""),IF(N($W384)&lt;-0.005,"多收 "&amp;TEXT(-N($W384),"#,##0.00"),"✔ 已结清")))&amp;IF(N($U384)&gt;0,"｜到账未开票 "&amp;TEXT(N($U384),"#,##0.00")&amp;"，待补票","")&amp;IF(N($R384)&gt;0,"｜收现 "&amp;TEXT(N($R384),"#,##0.00"),"")&amp;IF(N($S384)&gt;0,"｜收款不开票 "&amp;TEXT(N($S384),"#,##0.00"),""))</f>
        <v/>
      </c>
      <c r="Y384" s="195"/>
      <c r="AB384" s="195"/>
      <c r="AC384" s="188"/>
      <c r="AD384" s="246" t="str">
        <f aca="false">IF($AL384="","",IF($AL384=1,IF($AM384&gt;=1,"一次性·已到收款期","一次性·未到期"),$AC384&amp;" 第"&amp;$AM384&amp;"/"&amp;$AL384&amp;"期"))</f>
        <v/>
      </c>
      <c r="AE384" s="245" t="str">
        <f aca="false">IF(OR($AL384="",N($M384)=0),"",ROUND(N($J384)*$AM384/$AL384,2)+N($L384))</f>
        <v/>
      </c>
      <c r="AF384" s="245" t="str">
        <f aca="false">IF($AE384="","",MAX(0,ROUND($AE384-(N($Q384)+N($R384)+N($S384)),2)))</f>
        <v/>
      </c>
      <c r="AG384" s="245" t="str">
        <f aca="false">IF(OR(TRIM($B384&amp;$C384)="",NOT(ISNUMBER($D384))),"",SUMIFS($W$3:$W$1001,$AI$3:$AI$1001,$AI384,$D$3:$D$1001,"&lt;"&amp;$D384))</f>
        <v/>
      </c>
      <c r="AH384" s="245" t="str">
        <f aca="false">IF(TRIM($B384&amp;$C384)="","",SUMIFS($W$3:$W$1001,$AI$3:$AI$1001,$AI384))</f>
        <v/>
      </c>
      <c r="AI384" s="246" t="str">
        <f aca="false">IF(TRIM($B384&amp;$C384)="","",TRIM($B384)&amp;"｜"&amp;TRIM($C384))</f>
        <v/>
      </c>
      <c r="AJ384" s="245" t="str">
        <f aca="false">IF(TRIM($B384&amp;$C384)="","",MIN(N($O384),N($Q384)))</f>
        <v/>
      </c>
      <c r="AK384" s="248" t="str">
        <f aca="false">IF(ISNUMBER($D384),YEAR($D384),"")</f>
        <v/>
      </c>
      <c r="AL384" s="248" t="str">
        <f aca="false">IF(OR(TRIM($B384&amp;$C384)="",NOT(ISNUMBER($D384)),NOT(ISNUMBER($E384))),"",IF($E384&lt;$D384,"",IF(IF($AC384="半年付",2,IF($AC384="季度付",4,IF($AC384="月付",12,IF($AC384="半月付",24,1))))=1,1,MAX(1,ROUND(($E384-$D384+1)/365*IF($AC384="半年付",2,IF($AC384="季度付",4,IF($AC384="月付",12,IF($AC384="半月付",24,1)))),0)))))</f>
        <v/>
      </c>
      <c r="AM384" s="248" t="str">
        <f aca="true">IF($AL384="","",MIN($AL384,MAX(0,INT((TODAY()-付款宽限天数-$D384)/(($E384-$D384+1)/$AL384))+1)))</f>
        <v/>
      </c>
    </row>
    <row r="385" customFormat="false" ht="27.75" hidden="false" customHeight="false" outlineLevel="0" collapsed="false">
      <c r="F385" s="188" t="str">
        <f aca="true">IF(TRIM($B385&amp;$C385)="","",IF(OR(ISNUMBER(SEARCH("未",$A385)),ISNUMBER(SEARCH("送出",$A385)),AND(TRIM($A385)="",NOT(ISNUMBER($D385)),N($G385)=0)),"【合同未回】","")&amp;IF(NOT(ISNUMBER($E385)),IF(OR(ISNUMBER(SEARCH("未",$A385)),ISNUMBER(SEARCH("送出",$A385)),AND(TRIM($A385)="",NOT(ISNUMBER($D385)),N($G385)=0)),"","【未填合同期】"),IF($E385&lt;TODAY(),"【已到期】",IF($E385-TODAY()&lt;=提醒天数,"【即将到期，剩余"&amp;($E385-TODAY())&amp;"天】","【正常】")))&amp;IF(OR($AB385="安装免保",$AB385="技术免保",$AB385="质保期内"),"【"&amp;$AB385&amp;"】",""))</f>
        <v/>
      </c>
      <c r="J385" s="244" t="str">
        <f aca="false">IF(OR(N($G385)=0,N($H385)=0),"",ROUND(N($G385)*N($H385)*IF(N($I385)=0,1,N($I385)),2))</f>
        <v/>
      </c>
      <c r="M385" s="244" t="str">
        <f aca="false">IF(TRIM($B385&amp;$C385)="","",IF(AND(N($J385)=0,N($L385)=0),"",ROUND(N($J385)+N($L385),2)))</f>
        <v/>
      </c>
      <c r="S385" s="244"/>
      <c r="T385" s="245" t="str">
        <f aca="false">IF(TRIM($B385&amp;$C385)="","",IF(N($O385)=0,"",MAX(0,MIN(N($O385)-N($Q385),N($W385)))))</f>
        <v/>
      </c>
      <c r="U385" s="245" t="str">
        <f aca="false">IF(TRIM($B385&amp;$C385)="","",IF(N($Q385)&lt;=N($O385),"",N($Q385)-N($O385)))</f>
        <v/>
      </c>
      <c r="V385" s="245" t="str">
        <f aca="false">IF(OR(TRIM($B385&amp;$C385)="",$W385=""),"",MAX(0,N($W385))-N($T385))</f>
        <v/>
      </c>
      <c r="W385" s="245" t="str">
        <f aca="false">IF(TRIM($B385&amp;$C385)="","",IF(AND(N($M385)=0,N($Q385)+N($R385)+N($S385)=0),"",ROUND(N($M385)-N($Q385)-N($R385)-N($S385),2)))</f>
        <v/>
      </c>
      <c r="X385" s="246" t="str">
        <f aca="false">IF(TRIM($B385&amp;$C385)="","",IF(N($M385)=0,IF((N($Q385)+N($R385)+N($S385))=0,"—未填单价","未填单价，已收 "&amp;TEXT((N($Q385)+N($R385)+N($S385)),"#,##0.00")),IF(N($W385)&gt;0.005,"欠 "&amp;TEXT(N($W385),"#,##0.00")&amp;IF(N($T385)&gt;0,"（开票未到账 "&amp;TEXT(N($T385),"#,##0.00")&amp;"）","")&amp;IF(N($V385)&gt;0,"（未开票 "&amp;TEXT(N($V385),"#,##0.00")&amp;"）",""),IF(N($W385)&lt;-0.005,"多收 "&amp;TEXT(-N($W385),"#,##0.00"),"✔ 已结清")))&amp;IF(N($U385)&gt;0,"｜到账未开票 "&amp;TEXT(N($U385),"#,##0.00")&amp;"，待补票","")&amp;IF(N($R385)&gt;0,"｜收现 "&amp;TEXT(N($R385),"#,##0.00"),"")&amp;IF(N($S385)&gt;0,"｜收款不开票 "&amp;TEXT(N($S385),"#,##0.00"),""))</f>
        <v/>
      </c>
      <c r="Y385" s="195"/>
      <c r="AB385" s="195"/>
      <c r="AC385" s="188"/>
      <c r="AD385" s="246" t="str">
        <f aca="false">IF($AL385="","",IF($AL385=1,IF($AM385&gt;=1,"一次性·已到收款期","一次性·未到期"),$AC385&amp;" 第"&amp;$AM385&amp;"/"&amp;$AL385&amp;"期"))</f>
        <v/>
      </c>
      <c r="AE385" s="245" t="str">
        <f aca="false">IF(OR($AL385="",N($M385)=0),"",ROUND(N($J385)*$AM385/$AL385,2)+N($L385))</f>
        <v/>
      </c>
      <c r="AF385" s="245" t="str">
        <f aca="false">IF($AE385="","",MAX(0,ROUND($AE385-(N($Q385)+N($R385)+N($S385)),2)))</f>
        <v/>
      </c>
      <c r="AG385" s="245" t="str">
        <f aca="false">IF(OR(TRIM($B385&amp;$C385)="",NOT(ISNUMBER($D385))),"",SUMIFS($W$3:$W$1001,$AI$3:$AI$1001,$AI385,$D$3:$D$1001,"&lt;"&amp;$D385))</f>
        <v/>
      </c>
      <c r="AH385" s="245" t="str">
        <f aca="false">IF(TRIM($B385&amp;$C385)="","",SUMIFS($W$3:$W$1001,$AI$3:$AI$1001,$AI385))</f>
        <v/>
      </c>
      <c r="AI385" s="246" t="str">
        <f aca="false">IF(TRIM($B385&amp;$C385)="","",TRIM($B385)&amp;"｜"&amp;TRIM($C385))</f>
        <v/>
      </c>
      <c r="AJ385" s="245" t="str">
        <f aca="false">IF(TRIM($B385&amp;$C385)="","",MIN(N($O385),N($Q385)))</f>
        <v/>
      </c>
      <c r="AK385" s="248" t="str">
        <f aca="false">IF(ISNUMBER($D385),YEAR($D385),"")</f>
        <v/>
      </c>
      <c r="AL385" s="248" t="str">
        <f aca="false">IF(OR(TRIM($B385&amp;$C385)="",NOT(ISNUMBER($D385)),NOT(ISNUMBER($E385))),"",IF($E385&lt;$D385,"",IF(IF($AC385="半年付",2,IF($AC385="季度付",4,IF($AC385="月付",12,IF($AC385="半月付",24,1))))=1,1,MAX(1,ROUND(($E385-$D385+1)/365*IF($AC385="半年付",2,IF($AC385="季度付",4,IF($AC385="月付",12,IF($AC385="半月付",24,1)))),0)))))</f>
        <v/>
      </c>
      <c r="AM385" s="248" t="str">
        <f aca="true">IF($AL385="","",MIN($AL385,MAX(0,INT((TODAY()-付款宽限天数-$D385)/(($E385-$D385+1)/$AL385))+1)))</f>
        <v/>
      </c>
    </row>
    <row r="386" customFormat="false" ht="27.75" hidden="false" customHeight="false" outlineLevel="0" collapsed="false">
      <c r="F386" s="188" t="str">
        <f aca="true">IF(TRIM($B386&amp;$C386)="","",IF(OR(ISNUMBER(SEARCH("未",$A386)),ISNUMBER(SEARCH("送出",$A386)),AND(TRIM($A386)="",NOT(ISNUMBER($D386)),N($G386)=0)),"【合同未回】","")&amp;IF(NOT(ISNUMBER($E386)),IF(OR(ISNUMBER(SEARCH("未",$A386)),ISNUMBER(SEARCH("送出",$A386)),AND(TRIM($A386)="",NOT(ISNUMBER($D386)),N($G386)=0)),"","【未填合同期】"),IF($E386&lt;TODAY(),"【已到期】",IF($E386-TODAY()&lt;=提醒天数,"【即将到期，剩余"&amp;($E386-TODAY())&amp;"天】","【正常】")))&amp;IF(OR($AB386="安装免保",$AB386="技术免保",$AB386="质保期内"),"【"&amp;$AB386&amp;"】",""))</f>
        <v/>
      </c>
      <c r="J386" s="244" t="str">
        <f aca="false">IF(OR(N($G386)=0,N($H386)=0),"",ROUND(N($G386)*N($H386)*IF(N($I386)=0,1,N($I386)),2))</f>
        <v/>
      </c>
      <c r="M386" s="244" t="str">
        <f aca="false">IF(TRIM($B386&amp;$C386)="","",IF(AND(N($J386)=0,N($L386)=0),"",ROUND(N($J386)+N($L386),2)))</f>
        <v/>
      </c>
      <c r="S386" s="244"/>
      <c r="T386" s="245" t="str">
        <f aca="false">IF(TRIM($B386&amp;$C386)="","",IF(N($O386)=0,"",MAX(0,MIN(N($O386)-N($Q386),N($W386)))))</f>
        <v/>
      </c>
      <c r="U386" s="245" t="str">
        <f aca="false">IF(TRIM($B386&amp;$C386)="","",IF(N($Q386)&lt;=N($O386),"",N($Q386)-N($O386)))</f>
        <v/>
      </c>
      <c r="V386" s="245" t="str">
        <f aca="false">IF(OR(TRIM($B386&amp;$C386)="",$W386=""),"",MAX(0,N($W386))-N($T386))</f>
        <v/>
      </c>
      <c r="W386" s="245" t="str">
        <f aca="false">IF(TRIM($B386&amp;$C386)="","",IF(AND(N($M386)=0,N($Q386)+N($R386)+N($S386)=0),"",ROUND(N($M386)-N($Q386)-N($R386)-N($S386),2)))</f>
        <v/>
      </c>
      <c r="X386" s="246" t="str">
        <f aca="false">IF(TRIM($B386&amp;$C386)="","",IF(N($M386)=0,IF((N($Q386)+N($R386)+N($S386))=0,"—未填单价","未填单价，已收 "&amp;TEXT((N($Q386)+N($R386)+N($S386)),"#,##0.00")),IF(N($W386)&gt;0.005,"欠 "&amp;TEXT(N($W386),"#,##0.00")&amp;IF(N($T386)&gt;0,"（开票未到账 "&amp;TEXT(N($T386),"#,##0.00")&amp;"）","")&amp;IF(N($V386)&gt;0,"（未开票 "&amp;TEXT(N($V386),"#,##0.00")&amp;"）",""),IF(N($W386)&lt;-0.005,"多收 "&amp;TEXT(-N($W386),"#,##0.00"),"✔ 已结清")))&amp;IF(N($U386)&gt;0,"｜到账未开票 "&amp;TEXT(N($U386),"#,##0.00")&amp;"，待补票","")&amp;IF(N($R386)&gt;0,"｜收现 "&amp;TEXT(N($R386),"#,##0.00"),"")&amp;IF(N($S386)&gt;0,"｜收款不开票 "&amp;TEXT(N($S386),"#,##0.00"),""))</f>
        <v/>
      </c>
      <c r="Y386" s="195"/>
      <c r="AB386" s="195"/>
      <c r="AC386" s="188"/>
      <c r="AD386" s="246" t="str">
        <f aca="false">IF($AL386="","",IF($AL386=1,IF($AM386&gt;=1,"一次性·已到收款期","一次性·未到期"),$AC386&amp;" 第"&amp;$AM386&amp;"/"&amp;$AL386&amp;"期"))</f>
        <v/>
      </c>
      <c r="AE386" s="245" t="str">
        <f aca="false">IF(OR($AL386="",N($M386)=0),"",ROUND(N($J386)*$AM386/$AL386,2)+N($L386))</f>
        <v/>
      </c>
      <c r="AF386" s="245" t="str">
        <f aca="false">IF($AE386="","",MAX(0,ROUND($AE386-(N($Q386)+N($R386)+N($S386)),2)))</f>
        <v/>
      </c>
      <c r="AG386" s="245" t="str">
        <f aca="false">IF(OR(TRIM($B386&amp;$C386)="",NOT(ISNUMBER($D386))),"",SUMIFS($W$3:$W$1001,$AI$3:$AI$1001,$AI386,$D$3:$D$1001,"&lt;"&amp;$D386))</f>
        <v/>
      </c>
      <c r="AH386" s="245" t="str">
        <f aca="false">IF(TRIM($B386&amp;$C386)="","",SUMIFS($W$3:$W$1001,$AI$3:$AI$1001,$AI386))</f>
        <v/>
      </c>
      <c r="AI386" s="246" t="str">
        <f aca="false">IF(TRIM($B386&amp;$C386)="","",TRIM($B386)&amp;"｜"&amp;TRIM($C386))</f>
        <v/>
      </c>
      <c r="AJ386" s="245" t="str">
        <f aca="false">IF(TRIM($B386&amp;$C386)="","",MIN(N($O386),N($Q386)))</f>
        <v/>
      </c>
      <c r="AK386" s="248" t="str">
        <f aca="false">IF(ISNUMBER($D386),YEAR($D386),"")</f>
        <v/>
      </c>
      <c r="AL386" s="248" t="str">
        <f aca="false">IF(OR(TRIM($B386&amp;$C386)="",NOT(ISNUMBER($D386)),NOT(ISNUMBER($E386))),"",IF($E386&lt;$D386,"",IF(IF($AC386="半年付",2,IF($AC386="季度付",4,IF($AC386="月付",12,IF($AC386="半月付",24,1))))=1,1,MAX(1,ROUND(($E386-$D386+1)/365*IF($AC386="半年付",2,IF($AC386="季度付",4,IF($AC386="月付",12,IF($AC386="半月付",24,1)))),0)))))</f>
        <v/>
      </c>
      <c r="AM386" s="248" t="str">
        <f aca="true">IF($AL386="","",MIN($AL386,MAX(0,INT((TODAY()-付款宽限天数-$D386)/(($E386-$D386+1)/$AL386))+1)))</f>
        <v/>
      </c>
    </row>
    <row r="387" customFormat="false" ht="27.75" hidden="false" customHeight="false" outlineLevel="0" collapsed="false">
      <c r="F387" s="188" t="str">
        <f aca="true">IF(TRIM($B387&amp;$C387)="","",IF(OR(ISNUMBER(SEARCH("未",$A387)),ISNUMBER(SEARCH("送出",$A387)),AND(TRIM($A387)="",NOT(ISNUMBER($D387)),N($G387)=0)),"【合同未回】","")&amp;IF(NOT(ISNUMBER($E387)),IF(OR(ISNUMBER(SEARCH("未",$A387)),ISNUMBER(SEARCH("送出",$A387)),AND(TRIM($A387)="",NOT(ISNUMBER($D387)),N($G387)=0)),"","【未填合同期】"),IF($E387&lt;TODAY(),"【已到期】",IF($E387-TODAY()&lt;=提醒天数,"【即将到期，剩余"&amp;($E387-TODAY())&amp;"天】","【正常】")))&amp;IF(OR($AB387="安装免保",$AB387="技术免保",$AB387="质保期内"),"【"&amp;$AB387&amp;"】",""))</f>
        <v/>
      </c>
      <c r="J387" s="244" t="str">
        <f aca="false">IF(OR(N($G387)=0,N($H387)=0),"",ROUND(N($G387)*N($H387)*IF(N($I387)=0,1,N($I387)),2))</f>
        <v/>
      </c>
      <c r="M387" s="244" t="str">
        <f aca="false">IF(TRIM($B387&amp;$C387)="","",IF(AND(N($J387)=0,N($L387)=0),"",ROUND(N($J387)+N($L387),2)))</f>
        <v/>
      </c>
      <c r="S387" s="244"/>
      <c r="T387" s="245" t="str">
        <f aca="false">IF(TRIM($B387&amp;$C387)="","",IF(N($O387)=0,"",MAX(0,MIN(N($O387)-N($Q387),N($W387)))))</f>
        <v/>
      </c>
      <c r="U387" s="245" t="str">
        <f aca="false">IF(TRIM($B387&amp;$C387)="","",IF(N($Q387)&lt;=N($O387),"",N($Q387)-N($O387)))</f>
        <v/>
      </c>
      <c r="V387" s="245" t="str">
        <f aca="false">IF(OR(TRIM($B387&amp;$C387)="",$W387=""),"",MAX(0,N($W387))-N($T387))</f>
        <v/>
      </c>
      <c r="W387" s="245" t="str">
        <f aca="false">IF(TRIM($B387&amp;$C387)="","",IF(AND(N($M387)=0,N($Q387)+N($R387)+N($S387)=0),"",ROUND(N($M387)-N($Q387)-N($R387)-N($S387),2)))</f>
        <v/>
      </c>
      <c r="X387" s="246" t="str">
        <f aca="false">IF(TRIM($B387&amp;$C387)="","",IF(N($M387)=0,IF((N($Q387)+N($R387)+N($S387))=0,"—未填单价","未填单价，已收 "&amp;TEXT((N($Q387)+N($R387)+N($S387)),"#,##0.00")),IF(N($W387)&gt;0.005,"欠 "&amp;TEXT(N($W387),"#,##0.00")&amp;IF(N($T387)&gt;0,"（开票未到账 "&amp;TEXT(N($T387),"#,##0.00")&amp;"）","")&amp;IF(N($V387)&gt;0,"（未开票 "&amp;TEXT(N($V387),"#,##0.00")&amp;"）",""),IF(N($W387)&lt;-0.005,"多收 "&amp;TEXT(-N($W387),"#,##0.00"),"✔ 已结清")))&amp;IF(N($U387)&gt;0,"｜到账未开票 "&amp;TEXT(N($U387),"#,##0.00")&amp;"，待补票","")&amp;IF(N($R387)&gt;0,"｜收现 "&amp;TEXT(N($R387),"#,##0.00"),"")&amp;IF(N($S387)&gt;0,"｜收款不开票 "&amp;TEXT(N($S387),"#,##0.00"),""))</f>
        <v/>
      </c>
      <c r="Y387" s="195"/>
      <c r="AB387" s="195"/>
      <c r="AC387" s="188"/>
      <c r="AD387" s="246" t="str">
        <f aca="false">IF($AL387="","",IF($AL387=1,IF($AM387&gt;=1,"一次性·已到收款期","一次性·未到期"),$AC387&amp;" 第"&amp;$AM387&amp;"/"&amp;$AL387&amp;"期"))</f>
        <v/>
      </c>
      <c r="AE387" s="245" t="str">
        <f aca="false">IF(OR($AL387="",N($M387)=0),"",ROUND(N($J387)*$AM387/$AL387,2)+N($L387))</f>
        <v/>
      </c>
      <c r="AF387" s="245" t="str">
        <f aca="false">IF($AE387="","",MAX(0,ROUND($AE387-(N($Q387)+N($R387)+N($S387)),2)))</f>
        <v/>
      </c>
      <c r="AG387" s="245" t="str">
        <f aca="false">IF(OR(TRIM($B387&amp;$C387)="",NOT(ISNUMBER($D387))),"",SUMIFS($W$3:$W$1001,$AI$3:$AI$1001,$AI387,$D$3:$D$1001,"&lt;"&amp;$D387))</f>
        <v/>
      </c>
      <c r="AH387" s="245" t="str">
        <f aca="false">IF(TRIM($B387&amp;$C387)="","",SUMIFS($W$3:$W$1001,$AI$3:$AI$1001,$AI387))</f>
        <v/>
      </c>
      <c r="AI387" s="246" t="str">
        <f aca="false">IF(TRIM($B387&amp;$C387)="","",TRIM($B387)&amp;"｜"&amp;TRIM($C387))</f>
        <v/>
      </c>
      <c r="AJ387" s="245" t="str">
        <f aca="false">IF(TRIM($B387&amp;$C387)="","",MIN(N($O387),N($Q387)))</f>
        <v/>
      </c>
      <c r="AK387" s="248" t="str">
        <f aca="false">IF(ISNUMBER($D387),YEAR($D387),"")</f>
        <v/>
      </c>
      <c r="AL387" s="248" t="str">
        <f aca="false">IF(OR(TRIM($B387&amp;$C387)="",NOT(ISNUMBER($D387)),NOT(ISNUMBER($E387))),"",IF($E387&lt;$D387,"",IF(IF($AC387="半年付",2,IF($AC387="季度付",4,IF($AC387="月付",12,IF($AC387="半月付",24,1))))=1,1,MAX(1,ROUND(($E387-$D387+1)/365*IF($AC387="半年付",2,IF($AC387="季度付",4,IF($AC387="月付",12,IF($AC387="半月付",24,1)))),0)))))</f>
        <v/>
      </c>
      <c r="AM387" s="248" t="str">
        <f aca="true">IF($AL387="","",MIN($AL387,MAX(0,INT((TODAY()-付款宽限天数-$D387)/(($E387-$D387+1)/$AL387))+1)))</f>
        <v/>
      </c>
    </row>
    <row r="388" customFormat="false" ht="27.75" hidden="false" customHeight="false" outlineLevel="0" collapsed="false">
      <c r="F388" s="188" t="str">
        <f aca="true">IF(TRIM($B388&amp;$C388)="","",IF(OR(ISNUMBER(SEARCH("未",$A388)),ISNUMBER(SEARCH("送出",$A388)),AND(TRIM($A388)="",NOT(ISNUMBER($D388)),N($G388)=0)),"【合同未回】","")&amp;IF(NOT(ISNUMBER($E388)),IF(OR(ISNUMBER(SEARCH("未",$A388)),ISNUMBER(SEARCH("送出",$A388)),AND(TRIM($A388)="",NOT(ISNUMBER($D388)),N($G388)=0)),"","【未填合同期】"),IF($E388&lt;TODAY(),"【已到期】",IF($E388-TODAY()&lt;=提醒天数,"【即将到期，剩余"&amp;($E388-TODAY())&amp;"天】","【正常】")))&amp;IF(OR($AB388="安装免保",$AB388="技术免保",$AB388="质保期内"),"【"&amp;$AB388&amp;"】",""))</f>
        <v/>
      </c>
      <c r="J388" s="244" t="str">
        <f aca="false">IF(OR(N($G388)=0,N($H388)=0),"",ROUND(N($G388)*N($H388)*IF(N($I388)=0,1,N($I388)),2))</f>
        <v/>
      </c>
      <c r="M388" s="244" t="str">
        <f aca="false">IF(TRIM($B388&amp;$C388)="","",IF(AND(N($J388)=0,N($L388)=0),"",ROUND(N($J388)+N($L388),2)))</f>
        <v/>
      </c>
      <c r="S388" s="244"/>
      <c r="T388" s="245" t="str">
        <f aca="false">IF(TRIM($B388&amp;$C388)="","",IF(N($O388)=0,"",MAX(0,MIN(N($O388)-N($Q388),N($W388)))))</f>
        <v/>
      </c>
      <c r="U388" s="245" t="str">
        <f aca="false">IF(TRIM($B388&amp;$C388)="","",IF(N($Q388)&lt;=N($O388),"",N($Q388)-N($O388)))</f>
        <v/>
      </c>
      <c r="V388" s="245" t="str">
        <f aca="false">IF(OR(TRIM($B388&amp;$C388)="",$W388=""),"",MAX(0,N($W388))-N($T388))</f>
        <v/>
      </c>
      <c r="W388" s="245" t="str">
        <f aca="false">IF(TRIM($B388&amp;$C388)="","",IF(AND(N($M388)=0,N($Q388)+N($R388)+N($S388)=0),"",ROUND(N($M388)-N($Q388)-N($R388)-N($S388),2)))</f>
        <v/>
      </c>
      <c r="X388" s="246" t="str">
        <f aca="false">IF(TRIM($B388&amp;$C388)="","",IF(N($M388)=0,IF((N($Q388)+N($R388)+N($S388))=0,"—未填单价","未填单价，已收 "&amp;TEXT((N($Q388)+N($R388)+N($S388)),"#,##0.00")),IF(N($W388)&gt;0.005,"欠 "&amp;TEXT(N($W388),"#,##0.00")&amp;IF(N($T388)&gt;0,"（开票未到账 "&amp;TEXT(N($T388),"#,##0.00")&amp;"）","")&amp;IF(N($V388)&gt;0,"（未开票 "&amp;TEXT(N($V388),"#,##0.00")&amp;"）",""),IF(N($W388)&lt;-0.005,"多收 "&amp;TEXT(-N($W388),"#,##0.00"),"✔ 已结清")))&amp;IF(N($U388)&gt;0,"｜到账未开票 "&amp;TEXT(N($U388),"#,##0.00")&amp;"，待补票","")&amp;IF(N($R388)&gt;0,"｜收现 "&amp;TEXT(N($R388),"#,##0.00"),"")&amp;IF(N($S388)&gt;0,"｜收款不开票 "&amp;TEXT(N($S388),"#,##0.00"),""))</f>
        <v/>
      </c>
      <c r="Y388" s="195"/>
      <c r="AB388" s="195"/>
      <c r="AC388" s="188"/>
      <c r="AD388" s="246" t="str">
        <f aca="false">IF($AL388="","",IF($AL388=1,IF($AM388&gt;=1,"一次性·已到收款期","一次性·未到期"),$AC388&amp;" 第"&amp;$AM388&amp;"/"&amp;$AL388&amp;"期"))</f>
        <v/>
      </c>
      <c r="AE388" s="245" t="str">
        <f aca="false">IF(OR($AL388="",N($M388)=0),"",ROUND(N($J388)*$AM388/$AL388,2)+N($L388))</f>
        <v/>
      </c>
      <c r="AF388" s="245" t="str">
        <f aca="false">IF($AE388="","",MAX(0,ROUND($AE388-(N($Q388)+N($R388)+N($S388)),2)))</f>
        <v/>
      </c>
      <c r="AG388" s="245" t="str">
        <f aca="false">IF(OR(TRIM($B388&amp;$C388)="",NOT(ISNUMBER($D388))),"",SUMIFS($W$3:$W$1001,$AI$3:$AI$1001,$AI388,$D$3:$D$1001,"&lt;"&amp;$D388))</f>
        <v/>
      </c>
      <c r="AH388" s="245" t="str">
        <f aca="false">IF(TRIM($B388&amp;$C388)="","",SUMIFS($W$3:$W$1001,$AI$3:$AI$1001,$AI388))</f>
        <v/>
      </c>
      <c r="AI388" s="246" t="str">
        <f aca="false">IF(TRIM($B388&amp;$C388)="","",TRIM($B388)&amp;"｜"&amp;TRIM($C388))</f>
        <v/>
      </c>
      <c r="AJ388" s="245" t="str">
        <f aca="false">IF(TRIM($B388&amp;$C388)="","",MIN(N($O388),N($Q388)))</f>
        <v/>
      </c>
      <c r="AK388" s="248" t="str">
        <f aca="false">IF(ISNUMBER($D388),YEAR($D388),"")</f>
        <v/>
      </c>
      <c r="AL388" s="248" t="str">
        <f aca="false">IF(OR(TRIM($B388&amp;$C388)="",NOT(ISNUMBER($D388)),NOT(ISNUMBER($E388))),"",IF($E388&lt;$D388,"",IF(IF($AC388="半年付",2,IF($AC388="季度付",4,IF($AC388="月付",12,IF($AC388="半月付",24,1))))=1,1,MAX(1,ROUND(($E388-$D388+1)/365*IF($AC388="半年付",2,IF($AC388="季度付",4,IF($AC388="月付",12,IF($AC388="半月付",24,1)))),0)))))</f>
        <v/>
      </c>
      <c r="AM388" s="248" t="str">
        <f aca="true">IF($AL388="","",MIN($AL388,MAX(0,INT((TODAY()-付款宽限天数-$D388)/(($E388-$D388+1)/$AL388))+1)))</f>
        <v/>
      </c>
    </row>
    <row r="389" customFormat="false" ht="27.75" hidden="false" customHeight="false" outlineLevel="0" collapsed="false">
      <c r="F389" s="188" t="str">
        <f aca="true">IF(TRIM($B389&amp;$C389)="","",IF(OR(ISNUMBER(SEARCH("未",$A389)),ISNUMBER(SEARCH("送出",$A389)),AND(TRIM($A389)="",NOT(ISNUMBER($D389)),N($G389)=0)),"【合同未回】","")&amp;IF(NOT(ISNUMBER($E389)),IF(OR(ISNUMBER(SEARCH("未",$A389)),ISNUMBER(SEARCH("送出",$A389)),AND(TRIM($A389)="",NOT(ISNUMBER($D389)),N($G389)=0)),"","【未填合同期】"),IF($E389&lt;TODAY(),"【已到期】",IF($E389-TODAY()&lt;=提醒天数,"【即将到期，剩余"&amp;($E389-TODAY())&amp;"天】","【正常】")))&amp;IF(OR($AB389="安装免保",$AB389="技术免保",$AB389="质保期内"),"【"&amp;$AB389&amp;"】",""))</f>
        <v/>
      </c>
      <c r="J389" s="244" t="str">
        <f aca="false">IF(OR(N($G389)=0,N($H389)=0),"",ROUND(N($G389)*N($H389)*IF(N($I389)=0,1,N($I389)),2))</f>
        <v/>
      </c>
      <c r="M389" s="244" t="str">
        <f aca="false">IF(TRIM($B389&amp;$C389)="","",IF(AND(N($J389)=0,N($L389)=0),"",ROUND(N($J389)+N($L389),2)))</f>
        <v/>
      </c>
      <c r="S389" s="244"/>
      <c r="T389" s="245" t="str">
        <f aca="false">IF(TRIM($B389&amp;$C389)="","",IF(N($O389)=0,"",MAX(0,MIN(N($O389)-N($Q389),N($W389)))))</f>
        <v/>
      </c>
      <c r="U389" s="245" t="str">
        <f aca="false">IF(TRIM($B389&amp;$C389)="","",IF(N($Q389)&lt;=N($O389),"",N($Q389)-N($O389)))</f>
        <v/>
      </c>
      <c r="V389" s="245" t="str">
        <f aca="false">IF(OR(TRIM($B389&amp;$C389)="",$W389=""),"",MAX(0,N($W389))-N($T389))</f>
        <v/>
      </c>
      <c r="W389" s="245" t="str">
        <f aca="false">IF(TRIM($B389&amp;$C389)="","",IF(AND(N($M389)=0,N($Q389)+N($R389)+N($S389)=0),"",ROUND(N($M389)-N($Q389)-N($R389)-N($S389),2)))</f>
        <v/>
      </c>
      <c r="X389" s="246" t="str">
        <f aca="false">IF(TRIM($B389&amp;$C389)="","",IF(N($M389)=0,IF((N($Q389)+N($R389)+N($S389))=0,"—未填单价","未填单价，已收 "&amp;TEXT((N($Q389)+N($R389)+N($S389)),"#,##0.00")),IF(N($W389)&gt;0.005,"欠 "&amp;TEXT(N($W389),"#,##0.00")&amp;IF(N($T389)&gt;0,"（开票未到账 "&amp;TEXT(N($T389),"#,##0.00")&amp;"）","")&amp;IF(N($V389)&gt;0,"（未开票 "&amp;TEXT(N($V389),"#,##0.00")&amp;"）",""),IF(N($W389)&lt;-0.005,"多收 "&amp;TEXT(-N($W389),"#,##0.00"),"✔ 已结清")))&amp;IF(N($U389)&gt;0,"｜到账未开票 "&amp;TEXT(N($U389),"#,##0.00")&amp;"，待补票","")&amp;IF(N($R389)&gt;0,"｜收现 "&amp;TEXT(N($R389),"#,##0.00"),"")&amp;IF(N($S389)&gt;0,"｜收款不开票 "&amp;TEXT(N($S389),"#,##0.00"),""))</f>
        <v/>
      </c>
      <c r="Y389" s="195"/>
      <c r="AB389" s="195"/>
      <c r="AC389" s="188"/>
      <c r="AD389" s="246" t="str">
        <f aca="false">IF($AL389="","",IF($AL389=1,IF($AM389&gt;=1,"一次性·已到收款期","一次性·未到期"),$AC389&amp;" 第"&amp;$AM389&amp;"/"&amp;$AL389&amp;"期"))</f>
        <v/>
      </c>
      <c r="AE389" s="245" t="str">
        <f aca="false">IF(OR($AL389="",N($M389)=0),"",ROUND(N($J389)*$AM389/$AL389,2)+N($L389))</f>
        <v/>
      </c>
      <c r="AF389" s="245" t="str">
        <f aca="false">IF($AE389="","",MAX(0,ROUND($AE389-(N($Q389)+N($R389)+N($S389)),2)))</f>
        <v/>
      </c>
      <c r="AG389" s="245" t="str">
        <f aca="false">IF(OR(TRIM($B389&amp;$C389)="",NOT(ISNUMBER($D389))),"",SUMIFS($W$3:$W$1001,$AI$3:$AI$1001,$AI389,$D$3:$D$1001,"&lt;"&amp;$D389))</f>
        <v/>
      </c>
      <c r="AH389" s="245" t="str">
        <f aca="false">IF(TRIM($B389&amp;$C389)="","",SUMIFS($W$3:$W$1001,$AI$3:$AI$1001,$AI389))</f>
        <v/>
      </c>
      <c r="AI389" s="246" t="str">
        <f aca="false">IF(TRIM($B389&amp;$C389)="","",TRIM($B389)&amp;"｜"&amp;TRIM($C389))</f>
        <v/>
      </c>
      <c r="AJ389" s="245" t="str">
        <f aca="false">IF(TRIM($B389&amp;$C389)="","",MIN(N($O389),N($Q389)))</f>
        <v/>
      </c>
      <c r="AK389" s="248" t="str">
        <f aca="false">IF(ISNUMBER($D389),YEAR($D389),"")</f>
        <v/>
      </c>
      <c r="AL389" s="248" t="str">
        <f aca="false">IF(OR(TRIM($B389&amp;$C389)="",NOT(ISNUMBER($D389)),NOT(ISNUMBER($E389))),"",IF($E389&lt;$D389,"",IF(IF($AC389="半年付",2,IF($AC389="季度付",4,IF($AC389="月付",12,IF($AC389="半月付",24,1))))=1,1,MAX(1,ROUND(($E389-$D389+1)/365*IF($AC389="半年付",2,IF($AC389="季度付",4,IF($AC389="月付",12,IF($AC389="半月付",24,1)))),0)))))</f>
        <v/>
      </c>
      <c r="AM389" s="248" t="str">
        <f aca="true">IF($AL389="","",MIN($AL389,MAX(0,INT((TODAY()-付款宽限天数-$D389)/(($E389-$D389+1)/$AL389))+1)))</f>
        <v/>
      </c>
    </row>
    <row r="390" customFormat="false" ht="27.75" hidden="false" customHeight="false" outlineLevel="0" collapsed="false">
      <c r="F390" s="188" t="str">
        <f aca="true">IF(TRIM($B390&amp;$C390)="","",IF(OR(ISNUMBER(SEARCH("未",$A390)),ISNUMBER(SEARCH("送出",$A390)),AND(TRIM($A390)="",NOT(ISNUMBER($D390)),N($G390)=0)),"【合同未回】","")&amp;IF(NOT(ISNUMBER($E390)),IF(OR(ISNUMBER(SEARCH("未",$A390)),ISNUMBER(SEARCH("送出",$A390)),AND(TRIM($A390)="",NOT(ISNUMBER($D390)),N($G390)=0)),"","【未填合同期】"),IF($E390&lt;TODAY(),"【已到期】",IF($E390-TODAY()&lt;=提醒天数,"【即将到期，剩余"&amp;($E390-TODAY())&amp;"天】","【正常】")))&amp;IF(OR($AB390="安装免保",$AB390="技术免保",$AB390="质保期内"),"【"&amp;$AB390&amp;"】",""))</f>
        <v/>
      </c>
      <c r="J390" s="244" t="str">
        <f aca="false">IF(OR(N($G390)=0,N($H390)=0),"",ROUND(N($G390)*N($H390)*IF(N($I390)=0,1,N($I390)),2))</f>
        <v/>
      </c>
      <c r="M390" s="244" t="str">
        <f aca="false">IF(TRIM($B390&amp;$C390)="","",IF(AND(N($J390)=0,N($L390)=0),"",ROUND(N($J390)+N($L390),2)))</f>
        <v/>
      </c>
      <c r="S390" s="244"/>
      <c r="T390" s="245" t="str">
        <f aca="false">IF(TRIM($B390&amp;$C390)="","",IF(N($O390)=0,"",MAX(0,MIN(N($O390)-N($Q390),N($W390)))))</f>
        <v/>
      </c>
      <c r="U390" s="245" t="str">
        <f aca="false">IF(TRIM($B390&amp;$C390)="","",IF(N($Q390)&lt;=N($O390),"",N($Q390)-N($O390)))</f>
        <v/>
      </c>
      <c r="V390" s="245" t="str">
        <f aca="false">IF(OR(TRIM($B390&amp;$C390)="",$W390=""),"",MAX(0,N($W390))-N($T390))</f>
        <v/>
      </c>
      <c r="W390" s="245" t="str">
        <f aca="false">IF(TRIM($B390&amp;$C390)="","",IF(AND(N($M390)=0,N($Q390)+N($R390)+N($S390)=0),"",ROUND(N($M390)-N($Q390)-N($R390)-N($S390),2)))</f>
        <v/>
      </c>
      <c r="X390" s="246" t="str">
        <f aca="false">IF(TRIM($B390&amp;$C390)="","",IF(N($M390)=0,IF((N($Q390)+N($R390)+N($S390))=0,"—未填单价","未填单价，已收 "&amp;TEXT((N($Q390)+N($R390)+N($S390)),"#,##0.00")),IF(N($W390)&gt;0.005,"欠 "&amp;TEXT(N($W390),"#,##0.00")&amp;IF(N($T390)&gt;0,"（开票未到账 "&amp;TEXT(N($T390),"#,##0.00")&amp;"）","")&amp;IF(N($V390)&gt;0,"（未开票 "&amp;TEXT(N($V390),"#,##0.00")&amp;"）",""),IF(N($W390)&lt;-0.005,"多收 "&amp;TEXT(-N($W390),"#,##0.00"),"✔ 已结清")))&amp;IF(N($U390)&gt;0,"｜到账未开票 "&amp;TEXT(N($U390),"#,##0.00")&amp;"，待补票","")&amp;IF(N($R390)&gt;0,"｜收现 "&amp;TEXT(N($R390),"#,##0.00"),"")&amp;IF(N($S390)&gt;0,"｜收款不开票 "&amp;TEXT(N($S390),"#,##0.00"),""))</f>
        <v/>
      </c>
      <c r="Y390" s="195"/>
      <c r="AB390" s="195"/>
      <c r="AC390" s="188"/>
      <c r="AD390" s="246" t="str">
        <f aca="false">IF($AL390="","",IF($AL390=1,IF($AM390&gt;=1,"一次性·已到收款期","一次性·未到期"),$AC390&amp;" 第"&amp;$AM390&amp;"/"&amp;$AL390&amp;"期"))</f>
        <v/>
      </c>
      <c r="AE390" s="245" t="str">
        <f aca="false">IF(OR($AL390="",N($M390)=0),"",ROUND(N($J390)*$AM390/$AL390,2)+N($L390))</f>
        <v/>
      </c>
      <c r="AF390" s="245" t="str">
        <f aca="false">IF($AE390="","",MAX(0,ROUND($AE390-(N($Q390)+N($R390)+N($S390)),2)))</f>
        <v/>
      </c>
      <c r="AG390" s="245" t="str">
        <f aca="false">IF(OR(TRIM($B390&amp;$C390)="",NOT(ISNUMBER($D390))),"",SUMIFS($W$3:$W$1001,$AI$3:$AI$1001,$AI390,$D$3:$D$1001,"&lt;"&amp;$D390))</f>
        <v/>
      </c>
      <c r="AH390" s="245" t="str">
        <f aca="false">IF(TRIM($B390&amp;$C390)="","",SUMIFS($W$3:$W$1001,$AI$3:$AI$1001,$AI390))</f>
        <v/>
      </c>
      <c r="AI390" s="246" t="str">
        <f aca="false">IF(TRIM($B390&amp;$C390)="","",TRIM($B390)&amp;"｜"&amp;TRIM($C390))</f>
        <v/>
      </c>
      <c r="AJ390" s="245" t="str">
        <f aca="false">IF(TRIM($B390&amp;$C390)="","",MIN(N($O390),N($Q390)))</f>
        <v/>
      </c>
      <c r="AK390" s="248" t="str">
        <f aca="false">IF(ISNUMBER($D390),YEAR($D390),"")</f>
        <v/>
      </c>
      <c r="AL390" s="248" t="str">
        <f aca="false">IF(OR(TRIM($B390&amp;$C390)="",NOT(ISNUMBER($D390)),NOT(ISNUMBER($E390))),"",IF($E390&lt;$D390,"",IF(IF($AC390="半年付",2,IF($AC390="季度付",4,IF($AC390="月付",12,IF($AC390="半月付",24,1))))=1,1,MAX(1,ROUND(($E390-$D390+1)/365*IF($AC390="半年付",2,IF($AC390="季度付",4,IF($AC390="月付",12,IF($AC390="半月付",24,1)))),0)))))</f>
        <v/>
      </c>
      <c r="AM390" s="248" t="str">
        <f aca="true">IF($AL390="","",MIN($AL390,MAX(0,INT((TODAY()-付款宽限天数-$D390)/(($E390-$D390+1)/$AL390))+1)))</f>
        <v/>
      </c>
    </row>
    <row r="391" customFormat="false" ht="27.75" hidden="false" customHeight="false" outlineLevel="0" collapsed="false">
      <c r="F391" s="188" t="str">
        <f aca="true">IF(TRIM($B391&amp;$C391)="","",IF(OR(ISNUMBER(SEARCH("未",$A391)),ISNUMBER(SEARCH("送出",$A391)),AND(TRIM($A391)="",NOT(ISNUMBER($D391)),N($G391)=0)),"【合同未回】","")&amp;IF(NOT(ISNUMBER($E391)),IF(OR(ISNUMBER(SEARCH("未",$A391)),ISNUMBER(SEARCH("送出",$A391)),AND(TRIM($A391)="",NOT(ISNUMBER($D391)),N($G391)=0)),"","【未填合同期】"),IF($E391&lt;TODAY(),"【已到期】",IF($E391-TODAY()&lt;=提醒天数,"【即将到期，剩余"&amp;($E391-TODAY())&amp;"天】","【正常】")))&amp;IF(OR($AB391="安装免保",$AB391="技术免保",$AB391="质保期内"),"【"&amp;$AB391&amp;"】",""))</f>
        <v/>
      </c>
      <c r="J391" s="244" t="str">
        <f aca="false">IF(OR(N($G391)=0,N($H391)=0),"",ROUND(N($G391)*N($H391)*IF(N($I391)=0,1,N($I391)),2))</f>
        <v/>
      </c>
      <c r="M391" s="244" t="str">
        <f aca="false">IF(TRIM($B391&amp;$C391)="","",IF(AND(N($J391)=0,N($L391)=0),"",ROUND(N($J391)+N($L391),2)))</f>
        <v/>
      </c>
      <c r="S391" s="244"/>
      <c r="T391" s="245" t="str">
        <f aca="false">IF(TRIM($B391&amp;$C391)="","",IF(N($O391)=0,"",MAX(0,MIN(N($O391)-N($Q391),N($W391)))))</f>
        <v/>
      </c>
      <c r="U391" s="245" t="str">
        <f aca="false">IF(TRIM($B391&amp;$C391)="","",IF(N($Q391)&lt;=N($O391),"",N($Q391)-N($O391)))</f>
        <v/>
      </c>
      <c r="V391" s="245" t="str">
        <f aca="false">IF(OR(TRIM($B391&amp;$C391)="",$W391=""),"",MAX(0,N($W391))-N($T391))</f>
        <v/>
      </c>
      <c r="W391" s="245" t="str">
        <f aca="false">IF(TRIM($B391&amp;$C391)="","",IF(AND(N($M391)=0,N($Q391)+N($R391)+N($S391)=0),"",ROUND(N($M391)-N($Q391)-N($R391)-N($S391),2)))</f>
        <v/>
      </c>
      <c r="X391" s="246" t="str">
        <f aca="false">IF(TRIM($B391&amp;$C391)="","",IF(N($M391)=0,IF((N($Q391)+N($R391)+N($S391))=0,"—未填单价","未填单价，已收 "&amp;TEXT((N($Q391)+N($R391)+N($S391)),"#,##0.00")),IF(N($W391)&gt;0.005,"欠 "&amp;TEXT(N($W391),"#,##0.00")&amp;IF(N($T391)&gt;0,"（开票未到账 "&amp;TEXT(N($T391),"#,##0.00")&amp;"）","")&amp;IF(N($V391)&gt;0,"（未开票 "&amp;TEXT(N($V391),"#,##0.00")&amp;"）",""),IF(N($W391)&lt;-0.005,"多收 "&amp;TEXT(-N($W391),"#,##0.00"),"✔ 已结清")))&amp;IF(N($U391)&gt;0,"｜到账未开票 "&amp;TEXT(N($U391),"#,##0.00")&amp;"，待补票","")&amp;IF(N($R391)&gt;0,"｜收现 "&amp;TEXT(N($R391),"#,##0.00"),"")&amp;IF(N($S391)&gt;0,"｜收款不开票 "&amp;TEXT(N($S391),"#,##0.00"),""))</f>
        <v/>
      </c>
      <c r="Y391" s="195"/>
      <c r="AB391" s="195"/>
      <c r="AC391" s="188"/>
      <c r="AD391" s="246" t="str">
        <f aca="false">IF($AL391="","",IF($AL391=1,IF($AM391&gt;=1,"一次性·已到收款期","一次性·未到期"),$AC391&amp;" 第"&amp;$AM391&amp;"/"&amp;$AL391&amp;"期"))</f>
        <v/>
      </c>
      <c r="AE391" s="245" t="str">
        <f aca="false">IF(OR($AL391="",N($M391)=0),"",ROUND(N($J391)*$AM391/$AL391,2)+N($L391))</f>
        <v/>
      </c>
      <c r="AF391" s="245" t="str">
        <f aca="false">IF($AE391="","",MAX(0,ROUND($AE391-(N($Q391)+N($R391)+N($S391)),2)))</f>
        <v/>
      </c>
      <c r="AG391" s="245" t="str">
        <f aca="false">IF(OR(TRIM($B391&amp;$C391)="",NOT(ISNUMBER($D391))),"",SUMIFS($W$3:$W$1001,$AI$3:$AI$1001,$AI391,$D$3:$D$1001,"&lt;"&amp;$D391))</f>
        <v/>
      </c>
      <c r="AH391" s="245" t="str">
        <f aca="false">IF(TRIM($B391&amp;$C391)="","",SUMIFS($W$3:$W$1001,$AI$3:$AI$1001,$AI391))</f>
        <v/>
      </c>
      <c r="AI391" s="246" t="str">
        <f aca="false">IF(TRIM($B391&amp;$C391)="","",TRIM($B391)&amp;"｜"&amp;TRIM($C391))</f>
        <v/>
      </c>
      <c r="AJ391" s="245" t="str">
        <f aca="false">IF(TRIM($B391&amp;$C391)="","",MIN(N($O391),N($Q391)))</f>
        <v/>
      </c>
      <c r="AK391" s="248" t="str">
        <f aca="false">IF(ISNUMBER($D391),YEAR($D391),"")</f>
        <v/>
      </c>
      <c r="AL391" s="248" t="str">
        <f aca="false">IF(OR(TRIM($B391&amp;$C391)="",NOT(ISNUMBER($D391)),NOT(ISNUMBER($E391))),"",IF($E391&lt;$D391,"",IF(IF($AC391="半年付",2,IF($AC391="季度付",4,IF($AC391="月付",12,IF($AC391="半月付",24,1))))=1,1,MAX(1,ROUND(($E391-$D391+1)/365*IF($AC391="半年付",2,IF($AC391="季度付",4,IF($AC391="月付",12,IF($AC391="半月付",24,1)))),0)))))</f>
        <v/>
      </c>
      <c r="AM391" s="248" t="str">
        <f aca="true">IF($AL391="","",MIN($AL391,MAX(0,INT((TODAY()-付款宽限天数-$D391)/(($E391-$D391+1)/$AL391))+1)))</f>
        <v/>
      </c>
    </row>
    <row r="392" customFormat="false" ht="27.75" hidden="false" customHeight="false" outlineLevel="0" collapsed="false">
      <c r="F392" s="188" t="str">
        <f aca="true">IF(TRIM($B392&amp;$C392)="","",IF(OR(ISNUMBER(SEARCH("未",$A392)),ISNUMBER(SEARCH("送出",$A392)),AND(TRIM($A392)="",NOT(ISNUMBER($D392)),N($G392)=0)),"【合同未回】","")&amp;IF(NOT(ISNUMBER($E392)),IF(OR(ISNUMBER(SEARCH("未",$A392)),ISNUMBER(SEARCH("送出",$A392)),AND(TRIM($A392)="",NOT(ISNUMBER($D392)),N($G392)=0)),"","【未填合同期】"),IF($E392&lt;TODAY(),"【已到期】",IF($E392-TODAY()&lt;=提醒天数,"【即将到期，剩余"&amp;($E392-TODAY())&amp;"天】","【正常】")))&amp;IF(OR($AB392="安装免保",$AB392="技术免保",$AB392="质保期内"),"【"&amp;$AB392&amp;"】",""))</f>
        <v/>
      </c>
      <c r="J392" s="244" t="str">
        <f aca="false">IF(OR(N($G392)=0,N($H392)=0),"",ROUND(N($G392)*N($H392)*IF(N($I392)=0,1,N($I392)),2))</f>
        <v/>
      </c>
      <c r="M392" s="244" t="str">
        <f aca="false">IF(TRIM($B392&amp;$C392)="","",IF(AND(N($J392)=0,N($L392)=0),"",ROUND(N($J392)+N($L392),2)))</f>
        <v/>
      </c>
      <c r="S392" s="244"/>
      <c r="T392" s="245" t="str">
        <f aca="false">IF(TRIM($B392&amp;$C392)="","",IF(N($O392)=0,"",MAX(0,MIN(N($O392)-N($Q392),N($W392)))))</f>
        <v/>
      </c>
      <c r="U392" s="245" t="str">
        <f aca="false">IF(TRIM($B392&amp;$C392)="","",IF(N($Q392)&lt;=N($O392),"",N($Q392)-N($O392)))</f>
        <v/>
      </c>
      <c r="V392" s="245" t="str">
        <f aca="false">IF(OR(TRIM($B392&amp;$C392)="",$W392=""),"",MAX(0,N($W392))-N($T392))</f>
        <v/>
      </c>
      <c r="W392" s="245" t="str">
        <f aca="false">IF(TRIM($B392&amp;$C392)="","",IF(AND(N($M392)=0,N($Q392)+N($R392)+N($S392)=0),"",ROUND(N($M392)-N($Q392)-N($R392)-N($S392),2)))</f>
        <v/>
      </c>
      <c r="X392" s="246" t="str">
        <f aca="false">IF(TRIM($B392&amp;$C392)="","",IF(N($M392)=0,IF((N($Q392)+N($R392)+N($S392))=0,"—未填单价","未填单价，已收 "&amp;TEXT((N($Q392)+N($R392)+N($S392)),"#,##0.00")),IF(N($W392)&gt;0.005,"欠 "&amp;TEXT(N($W392),"#,##0.00")&amp;IF(N($T392)&gt;0,"（开票未到账 "&amp;TEXT(N($T392),"#,##0.00")&amp;"）","")&amp;IF(N($V392)&gt;0,"（未开票 "&amp;TEXT(N($V392),"#,##0.00")&amp;"）",""),IF(N($W392)&lt;-0.005,"多收 "&amp;TEXT(-N($W392),"#,##0.00"),"✔ 已结清")))&amp;IF(N($U392)&gt;0,"｜到账未开票 "&amp;TEXT(N($U392),"#,##0.00")&amp;"，待补票","")&amp;IF(N($R392)&gt;0,"｜收现 "&amp;TEXT(N($R392),"#,##0.00"),"")&amp;IF(N($S392)&gt;0,"｜收款不开票 "&amp;TEXT(N($S392),"#,##0.00"),""))</f>
        <v/>
      </c>
      <c r="Y392" s="195"/>
      <c r="AB392" s="195"/>
      <c r="AC392" s="188"/>
      <c r="AD392" s="246" t="str">
        <f aca="false">IF($AL392="","",IF($AL392=1,IF($AM392&gt;=1,"一次性·已到收款期","一次性·未到期"),$AC392&amp;" 第"&amp;$AM392&amp;"/"&amp;$AL392&amp;"期"))</f>
        <v/>
      </c>
      <c r="AE392" s="245" t="str">
        <f aca="false">IF(OR($AL392="",N($M392)=0),"",ROUND(N($J392)*$AM392/$AL392,2)+N($L392))</f>
        <v/>
      </c>
      <c r="AF392" s="245" t="str">
        <f aca="false">IF($AE392="","",MAX(0,ROUND($AE392-(N($Q392)+N($R392)+N($S392)),2)))</f>
        <v/>
      </c>
      <c r="AG392" s="245" t="str">
        <f aca="false">IF(OR(TRIM($B392&amp;$C392)="",NOT(ISNUMBER($D392))),"",SUMIFS($W$3:$W$1001,$AI$3:$AI$1001,$AI392,$D$3:$D$1001,"&lt;"&amp;$D392))</f>
        <v/>
      </c>
      <c r="AH392" s="245" t="str">
        <f aca="false">IF(TRIM($B392&amp;$C392)="","",SUMIFS($W$3:$W$1001,$AI$3:$AI$1001,$AI392))</f>
        <v/>
      </c>
      <c r="AI392" s="246" t="str">
        <f aca="false">IF(TRIM($B392&amp;$C392)="","",TRIM($B392)&amp;"｜"&amp;TRIM($C392))</f>
        <v/>
      </c>
      <c r="AJ392" s="245" t="str">
        <f aca="false">IF(TRIM($B392&amp;$C392)="","",MIN(N($O392),N($Q392)))</f>
        <v/>
      </c>
      <c r="AK392" s="248" t="str">
        <f aca="false">IF(ISNUMBER($D392),YEAR($D392),"")</f>
        <v/>
      </c>
      <c r="AL392" s="248" t="str">
        <f aca="false">IF(OR(TRIM($B392&amp;$C392)="",NOT(ISNUMBER($D392)),NOT(ISNUMBER($E392))),"",IF($E392&lt;$D392,"",IF(IF($AC392="半年付",2,IF($AC392="季度付",4,IF($AC392="月付",12,IF($AC392="半月付",24,1))))=1,1,MAX(1,ROUND(($E392-$D392+1)/365*IF($AC392="半年付",2,IF($AC392="季度付",4,IF($AC392="月付",12,IF($AC392="半月付",24,1)))),0)))))</f>
        <v/>
      </c>
      <c r="AM392" s="248" t="str">
        <f aca="true">IF($AL392="","",MIN($AL392,MAX(0,INT((TODAY()-付款宽限天数-$D392)/(($E392-$D392+1)/$AL392))+1)))</f>
        <v/>
      </c>
    </row>
    <row r="393" customFormat="false" ht="27.75" hidden="false" customHeight="false" outlineLevel="0" collapsed="false">
      <c r="F393" s="188" t="str">
        <f aca="true">IF(TRIM($B393&amp;$C393)="","",IF(OR(ISNUMBER(SEARCH("未",$A393)),ISNUMBER(SEARCH("送出",$A393)),AND(TRIM($A393)="",NOT(ISNUMBER($D393)),N($G393)=0)),"【合同未回】","")&amp;IF(NOT(ISNUMBER($E393)),IF(OR(ISNUMBER(SEARCH("未",$A393)),ISNUMBER(SEARCH("送出",$A393)),AND(TRIM($A393)="",NOT(ISNUMBER($D393)),N($G393)=0)),"","【未填合同期】"),IF($E393&lt;TODAY(),"【已到期】",IF($E393-TODAY()&lt;=提醒天数,"【即将到期，剩余"&amp;($E393-TODAY())&amp;"天】","【正常】")))&amp;IF(OR($AB393="安装免保",$AB393="技术免保",$AB393="质保期内"),"【"&amp;$AB393&amp;"】",""))</f>
        <v/>
      </c>
      <c r="J393" s="244" t="str">
        <f aca="false">IF(OR(N($G393)=0,N($H393)=0),"",ROUND(N($G393)*N($H393)*IF(N($I393)=0,1,N($I393)),2))</f>
        <v/>
      </c>
      <c r="M393" s="244" t="str">
        <f aca="false">IF(TRIM($B393&amp;$C393)="","",IF(AND(N($J393)=0,N($L393)=0),"",ROUND(N($J393)+N($L393),2)))</f>
        <v/>
      </c>
      <c r="S393" s="244"/>
      <c r="T393" s="245" t="str">
        <f aca="false">IF(TRIM($B393&amp;$C393)="","",IF(N($O393)=0,"",MAX(0,MIN(N($O393)-N($Q393),N($W393)))))</f>
        <v/>
      </c>
      <c r="U393" s="245" t="str">
        <f aca="false">IF(TRIM($B393&amp;$C393)="","",IF(N($Q393)&lt;=N($O393),"",N($Q393)-N($O393)))</f>
        <v/>
      </c>
      <c r="V393" s="245" t="str">
        <f aca="false">IF(OR(TRIM($B393&amp;$C393)="",$W393=""),"",MAX(0,N($W393))-N($T393))</f>
        <v/>
      </c>
      <c r="W393" s="245" t="str">
        <f aca="false">IF(TRIM($B393&amp;$C393)="","",IF(AND(N($M393)=0,N($Q393)+N($R393)+N($S393)=0),"",ROUND(N($M393)-N($Q393)-N($R393)-N($S393),2)))</f>
        <v/>
      </c>
      <c r="X393" s="246" t="str">
        <f aca="false">IF(TRIM($B393&amp;$C393)="","",IF(N($M393)=0,IF((N($Q393)+N($R393)+N($S393))=0,"—未填单价","未填单价，已收 "&amp;TEXT((N($Q393)+N($R393)+N($S393)),"#,##0.00")),IF(N($W393)&gt;0.005,"欠 "&amp;TEXT(N($W393),"#,##0.00")&amp;IF(N($T393)&gt;0,"（开票未到账 "&amp;TEXT(N($T393),"#,##0.00")&amp;"）","")&amp;IF(N($V393)&gt;0,"（未开票 "&amp;TEXT(N($V393),"#,##0.00")&amp;"）",""),IF(N($W393)&lt;-0.005,"多收 "&amp;TEXT(-N($W393),"#,##0.00"),"✔ 已结清")))&amp;IF(N($U393)&gt;0,"｜到账未开票 "&amp;TEXT(N($U393),"#,##0.00")&amp;"，待补票","")&amp;IF(N($R393)&gt;0,"｜收现 "&amp;TEXT(N($R393),"#,##0.00"),"")&amp;IF(N($S393)&gt;0,"｜收款不开票 "&amp;TEXT(N($S393),"#,##0.00"),""))</f>
        <v/>
      </c>
      <c r="Y393" s="195"/>
      <c r="AB393" s="195"/>
      <c r="AC393" s="188"/>
      <c r="AD393" s="246" t="str">
        <f aca="false">IF($AL393="","",IF($AL393=1,IF($AM393&gt;=1,"一次性·已到收款期","一次性·未到期"),$AC393&amp;" 第"&amp;$AM393&amp;"/"&amp;$AL393&amp;"期"))</f>
        <v/>
      </c>
      <c r="AE393" s="245" t="str">
        <f aca="false">IF(OR($AL393="",N($M393)=0),"",ROUND(N($J393)*$AM393/$AL393,2)+N($L393))</f>
        <v/>
      </c>
      <c r="AF393" s="245" t="str">
        <f aca="false">IF($AE393="","",MAX(0,ROUND($AE393-(N($Q393)+N($R393)+N($S393)),2)))</f>
        <v/>
      </c>
      <c r="AG393" s="245" t="str">
        <f aca="false">IF(OR(TRIM($B393&amp;$C393)="",NOT(ISNUMBER($D393))),"",SUMIFS($W$3:$W$1001,$AI$3:$AI$1001,$AI393,$D$3:$D$1001,"&lt;"&amp;$D393))</f>
        <v/>
      </c>
      <c r="AH393" s="245" t="str">
        <f aca="false">IF(TRIM($B393&amp;$C393)="","",SUMIFS($W$3:$W$1001,$AI$3:$AI$1001,$AI393))</f>
        <v/>
      </c>
      <c r="AI393" s="246" t="str">
        <f aca="false">IF(TRIM($B393&amp;$C393)="","",TRIM($B393)&amp;"｜"&amp;TRIM($C393))</f>
        <v/>
      </c>
      <c r="AJ393" s="245" t="str">
        <f aca="false">IF(TRIM($B393&amp;$C393)="","",MIN(N($O393),N($Q393)))</f>
        <v/>
      </c>
      <c r="AK393" s="248" t="str">
        <f aca="false">IF(ISNUMBER($D393),YEAR($D393),"")</f>
        <v/>
      </c>
      <c r="AL393" s="248" t="str">
        <f aca="false">IF(OR(TRIM($B393&amp;$C393)="",NOT(ISNUMBER($D393)),NOT(ISNUMBER($E393))),"",IF($E393&lt;$D393,"",IF(IF($AC393="半年付",2,IF($AC393="季度付",4,IF($AC393="月付",12,IF($AC393="半月付",24,1))))=1,1,MAX(1,ROUND(($E393-$D393+1)/365*IF($AC393="半年付",2,IF($AC393="季度付",4,IF($AC393="月付",12,IF($AC393="半月付",24,1)))),0)))))</f>
        <v/>
      </c>
      <c r="AM393" s="248" t="str">
        <f aca="true">IF($AL393="","",MIN($AL393,MAX(0,INT((TODAY()-付款宽限天数-$D393)/(($E393-$D393+1)/$AL393))+1)))</f>
        <v/>
      </c>
    </row>
    <row r="394" customFormat="false" ht="27.75" hidden="false" customHeight="false" outlineLevel="0" collapsed="false">
      <c r="F394" s="188" t="str">
        <f aca="true">IF(TRIM($B394&amp;$C394)="","",IF(OR(ISNUMBER(SEARCH("未",$A394)),ISNUMBER(SEARCH("送出",$A394)),AND(TRIM($A394)="",NOT(ISNUMBER($D394)),N($G394)=0)),"【合同未回】","")&amp;IF(NOT(ISNUMBER($E394)),IF(OR(ISNUMBER(SEARCH("未",$A394)),ISNUMBER(SEARCH("送出",$A394)),AND(TRIM($A394)="",NOT(ISNUMBER($D394)),N($G394)=0)),"","【未填合同期】"),IF($E394&lt;TODAY(),"【已到期】",IF($E394-TODAY()&lt;=提醒天数,"【即将到期，剩余"&amp;($E394-TODAY())&amp;"天】","【正常】")))&amp;IF(OR($AB394="安装免保",$AB394="技术免保",$AB394="质保期内"),"【"&amp;$AB394&amp;"】",""))</f>
        <v/>
      </c>
      <c r="J394" s="244" t="str">
        <f aca="false">IF(OR(N($G394)=0,N($H394)=0),"",ROUND(N($G394)*N($H394)*IF(N($I394)=0,1,N($I394)),2))</f>
        <v/>
      </c>
      <c r="M394" s="244" t="str">
        <f aca="false">IF(TRIM($B394&amp;$C394)="","",IF(AND(N($J394)=0,N($L394)=0),"",ROUND(N($J394)+N($L394),2)))</f>
        <v/>
      </c>
      <c r="S394" s="244"/>
      <c r="T394" s="245" t="str">
        <f aca="false">IF(TRIM($B394&amp;$C394)="","",IF(N($O394)=0,"",MAX(0,MIN(N($O394)-N($Q394),N($W394)))))</f>
        <v/>
      </c>
      <c r="U394" s="245" t="str">
        <f aca="false">IF(TRIM($B394&amp;$C394)="","",IF(N($Q394)&lt;=N($O394),"",N($Q394)-N($O394)))</f>
        <v/>
      </c>
      <c r="V394" s="245" t="str">
        <f aca="false">IF(OR(TRIM($B394&amp;$C394)="",$W394=""),"",MAX(0,N($W394))-N($T394))</f>
        <v/>
      </c>
      <c r="W394" s="245" t="str">
        <f aca="false">IF(TRIM($B394&amp;$C394)="","",IF(AND(N($M394)=0,N($Q394)+N($R394)+N($S394)=0),"",ROUND(N($M394)-N($Q394)-N($R394)-N($S394),2)))</f>
        <v/>
      </c>
      <c r="X394" s="246" t="str">
        <f aca="false">IF(TRIM($B394&amp;$C394)="","",IF(N($M394)=0,IF((N($Q394)+N($R394)+N($S394))=0,"—未填单价","未填单价，已收 "&amp;TEXT((N($Q394)+N($R394)+N($S394)),"#,##0.00")),IF(N($W394)&gt;0.005,"欠 "&amp;TEXT(N($W394),"#,##0.00")&amp;IF(N($T394)&gt;0,"（开票未到账 "&amp;TEXT(N($T394),"#,##0.00")&amp;"）","")&amp;IF(N($V394)&gt;0,"（未开票 "&amp;TEXT(N($V394),"#,##0.00")&amp;"）",""),IF(N($W394)&lt;-0.005,"多收 "&amp;TEXT(-N($W394),"#,##0.00"),"✔ 已结清")))&amp;IF(N($U394)&gt;0,"｜到账未开票 "&amp;TEXT(N($U394),"#,##0.00")&amp;"，待补票","")&amp;IF(N($R394)&gt;0,"｜收现 "&amp;TEXT(N($R394),"#,##0.00"),"")&amp;IF(N($S394)&gt;0,"｜收款不开票 "&amp;TEXT(N($S394),"#,##0.00"),""))</f>
        <v/>
      </c>
      <c r="Y394" s="195"/>
      <c r="AB394" s="195"/>
      <c r="AC394" s="188"/>
      <c r="AD394" s="246" t="str">
        <f aca="false">IF($AL394="","",IF($AL394=1,IF($AM394&gt;=1,"一次性·已到收款期","一次性·未到期"),$AC394&amp;" 第"&amp;$AM394&amp;"/"&amp;$AL394&amp;"期"))</f>
        <v/>
      </c>
      <c r="AE394" s="245" t="str">
        <f aca="false">IF(OR($AL394="",N($M394)=0),"",ROUND(N($J394)*$AM394/$AL394,2)+N($L394))</f>
        <v/>
      </c>
      <c r="AF394" s="245" t="str">
        <f aca="false">IF($AE394="","",MAX(0,ROUND($AE394-(N($Q394)+N($R394)+N($S394)),2)))</f>
        <v/>
      </c>
      <c r="AG394" s="245" t="str">
        <f aca="false">IF(OR(TRIM($B394&amp;$C394)="",NOT(ISNUMBER($D394))),"",SUMIFS($W$3:$W$1001,$AI$3:$AI$1001,$AI394,$D$3:$D$1001,"&lt;"&amp;$D394))</f>
        <v/>
      </c>
      <c r="AH394" s="245" t="str">
        <f aca="false">IF(TRIM($B394&amp;$C394)="","",SUMIFS($W$3:$W$1001,$AI$3:$AI$1001,$AI394))</f>
        <v/>
      </c>
      <c r="AI394" s="246" t="str">
        <f aca="false">IF(TRIM($B394&amp;$C394)="","",TRIM($B394)&amp;"｜"&amp;TRIM($C394))</f>
        <v/>
      </c>
      <c r="AJ394" s="245" t="str">
        <f aca="false">IF(TRIM($B394&amp;$C394)="","",MIN(N($O394),N($Q394)))</f>
        <v/>
      </c>
      <c r="AK394" s="248" t="str">
        <f aca="false">IF(ISNUMBER($D394),YEAR($D394),"")</f>
        <v/>
      </c>
      <c r="AL394" s="248" t="str">
        <f aca="false">IF(OR(TRIM($B394&amp;$C394)="",NOT(ISNUMBER($D394)),NOT(ISNUMBER($E394))),"",IF($E394&lt;$D394,"",IF(IF($AC394="半年付",2,IF($AC394="季度付",4,IF($AC394="月付",12,IF($AC394="半月付",24,1))))=1,1,MAX(1,ROUND(($E394-$D394+1)/365*IF($AC394="半年付",2,IF($AC394="季度付",4,IF($AC394="月付",12,IF($AC394="半月付",24,1)))),0)))))</f>
        <v/>
      </c>
      <c r="AM394" s="248" t="str">
        <f aca="true">IF($AL394="","",MIN($AL394,MAX(0,INT((TODAY()-付款宽限天数-$D394)/(($E394-$D394+1)/$AL394))+1)))</f>
        <v/>
      </c>
    </row>
    <row r="395" customFormat="false" ht="27.75" hidden="false" customHeight="false" outlineLevel="0" collapsed="false">
      <c r="F395" s="188" t="str">
        <f aca="true">IF(TRIM($B395&amp;$C395)="","",IF(OR(ISNUMBER(SEARCH("未",$A395)),ISNUMBER(SEARCH("送出",$A395)),AND(TRIM($A395)="",NOT(ISNUMBER($D395)),N($G395)=0)),"【合同未回】","")&amp;IF(NOT(ISNUMBER($E395)),IF(OR(ISNUMBER(SEARCH("未",$A395)),ISNUMBER(SEARCH("送出",$A395)),AND(TRIM($A395)="",NOT(ISNUMBER($D395)),N($G395)=0)),"","【未填合同期】"),IF($E395&lt;TODAY(),"【已到期】",IF($E395-TODAY()&lt;=提醒天数,"【即将到期，剩余"&amp;($E395-TODAY())&amp;"天】","【正常】")))&amp;IF(OR($AB395="安装免保",$AB395="技术免保",$AB395="质保期内"),"【"&amp;$AB395&amp;"】",""))</f>
        <v/>
      </c>
      <c r="J395" s="244" t="str">
        <f aca="false">IF(OR(N($G395)=0,N($H395)=0),"",ROUND(N($G395)*N($H395)*IF(N($I395)=0,1,N($I395)),2))</f>
        <v/>
      </c>
      <c r="M395" s="244" t="str">
        <f aca="false">IF(TRIM($B395&amp;$C395)="","",IF(AND(N($J395)=0,N($L395)=0),"",ROUND(N($J395)+N($L395),2)))</f>
        <v/>
      </c>
      <c r="S395" s="244"/>
      <c r="T395" s="245" t="str">
        <f aca="false">IF(TRIM($B395&amp;$C395)="","",IF(N($O395)=0,"",MAX(0,MIN(N($O395)-N($Q395),N($W395)))))</f>
        <v/>
      </c>
      <c r="U395" s="245" t="str">
        <f aca="false">IF(TRIM($B395&amp;$C395)="","",IF(N($Q395)&lt;=N($O395),"",N($Q395)-N($O395)))</f>
        <v/>
      </c>
      <c r="V395" s="245" t="str">
        <f aca="false">IF(OR(TRIM($B395&amp;$C395)="",$W395=""),"",MAX(0,N($W395))-N($T395))</f>
        <v/>
      </c>
      <c r="W395" s="245" t="str">
        <f aca="false">IF(TRIM($B395&amp;$C395)="","",IF(AND(N($M395)=0,N($Q395)+N($R395)+N($S395)=0),"",ROUND(N($M395)-N($Q395)-N($R395)-N($S395),2)))</f>
        <v/>
      </c>
      <c r="X395" s="246" t="str">
        <f aca="false">IF(TRIM($B395&amp;$C395)="","",IF(N($M395)=0,IF((N($Q395)+N($R395)+N($S395))=0,"—未填单价","未填单价，已收 "&amp;TEXT((N($Q395)+N($R395)+N($S395)),"#,##0.00")),IF(N($W395)&gt;0.005,"欠 "&amp;TEXT(N($W395),"#,##0.00")&amp;IF(N($T395)&gt;0,"（开票未到账 "&amp;TEXT(N($T395),"#,##0.00")&amp;"）","")&amp;IF(N($V395)&gt;0,"（未开票 "&amp;TEXT(N($V395),"#,##0.00")&amp;"）",""),IF(N($W395)&lt;-0.005,"多收 "&amp;TEXT(-N($W395),"#,##0.00"),"✔ 已结清")))&amp;IF(N($U395)&gt;0,"｜到账未开票 "&amp;TEXT(N($U395),"#,##0.00")&amp;"，待补票","")&amp;IF(N($R395)&gt;0,"｜收现 "&amp;TEXT(N($R395),"#,##0.00"),"")&amp;IF(N($S395)&gt;0,"｜收款不开票 "&amp;TEXT(N($S395),"#,##0.00"),""))</f>
        <v/>
      </c>
      <c r="Y395" s="195"/>
      <c r="AB395" s="195"/>
      <c r="AC395" s="188"/>
      <c r="AD395" s="246" t="str">
        <f aca="false">IF($AL395="","",IF($AL395=1,IF($AM395&gt;=1,"一次性·已到收款期","一次性·未到期"),$AC395&amp;" 第"&amp;$AM395&amp;"/"&amp;$AL395&amp;"期"))</f>
        <v/>
      </c>
      <c r="AE395" s="245" t="str">
        <f aca="false">IF(OR($AL395="",N($M395)=0),"",ROUND(N($J395)*$AM395/$AL395,2)+N($L395))</f>
        <v/>
      </c>
      <c r="AF395" s="245" t="str">
        <f aca="false">IF($AE395="","",MAX(0,ROUND($AE395-(N($Q395)+N($R395)+N($S395)),2)))</f>
        <v/>
      </c>
      <c r="AG395" s="245" t="str">
        <f aca="false">IF(OR(TRIM($B395&amp;$C395)="",NOT(ISNUMBER($D395))),"",SUMIFS($W$3:$W$1001,$AI$3:$AI$1001,$AI395,$D$3:$D$1001,"&lt;"&amp;$D395))</f>
        <v/>
      </c>
      <c r="AH395" s="245" t="str">
        <f aca="false">IF(TRIM($B395&amp;$C395)="","",SUMIFS($W$3:$W$1001,$AI$3:$AI$1001,$AI395))</f>
        <v/>
      </c>
      <c r="AI395" s="246" t="str">
        <f aca="false">IF(TRIM($B395&amp;$C395)="","",TRIM($B395)&amp;"｜"&amp;TRIM($C395))</f>
        <v/>
      </c>
      <c r="AJ395" s="245" t="str">
        <f aca="false">IF(TRIM($B395&amp;$C395)="","",MIN(N($O395),N($Q395)))</f>
        <v/>
      </c>
      <c r="AK395" s="248" t="str">
        <f aca="false">IF(ISNUMBER($D395),YEAR($D395),"")</f>
        <v/>
      </c>
      <c r="AL395" s="248" t="str">
        <f aca="false">IF(OR(TRIM($B395&amp;$C395)="",NOT(ISNUMBER($D395)),NOT(ISNUMBER($E395))),"",IF($E395&lt;$D395,"",IF(IF($AC395="半年付",2,IF($AC395="季度付",4,IF($AC395="月付",12,IF($AC395="半月付",24,1))))=1,1,MAX(1,ROUND(($E395-$D395+1)/365*IF($AC395="半年付",2,IF($AC395="季度付",4,IF($AC395="月付",12,IF($AC395="半月付",24,1)))),0)))))</f>
        <v/>
      </c>
      <c r="AM395" s="248" t="str">
        <f aca="true">IF($AL395="","",MIN($AL395,MAX(0,INT((TODAY()-付款宽限天数-$D395)/(($E395-$D395+1)/$AL395))+1)))</f>
        <v/>
      </c>
    </row>
    <row r="396" customFormat="false" ht="27.75" hidden="false" customHeight="false" outlineLevel="0" collapsed="false">
      <c r="F396" s="188" t="str">
        <f aca="true">IF(TRIM($B396&amp;$C396)="","",IF(OR(ISNUMBER(SEARCH("未",$A396)),ISNUMBER(SEARCH("送出",$A396)),AND(TRIM($A396)="",NOT(ISNUMBER($D396)),N($G396)=0)),"【合同未回】","")&amp;IF(NOT(ISNUMBER($E396)),IF(OR(ISNUMBER(SEARCH("未",$A396)),ISNUMBER(SEARCH("送出",$A396)),AND(TRIM($A396)="",NOT(ISNUMBER($D396)),N($G396)=0)),"","【未填合同期】"),IF($E396&lt;TODAY(),"【已到期】",IF($E396-TODAY()&lt;=提醒天数,"【即将到期，剩余"&amp;($E396-TODAY())&amp;"天】","【正常】")))&amp;IF(OR($AB396="安装免保",$AB396="技术免保",$AB396="质保期内"),"【"&amp;$AB396&amp;"】",""))</f>
        <v/>
      </c>
      <c r="J396" s="244" t="str">
        <f aca="false">IF(OR(N($G396)=0,N($H396)=0),"",ROUND(N($G396)*N($H396)*IF(N($I396)=0,1,N($I396)),2))</f>
        <v/>
      </c>
      <c r="M396" s="244" t="str">
        <f aca="false">IF(TRIM($B396&amp;$C396)="","",IF(AND(N($J396)=0,N($L396)=0),"",ROUND(N($J396)+N($L396),2)))</f>
        <v/>
      </c>
      <c r="S396" s="244"/>
      <c r="T396" s="245" t="str">
        <f aca="false">IF(TRIM($B396&amp;$C396)="","",IF(N($O396)=0,"",MAX(0,MIN(N($O396)-N($Q396),N($W396)))))</f>
        <v/>
      </c>
      <c r="U396" s="245" t="str">
        <f aca="false">IF(TRIM($B396&amp;$C396)="","",IF(N($Q396)&lt;=N($O396),"",N($Q396)-N($O396)))</f>
        <v/>
      </c>
      <c r="V396" s="245" t="str">
        <f aca="false">IF(OR(TRIM($B396&amp;$C396)="",$W396=""),"",MAX(0,N($W396))-N($T396))</f>
        <v/>
      </c>
      <c r="W396" s="245" t="str">
        <f aca="false">IF(TRIM($B396&amp;$C396)="","",IF(AND(N($M396)=0,N($Q396)+N($R396)+N($S396)=0),"",ROUND(N($M396)-N($Q396)-N($R396)-N($S396),2)))</f>
        <v/>
      </c>
      <c r="X396" s="246" t="str">
        <f aca="false">IF(TRIM($B396&amp;$C396)="","",IF(N($M396)=0,IF((N($Q396)+N($R396)+N($S396))=0,"—未填单价","未填单价，已收 "&amp;TEXT((N($Q396)+N($R396)+N($S396)),"#,##0.00")),IF(N($W396)&gt;0.005,"欠 "&amp;TEXT(N($W396),"#,##0.00")&amp;IF(N($T396)&gt;0,"（开票未到账 "&amp;TEXT(N($T396),"#,##0.00")&amp;"）","")&amp;IF(N($V396)&gt;0,"（未开票 "&amp;TEXT(N($V396),"#,##0.00")&amp;"）",""),IF(N($W396)&lt;-0.005,"多收 "&amp;TEXT(-N($W396),"#,##0.00"),"✔ 已结清")))&amp;IF(N($U396)&gt;0,"｜到账未开票 "&amp;TEXT(N($U396),"#,##0.00")&amp;"，待补票","")&amp;IF(N($R396)&gt;0,"｜收现 "&amp;TEXT(N($R396),"#,##0.00"),"")&amp;IF(N($S396)&gt;0,"｜收款不开票 "&amp;TEXT(N($S396),"#,##0.00"),""))</f>
        <v/>
      </c>
      <c r="Y396" s="195"/>
      <c r="AB396" s="195"/>
      <c r="AC396" s="188"/>
      <c r="AD396" s="246" t="str">
        <f aca="false">IF($AL396="","",IF($AL396=1,IF($AM396&gt;=1,"一次性·已到收款期","一次性·未到期"),$AC396&amp;" 第"&amp;$AM396&amp;"/"&amp;$AL396&amp;"期"))</f>
        <v/>
      </c>
      <c r="AE396" s="245" t="str">
        <f aca="false">IF(OR($AL396="",N($M396)=0),"",ROUND(N($J396)*$AM396/$AL396,2)+N($L396))</f>
        <v/>
      </c>
      <c r="AF396" s="245" t="str">
        <f aca="false">IF($AE396="","",MAX(0,ROUND($AE396-(N($Q396)+N($R396)+N($S396)),2)))</f>
        <v/>
      </c>
      <c r="AG396" s="245" t="str">
        <f aca="false">IF(OR(TRIM($B396&amp;$C396)="",NOT(ISNUMBER($D396))),"",SUMIFS($W$3:$W$1001,$AI$3:$AI$1001,$AI396,$D$3:$D$1001,"&lt;"&amp;$D396))</f>
        <v/>
      </c>
      <c r="AH396" s="245" t="str">
        <f aca="false">IF(TRIM($B396&amp;$C396)="","",SUMIFS($W$3:$W$1001,$AI$3:$AI$1001,$AI396))</f>
        <v/>
      </c>
      <c r="AI396" s="246" t="str">
        <f aca="false">IF(TRIM($B396&amp;$C396)="","",TRIM($B396)&amp;"｜"&amp;TRIM($C396))</f>
        <v/>
      </c>
      <c r="AJ396" s="245" t="str">
        <f aca="false">IF(TRIM($B396&amp;$C396)="","",MIN(N($O396),N($Q396)))</f>
        <v/>
      </c>
      <c r="AK396" s="248" t="str">
        <f aca="false">IF(ISNUMBER($D396),YEAR($D396),"")</f>
        <v/>
      </c>
      <c r="AL396" s="248" t="str">
        <f aca="false">IF(OR(TRIM($B396&amp;$C396)="",NOT(ISNUMBER($D396)),NOT(ISNUMBER($E396))),"",IF($E396&lt;$D396,"",IF(IF($AC396="半年付",2,IF($AC396="季度付",4,IF($AC396="月付",12,IF($AC396="半月付",24,1))))=1,1,MAX(1,ROUND(($E396-$D396+1)/365*IF($AC396="半年付",2,IF($AC396="季度付",4,IF($AC396="月付",12,IF($AC396="半月付",24,1)))),0)))))</f>
        <v/>
      </c>
      <c r="AM396" s="248" t="str">
        <f aca="true">IF($AL396="","",MIN($AL396,MAX(0,INT((TODAY()-付款宽限天数-$D396)/(($E396-$D396+1)/$AL396))+1)))</f>
        <v/>
      </c>
    </row>
    <row r="397" customFormat="false" ht="27.75" hidden="false" customHeight="false" outlineLevel="0" collapsed="false">
      <c r="F397" s="188" t="str">
        <f aca="true">IF(TRIM($B397&amp;$C397)="","",IF(OR(ISNUMBER(SEARCH("未",$A397)),ISNUMBER(SEARCH("送出",$A397)),AND(TRIM($A397)="",NOT(ISNUMBER($D397)),N($G397)=0)),"【合同未回】","")&amp;IF(NOT(ISNUMBER($E397)),IF(OR(ISNUMBER(SEARCH("未",$A397)),ISNUMBER(SEARCH("送出",$A397)),AND(TRIM($A397)="",NOT(ISNUMBER($D397)),N($G397)=0)),"","【未填合同期】"),IF($E397&lt;TODAY(),"【已到期】",IF($E397-TODAY()&lt;=提醒天数,"【即将到期，剩余"&amp;($E397-TODAY())&amp;"天】","【正常】")))&amp;IF(OR($AB397="安装免保",$AB397="技术免保",$AB397="质保期内"),"【"&amp;$AB397&amp;"】",""))</f>
        <v/>
      </c>
      <c r="J397" s="244" t="str">
        <f aca="false">IF(OR(N($G397)=0,N($H397)=0),"",ROUND(N($G397)*N($H397)*IF(N($I397)=0,1,N($I397)),2))</f>
        <v/>
      </c>
      <c r="M397" s="244" t="str">
        <f aca="false">IF(TRIM($B397&amp;$C397)="","",IF(AND(N($J397)=0,N($L397)=0),"",ROUND(N($J397)+N($L397),2)))</f>
        <v/>
      </c>
      <c r="S397" s="244"/>
      <c r="T397" s="245" t="str">
        <f aca="false">IF(TRIM($B397&amp;$C397)="","",IF(N($O397)=0,"",MAX(0,MIN(N($O397)-N($Q397),N($W397)))))</f>
        <v/>
      </c>
      <c r="U397" s="245" t="str">
        <f aca="false">IF(TRIM($B397&amp;$C397)="","",IF(N($Q397)&lt;=N($O397),"",N($Q397)-N($O397)))</f>
        <v/>
      </c>
      <c r="V397" s="245" t="str">
        <f aca="false">IF(OR(TRIM($B397&amp;$C397)="",$W397=""),"",MAX(0,N($W397))-N($T397))</f>
        <v/>
      </c>
      <c r="W397" s="245" t="str">
        <f aca="false">IF(TRIM($B397&amp;$C397)="","",IF(AND(N($M397)=0,N($Q397)+N($R397)+N($S397)=0),"",ROUND(N($M397)-N($Q397)-N($R397)-N($S397),2)))</f>
        <v/>
      </c>
      <c r="X397" s="246" t="str">
        <f aca="false">IF(TRIM($B397&amp;$C397)="","",IF(N($M397)=0,IF((N($Q397)+N($R397)+N($S397))=0,"—未填单价","未填单价，已收 "&amp;TEXT((N($Q397)+N($R397)+N($S397)),"#,##0.00")),IF(N($W397)&gt;0.005,"欠 "&amp;TEXT(N($W397),"#,##0.00")&amp;IF(N($T397)&gt;0,"（开票未到账 "&amp;TEXT(N($T397),"#,##0.00")&amp;"）","")&amp;IF(N($V397)&gt;0,"（未开票 "&amp;TEXT(N($V397),"#,##0.00")&amp;"）",""),IF(N($W397)&lt;-0.005,"多收 "&amp;TEXT(-N($W397),"#,##0.00"),"✔ 已结清")))&amp;IF(N($U397)&gt;0,"｜到账未开票 "&amp;TEXT(N($U397),"#,##0.00")&amp;"，待补票","")&amp;IF(N($R397)&gt;0,"｜收现 "&amp;TEXT(N($R397),"#,##0.00"),"")&amp;IF(N($S397)&gt;0,"｜收款不开票 "&amp;TEXT(N($S397),"#,##0.00"),""))</f>
        <v/>
      </c>
      <c r="Y397" s="195"/>
      <c r="AB397" s="195"/>
      <c r="AC397" s="188"/>
      <c r="AD397" s="246" t="str">
        <f aca="false">IF($AL397="","",IF($AL397=1,IF($AM397&gt;=1,"一次性·已到收款期","一次性·未到期"),$AC397&amp;" 第"&amp;$AM397&amp;"/"&amp;$AL397&amp;"期"))</f>
        <v/>
      </c>
      <c r="AE397" s="245" t="str">
        <f aca="false">IF(OR($AL397="",N($M397)=0),"",ROUND(N($J397)*$AM397/$AL397,2)+N($L397))</f>
        <v/>
      </c>
      <c r="AF397" s="245" t="str">
        <f aca="false">IF($AE397="","",MAX(0,ROUND($AE397-(N($Q397)+N($R397)+N($S397)),2)))</f>
        <v/>
      </c>
      <c r="AG397" s="245" t="str">
        <f aca="false">IF(OR(TRIM($B397&amp;$C397)="",NOT(ISNUMBER($D397))),"",SUMIFS($W$3:$W$1001,$AI$3:$AI$1001,$AI397,$D$3:$D$1001,"&lt;"&amp;$D397))</f>
        <v/>
      </c>
      <c r="AH397" s="245" t="str">
        <f aca="false">IF(TRIM($B397&amp;$C397)="","",SUMIFS($W$3:$W$1001,$AI$3:$AI$1001,$AI397))</f>
        <v/>
      </c>
      <c r="AI397" s="246" t="str">
        <f aca="false">IF(TRIM($B397&amp;$C397)="","",TRIM($B397)&amp;"｜"&amp;TRIM($C397))</f>
        <v/>
      </c>
      <c r="AJ397" s="245" t="str">
        <f aca="false">IF(TRIM($B397&amp;$C397)="","",MIN(N($O397),N($Q397)))</f>
        <v/>
      </c>
      <c r="AK397" s="248" t="str">
        <f aca="false">IF(ISNUMBER($D397),YEAR($D397),"")</f>
        <v/>
      </c>
      <c r="AL397" s="248" t="str">
        <f aca="false">IF(OR(TRIM($B397&amp;$C397)="",NOT(ISNUMBER($D397)),NOT(ISNUMBER($E397))),"",IF($E397&lt;$D397,"",IF(IF($AC397="半年付",2,IF($AC397="季度付",4,IF($AC397="月付",12,IF($AC397="半月付",24,1))))=1,1,MAX(1,ROUND(($E397-$D397+1)/365*IF($AC397="半年付",2,IF($AC397="季度付",4,IF($AC397="月付",12,IF($AC397="半月付",24,1)))),0)))))</f>
        <v/>
      </c>
      <c r="AM397" s="248" t="str">
        <f aca="true">IF($AL397="","",MIN($AL397,MAX(0,INT((TODAY()-付款宽限天数-$D397)/(($E397-$D397+1)/$AL397))+1)))</f>
        <v/>
      </c>
    </row>
    <row r="398" customFormat="false" ht="27.75" hidden="false" customHeight="false" outlineLevel="0" collapsed="false">
      <c r="F398" s="188" t="str">
        <f aca="true">IF(TRIM($B398&amp;$C398)="","",IF(OR(ISNUMBER(SEARCH("未",$A398)),ISNUMBER(SEARCH("送出",$A398)),AND(TRIM($A398)="",NOT(ISNUMBER($D398)),N($G398)=0)),"【合同未回】","")&amp;IF(NOT(ISNUMBER($E398)),IF(OR(ISNUMBER(SEARCH("未",$A398)),ISNUMBER(SEARCH("送出",$A398)),AND(TRIM($A398)="",NOT(ISNUMBER($D398)),N($G398)=0)),"","【未填合同期】"),IF($E398&lt;TODAY(),"【已到期】",IF($E398-TODAY()&lt;=提醒天数,"【即将到期，剩余"&amp;($E398-TODAY())&amp;"天】","【正常】")))&amp;IF(OR($AB398="安装免保",$AB398="技术免保",$AB398="质保期内"),"【"&amp;$AB398&amp;"】",""))</f>
        <v/>
      </c>
      <c r="J398" s="244" t="str">
        <f aca="false">IF(OR(N($G398)=0,N($H398)=0),"",ROUND(N($G398)*N($H398)*IF(N($I398)=0,1,N($I398)),2))</f>
        <v/>
      </c>
      <c r="M398" s="244" t="str">
        <f aca="false">IF(TRIM($B398&amp;$C398)="","",IF(AND(N($J398)=0,N($L398)=0),"",ROUND(N($J398)+N($L398),2)))</f>
        <v/>
      </c>
      <c r="S398" s="244"/>
      <c r="T398" s="245" t="str">
        <f aca="false">IF(TRIM($B398&amp;$C398)="","",IF(N($O398)=0,"",MAX(0,MIN(N($O398)-N($Q398),N($W398)))))</f>
        <v/>
      </c>
      <c r="U398" s="245" t="str">
        <f aca="false">IF(TRIM($B398&amp;$C398)="","",IF(N($Q398)&lt;=N($O398),"",N($Q398)-N($O398)))</f>
        <v/>
      </c>
      <c r="V398" s="245" t="str">
        <f aca="false">IF(OR(TRIM($B398&amp;$C398)="",$W398=""),"",MAX(0,N($W398))-N($T398))</f>
        <v/>
      </c>
      <c r="W398" s="245" t="str">
        <f aca="false">IF(TRIM($B398&amp;$C398)="","",IF(AND(N($M398)=0,N($Q398)+N($R398)+N($S398)=0),"",ROUND(N($M398)-N($Q398)-N($R398)-N($S398),2)))</f>
        <v/>
      </c>
      <c r="X398" s="246" t="str">
        <f aca="false">IF(TRIM($B398&amp;$C398)="","",IF(N($M398)=0,IF((N($Q398)+N($R398)+N($S398))=0,"—未填单价","未填单价，已收 "&amp;TEXT((N($Q398)+N($R398)+N($S398)),"#,##0.00")),IF(N($W398)&gt;0.005,"欠 "&amp;TEXT(N($W398),"#,##0.00")&amp;IF(N($T398)&gt;0,"（开票未到账 "&amp;TEXT(N($T398),"#,##0.00")&amp;"）","")&amp;IF(N($V398)&gt;0,"（未开票 "&amp;TEXT(N($V398),"#,##0.00")&amp;"）",""),IF(N($W398)&lt;-0.005,"多收 "&amp;TEXT(-N($W398),"#,##0.00"),"✔ 已结清")))&amp;IF(N($U398)&gt;0,"｜到账未开票 "&amp;TEXT(N($U398),"#,##0.00")&amp;"，待补票","")&amp;IF(N($R398)&gt;0,"｜收现 "&amp;TEXT(N($R398),"#,##0.00"),"")&amp;IF(N($S398)&gt;0,"｜收款不开票 "&amp;TEXT(N($S398),"#,##0.00"),""))</f>
        <v/>
      </c>
      <c r="Y398" s="195"/>
      <c r="AB398" s="195"/>
      <c r="AC398" s="188"/>
      <c r="AD398" s="246" t="str">
        <f aca="false">IF($AL398="","",IF($AL398=1,IF($AM398&gt;=1,"一次性·已到收款期","一次性·未到期"),$AC398&amp;" 第"&amp;$AM398&amp;"/"&amp;$AL398&amp;"期"))</f>
        <v/>
      </c>
      <c r="AE398" s="245" t="str">
        <f aca="false">IF(OR($AL398="",N($M398)=0),"",ROUND(N($J398)*$AM398/$AL398,2)+N($L398))</f>
        <v/>
      </c>
      <c r="AF398" s="245" t="str">
        <f aca="false">IF($AE398="","",MAX(0,ROUND($AE398-(N($Q398)+N($R398)+N($S398)),2)))</f>
        <v/>
      </c>
      <c r="AG398" s="245" t="str">
        <f aca="false">IF(OR(TRIM($B398&amp;$C398)="",NOT(ISNUMBER($D398))),"",SUMIFS($W$3:$W$1001,$AI$3:$AI$1001,$AI398,$D$3:$D$1001,"&lt;"&amp;$D398))</f>
        <v/>
      </c>
      <c r="AH398" s="245" t="str">
        <f aca="false">IF(TRIM($B398&amp;$C398)="","",SUMIFS($W$3:$W$1001,$AI$3:$AI$1001,$AI398))</f>
        <v/>
      </c>
      <c r="AI398" s="246" t="str">
        <f aca="false">IF(TRIM($B398&amp;$C398)="","",TRIM($B398)&amp;"｜"&amp;TRIM($C398))</f>
        <v/>
      </c>
      <c r="AJ398" s="245" t="str">
        <f aca="false">IF(TRIM($B398&amp;$C398)="","",MIN(N($O398),N($Q398)))</f>
        <v/>
      </c>
      <c r="AK398" s="248" t="str">
        <f aca="false">IF(ISNUMBER($D398),YEAR($D398),"")</f>
        <v/>
      </c>
      <c r="AL398" s="248" t="str">
        <f aca="false">IF(OR(TRIM($B398&amp;$C398)="",NOT(ISNUMBER($D398)),NOT(ISNUMBER($E398))),"",IF($E398&lt;$D398,"",IF(IF($AC398="半年付",2,IF($AC398="季度付",4,IF($AC398="月付",12,IF($AC398="半月付",24,1))))=1,1,MAX(1,ROUND(($E398-$D398+1)/365*IF($AC398="半年付",2,IF($AC398="季度付",4,IF($AC398="月付",12,IF($AC398="半月付",24,1)))),0)))))</f>
        <v/>
      </c>
      <c r="AM398" s="248" t="str">
        <f aca="true">IF($AL398="","",MIN($AL398,MAX(0,INT((TODAY()-付款宽限天数-$D398)/(($E398-$D398+1)/$AL398))+1)))</f>
        <v/>
      </c>
    </row>
    <row r="399" customFormat="false" ht="27.75" hidden="false" customHeight="false" outlineLevel="0" collapsed="false">
      <c r="F399" s="188" t="str">
        <f aca="true">IF(TRIM($B399&amp;$C399)="","",IF(OR(ISNUMBER(SEARCH("未",$A399)),ISNUMBER(SEARCH("送出",$A399)),AND(TRIM($A399)="",NOT(ISNUMBER($D399)),N($G399)=0)),"【合同未回】","")&amp;IF(NOT(ISNUMBER($E399)),IF(OR(ISNUMBER(SEARCH("未",$A399)),ISNUMBER(SEARCH("送出",$A399)),AND(TRIM($A399)="",NOT(ISNUMBER($D399)),N($G399)=0)),"","【未填合同期】"),IF($E399&lt;TODAY(),"【已到期】",IF($E399-TODAY()&lt;=提醒天数,"【即将到期，剩余"&amp;($E399-TODAY())&amp;"天】","【正常】")))&amp;IF(OR($AB399="安装免保",$AB399="技术免保",$AB399="质保期内"),"【"&amp;$AB399&amp;"】",""))</f>
        <v/>
      </c>
      <c r="J399" s="244" t="str">
        <f aca="false">IF(OR(N($G399)=0,N($H399)=0),"",ROUND(N($G399)*N($H399)*IF(N($I399)=0,1,N($I399)),2))</f>
        <v/>
      </c>
      <c r="M399" s="244" t="str">
        <f aca="false">IF(TRIM($B399&amp;$C399)="","",IF(AND(N($J399)=0,N($L399)=0),"",ROUND(N($J399)+N($L399),2)))</f>
        <v/>
      </c>
      <c r="S399" s="244"/>
      <c r="T399" s="245" t="str">
        <f aca="false">IF(TRIM($B399&amp;$C399)="","",IF(N($O399)=0,"",MAX(0,MIN(N($O399)-N($Q399),N($W399)))))</f>
        <v/>
      </c>
      <c r="U399" s="245" t="str">
        <f aca="false">IF(TRIM($B399&amp;$C399)="","",IF(N($Q399)&lt;=N($O399),"",N($Q399)-N($O399)))</f>
        <v/>
      </c>
      <c r="V399" s="245" t="str">
        <f aca="false">IF(OR(TRIM($B399&amp;$C399)="",$W399=""),"",MAX(0,N($W399))-N($T399))</f>
        <v/>
      </c>
      <c r="W399" s="245" t="str">
        <f aca="false">IF(TRIM($B399&amp;$C399)="","",IF(AND(N($M399)=0,N($Q399)+N($R399)+N($S399)=0),"",ROUND(N($M399)-N($Q399)-N($R399)-N($S399),2)))</f>
        <v/>
      </c>
      <c r="X399" s="246" t="str">
        <f aca="false">IF(TRIM($B399&amp;$C399)="","",IF(N($M399)=0,IF((N($Q399)+N($R399)+N($S399))=0,"—未填单价","未填单价，已收 "&amp;TEXT((N($Q399)+N($R399)+N($S399)),"#,##0.00")),IF(N($W399)&gt;0.005,"欠 "&amp;TEXT(N($W399),"#,##0.00")&amp;IF(N($T399)&gt;0,"（开票未到账 "&amp;TEXT(N($T399),"#,##0.00")&amp;"）","")&amp;IF(N($V399)&gt;0,"（未开票 "&amp;TEXT(N($V399),"#,##0.00")&amp;"）",""),IF(N($W399)&lt;-0.005,"多收 "&amp;TEXT(-N($W399),"#,##0.00"),"✔ 已结清")))&amp;IF(N($U399)&gt;0,"｜到账未开票 "&amp;TEXT(N($U399),"#,##0.00")&amp;"，待补票","")&amp;IF(N($R399)&gt;0,"｜收现 "&amp;TEXT(N($R399),"#,##0.00"),"")&amp;IF(N($S399)&gt;0,"｜收款不开票 "&amp;TEXT(N($S399),"#,##0.00"),""))</f>
        <v/>
      </c>
      <c r="Y399" s="195"/>
      <c r="AB399" s="195"/>
      <c r="AC399" s="188"/>
      <c r="AD399" s="246" t="str">
        <f aca="false">IF($AL399="","",IF($AL399=1,IF($AM399&gt;=1,"一次性·已到收款期","一次性·未到期"),$AC399&amp;" 第"&amp;$AM399&amp;"/"&amp;$AL399&amp;"期"))</f>
        <v/>
      </c>
      <c r="AE399" s="245" t="str">
        <f aca="false">IF(OR($AL399="",N($M399)=0),"",ROUND(N($J399)*$AM399/$AL399,2)+N($L399))</f>
        <v/>
      </c>
      <c r="AF399" s="245" t="str">
        <f aca="false">IF($AE399="","",MAX(0,ROUND($AE399-(N($Q399)+N($R399)+N($S399)),2)))</f>
        <v/>
      </c>
      <c r="AG399" s="245" t="str">
        <f aca="false">IF(OR(TRIM($B399&amp;$C399)="",NOT(ISNUMBER($D399))),"",SUMIFS($W$3:$W$1001,$AI$3:$AI$1001,$AI399,$D$3:$D$1001,"&lt;"&amp;$D399))</f>
        <v/>
      </c>
      <c r="AH399" s="245" t="str">
        <f aca="false">IF(TRIM($B399&amp;$C399)="","",SUMIFS($W$3:$W$1001,$AI$3:$AI$1001,$AI399))</f>
        <v/>
      </c>
      <c r="AI399" s="246" t="str">
        <f aca="false">IF(TRIM($B399&amp;$C399)="","",TRIM($B399)&amp;"｜"&amp;TRIM($C399))</f>
        <v/>
      </c>
      <c r="AJ399" s="245" t="str">
        <f aca="false">IF(TRIM($B399&amp;$C399)="","",MIN(N($O399),N($Q399)))</f>
        <v/>
      </c>
      <c r="AK399" s="248" t="str">
        <f aca="false">IF(ISNUMBER($D399),YEAR($D399),"")</f>
        <v/>
      </c>
      <c r="AL399" s="248" t="str">
        <f aca="false">IF(OR(TRIM($B399&amp;$C399)="",NOT(ISNUMBER($D399)),NOT(ISNUMBER($E399))),"",IF($E399&lt;$D399,"",IF(IF($AC399="半年付",2,IF($AC399="季度付",4,IF($AC399="月付",12,IF($AC399="半月付",24,1))))=1,1,MAX(1,ROUND(($E399-$D399+1)/365*IF($AC399="半年付",2,IF($AC399="季度付",4,IF($AC399="月付",12,IF($AC399="半月付",24,1)))),0)))))</f>
        <v/>
      </c>
      <c r="AM399" s="248" t="str">
        <f aca="true">IF($AL399="","",MIN($AL399,MAX(0,INT((TODAY()-付款宽限天数-$D399)/(($E399-$D399+1)/$AL399))+1)))</f>
        <v/>
      </c>
    </row>
    <row r="400" customFormat="false" ht="27.75" hidden="false" customHeight="false" outlineLevel="0" collapsed="false">
      <c r="F400" s="188" t="str">
        <f aca="true">IF(TRIM($B400&amp;$C400)="","",IF(OR(ISNUMBER(SEARCH("未",$A400)),ISNUMBER(SEARCH("送出",$A400)),AND(TRIM($A400)="",NOT(ISNUMBER($D400)),N($G400)=0)),"【合同未回】","")&amp;IF(NOT(ISNUMBER($E400)),IF(OR(ISNUMBER(SEARCH("未",$A400)),ISNUMBER(SEARCH("送出",$A400)),AND(TRIM($A400)="",NOT(ISNUMBER($D400)),N($G400)=0)),"","【未填合同期】"),IF($E400&lt;TODAY(),"【已到期】",IF($E400-TODAY()&lt;=提醒天数,"【即将到期，剩余"&amp;($E400-TODAY())&amp;"天】","【正常】")))&amp;IF(OR($AB400="安装免保",$AB400="技术免保",$AB400="质保期内"),"【"&amp;$AB400&amp;"】",""))</f>
        <v/>
      </c>
      <c r="J400" s="244" t="str">
        <f aca="false">IF(OR(N($G400)=0,N($H400)=0),"",ROUND(N($G400)*N($H400)*IF(N($I400)=0,1,N($I400)),2))</f>
        <v/>
      </c>
      <c r="M400" s="244" t="str">
        <f aca="false">IF(TRIM($B400&amp;$C400)="","",IF(AND(N($J400)=0,N($L400)=0),"",ROUND(N($J400)+N($L400),2)))</f>
        <v/>
      </c>
      <c r="S400" s="244"/>
      <c r="T400" s="245" t="str">
        <f aca="false">IF(TRIM($B400&amp;$C400)="","",IF(N($O400)=0,"",MAX(0,MIN(N($O400)-N($Q400),N($W400)))))</f>
        <v/>
      </c>
      <c r="U400" s="245" t="str">
        <f aca="false">IF(TRIM($B400&amp;$C400)="","",IF(N($Q400)&lt;=N($O400),"",N($Q400)-N($O400)))</f>
        <v/>
      </c>
      <c r="V400" s="245" t="str">
        <f aca="false">IF(OR(TRIM($B400&amp;$C400)="",$W400=""),"",MAX(0,N($W400))-N($T400))</f>
        <v/>
      </c>
      <c r="W400" s="245" t="str">
        <f aca="false">IF(TRIM($B400&amp;$C400)="","",IF(AND(N($M400)=0,N($Q400)+N($R400)+N($S400)=0),"",ROUND(N($M400)-N($Q400)-N($R400)-N($S400),2)))</f>
        <v/>
      </c>
      <c r="X400" s="246" t="str">
        <f aca="false">IF(TRIM($B400&amp;$C400)="","",IF(N($M400)=0,IF((N($Q400)+N($R400)+N($S400))=0,"—未填单价","未填单价，已收 "&amp;TEXT((N($Q400)+N($R400)+N($S400)),"#,##0.00")),IF(N($W400)&gt;0.005,"欠 "&amp;TEXT(N($W400),"#,##0.00")&amp;IF(N($T400)&gt;0,"（开票未到账 "&amp;TEXT(N($T400),"#,##0.00")&amp;"）","")&amp;IF(N($V400)&gt;0,"（未开票 "&amp;TEXT(N($V400),"#,##0.00")&amp;"）",""),IF(N($W400)&lt;-0.005,"多收 "&amp;TEXT(-N($W400),"#,##0.00"),"✔ 已结清")))&amp;IF(N($U400)&gt;0,"｜到账未开票 "&amp;TEXT(N($U400),"#,##0.00")&amp;"，待补票","")&amp;IF(N($R400)&gt;0,"｜收现 "&amp;TEXT(N($R400),"#,##0.00"),"")&amp;IF(N($S400)&gt;0,"｜收款不开票 "&amp;TEXT(N($S400),"#,##0.00"),""))</f>
        <v/>
      </c>
      <c r="Y400" s="195"/>
      <c r="AB400" s="195"/>
      <c r="AC400" s="188"/>
      <c r="AD400" s="246" t="str">
        <f aca="false">IF($AL400="","",IF($AL400=1,IF($AM400&gt;=1,"一次性·已到收款期","一次性·未到期"),$AC400&amp;" 第"&amp;$AM400&amp;"/"&amp;$AL400&amp;"期"))</f>
        <v/>
      </c>
      <c r="AE400" s="245" t="str">
        <f aca="false">IF(OR($AL400="",N($M400)=0),"",ROUND(N($J400)*$AM400/$AL400,2)+N($L400))</f>
        <v/>
      </c>
      <c r="AF400" s="245" t="str">
        <f aca="false">IF($AE400="","",MAX(0,ROUND($AE400-(N($Q400)+N($R400)+N($S400)),2)))</f>
        <v/>
      </c>
      <c r="AG400" s="245" t="str">
        <f aca="false">IF(OR(TRIM($B400&amp;$C400)="",NOT(ISNUMBER($D400))),"",SUMIFS($W$3:$W$1001,$AI$3:$AI$1001,$AI400,$D$3:$D$1001,"&lt;"&amp;$D400))</f>
        <v/>
      </c>
      <c r="AH400" s="245" t="str">
        <f aca="false">IF(TRIM($B400&amp;$C400)="","",SUMIFS($W$3:$W$1001,$AI$3:$AI$1001,$AI400))</f>
        <v/>
      </c>
      <c r="AI400" s="246" t="str">
        <f aca="false">IF(TRIM($B400&amp;$C400)="","",TRIM($B400)&amp;"｜"&amp;TRIM($C400))</f>
        <v/>
      </c>
      <c r="AJ400" s="245" t="str">
        <f aca="false">IF(TRIM($B400&amp;$C400)="","",MIN(N($O400),N($Q400)))</f>
        <v/>
      </c>
      <c r="AK400" s="248" t="str">
        <f aca="false">IF(ISNUMBER($D400),YEAR($D400),"")</f>
        <v/>
      </c>
      <c r="AL400" s="248" t="str">
        <f aca="false">IF(OR(TRIM($B400&amp;$C400)="",NOT(ISNUMBER($D400)),NOT(ISNUMBER($E400))),"",IF($E400&lt;$D400,"",IF(IF($AC400="半年付",2,IF($AC400="季度付",4,IF($AC400="月付",12,IF($AC400="半月付",24,1))))=1,1,MAX(1,ROUND(($E400-$D400+1)/365*IF($AC400="半年付",2,IF($AC400="季度付",4,IF($AC400="月付",12,IF($AC400="半月付",24,1)))),0)))))</f>
        <v/>
      </c>
      <c r="AM400" s="248" t="str">
        <f aca="true">IF($AL400="","",MIN($AL400,MAX(0,INT((TODAY()-付款宽限天数-$D400)/(($E400-$D400+1)/$AL400))+1)))</f>
        <v/>
      </c>
    </row>
    <row r="401" customFormat="false" ht="27.75" hidden="false" customHeight="false" outlineLevel="0" collapsed="false">
      <c r="F401" s="188" t="str">
        <f aca="true">IF(TRIM($B401&amp;$C401)="","",IF(OR(ISNUMBER(SEARCH("未",$A401)),ISNUMBER(SEARCH("送出",$A401)),AND(TRIM($A401)="",NOT(ISNUMBER($D401)),N($G401)=0)),"【合同未回】","")&amp;IF(NOT(ISNUMBER($E401)),IF(OR(ISNUMBER(SEARCH("未",$A401)),ISNUMBER(SEARCH("送出",$A401)),AND(TRIM($A401)="",NOT(ISNUMBER($D401)),N($G401)=0)),"","【未填合同期】"),IF($E401&lt;TODAY(),"【已到期】",IF($E401-TODAY()&lt;=提醒天数,"【即将到期，剩余"&amp;($E401-TODAY())&amp;"天】","【正常】")))&amp;IF(OR($AB401="安装免保",$AB401="技术免保",$AB401="质保期内"),"【"&amp;$AB401&amp;"】",""))</f>
        <v/>
      </c>
      <c r="J401" s="244" t="str">
        <f aca="false">IF(OR(N($G401)=0,N($H401)=0),"",ROUND(N($G401)*N($H401)*IF(N($I401)=0,1,N($I401)),2))</f>
        <v/>
      </c>
      <c r="M401" s="244" t="str">
        <f aca="false">IF(TRIM($B401&amp;$C401)="","",IF(AND(N($J401)=0,N($L401)=0),"",ROUND(N($J401)+N($L401),2)))</f>
        <v/>
      </c>
      <c r="S401" s="244"/>
      <c r="T401" s="245" t="str">
        <f aca="false">IF(TRIM($B401&amp;$C401)="","",IF(N($O401)=0,"",MAX(0,MIN(N($O401)-N($Q401),N($W401)))))</f>
        <v/>
      </c>
      <c r="U401" s="245" t="str">
        <f aca="false">IF(TRIM($B401&amp;$C401)="","",IF(N($Q401)&lt;=N($O401),"",N($Q401)-N($O401)))</f>
        <v/>
      </c>
      <c r="V401" s="245" t="str">
        <f aca="false">IF(OR(TRIM($B401&amp;$C401)="",$W401=""),"",MAX(0,N($W401))-N($T401))</f>
        <v/>
      </c>
      <c r="W401" s="245" t="str">
        <f aca="false">IF(TRIM($B401&amp;$C401)="","",IF(AND(N($M401)=0,N($Q401)+N($R401)+N($S401)=0),"",ROUND(N($M401)-N($Q401)-N($R401)-N($S401),2)))</f>
        <v/>
      </c>
      <c r="X401" s="246" t="str">
        <f aca="false">IF(TRIM($B401&amp;$C401)="","",IF(N($M401)=0,IF((N($Q401)+N($R401)+N($S401))=0,"—未填单价","未填单价，已收 "&amp;TEXT((N($Q401)+N($R401)+N($S401)),"#,##0.00")),IF(N($W401)&gt;0.005,"欠 "&amp;TEXT(N($W401),"#,##0.00")&amp;IF(N($T401)&gt;0,"（开票未到账 "&amp;TEXT(N($T401),"#,##0.00")&amp;"）","")&amp;IF(N($V401)&gt;0,"（未开票 "&amp;TEXT(N($V401),"#,##0.00")&amp;"）",""),IF(N($W401)&lt;-0.005,"多收 "&amp;TEXT(-N($W401),"#,##0.00"),"✔ 已结清")))&amp;IF(N($U401)&gt;0,"｜到账未开票 "&amp;TEXT(N($U401),"#,##0.00")&amp;"，待补票","")&amp;IF(N($R401)&gt;0,"｜收现 "&amp;TEXT(N($R401),"#,##0.00"),"")&amp;IF(N($S401)&gt;0,"｜收款不开票 "&amp;TEXT(N($S401),"#,##0.00"),""))</f>
        <v/>
      </c>
      <c r="Y401" s="195"/>
      <c r="AB401" s="195"/>
      <c r="AC401" s="188"/>
      <c r="AD401" s="246" t="str">
        <f aca="false">IF($AL401="","",IF($AL401=1,IF($AM401&gt;=1,"一次性·已到收款期","一次性·未到期"),$AC401&amp;" 第"&amp;$AM401&amp;"/"&amp;$AL401&amp;"期"))</f>
        <v/>
      </c>
      <c r="AE401" s="245" t="str">
        <f aca="false">IF(OR($AL401="",N($M401)=0),"",ROUND(N($J401)*$AM401/$AL401,2)+N($L401))</f>
        <v/>
      </c>
      <c r="AF401" s="245" t="str">
        <f aca="false">IF($AE401="","",MAX(0,ROUND($AE401-(N($Q401)+N($R401)+N($S401)),2)))</f>
        <v/>
      </c>
      <c r="AG401" s="245" t="str">
        <f aca="false">IF(OR(TRIM($B401&amp;$C401)="",NOT(ISNUMBER($D401))),"",SUMIFS($W$3:$W$1001,$AI$3:$AI$1001,$AI401,$D$3:$D$1001,"&lt;"&amp;$D401))</f>
        <v/>
      </c>
      <c r="AH401" s="245" t="str">
        <f aca="false">IF(TRIM($B401&amp;$C401)="","",SUMIFS($W$3:$W$1001,$AI$3:$AI$1001,$AI401))</f>
        <v/>
      </c>
      <c r="AI401" s="246" t="str">
        <f aca="false">IF(TRIM($B401&amp;$C401)="","",TRIM($B401)&amp;"｜"&amp;TRIM($C401))</f>
        <v/>
      </c>
      <c r="AJ401" s="245" t="str">
        <f aca="false">IF(TRIM($B401&amp;$C401)="","",MIN(N($O401),N($Q401)))</f>
        <v/>
      </c>
      <c r="AK401" s="248" t="str">
        <f aca="false">IF(ISNUMBER($D401),YEAR($D401),"")</f>
        <v/>
      </c>
      <c r="AL401" s="248" t="str">
        <f aca="false">IF(OR(TRIM($B401&amp;$C401)="",NOT(ISNUMBER($D401)),NOT(ISNUMBER($E401))),"",IF($E401&lt;$D401,"",IF(IF($AC401="半年付",2,IF($AC401="季度付",4,IF($AC401="月付",12,IF($AC401="半月付",24,1))))=1,1,MAX(1,ROUND(($E401-$D401+1)/365*IF($AC401="半年付",2,IF($AC401="季度付",4,IF($AC401="月付",12,IF($AC401="半月付",24,1)))),0)))))</f>
        <v/>
      </c>
      <c r="AM401" s="248" t="str">
        <f aca="true">IF($AL401="","",MIN($AL401,MAX(0,INT((TODAY()-付款宽限天数-$D401)/(($E401-$D401+1)/$AL401))+1)))</f>
        <v/>
      </c>
    </row>
    <row r="402" customFormat="false" ht="27.75" hidden="false" customHeight="false" outlineLevel="0" collapsed="false">
      <c r="F402" s="188" t="str">
        <f aca="true">IF(TRIM($B402&amp;$C402)="","",IF(OR(ISNUMBER(SEARCH("未",$A402)),ISNUMBER(SEARCH("送出",$A402)),AND(TRIM($A402)="",NOT(ISNUMBER($D402)),N($G402)=0)),"【合同未回】","")&amp;IF(NOT(ISNUMBER($E402)),IF(OR(ISNUMBER(SEARCH("未",$A402)),ISNUMBER(SEARCH("送出",$A402)),AND(TRIM($A402)="",NOT(ISNUMBER($D402)),N($G402)=0)),"","【未填合同期】"),IF($E402&lt;TODAY(),"【已到期】",IF($E402-TODAY()&lt;=提醒天数,"【即将到期，剩余"&amp;($E402-TODAY())&amp;"天】","【正常】")))&amp;IF(OR($AB402="安装免保",$AB402="技术免保",$AB402="质保期内"),"【"&amp;$AB402&amp;"】",""))</f>
        <v/>
      </c>
      <c r="J402" s="244" t="str">
        <f aca="false">IF(OR(N($G402)=0,N($H402)=0),"",ROUND(N($G402)*N($H402)*IF(N($I402)=0,1,N($I402)),2))</f>
        <v/>
      </c>
      <c r="M402" s="244" t="str">
        <f aca="false">IF(TRIM($B402&amp;$C402)="","",IF(AND(N($J402)=0,N($L402)=0),"",ROUND(N($J402)+N($L402),2)))</f>
        <v/>
      </c>
      <c r="S402" s="244"/>
      <c r="T402" s="245" t="str">
        <f aca="false">IF(TRIM($B402&amp;$C402)="","",IF(N($O402)=0,"",MAX(0,MIN(N($O402)-N($Q402),N($W402)))))</f>
        <v/>
      </c>
      <c r="U402" s="245" t="str">
        <f aca="false">IF(TRIM($B402&amp;$C402)="","",IF(N($Q402)&lt;=N($O402),"",N($Q402)-N($O402)))</f>
        <v/>
      </c>
      <c r="V402" s="245" t="str">
        <f aca="false">IF(OR(TRIM($B402&amp;$C402)="",$W402=""),"",MAX(0,N($W402))-N($T402))</f>
        <v/>
      </c>
      <c r="W402" s="245" t="str">
        <f aca="false">IF(TRIM($B402&amp;$C402)="","",IF(AND(N($M402)=0,N($Q402)+N($R402)+N($S402)=0),"",ROUND(N($M402)-N($Q402)-N($R402)-N($S402),2)))</f>
        <v/>
      </c>
      <c r="X402" s="246" t="str">
        <f aca="false">IF(TRIM($B402&amp;$C402)="","",IF(N($M402)=0,IF((N($Q402)+N($R402)+N($S402))=0,"—未填单价","未填单价，已收 "&amp;TEXT((N($Q402)+N($R402)+N($S402)),"#,##0.00")),IF(N($W402)&gt;0.005,"欠 "&amp;TEXT(N($W402),"#,##0.00")&amp;IF(N($T402)&gt;0,"（开票未到账 "&amp;TEXT(N($T402),"#,##0.00")&amp;"）","")&amp;IF(N($V402)&gt;0,"（未开票 "&amp;TEXT(N($V402),"#,##0.00")&amp;"）",""),IF(N($W402)&lt;-0.005,"多收 "&amp;TEXT(-N($W402),"#,##0.00"),"✔ 已结清")))&amp;IF(N($U402)&gt;0,"｜到账未开票 "&amp;TEXT(N($U402),"#,##0.00")&amp;"，待补票","")&amp;IF(N($R402)&gt;0,"｜收现 "&amp;TEXT(N($R402),"#,##0.00"),"")&amp;IF(N($S402)&gt;0,"｜收款不开票 "&amp;TEXT(N($S402),"#,##0.00"),""))</f>
        <v/>
      </c>
      <c r="Y402" s="195"/>
      <c r="AB402" s="195"/>
      <c r="AC402" s="188"/>
      <c r="AD402" s="246" t="str">
        <f aca="false">IF($AL402="","",IF($AL402=1,IF($AM402&gt;=1,"一次性·已到收款期","一次性·未到期"),$AC402&amp;" 第"&amp;$AM402&amp;"/"&amp;$AL402&amp;"期"))</f>
        <v/>
      </c>
      <c r="AE402" s="245" t="str">
        <f aca="false">IF(OR($AL402="",N($M402)=0),"",ROUND(N($J402)*$AM402/$AL402,2)+N($L402))</f>
        <v/>
      </c>
      <c r="AF402" s="245" t="str">
        <f aca="false">IF($AE402="","",MAX(0,ROUND($AE402-(N($Q402)+N($R402)+N($S402)),2)))</f>
        <v/>
      </c>
      <c r="AG402" s="245" t="str">
        <f aca="false">IF(OR(TRIM($B402&amp;$C402)="",NOT(ISNUMBER($D402))),"",SUMIFS($W$3:$W$1001,$AI$3:$AI$1001,$AI402,$D$3:$D$1001,"&lt;"&amp;$D402))</f>
        <v/>
      </c>
      <c r="AH402" s="245" t="str">
        <f aca="false">IF(TRIM($B402&amp;$C402)="","",SUMIFS($W$3:$W$1001,$AI$3:$AI$1001,$AI402))</f>
        <v/>
      </c>
      <c r="AI402" s="246" t="str">
        <f aca="false">IF(TRIM($B402&amp;$C402)="","",TRIM($B402)&amp;"｜"&amp;TRIM($C402))</f>
        <v/>
      </c>
      <c r="AJ402" s="245" t="str">
        <f aca="false">IF(TRIM($B402&amp;$C402)="","",MIN(N($O402),N($Q402)))</f>
        <v/>
      </c>
      <c r="AK402" s="248" t="str">
        <f aca="false">IF(ISNUMBER($D402),YEAR($D402),"")</f>
        <v/>
      </c>
      <c r="AL402" s="248" t="str">
        <f aca="false">IF(OR(TRIM($B402&amp;$C402)="",NOT(ISNUMBER($D402)),NOT(ISNUMBER($E402))),"",IF($E402&lt;$D402,"",IF(IF($AC402="半年付",2,IF($AC402="季度付",4,IF($AC402="月付",12,IF($AC402="半月付",24,1))))=1,1,MAX(1,ROUND(($E402-$D402+1)/365*IF($AC402="半年付",2,IF($AC402="季度付",4,IF($AC402="月付",12,IF($AC402="半月付",24,1)))),0)))))</f>
        <v/>
      </c>
      <c r="AM402" s="248" t="str">
        <f aca="true">IF($AL402="","",MIN($AL402,MAX(0,INT((TODAY()-付款宽限天数-$D402)/(($E402-$D402+1)/$AL402))+1)))</f>
        <v/>
      </c>
    </row>
    <row r="403" customFormat="false" ht="27.75" hidden="false" customHeight="false" outlineLevel="0" collapsed="false">
      <c r="F403" s="188" t="str">
        <f aca="true">IF(TRIM($B403&amp;$C403)="","",IF(OR(ISNUMBER(SEARCH("未",$A403)),ISNUMBER(SEARCH("送出",$A403)),AND(TRIM($A403)="",NOT(ISNUMBER($D403)),N($G403)=0)),"【合同未回】","")&amp;IF(NOT(ISNUMBER($E403)),IF(OR(ISNUMBER(SEARCH("未",$A403)),ISNUMBER(SEARCH("送出",$A403)),AND(TRIM($A403)="",NOT(ISNUMBER($D403)),N($G403)=0)),"","【未填合同期】"),IF($E403&lt;TODAY(),"【已到期】",IF($E403-TODAY()&lt;=提醒天数,"【即将到期，剩余"&amp;($E403-TODAY())&amp;"天】","【正常】")))&amp;IF(OR($AB403="安装免保",$AB403="技术免保",$AB403="质保期内"),"【"&amp;$AB403&amp;"】",""))</f>
        <v/>
      </c>
      <c r="J403" s="244" t="str">
        <f aca="false">IF(OR(N($G403)=0,N($H403)=0),"",ROUND(N($G403)*N($H403)*IF(N($I403)=0,1,N($I403)),2))</f>
        <v/>
      </c>
      <c r="M403" s="244" t="str">
        <f aca="false">IF(TRIM($B403&amp;$C403)="","",IF(AND(N($J403)=0,N($L403)=0),"",ROUND(N($J403)+N($L403),2)))</f>
        <v/>
      </c>
      <c r="S403" s="244"/>
      <c r="T403" s="245" t="str">
        <f aca="false">IF(TRIM($B403&amp;$C403)="","",IF(N($O403)=0,"",MAX(0,MIN(N($O403)-N($Q403),N($W403)))))</f>
        <v/>
      </c>
      <c r="U403" s="245" t="str">
        <f aca="false">IF(TRIM($B403&amp;$C403)="","",IF(N($Q403)&lt;=N($O403),"",N($Q403)-N($O403)))</f>
        <v/>
      </c>
      <c r="V403" s="245" t="str">
        <f aca="false">IF(OR(TRIM($B403&amp;$C403)="",$W403=""),"",MAX(0,N($W403))-N($T403))</f>
        <v/>
      </c>
      <c r="W403" s="245" t="str">
        <f aca="false">IF(TRIM($B403&amp;$C403)="","",IF(AND(N($M403)=0,N($Q403)+N($R403)+N($S403)=0),"",ROUND(N($M403)-N($Q403)-N($R403)-N($S403),2)))</f>
        <v/>
      </c>
      <c r="X403" s="246" t="str">
        <f aca="false">IF(TRIM($B403&amp;$C403)="","",IF(N($M403)=0,IF((N($Q403)+N($R403)+N($S403))=0,"—未填单价","未填单价，已收 "&amp;TEXT((N($Q403)+N($R403)+N($S403)),"#,##0.00")),IF(N($W403)&gt;0.005,"欠 "&amp;TEXT(N($W403),"#,##0.00")&amp;IF(N($T403)&gt;0,"（开票未到账 "&amp;TEXT(N($T403),"#,##0.00")&amp;"）","")&amp;IF(N($V403)&gt;0,"（未开票 "&amp;TEXT(N($V403),"#,##0.00")&amp;"）",""),IF(N($W403)&lt;-0.005,"多收 "&amp;TEXT(-N($W403),"#,##0.00"),"✔ 已结清")))&amp;IF(N($U403)&gt;0,"｜到账未开票 "&amp;TEXT(N($U403),"#,##0.00")&amp;"，待补票","")&amp;IF(N($R403)&gt;0,"｜收现 "&amp;TEXT(N($R403),"#,##0.00"),"")&amp;IF(N($S403)&gt;0,"｜收款不开票 "&amp;TEXT(N($S403),"#,##0.00"),""))</f>
        <v/>
      </c>
      <c r="Y403" s="195"/>
      <c r="AB403" s="195"/>
      <c r="AC403" s="188"/>
      <c r="AD403" s="246" t="str">
        <f aca="false">IF($AL403="","",IF($AL403=1,IF($AM403&gt;=1,"一次性·已到收款期","一次性·未到期"),$AC403&amp;" 第"&amp;$AM403&amp;"/"&amp;$AL403&amp;"期"))</f>
        <v/>
      </c>
      <c r="AE403" s="245" t="str">
        <f aca="false">IF(OR($AL403="",N($M403)=0),"",ROUND(N($J403)*$AM403/$AL403,2)+N($L403))</f>
        <v/>
      </c>
      <c r="AF403" s="245" t="str">
        <f aca="false">IF($AE403="","",MAX(0,ROUND($AE403-(N($Q403)+N($R403)+N($S403)),2)))</f>
        <v/>
      </c>
      <c r="AG403" s="245" t="str">
        <f aca="false">IF(OR(TRIM($B403&amp;$C403)="",NOT(ISNUMBER($D403))),"",SUMIFS($W$3:$W$1001,$AI$3:$AI$1001,$AI403,$D$3:$D$1001,"&lt;"&amp;$D403))</f>
        <v/>
      </c>
      <c r="AH403" s="245" t="str">
        <f aca="false">IF(TRIM($B403&amp;$C403)="","",SUMIFS($W$3:$W$1001,$AI$3:$AI$1001,$AI403))</f>
        <v/>
      </c>
      <c r="AI403" s="246" t="str">
        <f aca="false">IF(TRIM($B403&amp;$C403)="","",TRIM($B403)&amp;"｜"&amp;TRIM($C403))</f>
        <v/>
      </c>
      <c r="AJ403" s="245" t="str">
        <f aca="false">IF(TRIM($B403&amp;$C403)="","",MIN(N($O403),N($Q403)))</f>
        <v/>
      </c>
      <c r="AK403" s="248" t="str">
        <f aca="false">IF(ISNUMBER($D403),YEAR($D403),"")</f>
        <v/>
      </c>
      <c r="AL403" s="248" t="str">
        <f aca="false">IF(OR(TRIM($B403&amp;$C403)="",NOT(ISNUMBER($D403)),NOT(ISNUMBER($E403))),"",IF($E403&lt;$D403,"",IF(IF($AC403="半年付",2,IF($AC403="季度付",4,IF($AC403="月付",12,IF($AC403="半月付",24,1))))=1,1,MAX(1,ROUND(($E403-$D403+1)/365*IF($AC403="半年付",2,IF($AC403="季度付",4,IF($AC403="月付",12,IF($AC403="半月付",24,1)))),0)))))</f>
        <v/>
      </c>
      <c r="AM403" s="248" t="str">
        <f aca="true">IF($AL403="","",MIN($AL403,MAX(0,INT((TODAY()-付款宽限天数-$D403)/(($E403-$D403+1)/$AL403))+1)))</f>
        <v/>
      </c>
    </row>
    <row r="404" customFormat="false" ht="27.75" hidden="false" customHeight="false" outlineLevel="0" collapsed="false">
      <c r="F404" s="188" t="str">
        <f aca="true">IF(TRIM($B404&amp;$C404)="","",IF(OR(ISNUMBER(SEARCH("未",$A404)),ISNUMBER(SEARCH("送出",$A404)),AND(TRIM($A404)="",NOT(ISNUMBER($D404)),N($G404)=0)),"【合同未回】","")&amp;IF(NOT(ISNUMBER($E404)),IF(OR(ISNUMBER(SEARCH("未",$A404)),ISNUMBER(SEARCH("送出",$A404)),AND(TRIM($A404)="",NOT(ISNUMBER($D404)),N($G404)=0)),"","【未填合同期】"),IF($E404&lt;TODAY(),"【已到期】",IF($E404-TODAY()&lt;=提醒天数,"【即将到期，剩余"&amp;($E404-TODAY())&amp;"天】","【正常】")))&amp;IF(OR($AB404="安装免保",$AB404="技术免保",$AB404="质保期内"),"【"&amp;$AB404&amp;"】",""))</f>
        <v/>
      </c>
      <c r="J404" s="244" t="str">
        <f aca="false">IF(OR(N($G404)=0,N($H404)=0),"",ROUND(N($G404)*N($H404)*IF(N($I404)=0,1,N($I404)),2))</f>
        <v/>
      </c>
      <c r="M404" s="244" t="str">
        <f aca="false">IF(TRIM($B404&amp;$C404)="","",IF(AND(N($J404)=0,N($L404)=0),"",ROUND(N($J404)+N($L404),2)))</f>
        <v/>
      </c>
      <c r="S404" s="244"/>
      <c r="T404" s="245" t="str">
        <f aca="false">IF(TRIM($B404&amp;$C404)="","",IF(N($O404)=0,"",MAX(0,MIN(N($O404)-N($Q404),N($W404)))))</f>
        <v/>
      </c>
      <c r="U404" s="245" t="str">
        <f aca="false">IF(TRIM($B404&amp;$C404)="","",IF(N($Q404)&lt;=N($O404),"",N($Q404)-N($O404)))</f>
        <v/>
      </c>
      <c r="V404" s="245" t="str">
        <f aca="false">IF(OR(TRIM($B404&amp;$C404)="",$W404=""),"",MAX(0,N($W404))-N($T404))</f>
        <v/>
      </c>
      <c r="W404" s="245" t="str">
        <f aca="false">IF(TRIM($B404&amp;$C404)="","",IF(AND(N($M404)=0,N($Q404)+N($R404)+N($S404)=0),"",ROUND(N($M404)-N($Q404)-N($R404)-N($S404),2)))</f>
        <v/>
      </c>
      <c r="X404" s="246" t="str">
        <f aca="false">IF(TRIM($B404&amp;$C404)="","",IF(N($M404)=0,IF((N($Q404)+N($R404)+N($S404))=0,"—未填单价","未填单价，已收 "&amp;TEXT((N($Q404)+N($R404)+N($S404)),"#,##0.00")),IF(N($W404)&gt;0.005,"欠 "&amp;TEXT(N($W404),"#,##0.00")&amp;IF(N($T404)&gt;0,"（开票未到账 "&amp;TEXT(N($T404),"#,##0.00")&amp;"）","")&amp;IF(N($V404)&gt;0,"（未开票 "&amp;TEXT(N($V404),"#,##0.00")&amp;"）",""),IF(N($W404)&lt;-0.005,"多收 "&amp;TEXT(-N($W404),"#,##0.00"),"✔ 已结清")))&amp;IF(N($U404)&gt;0,"｜到账未开票 "&amp;TEXT(N($U404),"#,##0.00")&amp;"，待补票","")&amp;IF(N($R404)&gt;0,"｜收现 "&amp;TEXT(N($R404),"#,##0.00"),"")&amp;IF(N($S404)&gt;0,"｜收款不开票 "&amp;TEXT(N($S404),"#,##0.00"),""))</f>
        <v/>
      </c>
      <c r="Y404" s="195"/>
      <c r="AB404" s="195"/>
      <c r="AC404" s="188"/>
      <c r="AD404" s="246" t="str">
        <f aca="false">IF($AL404="","",IF($AL404=1,IF($AM404&gt;=1,"一次性·已到收款期","一次性·未到期"),$AC404&amp;" 第"&amp;$AM404&amp;"/"&amp;$AL404&amp;"期"))</f>
        <v/>
      </c>
      <c r="AE404" s="245" t="str">
        <f aca="false">IF(OR($AL404="",N($M404)=0),"",ROUND(N($J404)*$AM404/$AL404,2)+N($L404))</f>
        <v/>
      </c>
      <c r="AF404" s="245" t="str">
        <f aca="false">IF($AE404="","",MAX(0,ROUND($AE404-(N($Q404)+N($R404)+N($S404)),2)))</f>
        <v/>
      </c>
      <c r="AG404" s="245" t="str">
        <f aca="false">IF(OR(TRIM($B404&amp;$C404)="",NOT(ISNUMBER($D404))),"",SUMIFS($W$3:$W$1001,$AI$3:$AI$1001,$AI404,$D$3:$D$1001,"&lt;"&amp;$D404))</f>
        <v/>
      </c>
      <c r="AH404" s="245" t="str">
        <f aca="false">IF(TRIM($B404&amp;$C404)="","",SUMIFS($W$3:$W$1001,$AI$3:$AI$1001,$AI404))</f>
        <v/>
      </c>
      <c r="AI404" s="246" t="str">
        <f aca="false">IF(TRIM($B404&amp;$C404)="","",TRIM($B404)&amp;"｜"&amp;TRIM($C404))</f>
        <v/>
      </c>
      <c r="AJ404" s="245" t="str">
        <f aca="false">IF(TRIM($B404&amp;$C404)="","",MIN(N($O404),N($Q404)))</f>
        <v/>
      </c>
      <c r="AK404" s="248" t="str">
        <f aca="false">IF(ISNUMBER($D404),YEAR($D404),"")</f>
        <v/>
      </c>
      <c r="AL404" s="248" t="str">
        <f aca="false">IF(OR(TRIM($B404&amp;$C404)="",NOT(ISNUMBER($D404)),NOT(ISNUMBER($E404))),"",IF($E404&lt;$D404,"",IF(IF($AC404="半年付",2,IF($AC404="季度付",4,IF($AC404="月付",12,IF($AC404="半月付",24,1))))=1,1,MAX(1,ROUND(($E404-$D404+1)/365*IF($AC404="半年付",2,IF($AC404="季度付",4,IF($AC404="月付",12,IF($AC404="半月付",24,1)))),0)))))</f>
        <v/>
      </c>
      <c r="AM404" s="248" t="str">
        <f aca="true">IF($AL404="","",MIN($AL404,MAX(0,INT((TODAY()-付款宽限天数-$D404)/(($E404-$D404+1)/$AL404))+1)))</f>
        <v/>
      </c>
    </row>
    <row r="405" customFormat="false" ht="27.75" hidden="false" customHeight="false" outlineLevel="0" collapsed="false">
      <c r="F405" s="188" t="str">
        <f aca="true">IF(TRIM($B405&amp;$C405)="","",IF(OR(ISNUMBER(SEARCH("未",$A405)),ISNUMBER(SEARCH("送出",$A405)),AND(TRIM($A405)="",NOT(ISNUMBER($D405)),N($G405)=0)),"【合同未回】","")&amp;IF(NOT(ISNUMBER($E405)),IF(OR(ISNUMBER(SEARCH("未",$A405)),ISNUMBER(SEARCH("送出",$A405)),AND(TRIM($A405)="",NOT(ISNUMBER($D405)),N($G405)=0)),"","【未填合同期】"),IF($E405&lt;TODAY(),"【已到期】",IF($E405-TODAY()&lt;=提醒天数,"【即将到期，剩余"&amp;($E405-TODAY())&amp;"天】","【正常】")))&amp;IF(OR($AB405="安装免保",$AB405="技术免保",$AB405="质保期内"),"【"&amp;$AB405&amp;"】",""))</f>
        <v/>
      </c>
      <c r="J405" s="244" t="str">
        <f aca="false">IF(OR(N($G405)=0,N($H405)=0),"",ROUND(N($G405)*N($H405)*IF(N($I405)=0,1,N($I405)),2))</f>
        <v/>
      </c>
      <c r="M405" s="244" t="str">
        <f aca="false">IF(TRIM($B405&amp;$C405)="","",IF(AND(N($J405)=0,N($L405)=0),"",ROUND(N($J405)+N($L405),2)))</f>
        <v/>
      </c>
      <c r="S405" s="244"/>
      <c r="T405" s="245" t="str">
        <f aca="false">IF(TRIM($B405&amp;$C405)="","",IF(N($O405)=0,"",MAX(0,MIN(N($O405)-N($Q405),N($W405)))))</f>
        <v/>
      </c>
      <c r="U405" s="245" t="str">
        <f aca="false">IF(TRIM($B405&amp;$C405)="","",IF(N($Q405)&lt;=N($O405),"",N($Q405)-N($O405)))</f>
        <v/>
      </c>
      <c r="V405" s="245" t="str">
        <f aca="false">IF(OR(TRIM($B405&amp;$C405)="",$W405=""),"",MAX(0,N($W405))-N($T405))</f>
        <v/>
      </c>
      <c r="W405" s="245" t="str">
        <f aca="false">IF(TRIM($B405&amp;$C405)="","",IF(AND(N($M405)=0,N($Q405)+N($R405)+N($S405)=0),"",ROUND(N($M405)-N($Q405)-N($R405)-N($S405),2)))</f>
        <v/>
      </c>
      <c r="X405" s="246" t="str">
        <f aca="false">IF(TRIM($B405&amp;$C405)="","",IF(N($M405)=0,IF((N($Q405)+N($R405)+N($S405))=0,"—未填单价","未填单价，已收 "&amp;TEXT((N($Q405)+N($R405)+N($S405)),"#,##0.00")),IF(N($W405)&gt;0.005,"欠 "&amp;TEXT(N($W405),"#,##0.00")&amp;IF(N($T405)&gt;0,"（开票未到账 "&amp;TEXT(N($T405),"#,##0.00")&amp;"）","")&amp;IF(N($V405)&gt;0,"（未开票 "&amp;TEXT(N($V405),"#,##0.00")&amp;"）",""),IF(N($W405)&lt;-0.005,"多收 "&amp;TEXT(-N($W405),"#,##0.00"),"✔ 已结清")))&amp;IF(N($U405)&gt;0,"｜到账未开票 "&amp;TEXT(N($U405),"#,##0.00")&amp;"，待补票","")&amp;IF(N($R405)&gt;0,"｜收现 "&amp;TEXT(N($R405),"#,##0.00"),"")&amp;IF(N($S405)&gt;0,"｜收款不开票 "&amp;TEXT(N($S405),"#,##0.00"),""))</f>
        <v/>
      </c>
      <c r="Y405" s="195"/>
      <c r="AB405" s="195"/>
      <c r="AC405" s="188"/>
      <c r="AD405" s="246" t="str">
        <f aca="false">IF($AL405="","",IF($AL405=1,IF($AM405&gt;=1,"一次性·已到收款期","一次性·未到期"),$AC405&amp;" 第"&amp;$AM405&amp;"/"&amp;$AL405&amp;"期"))</f>
        <v/>
      </c>
      <c r="AE405" s="245" t="str">
        <f aca="false">IF(OR($AL405="",N($M405)=0),"",ROUND(N($J405)*$AM405/$AL405,2)+N($L405))</f>
        <v/>
      </c>
      <c r="AF405" s="245" t="str">
        <f aca="false">IF($AE405="","",MAX(0,ROUND($AE405-(N($Q405)+N($R405)+N($S405)),2)))</f>
        <v/>
      </c>
      <c r="AG405" s="245" t="str">
        <f aca="false">IF(OR(TRIM($B405&amp;$C405)="",NOT(ISNUMBER($D405))),"",SUMIFS($W$3:$W$1001,$AI$3:$AI$1001,$AI405,$D$3:$D$1001,"&lt;"&amp;$D405))</f>
        <v/>
      </c>
      <c r="AH405" s="245" t="str">
        <f aca="false">IF(TRIM($B405&amp;$C405)="","",SUMIFS($W$3:$W$1001,$AI$3:$AI$1001,$AI405))</f>
        <v/>
      </c>
      <c r="AI405" s="246" t="str">
        <f aca="false">IF(TRIM($B405&amp;$C405)="","",TRIM($B405)&amp;"｜"&amp;TRIM($C405))</f>
        <v/>
      </c>
      <c r="AJ405" s="245" t="str">
        <f aca="false">IF(TRIM($B405&amp;$C405)="","",MIN(N($O405),N($Q405)))</f>
        <v/>
      </c>
      <c r="AK405" s="248" t="str">
        <f aca="false">IF(ISNUMBER($D405),YEAR($D405),"")</f>
        <v/>
      </c>
      <c r="AL405" s="248" t="str">
        <f aca="false">IF(OR(TRIM($B405&amp;$C405)="",NOT(ISNUMBER($D405)),NOT(ISNUMBER($E405))),"",IF($E405&lt;$D405,"",IF(IF($AC405="半年付",2,IF($AC405="季度付",4,IF($AC405="月付",12,IF($AC405="半月付",24,1))))=1,1,MAX(1,ROUND(($E405-$D405+1)/365*IF($AC405="半年付",2,IF($AC405="季度付",4,IF($AC405="月付",12,IF($AC405="半月付",24,1)))),0)))))</f>
        <v/>
      </c>
      <c r="AM405" s="248" t="str">
        <f aca="true">IF($AL405="","",MIN($AL405,MAX(0,INT((TODAY()-付款宽限天数-$D405)/(($E405-$D405+1)/$AL405))+1)))</f>
        <v/>
      </c>
    </row>
    <row r="406" customFormat="false" ht="27.75" hidden="false" customHeight="false" outlineLevel="0" collapsed="false">
      <c r="F406" s="188" t="str">
        <f aca="true">IF(TRIM($B406&amp;$C406)="","",IF(OR(ISNUMBER(SEARCH("未",$A406)),ISNUMBER(SEARCH("送出",$A406)),AND(TRIM($A406)="",NOT(ISNUMBER($D406)),N($G406)=0)),"【合同未回】","")&amp;IF(NOT(ISNUMBER($E406)),IF(OR(ISNUMBER(SEARCH("未",$A406)),ISNUMBER(SEARCH("送出",$A406)),AND(TRIM($A406)="",NOT(ISNUMBER($D406)),N($G406)=0)),"","【未填合同期】"),IF($E406&lt;TODAY(),"【已到期】",IF($E406-TODAY()&lt;=提醒天数,"【即将到期，剩余"&amp;($E406-TODAY())&amp;"天】","【正常】")))&amp;IF(OR($AB406="安装免保",$AB406="技术免保",$AB406="质保期内"),"【"&amp;$AB406&amp;"】",""))</f>
        <v/>
      </c>
      <c r="J406" s="244" t="str">
        <f aca="false">IF(OR(N($G406)=0,N($H406)=0),"",ROUND(N($G406)*N($H406)*IF(N($I406)=0,1,N($I406)),2))</f>
        <v/>
      </c>
      <c r="M406" s="244" t="str">
        <f aca="false">IF(TRIM($B406&amp;$C406)="","",IF(AND(N($J406)=0,N($L406)=0),"",ROUND(N($J406)+N($L406),2)))</f>
        <v/>
      </c>
      <c r="S406" s="244"/>
      <c r="T406" s="245" t="str">
        <f aca="false">IF(TRIM($B406&amp;$C406)="","",IF(N($O406)=0,"",MAX(0,MIN(N($O406)-N($Q406),N($W406)))))</f>
        <v/>
      </c>
      <c r="U406" s="245" t="str">
        <f aca="false">IF(TRIM($B406&amp;$C406)="","",IF(N($Q406)&lt;=N($O406),"",N($Q406)-N($O406)))</f>
        <v/>
      </c>
      <c r="V406" s="245" t="str">
        <f aca="false">IF(OR(TRIM($B406&amp;$C406)="",$W406=""),"",MAX(0,N($W406))-N($T406))</f>
        <v/>
      </c>
      <c r="W406" s="245" t="str">
        <f aca="false">IF(TRIM($B406&amp;$C406)="","",IF(AND(N($M406)=0,N($Q406)+N($R406)+N($S406)=0),"",ROUND(N($M406)-N($Q406)-N($R406)-N($S406),2)))</f>
        <v/>
      </c>
      <c r="X406" s="246" t="str">
        <f aca="false">IF(TRIM($B406&amp;$C406)="","",IF(N($M406)=0,IF((N($Q406)+N($R406)+N($S406))=0,"—未填单价","未填单价，已收 "&amp;TEXT((N($Q406)+N($R406)+N($S406)),"#,##0.00")),IF(N($W406)&gt;0.005,"欠 "&amp;TEXT(N($W406),"#,##0.00")&amp;IF(N($T406)&gt;0,"（开票未到账 "&amp;TEXT(N($T406),"#,##0.00")&amp;"）","")&amp;IF(N($V406)&gt;0,"（未开票 "&amp;TEXT(N($V406),"#,##0.00")&amp;"）",""),IF(N($W406)&lt;-0.005,"多收 "&amp;TEXT(-N($W406),"#,##0.00"),"✔ 已结清")))&amp;IF(N($U406)&gt;0,"｜到账未开票 "&amp;TEXT(N($U406),"#,##0.00")&amp;"，待补票","")&amp;IF(N($R406)&gt;0,"｜收现 "&amp;TEXT(N($R406),"#,##0.00"),"")&amp;IF(N($S406)&gt;0,"｜收款不开票 "&amp;TEXT(N($S406),"#,##0.00"),""))</f>
        <v/>
      </c>
      <c r="Y406" s="195"/>
      <c r="AB406" s="195"/>
      <c r="AC406" s="188"/>
      <c r="AD406" s="246" t="str">
        <f aca="false">IF($AL406="","",IF($AL406=1,IF($AM406&gt;=1,"一次性·已到收款期","一次性·未到期"),$AC406&amp;" 第"&amp;$AM406&amp;"/"&amp;$AL406&amp;"期"))</f>
        <v/>
      </c>
      <c r="AE406" s="245" t="str">
        <f aca="false">IF(OR($AL406="",N($M406)=0),"",ROUND(N($J406)*$AM406/$AL406,2)+N($L406))</f>
        <v/>
      </c>
      <c r="AF406" s="245" t="str">
        <f aca="false">IF($AE406="","",MAX(0,ROUND($AE406-(N($Q406)+N($R406)+N($S406)),2)))</f>
        <v/>
      </c>
      <c r="AG406" s="245" t="str">
        <f aca="false">IF(OR(TRIM($B406&amp;$C406)="",NOT(ISNUMBER($D406))),"",SUMIFS($W$3:$W$1001,$AI$3:$AI$1001,$AI406,$D$3:$D$1001,"&lt;"&amp;$D406))</f>
        <v/>
      </c>
      <c r="AH406" s="245" t="str">
        <f aca="false">IF(TRIM($B406&amp;$C406)="","",SUMIFS($W$3:$W$1001,$AI$3:$AI$1001,$AI406))</f>
        <v/>
      </c>
      <c r="AI406" s="246" t="str">
        <f aca="false">IF(TRIM($B406&amp;$C406)="","",TRIM($B406)&amp;"｜"&amp;TRIM($C406))</f>
        <v/>
      </c>
      <c r="AJ406" s="245" t="str">
        <f aca="false">IF(TRIM($B406&amp;$C406)="","",MIN(N($O406),N($Q406)))</f>
        <v/>
      </c>
      <c r="AK406" s="248" t="str">
        <f aca="false">IF(ISNUMBER($D406),YEAR($D406),"")</f>
        <v/>
      </c>
      <c r="AL406" s="248" t="str">
        <f aca="false">IF(OR(TRIM($B406&amp;$C406)="",NOT(ISNUMBER($D406)),NOT(ISNUMBER($E406))),"",IF($E406&lt;$D406,"",IF(IF($AC406="半年付",2,IF($AC406="季度付",4,IF($AC406="月付",12,IF($AC406="半月付",24,1))))=1,1,MAX(1,ROUND(($E406-$D406+1)/365*IF($AC406="半年付",2,IF($AC406="季度付",4,IF($AC406="月付",12,IF($AC406="半月付",24,1)))),0)))))</f>
        <v/>
      </c>
      <c r="AM406" s="248" t="str">
        <f aca="true">IF($AL406="","",MIN($AL406,MAX(0,INT((TODAY()-付款宽限天数-$D406)/(($E406-$D406+1)/$AL406))+1)))</f>
        <v/>
      </c>
    </row>
    <row r="407" customFormat="false" ht="27.75" hidden="false" customHeight="false" outlineLevel="0" collapsed="false">
      <c r="F407" s="188" t="str">
        <f aca="true">IF(TRIM($B407&amp;$C407)="","",IF(OR(ISNUMBER(SEARCH("未",$A407)),ISNUMBER(SEARCH("送出",$A407)),AND(TRIM($A407)="",NOT(ISNUMBER($D407)),N($G407)=0)),"【合同未回】","")&amp;IF(NOT(ISNUMBER($E407)),IF(OR(ISNUMBER(SEARCH("未",$A407)),ISNUMBER(SEARCH("送出",$A407)),AND(TRIM($A407)="",NOT(ISNUMBER($D407)),N($G407)=0)),"","【未填合同期】"),IF($E407&lt;TODAY(),"【已到期】",IF($E407-TODAY()&lt;=提醒天数,"【即将到期，剩余"&amp;($E407-TODAY())&amp;"天】","【正常】")))&amp;IF(OR($AB407="安装免保",$AB407="技术免保",$AB407="质保期内"),"【"&amp;$AB407&amp;"】",""))</f>
        <v/>
      </c>
      <c r="J407" s="244" t="str">
        <f aca="false">IF(OR(N($G407)=0,N($H407)=0),"",ROUND(N($G407)*N($H407)*IF(N($I407)=0,1,N($I407)),2))</f>
        <v/>
      </c>
      <c r="M407" s="244" t="str">
        <f aca="false">IF(TRIM($B407&amp;$C407)="","",IF(AND(N($J407)=0,N($L407)=0),"",ROUND(N($J407)+N($L407),2)))</f>
        <v/>
      </c>
      <c r="S407" s="244"/>
      <c r="T407" s="245" t="str">
        <f aca="false">IF(TRIM($B407&amp;$C407)="","",IF(N($O407)=0,"",MAX(0,MIN(N($O407)-N($Q407),N($W407)))))</f>
        <v/>
      </c>
      <c r="U407" s="245" t="str">
        <f aca="false">IF(TRIM($B407&amp;$C407)="","",IF(N($Q407)&lt;=N($O407),"",N($Q407)-N($O407)))</f>
        <v/>
      </c>
      <c r="V407" s="245" t="str">
        <f aca="false">IF(OR(TRIM($B407&amp;$C407)="",$W407=""),"",MAX(0,N($W407))-N($T407))</f>
        <v/>
      </c>
      <c r="W407" s="245" t="str">
        <f aca="false">IF(TRIM($B407&amp;$C407)="","",IF(AND(N($M407)=0,N($Q407)+N($R407)+N($S407)=0),"",ROUND(N($M407)-N($Q407)-N($R407)-N($S407),2)))</f>
        <v/>
      </c>
      <c r="X407" s="246" t="str">
        <f aca="false">IF(TRIM($B407&amp;$C407)="","",IF(N($M407)=0,IF((N($Q407)+N($R407)+N($S407))=0,"—未填单价","未填单价，已收 "&amp;TEXT((N($Q407)+N($R407)+N($S407)),"#,##0.00")),IF(N($W407)&gt;0.005,"欠 "&amp;TEXT(N($W407),"#,##0.00")&amp;IF(N($T407)&gt;0,"（开票未到账 "&amp;TEXT(N($T407),"#,##0.00")&amp;"）","")&amp;IF(N($V407)&gt;0,"（未开票 "&amp;TEXT(N($V407),"#,##0.00")&amp;"）",""),IF(N($W407)&lt;-0.005,"多收 "&amp;TEXT(-N($W407),"#,##0.00"),"✔ 已结清")))&amp;IF(N($U407)&gt;0,"｜到账未开票 "&amp;TEXT(N($U407),"#,##0.00")&amp;"，待补票","")&amp;IF(N($R407)&gt;0,"｜收现 "&amp;TEXT(N($R407),"#,##0.00"),"")&amp;IF(N($S407)&gt;0,"｜收款不开票 "&amp;TEXT(N($S407),"#,##0.00"),""))</f>
        <v/>
      </c>
      <c r="Y407" s="195"/>
      <c r="AB407" s="195"/>
      <c r="AC407" s="188"/>
      <c r="AD407" s="246" t="str">
        <f aca="false">IF($AL407="","",IF($AL407=1,IF($AM407&gt;=1,"一次性·已到收款期","一次性·未到期"),$AC407&amp;" 第"&amp;$AM407&amp;"/"&amp;$AL407&amp;"期"))</f>
        <v/>
      </c>
      <c r="AE407" s="245" t="str">
        <f aca="false">IF(OR($AL407="",N($M407)=0),"",ROUND(N($J407)*$AM407/$AL407,2)+N($L407))</f>
        <v/>
      </c>
      <c r="AF407" s="245" t="str">
        <f aca="false">IF($AE407="","",MAX(0,ROUND($AE407-(N($Q407)+N($R407)+N($S407)),2)))</f>
        <v/>
      </c>
      <c r="AG407" s="245" t="str">
        <f aca="false">IF(OR(TRIM($B407&amp;$C407)="",NOT(ISNUMBER($D407))),"",SUMIFS($W$3:$W$1001,$AI$3:$AI$1001,$AI407,$D$3:$D$1001,"&lt;"&amp;$D407))</f>
        <v/>
      </c>
      <c r="AH407" s="245" t="str">
        <f aca="false">IF(TRIM($B407&amp;$C407)="","",SUMIFS($W$3:$W$1001,$AI$3:$AI$1001,$AI407))</f>
        <v/>
      </c>
      <c r="AI407" s="246" t="str">
        <f aca="false">IF(TRIM($B407&amp;$C407)="","",TRIM($B407)&amp;"｜"&amp;TRIM($C407))</f>
        <v/>
      </c>
      <c r="AJ407" s="245" t="str">
        <f aca="false">IF(TRIM($B407&amp;$C407)="","",MIN(N($O407),N($Q407)))</f>
        <v/>
      </c>
      <c r="AK407" s="248" t="str">
        <f aca="false">IF(ISNUMBER($D407),YEAR($D407),"")</f>
        <v/>
      </c>
      <c r="AL407" s="248" t="str">
        <f aca="false">IF(OR(TRIM($B407&amp;$C407)="",NOT(ISNUMBER($D407)),NOT(ISNUMBER($E407))),"",IF($E407&lt;$D407,"",IF(IF($AC407="半年付",2,IF($AC407="季度付",4,IF($AC407="月付",12,IF($AC407="半月付",24,1))))=1,1,MAX(1,ROUND(($E407-$D407+1)/365*IF($AC407="半年付",2,IF($AC407="季度付",4,IF($AC407="月付",12,IF($AC407="半月付",24,1)))),0)))))</f>
        <v/>
      </c>
      <c r="AM407" s="248" t="str">
        <f aca="true">IF($AL407="","",MIN($AL407,MAX(0,INT((TODAY()-付款宽限天数-$D407)/(($E407-$D407+1)/$AL407))+1)))</f>
        <v/>
      </c>
    </row>
    <row r="408" customFormat="false" ht="27.75" hidden="false" customHeight="false" outlineLevel="0" collapsed="false">
      <c r="F408" s="188" t="str">
        <f aca="true">IF(TRIM($B408&amp;$C408)="","",IF(OR(ISNUMBER(SEARCH("未",$A408)),ISNUMBER(SEARCH("送出",$A408)),AND(TRIM($A408)="",NOT(ISNUMBER($D408)),N($G408)=0)),"【合同未回】","")&amp;IF(NOT(ISNUMBER($E408)),IF(OR(ISNUMBER(SEARCH("未",$A408)),ISNUMBER(SEARCH("送出",$A408)),AND(TRIM($A408)="",NOT(ISNUMBER($D408)),N($G408)=0)),"","【未填合同期】"),IF($E408&lt;TODAY(),"【已到期】",IF($E408-TODAY()&lt;=提醒天数,"【即将到期，剩余"&amp;($E408-TODAY())&amp;"天】","【正常】")))&amp;IF(OR($AB408="安装免保",$AB408="技术免保",$AB408="质保期内"),"【"&amp;$AB408&amp;"】",""))</f>
        <v/>
      </c>
      <c r="J408" s="244" t="str">
        <f aca="false">IF(OR(N($G408)=0,N($H408)=0),"",ROUND(N($G408)*N($H408)*IF(N($I408)=0,1,N($I408)),2))</f>
        <v/>
      </c>
      <c r="M408" s="244" t="str">
        <f aca="false">IF(TRIM($B408&amp;$C408)="","",IF(AND(N($J408)=0,N($L408)=0),"",ROUND(N($J408)+N($L408),2)))</f>
        <v/>
      </c>
      <c r="S408" s="244"/>
      <c r="T408" s="245" t="str">
        <f aca="false">IF(TRIM($B408&amp;$C408)="","",IF(N($O408)=0,"",MAX(0,MIN(N($O408)-N($Q408),N($W408)))))</f>
        <v/>
      </c>
      <c r="U408" s="245" t="str">
        <f aca="false">IF(TRIM($B408&amp;$C408)="","",IF(N($Q408)&lt;=N($O408),"",N($Q408)-N($O408)))</f>
        <v/>
      </c>
      <c r="V408" s="245" t="str">
        <f aca="false">IF(OR(TRIM($B408&amp;$C408)="",$W408=""),"",MAX(0,N($W408))-N($T408))</f>
        <v/>
      </c>
      <c r="W408" s="245" t="str">
        <f aca="false">IF(TRIM($B408&amp;$C408)="","",IF(AND(N($M408)=0,N($Q408)+N($R408)+N($S408)=0),"",ROUND(N($M408)-N($Q408)-N($R408)-N($S408),2)))</f>
        <v/>
      </c>
      <c r="X408" s="246" t="str">
        <f aca="false">IF(TRIM($B408&amp;$C408)="","",IF(N($M408)=0,IF((N($Q408)+N($R408)+N($S408))=0,"—未填单价","未填单价，已收 "&amp;TEXT((N($Q408)+N($R408)+N($S408)),"#,##0.00")),IF(N($W408)&gt;0.005,"欠 "&amp;TEXT(N($W408),"#,##0.00")&amp;IF(N($T408)&gt;0,"（开票未到账 "&amp;TEXT(N($T408),"#,##0.00")&amp;"）","")&amp;IF(N($V408)&gt;0,"（未开票 "&amp;TEXT(N($V408),"#,##0.00")&amp;"）",""),IF(N($W408)&lt;-0.005,"多收 "&amp;TEXT(-N($W408),"#,##0.00"),"✔ 已结清")))&amp;IF(N($U408)&gt;0,"｜到账未开票 "&amp;TEXT(N($U408),"#,##0.00")&amp;"，待补票","")&amp;IF(N($R408)&gt;0,"｜收现 "&amp;TEXT(N($R408),"#,##0.00"),"")&amp;IF(N($S408)&gt;0,"｜收款不开票 "&amp;TEXT(N($S408),"#,##0.00"),""))</f>
        <v/>
      </c>
      <c r="Y408" s="195"/>
      <c r="AB408" s="195"/>
      <c r="AC408" s="188"/>
      <c r="AD408" s="246" t="str">
        <f aca="false">IF($AL408="","",IF($AL408=1,IF($AM408&gt;=1,"一次性·已到收款期","一次性·未到期"),$AC408&amp;" 第"&amp;$AM408&amp;"/"&amp;$AL408&amp;"期"))</f>
        <v/>
      </c>
      <c r="AE408" s="245" t="str">
        <f aca="false">IF(OR($AL408="",N($M408)=0),"",ROUND(N($J408)*$AM408/$AL408,2)+N($L408))</f>
        <v/>
      </c>
      <c r="AF408" s="245" t="str">
        <f aca="false">IF($AE408="","",MAX(0,ROUND($AE408-(N($Q408)+N($R408)+N($S408)),2)))</f>
        <v/>
      </c>
      <c r="AG408" s="245" t="str">
        <f aca="false">IF(OR(TRIM($B408&amp;$C408)="",NOT(ISNUMBER($D408))),"",SUMIFS($W$3:$W$1001,$AI$3:$AI$1001,$AI408,$D$3:$D$1001,"&lt;"&amp;$D408))</f>
        <v/>
      </c>
      <c r="AH408" s="245" t="str">
        <f aca="false">IF(TRIM($B408&amp;$C408)="","",SUMIFS($W$3:$W$1001,$AI$3:$AI$1001,$AI408))</f>
        <v/>
      </c>
      <c r="AI408" s="246" t="str">
        <f aca="false">IF(TRIM($B408&amp;$C408)="","",TRIM($B408)&amp;"｜"&amp;TRIM($C408))</f>
        <v/>
      </c>
      <c r="AJ408" s="245" t="str">
        <f aca="false">IF(TRIM($B408&amp;$C408)="","",MIN(N($O408),N($Q408)))</f>
        <v/>
      </c>
      <c r="AK408" s="248" t="str">
        <f aca="false">IF(ISNUMBER($D408),YEAR($D408),"")</f>
        <v/>
      </c>
      <c r="AL408" s="248" t="str">
        <f aca="false">IF(OR(TRIM($B408&amp;$C408)="",NOT(ISNUMBER($D408)),NOT(ISNUMBER($E408))),"",IF($E408&lt;$D408,"",IF(IF($AC408="半年付",2,IF($AC408="季度付",4,IF($AC408="月付",12,IF($AC408="半月付",24,1))))=1,1,MAX(1,ROUND(($E408-$D408+1)/365*IF($AC408="半年付",2,IF($AC408="季度付",4,IF($AC408="月付",12,IF($AC408="半月付",24,1)))),0)))))</f>
        <v/>
      </c>
      <c r="AM408" s="248" t="str">
        <f aca="true">IF($AL408="","",MIN($AL408,MAX(0,INT((TODAY()-付款宽限天数-$D408)/(($E408-$D408+1)/$AL408))+1)))</f>
        <v/>
      </c>
    </row>
    <row r="409" customFormat="false" ht="27.75" hidden="false" customHeight="false" outlineLevel="0" collapsed="false">
      <c r="F409" s="188" t="str">
        <f aca="true">IF(TRIM($B409&amp;$C409)="","",IF(OR(ISNUMBER(SEARCH("未",$A409)),ISNUMBER(SEARCH("送出",$A409)),AND(TRIM($A409)="",NOT(ISNUMBER($D409)),N($G409)=0)),"【合同未回】","")&amp;IF(NOT(ISNUMBER($E409)),IF(OR(ISNUMBER(SEARCH("未",$A409)),ISNUMBER(SEARCH("送出",$A409)),AND(TRIM($A409)="",NOT(ISNUMBER($D409)),N($G409)=0)),"","【未填合同期】"),IF($E409&lt;TODAY(),"【已到期】",IF($E409-TODAY()&lt;=提醒天数,"【即将到期，剩余"&amp;($E409-TODAY())&amp;"天】","【正常】")))&amp;IF(OR($AB409="安装免保",$AB409="技术免保",$AB409="质保期内"),"【"&amp;$AB409&amp;"】",""))</f>
        <v/>
      </c>
      <c r="J409" s="244" t="str">
        <f aca="false">IF(OR(N($G409)=0,N($H409)=0),"",ROUND(N($G409)*N($H409)*IF(N($I409)=0,1,N($I409)),2))</f>
        <v/>
      </c>
      <c r="M409" s="244" t="str">
        <f aca="false">IF(TRIM($B409&amp;$C409)="","",IF(AND(N($J409)=0,N($L409)=0),"",ROUND(N($J409)+N($L409),2)))</f>
        <v/>
      </c>
      <c r="S409" s="244"/>
      <c r="T409" s="245" t="str">
        <f aca="false">IF(TRIM($B409&amp;$C409)="","",IF(N($O409)=0,"",MAX(0,MIN(N($O409)-N($Q409),N($W409)))))</f>
        <v/>
      </c>
      <c r="U409" s="245" t="str">
        <f aca="false">IF(TRIM($B409&amp;$C409)="","",IF(N($Q409)&lt;=N($O409),"",N($Q409)-N($O409)))</f>
        <v/>
      </c>
      <c r="V409" s="245" t="str">
        <f aca="false">IF(OR(TRIM($B409&amp;$C409)="",$W409=""),"",MAX(0,N($W409))-N($T409))</f>
        <v/>
      </c>
      <c r="W409" s="245" t="str">
        <f aca="false">IF(TRIM($B409&amp;$C409)="","",IF(AND(N($M409)=0,N($Q409)+N($R409)+N($S409)=0),"",ROUND(N($M409)-N($Q409)-N($R409)-N($S409),2)))</f>
        <v/>
      </c>
      <c r="X409" s="246" t="str">
        <f aca="false">IF(TRIM($B409&amp;$C409)="","",IF(N($M409)=0,IF((N($Q409)+N($R409)+N($S409))=0,"—未填单价","未填单价，已收 "&amp;TEXT((N($Q409)+N($R409)+N($S409)),"#,##0.00")),IF(N($W409)&gt;0.005,"欠 "&amp;TEXT(N($W409),"#,##0.00")&amp;IF(N($T409)&gt;0,"（开票未到账 "&amp;TEXT(N($T409),"#,##0.00")&amp;"）","")&amp;IF(N($V409)&gt;0,"（未开票 "&amp;TEXT(N($V409),"#,##0.00")&amp;"）",""),IF(N($W409)&lt;-0.005,"多收 "&amp;TEXT(-N($W409),"#,##0.00"),"✔ 已结清")))&amp;IF(N($U409)&gt;0,"｜到账未开票 "&amp;TEXT(N($U409),"#,##0.00")&amp;"，待补票","")&amp;IF(N($R409)&gt;0,"｜收现 "&amp;TEXT(N($R409),"#,##0.00"),"")&amp;IF(N($S409)&gt;0,"｜收款不开票 "&amp;TEXT(N($S409),"#,##0.00"),""))</f>
        <v/>
      </c>
      <c r="Y409" s="195"/>
      <c r="AB409" s="195"/>
      <c r="AC409" s="188"/>
      <c r="AD409" s="246" t="str">
        <f aca="false">IF($AL409="","",IF($AL409=1,IF($AM409&gt;=1,"一次性·已到收款期","一次性·未到期"),$AC409&amp;" 第"&amp;$AM409&amp;"/"&amp;$AL409&amp;"期"))</f>
        <v/>
      </c>
      <c r="AE409" s="245" t="str">
        <f aca="false">IF(OR($AL409="",N($M409)=0),"",ROUND(N($J409)*$AM409/$AL409,2)+N($L409))</f>
        <v/>
      </c>
      <c r="AF409" s="245" t="str">
        <f aca="false">IF($AE409="","",MAX(0,ROUND($AE409-(N($Q409)+N($R409)+N($S409)),2)))</f>
        <v/>
      </c>
      <c r="AG409" s="245" t="str">
        <f aca="false">IF(OR(TRIM($B409&amp;$C409)="",NOT(ISNUMBER($D409))),"",SUMIFS($W$3:$W$1001,$AI$3:$AI$1001,$AI409,$D$3:$D$1001,"&lt;"&amp;$D409))</f>
        <v/>
      </c>
      <c r="AH409" s="245" t="str">
        <f aca="false">IF(TRIM($B409&amp;$C409)="","",SUMIFS($W$3:$W$1001,$AI$3:$AI$1001,$AI409))</f>
        <v/>
      </c>
      <c r="AI409" s="246" t="str">
        <f aca="false">IF(TRIM($B409&amp;$C409)="","",TRIM($B409)&amp;"｜"&amp;TRIM($C409))</f>
        <v/>
      </c>
      <c r="AJ409" s="245" t="str">
        <f aca="false">IF(TRIM($B409&amp;$C409)="","",MIN(N($O409),N($Q409)))</f>
        <v/>
      </c>
      <c r="AK409" s="248" t="str">
        <f aca="false">IF(ISNUMBER($D409),YEAR($D409),"")</f>
        <v/>
      </c>
      <c r="AL409" s="248" t="str">
        <f aca="false">IF(OR(TRIM($B409&amp;$C409)="",NOT(ISNUMBER($D409)),NOT(ISNUMBER($E409))),"",IF($E409&lt;$D409,"",IF(IF($AC409="半年付",2,IF($AC409="季度付",4,IF($AC409="月付",12,IF($AC409="半月付",24,1))))=1,1,MAX(1,ROUND(($E409-$D409+1)/365*IF($AC409="半年付",2,IF($AC409="季度付",4,IF($AC409="月付",12,IF($AC409="半月付",24,1)))),0)))))</f>
        <v/>
      </c>
      <c r="AM409" s="248" t="str">
        <f aca="true">IF($AL409="","",MIN($AL409,MAX(0,INT((TODAY()-付款宽限天数-$D409)/(($E409-$D409+1)/$AL409))+1)))</f>
        <v/>
      </c>
    </row>
    <row r="410" customFormat="false" ht="27.75" hidden="false" customHeight="false" outlineLevel="0" collapsed="false">
      <c r="F410" s="188" t="str">
        <f aca="true">IF(TRIM($B410&amp;$C410)="","",IF(OR(ISNUMBER(SEARCH("未",$A410)),ISNUMBER(SEARCH("送出",$A410)),AND(TRIM($A410)="",NOT(ISNUMBER($D410)),N($G410)=0)),"【合同未回】","")&amp;IF(NOT(ISNUMBER($E410)),IF(OR(ISNUMBER(SEARCH("未",$A410)),ISNUMBER(SEARCH("送出",$A410)),AND(TRIM($A410)="",NOT(ISNUMBER($D410)),N($G410)=0)),"","【未填合同期】"),IF($E410&lt;TODAY(),"【已到期】",IF($E410-TODAY()&lt;=提醒天数,"【即将到期，剩余"&amp;($E410-TODAY())&amp;"天】","【正常】")))&amp;IF(OR($AB410="安装免保",$AB410="技术免保",$AB410="质保期内"),"【"&amp;$AB410&amp;"】",""))</f>
        <v/>
      </c>
      <c r="J410" s="244" t="str">
        <f aca="false">IF(OR(N($G410)=0,N($H410)=0),"",ROUND(N($G410)*N($H410)*IF(N($I410)=0,1,N($I410)),2))</f>
        <v/>
      </c>
      <c r="M410" s="244" t="str">
        <f aca="false">IF(TRIM($B410&amp;$C410)="","",IF(AND(N($J410)=0,N($L410)=0),"",ROUND(N($J410)+N($L410),2)))</f>
        <v/>
      </c>
      <c r="S410" s="244"/>
      <c r="T410" s="245" t="str">
        <f aca="false">IF(TRIM($B410&amp;$C410)="","",IF(N($O410)=0,"",MAX(0,MIN(N($O410)-N($Q410),N($W410)))))</f>
        <v/>
      </c>
      <c r="U410" s="245" t="str">
        <f aca="false">IF(TRIM($B410&amp;$C410)="","",IF(N($Q410)&lt;=N($O410),"",N($Q410)-N($O410)))</f>
        <v/>
      </c>
      <c r="V410" s="245" t="str">
        <f aca="false">IF(OR(TRIM($B410&amp;$C410)="",$W410=""),"",MAX(0,N($W410))-N($T410))</f>
        <v/>
      </c>
      <c r="W410" s="245" t="str">
        <f aca="false">IF(TRIM($B410&amp;$C410)="","",IF(AND(N($M410)=0,N($Q410)+N($R410)+N($S410)=0),"",ROUND(N($M410)-N($Q410)-N($R410)-N($S410),2)))</f>
        <v/>
      </c>
      <c r="X410" s="246" t="str">
        <f aca="false">IF(TRIM($B410&amp;$C410)="","",IF(N($M410)=0,IF((N($Q410)+N($R410)+N($S410))=0,"—未填单价","未填单价，已收 "&amp;TEXT((N($Q410)+N($R410)+N($S410)),"#,##0.00")),IF(N($W410)&gt;0.005,"欠 "&amp;TEXT(N($W410),"#,##0.00")&amp;IF(N($T410)&gt;0,"（开票未到账 "&amp;TEXT(N($T410),"#,##0.00")&amp;"）","")&amp;IF(N($V410)&gt;0,"（未开票 "&amp;TEXT(N($V410),"#,##0.00")&amp;"）",""),IF(N($W410)&lt;-0.005,"多收 "&amp;TEXT(-N($W410),"#,##0.00"),"✔ 已结清")))&amp;IF(N($U410)&gt;0,"｜到账未开票 "&amp;TEXT(N($U410),"#,##0.00")&amp;"，待补票","")&amp;IF(N($R410)&gt;0,"｜收现 "&amp;TEXT(N($R410),"#,##0.00"),"")&amp;IF(N($S410)&gt;0,"｜收款不开票 "&amp;TEXT(N($S410),"#,##0.00"),""))</f>
        <v/>
      </c>
      <c r="Y410" s="195"/>
      <c r="AB410" s="195"/>
      <c r="AC410" s="188"/>
      <c r="AD410" s="246" t="str">
        <f aca="false">IF($AL410="","",IF($AL410=1,IF($AM410&gt;=1,"一次性·已到收款期","一次性·未到期"),$AC410&amp;" 第"&amp;$AM410&amp;"/"&amp;$AL410&amp;"期"))</f>
        <v/>
      </c>
      <c r="AE410" s="245" t="str">
        <f aca="false">IF(OR($AL410="",N($M410)=0),"",ROUND(N($J410)*$AM410/$AL410,2)+N($L410))</f>
        <v/>
      </c>
      <c r="AF410" s="245" t="str">
        <f aca="false">IF($AE410="","",MAX(0,ROUND($AE410-(N($Q410)+N($R410)+N($S410)),2)))</f>
        <v/>
      </c>
      <c r="AG410" s="245" t="str">
        <f aca="false">IF(OR(TRIM($B410&amp;$C410)="",NOT(ISNUMBER($D410))),"",SUMIFS($W$3:$W$1001,$AI$3:$AI$1001,$AI410,$D$3:$D$1001,"&lt;"&amp;$D410))</f>
        <v/>
      </c>
      <c r="AH410" s="245" t="str">
        <f aca="false">IF(TRIM($B410&amp;$C410)="","",SUMIFS($W$3:$W$1001,$AI$3:$AI$1001,$AI410))</f>
        <v/>
      </c>
      <c r="AI410" s="246" t="str">
        <f aca="false">IF(TRIM($B410&amp;$C410)="","",TRIM($B410)&amp;"｜"&amp;TRIM($C410))</f>
        <v/>
      </c>
      <c r="AJ410" s="245" t="str">
        <f aca="false">IF(TRIM($B410&amp;$C410)="","",MIN(N($O410),N($Q410)))</f>
        <v/>
      </c>
      <c r="AK410" s="248" t="str">
        <f aca="false">IF(ISNUMBER($D410),YEAR($D410),"")</f>
        <v/>
      </c>
      <c r="AL410" s="248" t="str">
        <f aca="false">IF(OR(TRIM($B410&amp;$C410)="",NOT(ISNUMBER($D410)),NOT(ISNUMBER($E410))),"",IF($E410&lt;$D410,"",IF(IF($AC410="半年付",2,IF($AC410="季度付",4,IF($AC410="月付",12,IF($AC410="半月付",24,1))))=1,1,MAX(1,ROUND(($E410-$D410+1)/365*IF($AC410="半年付",2,IF($AC410="季度付",4,IF($AC410="月付",12,IF($AC410="半月付",24,1)))),0)))))</f>
        <v/>
      </c>
      <c r="AM410" s="248" t="str">
        <f aca="true">IF($AL410="","",MIN($AL410,MAX(0,INT((TODAY()-付款宽限天数-$D410)/(($E410-$D410+1)/$AL410))+1)))</f>
        <v/>
      </c>
    </row>
    <row r="411" customFormat="false" ht="27.75" hidden="false" customHeight="false" outlineLevel="0" collapsed="false">
      <c r="F411" s="188" t="str">
        <f aca="true">IF(TRIM($B411&amp;$C411)="","",IF(OR(ISNUMBER(SEARCH("未",$A411)),ISNUMBER(SEARCH("送出",$A411)),AND(TRIM($A411)="",NOT(ISNUMBER($D411)),N($G411)=0)),"【合同未回】","")&amp;IF(NOT(ISNUMBER($E411)),IF(OR(ISNUMBER(SEARCH("未",$A411)),ISNUMBER(SEARCH("送出",$A411)),AND(TRIM($A411)="",NOT(ISNUMBER($D411)),N($G411)=0)),"","【未填合同期】"),IF($E411&lt;TODAY(),"【已到期】",IF($E411-TODAY()&lt;=提醒天数,"【即将到期，剩余"&amp;($E411-TODAY())&amp;"天】","【正常】")))&amp;IF(OR($AB411="安装免保",$AB411="技术免保",$AB411="质保期内"),"【"&amp;$AB411&amp;"】",""))</f>
        <v/>
      </c>
      <c r="J411" s="244" t="str">
        <f aca="false">IF(OR(N($G411)=0,N($H411)=0),"",ROUND(N($G411)*N($H411)*IF(N($I411)=0,1,N($I411)),2))</f>
        <v/>
      </c>
      <c r="M411" s="244" t="str">
        <f aca="false">IF(TRIM($B411&amp;$C411)="","",IF(AND(N($J411)=0,N($L411)=0),"",ROUND(N($J411)+N($L411),2)))</f>
        <v/>
      </c>
      <c r="S411" s="244"/>
      <c r="T411" s="245" t="str">
        <f aca="false">IF(TRIM($B411&amp;$C411)="","",IF(N($O411)=0,"",MAX(0,MIN(N($O411)-N($Q411),N($W411)))))</f>
        <v/>
      </c>
      <c r="U411" s="245" t="str">
        <f aca="false">IF(TRIM($B411&amp;$C411)="","",IF(N($Q411)&lt;=N($O411),"",N($Q411)-N($O411)))</f>
        <v/>
      </c>
      <c r="V411" s="245" t="str">
        <f aca="false">IF(OR(TRIM($B411&amp;$C411)="",$W411=""),"",MAX(0,N($W411))-N($T411))</f>
        <v/>
      </c>
      <c r="W411" s="245" t="str">
        <f aca="false">IF(TRIM($B411&amp;$C411)="","",IF(AND(N($M411)=0,N($Q411)+N($R411)+N($S411)=0),"",ROUND(N($M411)-N($Q411)-N($R411)-N($S411),2)))</f>
        <v/>
      </c>
      <c r="X411" s="246" t="str">
        <f aca="false">IF(TRIM($B411&amp;$C411)="","",IF(N($M411)=0,IF((N($Q411)+N($R411)+N($S411))=0,"—未填单价","未填单价，已收 "&amp;TEXT((N($Q411)+N($R411)+N($S411)),"#,##0.00")),IF(N($W411)&gt;0.005,"欠 "&amp;TEXT(N($W411),"#,##0.00")&amp;IF(N($T411)&gt;0,"（开票未到账 "&amp;TEXT(N($T411),"#,##0.00")&amp;"）","")&amp;IF(N($V411)&gt;0,"（未开票 "&amp;TEXT(N($V411),"#,##0.00")&amp;"）",""),IF(N($W411)&lt;-0.005,"多收 "&amp;TEXT(-N($W411),"#,##0.00"),"✔ 已结清")))&amp;IF(N($U411)&gt;0,"｜到账未开票 "&amp;TEXT(N($U411),"#,##0.00")&amp;"，待补票","")&amp;IF(N($R411)&gt;0,"｜收现 "&amp;TEXT(N($R411),"#,##0.00"),"")&amp;IF(N($S411)&gt;0,"｜收款不开票 "&amp;TEXT(N($S411),"#,##0.00"),""))</f>
        <v/>
      </c>
      <c r="Y411" s="195"/>
      <c r="AB411" s="195"/>
      <c r="AC411" s="188"/>
      <c r="AD411" s="246" t="str">
        <f aca="false">IF($AL411="","",IF($AL411=1,IF($AM411&gt;=1,"一次性·已到收款期","一次性·未到期"),$AC411&amp;" 第"&amp;$AM411&amp;"/"&amp;$AL411&amp;"期"))</f>
        <v/>
      </c>
      <c r="AE411" s="245" t="str">
        <f aca="false">IF(OR($AL411="",N($M411)=0),"",ROUND(N($J411)*$AM411/$AL411,2)+N($L411))</f>
        <v/>
      </c>
      <c r="AF411" s="245" t="str">
        <f aca="false">IF($AE411="","",MAX(0,ROUND($AE411-(N($Q411)+N($R411)+N($S411)),2)))</f>
        <v/>
      </c>
      <c r="AG411" s="245" t="str">
        <f aca="false">IF(OR(TRIM($B411&amp;$C411)="",NOT(ISNUMBER($D411))),"",SUMIFS($W$3:$W$1001,$AI$3:$AI$1001,$AI411,$D$3:$D$1001,"&lt;"&amp;$D411))</f>
        <v/>
      </c>
      <c r="AH411" s="245" t="str">
        <f aca="false">IF(TRIM($B411&amp;$C411)="","",SUMIFS($W$3:$W$1001,$AI$3:$AI$1001,$AI411))</f>
        <v/>
      </c>
      <c r="AI411" s="246" t="str">
        <f aca="false">IF(TRIM($B411&amp;$C411)="","",TRIM($B411)&amp;"｜"&amp;TRIM($C411))</f>
        <v/>
      </c>
      <c r="AJ411" s="245" t="str">
        <f aca="false">IF(TRIM($B411&amp;$C411)="","",MIN(N($O411),N($Q411)))</f>
        <v/>
      </c>
      <c r="AK411" s="248" t="str">
        <f aca="false">IF(ISNUMBER($D411),YEAR($D411),"")</f>
        <v/>
      </c>
      <c r="AL411" s="248" t="str">
        <f aca="false">IF(OR(TRIM($B411&amp;$C411)="",NOT(ISNUMBER($D411)),NOT(ISNUMBER($E411))),"",IF($E411&lt;$D411,"",IF(IF($AC411="半年付",2,IF($AC411="季度付",4,IF($AC411="月付",12,IF($AC411="半月付",24,1))))=1,1,MAX(1,ROUND(($E411-$D411+1)/365*IF($AC411="半年付",2,IF($AC411="季度付",4,IF($AC411="月付",12,IF($AC411="半月付",24,1)))),0)))))</f>
        <v/>
      </c>
      <c r="AM411" s="248" t="str">
        <f aca="true">IF($AL411="","",MIN($AL411,MAX(0,INT((TODAY()-付款宽限天数-$D411)/(($E411-$D411+1)/$AL411))+1)))</f>
        <v/>
      </c>
    </row>
    <row r="412" customFormat="false" ht="27.75" hidden="false" customHeight="false" outlineLevel="0" collapsed="false">
      <c r="F412" s="188" t="str">
        <f aca="true">IF(TRIM($B412&amp;$C412)="","",IF(OR(ISNUMBER(SEARCH("未",$A412)),ISNUMBER(SEARCH("送出",$A412)),AND(TRIM($A412)="",NOT(ISNUMBER($D412)),N($G412)=0)),"【合同未回】","")&amp;IF(NOT(ISNUMBER($E412)),IF(OR(ISNUMBER(SEARCH("未",$A412)),ISNUMBER(SEARCH("送出",$A412)),AND(TRIM($A412)="",NOT(ISNUMBER($D412)),N($G412)=0)),"","【未填合同期】"),IF($E412&lt;TODAY(),"【已到期】",IF($E412-TODAY()&lt;=提醒天数,"【即将到期，剩余"&amp;($E412-TODAY())&amp;"天】","【正常】")))&amp;IF(OR($AB412="安装免保",$AB412="技术免保",$AB412="质保期内"),"【"&amp;$AB412&amp;"】",""))</f>
        <v/>
      </c>
      <c r="J412" s="244" t="str">
        <f aca="false">IF(OR(N($G412)=0,N($H412)=0),"",ROUND(N($G412)*N($H412)*IF(N($I412)=0,1,N($I412)),2))</f>
        <v/>
      </c>
      <c r="M412" s="244" t="str">
        <f aca="false">IF(TRIM($B412&amp;$C412)="","",IF(AND(N($J412)=0,N($L412)=0),"",ROUND(N($J412)+N($L412),2)))</f>
        <v/>
      </c>
      <c r="S412" s="244"/>
      <c r="T412" s="245" t="str">
        <f aca="false">IF(TRIM($B412&amp;$C412)="","",IF(N($O412)=0,"",MAX(0,MIN(N($O412)-N($Q412),N($W412)))))</f>
        <v/>
      </c>
      <c r="U412" s="245" t="str">
        <f aca="false">IF(TRIM($B412&amp;$C412)="","",IF(N($Q412)&lt;=N($O412),"",N($Q412)-N($O412)))</f>
        <v/>
      </c>
      <c r="V412" s="245" t="str">
        <f aca="false">IF(OR(TRIM($B412&amp;$C412)="",$W412=""),"",MAX(0,N($W412))-N($T412))</f>
        <v/>
      </c>
      <c r="W412" s="245" t="str">
        <f aca="false">IF(TRIM($B412&amp;$C412)="","",IF(AND(N($M412)=0,N($Q412)+N($R412)+N($S412)=0),"",ROUND(N($M412)-N($Q412)-N($R412)-N($S412),2)))</f>
        <v/>
      </c>
      <c r="X412" s="246" t="str">
        <f aca="false">IF(TRIM($B412&amp;$C412)="","",IF(N($M412)=0,IF((N($Q412)+N($R412)+N($S412))=0,"—未填单价","未填单价，已收 "&amp;TEXT((N($Q412)+N($R412)+N($S412)),"#,##0.00")),IF(N($W412)&gt;0.005,"欠 "&amp;TEXT(N($W412),"#,##0.00")&amp;IF(N($T412)&gt;0,"（开票未到账 "&amp;TEXT(N($T412),"#,##0.00")&amp;"）","")&amp;IF(N($V412)&gt;0,"（未开票 "&amp;TEXT(N($V412),"#,##0.00")&amp;"）",""),IF(N($W412)&lt;-0.005,"多收 "&amp;TEXT(-N($W412),"#,##0.00"),"✔ 已结清")))&amp;IF(N($U412)&gt;0,"｜到账未开票 "&amp;TEXT(N($U412),"#,##0.00")&amp;"，待补票","")&amp;IF(N($R412)&gt;0,"｜收现 "&amp;TEXT(N($R412),"#,##0.00"),"")&amp;IF(N($S412)&gt;0,"｜收款不开票 "&amp;TEXT(N($S412),"#,##0.00"),""))</f>
        <v/>
      </c>
      <c r="Y412" s="195"/>
      <c r="AB412" s="195"/>
      <c r="AC412" s="188"/>
      <c r="AD412" s="246" t="str">
        <f aca="false">IF($AL412="","",IF($AL412=1,IF($AM412&gt;=1,"一次性·已到收款期","一次性·未到期"),$AC412&amp;" 第"&amp;$AM412&amp;"/"&amp;$AL412&amp;"期"))</f>
        <v/>
      </c>
      <c r="AE412" s="245" t="str">
        <f aca="false">IF(OR($AL412="",N($M412)=0),"",ROUND(N($J412)*$AM412/$AL412,2)+N($L412))</f>
        <v/>
      </c>
      <c r="AF412" s="245" t="str">
        <f aca="false">IF($AE412="","",MAX(0,ROUND($AE412-(N($Q412)+N($R412)+N($S412)),2)))</f>
        <v/>
      </c>
      <c r="AG412" s="245" t="str">
        <f aca="false">IF(OR(TRIM($B412&amp;$C412)="",NOT(ISNUMBER($D412))),"",SUMIFS($W$3:$W$1001,$AI$3:$AI$1001,$AI412,$D$3:$D$1001,"&lt;"&amp;$D412))</f>
        <v/>
      </c>
      <c r="AH412" s="245" t="str">
        <f aca="false">IF(TRIM($B412&amp;$C412)="","",SUMIFS($W$3:$W$1001,$AI$3:$AI$1001,$AI412))</f>
        <v/>
      </c>
      <c r="AI412" s="246" t="str">
        <f aca="false">IF(TRIM($B412&amp;$C412)="","",TRIM($B412)&amp;"｜"&amp;TRIM($C412))</f>
        <v/>
      </c>
      <c r="AJ412" s="245" t="str">
        <f aca="false">IF(TRIM($B412&amp;$C412)="","",MIN(N($O412),N($Q412)))</f>
        <v/>
      </c>
      <c r="AK412" s="248" t="str">
        <f aca="false">IF(ISNUMBER($D412),YEAR($D412),"")</f>
        <v/>
      </c>
      <c r="AL412" s="248" t="str">
        <f aca="false">IF(OR(TRIM($B412&amp;$C412)="",NOT(ISNUMBER($D412)),NOT(ISNUMBER($E412))),"",IF($E412&lt;$D412,"",IF(IF($AC412="半年付",2,IF($AC412="季度付",4,IF($AC412="月付",12,IF($AC412="半月付",24,1))))=1,1,MAX(1,ROUND(($E412-$D412+1)/365*IF($AC412="半年付",2,IF($AC412="季度付",4,IF($AC412="月付",12,IF($AC412="半月付",24,1)))),0)))))</f>
        <v/>
      </c>
      <c r="AM412" s="248" t="str">
        <f aca="true">IF($AL412="","",MIN($AL412,MAX(0,INT((TODAY()-付款宽限天数-$D412)/(($E412-$D412+1)/$AL412))+1)))</f>
        <v/>
      </c>
    </row>
    <row r="413" customFormat="false" ht="27.75" hidden="false" customHeight="false" outlineLevel="0" collapsed="false">
      <c r="F413" s="188" t="str">
        <f aca="true">IF(TRIM($B413&amp;$C413)="","",IF(OR(ISNUMBER(SEARCH("未",$A413)),ISNUMBER(SEARCH("送出",$A413)),AND(TRIM($A413)="",NOT(ISNUMBER($D413)),N($G413)=0)),"【合同未回】","")&amp;IF(NOT(ISNUMBER($E413)),IF(OR(ISNUMBER(SEARCH("未",$A413)),ISNUMBER(SEARCH("送出",$A413)),AND(TRIM($A413)="",NOT(ISNUMBER($D413)),N($G413)=0)),"","【未填合同期】"),IF($E413&lt;TODAY(),"【已到期】",IF($E413-TODAY()&lt;=提醒天数,"【即将到期，剩余"&amp;($E413-TODAY())&amp;"天】","【正常】")))&amp;IF(OR($AB413="安装免保",$AB413="技术免保",$AB413="质保期内"),"【"&amp;$AB413&amp;"】",""))</f>
        <v/>
      </c>
      <c r="J413" s="244" t="str">
        <f aca="false">IF(OR(N($G413)=0,N($H413)=0),"",ROUND(N($G413)*N($H413)*IF(N($I413)=0,1,N($I413)),2))</f>
        <v/>
      </c>
      <c r="M413" s="244" t="str">
        <f aca="false">IF(TRIM($B413&amp;$C413)="","",IF(AND(N($J413)=0,N($L413)=0),"",ROUND(N($J413)+N($L413),2)))</f>
        <v/>
      </c>
      <c r="S413" s="244"/>
      <c r="T413" s="245" t="str">
        <f aca="false">IF(TRIM($B413&amp;$C413)="","",IF(N($O413)=0,"",MAX(0,MIN(N($O413)-N($Q413),N($W413)))))</f>
        <v/>
      </c>
      <c r="U413" s="245" t="str">
        <f aca="false">IF(TRIM($B413&amp;$C413)="","",IF(N($Q413)&lt;=N($O413),"",N($Q413)-N($O413)))</f>
        <v/>
      </c>
      <c r="V413" s="245" t="str">
        <f aca="false">IF(OR(TRIM($B413&amp;$C413)="",$W413=""),"",MAX(0,N($W413))-N($T413))</f>
        <v/>
      </c>
      <c r="W413" s="245" t="str">
        <f aca="false">IF(TRIM($B413&amp;$C413)="","",IF(AND(N($M413)=0,N($Q413)+N($R413)+N($S413)=0),"",ROUND(N($M413)-N($Q413)-N($R413)-N($S413),2)))</f>
        <v/>
      </c>
      <c r="X413" s="246" t="str">
        <f aca="false">IF(TRIM($B413&amp;$C413)="","",IF(N($M413)=0,IF((N($Q413)+N($R413)+N($S413))=0,"—未填单价","未填单价，已收 "&amp;TEXT((N($Q413)+N($R413)+N($S413)),"#,##0.00")),IF(N($W413)&gt;0.005,"欠 "&amp;TEXT(N($W413),"#,##0.00")&amp;IF(N($T413)&gt;0,"（开票未到账 "&amp;TEXT(N($T413),"#,##0.00")&amp;"）","")&amp;IF(N($V413)&gt;0,"（未开票 "&amp;TEXT(N($V413),"#,##0.00")&amp;"）",""),IF(N($W413)&lt;-0.005,"多收 "&amp;TEXT(-N($W413),"#,##0.00"),"✔ 已结清")))&amp;IF(N($U413)&gt;0,"｜到账未开票 "&amp;TEXT(N($U413),"#,##0.00")&amp;"，待补票","")&amp;IF(N($R413)&gt;0,"｜收现 "&amp;TEXT(N($R413),"#,##0.00"),"")&amp;IF(N($S413)&gt;0,"｜收款不开票 "&amp;TEXT(N($S413),"#,##0.00"),""))</f>
        <v/>
      </c>
      <c r="Y413" s="195"/>
      <c r="AB413" s="195"/>
      <c r="AC413" s="188"/>
      <c r="AD413" s="246" t="str">
        <f aca="false">IF($AL413="","",IF($AL413=1,IF($AM413&gt;=1,"一次性·已到收款期","一次性·未到期"),$AC413&amp;" 第"&amp;$AM413&amp;"/"&amp;$AL413&amp;"期"))</f>
        <v/>
      </c>
      <c r="AE413" s="245" t="str">
        <f aca="false">IF(OR($AL413="",N($M413)=0),"",ROUND(N($J413)*$AM413/$AL413,2)+N($L413))</f>
        <v/>
      </c>
      <c r="AF413" s="245" t="str">
        <f aca="false">IF($AE413="","",MAX(0,ROUND($AE413-(N($Q413)+N($R413)+N($S413)),2)))</f>
        <v/>
      </c>
      <c r="AG413" s="245" t="str">
        <f aca="false">IF(OR(TRIM($B413&amp;$C413)="",NOT(ISNUMBER($D413))),"",SUMIFS($W$3:$W$1001,$AI$3:$AI$1001,$AI413,$D$3:$D$1001,"&lt;"&amp;$D413))</f>
        <v/>
      </c>
      <c r="AH413" s="245" t="str">
        <f aca="false">IF(TRIM($B413&amp;$C413)="","",SUMIFS($W$3:$W$1001,$AI$3:$AI$1001,$AI413))</f>
        <v/>
      </c>
      <c r="AI413" s="246" t="str">
        <f aca="false">IF(TRIM($B413&amp;$C413)="","",TRIM($B413)&amp;"｜"&amp;TRIM($C413))</f>
        <v/>
      </c>
      <c r="AJ413" s="245" t="str">
        <f aca="false">IF(TRIM($B413&amp;$C413)="","",MIN(N($O413),N($Q413)))</f>
        <v/>
      </c>
      <c r="AK413" s="248" t="str">
        <f aca="false">IF(ISNUMBER($D413),YEAR($D413),"")</f>
        <v/>
      </c>
      <c r="AL413" s="248" t="str">
        <f aca="false">IF(OR(TRIM($B413&amp;$C413)="",NOT(ISNUMBER($D413)),NOT(ISNUMBER($E413))),"",IF($E413&lt;$D413,"",IF(IF($AC413="半年付",2,IF($AC413="季度付",4,IF($AC413="月付",12,IF($AC413="半月付",24,1))))=1,1,MAX(1,ROUND(($E413-$D413+1)/365*IF($AC413="半年付",2,IF($AC413="季度付",4,IF($AC413="月付",12,IF($AC413="半月付",24,1)))),0)))))</f>
        <v/>
      </c>
      <c r="AM413" s="248" t="str">
        <f aca="true">IF($AL413="","",MIN($AL413,MAX(0,INT((TODAY()-付款宽限天数-$D413)/(($E413-$D413+1)/$AL413))+1)))</f>
        <v/>
      </c>
    </row>
    <row r="414" customFormat="false" ht="27.75" hidden="false" customHeight="false" outlineLevel="0" collapsed="false">
      <c r="F414" s="188" t="str">
        <f aca="true">IF(TRIM($B414&amp;$C414)="","",IF(OR(ISNUMBER(SEARCH("未",$A414)),ISNUMBER(SEARCH("送出",$A414)),AND(TRIM($A414)="",NOT(ISNUMBER($D414)),N($G414)=0)),"【合同未回】","")&amp;IF(NOT(ISNUMBER($E414)),IF(OR(ISNUMBER(SEARCH("未",$A414)),ISNUMBER(SEARCH("送出",$A414)),AND(TRIM($A414)="",NOT(ISNUMBER($D414)),N($G414)=0)),"","【未填合同期】"),IF($E414&lt;TODAY(),"【已到期】",IF($E414-TODAY()&lt;=提醒天数,"【即将到期，剩余"&amp;($E414-TODAY())&amp;"天】","【正常】")))&amp;IF(OR($AB414="安装免保",$AB414="技术免保",$AB414="质保期内"),"【"&amp;$AB414&amp;"】",""))</f>
        <v/>
      </c>
      <c r="J414" s="244" t="str">
        <f aca="false">IF(OR(N($G414)=0,N($H414)=0),"",ROUND(N($G414)*N($H414)*IF(N($I414)=0,1,N($I414)),2))</f>
        <v/>
      </c>
      <c r="M414" s="244" t="str">
        <f aca="false">IF(TRIM($B414&amp;$C414)="","",IF(AND(N($J414)=0,N($L414)=0),"",ROUND(N($J414)+N($L414),2)))</f>
        <v/>
      </c>
      <c r="S414" s="244"/>
      <c r="T414" s="245" t="str">
        <f aca="false">IF(TRIM($B414&amp;$C414)="","",IF(N($O414)=0,"",MAX(0,MIN(N($O414)-N($Q414),N($W414)))))</f>
        <v/>
      </c>
      <c r="U414" s="245" t="str">
        <f aca="false">IF(TRIM($B414&amp;$C414)="","",IF(N($Q414)&lt;=N($O414),"",N($Q414)-N($O414)))</f>
        <v/>
      </c>
      <c r="V414" s="245" t="str">
        <f aca="false">IF(OR(TRIM($B414&amp;$C414)="",$W414=""),"",MAX(0,N($W414))-N($T414))</f>
        <v/>
      </c>
      <c r="W414" s="245" t="str">
        <f aca="false">IF(TRIM($B414&amp;$C414)="","",IF(AND(N($M414)=0,N($Q414)+N($R414)+N($S414)=0),"",ROUND(N($M414)-N($Q414)-N($R414)-N($S414),2)))</f>
        <v/>
      </c>
      <c r="X414" s="246" t="str">
        <f aca="false">IF(TRIM($B414&amp;$C414)="","",IF(N($M414)=0,IF((N($Q414)+N($R414)+N($S414))=0,"—未填单价","未填单价，已收 "&amp;TEXT((N($Q414)+N($R414)+N($S414)),"#,##0.00")),IF(N($W414)&gt;0.005,"欠 "&amp;TEXT(N($W414),"#,##0.00")&amp;IF(N($T414)&gt;0,"（开票未到账 "&amp;TEXT(N($T414),"#,##0.00")&amp;"）","")&amp;IF(N($V414)&gt;0,"（未开票 "&amp;TEXT(N($V414),"#,##0.00")&amp;"）",""),IF(N($W414)&lt;-0.005,"多收 "&amp;TEXT(-N($W414),"#,##0.00"),"✔ 已结清")))&amp;IF(N($U414)&gt;0,"｜到账未开票 "&amp;TEXT(N($U414),"#,##0.00")&amp;"，待补票","")&amp;IF(N($R414)&gt;0,"｜收现 "&amp;TEXT(N($R414),"#,##0.00"),"")&amp;IF(N($S414)&gt;0,"｜收款不开票 "&amp;TEXT(N($S414),"#,##0.00"),""))</f>
        <v/>
      </c>
      <c r="Y414" s="195"/>
      <c r="AB414" s="195"/>
      <c r="AC414" s="188"/>
      <c r="AD414" s="246" t="str">
        <f aca="false">IF($AL414="","",IF($AL414=1,IF($AM414&gt;=1,"一次性·已到收款期","一次性·未到期"),$AC414&amp;" 第"&amp;$AM414&amp;"/"&amp;$AL414&amp;"期"))</f>
        <v/>
      </c>
      <c r="AE414" s="245" t="str">
        <f aca="false">IF(OR($AL414="",N($M414)=0),"",ROUND(N($J414)*$AM414/$AL414,2)+N($L414))</f>
        <v/>
      </c>
      <c r="AF414" s="245" t="str">
        <f aca="false">IF($AE414="","",MAX(0,ROUND($AE414-(N($Q414)+N($R414)+N($S414)),2)))</f>
        <v/>
      </c>
      <c r="AG414" s="245" t="str">
        <f aca="false">IF(OR(TRIM($B414&amp;$C414)="",NOT(ISNUMBER($D414))),"",SUMIFS($W$3:$W$1001,$AI$3:$AI$1001,$AI414,$D$3:$D$1001,"&lt;"&amp;$D414))</f>
        <v/>
      </c>
      <c r="AH414" s="245" t="str">
        <f aca="false">IF(TRIM($B414&amp;$C414)="","",SUMIFS($W$3:$W$1001,$AI$3:$AI$1001,$AI414))</f>
        <v/>
      </c>
      <c r="AI414" s="246" t="str">
        <f aca="false">IF(TRIM($B414&amp;$C414)="","",TRIM($B414)&amp;"｜"&amp;TRIM($C414))</f>
        <v/>
      </c>
      <c r="AJ414" s="245" t="str">
        <f aca="false">IF(TRIM($B414&amp;$C414)="","",MIN(N($O414),N($Q414)))</f>
        <v/>
      </c>
      <c r="AK414" s="248" t="str">
        <f aca="false">IF(ISNUMBER($D414),YEAR($D414),"")</f>
        <v/>
      </c>
      <c r="AL414" s="248" t="str">
        <f aca="false">IF(OR(TRIM($B414&amp;$C414)="",NOT(ISNUMBER($D414)),NOT(ISNUMBER($E414))),"",IF($E414&lt;$D414,"",IF(IF($AC414="半年付",2,IF($AC414="季度付",4,IF($AC414="月付",12,IF($AC414="半月付",24,1))))=1,1,MAX(1,ROUND(($E414-$D414+1)/365*IF($AC414="半年付",2,IF($AC414="季度付",4,IF($AC414="月付",12,IF($AC414="半月付",24,1)))),0)))))</f>
        <v/>
      </c>
      <c r="AM414" s="248" t="str">
        <f aca="true">IF($AL414="","",MIN($AL414,MAX(0,INT((TODAY()-付款宽限天数-$D414)/(($E414-$D414+1)/$AL414))+1)))</f>
        <v/>
      </c>
    </row>
    <row r="415" customFormat="false" ht="27.75" hidden="false" customHeight="false" outlineLevel="0" collapsed="false">
      <c r="F415" s="188" t="str">
        <f aca="true">IF(TRIM($B415&amp;$C415)="","",IF(OR(ISNUMBER(SEARCH("未",$A415)),ISNUMBER(SEARCH("送出",$A415)),AND(TRIM($A415)="",NOT(ISNUMBER($D415)),N($G415)=0)),"【合同未回】","")&amp;IF(NOT(ISNUMBER($E415)),IF(OR(ISNUMBER(SEARCH("未",$A415)),ISNUMBER(SEARCH("送出",$A415)),AND(TRIM($A415)="",NOT(ISNUMBER($D415)),N($G415)=0)),"","【未填合同期】"),IF($E415&lt;TODAY(),"【已到期】",IF($E415-TODAY()&lt;=提醒天数,"【即将到期，剩余"&amp;($E415-TODAY())&amp;"天】","【正常】")))&amp;IF(OR($AB415="安装免保",$AB415="技术免保",$AB415="质保期内"),"【"&amp;$AB415&amp;"】",""))</f>
        <v/>
      </c>
      <c r="J415" s="244" t="str">
        <f aca="false">IF(OR(N($G415)=0,N($H415)=0),"",ROUND(N($G415)*N($H415)*IF(N($I415)=0,1,N($I415)),2))</f>
        <v/>
      </c>
      <c r="M415" s="244" t="str">
        <f aca="false">IF(TRIM($B415&amp;$C415)="","",IF(AND(N($J415)=0,N($L415)=0),"",ROUND(N($J415)+N($L415),2)))</f>
        <v/>
      </c>
      <c r="S415" s="244"/>
      <c r="T415" s="245" t="str">
        <f aca="false">IF(TRIM($B415&amp;$C415)="","",IF(N($O415)=0,"",MAX(0,MIN(N($O415)-N($Q415),N($W415)))))</f>
        <v/>
      </c>
      <c r="U415" s="245" t="str">
        <f aca="false">IF(TRIM($B415&amp;$C415)="","",IF(N($Q415)&lt;=N($O415),"",N($Q415)-N($O415)))</f>
        <v/>
      </c>
      <c r="V415" s="245" t="str">
        <f aca="false">IF(OR(TRIM($B415&amp;$C415)="",$W415=""),"",MAX(0,N($W415))-N($T415))</f>
        <v/>
      </c>
      <c r="W415" s="245" t="str">
        <f aca="false">IF(TRIM($B415&amp;$C415)="","",IF(AND(N($M415)=0,N($Q415)+N($R415)+N($S415)=0),"",ROUND(N($M415)-N($Q415)-N($R415)-N($S415),2)))</f>
        <v/>
      </c>
      <c r="X415" s="246" t="str">
        <f aca="false">IF(TRIM($B415&amp;$C415)="","",IF(N($M415)=0,IF((N($Q415)+N($R415)+N($S415))=0,"—未填单价","未填单价，已收 "&amp;TEXT((N($Q415)+N($R415)+N($S415)),"#,##0.00")),IF(N($W415)&gt;0.005,"欠 "&amp;TEXT(N($W415),"#,##0.00")&amp;IF(N($T415)&gt;0,"（开票未到账 "&amp;TEXT(N($T415),"#,##0.00")&amp;"）","")&amp;IF(N($V415)&gt;0,"（未开票 "&amp;TEXT(N($V415),"#,##0.00")&amp;"）",""),IF(N($W415)&lt;-0.005,"多收 "&amp;TEXT(-N($W415),"#,##0.00"),"✔ 已结清")))&amp;IF(N($U415)&gt;0,"｜到账未开票 "&amp;TEXT(N($U415),"#,##0.00")&amp;"，待补票","")&amp;IF(N($R415)&gt;0,"｜收现 "&amp;TEXT(N($R415),"#,##0.00"),"")&amp;IF(N($S415)&gt;0,"｜收款不开票 "&amp;TEXT(N($S415),"#,##0.00"),""))</f>
        <v/>
      </c>
      <c r="Y415" s="195"/>
      <c r="AB415" s="195"/>
      <c r="AC415" s="188"/>
      <c r="AD415" s="246" t="str">
        <f aca="false">IF($AL415="","",IF($AL415=1,IF($AM415&gt;=1,"一次性·已到收款期","一次性·未到期"),$AC415&amp;" 第"&amp;$AM415&amp;"/"&amp;$AL415&amp;"期"))</f>
        <v/>
      </c>
      <c r="AE415" s="245" t="str">
        <f aca="false">IF(OR($AL415="",N($M415)=0),"",ROUND(N($J415)*$AM415/$AL415,2)+N($L415))</f>
        <v/>
      </c>
      <c r="AF415" s="245" t="str">
        <f aca="false">IF($AE415="","",MAX(0,ROUND($AE415-(N($Q415)+N($R415)+N($S415)),2)))</f>
        <v/>
      </c>
      <c r="AG415" s="245" t="str">
        <f aca="false">IF(OR(TRIM($B415&amp;$C415)="",NOT(ISNUMBER($D415))),"",SUMIFS($W$3:$W$1001,$AI$3:$AI$1001,$AI415,$D$3:$D$1001,"&lt;"&amp;$D415))</f>
        <v/>
      </c>
      <c r="AH415" s="245" t="str">
        <f aca="false">IF(TRIM($B415&amp;$C415)="","",SUMIFS($W$3:$W$1001,$AI$3:$AI$1001,$AI415))</f>
        <v/>
      </c>
      <c r="AI415" s="246" t="str">
        <f aca="false">IF(TRIM($B415&amp;$C415)="","",TRIM($B415)&amp;"｜"&amp;TRIM($C415))</f>
        <v/>
      </c>
      <c r="AJ415" s="245" t="str">
        <f aca="false">IF(TRIM($B415&amp;$C415)="","",MIN(N($O415),N($Q415)))</f>
        <v/>
      </c>
      <c r="AK415" s="248" t="str">
        <f aca="false">IF(ISNUMBER($D415),YEAR($D415),"")</f>
        <v/>
      </c>
      <c r="AL415" s="248" t="str">
        <f aca="false">IF(OR(TRIM($B415&amp;$C415)="",NOT(ISNUMBER($D415)),NOT(ISNUMBER($E415))),"",IF($E415&lt;$D415,"",IF(IF($AC415="半年付",2,IF($AC415="季度付",4,IF($AC415="月付",12,IF($AC415="半月付",24,1))))=1,1,MAX(1,ROUND(($E415-$D415+1)/365*IF($AC415="半年付",2,IF($AC415="季度付",4,IF($AC415="月付",12,IF($AC415="半月付",24,1)))),0)))))</f>
        <v/>
      </c>
      <c r="AM415" s="248" t="str">
        <f aca="true">IF($AL415="","",MIN($AL415,MAX(0,INT((TODAY()-付款宽限天数-$D415)/(($E415-$D415+1)/$AL415))+1)))</f>
        <v/>
      </c>
    </row>
    <row r="416" customFormat="false" ht="27.75" hidden="false" customHeight="false" outlineLevel="0" collapsed="false">
      <c r="F416" s="188" t="str">
        <f aca="true">IF(TRIM($B416&amp;$C416)="","",IF(OR(ISNUMBER(SEARCH("未",$A416)),ISNUMBER(SEARCH("送出",$A416)),AND(TRIM($A416)="",NOT(ISNUMBER($D416)),N($G416)=0)),"【合同未回】","")&amp;IF(NOT(ISNUMBER($E416)),IF(OR(ISNUMBER(SEARCH("未",$A416)),ISNUMBER(SEARCH("送出",$A416)),AND(TRIM($A416)="",NOT(ISNUMBER($D416)),N($G416)=0)),"","【未填合同期】"),IF($E416&lt;TODAY(),"【已到期】",IF($E416-TODAY()&lt;=提醒天数,"【即将到期，剩余"&amp;($E416-TODAY())&amp;"天】","【正常】")))&amp;IF(OR($AB416="安装免保",$AB416="技术免保",$AB416="质保期内"),"【"&amp;$AB416&amp;"】",""))</f>
        <v/>
      </c>
      <c r="J416" s="244" t="str">
        <f aca="false">IF(OR(N($G416)=0,N($H416)=0),"",ROUND(N($G416)*N($H416)*IF(N($I416)=0,1,N($I416)),2))</f>
        <v/>
      </c>
      <c r="M416" s="244" t="str">
        <f aca="false">IF(TRIM($B416&amp;$C416)="","",IF(AND(N($J416)=0,N($L416)=0),"",ROUND(N($J416)+N($L416),2)))</f>
        <v/>
      </c>
      <c r="S416" s="244"/>
      <c r="T416" s="245" t="str">
        <f aca="false">IF(TRIM($B416&amp;$C416)="","",IF(N($O416)=0,"",MAX(0,MIN(N($O416)-N($Q416),N($W416)))))</f>
        <v/>
      </c>
      <c r="U416" s="245" t="str">
        <f aca="false">IF(TRIM($B416&amp;$C416)="","",IF(N($Q416)&lt;=N($O416),"",N($Q416)-N($O416)))</f>
        <v/>
      </c>
      <c r="V416" s="245" t="str">
        <f aca="false">IF(OR(TRIM($B416&amp;$C416)="",$W416=""),"",MAX(0,N($W416))-N($T416))</f>
        <v/>
      </c>
      <c r="W416" s="245" t="str">
        <f aca="false">IF(TRIM($B416&amp;$C416)="","",IF(AND(N($M416)=0,N($Q416)+N($R416)+N($S416)=0),"",ROUND(N($M416)-N($Q416)-N($R416)-N($S416),2)))</f>
        <v/>
      </c>
      <c r="X416" s="246" t="str">
        <f aca="false">IF(TRIM($B416&amp;$C416)="","",IF(N($M416)=0,IF((N($Q416)+N($R416)+N($S416))=0,"—未填单价","未填单价，已收 "&amp;TEXT((N($Q416)+N($R416)+N($S416)),"#,##0.00")),IF(N($W416)&gt;0.005,"欠 "&amp;TEXT(N($W416),"#,##0.00")&amp;IF(N($T416)&gt;0,"（开票未到账 "&amp;TEXT(N($T416),"#,##0.00")&amp;"）","")&amp;IF(N($V416)&gt;0,"（未开票 "&amp;TEXT(N($V416),"#,##0.00")&amp;"）",""),IF(N($W416)&lt;-0.005,"多收 "&amp;TEXT(-N($W416),"#,##0.00"),"✔ 已结清")))&amp;IF(N($U416)&gt;0,"｜到账未开票 "&amp;TEXT(N($U416),"#,##0.00")&amp;"，待补票","")&amp;IF(N($R416)&gt;0,"｜收现 "&amp;TEXT(N($R416),"#,##0.00"),"")&amp;IF(N($S416)&gt;0,"｜收款不开票 "&amp;TEXT(N($S416),"#,##0.00"),""))</f>
        <v/>
      </c>
      <c r="Y416" s="195"/>
      <c r="AB416" s="195"/>
      <c r="AC416" s="188"/>
      <c r="AD416" s="246" t="str">
        <f aca="false">IF($AL416="","",IF($AL416=1,IF($AM416&gt;=1,"一次性·已到收款期","一次性·未到期"),$AC416&amp;" 第"&amp;$AM416&amp;"/"&amp;$AL416&amp;"期"))</f>
        <v/>
      </c>
      <c r="AE416" s="245" t="str">
        <f aca="false">IF(OR($AL416="",N($M416)=0),"",ROUND(N($J416)*$AM416/$AL416,2)+N($L416))</f>
        <v/>
      </c>
      <c r="AF416" s="245" t="str">
        <f aca="false">IF($AE416="","",MAX(0,ROUND($AE416-(N($Q416)+N($R416)+N($S416)),2)))</f>
        <v/>
      </c>
      <c r="AG416" s="245" t="str">
        <f aca="false">IF(OR(TRIM($B416&amp;$C416)="",NOT(ISNUMBER($D416))),"",SUMIFS($W$3:$W$1001,$AI$3:$AI$1001,$AI416,$D$3:$D$1001,"&lt;"&amp;$D416))</f>
        <v/>
      </c>
      <c r="AH416" s="245" t="str">
        <f aca="false">IF(TRIM($B416&amp;$C416)="","",SUMIFS($W$3:$W$1001,$AI$3:$AI$1001,$AI416))</f>
        <v/>
      </c>
      <c r="AI416" s="246" t="str">
        <f aca="false">IF(TRIM($B416&amp;$C416)="","",TRIM($B416)&amp;"｜"&amp;TRIM($C416))</f>
        <v/>
      </c>
      <c r="AJ416" s="245" t="str">
        <f aca="false">IF(TRIM($B416&amp;$C416)="","",MIN(N($O416),N($Q416)))</f>
        <v/>
      </c>
      <c r="AK416" s="248" t="str">
        <f aca="false">IF(ISNUMBER($D416),YEAR($D416),"")</f>
        <v/>
      </c>
      <c r="AL416" s="248" t="str">
        <f aca="false">IF(OR(TRIM($B416&amp;$C416)="",NOT(ISNUMBER($D416)),NOT(ISNUMBER($E416))),"",IF($E416&lt;$D416,"",IF(IF($AC416="半年付",2,IF($AC416="季度付",4,IF($AC416="月付",12,IF($AC416="半月付",24,1))))=1,1,MAX(1,ROUND(($E416-$D416+1)/365*IF($AC416="半年付",2,IF($AC416="季度付",4,IF($AC416="月付",12,IF($AC416="半月付",24,1)))),0)))))</f>
        <v/>
      </c>
      <c r="AM416" s="248" t="str">
        <f aca="true">IF($AL416="","",MIN($AL416,MAX(0,INT((TODAY()-付款宽限天数-$D416)/(($E416-$D416+1)/$AL416))+1)))</f>
        <v/>
      </c>
    </row>
    <row r="417" customFormat="false" ht="27.75" hidden="false" customHeight="false" outlineLevel="0" collapsed="false">
      <c r="F417" s="188" t="str">
        <f aca="true">IF(TRIM($B417&amp;$C417)="","",IF(OR(ISNUMBER(SEARCH("未",$A417)),ISNUMBER(SEARCH("送出",$A417)),AND(TRIM($A417)="",NOT(ISNUMBER($D417)),N($G417)=0)),"【合同未回】","")&amp;IF(NOT(ISNUMBER($E417)),IF(OR(ISNUMBER(SEARCH("未",$A417)),ISNUMBER(SEARCH("送出",$A417)),AND(TRIM($A417)="",NOT(ISNUMBER($D417)),N($G417)=0)),"","【未填合同期】"),IF($E417&lt;TODAY(),"【已到期】",IF($E417-TODAY()&lt;=提醒天数,"【即将到期，剩余"&amp;($E417-TODAY())&amp;"天】","【正常】")))&amp;IF(OR($AB417="安装免保",$AB417="技术免保",$AB417="质保期内"),"【"&amp;$AB417&amp;"】",""))</f>
        <v/>
      </c>
      <c r="J417" s="244" t="str">
        <f aca="false">IF(OR(N($G417)=0,N($H417)=0),"",ROUND(N($G417)*N($H417)*IF(N($I417)=0,1,N($I417)),2))</f>
        <v/>
      </c>
      <c r="M417" s="244" t="str">
        <f aca="false">IF(TRIM($B417&amp;$C417)="","",IF(AND(N($J417)=0,N($L417)=0),"",ROUND(N($J417)+N($L417),2)))</f>
        <v/>
      </c>
      <c r="S417" s="244"/>
      <c r="T417" s="245" t="str">
        <f aca="false">IF(TRIM($B417&amp;$C417)="","",IF(N($O417)=0,"",MAX(0,MIN(N($O417)-N($Q417),N($W417)))))</f>
        <v/>
      </c>
      <c r="U417" s="245" t="str">
        <f aca="false">IF(TRIM($B417&amp;$C417)="","",IF(N($Q417)&lt;=N($O417),"",N($Q417)-N($O417)))</f>
        <v/>
      </c>
      <c r="V417" s="245" t="str">
        <f aca="false">IF(OR(TRIM($B417&amp;$C417)="",$W417=""),"",MAX(0,N($W417))-N($T417))</f>
        <v/>
      </c>
      <c r="W417" s="245" t="str">
        <f aca="false">IF(TRIM($B417&amp;$C417)="","",IF(AND(N($M417)=0,N($Q417)+N($R417)+N($S417)=0),"",ROUND(N($M417)-N($Q417)-N($R417)-N($S417),2)))</f>
        <v/>
      </c>
      <c r="X417" s="246" t="str">
        <f aca="false">IF(TRIM($B417&amp;$C417)="","",IF(N($M417)=0,IF((N($Q417)+N($R417)+N($S417))=0,"—未填单价","未填单价，已收 "&amp;TEXT((N($Q417)+N($R417)+N($S417)),"#,##0.00")),IF(N($W417)&gt;0.005,"欠 "&amp;TEXT(N($W417),"#,##0.00")&amp;IF(N($T417)&gt;0,"（开票未到账 "&amp;TEXT(N($T417),"#,##0.00")&amp;"）","")&amp;IF(N($V417)&gt;0,"（未开票 "&amp;TEXT(N($V417),"#,##0.00")&amp;"）",""),IF(N($W417)&lt;-0.005,"多收 "&amp;TEXT(-N($W417),"#,##0.00"),"✔ 已结清")))&amp;IF(N($U417)&gt;0,"｜到账未开票 "&amp;TEXT(N($U417),"#,##0.00")&amp;"，待补票","")&amp;IF(N($R417)&gt;0,"｜收现 "&amp;TEXT(N($R417),"#,##0.00"),"")&amp;IF(N($S417)&gt;0,"｜收款不开票 "&amp;TEXT(N($S417),"#,##0.00"),""))</f>
        <v/>
      </c>
      <c r="Y417" s="195"/>
      <c r="AB417" s="195"/>
      <c r="AC417" s="188"/>
      <c r="AD417" s="246" t="str">
        <f aca="false">IF($AL417="","",IF($AL417=1,IF($AM417&gt;=1,"一次性·已到收款期","一次性·未到期"),$AC417&amp;" 第"&amp;$AM417&amp;"/"&amp;$AL417&amp;"期"))</f>
        <v/>
      </c>
      <c r="AE417" s="245" t="str">
        <f aca="false">IF(OR($AL417="",N($M417)=0),"",ROUND(N($J417)*$AM417/$AL417,2)+N($L417))</f>
        <v/>
      </c>
      <c r="AF417" s="245" t="str">
        <f aca="false">IF($AE417="","",MAX(0,ROUND($AE417-(N($Q417)+N($R417)+N($S417)),2)))</f>
        <v/>
      </c>
      <c r="AG417" s="245" t="str">
        <f aca="false">IF(OR(TRIM($B417&amp;$C417)="",NOT(ISNUMBER($D417))),"",SUMIFS($W$3:$W$1001,$AI$3:$AI$1001,$AI417,$D$3:$D$1001,"&lt;"&amp;$D417))</f>
        <v/>
      </c>
      <c r="AH417" s="245" t="str">
        <f aca="false">IF(TRIM($B417&amp;$C417)="","",SUMIFS($W$3:$W$1001,$AI$3:$AI$1001,$AI417))</f>
        <v/>
      </c>
      <c r="AI417" s="246" t="str">
        <f aca="false">IF(TRIM($B417&amp;$C417)="","",TRIM($B417)&amp;"｜"&amp;TRIM($C417))</f>
        <v/>
      </c>
      <c r="AJ417" s="245" t="str">
        <f aca="false">IF(TRIM($B417&amp;$C417)="","",MIN(N($O417),N($Q417)))</f>
        <v/>
      </c>
      <c r="AK417" s="248" t="str">
        <f aca="false">IF(ISNUMBER($D417),YEAR($D417),"")</f>
        <v/>
      </c>
      <c r="AL417" s="248" t="str">
        <f aca="false">IF(OR(TRIM($B417&amp;$C417)="",NOT(ISNUMBER($D417)),NOT(ISNUMBER($E417))),"",IF($E417&lt;$D417,"",IF(IF($AC417="半年付",2,IF($AC417="季度付",4,IF($AC417="月付",12,IF($AC417="半月付",24,1))))=1,1,MAX(1,ROUND(($E417-$D417+1)/365*IF($AC417="半年付",2,IF($AC417="季度付",4,IF($AC417="月付",12,IF($AC417="半月付",24,1)))),0)))))</f>
        <v/>
      </c>
      <c r="AM417" s="248" t="str">
        <f aca="true">IF($AL417="","",MIN($AL417,MAX(0,INT((TODAY()-付款宽限天数-$D417)/(($E417-$D417+1)/$AL417))+1)))</f>
        <v/>
      </c>
    </row>
    <row r="418" customFormat="false" ht="27.75" hidden="false" customHeight="false" outlineLevel="0" collapsed="false">
      <c r="F418" s="188" t="str">
        <f aca="true">IF(TRIM($B418&amp;$C418)="","",IF(OR(ISNUMBER(SEARCH("未",$A418)),ISNUMBER(SEARCH("送出",$A418)),AND(TRIM($A418)="",NOT(ISNUMBER($D418)),N($G418)=0)),"【合同未回】","")&amp;IF(NOT(ISNUMBER($E418)),IF(OR(ISNUMBER(SEARCH("未",$A418)),ISNUMBER(SEARCH("送出",$A418)),AND(TRIM($A418)="",NOT(ISNUMBER($D418)),N($G418)=0)),"","【未填合同期】"),IF($E418&lt;TODAY(),"【已到期】",IF($E418-TODAY()&lt;=提醒天数,"【即将到期，剩余"&amp;($E418-TODAY())&amp;"天】","【正常】")))&amp;IF(OR($AB418="安装免保",$AB418="技术免保",$AB418="质保期内"),"【"&amp;$AB418&amp;"】",""))</f>
        <v/>
      </c>
      <c r="J418" s="244" t="str">
        <f aca="false">IF(OR(N($G418)=0,N($H418)=0),"",ROUND(N($G418)*N($H418)*IF(N($I418)=0,1,N($I418)),2))</f>
        <v/>
      </c>
      <c r="M418" s="244" t="str">
        <f aca="false">IF(TRIM($B418&amp;$C418)="","",IF(AND(N($J418)=0,N($L418)=0),"",ROUND(N($J418)+N($L418),2)))</f>
        <v/>
      </c>
      <c r="S418" s="244"/>
      <c r="T418" s="245" t="str">
        <f aca="false">IF(TRIM($B418&amp;$C418)="","",IF(N($O418)=0,"",MAX(0,MIN(N($O418)-N($Q418),N($W418)))))</f>
        <v/>
      </c>
      <c r="U418" s="245" t="str">
        <f aca="false">IF(TRIM($B418&amp;$C418)="","",IF(N($Q418)&lt;=N($O418),"",N($Q418)-N($O418)))</f>
        <v/>
      </c>
      <c r="V418" s="245" t="str">
        <f aca="false">IF(OR(TRIM($B418&amp;$C418)="",$W418=""),"",MAX(0,N($W418))-N($T418))</f>
        <v/>
      </c>
      <c r="W418" s="245" t="str">
        <f aca="false">IF(TRIM($B418&amp;$C418)="","",IF(AND(N($M418)=0,N($Q418)+N($R418)+N($S418)=0),"",ROUND(N($M418)-N($Q418)-N($R418)-N($S418),2)))</f>
        <v/>
      </c>
      <c r="X418" s="246" t="str">
        <f aca="false">IF(TRIM($B418&amp;$C418)="","",IF(N($M418)=0,IF((N($Q418)+N($R418)+N($S418))=0,"—未填单价","未填单价，已收 "&amp;TEXT((N($Q418)+N($R418)+N($S418)),"#,##0.00")),IF(N($W418)&gt;0.005,"欠 "&amp;TEXT(N($W418),"#,##0.00")&amp;IF(N($T418)&gt;0,"（开票未到账 "&amp;TEXT(N($T418),"#,##0.00")&amp;"）","")&amp;IF(N($V418)&gt;0,"（未开票 "&amp;TEXT(N($V418),"#,##0.00")&amp;"）",""),IF(N($W418)&lt;-0.005,"多收 "&amp;TEXT(-N($W418),"#,##0.00"),"✔ 已结清")))&amp;IF(N($U418)&gt;0,"｜到账未开票 "&amp;TEXT(N($U418),"#,##0.00")&amp;"，待补票","")&amp;IF(N($R418)&gt;0,"｜收现 "&amp;TEXT(N($R418),"#,##0.00"),"")&amp;IF(N($S418)&gt;0,"｜收款不开票 "&amp;TEXT(N($S418),"#,##0.00"),""))</f>
        <v/>
      </c>
      <c r="Y418" s="195"/>
      <c r="AB418" s="195"/>
      <c r="AC418" s="188"/>
      <c r="AD418" s="246" t="str">
        <f aca="false">IF($AL418="","",IF($AL418=1,IF($AM418&gt;=1,"一次性·已到收款期","一次性·未到期"),$AC418&amp;" 第"&amp;$AM418&amp;"/"&amp;$AL418&amp;"期"))</f>
        <v/>
      </c>
      <c r="AE418" s="245" t="str">
        <f aca="false">IF(OR($AL418="",N($M418)=0),"",ROUND(N($J418)*$AM418/$AL418,2)+N($L418))</f>
        <v/>
      </c>
      <c r="AF418" s="245" t="str">
        <f aca="false">IF($AE418="","",MAX(0,ROUND($AE418-(N($Q418)+N($R418)+N($S418)),2)))</f>
        <v/>
      </c>
      <c r="AG418" s="245" t="str">
        <f aca="false">IF(OR(TRIM($B418&amp;$C418)="",NOT(ISNUMBER($D418))),"",SUMIFS($W$3:$W$1001,$AI$3:$AI$1001,$AI418,$D$3:$D$1001,"&lt;"&amp;$D418))</f>
        <v/>
      </c>
      <c r="AH418" s="245" t="str">
        <f aca="false">IF(TRIM($B418&amp;$C418)="","",SUMIFS($W$3:$W$1001,$AI$3:$AI$1001,$AI418))</f>
        <v/>
      </c>
      <c r="AI418" s="246" t="str">
        <f aca="false">IF(TRIM($B418&amp;$C418)="","",TRIM($B418)&amp;"｜"&amp;TRIM($C418))</f>
        <v/>
      </c>
      <c r="AJ418" s="245" t="str">
        <f aca="false">IF(TRIM($B418&amp;$C418)="","",MIN(N($O418),N($Q418)))</f>
        <v/>
      </c>
      <c r="AK418" s="248" t="str">
        <f aca="false">IF(ISNUMBER($D418),YEAR($D418),"")</f>
        <v/>
      </c>
      <c r="AL418" s="248" t="str">
        <f aca="false">IF(OR(TRIM($B418&amp;$C418)="",NOT(ISNUMBER($D418)),NOT(ISNUMBER($E418))),"",IF($E418&lt;$D418,"",IF(IF($AC418="半年付",2,IF($AC418="季度付",4,IF($AC418="月付",12,IF($AC418="半月付",24,1))))=1,1,MAX(1,ROUND(($E418-$D418+1)/365*IF($AC418="半年付",2,IF($AC418="季度付",4,IF($AC418="月付",12,IF($AC418="半月付",24,1)))),0)))))</f>
        <v/>
      </c>
      <c r="AM418" s="248" t="str">
        <f aca="true">IF($AL418="","",MIN($AL418,MAX(0,INT((TODAY()-付款宽限天数-$D418)/(($E418-$D418+1)/$AL418))+1)))</f>
        <v/>
      </c>
    </row>
    <row r="419" customFormat="false" ht="27.75" hidden="false" customHeight="false" outlineLevel="0" collapsed="false">
      <c r="F419" s="188" t="str">
        <f aca="true">IF(TRIM($B419&amp;$C419)="","",IF(OR(ISNUMBER(SEARCH("未",$A419)),ISNUMBER(SEARCH("送出",$A419)),AND(TRIM($A419)="",NOT(ISNUMBER($D419)),N($G419)=0)),"【合同未回】","")&amp;IF(NOT(ISNUMBER($E419)),IF(OR(ISNUMBER(SEARCH("未",$A419)),ISNUMBER(SEARCH("送出",$A419)),AND(TRIM($A419)="",NOT(ISNUMBER($D419)),N($G419)=0)),"","【未填合同期】"),IF($E419&lt;TODAY(),"【已到期】",IF($E419-TODAY()&lt;=提醒天数,"【即将到期，剩余"&amp;($E419-TODAY())&amp;"天】","【正常】")))&amp;IF(OR($AB419="安装免保",$AB419="技术免保",$AB419="质保期内"),"【"&amp;$AB419&amp;"】",""))</f>
        <v/>
      </c>
      <c r="J419" s="244" t="str">
        <f aca="false">IF(OR(N($G419)=0,N($H419)=0),"",ROUND(N($G419)*N($H419)*IF(N($I419)=0,1,N($I419)),2))</f>
        <v/>
      </c>
      <c r="M419" s="244" t="str">
        <f aca="false">IF(TRIM($B419&amp;$C419)="","",IF(AND(N($J419)=0,N($L419)=0),"",ROUND(N($J419)+N($L419),2)))</f>
        <v/>
      </c>
      <c r="S419" s="244"/>
      <c r="T419" s="245" t="str">
        <f aca="false">IF(TRIM($B419&amp;$C419)="","",IF(N($O419)=0,"",MAX(0,MIN(N($O419)-N($Q419),N($W419)))))</f>
        <v/>
      </c>
      <c r="U419" s="245" t="str">
        <f aca="false">IF(TRIM($B419&amp;$C419)="","",IF(N($Q419)&lt;=N($O419),"",N($Q419)-N($O419)))</f>
        <v/>
      </c>
      <c r="V419" s="245" t="str">
        <f aca="false">IF(OR(TRIM($B419&amp;$C419)="",$W419=""),"",MAX(0,N($W419))-N($T419))</f>
        <v/>
      </c>
      <c r="W419" s="245" t="str">
        <f aca="false">IF(TRIM($B419&amp;$C419)="","",IF(AND(N($M419)=0,N($Q419)+N($R419)+N($S419)=0),"",ROUND(N($M419)-N($Q419)-N($R419)-N($S419),2)))</f>
        <v/>
      </c>
      <c r="X419" s="246" t="str">
        <f aca="false">IF(TRIM($B419&amp;$C419)="","",IF(N($M419)=0,IF((N($Q419)+N($R419)+N($S419))=0,"—未填单价","未填单价，已收 "&amp;TEXT((N($Q419)+N($R419)+N($S419)),"#,##0.00")),IF(N($W419)&gt;0.005,"欠 "&amp;TEXT(N($W419),"#,##0.00")&amp;IF(N($T419)&gt;0,"（开票未到账 "&amp;TEXT(N($T419),"#,##0.00")&amp;"）","")&amp;IF(N($V419)&gt;0,"（未开票 "&amp;TEXT(N($V419),"#,##0.00")&amp;"）",""),IF(N($W419)&lt;-0.005,"多收 "&amp;TEXT(-N($W419),"#,##0.00"),"✔ 已结清")))&amp;IF(N($U419)&gt;0,"｜到账未开票 "&amp;TEXT(N($U419),"#,##0.00")&amp;"，待补票","")&amp;IF(N($R419)&gt;0,"｜收现 "&amp;TEXT(N($R419),"#,##0.00"),"")&amp;IF(N($S419)&gt;0,"｜收款不开票 "&amp;TEXT(N($S419),"#,##0.00"),""))</f>
        <v/>
      </c>
      <c r="Y419" s="195"/>
      <c r="AB419" s="195"/>
      <c r="AC419" s="188"/>
      <c r="AD419" s="246" t="str">
        <f aca="false">IF($AL419="","",IF($AL419=1,IF($AM419&gt;=1,"一次性·已到收款期","一次性·未到期"),$AC419&amp;" 第"&amp;$AM419&amp;"/"&amp;$AL419&amp;"期"))</f>
        <v/>
      </c>
      <c r="AE419" s="245" t="str">
        <f aca="false">IF(OR($AL419="",N($M419)=0),"",ROUND(N($J419)*$AM419/$AL419,2)+N($L419))</f>
        <v/>
      </c>
      <c r="AF419" s="245" t="str">
        <f aca="false">IF($AE419="","",MAX(0,ROUND($AE419-(N($Q419)+N($R419)+N($S419)),2)))</f>
        <v/>
      </c>
      <c r="AG419" s="245" t="str">
        <f aca="false">IF(OR(TRIM($B419&amp;$C419)="",NOT(ISNUMBER($D419))),"",SUMIFS($W$3:$W$1001,$AI$3:$AI$1001,$AI419,$D$3:$D$1001,"&lt;"&amp;$D419))</f>
        <v/>
      </c>
      <c r="AH419" s="245" t="str">
        <f aca="false">IF(TRIM($B419&amp;$C419)="","",SUMIFS($W$3:$W$1001,$AI$3:$AI$1001,$AI419))</f>
        <v/>
      </c>
      <c r="AI419" s="246" t="str">
        <f aca="false">IF(TRIM($B419&amp;$C419)="","",TRIM($B419)&amp;"｜"&amp;TRIM($C419))</f>
        <v/>
      </c>
      <c r="AJ419" s="245" t="str">
        <f aca="false">IF(TRIM($B419&amp;$C419)="","",MIN(N($O419),N($Q419)))</f>
        <v/>
      </c>
      <c r="AK419" s="248" t="str">
        <f aca="false">IF(ISNUMBER($D419),YEAR($D419),"")</f>
        <v/>
      </c>
      <c r="AL419" s="248" t="str">
        <f aca="false">IF(OR(TRIM($B419&amp;$C419)="",NOT(ISNUMBER($D419)),NOT(ISNUMBER($E419))),"",IF($E419&lt;$D419,"",IF(IF($AC419="半年付",2,IF($AC419="季度付",4,IF($AC419="月付",12,IF($AC419="半月付",24,1))))=1,1,MAX(1,ROUND(($E419-$D419+1)/365*IF($AC419="半年付",2,IF($AC419="季度付",4,IF($AC419="月付",12,IF($AC419="半月付",24,1)))),0)))))</f>
        <v/>
      </c>
      <c r="AM419" s="248" t="str">
        <f aca="true">IF($AL419="","",MIN($AL419,MAX(0,INT((TODAY()-付款宽限天数-$D419)/(($E419-$D419+1)/$AL419))+1)))</f>
        <v/>
      </c>
    </row>
    <row r="420" customFormat="false" ht="27.75" hidden="false" customHeight="false" outlineLevel="0" collapsed="false">
      <c r="F420" s="188" t="str">
        <f aca="true">IF(TRIM($B420&amp;$C420)="","",IF(OR(ISNUMBER(SEARCH("未",$A420)),ISNUMBER(SEARCH("送出",$A420)),AND(TRIM($A420)="",NOT(ISNUMBER($D420)),N($G420)=0)),"【合同未回】","")&amp;IF(NOT(ISNUMBER($E420)),IF(OR(ISNUMBER(SEARCH("未",$A420)),ISNUMBER(SEARCH("送出",$A420)),AND(TRIM($A420)="",NOT(ISNUMBER($D420)),N($G420)=0)),"","【未填合同期】"),IF($E420&lt;TODAY(),"【已到期】",IF($E420-TODAY()&lt;=提醒天数,"【即将到期，剩余"&amp;($E420-TODAY())&amp;"天】","【正常】")))&amp;IF(OR($AB420="安装免保",$AB420="技术免保",$AB420="质保期内"),"【"&amp;$AB420&amp;"】",""))</f>
        <v/>
      </c>
      <c r="J420" s="244" t="str">
        <f aca="false">IF(OR(N($G420)=0,N($H420)=0),"",ROUND(N($G420)*N($H420)*IF(N($I420)=0,1,N($I420)),2))</f>
        <v/>
      </c>
      <c r="M420" s="244" t="str">
        <f aca="false">IF(TRIM($B420&amp;$C420)="","",IF(AND(N($J420)=0,N($L420)=0),"",ROUND(N($J420)+N($L420),2)))</f>
        <v/>
      </c>
      <c r="S420" s="244"/>
      <c r="T420" s="245" t="str">
        <f aca="false">IF(TRIM($B420&amp;$C420)="","",IF(N($O420)=0,"",MAX(0,MIN(N($O420)-N($Q420),N($W420)))))</f>
        <v/>
      </c>
      <c r="U420" s="245" t="str">
        <f aca="false">IF(TRIM($B420&amp;$C420)="","",IF(N($Q420)&lt;=N($O420),"",N($Q420)-N($O420)))</f>
        <v/>
      </c>
      <c r="V420" s="245" t="str">
        <f aca="false">IF(OR(TRIM($B420&amp;$C420)="",$W420=""),"",MAX(0,N($W420))-N($T420))</f>
        <v/>
      </c>
      <c r="W420" s="245" t="str">
        <f aca="false">IF(TRIM($B420&amp;$C420)="","",IF(AND(N($M420)=0,N($Q420)+N($R420)+N($S420)=0),"",ROUND(N($M420)-N($Q420)-N($R420)-N($S420),2)))</f>
        <v/>
      </c>
      <c r="X420" s="246" t="str">
        <f aca="false">IF(TRIM($B420&amp;$C420)="","",IF(N($M420)=0,IF((N($Q420)+N($R420)+N($S420))=0,"—未填单价","未填单价，已收 "&amp;TEXT((N($Q420)+N($R420)+N($S420)),"#,##0.00")),IF(N($W420)&gt;0.005,"欠 "&amp;TEXT(N($W420),"#,##0.00")&amp;IF(N($T420)&gt;0,"（开票未到账 "&amp;TEXT(N($T420),"#,##0.00")&amp;"）","")&amp;IF(N($V420)&gt;0,"（未开票 "&amp;TEXT(N($V420),"#,##0.00")&amp;"）",""),IF(N($W420)&lt;-0.005,"多收 "&amp;TEXT(-N($W420),"#,##0.00"),"✔ 已结清")))&amp;IF(N($U420)&gt;0,"｜到账未开票 "&amp;TEXT(N($U420),"#,##0.00")&amp;"，待补票","")&amp;IF(N($R420)&gt;0,"｜收现 "&amp;TEXT(N($R420),"#,##0.00"),"")&amp;IF(N($S420)&gt;0,"｜收款不开票 "&amp;TEXT(N($S420),"#,##0.00"),""))</f>
        <v/>
      </c>
      <c r="Y420" s="195"/>
      <c r="AB420" s="195"/>
      <c r="AC420" s="188"/>
      <c r="AD420" s="246" t="str">
        <f aca="false">IF($AL420="","",IF($AL420=1,IF($AM420&gt;=1,"一次性·已到收款期","一次性·未到期"),$AC420&amp;" 第"&amp;$AM420&amp;"/"&amp;$AL420&amp;"期"))</f>
        <v/>
      </c>
      <c r="AE420" s="245" t="str">
        <f aca="false">IF(OR($AL420="",N($M420)=0),"",ROUND(N($J420)*$AM420/$AL420,2)+N($L420))</f>
        <v/>
      </c>
      <c r="AF420" s="245" t="str">
        <f aca="false">IF($AE420="","",MAX(0,ROUND($AE420-(N($Q420)+N($R420)+N($S420)),2)))</f>
        <v/>
      </c>
      <c r="AG420" s="245" t="str">
        <f aca="false">IF(OR(TRIM($B420&amp;$C420)="",NOT(ISNUMBER($D420))),"",SUMIFS($W$3:$W$1001,$AI$3:$AI$1001,$AI420,$D$3:$D$1001,"&lt;"&amp;$D420))</f>
        <v/>
      </c>
      <c r="AH420" s="245" t="str">
        <f aca="false">IF(TRIM($B420&amp;$C420)="","",SUMIFS($W$3:$W$1001,$AI$3:$AI$1001,$AI420))</f>
        <v/>
      </c>
      <c r="AI420" s="246" t="str">
        <f aca="false">IF(TRIM($B420&amp;$C420)="","",TRIM($B420)&amp;"｜"&amp;TRIM($C420))</f>
        <v/>
      </c>
      <c r="AJ420" s="245" t="str">
        <f aca="false">IF(TRIM($B420&amp;$C420)="","",MIN(N($O420),N($Q420)))</f>
        <v/>
      </c>
      <c r="AK420" s="248" t="str">
        <f aca="false">IF(ISNUMBER($D420),YEAR($D420),"")</f>
        <v/>
      </c>
      <c r="AL420" s="248" t="str">
        <f aca="false">IF(OR(TRIM($B420&amp;$C420)="",NOT(ISNUMBER($D420)),NOT(ISNUMBER($E420))),"",IF($E420&lt;$D420,"",IF(IF($AC420="半年付",2,IF($AC420="季度付",4,IF($AC420="月付",12,IF($AC420="半月付",24,1))))=1,1,MAX(1,ROUND(($E420-$D420+1)/365*IF($AC420="半年付",2,IF($AC420="季度付",4,IF($AC420="月付",12,IF($AC420="半月付",24,1)))),0)))))</f>
        <v/>
      </c>
      <c r="AM420" s="248" t="str">
        <f aca="true">IF($AL420="","",MIN($AL420,MAX(0,INT((TODAY()-付款宽限天数-$D420)/(($E420-$D420+1)/$AL420))+1)))</f>
        <v/>
      </c>
    </row>
    <row r="421" customFormat="false" ht="27.75" hidden="false" customHeight="false" outlineLevel="0" collapsed="false">
      <c r="F421" s="188" t="str">
        <f aca="true">IF(TRIM($B421&amp;$C421)="","",IF(OR(ISNUMBER(SEARCH("未",$A421)),ISNUMBER(SEARCH("送出",$A421)),AND(TRIM($A421)="",NOT(ISNUMBER($D421)),N($G421)=0)),"【合同未回】","")&amp;IF(NOT(ISNUMBER($E421)),IF(OR(ISNUMBER(SEARCH("未",$A421)),ISNUMBER(SEARCH("送出",$A421)),AND(TRIM($A421)="",NOT(ISNUMBER($D421)),N($G421)=0)),"","【未填合同期】"),IF($E421&lt;TODAY(),"【已到期】",IF($E421-TODAY()&lt;=提醒天数,"【即将到期，剩余"&amp;($E421-TODAY())&amp;"天】","【正常】")))&amp;IF(OR($AB421="安装免保",$AB421="技术免保",$AB421="质保期内"),"【"&amp;$AB421&amp;"】",""))</f>
        <v/>
      </c>
      <c r="J421" s="244" t="str">
        <f aca="false">IF(OR(N($G421)=0,N($H421)=0),"",ROUND(N($G421)*N($H421)*IF(N($I421)=0,1,N($I421)),2))</f>
        <v/>
      </c>
      <c r="M421" s="244" t="str">
        <f aca="false">IF(TRIM($B421&amp;$C421)="","",IF(AND(N($J421)=0,N($L421)=0),"",ROUND(N($J421)+N($L421),2)))</f>
        <v/>
      </c>
      <c r="S421" s="244"/>
      <c r="T421" s="245" t="str">
        <f aca="false">IF(TRIM($B421&amp;$C421)="","",IF(N($O421)=0,"",MAX(0,MIN(N($O421)-N($Q421),N($W421)))))</f>
        <v/>
      </c>
      <c r="U421" s="245" t="str">
        <f aca="false">IF(TRIM($B421&amp;$C421)="","",IF(N($Q421)&lt;=N($O421),"",N($Q421)-N($O421)))</f>
        <v/>
      </c>
      <c r="V421" s="245" t="str">
        <f aca="false">IF(OR(TRIM($B421&amp;$C421)="",$W421=""),"",MAX(0,N($W421))-N($T421))</f>
        <v/>
      </c>
      <c r="W421" s="245" t="str">
        <f aca="false">IF(TRIM($B421&amp;$C421)="","",IF(AND(N($M421)=0,N($Q421)+N($R421)+N($S421)=0),"",ROUND(N($M421)-N($Q421)-N($R421)-N($S421),2)))</f>
        <v/>
      </c>
      <c r="X421" s="246" t="str">
        <f aca="false">IF(TRIM($B421&amp;$C421)="","",IF(N($M421)=0,IF((N($Q421)+N($R421)+N($S421))=0,"—未填单价","未填单价，已收 "&amp;TEXT((N($Q421)+N($R421)+N($S421)),"#,##0.00")),IF(N($W421)&gt;0.005,"欠 "&amp;TEXT(N($W421),"#,##0.00")&amp;IF(N($T421)&gt;0,"（开票未到账 "&amp;TEXT(N($T421),"#,##0.00")&amp;"）","")&amp;IF(N($V421)&gt;0,"（未开票 "&amp;TEXT(N($V421),"#,##0.00")&amp;"）",""),IF(N($W421)&lt;-0.005,"多收 "&amp;TEXT(-N($W421),"#,##0.00"),"✔ 已结清")))&amp;IF(N($U421)&gt;0,"｜到账未开票 "&amp;TEXT(N($U421),"#,##0.00")&amp;"，待补票","")&amp;IF(N($R421)&gt;0,"｜收现 "&amp;TEXT(N($R421),"#,##0.00"),"")&amp;IF(N($S421)&gt;0,"｜收款不开票 "&amp;TEXT(N($S421),"#,##0.00"),""))</f>
        <v/>
      </c>
      <c r="Y421" s="195"/>
      <c r="AB421" s="195"/>
      <c r="AC421" s="188"/>
      <c r="AD421" s="246" t="str">
        <f aca="false">IF($AL421="","",IF($AL421=1,IF($AM421&gt;=1,"一次性·已到收款期","一次性·未到期"),$AC421&amp;" 第"&amp;$AM421&amp;"/"&amp;$AL421&amp;"期"))</f>
        <v/>
      </c>
      <c r="AE421" s="245" t="str">
        <f aca="false">IF(OR($AL421="",N($M421)=0),"",ROUND(N($J421)*$AM421/$AL421,2)+N($L421))</f>
        <v/>
      </c>
      <c r="AF421" s="245" t="str">
        <f aca="false">IF($AE421="","",MAX(0,ROUND($AE421-(N($Q421)+N($R421)+N($S421)),2)))</f>
        <v/>
      </c>
      <c r="AG421" s="245" t="str">
        <f aca="false">IF(OR(TRIM($B421&amp;$C421)="",NOT(ISNUMBER($D421))),"",SUMIFS($W$3:$W$1001,$AI$3:$AI$1001,$AI421,$D$3:$D$1001,"&lt;"&amp;$D421))</f>
        <v/>
      </c>
      <c r="AH421" s="245" t="str">
        <f aca="false">IF(TRIM($B421&amp;$C421)="","",SUMIFS($W$3:$W$1001,$AI$3:$AI$1001,$AI421))</f>
        <v/>
      </c>
      <c r="AI421" s="246" t="str">
        <f aca="false">IF(TRIM($B421&amp;$C421)="","",TRIM($B421)&amp;"｜"&amp;TRIM($C421))</f>
        <v/>
      </c>
      <c r="AJ421" s="245" t="str">
        <f aca="false">IF(TRIM($B421&amp;$C421)="","",MIN(N($O421),N($Q421)))</f>
        <v/>
      </c>
      <c r="AK421" s="248" t="str">
        <f aca="false">IF(ISNUMBER($D421),YEAR($D421),"")</f>
        <v/>
      </c>
      <c r="AL421" s="248" t="str">
        <f aca="false">IF(OR(TRIM($B421&amp;$C421)="",NOT(ISNUMBER($D421)),NOT(ISNUMBER($E421))),"",IF($E421&lt;$D421,"",IF(IF($AC421="半年付",2,IF($AC421="季度付",4,IF($AC421="月付",12,IF($AC421="半月付",24,1))))=1,1,MAX(1,ROUND(($E421-$D421+1)/365*IF($AC421="半年付",2,IF($AC421="季度付",4,IF($AC421="月付",12,IF($AC421="半月付",24,1)))),0)))))</f>
        <v/>
      </c>
      <c r="AM421" s="248" t="str">
        <f aca="true">IF($AL421="","",MIN($AL421,MAX(0,INT((TODAY()-付款宽限天数-$D421)/(($E421-$D421+1)/$AL421))+1)))</f>
        <v/>
      </c>
    </row>
    <row r="422" customFormat="false" ht="27.75" hidden="false" customHeight="false" outlineLevel="0" collapsed="false">
      <c r="F422" s="188" t="str">
        <f aca="true">IF(TRIM($B422&amp;$C422)="","",IF(OR(ISNUMBER(SEARCH("未",$A422)),ISNUMBER(SEARCH("送出",$A422)),AND(TRIM($A422)="",NOT(ISNUMBER($D422)),N($G422)=0)),"【合同未回】","")&amp;IF(NOT(ISNUMBER($E422)),IF(OR(ISNUMBER(SEARCH("未",$A422)),ISNUMBER(SEARCH("送出",$A422)),AND(TRIM($A422)="",NOT(ISNUMBER($D422)),N($G422)=0)),"","【未填合同期】"),IF($E422&lt;TODAY(),"【已到期】",IF($E422-TODAY()&lt;=提醒天数,"【即将到期，剩余"&amp;($E422-TODAY())&amp;"天】","【正常】")))&amp;IF(OR($AB422="安装免保",$AB422="技术免保",$AB422="质保期内"),"【"&amp;$AB422&amp;"】",""))</f>
        <v/>
      </c>
      <c r="J422" s="244" t="str">
        <f aca="false">IF(OR(N($G422)=0,N($H422)=0),"",ROUND(N($G422)*N($H422)*IF(N($I422)=0,1,N($I422)),2))</f>
        <v/>
      </c>
      <c r="M422" s="244" t="str">
        <f aca="false">IF(TRIM($B422&amp;$C422)="","",IF(AND(N($J422)=0,N($L422)=0),"",ROUND(N($J422)+N($L422),2)))</f>
        <v/>
      </c>
      <c r="S422" s="244"/>
      <c r="T422" s="245" t="str">
        <f aca="false">IF(TRIM($B422&amp;$C422)="","",IF(N($O422)=0,"",MAX(0,MIN(N($O422)-N($Q422),N($W422)))))</f>
        <v/>
      </c>
      <c r="U422" s="245" t="str">
        <f aca="false">IF(TRIM($B422&amp;$C422)="","",IF(N($Q422)&lt;=N($O422),"",N($Q422)-N($O422)))</f>
        <v/>
      </c>
      <c r="V422" s="245" t="str">
        <f aca="false">IF(OR(TRIM($B422&amp;$C422)="",$W422=""),"",MAX(0,N($W422))-N($T422))</f>
        <v/>
      </c>
      <c r="W422" s="245" t="str">
        <f aca="false">IF(TRIM($B422&amp;$C422)="","",IF(AND(N($M422)=0,N($Q422)+N($R422)+N($S422)=0),"",ROUND(N($M422)-N($Q422)-N($R422)-N($S422),2)))</f>
        <v/>
      </c>
      <c r="X422" s="246" t="str">
        <f aca="false">IF(TRIM($B422&amp;$C422)="","",IF(N($M422)=0,IF((N($Q422)+N($R422)+N($S422))=0,"—未填单价","未填单价，已收 "&amp;TEXT((N($Q422)+N($R422)+N($S422)),"#,##0.00")),IF(N($W422)&gt;0.005,"欠 "&amp;TEXT(N($W422),"#,##0.00")&amp;IF(N($T422)&gt;0,"（开票未到账 "&amp;TEXT(N($T422),"#,##0.00")&amp;"）","")&amp;IF(N($V422)&gt;0,"（未开票 "&amp;TEXT(N($V422),"#,##0.00")&amp;"）",""),IF(N($W422)&lt;-0.005,"多收 "&amp;TEXT(-N($W422),"#,##0.00"),"✔ 已结清")))&amp;IF(N($U422)&gt;0,"｜到账未开票 "&amp;TEXT(N($U422),"#,##0.00")&amp;"，待补票","")&amp;IF(N($R422)&gt;0,"｜收现 "&amp;TEXT(N($R422),"#,##0.00"),"")&amp;IF(N($S422)&gt;0,"｜收款不开票 "&amp;TEXT(N($S422),"#,##0.00"),""))</f>
        <v/>
      </c>
      <c r="Y422" s="195"/>
      <c r="AB422" s="195"/>
      <c r="AC422" s="188"/>
      <c r="AD422" s="246" t="str">
        <f aca="false">IF($AL422="","",IF($AL422=1,IF($AM422&gt;=1,"一次性·已到收款期","一次性·未到期"),$AC422&amp;" 第"&amp;$AM422&amp;"/"&amp;$AL422&amp;"期"))</f>
        <v/>
      </c>
      <c r="AE422" s="245" t="str">
        <f aca="false">IF(OR($AL422="",N($M422)=0),"",ROUND(N($J422)*$AM422/$AL422,2)+N($L422))</f>
        <v/>
      </c>
      <c r="AF422" s="245" t="str">
        <f aca="false">IF($AE422="","",MAX(0,ROUND($AE422-(N($Q422)+N($R422)+N($S422)),2)))</f>
        <v/>
      </c>
      <c r="AG422" s="245" t="str">
        <f aca="false">IF(OR(TRIM($B422&amp;$C422)="",NOT(ISNUMBER($D422))),"",SUMIFS($W$3:$W$1001,$AI$3:$AI$1001,$AI422,$D$3:$D$1001,"&lt;"&amp;$D422))</f>
        <v/>
      </c>
      <c r="AH422" s="245" t="str">
        <f aca="false">IF(TRIM($B422&amp;$C422)="","",SUMIFS($W$3:$W$1001,$AI$3:$AI$1001,$AI422))</f>
        <v/>
      </c>
      <c r="AI422" s="246" t="str">
        <f aca="false">IF(TRIM($B422&amp;$C422)="","",TRIM($B422)&amp;"｜"&amp;TRIM($C422))</f>
        <v/>
      </c>
      <c r="AJ422" s="245" t="str">
        <f aca="false">IF(TRIM($B422&amp;$C422)="","",MIN(N($O422),N($Q422)))</f>
        <v/>
      </c>
      <c r="AK422" s="248" t="str">
        <f aca="false">IF(ISNUMBER($D422),YEAR($D422),"")</f>
        <v/>
      </c>
      <c r="AL422" s="248" t="str">
        <f aca="false">IF(OR(TRIM($B422&amp;$C422)="",NOT(ISNUMBER($D422)),NOT(ISNUMBER($E422))),"",IF($E422&lt;$D422,"",IF(IF($AC422="半年付",2,IF($AC422="季度付",4,IF($AC422="月付",12,IF($AC422="半月付",24,1))))=1,1,MAX(1,ROUND(($E422-$D422+1)/365*IF($AC422="半年付",2,IF($AC422="季度付",4,IF($AC422="月付",12,IF($AC422="半月付",24,1)))),0)))))</f>
        <v/>
      </c>
      <c r="AM422" s="248" t="str">
        <f aca="true">IF($AL422="","",MIN($AL422,MAX(0,INT((TODAY()-付款宽限天数-$D422)/(($E422-$D422+1)/$AL422))+1)))</f>
        <v/>
      </c>
    </row>
    <row r="423" customFormat="false" ht="27.75" hidden="false" customHeight="false" outlineLevel="0" collapsed="false">
      <c r="F423" s="188" t="str">
        <f aca="true">IF(TRIM($B423&amp;$C423)="","",IF(OR(ISNUMBER(SEARCH("未",$A423)),ISNUMBER(SEARCH("送出",$A423)),AND(TRIM($A423)="",NOT(ISNUMBER($D423)),N($G423)=0)),"【合同未回】","")&amp;IF(NOT(ISNUMBER($E423)),IF(OR(ISNUMBER(SEARCH("未",$A423)),ISNUMBER(SEARCH("送出",$A423)),AND(TRIM($A423)="",NOT(ISNUMBER($D423)),N($G423)=0)),"","【未填合同期】"),IF($E423&lt;TODAY(),"【已到期】",IF($E423-TODAY()&lt;=提醒天数,"【即将到期，剩余"&amp;($E423-TODAY())&amp;"天】","【正常】")))&amp;IF(OR($AB423="安装免保",$AB423="技术免保",$AB423="质保期内"),"【"&amp;$AB423&amp;"】",""))</f>
        <v/>
      </c>
      <c r="J423" s="244" t="str">
        <f aca="false">IF(OR(N($G423)=0,N($H423)=0),"",ROUND(N($G423)*N($H423)*IF(N($I423)=0,1,N($I423)),2))</f>
        <v/>
      </c>
      <c r="M423" s="244" t="str">
        <f aca="false">IF(TRIM($B423&amp;$C423)="","",IF(AND(N($J423)=0,N($L423)=0),"",ROUND(N($J423)+N($L423),2)))</f>
        <v/>
      </c>
      <c r="S423" s="244"/>
      <c r="T423" s="245" t="str">
        <f aca="false">IF(TRIM($B423&amp;$C423)="","",IF(N($O423)=0,"",MAX(0,MIN(N($O423)-N($Q423),N($W423)))))</f>
        <v/>
      </c>
      <c r="U423" s="245" t="str">
        <f aca="false">IF(TRIM($B423&amp;$C423)="","",IF(N($Q423)&lt;=N($O423),"",N($Q423)-N($O423)))</f>
        <v/>
      </c>
      <c r="V423" s="245" t="str">
        <f aca="false">IF(OR(TRIM($B423&amp;$C423)="",$W423=""),"",MAX(0,N($W423))-N($T423))</f>
        <v/>
      </c>
      <c r="W423" s="245" t="str">
        <f aca="false">IF(TRIM($B423&amp;$C423)="","",IF(AND(N($M423)=0,N($Q423)+N($R423)+N($S423)=0),"",ROUND(N($M423)-N($Q423)-N($R423)-N($S423),2)))</f>
        <v/>
      </c>
      <c r="X423" s="246" t="str">
        <f aca="false">IF(TRIM($B423&amp;$C423)="","",IF(N($M423)=0,IF((N($Q423)+N($R423)+N($S423))=0,"—未填单价","未填单价，已收 "&amp;TEXT((N($Q423)+N($R423)+N($S423)),"#,##0.00")),IF(N($W423)&gt;0.005,"欠 "&amp;TEXT(N($W423),"#,##0.00")&amp;IF(N($T423)&gt;0,"（开票未到账 "&amp;TEXT(N($T423),"#,##0.00")&amp;"）","")&amp;IF(N($V423)&gt;0,"（未开票 "&amp;TEXT(N($V423),"#,##0.00")&amp;"）",""),IF(N($W423)&lt;-0.005,"多收 "&amp;TEXT(-N($W423),"#,##0.00"),"✔ 已结清")))&amp;IF(N($U423)&gt;0,"｜到账未开票 "&amp;TEXT(N($U423),"#,##0.00")&amp;"，待补票","")&amp;IF(N($R423)&gt;0,"｜收现 "&amp;TEXT(N($R423),"#,##0.00"),"")&amp;IF(N($S423)&gt;0,"｜收款不开票 "&amp;TEXT(N($S423),"#,##0.00"),""))</f>
        <v/>
      </c>
      <c r="Y423" s="195"/>
      <c r="AB423" s="195"/>
      <c r="AC423" s="188"/>
      <c r="AD423" s="246" t="str">
        <f aca="false">IF($AL423="","",IF($AL423=1,IF($AM423&gt;=1,"一次性·已到收款期","一次性·未到期"),$AC423&amp;" 第"&amp;$AM423&amp;"/"&amp;$AL423&amp;"期"))</f>
        <v/>
      </c>
      <c r="AE423" s="245" t="str">
        <f aca="false">IF(OR($AL423="",N($M423)=0),"",ROUND(N($J423)*$AM423/$AL423,2)+N($L423))</f>
        <v/>
      </c>
      <c r="AF423" s="245" t="str">
        <f aca="false">IF($AE423="","",MAX(0,ROUND($AE423-(N($Q423)+N($R423)+N($S423)),2)))</f>
        <v/>
      </c>
      <c r="AG423" s="245" t="str">
        <f aca="false">IF(OR(TRIM($B423&amp;$C423)="",NOT(ISNUMBER($D423))),"",SUMIFS($W$3:$W$1001,$AI$3:$AI$1001,$AI423,$D$3:$D$1001,"&lt;"&amp;$D423))</f>
        <v/>
      </c>
      <c r="AH423" s="245" t="str">
        <f aca="false">IF(TRIM($B423&amp;$C423)="","",SUMIFS($W$3:$W$1001,$AI$3:$AI$1001,$AI423))</f>
        <v/>
      </c>
      <c r="AI423" s="246" t="str">
        <f aca="false">IF(TRIM($B423&amp;$C423)="","",TRIM($B423)&amp;"｜"&amp;TRIM($C423))</f>
        <v/>
      </c>
      <c r="AJ423" s="245" t="str">
        <f aca="false">IF(TRIM($B423&amp;$C423)="","",MIN(N($O423),N($Q423)))</f>
        <v/>
      </c>
      <c r="AK423" s="248" t="str">
        <f aca="false">IF(ISNUMBER($D423),YEAR($D423),"")</f>
        <v/>
      </c>
      <c r="AL423" s="248" t="str">
        <f aca="false">IF(OR(TRIM($B423&amp;$C423)="",NOT(ISNUMBER($D423)),NOT(ISNUMBER($E423))),"",IF($E423&lt;$D423,"",IF(IF($AC423="半年付",2,IF($AC423="季度付",4,IF($AC423="月付",12,IF($AC423="半月付",24,1))))=1,1,MAX(1,ROUND(($E423-$D423+1)/365*IF($AC423="半年付",2,IF($AC423="季度付",4,IF($AC423="月付",12,IF($AC423="半月付",24,1)))),0)))))</f>
        <v/>
      </c>
      <c r="AM423" s="248" t="str">
        <f aca="true">IF($AL423="","",MIN($AL423,MAX(0,INT((TODAY()-付款宽限天数-$D423)/(($E423-$D423+1)/$AL423))+1)))</f>
        <v/>
      </c>
    </row>
    <row r="424" customFormat="false" ht="27.75" hidden="false" customHeight="false" outlineLevel="0" collapsed="false">
      <c r="F424" s="188" t="str">
        <f aca="true">IF(TRIM($B424&amp;$C424)="","",IF(OR(ISNUMBER(SEARCH("未",$A424)),ISNUMBER(SEARCH("送出",$A424)),AND(TRIM($A424)="",NOT(ISNUMBER($D424)),N($G424)=0)),"【合同未回】","")&amp;IF(NOT(ISNUMBER($E424)),IF(OR(ISNUMBER(SEARCH("未",$A424)),ISNUMBER(SEARCH("送出",$A424)),AND(TRIM($A424)="",NOT(ISNUMBER($D424)),N($G424)=0)),"","【未填合同期】"),IF($E424&lt;TODAY(),"【已到期】",IF($E424-TODAY()&lt;=提醒天数,"【即将到期，剩余"&amp;($E424-TODAY())&amp;"天】","【正常】")))&amp;IF(OR($AB424="安装免保",$AB424="技术免保",$AB424="质保期内"),"【"&amp;$AB424&amp;"】",""))</f>
        <v/>
      </c>
      <c r="J424" s="244" t="str">
        <f aca="false">IF(OR(N($G424)=0,N($H424)=0),"",ROUND(N($G424)*N($H424)*IF(N($I424)=0,1,N($I424)),2))</f>
        <v/>
      </c>
      <c r="M424" s="244" t="str">
        <f aca="false">IF(TRIM($B424&amp;$C424)="","",IF(AND(N($J424)=0,N($L424)=0),"",ROUND(N($J424)+N($L424),2)))</f>
        <v/>
      </c>
      <c r="S424" s="244"/>
      <c r="T424" s="245" t="str">
        <f aca="false">IF(TRIM($B424&amp;$C424)="","",IF(N($O424)=0,"",MAX(0,MIN(N($O424)-N($Q424),N($W424)))))</f>
        <v/>
      </c>
      <c r="U424" s="245" t="str">
        <f aca="false">IF(TRIM($B424&amp;$C424)="","",IF(N($Q424)&lt;=N($O424),"",N($Q424)-N($O424)))</f>
        <v/>
      </c>
      <c r="V424" s="245" t="str">
        <f aca="false">IF(OR(TRIM($B424&amp;$C424)="",$W424=""),"",MAX(0,N($W424))-N($T424))</f>
        <v/>
      </c>
      <c r="W424" s="245" t="str">
        <f aca="false">IF(TRIM($B424&amp;$C424)="","",IF(AND(N($M424)=0,N($Q424)+N($R424)+N($S424)=0),"",ROUND(N($M424)-N($Q424)-N($R424)-N($S424),2)))</f>
        <v/>
      </c>
      <c r="X424" s="246" t="str">
        <f aca="false">IF(TRIM($B424&amp;$C424)="","",IF(N($M424)=0,IF((N($Q424)+N($R424)+N($S424))=0,"—未填单价","未填单价，已收 "&amp;TEXT((N($Q424)+N($R424)+N($S424)),"#,##0.00")),IF(N($W424)&gt;0.005,"欠 "&amp;TEXT(N($W424),"#,##0.00")&amp;IF(N($T424)&gt;0,"（开票未到账 "&amp;TEXT(N($T424),"#,##0.00")&amp;"）","")&amp;IF(N($V424)&gt;0,"（未开票 "&amp;TEXT(N($V424),"#,##0.00")&amp;"）",""),IF(N($W424)&lt;-0.005,"多收 "&amp;TEXT(-N($W424),"#,##0.00"),"✔ 已结清")))&amp;IF(N($U424)&gt;0,"｜到账未开票 "&amp;TEXT(N($U424),"#,##0.00")&amp;"，待补票","")&amp;IF(N($R424)&gt;0,"｜收现 "&amp;TEXT(N($R424),"#,##0.00"),"")&amp;IF(N($S424)&gt;0,"｜收款不开票 "&amp;TEXT(N($S424),"#,##0.00"),""))</f>
        <v/>
      </c>
      <c r="Y424" s="195"/>
      <c r="AB424" s="195"/>
      <c r="AC424" s="188"/>
      <c r="AD424" s="246" t="str">
        <f aca="false">IF($AL424="","",IF($AL424=1,IF($AM424&gt;=1,"一次性·已到收款期","一次性·未到期"),$AC424&amp;" 第"&amp;$AM424&amp;"/"&amp;$AL424&amp;"期"))</f>
        <v/>
      </c>
      <c r="AE424" s="245" t="str">
        <f aca="false">IF(OR($AL424="",N($M424)=0),"",ROUND(N($J424)*$AM424/$AL424,2)+N($L424))</f>
        <v/>
      </c>
      <c r="AF424" s="245" t="str">
        <f aca="false">IF($AE424="","",MAX(0,ROUND($AE424-(N($Q424)+N($R424)+N($S424)),2)))</f>
        <v/>
      </c>
      <c r="AG424" s="245" t="str">
        <f aca="false">IF(OR(TRIM($B424&amp;$C424)="",NOT(ISNUMBER($D424))),"",SUMIFS($W$3:$W$1001,$AI$3:$AI$1001,$AI424,$D$3:$D$1001,"&lt;"&amp;$D424))</f>
        <v/>
      </c>
      <c r="AH424" s="245" t="str">
        <f aca="false">IF(TRIM($B424&amp;$C424)="","",SUMIFS($W$3:$W$1001,$AI$3:$AI$1001,$AI424))</f>
        <v/>
      </c>
      <c r="AI424" s="246" t="str">
        <f aca="false">IF(TRIM($B424&amp;$C424)="","",TRIM($B424)&amp;"｜"&amp;TRIM($C424))</f>
        <v/>
      </c>
      <c r="AJ424" s="245" t="str">
        <f aca="false">IF(TRIM($B424&amp;$C424)="","",MIN(N($O424),N($Q424)))</f>
        <v/>
      </c>
      <c r="AK424" s="248" t="str">
        <f aca="false">IF(ISNUMBER($D424),YEAR($D424),"")</f>
        <v/>
      </c>
      <c r="AL424" s="248" t="str">
        <f aca="false">IF(OR(TRIM($B424&amp;$C424)="",NOT(ISNUMBER($D424)),NOT(ISNUMBER($E424))),"",IF($E424&lt;$D424,"",IF(IF($AC424="半年付",2,IF($AC424="季度付",4,IF($AC424="月付",12,IF($AC424="半月付",24,1))))=1,1,MAX(1,ROUND(($E424-$D424+1)/365*IF($AC424="半年付",2,IF($AC424="季度付",4,IF($AC424="月付",12,IF($AC424="半月付",24,1)))),0)))))</f>
        <v/>
      </c>
      <c r="AM424" s="248" t="str">
        <f aca="true">IF($AL424="","",MIN($AL424,MAX(0,INT((TODAY()-付款宽限天数-$D424)/(($E424-$D424+1)/$AL424))+1)))</f>
        <v/>
      </c>
    </row>
    <row r="425" customFormat="false" ht="27.75" hidden="false" customHeight="false" outlineLevel="0" collapsed="false">
      <c r="F425" s="188" t="str">
        <f aca="true">IF(TRIM($B425&amp;$C425)="","",IF(OR(ISNUMBER(SEARCH("未",$A425)),ISNUMBER(SEARCH("送出",$A425)),AND(TRIM($A425)="",NOT(ISNUMBER($D425)),N($G425)=0)),"【合同未回】","")&amp;IF(NOT(ISNUMBER($E425)),IF(OR(ISNUMBER(SEARCH("未",$A425)),ISNUMBER(SEARCH("送出",$A425)),AND(TRIM($A425)="",NOT(ISNUMBER($D425)),N($G425)=0)),"","【未填合同期】"),IF($E425&lt;TODAY(),"【已到期】",IF($E425-TODAY()&lt;=提醒天数,"【即将到期，剩余"&amp;($E425-TODAY())&amp;"天】","【正常】")))&amp;IF(OR($AB425="安装免保",$AB425="技术免保",$AB425="质保期内"),"【"&amp;$AB425&amp;"】",""))</f>
        <v/>
      </c>
      <c r="J425" s="244" t="str">
        <f aca="false">IF(OR(N($G425)=0,N($H425)=0),"",ROUND(N($G425)*N($H425)*IF(N($I425)=0,1,N($I425)),2))</f>
        <v/>
      </c>
      <c r="M425" s="244" t="str">
        <f aca="false">IF(TRIM($B425&amp;$C425)="","",IF(AND(N($J425)=0,N($L425)=0),"",ROUND(N($J425)+N($L425),2)))</f>
        <v/>
      </c>
      <c r="S425" s="244"/>
      <c r="T425" s="245" t="str">
        <f aca="false">IF(TRIM($B425&amp;$C425)="","",IF(N($O425)=0,"",MAX(0,MIN(N($O425)-N($Q425),N($W425)))))</f>
        <v/>
      </c>
      <c r="U425" s="245" t="str">
        <f aca="false">IF(TRIM($B425&amp;$C425)="","",IF(N($Q425)&lt;=N($O425),"",N($Q425)-N($O425)))</f>
        <v/>
      </c>
      <c r="V425" s="245" t="str">
        <f aca="false">IF(OR(TRIM($B425&amp;$C425)="",$W425=""),"",MAX(0,N($W425))-N($T425))</f>
        <v/>
      </c>
      <c r="W425" s="245" t="str">
        <f aca="false">IF(TRIM($B425&amp;$C425)="","",IF(AND(N($M425)=0,N($Q425)+N($R425)+N($S425)=0),"",ROUND(N($M425)-N($Q425)-N($R425)-N($S425),2)))</f>
        <v/>
      </c>
      <c r="X425" s="246" t="str">
        <f aca="false">IF(TRIM($B425&amp;$C425)="","",IF(N($M425)=0,IF((N($Q425)+N($R425)+N($S425))=0,"—未填单价","未填单价，已收 "&amp;TEXT((N($Q425)+N($R425)+N($S425)),"#,##0.00")),IF(N($W425)&gt;0.005,"欠 "&amp;TEXT(N($W425),"#,##0.00")&amp;IF(N($T425)&gt;0,"（开票未到账 "&amp;TEXT(N($T425),"#,##0.00")&amp;"）","")&amp;IF(N($V425)&gt;0,"（未开票 "&amp;TEXT(N($V425),"#,##0.00")&amp;"）",""),IF(N($W425)&lt;-0.005,"多收 "&amp;TEXT(-N($W425),"#,##0.00"),"✔ 已结清")))&amp;IF(N($U425)&gt;0,"｜到账未开票 "&amp;TEXT(N($U425),"#,##0.00")&amp;"，待补票","")&amp;IF(N($R425)&gt;0,"｜收现 "&amp;TEXT(N($R425),"#,##0.00"),"")&amp;IF(N($S425)&gt;0,"｜收款不开票 "&amp;TEXT(N($S425),"#,##0.00"),""))</f>
        <v/>
      </c>
      <c r="Y425" s="195"/>
      <c r="AB425" s="195"/>
      <c r="AC425" s="188"/>
      <c r="AD425" s="246" t="str">
        <f aca="false">IF($AL425="","",IF($AL425=1,IF($AM425&gt;=1,"一次性·已到收款期","一次性·未到期"),$AC425&amp;" 第"&amp;$AM425&amp;"/"&amp;$AL425&amp;"期"))</f>
        <v/>
      </c>
      <c r="AE425" s="245" t="str">
        <f aca="false">IF(OR($AL425="",N($M425)=0),"",ROUND(N($J425)*$AM425/$AL425,2)+N($L425))</f>
        <v/>
      </c>
      <c r="AF425" s="245" t="str">
        <f aca="false">IF($AE425="","",MAX(0,ROUND($AE425-(N($Q425)+N($R425)+N($S425)),2)))</f>
        <v/>
      </c>
      <c r="AG425" s="245" t="str">
        <f aca="false">IF(OR(TRIM($B425&amp;$C425)="",NOT(ISNUMBER($D425))),"",SUMIFS($W$3:$W$1001,$AI$3:$AI$1001,$AI425,$D$3:$D$1001,"&lt;"&amp;$D425))</f>
        <v/>
      </c>
      <c r="AH425" s="245" t="str">
        <f aca="false">IF(TRIM($B425&amp;$C425)="","",SUMIFS($W$3:$W$1001,$AI$3:$AI$1001,$AI425))</f>
        <v/>
      </c>
      <c r="AI425" s="246" t="str">
        <f aca="false">IF(TRIM($B425&amp;$C425)="","",TRIM($B425)&amp;"｜"&amp;TRIM($C425))</f>
        <v/>
      </c>
      <c r="AJ425" s="245" t="str">
        <f aca="false">IF(TRIM($B425&amp;$C425)="","",MIN(N($O425),N($Q425)))</f>
        <v/>
      </c>
      <c r="AK425" s="248" t="str">
        <f aca="false">IF(ISNUMBER($D425),YEAR($D425),"")</f>
        <v/>
      </c>
      <c r="AL425" s="248" t="str">
        <f aca="false">IF(OR(TRIM($B425&amp;$C425)="",NOT(ISNUMBER($D425)),NOT(ISNUMBER($E425))),"",IF($E425&lt;$D425,"",IF(IF($AC425="半年付",2,IF($AC425="季度付",4,IF($AC425="月付",12,IF($AC425="半月付",24,1))))=1,1,MAX(1,ROUND(($E425-$D425+1)/365*IF($AC425="半年付",2,IF($AC425="季度付",4,IF($AC425="月付",12,IF($AC425="半月付",24,1)))),0)))))</f>
        <v/>
      </c>
      <c r="AM425" s="248" t="str">
        <f aca="true">IF($AL425="","",MIN($AL425,MAX(0,INT((TODAY()-付款宽限天数-$D425)/(($E425-$D425+1)/$AL425))+1)))</f>
        <v/>
      </c>
    </row>
    <row r="426" customFormat="false" ht="27.75" hidden="false" customHeight="false" outlineLevel="0" collapsed="false">
      <c r="F426" s="188" t="str">
        <f aca="true">IF(TRIM($B426&amp;$C426)="","",IF(OR(ISNUMBER(SEARCH("未",$A426)),ISNUMBER(SEARCH("送出",$A426)),AND(TRIM($A426)="",NOT(ISNUMBER($D426)),N($G426)=0)),"【合同未回】","")&amp;IF(NOT(ISNUMBER($E426)),IF(OR(ISNUMBER(SEARCH("未",$A426)),ISNUMBER(SEARCH("送出",$A426)),AND(TRIM($A426)="",NOT(ISNUMBER($D426)),N($G426)=0)),"","【未填合同期】"),IF($E426&lt;TODAY(),"【已到期】",IF($E426-TODAY()&lt;=提醒天数,"【即将到期，剩余"&amp;($E426-TODAY())&amp;"天】","【正常】")))&amp;IF(OR($AB426="安装免保",$AB426="技术免保",$AB426="质保期内"),"【"&amp;$AB426&amp;"】",""))</f>
        <v/>
      </c>
      <c r="J426" s="244" t="str">
        <f aca="false">IF(OR(N($G426)=0,N($H426)=0),"",ROUND(N($G426)*N($H426)*IF(N($I426)=0,1,N($I426)),2))</f>
        <v/>
      </c>
      <c r="M426" s="244" t="str">
        <f aca="false">IF(TRIM($B426&amp;$C426)="","",IF(AND(N($J426)=0,N($L426)=0),"",ROUND(N($J426)+N($L426),2)))</f>
        <v/>
      </c>
      <c r="S426" s="244"/>
      <c r="T426" s="245" t="str">
        <f aca="false">IF(TRIM($B426&amp;$C426)="","",IF(N($O426)=0,"",MAX(0,MIN(N($O426)-N($Q426),N($W426)))))</f>
        <v/>
      </c>
      <c r="U426" s="245" t="str">
        <f aca="false">IF(TRIM($B426&amp;$C426)="","",IF(N($Q426)&lt;=N($O426),"",N($Q426)-N($O426)))</f>
        <v/>
      </c>
      <c r="V426" s="245" t="str">
        <f aca="false">IF(OR(TRIM($B426&amp;$C426)="",$W426=""),"",MAX(0,N($W426))-N($T426))</f>
        <v/>
      </c>
      <c r="W426" s="245" t="str">
        <f aca="false">IF(TRIM($B426&amp;$C426)="","",IF(AND(N($M426)=0,N($Q426)+N($R426)+N($S426)=0),"",ROUND(N($M426)-N($Q426)-N($R426)-N($S426),2)))</f>
        <v/>
      </c>
      <c r="X426" s="246" t="str">
        <f aca="false">IF(TRIM($B426&amp;$C426)="","",IF(N($M426)=0,IF((N($Q426)+N($R426)+N($S426))=0,"—未填单价","未填单价，已收 "&amp;TEXT((N($Q426)+N($R426)+N($S426)),"#,##0.00")),IF(N($W426)&gt;0.005,"欠 "&amp;TEXT(N($W426),"#,##0.00")&amp;IF(N($T426)&gt;0,"（开票未到账 "&amp;TEXT(N($T426),"#,##0.00")&amp;"）","")&amp;IF(N($V426)&gt;0,"（未开票 "&amp;TEXT(N($V426),"#,##0.00")&amp;"）",""),IF(N($W426)&lt;-0.005,"多收 "&amp;TEXT(-N($W426),"#,##0.00"),"✔ 已结清")))&amp;IF(N($U426)&gt;0,"｜到账未开票 "&amp;TEXT(N($U426),"#,##0.00")&amp;"，待补票","")&amp;IF(N($R426)&gt;0,"｜收现 "&amp;TEXT(N($R426),"#,##0.00"),"")&amp;IF(N($S426)&gt;0,"｜收款不开票 "&amp;TEXT(N($S426),"#,##0.00"),""))</f>
        <v/>
      </c>
      <c r="Y426" s="195"/>
      <c r="AB426" s="195"/>
      <c r="AC426" s="188"/>
      <c r="AD426" s="246" t="str">
        <f aca="false">IF($AL426="","",IF($AL426=1,IF($AM426&gt;=1,"一次性·已到收款期","一次性·未到期"),$AC426&amp;" 第"&amp;$AM426&amp;"/"&amp;$AL426&amp;"期"))</f>
        <v/>
      </c>
      <c r="AE426" s="245" t="str">
        <f aca="false">IF(OR($AL426="",N($M426)=0),"",ROUND(N($J426)*$AM426/$AL426,2)+N($L426))</f>
        <v/>
      </c>
      <c r="AF426" s="245" t="str">
        <f aca="false">IF($AE426="","",MAX(0,ROUND($AE426-(N($Q426)+N($R426)+N($S426)),2)))</f>
        <v/>
      </c>
      <c r="AG426" s="245" t="str">
        <f aca="false">IF(OR(TRIM($B426&amp;$C426)="",NOT(ISNUMBER($D426))),"",SUMIFS($W$3:$W$1001,$AI$3:$AI$1001,$AI426,$D$3:$D$1001,"&lt;"&amp;$D426))</f>
        <v/>
      </c>
      <c r="AH426" s="245" t="str">
        <f aca="false">IF(TRIM($B426&amp;$C426)="","",SUMIFS($W$3:$W$1001,$AI$3:$AI$1001,$AI426))</f>
        <v/>
      </c>
      <c r="AI426" s="246" t="str">
        <f aca="false">IF(TRIM($B426&amp;$C426)="","",TRIM($B426)&amp;"｜"&amp;TRIM($C426))</f>
        <v/>
      </c>
      <c r="AJ426" s="245" t="str">
        <f aca="false">IF(TRIM($B426&amp;$C426)="","",MIN(N($O426),N($Q426)))</f>
        <v/>
      </c>
      <c r="AK426" s="248" t="str">
        <f aca="false">IF(ISNUMBER($D426),YEAR($D426),"")</f>
        <v/>
      </c>
      <c r="AL426" s="248" t="str">
        <f aca="false">IF(OR(TRIM($B426&amp;$C426)="",NOT(ISNUMBER($D426)),NOT(ISNUMBER($E426))),"",IF($E426&lt;$D426,"",IF(IF($AC426="半年付",2,IF($AC426="季度付",4,IF($AC426="月付",12,IF($AC426="半月付",24,1))))=1,1,MAX(1,ROUND(($E426-$D426+1)/365*IF($AC426="半年付",2,IF($AC426="季度付",4,IF($AC426="月付",12,IF($AC426="半月付",24,1)))),0)))))</f>
        <v/>
      </c>
      <c r="AM426" s="248" t="str">
        <f aca="true">IF($AL426="","",MIN($AL426,MAX(0,INT((TODAY()-付款宽限天数-$D426)/(($E426-$D426+1)/$AL426))+1)))</f>
        <v/>
      </c>
    </row>
    <row r="427" customFormat="false" ht="27.75" hidden="false" customHeight="false" outlineLevel="0" collapsed="false">
      <c r="F427" s="188" t="str">
        <f aca="true">IF(TRIM($B427&amp;$C427)="","",IF(OR(ISNUMBER(SEARCH("未",$A427)),ISNUMBER(SEARCH("送出",$A427)),AND(TRIM($A427)="",NOT(ISNUMBER($D427)),N($G427)=0)),"【合同未回】","")&amp;IF(NOT(ISNUMBER($E427)),IF(OR(ISNUMBER(SEARCH("未",$A427)),ISNUMBER(SEARCH("送出",$A427)),AND(TRIM($A427)="",NOT(ISNUMBER($D427)),N($G427)=0)),"","【未填合同期】"),IF($E427&lt;TODAY(),"【已到期】",IF($E427-TODAY()&lt;=提醒天数,"【即将到期，剩余"&amp;($E427-TODAY())&amp;"天】","【正常】")))&amp;IF(OR($AB427="安装免保",$AB427="技术免保",$AB427="质保期内"),"【"&amp;$AB427&amp;"】",""))</f>
        <v/>
      </c>
      <c r="J427" s="244" t="str">
        <f aca="false">IF(OR(N($G427)=0,N($H427)=0),"",ROUND(N($G427)*N($H427)*IF(N($I427)=0,1,N($I427)),2))</f>
        <v/>
      </c>
      <c r="M427" s="244" t="str">
        <f aca="false">IF(TRIM($B427&amp;$C427)="","",IF(AND(N($J427)=0,N($L427)=0),"",ROUND(N($J427)+N($L427),2)))</f>
        <v/>
      </c>
      <c r="S427" s="244"/>
      <c r="T427" s="245" t="str">
        <f aca="false">IF(TRIM($B427&amp;$C427)="","",IF(N($O427)=0,"",MAX(0,MIN(N($O427)-N($Q427),N($W427)))))</f>
        <v/>
      </c>
      <c r="U427" s="245" t="str">
        <f aca="false">IF(TRIM($B427&amp;$C427)="","",IF(N($Q427)&lt;=N($O427),"",N($Q427)-N($O427)))</f>
        <v/>
      </c>
      <c r="V427" s="245" t="str">
        <f aca="false">IF(OR(TRIM($B427&amp;$C427)="",$W427=""),"",MAX(0,N($W427))-N($T427))</f>
        <v/>
      </c>
      <c r="W427" s="245" t="str">
        <f aca="false">IF(TRIM($B427&amp;$C427)="","",IF(AND(N($M427)=0,N($Q427)+N($R427)+N($S427)=0),"",ROUND(N($M427)-N($Q427)-N($R427)-N($S427),2)))</f>
        <v/>
      </c>
      <c r="X427" s="246" t="str">
        <f aca="false">IF(TRIM($B427&amp;$C427)="","",IF(N($M427)=0,IF((N($Q427)+N($R427)+N($S427))=0,"—未填单价","未填单价，已收 "&amp;TEXT((N($Q427)+N($R427)+N($S427)),"#,##0.00")),IF(N($W427)&gt;0.005,"欠 "&amp;TEXT(N($W427),"#,##0.00")&amp;IF(N($T427)&gt;0,"（开票未到账 "&amp;TEXT(N($T427),"#,##0.00")&amp;"）","")&amp;IF(N($V427)&gt;0,"（未开票 "&amp;TEXT(N($V427),"#,##0.00")&amp;"）",""),IF(N($W427)&lt;-0.005,"多收 "&amp;TEXT(-N($W427),"#,##0.00"),"✔ 已结清")))&amp;IF(N($U427)&gt;0,"｜到账未开票 "&amp;TEXT(N($U427),"#,##0.00")&amp;"，待补票","")&amp;IF(N($R427)&gt;0,"｜收现 "&amp;TEXT(N($R427),"#,##0.00"),"")&amp;IF(N($S427)&gt;0,"｜收款不开票 "&amp;TEXT(N($S427),"#,##0.00"),""))</f>
        <v/>
      </c>
      <c r="Y427" s="195"/>
      <c r="AB427" s="195"/>
      <c r="AC427" s="188"/>
      <c r="AD427" s="246" t="str">
        <f aca="false">IF($AL427="","",IF($AL427=1,IF($AM427&gt;=1,"一次性·已到收款期","一次性·未到期"),$AC427&amp;" 第"&amp;$AM427&amp;"/"&amp;$AL427&amp;"期"))</f>
        <v/>
      </c>
      <c r="AE427" s="245" t="str">
        <f aca="false">IF(OR($AL427="",N($M427)=0),"",ROUND(N($J427)*$AM427/$AL427,2)+N($L427))</f>
        <v/>
      </c>
      <c r="AF427" s="245" t="str">
        <f aca="false">IF($AE427="","",MAX(0,ROUND($AE427-(N($Q427)+N($R427)+N($S427)),2)))</f>
        <v/>
      </c>
      <c r="AG427" s="245" t="str">
        <f aca="false">IF(OR(TRIM($B427&amp;$C427)="",NOT(ISNUMBER($D427))),"",SUMIFS($W$3:$W$1001,$AI$3:$AI$1001,$AI427,$D$3:$D$1001,"&lt;"&amp;$D427))</f>
        <v/>
      </c>
      <c r="AH427" s="245" t="str">
        <f aca="false">IF(TRIM($B427&amp;$C427)="","",SUMIFS($W$3:$W$1001,$AI$3:$AI$1001,$AI427))</f>
        <v/>
      </c>
      <c r="AI427" s="246" t="str">
        <f aca="false">IF(TRIM($B427&amp;$C427)="","",TRIM($B427)&amp;"｜"&amp;TRIM($C427))</f>
        <v/>
      </c>
      <c r="AJ427" s="245" t="str">
        <f aca="false">IF(TRIM($B427&amp;$C427)="","",MIN(N($O427),N($Q427)))</f>
        <v/>
      </c>
      <c r="AK427" s="248" t="str">
        <f aca="false">IF(ISNUMBER($D427),YEAR($D427),"")</f>
        <v/>
      </c>
      <c r="AL427" s="248" t="str">
        <f aca="false">IF(OR(TRIM($B427&amp;$C427)="",NOT(ISNUMBER($D427)),NOT(ISNUMBER($E427))),"",IF($E427&lt;$D427,"",IF(IF($AC427="半年付",2,IF($AC427="季度付",4,IF($AC427="月付",12,IF($AC427="半月付",24,1))))=1,1,MAX(1,ROUND(($E427-$D427+1)/365*IF($AC427="半年付",2,IF($AC427="季度付",4,IF($AC427="月付",12,IF($AC427="半月付",24,1)))),0)))))</f>
        <v/>
      </c>
      <c r="AM427" s="248" t="str">
        <f aca="true">IF($AL427="","",MIN($AL427,MAX(0,INT((TODAY()-付款宽限天数-$D427)/(($E427-$D427+1)/$AL427))+1)))</f>
        <v/>
      </c>
    </row>
    <row r="428" customFormat="false" ht="27.75" hidden="false" customHeight="false" outlineLevel="0" collapsed="false">
      <c r="F428" s="188" t="str">
        <f aca="true">IF(TRIM($B428&amp;$C428)="","",IF(OR(ISNUMBER(SEARCH("未",$A428)),ISNUMBER(SEARCH("送出",$A428)),AND(TRIM($A428)="",NOT(ISNUMBER($D428)),N($G428)=0)),"【合同未回】","")&amp;IF(NOT(ISNUMBER($E428)),IF(OR(ISNUMBER(SEARCH("未",$A428)),ISNUMBER(SEARCH("送出",$A428)),AND(TRIM($A428)="",NOT(ISNUMBER($D428)),N($G428)=0)),"","【未填合同期】"),IF($E428&lt;TODAY(),"【已到期】",IF($E428-TODAY()&lt;=提醒天数,"【即将到期，剩余"&amp;($E428-TODAY())&amp;"天】","【正常】")))&amp;IF(OR($AB428="安装免保",$AB428="技术免保",$AB428="质保期内"),"【"&amp;$AB428&amp;"】",""))</f>
        <v/>
      </c>
      <c r="J428" s="244" t="str">
        <f aca="false">IF(OR(N($G428)=0,N($H428)=0),"",ROUND(N($G428)*N($H428)*IF(N($I428)=0,1,N($I428)),2))</f>
        <v/>
      </c>
      <c r="M428" s="244" t="str">
        <f aca="false">IF(TRIM($B428&amp;$C428)="","",IF(AND(N($J428)=0,N($L428)=0),"",ROUND(N($J428)+N($L428),2)))</f>
        <v/>
      </c>
      <c r="S428" s="244"/>
      <c r="T428" s="245" t="str">
        <f aca="false">IF(TRIM($B428&amp;$C428)="","",IF(N($O428)=0,"",MAX(0,MIN(N($O428)-N($Q428),N($W428)))))</f>
        <v/>
      </c>
      <c r="U428" s="245" t="str">
        <f aca="false">IF(TRIM($B428&amp;$C428)="","",IF(N($Q428)&lt;=N($O428),"",N($Q428)-N($O428)))</f>
        <v/>
      </c>
      <c r="V428" s="245" t="str">
        <f aca="false">IF(OR(TRIM($B428&amp;$C428)="",$W428=""),"",MAX(0,N($W428))-N($T428))</f>
        <v/>
      </c>
      <c r="W428" s="245" t="str">
        <f aca="false">IF(TRIM($B428&amp;$C428)="","",IF(AND(N($M428)=0,N($Q428)+N($R428)+N($S428)=0),"",ROUND(N($M428)-N($Q428)-N($R428)-N($S428),2)))</f>
        <v/>
      </c>
      <c r="X428" s="246" t="str">
        <f aca="false">IF(TRIM($B428&amp;$C428)="","",IF(N($M428)=0,IF((N($Q428)+N($R428)+N($S428))=0,"—未填单价","未填单价，已收 "&amp;TEXT((N($Q428)+N($R428)+N($S428)),"#,##0.00")),IF(N($W428)&gt;0.005,"欠 "&amp;TEXT(N($W428),"#,##0.00")&amp;IF(N($T428)&gt;0,"（开票未到账 "&amp;TEXT(N($T428),"#,##0.00")&amp;"）","")&amp;IF(N($V428)&gt;0,"（未开票 "&amp;TEXT(N($V428),"#,##0.00")&amp;"）",""),IF(N($W428)&lt;-0.005,"多收 "&amp;TEXT(-N($W428),"#,##0.00"),"✔ 已结清")))&amp;IF(N($U428)&gt;0,"｜到账未开票 "&amp;TEXT(N($U428),"#,##0.00")&amp;"，待补票","")&amp;IF(N($R428)&gt;0,"｜收现 "&amp;TEXT(N($R428),"#,##0.00"),"")&amp;IF(N($S428)&gt;0,"｜收款不开票 "&amp;TEXT(N($S428),"#,##0.00"),""))</f>
        <v/>
      </c>
      <c r="Y428" s="195"/>
      <c r="AB428" s="195"/>
      <c r="AC428" s="188"/>
      <c r="AD428" s="246" t="str">
        <f aca="false">IF($AL428="","",IF($AL428=1,IF($AM428&gt;=1,"一次性·已到收款期","一次性·未到期"),$AC428&amp;" 第"&amp;$AM428&amp;"/"&amp;$AL428&amp;"期"))</f>
        <v/>
      </c>
      <c r="AE428" s="245" t="str">
        <f aca="false">IF(OR($AL428="",N($M428)=0),"",ROUND(N($J428)*$AM428/$AL428,2)+N($L428))</f>
        <v/>
      </c>
      <c r="AF428" s="245" t="str">
        <f aca="false">IF($AE428="","",MAX(0,ROUND($AE428-(N($Q428)+N($R428)+N($S428)),2)))</f>
        <v/>
      </c>
      <c r="AG428" s="245" t="str">
        <f aca="false">IF(OR(TRIM($B428&amp;$C428)="",NOT(ISNUMBER($D428))),"",SUMIFS($W$3:$W$1001,$AI$3:$AI$1001,$AI428,$D$3:$D$1001,"&lt;"&amp;$D428))</f>
        <v/>
      </c>
      <c r="AH428" s="245" t="str">
        <f aca="false">IF(TRIM($B428&amp;$C428)="","",SUMIFS($W$3:$W$1001,$AI$3:$AI$1001,$AI428))</f>
        <v/>
      </c>
      <c r="AI428" s="246" t="str">
        <f aca="false">IF(TRIM($B428&amp;$C428)="","",TRIM($B428)&amp;"｜"&amp;TRIM($C428))</f>
        <v/>
      </c>
      <c r="AJ428" s="245" t="str">
        <f aca="false">IF(TRIM($B428&amp;$C428)="","",MIN(N($O428),N($Q428)))</f>
        <v/>
      </c>
      <c r="AK428" s="248" t="str">
        <f aca="false">IF(ISNUMBER($D428),YEAR($D428),"")</f>
        <v/>
      </c>
      <c r="AL428" s="248" t="str">
        <f aca="false">IF(OR(TRIM($B428&amp;$C428)="",NOT(ISNUMBER($D428)),NOT(ISNUMBER($E428))),"",IF($E428&lt;$D428,"",IF(IF($AC428="半年付",2,IF($AC428="季度付",4,IF($AC428="月付",12,IF($AC428="半月付",24,1))))=1,1,MAX(1,ROUND(($E428-$D428+1)/365*IF($AC428="半年付",2,IF($AC428="季度付",4,IF($AC428="月付",12,IF($AC428="半月付",24,1)))),0)))))</f>
        <v/>
      </c>
      <c r="AM428" s="248" t="str">
        <f aca="true">IF($AL428="","",MIN($AL428,MAX(0,INT((TODAY()-付款宽限天数-$D428)/(($E428-$D428+1)/$AL428))+1)))</f>
        <v/>
      </c>
    </row>
    <row r="429" customFormat="false" ht="27.75" hidden="false" customHeight="false" outlineLevel="0" collapsed="false">
      <c r="F429" s="188" t="str">
        <f aca="true">IF(TRIM($B429&amp;$C429)="","",IF(OR(ISNUMBER(SEARCH("未",$A429)),ISNUMBER(SEARCH("送出",$A429)),AND(TRIM($A429)="",NOT(ISNUMBER($D429)),N($G429)=0)),"【合同未回】","")&amp;IF(NOT(ISNUMBER($E429)),IF(OR(ISNUMBER(SEARCH("未",$A429)),ISNUMBER(SEARCH("送出",$A429)),AND(TRIM($A429)="",NOT(ISNUMBER($D429)),N($G429)=0)),"","【未填合同期】"),IF($E429&lt;TODAY(),"【已到期】",IF($E429-TODAY()&lt;=提醒天数,"【即将到期，剩余"&amp;($E429-TODAY())&amp;"天】","【正常】")))&amp;IF(OR($AB429="安装免保",$AB429="技术免保",$AB429="质保期内"),"【"&amp;$AB429&amp;"】",""))</f>
        <v/>
      </c>
      <c r="J429" s="244" t="str">
        <f aca="false">IF(OR(N($G429)=0,N($H429)=0),"",ROUND(N($G429)*N($H429)*IF(N($I429)=0,1,N($I429)),2))</f>
        <v/>
      </c>
      <c r="M429" s="244" t="str">
        <f aca="false">IF(TRIM($B429&amp;$C429)="","",IF(AND(N($J429)=0,N($L429)=0),"",ROUND(N($J429)+N($L429),2)))</f>
        <v/>
      </c>
      <c r="S429" s="244"/>
      <c r="T429" s="245" t="str">
        <f aca="false">IF(TRIM($B429&amp;$C429)="","",IF(N($O429)=0,"",MAX(0,MIN(N($O429)-N($Q429),N($W429)))))</f>
        <v/>
      </c>
      <c r="U429" s="245" t="str">
        <f aca="false">IF(TRIM($B429&amp;$C429)="","",IF(N($Q429)&lt;=N($O429),"",N($Q429)-N($O429)))</f>
        <v/>
      </c>
      <c r="V429" s="245" t="str">
        <f aca="false">IF(OR(TRIM($B429&amp;$C429)="",$W429=""),"",MAX(0,N($W429))-N($T429))</f>
        <v/>
      </c>
      <c r="W429" s="245" t="str">
        <f aca="false">IF(TRIM($B429&amp;$C429)="","",IF(AND(N($M429)=0,N($Q429)+N($R429)+N($S429)=0),"",ROUND(N($M429)-N($Q429)-N($R429)-N($S429),2)))</f>
        <v/>
      </c>
      <c r="X429" s="246" t="str">
        <f aca="false">IF(TRIM($B429&amp;$C429)="","",IF(N($M429)=0,IF((N($Q429)+N($R429)+N($S429))=0,"—未填单价","未填单价，已收 "&amp;TEXT((N($Q429)+N($R429)+N($S429)),"#,##0.00")),IF(N($W429)&gt;0.005,"欠 "&amp;TEXT(N($W429),"#,##0.00")&amp;IF(N($T429)&gt;0,"（开票未到账 "&amp;TEXT(N($T429),"#,##0.00")&amp;"）","")&amp;IF(N($V429)&gt;0,"（未开票 "&amp;TEXT(N($V429),"#,##0.00")&amp;"）",""),IF(N($W429)&lt;-0.005,"多收 "&amp;TEXT(-N($W429),"#,##0.00"),"✔ 已结清")))&amp;IF(N($U429)&gt;0,"｜到账未开票 "&amp;TEXT(N($U429),"#,##0.00")&amp;"，待补票","")&amp;IF(N($R429)&gt;0,"｜收现 "&amp;TEXT(N($R429),"#,##0.00"),"")&amp;IF(N($S429)&gt;0,"｜收款不开票 "&amp;TEXT(N($S429),"#,##0.00"),""))</f>
        <v/>
      </c>
      <c r="Y429" s="195"/>
      <c r="AB429" s="195"/>
      <c r="AC429" s="188"/>
      <c r="AD429" s="246" t="str">
        <f aca="false">IF($AL429="","",IF($AL429=1,IF($AM429&gt;=1,"一次性·已到收款期","一次性·未到期"),$AC429&amp;" 第"&amp;$AM429&amp;"/"&amp;$AL429&amp;"期"))</f>
        <v/>
      </c>
      <c r="AE429" s="245" t="str">
        <f aca="false">IF(OR($AL429="",N($M429)=0),"",ROUND(N($J429)*$AM429/$AL429,2)+N($L429))</f>
        <v/>
      </c>
      <c r="AF429" s="245" t="str">
        <f aca="false">IF($AE429="","",MAX(0,ROUND($AE429-(N($Q429)+N($R429)+N($S429)),2)))</f>
        <v/>
      </c>
      <c r="AG429" s="245" t="str">
        <f aca="false">IF(OR(TRIM($B429&amp;$C429)="",NOT(ISNUMBER($D429))),"",SUMIFS($W$3:$W$1001,$AI$3:$AI$1001,$AI429,$D$3:$D$1001,"&lt;"&amp;$D429))</f>
        <v/>
      </c>
      <c r="AH429" s="245" t="str">
        <f aca="false">IF(TRIM($B429&amp;$C429)="","",SUMIFS($W$3:$W$1001,$AI$3:$AI$1001,$AI429))</f>
        <v/>
      </c>
      <c r="AI429" s="246" t="str">
        <f aca="false">IF(TRIM($B429&amp;$C429)="","",TRIM($B429)&amp;"｜"&amp;TRIM($C429))</f>
        <v/>
      </c>
      <c r="AJ429" s="245" t="str">
        <f aca="false">IF(TRIM($B429&amp;$C429)="","",MIN(N($O429),N($Q429)))</f>
        <v/>
      </c>
      <c r="AK429" s="248" t="str">
        <f aca="false">IF(ISNUMBER($D429),YEAR($D429),"")</f>
        <v/>
      </c>
      <c r="AL429" s="248" t="str">
        <f aca="false">IF(OR(TRIM($B429&amp;$C429)="",NOT(ISNUMBER($D429)),NOT(ISNUMBER($E429))),"",IF($E429&lt;$D429,"",IF(IF($AC429="半年付",2,IF($AC429="季度付",4,IF($AC429="月付",12,IF($AC429="半月付",24,1))))=1,1,MAX(1,ROUND(($E429-$D429+1)/365*IF($AC429="半年付",2,IF($AC429="季度付",4,IF($AC429="月付",12,IF($AC429="半月付",24,1)))),0)))))</f>
        <v/>
      </c>
      <c r="AM429" s="248" t="str">
        <f aca="true">IF($AL429="","",MIN($AL429,MAX(0,INT((TODAY()-付款宽限天数-$D429)/(($E429-$D429+1)/$AL429))+1)))</f>
        <v/>
      </c>
    </row>
    <row r="430" customFormat="false" ht="27.75" hidden="false" customHeight="false" outlineLevel="0" collapsed="false">
      <c r="F430" s="188" t="str">
        <f aca="true">IF(TRIM($B430&amp;$C430)="","",IF(OR(ISNUMBER(SEARCH("未",$A430)),ISNUMBER(SEARCH("送出",$A430)),AND(TRIM($A430)="",NOT(ISNUMBER($D430)),N($G430)=0)),"【合同未回】","")&amp;IF(NOT(ISNUMBER($E430)),IF(OR(ISNUMBER(SEARCH("未",$A430)),ISNUMBER(SEARCH("送出",$A430)),AND(TRIM($A430)="",NOT(ISNUMBER($D430)),N($G430)=0)),"","【未填合同期】"),IF($E430&lt;TODAY(),"【已到期】",IF($E430-TODAY()&lt;=提醒天数,"【即将到期，剩余"&amp;($E430-TODAY())&amp;"天】","【正常】")))&amp;IF(OR($AB430="安装免保",$AB430="技术免保",$AB430="质保期内"),"【"&amp;$AB430&amp;"】",""))</f>
        <v/>
      </c>
      <c r="J430" s="244" t="str">
        <f aca="false">IF(OR(N($G430)=0,N($H430)=0),"",ROUND(N($G430)*N($H430)*IF(N($I430)=0,1,N($I430)),2))</f>
        <v/>
      </c>
      <c r="M430" s="244" t="str">
        <f aca="false">IF(TRIM($B430&amp;$C430)="","",IF(AND(N($J430)=0,N($L430)=0),"",ROUND(N($J430)+N($L430),2)))</f>
        <v/>
      </c>
      <c r="S430" s="244"/>
      <c r="T430" s="245" t="str">
        <f aca="false">IF(TRIM($B430&amp;$C430)="","",IF(N($O430)=0,"",MAX(0,MIN(N($O430)-N($Q430),N($W430)))))</f>
        <v/>
      </c>
      <c r="U430" s="245" t="str">
        <f aca="false">IF(TRIM($B430&amp;$C430)="","",IF(N($Q430)&lt;=N($O430),"",N($Q430)-N($O430)))</f>
        <v/>
      </c>
      <c r="V430" s="245" t="str">
        <f aca="false">IF(OR(TRIM($B430&amp;$C430)="",$W430=""),"",MAX(0,N($W430))-N($T430))</f>
        <v/>
      </c>
      <c r="W430" s="245" t="str">
        <f aca="false">IF(TRIM($B430&amp;$C430)="","",IF(AND(N($M430)=0,N($Q430)+N($R430)+N($S430)=0),"",ROUND(N($M430)-N($Q430)-N($R430)-N($S430),2)))</f>
        <v/>
      </c>
      <c r="X430" s="246" t="str">
        <f aca="false">IF(TRIM($B430&amp;$C430)="","",IF(N($M430)=0,IF((N($Q430)+N($R430)+N($S430))=0,"—未填单价","未填单价，已收 "&amp;TEXT((N($Q430)+N($R430)+N($S430)),"#,##0.00")),IF(N($W430)&gt;0.005,"欠 "&amp;TEXT(N($W430),"#,##0.00")&amp;IF(N($T430)&gt;0,"（开票未到账 "&amp;TEXT(N($T430),"#,##0.00")&amp;"）","")&amp;IF(N($V430)&gt;0,"（未开票 "&amp;TEXT(N($V430),"#,##0.00")&amp;"）",""),IF(N($W430)&lt;-0.005,"多收 "&amp;TEXT(-N($W430),"#,##0.00"),"✔ 已结清")))&amp;IF(N($U430)&gt;0,"｜到账未开票 "&amp;TEXT(N($U430),"#,##0.00")&amp;"，待补票","")&amp;IF(N($R430)&gt;0,"｜收现 "&amp;TEXT(N($R430),"#,##0.00"),"")&amp;IF(N($S430)&gt;0,"｜收款不开票 "&amp;TEXT(N($S430),"#,##0.00"),""))</f>
        <v/>
      </c>
      <c r="Y430" s="195"/>
      <c r="AB430" s="195"/>
      <c r="AC430" s="188"/>
      <c r="AD430" s="246" t="str">
        <f aca="false">IF($AL430="","",IF($AL430=1,IF($AM430&gt;=1,"一次性·已到收款期","一次性·未到期"),$AC430&amp;" 第"&amp;$AM430&amp;"/"&amp;$AL430&amp;"期"))</f>
        <v/>
      </c>
      <c r="AE430" s="245" t="str">
        <f aca="false">IF(OR($AL430="",N($M430)=0),"",ROUND(N($J430)*$AM430/$AL430,2)+N($L430))</f>
        <v/>
      </c>
      <c r="AF430" s="245" t="str">
        <f aca="false">IF($AE430="","",MAX(0,ROUND($AE430-(N($Q430)+N($R430)+N($S430)),2)))</f>
        <v/>
      </c>
      <c r="AG430" s="245" t="str">
        <f aca="false">IF(OR(TRIM($B430&amp;$C430)="",NOT(ISNUMBER($D430))),"",SUMIFS($W$3:$W$1001,$AI$3:$AI$1001,$AI430,$D$3:$D$1001,"&lt;"&amp;$D430))</f>
        <v/>
      </c>
      <c r="AH430" s="245" t="str">
        <f aca="false">IF(TRIM($B430&amp;$C430)="","",SUMIFS($W$3:$W$1001,$AI$3:$AI$1001,$AI430))</f>
        <v/>
      </c>
      <c r="AI430" s="246" t="str">
        <f aca="false">IF(TRIM($B430&amp;$C430)="","",TRIM($B430)&amp;"｜"&amp;TRIM($C430))</f>
        <v/>
      </c>
      <c r="AJ430" s="245" t="str">
        <f aca="false">IF(TRIM($B430&amp;$C430)="","",MIN(N($O430),N($Q430)))</f>
        <v/>
      </c>
      <c r="AK430" s="248" t="str">
        <f aca="false">IF(ISNUMBER($D430),YEAR($D430),"")</f>
        <v/>
      </c>
      <c r="AL430" s="248" t="str">
        <f aca="false">IF(OR(TRIM($B430&amp;$C430)="",NOT(ISNUMBER($D430)),NOT(ISNUMBER($E430))),"",IF($E430&lt;$D430,"",IF(IF($AC430="半年付",2,IF($AC430="季度付",4,IF($AC430="月付",12,IF($AC430="半月付",24,1))))=1,1,MAX(1,ROUND(($E430-$D430+1)/365*IF($AC430="半年付",2,IF($AC430="季度付",4,IF($AC430="月付",12,IF($AC430="半月付",24,1)))),0)))))</f>
        <v/>
      </c>
      <c r="AM430" s="248" t="str">
        <f aca="true">IF($AL430="","",MIN($AL430,MAX(0,INT((TODAY()-付款宽限天数-$D430)/(($E430-$D430+1)/$AL430))+1)))</f>
        <v/>
      </c>
    </row>
    <row r="431" customFormat="false" ht="27.75" hidden="false" customHeight="false" outlineLevel="0" collapsed="false">
      <c r="F431" s="188" t="str">
        <f aca="true">IF(TRIM($B431&amp;$C431)="","",IF(OR(ISNUMBER(SEARCH("未",$A431)),ISNUMBER(SEARCH("送出",$A431)),AND(TRIM($A431)="",NOT(ISNUMBER($D431)),N($G431)=0)),"【合同未回】","")&amp;IF(NOT(ISNUMBER($E431)),IF(OR(ISNUMBER(SEARCH("未",$A431)),ISNUMBER(SEARCH("送出",$A431)),AND(TRIM($A431)="",NOT(ISNUMBER($D431)),N($G431)=0)),"","【未填合同期】"),IF($E431&lt;TODAY(),"【已到期】",IF($E431-TODAY()&lt;=提醒天数,"【即将到期，剩余"&amp;($E431-TODAY())&amp;"天】","【正常】")))&amp;IF(OR($AB431="安装免保",$AB431="技术免保",$AB431="质保期内"),"【"&amp;$AB431&amp;"】",""))</f>
        <v/>
      </c>
      <c r="J431" s="244" t="str">
        <f aca="false">IF(OR(N($G431)=0,N($H431)=0),"",ROUND(N($G431)*N($H431)*IF(N($I431)=0,1,N($I431)),2))</f>
        <v/>
      </c>
      <c r="M431" s="244" t="str">
        <f aca="false">IF(TRIM($B431&amp;$C431)="","",IF(AND(N($J431)=0,N($L431)=0),"",ROUND(N($J431)+N($L431),2)))</f>
        <v/>
      </c>
      <c r="S431" s="244"/>
      <c r="T431" s="245" t="str">
        <f aca="false">IF(TRIM($B431&amp;$C431)="","",IF(N($O431)=0,"",MAX(0,MIN(N($O431)-N($Q431),N($W431)))))</f>
        <v/>
      </c>
      <c r="U431" s="245" t="str">
        <f aca="false">IF(TRIM($B431&amp;$C431)="","",IF(N($Q431)&lt;=N($O431),"",N($Q431)-N($O431)))</f>
        <v/>
      </c>
      <c r="V431" s="245" t="str">
        <f aca="false">IF(OR(TRIM($B431&amp;$C431)="",$W431=""),"",MAX(0,N($W431))-N($T431))</f>
        <v/>
      </c>
      <c r="W431" s="245" t="str">
        <f aca="false">IF(TRIM($B431&amp;$C431)="","",IF(AND(N($M431)=0,N($Q431)+N($R431)+N($S431)=0),"",ROUND(N($M431)-N($Q431)-N($R431)-N($S431),2)))</f>
        <v/>
      </c>
      <c r="X431" s="246" t="str">
        <f aca="false">IF(TRIM($B431&amp;$C431)="","",IF(N($M431)=0,IF((N($Q431)+N($R431)+N($S431))=0,"—未填单价","未填单价，已收 "&amp;TEXT((N($Q431)+N($R431)+N($S431)),"#,##0.00")),IF(N($W431)&gt;0.005,"欠 "&amp;TEXT(N($W431),"#,##0.00")&amp;IF(N($T431)&gt;0,"（开票未到账 "&amp;TEXT(N($T431),"#,##0.00")&amp;"）","")&amp;IF(N($V431)&gt;0,"（未开票 "&amp;TEXT(N($V431),"#,##0.00")&amp;"）",""),IF(N($W431)&lt;-0.005,"多收 "&amp;TEXT(-N($W431),"#,##0.00"),"✔ 已结清")))&amp;IF(N($U431)&gt;0,"｜到账未开票 "&amp;TEXT(N($U431),"#,##0.00")&amp;"，待补票","")&amp;IF(N($R431)&gt;0,"｜收现 "&amp;TEXT(N($R431),"#,##0.00"),"")&amp;IF(N($S431)&gt;0,"｜收款不开票 "&amp;TEXT(N($S431),"#,##0.00"),""))</f>
        <v/>
      </c>
      <c r="Y431" s="195"/>
      <c r="AB431" s="195"/>
      <c r="AC431" s="188"/>
      <c r="AD431" s="246" t="str">
        <f aca="false">IF($AL431="","",IF($AL431=1,IF($AM431&gt;=1,"一次性·已到收款期","一次性·未到期"),$AC431&amp;" 第"&amp;$AM431&amp;"/"&amp;$AL431&amp;"期"))</f>
        <v/>
      </c>
      <c r="AE431" s="245" t="str">
        <f aca="false">IF(OR($AL431="",N($M431)=0),"",ROUND(N($J431)*$AM431/$AL431,2)+N($L431))</f>
        <v/>
      </c>
      <c r="AF431" s="245" t="str">
        <f aca="false">IF($AE431="","",MAX(0,ROUND($AE431-(N($Q431)+N($R431)+N($S431)),2)))</f>
        <v/>
      </c>
      <c r="AG431" s="245" t="str">
        <f aca="false">IF(OR(TRIM($B431&amp;$C431)="",NOT(ISNUMBER($D431))),"",SUMIFS($W$3:$W$1001,$AI$3:$AI$1001,$AI431,$D$3:$D$1001,"&lt;"&amp;$D431))</f>
        <v/>
      </c>
      <c r="AH431" s="245" t="str">
        <f aca="false">IF(TRIM($B431&amp;$C431)="","",SUMIFS($W$3:$W$1001,$AI$3:$AI$1001,$AI431))</f>
        <v/>
      </c>
      <c r="AI431" s="246" t="str">
        <f aca="false">IF(TRIM($B431&amp;$C431)="","",TRIM($B431)&amp;"｜"&amp;TRIM($C431))</f>
        <v/>
      </c>
      <c r="AJ431" s="245" t="str">
        <f aca="false">IF(TRIM($B431&amp;$C431)="","",MIN(N($O431),N($Q431)))</f>
        <v/>
      </c>
      <c r="AK431" s="248" t="str">
        <f aca="false">IF(ISNUMBER($D431),YEAR($D431),"")</f>
        <v/>
      </c>
      <c r="AL431" s="248" t="str">
        <f aca="false">IF(OR(TRIM($B431&amp;$C431)="",NOT(ISNUMBER($D431)),NOT(ISNUMBER($E431))),"",IF($E431&lt;$D431,"",IF(IF($AC431="半年付",2,IF($AC431="季度付",4,IF($AC431="月付",12,IF($AC431="半月付",24,1))))=1,1,MAX(1,ROUND(($E431-$D431+1)/365*IF($AC431="半年付",2,IF($AC431="季度付",4,IF($AC431="月付",12,IF($AC431="半月付",24,1)))),0)))))</f>
        <v/>
      </c>
      <c r="AM431" s="248" t="str">
        <f aca="true">IF($AL431="","",MIN($AL431,MAX(0,INT((TODAY()-付款宽限天数-$D431)/(($E431-$D431+1)/$AL431))+1)))</f>
        <v/>
      </c>
    </row>
    <row r="432" customFormat="false" ht="27.75" hidden="false" customHeight="false" outlineLevel="0" collapsed="false">
      <c r="F432" s="188" t="str">
        <f aca="true">IF(TRIM($B432&amp;$C432)="","",IF(OR(ISNUMBER(SEARCH("未",$A432)),ISNUMBER(SEARCH("送出",$A432)),AND(TRIM($A432)="",NOT(ISNUMBER($D432)),N($G432)=0)),"【合同未回】","")&amp;IF(NOT(ISNUMBER($E432)),IF(OR(ISNUMBER(SEARCH("未",$A432)),ISNUMBER(SEARCH("送出",$A432)),AND(TRIM($A432)="",NOT(ISNUMBER($D432)),N($G432)=0)),"","【未填合同期】"),IF($E432&lt;TODAY(),"【已到期】",IF($E432-TODAY()&lt;=提醒天数,"【即将到期，剩余"&amp;($E432-TODAY())&amp;"天】","【正常】")))&amp;IF(OR($AB432="安装免保",$AB432="技术免保",$AB432="质保期内"),"【"&amp;$AB432&amp;"】",""))</f>
        <v/>
      </c>
      <c r="J432" s="244" t="str">
        <f aca="false">IF(OR(N($G432)=0,N($H432)=0),"",ROUND(N($G432)*N($H432)*IF(N($I432)=0,1,N($I432)),2))</f>
        <v/>
      </c>
      <c r="M432" s="244" t="str">
        <f aca="false">IF(TRIM($B432&amp;$C432)="","",IF(AND(N($J432)=0,N($L432)=0),"",ROUND(N($J432)+N($L432),2)))</f>
        <v/>
      </c>
      <c r="S432" s="244"/>
      <c r="T432" s="245" t="str">
        <f aca="false">IF(TRIM($B432&amp;$C432)="","",IF(N($O432)=0,"",MAX(0,MIN(N($O432)-N($Q432),N($W432)))))</f>
        <v/>
      </c>
      <c r="U432" s="245" t="str">
        <f aca="false">IF(TRIM($B432&amp;$C432)="","",IF(N($Q432)&lt;=N($O432),"",N($Q432)-N($O432)))</f>
        <v/>
      </c>
      <c r="V432" s="245" t="str">
        <f aca="false">IF(OR(TRIM($B432&amp;$C432)="",$W432=""),"",MAX(0,N($W432))-N($T432))</f>
        <v/>
      </c>
      <c r="W432" s="245" t="str">
        <f aca="false">IF(TRIM($B432&amp;$C432)="","",IF(AND(N($M432)=0,N($Q432)+N($R432)+N($S432)=0),"",ROUND(N($M432)-N($Q432)-N($R432)-N($S432),2)))</f>
        <v/>
      </c>
      <c r="X432" s="246" t="str">
        <f aca="false">IF(TRIM($B432&amp;$C432)="","",IF(N($M432)=0,IF((N($Q432)+N($R432)+N($S432))=0,"—未填单价","未填单价，已收 "&amp;TEXT((N($Q432)+N($R432)+N($S432)),"#,##0.00")),IF(N($W432)&gt;0.005,"欠 "&amp;TEXT(N($W432),"#,##0.00")&amp;IF(N($T432)&gt;0,"（开票未到账 "&amp;TEXT(N($T432),"#,##0.00")&amp;"）","")&amp;IF(N($V432)&gt;0,"（未开票 "&amp;TEXT(N($V432),"#,##0.00")&amp;"）",""),IF(N($W432)&lt;-0.005,"多收 "&amp;TEXT(-N($W432),"#,##0.00"),"✔ 已结清")))&amp;IF(N($U432)&gt;0,"｜到账未开票 "&amp;TEXT(N($U432),"#,##0.00")&amp;"，待补票","")&amp;IF(N($R432)&gt;0,"｜收现 "&amp;TEXT(N($R432),"#,##0.00"),"")&amp;IF(N($S432)&gt;0,"｜收款不开票 "&amp;TEXT(N($S432),"#,##0.00"),""))</f>
        <v/>
      </c>
      <c r="Y432" s="195"/>
      <c r="AB432" s="195"/>
      <c r="AC432" s="188"/>
      <c r="AD432" s="246" t="str">
        <f aca="false">IF($AL432="","",IF($AL432=1,IF($AM432&gt;=1,"一次性·已到收款期","一次性·未到期"),$AC432&amp;" 第"&amp;$AM432&amp;"/"&amp;$AL432&amp;"期"))</f>
        <v/>
      </c>
      <c r="AE432" s="245" t="str">
        <f aca="false">IF(OR($AL432="",N($M432)=0),"",ROUND(N($J432)*$AM432/$AL432,2)+N($L432))</f>
        <v/>
      </c>
      <c r="AF432" s="245" t="str">
        <f aca="false">IF($AE432="","",MAX(0,ROUND($AE432-(N($Q432)+N($R432)+N($S432)),2)))</f>
        <v/>
      </c>
      <c r="AG432" s="245" t="str">
        <f aca="false">IF(OR(TRIM($B432&amp;$C432)="",NOT(ISNUMBER($D432))),"",SUMIFS($W$3:$W$1001,$AI$3:$AI$1001,$AI432,$D$3:$D$1001,"&lt;"&amp;$D432))</f>
        <v/>
      </c>
      <c r="AH432" s="245" t="str">
        <f aca="false">IF(TRIM($B432&amp;$C432)="","",SUMIFS($W$3:$W$1001,$AI$3:$AI$1001,$AI432))</f>
        <v/>
      </c>
      <c r="AI432" s="246" t="str">
        <f aca="false">IF(TRIM($B432&amp;$C432)="","",TRIM($B432)&amp;"｜"&amp;TRIM($C432))</f>
        <v/>
      </c>
      <c r="AJ432" s="245" t="str">
        <f aca="false">IF(TRIM($B432&amp;$C432)="","",MIN(N($O432),N($Q432)))</f>
        <v/>
      </c>
      <c r="AK432" s="248" t="str">
        <f aca="false">IF(ISNUMBER($D432),YEAR($D432),"")</f>
        <v/>
      </c>
      <c r="AL432" s="248" t="str">
        <f aca="false">IF(OR(TRIM($B432&amp;$C432)="",NOT(ISNUMBER($D432)),NOT(ISNUMBER($E432))),"",IF($E432&lt;$D432,"",IF(IF($AC432="半年付",2,IF($AC432="季度付",4,IF($AC432="月付",12,IF($AC432="半月付",24,1))))=1,1,MAX(1,ROUND(($E432-$D432+1)/365*IF($AC432="半年付",2,IF($AC432="季度付",4,IF($AC432="月付",12,IF($AC432="半月付",24,1)))),0)))))</f>
        <v/>
      </c>
      <c r="AM432" s="248" t="str">
        <f aca="true">IF($AL432="","",MIN($AL432,MAX(0,INT((TODAY()-付款宽限天数-$D432)/(($E432-$D432+1)/$AL432))+1)))</f>
        <v/>
      </c>
    </row>
    <row r="433" customFormat="false" ht="27.75" hidden="false" customHeight="false" outlineLevel="0" collapsed="false">
      <c r="F433" s="188" t="str">
        <f aca="true">IF(TRIM($B433&amp;$C433)="","",IF(OR(ISNUMBER(SEARCH("未",$A433)),ISNUMBER(SEARCH("送出",$A433)),AND(TRIM($A433)="",NOT(ISNUMBER($D433)),N($G433)=0)),"【合同未回】","")&amp;IF(NOT(ISNUMBER($E433)),IF(OR(ISNUMBER(SEARCH("未",$A433)),ISNUMBER(SEARCH("送出",$A433)),AND(TRIM($A433)="",NOT(ISNUMBER($D433)),N($G433)=0)),"","【未填合同期】"),IF($E433&lt;TODAY(),"【已到期】",IF($E433-TODAY()&lt;=提醒天数,"【即将到期，剩余"&amp;($E433-TODAY())&amp;"天】","【正常】")))&amp;IF(OR($AB433="安装免保",$AB433="技术免保",$AB433="质保期内"),"【"&amp;$AB433&amp;"】",""))</f>
        <v/>
      </c>
      <c r="J433" s="244" t="str">
        <f aca="false">IF(OR(N($G433)=0,N($H433)=0),"",ROUND(N($G433)*N($H433)*IF(N($I433)=0,1,N($I433)),2))</f>
        <v/>
      </c>
      <c r="M433" s="244" t="str">
        <f aca="false">IF(TRIM($B433&amp;$C433)="","",IF(AND(N($J433)=0,N($L433)=0),"",ROUND(N($J433)+N($L433),2)))</f>
        <v/>
      </c>
      <c r="S433" s="244"/>
      <c r="T433" s="245" t="str">
        <f aca="false">IF(TRIM($B433&amp;$C433)="","",IF(N($O433)=0,"",MAX(0,MIN(N($O433)-N($Q433),N($W433)))))</f>
        <v/>
      </c>
      <c r="U433" s="245" t="str">
        <f aca="false">IF(TRIM($B433&amp;$C433)="","",IF(N($Q433)&lt;=N($O433),"",N($Q433)-N($O433)))</f>
        <v/>
      </c>
      <c r="V433" s="245" t="str">
        <f aca="false">IF(OR(TRIM($B433&amp;$C433)="",$W433=""),"",MAX(0,N($W433))-N($T433))</f>
        <v/>
      </c>
      <c r="W433" s="245" t="str">
        <f aca="false">IF(TRIM($B433&amp;$C433)="","",IF(AND(N($M433)=0,N($Q433)+N($R433)+N($S433)=0),"",ROUND(N($M433)-N($Q433)-N($R433)-N($S433),2)))</f>
        <v/>
      </c>
      <c r="X433" s="246" t="str">
        <f aca="false">IF(TRIM($B433&amp;$C433)="","",IF(N($M433)=0,IF((N($Q433)+N($R433)+N($S433))=0,"—未填单价","未填单价，已收 "&amp;TEXT((N($Q433)+N($R433)+N($S433)),"#,##0.00")),IF(N($W433)&gt;0.005,"欠 "&amp;TEXT(N($W433),"#,##0.00")&amp;IF(N($T433)&gt;0,"（开票未到账 "&amp;TEXT(N($T433),"#,##0.00")&amp;"）","")&amp;IF(N($V433)&gt;0,"（未开票 "&amp;TEXT(N($V433),"#,##0.00")&amp;"）",""),IF(N($W433)&lt;-0.005,"多收 "&amp;TEXT(-N($W433),"#,##0.00"),"✔ 已结清")))&amp;IF(N($U433)&gt;0,"｜到账未开票 "&amp;TEXT(N($U433),"#,##0.00")&amp;"，待补票","")&amp;IF(N($R433)&gt;0,"｜收现 "&amp;TEXT(N($R433),"#,##0.00"),"")&amp;IF(N($S433)&gt;0,"｜收款不开票 "&amp;TEXT(N($S433),"#,##0.00"),""))</f>
        <v/>
      </c>
      <c r="Y433" s="195"/>
      <c r="AB433" s="195"/>
      <c r="AC433" s="188"/>
      <c r="AD433" s="246" t="str">
        <f aca="false">IF($AL433="","",IF($AL433=1,IF($AM433&gt;=1,"一次性·已到收款期","一次性·未到期"),$AC433&amp;" 第"&amp;$AM433&amp;"/"&amp;$AL433&amp;"期"))</f>
        <v/>
      </c>
      <c r="AE433" s="245" t="str">
        <f aca="false">IF(OR($AL433="",N($M433)=0),"",ROUND(N($J433)*$AM433/$AL433,2)+N($L433))</f>
        <v/>
      </c>
      <c r="AF433" s="245" t="str">
        <f aca="false">IF($AE433="","",MAX(0,ROUND($AE433-(N($Q433)+N($R433)+N($S433)),2)))</f>
        <v/>
      </c>
      <c r="AG433" s="245" t="str">
        <f aca="false">IF(OR(TRIM($B433&amp;$C433)="",NOT(ISNUMBER($D433))),"",SUMIFS($W$3:$W$1001,$AI$3:$AI$1001,$AI433,$D$3:$D$1001,"&lt;"&amp;$D433))</f>
        <v/>
      </c>
      <c r="AH433" s="245" t="str">
        <f aca="false">IF(TRIM($B433&amp;$C433)="","",SUMIFS($W$3:$W$1001,$AI$3:$AI$1001,$AI433))</f>
        <v/>
      </c>
      <c r="AI433" s="246" t="str">
        <f aca="false">IF(TRIM($B433&amp;$C433)="","",TRIM($B433)&amp;"｜"&amp;TRIM($C433))</f>
        <v/>
      </c>
      <c r="AJ433" s="245" t="str">
        <f aca="false">IF(TRIM($B433&amp;$C433)="","",MIN(N($O433),N($Q433)))</f>
        <v/>
      </c>
      <c r="AK433" s="248" t="str">
        <f aca="false">IF(ISNUMBER($D433),YEAR($D433),"")</f>
        <v/>
      </c>
      <c r="AL433" s="248" t="str">
        <f aca="false">IF(OR(TRIM($B433&amp;$C433)="",NOT(ISNUMBER($D433)),NOT(ISNUMBER($E433))),"",IF($E433&lt;$D433,"",IF(IF($AC433="半年付",2,IF($AC433="季度付",4,IF($AC433="月付",12,IF($AC433="半月付",24,1))))=1,1,MAX(1,ROUND(($E433-$D433+1)/365*IF($AC433="半年付",2,IF($AC433="季度付",4,IF($AC433="月付",12,IF($AC433="半月付",24,1)))),0)))))</f>
        <v/>
      </c>
      <c r="AM433" s="248" t="str">
        <f aca="true">IF($AL433="","",MIN($AL433,MAX(0,INT((TODAY()-付款宽限天数-$D433)/(($E433-$D433+1)/$AL433))+1)))</f>
        <v/>
      </c>
    </row>
    <row r="434" customFormat="false" ht="27.75" hidden="false" customHeight="false" outlineLevel="0" collapsed="false">
      <c r="F434" s="188" t="str">
        <f aca="true">IF(TRIM($B434&amp;$C434)="","",IF(OR(ISNUMBER(SEARCH("未",$A434)),ISNUMBER(SEARCH("送出",$A434)),AND(TRIM($A434)="",NOT(ISNUMBER($D434)),N($G434)=0)),"【合同未回】","")&amp;IF(NOT(ISNUMBER($E434)),IF(OR(ISNUMBER(SEARCH("未",$A434)),ISNUMBER(SEARCH("送出",$A434)),AND(TRIM($A434)="",NOT(ISNUMBER($D434)),N($G434)=0)),"","【未填合同期】"),IF($E434&lt;TODAY(),"【已到期】",IF($E434-TODAY()&lt;=提醒天数,"【即将到期，剩余"&amp;($E434-TODAY())&amp;"天】","【正常】")))&amp;IF(OR($AB434="安装免保",$AB434="技术免保",$AB434="质保期内"),"【"&amp;$AB434&amp;"】",""))</f>
        <v/>
      </c>
      <c r="J434" s="244" t="str">
        <f aca="false">IF(OR(N($G434)=0,N($H434)=0),"",ROUND(N($G434)*N($H434)*IF(N($I434)=0,1,N($I434)),2))</f>
        <v/>
      </c>
      <c r="M434" s="244" t="str">
        <f aca="false">IF(TRIM($B434&amp;$C434)="","",IF(AND(N($J434)=0,N($L434)=0),"",ROUND(N($J434)+N($L434),2)))</f>
        <v/>
      </c>
      <c r="S434" s="244"/>
      <c r="T434" s="245" t="str">
        <f aca="false">IF(TRIM($B434&amp;$C434)="","",IF(N($O434)=0,"",MAX(0,MIN(N($O434)-N($Q434),N($W434)))))</f>
        <v/>
      </c>
      <c r="U434" s="245" t="str">
        <f aca="false">IF(TRIM($B434&amp;$C434)="","",IF(N($Q434)&lt;=N($O434),"",N($Q434)-N($O434)))</f>
        <v/>
      </c>
      <c r="V434" s="245" t="str">
        <f aca="false">IF(OR(TRIM($B434&amp;$C434)="",$W434=""),"",MAX(0,N($W434))-N($T434))</f>
        <v/>
      </c>
      <c r="W434" s="245" t="str">
        <f aca="false">IF(TRIM($B434&amp;$C434)="","",IF(AND(N($M434)=0,N($Q434)+N($R434)+N($S434)=0),"",ROUND(N($M434)-N($Q434)-N($R434)-N($S434),2)))</f>
        <v/>
      </c>
      <c r="X434" s="246" t="str">
        <f aca="false">IF(TRIM($B434&amp;$C434)="","",IF(N($M434)=0,IF((N($Q434)+N($R434)+N($S434))=0,"—未填单价","未填单价，已收 "&amp;TEXT((N($Q434)+N($R434)+N($S434)),"#,##0.00")),IF(N($W434)&gt;0.005,"欠 "&amp;TEXT(N($W434),"#,##0.00")&amp;IF(N($T434)&gt;0,"（开票未到账 "&amp;TEXT(N($T434),"#,##0.00")&amp;"）","")&amp;IF(N($V434)&gt;0,"（未开票 "&amp;TEXT(N($V434),"#,##0.00")&amp;"）",""),IF(N($W434)&lt;-0.005,"多收 "&amp;TEXT(-N($W434),"#,##0.00"),"✔ 已结清")))&amp;IF(N($U434)&gt;0,"｜到账未开票 "&amp;TEXT(N($U434),"#,##0.00")&amp;"，待补票","")&amp;IF(N($R434)&gt;0,"｜收现 "&amp;TEXT(N($R434),"#,##0.00"),"")&amp;IF(N($S434)&gt;0,"｜收款不开票 "&amp;TEXT(N($S434),"#,##0.00"),""))</f>
        <v/>
      </c>
      <c r="Y434" s="195"/>
      <c r="AB434" s="195"/>
      <c r="AC434" s="188"/>
      <c r="AD434" s="246" t="str">
        <f aca="false">IF($AL434="","",IF($AL434=1,IF($AM434&gt;=1,"一次性·已到收款期","一次性·未到期"),$AC434&amp;" 第"&amp;$AM434&amp;"/"&amp;$AL434&amp;"期"))</f>
        <v/>
      </c>
      <c r="AE434" s="245" t="str">
        <f aca="false">IF(OR($AL434="",N($M434)=0),"",ROUND(N($J434)*$AM434/$AL434,2)+N($L434))</f>
        <v/>
      </c>
      <c r="AF434" s="245" t="str">
        <f aca="false">IF($AE434="","",MAX(0,ROUND($AE434-(N($Q434)+N($R434)+N($S434)),2)))</f>
        <v/>
      </c>
      <c r="AG434" s="245" t="str">
        <f aca="false">IF(OR(TRIM($B434&amp;$C434)="",NOT(ISNUMBER($D434))),"",SUMIFS($W$3:$W$1001,$AI$3:$AI$1001,$AI434,$D$3:$D$1001,"&lt;"&amp;$D434))</f>
        <v/>
      </c>
      <c r="AH434" s="245" t="str">
        <f aca="false">IF(TRIM($B434&amp;$C434)="","",SUMIFS($W$3:$W$1001,$AI$3:$AI$1001,$AI434))</f>
        <v/>
      </c>
      <c r="AI434" s="246" t="str">
        <f aca="false">IF(TRIM($B434&amp;$C434)="","",TRIM($B434)&amp;"｜"&amp;TRIM($C434))</f>
        <v/>
      </c>
      <c r="AJ434" s="245" t="str">
        <f aca="false">IF(TRIM($B434&amp;$C434)="","",MIN(N($O434),N($Q434)))</f>
        <v/>
      </c>
      <c r="AK434" s="248" t="str">
        <f aca="false">IF(ISNUMBER($D434),YEAR($D434),"")</f>
        <v/>
      </c>
      <c r="AL434" s="248" t="str">
        <f aca="false">IF(OR(TRIM($B434&amp;$C434)="",NOT(ISNUMBER($D434)),NOT(ISNUMBER($E434))),"",IF($E434&lt;$D434,"",IF(IF($AC434="半年付",2,IF($AC434="季度付",4,IF($AC434="月付",12,IF($AC434="半月付",24,1))))=1,1,MAX(1,ROUND(($E434-$D434+1)/365*IF($AC434="半年付",2,IF($AC434="季度付",4,IF($AC434="月付",12,IF($AC434="半月付",24,1)))),0)))))</f>
        <v/>
      </c>
      <c r="AM434" s="248" t="str">
        <f aca="true">IF($AL434="","",MIN($AL434,MAX(0,INT((TODAY()-付款宽限天数-$D434)/(($E434-$D434+1)/$AL434))+1)))</f>
        <v/>
      </c>
    </row>
    <row r="435" customFormat="false" ht="27.75" hidden="false" customHeight="false" outlineLevel="0" collapsed="false">
      <c r="F435" s="188" t="str">
        <f aca="true">IF(TRIM($B435&amp;$C435)="","",IF(OR(ISNUMBER(SEARCH("未",$A435)),ISNUMBER(SEARCH("送出",$A435)),AND(TRIM($A435)="",NOT(ISNUMBER($D435)),N($G435)=0)),"【合同未回】","")&amp;IF(NOT(ISNUMBER($E435)),IF(OR(ISNUMBER(SEARCH("未",$A435)),ISNUMBER(SEARCH("送出",$A435)),AND(TRIM($A435)="",NOT(ISNUMBER($D435)),N($G435)=0)),"","【未填合同期】"),IF($E435&lt;TODAY(),"【已到期】",IF($E435-TODAY()&lt;=提醒天数,"【即将到期，剩余"&amp;($E435-TODAY())&amp;"天】","【正常】")))&amp;IF(OR($AB435="安装免保",$AB435="技术免保",$AB435="质保期内"),"【"&amp;$AB435&amp;"】",""))</f>
        <v/>
      </c>
      <c r="J435" s="244" t="str">
        <f aca="false">IF(OR(N($G435)=0,N($H435)=0),"",ROUND(N($G435)*N($H435)*IF(N($I435)=0,1,N($I435)),2))</f>
        <v/>
      </c>
      <c r="M435" s="244" t="str">
        <f aca="false">IF(TRIM($B435&amp;$C435)="","",IF(AND(N($J435)=0,N($L435)=0),"",ROUND(N($J435)+N($L435),2)))</f>
        <v/>
      </c>
      <c r="S435" s="244"/>
      <c r="T435" s="245" t="str">
        <f aca="false">IF(TRIM($B435&amp;$C435)="","",IF(N($O435)=0,"",MAX(0,MIN(N($O435)-N($Q435),N($W435)))))</f>
        <v/>
      </c>
      <c r="U435" s="245" t="str">
        <f aca="false">IF(TRIM($B435&amp;$C435)="","",IF(N($Q435)&lt;=N($O435),"",N($Q435)-N($O435)))</f>
        <v/>
      </c>
      <c r="V435" s="245" t="str">
        <f aca="false">IF(OR(TRIM($B435&amp;$C435)="",$W435=""),"",MAX(0,N($W435))-N($T435))</f>
        <v/>
      </c>
      <c r="W435" s="245" t="str">
        <f aca="false">IF(TRIM($B435&amp;$C435)="","",IF(AND(N($M435)=0,N($Q435)+N($R435)+N($S435)=0),"",ROUND(N($M435)-N($Q435)-N($R435)-N($S435),2)))</f>
        <v/>
      </c>
      <c r="X435" s="246" t="str">
        <f aca="false">IF(TRIM($B435&amp;$C435)="","",IF(N($M435)=0,IF((N($Q435)+N($R435)+N($S435))=0,"—未填单价","未填单价，已收 "&amp;TEXT((N($Q435)+N($R435)+N($S435)),"#,##0.00")),IF(N($W435)&gt;0.005,"欠 "&amp;TEXT(N($W435),"#,##0.00")&amp;IF(N($T435)&gt;0,"（开票未到账 "&amp;TEXT(N($T435),"#,##0.00")&amp;"）","")&amp;IF(N($V435)&gt;0,"（未开票 "&amp;TEXT(N($V435),"#,##0.00")&amp;"）",""),IF(N($W435)&lt;-0.005,"多收 "&amp;TEXT(-N($W435),"#,##0.00"),"✔ 已结清")))&amp;IF(N($U435)&gt;0,"｜到账未开票 "&amp;TEXT(N($U435),"#,##0.00")&amp;"，待补票","")&amp;IF(N($R435)&gt;0,"｜收现 "&amp;TEXT(N($R435),"#,##0.00"),"")&amp;IF(N($S435)&gt;0,"｜收款不开票 "&amp;TEXT(N($S435),"#,##0.00"),""))</f>
        <v/>
      </c>
      <c r="Y435" s="195"/>
      <c r="AB435" s="195"/>
      <c r="AC435" s="188"/>
      <c r="AD435" s="246" t="str">
        <f aca="false">IF($AL435="","",IF($AL435=1,IF($AM435&gt;=1,"一次性·已到收款期","一次性·未到期"),$AC435&amp;" 第"&amp;$AM435&amp;"/"&amp;$AL435&amp;"期"))</f>
        <v/>
      </c>
      <c r="AE435" s="245" t="str">
        <f aca="false">IF(OR($AL435="",N($M435)=0),"",ROUND(N($J435)*$AM435/$AL435,2)+N($L435))</f>
        <v/>
      </c>
      <c r="AF435" s="245" t="str">
        <f aca="false">IF($AE435="","",MAX(0,ROUND($AE435-(N($Q435)+N($R435)+N($S435)),2)))</f>
        <v/>
      </c>
      <c r="AG435" s="245" t="str">
        <f aca="false">IF(OR(TRIM($B435&amp;$C435)="",NOT(ISNUMBER($D435))),"",SUMIFS($W$3:$W$1001,$AI$3:$AI$1001,$AI435,$D$3:$D$1001,"&lt;"&amp;$D435))</f>
        <v/>
      </c>
      <c r="AH435" s="245" t="str">
        <f aca="false">IF(TRIM($B435&amp;$C435)="","",SUMIFS($W$3:$W$1001,$AI$3:$AI$1001,$AI435))</f>
        <v/>
      </c>
      <c r="AI435" s="246" t="str">
        <f aca="false">IF(TRIM($B435&amp;$C435)="","",TRIM($B435)&amp;"｜"&amp;TRIM($C435))</f>
        <v/>
      </c>
      <c r="AJ435" s="245" t="str">
        <f aca="false">IF(TRIM($B435&amp;$C435)="","",MIN(N($O435),N($Q435)))</f>
        <v/>
      </c>
      <c r="AK435" s="248" t="str">
        <f aca="false">IF(ISNUMBER($D435),YEAR($D435),"")</f>
        <v/>
      </c>
      <c r="AL435" s="248" t="str">
        <f aca="false">IF(OR(TRIM($B435&amp;$C435)="",NOT(ISNUMBER($D435)),NOT(ISNUMBER($E435))),"",IF($E435&lt;$D435,"",IF(IF($AC435="半年付",2,IF($AC435="季度付",4,IF($AC435="月付",12,IF($AC435="半月付",24,1))))=1,1,MAX(1,ROUND(($E435-$D435+1)/365*IF($AC435="半年付",2,IF($AC435="季度付",4,IF($AC435="月付",12,IF($AC435="半月付",24,1)))),0)))))</f>
        <v/>
      </c>
      <c r="AM435" s="248" t="str">
        <f aca="true">IF($AL435="","",MIN($AL435,MAX(0,INT((TODAY()-付款宽限天数-$D435)/(($E435-$D435+1)/$AL435))+1)))</f>
        <v/>
      </c>
    </row>
    <row r="436" customFormat="false" ht="27.75" hidden="false" customHeight="false" outlineLevel="0" collapsed="false">
      <c r="F436" s="188" t="str">
        <f aca="true">IF(TRIM($B436&amp;$C436)="","",IF(OR(ISNUMBER(SEARCH("未",$A436)),ISNUMBER(SEARCH("送出",$A436)),AND(TRIM($A436)="",NOT(ISNUMBER($D436)),N($G436)=0)),"【合同未回】","")&amp;IF(NOT(ISNUMBER($E436)),IF(OR(ISNUMBER(SEARCH("未",$A436)),ISNUMBER(SEARCH("送出",$A436)),AND(TRIM($A436)="",NOT(ISNUMBER($D436)),N($G436)=0)),"","【未填合同期】"),IF($E436&lt;TODAY(),"【已到期】",IF($E436-TODAY()&lt;=提醒天数,"【即将到期，剩余"&amp;($E436-TODAY())&amp;"天】","【正常】")))&amp;IF(OR($AB436="安装免保",$AB436="技术免保",$AB436="质保期内"),"【"&amp;$AB436&amp;"】",""))</f>
        <v/>
      </c>
      <c r="J436" s="244" t="str">
        <f aca="false">IF(OR(N($G436)=0,N($H436)=0),"",ROUND(N($G436)*N($H436)*IF(N($I436)=0,1,N($I436)),2))</f>
        <v/>
      </c>
      <c r="M436" s="244" t="str">
        <f aca="false">IF(TRIM($B436&amp;$C436)="","",IF(AND(N($J436)=0,N($L436)=0),"",ROUND(N($J436)+N($L436),2)))</f>
        <v/>
      </c>
      <c r="S436" s="244"/>
      <c r="T436" s="245" t="str">
        <f aca="false">IF(TRIM($B436&amp;$C436)="","",IF(N($O436)=0,"",MAX(0,MIN(N($O436)-N($Q436),N($W436)))))</f>
        <v/>
      </c>
      <c r="U436" s="245" t="str">
        <f aca="false">IF(TRIM($B436&amp;$C436)="","",IF(N($Q436)&lt;=N($O436),"",N($Q436)-N($O436)))</f>
        <v/>
      </c>
      <c r="V436" s="245" t="str">
        <f aca="false">IF(OR(TRIM($B436&amp;$C436)="",$W436=""),"",MAX(0,N($W436))-N($T436))</f>
        <v/>
      </c>
      <c r="W436" s="245" t="str">
        <f aca="false">IF(TRIM($B436&amp;$C436)="","",IF(AND(N($M436)=0,N($Q436)+N($R436)+N($S436)=0),"",ROUND(N($M436)-N($Q436)-N($R436)-N($S436),2)))</f>
        <v/>
      </c>
      <c r="X436" s="246" t="str">
        <f aca="false">IF(TRIM($B436&amp;$C436)="","",IF(N($M436)=0,IF((N($Q436)+N($R436)+N($S436))=0,"—未填单价","未填单价，已收 "&amp;TEXT((N($Q436)+N($R436)+N($S436)),"#,##0.00")),IF(N($W436)&gt;0.005,"欠 "&amp;TEXT(N($W436),"#,##0.00")&amp;IF(N($T436)&gt;0,"（开票未到账 "&amp;TEXT(N($T436),"#,##0.00")&amp;"）","")&amp;IF(N($V436)&gt;0,"（未开票 "&amp;TEXT(N($V436),"#,##0.00")&amp;"）",""),IF(N($W436)&lt;-0.005,"多收 "&amp;TEXT(-N($W436),"#,##0.00"),"✔ 已结清")))&amp;IF(N($U436)&gt;0,"｜到账未开票 "&amp;TEXT(N($U436),"#,##0.00")&amp;"，待补票","")&amp;IF(N($R436)&gt;0,"｜收现 "&amp;TEXT(N($R436),"#,##0.00"),"")&amp;IF(N($S436)&gt;0,"｜收款不开票 "&amp;TEXT(N($S436),"#,##0.00"),""))</f>
        <v/>
      </c>
      <c r="Y436" s="195"/>
      <c r="AB436" s="195"/>
      <c r="AC436" s="188"/>
      <c r="AD436" s="246" t="str">
        <f aca="false">IF($AL436="","",IF($AL436=1,IF($AM436&gt;=1,"一次性·已到收款期","一次性·未到期"),$AC436&amp;" 第"&amp;$AM436&amp;"/"&amp;$AL436&amp;"期"))</f>
        <v/>
      </c>
      <c r="AE436" s="245" t="str">
        <f aca="false">IF(OR($AL436="",N($M436)=0),"",ROUND(N($J436)*$AM436/$AL436,2)+N($L436))</f>
        <v/>
      </c>
      <c r="AF436" s="245" t="str">
        <f aca="false">IF($AE436="","",MAX(0,ROUND($AE436-(N($Q436)+N($R436)+N($S436)),2)))</f>
        <v/>
      </c>
      <c r="AG436" s="245" t="str">
        <f aca="false">IF(OR(TRIM($B436&amp;$C436)="",NOT(ISNUMBER($D436))),"",SUMIFS($W$3:$W$1001,$AI$3:$AI$1001,$AI436,$D$3:$D$1001,"&lt;"&amp;$D436))</f>
        <v/>
      </c>
      <c r="AH436" s="245" t="str">
        <f aca="false">IF(TRIM($B436&amp;$C436)="","",SUMIFS($W$3:$W$1001,$AI$3:$AI$1001,$AI436))</f>
        <v/>
      </c>
      <c r="AI436" s="246" t="str">
        <f aca="false">IF(TRIM($B436&amp;$C436)="","",TRIM($B436)&amp;"｜"&amp;TRIM($C436))</f>
        <v/>
      </c>
      <c r="AJ436" s="245" t="str">
        <f aca="false">IF(TRIM($B436&amp;$C436)="","",MIN(N($O436),N($Q436)))</f>
        <v/>
      </c>
      <c r="AK436" s="248" t="str">
        <f aca="false">IF(ISNUMBER($D436),YEAR($D436),"")</f>
        <v/>
      </c>
      <c r="AL436" s="248" t="str">
        <f aca="false">IF(OR(TRIM($B436&amp;$C436)="",NOT(ISNUMBER($D436)),NOT(ISNUMBER($E436))),"",IF($E436&lt;$D436,"",IF(IF($AC436="半年付",2,IF($AC436="季度付",4,IF($AC436="月付",12,IF($AC436="半月付",24,1))))=1,1,MAX(1,ROUND(($E436-$D436+1)/365*IF($AC436="半年付",2,IF($AC436="季度付",4,IF($AC436="月付",12,IF($AC436="半月付",24,1)))),0)))))</f>
        <v/>
      </c>
      <c r="AM436" s="248" t="str">
        <f aca="true">IF($AL436="","",MIN($AL436,MAX(0,INT((TODAY()-付款宽限天数-$D436)/(($E436-$D436+1)/$AL436))+1)))</f>
        <v/>
      </c>
    </row>
    <row r="437" customFormat="false" ht="27.75" hidden="false" customHeight="false" outlineLevel="0" collapsed="false">
      <c r="F437" s="188" t="str">
        <f aca="true">IF(TRIM($B437&amp;$C437)="","",IF(OR(ISNUMBER(SEARCH("未",$A437)),ISNUMBER(SEARCH("送出",$A437)),AND(TRIM($A437)="",NOT(ISNUMBER($D437)),N($G437)=0)),"【合同未回】","")&amp;IF(NOT(ISNUMBER($E437)),IF(OR(ISNUMBER(SEARCH("未",$A437)),ISNUMBER(SEARCH("送出",$A437)),AND(TRIM($A437)="",NOT(ISNUMBER($D437)),N($G437)=0)),"","【未填合同期】"),IF($E437&lt;TODAY(),"【已到期】",IF($E437-TODAY()&lt;=提醒天数,"【即将到期，剩余"&amp;($E437-TODAY())&amp;"天】","【正常】")))&amp;IF(OR($AB437="安装免保",$AB437="技术免保",$AB437="质保期内"),"【"&amp;$AB437&amp;"】",""))</f>
        <v/>
      </c>
      <c r="J437" s="244" t="str">
        <f aca="false">IF(OR(N($G437)=0,N($H437)=0),"",ROUND(N($G437)*N($H437)*IF(N($I437)=0,1,N($I437)),2))</f>
        <v/>
      </c>
      <c r="M437" s="244" t="str">
        <f aca="false">IF(TRIM($B437&amp;$C437)="","",IF(AND(N($J437)=0,N($L437)=0),"",ROUND(N($J437)+N($L437),2)))</f>
        <v/>
      </c>
      <c r="S437" s="244"/>
      <c r="T437" s="245" t="str">
        <f aca="false">IF(TRIM($B437&amp;$C437)="","",IF(N($O437)=0,"",MAX(0,MIN(N($O437)-N($Q437),N($W437)))))</f>
        <v/>
      </c>
      <c r="U437" s="245" t="str">
        <f aca="false">IF(TRIM($B437&amp;$C437)="","",IF(N($Q437)&lt;=N($O437),"",N($Q437)-N($O437)))</f>
        <v/>
      </c>
      <c r="V437" s="245" t="str">
        <f aca="false">IF(OR(TRIM($B437&amp;$C437)="",$W437=""),"",MAX(0,N($W437))-N($T437))</f>
        <v/>
      </c>
      <c r="W437" s="245" t="str">
        <f aca="false">IF(TRIM($B437&amp;$C437)="","",IF(AND(N($M437)=0,N($Q437)+N($R437)+N($S437)=0),"",ROUND(N($M437)-N($Q437)-N($R437)-N($S437),2)))</f>
        <v/>
      </c>
      <c r="X437" s="246" t="str">
        <f aca="false">IF(TRIM($B437&amp;$C437)="","",IF(N($M437)=0,IF((N($Q437)+N($R437)+N($S437))=0,"—未填单价","未填单价，已收 "&amp;TEXT((N($Q437)+N($R437)+N($S437)),"#,##0.00")),IF(N($W437)&gt;0.005,"欠 "&amp;TEXT(N($W437),"#,##0.00")&amp;IF(N($T437)&gt;0,"（开票未到账 "&amp;TEXT(N($T437),"#,##0.00")&amp;"）","")&amp;IF(N($V437)&gt;0,"（未开票 "&amp;TEXT(N($V437),"#,##0.00")&amp;"）",""),IF(N($W437)&lt;-0.005,"多收 "&amp;TEXT(-N($W437),"#,##0.00"),"✔ 已结清")))&amp;IF(N($U437)&gt;0,"｜到账未开票 "&amp;TEXT(N($U437),"#,##0.00")&amp;"，待补票","")&amp;IF(N($R437)&gt;0,"｜收现 "&amp;TEXT(N($R437),"#,##0.00"),"")&amp;IF(N($S437)&gt;0,"｜收款不开票 "&amp;TEXT(N($S437),"#,##0.00"),""))</f>
        <v/>
      </c>
      <c r="Y437" s="195"/>
      <c r="AB437" s="195"/>
      <c r="AC437" s="188"/>
      <c r="AD437" s="246" t="str">
        <f aca="false">IF($AL437="","",IF($AL437=1,IF($AM437&gt;=1,"一次性·已到收款期","一次性·未到期"),$AC437&amp;" 第"&amp;$AM437&amp;"/"&amp;$AL437&amp;"期"))</f>
        <v/>
      </c>
      <c r="AE437" s="245" t="str">
        <f aca="false">IF(OR($AL437="",N($M437)=0),"",ROUND(N($J437)*$AM437/$AL437,2)+N($L437))</f>
        <v/>
      </c>
      <c r="AF437" s="245" t="str">
        <f aca="false">IF($AE437="","",MAX(0,ROUND($AE437-(N($Q437)+N($R437)+N($S437)),2)))</f>
        <v/>
      </c>
      <c r="AG437" s="245" t="str">
        <f aca="false">IF(OR(TRIM($B437&amp;$C437)="",NOT(ISNUMBER($D437))),"",SUMIFS($W$3:$W$1001,$AI$3:$AI$1001,$AI437,$D$3:$D$1001,"&lt;"&amp;$D437))</f>
        <v/>
      </c>
      <c r="AH437" s="245" t="str">
        <f aca="false">IF(TRIM($B437&amp;$C437)="","",SUMIFS($W$3:$W$1001,$AI$3:$AI$1001,$AI437))</f>
        <v/>
      </c>
      <c r="AI437" s="246" t="str">
        <f aca="false">IF(TRIM($B437&amp;$C437)="","",TRIM($B437)&amp;"｜"&amp;TRIM($C437))</f>
        <v/>
      </c>
      <c r="AJ437" s="245" t="str">
        <f aca="false">IF(TRIM($B437&amp;$C437)="","",MIN(N($O437),N($Q437)))</f>
        <v/>
      </c>
      <c r="AK437" s="248" t="str">
        <f aca="false">IF(ISNUMBER($D437),YEAR($D437),"")</f>
        <v/>
      </c>
      <c r="AL437" s="248" t="str">
        <f aca="false">IF(OR(TRIM($B437&amp;$C437)="",NOT(ISNUMBER($D437)),NOT(ISNUMBER($E437))),"",IF($E437&lt;$D437,"",IF(IF($AC437="半年付",2,IF($AC437="季度付",4,IF($AC437="月付",12,IF($AC437="半月付",24,1))))=1,1,MAX(1,ROUND(($E437-$D437+1)/365*IF($AC437="半年付",2,IF($AC437="季度付",4,IF($AC437="月付",12,IF($AC437="半月付",24,1)))),0)))))</f>
        <v/>
      </c>
      <c r="AM437" s="248" t="str">
        <f aca="true">IF($AL437="","",MIN($AL437,MAX(0,INT((TODAY()-付款宽限天数-$D437)/(($E437-$D437+1)/$AL437))+1)))</f>
        <v/>
      </c>
    </row>
    <row r="438" customFormat="false" ht="27.75" hidden="false" customHeight="false" outlineLevel="0" collapsed="false">
      <c r="F438" s="188" t="str">
        <f aca="true">IF(TRIM($B438&amp;$C438)="","",IF(OR(ISNUMBER(SEARCH("未",$A438)),ISNUMBER(SEARCH("送出",$A438)),AND(TRIM($A438)="",NOT(ISNUMBER($D438)),N($G438)=0)),"【合同未回】","")&amp;IF(NOT(ISNUMBER($E438)),IF(OR(ISNUMBER(SEARCH("未",$A438)),ISNUMBER(SEARCH("送出",$A438)),AND(TRIM($A438)="",NOT(ISNUMBER($D438)),N($G438)=0)),"","【未填合同期】"),IF($E438&lt;TODAY(),"【已到期】",IF($E438-TODAY()&lt;=提醒天数,"【即将到期，剩余"&amp;($E438-TODAY())&amp;"天】","【正常】")))&amp;IF(OR($AB438="安装免保",$AB438="技术免保",$AB438="质保期内"),"【"&amp;$AB438&amp;"】",""))</f>
        <v/>
      </c>
      <c r="J438" s="244" t="str">
        <f aca="false">IF(OR(N($G438)=0,N($H438)=0),"",ROUND(N($G438)*N($H438)*IF(N($I438)=0,1,N($I438)),2))</f>
        <v/>
      </c>
      <c r="M438" s="244" t="str">
        <f aca="false">IF(TRIM($B438&amp;$C438)="","",IF(AND(N($J438)=0,N($L438)=0),"",ROUND(N($J438)+N($L438),2)))</f>
        <v/>
      </c>
      <c r="S438" s="244"/>
      <c r="T438" s="245" t="str">
        <f aca="false">IF(TRIM($B438&amp;$C438)="","",IF(N($O438)=0,"",MAX(0,MIN(N($O438)-N($Q438),N($W438)))))</f>
        <v/>
      </c>
      <c r="U438" s="245" t="str">
        <f aca="false">IF(TRIM($B438&amp;$C438)="","",IF(N($Q438)&lt;=N($O438),"",N($Q438)-N($O438)))</f>
        <v/>
      </c>
      <c r="V438" s="245" t="str">
        <f aca="false">IF(OR(TRIM($B438&amp;$C438)="",$W438=""),"",MAX(0,N($W438))-N($T438))</f>
        <v/>
      </c>
      <c r="W438" s="245" t="str">
        <f aca="false">IF(TRIM($B438&amp;$C438)="","",IF(AND(N($M438)=0,N($Q438)+N($R438)+N($S438)=0),"",ROUND(N($M438)-N($Q438)-N($R438)-N($S438),2)))</f>
        <v/>
      </c>
      <c r="X438" s="246" t="str">
        <f aca="false">IF(TRIM($B438&amp;$C438)="","",IF(N($M438)=0,IF((N($Q438)+N($R438)+N($S438))=0,"—未填单价","未填单价，已收 "&amp;TEXT((N($Q438)+N($R438)+N($S438)),"#,##0.00")),IF(N($W438)&gt;0.005,"欠 "&amp;TEXT(N($W438),"#,##0.00")&amp;IF(N($T438)&gt;0,"（开票未到账 "&amp;TEXT(N($T438),"#,##0.00")&amp;"）","")&amp;IF(N($V438)&gt;0,"（未开票 "&amp;TEXT(N($V438),"#,##0.00")&amp;"）",""),IF(N($W438)&lt;-0.005,"多收 "&amp;TEXT(-N($W438),"#,##0.00"),"✔ 已结清")))&amp;IF(N($U438)&gt;0,"｜到账未开票 "&amp;TEXT(N($U438),"#,##0.00")&amp;"，待补票","")&amp;IF(N($R438)&gt;0,"｜收现 "&amp;TEXT(N($R438),"#,##0.00"),"")&amp;IF(N($S438)&gt;0,"｜收款不开票 "&amp;TEXT(N($S438),"#,##0.00"),""))</f>
        <v/>
      </c>
      <c r="Y438" s="195"/>
      <c r="AB438" s="195"/>
      <c r="AC438" s="188"/>
      <c r="AD438" s="246" t="str">
        <f aca="false">IF($AL438="","",IF($AL438=1,IF($AM438&gt;=1,"一次性·已到收款期","一次性·未到期"),$AC438&amp;" 第"&amp;$AM438&amp;"/"&amp;$AL438&amp;"期"))</f>
        <v/>
      </c>
      <c r="AE438" s="245" t="str">
        <f aca="false">IF(OR($AL438="",N($M438)=0),"",ROUND(N($J438)*$AM438/$AL438,2)+N($L438))</f>
        <v/>
      </c>
      <c r="AF438" s="245" t="str">
        <f aca="false">IF($AE438="","",MAX(0,ROUND($AE438-(N($Q438)+N($R438)+N($S438)),2)))</f>
        <v/>
      </c>
      <c r="AG438" s="245" t="str">
        <f aca="false">IF(OR(TRIM($B438&amp;$C438)="",NOT(ISNUMBER($D438))),"",SUMIFS($W$3:$W$1001,$AI$3:$AI$1001,$AI438,$D$3:$D$1001,"&lt;"&amp;$D438))</f>
        <v/>
      </c>
      <c r="AH438" s="245" t="str">
        <f aca="false">IF(TRIM($B438&amp;$C438)="","",SUMIFS($W$3:$W$1001,$AI$3:$AI$1001,$AI438))</f>
        <v/>
      </c>
      <c r="AI438" s="246" t="str">
        <f aca="false">IF(TRIM($B438&amp;$C438)="","",TRIM($B438)&amp;"｜"&amp;TRIM($C438))</f>
        <v/>
      </c>
      <c r="AJ438" s="245" t="str">
        <f aca="false">IF(TRIM($B438&amp;$C438)="","",MIN(N($O438),N($Q438)))</f>
        <v/>
      </c>
      <c r="AK438" s="248" t="str">
        <f aca="false">IF(ISNUMBER($D438),YEAR($D438),"")</f>
        <v/>
      </c>
      <c r="AL438" s="248" t="str">
        <f aca="false">IF(OR(TRIM($B438&amp;$C438)="",NOT(ISNUMBER($D438)),NOT(ISNUMBER($E438))),"",IF($E438&lt;$D438,"",IF(IF($AC438="半年付",2,IF($AC438="季度付",4,IF($AC438="月付",12,IF($AC438="半月付",24,1))))=1,1,MAX(1,ROUND(($E438-$D438+1)/365*IF($AC438="半年付",2,IF($AC438="季度付",4,IF($AC438="月付",12,IF($AC438="半月付",24,1)))),0)))))</f>
        <v/>
      </c>
      <c r="AM438" s="248" t="str">
        <f aca="true">IF($AL438="","",MIN($AL438,MAX(0,INT((TODAY()-付款宽限天数-$D438)/(($E438-$D438+1)/$AL438))+1)))</f>
        <v/>
      </c>
    </row>
    <row r="439" customFormat="false" ht="27.75" hidden="false" customHeight="false" outlineLevel="0" collapsed="false">
      <c r="F439" s="188" t="str">
        <f aca="true">IF(TRIM($B439&amp;$C439)="","",IF(OR(ISNUMBER(SEARCH("未",$A439)),ISNUMBER(SEARCH("送出",$A439)),AND(TRIM($A439)="",NOT(ISNUMBER($D439)),N($G439)=0)),"【合同未回】","")&amp;IF(NOT(ISNUMBER($E439)),IF(OR(ISNUMBER(SEARCH("未",$A439)),ISNUMBER(SEARCH("送出",$A439)),AND(TRIM($A439)="",NOT(ISNUMBER($D439)),N($G439)=0)),"","【未填合同期】"),IF($E439&lt;TODAY(),"【已到期】",IF($E439-TODAY()&lt;=提醒天数,"【即将到期，剩余"&amp;($E439-TODAY())&amp;"天】","【正常】")))&amp;IF(OR($AB439="安装免保",$AB439="技术免保",$AB439="质保期内"),"【"&amp;$AB439&amp;"】",""))</f>
        <v/>
      </c>
      <c r="J439" s="244" t="str">
        <f aca="false">IF(OR(N($G439)=0,N($H439)=0),"",ROUND(N($G439)*N($H439)*IF(N($I439)=0,1,N($I439)),2))</f>
        <v/>
      </c>
      <c r="M439" s="244" t="str">
        <f aca="false">IF(TRIM($B439&amp;$C439)="","",IF(AND(N($J439)=0,N($L439)=0),"",ROUND(N($J439)+N($L439),2)))</f>
        <v/>
      </c>
      <c r="S439" s="244"/>
      <c r="T439" s="245" t="str">
        <f aca="false">IF(TRIM($B439&amp;$C439)="","",IF(N($O439)=0,"",MAX(0,MIN(N($O439)-N($Q439),N($W439)))))</f>
        <v/>
      </c>
      <c r="U439" s="245" t="str">
        <f aca="false">IF(TRIM($B439&amp;$C439)="","",IF(N($Q439)&lt;=N($O439),"",N($Q439)-N($O439)))</f>
        <v/>
      </c>
      <c r="V439" s="245" t="str">
        <f aca="false">IF(OR(TRIM($B439&amp;$C439)="",$W439=""),"",MAX(0,N($W439))-N($T439))</f>
        <v/>
      </c>
      <c r="W439" s="245" t="str">
        <f aca="false">IF(TRIM($B439&amp;$C439)="","",IF(AND(N($M439)=0,N($Q439)+N($R439)+N($S439)=0),"",ROUND(N($M439)-N($Q439)-N($R439)-N($S439),2)))</f>
        <v/>
      </c>
      <c r="X439" s="246" t="str">
        <f aca="false">IF(TRIM($B439&amp;$C439)="","",IF(N($M439)=0,IF((N($Q439)+N($R439)+N($S439))=0,"—未填单价","未填单价，已收 "&amp;TEXT((N($Q439)+N($R439)+N($S439)),"#,##0.00")),IF(N($W439)&gt;0.005,"欠 "&amp;TEXT(N($W439),"#,##0.00")&amp;IF(N($T439)&gt;0,"（开票未到账 "&amp;TEXT(N($T439),"#,##0.00")&amp;"）","")&amp;IF(N($V439)&gt;0,"（未开票 "&amp;TEXT(N($V439),"#,##0.00")&amp;"）",""),IF(N($W439)&lt;-0.005,"多收 "&amp;TEXT(-N($W439),"#,##0.00"),"✔ 已结清")))&amp;IF(N($U439)&gt;0,"｜到账未开票 "&amp;TEXT(N($U439),"#,##0.00")&amp;"，待补票","")&amp;IF(N($R439)&gt;0,"｜收现 "&amp;TEXT(N($R439),"#,##0.00"),"")&amp;IF(N($S439)&gt;0,"｜收款不开票 "&amp;TEXT(N($S439),"#,##0.00"),""))</f>
        <v/>
      </c>
      <c r="Y439" s="195"/>
      <c r="AB439" s="195"/>
      <c r="AC439" s="188"/>
      <c r="AD439" s="246" t="str">
        <f aca="false">IF($AL439="","",IF($AL439=1,IF($AM439&gt;=1,"一次性·已到收款期","一次性·未到期"),$AC439&amp;" 第"&amp;$AM439&amp;"/"&amp;$AL439&amp;"期"))</f>
        <v/>
      </c>
      <c r="AE439" s="245" t="str">
        <f aca="false">IF(OR($AL439="",N($M439)=0),"",ROUND(N($J439)*$AM439/$AL439,2)+N($L439))</f>
        <v/>
      </c>
      <c r="AF439" s="245" t="str">
        <f aca="false">IF($AE439="","",MAX(0,ROUND($AE439-(N($Q439)+N($R439)+N($S439)),2)))</f>
        <v/>
      </c>
      <c r="AG439" s="245" t="str">
        <f aca="false">IF(OR(TRIM($B439&amp;$C439)="",NOT(ISNUMBER($D439))),"",SUMIFS($W$3:$W$1001,$AI$3:$AI$1001,$AI439,$D$3:$D$1001,"&lt;"&amp;$D439))</f>
        <v/>
      </c>
      <c r="AH439" s="245" t="str">
        <f aca="false">IF(TRIM($B439&amp;$C439)="","",SUMIFS($W$3:$W$1001,$AI$3:$AI$1001,$AI439))</f>
        <v/>
      </c>
      <c r="AI439" s="246" t="str">
        <f aca="false">IF(TRIM($B439&amp;$C439)="","",TRIM($B439)&amp;"｜"&amp;TRIM($C439))</f>
        <v/>
      </c>
      <c r="AJ439" s="245" t="str">
        <f aca="false">IF(TRIM($B439&amp;$C439)="","",MIN(N($O439),N($Q439)))</f>
        <v/>
      </c>
      <c r="AK439" s="248" t="str">
        <f aca="false">IF(ISNUMBER($D439),YEAR($D439),"")</f>
        <v/>
      </c>
      <c r="AL439" s="248" t="str">
        <f aca="false">IF(OR(TRIM($B439&amp;$C439)="",NOT(ISNUMBER($D439)),NOT(ISNUMBER($E439))),"",IF($E439&lt;$D439,"",IF(IF($AC439="半年付",2,IF($AC439="季度付",4,IF($AC439="月付",12,IF($AC439="半月付",24,1))))=1,1,MAX(1,ROUND(($E439-$D439+1)/365*IF($AC439="半年付",2,IF($AC439="季度付",4,IF($AC439="月付",12,IF($AC439="半月付",24,1)))),0)))))</f>
        <v/>
      </c>
      <c r="AM439" s="248" t="str">
        <f aca="true">IF($AL439="","",MIN($AL439,MAX(0,INT((TODAY()-付款宽限天数-$D439)/(($E439-$D439+1)/$AL439))+1)))</f>
        <v/>
      </c>
    </row>
    <row r="440" customFormat="false" ht="27.75" hidden="false" customHeight="false" outlineLevel="0" collapsed="false">
      <c r="F440" s="188" t="str">
        <f aca="true">IF(TRIM($B440&amp;$C440)="","",IF(OR(ISNUMBER(SEARCH("未",$A440)),ISNUMBER(SEARCH("送出",$A440)),AND(TRIM($A440)="",NOT(ISNUMBER($D440)),N($G440)=0)),"【合同未回】","")&amp;IF(NOT(ISNUMBER($E440)),IF(OR(ISNUMBER(SEARCH("未",$A440)),ISNUMBER(SEARCH("送出",$A440)),AND(TRIM($A440)="",NOT(ISNUMBER($D440)),N($G440)=0)),"","【未填合同期】"),IF($E440&lt;TODAY(),"【已到期】",IF($E440-TODAY()&lt;=提醒天数,"【即将到期，剩余"&amp;($E440-TODAY())&amp;"天】","【正常】")))&amp;IF(OR($AB440="安装免保",$AB440="技术免保",$AB440="质保期内"),"【"&amp;$AB440&amp;"】",""))</f>
        <v/>
      </c>
      <c r="J440" s="244" t="str">
        <f aca="false">IF(OR(N($G440)=0,N($H440)=0),"",ROUND(N($G440)*N($H440)*IF(N($I440)=0,1,N($I440)),2))</f>
        <v/>
      </c>
      <c r="M440" s="244" t="str">
        <f aca="false">IF(TRIM($B440&amp;$C440)="","",IF(AND(N($J440)=0,N($L440)=0),"",ROUND(N($J440)+N($L440),2)))</f>
        <v/>
      </c>
      <c r="S440" s="244"/>
      <c r="T440" s="245" t="str">
        <f aca="false">IF(TRIM($B440&amp;$C440)="","",IF(N($O440)=0,"",MAX(0,MIN(N($O440)-N($Q440),N($W440)))))</f>
        <v/>
      </c>
      <c r="U440" s="245" t="str">
        <f aca="false">IF(TRIM($B440&amp;$C440)="","",IF(N($Q440)&lt;=N($O440),"",N($Q440)-N($O440)))</f>
        <v/>
      </c>
      <c r="V440" s="245" t="str">
        <f aca="false">IF(OR(TRIM($B440&amp;$C440)="",$W440=""),"",MAX(0,N($W440))-N($T440))</f>
        <v/>
      </c>
      <c r="W440" s="245" t="str">
        <f aca="false">IF(TRIM($B440&amp;$C440)="","",IF(AND(N($M440)=0,N($Q440)+N($R440)+N($S440)=0),"",ROUND(N($M440)-N($Q440)-N($R440)-N($S440),2)))</f>
        <v/>
      </c>
      <c r="X440" s="246" t="str">
        <f aca="false">IF(TRIM($B440&amp;$C440)="","",IF(N($M440)=0,IF((N($Q440)+N($R440)+N($S440))=0,"—未填单价","未填单价，已收 "&amp;TEXT((N($Q440)+N($R440)+N($S440)),"#,##0.00")),IF(N($W440)&gt;0.005,"欠 "&amp;TEXT(N($W440),"#,##0.00")&amp;IF(N($T440)&gt;0,"（开票未到账 "&amp;TEXT(N($T440),"#,##0.00")&amp;"）","")&amp;IF(N($V440)&gt;0,"（未开票 "&amp;TEXT(N($V440),"#,##0.00")&amp;"）",""),IF(N($W440)&lt;-0.005,"多收 "&amp;TEXT(-N($W440),"#,##0.00"),"✔ 已结清")))&amp;IF(N($U440)&gt;0,"｜到账未开票 "&amp;TEXT(N($U440),"#,##0.00")&amp;"，待补票","")&amp;IF(N($R440)&gt;0,"｜收现 "&amp;TEXT(N($R440),"#,##0.00"),"")&amp;IF(N($S440)&gt;0,"｜收款不开票 "&amp;TEXT(N($S440),"#,##0.00"),""))</f>
        <v/>
      </c>
      <c r="Y440" s="195"/>
      <c r="AB440" s="195"/>
      <c r="AC440" s="188"/>
      <c r="AD440" s="246" t="str">
        <f aca="false">IF($AL440="","",IF($AL440=1,IF($AM440&gt;=1,"一次性·已到收款期","一次性·未到期"),$AC440&amp;" 第"&amp;$AM440&amp;"/"&amp;$AL440&amp;"期"))</f>
        <v/>
      </c>
      <c r="AE440" s="245" t="str">
        <f aca="false">IF(OR($AL440="",N($M440)=0),"",ROUND(N($J440)*$AM440/$AL440,2)+N($L440))</f>
        <v/>
      </c>
      <c r="AF440" s="245" t="str">
        <f aca="false">IF($AE440="","",MAX(0,ROUND($AE440-(N($Q440)+N($R440)+N($S440)),2)))</f>
        <v/>
      </c>
      <c r="AG440" s="245" t="str">
        <f aca="false">IF(OR(TRIM($B440&amp;$C440)="",NOT(ISNUMBER($D440))),"",SUMIFS($W$3:$W$1001,$AI$3:$AI$1001,$AI440,$D$3:$D$1001,"&lt;"&amp;$D440))</f>
        <v/>
      </c>
      <c r="AH440" s="245" t="str">
        <f aca="false">IF(TRIM($B440&amp;$C440)="","",SUMIFS($W$3:$W$1001,$AI$3:$AI$1001,$AI440))</f>
        <v/>
      </c>
      <c r="AI440" s="246" t="str">
        <f aca="false">IF(TRIM($B440&amp;$C440)="","",TRIM($B440)&amp;"｜"&amp;TRIM($C440))</f>
        <v/>
      </c>
      <c r="AJ440" s="245" t="str">
        <f aca="false">IF(TRIM($B440&amp;$C440)="","",MIN(N($O440),N($Q440)))</f>
        <v/>
      </c>
      <c r="AK440" s="248" t="str">
        <f aca="false">IF(ISNUMBER($D440),YEAR($D440),"")</f>
        <v/>
      </c>
      <c r="AL440" s="248" t="str">
        <f aca="false">IF(OR(TRIM($B440&amp;$C440)="",NOT(ISNUMBER($D440)),NOT(ISNUMBER($E440))),"",IF($E440&lt;$D440,"",IF(IF($AC440="半年付",2,IF($AC440="季度付",4,IF($AC440="月付",12,IF($AC440="半月付",24,1))))=1,1,MAX(1,ROUND(($E440-$D440+1)/365*IF($AC440="半年付",2,IF($AC440="季度付",4,IF($AC440="月付",12,IF($AC440="半月付",24,1)))),0)))))</f>
        <v/>
      </c>
      <c r="AM440" s="248" t="str">
        <f aca="true">IF($AL440="","",MIN($AL440,MAX(0,INT((TODAY()-付款宽限天数-$D440)/(($E440-$D440+1)/$AL440))+1)))</f>
        <v/>
      </c>
    </row>
    <row r="441" customFormat="false" ht="27.75" hidden="false" customHeight="false" outlineLevel="0" collapsed="false">
      <c r="F441" s="188" t="str">
        <f aca="true">IF(TRIM($B441&amp;$C441)="","",IF(OR(ISNUMBER(SEARCH("未",$A441)),ISNUMBER(SEARCH("送出",$A441)),AND(TRIM($A441)="",NOT(ISNUMBER($D441)),N($G441)=0)),"【合同未回】","")&amp;IF(NOT(ISNUMBER($E441)),IF(OR(ISNUMBER(SEARCH("未",$A441)),ISNUMBER(SEARCH("送出",$A441)),AND(TRIM($A441)="",NOT(ISNUMBER($D441)),N($G441)=0)),"","【未填合同期】"),IF($E441&lt;TODAY(),"【已到期】",IF($E441-TODAY()&lt;=提醒天数,"【即将到期，剩余"&amp;($E441-TODAY())&amp;"天】","【正常】")))&amp;IF(OR($AB441="安装免保",$AB441="技术免保",$AB441="质保期内"),"【"&amp;$AB441&amp;"】",""))</f>
        <v/>
      </c>
      <c r="J441" s="244" t="str">
        <f aca="false">IF(OR(N($G441)=0,N($H441)=0),"",ROUND(N($G441)*N($H441)*IF(N($I441)=0,1,N($I441)),2))</f>
        <v/>
      </c>
      <c r="M441" s="244" t="str">
        <f aca="false">IF(TRIM($B441&amp;$C441)="","",IF(AND(N($J441)=0,N($L441)=0),"",ROUND(N($J441)+N($L441),2)))</f>
        <v/>
      </c>
      <c r="S441" s="244"/>
      <c r="T441" s="245" t="str">
        <f aca="false">IF(TRIM($B441&amp;$C441)="","",IF(N($O441)=0,"",MAX(0,MIN(N($O441)-N($Q441),N($W441)))))</f>
        <v/>
      </c>
      <c r="U441" s="245" t="str">
        <f aca="false">IF(TRIM($B441&amp;$C441)="","",IF(N($Q441)&lt;=N($O441),"",N($Q441)-N($O441)))</f>
        <v/>
      </c>
      <c r="V441" s="245" t="str">
        <f aca="false">IF(OR(TRIM($B441&amp;$C441)="",$W441=""),"",MAX(0,N($W441))-N($T441))</f>
        <v/>
      </c>
      <c r="W441" s="245" t="str">
        <f aca="false">IF(TRIM($B441&amp;$C441)="","",IF(AND(N($M441)=0,N($Q441)+N($R441)+N($S441)=0),"",ROUND(N($M441)-N($Q441)-N($R441)-N($S441),2)))</f>
        <v/>
      </c>
      <c r="X441" s="246" t="str">
        <f aca="false">IF(TRIM($B441&amp;$C441)="","",IF(N($M441)=0,IF((N($Q441)+N($R441)+N($S441))=0,"—未填单价","未填单价，已收 "&amp;TEXT((N($Q441)+N($R441)+N($S441)),"#,##0.00")),IF(N($W441)&gt;0.005,"欠 "&amp;TEXT(N($W441),"#,##0.00")&amp;IF(N($T441)&gt;0,"（开票未到账 "&amp;TEXT(N($T441),"#,##0.00")&amp;"）","")&amp;IF(N($V441)&gt;0,"（未开票 "&amp;TEXT(N($V441),"#,##0.00")&amp;"）",""),IF(N($W441)&lt;-0.005,"多收 "&amp;TEXT(-N($W441),"#,##0.00"),"✔ 已结清")))&amp;IF(N($U441)&gt;0,"｜到账未开票 "&amp;TEXT(N($U441),"#,##0.00")&amp;"，待补票","")&amp;IF(N($R441)&gt;0,"｜收现 "&amp;TEXT(N($R441),"#,##0.00"),"")&amp;IF(N($S441)&gt;0,"｜收款不开票 "&amp;TEXT(N($S441),"#,##0.00"),""))</f>
        <v/>
      </c>
      <c r="Y441" s="195"/>
      <c r="AB441" s="195"/>
      <c r="AC441" s="188"/>
      <c r="AD441" s="246" t="str">
        <f aca="false">IF($AL441="","",IF($AL441=1,IF($AM441&gt;=1,"一次性·已到收款期","一次性·未到期"),$AC441&amp;" 第"&amp;$AM441&amp;"/"&amp;$AL441&amp;"期"))</f>
        <v/>
      </c>
      <c r="AE441" s="245" t="str">
        <f aca="false">IF(OR($AL441="",N($M441)=0),"",ROUND(N($J441)*$AM441/$AL441,2)+N($L441))</f>
        <v/>
      </c>
      <c r="AF441" s="245" t="str">
        <f aca="false">IF($AE441="","",MAX(0,ROUND($AE441-(N($Q441)+N($R441)+N($S441)),2)))</f>
        <v/>
      </c>
      <c r="AG441" s="245" t="str">
        <f aca="false">IF(OR(TRIM($B441&amp;$C441)="",NOT(ISNUMBER($D441))),"",SUMIFS($W$3:$W$1001,$AI$3:$AI$1001,$AI441,$D$3:$D$1001,"&lt;"&amp;$D441))</f>
        <v/>
      </c>
      <c r="AH441" s="245" t="str">
        <f aca="false">IF(TRIM($B441&amp;$C441)="","",SUMIFS($W$3:$W$1001,$AI$3:$AI$1001,$AI441))</f>
        <v/>
      </c>
      <c r="AI441" s="246" t="str">
        <f aca="false">IF(TRIM($B441&amp;$C441)="","",TRIM($B441)&amp;"｜"&amp;TRIM($C441))</f>
        <v/>
      </c>
      <c r="AJ441" s="245" t="str">
        <f aca="false">IF(TRIM($B441&amp;$C441)="","",MIN(N($O441),N($Q441)))</f>
        <v/>
      </c>
      <c r="AK441" s="248" t="str">
        <f aca="false">IF(ISNUMBER($D441),YEAR($D441),"")</f>
        <v/>
      </c>
      <c r="AL441" s="248" t="str">
        <f aca="false">IF(OR(TRIM($B441&amp;$C441)="",NOT(ISNUMBER($D441)),NOT(ISNUMBER($E441))),"",IF($E441&lt;$D441,"",IF(IF($AC441="半年付",2,IF($AC441="季度付",4,IF($AC441="月付",12,IF($AC441="半月付",24,1))))=1,1,MAX(1,ROUND(($E441-$D441+1)/365*IF($AC441="半年付",2,IF($AC441="季度付",4,IF($AC441="月付",12,IF($AC441="半月付",24,1)))),0)))))</f>
        <v/>
      </c>
      <c r="AM441" s="248" t="str">
        <f aca="true">IF($AL441="","",MIN($AL441,MAX(0,INT((TODAY()-付款宽限天数-$D441)/(($E441-$D441+1)/$AL441))+1)))</f>
        <v/>
      </c>
    </row>
    <row r="442" customFormat="false" ht="27.75" hidden="false" customHeight="false" outlineLevel="0" collapsed="false">
      <c r="F442" s="188" t="str">
        <f aca="true">IF(TRIM($B442&amp;$C442)="","",IF(OR(ISNUMBER(SEARCH("未",$A442)),ISNUMBER(SEARCH("送出",$A442)),AND(TRIM($A442)="",NOT(ISNUMBER($D442)),N($G442)=0)),"【合同未回】","")&amp;IF(NOT(ISNUMBER($E442)),IF(OR(ISNUMBER(SEARCH("未",$A442)),ISNUMBER(SEARCH("送出",$A442)),AND(TRIM($A442)="",NOT(ISNUMBER($D442)),N($G442)=0)),"","【未填合同期】"),IF($E442&lt;TODAY(),"【已到期】",IF($E442-TODAY()&lt;=提醒天数,"【即将到期，剩余"&amp;($E442-TODAY())&amp;"天】","【正常】")))&amp;IF(OR($AB442="安装免保",$AB442="技术免保",$AB442="质保期内"),"【"&amp;$AB442&amp;"】",""))</f>
        <v/>
      </c>
      <c r="J442" s="244" t="str">
        <f aca="false">IF(OR(N($G442)=0,N($H442)=0),"",ROUND(N($G442)*N($H442)*IF(N($I442)=0,1,N($I442)),2))</f>
        <v/>
      </c>
      <c r="M442" s="244" t="str">
        <f aca="false">IF(TRIM($B442&amp;$C442)="","",IF(AND(N($J442)=0,N($L442)=0),"",ROUND(N($J442)+N($L442),2)))</f>
        <v/>
      </c>
      <c r="S442" s="244"/>
      <c r="T442" s="245" t="str">
        <f aca="false">IF(TRIM($B442&amp;$C442)="","",IF(N($O442)=0,"",MAX(0,MIN(N($O442)-N($Q442),N($W442)))))</f>
        <v/>
      </c>
      <c r="U442" s="245" t="str">
        <f aca="false">IF(TRIM($B442&amp;$C442)="","",IF(N($Q442)&lt;=N($O442),"",N($Q442)-N($O442)))</f>
        <v/>
      </c>
      <c r="V442" s="245" t="str">
        <f aca="false">IF(OR(TRIM($B442&amp;$C442)="",$W442=""),"",MAX(0,N($W442))-N($T442))</f>
        <v/>
      </c>
      <c r="W442" s="245" t="str">
        <f aca="false">IF(TRIM($B442&amp;$C442)="","",IF(AND(N($M442)=0,N($Q442)+N($R442)+N($S442)=0),"",ROUND(N($M442)-N($Q442)-N($R442)-N($S442),2)))</f>
        <v/>
      </c>
      <c r="X442" s="246" t="str">
        <f aca="false">IF(TRIM($B442&amp;$C442)="","",IF(N($M442)=0,IF((N($Q442)+N($R442)+N($S442))=0,"—未填单价","未填单价，已收 "&amp;TEXT((N($Q442)+N($R442)+N($S442)),"#,##0.00")),IF(N($W442)&gt;0.005,"欠 "&amp;TEXT(N($W442),"#,##0.00")&amp;IF(N($T442)&gt;0,"（开票未到账 "&amp;TEXT(N($T442),"#,##0.00")&amp;"）","")&amp;IF(N($V442)&gt;0,"（未开票 "&amp;TEXT(N($V442),"#,##0.00")&amp;"）",""),IF(N($W442)&lt;-0.005,"多收 "&amp;TEXT(-N($W442),"#,##0.00"),"✔ 已结清")))&amp;IF(N($U442)&gt;0,"｜到账未开票 "&amp;TEXT(N($U442),"#,##0.00")&amp;"，待补票","")&amp;IF(N($R442)&gt;0,"｜收现 "&amp;TEXT(N($R442),"#,##0.00"),"")&amp;IF(N($S442)&gt;0,"｜收款不开票 "&amp;TEXT(N($S442),"#,##0.00"),""))</f>
        <v/>
      </c>
      <c r="Y442" s="195"/>
      <c r="AB442" s="195"/>
      <c r="AC442" s="188"/>
      <c r="AD442" s="246" t="str">
        <f aca="false">IF($AL442="","",IF($AL442=1,IF($AM442&gt;=1,"一次性·已到收款期","一次性·未到期"),$AC442&amp;" 第"&amp;$AM442&amp;"/"&amp;$AL442&amp;"期"))</f>
        <v/>
      </c>
      <c r="AE442" s="245" t="str">
        <f aca="false">IF(OR($AL442="",N($M442)=0),"",ROUND(N($J442)*$AM442/$AL442,2)+N($L442))</f>
        <v/>
      </c>
      <c r="AF442" s="245" t="str">
        <f aca="false">IF($AE442="","",MAX(0,ROUND($AE442-(N($Q442)+N($R442)+N($S442)),2)))</f>
        <v/>
      </c>
      <c r="AG442" s="245" t="str">
        <f aca="false">IF(OR(TRIM($B442&amp;$C442)="",NOT(ISNUMBER($D442))),"",SUMIFS($W$3:$W$1001,$AI$3:$AI$1001,$AI442,$D$3:$D$1001,"&lt;"&amp;$D442))</f>
        <v/>
      </c>
      <c r="AH442" s="245" t="str">
        <f aca="false">IF(TRIM($B442&amp;$C442)="","",SUMIFS($W$3:$W$1001,$AI$3:$AI$1001,$AI442))</f>
        <v/>
      </c>
      <c r="AI442" s="246" t="str">
        <f aca="false">IF(TRIM($B442&amp;$C442)="","",TRIM($B442)&amp;"｜"&amp;TRIM($C442))</f>
        <v/>
      </c>
      <c r="AJ442" s="245" t="str">
        <f aca="false">IF(TRIM($B442&amp;$C442)="","",MIN(N($O442),N($Q442)))</f>
        <v/>
      </c>
      <c r="AK442" s="248" t="str">
        <f aca="false">IF(ISNUMBER($D442),YEAR($D442),"")</f>
        <v/>
      </c>
      <c r="AL442" s="248" t="str">
        <f aca="false">IF(OR(TRIM($B442&amp;$C442)="",NOT(ISNUMBER($D442)),NOT(ISNUMBER($E442))),"",IF($E442&lt;$D442,"",IF(IF($AC442="半年付",2,IF($AC442="季度付",4,IF($AC442="月付",12,IF($AC442="半月付",24,1))))=1,1,MAX(1,ROUND(($E442-$D442+1)/365*IF($AC442="半年付",2,IF($AC442="季度付",4,IF($AC442="月付",12,IF($AC442="半月付",24,1)))),0)))))</f>
        <v/>
      </c>
      <c r="AM442" s="248" t="str">
        <f aca="true">IF($AL442="","",MIN($AL442,MAX(0,INT((TODAY()-付款宽限天数-$D442)/(($E442-$D442+1)/$AL442))+1)))</f>
        <v/>
      </c>
    </row>
    <row r="443" customFormat="false" ht="27.75" hidden="false" customHeight="false" outlineLevel="0" collapsed="false">
      <c r="F443" s="188" t="str">
        <f aca="true">IF(TRIM($B443&amp;$C443)="","",IF(OR(ISNUMBER(SEARCH("未",$A443)),ISNUMBER(SEARCH("送出",$A443)),AND(TRIM($A443)="",NOT(ISNUMBER($D443)),N($G443)=0)),"【合同未回】","")&amp;IF(NOT(ISNUMBER($E443)),IF(OR(ISNUMBER(SEARCH("未",$A443)),ISNUMBER(SEARCH("送出",$A443)),AND(TRIM($A443)="",NOT(ISNUMBER($D443)),N($G443)=0)),"","【未填合同期】"),IF($E443&lt;TODAY(),"【已到期】",IF($E443-TODAY()&lt;=提醒天数,"【即将到期，剩余"&amp;($E443-TODAY())&amp;"天】","【正常】")))&amp;IF(OR($AB443="安装免保",$AB443="技术免保",$AB443="质保期内"),"【"&amp;$AB443&amp;"】",""))</f>
        <v/>
      </c>
      <c r="J443" s="244" t="str">
        <f aca="false">IF(OR(N($G443)=0,N($H443)=0),"",ROUND(N($G443)*N($H443)*IF(N($I443)=0,1,N($I443)),2))</f>
        <v/>
      </c>
      <c r="M443" s="244" t="str">
        <f aca="false">IF(TRIM($B443&amp;$C443)="","",IF(AND(N($J443)=0,N($L443)=0),"",ROUND(N($J443)+N($L443),2)))</f>
        <v/>
      </c>
      <c r="S443" s="244"/>
      <c r="T443" s="245" t="str">
        <f aca="false">IF(TRIM($B443&amp;$C443)="","",IF(N($O443)=0,"",MAX(0,MIN(N($O443)-N($Q443),N($W443)))))</f>
        <v/>
      </c>
      <c r="U443" s="245" t="str">
        <f aca="false">IF(TRIM($B443&amp;$C443)="","",IF(N($Q443)&lt;=N($O443),"",N($Q443)-N($O443)))</f>
        <v/>
      </c>
      <c r="V443" s="245" t="str">
        <f aca="false">IF(OR(TRIM($B443&amp;$C443)="",$W443=""),"",MAX(0,N($W443))-N($T443))</f>
        <v/>
      </c>
      <c r="W443" s="245" t="str">
        <f aca="false">IF(TRIM($B443&amp;$C443)="","",IF(AND(N($M443)=0,N($Q443)+N($R443)+N($S443)=0),"",ROUND(N($M443)-N($Q443)-N($R443)-N($S443),2)))</f>
        <v/>
      </c>
      <c r="X443" s="246" t="str">
        <f aca="false">IF(TRIM($B443&amp;$C443)="","",IF(N($M443)=0,IF((N($Q443)+N($R443)+N($S443))=0,"—未填单价","未填单价，已收 "&amp;TEXT((N($Q443)+N($R443)+N($S443)),"#,##0.00")),IF(N($W443)&gt;0.005,"欠 "&amp;TEXT(N($W443),"#,##0.00")&amp;IF(N($T443)&gt;0,"（开票未到账 "&amp;TEXT(N($T443),"#,##0.00")&amp;"）","")&amp;IF(N($V443)&gt;0,"（未开票 "&amp;TEXT(N($V443),"#,##0.00")&amp;"）",""),IF(N($W443)&lt;-0.005,"多收 "&amp;TEXT(-N($W443),"#,##0.00"),"✔ 已结清")))&amp;IF(N($U443)&gt;0,"｜到账未开票 "&amp;TEXT(N($U443),"#,##0.00")&amp;"，待补票","")&amp;IF(N($R443)&gt;0,"｜收现 "&amp;TEXT(N($R443),"#,##0.00"),"")&amp;IF(N($S443)&gt;0,"｜收款不开票 "&amp;TEXT(N($S443),"#,##0.00"),""))</f>
        <v/>
      </c>
      <c r="Y443" s="195"/>
      <c r="AB443" s="195"/>
      <c r="AC443" s="188"/>
      <c r="AD443" s="246" t="str">
        <f aca="false">IF($AL443="","",IF($AL443=1,IF($AM443&gt;=1,"一次性·已到收款期","一次性·未到期"),$AC443&amp;" 第"&amp;$AM443&amp;"/"&amp;$AL443&amp;"期"))</f>
        <v/>
      </c>
      <c r="AE443" s="245" t="str">
        <f aca="false">IF(OR($AL443="",N($M443)=0),"",ROUND(N($J443)*$AM443/$AL443,2)+N($L443))</f>
        <v/>
      </c>
      <c r="AF443" s="245" t="str">
        <f aca="false">IF($AE443="","",MAX(0,ROUND($AE443-(N($Q443)+N($R443)+N($S443)),2)))</f>
        <v/>
      </c>
      <c r="AG443" s="245" t="str">
        <f aca="false">IF(OR(TRIM($B443&amp;$C443)="",NOT(ISNUMBER($D443))),"",SUMIFS($W$3:$W$1001,$AI$3:$AI$1001,$AI443,$D$3:$D$1001,"&lt;"&amp;$D443))</f>
        <v/>
      </c>
      <c r="AH443" s="245" t="str">
        <f aca="false">IF(TRIM($B443&amp;$C443)="","",SUMIFS($W$3:$W$1001,$AI$3:$AI$1001,$AI443))</f>
        <v/>
      </c>
      <c r="AI443" s="246" t="str">
        <f aca="false">IF(TRIM($B443&amp;$C443)="","",TRIM($B443)&amp;"｜"&amp;TRIM($C443))</f>
        <v/>
      </c>
      <c r="AJ443" s="245" t="str">
        <f aca="false">IF(TRIM($B443&amp;$C443)="","",MIN(N($O443),N($Q443)))</f>
        <v/>
      </c>
      <c r="AK443" s="248" t="str">
        <f aca="false">IF(ISNUMBER($D443),YEAR($D443),"")</f>
        <v/>
      </c>
      <c r="AL443" s="248" t="str">
        <f aca="false">IF(OR(TRIM($B443&amp;$C443)="",NOT(ISNUMBER($D443)),NOT(ISNUMBER($E443))),"",IF($E443&lt;$D443,"",IF(IF($AC443="半年付",2,IF($AC443="季度付",4,IF($AC443="月付",12,IF($AC443="半月付",24,1))))=1,1,MAX(1,ROUND(($E443-$D443+1)/365*IF($AC443="半年付",2,IF($AC443="季度付",4,IF($AC443="月付",12,IF($AC443="半月付",24,1)))),0)))))</f>
        <v/>
      </c>
      <c r="AM443" s="248" t="str">
        <f aca="true">IF($AL443="","",MIN($AL443,MAX(0,INT((TODAY()-付款宽限天数-$D443)/(($E443-$D443+1)/$AL443))+1)))</f>
        <v/>
      </c>
    </row>
    <row r="444" customFormat="false" ht="27.75" hidden="false" customHeight="false" outlineLevel="0" collapsed="false">
      <c r="F444" s="188" t="str">
        <f aca="true">IF(TRIM($B444&amp;$C444)="","",IF(OR(ISNUMBER(SEARCH("未",$A444)),ISNUMBER(SEARCH("送出",$A444)),AND(TRIM($A444)="",NOT(ISNUMBER($D444)),N($G444)=0)),"【合同未回】","")&amp;IF(NOT(ISNUMBER($E444)),IF(OR(ISNUMBER(SEARCH("未",$A444)),ISNUMBER(SEARCH("送出",$A444)),AND(TRIM($A444)="",NOT(ISNUMBER($D444)),N($G444)=0)),"","【未填合同期】"),IF($E444&lt;TODAY(),"【已到期】",IF($E444-TODAY()&lt;=提醒天数,"【即将到期，剩余"&amp;($E444-TODAY())&amp;"天】","【正常】")))&amp;IF(OR($AB444="安装免保",$AB444="技术免保",$AB444="质保期内"),"【"&amp;$AB444&amp;"】",""))</f>
        <v/>
      </c>
      <c r="J444" s="244" t="str">
        <f aca="false">IF(OR(N($G444)=0,N($H444)=0),"",ROUND(N($G444)*N($H444)*IF(N($I444)=0,1,N($I444)),2))</f>
        <v/>
      </c>
      <c r="M444" s="244" t="str">
        <f aca="false">IF(TRIM($B444&amp;$C444)="","",IF(AND(N($J444)=0,N($L444)=0),"",ROUND(N($J444)+N($L444),2)))</f>
        <v/>
      </c>
      <c r="S444" s="244"/>
      <c r="T444" s="245" t="str">
        <f aca="false">IF(TRIM($B444&amp;$C444)="","",IF(N($O444)=0,"",MAX(0,MIN(N($O444)-N($Q444),N($W444)))))</f>
        <v/>
      </c>
      <c r="U444" s="245" t="str">
        <f aca="false">IF(TRIM($B444&amp;$C444)="","",IF(N($Q444)&lt;=N($O444),"",N($Q444)-N($O444)))</f>
        <v/>
      </c>
      <c r="V444" s="245" t="str">
        <f aca="false">IF(OR(TRIM($B444&amp;$C444)="",$W444=""),"",MAX(0,N($W444))-N($T444))</f>
        <v/>
      </c>
      <c r="W444" s="245" t="str">
        <f aca="false">IF(TRIM($B444&amp;$C444)="","",IF(AND(N($M444)=0,N($Q444)+N($R444)+N($S444)=0),"",ROUND(N($M444)-N($Q444)-N($R444)-N($S444),2)))</f>
        <v/>
      </c>
      <c r="X444" s="246" t="str">
        <f aca="false">IF(TRIM($B444&amp;$C444)="","",IF(N($M444)=0,IF((N($Q444)+N($R444)+N($S444))=0,"—未填单价","未填单价，已收 "&amp;TEXT((N($Q444)+N($R444)+N($S444)),"#,##0.00")),IF(N($W444)&gt;0.005,"欠 "&amp;TEXT(N($W444),"#,##0.00")&amp;IF(N($T444)&gt;0,"（开票未到账 "&amp;TEXT(N($T444),"#,##0.00")&amp;"）","")&amp;IF(N($V444)&gt;0,"（未开票 "&amp;TEXT(N($V444),"#,##0.00")&amp;"）",""),IF(N($W444)&lt;-0.005,"多收 "&amp;TEXT(-N($W444),"#,##0.00"),"✔ 已结清")))&amp;IF(N($U444)&gt;0,"｜到账未开票 "&amp;TEXT(N($U444),"#,##0.00")&amp;"，待补票","")&amp;IF(N($R444)&gt;0,"｜收现 "&amp;TEXT(N($R444),"#,##0.00"),"")&amp;IF(N($S444)&gt;0,"｜收款不开票 "&amp;TEXT(N($S444),"#,##0.00"),""))</f>
        <v/>
      </c>
      <c r="Y444" s="195"/>
      <c r="AB444" s="195"/>
      <c r="AC444" s="188"/>
      <c r="AD444" s="246" t="str">
        <f aca="false">IF($AL444="","",IF($AL444=1,IF($AM444&gt;=1,"一次性·已到收款期","一次性·未到期"),$AC444&amp;" 第"&amp;$AM444&amp;"/"&amp;$AL444&amp;"期"))</f>
        <v/>
      </c>
      <c r="AE444" s="245" t="str">
        <f aca="false">IF(OR($AL444="",N($M444)=0),"",ROUND(N($J444)*$AM444/$AL444,2)+N($L444))</f>
        <v/>
      </c>
      <c r="AF444" s="245" t="str">
        <f aca="false">IF($AE444="","",MAX(0,ROUND($AE444-(N($Q444)+N($R444)+N($S444)),2)))</f>
        <v/>
      </c>
      <c r="AG444" s="245" t="str">
        <f aca="false">IF(OR(TRIM($B444&amp;$C444)="",NOT(ISNUMBER($D444))),"",SUMIFS($W$3:$W$1001,$AI$3:$AI$1001,$AI444,$D$3:$D$1001,"&lt;"&amp;$D444))</f>
        <v/>
      </c>
      <c r="AH444" s="245" t="str">
        <f aca="false">IF(TRIM($B444&amp;$C444)="","",SUMIFS($W$3:$W$1001,$AI$3:$AI$1001,$AI444))</f>
        <v/>
      </c>
      <c r="AI444" s="246" t="str">
        <f aca="false">IF(TRIM($B444&amp;$C444)="","",TRIM($B444)&amp;"｜"&amp;TRIM($C444))</f>
        <v/>
      </c>
      <c r="AJ444" s="245" t="str">
        <f aca="false">IF(TRIM($B444&amp;$C444)="","",MIN(N($O444),N($Q444)))</f>
        <v/>
      </c>
      <c r="AK444" s="248" t="str">
        <f aca="false">IF(ISNUMBER($D444),YEAR($D444),"")</f>
        <v/>
      </c>
      <c r="AL444" s="248" t="str">
        <f aca="false">IF(OR(TRIM($B444&amp;$C444)="",NOT(ISNUMBER($D444)),NOT(ISNUMBER($E444))),"",IF($E444&lt;$D444,"",IF(IF($AC444="半年付",2,IF($AC444="季度付",4,IF($AC444="月付",12,IF($AC444="半月付",24,1))))=1,1,MAX(1,ROUND(($E444-$D444+1)/365*IF($AC444="半年付",2,IF($AC444="季度付",4,IF($AC444="月付",12,IF($AC444="半月付",24,1)))),0)))))</f>
        <v/>
      </c>
      <c r="AM444" s="248" t="str">
        <f aca="true">IF($AL444="","",MIN($AL444,MAX(0,INT((TODAY()-付款宽限天数-$D444)/(($E444-$D444+1)/$AL444))+1)))</f>
        <v/>
      </c>
    </row>
    <row r="445" customFormat="false" ht="27.75" hidden="false" customHeight="false" outlineLevel="0" collapsed="false">
      <c r="F445" s="188" t="str">
        <f aca="true">IF(TRIM($B445&amp;$C445)="","",IF(OR(ISNUMBER(SEARCH("未",$A445)),ISNUMBER(SEARCH("送出",$A445)),AND(TRIM($A445)="",NOT(ISNUMBER($D445)),N($G445)=0)),"【合同未回】","")&amp;IF(NOT(ISNUMBER($E445)),IF(OR(ISNUMBER(SEARCH("未",$A445)),ISNUMBER(SEARCH("送出",$A445)),AND(TRIM($A445)="",NOT(ISNUMBER($D445)),N($G445)=0)),"","【未填合同期】"),IF($E445&lt;TODAY(),"【已到期】",IF($E445-TODAY()&lt;=提醒天数,"【即将到期，剩余"&amp;($E445-TODAY())&amp;"天】","【正常】")))&amp;IF(OR($AB445="安装免保",$AB445="技术免保",$AB445="质保期内"),"【"&amp;$AB445&amp;"】",""))</f>
        <v/>
      </c>
      <c r="J445" s="244" t="str">
        <f aca="false">IF(OR(N($G445)=0,N($H445)=0),"",ROUND(N($G445)*N($H445)*IF(N($I445)=0,1,N($I445)),2))</f>
        <v/>
      </c>
      <c r="M445" s="244" t="str">
        <f aca="false">IF(TRIM($B445&amp;$C445)="","",IF(AND(N($J445)=0,N($L445)=0),"",ROUND(N($J445)+N($L445),2)))</f>
        <v/>
      </c>
      <c r="S445" s="244"/>
      <c r="T445" s="245" t="str">
        <f aca="false">IF(TRIM($B445&amp;$C445)="","",IF(N($O445)=0,"",MAX(0,MIN(N($O445)-N($Q445),N($W445)))))</f>
        <v/>
      </c>
      <c r="U445" s="245" t="str">
        <f aca="false">IF(TRIM($B445&amp;$C445)="","",IF(N($Q445)&lt;=N($O445),"",N($Q445)-N($O445)))</f>
        <v/>
      </c>
      <c r="V445" s="245" t="str">
        <f aca="false">IF(OR(TRIM($B445&amp;$C445)="",$W445=""),"",MAX(0,N($W445))-N($T445))</f>
        <v/>
      </c>
      <c r="W445" s="245" t="str">
        <f aca="false">IF(TRIM($B445&amp;$C445)="","",IF(AND(N($M445)=0,N($Q445)+N($R445)+N($S445)=0),"",ROUND(N($M445)-N($Q445)-N($R445)-N($S445),2)))</f>
        <v/>
      </c>
      <c r="X445" s="246" t="str">
        <f aca="false">IF(TRIM($B445&amp;$C445)="","",IF(N($M445)=0,IF((N($Q445)+N($R445)+N($S445))=0,"—未填单价","未填单价，已收 "&amp;TEXT((N($Q445)+N($R445)+N($S445)),"#,##0.00")),IF(N($W445)&gt;0.005,"欠 "&amp;TEXT(N($W445),"#,##0.00")&amp;IF(N($T445)&gt;0,"（开票未到账 "&amp;TEXT(N($T445),"#,##0.00")&amp;"）","")&amp;IF(N($V445)&gt;0,"（未开票 "&amp;TEXT(N($V445),"#,##0.00")&amp;"）",""),IF(N($W445)&lt;-0.005,"多收 "&amp;TEXT(-N($W445),"#,##0.00"),"✔ 已结清")))&amp;IF(N($U445)&gt;0,"｜到账未开票 "&amp;TEXT(N($U445),"#,##0.00")&amp;"，待补票","")&amp;IF(N($R445)&gt;0,"｜收现 "&amp;TEXT(N($R445),"#,##0.00"),"")&amp;IF(N($S445)&gt;0,"｜收款不开票 "&amp;TEXT(N($S445),"#,##0.00"),""))</f>
        <v/>
      </c>
      <c r="Y445" s="195"/>
      <c r="AB445" s="195"/>
      <c r="AC445" s="188"/>
      <c r="AD445" s="246" t="str">
        <f aca="false">IF($AL445="","",IF($AL445=1,IF($AM445&gt;=1,"一次性·已到收款期","一次性·未到期"),$AC445&amp;" 第"&amp;$AM445&amp;"/"&amp;$AL445&amp;"期"))</f>
        <v/>
      </c>
      <c r="AE445" s="245" t="str">
        <f aca="false">IF(OR($AL445="",N($M445)=0),"",ROUND(N($J445)*$AM445/$AL445,2)+N($L445))</f>
        <v/>
      </c>
      <c r="AF445" s="245" t="str">
        <f aca="false">IF($AE445="","",MAX(0,ROUND($AE445-(N($Q445)+N($R445)+N($S445)),2)))</f>
        <v/>
      </c>
      <c r="AG445" s="245" t="str">
        <f aca="false">IF(OR(TRIM($B445&amp;$C445)="",NOT(ISNUMBER($D445))),"",SUMIFS($W$3:$W$1001,$AI$3:$AI$1001,$AI445,$D$3:$D$1001,"&lt;"&amp;$D445))</f>
        <v/>
      </c>
      <c r="AH445" s="245" t="str">
        <f aca="false">IF(TRIM($B445&amp;$C445)="","",SUMIFS($W$3:$W$1001,$AI$3:$AI$1001,$AI445))</f>
        <v/>
      </c>
      <c r="AI445" s="246" t="str">
        <f aca="false">IF(TRIM($B445&amp;$C445)="","",TRIM($B445)&amp;"｜"&amp;TRIM($C445))</f>
        <v/>
      </c>
      <c r="AJ445" s="245" t="str">
        <f aca="false">IF(TRIM($B445&amp;$C445)="","",MIN(N($O445),N($Q445)))</f>
        <v/>
      </c>
      <c r="AK445" s="248" t="str">
        <f aca="false">IF(ISNUMBER($D445),YEAR($D445),"")</f>
        <v/>
      </c>
      <c r="AL445" s="248" t="str">
        <f aca="false">IF(OR(TRIM($B445&amp;$C445)="",NOT(ISNUMBER($D445)),NOT(ISNUMBER($E445))),"",IF($E445&lt;$D445,"",IF(IF($AC445="半年付",2,IF($AC445="季度付",4,IF($AC445="月付",12,IF($AC445="半月付",24,1))))=1,1,MAX(1,ROUND(($E445-$D445+1)/365*IF($AC445="半年付",2,IF($AC445="季度付",4,IF($AC445="月付",12,IF($AC445="半月付",24,1)))),0)))))</f>
        <v/>
      </c>
      <c r="AM445" s="248" t="str">
        <f aca="true">IF($AL445="","",MIN($AL445,MAX(0,INT((TODAY()-付款宽限天数-$D445)/(($E445-$D445+1)/$AL445))+1)))</f>
        <v/>
      </c>
    </row>
    <row r="446" customFormat="false" ht="27.75" hidden="false" customHeight="false" outlineLevel="0" collapsed="false">
      <c r="F446" s="188" t="str">
        <f aca="true">IF(TRIM($B446&amp;$C446)="","",IF(OR(ISNUMBER(SEARCH("未",$A446)),ISNUMBER(SEARCH("送出",$A446)),AND(TRIM($A446)="",NOT(ISNUMBER($D446)),N($G446)=0)),"【合同未回】","")&amp;IF(NOT(ISNUMBER($E446)),IF(OR(ISNUMBER(SEARCH("未",$A446)),ISNUMBER(SEARCH("送出",$A446)),AND(TRIM($A446)="",NOT(ISNUMBER($D446)),N($G446)=0)),"","【未填合同期】"),IF($E446&lt;TODAY(),"【已到期】",IF($E446-TODAY()&lt;=提醒天数,"【即将到期，剩余"&amp;($E446-TODAY())&amp;"天】","【正常】")))&amp;IF(OR($AB446="安装免保",$AB446="技术免保",$AB446="质保期内"),"【"&amp;$AB446&amp;"】",""))</f>
        <v/>
      </c>
      <c r="J446" s="244" t="str">
        <f aca="false">IF(OR(N($G446)=0,N($H446)=0),"",ROUND(N($G446)*N($H446)*IF(N($I446)=0,1,N($I446)),2))</f>
        <v/>
      </c>
      <c r="M446" s="244" t="str">
        <f aca="false">IF(TRIM($B446&amp;$C446)="","",IF(AND(N($J446)=0,N($L446)=0),"",ROUND(N($J446)+N($L446),2)))</f>
        <v/>
      </c>
      <c r="S446" s="244"/>
      <c r="T446" s="245" t="str">
        <f aca="false">IF(TRIM($B446&amp;$C446)="","",IF(N($O446)=0,"",MAX(0,MIN(N($O446)-N($Q446),N($W446)))))</f>
        <v/>
      </c>
      <c r="U446" s="245" t="str">
        <f aca="false">IF(TRIM($B446&amp;$C446)="","",IF(N($Q446)&lt;=N($O446),"",N($Q446)-N($O446)))</f>
        <v/>
      </c>
      <c r="V446" s="245" t="str">
        <f aca="false">IF(OR(TRIM($B446&amp;$C446)="",$W446=""),"",MAX(0,N($W446))-N($T446))</f>
        <v/>
      </c>
      <c r="W446" s="245" t="str">
        <f aca="false">IF(TRIM($B446&amp;$C446)="","",IF(AND(N($M446)=0,N($Q446)+N($R446)+N($S446)=0),"",ROUND(N($M446)-N($Q446)-N($R446)-N($S446),2)))</f>
        <v/>
      </c>
      <c r="X446" s="246" t="str">
        <f aca="false">IF(TRIM($B446&amp;$C446)="","",IF(N($M446)=0,IF((N($Q446)+N($R446)+N($S446))=0,"—未填单价","未填单价，已收 "&amp;TEXT((N($Q446)+N($R446)+N($S446)),"#,##0.00")),IF(N($W446)&gt;0.005,"欠 "&amp;TEXT(N($W446),"#,##0.00")&amp;IF(N($T446)&gt;0,"（开票未到账 "&amp;TEXT(N($T446),"#,##0.00")&amp;"）","")&amp;IF(N($V446)&gt;0,"（未开票 "&amp;TEXT(N($V446),"#,##0.00")&amp;"）",""),IF(N($W446)&lt;-0.005,"多收 "&amp;TEXT(-N($W446),"#,##0.00"),"✔ 已结清")))&amp;IF(N($U446)&gt;0,"｜到账未开票 "&amp;TEXT(N($U446),"#,##0.00")&amp;"，待补票","")&amp;IF(N($R446)&gt;0,"｜收现 "&amp;TEXT(N($R446),"#,##0.00"),"")&amp;IF(N($S446)&gt;0,"｜收款不开票 "&amp;TEXT(N($S446),"#,##0.00"),""))</f>
        <v/>
      </c>
      <c r="Y446" s="195"/>
      <c r="AB446" s="195"/>
      <c r="AC446" s="188"/>
      <c r="AD446" s="246" t="str">
        <f aca="false">IF($AL446="","",IF($AL446=1,IF($AM446&gt;=1,"一次性·已到收款期","一次性·未到期"),$AC446&amp;" 第"&amp;$AM446&amp;"/"&amp;$AL446&amp;"期"))</f>
        <v/>
      </c>
      <c r="AE446" s="245" t="str">
        <f aca="false">IF(OR($AL446="",N($M446)=0),"",ROUND(N($J446)*$AM446/$AL446,2)+N($L446))</f>
        <v/>
      </c>
      <c r="AF446" s="245" t="str">
        <f aca="false">IF($AE446="","",MAX(0,ROUND($AE446-(N($Q446)+N($R446)+N($S446)),2)))</f>
        <v/>
      </c>
      <c r="AG446" s="245" t="str">
        <f aca="false">IF(OR(TRIM($B446&amp;$C446)="",NOT(ISNUMBER($D446))),"",SUMIFS($W$3:$W$1001,$AI$3:$AI$1001,$AI446,$D$3:$D$1001,"&lt;"&amp;$D446))</f>
        <v/>
      </c>
      <c r="AH446" s="245" t="str">
        <f aca="false">IF(TRIM($B446&amp;$C446)="","",SUMIFS($W$3:$W$1001,$AI$3:$AI$1001,$AI446))</f>
        <v/>
      </c>
      <c r="AI446" s="246" t="str">
        <f aca="false">IF(TRIM($B446&amp;$C446)="","",TRIM($B446)&amp;"｜"&amp;TRIM($C446))</f>
        <v/>
      </c>
      <c r="AJ446" s="245" t="str">
        <f aca="false">IF(TRIM($B446&amp;$C446)="","",MIN(N($O446),N($Q446)))</f>
        <v/>
      </c>
      <c r="AK446" s="248" t="str">
        <f aca="false">IF(ISNUMBER($D446),YEAR($D446),"")</f>
        <v/>
      </c>
      <c r="AL446" s="248" t="str">
        <f aca="false">IF(OR(TRIM($B446&amp;$C446)="",NOT(ISNUMBER($D446)),NOT(ISNUMBER($E446))),"",IF($E446&lt;$D446,"",IF(IF($AC446="半年付",2,IF($AC446="季度付",4,IF($AC446="月付",12,IF($AC446="半月付",24,1))))=1,1,MAX(1,ROUND(($E446-$D446+1)/365*IF($AC446="半年付",2,IF($AC446="季度付",4,IF($AC446="月付",12,IF($AC446="半月付",24,1)))),0)))))</f>
        <v/>
      </c>
      <c r="AM446" s="248" t="str">
        <f aca="true">IF($AL446="","",MIN($AL446,MAX(0,INT((TODAY()-付款宽限天数-$D446)/(($E446-$D446+1)/$AL446))+1)))</f>
        <v/>
      </c>
    </row>
    <row r="447" customFormat="false" ht="27.75" hidden="false" customHeight="false" outlineLevel="0" collapsed="false">
      <c r="F447" s="188" t="str">
        <f aca="true">IF(TRIM($B447&amp;$C447)="","",IF(OR(ISNUMBER(SEARCH("未",$A447)),ISNUMBER(SEARCH("送出",$A447)),AND(TRIM($A447)="",NOT(ISNUMBER($D447)),N($G447)=0)),"【合同未回】","")&amp;IF(NOT(ISNUMBER($E447)),IF(OR(ISNUMBER(SEARCH("未",$A447)),ISNUMBER(SEARCH("送出",$A447)),AND(TRIM($A447)="",NOT(ISNUMBER($D447)),N($G447)=0)),"","【未填合同期】"),IF($E447&lt;TODAY(),"【已到期】",IF($E447-TODAY()&lt;=提醒天数,"【即将到期，剩余"&amp;($E447-TODAY())&amp;"天】","【正常】")))&amp;IF(OR($AB447="安装免保",$AB447="技术免保",$AB447="质保期内"),"【"&amp;$AB447&amp;"】",""))</f>
        <v/>
      </c>
      <c r="J447" s="244" t="str">
        <f aca="false">IF(OR(N($G447)=0,N($H447)=0),"",ROUND(N($G447)*N($H447)*IF(N($I447)=0,1,N($I447)),2))</f>
        <v/>
      </c>
      <c r="M447" s="244" t="str">
        <f aca="false">IF(TRIM($B447&amp;$C447)="","",IF(AND(N($J447)=0,N($L447)=0),"",ROUND(N($J447)+N($L447),2)))</f>
        <v/>
      </c>
      <c r="S447" s="244"/>
      <c r="T447" s="245" t="str">
        <f aca="false">IF(TRIM($B447&amp;$C447)="","",IF(N($O447)=0,"",MAX(0,MIN(N($O447)-N($Q447),N($W447)))))</f>
        <v/>
      </c>
      <c r="U447" s="245" t="str">
        <f aca="false">IF(TRIM($B447&amp;$C447)="","",IF(N($Q447)&lt;=N($O447),"",N($Q447)-N($O447)))</f>
        <v/>
      </c>
      <c r="V447" s="245" t="str">
        <f aca="false">IF(OR(TRIM($B447&amp;$C447)="",$W447=""),"",MAX(0,N($W447))-N($T447))</f>
        <v/>
      </c>
      <c r="W447" s="245" t="str">
        <f aca="false">IF(TRIM($B447&amp;$C447)="","",IF(AND(N($M447)=0,N($Q447)+N($R447)+N($S447)=0),"",ROUND(N($M447)-N($Q447)-N($R447)-N($S447),2)))</f>
        <v/>
      </c>
      <c r="X447" s="246" t="str">
        <f aca="false">IF(TRIM($B447&amp;$C447)="","",IF(N($M447)=0,IF((N($Q447)+N($R447)+N($S447))=0,"—未填单价","未填单价，已收 "&amp;TEXT((N($Q447)+N($R447)+N($S447)),"#,##0.00")),IF(N($W447)&gt;0.005,"欠 "&amp;TEXT(N($W447),"#,##0.00")&amp;IF(N($T447)&gt;0,"（开票未到账 "&amp;TEXT(N($T447),"#,##0.00")&amp;"）","")&amp;IF(N($V447)&gt;0,"（未开票 "&amp;TEXT(N($V447),"#,##0.00")&amp;"）",""),IF(N($W447)&lt;-0.005,"多收 "&amp;TEXT(-N($W447),"#,##0.00"),"✔ 已结清")))&amp;IF(N($U447)&gt;0,"｜到账未开票 "&amp;TEXT(N($U447),"#,##0.00")&amp;"，待补票","")&amp;IF(N($R447)&gt;0,"｜收现 "&amp;TEXT(N($R447),"#,##0.00"),"")&amp;IF(N($S447)&gt;0,"｜收款不开票 "&amp;TEXT(N($S447),"#,##0.00"),""))</f>
        <v/>
      </c>
      <c r="Y447" s="195"/>
      <c r="AB447" s="195"/>
      <c r="AC447" s="188"/>
      <c r="AD447" s="246" t="str">
        <f aca="false">IF($AL447="","",IF($AL447=1,IF($AM447&gt;=1,"一次性·已到收款期","一次性·未到期"),$AC447&amp;" 第"&amp;$AM447&amp;"/"&amp;$AL447&amp;"期"))</f>
        <v/>
      </c>
      <c r="AE447" s="245" t="str">
        <f aca="false">IF(OR($AL447="",N($M447)=0),"",ROUND(N($J447)*$AM447/$AL447,2)+N($L447))</f>
        <v/>
      </c>
      <c r="AF447" s="245" t="str">
        <f aca="false">IF($AE447="","",MAX(0,ROUND($AE447-(N($Q447)+N($R447)+N($S447)),2)))</f>
        <v/>
      </c>
      <c r="AG447" s="245" t="str">
        <f aca="false">IF(OR(TRIM($B447&amp;$C447)="",NOT(ISNUMBER($D447))),"",SUMIFS($W$3:$W$1001,$AI$3:$AI$1001,$AI447,$D$3:$D$1001,"&lt;"&amp;$D447))</f>
        <v/>
      </c>
      <c r="AH447" s="245" t="str">
        <f aca="false">IF(TRIM($B447&amp;$C447)="","",SUMIFS($W$3:$W$1001,$AI$3:$AI$1001,$AI447))</f>
        <v/>
      </c>
      <c r="AI447" s="246" t="str">
        <f aca="false">IF(TRIM($B447&amp;$C447)="","",TRIM($B447)&amp;"｜"&amp;TRIM($C447))</f>
        <v/>
      </c>
      <c r="AJ447" s="245" t="str">
        <f aca="false">IF(TRIM($B447&amp;$C447)="","",MIN(N($O447),N($Q447)))</f>
        <v/>
      </c>
      <c r="AK447" s="248" t="str">
        <f aca="false">IF(ISNUMBER($D447),YEAR($D447),"")</f>
        <v/>
      </c>
      <c r="AL447" s="248" t="str">
        <f aca="false">IF(OR(TRIM($B447&amp;$C447)="",NOT(ISNUMBER($D447)),NOT(ISNUMBER($E447))),"",IF($E447&lt;$D447,"",IF(IF($AC447="半年付",2,IF($AC447="季度付",4,IF($AC447="月付",12,IF($AC447="半月付",24,1))))=1,1,MAX(1,ROUND(($E447-$D447+1)/365*IF($AC447="半年付",2,IF($AC447="季度付",4,IF($AC447="月付",12,IF($AC447="半月付",24,1)))),0)))))</f>
        <v/>
      </c>
      <c r="AM447" s="248" t="str">
        <f aca="true">IF($AL447="","",MIN($AL447,MAX(0,INT((TODAY()-付款宽限天数-$D447)/(($E447-$D447+1)/$AL447))+1)))</f>
        <v/>
      </c>
    </row>
    <row r="448" customFormat="false" ht="27.75" hidden="false" customHeight="false" outlineLevel="0" collapsed="false">
      <c r="F448" s="188" t="str">
        <f aca="true">IF(TRIM($B448&amp;$C448)="","",IF(OR(ISNUMBER(SEARCH("未",$A448)),ISNUMBER(SEARCH("送出",$A448)),AND(TRIM($A448)="",NOT(ISNUMBER($D448)),N($G448)=0)),"【合同未回】","")&amp;IF(NOT(ISNUMBER($E448)),IF(OR(ISNUMBER(SEARCH("未",$A448)),ISNUMBER(SEARCH("送出",$A448)),AND(TRIM($A448)="",NOT(ISNUMBER($D448)),N($G448)=0)),"","【未填合同期】"),IF($E448&lt;TODAY(),"【已到期】",IF($E448-TODAY()&lt;=提醒天数,"【即将到期，剩余"&amp;($E448-TODAY())&amp;"天】","【正常】")))&amp;IF(OR($AB448="安装免保",$AB448="技术免保",$AB448="质保期内"),"【"&amp;$AB448&amp;"】",""))</f>
        <v/>
      </c>
      <c r="J448" s="244" t="str">
        <f aca="false">IF(OR(N($G448)=0,N($H448)=0),"",ROUND(N($G448)*N($H448)*IF(N($I448)=0,1,N($I448)),2))</f>
        <v/>
      </c>
      <c r="M448" s="244" t="str">
        <f aca="false">IF(TRIM($B448&amp;$C448)="","",IF(AND(N($J448)=0,N($L448)=0),"",ROUND(N($J448)+N($L448),2)))</f>
        <v/>
      </c>
      <c r="S448" s="244"/>
      <c r="T448" s="245" t="str">
        <f aca="false">IF(TRIM($B448&amp;$C448)="","",IF(N($O448)=0,"",MAX(0,MIN(N($O448)-N($Q448),N($W448)))))</f>
        <v/>
      </c>
      <c r="U448" s="245" t="str">
        <f aca="false">IF(TRIM($B448&amp;$C448)="","",IF(N($Q448)&lt;=N($O448),"",N($Q448)-N($O448)))</f>
        <v/>
      </c>
      <c r="V448" s="245" t="str">
        <f aca="false">IF(OR(TRIM($B448&amp;$C448)="",$W448=""),"",MAX(0,N($W448))-N($T448))</f>
        <v/>
      </c>
      <c r="W448" s="245" t="str">
        <f aca="false">IF(TRIM($B448&amp;$C448)="","",IF(AND(N($M448)=0,N($Q448)+N($R448)+N($S448)=0),"",ROUND(N($M448)-N($Q448)-N($R448)-N($S448),2)))</f>
        <v/>
      </c>
      <c r="X448" s="246" t="str">
        <f aca="false">IF(TRIM($B448&amp;$C448)="","",IF(N($M448)=0,IF((N($Q448)+N($R448)+N($S448))=0,"—未填单价","未填单价，已收 "&amp;TEXT((N($Q448)+N($R448)+N($S448)),"#,##0.00")),IF(N($W448)&gt;0.005,"欠 "&amp;TEXT(N($W448),"#,##0.00")&amp;IF(N($T448)&gt;0,"（开票未到账 "&amp;TEXT(N($T448),"#,##0.00")&amp;"）","")&amp;IF(N($V448)&gt;0,"（未开票 "&amp;TEXT(N($V448),"#,##0.00")&amp;"）",""),IF(N($W448)&lt;-0.005,"多收 "&amp;TEXT(-N($W448),"#,##0.00"),"✔ 已结清")))&amp;IF(N($U448)&gt;0,"｜到账未开票 "&amp;TEXT(N($U448),"#,##0.00")&amp;"，待补票","")&amp;IF(N($R448)&gt;0,"｜收现 "&amp;TEXT(N($R448),"#,##0.00"),"")&amp;IF(N($S448)&gt;0,"｜收款不开票 "&amp;TEXT(N($S448),"#,##0.00"),""))</f>
        <v/>
      </c>
      <c r="Y448" s="195"/>
      <c r="AB448" s="195"/>
      <c r="AC448" s="188"/>
      <c r="AD448" s="246" t="str">
        <f aca="false">IF($AL448="","",IF($AL448=1,IF($AM448&gt;=1,"一次性·已到收款期","一次性·未到期"),$AC448&amp;" 第"&amp;$AM448&amp;"/"&amp;$AL448&amp;"期"))</f>
        <v/>
      </c>
      <c r="AE448" s="245" t="str">
        <f aca="false">IF(OR($AL448="",N($M448)=0),"",ROUND(N($J448)*$AM448/$AL448,2)+N($L448))</f>
        <v/>
      </c>
      <c r="AF448" s="245" t="str">
        <f aca="false">IF($AE448="","",MAX(0,ROUND($AE448-(N($Q448)+N($R448)+N($S448)),2)))</f>
        <v/>
      </c>
      <c r="AG448" s="245" t="str">
        <f aca="false">IF(OR(TRIM($B448&amp;$C448)="",NOT(ISNUMBER($D448))),"",SUMIFS($W$3:$W$1001,$AI$3:$AI$1001,$AI448,$D$3:$D$1001,"&lt;"&amp;$D448))</f>
        <v/>
      </c>
      <c r="AH448" s="245" t="str">
        <f aca="false">IF(TRIM($B448&amp;$C448)="","",SUMIFS($W$3:$W$1001,$AI$3:$AI$1001,$AI448))</f>
        <v/>
      </c>
      <c r="AI448" s="246" t="str">
        <f aca="false">IF(TRIM($B448&amp;$C448)="","",TRIM($B448)&amp;"｜"&amp;TRIM($C448))</f>
        <v/>
      </c>
      <c r="AJ448" s="245" t="str">
        <f aca="false">IF(TRIM($B448&amp;$C448)="","",MIN(N($O448),N($Q448)))</f>
        <v/>
      </c>
      <c r="AK448" s="248" t="str">
        <f aca="false">IF(ISNUMBER($D448),YEAR($D448),"")</f>
        <v/>
      </c>
      <c r="AL448" s="248" t="str">
        <f aca="false">IF(OR(TRIM($B448&amp;$C448)="",NOT(ISNUMBER($D448)),NOT(ISNUMBER($E448))),"",IF($E448&lt;$D448,"",IF(IF($AC448="半年付",2,IF($AC448="季度付",4,IF($AC448="月付",12,IF($AC448="半月付",24,1))))=1,1,MAX(1,ROUND(($E448-$D448+1)/365*IF($AC448="半年付",2,IF($AC448="季度付",4,IF($AC448="月付",12,IF($AC448="半月付",24,1)))),0)))))</f>
        <v/>
      </c>
      <c r="AM448" s="248" t="str">
        <f aca="true">IF($AL448="","",MIN($AL448,MAX(0,INT((TODAY()-付款宽限天数-$D448)/(($E448-$D448+1)/$AL448))+1)))</f>
        <v/>
      </c>
    </row>
    <row r="449" customFormat="false" ht="27.75" hidden="false" customHeight="false" outlineLevel="0" collapsed="false">
      <c r="F449" s="188" t="str">
        <f aca="true">IF(TRIM($B449&amp;$C449)="","",IF(OR(ISNUMBER(SEARCH("未",$A449)),ISNUMBER(SEARCH("送出",$A449)),AND(TRIM($A449)="",NOT(ISNUMBER($D449)),N($G449)=0)),"【合同未回】","")&amp;IF(NOT(ISNUMBER($E449)),IF(OR(ISNUMBER(SEARCH("未",$A449)),ISNUMBER(SEARCH("送出",$A449)),AND(TRIM($A449)="",NOT(ISNUMBER($D449)),N($G449)=0)),"","【未填合同期】"),IF($E449&lt;TODAY(),"【已到期】",IF($E449-TODAY()&lt;=提醒天数,"【即将到期，剩余"&amp;($E449-TODAY())&amp;"天】","【正常】")))&amp;IF(OR($AB449="安装免保",$AB449="技术免保",$AB449="质保期内"),"【"&amp;$AB449&amp;"】",""))</f>
        <v/>
      </c>
      <c r="J449" s="244" t="str">
        <f aca="false">IF(OR(N($G449)=0,N($H449)=0),"",ROUND(N($G449)*N($H449)*IF(N($I449)=0,1,N($I449)),2))</f>
        <v/>
      </c>
      <c r="M449" s="244" t="str">
        <f aca="false">IF(TRIM($B449&amp;$C449)="","",IF(AND(N($J449)=0,N($L449)=0),"",ROUND(N($J449)+N($L449),2)))</f>
        <v/>
      </c>
      <c r="S449" s="244"/>
      <c r="T449" s="245" t="str">
        <f aca="false">IF(TRIM($B449&amp;$C449)="","",IF(N($O449)=0,"",MAX(0,MIN(N($O449)-N($Q449),N($W449)))))</f>
        <v/>
      </c>
      <c r="U449" s="245" t="str">
        <f aca="false">IF(TRIM($B449&amp;$C449)="","",IF(N($Q449)&lt;=N($O449),"",N($Q449)-N($O449)))</f>
        <v/>
      </c>
      <c r="V449" s="245" t="str">
        <f aca="false">IF(OR(TRIM($B449&amp;$C449)="",$W449=""),"",MAX(0,N($W449))-N($T449))</f>
        <v/>
      </c>
      <c r="W449" s="245" t="str">
        <f aca="false">IF(TRIM($B449&amp;$C449)="","",IF(AND(N($M449)=0,N($Q449)+N($R449)+N($S449)=0),"",ROUND(N($M449)-N($Q449)-N($R449)-N($S449),2)))</f>
        <v/>
      </c>
      <c r="X449" s="246" t="str">
        <f aca="false">IF(TRIM($B449&amp;$C449)="","",IF(N($M449)=0,IF((N($Q449)+N($R449)+N($S449))=0,"—未填单价","未填单价，已收 "&amp;TEXT((N($Q449)+N($R449)+N($S449)),"#,##0.00")),IF(N($W449)&gt;0.005,"欠 "&amp;TEXT(N($W449),"#,##0.00")&amp;IF(N($T449)&gt;0,"（开票未到账 "&amp;TEXT(N($T449),"#,##0.00")&amp;"）","")&amp;IF(N($V449)&gt;0,"（未开票 "&amp;TEXT(N($V449),"#,##0.00")&amp;"）",""),IF(N($W449)&lt;-0.005,"多收 "&amp;TEXT(-N($W449),"#,##0.00"),"✔ 已结清")))&amp;IF(N($U449)&gt;0,"｜到账未开票 "&amp;TEXT(N($U449),"#,##0.00")&amp;"，待补票","")&amp;IF(N($R449)&gt;0,"｜收现 "&amp;TEXT(N($R449),"#,##0.00"),"")&amp;IF(N($S449)&gt;0,"｜收款不开票 "&amp;TEXT(N($S449),"#,##0.00"),""))</f>
        <v/>
      </c>
      <c r="Y449" s="195"/>
      <c r="AB449" s="195"/>
      <c r="AC449" s="188"/>
      <c r="AD449" s="246" t="str">
        <f aca="false">IF($AL449="","",IF($AL449=1,IF($AM449&gt;=1,"一次性·已到收款期","一次性·未到期"),$AC449&amp;" 第"&amp;$AM449&amp;"/"&amp;$AL449&amp;"期"))</f>
        <v/>
      </c>
      <c r="AE449" s="245" t="str">
        <f aca="false">IF(OR($AL449="",N($M449)=0),"",ROUND(N($J449)*$AM449/$AL449,2)+N($L449))</f>
        <v/>
      </c>
      <c r="AF449" s="245" t="str">
        <f aca="false">IF($AE449="","",MAX(0,ROUND($AE449-(N($Q449)+N($R449)+N($S449)),2)))</f>
        <v/>
      </c>
      <c r="AG449" s="245" t="str">
        <f aca="false">IF(OR(TRIM($B449&amp;$C449)="",NOT(ISNUMBER($D449))),"",SUMIFS($W$3:$W$1001,$AI$3:$AI$1001,$AI449,$D$3:$D$1001,"&lt;"&amp;$D449))</f>
        <v/>
      </c>
      <c r="AH449" s="245" t="str">
        <f aca="false">IF(TRIM($B449&amp;$C449)="","",SUMIFS($W$3:$W$1001,$AI$3:$AI$1001,$AI449))</f>
        <v/>
      </c>
      <c r="AI449" s="246" t="str">
        <f aca="false">IF(TRIM($B449&amp;$C449)="","",TRIM($B449)&amp;"｜"&amp;TRIM($C449))</f>
        <v/>
      </c>
      <c r="AJ449" s="245" t="str">
        <f aca="false">IF(TRIM($B449&amp;$C449)="","",MIN(N($O449),N($Q449)))</f>
        <v/>
      </c>
      <c r="AK449" s="248" t="str">
        <f aca="false">IF(ISNUMBER($D449),YEAR($D449),"")</f>
        <v/>
      </c>
      <c r="AL449" s="248" t="str">
        <f aca="false">IF(OR(TRIM($B449&amp;$C449)="",NOT(ISNUMBER($D449)),NOT(ISNUMBER($E449))),"",IF($E449&lt;$D449,"",IF(IF($AC449="半年付",2,IF($AC449="季度付",4,IF($AC449="月付",12,IF($AC449="半月付",24,1))))=1,1,MAX(1,ROUND(($E449-$D449+1)/365*IF($AC449="半年付",2,IF($AC449="季度付",4,IF($AC449="月付",12,IF($AC449="半月付",24,1)))),0)))))</f>
        <v/>
      </c>
      <c r="AM449" s="248" t="str">
        <f aca="true">IF($AL449="","",MIN($AL449,MAX(0,INT((TODAY()-付款宽限天数-$D449)/(($E449-$D449+1)/$AL449))+1)))</f>
        <v/>
      </c>
    </row>
    <row r="450" customFormat="false" ht="27.75" hidden="false" customHeight="false" outlineLevel="0" collapsed="false">
      <c r="F450" s="188" t="str">
        <f aca="true">IF(TRIM($B450&amp;$C450)="","",IF(OR(ISNUMBER(SEARCH("未",$A450)),ISNUMBER(SEARCH("送出",$A450)),AND(TRIM($A450)="",NOT(ISNUMBER($D450)),N($G450)=0)),"【合同未回】","")&amp;IF(NOT(ISNUMBER($E450)),IF(OR(ISNUMBER(SEARCH("未",$A450)),ISNUMBER(SEARCH("送出",$A450)),AND(TRIM($A450)="",NOT(ISNUMBER($D450)),N($G450)=0)),"","【未填合同期】"),IF($E450&lt;TODAY(),"【已到期】",IF($E450-TODAY()&lt;=提醒天数,"【即将到期，剩余"&amp;($E450-TODAY())&amp;"天】","【正常】")))&amp;IF(OR($AB450="安装免保",$AB450="技术免保",$AB450="质保期内"),"【"&amp;$AB450&amp;"】",""))</f>
        <v/>
      </c>
      <c r="J450" s="244" t="str">
        <f aca="false">IF(OR(N($G450)=0,N($H450)=0),"",ROUND(N($G450)*N($H450)*IF(N($I450)=0,1,N($I450)),2))</f>
        <v/>
      </c>
      <c r="M450" s="244" t="str">
        <f aca="false">IF(TRIM($B450&amp;$C450)="","",IF(AND(N($J450)=0,N($L450)=0),"",ROUND(N($J450)+N($L450),2)))</f>
        <v/>
      </c>
      <c r="S450" s="244"/>
      <c r="T450" s="245" t="str">
        <f aca="false">IF(TRIM($B450&amp;$C450)="","",IF(N($O450)=0,"",MAX(0,MIN(N($O450)-N($Q450),N($W450)))))</f>
        <v/>
      </c>
      <c r="U450" s="245" t="str">
        <f aca="false">IF(TRIM($B450&amp;$C450)="","",IF(N($Q450)&lt;=N($O450),"",N($Q450)-N($O450)))</f>
        <v/>
      </c>
      <c r="V450" s="245" t="str">
        <f aca="false">IF(OR(TRIM($B450&amp;$C450)="",$W450=""),"",MAX(0,N($W450))-N($T450))</f>
        <v/>
      </c>
      <c r="W450" s="245" t="str">
        <f aca="false">IF(TRIM($B450&amp;$C450)="","",IF(AND(N($M450)=0,N($Q450)+N($R450)+N($S450)=0),"",ROUND(N($M450)-N($Q450)-N($R450)-N($S450),2)))</f>
        <v/>
      </c>
      <c r="X450" s="246" t="str">
        <f aca="false">IF(TRIM($B450&amp;$C450)="","",IF(N($M450)=0,IF((N($Q450)+N($R450)+N($S450))=0,"—未填单价","未填单价，已收 "&amp;TEXT((N($Q450)+N($R450)+N($S450)),"#,##0.00")),IF(N($W450)&gt;0.005,"欠 "&amp;TEXT(N($W450),"#,##0.00")&amp;IF(N($T450)&gt;0,"（开票未到账 "&amp;TEXT(N($T450),"#,##0.00")&amp;"）","")&amp;IF(N($V450)&gt;0,"（未开票 "&amp;TEXT(N($V450),"#,##0.00")&amp;"）",""),IF(N($W450)&lt;-0.005,"多收 "&amp;TEXT(-N($W450),"#,##0.00"),"✔ 已结清")))&amp;IF(N($U450)&gt;0,"｜到账未开票 "&amp;TEXT(N($U450),"#,##0.00")&amp;"，待补票","")&amp;IF(N($R450)&gt;0,"｜收现 "&amp;TEXT(N($R450),"#,##0.00"),"")&amp;IF(N($S450)&gt;0,"｜收款不开票 "&amp;TEXT(N($S450),"#,##0.00"),""))</f>
        <v/>
      </c>
      <c r="Y450" s="195"/>
      <c r="AB450" s="195"/>
      <c r="AC450" s="188"/>
      <c r="AD450" s="246" t="str">
        <f aca="false">IF($AL450="","",IF($AL450=1,IF($AM450&gt;=1,"一次性·已到收款期","一次性·未到期"),$AC450&amp;" 第"&amp;$AM450&amp;"/"&amp;$AL450&amp;"期"))</f>
        <v/>
      </c>
      <c r="AE450" s="245" t="str">
        <f aca="false">IF(OR($AL450="",N($M450)=0),"",ROUND(N($J450)*$AM450/$AL450,2)+N($L450))</f>
        <v/>
      </c>
      <c r="AF450" s="245" t="str">
        <f aca="false">IF($AE450="","",MAX(0,ROUND($AE450-(N($Q450)+N($R450)+N($S450)),2)))</f>
        <v/>
      </c>
      <c r="AG450" s="245" t="str">
        <f aca="false">IF(OR(TRIM($B450&amp;$C450)="",NOT(ISNUMBER($D450))),"",SUMIFS($W$3:$W$1001,$AI$3:$AI$1001,$AI450,$D$3:$D$1001,"&lt;"&amp;$D450))</f>
        <v/>
      </c>
      <c r="AH450" s="245" t="str">
        <f aca="false">IF(TRIM($B450&amp;$C450)="","",SUMIFS($W$3:$W$1001,$AI$3:$AI$1001,$AI450))</f>
        <v/>
      </c>
      <c r="AI450" s="246" t="str">
        <f aca="false">IF(TRIM($B450&amp;$C450)="","",TRIM($B450)&amp;"｜"&amp;TRIM($C450))</f>
        <v/>
      </c>
      <c r="AJ450" s="245" t="str">
        <f aca="false">IF(TRIM($B450&amp;$C450)="","",MIN(N($O450),N($Q450)))</f>
        <v/>
      </c>
      <c r="AK450" s="248" t="str">
        <f aca="false">IF(ISNUMBER($D450),YEAR($D450),"")</f>
        <v/>
      </c>
      <c r="AL450" s="248" t="str">
        <f aca="false">IF(OR(TRIM($B450&amp;$C450)="",NOT(ISNUMBER($D450)),NOT(ISNUMBER($E450))),"",IF($E450&lt;$D450,"",IF(IF($AC450="半年付",2,IF($AC450="季度付",4,IF($AC450="月付",12,IF($AC450="半月付",24,1))))=1,1,MAX(1,ROUND(($E450-$D450+1)/365*IF($AC450="半年付",2,IF($AC450="季度付",4,IF($AC450="月付",12,IF($AC450="半月付",24,1)))),0)))))</f>
        <v/>
      </c>
      <c r="AM450" s="248" t="str">
        <f aca="true">IF($AL450="","",MIN($AL450,MAX(0,INT((TODAY()-付款宽限天数-$D450)/(($E450-$D450+1)/$AL450))+1)))</f>
        <v/>
      </c>
    </row>
    <row r="451" customFormat="false" ht="27.75" hidden="false" customHeight="false" outlineLevel="0" collapsed="false">
      <c r="F451" s="188" t="str">
        <f aca="true">IF(TRIM($B451&amp;$C451)="","",IF(OR(ISNUMBER(SEARCH("未",$A451)),ISNUMBER(SEARCH("送出",$A451)),AND(TRIM($A451)="",NOT(ISNUMBER($D451)),N($G451)=0)),"【合同未回】","")&amp;IF(NOT(ISNUMBER($E451)),IF(OR(ISNUMBER(SEARCH("未",$A451)),ISNUMBER(SEARCH("送出",$A451)),AND(TRIM($A451)="",NOT(ISNUMBER($D451)),N($G451)=0)),"","【未填合同期】"),IF($E451&lt;TODAY(),"【已到期】",IF($E451-TODAY()&lt;=提醒天数,"【即将到期，剩余"&amp;($E451-TODAY())&amp;"天】","【正常】")))&amp;IF(OR($AB451="安装免保",$AB451="技术免保",$AB451="质保期内"),"【"&amp;$AB451&amp;"】",""))</f>
        <v/>
      </c>
      <c r="J451" s="244" t="str">
        <f aca="false">IF(OR(N($G451)=0,N($H451)=0),"",ROUND(N($G451)*N($H451)*IF(N($I451)=0,1,N($I451)),2))</f>
        <v/>
      </c>
      <c r="M451" s="244" t="str">
        <f aca="false">IF(TRIM($B451&amp;$C451)="","",IF(AND(N($J451)=0,N($L451)=0),"",ROUND(N($J451)+N($L451),2)))</f>
        <v/>
      </c>
      <c r="S451" s="244"/>
      <c r="T451" s="245" t="str">
        <f aca="false">IF(TRIM($B451&amp;$C451)="","",IF(N($O451)=0,"",MAX(0,MIN(N($O451)-N($Q451),N($W451)))))</f>
        <v/>
      </c>
      <c r="U451" s="245" t="str">
        <f aca="false">IF(TRIM($B451&amp;$C451)="","",IF(N($Q451)&lt;=N($O451),"",N($Q451)-N($O451)))</f>
        <v/>
      </c>
      <c r="V451" s="245" t="str">
        <f aca="false">IF(OR(TRIM($B451&amp;$C451)="",$W451=""),"",MAX(0,N($W451))-N($T451))</f>
        <v/>
      </c>
      <c r="W451" s="245" t="str">
        <f aca="false">IF(TRIM($B451&amp;$C451)="","",IF(AND(N($M451)=0,N($Q451)+N($R451)+N($S451)=0),"",ROUND(N($M451)-N($Q451)-N($R451)-N($S451),2)))</f>
        <v/>
      </c>
      <c r="X451" s="246" t="str">
        <f aca="false">IF(TRIM($B451&amp;$C451)="","",IF(N($M451)=0,IF((N($Q451)+N($R451)+N($S451))=0,"—未填单价","未填单价，已收 "&amp;TEXT((N($Q451)+N($R451)+N($S451)),"#,##0.00")),IF(N($W451)&gt;0.005,"欠 "&amp;TEXT(N($W451),"#,##0.00")&amp;IF(N($T451)&gt;0,"（开票未到账 "&amp;TEXT(N($T451),"#,##0.00")&amp;"）","")&amp;IF(N($V451)&gt;0,"（未开票 "&amp;TEXT(N($V451),"#,##0.00")&amp;"）",""),IF(N($W451)&lt;-0.005,"多收 "&amp;TEXT(-N($W451),"#,##0.00"),"✔ 已结清")))&amp;IF(N($U451)&gt;0,"｜到账未开票 "&amp;TEXT(N($U451),"#,##0.00")&amp;"，待补票","")&amp;IF(N($R451)&gt;0,"｜收现 "&amp;TEXT(N($R451),"#,##0.00"),"")&amp;IF(N($S451)&gt;0,"｜收款不开票 "&amp;TEXT(N($S451),"#,##0.00"),""))</f>
        <v/>
      </c>
      <c r="Y451" s="195"/>
      <c r="AB451" s="195"/>
      <c r="AC451" s="188"/>
      <c r="AD451" s="246" t="str">
        <f aca="false">IF($AL451="","",IF($AL451=1,IF($AM451&gt;=1,"一次性·已到收款期","一次性·未到期"),$AC451&amp;" 第"&amp;$AM451&amp;"/"&amp;$AL451&amp;"期"))</f>
        <v/>
      </c>
      <c r="AE451" s="245" t="str">
        <f aca="false">IF(OR($AL451="",N($M451)=0),"",ROUND(N($J451)*$AM451/$AL451,2)+N($L451))</f>
        <v/>
      </c>
      <c r="AF451" s="245" t="str">
        <f aca="false">IF($AE451="","",MAX(0,ROUND($AE451-(N($Q451)+N($R451)+N($S451)),2)))</f>
        <v/>
      </c>
      <c r="AG451" s="245" t="str">
        <f aca="false">IF(OR(TRIM($B451&amp;$C451)="",NOT(ISNUMBER($D451))),"",SUMIFS($W$3:$W$1001,$AI$3:$AI$1001,$AI451,$D$3:$D$1001,"&lt;"&amp;$D451))</f>
        <v/>
      </c>
      <c r="AH451" s="245" t="str">
        <f aca="false">IF(TRIM($B451&amp;$C451)="","",SUMIFS($W$3:$W$1001,$AI$3:$AI$1001,$AI451))</f>
        <v/>
      </c>
      <c r="AI451" s="246" t="str">
        <f aca="false">IF(TRIM($B451&amp;$C451)="","",TRIM($B451)&amp;"｜"&amp;TRIM($C451))</f>
        <v/>
      </c>
      <c r="AJ451" s="245" t="str">
        <f aca="false">IF(TRIM($B451&amp;$C451)="","",MIN(N($O451),N($Q451)))</f>
        <v/>
      </c>
      <c r="AK451" s="248" t="str">
        <f aca="false">IF(ISNUMBER($D451),YEAR($D451),"")</f>
        <v/>
      </c>
      <c r="AL451" s="248" t="str">
        <f aca="false">IF(OR(TRIM($B451&amp;$C451)="",NOT(ISNUMBER($D451)),NOT(ISNUMBER($E451))),"",IF($E451&lt;$D451,"",IF(IF($AC451="半年付",2,IF($AC451="季度付",4,IF($AC451="月付",12,IF($AC451="半月付",24,1))))=1,1,MAX(1,ROUND(($E451-$D451+1)/365*IF($AC451="半年付",2,IF($AC451="季度付",4,IF($AC451="月付",12,IF($AC451="半月付",24,1)))),0)))))</f>
        <v/>
      </c>
      <c r="AM451" s="248" t="str">
        <f aca="true">IF($AL451="","",MIN($AL451,MAX(0,INT((TODAY()-付款宽限天数-$D451)/(($E451-$D451+1)/$AL451))+1)))</f>
        <v/>
      </c>
    </row>
    <row r="452" customFormat="false" ht="27.75" hidden="false" customHeight="false" outlineLevel="0" collapsed="false">
      <c r="F452" s="188" t="str">
        <f aca="true">IF(TRIM($B452&amp;$C452)="","",IF(OR(ISNUMBER(SEARCH("未",$A452)),ISNUMBER(SEARCH("送出",$A452)),AND(TRIM($A452)="",NOT(ISNUMBER($D452)),N($G452)=0)),"【合同未回】","")&amp;IF(NOT(ISNUMBER($E452)),IF(OR(ISNUMBER(SEARCH("未",$A452)),ISNUMBER(SEARCH("送出",$A452)),AND(TRIM($A452)="",NOT(ISNUMBER($D452)),N($G452)=0)),"","【未填合同期】"),IF($E452&lt;TODAY(),"【已到期】",IF($E452-TODAY()&lt;=提醒天数,"【即将到期，剩余"&amp;($E452-TODAY())&amp;"天】","【正常】")))&amp;IF(OR($AB452="安装免保",$AB452="技术免保",$AB452="质保期内"),"【"&amp;$AB452&amp;"】",""))</f>
        <v/>
      </c>
      <c r="J452" s="244" t="str">
        <f aca="false">IF(OR(N($G452)=0,N($H452)=0),"",ROUND(N($G452)*N($H452)*IF(N($I452)=0,1,N($I452)),2))</f>
        <v/>
      </c>
      <c r="M452" s="244" t="str">
        <f aca="false">IF(TRIM($B452&amp;$C452)="","",IF(AND(N($J452)=0,N($L452)=0),"",ROUND(N($J452)+N($L452),2)))</f>
        <v/>
      </c>
      <c r="S452" s="244"/>
      <c r="T452" s="245" t="str">
        <f aca="false">IF(TRIM($B452&amp;$C452)="","",IF(N($O452)=0,"",MAX(0,MIN(N($O452)-N($Q452),N($W452)))))</f>
        <v/>
      </c>
      <c r="U452" s="245" t="str">
        <f aca="false">IF(TRIM($B452&amp;$C452)="","",IF(N($Q452)&lt;=N($O452),"",N($Q452)-N($O452)))</f>
        <v/>
      </c>
      <c r="V452" s="245" t="str">
        <f aca="false">IF(OR(TRIM($B452&amp;$C452)="",$W452=""),"",MAX(0,N($W452))-N($T452))</f>
        <v/>
      </c>
      <c r="W452" s="245" t="str">
        <f aca="false">IF(TRIM($B452&amp;$C452)="","",IF(AND(N($M452)=0,N($Q452)+N($R452)+N($S452)=0),"",ROUND(N($M452)-N($Q452)-N($R452)-N($S452),2)))</f>
        <v/>
      </c>
      <c r="X452" s="246" t="str">
        <f aca="false">IF(TRIM($B452&amp;$C452)="","",IF(N($M452)=0,IF((N($Q452)+N($R452)+N($S452))=0,"—未填单价","未填单价，已收 "&amp;TEXT((N($Q452)+N($R452)+N($S452)),"#,##0.00")),IF(N($W452)&gt;0.005,"欠 "&amp;TEXT(N($W452),"#,##0.00")&amp;IF(N($T452)&gt;0,"（开票未到账 "&amp;TEXT(N($T452),"#,##0.00")&amp;"）","")&amp;IF(N($V452)&gt;0,"（未开票 "&amp;TEXT(N($V452),"#,##0.00")&amp;"）",""),IF(N($W452)&lt;-0.005,"多收 "&amp;TEXT(-N($W452),"#,##0.00"),"✔ 已结清")))&amp;IF(N($U452)&gt;0,"｜到账未开票 "&amp;TEXT(N($U452),"#,##0.00")&amp;"，待补票","")&amp;IF(N($R452)&gt;0,"｜收现 "&amp;TEXT(N($R452),"#,##0.00"),"")&amp;IF(N($S452)&gt;0,"｜收款不开票 "&amp;TEXT(N($S452),"#,##0.00"),""))</f>
        <v/>
      </c>
      <c r="Y452" s="195"/>
      <c r="AB452" s="195"/>
      <c r="AC452" s="188"/>
      <c r="AD452" s="246" t="str">
        <f aca="false">IF($AL452="","",IF($AL452=1,IF($AM452&gt;=1,"一次性·已到收款期","一次性·未到期"),$AC452&amp;" 第"&amp;$AM452&amp;"/"&amp;$AL452&amp;"期"))</f>
        <v/>
      </c>
      <c r="AE452" s="245" t="str">
        <f aca="false">IF(OR($AL452="",N($M452)=0),"",ROUND(N($J452)*$AM452/$AL452,2)+N($L452))</f>
        <v/>
      </c>
      <c r="AF452" s="245" t="str">
        <f aca="false">IF($AE452="","",MAX(0,ROUND($AE452-(N($Q452)+N($R452)+N($S452)),2)))</f>
        <v/>
      </c>
      <c r="AG452" s="245" t="str">
        <f aca="false">IF(OR(TRIM($B452&amp;$C452)="",NOT(ISNUMBER($D452))),"",SUMIFS($W$3:$W$1001,$AI$3:$AI$1001,$AI452,$D$3:$D$1001,"&lt;"&amp;$D452))</f>
        <v/>
      </c>
      <c r="AH452" s="245" t="str">
        <f aca="false">IF(TRIM($B452&amp;$C452)="","",SUMIFS($W$3:$W$1001,$AI$3:$AI$1001,$AI452))</f>
        <v/>
      </c>
      <c r="AI452" s="246" t="str">
        <f aca="false">IF(TRIM($B452&amp;$C452)="","",TRIM($B452)&amp;"｜"&amp;TRIM($C452))</f>
        <v/>
      </c>
      <c r="AJ452" s="245" t="str">
        <f aca="false">IF(TRIM($B452&amp;$C452)="","",MIN(N($O452),N($Q452)))</f>
        <v/>
      </c>
      <c r="AK452" s="248" t="str">
        <f aca="false">IF(ISNUMBER($D452),YEAR($D452),"")</f>
        <v/>
      </c>
      <c r="AL452" s="248" t="str">
        <f aca="false">IF(OR(TRIM($B452&amp;$C452)="",NOT(ISNUMBER($D452)),NOT(ISNUMBER($E452))),"",IF($E452&lt;$D452,"",IF(IF($AC452="半年付",2,IF($AC452="季度付",4,IF($AC452="月付",12,IF($AC452="半月付",24,1))))=1,1,MAX(1,ROUND(($E452-$D452+1)/365*IF($AC452="半年付",2,IF($AC452="季度付",4,IF($AC452="月付",12,IF($AC452="半月付",24,1)))),0)))))</f>
        <v/>
      </c>
      <c r="AM452" s="248" t="str">
        <f aca="true">IF($AL452="","",MIN($AL452,MAX(0,INT((TODAY()-付款宽限天数-$D452)/(($E452-$D452+1)/$AL452))+1)))</f>
        <v/>
      </c>
    </row>
    <row r="453" customFormat="false" ht="27.75" hidden="false" customHeight="false" outlineLevel="0" collapsed="false">
      <c r="F453" s="188" t="str">
        <f aca="true">IF(TRIM($B453&amp;$C453)="","",IF(OR(ISNUMBER(SEARCH("未",$A453)),ISNUMBER(SEARCH("送出",$A453)),AND(TRIM($A453)="",NOT(ISNUMBER($D453)),N($G453)=0)),"【合同未回】","")&amp;IF(NOT(ISNUMBER($E453)),IF(OR(ISNUMBER(SEARCH("未",$A453)),ISNUMBER(SEARCH("送出",$A453)),AND(TRIM($A453)="",NOT(ISNUMBER($D453)),N($G453)=0)),"","【未填合同期】"),IF($E453&lt;TODAY(),"【已到期】",IF($E453-TODAY()&lt;=提醒天数,"【即将到期，剩余"&amp;($E453-TODAY())&amp;"天】","【正常】")))&amp;IF(OR($AB453="安装免保",$AB453="技术免保",$AB453="质保期内"),"【"&amp;$AB453&amp;"】",""))</f>
        <v/>
      </c>
      <c r="J453" s="244" t="str">
        <f aca="false">IF(OR(N($G453)=0,N($H453)=0),"",ROUND(N($G453)*N($H453)*IF(N($I453)=0,1,N($I453)),2))</f>
        <v/>
      </c>
      <c r="M453" s="244" t="str">
        <f aca="false">IF(TRIM($B453&amp;$C453)="","",IF(AND(N($J453)=0,N($L453)=0),"",ROUND(N($J453)+N($L453),2)))</f>
        <v/>
      </c>
      <c r="S453" s="244"/>
      <c r="T453" s="245" t="str">
        <f aca="false">IF(TRIM($B453&amp;$C453)="","",IF(N($O453)=0,"",MAX(0,MIN(N($O453)-N($Q453),N($W453)))))</f>
        <v/>
      </c>
      <c r="U453" s="245" t="str">
        <f aca="false">IF(TRIM($B453&amp;$C453)="","",IF(N($Q453)&lt;=N($O453),"",N($Q453)-N($O453)))</f>
        <v/>
      </c>
      <c r="V453" s="245" t="str">
        <f aca="false">IF(OR(TRIM($B453&amp;$C453)="",$W453=""),"",MAX(0,N($W453))-N($T453))</f>
        <v/>
      </c>
      <c r="W453" s="245" t="str">
        <f aca="false">IF(TRIM($B453&amp;$C453)="","",IF(AND(N($M453)=0,N($Q453)+N($R453)+N($S453)=0),"",ROUND(N($M453)-N($Q453)-N($R453)-N($S453),2)))</f>
        <v/>
      </c>
      <c r="X453" s="246" t="str">
        <f aca="false">IF(TRIM($B453&amp;$C453)="","",IF(N($M453)=0,IF((N($Q453)+N($R453)+N($S453))=0,"—未填单价","未填单价，已收 "&amp;TEXT((N($Q453)+N($R453)+N($S453)),"#,##0.00")),IF(N($W453)&gt;0.005,"欠 "&amp;TEXT(N($W453),"#,##0.00")&amp;IF(N($T453)&gt;0,"（开票未到账 "&amp;TEXT(N($T453),"#,##0.00")&amp;"）","")&amp;IF(N($V453)&gt;0,"（未开票 "&amp;TEXT(N($V453),"#,##0.00")&amp;"）",""),IF(N($W453)&lt;-0.005,"多收 "&amp;TEXT(-N($W453),"#,##0.00"),"✔ 已结清")))&amp;IF(N($U453)&gt;0,"｜到账未开票 "&amp;TEXT(N($U453),"#,##0.00")&amp;"，待补票","")&amp;IF(N($R453)&gt;0,"｜收现 "&amp;TEXT(N($R453),"#,##0.00"),"")&amp;IF(N($S453)&gt;0,"｜收款不开票 "&amp;TEXT(N($S453),"#,##0.00"),""))</f>
        <v/>
      </c>
      <c r="Y453" s="195"/>
      <c r="AB453" s="195"/>
      <c r="AC453" s="188"/>
      <c r="AD453" s="246" t="str">
        <f aca="false">IF($AL453="","",IF($AL453=1,IF($AM453&gt;=1,"一次性·已到收款期","一次性·未到期"),$AC453&amp;" 第"&amp;$AM453&amp;"/"&amp;$AL453&amp;"期"))</f>
        <v/>
      </c>
      <c r="AE453" s="245" t="str">
        <f aca="false">IF(OR($AL453="",N($M453)=0),"",ROUND(N($J453)*$AM453/$AL453,2)+N($L453))</f>
        <v/>
      </c>
      <c r="AF453" s="245" t="str">
        <f aca="false">IF($AE453="","",MAX(0,ROUND($AE453-(N($Q453)+N($R453)+N($S453)),2)))</f>
        <v/>
      </c>
      <c r="AG453" s="245" t="str">
        <f aca="false">IF(OR(TRIM($B453&amp;$C453)="",NOT(ISNUMBER($D453))),"",SUMIFS($W$3:$W$1001,$AI$3:$AI$1001,$AI453,$D$3:$D$1001,"&lt;"&amp;$D453))</f>
        <v/>
      </c>
      <c r="AH453" s="245" t="str">
        <f aca="false">IF(TRIM($B453&amp;$C453)="","",SUMIFS($W$3:$W$1001,$AI$3:$AI$1001,$AI453))</f>
        <v/>
      </c>
      <c r="AI453" s="246" t="str">
        <f aca="false">IF(TRIM($B453&amp;$C453)="","",TRIM($B453)&amp;"｜"&amp;TRIM($C453))</f>
        <v/>
      </c>
      <c r="AJ453" s="245" t="str">
        <f aca="false">IF(TRIM($B453&amp;$C453)="","",MIN(N($O453),N($Q453)))</f>
        <v/>
      </c>
      <c r="AK453" s="248" t="str">
        <f aca="false">IF(ISNUMBER($D453),YEAR($D453),"")</f>
        <v/>
      </c>
      <c r="AL453" s="248" t="str">
        <f aca="false">IF(OR(TRIM($B453&amp;$C453)="",NOT(ISNUMBER($D453)),NOT(ISNUMBER($E453))),"",IF($E453&lt;$D453,"",IF(IF($AC453="半年付",2,IF($AC453="季度付",4,IF($AC453="月付",12,IF($AC453="半月付",24,1))))=1,1,MAX(1,ROUND(($E453-$D453+1)/365*IF($AC453="半年付",2,IF($AC453="季度付",4,IF($AC453="月付",12,IF($AC453="半月付",24,1)))),0)))))</f>
        <v/>
      </c>
      <c r="AM453" s="248" t="str">
        <f aca="true">IF($AL453="","",MIN($AL453,MAX(0,INT((TODAY()-付款宽限天数-$D453)/(($E453-$D453+1)/$AL453))+1)))</f>
        <v/>
      </c>
    </row>
    <row r="454" customFormat="false" ht="27.75" hidden="false" customHeight="false" outlineLevel="0" collapsed="false">
      <c r="F454" s="188" t="str">
        <f aca="true">IF(TRIM($B454&amp;$C454)="","",IF(OR(ISNUMBER(SEARCH("未",$A454)),ISNUMBER(SEARCH("送出",$A454)),AND(TRIM($A454)="",NOT(ISNUMBER($D454)),N($G454)=0)),"【合同未回】","")&amp;IF(NOT(ISNUMBER($E454)),IF(OR(ISNUMBER(SEARCH("未",$A454)),ISNUMBER(SEARCH("送出",$A454)),AND(TRIM($A454)="",NOT(ISNUMBER($D454)),N($G454)=0)),"","【未填合同期】"),IF($E454&lt;TODAY(),"【已到期】",IF($E454-TODAY()&lt;=提醒天数,"【即将到期，剩余"&amp;($E454-TODAY())&amp;"天】","【正常】")))&amp;IF(OR($AB454="安装免保",$AB454="技术免保",$AB454="质保期内"),"【"&amp;$AB454&amp;"】",""))</f>
        <v/>
      </c>
      <c r="J454" s="244" t="str">
        <f aca="false">IF(OR(N($G454)=0,N($H454)=0),"",ROUND(N($G454)*N($H454)*IF(N($I454)=0,1,N($I454)),2))</f>
        <v/>
      </c>
      <c r="M454" s="244" t="str">
        <f aca="false">IF(TRIM($B454&amp;$C454)="","",IF(AND(N($J454)=0,N($L454)=0),"",ROUND(N($J454)+N($L454),2)))</f>
        <v/>
      </c>
      <c r="S454" s="244"/>
      <c r="T454" s="245" t="str">
        <f aca="false">IF(TRIM($B454&amp;$C454)="","",IF(N($O454)=0,"",MAX(0,MIN(N($O454)-N($Q454),N($W454)))))</f>
        <v/>
      </c>
      <c r="U454" s="245" t="str">
        <f aca="false">IF(TRIM($B454&amp;$C454)="","",IF(N($Q454)&lt;=N($O454),"",N($Q454)-N($O454)))</f>
        <v/>
      </c>
      <c r="V454" s="245" t="str">
        <f aca="false">IF(OR(TRIM($B454&amp;$C454)="",$W454=""),"",MAX(0,N($W454))-N($T454))</f>
        <v/>
      </c>
      <c r="W454" s="245" t="str">
        <f aca="false">IF(TRIM($B454&amp;$C454)="","",IF(AND(N($M454)=0,N($Q454)+N($R454)+N($S454)=0),"",ROUND(N($M454)-N($Q454)-N($R454)-N($S454),2)))</f>
        <v/>
      </c>
      <c r="X454" s="246" t="str">
        <f aca="false">IF(TRIM($B454&amp;$C454)="","",IF(N($M454)=0,IF((N($Q454)+N($R454)+N($S454))=0,"—未填单价","未填单价，已收 "&amp;TEXT((N($Q454)+N($R454)+N($S454)),"#,##0.00")),IF(N($W454)&gt;0.005,"欠 "&amp;TEXT(N($W454),"#,##0.00")&amp;IF(N($T454)&gt;0,"（开票未到账 "&amp;TEXT(N($T454),"#,##0.00")&amp;"）","")&amp;IF(N($V454)&gt;0,"（未开票 "&amp;TEXT(N($V454),"#,##0.00")&amp;"）",""),IF(N($W454)&lt;-0.005,"多收 "&amp;TEXT(-N($W454),"#,##0.00"),"✔ 已结清")))&amp;IF(N($U454)&gt;0,"｜到账未开票 "&amp;TEXT(N($U454),"#,##0.00")&amp;"，待补票","")&amp;IF(N($R454)&gt;0,"｜收现 "&amp;TEXT(N($R454),"#,##0.00"),"")&amp;IF(N($S454)&gt;0,"｜收款不开票 "&amp;TEXT(N($S454),"#,##0.00"),""))</f>
        <v/>
      </c>
      <c r="Y454" s="195"/>
      <c r="AB454" s="195"/>
      <c r="AC454" s="188"/>
      <c r="AD454" s="246" t="str">
        <f aca="false">IF($AL454="","",IF($AL454=1,IF($AM454&gt;=1,"一次性·已到收款期","一次性·未到期"),$AC454&amp;" 第"&amp;$AM454&amp;"/"&amp;$AL454&amp;"期"))</f>
        <v/>
      </c>
      <c r="AE454" s="245" t="str">
        <f aca="false">IF(OR($AL454="",N($M454)=0),"",ROUND(N($J454)*$AM454/$AL454,2)+N($L454))</f>
        <v/>
      </c>
      <c r="AF454" s="245" t="str">
        <f aca="false">IF($AE454="","",MAX(0,ROUND($AE454-(N($Q454)+N($R454)+N($S454)),2)))</f>
        <v/>
      </c>
      <c r="AG454" s="245" t="str">
        <f aca="false">IF(OR(TRIM($B454&amp;$C454)="",NOT(ISNUMBER($D454))),"",SUMIFS($W$3:$W$1001,$AI$3:$AI$1001,$AI454,$D$3:$D$1001,"&lt;"&amp;$D454))</f>
        <v/>
      </c>
      <c r="AH454" s="245" t="str">
        <f aca="false">IF(TRIM($B454&amp;$C454)="","",SUMIFS($W$3:$W$1001,$AI$3:$AI$1001,$AI454))</f>
        <v/>
      </c>
      <c r="AI454" s="246" t="str">
        <f aca="false">IF(TRIM($B454&amp;$C454)="","",TRIM($B454)&amp;"｜"&amp;TRIM($C454))</f>
        <v/>
      </c>
      <c r="AJ454" s="245" t="str">
        <f aca="false">IF(TRIM($B454&amp;$C454)="","",MIN(N($O454),N($Q454)))</f>
        <v/>
      </c>
      <c r="AK454" s="248" t="str">
        <f aca="false">IF(ISNUMBER($D454),YEAR($D454),"")</f>
        <v/>
      </c>
      <c r="AL454" s="248" t="str">
        <f aca="false">IF(OR(TRIM($B454&amp;$C454)="",NOT(ISNUMBER($D454)),NOT(ISNUMBER($E454))),"",IF($E454&lt;$D454,"",IF(IF($AC454="半年付",2,IF($AC454="季度付",4,IF($AC454="月付",12,IF($AC454="半月付",24,1))))=1,1,MAX(1,ROUND(($E454-$D454+1)/365*IF($AC454="半年付",2,IF($AC454="季度付",4,IF($AC454="月付",12,IF($AC454="半月付",24,1)))),0)))))</f>
        <v/>
      </c>
      <c r="AM454" s="248" t="str">
        <f aca="true">IF($AL454="","",MIN($AL454,MAX(0,INT((TODAY()-付款宽限天数-$D454)/(($E454-$D454+1)/$AL454))+1)))</f>
        <v/>
      </c>
    </row>
    <row r="455" customFormat="false" ht="27.75" hidden="false" customHeight="false" outlineLevel="0" collapsed="false">
      <c r="F455" s="188" t="str">
        <f aca="true">IF(TRIM($B455&amp;$C455)="","",IF(OR(ISNUMBER(SEARCH("未",$A455)),ISNUMBER(SEARCH("送出",$A455)),AND(TRIM($A455)="",NOT(ISNUMBER($D455)),N($G455)=0)),"【合同未回】","")&amp;IF(NOT(ISNUMBER($E455)),IF(OR(ISNUMBER(SEARCH("未",$A455)),ISNUMBER(SEARCH("送出",$A455)),AND(TRIM($A455)="",NOT(ISNUMBER($D455)),N($G455)=0)),"","【未填合同期】"),IF($E455&lt;TODAY(),"【已到期】",IF($E455-TODAY()&lt;=提醒天数,"【即将到期，剩余"&amp;($E455-TODAY())&amp;"天】","【正常】")))&amp;IF(OR($AB455="安装免保",$AB455="技术免保",$AB455="质保期内"),"【"&amp;$AB455&amp;"】",""))</f>
        <v/>
      </c>
      <c r="J455" s="244" t="str">
        <f aca="false">IF(OR(N($G455)=0,N($H455)=0),"",ROUND(N($G455)*N($H455)*IF(N($I455)=0,1,N($I455)),2))</f>
        <v/>
      </c>
      <c r="M455" s="244" t="str">
        <f aca="false">IF(TRIM($B455&amp;$C455)="","",IF(AND(N($J455)=0,N($L455)=0),"",ROUND(N($J455)+N($L455),2)))</f>
        <v/>
      </c>
      <c r="S455" s="244"/>
      <c r="T455" s="245" t="str">
        <f aca="false">IF(TRIM($B455&amp;$C455)="","",IF(N($O455)=0,"",MAX(0,MIN(N($O455)-N($Q455),N($W455)))))</f>
        <v/>
      </c>
      <c r="U455" s="245" t="str">
        <f aca="false">IF(TRIM($B455&amp;$C455)="","",IF(N($Q455)&lt;=N($O455),"",N($Q455)-N($O455)))</f>
        <v/>
      </c>
      <c r="V455" s="245" t="str">
        <f aca="false">IF(OR(TRIM($B455&amp;$C455)="",$W455=""),"",MAX(0,N($W455))-N($T455))</f>
        <v/>
      </c>
      <c r="W455" s="245" t="str">
        <f aca="false">IF(TRIM($B455&amp;$C455)="","",IF(AND(N($M455)=0,N($Q455)+N($R455)+N($S455)=0),"",ROUND(N($M455)-N($Q455)-N($R455)-N($S455),2)))</f>
        <v/>
      </c>
      <c r="X455" s="246" t="str">
        <f aca="false">IF(TRIM($B455&amp;$C455)="","",IF(N($M455)=0,IF((N($Q455)+N($R455)+N($S455))=0,"—未填单价","未填单价，已收 "&amp;TEXT((N($Q455)+N($R455)+N($S455)),"#,##0.00")),IF(N($W455)&gt;0.005,"欠 "&amp;TEXT(N($W455),"#,##0.00")&amp;IF(N($T455)&gt;0,"（开票未到账 "&amp;TEXT(N($T455),"#,##0.00")&amp;"）","")&amp;IF(N($V455)&gt;0,"（未开票 "&amp;TEXT(N($V455),"#,##0.00")&amp;"）",""),IF(N($W455)&lt;-0.005,"多收 "&amp;TEXT(-N($W455),"#,##0.00"),"✔ 已结清")))&amp;IF(N($U455)&gt;0,"｜到账未开票 "&amp;TEXT(N($U455),"#,##0.00")&amp;"，待补票","")&amp;IF(N($R455)&gt;0,"｜收现 "&amp;TEXT(N($R455),"#,##0.00"),"")&amp;IF(N($S455)&gt;0,"｜收款不开票 "&amp;TEXT(N($S455),"#,##0.00"),""))</f>
        <v/>
      </c>
      <c r="Y455" s="195"/>
      <c r="AB455" s="195"/>
      <c r="AC455" s="188"/>
      <c r="AD455" s="246" t="str">
        <f aca="false">IF($AL455="","",IF($AL455=1,IF($AM455&gt;=1,"一次性·已到收款期","一次性·未到期"),$AC455&amp;" 第"&amp;$AM455&amp;"/"&amp;$AL455&amp;"期"))</f>
        <v/>
      </c>
      <c r="AE455" s="245" t="str">
        <f aca="false">IF(OR($AL455="",N($M455)=0),"",ROUND(N($J455)*$AM455/$AL455,2)+N($L455))</f>
        <v/>
      </c>
      <c r="AF455" s="245" t="str">
        <f aca="false">IF($AE455="","",MAX(0,ROUND($AE455-(N($Q455)+N($R455)+N($S455)),2)))</f>
        <v/>
      </c>
      <c r="AG455" s="245" t="str">
        <f aca="false">IF(OR(TRIM($B455&amp;$C455)="",NOT(ISNUMBER($D455))),"",SUMIFS($W$3:$W$1001,$AI$3:$AI$1001,$AI455,$D$3:$D$1001,"&lt;"&amp;$D455))</f>
        <v/>
      </c>
      <c r="AH455" s="245" t="str">
        <f aca="false">IF(TRIM($B455&amp;$C455)="","",SUMIFS($W$3:$W$1001,$AI$3:$AI$1001,$AI455))</f>
        <v/>
      </c>
      <c r="AI455" s="246" t="str">
        <f aca="false">IF(TRIM($B455&amp;$C455)="","",TRIM($B455)&amp;"｜"&amp;TRIM($C455))</f>
        <v/>
      </c>
      <c r="AJ455" s="245" t="str">
        <f aca="false">IF(TRIM($B455&amp;$C455)="","",MIN(N($O455),N($Q455)))</f>
        <v/>
      </c>
      <c r="AK455" s="248" t="str">
        <f aca="false">IF(ISNUMBER($D455),YEAR($D455),"")</f>
        <v/>
      </c>
      <c r="AL455" s="248" t="str">
        <f aca="false">IF(OR(TRIM($B455&amp;$C455)="",NOT(ISNUMBER($D455)),NOT(ISNUMBER($E455))),"",IF($E455&lt;$D455,"",IF(IF($AC455="半年付",2,IF($AC455="季度付",4,IF($AC455="月付",12,IF($AC455="半月付",24,1))))=1,1,MAX(1,ROUND(($E455-$D455+1)/365*IF($AC455="半年付",2,IF($AC455="季度付",4,IF($AC455="月付",12,IF($AC455="半月付",24,1)))),0)))))</f>
        <v/>
      </c>
      <c r="AM455" s="248" t="str">
        <f aca="true">IF($AL455="","",MIN($AL455,MAX(0,INT((TODAY()-付款宽限天数-$D455)/(($E455-$D455+1)/$AL455))+1)))</f>
        <v/>
      </c>
    </row>
    <row r="456" customFormat="false" ht="27.75" hidden="false" customHeight="false" outlineLevel="0" collapsed="false">
      <c r="F456" s="188" t="str">
        <f aca="true">IF(TRIM($B456&amp;$C456)="","",IF(OR(ISNUMBER(SEARCH("未",$A456)),ISNUMBER(SEARCH("送出",$A456)),AND(TRIM($A456)="",NOT(ISNUMBER($D456)),N($G456)=0)),"【合同未回】","")&amp;IF(NOT(ISNUMBER($E456)),IF(OR(ISNUMBER(SEARCH("未",$A456)),ISNUMBER(SEARCH("送出",$A456)),AND(TRIM($A456)="",NOT(ISNUMBER($D456)),N($G456)=0)),"","【未填合同期】"),IF($E456&lt;TODAY(),"【已到期】",IF($E456-TODAY()&lt;=提醒天数,"【即将到期，剩余"&amp;($E456-TODAY())&amp;"天】","【正常】")))&amp;IF(OR($AB456="安装免保",$AB456="技术免保",$AB456="质保期内"),"【"&amp;$AB456&amp;"】",""))</f>
        <v/>
      </c>
      <c r="J456" s="244" t="str">
        <f aca="false">IF(OR(N($G456)=0,N($H456)=0),"",ROUND(N($G456)*N($H456)*IF(N($I456)=0,1,N($I456)),2))</f>
        <v/>
      </c>
      <c r="M456" s="244" t="str">
        <f aca="false">IF(TRIM($B456&amp;$C456)="","",IF(AND(N($J456)=0,N($L456)=0),"",ROUND(N($J456)+N($L456),2)))</f>
        <v/>
      </c>
      <c r="S456" s="244"/>
      <c r="T456" s="245" t="str">
        <f aca="false">IF(TRIM($B456&amp;$C456)="","",IF(N($O456)=0,"",MAX(0,MIN(N($O456)-N($Q456),N($W456)))))</f>
        <v/>
      </c>
      <c r="U456" s="245" t="str">
        <f aca="false">IF(TRIM($B456&amp;$C456)="","",IF(N($Q456)&lt;=N($O456),"",N($Q456)-N($O456)))</f>
        <v/>
      </c>
      <c r="V456" s="245" t="str">
        <f aca="false">IF(OR(TRIM($B456&amp;$C456)="",$W456=""),"",MAX(0,N($W456))-N($T456))</f>
        <v/>
      </c>
      <c r="W456" s="245" t="str">
        <f aca="false">IF(TRIM($B456&amp;$C456)="","",IF(AND(N($M456)=0,N($Q456)+N($R456)+N($S456)=0),"",ROUND(N($M456)-N($Q456)-N($R456)-N($S456),2)))</f>
        <v/>
      </c>
      <c r="X456" s="246" t="str">
        <f aca="false">IF(TRIM($B456&amp;$C456)="","",IF(N($M456)=0,IF((N($Q456)+N($R456)+N($S456))=0,"—未填单价","未填单价，已收 "&amp;TEXT((N($Q456)+N($R456)+N($S456)),"#,##0.00")),IF(N($W456)&gt;0.005,"欠 "&amp;TEXT(N($W456),"#,##0.00")&amp;IF(N($T456)&gt;0,"（开票未到账 "&amp;TEXT(N($T456),"#,##0.00")&amp;"）","")&amp;IF(N($V456)&gt;0,"（未开票 "&amp;TEXT(N($V456),"#,##0.00")&amp;"）",""),IF(N($W456)&lt;-0.005,"多收 "&amp;TEXT(-N($W456),"#,##0.00"),"✔ 已结清")))&amp;IF(N($U456)&gt;0,"｜到账未开票 "&amp;TEXT(N($U456),"#,##0.00")&amp;"，待补票","")&amp;IF(N($R456)&gt;0,"｜收现 "&amp;TEXT(N($R456),"#,##0.00"),"")&amp;IF(N($S456)&gt;0,"｜收款不开票 "&amp;TEXT(N($S456),"#,##0.00"),""))</f>
        <v/>
      </c>
      <c r="Y456" s="195"/>
      <c r="AB456" s="195"/>
      <c r="AC456" s="188"/>
      <c r="AD456" s="246" t="str">
        <f aca="false">IF($AL456="","",IF($AL456=1,IF($AM456&gt;=1,"一次性·已到收款期","一次性·未到期"),$AC456&amp;" 第"&amp;$AM456&amp;"/"&amp;$AL456&amp;"期"))</f>
        <v/>
      </c>
      <c r="AE456" s="245" t="str">
        <f aca="false">IF(OR($AL456="",N($M456)=0),"",ROUND(N($J456)*$AM456/$AL456,2)+N($L456))</f>
        <v/>
      </c>
      <c r="AF456" s="245" t="str">
        <f aca="false">IF($AE456="","",MAX(0,ROUND($AE456-(N($Q456)+N($R456)+N($S456)),2)))</f>
        <v/>
      </c>
      <c r="AG456" s="245" t="str">
        <f aca="false">IF(OR(TRIM($B456&amp;$C456)="",NOT(ISNUMBER($D456))),"",SUMIFS($W$3:$W$1001,$AI$3:$AI$1001,$AI456,$D$3:$D$1001,"&lt;"&amp;$D456))</f>
        <v/>
      </c>
      <c r="AH456" s="245" t="str">
        <f aca="false">IF(TRIM($B456&amp;$C456)="","",SUMIFS($W$3:$W$1001,$AI$3:$AI$1001,$AI456))</f>
        <v/>
      </c>
      <c r="AI456" s="246" t="str">
        <f aca="false">IF(TRIM($B456&amp;$C456)="","",TRIM($B456)&amp;"｜"&amp;TRIM($C456))</f>
        <v/>
      </c>
      <c r="AJ456" s="245" t="str">
        <f aca="false">IF(TRIM($B456&amp;$C456)="","",MIN(N($O456),N($Q456)))</f>
        <v/>
      </c>
      <c r="AK456" s="248" t="str">
        <f aca="false">IF(ISNUMBER($D456),YEAR($D456),"")</f>
        <v/>
      </c>
      <c r="AL456" s="248" t="str">
        <f aca="false">IF(OR(TRIM($B456&amp;$C456)="",NOT(ISNUMBER($D456)),NOT(ISNUMBER($E456))),"",IF($E456&lt;$D456,"",IF(IF($AC456="半年付",2,IF($AC456="季度付",4,IF($AC456="月付",12,IF($AC456="半月付",24,1))))=1,1,MAX(1,ROUND(($E456-$D456+1)/365*IF($AC456="半年付",2,IF($AC456="季度付",4,IF($AC456="月付",12,IF($AC456="半月付",24,1)))),0)))))</f>
        <v/>
      </c>
      <c r="AM456" s="248" t="str">
        <f aca="true">IF($AL456="","",MIN($AL456,MAX(0,INT((TODAY()-付款宽限天数-$D456)/(($E456-$D456+1)/$AL456))+1)))</f>
        <v/>
      </c>
    </row>
    <row r="457" customFormat="false" ht="27.75" hidden="false" customHeight="false" outlineLevel="0" collapsed="false">
      <c r="F457" s="188" t="str">
        <f aca="true">IF(TRIM($B457&amp;$C457)="","",IF(OR(ISNUMBER(SEARCH("未",$A457)),ISNUMBER(SEARCH("送出",$A457)),AND(TRIM($A457)="",NOT(ISNUMBER($D457)),N($G457)=0)),"【合同未回】","")&amp;IF(NOT(ISNUMBER($E457)),IF(OR(ISNUMBER(SEARCH("未",$A457)),ISNUMBER(SEARCH("送出",$A457)),AND(TRIM($A457)="",NOT(ISNUMBER($D457)),N($G457)=0)),"","【未填合同期】"),IF($E457&lt;TODAY(),"【已到期】",IF($E457-TODAY()&lt;=提醒天数,"【即将到期，剩余"&amp;($E457-TODAY())&amp;"天】","【正常】")))&amp;IF(OR($AB457="安装免保",$AB457="技术免保",$AB457="质保期内"),"【"&amp;$AB457&amp;"】",""))</f>
        <v/>
      </c>
      <c r="J457" s="244" t="str">
        <f aca="false">IF(OR(N($G457)=0,N($H457)=0),"",ROUND(N($G457)*N($H457)*IF(N($I457)=0,1,N($I457)),2))</f>
        <v/>
      </c>
      <c r="M457" s="244" t="str">
        <f aca="false">IF(TRIM($B457&amp;$C457)="","",IF(AND(N($J457)=0,N($L457)=0),"",ROUND(N($J457)+N($L457),2)))</f>
        <v/>
      </c>
      <c r="S457" s="244"/>
      <c r="T457" s="245" t="str">
        <f aca="false">IF(TRIM($B457&amp;$C457)="","",IF(N($O457)=0,"",MAX(0,MIN(N($O457)-N($Q457),N($W457)))))</f>
        <v/>
      </c>
      <c r="U457" s="245" t="str">
        <f aca="false">IF(TRIM($B457&amp;$C457)="","",IF(N($Q457)&lt;=N($O457),"",N($Q457)-N($O457)))</f>
        <v/>
      </c>
      <c r="V457" s="245" t="str">
        <f aca="false">IF(OR(TRIM($B457&amp;$C457)="",$W457=""),"",MAX(0,N($W457))-N($T457))</f>
        <v/>
      </c>
      <c r="W457" s="245" t="str">
        <f aca="false">IF(TRIM($B457&amp;$C457)="","",IF(AND(N($M457)=0,N($Q457)+N($R457)+N($S457)=0),"",ROUND(N($M457)-N($Q457)-N($R457)-N($S457),2)))</f>
        <v/>
      </c>
      <c r="X457" s="246" t="str">
        <f aca="false">IF(TRIM($B457&amp;$C457)="","",IF(N($M457)=0,IF((N($Q457)+N($R457)+N($S457))=0,"—未填单价","未填单价，已收 "&amp;TEXT((N($Q457)+N($R457)+N($S457)),"#,##0.00")),IF(N($W457)&gt;0.005,"欠 "&amp;TEXT(N($W457),"#,##0.00")&amp;IF(N($T457)&gt;0,"（开票未到账 "&amp;TEXT(N($T457),"#,##0.00")&amp;"）","")&amp;IF(N($V457)&gt;0,"（未开票 "&amp;TEXT(N($V457),"#,##0.00")&amp;"）",""),IF(N($W457)&lt;-0.005,"多收 "&amp;TEXT(-N($W457),"#,##0.00"),"✔ 已结清")))&amp;IF(N($U457)&gt;0,"｜到账未开票 "&amp;TEXT(N($U457),"#,##0.00")&amp;"，待补票","")&amp;IF(N($R457)&gt;0,"｜收现 "&amp;TEXT(N($R457),"#,##0.00"),"")&amp;IF(N($S457)&gt;0,"｜收款不开票 "&amp;TEXT(N($S457),"#,##0.00"),""))</f>
        <v/>
      </c>
      <c r="Y457" s="195"/>
      <c r="AB457" s="195"/>
      <c r="AC457" s="188"/>
      <c r="AD457" s="246" t="str">
        <f aca="false">IF($AL457="","",IF($AL457=1,IF($AM457&gt;=1,"一次性·已到收款期","一次性·未到期"),$AC457&amp;" 第"&amp;$AM457&amp;"/"&amp;$AL457&amp;"期"))</f>
        <v/>
      </c>
      <c r="AE457" s="245" t="str">
        <f aca="false">IF(OR($AL457="",N($M457)=0),"",ROUND(N($J457)*$AM457/$AL457,2)+N($L457))</f>
        <v/>
      </c>
      <c r="AF457" s="245" t="str">
        <f aca="false">IF($AE457="","",MAX(0,ROUND($AE457-(N($Q457)+N($R457)+N($S457)),2)))</f>
        <v/>
      </c>
      <c r="AG457" s="245" t="str">
        <f aca="false">IF(OR(TRIM($B457&amp;$C457)="",NOT(ISNUMBER($D457))),"",SUMIFS($W$3:$W$1001,$AI$3:$AI$1001,$AI457,$D$3:$D$1001,"&lt;"&amp;$D457))</f>
        <v/>
      </c>
      <c r="AH457" s="245" t="str">
        <f aca="false">IF(TRIM($B457&amp;$C457)="","",SUMIFS($W$3:$W$1001,$AI$3:$AI$1001,$AI457))</f>
        <v/>
      </c>
      <c r="AI457" s="246" t="str">
        <f aca="false">IF(TRIM($B457&amp;$C457)="","",TRIM($B457)&amp;"｜"&amp;TRIM($C457))</f>
        <v/>
      </c>
      <c r="AJ457" s="245" t="str">
        <f aca="false">IF(TRIM($B457&amp;$C457)="","",MIN(N($O457),N($Q457)))</f>
        <v/>
      </c>
      <c r="AK457" s="248" t="str">
        <f aca="false">IF(ISNUMBER($D457),YEAR($D457),"")</f>
        <v/>
      </c>
      <c r="AL457" s="248" t="str">
        <f aca="false">IF(OR(TRIM($B457&amp;$C457)="",NOT(ISNUMBER($D457)),NOT(ISNUMBER($E457))),"",IF($E457&lt;$D457,"",IF(IF($AC457="半年付",2,IF($AC457="季度付",4,IF($AC457="月付",12,IF($AC457="半月付",24,1))))=1,1,MAX(1,ROUND(($E457-$D457+1)/365*IF($AC457="半年付",2,IF($AC457="季度付",4,IF($AC457="月付",12,IF($AC457="半月付",24,1)))),0)))))</f>
        <v/>
      </c>
      <c r="AM457" s="248" t="str">
        <f aca="true">IF($AL457="","",MIN($AL457,MAX(0,INT((TODAY()-付款宽限天数-$D457)/(($E457-$D457+1)/$AL457))+1)))</f>
        <v/>
      </c>
    </row>
    <row r="458" customFormat="false" ht="27.75" hidden="false" customHeight="false" outlineLevel="0" collapsed="false">
      <c r="F458" s="188" t="str">
        <f aca="true">IF(TRIM($B458&amp;$C458)="","",IF(OR(ISNUMBER(SEARCH("未",$A458)),ISNUMBER(SEARCH("送出",$A458)),AND(TRIM($A458)="",NOT(ISNUMBER($D458)),N($G458)=0)),"【合同未回】","")&amp;IF(NOT(ISNUMBER($E458)),IF(OR(ISNUMBER(SEARCH("未",$A458)),ISNUMBER(SEARCH("送出",$A458)),AND(TRIM($A458)="",NOT(ISNUMBER($D458)),N($G458)=0)),"","【未填合同期】"),IF($E458&lt;TODAY(),"【已到期】",IF($E458-TODAY()&lt;=提醒天数,"【即将到期，剩余"&amp;($E458-TODAY())&amp;"天】","【正常】")))&amp;IF(OR($AB458="安装免保",$AB458="技术免保",$AB458="质保期内"),"【"&amp;$AB458&amp;"】",""))</f>
        <v/>
      </c>
      <c r="J458" s="244" t="str">
        <f aca="false">IF(OR(N($G458)=0,N($H458)=0),"",ROUND(N($G458)*N($H458)*IF(N($I458)=0,1,N($I458)),2))</f>
        <v/>
      </c>
      <c r="M458" s="244" t="str">
        <f aca="false">IF(TRIM($B458&amp;$C458)="","",IF(AND(N($J458)=0,N($L458)=0),"",ROUND(N($J458)+N($L458),2)))</f>
        <v/>
      </c>
      <c r="S458" s="244"/>
      <c r="T458" s="245" t="str">
        <f aca="false">IF(TRIM($B458&amp;$C458)="","",IF(N($O458)=0,"",MAX(0,MIN(N($O458)-N($Q458),N($W458)))))</f>
        <v/>
      </c>
      <c r="U458" s="245" t="str">
        <f aca="false">IF(TRIM($B458&amp;$C458)="","",IF(N($Q458)&lt;=N($O458),"",N($Q458)-N($O458)))</f>
        <v/>
      </c>
      <c r="V458" s="245" t="str">
        <f aca="false">IF(OR(TRIM($B458&amp;$C458)="",$W458=""),"",MAX(0,N($W458))-N($T458))</f>
        <v/>
      </c>
      <c r="W458" s="245" t="str">
        <f aca="false">IF(TRIM($B458&amp;$C458)="","",IF(AND(N($M458)=0,N($Q458)+N($R458)+N($S458)=0),"",ROUND(N($M458)-N($Q458)-N($R458)-N($S458),2)))</f>
        <v/>
      </c>
      <c r="X458" s="246" t="str">
        <f aca="false">IF(TRIM($B458&amp;$C458)="","",IF(N($M458)=0,IF((N($Q458)+N($R458)+N($S458))=0,"—未填单价","未填单价，已收 "&amp;TEXT((N($Q458)+N($R458)+N($S458)),"#,##0.00")),IF(N($W458)&gt;0.005,"欠 "&amp;TEXT(N($W458),"#,##0.00")&amp;IF(N($T458)&gt;0,"（开票未到账 "&amp;TEXT(N($T458),"#,##0.00")&amp;"）","")&amp;IF(N($V458)&gt;0,"（未开票 "&amp;TEXT(N($V458),"#,##0.00")&amp;"）",""),IF(N($W458)&lt;-0.005,"多收 "&amp;TEXT(-N($W458),"#,##0.00"),"✔ 已结清")))&amp;IF(N($U458)&gt;0,"｜到账未开票 "&amp;TEXT(N($U458),"#,##0.00")&amp;"，待补票","")&amp;IF(N($R458)&gt;0,"｜收现 "&amp;TEXT(N($R458),"#,##0.00"),"")&amp;IF(N($S458)&gt;0,"｜收款不开票 "&amp;TEXT(N($S458),"#,##0.00"),""))</f>
        <v/>
      </c>
      <c r="Y458" s="195"/>
      <c r="AB458" s="195"/>
      <c r="AC458" s="188"/>
      <c r="AD458" s="246" t="str">
        <f aca="false">IF($AL458="","",IF($AL458=1,IF($AM458&gt;=1,"一次性·已到收款期","一次性·未到期"),$AC458&amp;" 第"&amp;$AM458&amp;"/"&amp;$AL458&amp;"期"))</f>
        <v/>
      </c>
      <c r="AE458" s="245" t="str">
        <f aca="false">IF(OR($AL458="",N($M458)=0),"",ROUND(N($J458)*$AM458/$AL458,2)+N($L458))</f>
        <v/>
      </c>
      <c r="AF458" s="245" t="str">
        <f aca="false">IF($AE458="","",MAX(0,ROUND($AE458-(N($Q458)+N($R458)+N($S458)),2)))</f>
        <v/>
      </c>
      <c r="AG458" s="245" t="str">
        <f aca="false">IF(OR(TRIM($B458&amp;$C458)="",NOT(ISNUMBER($D458))),"",SUMIFS($W$3:$W$1001,$AI$3:$AI$1001,$AI458,$D$3:$D$1001,"&lt;"&amp;$D458))</f>
        <v/>
      </c>
      <c r="AH458" s="245" t="str">
        <f aca="false">IF(TRIM($B458&amp;$C458)="","",SUMIFS($W$3:$W$1001,$AI$3:$AI$1001,$AI458))</f>
        <v/>
      </c>
      <c r="AI458" s="246" t="str">
        <f aca="false">IF(TRIM($B458&amp;$C458)="","",TRIM($B458)&amp;"｜"&amp;TRIM($C458))</f>
        <v/>
      </c>
      <c r="AJ458" s="245" t="str">
        <f aca="false">IF(TRIM($B458&amp;$C458)="","",MIN(N($O458),N($Q458)))</f>
        <v/>
      </c>
      <c r="AK458" s="248" t="str">
        <f aca="false">IF(ISNUMBER($D458),YEAR($D458),"")</f>
        <v/>
      </c>
      <c r="AL458" s="248" t="str">
        <f aca="false">IF(OR(TRIM($B458&amp;$C458)="",NOT(ISNUMBER($D458)),NOT(ISNUMBER($E458))),"",IF($E458&lt;$D458,"",IF(IF($AC458="半年付",2,IF($AC458="季度付",4,IF($AC458="月付",12,IF($AC458="半月付",24,1))))=1,1,MAX(1,ROUND(($E458-$D458+1)/365*IF($AC458="半年付",2,IF($AC458="季度付",4,IF($AC458="月付",12,IF($AC458="半月付",24,1)))),0)))))</f>
        <v/>
      </c>
      <c r="AM458" s="248" t="str">
        <f aca="true">IF($AL458="","",MIN($AL458,MAX(0,INT((TODAY()-付款宽限天数-$D458)/(($E458-$D458+1)/$AL458))+1)))</f>
        <v/>
      </c>
    </row>
    <row r="459" customFormat="false" ht="27.75" hidden="false" customHeight="false" outlineLevel="0" collapsed="false">
      <c r="F459" s="188" t="str">
        <f aca="true">IF(TRIM($B459&amp;$C459)="","",IF(OR(ISNUMBER(SEARCH("未",$A459)),ISNUMBER(SEARCH("送出",$A459)),AND(TRIM($A459)="",NOT(ISNUMBER($D459)),N($G459)=0)),"【合同未回】","")&amp;IF(NOT(ISNUMBER($E459)),IF(OR(ISNUMBER(SEARCH("未",$A459)),ISNUMBER(SEARCH("送出",$A459)),AND(TRIM($A459)="",NOT(ISNUMBER($D459)),N($G459)=0)),"","【未填合同期】"),IF($E459&lt;TODAY(),"【已到期】",IF($E459-TODAY()&lt;=提醒天数,"【即将到期，剩余"&amp;($E459-TODAY())&amp;"天】","【正常】")))&amp;IF(OR($AB459="安装免保",$AB459="技术免保",$AB459="质保期内"),"【"&amp;$AB459&amp;"】",""))</f>
        <v/>
      </c>
      <c r="J459" s="244" t="str">
        <f aca="false">IF(OR(N($G459)=0,N($H459)=0),"",ROUND(N($G459)*N($H459)*IF(N($I459)=0,1,N($I459)),2))</f>
        <v/>
      </c>
      <c r="M459" s="244" t="str">
        <f aca="false">IF(TRIM($B459&amp;$C459)="","",IF(AND(N($J459)=0,N($L459)=0),"",ROUND(N($J459)+N($L459),2)))</f>
        <v/>
      </c>
      <c r="S459" s="244"/>
      <c r="T459" s="245" t="str">
        <f aca="false">IF(TRIM($B459&amp;$C459)="","",IF(N($O459)=0,"",MAX(0,MIN(N($O459)-N($Q459),N($W459)))))</f>
        <v/>
      </c>
      <c r="U459" s="245" t="str">
        <f aca="false">IF(TRIM($B459&amp;$C459)="","",IF(N($Q459)&lt;=N($O459),"",N($Q459)-N($O459)))</f>
        <v/>
      </c>
      <c r="V459" s="245" t="str">
        <f aca="false">IF(OR(TRIM($B459&amp;$C459)="",$W459=""),"",MAX(0,N($W459))-N($T459))</f>
        <v/>
      </c>
      <c r="W459" s="245" t="str">
        <f aca="false">IF(TRIM($B459&amp;$C459)="","",IF(AND(N($M459)=0,N($Q459)+N($R459)+N($S459)=0),"",ROUND(N($M459)-N($Q459)-N($R459)-N($S459),2)))</f>
        <v/>
      </c>
      <c r="X459" s="246" t="str">
        <f aca="false">IF(TRIM($B459&amp;$C459)="","",IF(N($M459)=0,IF((N($Q459)+N($R459)+N($S459))=0,"—未填单价","未填单价，已收 "&amp;TEXT((N($Q459)+N($R459)+N($S459)),"#,##0.00")),IF(N($W459)&gt;0.005,"欠 "&amp;TEXT(N($W459),"#,##0.00")&amp;IF(N($T459)&gt;0,"（开票未到账 "&amp;TEXT(N($T459),"#,##0.00")&amp;"）","")&amp;IF(N($V459)&gt;0,"（未开票 "&amp;TEXT(N($V459),"#,##0.00")&amp;"）",""),IF(N($W459)&lt;-0.005,"多收 "&amp;TEXT(-N($W459),"#,##0.00"),"✔ 已结清")))&amp;IF(N($U459)&gt;0,"｜到账未开票 "&amp;TEXT(N($U459),"#,##0.00")&amp;"，待补票","")&amp;IF(N($R459)&gt;0,"｜收现 "&amp;TEXT(N($R459),"#,##0.00"),"")&amp;IF(N($S459)&gt;0,"｜收款不开票 "&amp;TEXT(N($S459),"#,##0.00"),""))</f>
        <v/>
      </c>
      <c r="Y459" s="195"/>
      <c r="AB459" s="195"/>
      <c r="AC459" s="188"/>
      <c r="AD459" s="246" t="str">
        <f aca="false">IF($AL459="","",IF($AL459=1,IF($AM459&gt;=1,"一次性·已到收款期","一次性·未到期"),$AC459&amp;" 第"&amp;$AM459&amp;"/"&amp;$AL459&amp;"期"))</f>
        <v/>
      </c>
      <c r="AE459" s="245" t="str">
        <f aca="false">IF(OR($AL459="",N($M459)=0),"",ROUND(N($J459)*$AM459/$AL459,2)+N($L459))</f>
        <v/>
      </c>
      <c r="AF459" s="245" t="str">
        <f aca="false">IF($AE459="","",MAX(0,ROUND($AE459-(N($Q459)+N($R459)+N($S459)),2)))</f>
        <v/>
      </c>
      <c r="AG459" s="245" t="str">
        <f aca="false">IF(OR(TRIM($B459&amp;$C459)="",NOT(ISNUMBER($D459))),"",SUMIFS($W$3:$W$1001,$AI$3:$AI$1001,$AI459,$D$3:$D$1001,"&lt;"&amp;$D459))</f>
        <v/>
      </c>
      <c r="AH459" s="245" t="str">
        <f aca="false">IF(TRIM($B459&amp;$C459)="","",SUMIFS($W$3:$W$1001,$AI$3:$AI$1001,$AI459))</f>
        <v/>
      </c>
      <c r="AI459" s="246" t="str">
        <f aca="false">IF(TRIM($B459&amp;$C459)="","",TRIM($B459)&amp;"｜"&amp;TRIM($C459))</f>
        <v/>
      </c>
      <c r="AJ459" s="245" t="str">
        <f aca="false">IF(TRIM($B459&amp;$C459)="","",MIN(N($O459),N($Q459)))</f>
        <v/>
      </c>
      <c r="AK459" s="248" t="str">
        <f aca="false">IF(ISNUMBER($D459),YEAR($D459),"")</f>
        <v/>
      </c>
      <c r="AL459" s="248" t="str">
        <f aca="false">IF(OR(TRIM($B459&amp;$C459)="",NOT(ISNUMBER($D459)),NOT(ISNUMBER($E459))),"",IF($E459&lt;$D459,"",IF(IF($AC459="半年付",2,IF($AC459="季度付",4,IF($AC459="月付",12,IF($AC459="半月付",24,1))))=1,1,MAX(1,ROUND(($E459-$D459+1)/365*IF($AC459="半年付",2,IF($AC459="季度付",4,IF($AC459="月付",12,IF($AC459="半月付",24,1)))),0)))))</f>
        <v/>
      </c>
      <c r="AM459" s="248" t="str">
        <f aca="true">IF($AL459="","",MIN($AL459,MAX(0,INT((TODAY()-付款宽限天数-$D459)/(($E459-$D459+1)/$AL459))+1)))</f>
        <v/>
      </c>
    </row>
    <row r="460" customFormat="false" ht="27.75" hidden="false" customHeight="false" outlineLevel="0" collapsed="false">
      <c r="F460" s="188" t="str">
        <f aca="true">IF(TRIM($B460&amp;$C460)="","",IF(OR(ISNUMBER(SEARCH("未",$A460)),ISNUMBER(SEARCH("送出",$A460)),AND(TRIM($A460)="",NOT(ISNUMBER($D460)),N($G460)=0)),"【合同未回】","")&amp;IF(NOT(ISNUMBER($E460)),IF(OR(ISNUMBER(SEARCH("未",$A460)),ISNUMBER(SEARCH("送出",$A460)),AND(TRIM($A460)="",NOT(ISNUMBER($D460)),N($G460)=0)),"","【未填合同期】"),IF($E460&lt;TODAY(),"【已到期】",IF($E460-TODAY()&lt;=提醒天数,"【即将到期，剩余"&amp;($E460-TODAY())&amp;"天】","【正常】")))&amp;IF(OR($AB460="安装免保",$AB460="技术免保",$AB460="质保期内"),"【"&amp;$AB460&amp;"】",""))</f>
        <v/>
      </c>
      <c r="J460" s="244" t="str">
        <f aca="false">IF(OR(N($G460)=0,N($H460)=0),"",ROUND(N($G460)*N($H460)*IF(N($I460)=0,1,N($I460)),2))</f>
        <v/>
      </c>
      <c r="M460" s="244" t="str">
        <f aca="false">IF(TRIM($B460&amp;$C460)="","",IF(AND(N($J460)=0,N($L460)=0),"",ROUND(N($J460)+N($L460),2)))</f>
        <v/>
      </c>
      <c r="S460" s="244"/>
      <c r="T460" s="245" t="str">
        <f aca="false">IF(TRIM($B460&amp;$C460)="","",IF(N($O460)=0,"",MAX(0,MIN(N($O460)-N($Q460),N($W460)))))</f>
        <v/>
      </c>
      <c r="U460" s="245" t="str">
        <f aca="false">IF(TRIM($B460&amp;$C460)="","",IF(N($Q460)&lt;=N($O460),"",N($Q460)-N($O460)))</f>
        <v/>
      </c>
      <c r="V460" s="245" t="str">
        <f aca="false">IF(OR(TRIM($B460&amp;$C460)="",$W460=""),"",MAX(0,N($W460))-N($T460))</f>
        <v/>
      </c>
      <c r="W460" s="245" t="str">
        <f aca="false">IF(TRIM($B460&amp;$C460)="","",IF(AND(N($M460)=0,N($Q460)+N($R460)+N($S460)=0),"",ROUND(N($M460)-N($Q460)-N($R460)-N($S460),2)))</f>
        <v/>
      </c>
      <c r="X460" s="246" t="str">
        <f aca="false">IF(TRIM($B460&amp;$C460)="","",IF(N($M460)=0,IF((N($Q460)+N($R460)+N($S460))=0,"—未填单价","未填单价，已收 "&amp;TEXT((N($Q460)+N($R460)+N($S460)),"#,##0.00")),IF(N($W460)&gt;0.005,"欠 "&amp;TEXT(N($W460),"#,##0.00")&amp;IF(N($T460)&gt;0,"（开票未到账 "&amp;TEXT(N($T460),"#,##0.00")&amp;"）","")&amp;IF(N($V460)&gt;0,"（未开票 "&amp;TEXT(N($V460),"#,##0.00")&amp;"）",""),IF(N($W460)&lt;-0.005,"多收 "&amp;TEXT(-N($W460),"#,##0.00"),"✔ 已结清")))&amp;IF(N($U460)&gt;0,"｜到账未开票 "&amp;TEXT(N($U460),"#,##0.00")&amp;"，待补票","")&amp;IF(N($R460)&gt;0,"｜收现 "&amp;TEXT(N($R460),"#,##0.00"),"")&amp;IF(N($S460)&gt;0,"｜收款不开票 "&amp;TEXT(N($S460),"#,##0.00"),""))</f>
        <v/>
      </c>
      <c r="Y460" s="195"/>
      <c r="AB460" s="195"/>
      <c r="AC460" s="188"/>
      <c r="AD460" s="246" t="str">
        <f aca="false">IF($AL460="","",IF($AL460=1,IF($AM460&gt;=1,"一次性·已到收款期","一次性·未到期"),$AC460&amp;" 第"&amp;$AM460&amp;"/"&amp;$AL460&amp;"期"))</f>
        <v/>
      </c>
      <c r="AE460" s="245" t="str">
        <f aca="false">IF(OR($AL460="",N($M460)=0),"",ROUND(N($J460)*$AM460/$AL460,2)+N($L460))</f>
        <v/>
      </c>
      <c r="AF460" s="245" t="str">
        <f aca="false">IF($AE460="","",MAX(0,ROUND($AE460-(N($Q460)+N($R460)+N($S460)),2)))</f>
        <v/>
      </c>
      <c r="AG460" s="245" t="str">
        <f aca="false">IF(OR(TRIM($B460&amp;$C460)="",NOT(ISNUMBER($D460))),"",SUMIFS($W$3:$W$1001,$AI$3:$AI$1001,$AI460,$D$3:$D$1001,"&lt;"&amp;$D460))</f>
        <v/>
      </c>
      <c r="AH460" s="245" t="str">
        <f aca="false">IF(TRIM($B460&amp;$C460)="","",SUMIFS($W$3:$W$1001,$AI$3:$AI$1001,$AI460))</f>
        <v/>
      </c>
      <c r="AI460" s="246" t="str">
        <f aca="false">IF(TRIM($B460&amp;$C460)="","",TRIM($B460)&amp;"｜"&amp;TRIM($C460))</f>
        <v/>
      </c>
      <c r="AJ460" s="245" t="str">
        <f aca="false">IF(TRIM($B460&amp;$C460)="","",MIN(N($O460),N($Q460)))</f>
        <v/>
      </c>
      <c r="AK460" s="248" t="str">
        <f aca="false">IF(ISNUMBER($D460),YEAR($D460),"")</f>
        <v/>
      </c>
      <c r="AL460" s="248" t="str">
        <f aca="false">IF(OR(TRIM($B460&amp;$C460)="",NOT(ISNUMBER($D460)),NOT(ISNUMBER($E460))),"",IF($E460&lt;$D460,"",IF(IF($AC460="半年付",2,IF($AC460="季度付",4,IF($AC460="月付",12,IF($AC460="半月付",24,1))))=1,1,MAX(1,ROUND(($E460-$D460+1)/365*IF($AC460="半年付",2,IF($AC460="季度付",4,IF($AC460="月付",12,IF($AC460="半月付",24,1)))),0)))))</f>
        <v/>
      </c>
      <c r="AM460" s="248" t="str">
        <f aca="true">IF($AL460="","",MIN($AL460,MAX(0,INT((TODAY()-付款宽限天数-$D460)/(($E460-$D460+1)/$AL460))+1)))</f>
        <v/>
      </c>
    </row>
    <row r="461" customFormat="false" ht="27.75" hidden="false" customHeight="false" outlineLevel="0" collapsed="false">
      <c r="F461" s="188" t="str">
        <f aca="true">IF(TRIM($B461&amp;$C461)="","",IF(OR(ISNUMBER(SEARCH("未",$A461)),ISNUMBER(SEARCH("送出",$A461)),AND(TRIM($A461)="",NOT(ISNUMBER($D461)),N($G461)=0)),"【合同未回】","")&amp;IF(NOT(ISNUMBER($E461)),IF(OR(ISNUMBER(SEARCH("未",$A461)),ISNUMBER(SEARCH("送出",$A461)),AND(TRIM($A461)="",NOT(ISNUMBER($D461)),N($G461)=0)),"","【未填合同期】"),IF($E461&lt;TODAY(),"【已到期】",IF($E461-TODAY()&lt;=提醒天数,"【即将到期，剩余"&amp;($E461-TODAY())&amp;"天】","【正常】")))&amp;IF(OR($AB461="安装免保",$AB461="技术免保",$AB461="质保期内"),"【"&amp;$AB461&amp;"】",""))</f>
        <v/>
      </c>
      <c r="J461" s="244" t="str">
        <f aca="false">IF(OR(N($G461)=0,N($H461)=0),"",ROUND(N($G461)*N($H461)*IF(N($I461)=0,1,N($I461)),2))</f>
        <v/>
      </c>
      <c r="M461" s="244" t="str">
        <f aca="false">IF(TRIM($B461&amp;$C461)="","",IF(AND(N($J461)=0,N($L461)=0),"",ROUND(N($J461)+N($L461),2)))</f>
        <v/>
      </c>
      <c r="S461" s="244"/>
      <c r="T461" s="245" t="str">
        <f aca="false">IF(TRIM($B461&amp;$C461)="","",IF(N($O461)=0,"",MAX(0,MIN(N($O461)-N($Q461),N($W461)))))</f>
        <v/>
      </c>
      <c r="U461" s="245" t="str">
        <f aca="false">IF(TRIM($B461&amp;$C461)="","",IF(N($Q461)&lt;=N($O461),"",N($Q461)-N($O461)))</f>
        <v/>
      </c>
      <c r="V461" s="245" t="str">
        <f aca="false">IF(OR(TRIM($B461&amp;$C461)="",$W461=""),"",MAX(0,N($W461))-N($T461))</f>
        <v/>
      </c>
      <c r="W461" s="245" t="str">
        <f aca="false">IF(TRIM($B461&amp;$C461)="","",IF(AND(N($M461)=0,N($Q461)+N($R461)+N($S461)=0),"",ROUND(N($M461)-N($Q461)-N($R461)-N($S461),2)))</f>
        <v/>
      </c>
      <c r="X461" s="246" t="str">
        <f aca="false">IF(TRIM($B461&amp;$C461)="","",IF(N($M461)=0,IF((N($Q461)+N($R461)+N($S461))=0,"—未填单价","未填单价，已收 "&amp;TEXT((N($Q461)+N($R461)+N($S461)),"#,##0.00")),IF(N($W461)&gt;0.005,"欠 "&amp;TEXT(N($W461),"#,##0.00")&amp;IF(N($T461)&gt;0,"（开票未到账 "&amp;TEXT(N($T461),"#,##0.00")&amp;"）","")&amp;IF(N($V461)&gt;0,"（未开票 "&amp;TEXT(N($V461),"#,##0.00")&amp;"）",""),IF(N($W461)&lt;-0.005,"多收 "&amp;TEXT(-N($W461),"#,##0.00"),"✔ 已结清")))&amp;IF(N($U461)&gt;0,"｜到账未开票 "&amp;TEXT(N($U461),"#,##0.00")&amp;"，待补票","")&amp;IF(N($R461)&gt;0,"｜收现 "&amp;TEXT(N($R461),"#,##0.00"),"")&amp;IF(N($S461)&gt;0,"｜收款不开票 "&amp;TEXT(N($S461),"#,##0.00"),""))</f>
        <v/>
      </c>
      <c r="Y461" s="195"/>
      <c r="AB461" s="195"/>
      <c r="AC461" s="188"/>
      <c r="AD461" s="246" t="str">
        <f aca="false">IF($AL461="","",IF($AL461=1,IF($AM461&gt;=1,"一次性·已到收款期","一次性·未到期"),$AC461&amp;" 第"&amp;$AM461&amp;"/"&amp;$AL461&amp;"期"))</f>
        <v/>
      </c>
      <c r="AE461" s="245" t="str">
        <f aca="false">IF(OR($AL461="",N($M461)=0),"",ROUND(N($J461)*$AM461/$AL461,2)+N($L461))</f>
        <v/>
      </c>
      <c r="AF461" s="245" t="str">
        <f aca="false">IF($AE461="","",MAX(0,ROUND($AE461-(N($Q461)+N($R461)+N($S461)),2)))</f>
        <v/>
      </c>
      <c r="AG461" s="245" t="str">
        <f aca="false">IF(OR(TRIM($B461&amp;$C461)="",NOT(ISNUMBER($D461))),"",SUMIFS($W$3:$W$1001,$AI$3:$AI$1001,$AI461,$D$3:$D$1001,"&lt;"&amp;$D461))</f>
        <v/>
      </c>
      <c r="AH461" s="245" t="str">
        <f aca="false">IF(TRIM($B461&amp;$C461)="","",SUMIFS($W$3:$W$1001,$AI$3:$AI$1001,$AI461))</f>
        <v/>
      </c>
      <c r="AI461" s="246" t="str">
        <f aca="false">IF(TRIM($B461&amp;$C461)="","",TRIM($B461)&amp;"｜"&amp;TRIM($C461))</f>
        <v/>
      </c>
      <c r="AJ461" s="245" t="str">
        <f aca="false">IF(TRIM($B461&amp;$C461)="","",MIN(N($O461),N($Q461)))</f>
        <v/>
      </c>
      <c r="AK461" s="248" t="str">
        <f aca="false">IF(ISNUMBER($D461),YEAR($D461),"")</f>
        <v/>
      </c>
      <c r="AL461" s="248" t="str">
        <f aca="false">IF(OR(TRIM($B461&amp;$C461)="",NOT(ISNUMBER($D461)),NOT(ISNUMBER($E461))),"",IF($E461&lt;$D461,"",IF(IF($AC461="半年付",2,IF($AC461="季度付",4,IF($AC461="月付",12,IF($AC461="半月付",24,1))))=1,1,MAX(1,ROUND(($E461-$D461+1)/365*IF($AC461="半年付",2,IF($AC461="季度付",4,IF($AC461="月付",12,IF($AC461="半月付",24,1)))),0)))))</f>
        <v/>
      </c>
      <c r="AM461" s="248" t="str">
        <f aca="true">IF($AL461="","",MIN($AL461,MAX(0,INT((TODAY()-付款宽限天数-$D461)/(($E461-$D461+1)/$AL461))+1)))</f>
        <v/>
      </c>
    </row>
    <row r="462" customFormat="false" ht="27.75" hidden="false" customHeight="false" outlineLevel="0" collapsed="false">
      <c r="F462" s="188" t="str">
        <f aca="true">IF(TRIM($B462&amp;$C462)="","",IF(OR(ISNUMBER(SEARCH("未",$A462)),ISNUMBER(SEARCH("送出",$A462)),AND(TRIM($A462)="",NOT(ISNUMBER($D462)),N($G462)=0)),"【合同未回】","")&amp;IF(NOT(ISNUMBER($E462)),IF(OR(ISNUMBER(SEARCH("未",$A462)),ISNUMBER(SEARCH("送出",$A462)),AND(TRIM($A462)="",NOT(ISNUMBER($D462)),N($G462)=0)),"","【未填合同期】"),IF($E462&lt;TODAY(),"【已到期】",IF($E462-TODAY()&lt;=提醒天数,"【即将到期，剩余"&amp;($E462-TODAY())&amp;"天】","【正常】")))&amp;IF(OR($AB462="安装免保",$AB462="技术免保",$AB462="质保期内"),"【"&amp;$AB462&amp;"】",""))</f>
        <v/>
      </c>
      <c r="J462" s="244" t="str">
        <f aca="false">IF(OR(N($G462)=0,N($H462)=0),"",ROUND(N($G462)*N($H462)*IF(N($I462)=0,1,N($I462)),2))</f>
        <v/>
      </c>
      <c r="M462" s="244" t="str">
        <f aca="false">IF(TRIM($B462&amp;$C462)="","",IF(AND(N($J462)=0,N($L462)=0),"",ROUND(N($J462)+N($L462),2)))</f>
        <v/>
      </c>
      <c r="S462" s="244"/>
      <c r="T462" s="245" t="str">
        <f aca="false">IF(TRIM($B462&amp;$C462)="","",IF(N($O462)=0,"",MAX(0,MIN(N($O462)-N($Q462),N($W462)))))</f>
        <v/>
      </c>
      <c r="U462" s="245" t="str">
        <f aca="false">IF(TRIM($B462&amp;$C462)="","",IF(N($Q462)&lt;=N($O462),"",N($Q462)-N($O462)))</f>
        <v/>
      </c>
      <c r="V462" s="245" t="str">
        <f aca="false">IF(OR(TRIM($B462&amp;$C462)="",$W462=""),"",MAX(0,N($W462))-N($T462))</f>
        <v/>
      </c>
      <c r="W462" s="245" t="str">
        <f aca="false">IF(TRIM($B462&amp;$C462)="","",IF(AND(N($M462)=0,N($Q462)+N($R462)+N($S462)=0),"",ROUND(N($M462)-N($Q462)-N($R462)-N($S462),2)))</f>
        <v/>
      </c>
      <c r="X462" s="246" t="str">
        <f aca="false">IF(TRIM($B462&amp;$C462)="","",IF(N($M462)=0,IF((N($Q462)+N($R462)+N($S462))=0,"—未填单价","未填单价，已收 "&amp;TEXT((N($Q462)+N($R462)+N($S462)),"#,##0.00")),IF(N($W462)&gt;0.005,"欠 "&amp;TEXT(N($W462),"#,##0.00")&amp;IF(N($T462)&gt;0,"（开票未到账 "&amp;TEXT(N($T462),"#,##0.00")&amp;"）","")&amp;IF(N($V462)&gt;0,"（未开票 "&amp;TEXT(N($V462),"#,##0.00")&amp;"）",""),IF(N($W462)&lt;-0.005,"多收 "&amp;TEXT(-N($W462),"#,##0.00"),"✔ 已结清")))&amp;IF(N($U462)&gt;0,"｜到账未开票 "&amp;TEXT(N($U462),"#,##0.00")&amp;"，待补票","")&amp;IF(N($R462)&gt;0,"｜收现 "&amp;TEXT(N($R462),"#,##0.00"),"")&amp;IF(N($S462)&gt;0,"｜收款不开票 "&amp;TEXT(N($S462),"#,##0.00"),""))</f>
        <v/>
      </c>
      <c r="Y462" s="195"/>
      <c r="AB462" s="195"/>
      <c r="AC462" s="188"/>
      <c r="AD462" s="246" t="str">
        <f aca="false">IF($AL462="","",IF($AL462=1,IF($AM462&gt;=1,"一次性·已到收款期","一次性·未到期"),$AC462&amp;" 第"&amp;$AM462&amp;"/"&amp;$AL462&amp;"期"))</f>
        <v/>
      </c>
      <c r="AE462" s="245" t="str">
        <f aca="false">IF(OR($AL462="",N($M462)=0),"",ROUND(N($J462)*$AM462/$AL462,2)+N($L462))</f>
        <v/>
      </c>
      <c r="AF462" s="245" t="str">
        <f aca="false">IF($AE462="","",MAX(0,ROUND($AE462-(N($Q462)+N($R462)+N($S462)),2)))</f>
        <v/>
      </c>
      <c r="AG462" s="245" t="str">
        <f aca="false">IF(OR(TRIM($B462&amp;$C462)="",NOT(ISNUMBER($D462))),"",SUMIFS($W$3:$W$1001,$AI$3:$AI$1001,$AI462,$D$3:$D$1001,"&lt;"&amp;$D462))</f>
        <v/>
      </c>
      <c r="AH462" s="245" t="str">
        <f aca="false">IF(TRIM($B462&amp;$C462)="","",SUMIFS($W$3:$W$1001,$AI$3:$AI$1001,$AI462))</f>
        <v/>
      </c>
      <c r="AI462" s="246" t="str">
        <f aca="false">IF(TRIM($B462&amp;$C462)="","",TRIM($B462)&amp;"｜"&amp;TRIM($C462))</f>
        <v/>
      </c>
      <c r="AJ462" s="245" t="str">
        <f aca="false">IF(TRIM($B462&amp;$C462)="","",MIN(N($O462),N($Q462)))</f>
        <v/>
      </c>
      <c r="AK462" s="248" t="str">
        <f aca="false">IF(ISNUMBER($D462),YEAR($D462),"")</f>
        <v/>
      </c>
      <c r="AL462" s="248" t="str">
        <f aca="false">IF(OR(TRIM($B462&amp;$C462)="",NOT(ISNUMBER($D462)),NOT(ISNUMBER($E462))),"",IF($E462&lt;$D462,"",IF(IF($AC462="半年付",2,IF($AC462="季度付",4,IF($AC462="月付",12,IF($AC462="半月付",24,1))))=1,1,MAX(1,ROUND(($E462-$D462+1)/365*IF($AC462="半年付",2,IF($AC462="季度付",4,IF($AC462="月付",12,IF($AC462="半月付",24,1)))),0)))))</f>
        <v/>
      </c>
      <c r="AM462" s="248" t="str">
        <f aca="true">IF($AL462="","",MIN($AL462,MAX(0,INT((TODAY()-付款宽限天数-$D462)/(($E462-$D462+1)/$AL462))+1)))</f>
        <v/>
      </c>
    </row>
    <row r="463" customFormat="false" ht="27.75" hidden="false" customHeight="false" outlineLevel="0" collapsed="false">
      <c r="F463" s="188" t="str">
        <f aca="true">IF(TRIM($B463&amp;$C463)="","",IF(OR(ISNUMBER(SEARCH("未",$A463)),ISNUMBER(SEARCH("送出",$A463)),AND(TRIM($A463)="",NOT(ISNUMBER($D463)),N($G463)=0)),"【合同未回】","")&amp;IF(NOT(ISNUMBER($E463)),IF(OR(ISNUMBER(SEARCH("未",$A463)),ISNUMBER(SEARCH("送出",$A463)),AND(TRIM($A463)="",NOT(ISNUMBER($D463)),N($G463)=0)),"","【未填合同期】"),IF($E463&lt;TODAY(),"【已到期】",IF($E463-TODAY()&lt;=提醒天数,"【即将到期，剩余"&amp;($E463-TODAY())&amp;"天】","【正常】")))&amp;IF(OR($AB463="安装免保",$AB463="技术免保",$AB463="质保期内"),"【"&amp;$AB463&amp;"】",""))</f>
        <v/>
      </c>
      <c r="J463" s="244" t="str">
        <f aca="false">IF(OR(N($G463)=0,N($H463)=0),"",ROUND(N($G463)*N($H463)*IF(N($I463)=0,1,N($I463)),2))</f>
        <v/>
      </c>
      <c r="M463" s="244" t="str">
        <f aca="false">IF(TRIM($B463&amp;$C463)="","",IF(AND(N($J463)=0,N($L463)=0),"",ROUND(N($J463)+N($L463),2)))</f>
        <v/>
      </c>
      <c r="S463" s="244"/>
      <c r="T463" s="245" t="str">
        <f aca="false">IF(TRIM($B463&amp;$C463)="","",IF(N($O463)=0,"",MAX(0,MIN(N($O463)-N($Q463),N($W463)))))</f>
        <v/>
      </c>
      <c r="U463" s="245" t="str">
        <f aca="false">IF(TRIM($B463&amp;$C463)="","",IF(N($Q463)&lt;=N($O463),"",N($Q463)-N($O463)))</f>
        <v/>
      </c>
      <c r="V463" s="245" t="str">
        <f aca="false">IF(OR(TRIM($B463&amp;$C463)="",$W463=""),"",MAX(0,N($W463))-N($T463))</f>
        <v/>
      </c>
      <c r="W463" s="245" t="str">
        <f aca="false">IF(TRIM($B463&amp;$C463)="","",IF(AND(N($M463)=0,N($Q463)+N($R463)+N($S463)=0),"",ROUND(N($M463)-N($Q463)-N($R463)-N($S463),2)))</f>
        <v/>
      </c>
      <c r="X463" s="246" t="str">
        <f aca="false">IF(TRIM($B463&amp;$C463)="","",IF(N($M463)=0,IF((N($Q463)+N($R463)+N($S463))=0,"—未填单价","未填单价，已收 "&amp;TEXT((N($Q463)+N($R463)+N($S463)),"#,##0.00")),IF(N($W463)&gt;0.005,"欠 "&amp;TEXT(N($W463),"#,##0.00")&amp;IF(N($T463)&gt;0,"（开票未到账 "&amp;TEXT(N($T463),"#,##0.00")&amp;"）","")&amp;IF(N($V463)&gt;0,"（未开票 "&amp;TEXT(N($V463),"#,##0.00")&amp;"）",""),IF(N($W463)&lt;-0.005,"多收 "&amp;TEXT(-N($W463),"#,##0.00"),"✔ 已结清")))&amp;IF(N($U463)&gt;0,"｜到账未开票 "&amp;TEXT(N($U463),"#,##0.00")&amp;"，待补票","")&amp;IF(N($R463)&gt;0,"｜收现 "&amp;TEXT(N($R463),"#,##0.00"),"")&amp;IF(N($S463)&gt;0,"｜收款不开票 "&amp;TEXT(N($S463),"#,##0.00"),""))</f>
        <v/>
      </c>
      <c r="Y463" s="195"/>
      <c r="AB463" s="195"/>
      <c r="AC463" s="188"/>
      <c r="AD463" s="246" t="str">
        <f aca="false">IF($AL463="","",IF($AL463=1,IF($AM463&gt;=1,"一次性·已到收款期","一次性·未到期"),$AC463&amp;" 第"&amp;$AM463&amp;"/"&amp;$AL463&amp;"期"))</f>
        <v/>
      </c>
      <c r="AE463" s="245" t="str">
        <f aca="false">IF(OR($AL463="",N($M463)=0),"",ROUND(N($J463)*$AM463/$AL463,2)+N($L463))</f>
        <v/>
      </c>
      <c r="AF463" s="245" t="str">
        <f aca="false">IF($AE463="","",MAX(0,ROUND($AE463-(N($Q463)+N($R463)+N($S463)),2)))</f>
        <v/>
      </c>
      <c r="AG463" s="245" t="str">
        <f aca="false">IF(OR(TRIM($B463&amp;$C463)="",NOT(ISNUMBER($D463))),"",SUMIFS($W$3:$W$1001,$AI$3:$AI$1001,$AI463,$D$3:$D$1001,"&lt;"&amp;$D463))</f>
        <v/>
      </c>
      <c r="AH463" s="245" t="str">
        <f aca="false">IF(TRIM($B463&amp;$C463)="","",SUMIFS($W$3:$W$1001,$AI$3:$AI$1001,$AI463))</f>
        <v/>
      </c>
      <c r="AI463" s="246" t="str">
        <f aca="false">IF(TRIM($B463&amp;$C463)="","",TRIM($B463)&amp;"｜"&amp;TRIM($C463))</f>
        <v/>
      </c>
      <c r="AJ463" s="245" t="str">
        <f aca="false">IF(TRIM($B463&amp;$C463)="","",MIN(N($O463),N($Q463)))</f>
        <v/>
      </c>
      <c r="AK463" s="248" t="str">
        <f aca="false">IF(ISNUMBER($D463),YEAR($D463),"")</f>
        <v/>
      </c>
      <c r="AL463" s="248" t="str">
        <f aca="false">IF(OR(TRIM($B463&amp;$C463)="",NOT(ISNUMBER($D463)),NOT(ISNUMBER($E463))),"",IF($E463&lt;$D463,"",IF(IF($AC463="半年付",2,IF($AC463="季度付",4,IF($AC463="月付",12,IF($AC463="半月付",24,1))))=1,1,MAX(1,ROUND(($E463-$D463+1)/365*IF($AC463="半年付",2,IF($AC463="季度付",4,IF($AC463="月付",12,IF($AC463="半月付",24,1)))),0)))))</f>
        <v/>
      </c>
      <c r="AM463" s="248" t="str">
        <f aca="true">IF($AL463="","",MIN($AL463,MAX(0,INT((TODAY()-付款宽限天数-$D463)/(($E463-$D463+1)/$AL463))+1)))</f>
        <v/>
      </c>
    </row>
    <row r="464" customFormat="false" ht="27.75" hidden="false" customHeight="false" outlineLevel="0" collapsed="false">
      <c r="F464" s="188" t="str">
        <f aca="true">IF(TRIM($B464&amp;$C464)="","",IF(OR(ISNUMBER(SEARCH("未",$A464)),ISNUMBER(SEARCH("送出",$A464)),AND(TRIM($A464)="",NOT(ISNUMBER($D464)),N($G464)=0)),"【合同未回】","")&amp;IF(NOT(ISNUMBER($E464)),IF(OR(ISNUMBER(SEARCH("未",$A464)),ISNUMBER(SEARCH("送出",$A464)),AND(TRIM($A464)="",NOT(ISNUMBER($D464)),N($G464)=0)),"","【未填合同期】"),IF($E464&lt;TODAY(),"【已到期】",IF($E464-TODAY()&lt;=提醒天数,"【即将到期，剩余"&amp;($E464-TODAY())&amp;"天】","【正常】")))&amp;IF(OR($AB464="安装免保",$AB464="技术免保",$AB464="质保期内"),"【"&amp;$AB464&amp;"】",""))</f>
        <v/>
      </c>
      <c r="J464" s="244" t="str">
        <f aca="false">IF(OR(N($G464)=0,N($H464)=0),"",ROUND(N($G464)*N($H464)*IF(N($I464)=0,1,N($I464)),2))</f>
        <v/>
      </c>
      <c r="M464" s="244" t="str">
        <f aca="false">IF(TRIM($B464&amp;$C464)="","",IF(AND(N($J464)=0,N($L464)=0),"",ROUND(N($J464)+N($L464),2)))</f>
        <v/>
      </c>
      <c r="S464" s="244"/>
      <c r="T464" s="245" t="str">
        <f aca="false">IF(TRIM($B464&amp;$C464)="","",IF(N($O464)=0,"",MAX(0,MIN(N($O464)-N($Q464),N($W464)))))</f>
        <v/>
      </c>
      <c r="U464" s="245" t="str">
        <f aca="false">IF(TRIM($B464&amp;$C464)="","",IF(N($Q464)&lt;=N($O464),"",N($Q464)-N($O464)))</f>
        <v/>
      </c>
      <c r="V464" s="245" t="str">
        <f aca="false">IF(OR(TRIM($B464&amp;$C464)="",$W464=""),"",MAX(0,N($W464))-N($T464))</f>
        <v/>
      </c>
      <c r="W464" s="245" t="str">
        <f aca="false">IF(TRIM($B464&amp;$C464)="","",IF(AND(N($M464)=0,N($Q464)+N($R464)+N($S464)=0),"",ROUND(N($M464)-N($Q464)-N($R464)-N($S464),2)))</f>
        <v/>
      </c>
      <c r="X464" s="246" t="str">
        <f aca="false">IF(TRIM($B464&amp;$C464)="","",IF(N($M464)=0,IF((N($Q464)+N($R464)+N($S464))=0,"—未填单价","未填单价，已收 "&amp;TEXT((N($Q464)+N($R464)+N($S464)),"#,##0.00")),IF(N($W464)&gt;0.005,"欠 "&amp;TEXT(N($W464),"#,##0.00")&amp;IF(N($T464)&gt;0,"（开票未到账 "&amp;TEXT(N($T464),"#,##0.00")&amp;"）","")&amp;IF(N($V464)&gt;0,"（未开票 "&amp;TEXT(N($V464),"#,##0.00")&amp;"）",""),IF(N($W464)&lt;-0.005,"多收 "&amp;TEXT(-N($W464),"#,##0.00"),"✔ 已结清")))&amp;IF(N($U464)&gt;0,"｜到账未开票 "&amp;TEXT(N($U464),"#,##0.00")&amp;"，待补票","")&amp;IF(N($R464)&gt;0,"｜收现 "&amp;TEXT(N($R464),"#,##0.00"),"")&amp;IF(N($S464)&gt;0,"｜收款不开票 "&amp;TEXT(N($S464),"#,##0.00"),""))</f>
        <v/>
      </c>
      <c r="Y464" s="195"/>
      <c r="AB464" s="195"/>
      <c r="AC464" s="188"/>
      <c r="AD464" s="246" t="str">
        <f aca="false">IF($AL464="","",IF($AL464=1,IF($AM464&gt;=1,"一次性·已到收款期","一次性·未到期"),$AC464&amp;" 第"&amp;$AM464&amp;"/"&amp;$AL464&amp;"期"))</f>
        <v/>
      </c>
      <c r="AE464" s="245" t="str">
        <f aca="false">IF(OR($AL464="",N($M464)=0),"",ROUND(N($J464)*$AM464/$AL464,2)+N($L464))</f>
        <v/>
      </c>
      <c r="AF464" s="245" t="str">
        <f aca="false">IF($AE464="","",MAX(0,ROUND($AE464-(N($Q464)+N($R464)+N($S464)),2)))</f>
        <v/>
      </c>
      <c r="AG464" s="245" t="str">
        <f aca="false">IF(OR(TRIM($B464&amp;$C464)="",NOT(ISNUMBER($D464))),"",SUMIFS($W$3:$W$1001,$AI$3:$AI$1001,$AI464,$D$3:$D$1001,"&lt;"&amp;$D464))</f>
        <v/>
      </c>
      <c r="AH464" s="245" t="str">
        <f aca="false">IF(TRIM($B464&amp;$C464)="","",SUMIFS($W$3:$W$1001,$AI$3:$AI$1001,$AI464))</f>
        <v/>
      </c>
      <c r="AI464" s="246" t="str">
        <f aca="false">IF(TRIM($B464&amp;$C464)="","",TRIM($B464)&amp;"｜"&amp;TRIM($C464))</f>
        <v/>
      </c>
      <c r="AJ464" s="245" t="str">
        <f aca="false">IF(TRIM($B464&amp;$C464)="","",MIN(N($O464),N($Q464)))</f>
        <v/>
      </c>
      <c r="AK464" s="248" t="str">
        <f aca="false">IF(ISNUMBER($D464),YEAR($D464),"")</f>
        <v/>
      </c>
      <c r="AL464" s="248" t="str">
        <f aca="false">IF(OR(TRIM($B464&amp;$C464)="",NOT(ISNUMBER($D464)),NOT(ISNUMBER($E464))),"",IF($E464&lt;$D464,"",IF(IF($AC464="半年付",2,IF($AC464="季度付",4,IF($AC464="月付",12,IF($AC464="半月付",24,1))))=1,1,MAX(1,ROUND(($E464-$D464+1)/365*IF($AC464="半年付",2,IF($AC464="季度付",4,IF($AC464="月付",12,IF($AC464="半月付",24,1)))),0)))))</f>
        <v/>
      </c>
      <c r="AM464" s="248" t="str">
        <f aca="true">IF($AL464="","",MIN($AL464,MAX(0,INT((TODAY()-付款宽限天数-$D464)/(($E464-$D464+1)/$AL464))+1)))</f>
        <v/>
      </c>
    </row>
    <row r="465" customFormat="false" ht="27.75" hidden="false" customHeight="false" outlineLevel="0" collapsed="false">
      <c r="F465" s="188" t="str">
        <f aca="true">IF(TRIM($B465&amp;$C465)="","",IF(OR(ISNUMBER(SEARCH("未",$A465)),ISNUMBER(SEARCH("送出",$A465)),AND(TRIM($A465)="",NOT(ISNUMBER($D465)),N($G465)=0)),"【合同未回】","")&amp;IF(NOT(ISNUMBER($E465)),IF(OR(ISNUMBER(SEARCH("未",$A465)),ISNUMBER(SEARCH("送出",$A465)),AND(TRIM($A465)="",NOT(ISNUMBER($D465)),N($G465)=0)),"","【未填合同期】"),IF($E465&lt;TODAY(),"【已到期】",IF($E465-TODAY()&lt;=提醒天数,"【即将到期，剩余"&amp;($E465-TODAY())&amp;"天】","【正常】")))&amp;IF(OR($AB465="安装免保",$AB465="技术免保",$AB465="质保期内"),"【"&amp;$AB465&amp;"】",""))</f>
        <v/>
      </c>
      <c r="J465" s="244" t="str">
        <f aca="false">IF(OR(N($G465)=0,N($H465)=0),"",ROUND(N($G465)*N($H465)*IF(N($I465)=0,1,N($I465)),2))</f>
        <v/>
      </c>
      <c r="M465" s="244" t="str">
        <f aca="false">IF(TRIM($B465&amp;$C465)="","",IF(AND(N($J465)=0,N($L465)=0),"",ROUND(N($J465)+N($L465),2)))</f>
        <v/>
      </c>
      <c r="S465" s="244"/>
      <c r="T465" s="245" t="str">
        <f aca="false">IF(TRIM($B465&amp;$C465)="","",IF(N($O465)=0,"",MAX(0,MIN(N($O465)-N($Q465),N($W465)))))</f>
        <v/>
      </c>
      <c r="U465" s="245" t="str">
        <f aca="false">IF(TRIM($B465&amp;$C465)="","",IF(N($Q465)&lt;=N($O465),"",N($Q465)-N($O465)))</f>
        <v/>
      </c>
      <c r="V465" s="245" t="str">
        <f aca="false">IF(OR(TRIM($B465&amp;$C465)="",$W465=""),"",MAX(0,N($W465))-N($T465))</f>
        <v/>
      </c>
      <c r="W465" s="245" t="str">
        <f aca="false">IF(TRIM($B465&amp;$C465)="","",IF(AND(N($M465)=0,N($Q465)+N($R465)+N($S465)=0),"",ROUND(N($M465)-N($Q465)-N($R465)-N($S465),2)))</f>
        <v/>
      </c>
      <c r="X465" s="246" t="str">
        <f aca="false">IF(TRIM($B465&amp;$C465)="","",IF(N($M465)=0,IF((N($Q465)+N($R465)+N($S465))=0,"—未填单价","未填单价，已收 "&amp;TEXT((N($Q465)+N($R465)+N($S465)),"#,##0.00")),IF(N($W465)&gt;0.005,"欠 "&amp;TEXT(N($W465),"#,##0.00")&amp;IF(N($T465)&gt;0,"（开票未到账 "&amp;TEXT(N($T465),"#,##0.00")&amp;"）","")&amp;IF(N($V465)&gt;0,"（未开票 "&amp;TEXT(N($V465),"#,##0.00")&amp;"）",""),IF(N($W465)&lt;-0.005,"多收 "&amp;TEXT(-N($W465),"#,##0.00"),"✔ 已结清")))&amp;IF(N($U465)&gt;0,"｜到账未开票 "&amp;TEXT(N($U465),"#,##0.00")&amp;"，待补票","")&amp;IF(N($R465)&gt;0,"｜收现 "&amp;TEXT(N($R465),"#,##0.00"),"")&amp;IF(N($S465)&gt;0,"｜收款不开票 "&amp;TEXT(N($S465),"#,##0.00"),""))</f>
        <v/>
      </c>
      <c r="Y465" s="195"/>
      <c r="AB465" s="195"/>
      <c r="AC465" s="188"/>
      <c r="AD465" s="246" t="str">
        <f aca="false">IF($AL465="","",IF($AL465=1,IF($AM465&gt;=1,"一次性·已到收款期","一次性·未到期"),$AC465&amp;" 第"&amp;$AM465&amp;"/"&amp;$AL465&amp;"期"))</f>
        <v/>
      </c>
      <c r="AE465" s="245" t="str">
        <f aca="false">IF(OR($AL465="",N($M465)=0),"",ROUND(N($J465)*$AM465/$AL465,2)+N($L465))</f>
        <v/>
      </c>
      <c r="AF465" s="245" t="str">
        <f aca="false">IF($AE465="","",MAX(0,ROUND($AE465-(N($Q465)+N($R465)+N($S465)),2)))</f>
        <v/>
      </c>
      <c r="AG465" s="245" t="str">
        <f aca="false">IF(OR(TRIM($B465&amp;$C465)="",NOT(ISNUMBER($D465))),"",SUMIFS($W$3:$W$1001,$AI$3:$AI$1001,$AI465,$D$3:$D$1001,"&lt;"&amp;$D465))</f>
        <v/>
      </c>
      <c r="AH465" s="245" t="str">
        <f aca="false">IF(TRIM($B465&amp;$C465)="","",SUMIFS($W$3:$W$1001,$AI$3:$AI$1001,$AI465))</f>
        <v/>
      </c>
      <c r="AI465" s="246" t="str">
        <f aca="false">IF(TRIM($B465&amp;$C465)="","",TRIM($B465)&amp;"｜"&amp;TRIM($C465))</f>
        <v/>
      </c>
      <c r="AJ465" s="245" t="str">
        <f aca="false">IF(TRIM($B465&amp;$C465)="","",MIN(N($O465),N($Q465)))</f>
        <v/>
      </c>
      <c r="AK465" s="248" t="str">
        <f aca="false">IF(ISNUMBER($D465),YEAR($D465),"")</f>
        <v/>
      </c>
      <c r="AL465" s="248" t="str">
        <f aca="false">IF(OR(TRIM($B465&amp;$C465)="",NOT(ISNUMBER($D465)),NOT(ISNUMBER($E465))),"",IF($E465&lt;$D465,"",IF(IF($AC465="半年付",2,IF($AC465="季度付",4,IF($AC465="月付",12,IF($AC465="半月付",24,1))))=1,1,MAX(1,ROUND(($E465-$D465+1)/365*IF($AC465="半年付",2,IF($AC465="季度付",4,IF($AC465="月付",12,IF($AC465="半月付",24,1)))),0)))))</f>
        <v/>
      </c>
      <c r="AM465" s="248" t="str">
        <f aca="true">IF($AL465="","",MIN($AL465,MAX(0,INT((TODAY()-付款宽限天数-$D465)/(($E465-$D465+1)/$AL465))+1)))</f>
        <v/>
      </c>
    </row>
    <row r="466" customFormat="false" ht="27.75" hidden="false" customHeight="false" outlineLevel="0" collapsed="false">
      <c r="F466" s="188" t="str">
        <f aca="true">IF(TRIM($B466&amp;$C466)="","",IF(OR(ISNUMBER(SEARCH("未",$A466)),ISNUMBER(SEARCH("送出",$A466)),AND(TRIM($A466)="",NOT(ISNUMBER($D466)),N($G466)=0)),"【合同未回】","")&amp;IF(NOT(ISNUMBER($E466)),IF(OR(ISNUMBER(SEARCH("未",$A466)),ISNUMBER(SEARCH("送出",$A466)),AND(TRIM($A466)="",NOT(ISNUMBER($D466)),N($G466)=0)),"","【未填合同期】"),IF($E466&lt;TODAY(),"【已到期】",IF($E466-TODAY()&lt;=提醒天数,"【即将到期，剩余"&amp;($E466-TODAY())&amp;"天】","【正常】")))&amp;IF(OR($AB466="安装免保",$AB466="技术免保",$AB466="质保期内"),"【"&amp;$AB466&amp;"】",""))</f>
        <v/>
      </c>
      <c r="J466" s="244" t="str">
        <f aca="false">IF(OR(N($G466)=0,N($H466)=0),"",ROUND(N($G466)*N($H466)*IF(N($I466)=0,1,N($I466)),2))</f>
        <v/>
      </c>
      <c r="M466" s="244" t="str">
        <f aca="false">IF(TRIM($B466&amp;$C466)="","",IF(AND(N($J466)=0,N($L466)=0),"",ROUND(N($J466)+N($L466),2)))</f>
        <v/>
      </c>
      <c r="S466" s="244"/>
      <c r="T466" s="245" t="str">
        <f aca="false">IF(TRIM($B466&amp;$C466)="","",IF(N($O466)=0,"",MAX(0,MIN(N($O466)-N($Q466),N($W466)))))</f>
        <v/>
      </c>
      <c r="U466" s="245" t="str">
        <f aca="false">IF(TRIM($B466&amp;$C466)="","",IF(N($Q466)&lt;=N($O466),"",N($Q466)-N($O466)))</f>
        <v/>
      </c>
      <c r="V466" s="245" t="str">
        <f aca="false">IF(OR(TRIM($B466&amp;$C466)="",$W466=""),"",MAX(0,N($W466))-N($T466))</f>
        <v/>
      </c>
      <c r="W466" s="245" t="str">
        <f aca="false">IF(TRIM($B466&amp;$C466)="","",IF(AND(N($M466)=0,N($Q466)+N($R466)+N($S466)=0),"",ROUND(N($M466)-N($Q466)-N($R466)-N($S466),2)))</f>
        <v/>
      </c>
      <c r="X466" s="246" t="str">
        <f aca="false">IF(TRIM($B466&amp;$C466)="","",IF(N($M466)=0,IF((N($Q466)+N($R466)+N($S466))=0,"—未填单价","未填单价，已收 "&amp;TEXT((N($Q466)+N($R466)+N($S466)),"#,##0.00")),IF(N($W466)&gt;0.005,"欠 "&amp;TEXT(N($W466),"#,##0.00")&amp;IF(N($T466)&gt;0,"（开票未到账 "&amp;TEXT(N($T466),"#,##0.00")&amp;"）","")&amp;IF(N($V466)&gt;0,"（未开票 "&amp;TEXT(N($V466),"#,##0.00")&amp;"）",""),IF(N($W466)&lt;-0.005,"多收 "&amp;TEXT(-N($W466),"#,##0.00"),"✔ 已结清")))&amp;IF(N($U466)&gt;0,"｜到账未开票 "&amp;TEXT(N($U466),"#,##0.00")&amp;"，待补票","")&amp;IF(N($R466)&gt;0,"｜收现 "&amp;TEXT(N($R466),"#,##0.00"),"")&amp;IF(N($S466)&gt;0,"｜收款不开票 "&amp;TEXT(N($S466),"#,##0.00"),""))</f>
        <v/>
      </c>
      <c r="Y466" s="195"/>
      <c r="AB466" s="195"/>
      <c r="AC466" s="188"/>
      <c r="AD466" s="246" t="str">
        <f aca="false">IF($AL466="","",IF($AL466=1,IF($AM466&gt;=1,"一次性·已到收款期","一次性·未到期"),$AC466&amp;" 第"&amp;$AM466&amp;"/"&amp;$AL466&amp;"期"))</f>
        <v/>
      </c>
      <c r="AE466" s="245" t="str">
        <f aca="false">IF(OR($AL466="",N($M466)=0),"",ROUND(N($J466)*$AM466/$AL466,2)+N($L466))</f>
        <v/>
      </c>
      <c r="AF466" s="245" t="str">
        <f aca="false">IF($AE466="","",MAX(0,ROUND($AE466-(N($Q466)+N($R466)+N($S466)),2)))</f>
        <v/>
      </c>
      <c r="AG466" s="245" t="str">
        <f aca="false">IF(OR(TRIM($B466&amp;$C466)="",NOT(ISNUMBER($D466))),"",SUMIFS($W$3:$W$1001,$AI$3:$AI$1001,$AI466,$D$3:$D$1001,"&lt;"&amp;$D466))</f>
        <v/>
      </c>
      <c r="AH466" s="245" t="str">
        <f aca="false">IF(TRIM($B466&amp;$C466)="","",SUMIFS($W$3:$W$1001,$AI$3:$AI$1001,$AI466))</f>
        <v/>
      </c>
      <c r="AI466" s="246" t="str">
        <f aca="false">IF(TRIM($B466&amp;$C466)="","",TRIM($B466)&amp;"｜"&amp;TRIM($C466))</f>
        <v/>
      </c>
      <c r="AJ466" s="245" t="str">
        <f aca="false">IF(TRIM($B466&amp;$C466)="","",MIN(N($O466),N($Q466)))</f>
        <v/>
      </c>
      <c r="AK466" s="248" t="str">
        <f aca="false">IF(ISNUMBER($D466),YEAR($D466),"")</f>
        <v/>
      </c>
      <c r="AL466" s="248" t="str">
        <f aca="false">IF(OR(TRIM($B466&amp;$C466)="",NOT(ISNUMBER($D466)),NOT(ISNUMBER($E466))),"",IF($E466&lt;$D466,"",IF(IF($AC466="半年付",2,IF($AC466="季度付",4,IF($AC466="月付",12,IF($AC466="半月付",24,1))))=1,1,MAX(1,ROUND(($E466-$D466+1)/365*IF($AC466="半年付",2,IF($AC466="季度付",4,IF($AC466="月付",12,IF($AC466="半月付",24,1)))),0)))))</f>
        <v/>
      </c>
      <c r="AM466" s="248" t="str">
        <f aca="true">IF($AL466="","",MIN($AL466,MAX(0,INT((TODAY()-付款宽限天数-$D466)/(($E466-$D466+1)/$AL466))+1)))</f>
        <v/>
      </c>
    </row>
    <row r="467" customFormat="false" ht="27.75" hidden="false" customHeight="false" outlineLevel="0" collapsed="false">
      <c r="F467" s="188" t="str">
        <f aca="true">IF(TRIM($B467&amp;$C467)="","",IF(OR(ISNUMBER(SEARCH("未",$A467)),ISNUMBER(SEARCH("送出",$A467)),AND(TRIM($A467)="",NOT(ISNUMBER($D467)),N($G467)=0)),"【合同未回】","")&amp;IF(NOT(ISNUMBER($E467)),IF(OR(ISNUMBER(SEARCH("未",$A467)),ISNUMBER(SEARCH("送出",$A467)),AND(TRIM($A467)="",NOT(ISNUMBER($D467)),N($G467)=0)),"","【未填合同期】"),IF($E467&lt;TODAY(),"【已到期】",IF($E467-TODAY()&lt;=提醒天数,"【即将到期，剩余"&amp;($E467-TODAY())&amp;"天】","【正常】")))&amp;IF(OR($AB467="安装免保",$AB467="技术免保",$AB467="质保期内"),"【"&amp;$AB467&amp;"】",""))</f>
        <v/>
      </c>
      <c r="J467" s="244" t="str">
        <f aca="false">IF(OR(N($G467)=0,N($H467)=0),"",ROUND(N($G467)*N($H467)*IF(N($I467)=0,1,N($I467)),2))</f>
        <v/>
      </c>
      <c r="M467" s="244" t="str">
        <f aca="false">IF(TRIM($B467&amp;$C467)="","",IF(AND(N($J467)=0,N($L467)=0),"",ROUND(N($J467)+N($L467),2)))</f>
        <v/>
      </c>
      <c r="S467" s="244"/>
      <c r="T467" s="245" t="str">
        <f aca="false">IF(TRIM($B467&amp;$C467)="","",IF(N($O467)=0,"",MAX(0,MIN(N($O467)-N($Q467),N($W467)))))</f>
        <v/>
      </c>
      <c r="U467" s="245" t="str">
        <f aca="false">IF(TRIM($B467&amp;$C467)="","",IF(N($Q467)&lt;=N($O467),"",N($Q467)-N($O467)))</f>
        <v/>
      </c>
      <c r="V467" s="245" t="str">
        <f aca="false">IF(OR(TRIM($B467&amp;$C467)="",$W467=""),"",MAX(0,N($W467))-N($T467))</f>
        <v/>
      </c>
      <c r="W467" s="245" t="str">
        <f aca="false">IF(TRIM($B467&amp;$C467)="","",IF(AND(N($M467)=0,N($Q467)+N($R467)+N($S467)=0),"",ROUND(N($M467)-N($Q467)-N($R467)-N($S467),2)))</f>
        <v/>
      </c>
      <c r="X467" s="246" t="str">
        <f aca="false">IF(TRIM($B467&amp;$C467)="","",IF(N($M467)=0,IF((N($Q467)+N($R467)+N($S467))=0,"—未填单价","未填单价，已收 "&amp;TEXT((N($Q467)+N($R467)+N($S467)),"#,##0.00")),IF(N($W467)&gt;0.005,"欠 "&amp;TEXT(N($W467),"#,##0.00")&amp;IF(N($T467)&gt;0,"（开票未到账 "&amp;TEXT(N($T467),"#,##0.00")&amp;"）","")&amp;IF(N($V467)&gt;0,"（未开票 "&amp;TEXT(N($V467),"#,##0.00")&amp;"）",""),IF(N($W467)&lt;-0.005,"多收 "&amp;TEXT(-N($W467),"#,##0.00"),"✔ 已结清")))&amp;IF(N($U467)&gt;0,"｜到账未开票 "&amp;TEXT(N($U467),"#,##0.00")&amp;"，待补票","")&amp;IF(N($R467)&gt;0,"｜收现 "&amp;TEXT(N($R467),"#,##0.00"),"")&amp;IF(N($S467)&gt;0,"｜收款不开票 "&amp;TEXT(N($S467),"#,##0.00"),""))</f>
        <v/>
      </c>
      <c r="Y467" s="195"/>
      <c r="AB467" s="195"/>
      <c r="AC467" s="188"/>
      <c r="AD467" s="246" t="str">
        <f aca="false">IF($AL467="","",IF($AL467=1,IF($AM467&gt;=1,"一次性·已到收款期","一次性·未到期"),$AC467&amp;" 第"&amp;$AM467&amp;"/"&amp;$AL467&amp;"期"))</f>
        <v/>
      </c>
      <c r="AE467" s="245" t="str">
        <f aca="false">IF(OR($AL467="",N($M467)=0),"",ROUND(N($J467)*$AM467/$AL467,2)+N($L467))</f>
        <v/>
      </c>
      <c r="AF467" s="245" t="str">
        <f aca="false">IF($AE467="","",MAX(0,ROUND($AE467-(N($Q467)+N($R467)+N($S467)),2)))</f>
        <v/>
      </c>
      <c r="AG467" s="245" t="str">
        <f aca="false">IF(OR(TRIM($B467&amp;$C467)="",NOT(ISNUMBER($D467))),"",SUMIFS($W$3:$W$1001,$AI$3:$AI$1001,$AI467,$D$3:$D$1001,"&lt;"&amp;$D467))</f>
        <v/>
      </c>
      <c r="AH467" s="245" t="str">
        <f aca="false">IF(TRIM($B467&amp;$C467)="","",SUMIFS($W$3:$W$1001,$AI$3:$AI$1001,$AI467))</f>
        <v/>
      </c>
      <c r="AI467" s="246" t="str">
        <f aca="false">IF(TRIM($B467&amp;$C467)="","",TRIM($B467)&amp;"｜"&amp;TRIM($C467))</f>
        <v/>
      </c>
      <c r="AJ467" s="245" t="str">
        <f aca="false">IF(TRIM($B467&amp;$C467)="","",MIN(N($O467),N($Q467)))</f>
        <v/>
      </c>
      <c r="AK467" s="248" t="str">
        <f aca="false">IF(ISNUMBER($D467),YEAR($D467),"")</f>
        <v/>
      </c>
      <c r="AL467" s="248" t="str">
        <f aca="false">IF(OR(TRIM($B467&amp;$C467)="",NOT(ISNUMBER($D467)),NOT(ISNUMBER($E467))),"",IF($E467&lt;$D467,"",IF(IF($AC467="半年付",2,IF($AC467="季度付",4,IF($AC467="月付",12,IF($AC467="半月付",24,1))))=1,1,MAX(1,ROUND(($E467-$D467+1)/365*IF($AC467="半年付",2,IF($AC467="季度付",4,IF($AC467="月付",12,IF($AC467="半月付",24,1)))),0)))))</f>
        <v/>
      </c>
      <c r="AM467" s="248" t="str">
        <f aca="true">IF($AL467="","",MIN($AL467,MAX(0,INT((TODAY()-付款宽限天数-$D467)/(($E467-$D467+1)/$AL467))+1)))</f>
        <v/>
      </c>
    </row>
    <row r="468" customFormat="false" ht="27.75" hidden="false" customHeight="false" outlineLevel="0" collapsed="false">
      <c r="F468" s="188" t="str">
        <f aca="true">IF(TRIM($B468&amp;$C468)="","",IF(OR(ISNUMBER(SEARCH("未",$A468)),ISNUMBER(SEARCH("送出",$A468)),AND(TRIM($A468)="",NOT(ISNUMBER($D468)),N($G468)=0)),"【合同未回】","")&amp;IF(NOT(ISNUMBER($E468)),IF(OR(ISNUMBER(SEARCH("未",$A468)),ISNUMBER(SEARCH("送出",$A468)),AND(TRIM($A468)="",NOT(ISNUMBER($D468)),N($G468)=0)),"","【未填合同期】"),IF($E468&lt;TODAY(),"【已到期】",IF($E468-TODAY()&lt;=提醒天数,"【即将到期，剩余"&amp;($E468-TODAY())&amp;"天】","【正常】")))&amp;IF(OR($AB468="安装免保",$AB468="技术免保",$AB468="质保期内"),"【"&amp;$AB468&amp;"】",""))</f>
        <v/>
      </c>
      <c r="J468" s="244" t="str">
        <f aca="false">IF(OR(N($G468)=0,N($H468)=0),"",ROUND(N($G468)*N($H468)*IF(N($I468)=0,1,N($I468)),2))</f>
        <v/>
      </c>
      <c r="M468" s="244" t="str">
        <f aca="false">IF(TRIM($B468&amp;$C468)="","",IF(AND(N($J468)=0,N($L468)=0),"",ROUND(N($J468)+N($L468),2)))</f>
        <v/>
      </c>
      <c r="S468" s="244"/>
      <c r="T468" s="245" t="str">
        <f aca="false">IF(TRIM($B468&amp;$C468)="","",IF(N($O468)=0,"",MAX(0,MIN(N($O468)-N($Q468),N($W468)))))</f>
        <v/>
      </c>
      <c r="U468" s="245" t="str">
        <f aca="false">IF(TRIM($B468&amp;$C468)="","",IF(N($Q468)&lt;=N($O468),"",N($Q468)-N($O468)))</f>
        <v/>
      </c>
      <c r="V468" s="245" t="str">
        <f aca="false">IF(OR(TRIM($B468&amp;$C468)="",$W468=""),"",MAX(0,N($W468))-N($T468))</f>
        <v/>
      </c>
      <c r="W468" s="245" t="str">
        <f aca="false">IF(TRIM($B468&amp;$C468)="","",IF(AND(N($M468)=0,N($Q468)+N($R468)+N($S468)=0),"",ROUND(N($M468)-N($Q468)-N($R468)-N($S468),2)))</f>
        <v/>
      </c>
      <c r="X468" s="246" t="str">
        <f aca="false">IF(TRIM($B468&amp;$C468)="","",IF(N($M468)=0,IF((N($Q468)+N($R468)+N($S468))=0,"—未填单价","未填单价，已收 "&amp;TEXT((N($Q468)+N($R468)+N($S468)),"#,##0.00")),IF(N($W468)&gt;0.005,"欠 "&amp;TEXT(N($W468),"#,##0.00")&amp;IF(N($T468)&gt;0,"（开票未到账 "&amp;TEXT(N($T468),"#,##0.00")&amp;"）","")&amp;IF(N($V468)&gt;0,"（未开票 "&amp;TEXT(N($V468),"#,##0.00")&amp;"）",""),IF(N($W468)&lt;-0.005,"多收 "&amp;TEXT(-N($W468),"#,##0.00"),"✔ 已结清")))&amp;IF(N($U468)&gt;0,"｜到账未开票 "&amp;TEXT(N($U468),"#,##0.00")&amp;"，待补票","")&amp;IF(N($R468)&gt;0,"｜收现 "&amp;TEXT(N($R468),"#,##0.00"),"")&amp;IF(N($S468)&gt;0,"｜收款不开票 "&amp;TEXT(N($S468),"#,##0.00"),""))</f>
        <v/>
      </c>
      <c r="Y468" s="195"/>
      <c r="AB468" s="195"/>
      <c r="AC468" s="188"/>
      <c r="AD468" s="246" t="str">
        <f aca="false">IF($AL468="","",IF($AL468=1,IF($AM468&gt;=1,"一次性·已到收款期","一次性·未到期"),$AC468&amp;" 第"&amp;$AM468&amp;"/"&amp;$AL468&amp;"期"))</f>
        <v/>
      </c>
      <c r="AE468" s="245" t="str">
        <f aca="false">IF(OR($AL468="",N($M468)=0),"",ROUND(N($J468)*$AM468/$AL468,2)+N($L468))</f>
        <v/>
      </c>
      <c r="AF468" s="245" t="str">
        <f aca="false">IF($AE468="","",MAX(0,ROUND($AE468-(N($Q468)+N($R468)+N($S468)),2)))</f>
        <v/>
      </c>
      <c r="AG468" s="245" t="str">
        <f aca="false">IF(OR(TRIM($B468&amp;$C468)="",NOT(ISNUMBER($D468))),"",SUMIFS($W$3:$W$1001,$AI$3:$AI$1001,$AI468,$D$3:$D$1001,"&lt;"&amp;$D468))</f>
        <v/>
      </c>
      <c r="AH468" s="245" t="str">
        <f aca="false">IF(TRIM($B468&amp;$C468)="","",SUMIFS($W$3:$W$1001,$AI$3:$AI$1001,$AI468))</f>
        <v/>
      </c>
      <c r="AI468" s="246" t="str">
        <f aca="false">IF(TRIM($B468&amp;$C468)="","",TRIM($B468)&amp;"｜"&amp;TRIM($C468))</f>
        <v/>
      </c>
      <c r="AJ468" s="245" t="str">
        <f aca="false">IF(TRIM($B468&amp;$C468)="","",MIN(N($O468),N($Q468)))</f>
        <v/>
      </c>
      <c r="AK468" s="248" t="str">
        <f aca="false">IF(ISNUMBER($D468),YEAR($D468),"")</f>
        <v/>
      </c>
      <c r="AL468" s="248" t="str">
        <f aca="false">IF(OR(TRIM($B468&amp;$C468)="",NOT(ISNUMBER($D468)),NOT(ISNUMBER($E468))),"",IF($E468&lt;$D468,"",IF(IF($AC468="半年付",2,IF($AC468="季度付",4,IF($AC468="月付",12,IF($AC468="半月付",24,1))))=1,1,MAX(1,ROUND(($E468-$D468+1)/365*IF($AC468="半年付",2,IF($AC468="季度付",4,IF($AC468="月付",12,IF($AC468="半月付",24,1)))),0)))))</f>
        <v/>
      </c>
      <c r="AM468" s="248" t="str">
        <f aca="true">IF($AL468="","",MIN($AL468,MAX(0,INT((TODAY()-付款宽限天数-$D468)/(($E468-$D468+1)/$AL468))+1)))</f>
        <v/>
      </c>
    </row>
    <row r="469" customFormat="false" ht="27.75" hidden="false" customHeight="false" outlineLevel="0" collapsed="false">
      <c r="F469" s="188" t="str">
        <f aca="true">IF(TRIM($B469&amp;$C469)="","",IF(OR(ISNUMBER(SEARCH("未",$A469)),ISNUMBER(SEARCH("送出",$A469)),AND(TRIM($A469)="",NOT(ISNUMBER($D469)),N($G469)=0)),"【合同未回】","")&amp;IF(NOT(ISNUMBER($E469)),IF(OR(ISNUMBER(SEARCH("未",$A469)),ISNUMBER(SEARCH("送出",$A469)),AND(TRIM($A469)="",NOT(ISNUMBER($D469)),N($G469)=0)),"","【未填合同期】"),IF($E469&lt;TODAY(),"【已到期】",IF($E469-TODAY()&lt;=提醒天数,"【即将到期，剩余"&amp;($E469-TODAY())&amp;"天】","【正常】")))&amp;IF(OR($AB469="安装免保",$AB469="技术免保",$AB469="质保期内"),"【"&amp;$AB469&amp;"】",""))</f>
        <v/>
      </c>
      <c r="J469" s="244" t="str">
        <f aca="false">IF(OR(N($G469)=0,N($H469)=0),"",ROUND(N($G469)*N($H469)*IF(N($I469)=0,1,N($I469)),2))</f>
        <v/>
      </c>
      <c r="M469" s="244" t="str">
        <f aca="false">IF(TRIM($B469&amp;$C469)="","",IF(AND(N($J469)=0,N($L469)=0),"",ROUND(N($J469)+N($L469),2)))</f>
        <v/>
      </c>
      <c r="S469" s="244"/>
      <c r="T469" s="245" t="str">
        <f aca="false">IF(TRIM($B469&amp;$C469)="","",IF(N($O469)=0,"",MAX(0,MIN(N($O469)-N($Q469),N($W469)))))</f>
        <v/>
      </c>
      <c r="U469" s="245" t="str">
        <f aca="false">IF(TRIM($B469&amp;$C469)="","",IF(N($Q469)&lt;=N($O469),"",N($Q469)-N($O469)))</f>
        <v/>
      </c>
      <c r="V469" s="245" t="str">
        <f aca="false">IF(OR(TRIM($B469&amp;$C469)="",$W469=""),"",MAX(0,N($W469))-N($T469))</f>
        <v/>
      </c>
      <c r="W469" s="245" t="str">
        <f aca="false">IF(TRIM($B469&amp;$C469)="","",IF(AND(N($M469)=0,N($Q469)+N($R469)+N($S469)=0),"",ROUND(N($M469)-N($Q469)-N($R469)-N($S469),2)))</f>
        <v/>
      </c>
      <c r="X469" s="246" t="str">
        <f aca="false">IF(TRIM($B469&amp;$C469)="","",IF(N($M469)=0,IF((N($Q469)+N($R469)+N($S469))=0,"—未填单价","未填单价，已收 "&amp;TEXT((N($Q469)+N($R469)+N($S469)),"#,##0.00")),IF(N($W469)&gt;0.005,"欠 "&amp;TEXT(N($W469),"#,##0.00")&amp;IF(N($T469)&gt;0,"（开票未到账 "&amp;TEXT(N($T469),"#,##0.00")&amp;"）","")&amp;IF(N($V469)&gt;0,"（未开票 "&amp;TEXT(N($V469),"#,##0.00")&amp;"）",""),IF(N($W469)&lt;-0.005,"多收 "&amp;TEXT(-N($W469),"#,##0.00"),"✔ 已结清")))&amp;IF(N($U469)&gt;0,"｜到账未开票 "&amp;TEXT(N($U469),"#,##0.00")&amp;"，待补票","")&amp;IF(N($R469)&gt;0,"｜收现 "&amp;TEXT(N($R469),"#,##0.00"),"")&amp;IF(N($S469)&gt;0,"｜收款不开票 "&amp;TEXT(N($S469),"#,##0.00"),""))</f>
        <v/>
      </c>
      <c r="Y469" s="195"/>
      <c r="AB469" s="195"/>
      <c r="AC469" s="188"/>
      <c r="AD469" s="246" t="str">
        <f aca="false">IF($AL469="","",IF($AL469=1,IF($AM469&gt;=1,"一次性·已到收款期","一次性·未到期"),$AC469&amp;" 第"&amp;$AM469&amp;"/"&amp;$AL469&amp;"期"))</f>
        <v/>
      </c>
      <c r="AE469" s="245" t="str">
        <f aca="false">IF(OR($AL469="",N($M469)=0),"",ROUND(N($J469)*$AM469/$AL469,2)+N($L469))</f>
        <v/>
      </c>
      <c r="AF469" s="245" t="str">
        <f aca="false">IF($AE469="","",MAX(0,ROUND($AE469-(N($Q469)+N($R469)+N($S469)),2)))</f>
        <v/>
      </c>
      <c r="AG469" s="245" t="str">
        <f aca="false">IF(OR(TRIM($B469&amp;$C469)="",NOT(ISNUMBER($D469))),"",SUMIFS($W$3:$W$1001,$AI$3:$AI$1001,$AI469,$D$3:$D$1001,"&lt;"&amp;$D469))</f>
        <v/>
      </c>
      <c r="AH469" s="245" t="str">
        <f aca="false">IF(TRIM($B469&amp;$C469)="","",SUMIFS($W$3:$W$1001,$AI$3:$AI$1001,$AI469))</f>
        <v/>
      </c>
      <c r="AI469" s="246" t="str">
        <f aca="false">IF(TRIM($B469&amp;$C469)="","",TRIM($B469)&amp;"｜"&amp;TRIM($C469))</f>
        <v/>
      </c>
      <c r="AJ469" s="245" t="str">
        <f aca="false">IF(TRIM($B469&amp;$C469)="","",MIN(N($O469),N($Q469)))</f>
        <v/>
      </c>
      <c r="AK469" s="248" t="str">
        <f aca="false">IF(ISNUMBER($D469),YEAR($D469),"")</f>
        <v/>
      </c>
      <c r="AL469" s="248" t="str">
        <f aca="false">IF(OR(TRIM($B469&amp;$C469)="",NOT(ISNUMBER($D469)),NOT(ISNUMBER($E469))),"",IF($E469&lt;$D469,"",IF(IF($AC469="半年付",2,IF($AC469="季度付",4,IF($AC469="月付",12,IF($AC469="半月付",24,1))))=1,1,MAX(1,ROUND(($E469-$D469+1)/365*IF($AC469="半年付",2,IF($AC469="季度付",4,IF($AC469="月付",12,IF($AC469="半月付",24,1)))),0)))))</f>
        <v/>
      </c>
      <c r="AM469" s="248" t="str">
        <f aca="true">IF($AL469="","",MIN($AL469,MAX(0,INT((TODAY()-付款宽限天数-$D469)/(($E469-$D469+1)/$AL469))+1)))</f>
        <v/>
      </c>
    </row>
    <row r="470" customFormat="false" ht="27.75" hidden="false" customHeight="false" outlineLevel="0" collapsed="false">
      <c r="F470" s="188" t="str">
        <f aca="true">IF(TRIM($B470&amp;$C470)="","",IF(OR(ISNUMBER(SEARCH("未",$A470)),ISNUMBER(SEARCH("送出",$A470)),AND(TRIM($A470)="",NOT(ISNUMBER($D470)),N($G470)=0)),"【合同未回】","")&amp;IF(NOT(ISNUMBER($E470)),IF(OR(ISNUMBER(SEARCH("未",$A470)),ISNUMBER(SEARCH("送出",$A470)),AND(TRIM($A470)="",NOT(ISNUMBER($D470)),N($G470)=0)),"","【未填合同期】"),IF($E470&lt;TODAY(),"【已到期】",IF($E470-TODAY()&lt;=提醒天数,"【即将到期，剩余"&amp;($E470-TODAY())&amp;"天】","【正常】")))&amp;IF(OR($AB470="安装免保",$AB470="技术免保",$AB470="质保期内"),"【"&amp;$AB470&amp;"】",""))</f>
        <v/>
      </c>
      <c r="J470" s="244" t="str">
        <f aca="false">IF(OR(N($G470)=0,N($H470)=0),"",ROUND(N($G470)*N($H470)*IF(N($I470)=0,1,N($I470)),2))</f>
        <v/>
      </c>
      <c r="M470" s="244" t="str">
        <f aca="false">IF(TRIM($B470&amp;$C470)="","",IF(AND(N($J470)=0,N($L470)=0),"",ROUND(N($J470)+N($L470),2)))</f>
        <v/>
      </c>
      <c r="S470" s="244"/>
      <c r="T470" s="245" t="str">
        <f aca="false">IF(TRIM($B470&amp;$C470)="","",IF(N($O470)=0,"",MAX(0,MIN(N($O470)-N($Q470),N($W470)))))</f>
        <v/>
      </c>
      <c r="U470" s="245" t="str">
        <f aca="false">IF(TRIM($B470&amp;$C470)="","",IF(N($Q470)&lt;=N($O470),"",N($Q470)-N($O470)))</f>
        <v/>
      </c>
      <c r="V470" s="245" t="str">
        <f aca="false">IF(OR(TRIM($B470&amp;$C470)="",$W470=""),"",MAX(0,N($W470))-N($T470))</f>
        <v/>
      </c>
      <c r="W470" s="245" t="str">
        <f aca="false">IF(TRIM($B470&amp;$C470)="","",IF(AND(N($M470)=0,N($Q470)+N($R470)+N($S470)=0),"",ROUND(N($M470)-N($Q470)-N($R470)-N($S470),2)))</f>
        <v/>
      </c>
      <c r="X470" s="246" t="str">
        <f aca="false">IF(TRIM($B470&amp;$C470)="","",IF(N($M470)=0,IF((N($Q470)+N($R470)+N($S470))=0,"—未填单价","未填单价，已收 "&amp;TEXT((N($Q470)+N($R470)+N($S470)),"#,##0.00")),IF(N($W470)&gt;0.005,"欠 "&amp;TEXT(N($W470),"#,##0.00")&amp;IF(N($T470)&gt;0,"（开票未到账 "&amp;TEXT(N($T470),"#,##0.00")&amp;"）","")&amp;IF(N($V470)&gt;0,"（未开票 "&amp;TEXT(N($V470),"#,##0.00")&amp;"）",""),IF(N($W470)&lt;-0.005,"多收 "&amp;TEXT(-N($W470),"#,##0.00"),"✔ 已结清")))&amp;IF(N($U470)&gt;0,"｜到账未开票 "&amp;TEXT(N($U470),"#,##0.00")&amp;"，待补票","")&amp;IF(N($R470)&gt;0,"｜收现 "&amp;TEXT(N($R470),"#,##0.00"),"")&amp;IF(N($S470)&gt;0,"｜收款不开票 "&amp;TEXT(N($S470),"#,##0.00"),""))</f>
        <v/>
      </c>
      <c r="Y470" s="195"/>
      <c r="AB470" s="195"/>
      <c r="AC470" s="188"/>
      <c r="AD470" s="246" t="str">
        <f aca="false">IF($AL470="","",IF($AL470=1,IF($AM470&gt;=1,"一次性·已到收款期","一次性·未到期"),$AC470&amp;" 第"&amp;$AM470&amp;"/"&amp;$AL470&amp;"期"))</f>
        <v/>
      </c>
      <c r="AE470" s="245" t="str">
        <f aca="false">IF(OR($AL470="",N($M470)=0),"",ROUND(N($J470)*$AM470/$AL470,2)+N($L470))</f>
        <v/>
      </c>
      <c r="AF470" s="245" t="str">
        <f aca="false">IF($AE470="","",MAX(0,ROUND($AE470-(N($Q470)+N($R470)+N($S470)),2)))</f>
        <v/>
      </c>
      <c r="AG470" s="245" t="str">
        <f aca="false">IF(OR(TRIM($B470&amp;$C470)="",NOT(ISNUMBER($D470))),"",SUMIFS($W$3:$W$1001,$AI$3:$AI$1001,$AI470,$D$3:$D$1001,"&lt;"&amp;$D470))</f>
        <v/>
      </c>
      <c r="AH470" s="245" t="str">
        <f aca="false">IF(TRIM($B470&amp;$C470)="","",SUMIFS($W$3:$W$1001,$AI$3:$AI$1001,$AI470))</f>
        <v/>
      </c>
      <c r="AI470" s="246" t="str">
        <f aca="false">IF(TRIM($B470&amp;$C470)="","",TRIM($B470)&amp;"｜"&amp;TRIM($C470))</f>
        <v/>
      </c>
      <c r="AJ470" s="245" t="str">
        <f aca="false">IF(TRIM($B470&amp;$C470)="","",MIN(N($O470),N($Q470)))</f>
        <v/>
      </c>
      <c r="AK470" s="248" t="str">
        <f aca="false">IF(ISNUMBER($D470),YEAR($D470),"")</f>
        <v/>
      </c>
      <c r="AL470" s="248" t="str">
        <f aca="false">IF(OR(TRIM($B470&amp;$C470)="",NOT(ISNUMBER($D470)),NOT(ISNUMBER($E470))),"",IF($E470&lt;$D470,"",IF(IF($AC470="半年付",2,IF($AC470="季度付",4,IF($AC470="月付",12,IF($AC470="半月付",24,1))))=1,1,MAX(1,ROUND(($E470-$D470+1)/365*IF($AC470="半年付",2,IF($AC470="季度付",4,IF($AC470="月付",12,IF($AC470="半月付",24,1)))),0)))))</f>
        <v/>
      </c>
      <c r="AM470" s="248" t="str">
        <f aca="true">IF($AL470="","",MIN($AL470,MAX(0,INT((TODAY()-付款宽限天数-$D470)/(($E470-$D470+1)/$AL470))+1)))</f>
        <v/>
      </c>
    </row>
    <row r="471" customFormat="false" ht="27.75" hidden="false" customHeight="false" outlineLevel="0" collapsed="false">
      <c r="F471" s="188" t="str">
        <f aca="true">IF(TRIM($B471&amp;$C471)="","",IF(OR(ISNUMBER(SEARCH("未",$A471)),ISNUMBER(SEARCH("送出",$A471)),AND(TRIM($A471)="",NOT(ISNUMBER($D471)),N($G471)=0)),"【合同未回】","")&amp;IF(NOT(ISNUMBER($E471)),IF(OR(ISNUMBER(SEARCH("未",$A471)),ISNUMBER(SEARCH("送出",$A471)),AND(TRIM($A471)="",NOT(ISNUMBER($D471)),N($G471)=0)),"","【未填合同期】"),IF($E471&lt;TODAY(),"【已到期】",IF($E471-TODAY()&lt;=提醒天数,"【即将到期，剩余"&amp;($E471-TODAY())&amp;"天】","【正常】")))&amp;IF(OR($AB471="安装免保",$AB471="技术免保",$AB471="质保期内"),"【"&amp;$AB471&amp;"】",""))</f>
        <v/>
      </c>
      <c r="J471" s="244" t="str">
        <f aca="false">IF(OR(N($G471)=0,N($H471)=0),"",ROUND(N($G471)*N($H471)*IF(N($I471)=0,1,N($I471)),2))</f>
        <v/>
      </c>
      <c r="M471" s="244" t="str">
        <f aca="false">IF(TRIM($B471&amp;$C471)="","",IF(AND(N($J471)=0,N($L471)=0),"",ROUND(N($J471)+N($L471),2)))</f>
        <v/>
      </c>
      <c r="S471" s="244"/>
      <c r="T471" s="245" t="str">
        <f aca="false">IF(TRIM($B471&amp;$C471)="","",IF(N($O471)=0,"",MAX(0,MIN(N($O471)-N($Q471),N($W471)))))</f>
        <v/>
      </c>
      <c r="U471" s="245" t="str">
        <f aca="false">IF(TRIM($B471&amp;$C471)="","",IF(N($Q471)&lt;=N($O471),"",N($Q471)-N($O471)))</f>
        <v/>
      </c>
      <c r="V471" s="245" t="str">
        <f aca="false">IF(OR(TRIM($B471&amp;$C471)="",$W471=""),"",MAX(0,N($W471))-N($T471))</f>
        <v/>
      </c>
      <c r="W471" s="245" t="str">
        <f aca="false">IF(TRIM($B471&amp;$C471)="","",IF(AND(N($M471)=0,N($Q471)+N($R471)+N($S471)=0),"",ROUND(N($M471)-N($Q471)-N($R471)-N($S471),2)))</f>
        <v/>
      </c>
      <c r="X471" s="246" t="str">
        <f aca="false">IF(TRIM($B471&amp;$C471)="","",IF(N($M471)=0,IF((N($Q471)+N($R471)+N($S471))=0,"—未填单价","未填单价，已收 "&amp;TEXT((N($Q471)+N($R471)+N($S471)),"#,##0.00")),IF(N($W471)&gt;0.005,"欠 "&amp;TEXT(N($W471),"#,##0.00")&amp;IF(N($T471)&gt;0,"（开票未到账 "&amp;TEXT(N($T471),"#,##0.00")&amp;"）","")&amp;IF(N($V471)&gt;0,"（未开票 "&amp;TEXT(N($V471),"#,##0.00")&amp;"）",""),IF(N($W471)&lt;-0.005,"多收 "&amp;TEXT(-N($W471),"#,##0.00"),"✔ 已结清")))&amp;IF(N($U471)&gt;0,"｜到账未开票 "&amp;TEXT(N($U471),"#,##0.00")&amp;"，待补票","")&amp;IF(N($R471)&gt;0,"｜收现 "&amp;TEXT(N($R471),"#,##0.00"),"")&amp;IF(N($S471)&gt;0,"｜收款不开票 "&amp;TEXT(N($S471),"#,##0.00"),""))</f>
        <v/>
      </c>
      <c r="Y471" s="195"/>
      <c r="AB471" s="195"/>
      <c r="AC471" s="188"/>
      <c r="AD471" s="246" t="str">
        <f aca="false">IF($AL471="","",IF($AL471=1,IF($AM471&gt;=1,"一次性·已到收款期","一次性·未到期"),$AC471&amp;" 第"&amp;$AM471&amp;"/"&amp;$AL471&amp;"期"))</f>
        <v/>
      </c>
      <c r="AE471" s="245" t="str">
        <f aca="false">IF(OR($AL471="",N($M471)=0),"",ROUND(N($J471)*$AM471/$AL471,2)+N($L471))</f>
        <v/>
      </c>
      <c r="AF471" s="245" t="str">
        <f aca="false">IF($AE471="","",MAX(0,ROUND($AE471-(N($Q471)+N($R471)+N($S471)),2)))</f>
        <v/>
      </c>
      <c r="AG471" s="245" t="str">
        <f aca="false">IF(OR(TRIM($B471&amp;$C471)="",NOT(ISNUMBER($D471))),"",SUMIFS($W$3:$W$1001,$AI$3:$AI$1001,$AI471,$D$3:$D$1001,"&lt;"&amp;$D471))</f>
        <v/>
      </c>
      <c r="AH471" s="245" t="str">
        <f aca="false">IF(TRIM($B471&amp;$C471)="","",SUMIFS($W$3:$W$1001,$AI$3:$AI$1001,$AI471))</f>
        <v/>
      </c>
      <c r="AI471" s="246" t="str">
        <f aca="false">IF(TRIM($B471&amp;$C471)="","",TRIM($B471)&amp;"｜"&amp;TRIM($C471))</f>
        <v/>
      </c>
      <c r="AJ471" s="245" t="str">
        <f aca="false">IF(TRIM($B471&amp;$C471)="","",MIN(N($O471),N($Q471)))</f>
        <v/>
      </c>
      <c r="AK471" s="248" t="str">
        <f aca="false">IF(ISNUMBER($D471),YEAR($D471),"")</f>
        <v/>
      </c>
      <c r="AL471" s="248" t="str">
        <f aca="false">IF(OR(TRIM($B471&amp;$C471)="",NOT(ISNUMBER($D471)),NOT(ISNUMBER($E471))),"",IF($E471&lt;$D471,"",IF(IF($AC471="半年付",2,IF($AC471="季度付",4,IF($AC471="月付",12,IF($AC471="半月付",24,1))))=1,1,MAX(1,ROUND(($E471-$D471+1)/365*IF($AC471="半年付",2,IF($AC471="季度付",4,IF($AC471="月付",12,IF($AC471="半月付",24,1)))),0)))))</f>
        <v/>
      </c>
      <c r="AM471" s="248" t="str">
        <f aca="true">IF($AL471="","",MIN($AL471,MAX(0,INT((TODAY()-付款宽限天数-$D471)/(($E471-$D471+1)/$AL471))+1)))</f>
        <v/>
      </c>
    </row>
    <row r="472" customFormat="false" ht="27.75" hidden="false" customHeight="false" outlineLevel="0" collapsed="false">
      <c r="F472" s="188" t="str">
        <f aca="true">IF(TRIM($B472&amp;$C472)="","",IF(OR(ISNUMBER(SEARCH("未",$A472)),ISNUMBER(SEARCH("送出",$A472)),AND(TRIM($A472)="",NOT(ISNUMBER($D472)),N($G472)=0)),"【合同未回】","")&amp;IF(NOT(ISNUMBER($E472)),IF(OR(ISNUMBER(SEARCH("未",$A472)),ISNUMBER(SEARCH("送出",$A472)),AND(TRIM($A472)="",NOT(ISNUMBER($D472)),N($G472)=0)),"","【未填合同期】"),IF($E472&lt;TODAY(),"【已到期】",IF($E472-TODAY()&lt;=提醒天数,"【即将到期，剩余"&amp;($E472-TODAY())&amp;"天】","【正常】")))&amp;IF(OR($AB472="安装免保",$AB472="技术免保",$AB472="质保期内"),"【"&amp;$AB472&amp;"】",""))</f>
        <v/>
      </c>
      <c r="J472" s="244" t="str">
        <f aca="false">IF(OR(N($G472)=0,N($H472)=0),"",ROUND(N($G472)*N($H472)*IF(N($I472)=0,1,N($I472)),2))</f>
        <v/>
      </c>
      <c r="M472" s="244" t="str">
        <f aca="false">IF(TRIM($B472&amp;$C472)="","",IF(AND(N($J472)=0,N($L472)=0),"",ROUND(N($J472)+N($L472),2)))</f>
        <v/>
      </c>
      <c r="S472" s="244"/>
      <c r="T472" s="245" t="str">
        <f aca="false">IF(TRIM($B472&amp;$C472)="","",IF(N($O472)=0,"",MAX(0,MIN(N($O472)-N($Q472),N($W472)))))</f>
        <v/>
      </c>
      <c r="U472" s="245" t="str">
        <f aca="false">IF(TRIM($B472&amp;$C472)="","",IF(N($Q472)&lt;=N($O472),"",N($Q472)-N($O472)))</f>
        <v/>
      </c>
      <c r="V472" s="245" t="str">
        <f aca="false">IF(OR(TRIM($B472&amp;$C472)="",$W472=""),"",MAX(0,N($W472))-N($T472))</f>
        <v/>
      </c>
      <c r="W472" s="245" t="str">
        <f aca="false">IF(TRIM($B472&amp;$C472)="","",IF(AND(N($M472)=0,N($Q472)+N($R472)+N($S472)=0),"",ROUND(N($M472)-N($Q472)-N($R472)-N($S472),2)))</f>
        <v/>
      </c>
      <c r="X472" s="246" t="str">
        <f aca="false">IF(TRIM($B472&amp;$C472)="","",IF(N($M472)=0,IF((N($Q472)+N($R472)+N($S472))=0,"—未填单价","未填单价，已收 "&amp;TEXT((N($Q472)+N($R472)+N($S472)),"#,##0.00")),IF(N($W472)&gt;0.005,"欠 "&amp;TEXT(N($W472),"#,##0.00")&amp;IF(N($T472)&gt;0,"（开票未到账 "&amp;TEXT(N($T472),"#,##0.00")&amp;"）","")&amp;IF(N($V472)&gt;0,"（未开票 "&amp;TEXT(N($V472),"#,##0.00")&amp;"）",""),IF(N($W472)&lt;-0.005,"多收 "&amp;TEXT(-N($W472),"#,##0.00"),"✔ 已结清")))&amp;IF(N($U472)&gt;0,"｜到账未开票 "&amp;TEXT(N($U472),"#,##0.00")&amp;"，待补票","")&amp;IF(N($R472)&gt;0,"｜收现 "&amp;TEXT(N($R472),"#,##0.00"),"")&amp;IF(N($S472)&gt;0,"｜收款不开票 "&amp;TEXT(N($S472),"#,##0.00"),""))</f>
        <v/>
      </c>
      <c r="Y472" s="195"/>
      <c r="AB472" s="195"/>
      <c r="AC472" s="188"/>
      <c r="AD472" s="246" t="str">
        <f aca="false">IF($AL472="","",IF($AL472=1,IF($AM472&gt;=1,"一次性·已到收款期","一次性·未到期"),$AC472&amp;" 第"&amp;$AM472&amp;"/"&amp;$AL472&amp;"期"))</f>
        <v/>
      </c>
      <c r="AE472" s="245" t="str">
        <f aca="false">IF(OR($AL472="",N($M472)=0),"",ROUND(N($J472)*$AM472/$AL472,2)+N($L472))</f>
        <v/>
      </c>
      <c r="AF472" s="245" t="str">
        <f aca="false">IF($AE472="","",MAX(0,ROUND($AE472-(N($Q472)+N($R472)+N($S472)),2)))</f>
        <v/>
      </c>
      <c r="AG472" s="245" t="str">
        <f aca="false">IF(OR(TRIM($B472&amp;$C472)="",NOT(ISNUMBER($D472))),"",SUMIFS($W$3:$W$1001,$AI$3:$AI$1001,$AI472,$D$3:$D$1001,"&lt;"&amp;$D472))</f>
        <v/>
      </c>
      <c r="AH472" s="245" t="str">
        <f aca="false">IF(TRIM($B472&amp;$C472)="","",SUMIFS($W$3:$W$1001,$AI$3:$AI$1001,$AI472))</f>
        <v/>
      </c>
      <c r="AI472" s="246" t="str">
        <f aca="false">IF(TRIM($B472&amp;$C472)="","",TRIM($B472)&amp;"｜"&amp;TRIM($C472))</f>
        <v/>
      </c>
      <c r="AJ472" s="245" t="str">
        <f aca="false">IF(TRIM($B472&amp;$C472)="","",MIN(N($O472),N($Q472)))</f>
        <v/>
      </c>
      <c r="AK472" s="248" t="str">
        <f aca="false">IF(ISNUMBER($D472),YEAR($D472),"")</f>
        <v/>
      </c>
      <c r="AL472" s="248" t="str">
        <f aca="false">IF(OR(TRIM($B472&amp;$C472)="",NOT(ISNUMBER($D472)),NOT(ISNUMBER($E472))),"",IF($E472&lt;$D472,"",IF(IF($AC472="半年付",2,IF($AC472="季度付",4,IF($AC472="月付",12,IF($AC472="半月付",24,1))))=1,1,MAX(1,ROUND(($E472-$D472+1)/365*IF($AC472="半年付",2,IF($AC472="季度付",4,IF($AC472="月付",12,IF($AC472="半月付",24,1)))),0)))))</f>
        <v/>
      </c>
      <c r="AM472" s="248" t="str">
        <f aca="true">IF($AL472="","",MIN($AL472,MAX(0,INT((TODAY()-付款宽限天数-$D472)/(($E472-$D472+1)/$AL472))+1)))</f>
        <v/>
      </c>
    </row>
    <row r="473" customFormat="false" ht="27.75" hidden="false" customHeight="false" outlineLevel="0" collapsed="false">
      <c r="F473" s="188" t="str">
        <f aca="true">IF(TRIM($B473&amp;$C473)="","",IF(OR(ISNUMBER(SEARCH("未",$A473)),ISNUMBER(SEARCH("送出",$A473)),AND(TRIM($A473)="",NOT(ISNUMBER($D473)),N($G473)=0)),"【合同未回】","")&amp;IF(NOT(ISNUMBER($E473)),IF(OR(ISNUMBER(SEARCH("未",$A473)),ISNUMBER(SEARCH("送出",$A473)),AND(TRIM($A473)="",NOT(ISNUMBER($D473)),N($G473)=0)),"","【未填合同期】"),IF($E473&lt;TODAY(),"【已到期】",IF($E473-TODAY()&lt;=提醒天数,"【即将到期，剩余"&amp;($E473-TODAY())&amp;"天】","【正常】")))&amp;IF(OR($AB473="安装免保",$AB473="技术免保",$AB473="质保期内"),"【"&amp;$AB473&amp;"】",""))</f>
        <v/>
      </c>
      <c r="J473" s="244" t="str">
        <f aca="false">IF(OR(N($G473)=0,N($H473)=0),"",ROUND(N($G473)*N($H473)*IF(N($I473)=0,1,N($I473)),2))</f>
        <v/>
      </c>
      <c r="M473" s="244" t="str">
        <f aca="false">IF(TRIM($B473&amp;$C473)="","",IF(AND(N($J473)=0,N($L473)=0),"",ROUND(N($J473)+N($L473),2)))</f>
        <v/>
      </c>
      <c r="S473" s="244"/>
      <c r="T473" s="245" t="str">
        <f aca="false">IF(TRIM($B473&amp;$C473)="","",IF(N($O473)=0,"",MAX(0,MIN(N($O473)-N($Q473),N($W473)))))</f>
        <v/>
      </c>
      <c r="U473" s="245" t="str">
        <f aca="false">IF(TRIM($B473&amp;$C473)="","",IF(N($Q473)&lt;=N($O473),"",N($Q473)-N($O473)))</f>
        <v/>
      </c>
      <c r="V473" s="245" t="str">
        <f aca="false">IF(OR(TRIM($B473&amp;$C473)="",$W473=""),"",MAX(0,N($W473))-N($T473))</f>
        <v/>
      </c>
      <c r="W473" s="245" t="str">
        <f aca="false">IF(TRIM($B473&amp;$C473)="","",IF(AND(N($M473)=0,N($Q473)+N($R473)+N($S473)=0),"",ROUND(N($M473)-N($Q473)-N($R473)-N($S473),2)))</f>
        <v/>
      </c>
      <c r="X473" s="246" t="str">
        <f aca="false">IF(TRIM($B473&amp;$C473)="","",IF(N($M473)=0,IF((N($Q473)+N($R473)+N($S473))=0,"—未填单价","未填单价，已收 "&amp;TEXT((N($Q473)+N($R473)+N($S473)),"#,##0.00")),IF(N($W473)&gt;0.005,"欠 "&amp;TEXT(N($W473),"#,##0.00")&amp;IF(N($T473)&gt;0,"（开票未到账 "&amp;TEXT(N($T473),"#,##0.00")&amp;"）","")&amp;IF(N($V473)&gt;0,"（未开票 "&amp;TEXT(N($V473),"#,##0.00")&amp;"）",""),IF(N($W473)&lt;-0.005,"多收 "&amp;TEXT(-N($W473),"#,##0.00"),"✔ 已结清")))&amp;IF(N($U473)&gt;0,"｜到账未开票 "&amp;TEXT(N($U473),"#,##0.00")&amp;"，待补票","")&amp;IF(N($R473)&gt;0,"｜收现 "&amp;TEXT(N($R473),"#,##0.00"),"")&amp;IF(N($S473)&gt;0,"｜收款不开票 "&amp;TEXT(N($S473),"#,##0.00"),""))</f>
        <v/>
      </c>
      <c r="Y473" s="195"/>
      <c r="AB473" s="195"/>
      <c r="AC473" s="188"/>
      <c r="AD473" s="246" t="str">
        <f aca="false">IF($AL473="","",IF($AL473=1,IF($AM473&gt;=1,"一次性·已到收款期","一次性·未到期"),$AC473&amp;" 第"&amp;$AM473&amp;"/"&amp;$AL473&amp;"期"))</f>
        <v/>
      </c>
      <c r="AE473" s="245" t="str">
        <f aca="false">IF(OR($AL473="",N($M473)=0),"",ROUND(N($J473)*$AM473/$AL473,2)+N($L473))</f>
        <v/>
      </c>
      <c r="AF473" s="245" t="str">
        <f aca="false">IF($AE473="","",MAX(0,ROUND($AE473-(N($Q473)+N($R473)+N($S473)),2)))</f>
        <v/>
      </c>
      <c r="AG473" s="245" t="str">
        <f aca="false">IF(OR(TRIM($B473&amp;$C473)="",NOT(ISNUMBER($D473))),"",SUMIFS($W$3:$W$1001,$AI$3:$AI$1001,$AI473,$D$3:$D$1001,"&lt;"&amp;$D473))</f>
        <v/>
      </c>
      <c r="AH473" s="245" t="str">
        <f aca="false">IF(TRIM($B473&amp;$C473)="","",SUMIFS($W$3:$W$1001,$AI$3:$AI$1001,$AI473))</f>
        <v/>
      </c>
      <c r="AI473" s="246" t="str">
        <f aca="false">IF(TRIM($B473&amp;$C473)="","",TRIM($B473)&amp;"｜"&amp;TRIM($C473))</f>
        <v/>
      </c>
      <c r="AJ473" s="245" t="str">
        <f aca="false">IF(TRIM($B473&amp;$C473)="","",MIN(N($O473),N($Q473)))</f>
        <v/>
      </c>
      <c r="AK473" s="248" t="str">
        <f aca="false">IF(ISNUMBER($D473),YEAR($D473),"")</f>
        <v/>
      </c>
      <c r="AL473" s="248" t="str">
        <f aca="false">IF(OR(TRIM($B473&amp;$C473)="",NOT(ISNUMBER($D473)),NOT(ISNUMBER($E473))),"",IF($E473&lt;$D473,"",IF(IF($AC473="半年付",2,IF($AC473="季度付",4,IF($AC473="月付",12,IF($AC473="半月付",24,1))))=1,1,MAX(1,ROUND(($E473-$D473+1)/365*IF($AC473="半年付",2,IF($AC473="季度付",4,IF($AC473="月付",12,IF($AC473="半月付",24,1)))),0)))))</f>
        <v/>
      </c>
      <c r="AM473" s="248" t="str">
        <f aca="true">IF($AL473="","",MIN($AL473,MAX(0,INT((TODAY()-付款宽限天数-$D473)/(($E473-$D473+1)/$AL473))+1)))</f>
        <v/>
      </c>
    </row>
    <row r="474" customFormat="false" ht="27.75" hidden="false" customHeight="false" outlineLevel="0" collapsed="false">
      <c r="F474" s="188" t="str">
        <f aca="true">IF(TRIM($B474&amp;$C474)="","",IF(OR(ISNUMBER(SEARCH("未",$A474)),ISNUMBER(SEARCH("送出",$A474)),AND(TRIM($A474)="",NOT(ISNUMBER($D474)),N($G474)=0)),"【合同未回】","")&amp;IF(NOT(ISNUMBER($E474)),IF(OR(ISNUMBER(SEARCH("未",$A474)),ISNUMBER(SEARCH("送出",$A474)),AND(TRIM($A474)="",NOT(ISNUMBER($D474)),N($G474)=0)),"","【未填合同期】"),IF($E474&lt;TODAY(),"【已到期】",IF($E474-TODAY()&lt;=提醒天数,"【即将到期，剩余"&amp;($E474-TODAY())&amp;"天】","【正常】")))&amp;IF(OR($AB474="安装免保",$AB474="技术免保",$AB474="质保期内"),"【"&amp;$AB474&amp;"】",""))</f>
        <v/>
      </c>
      <c r="J474" s="244" t="str">
        <f aca="false">IF(OR(N($G474)=0,N($H474)=0),"",ROUND(N($G474)*N($H474)*IF(N($I474)=0,1,N($I474)),2))</f>
        <v/>
      </c>
      <c r="M474" s="244" t="str">
        <f aca="false">IF(TRIM($B474&amp;$C474)="","",IF(AND(N($J474)=0,N($L474)=0),"",ROUND(N($J474)+N($L474),2)))</f>
        <v/>
      </c>
      <c r="S474" s="244"/>
      <c r="T474" s="245" t="str">
        <f aca="false">IF(TRIM($B474&amp;$C474)="","",IF(N($O474)=0,"",MAX(0,MIN(N($O474)-N($Q474),N($W474)))))</f>
        <v/>
      </c>
      <c r="U474" s="245" t="str">
        <f aca="false">IF(TRIM($B474&amp;$C474)="","",IF(N($Q474)&lt;=N($O474),"",N($Q474)-N($O474)))</f>
        <v/>
      </c>
      <c r="V474" s="245" t="str">
        <f aca="false">IF(OR(TRIM($B474&amp;$C474)="",$W474=""),"",MAX(0,N($W474))-N($T474))</f>
        <v/>
      </c>
      <c r="W474" s="245" t="str">
        <f aca="false">IF(TRIM($B474&amp;$C474)="","",IF(AND(N($M474)=0,N($Q474)+N($R474)+N($S474)=0),"",ROUND(N($M474)-N($Q474)-N($R474)-N($S474),2)))</f>
        <v/>
      </c>
      <c r="X474" s="246" t="str">
        <f aca="false">IF(TRIM($B474&amp;$C474)="","",IF(N($M474)=0,IF((N($Q474)+N($R474)+N($S474))=0,"—未填单价","未填单价，已收 "&amp;TEXT((N($Q474)+N($R474)+N($S474)),"#,##0.00")),IF(N($W474)&gt;0.005,"欠 "&amp;TEXT(N($W474),"#,##0.00")&amp;IF(N($T474)&gt;0,"（开票未到账 "&amp;TEXT(N($T474),"#,##0.00")&amp;"）","")&amp;IF(N($V474)&gt;0,"（未开票 "&amp;TEXT(N($V474),"#,##0.00")&amp;"）",""),IF(N($W474)&lt;-0.005,"多收 "&amp;TEXT(-N($W474),"#,##0.00"),"✔ 已结清")))&amp;IF(N($U474)&gt;0,"｜到账未开票 "&amp;TEXT(N($U474),"#,##0.00")&amp;"，待补票","")&amp;IF(N($R474)&gt;0,"｜收现 "&amp;TEXT(N($R474),"#,##0.00"),"")&amp;IF(N($S474)&gt;0,"｜收款不开票 "&amp;TEXT(N($S474),"#,##0.00"),""))</f>
        <v/>
      </c>
      <c r="Y474" s="195"/>
      <c r="AB474" s="195"/>
      <c r="AC474" s="188"/>
      <c r="AD474" s="246" t="str">
        <f aca="false">IF($AL474="","",IF($AL474=1,IF($AM474&gt;=1,"一次性·已到收款期","一次性·未到期"),$AC474&amp;" 第"&amp;$AM474&amp;"/"&amp;$AL474&amp;"期"))</f>
        <v/>
      </c>
      <c r="AE474" s="245" t="str">
        <f aca="false">IF(OR($AL474="",N($M474)=0),"",ROUND(N($J474)*$AM474/$AL474,2)+N($L474))</f>
        <v/>
      </c>
      <c r="AF474" s="245" t="str">
        <f aca="false">IF($AE474="","",MAX(0,ROUND($AE474-(N($Q474)+N($R474)+N($S474)),2)))</f>
        <v/>
      </c>
      <c r="AG474" s="245" t="str">
        <f aca="false">IF(OR(TRIM($B474&amp;$C474)="",NOT(ISNUMBER($D474))),"",SUMIFS($W$3:$W$1001,$AI$3:$AI$1001,$AI474,$D$3:$D$1001,"&lt;"&amp;$D474))</f>
        <v/>
      </c>
      <c r="AH474" s="245" t="str">
        <f aca="false">IF(TRIM($B474&amp;$C474)="","",SUMIFS($W$3:$W$1001,$AI$3:$AI$1001,$AI474))</f>
        <v/>
      </c>
      <c r="AI474" s="246" t="str">
        <f aca="false">IF(TRIM($B474&amp;$C474)="","",TRIM($B474)&amp;"｜"&amp;TRIM($C474))</f>
        <v/>
      </c>
      <c r="AJ474" s="245" t="str">
        <f aca="false">IF(TRIM($B474&amp;$C474)="","",MIN(N($O474),N($Q474)))</f>
        <v/>
      </c>
      <c r="AK474" s="248" t="str">
        <f aca="false">IF(ISNUMBER($D474),YEAR($D474),"")</f>
        <v/>
      </c>
      <c r="AL474" s="248" t="str">
        <f aca="false">IF(OR(TRIM($B474&amp;$C474)="",NOT(ISNUMBER($D474)),NOT(ISNUMBER($E474))),"",IF($E474&lt;$D474,"",IF(IF($AC474="半年付",2,IF($AC474="季度付",4,IF($AC474="月付",12,IF($AC474="半月付",24,1))))=1,1,MAX(1,ROUND(($E474-$D474+1)/365*IF($AC474="半年付",2,IF($AC474="季度付",4,IF($AC474="月付",12,IF($AC474="半月付",24,1)))),0)))))</f>
        <v/>
      </c>
      <c r="AM474" s="248" t="str">
        <f aca="true">IF($AL474="","",MIN($AL474,MAX(0,INT((TODAY()-付款宽限天数-$D474)/(($E474-$D474+1)/$AL474))+1)))</f>
        <v/>
      </c>
    </row>
    <row r="475" customFormat="false" ht="27.75" hidden="false" customHeight="false" outlineLevel="0" collapsed="false">
      <c r="F475" s="188" t="str">
        <f aca="true">IF(TRIM($B475&amp;$C475)="","",IF(OR(ISNUMBER(SEARCH("未",$A475)),ISNUMBER(SEARCH("送出",$A475)),AND(TRIM($A475)="",NOT(ISNUMBER($D475)),N($G475)=0)),"【合同未回】","")&amp;IF(NOT(ISNUMBER($E475)),IF(OR(ISNUMBER(SEARCH("未",$A475)),ISNUMBER(SEARCH("送出",$A475)),AND(TRIM($A475)="",NOT(ISNUMBER($D475)),N($G475)=0)),"","【未填合同期】"),IF($E475&lt;TODAY(),"【已到期】",IF($E475-TODAY()&lt;=提醒天数,"【即将到期，剩余"&amp;($E475-TODAY())&amp;"天】","【正常】")))&amp;IF(OR($AB475="安装免保",$AB475="技术免保",$AB475="质保期内"),"【"&amp;$AB475&amp;"】",""))</f>
        <v/>
      </c>
      <c r="J475" s="244" t="str">
        <f aca="false">IF(OR(N($G475)=0,N($H475)=0),"",ROUND(N($G475)*N($H475)*IF(N($I475)=0,1,N($I475)),2))</f>
        <v/>
      </c>
      <c r="M475" s="244" t="str">
        <f aca="false">IF(TRIM($B475&amp;$C475)="","",IF(AND(N($J475)=0,N($L475)=0),"",ROUND(N($J475)+N($L475),2)))</f>
        <v/>
      </c>
      <c r="S475" s="244"/>
      <c r="T475" s="245" t="str">
        <f aca="false">IF(TRIM($B475&amp;$C475)="","",IF(N($O475)=0,"",MAX(0,MIN(N($O475)-N($Q475),N($W475)))))</f>
        <v/>
      </c>
      <c r="U475" s="245" t="str">
        <f aca="false">IF(TRIM($B475&amp;$C475)="","",IF(N($Q475)&lt;=N($O475),"",N($Q475)-N($O475)))</f>
        <v/>
      </c>
      <c r="V475" s="245" t="str">
        <f aca="false">IF(OR(TRIM($B475&amp;$C475)="",$W475=""),"",MAX(0,N($W475))-N($T475))</f>
        <v/>
      </c>
      <c r="W475" s="245" t="str">
        <f aca="false">IF(TRIM($B475&amp;$C475)="","",IF(AND(N($M475)=0,N($Q475)+N($R475)+N($S475)=0),"",ROUND(N($M475)-N($Q475)-N($R475)-N($S475),2)))</f>
        <v/>
      </c>
      <c r="X475" s="246" t="str">
        <f aca="false">IF(TRIM($B475&amp;$C475)="","",IF(N($M475)=0,IF((N($Q475)+N($R475)+N($S475))=0,"—未填单价","未填单价，已收 "&amp;TEXT((N($Q475)+N($R475)+N($S475)),"#,##0.00")),IF(N($W475)&gt;0.005,"欠 "&amp;TEXT(N($W475),"#,##0.00")&amp;IF(N($T475)&gt;0,"（开票未到账 "&amp;TEXT(N($T475),"#,##0.00")&amp;"）","")&amp;IF(N($V475)&gt;0,"（未开票 "&amp;TEXT(N($V475),"#,##0.00")&amp;"）",""),IF(N($W475)&lt;-0.005,"多收 "&amp;TEXT(-N($W475),"#,##0.00"),"✔ 已结清")))&amp;IF(N($U475)&gt;0,"｜到账未开票 "&amp;TEXT(N($U475),"#,##0.00")&amp;"，待补票","")&amp;IF(N($R475)&gt;0,"｜收现 "&amp;TEXT(N($R475),"#,##0.00"),"")&amp;IF(N($S475)&gt;0,"｜收款不开票 "&amp;TEXT(N($S475),"#,##0.00"),""))</f>
        <v/>
      </c>
      <c r="Y475" s="195"/>
      <c r="AB475" s="195"/>
      <c r="AC475" s="188"/>
      <c r="AD475" s="246" t="str">
        <f aca="false">IF($AL475="","",IF($AL475=1,IF($AM475&gt;=1,"一次性·已到收款期","一次性·未到期"),$AC475&amp;" 第"&amp;$AM475&amp;"/"&amp;$AL475&amp;"期"))</f>
        <v/>
      </c>
      <c r="AE475" s="245" t="str">
        <f aca="false">IF(OR($AL475="",N($M475)=0),"",ROUND(N($J475)*$AM475/$AL475,2)+N($L475))</f>
        <v/>
      </c>
      <c r="AF475" s="245" t="str">
        <f aca="false">IF($AE475="","",MAX(0,ROUND($AE475-(N($Q475)+N($R475)+N($S475)),2)))</f>
        <v/>
      </c>
      <c r="AG475" s="245" t="str">
        <f aca="false">IF(OR(TRIM($B475&amp;$C475)="",NOT(ISNUMBER($D475))),"",SUMIFS($W$3:$W$1001,$AI$3:$AI$1001,$AI475,$D$3:$D$1001,"&lt;"&amp;$D475))</f>
        <v/>
      </c>
      <c r="AH475" s="245" t="str">
        <f aca="false">IF(TRIM($B475&amp;$C475)="","",SUMIFS($W$3:$W$1001,$AI$3:$AI$1001,$AI475))</f>
        <v/>
      </c>
      <c r="AI475" s="246" t="str">
        <f aca="false">IF(TRIM($B475&amp;$C475)="","",TRIM($B475)&amp;"｜"&amp;TRIM($C475))</f>
        <v/>
      </c>
      <c r="AJ475" s="245" t="str">
        <f aca="false">IF(TRIM($B475&amp;$C475)="","",MIN(N($O475),N($Q475)))</f>
        <v/>
      </c>
      <c r="AK475" s="248" t="str">
        <f aca="false">IF(ISNUMBER($D475),YEAR($D475),"")</f>
        <v/>
      </c>
      <c r="AL475" s="248" t="str">
        <f aca="false">IF(OR(TRIM($B475&amp;$C475)="",NOT(ISNUMBER($D475)),NOT(ISNUMBER($E475))),"",IF($E475&lt;$D475,"",IF(IF($AC475="半年付",2,IF($AC475="季度付",4,IF($AC475="月付",12,IF($AC475="半月付",24,1))))=1,1,MAX(1,ROUND(($E475-$D475+1)/365*IF($AC475="半年付",2,IF($AC475="季度付",4,IF($AC475="月付",12,IF($AC475="半月付",24,1)))),0)))))</f>
        <v/>
      </c>
      <c r="AM475" s="248" t="str">
        <f aca="true">IF($AL475="","",MIN($AL475,MAX(0,INT((TODAY()-付款宽限天数-$D475)/(($E475-$D475+1)/$AL475))+1)))</f>
        <v/>
      </c>
    </row>
    <row r="476" customFormat="false" ht="27.75" hidden="false" customHeight="false" outlineLevel="0" collapsed="false">
      <c r="F476" s="188" t="str">
        <f aca="true">IF(TRIM($B476&amp;$C476)="","",IF(OR(ISNUMBER(SEARCH("未",$A476)),ISNUMBER(SEARCH("送出",$A476)),AND(TRIM($A476)="",NOT(ISNUMBER($D476)),N($G476)=0)),"【合同未回】","")&amp;IF(NOT(ISNUMBER($E476)),IF(OR(ISNUMBER(SEARCH("未",$A476)),ISNUMBER(SEARCH("送出",$A476)),AND(TRIM($A476)="",NOT(ISNUMBER($D476)),N($G476)=0)),"","【未填合同期】"),IF($E476&lt;TODAY(),"【已到期】",IF($E476-TODAY()&lt;=提醒天数,"【即将到期，剩余"&amp;($E476-TODAY())&amp;"天】","【正常】")))&amp;IF(OR($AB476="安装免保",$AB476="技术免保",$AB476="质保期内"),"【"&amp;$AB476&amp;"】",""))</f>
        <v/>
      </c>
      <c r="J476" s="244" t="str">
        <f aca="false">IF(OR(N($G476)=0,N($H476)=0),"",ROUND(N($G476)*N($H476)*IF(N($I476)=0,1,N($I476)),2))</f>
        <v/>
      </c>
      <c r="M476" s="244" t="str">
        <f aca="false">IF(TRIM($B476&amp;$C476)="","",IF(AND(N($J476)=0,N($L476)=0),"",ROUND(N($J476)+N($L476),2)))</f>
        <v/>
      </c>
      <c r="S476" s="244"/>
      <c r="T476" s="245" t="str">
        <f aca="false">IF(TRIM($B476&amp;$C476)="","",IF(N($O476)=0,"",MAX(0,MIN(N($O476)-N($Q476),N($W476)))))</f>
        <v/>
      </c>
      <c r="U476" s="245" t="str">
        <f aca="false">IF(TRIM($B476&amp;$C476)="","",IF(N($Q476)&lt;=N($O476),"",N($Q476)-N($O476)))</f>
        <v/>
      </c>
      <c r="V476" s="245" t="str">
        <f aca="false">IF(OR(TRIM($B476&amp;$C476)="",$W476=""),"",MAX(0,N($W476))-N($T476))</f>
        <v/>
      </c>
      <c r="W476" s="245" t="str">
        <f aca="false">IF(TRIM($B476&amp;$C476)="","",IF(AND(N($M476)=0,N($Q476)+N($R476)+N($S476)=0),"",ROUND(N($M476)-N($Q476)-N($R476)-N($S476),2)))</f>
        <v/>
      </c>
      <c r="X476" s="246" t="str">
        <f aca="false">IF(TRIM($B476&amp;$C476)="","",IF(N($M476)=0,IF((N($Q476)+N($R476)+N($S476))=0,"—未填单价","未填单价，已收 "&amp;TEXT((N($Q476)+N($R476)+N($S476)),"#,##0.00")),IF(N($W476)&gt;0.005,"欠 "&amp;TEXT(N($W476),"#,##0.00")&amp;IF(N($T476)&gt;0,"（开票未到账 "&amp;TEXT(N($T476),"#,##0.00")&amp;"）","")&amp;IF(N($V476)&gt;0,"（未开票 "&amp;TEXT(N($V476),"#,##0.00")&amp;"）",""),IF(N($W476)&lt;-0.005,"多收 "&amp;TEXT(-N($W476),"#,##0.00"),"✔ 已结清")))&amp;IF(N($U476)&gt;0,"｜到账未开票 "&amp;TEXT(N($U476),"#,##0.00")&amp;"，待补票","")&amp;IF(N($R476)&gt;0,"｜收现 "&amp;TEXT(N($R476),"#,##0.00"),"")&amp;IF(N($S476)&gt;0,"｜收款不开票 "&amp;TEXT(N($S476),"#,##0.00"),""))</f>
        <v/>
      </c>
      <c r="Y476" s="195"/>
      <c r="AB476" s="195"/>
      <c r="AC476" s="188"/>
      <c r="AD476" s="246" t="str">
        <f aca="false">IF($AL476="","",IF($AL476=1,IF($AM476&gt;=1,"一次性·已到收款期","一次性·未到期"),$AC476&amp;" 第"&amp;$AM476&amp;"/"&amp;$AL476&amp;"期"))</f>
        <v/>
      </c>
      <c r="AE476" s="245" t="str">
        <f aca="false">IF(OR($AL476="",N($M476)=0),"",ROUND(N($J476)*$AM476/$AL476,2)+N($L476))</f>
        <v/>
      </c>
      <c r="AF476" s="245" t="str">
        <f aca="false">IF($AE476="","",MAX(0,ROUND($AE476-(N($Q476)+N($R476)+N($S476)),2)))</f>
        <v/>
      </c>
      <c r="AG476" s="245" t="str">
        <f aca="false">IF(OR(TRIM($B476&amp;$C476)="",NOT(ISNUMBER($D476))),"",SUMIFS($W$3:$W$1001,$AI$3:$AI$1001,$AI476,$D$3:$D$1001,"&lt;"&amp;$D476))</f>
        <v/>
      </c>
      <c r="AH476" s="245" t="str">
        <f aca="false">IF(TRIM($B476&amp;$C476)="","",SUMIFS($W$3:$W$1001,$AI$3:$AI$1001,$AI476))</f>
        <v/>
      </c>
      <c r="AI476" s="246" t="str">
        <f aca="false">IF(TRIM($B476&amp;$C476)="","",TRIM($B476)&amp;"｜"&amp;TRIM($C476))</f>
        <v/>
      </c>
      <c r="AJ476" s="245" t="str">
        <f aca="false">IF(TRIM($B476&amp;$C476)="","",MIN(N($O476),N($Q476)))</f>
        <v/>
      </c>
      <c r="AK476" s="248" t="str">
        <f aca="false">IF(ISNUMBER($D476),YEAR($D476),"")</f>
        <v/>
      </c>
      <c r="AL476" s="248" t="str">
        <f aca="false">IF(OR(TRIM($B476&amp;$C476)="",NOT(ISNUMBER($D476)),NOT(ISNUMBER($E476))),"",IF($E476&lt;$D476,"",IF(IF($AC476="半年付",2,IF($AC476="季度付",4,IF($AC476="月付",12,IF($AC476="半月付",24,1))))=1,1,MAX(1,ROUND(($E476-$D476+1)/365*IF($AC476="半年付",2,IF($AC476="季度付",4,IF($AC476="月付",12,IF($AC476="半月付",24,1)))),0)))))</f>
        <v/>
      </c>
      <c r="AM476" s="248" t="str">
        <f aca="true">IF($AL476="","",MIN($AL476,MAX(0,INT((TODAY()-付款宽限天数-$D476)/(($E476-$D476+1)/$AL476))+1)))</f>
        <v/>
      </c>
    </row>
    <row r="477" customFormat="false" ht="27.75" hidden="false" customHeight="false" outlineLevel="0" collapsed="false">
      <c r="F477" s="188" t="str">
        <f aca="true">IF(TRIM($B477&amp;$C477)="","",IF(OR(ISNUMBER(SEARCH("未",$A477)),ISNUMBER(SEARCH("送出",$A477)),AND(TRIM($A477)="",NOT(ISNUMBER($D477)),N($G477)=0)),"【合同未回】","")&amp;IF(NOT(ISNUMBER($E477)),IF(OR(ISNUMBER(SEARCH("未",$A477)),ISNUMBER(SEARCH("送出",$A477)),AND(TRIM($A477)="",NOT(ISNUMBER($D477)),N($G477)=0)),"","【未填合同期】"),IF($E477&lt;TODAY(),"【已到期】",IF($E477-TODAY()&lt;=提醒天数,"【即将到期，剩余"&amp;($E477-TODAY())&amp;"天】","【正常】")))&amp;IF(OR($AB477="安装免保",$AB477="技术免保",$AB477="质保期内"),"【"&amp;$AB477&amp;"】",""))</f>
        <v/>
      </c>
      <c r="J477" s="244" t="str">
        <f aca="false">IF(OR(N($G477)=0,N($H477)=0),"",ROUND(N($G477)*N($H477)*IF(N($I477)=0,1,N($I477)),2))</f>
        <v/>
      </c>
      <c r="M477" s="244" t="str">
        <f aca="false">IF(TRIM($B477&amp;$C477)="","",IF(AND(N($J477)=0,N($L477)=0),"",ROUND(N($J477)+N($L477),2)))</f>
        <v/>
      </c>
      <c r="S477" s="244"/>
      <c r="T477" s="245" t="str">
        <f aca="false">IF(TRIM($B477&amp;$C477)="","",IF(N($O477)=0,"",MAX(0,MIN(N($O477)-N($Q477),N($W477)))))</f>
        <v/>
      </c>
      <c r="U477" s="245" t="str">
        <f aca="false">IF(TRIM($B477&amp;$C477)="","",IF(N($Q477)&lt;=N($O477),"",N($Q477)-N($O477)))</f>
        <v/>
      </c>
      <c r="V477" s="245" t="str">
        <f aca="false">IF(OR(TRIM($B477&amp;$C477)="",$W477=""),"",MAX(0,N($W477))-N($T477))</f>
        <v/>
      </c>
      <c r="W477" s="245" t="str">
        <f aca="false">IF(TRIM($B477&amp;$C477)="","",IF(AND(N($M477)=0,N($Q477)+N($R477)+N($S477)=0),"",ROUND(N($M477)-N($Q477)-N($R477)-N($S477),2)))</f>
        <v/>
      </c>
      <c r="X477" s="246" t="str">
        <f aca="false">IF(TRIM($B477&amp;$C477)="","",IF(N($M477)=0,IF((N($Q477)+N($R477)+N($S477))=0,"—未填单价","未填单价，已收 "&amp;TEXT((N($Q477)+N($R477)+N($S477)),"#,##0.00")),IF(N($W477)&gt;0.005,"欠 "&amp;TEXT(N($W477),"#,##0.00")&amp;IF(N($T477)&gt;0,"（开票未到账 "&amp;TEXT(N($T477),"#,##0.00")&amp;"）","")&amp;IF(N($V477)&gt;0,"（未开票 "&amp;TEXT(N($V477),"#,##0.00")&amp;"）",""),IF(N($W477)&lt;-0.005,"多收 "&amp;TEXT(-N($W477),"#,##0.00"),"✔ 已结清")))&amp;IF(N($U477)&gt;0,"｜到账未开票 "&amp;TEXT(N($U477),"#,##0.00")&amp;"，待补票","")&amp;IF(N($R477)&gt;0,"｜收现 "&amp;TEXT(N($R477),"#,##0.00"),"")&amp;IF(N($S477)&gt;0,"｜收款不开票 "&amp;TEXT(N($S477),"#,##0.00"),""))</f>
        <v/>
      </c>
      <c r="Y477" s="195"/>
      <c r="AB477" s="195"/>
      <c r="AC477" s="188"/>
      <c r="AD477" s="246" t="str">
        <f aca="false">IF($AL477="","",IF($AL477=1,IF($AM477&gt;=1,"一次性·已到收款期","一次性·未到期"),$AC477&amp;" 第"&amp;$AM477&amp;"/"&amp;$AL477&amp;"期"))</f>
        <v/>
      </c>
      <c r="AE477" s="245" t="str">
        <f aca="false">IF(OR($AL477="",N($M477)=0),"",ROUND(N($J477)*$AM477/$AL477,2)+N($L477))</f>
        <v/>
      </c>
      <c r="AF477" s="245" t="str">
        <f aca="false">IF($AE477="","",MAX(0,ROUND($AE477-(N($Q477)+N($R477)+N($S477)),2)))</f>
        <v/>
      </c>
      <c r="AG477" s="245" t="str">
        <f aca="false">IF(OR(TRIM($B477&amp;$C477)="",NOT(ISNUMBER($D477))),"",SUMIFS($W$3:$W$1001,$AI$3:$AI$1001,$AI477,$D$3:$D$1001,"&lt;"&amp;$D477))</f>
        <v/>
      </c>
      <c r="AH477" s="245" t="str">
        <f aca="false">IF(TRIM($B477&amp;$C477)="","",SUMIFS($W$3:$W$1001,$AI$3:$AI$1001,$AI477))</f>
        <v/>
      </c>
      <c r="AI477" s="246" t="str">
        <f aca="false">IF(TRIM($B477&amp;$C477)="","",TRIM($B477)&amp;"｜"&amp;TRIM($C477))</f>
        <v/>
      </c>
      <c r="AJ477" s="245" t="str">
        <f aca="false">IF(TRIM($B477&amp;$C477)="","",MIN(N($O477),N($Q477)))</f>
        <v/>
      </c>
      <c r="AK477" s="248" t="str">
        <f aca="false">IF(ISNUMBER($D477),YEAR($D477),"")</f>
        <v/>
      </c>
      <c r="AL477" s="248" t="str">
        <f aca="false">IF(OR(TRIM($B477&amp;$C477)="",NOT(ISNUMBER($D477)),NOT(ISNUMBER($E477))),"",IF($E477&lt;$D477,"",IF(IF($AC477="半年付",2,IF($AC477="季度付",4,IF($AC477="月付",12,IF($AC477="半月付",24,1))))=1,1,MAX(1,ROUND(($E477-$D477+1)/365*IF($AC477="半年付",2,IF($AC477="季度付",4,IF($AC477="月付",12,IF($AC477="半月付",24,1)))),0)))))</f>
        <v/>
      </c>
      <c r="AM477" s="248" t="str">
        <f aca="true">IF($AL477="","",MIN($AL477,MAX(0,INT((TODAY()-付款宽限天数-$D477)/(($E477-$D477+1)/$AL477))+1)))</f>
        <v/>
      </c>
    </row>
    <row r="478" customFormat="false" ht="27.75" hidden="false" customHeight="false" outlineLevel="0" collapsed="false">
      <c r="F478" s="188" t="str">
        <f aca="true">IF(TRIM($B478&amp;$C478)="","",IF(OR(ISNUMBER(SEARCH("未",$A478)),ISNUMBER(SEARCH("送出",$A478)),AND(TRIM($A478)="",NOT(ISNUMBER($D478)),N($G478)=0)),"【合同未回】","")&amp;IF(NOT(ISNUMBER($E478)),IF(OR(ISNUMBER(SEARCH("未",$A478)),ISNUMBER(SEARCH("送出",$A478)),AND(TRIM($A478)="",NOT(ISNUMBER($D478)),N($G478)=0)),"","【未填合同期】"),IF($E478&lt;TODAY(),"【已到期】",IF($E478-TODAY()&lt;=提醒天数,"【即将到期，剩余"&amp;($E478-TODAY())&amp;"天】","【正常】")))&amp;IF(OR($AB478="安装免保",$AB478="技术免保",$AB478="质保期内"),"【"&amp;$AB478&amp;"】",""))</f>
        <v/>
      </c>
      <c r="J478" s="244" t="str">
        <f aca="false">IF(OR(N($G478)=0,N($H478)=0),"",ROUND(N($G478)*N($H478)*IF(N($I478)=0,1,N($I478)),2))</f>
        <v/>
      </c>
      <c r="M478" s="244" t="str">
        <f aca="false">IF(TRIM($B478&amp;$C478)="","",IF(AND(N($J478)=0,N($L478)=0),"",ROUND(N($J478)+N($L478),2)))</f>
        <v/>
      </c>
      <c r="S478" s="244"/>
      <c r="T478" s="245" t="str">
        <f aca="false">IF(TRIM($B478&amp;$C478)="","",IF(N($O478)=0,"",MAX(0,MIN(N($O478)-N($Q478),N($W478)))))</f>
        <v/>
      </c>
      <c r="U478" s="245" t="str">
        <f aca="false">IF(TRIM($B478&amp;$C478)="","",IF(N($Q478)&lt;=N($O478),"",N($Q478)-N($O478)))</f>
        <v/>
      </c>
      <c r="V478" s="245" t="str">
        <f aca="false">IF(OR(TRIM($B478&amp;$C478)="",$W478=""),"",MAX(0,N($W478))-N($T478))</f>
        <v/>
      </c>
      <c r="W478" s="245" t="str">
        <f aca="false">IF(TRIM($B478&amp;$C478)="","",IF(AND(N($M478)=0,N($Q478)+N($R478)+N($S478)=0),"",ROUND(N($M478)-N($Q478)-N($R478)-N($S478),2)))</f>
        <v/>
      </c>
      <c r="X478" s="246" t="str">
        <f aca="false">IF(TRIM($B478&amp;$C478)="","",IF(N($M478)=0,IF((N($Q478)+N($R478)+N($S478))=0,"—未填单价","未填单价，已收 "&amp;TEXT((N($Q478)+N($R478)+N($S478)),"#,##0.00")),IF(N($W478)&gt;0.005,"欠 "&amp;TEXT(N($W478),"#,##0.00")&amp;IF(N($T478)&gt;0,"（开票未到账 "&amp;TEXT(N($T478),"#,##0.00")&amp;"）","")&amp;IF(N($V478)&gt;0,"（未开票 "&amp;TEXT(N($V478),"#,##0.00")&amp;"）",""),IF(N($W478)&lt;-0.005,"多收 "&amp;TEXT(-N($W478),"#,##0.00"),"✔ 已结清")))&amp;IF(N($U478)&gt;0,"｜到账未开票 "&amp;TEXT(N($U478),"#,##0.00")&amp;"，待补票","")&amp;IF(N($R478)&gt;0,"｜收现 "&amp;TEXT(N($R478),"#,##0.00"),"")&amp;IF(N($S478)&gt;0,"｜收款不开票 "&amp;TEXT(N($S478),"#,##0.00"),""))</f>
        <v/>
      </c>
      <c r="Y478" s="195"/>
      <c r="AB478" s="195"/>
      <c r="AC478" s="188"/>
      <c r="AD478" s="246" t="str">
        <f aca="false">IF($AL478="","",IF($AL478=1,IF($AM478&gt;=1,"一次性·已到收款期","一次性·未到期"),$AC478&amp;" 第"&amp;$AM478&amp;"/"&amp;$AL478&amp;"期"))</f>
        <v/>
      </c>
      <c r="AE478" s="245" t="str">
        <f aca="false">IF(OR($AL478="",N($M478)=0),"",ROUND(N($J478)*$AM478/$AL478,2)+N($L478))</f>
        <v/>
      </c>
      <c r="AF478" s="245" t="str">
        <f aca="false">IF($AE478="","",MAX(0,ROUND($AE478-(N($Q478)+N($R478)+N($S478)),2)))</f>
        <v/>
      </c>
      <c r="AG478" s="245" t="str">
        <f aca="false">IF(OR(TRIM($B478&amp;$C478)="",NOT(ISNUMBER($D478))),"",SUMIFS($W$3:$W$1001,$AI$3:$AI$1001,$AI478,$D$3:$D$1001,"&lt;"&amp;$D478))</f>
        <v/>
      </c>
      <c r="AH478" s="245" t="str">
        <f aca="false">IF(TRIM($B478&amp;$C478)="","",SUMIFS($W$3:$W$1001,$AI$3:$AI$1001,$AI478))</f>
        <v/>
      </c>
      <c r="AI478" s="246" t="str">
        <f aca="false">IF(TRIM($B478&amp;$C478)="","",TRIM($B478)&amp;"｜"&amp;TRIM($C478))</f>
        <v/>
      </c>
      <c r="AJ478" s="245" t="str">
        <f aca="false">IF(TRIM($B478&amp;$C478)="","",MIN(N($O478),N($Q478)))</f>
        <v/>
      </c>
      <c r="AK478" s="248" t="str">
        <f aca="false">IF(ISNUMBER($D478),YEAR($D478),"")</f>
        <v/>
      </c>
      <c r="AL478" s="248" t="str">
        <f aca="false">IF(OR(TRIM($B478&amp;$C478)="",NOT(ISNUMBER($D478)),NOT(ISNUMBER($E478))),"",IF($E478&lt;$D478,"",IF(IF($AC478="半年付",2,IF($AC478="季度付",4,IF($AC478="月付",12,IF($AC478="半月付",24,1))))=1,1,MAX(1,ROUND(($E478-$D478+1)/365*IF($AC478="半年付",2,IF($AC478="季度付",4,IF($AC478="月付",12,IF($AC478="半月付",24,1)))),0)))))</f>
        <v/>
      </c>
      <c r="AM478" s="248" t="str">
        <f aca="true">IF($AL478="","",MIN($AL478,MAX(0,INT((TODAY()-付款宽限天数-$D478)/(($E478-$D478+1)/$AL478))+1)))</f>
        <v/>
      </c>
    </row>
    <row r="479" customFormat="false" ht="27.75" hidden="false" customHeight="false" outlineLevel="0" collapsed="false">
      <c r="F479" s="188" t="str">
        <f aca="true">IF(TRIM($B479&amp;$C479)="","",IF(OR(ISNUMBER(SEARCH("未",$A479)),ISNUMBER(SEARCH("送出",$A479)),AND(TRIM($A479)="",NOT(ISNUMBER($D479)),N($G479)=0)),"【合同未回】","")&amp;IF(NOT(ISNUMBER($E479)),IF(OR(ISNUMBER(SEARCH("未",$A479)),ISNUMBER(SEARCH("送出",$A479)),AND(TRIM($A479)="",NOT(ISNUMBER($D479)),N($G479)=0)),"","【未填合同期】"),IF($E479&lt;TODAY(),"【已到期】",IF($E479-TODAY()&lt;=提醒天数,"【即将到期，剩余"&amp;($E479-TODAY())&amp;"天】","【正常】")))&amp;IF(OR($AB479="安装免保",$AB479="技术免保",$AB479="质保期内"),"【"&amp;$AB479&amp;"】",""))</f>
        <v/>
      </c>
      <c r="J479" s="244" t="str">
        <f aca="false">IF(OR(N($G479)=0,N($H479)=0),"",ROUND(N($G479)*N($H479)*IF(N($I479)=0,1,N($I479)),2))</f>
        <v/>
      </c>
      <c r="M479" s="244" t="str">
        <f aca="false">IF(TRIM($B479&amp;$C479)="","",IF(AND(N($J479)=0,N($L479)=0),"",ROUND(N($J479)+N($L479),2)))</f>
        <v/>
      </c>
      <c r="S479" s="244"/>
      <c r="T479" s="245" t="str">
        <f aca="false">IF(TRIM($B479&amp;$C479)="","",IF(N($O479)=0,"",MAX(0,MIN(N($O479)-N($Q479),N($W479)))))</f>
        <v/>
      </c>
      <c r="U479" s="245" t="str">
        <f aca="false">IF(TRIM($B479&amp;$C479)="","",IF(N($Q479)&lt;=N($O479),"",N($Q479)-N($O479)))</f>
        <v/>
      </c>
      <c r="V479" s="245" t="str">
        <f aca="false">IF(OR(TRIM($B479&amp;$C479)="",$W479=""),"",MAX(0,N($W479))-N($T479))</f>
        <v/>
      </c>
      <c r="W479" s="245" t="str">
        <f aca="false">IF(TRIM($B479&amp;$C479)="","",IF(AND(N($M479)=0,N($Q479)+N($R479)+N($S479)=0),"",ROUND(N($M479)-N($Q479)-N($R479)-N($S479),2)))</f>
        <v/>
      </c>
      <c r="X479" s="246" t="str">
        <f aca="false">IF(TRIM($B479&amp;$C479)="","",IF(N($M479)=0,IF((N($Q479)+N($R479)+N($S479))=0,"—未填单价","未填单价，已收 "&amp;TEXT((N($Q479)+N($R479)+N($S479)),"#,##0.00")),IF(N($W479)&gt;0.005,"欠 "&amp;TEXT(N($W479),"#,##0.00")&amp;IF(N($T479)&gt;0,"（开票未到账 "&amp;TEXT(N($T479),"#,##0.00")&amp;"）","")&amp;IF(N($V479)&gt;0,"（未开票 "&amp;TEXT(N($V479),"#,##0.00")&amp;"）",""),IF(N($W479)&lt;-0.005,"多收 "&amp;TEXT(-N($W479),"#,##0.00"),"✔ 已结清")))&amp;IF(N($U479)&gt;0,"｜到账未开票 "&amp;TEXT(N($U479),"#,##0.00")&amp;"，待补票","")&amp;IF(N($R479)&gt;0,"｜收现 "&amp;TEXT(N($R479),"#,##0.00"),"")&amp;IF(N($S479)&gt;0,"｜收款不开票 "&amp;TEXT(N($S479),"#,##0.00"),""))</f>
        <v/>
      </c>
      <c r="Y479" s="195"/>
      <c r="AB479" s="195"/>
      <c r="AC479" s="188"/>
      <c r="AD479" s="246" t="str">
        <f aca="false">IF($AL479="","",IF($AL479=1,IF($AM479&gt;=1,"一次性·已到收款期","一次性·未到期"),$AC479&amp;" 第"&amp;$AM479&amp;"/"&amp;$AL479&amp;"期"))</f>
        <v/>
      </c>
      <c r="AE479" s="245" t="str">
        <f aca="false">IF(OR($AL479="",N($M479)=0),"",ROUND(N($J479)*$AM479/$AL479,2)+N($L479))</f>
        <v/>
      </c>
      <c r="AF479" s="245" t="str">
        <f aca="false">IF($AE479="","",MAX(0,ROUND($AE479-(N($Q479)+N($R479)+N($S479)),2)))</f>
        <v/>
      </c>
      <c r="AG479" s="245" t="str">
        <f aca="false">IF(OR(TRIM($B479&amp;$C479)="",NOT(ISNUMBER($D479))),"",SUMIFS($W$3:$W$1001,$AI$3:$AI$1001,$AI479,$D$3:$D$1001,"&lt;"&amp;$D479))</f>
        <v/>
      </c>
      <c r="AH479" s="245" t="str">
        <f aca="false">IF(TRIM($B479&amp;$C479)="","",SUMIFS($W$3:$W$1001,$AI$3:$AI$1001,$AI479))</f>
        <v/>
      </c>
      <c r="AI479" s="246" t="str">
        <f aca="false">IF(TRIM($B479&amp;$C479)="","",TRIM($B479)&amp;"｜"&amp;TRIM($C479))</f>
        <v/>
      </c>
      <c r="AJ479" s="245" t="str">
        <f aca="false">IF(TRIM($B479&amp;$C479)="","",MIN(N($O479),N($Q479)))</f>
        <v/>
      </c>
      <c r="AK479" s="248" t="str">
        <f aca="false">IF(ISNUMBER($D479),YEAR($D479),"")</f>
        <v/>
      </c>
      <c r="AL479" s="248" t="str">
        <f aca="false">IF(OR(TRIM($B479&amp;$C479)="",NOT(ISNUMBER($D479)),NOT(ISNUMBER($E479))),"",IF($E479&lt;$D479,"",IF(IF($AC479="半年付",2,IF($AC479="季度付",4,IF($AC479="月付",12,IF($AC479="半月付",24,1))))=1,1,MAX(1,ROUND(($E479-$D479+1)/365*IF($AC479="半年付",2,IF($AC479="季度付",4,IF($AC479="月付",12,IF($AC479="半月付",24,1)))),0)))))</f>
        <v/>
      </c>
      <c r="AM479" s="248" t="str">
        <f aca="true">IF($AL479="","",MIN($AL479,MAX(0,INT((TODAY()-付款宽限天数-$D479)/(($E479-$D479+1)/$AL479))+1)))</f>
        <v/>
      </c>
    </row>
    <row r="480" customFormat="false" ht="27.75" hidden="false" customHeight="false" outlineLevel="0" collapsed="false">
      <c r="F480" s="188" t="str">
        <f aca="true">IF(TRIM($B480&amp;$C480)="","",IF(OR(ISNUMBER(SEARCH("未",$A480)),ISNUMBER(SEARCH("送出",$A480)),AND(TRIM($A480)="",NOT(ISNUMBER($D480)),N($G480)=0)),"【合同未回】","")&amp;IF(NOT(ISNUMBER($E480)),IF(OR(ISNUMBER(SEARCH("未",$A480)),ISNUMBER(SEARCH("送出",$A480)),AND(TRIM($A480)="",NOT(ISNUMBER($D480)),N($G480)=0)),"","【未填合同期】"),IF($E480&lt;TODAY(),"【已到期】",IF($E480-TODAY()&lt;=提醒天数,"【即将到期，剩余"&amp;($E480-TODAY())&amp;"天】","【正常】")))&amp;IF(OR($AB480="安装免保",$AB480="技术免保",$AB480="质保期内"),"【"&amp;$AB480&amp;"】",""))</f>
        <v/>
      </c>
      <c r="J480" s="244" t="str">
        <f aca="false">IF(OR(N($G480)=0,N($H480)=0),"",ROUND(N($G480)*N($H480)*IF(N($I480)=0,1,N($I480)),2))</f>
        <v/>
      </c>
      <c r="M480" s="244" t="str">
        <f aca="false">IF(TRIM($B480&amp;$C480)="","",IF(AND(N($J480)=0,N($L480)=0),"",ROUND(N($J480)+N($L480),2)))</f>
        <v/>
      </c>
      <c r="S480" s="244"/>
      <c r="T480" s="245" t="str">
        <f aca="false">IF(TRIM($B480&amp;$C480)="","",IF(N($O480)=0,"",MAX(0,MIN(N($O480)-N($Q480),N($W480)))))</f>
        <v/>
      </c>
      <c r="U480" s="245" t="str">
        <f aca="false">IF(TRIM($B480&amp;$C480)="","",IF(N($Q480)&lt;=N($O480),"",N($Q480)-N($O480)))</f>
        <v/>
      </c>
      <c r="V480" s="245" t="str">
        <f aca="false">IF(OR(TRIM($B480&amp;$C480)="",$W480=""),"",MAX(0,N($W480))-N($T480))</f>
        <v/>
      </c>
      <c r="W480" s="245" t="str">
        <f aca="false">IF(TRIM($B480&amp;$C480)="","",IF(AND(N($M480)=0,N($Q480)+N($R480)+N($S480)=0),"",ROUND(N($M480)-N($Q480)-N($R480)-N($S480),2)))</f>
        <v/>
      </c>
      <c r="X480" s="246" t="str">
        <f aca="false">IF(TRIM($B480&amp;$C480)="","",IF(N($M480)=0,IF((N($Q480)+N($R480)+N($S480))=0,"—未填单价","未填单价，已收 "&amp;TEXT((N($Q480)+N($R480)+N($S480)),"#,##0.00")),IF(N($W480)&gt;0.005,"欠 "&amp;TEXT(N($W480),"#,##0.00")&amp;IF(N($T480)&gt;0,"（开票未到账 "&amp;TEXT(N($T480),"#,##0.00")&amp;"）","")&amp;IF(N($V480)&gt;0,"（未开票 "&amp;TEXT(N($V480),"#,##0.00")&amp;"）",""),IF(N($W480)&lt;-0.005,"多收 "&amp;TEXT(-N($W480),"#,##0.00"),"✔ 已结清")))&amp;IF(N($U480)&gt;0,"｜到账未开票 "&amp;TEXT(N($U480),"#,##0.00")&amp;"，待补票","")&amp;IF(N($R480)&gt;0,"｜收现 "&amp;TEXT(N($R480),"#,##0.00"),"")&amp;IF(N($S480)&gt;0,"｜收款不开票 "&amp;TEXT(N($S480),"#,##0.00"),""))</f>
        <v/>
      </c>
      <c r="Y480" s="195"/>
      <c r="AB480" s="195"/>
      <c r="AC480" s="188"/>
      <c r="AD480" s="246" t="str">
        <f aca="false">IF($AL480="","",IF($AL480=1,IF($AM480&gt;=1,"一次性·已到收款期","一次性·未到期"),$AC480&amp;" 第"&amp;$AM480&amp;"/"&amp;$AL480&amp;"期"))</f>
        <v/>
      </c>
      <c r="AE480" s="245" t="str">
        <f aca="false">IF(OR($AL480="",N($M480)=0),"",ROUND(N($J480)*$AM480/$AL480,2)+N($L480))</f>
        <v/>
      </c>
      <c r="AF480" s="245" t="str">
        <f aca="false">IF($AE480="","",MAX(0,ROUND($AE480-(N($Q480)+N($R480)+N($S480)),2)))</f>
        <v/>
      </c>
      <c r="AG480" s="245" t="str">
        <f aca="false">IF(OR(TRIM($B480&amp;$C480)="",NOT(ISNUMBER($D480))),"",SUMIFS($W$3:$W$1001,$AI$3:$AI$1001,$AI480,$D$3:$D$1001,"&lt;"&amp;$D480))</f>
        <v/>
      </c>
      <c r="AH480" s="245" t="str">
        <f aca="false">IF(TRIM($B480&amp;$C480)="","",SUMIFS($W$3:$W$1001,$AI$3:$AI$1001,$AI480))</f>
        <v/>
      </c>
      <c r="AI480" s="246" t="str">
        <f aca="false">IF(TRIM($B480&amp;$C480)="","",TRIM($B480)&amp;"｜"&amp;TRIM($C480))</f>
        <v/>
      </c>
      <c r="AJ480" s="245" t="str">
        <f aca="false">IF(TRIM($B480&amp;$C480)="","",MIN(N($O480),N($Q480)))</f>
        <v/>
      </c>
      <c r="AK480" s="248" t="str">
        <f aca="false">IF(ISNUMBER($D480),YEAR($D480),"")</f>
        <v/>
      </c>
      <c r="AL480" s="248" t="str">
        <f aca="false">IF(OR(TRIM($B480&amp;$C480)="",NOT(ISNUMBER($D480)),NOT(ISNUMBER($E480))),"",IF($E480&lt;$D480,"",IF(IF($AC480="半年付",2,IF($AC480="季度付",4,IF($AC480="月付",12,IF($AC480="半月付",24,1))))=1,1,MAX(1,ROUND(($E480-$D480+1)/365*IF($AC480="半年付",2,IF($AC480="季度付",4,IF($AC480="月付",12,IF($AC480="半月付",24,1)))),0)))))</f>
        <v/>
      </c>
      <c r="AM480" s="248" t="str">
        <f aca="true">IF($AL480="","",MIN($AL480,MAX(0,INT((TODAY()-付款宽限天数-$D480)/(($E480-$D480+1)/$AL480))+1)))</f>
        <v/>
      </c>
    </row>
    <row r="481" customFormat="false" ht="27.75" hidden="false" customHeight="false" outlineLevel="0" collapsed="false">
      <c r="F481" s="188" t="str">
        <f aca="true">IF(TRIM($B481&amp;$C481)="","",IF(OR(ISNUMBER(SEARCH("未",$A481)),ISNUMBER(SEARCH("送出",$A481)),AND(TRIM($A481)="",NOT(ISNUMBER($D481)),N($G481)=0)),"【合同未回】","")&amp;IF(NOT(ISNUMBER($E481)),IF(OR(ISNUMBER(SEARCH("未",$A481)),ISNUMBER(SEARCH("送出",$A481)),AND(TRIM($A481)="",NOT(ISNUMBER($D481)),N($G481)=0)),"","【未填合同期】"),IF($E481&lt;TODAY(),"【已到期】",IF($E481-TODAY()&lt;=提醒天数,"【即将到期，剩余"&amp;($E481-TODAY())&amp;"天】","【正常】")))&amp;IF(OR($AB481="安装免保",$AB481="技术免保",$AB481="质保期内"),"【"&amp;$AB481&amp;"】",""))</f>
        <v/>
      </c>
      <c r="J481" s="244" t="str">
        <f aca="false">IF(OR(N($G481)=0,N($H481)=0),"",ROUND(N($G481)*N($H481)*IF(N($I481)=0,1,N($I481)),2))</f>
        <v/>
      </c>
      <c r="M481" s="244" t="str">
        <f aca="false">IF(TRIM($B481&amp;$C481)="","",IF(AND(N($J481)=0,N($L481)=0),"",ROUND(N($J481)+N($L481),2)))</f>
        <v/>
      </c>
      <c r="S481" s="244"/>
      <c r="T481" s="245" t="str">
        <f aca="false">IF(TRIM($B481&amp;$C481)="","",IF(N($O481)=0,"",MAX(0,MIN(N($O481)-N($Q481),N($W481)))))</f>
        <v/>
      </c>
      <c r="U481" s="245" t="str">
        <f aca="false">IF(TRIM($B481&amp;$C481)="","",IF(N($Q481)&lt;=N($O481),"",N($Q481)-N($O481)))</f>
        <v/>
      </c>
      <c r="V481" s="245" t="str">
        <f aca="false">IF(OR(TRIM($B481&amp;$C481)="",$W481=""),"",MAX(0,N($W481))-N($T481))</f>
        <v/>
      </c>
      <c r="W481" s="245" t="str">
        <f aca="false">IF(TRIM($B481&amp;$C481)="","",IF(AND(N($M481)=0,N($Q481)+N($R481)+N($S481)=0),"",ROUND(N($M481)-N($Q481)-N($R481)-N($S481),2)))</f>
        <v/>
      </c>
      <c r="X481" s="246" t="str">
        <f aca="false">IF(TRIM($B481&amp;$C481)="","",IF(N($M481)=0,IF((N($Q481)+N($R481)+N($S481))=0,"—未填单价","未填单价，已收 "&amp;TEXT((N($Q481)+N($R481)+N($S481)),"#,##0.00")),IF(N($W481)&gt;0.005,"欠 "&amp;TEXT(N($W481),"#,##0.00")&amp;IF(N($T481)&gt;0,"（开票未到账 "&amp;TEXT(N($T481),"#,##0.00")&amp;"）","")&amp;IF(N($V481)&gt;0,"（未开票 "&amp;TEXT(N($V481),"#,##0.00")&amp;"）",""),IF(N($W481)&lt;-0.005,"多收 "&amp;TEXT(-N($W481),"#,##0.00"),"✔ 已结清")))&amp;IF(N($U481)&gt;0,"｜到账未开票 "&amp;TEXT(N($U481),"#,##0.00")&amp;"，待补票","")&amp;IF(N($R481)&gt;0,"｜收现 "&amp;TEXT(N($R481),"#,##0.00"),"")&amp;IF(N($S481)&gt;0,"｜收款不开票 "&amp;TEXT(N($S481),"#,##0.00"),""))</f>
        <v/>
      </c>
      <c r="Y481" s="195"/>
      <c r="AB481" s="195"/>
      <c r="AC481" s="188"/>
      <c r="AD481" s="246" t="str">
        <f aca="false">IF($AL481="","",IF($AL481=1,IF($AM481&gt;=1,"一次性·已到收款期","一次性·未到期"),$AC481&amp;" 第"&amp;$AM481&amp;"/"&amp;$AL481&amp;"期"))</f>
        <v/>
      </c>
      <c r="AE481" s="245" t="str">
        <f aca="false">IF(OR($AL481="",N($M481)=0),"",ROUND(N($J481)*$AM481/$AL481,2)+N($L481))</f>
        <v/>
      </c>
      <c r="AF481" s="245" t="str">
        <f aca="false">IF($AE481="","",MAX(0,ROUND($AE481-(N($Q481)+N($R481)+N($S481)),2)))</f>
        <v/>
      </c>
      <c r="AG481" s="245" t="str">
        <f aca="false">IF(OR(TRIM($B481&amp;$C481)="",NOT(ISNUMBER($D481))),"",SUMIFS($W$3:$W$1001,$AI$3:$AI$1001,$AI481,$D$3:$D$1001,"&lt;"&amp;$D481))</f>
        <v/>
      </c>
      <c r="AH481" s="245" t="str">
        <f aca="false">IF(TRIM($B481&amp;$C481)="","",SUMIFS($W$3:$W$1001,$AI$3:$AI$1001,$AI481))</f>
        <v/>
      </c>
      <c r="AI481" s="246" t="str">
        <f aca="false">IF(TRIM($B481&amp;$C481)="","",TRIM($B481)&amp;"｜"&amp;TRIM($C481))</f>
        <v/>
      </c>
      <c r="AJ481" s="245" t="str">
        <f aca="false">IF(TRIM($B481&amp;$C481)="","",MIN(N($O481),N($Q481)))</f>
        <v/>
      </c>
      <c r="AK481" s="248" t="str">
        <f aca="false">IF(ISNUMBER($D481),YEAR($D481),"")</f>
        <v/>
      </c>
      <c r="AL481" s="248" t="str">
        <f aca="false">IF(OR(TRIM($B481&amp;$C481)="",NOT(ISNUMBER($D481)),NOT(ISNUMBER($E481))),"",IF($E481&lt;$D481,"",IF(IF($AC481="半年付",2,IF($AC481="季度付",4,IF($AC481="月付",12,IF($AC481="半月付",24,1))))=1,1,MAX(1,ROUND(($E481-$D481+1)/365*IF($AC481="半年付",2,IF($AC481="季度付",4,IF($AC481="月付",12,IF($AC481="半月付",24,1)))),0)))))</f>
        <v/>
      </c>
      <c r="AM481" s="248" t="str">
        <f aca="true">IF($AL481="","",MIN($AL481,MAX(0,INT((TODAY()-付款宽限天数-$D481)/(($E481-$D481+1)/$AL481))+1)))</f>
        <v/>
      </c>
    </row>
    <row r="482" customFormat="false" ht="27.75" hidden="false" customHeight="false" outlineLevel="0" collapsed="false">
      <c r="F482" s="188" t="str">
        <f aca="true">IF(TRIM($B482&amp;$C482)="","",IF(OR(ISNUMBER(SEARCH("未",$A482)),ISNUMBER(SEARCH("送出",$A482)),AND(TRIM($A482)="",NOT(ISNUMBER($D482)),N($G482)=0)),"【合同未回】","")&amp;IF(NOT(ISNUMBER($E482)),IF(OR(ISNUMBER(SEARCH("未",$A482)),ISNUMBER(SEARCH("送出",$A482)),AND(TRIM($A482)="",NOT(ISNUMBER($D482)),N($G482)=0)),"","【未填合同期】"),IF($E482&lt;TODAY(),"【已到期】",IF($E482-TODAY()&lt;=提醒天数,"【即将到期，剩余"&amp;($E482-TODAY())&amp;"天】","【正常】")))&amp;IF(OR($AB482="安装免保",$AB482="技术免保",$AB482="质保期内"),"【"&amp;$AB482&amp;"】",""))</f>
        <v/>
      </c>
      <c r="J482" s="244" t="str">
        <f aca="false">IF(OR(N($G482)=0,N($H482)=0),"",ROUND(N($G482)*N($H482)*IF(N($I482)=0,1,N($I482)),2))</f>
        <v/>
      </c>
      <c r="M482" s="244" t="str">
        <f aca="false">IF(TRIM($B482&amp;$C482)="","",IF(AND(N($J482)=0,N($L482)=0),"",ROUND(N($J482)+N($L482),2)))</f>
        <v/>
      </c>
      <c r="S482" s="244"/>
      <c r="T482" s="245" t="str">
        <f aca="false">IF(TRIM($B482&amp;$C482)="","",IF(N($O482)=0,"",MAX(0,MIN(N($O482)-N($Q482),N($W482)))))</f>
        <v/>
      </c>
      <c r="U482" s="245" t="str">
        <f aca="false">IF(TRIM($B482&amp;$C482)="","",IF(N($Q482)&lt;=N($O482),"",N($Q482)-N($O482)))</f>
        <v/>
      </c>
      <c r="V482" s="245" t="str">
        <f aca="false">IF(OR(TRIM($B482&amp;$C482)="",$W482=""),"",MAX(0,N($W482))-N($T482))</f>
        <v/>
      </c>
      <c r="W482" s="245" t="str">
        <f aca="false">IF(TRIM($B482&amp;$C482)="","",IF(AND(N($M482)=0,N($Q482)+N($R482)+N($S482)=0),"",ROUND(N($M482)-N($Q482)-N($R482)-N($S482),2)))</f>
        <v/>
      </c>
      <c r="X482" s="246" t="str">
        <f aca="false">IF(TRIM($B482&amp;$C482)="","",IF(N($M482)=0,IF((N($Q482)+N($R482)+N($S482))=0,"—未填单价","未填单价，已收 "&amp;TEXT((N($Q482)+N($R482)+N($S482)),"#,##0.00")),IF(N($W482)&gt;0.005,"欠 "&amp;TEXT(N($W482),"#,##0.00")&amp;IF(N($T482)&gt;0,"（开票未到账 "&amp;TEXT(N($T482),"#,##0.00")&amp;"）","")&amp;IF(N($V482)&gt;0,"（未开票 "&amp;TEXT(N($V482),"#,##0.00")&amp;"）",""),IF(N($W482)&lt;-0.005,"多收 "&amp;TEXT(-N($W482),"#,##0.00"),"✔ 已结清")))&amp;IF(N($U482)&gt;0,"｜到账未开票 "&amp;TEXT(N($U482),"#,##0.00")&amp;"，待补票","")&amp;IF(N($R482)&gt;0,"｜收现 "&amp;TEXT(N($R482),"#,##0.00"),"")&amp;IF(N($S482)&gt;0,"｜收款不开票 "&amp;TEXT(N($S482),"#,##0.00"),""))</f>
        <v/>
      </c>
      <c r="Y482" s="195"/>
      <c r="AB482" s="195"/>
      <c r="AC482" s="188"/>
      <c r="AD482" s="246" t="str">
        <f aca="false">IF($AL482="","",IF($AL482=1,IF($AM482&gt;=1,"一次性·已到收款期","一次性·未到期"),$AC482&amp;" 第"&amp;$AM482&amp;"/"&amp;$AL482&amp;"期"))</f>
        <v/>
      </c>
      <c r="AE482" s="245" t="str">
        <f aca="false">IF(OR($AL482="",N($M482)=0),"",ROUND(N($J482)*$AM482/$AL482,2)+N($L482))</f>
        <v/>
      </c>
      <c r="AF482" s="245" t="str">
        <f aca="false">IF($AE482="","",MAX(0,ROUND($AE482-(N($Q482)+N($R482)+N($S482)),2)))</f>
        <v/>
      </c>
      <c r="AG482" s="245" t="str">
        <f aca="false">IF(OR(TRIM($B482&amp;$C482)="",NOT(ISNUMBER($D482))),"",SUMIFS($W$3:$W$1001,$AI$3:$AI$1001,$AI482,$D$3:$D$1001,"&lt;"&amp;$D482))</f>
        <v/>
      </c>
      <c r="AH482" s="245" t="str">
        <f aca="false">IF(TRIM($B482&amp;$C482)="","",SUMIFS($W$3:$W$1001,$AI$3:$AI$1001,$AI482))</f>
        <v/>
      </c>
      <c r="AI482" s="246" t="str">
        <f aca="false">IF(TRIM($B482&amp;$C482)="","",TRIM($B482)&amp;"｜"&amp;TRIM($C482))</f>
        <v/>
      </c>
      <c r="AJ482" s="245" t="str">
        <f aca="false">IF(TRIM($B482&amp;$C482)="","",MIN(N($O482),N($Q482)))</f>
        <v/>
      </c>
      <c r="AK482" s="248" t="str">
        <f aca="false">IF(ISNUMBER($D482),YEAR($D482),"")</f>
        <v/>
      </c>
      <c r="AL482" s="248" t="str">
        <f aca="false">IF(OR(TRIM($B482&amp;$C482)="",NOT(ISNUMBER($D482)),NOT(ISNUMBER($E482))),"",IF($E482&lt;$D482,"",IF(IF($AC482="半年付",2,IF($AC482="季度付",4,IF($AC482="月付",12,IF($AC482="半月付",24,1))))=1,1,MAX(1,ROUND(($E482-$D482+1)/365*IF($AC482="半年付",2,IF($AC482="季度付",4,IF($AC482="月付",12,IF($AC482="半月付",24,1)))),0)))))</f>
        <v/>
      </c>
      <c r="AM482" s="248" t="str">
        <f aca="true">IF($AL482="","",MIN($AL482,MAX(0,INT((TODAY()-付款宽限天数-$D482)/(($E482-$D482+1)/$AL482))+1)))</f>
        <v/>
      </c>
    </row>
    <row r="483" customFormat="false" ht="27.75" hidden="false" customHeight="false" outlineLevel="0" collapsed="false">
      <c r="F483" s="188" t="str">
        <f aca="true">IF(TRIM($B483&amp;$C483)="","",IF(OR(ISNUMBER(SEARCH("未",$A483)),ISNUMBER(SEARCH("送出",$A483)),AND(TRIM($A483)="",NOT(ISNUMBER($D483)),N($G483)=0)),"【合同未回】","")&amp;IF(NOT(ISNUMBER($E483)),IF(OR(ISNUMBER(SEARCH("未",$A483)),ISNUMBER(SEARCH("送出",$A483)),AND(TRIM($A483)="",NOT(ISNUMBER($D483)),N($G483)=0)),"","【未填合同期】"),IF($E483&lt;TODAY(),"【已到期】",IF($E483-TODAY()&lt;=提醒天数,"【即将到期，剩余"&amp;($E483-TODAY())&amp;"天】","【正常】")))&amp;IF(OR($AB483="安装免保",$AB483="技术免保",$AB483="质保期内"),"【"&amp;$AB483&amp;"】",""))</f>
        <v/>
      </c>
      <c r="J483" s="244" t="str">
        <f aca="false">IF(OR(N($G483)=0,N($H483)=0),"",ROUND(N($G483)*N($H483)*IF(N($I483)=0,1,N($I483)),2))</f>
        <v/>
      </c>
      <c r="M483" s="244" t="str">
        <f aca="false">IF(TRIM($B483&amp;$C483)="","",IF(AND(N($J483)=0,N($L483)=0),"",ROUND(N($J483)+N($L483),2)))</f>
        <v/>
      </c>
      <c r="S483" s="244"/>
      <c r="T483" s="245" t="str">
        <f aca="false">IF(TRIM($B483&amp;$C483)="","",IF(N($O483)=0,"",MAX(0,MIN(N($O483)-N($Q483),N($W483)))))</f>
        <v/>
      </c>
      <c r="U483" s="245" t="str">
        <f aca="false">IF(TRIM($B483&amp;$C483)="","",IF(N($Q483)&lt;=N($O483),"",N($Q483)-N($O483)))</f>
        <v/>
      </c>
      <c r="V483" s="245" t="str">
        <f aca="false">IF(OR(TRIM($B483&amp;$C483)="",$W483=""),"",MAX(0,N($W483))-N($T483))</f>
        <v/>
      </c>
      <c r="W483" s="245" t="str">
        <f aca="false">IF(TRIM($B483&amp;$C483)="","",IF(AND(N($M483)=0,N($Q483)+N($R483)+N($S483)=0),"",ROUND(N($M483)-N($Q483)-N($R483)-N($S483),2)))</f>
        <v/>
      </c>
      <c r="X483" s="246" t="str">
        <f aca="false">IF(TRIM($B483&amp;$C483)="","",IF(N($M483)=0,IF((N($Q483)+N($R483)+N($S483))=0,"—未填单价","未填单价，已收 "&amp;TEXT((N($Q483)+N($R483)+N($S483)),"#,##0.00")),IF(N($W483)&gt;0.005,"欠 "&amp;TEXT(N($W483),"#,##0.00")&amp;IF(N($T483)&gt;0,"（开票未到账 "&amp;TEXT(N($T483),"#,##0.00")&amp;"）","")&amp;IF(N($V483)&gt;0,"（未开票 "&amp;TEXT(N($V483),"#,##0.00")&amp;"）",""),IF(N($W483)&lt;-0.005,"多收 "&amp;TEXT(-N($W483),"#,##0.00"),"✔ 已结清")))&amp;IF(N($U483)&gt;0,"｜到账未开票 "&amp;TEXT(N($U483),"#,##0.00")&amp;"，待补票","")&amp;IF(N($R483)&gt;0,"｜收现 "&amp;TEXT(N($R483),"#,##0.00"),"")&amp;IF(N($S483)&gt;0,"｜收款不开票 "&amp;TEXT(N($S483),"#,##0.00"),""))</f>
        <v/>
      </c>
      <c r="Y483" s="195"/>
      <c r="AB483" s="195"/>
      <c r="AC483" s="188"/>
      <c r="AD483" s="246" t="str">
        <f aca="false">IF($AL483="","",IF($AL483=1,IF($AM483&gt;=1,"一次性·已到收款期","一次性·未到期"),$AC483&amp;" 第"&amp;$AM483&amp;"/"&amp;$AL483&amp;"期"))</f>
        <v/>
      </c>
      <c r="AE483" s="245" t="str">
        <f aca="false">IF(OR($AL483="",N($M483)=0),"",ROUND(N($J483)*$AM483/$AL483,2)+N($L483))</f>
        <v/>
      </c>
      <c r="AF483" s="245" t="str">
        <f aca="false">IF($AE483="","",MAX(0,ROUND($AE483-(N($Q483)+N($R483)+N($S483)),2)))</f>
        <v/>
      </c>
      <c r="AG483" s="245" t="str">
        <f aca="false">IF(OR(TRIM($B483&amp;$C483)="",NOT(ISNUMBER($D483))),"",SUMIFS($W$3:$W$1001,$AI$3:$AI$1001,$AI483,$D$3:$D$1001,"&lt;"&amp;$D483))</f>
        <v/>
      </c>
      <c r="AH483" s="245" t="str">
        <f aca="false">IF(TRIM($B483&amp;$C483)="","",SUMIFS($W$3:$W$1001,$AI$3:$AI$1001,$AI483))</f>
        <v/>
      </c>
      <c r="AI483" s="246" t="str">
        <f aca="false">IF(TRIM($B483&amp;$C483)="","",TRIM($B483)&amp;"｜"&amp;TRIM($C483))</f>
        <v/>
      </c>
      <c r="AJ483" s="245" t="str">
        <f aca="false">IF(TRIM($B483&amp;$C483)="","",MIN(N($O483),N($Q483)))</f>
        <v/>
      </c>
      <c r="AK483" s="248" t="str">
        <f aca="false">IF(ISNUMBER($D483),YEAR($D483),"")</f>
        <v/>
      </c>
      <c r="AL483" s="248" t="str">
        <f aca="false">IF(OR(TRIM($B483&amp;$C483)="",NOT(ISNUMBER($D483)),NOT(ISNUMBER($E483))),"",IF($E483&lt;$D483,"",IF(IF($AC483="半年付",2,IF($AC483="季度付",4,IF($AC483="月付",12,IF($AC483="半月付",24,1))))=1,1,MAX(1,ROUND(($E483-$D483+1)/365*IF($AC483="半年付",2,IF($AC483="季度付",4,IF($AC483="月付",12,IF($AC483="半月付",24,1)))),0)))))</f>
        <v/>
      </c>
      <c r="AM483" s="248" t="str">
        <f aca="true">IF($AL483="","",MIN($AL483,MAX(0,INT((TODAY()-付款宽限天数-$D483)/(($E483-$D483+1)/$AL483))+1)))</f>
        <v/>
      </c>
    </row>
    <row r="484" customFormat="false" ht="27.75" hidden="false" customHeight="false" outlineLevel="0" collapsed="false">
      <c r="F484" s="188" t="str">
        <f aca="true">IF(TRIM($B484&amp;$C484)="","",IF(OR(ISNUMBER(SEARCH("未",$A484)),ISNUMBER(SEARCH("送出",$A484)),AND(TRIM($A484)="",NOT(ISNUMBER($D484)),N($G484)=0)),"【合同未回】","")&amp;IF(NOT(ISNUMBER($E484)),IF(OR(ISNUMBER(SEARCH("未",$A484)),ISNUMBER(SEARCH("送出",$A484)),AND(TRIM($A484)="",NOT(ISNUMBER($D484)),N($G484)=0)),"","【未填合同期】"),IF($E484&lt;TODAY(),"【已到期】",IF($E484-TODAY()&lt;=提醒天数,"【即将到期，剩余"&amp;($E484-TODAY())&amp;"天】","【正常】")))&amp;IF(OR($AB484="安装免保",$AB484="技术免保",$AB484="质保期内"),"【"&amp;$AB484&amp;"】",""))</f>
        <v/>
      </c>
      <c r="J484" s="244" t="str">
        <f aca="false">IF(OR(N($G484)=0,N($H484)=0),"",ROUND(N($G484)*N($H484)*IF(N($I484)=0,1,N($I484)),2))</f>
        <v/>
      </c>
      <c r="M484" s="244" t="str">
        <f aca="false">IF(TRIM($B484&amp;$C484)="","",IF(AND(N($J484)=0,N($L484)=0),"",ROUND(N($J484)+N($L484),2)))</f>
        <v/>
      </c>
      <c r="S484" s="244"/>
      <c r="T484" s="245" t="str">
        <f aca="false">IF(TRIM($B484&amp;$C484)="","",IF(N($O484)=0,"",MAX(0,MIN(N($O484)-N($Q484),N($W484)))))</f>
        <v/>
      </c>
      <c r="U484" s="245" t="str">
        <f aca="false">IF(TRIM($B484&amp;$C484)="","",IF(N($Q484)&lt;=N($O484),"",N($Q484)-N($O484)))</f>
        <v/>
      </c>
      <c r="V484" s="245" t="str">
        <f aca="false">IF(OR(TRIM($B484&amp;$C484)="",$W484=""),"",MAX(0,N($W484))-N($T484))</f>
        <v/>
      </c>
      <c r="W484" s="245" t="str">
        <f aca="false">IF(TRIM($B484&amp;$C484)="","",IF(AND(N($M484)=0,N($Q484)+N($R484)+N($S484)=0),"",ROUND(N($M484)-N($Q484)-N($R484)-N($S484),2)))</f>
        <v/>
      </c>
      <c r="X484" s="246" t="str">
        <f aca="false">IF(TRIM($B484&amp;$C484)="","",IF(N($M484)=0,IF((N($Q484)+N($R484)+N($S484))=0,"—未填单价","未填单价，已收 "&amp;TEXT((N($Q484)+N($R484)+N($S484)),"#,##0.00")),IF(N($W484)&gt;0.005,"欠 "&amp;TEXT(N($W484),"#,##0.00")&amp;IF(N($T484)&gt;0,"（开票未到账 "&amp;TEXT(N($T484),"#,##0.00")&amp;"）","")&amp;IF(N($V484)&gt;0,"（未开票 "&amp;TEXT(N($V484),"#,##0.00")&amp;"）",""),IF(N($W484)&lt;-0.005,"多收 "&amp;TEXT(-N($W484),"#,##0.00"),"✔ 已结清")))&amp;IF(N($U484)&gt;0,"｜到账未开票 "&amp;TEXT(N($U484),"#,##0.00")&amp;"，待补票","")&amp;IF(N($R484)&gt;0,"｜收现 "&amp;TEXT(N($R484),"#,##0.00"),"")&amp;IF(N($S484)&gt;0,"｜收款不开票 "&amp;TEXT(N($S484),"#,##0.00"),""))</f>
        <v/>
      </c>
      <c r="Y484" s="195"/>
      <c r="AB484" s="195"/>
      <c r="AC484" s="188"/>
      <c r="AD484" s="246" t="str">
        <f aca="false">IF($AL484="","",IF($AL484=1,IF($AM484&gt;=1,"一次性·已到收款期","一次性·未到期"),$AC484&amp;" 第"&amp;$AM484&amp;"/"&amp;$AL484&amp;"期"))</f>
        <v/>
      </c>
      <c r="AE484" s="245" t="str">
        <f aca="false">IF(OR($AL484="",N($M484)=0),"",ROUND(N($J484)*$AM484/$AL484,2)+N($L484))</f>
        <v/>
      </c>
      <c r="AF484" s="245" t="str">
        <f aca="false">IF($AE484="","",MAX(0,ROUND($AE484-(N($Q484)+N($R484)+N($S484)),2)))</f>
        <v/>
      </c>
      <c r="AG484" s="245" t="str">
        <f aca="false">IF(OR(TRIM($B484&amp;$C484)="",NOT(ISNUMBER($D484))),"",SUMIFS($W$3:$W$1001,$AI$3:$AI$1001,$AI484,$D$3:$D$1001,"&lt;"&amp;$D484))</f>
        <v/>
      </c>
      <c r="AH484" s="245" t="str">
        <f aca="false">IF(TRIM($B484&amp;$C484)="","",SUMIFS($W$3:$W$1001,$AI$3:$AI$1001,$AI484))</f>
        <v/>
      </c>
      <c r="AI484" s="246" t="str">
        <f aca="false">IF(TRIM($B484&amp;$C484)="","",TRIM($B484)&amp;"｜"&amp;TRIM($C484))</f>
        <v/>
      </c>
      <c r="AJ484" s="245" t="str">
        <f aca="false">IF(TRIM($B484&amp;$C484)="","",MIN(N($O484),N($Q484)))</f>
        <v/>
      </c>
      <c r="AK484" s="248" t="str">
        <f aca="false">IF(ISNUMBER($D484),YEAR($D484),"")</f>
        <v/>
      </c>
      <c r="AL484" s="248" t="str">
        <f aca="false">IF(OR(TRIM($B484&amp;$C484)="",NOT(ISNUMBER($D484)),NOT(ISNUMBER($E484))),"",IF($E484&lt;$D484,"",IF(IF($AC484="半年付",2,IF($AC484="季度付",4,IF($AC484="月付",12,IF($AC484="半月付",24,1))))=1,1,MAX(1,ROUND(($E484-$D484+1)/365*IF($AC484="半年付",2,IF($AC484="季度付",4,IF($AC484="月付",12,IF($AC484="半月付",24,1)))),0)))))</f>
        <v/>
      </c>
      <c r="AM484" s="248" t="str">
        <f aca="true">IF($AL484="","",MIN($AL484,MAX(0,INT((TODAY()-付款宽限天数-$D484)/(($E484-$D484+1)/$AL484))+1)))</f>
        <v/>
      </c>
    </row>
    <row r="485" customFormat="false" ht="27.75" hidden="false" customHeight="false" outlineLevel="0" collapsed="false">
      <c r="F485" s="188" t="str">
        <f aca="true">IF(TRIM($B485&amp;$C485)="","",IF(OR(ISNUMBER(SEARCH("未",$A485)),ISNUMBER(SEARCH("送出",$A485)),AND(TRIM($A485)="",NOT(ISNUMBER($D485)),N($G485)=0)),"【合同未回】","")&amp;IF(NOT(ISNUMBER($E485)),IF(OR(ISNUMBER(SEARCH("未",$A485)),ISNUMBER(SEARCH("送出",$A485)),AND(TRIM($A485)="",NOT(ISNUMBER($D485)),N($G485)=0)),"","【未填合同期】"),IF($E485&lt;TODAY(),"【已到期】",IF($E485-TODAY()&lt;=提醒天数,"【即将到期，剩余"&amp;($E485-TODAY())&amp;"天】","【正常】")))&amp;IF(OR($AB485="安装免保",$AB485="技术免保",$AB485="质保期内"),"【"&amp;$AB485&amp;"】",""))</f>
        <v/>
      </c>
      <c r="J485" s="244" t="str">
        <f aca="false">IF(OR(N($G485)=0,N($H485)=0),"",ROUND(N($G485)*N($H485)*IF(N($I485)=0,1,N($I485)),2))</f>
        <v/>
      </c>
      <c r="M485" s="244" t="str">
        <f aca="false">IF(TRIM($B485&amp;$C485)="","",IF(AND(N($J485)=0,N($L485)=0),"",ROUND(N($J485)+N($L485),2)))</f>
        <v/>
      </c>
      <c r="S485" s="244"/>
      <c r="T485" s="245" t="str">
        <f aca="false">IF(TRIM($B485&amp;$C485)="","",IF(N($O485)=0,"",MAX(0,MIN(N($O485)-N($Q485),N($W485)))))</f>
        <v/>
      </c>
      <c r="U485" s="245" t="str">
        <f aca="false">IF(TRIM($B485&amp;$C485)="","",IF(N($Q485)&lt;=N($O485),"",N($Q485)-N($O485)))</f>
        <v/>
      </c>
      <c r="V485" s="245" t="str">
        <f aca="false">IF(OR(TRIM($B485&amp;$C485)="",$W485=""),"",MAX(0,N($W485))-N($T485))</f>
        <v/>
      </c>
      <c r="W485" s="245" t="str">
        <f aca="false">IF(TRIM($B485&amp;$C485)="","",IF(AND(N($M485)=0,N($Q485)+N($R485)+N($S485)=0),"",ROUND(N($M485)-N($Q485)-N($R485)-N($S485),2)))</f>
        <v/>
      </c>
      <c r="X485" s="246" t="str">
        <f aca="false">IF(TRIM($B485&amp;$C485)="","",IF(N($M485)=0,IF((N($Q485)+N($R485)+N($S485))=0,"—未填单价","未填单价，已收 "&amp;TEXT((N($Q485)+N($R485)+N($S485)),"#,##0.00")),IF(N($W485)&gt;0.005,"欠 "&amp;TEXT(N($W485),"#,##0.00")&amp;IF(N($T485)&gt;0,"（开票未到账 "&amp;TEXT(N($T485),"#,##0.00")&amp;"）","")&amp;IF(N($V485)&gt;0,"（未开票 "&amp;TEXT(N($V485),"#,##0.00")&amp;"）",""),IF(N($W485)&lt;-0.005,"多收 "&amp;TEXT(-N($W485),"#,##0.00"),"✔ 已结清")))&amp;IF(N($U485)&gt;0,"｜到账未开票 "&amp;TEXT(N($U485),"#,##0.00")&amp;"，待补票","")&amp;IF(N($R485)&gt;0,"｜收现 "&amp;TEXT(N($R485),"#,##0.00"),"")&amp;IF(N($S485)&gt;0,"｜收款不开票 "&amp;TEXT(N($S485),"#,##0.00"),""))</f>
        <v/>
      </c>
      <c r="Y485" s="195"/>
      <c r="AB485" s="195"/>
      <c r="AC485" s="188"/>
      <c r="AD485" s="246" t="str">
        <f aca="false">IF($AL485="","",IF($AL485=1,IF($AM485&gt;=1,"一次性·已到收款期","一次性·未到期"),$AC485&amp;" 第"&amp;$AM485&amp;"/"&amp;$AL485&amp;"期"))</f>
        <v/>
      </c>
      <c r="AE485" s="245" t="str">
        <f aca="false">IF(OR($AL485="",N($M485)=0),"",ROUND(N($J485)*$AM485/$AL485,2)+N($L485))</f>
        <v/>
      </c>
      <c r="AF485" s="245" t="str">
        <f aca="false">IF($AE485="","",MAX(0,ROUND($AE485-(N($Q485)+N($R485)+N($S485)),2)))</f>
        <v/>
      </c>
      <c r="AG485" s="245" t="str">
        <f aca="false">IF(OR(TRIM($B485&amp;$C485)="",NOT(ISNUMBER($D485))),"",SUMIFS($W$3:$W$1001,$AI$3:$AI$1001,$AI485,$D$3:$D$1001,"&lt;"&amp;$D485))</f>
        <v/>
      </c>
      <c r="AH485" s="245" t="str">
        <f aca="false">IF(TRIM($B485&amp;$C485)="","",SUMIFS($W$3:$W$1001,$AI$3:$AI$1001,$AI485))</f>
        <v/>
      </c>
      <c r="AI485" s="246" t="str">
        <f aca="false">IF(TRIM($B485&amp;$C485)="","",TRIM($B485)&amp;"｜"&amp;TRIM($C485))</f>
        <v/>
      </c>
      <c r="AJ485" s="245" t="str">
        <f aca="false">IF(TRIM($B485&amp;$C485)="","",MIN(N($O485),N($Q485)))</f>
        <v/>
      </c>
      <c r="AK485" s="248" t="str">
        <f aca="false">IF(ISNUMBER($D485),YEAR($D485),"")</f>
        <v/>
      </c>
      <c r="AL485" s="248" t="str">
        <f aca="false">IF(OR(TRIM($B485&amp;$C485)="",NOT(ISNUMBER($D485)),NOT(ISNUMBER($E485))),"",IF($E485&lt;$D485,"",IF(IF($AC485="半年付",2,IF($AC485="季度付",4,IF($AC485="月付",12,IF($AC485="半月付",24,1))))=1,1,MAX(1,ROUND(($E485-$D485+1)/365*IF($AC485="半年付",2,IF($AC485="季度付",4,IF($AC485="月付",12,IF($AC485="半月付",24,1)))),0)))))</f>
        <v/>
      </c>
      <c r="AM485" s="248" t="str">
        <f aca="true">IF($AL485="","",MIN($AL485,MAX(0,INT((TODAY()-付款宽限天数-$D485)/(($E485-$D485+1)/$AL485))+1)))</f>
        <v/>
      </c>
    </row>
    <row r="486" customFormat="false" ht="27.75" hidden="false" customHeight="false" outlineLevel="0" collapsed="false">
      <c r="F486" s="188" t="str">
        <f aca="true">IF(TRIM($B486&amp;$C486)="","",IF(OR(ISNUMBER(SEARCH("未",$A486)),ISNUMBER(SEARCH("送出",$A486)),AND(TRIM($A486)="",NOT(ISNUMBER($D486)),N($G486)=0)),"【合同未回】","")&amp;IF(NOT(ISNUMBER($E486)),IF(OR(ISNUMBER(SEARCH("未",$A486)),ISNUMBER(SEARCH("送出",$A486)),AND(TRIM($A486)="",NOT(ISNUMBER($D486)),N($G486)=0)),"","【未填合同期】"),IF($E486&lt;TODAY(),"【已到期】",IF($E486-TODAY()&lt;=提醒天数,"【即将到期，剩余"&amp;($E486-TODAY())&amp;"天】","【正常】")))&amp;IF(OR($AB486="安装免保",$AB486="技术免保",$AB486="质保期内"),"【"&amp;$AB486&amp;"】",""))</f>
        <v/>
      </c>
      <c r="J486" s="244" t="str">
        <f aca="false">IF(OR(N($G486)=0,N($H486)=0),"",ROUND(N($G486)*N($H486)*IF(N($I486)=0,1,N($I486)),2))</f>
        <v/>
      </c>
      <c r="M486" s="244" t="str">
        <f aca="false">IF(TRIM($B486&amp;$C486)="","",IF(AND(N($J486)=0,N($L486)=0),"",ROUND(N($J486)+N($L486),2)))</f>
        <v/>
      </c>
      <c r="S486" s="244"/>
      <c r="T486" s="245" t="str">
        <f aca="false">IF(TRIM($B486&amp;$C486)="","",IF(N($O486)=0,"",MAX(0,MIN(N($O486)-N($Q486),N($W486)))))</f>
        <v/>
      </c>
      <c r="U486" s="245" t="str">
        <f aca="false">IF(TRIM($B486&amp;$C486)="","",IF(N($Q486)&lt;=N($O486),"",N($Q486)-N($O486)))</f>
        <v/>
      </c>
      <c r="V486" s="245" t="str">
        <f aca="false">IF(OR(TRIM($B486&amp;$C486)="",$W486=""),"",MAX(0,N($W486))-N($T486))</f>
        <v/>
      </c>
      <c r="W486" s="245" t="str">
        <f aca="false">IF(TRIM($B486&amp;$C486)="","",IF(AND(N($M486)=0,N($Q486)+N($R486)+N($S486)=0),"",ROUND(N($M486)-N($Q486)-N($R486)-N($S486),2)))</f>
        <v/>
      </c>
      <c r="X486" s="246" t="str">
        <f aca="false">IF(TRIM($B486&amp;$C486)="","",IF(N($M486)=0,IF((N($Q486)+N($R486)+N($S486))=0,"—未填单价","未填单价，已收 "&amp;TEXT((N($Q486)+N($R486)+N($S486)),"#,##0.00")),IF(N($W486)&gt;0.005,"欠 "&amp;TEXT(N($W486),"#,##0.00")&amp;IF(N($T486)&gt;0,"（开票未到账 "&amp;TEXT(N($T486),"#,##0.00")&amp;"）","")&amp;IF(N($V486)&gt;0,"（未开票 "&amp;TEXT(N($V486),"#,##0.00")&amp;"）",""),IF(N($W486)&lt;-0.005,"多收 "&amp;TEXT(-N($W486),"#,##0.00"),"✔ 已结清")))&amp;IF(N($U486)&gt;0,"｜到账未开票 "&amp;TEXT(N($U486),"#,##0.00")&amp;"，待补票","")&amp;IF(N($R486)&gt;0,"｜收现 "&amp;TEXT(N($R486),"#,##0.00"),"")&amp;IF(N($S486)&gt;0,"｜收款不开票 "&amp;TEXT(N($S486),"#,##0.00"),""))</f>
        <v/>
      </c>
      <c r="Y486" s="195"/>
      <c r="AB486" s="195"/>
      <c r="AC486" s="188"/>
      <c r="AD486" s="246" t="str">
        <f aca="false">IF($AL486="","",IF($AL486=1,IF($AM486&gt;=1,"一次性·已到收款期","一次性·未到期"),$AC486&amp;" 第"&amp;$AM486&amp;"/"&amp;$AL486&amp;"期"))</f>
        <v/>
      </c>
      <c r="AE486" s="245" t="str">
        <f aca="false">IF(OR($AL486="",N($M486)=0),"",ROUND(N($J486)*$AM486/$AL486,2)+N($L486))</f>
        <v/>
      </c>
      <c r="AF486" s="245" t="str">
        <f aca="false">IF($AE486="","",MAX(0,ROUND($AE486-(N($Q486)+N($R486)+N($S486)),2)))</f>
        <v/>
      </c>
      <c r="AG486" s="245" t="str">
        <f aca="false">IF(OR(TRIM($B486&amp;$C486)="",NOT(ISNUMBER($D486))),"",SUMIFS($W$3:$W$1001,$AI$3:$AI$1001,$AI486,$D$3:$D$1001,"&lt;"&amp;$D486))</f>
        <v/>
      </c>
      <c r="AH486" s="245" t="str">
        <f aca="false">IF(TRIM($B486&amp;$C486)="","",SUMIFS($W$3:$W$1001,$AI$3:$AI$1001,$AI486))</f>
        <v/>
      </c>
      <c r="AI486" s="246" t="str">
        <f aca="false">IF(TRIM($B486&amp;$C486)="","",TRIM($B486)&amp;"｜"&amp;TRIM($C486))</f>
        <v/>
      </c>
      <c r="AJ486" s="245" t="str">
        <f aca="false">IF(TRIM($B486&amp;$C486)="","",MIN(N($O486),N($Q486)))</f>
        <v/>
      </c>
      <c r="AK486" s="248" t="str">
        <f aca="false">IF(ISNUMBER($D486),YEAR($D486),"")</f>
        <v/>
      </c>
      <c r="AL486" s="248" t="str">
        <f aca="false">IF(OR(TRIM($B486&amp;$C486)="",NOT(ISNUMBER($D486)),NOT(ISNUMBER($E486))),"",IF($E486&lt;$D486,"",IF(IF($AC486="半年付",2,IF($AC486="季度付",4,IF($AC486="月付",12,IF($AC486="半月付",24,1))))=1,1,MAX(1,ROUND(($E486-$D486+1)/365*IF($AC486="半年付",2,IF($AC486="季度付",4,IF($AC486="月付",12,IF($AC486="半月付",24,1)))),0)))))</f>
        <v/>
      </c>
      <c r="AM486" s="248" t="str">
        <f aca="true">IF($AL486="","",MIN($AL486,MAX(0,INT((TODAY()-付款宽限天数-$D486)/(($E486-$D486+1)/$AL486))+1)))</f>
        <v/>
      </c>
    </row>
    <row r="487" customFormat="false" ht="27.75" hidden="false" customHeight="false" outlineLevel="0" collapsed="false">
      <c r="F487" s="188" t="str">
        <f aca="true">IF(TRIM($B487&amp;$C487)="","",IF(OR(ISNUMBER(SEARCH("未",$A487)),ISNUMBER(SEARCH("送出",$A487)),AND(TRIM($A487)="",NOT(ISNUMBER($D487)),N($G487)=0)),"【合同未回】","")&amp;IF(NOT(ISNUMBER($E487)),IF(OR(ISNUMBER(SEARCH("未",$A487)),ISNUMBER(SEARCH("送出",$A487)),AND(TRIM($A487)="",NOT(ISNUMBER($D487)),N($G487)=0)),"","【未填合同期】"),IF($E487&lt;TODAY(),"【已到期】",IF($E487-TODAY()&lt;=提醒天数,"【即将到期，剩余"&amp;($E487-TODAY())&amp;"天】","【正常】")))&amp;IF(OR($AB487="安装免保",$AB487="技术免保",$AB487="质保期内"),"【"&amp;$AB487&amp;"】",""))</f>
        <v/>
      </c>
      <c r="J487" s="244" t="str">
        <f aca="false">IF(OR(N($G487)=0,N($H487)=0),"",ROUND(N($G487)*N($H487)*IF(N($I487)=0,1,N($I487)),2))</f>
        <v/>
      </c>
      <c r="M487" s="244" t="str">
        <f aca="false">IF(TRIM($B487&amp;$C487)="","",IF(AND(N($J487)=0,N($L487)=0),"",ROUND(N($J487)+N($L487),2)))</f>
        <v/>
      </c>
      <c r="S487" s="244"/>
      <c r="T487" s="245" t="str">
        <f aca="false">IF(TRIM($B487&amp;$C487)="","",IF(N($O487)=0,"",MAX(0,MIN(N($O487)-N($Q487),N($W487)))))</f>
        <v/>
      </c>
      <c r="U487" s="245" t="str">
        <f aca="false">IF(TRIM($B487&amp;$C487)="","",IF(N($Q487)&lt;=N($O487),"",N($Q487)-N($O487)))</f>
        <v/>
      </c>
      <c r="V487" s="245" t="str">
        <f aca="false">IF(OR(TRIM($B487&amp;$C487)="",$W487=""),"",MAX(0,N($W487))-N($T487))</f>
        <v/>
      </c>
      <c r="W487" s="245" t="str">
        <f aca="false">IF(TRIM($B487&amp;$C487)="","",IF(AND(N($M487)=0,N($Q487)+N($R487)+N($S487)=0),"",ROUND(N($M487)-N($Q487)-N($R487)-N($S487),2)))</f>
        <v/>
      </c>
      <c r="X487" s="246" t="str">
        <f aca="false">IF(TRIM($B487&amp;$C487)="","",IF(N($M487)=0,IF((N($Q487)+N($R487)+N($S487))=0,"—未填单价","未填单价，已收 "&amp;TEXT((N($Q487)+N($R487)+N($S487)),"#,##0.00")),IF(N($W487)&gt;0.005,"欠 "&amp;TEXT(N($W487),"#,##0.00")&amp;IF(N($T487)&gt;0,"（开票未到账 "&amp;TEXT(N($T487),"#,##0.00")&amp;"）","")&amp;IF(N($V487)&gt;0,"（未开票 "&amp;TEXT(N($V487),"#,##0.00")&amp;"）",""),IF(N($W487)&lt;-0.005,"多收 "&amp;TEXT(-N($W487),"#,##0.00"),"✔ 已结清")))&amp;IF(N($U487)&gt;0,"｜到账未开票 "&amp;TEXT(N($U487),"#,##0.00")&amp;"，待补票","")&amp;IF(N($R487)&gt;0,"｜收现 "&amp;TEXT(N($R487),"#,##0.00"),"")&amp;IF(N($S487)&gt;0,"｜收款不开票 "&amp;TEXT(N($S487),"#,##0.00"),""))</f>
        <v/>
      </c>
      <c r="Y487" s="195"/>
      <c r="AB487" s="195"/>
      <c r="AC487" s="188"/>
      <c r="AD487" s="246" t="str">
        <f aca="false">IF($AL487="","",IF($AL487=1,IF($AM487&gt;=1,"一次性·已到收款期","一次性·未到期"),$AC487&amp;" 第"&amp;$AM487&amp;"/"&amp;$AL487&amp;"期"))</f>
        <v/>
      </c>
      <c r="AE487" s="245" t="str">
        <f aca="false">IF(OR($AL487="",N($M487)=0),"",ROUND(N($J487)*$AM487/$AL487,2)+N($L487))</f>
        <v/>
      </c>
      <c r="AF487" s="245" t="str">
        <f aca="false">IF($AE487="","",MAX(0,ROUND($AE487-(N($Q487)+N($R487)+N($S487)),2)))</f>
        <v/>
      </c>
      <c r="AG487" s="245" t="str">
        <f aca="false">IF(OR(TRIM($B487&amp;$C487)="",NOT(ISNUMBER($D487))),"",SUMIFS($W$3:$W$1001,$AI$3:$AI$1001,$AI487,$D$3:$D$1001,"&lt;"&amp;$D487))</f>
        <v/>
      </c>
      <c r="AH487" s="245" t="str">
        <f aca="false">IF(TRIM($B487&amp;$C487)="","",SUMIFS($W$3:$W$1001,$AI$3:$AI$1001,$AI487))</f>
        <v/>
      </c>
      <c r="AI487" s="246" t="str">
        <f aca="false">IF(TRIM($B487&amp;$C487)="","",TRIM($B487)&amp;"｜"&amp;TRIM($C487))</f>
        <v/>
      </c>
      <c r="AJ487" s="245" t="str">
        <f aca="false">IF(TRIM($B487&amp;$C487)="","",MIN(N($O487),N($Q487)))</f>
        <v/>
      </c>
      <c r="AK487" s="248" t="str">
        <f aca="false">IF(ISNUMBER($D487),YEAR($D487),"")</f>
        <v/>
      </c>
      <c r="AL487" s="248" t="str">
        <f aca="false">IF(OR(TRIM($B487&amp;$C487)="",NOT(ISNUMBER($D487)),NOT(ISNUMBER($E487))),"",IF($E487&lt;$D487,"",IF(IF($AC487="半年付",2,IF($AC487="季度付",4,IF($AC487="月付",12,IF($AC487="半月付",24,1))))=1,1,MAX(1,ROUND(($E487-$D487+1)/365*IF($AC487="半年付",2,IF($AC487="季度付",4,IF($AC487="月付",12,IF($AC487="半月付",24,1)))),0)))))</f>
        <v/>
      </c>
      <c r="AM487" s="248" t="str">
        <f aca="true">IF($AL487="","",MIN($AL487,MAX(0,INT((TODAY()-付款宽限天数-$D487)/(($E487-$D487+1)/$AL487))+1)))</f>
        <v/>
      </c>
    </row>
    <row r="488" customFormat="false" ht="27.75" hidden="false" customHeight="false" outlineLevel="0" collapsed="false">
      <c r="F488" s="188" t="str">
        <f aca="true">IF(TRIM($B488&amp;$C488)="","",IF(OR(ISNUMBER(SEARCH("未",$A488)),ISNUMBER(SEARCH("送出",$A488)),AND(TRIM($A488)="",NOT(ISNUMBER($D488)),N($G488)=0)),"【合同未回】","")&amp;IF(NOT(ISNUMBER($E488)),IF(OR(ISNUMBER(SEARCH("未",$A488)),ISNUMBER(SEARCH("送出",$A488)),AND(TRIM($A488)="",NOT(ISNUMBER($D488)),N($G488)=0)),"","【未填合同期】"),IF($E488&lt;TODAY(),"【已到期】",IF($E488-TODAY()&lt;=提醒天数,"【即将到期，剩余"&amp;($E488-TODAY())&amp;"天】","【正常】")))&amp;IF(OR($AB488="安装免保",$AB488="技术免保",$AB488="质保期内"),"【"&amp;$AB488&amp;"】",""))</f>
        <v/>
      </c>
      <c r="J488" s="244" t="str">
        <f aca="false">IF(OR(N($G488)=0,N($H488)=0),"",ROUND(N($G488)*N($H488)*IF(N($I488)=0,1,N($I488)),2))</f>
        <v/>
      </c>
      <c r="M488" s="244" t="str">
        <f aca="false">IF(TRIM($B488&amp;$C488)="","",IF(AND(N($J488)=0,N($L488)=0),"",ROUND(N($J488)+N($L488),2)))</f>
        <v/>
      </c>
      <c r="S488" s="244"/>
      <c r="T488" s="245" t="str">
        <f aca="false">IF(TRIM($B488&amp;$C488)="","",IF(N($O488)=0,"",MAX(0,MIN(N($O488)-N($Q488),N($W488)))))</f>
        <v/>
      </c>
      <c r="U488" s="245" t="str">
        <f aca="false">IF(TRIM($B488&amp;$C488)="","",IF(N($Q488)&lt;=N($O488),"",N($Q488)-N($O488)))</f>
        <v/>
      </c>
      <c r="V488" s="245" t="str">
        <f aca="false">IF(OR(TRIM($B488&amp;$C488)="",$W488=""),"",MAX(0,N($W488))-N($T488))</f>
        <v/>
      </c>
      <c r="W488" s="245" t="str">
        <f aca="false">IF(TRIM($B488&amp;$C488)="","",IF(AND(N($M488)=0,N($Q488)+N($R488)+N($S488)=0),"",ROUND(N($M488)-N($Q488)-N($R488)-N($S488),2)))</f>
        <v/>
      </c>
      <c r="X488" s="246" t="str">
        <f aca="false">IF(TRIM($B488&amp;$C488)="","",IF(N($M488)=0,IF((N($Q488)+N($R488)+N($S488))=0,"—未填单价","未填单价，已收 "&amp;TEXT((N($Q488)+N($R488)+N($S488)),"#,##0.00")),IF(N($W488)&gt;0.005,"欠 "&amp;TEXT(N($W488),"#,##0.00")&amp;IF(N($T488)&gt;0,"（开票未到账 "&amp;TEXT(N($T488),"#,##0.00")&amp;"）","")&amp;IF(N($V488)&gt;0,"（未开票 "&amp;TEXT(N($V488),"#,##0.00")&amp;"）",""),IF(N($W488)&lt;-0.005,"多收 "&amp;TEXT(-N($W488),"#,##0.00"),"✔ 已结清")))&amp;IF(N($U488)&gt;0,"｜到账未开票 "&amp;TEXT(N($U488),"#,##0.00")&amp;"，待补票","")&amp;IF(N($R488)&gt;0,"｜收现 "&amp;TEXT(N($R488),"#,##0.00"),"")&amp;IF(N($S488)&gt;0,"｜收款不开票 "&amp;TEXT(N($S488),"#,##0.00"),""))</f>
        <v/>
      </c>
      <c r="Y488" s="195"/>
      <c r="AB488" s="195"/>
      <c r="AC488" s="188"/>
      <c r="AD488" s="246" t="str">
        <f aca="false">IF($AL488="","",IF($AL488=1,IF($AM488&gt;=1,"一次性·已到收款期","一次性·未到期"),$AC488&amp;" 第"&amp;$AM488&amp;"/"&amp;$AL488&amp;"期"))</f>
        <v/>
      </c>
      <c r="AE488" s="245" t="str">
        <f aca="false">IF(OR($AL488="",N($M488)=0),"",ROUND(N($J488)*$AM488/$AL488,2)+N($L488))</f>
        <v/>
      </c>
      <c r="AF488" s="245" t="str">
        <f aca="false">IF($AE488="","",MAX(0,ROUND($AE488-(N($Q488)+N($R488)+N($S488)),2)))</f>
        <v/>
      </c>
      <c r="AG488" s="245" t="str">
        <f aca="false">IF(OR(TRIM($B488&amp;$C488)="",NOT(ISNUMBER($D488))),"",SUMIFS($W$3:$W$1001,$AI$3:$AI$1001,$AI488,$D$3:$D$1001,"&lt;"&amp;$D488))</f>
        <v/>
      </c>
      <c r="AH488" s="245" t="str">
        <f aca="false">IF(TRIM($B488&amp;$C488)="","",SUMIFS($W$3:$W$1001,$AI$3:$AI$1001,$AI488))</f>
        <v/>
      </c>
      <c r="AI488" s="246" t="str">
        <f aca="false">IF(TRIM($B488&amp;$C488)="","",TRIM($B488)&amp;"｜"&amp;TRIM($C488))</f>
        <v/>
      </c>
      <c r="AJ488" s="245" t="str">
        <f aca="false">IF(TRIM($B488&amp;$C488)="","",MIN(N($O488),N($Q488)))</f>
        <v/>
      </c>
      <c r="AK488" s="248" t="str">
        <f aca="false">IF(ISNUMBER($D488),YEAR($D488),"")</f>
        <v/>
      </c>
      <c r="AL488" s="248" t="str">
        <f aca="false">IF(OR(TRIM($B488&amp;$C488)="",NOT(ISNUMBER($D488)),NOT(ISNUMBER($E488))),"",IF($E488&lt;$D488,"",IF(IF($AC488="半年付",2,IF($AC488="季度付",4,IF($AC488="月付",12,IF($AC488="半月付",24,1))))=1,1,MAX(1,ROUND(($E488-$D488+1)/365*IF($AC488="半年付",2,IF($AC488="季度付",4,IF($AC488="月付",12,IF($AC488="半月付",24,1)))),0)))))</f>
        <v/>
      </c>
      <c r="AM488" s="248" t="str">
        <f aca="true">IF($AL488="","",MIN($AL488,MAX(0,INT((TODAY()-付款宽限天数-$D488)/(($E488-$D488+1)/$AL488))+1)))</f>
        <v/>
      </c>
    </row>
    <row r="489" customFormat="false" ht="27.75" hidden="false" customHeight="false" outlineLevel="0" collapsed="false">
      <c r="F489" s="188" t="str">
        <f aca="true">IF(TRIM($B489&amp;$C489)="","",IF(OR(ISNUMBER(SEARCH("未",$A489)),ISNUMBER(SEARCH("送出",$A489)),AND(TRIM($A489)="",NOT(ISNUMBER($D489)),N($G489)=0)),"【合同未回】","")&amp;IF(NOT(ISNUMBER($E489)),IF(OR(ISNUMBER(SEARCH("未",$A489)),ISNUMBER(SEARCH("送出",$A489)),AND(TRIM($A489)="",NOT(ISNUMBER($D489)),N($G489)=0)),"","【未填合同期】"),IF($E489&lt;TODAY(),"【已到期】",IF($E489-TODAY()&lt;=提醒天数,"【即将到期，剩余"&amp;($E489-TODAY())&amp;"天】","【正常】")))&amp;IF(OR($AB489="安装免保",$AB489="技术免保",$AB489="质保期内"),"【"&amp;$AB489&amp;"】",""))</f>
        <v/>
      </c>
      <c r="J489" s="244" t="str">
        <f aca="false">IF(OR(N($G489)=0,N($H489)=0),"",ROUND(N($G489)*N($H489)*IF(N($I489)=0,1,N($I489)),2))</f>
        <v/>
      </c>
      <c r="M489" s="244" t="str">
        <f aca="false">IF(TRIM($B489&amp;$C489)="","",IF(AND(N($J489)=0,N($L489)=0),"",ROUND(N($J489)+N($L489),2)))</f>
        <v/>
      </c>
      <c r="S489" s="244"/>
      <c r="T489" s="245" t="str">
        <f aca="false">IF(TRIM($B489&amp;$C489)="","",IF(N($O489)=0,"",MAX(0,MIN(N($O489)-N($Q489),N($W489)))))</f>
        <v/>
      </c>
      <c r="U489" s="245" t="str">
        <f aca="false">IF(TRIM($B489&amp;$C489)="","",IF(N($Q489)&lt;=N($O489),"",N($Q489)-N($O489)))</f>
        <v/>
      </c>
      <c r="V489" s="245" t="str">
        <f aca="false">IF(OR(TRIM($B489&amp;$C489)="",$W489=""),"",MAX(0,N($W489))-N($T489))</f>
        <v/>
      </c>
      <c r="W489" s="245" t="str">
        <f aca="false">IF(TRIM($B489&amp;$C489)="","",IF(AND(N($M489)=0,N($Q489)+N($R489)+N($S489)=0),"",ROUND(N($M489)-N($Q489)-N($R489)-N($S489),2)))</f>
        <v/>
      </c>
      <c r="X489" s="246" t="str">
        <f aca="false">IF(TRIM($B489&amp;$C489)="","",IF(N($M489)=0,IF((N($Q489)+N($R489)+N($S489))=0,"—未填单价","未填单价，已收 "&amp;TEXT((N($Q489)+N($R489)+N($S489)),"#,##0.00")),IF(N($W489)&gt;0.005,"欠 "&amp;TEXT(N($W489),"#,##0.00")&amp;IF(N($T489)&gt;0,"（开票未到账 "&amp;TEXT(N($T489),"#,##0.00")&amp;"）","")&amp;IF(N($V489)&gt;0,"（未开票 "&amp;TEXT(N($V489),"#,##0.00")&amp;"）",""),IF(N($W489)&lt;-0.005,"多收 "&amp;TEXT(-N($W489),"#,##0.00"),"✔ 已结清")))&amp;IF(N($U489)&gt;0,"｜到账未开票 "&amp;TEXT(N($U489),"#,##0.00")&amp;"，待补票","")&amp;IF(N($R489)&gt;0,"｜收现 "&amp;TEXT(N($R489),"#,##0.00"),"")&amp;IF(N($S489)&gt;0,"｜收款不开票 "&amp;TEXT(N($S489),"#,##0.00"),""))</f>
        <v/>
      </c>
      <c r="Y489" s="195"/>
      <c r="AB489" s="195"/>
      <c r="AC489" s="188"/>
      <c r="AD489" s="246" t="str">
        <f aca="false">IF($AL489="","",IF($AL489=1,IF($AM489&gt;=1,"一次性·已到收款期","一次性·未到期"),$AC489&amp;" 第"&amp;$AM489&amp;"/"&amp;$AL489&amp;"期"))</f>
        <v/>
      </c>
      <c r="AE489" s="245" t="str">
        <f aca="false">IF(OR($AL489="",N($M489)=0),"",ROUND(N($J489)*$AM489/$AL489,2)+N($L489))</f>
        <v/>
      </c>
      <c r="AF489" s="245" t="str">
        <f aca="false">IF($AE489="","",MAX(0,ROUND($AE489-(N($Q489)+N($R489)+N($S489)),2)))</f>
        <v/>
      </c>
      <c r="AG489" s="245" t="str">
        <f aca="false">IF(OR(TRIM($B489&amp;$C489)="",NOT(ISNUMBER($D489))),"",SUMIFS($W$3:$W$1001,$AI$3:$AI$1001,$AI489,$D$3:$D$1001,"&lt;"&amp;$D489))</f>
        <v/>
      </c>
      <c r="AH489" s="245" t="str">
        <f aca="false">IF(TRIM($B489&amp;$C489)="","",SUMIFS($W$3:$W$1001,$AI$3:$AI$1001,$AI489))</f>
        <v/>
      </c>
      <c r="AI489" s="246" t="str">
        <f aca="false">IF(TRIM($B489&amp;$C489)="","",TRIM($B489)&amp;"｜"&amp;TRIM($C489))</f>
        <v/>
      </c>
      <c r="AJ489" s="245" t="str">
        <f aca="false">IF(TRIM($B489&amp;$C489)="","",MIN(N($O489),N($Q489)))</f>
        <v/>
      </c>
      <c r="AK489" s="248" t="str">
        <f aca="false">IF(ISNUMBER($D489),YEAR($D489),"")</f>
        <v/>
      </c>
      <c r="AL489" s="248" t="str">
        <f aca="false">IF(OR(TRIM($B489&amp;$C489)="",NOT(ISNUMBER($D489)),NOT(ISNUMBER($E489))),"",IF($E489&lt;$D489,"",IF(IF($AC489="半年付",2,IF($AC489="季度付",4,IF($AC489="月付",12,IF($AC489="半月付",24,1))))=1,1,MAX(1,ROUND(($E489-$D489+1)/365*IF($AC489="半年付",2,IF($AC489="季度付",4,IF($AC489="月付",12,IF($AC489="半月付",24,1)))),0)))))</f>
        <v/>
      </c>
      <c r="AM489" s="248" t="str">
        <f aca="true">IF($AL489="","",MIN($AL489,MAX(0,INT((TODAY()-付款宽限天数-$D489)/(($E489-$D489+1)/$AL489))+1)))</f>
        <v/>
      </c>
    </row>
    <row r="490" customFormat="false" ht="27.75" hidden="false" customHeight="false" outlineLevel="0" collapsed="false">
      <c r="F490" s="188" t="str">
        <f aca="true">IF(TRIM($B490&amp;$C490)="","",IF(OR(ISNUMBER(SEARCH("未",$A490)),ISNUMBER(SEARCH("送出",$A490)),AND(TRIM($A490)="",NOT(ISNUMBER($D490)),N($G490)=0)),"【合同未回】","")&amp;IF(NOT(ISNUMBER($E490)),IF(OR(ISNUMBER(SEARCH("未",$A490)),ISNUMBER(SEARCH("送出",$A490)),AND(TRIM($A490)="",NOT(ISNUMBER($D490)),N($G490)=0)),"","【未填合同期】"),IF($E490&lt;TODAY(),"【已到期】",IF($E490-TODAY()&lt;=提醒天数,"【即将到期，剩余"&amp;($E490-TODAY())&amp;"天】","【正常】")))&amp;IF(OR($AB490="安装免保",$AB490="技术免保",$AB490="质保期内"),"【"&amp;$AB490&amp;"】",""))</f>
        <v/>
      </c>
      <c r="J490" s="244" t="str">
        <f aca="false">IF(OR(N($G490)=0,N($H490)=0),"",ROUND(N($G490)*N($H490)*IF(N($I490)=0,1,N($I490)),2))</f>
        <v/>
      </c>
      <c r="M490" s="244" t="str">
        <f aca="false">IF(TRIM($B490&amp;$C490)="","",IF(AND(N($J490)=0,N($L490)=0),"",ROUND(N($J490)+N($L490),2)))</f>
        <v/>
      </c>
      <c r="S490" s="244"/>
      <c r="T490" s="245" t="str">
        <f aca="false">IF(TRIM($B490&amp;$C490)="","",IF(N($O490)=0,"",MAX(0,MIN(N($O490)-N($Q490),N($W490)))))</f>
        <v/>
      </c>
      <c r="U490" s="245" t="str">
        <f aca="false">IF(TRIM($B490&amp;$C490)="","",IF(N($Q490)&lt;=N($O490),"",N($Q490)-N($O490)))</f>
        <v/>
      </c>
      <c r="V490" s="245" t="str">
        <f aca="false">IF(OR(TRIM($B490&amp;$C490)="",$W490=""),"",MAX(0,N($W490))-N($T490))</f>
        <v/>
      </c>
      <c r="W490" s="245" t="str">
        <f aca="false">IF(TRIM($B490&amp;$C490)="","",IF(AND(N($M490)=0,N($Q490)+N($R490)+N($S490)=0),"",ROUND(N($M490)-N($Q490)-N($R490)-N($S490),2)))</f>
        <v/>
      </c>
      <c r="X490" s="246" t="str">
        <f aca="false">IF(TRIM($B490&amp;$C490)="","",IF(N($M490)=0,IF((N($Q490)+N($R490)+N($S490))=0,"—未填单价","未填单价，已收 "&amp;TEXT((N($Q490)+N($R490)+N($S490)),"#,##0.00")),IF(N($W490)&gt;0.005,"欠 "&amp;TEXT(N($W490),"#,##0.00")&amp;IF(N($T490)&gt;0,"（开票未到账 "&amp;TEXT(N($T490),"#,##0.00")&amp;"）","")&amp;IF(N($V490)&gt;0,"（未开票 "&amp;TEXT(N($V490),"#,##0.00")&amp;"）",""),IF(N($W490)&lt;-0.005,"多收 "&amp;TEXT(-N($W490),"#,##0.00"),"✔ 已结清")))&amp;IF(N($U490)&gt;0,"｜到账未开票 "&amp;TEXT(N($U490),"#,##0.00")&amp;"，待补票","")&amp;IF(N($R490)&gt;0,"｜收现 "&amp;TEXT(N($R490),"#,##0.00"),"")&amp;IF(N($S490)&gt;0,"｜收款不开票 "&amp;TEXT(N($S490),"#,##0.00"),""))</f>
        <v/>
      </c>
      <c r="Y490" s="195"/>
      <c r="AB490" s="195"/>
      <c r="AC490" s="188"/>
      <c r="AD490" s="246" t="str">
        <f aca="false">IF($AL490="","",IF($AL490=1,IF($AM490&gt;=1,"一次性·已到收款期","一次性·未到期"),$AC490&amp;" 第"&amp;$AM490&amp;"/"&amp;$AL490&amp;"期"))</f>
        <v/>
      </c>
      <c r="AE490" s="245" t="str">
        <f aca="false">IF(OR($AL490="",N($M490)=0),"",ROUND(N($J490)*$AM490/$AL490,2)+N($L490))</f>
        <v/>
      </c>
      <c r="AF490" s="245" t="str">
        <f aca="false">IF($AE490="","",MAX(0,ROUND($AE490-(N($Q490)+N($R490)+N($S490)),2)))</f>
        <v/>
      </c>
      <c r="AG490" s="245" t="str">
        <f aca="false">IF(OR(TRIM($B490&amp;$C490)="",NOT(ISNUMBER($D490))),"",SUMIFS($W$3:$W$1001,$AI$3:$AI$1001,$AI490,$D$3:$D$1001,"&lt;"&amp;$D490))</f>
        <v/>
      </c>
      <c r="AH490" s="245" t="str">
        <f aca="false">IF(TRIM($B490&amp;$C490)="","",SUMIFS($W$3:$W$1001,$AI$3:$AI$1001,$AI490))</f>
        <v/>
      </c>
      <c r="AI490" s="246" t="str">
        <f aca="false">IF(TRIM($B490&amp;$C490)="","",TRIM($B490)&amp;"｜"&amp;TRIM($C490))</f>
        <v/>
      </c>
      <c r="AJ490" s="245" t="str">
        <f aca="false">IF(TRIM($B490&amp;$C490)="","",MIN(N($O490),N($Q490)))</f>
        <v/>
      </c>
      <c r="AK490" s="248" t="str">
        <f aca="false">IF(ISNUMBER($D490),YEAR($D490),"")</f>
        <v/>
      </c>
      <c r="AL490" s="248" t="str">
        <f aca="false">IF(OR(TRIM($B490&amp;$C490)="",NOT(ISNUMBER($D490)),NOT(ISNUMBER($E490))),"",IF($E490&lt;$D490,"",IF(IF($AC490="半年付",2,IF($AC490="季度付",4,IF($AC490="月付",12,IF($AC490="半月付",24,1))))=1,1,MAX(1,ROUND(($E490-$D490+1)/365*IF($AC490="半年付",2,IF($AC490="季度付",4,IF($AC490="月付",12,IF($AC490="半月付",24,1)))),0)))))</f>
        <v/>
      </c>
      <c r="AM490" s="248" t="str">
        <f aca="true">IF($AL490="","",MIN($AL490,MAX(0,INT((TODAY()-付款宽限天数-$D490)/(($E490-$D490+1)/$AL490))+1)))</f>
        <v/>
      </c>
    </row>
    <row r="491" customFormat="false" ht="27.75" hidden="false" customHeight="false" outlineLevel="0" collapsed="false">
      <c r="F491" s="188" t="str">
        <f aca="true">IF(TRIM($B491&amp;$C491)="","",IF(OR(ISNUMBER(SEARCH("未",$A491)),ISNUMBER(SEARCH("送出",$A491)),AND(TRIM($A491)="",NOT(ISNUMBER($D491)),N($G491)=0)),"【合同未回】","")&amp;IF(NOT(ISNUMBER($E491)),IF(OR(ISNUMBER(SEARCH("未",$A491)),ISNUMBER(SEARCH("送出",$A491)),AND(TRIM($A491)="",NOT(ISNUMBER($D491)),N($G491)=0)),"","【未填合同期】"),IF($E491&lt;TODAY(),"【已到期】",IF($E491-TODAY()&lt;=提醒天数,"【即将到期，剩余"&amp;($E491-TODAY())&amp;"天】","【正常】")))&amp;IF(OR($AB491="安装免保",$AB491="技术免保",$AB491="质保期内"),"【"&amp;$AB491&amp;"】",""))</f>
        <v/>
      </c>
      <c r="J491" s="244" t="str">
        <f aca="false">IF(OR(N($G491)=0,N($H491)=0),"",ROUND(N($G491)*N($H491)*IF(N($I491)=0,1,N($I491)),2))</f>
        <v/>
      </c>
      <c r="M491" s="244" t="str">
        <f aca="false">IF(TRIM($B491&amp;$C491)="","",IF(AND(N($J491)=0,N($L491)=0),"",ROUND(N($J491)+N($L491),2)))</f>
        <v/>
      </c>
      <c r="S491" s="244"/>
      <c r="T491" s="245" t="str">
        <f aca="false">IF(TRIM($B491&amp;$C491)="","",IF(N($O491)=0,"",MAX(0,MIN(N($O491)-N($Q491),N($W491)))))</f>
        <v/>
      </c>
      <c r="U491" s="245" t="str">
        <f aca="false">IF(TRIM($B491&amp;$C491)="","",IF(N($Q491)&lt;=N($O491),"",N($Q491)-N($O491)))</f>
        <v/>
      </c>
      <c r="V491" s="245" t="str">
        <f aca="false">IF(OR(TRIM($B491&amp;$C491)="",$W491=""),"",MAX(0,N($W491))-N($T491))</f>
        <v/>
      </c>
      <c r="W491" s="245" t="str">
        <f aca="false">IF(TRIM($B491&amp;$C491)="","",IF(AND(N($M491)=0,N($Q491)+N($R491)+N($S491)=0),"",ROUND(N($M491)-N($Q491)-N($R491)-N($S491),2)))</f>
        <v/>
      </c>
      <c r="X491" s="246" t="str">
        <f aca="false">IF(TRIM($B491&amp;$C491)="","",IF(N($M491)=0,IF((N($Q491)+N($R491)+N($S491))=0,"—未填单价","未填单价，已收 "&amp;TEXT((N($Q491)+N($R491)+N($S491)),"#,##0.00")),IF(N($W491)&gt;0.005,"欠 "&amp;TEXT(N($W491),"#,##0.00")&amp;IF(N($T491)&gt;0,"（开票未到账 "&amp;TEXT(N($T491),"#,##0.00")&amp;"）","")&amp;IF(N($V491)&gt;0,"（未开票 "&amp;TEXT(N($V491),"#,##0.00")&amp;"）",""),IF(N($W491)&lt;-0.005,"多收 "&amp;TEXT(-N($W491),"#,##0.00"),"✔ 已结清")))&amp;IF(N($U491)&gt;0,"｜到账未开票 "&amp;TEXT(N($U491),"#,##0.00")&amp;"，待补票","")&amp;IF(N($R491)&gt;0,"｜收现 "&amp;TEXT(N($R491),"#,##0.00"),"")&amp;IF(N($S491)&gt;0,"｜收款不开票 "&amp;TEXT(N($S491),"#,##0.00"),""))</f>
        <v/>
      </c>
      <c r="Y491" s="195"/>
      <c r="AB491" s="195"/>
      <c r="AC491" s="188"/>
      <c r="AD491" s="246" t="str">
        <f aca="false">IF($AL491="","",IF($AL491=1,IF($AM491&gt;=1,"一次性·已到收款期","一次性·未到期"),$AC491&amp;" 第"&amp;$AM491&amp;"/"&amp;$AL491&amp;"期"))</f>
        <v/>
      </c>
      <c r="AE491" s="245" t="str">
        <f aca="false">IF(OR($AL491="",N($M491)=0),"",ROUND(N($J491)*$AM491/$AL491,2)+N($L491))</f>
        <v/>
      </c>
      <c r="AF491" s="245" t="str">
        <f aca="false">IF($AE491="","",MAX(0,ROUND($AE491-(N($Q491)+N($R491)+N($S491)),2)))</f>
        <v/>
      </c>
      <c r="AG491" s="245" t="str">
        <f aca="false">IF(OR(TRIM($B491&amp;$C491)="",NOT(ISNUMBER($D491))),"",SUMIFS($W$3:$W$1001,$AI$3:$AI$1001,$AI491,$D$3:$D$1001,"&lt;"&amp;$D491))</f>
        <v/>
      </c>
      <c r="AH491" s="245" t="str">
        <f aca="false">IF(TRIM($B491&amp;$C491)="","",SUMIFS($W$3:$W$1001,$AI$3:$AI$1001,$AI491))</f>
        <v/>
      </c>
      <c r="AI491" s="246" t="str">
        <f aca="false">IF(TRIM($B491&amp;$C491)="","",TRIM($B491)&amp;"｜"&amp;TRIM($C491))</f>
        <v/>
      </c>
      <c r="AJ491" s="245" t="str">
        <f aca="false">IF(TRIM($B491&amp;$C491)="","",MIN(N($O491),N($Q491)))</f>
        <v/>
      </c>
      <c r="AK491" s="248" t="str">
        <f aca="false">IF(ISNUMBER($D491),YEAR($D491),"")</f>
        <v/>
      </c>
      <c r="AL491" s="248" t="str">
        <f aca="false">IF(OR(TRIM($B491&amp;$C491)="",NOT(ISNUMBER($D491)),NOT(ISNUMBER($E491))),"",IF($E491&lt;$D491,"",IF(IF($AC491="半年付",2,IF($AC491="季度付",4,IF($AC491="月付",12,IF($AC491="半月付",24,1))))=1,1,MAX(1,ROUND(($E491-$D491+1)/365*IF($AC491="半年付",2,IF($AC491="季度付",4,IF($AC491="月付",12,IF($AC491="半月付",24,1)))),0)))))</f>
        <v/>
      </c>
      <c r="AM491" s="248" t="str">
        <f aca="true">IF($AL491="","",MIN($AL491,MAX(0,INT((TODAY()-付款宽限天数-$D491)/(($E491-$D491+1)/$AL491))+1)))</f>
        <v/>
      </c>
    </row>
    <row r="492" customFormat="false" ht="27.75" hidden="false" customHeight="false" outlineLevel="0" collapsed="false">
      <c r="F492" s="188" t="str">
        <f aca="true">IF(TRIM($B492&amp;$C492)="","",IF(OR(ISNUMBER(SEARCH("未",$A492)),ISNUMBER(SEARCH("送出",$A492)),AND(TRIM($A492)="",NOT(ISNUMBER($D492)),N($G492)=0)),"【合同未回】","")&amp;IF(NOT(ISNUMBER($E492)),IF(OR(ISNUMBER(SEARCH("未",$A492)),ISNUMBER(SEARCH("送出",$A492)),AND(TRIM($A492)="",NOT(ISNUMBER($D492)),N($G492)=0)),"","【未填合同期】"),IF($E492&lt;TODAY(),"【已到期】",IF($E492-TODAY()&lt;=提醒天数,"【即将到期，剩余"&amp;($E492-TODAY())&amp;"天】","【正常】")))&amp;IF(OR($AB492="安装免保",$AB492="技术免保",$AB492="质保期内"),"【"&amp;$AB492&amp;"】",""))</f>
        <v/>
      </c>
      <c r="J492" s="244" t="str">
        <f aca="false">IF(OR(N($G492)=0,N($H492)=0),"",ROUND(N($G492)*N($H492)*IF(N($I492)=0,1,N($I492)),2))</f>
        <v/>
      </c>
      <c r="M492" s="244" t="str">
        <f aca="false">IF(TRIM($B492&amp;$C492)="","",IF(AND(N($J492)=0,N($L492)=0),"",ROUND(N($J492)+N($L492),2)))</f>
        <v/>
      </c>
      <c r="S492" s="244"/>
      <c r="T492" s="245" t="str">
        <f aca="false">IF(TRIM($B492&amp;$C492)="","",IF(N($O492)=0,"",MAX(0,MIN(N($O492)-N($Q492),N($W492)))))</f>
        <v/>
      </c>
      <c r="U492" s="245" t="str">
        <f aca="false">IF(TRIM($B492&amp;$C492)="","",IF(N($Q492)&lt;=N($O492),"",N($Q492)-N($O492)))</f>
        <v/>
      </c>
      <c r="V492" s="245" t="str">
        <f aca="false">IF(OR(TRIM($B492&amp;$C492)="",$W492=""),"",MAX(0,N($W492))-N($T492))</f>
        <v/>
      </c>
      <c r="W492" s="245" t="str">
        <f aca="false">IF(TRIM($B492&amp;$C492)="","",IF(AND(N($M492)=0,N($Q492)+N($R492)+N($S492)=0),"",ROUND(N($M492)-N($Q492)-N($R492)-N($S492),2)))</f>
        <v/>
      </c>
      <c r="X492" s="246" t="str">
        <f aca="false">IF(TRIM($B492&amp;$C492)="","",IF(N($M492)=0,IF((N($Q492)+N($R492)+N($S492))=0,"—未填单价","未填单价，已收 "&amp;TEXT((N($Q492)+N($R492)+N($S492)),"#,##0.00")),IF(N($W492)&gt;0.005,"欠 "&amp;TEXT(N($W492),"#,##0.00")&amp;IF(N($T492)&gt;0,"（开票未到账 "&amp;TEXT(N($T492),"#,##0.00")&amp;"）","")&amp;IF(N($V492)&gt;0,"（未开票 "&amp;TEXT(N($V492),"#,##0.00")&amp;"）",""),IF(N($W492)&lt;-0.005,"多收 "&amp;TEXT(-N($W492),"#,##0.00"),"✔ 已结清")))&amp;IF(N($U492)&gt;0,"｜到账未开票 "&amp;TEXT(N($U492),"#,##0.00")&amp;"，待补票","")&amp;IF(N($R492)&gt;0,"｜收现 "&amp;TEXT(N($R492),"#,##0.00"),"")&amp;IF(N($S492)&gt;0,"｜收款不开票 "&amp;TEXT(N($S492),"#,##0.00"),""))</f>
        <v/>
      </c>
      <c r="Y492" s="195"/>
      <c r="AB492" s="195"/>
      <c r="AC492" s="188"/>
      <c r="AD492" s="246" t="str">
        <f aca="false">IF($AL492="","",IF($AL492=1,IF($AM492&gt;=1,"一次性·已到收款期","一次性·未到期"),$AC492&amp;" 第"&amp;$AM492&amp;"/"&amp;$AL492&amp;"期"))</f>
        <v/>
      </c>
      <c r="AE492" s="245" t="str">
        <f aca="false">IF(OR($AL492="",N($M492)=0),"",ROUND(N($J492)*$AM492/$AL492,2)+N($L492))</f>
        <v/>
      </c>
      <c r="AF492" s="245" t="str">
        <f aca="false">IF($AE492="","",MAX(0,ROUND($AE492-(N($Q492)+N($R492)+N($S492)),2)))</f>
        <v/>
      </c>
      <c r="AG492" s="245" t="str">
        <f aca="false">IF(OR(TRIM($B492&amp;$C492)="",NOT(ISNUMBER($D492))),"",SUMIFS($W$3:$W$1001,$AI$3:$AI$1001,$AI492,$D$3:$D$1001,"&lt;"&amp;$D492))</f>
        <v/>
      </c>
      <c r="AH492" s="245" t="str">
        <f aca="false">IF(TRIM($B492&amp;$C492)="","",SUMIFS($W$3:$W$1001,$AI$3:$AI$1001,$AI492))</f>
        <v/>
      </c>
      <c r="AI492" s="246" t="str">
        <f aca="false">IF(TRIM($B492&amp;$C492)="","",TRIM($B492)&amp;"｜"&amp;TRIM($C492))</f>
        <v/>
      </c>
      <c r="AJ492" s="245" t="str">
        <f aca="false">IF(TRIM($B492&amp;$C492)="","",MIN(N($O492),N($Q492)))</f>
        <v/>
      </c>
      <c r="AK492" s="248" t="str">
        <f aca="false">IF(ISNUMBER($D492),YEAR($D492),"")</f>
        <v/>
      </c>
      <c r="AL492" s="248" t="str">
        <f aca="false">IF(OR(TRIM($B492&amp;$C492)="",NOT(ISNUMBER($D492)),NOT(ISNUMBER($E492))),"",IF($E492&lt;$D492,"",IF(IF($AC492="半年付",2,IF($AC492="季度付",4,IF($AC492="月付",12,IF($AC492="半月付",24,1))))=1,1,MAX(1,ROUND(($E492-$D492+1)/365*IF($AC492="半年付",2,IF($AC492="季度付",4,IF($AC492="月付",12,IF($AC492="半月付",24,1)))),0)))))</f>
        <v/>
      </c>
      <c r="AM492" s="248" t="str">
        <f aca="true">IF($AL492="","",MIN($AL492,MAX(0,INT((TODAY()-付款宽限天数-$D492)/(($E492-$D492+1)/$AL492))+1)))</f>
        <v/>
      </c>
    </row>
    <row r="493" customFormat="false" ht="27.75" hidden="false" customHeight="false" outlineLevel="0" collapsed="false">
      <c r="F493" s="188" t="str">
        <f aca="true">IF(TRIM($B493&amp;$C493)="","",IF(OR(ISNUMBER(SEARCH("未",$A493)),ISNUMBER(SEARCH("送出",$A493)),AND(TRIM($A493)="",NOT(ISNUMBER($D493)),N($G493)=0)),"【合同未回】","")&amp;IF(NOT(ISNUMBER($E493)),IF(OR(ISNUMBER(SEARCH("未",$A493)),ISNUMBER(SEARCH("送出",$A493)),AND(TRIM($A493)="",NOT(ISNUMBER($D493)),N($G493)=0)),"","【未填合同期】"),IF($E493&lt;TODAY(),"【已到期】",IF($E493-TODAY()&lt;=提醒天数,"【即将到期，剩余"&amp;($E493-TODAY())&amp;"天】","【正常】")))&amp;IF(OR($AB493="安装免保",$AB493="技术免保",$AB493="质保期内"),"【"&amp;$AB493&amp;"】",""))</f>
        <v/>
      </c>
      <c r="J493" s="244" t="str">
        <f aca="false">IF(OR(N($G493)=0,N($H493)=0),"",ROUND(N($G493)*N($H493)*IF(N($I493)=0,1,N($I493)),2))</f>
        <v/>
      </c>
      <c r="M493" s="244" t="str">
        <f aca="false">IF(TRIM($B493&amp;$C493)="","",IF(AND(N($J493)=0,N($L493)=0),"",ROUND(N($J493)+N($L493),2)))</f>
        <v/>
      </c>
      <c r="S493" s="244"/>
      <c r="T493" s="245" t="str">
        <f aca="false">IF(TRIM($B493&amp;$C493)="","",IF(N($O493)=0,"",MAX(0,MIN(N($O493)-N($Q493),N($W493)))))</f>
        <v/>
      </c>
      <c r="U493" s="245" t="str">
        <f aca="false">IF(TRIM($B493&amp;$C493)="","",IF(N($Q493)&lt;=N($O493),"",N($Q493)-N($O493)))</f>
        <v/>
      </c>
      <c r="V493" s="245" t="str">
        <f aca="false">IF(OR(TRIM($B493&amp;$C493)="",$W493=""),"",MAX(0,N($W493))-N($T493))</f>
        <v/>
      </c>
      <c r="W493" s="245" t="str">
        <f aca="false">IF(TRIM($B493&amp;$C493)="","",IF(AND(N($M493)=0,N($Q493)+N($R493)+N($S493)=0),"",ROUND(N($M493)-N($Q493)-N($R493)-N($S493),2)))</f>
        <v/>
      </c>
      <c r="X493" s="246" t="str">
        <f aca="false">IF(TRIM($B493&amp;$C493)="","",IF(N($M493)=0,IF((N($Q493)+N($R493)+N($S493))=0,"—未填单价","未填单价，已收 "&amp;TEXT((N($Q493)+N($R493)+N($S493)),"#,##0.00")),IF(N($W493)&gt;0.005,"欠 "&amp;TEXT(N($W493),"#,##0.00")&amp;IF(N($T493)&gt;0,"（开票未到账 "&amp;TEXT(N($T493),"#,##0.00")&amp;"）","")&amp;IF(N($V493)&gt;0,"（未开票 "&amp;TEXT(N($V493),"#,##0.00")&amp;"）",""),IF(N($W493)&lt;-0.005,"多收 "&amp;TEXT(-N($W493),"#,##0.00"),"✔ 已结清")))&amp;IF(N($U493)&gt;0,"｜到账未开票 "&amp;TEXT(N($U493),"#,##0.00")&amp;"，待补票","")&amp;IF(N($R493)&gt;0,"｜收现 "&amp;TEXT(N($R493),"#,##0.00"),"")&amp;IF(N($S493)&gt;0,"｜收款不开票 "&amp;TEXT(N($S493),"#,##0.00"),""))</f>
        <v/>
      </c>
      <c r="Y493" s="195"/>
      <c r="AB493" s="195"/>
      <c r="AC493" s="188"/>
      <c r="AD493" s="246" t="str">
        <f aca="false">IF($AL493="","",IF($AL493=1,IF($AM493&gt;=1,"一次性·已到收款期","一次性·未到期"),$AC493&amp;" 第"&amp;$AM493&amp;"/"&amp;$AL493&amp;"期"))</f>
        <v/>
      </c>
      <c r="AE493" s="245" t="str">
        <f aca="false">IF(OR($AL493="",N($M493)=0),"",ROUND(N($J493)*$AM493/$AL493,2)+N($L493))</f>
        <v/>
      </c>
      <c r="AF493" s="245" t="str">
        <f aca="false">IF($AE493="","",MAX(0,ROUND($AE493-(N($Q493)+N($R493)+N($S493)),2)))</f>
        <v/>
      </c>
      <c r="AG493" s="245" t="str">
        <f aca="false">IF(OR(TRIM($B493&amp;$C493)="",NOT(ISNUMBER($D493))),"",SUMIFS($W$3:$W$1001,$AI$3:$AI$1001,$AI493,$D$3:$D$1001,"&lt;"&amp;$D493))</f>
        <v/>
      </c>
      <c r="AH493" s="245" t="str">
        <f aca="false">IF(TRIM($B493&amp;$C493)="","",SUMIFS($W$3:$W$1001,$AI$3:$AI$1001,$AI493))</f>
        <v/>
      </c>
      <c r="AI493" s="246" t="str">
        <f aca="false">IF(TRIM($B493&amp;$C493)="","",TRIM($B493)&amp;"｜"&amp;TRIM($C493))</f>
        <v/>
      </c>
      <c r="AJ493" s="245" t="str">
        <f aca="false">IF(TRIM($B493&amp;$C493)="","",MIN(N($O493),N($Q493)))</f>
        <v/>
      </c>
      <c r="AK493" s="248" t="str">
        <f aca="false">IF(ISNUMBER($D493),YEAR($D493),"")</f>
        <v/>
      </c>
      <c r="AL493" s="248" t="str">
        <f aca="false">IF(OR(TRIM($B493&amp;$C493)="",NOT(ISNUMBER($D493)),NOT(ISNUMBER($E493))),"",IF($E493&lt;$D493,"",IF(IF($AC493="半年付",2,IF($AC493="季度付",4,IF($AC493="月付",12,IF($AC493="半月付",24,1))))=1,1,MAX(1,ROUND(($E493-$D493+1)/365*IF($AC493="半年付",2,IF($AC493="季度付",4,IF($AC493="月付",12,IF($AC493="半月付",24,1)))),0)))))</f>
        <v/>
      </c>
      <c r="AM493" s="248" t="str">
        <f aca="true">IF($AL493="","",MIN($AL493,MAX(0,INT((TODAY()-付款宽限天数-$D493)/(($E493-$D493+1)/$AL493))+1)))</f>
        <v/>
      </c>
    </row>
    <row r="494" customFormat="false" ht="27.75" hidden="false" customHeight="false" outlineLevel="0" collapsed="false">
      <c r="F494" s="188" t="str">
        <f aca="true">IF(TRIM($B494&amp;$C494)="","",IF(OR(ISNUMBER(SEARCH("未",$A494)),ISNUMBER(SEARCH("送出",$A494)),AND(TRIM($A494)="",NOT(ISNUMBER($D494)),N($G494)=0)),"【合同未回】","")&amp;IF(NOT(ISNUMBER($E494)),IF(OR(ISNUMBER(SEARCH("未",$A494)),ISNUMBER(SEARCH("送出",$A494)),AND(TRIM($A494)="",NOT(ISNUMBER($D494)),N($G494)=0)),"","【未填合同期】"),IF($E494&lt;TODAY(),"【已到期】",IF($E494-TODAY()&lt;=提醒天数,"【即将到期，剩余"&amp;($E494-TODAY())&amp;"天】","【正常】")))&amp;IF(OR($AB494="安装免保",$AB494="技术免保",$AB494="质保期内"),"【"&amp;$AB494&amp;"】",""))</f>
        <v/>
      </c>
      <c r="J494" s="244" t="str">
        <f aca="false">IF(OR(N($G494)=0,N($H494)=0),"",ROUND(N($G494)*N($H494)*IF(N($I494)=0,1,N($I494)),2))</f>
        <v/>
      </c>
      <c r="M494" s="244" t="str">
        <f aca="false">IF(TRIM($B494&amp;$C494)="","",IF(AND(N($J494)=0,N($L494)=0),"",ROUND(N($J494)+N($L494),2)))</f>
        <v/>
      </c>
      <c r="S494" s="244"/>
      <c r="T494" s="245" t="str">
        <f aca="false">IF(TRIM($B494&amp;$C494)="","",IF(N($O494)=0,"",MAX(0,MIN(N($O494)-N($Q494),N($W494)))))</f>
        <v/>
      </c>
      <c r="U494" s="245" t="str">
        <f aca="false">IF(TRIM($B494&amp;$C494)="","",IF(N($Q494)&lt;=N($O494),"",N($Q494)-N($O494)))</f>
        <v/>
      </c>
      <c r="V494" s="245" t="str">
        <f aca="false">IF(OR(TRIM($B494&amp;$C494)="",$W494=""),"",MAX(0,N($W494))-N($T494))</f>
        <v/>
      </c>
      <c r="W494" s="245" t="str">
        <f aca="false">IF(TRIM($B494&amp;$C494)="","",IF(AND(N($M494)=0,N($Q494)+N($R494)+N($S494)=0),"",ROUND(N($M494)-N($Q494)-N($R494)-N($S494),2)))</f>
        <v/>
      </c>
      <c r="X494" s="246" t="str">
        <f aca="false">IF(TRIM($B494&amp;$C494)="","",IF(N($M494)=0,IF((N($Q494)+N($R494)+N($S494))=0,"—未填单价","未填单价，已收 "&amp;TEXT((N($Q494)+N($R494)+N($S494)),"#,##0.00")),IF(N($W494)&gt;0.005,"欠 "&amp;TEXT(N($W494),"#,##0.00")&amp;IF(N($T494)&gt;0,"（开票未到账 "&amp;TEXT(N($T494),"#,##0.00")&amp;"）","")&amp;IF(N($V494)&gt;0,"（未开票 "&amp;TEXT(N($V494),"#,##0.00")&amp;"）",""),IF(N($W494)&lt;-0.005,"多收 "&amp;TEXT(-N($W494),"#,##0.00"),"✔ 已结清")))&amp;IF(N($U494)&gt;0,"｜到账未开票 "&amp;TEXT(N($U494),"#,##0.00")&amp;"，待补票","")&amp;IF(N($R494)&gt;0,"｜收现 "&amp;TEXT(N($R494),"#,##0.00"),"")&amp;IF(N($S494)&gt;0,"｜收款不开票 "&amp;TEXT(N($S494),"#,##0.00"),""))</f>
        <v/>
      </c>
      <c r="Y494" s="195"/>
      <c r="AB494" s="195"/>
      <c r="AC494" s="188"/>
      <c r="AD494" s="246" t="str">
        <f aca="false">IF($AL494="","",IF($AL494=1,IF($AM494&gt;=1,"一次性·已到收款期","一次性·未到期"),$AC494&amp;" 第"&amp;$AM494&amp;"/"&amp;$AL494&amp;"期"))</f>
        <v/>
      </c>
      <c r="AE494" s="245" t="str">
        <f aca="false">IF(OR($AL494="",N($M494)=0),"",ROUND(N($J494)*$AM494/$AL494,2)+N($L494))</f>
        <v/>
      </c>
      <c r="AF494" s="245" t="str">
        <f aca="false">IF($AE494="","",MAX(0,ROUND($AE494-(N($Q494)+N($R494)+N($S494)),2)))</f>
        <v/>
      </c>
      <c r="AG494" s="245" t="str">
        <f aca="false">IF(OR(TRIM($B494&amp;$C494)="",NOT(ISNUMBER($D494))),"",SUMIFS($W$3:$W$1001,$AI$3:$AI$1001,$AI494,$D$3:$D$1001,"&lt;"&amp;$D494))</f>
        <v/>
      </c>
      <c r="AH494" s="245" t="str">
        <f aca="false">IF(TRIM($B494&amp;$C494)="","",SUMIFS($W$3:$W$1001,$AI$3:$AI$1001,$AI494))</f>
        <v/>
      </c>
      <c r="AI494" s="246" t="str">
        <f aca="false">IF(TRIM($B494&amp;$C494)="","",TRIM($B494)&amp;"｜"&amp;TRIM($C494))</f>
        <v/>
      </c>
      <c r="AJ494" s="245" t="str">
        <f aca="false">IF(TRIM($B494&amp;$C494)="","",MIN(N($O494),N($Q494)))</f>
        <v/>
      </c>
      <c r="AK494" s="248" t="str">
        <f aca="false">IF(ISNUMBER($D494),YEAR($D494),"")</f>
        <v/>
      </c>
      <c r="AL494" s="248" t="str">
        <f aca="false">IF(OR(TRIM($B494&amp;$C494)="",NOT(ISNUMBER($D494)),NOT(ISNUMBER($E494))),"",IF($E494&lt;$D494,"",IF(IF($AC494="半年付",2,IF($AC494="季度付",4,IF($AC494="月付",12,IF($AC494="半月付",24,1))))=1,1,MAX(1,ROUND(($E494-$D494+1)/365*IF($AC494="半年付",2,IF($AC494="季度付",4,IF($AC494="月付",12,IF($AC494="半月付",24,1)))),0)))))</f>
        <v/>
      </c>
      <c r="AM494" s="248" t="str">
        <f aca="true">IF($AL494="","",MIN($AL494,MAX(0,INT((TODAY()-付款宽限天数-$D494)/(($E494-$D494+1)/$AL494))+1)))</f>
        <v/>
      </c>
    </row>
    <row r="495" customFormat="false" ht="27.75" hidden="false" customHeight="false" outlineLevel="0" collapsed="false">
      <c r="F495" s="188" t="str">
        <f aca="true">IF(TRIM($B495&amp;$C495)="","",IF(OR(ISNUMBER(SEARCH("未",$A495)),ISNUMBER(SEARCH("送出",$A495)),AND(TRIM($A495)="",NOT(ISNUMBER($D495)),N($G495)=0)),"【合同未回】","")&amp;IF(NOT(ISNUMBER($E495)),IF(OR(ISNUMBER(SEARCH("未",$A495)),ISNUMBER(SEARCH("送出",$A495)),AND(TRIM($A495)="",NOT(ISNUMBER($D495)),N($G495)=0)),"","【未填合同期】"),IF($E495&lt;TODAY(),"【已到期】",IF($E495-TODAY()&lt;=提醒天数,"【即将到期，剩余"&amp;($E495-TODAY())&amp;"天】","【正常】")))&amp;IF(OR($AB495="安装免保",$AB495="技术免保",$AB495="质保期内"),"【"&amp;$AB495&amp;"】",""))</f>
        <v/>
      </c>
      <c r="J495" s="244" t="str">
        <f aca="false">IF(OR(N($G495)=0,N($H495)=0),"",ROUND(N($G495)*N($H495)*IF(N($I495)=0,1,N($I495)),2))</f>
        <v/>
      </c>
      <c r="M495" s="244" t="str">
        <f aca="false">IF(TRIM($B495&amp;$C495)="","",IF(AND(N($J495)=0,N($L495)=0),"",ROUND(N($J495)+N($L495),2)))</f>
        <v/>
      </c>
      <c r="S495" s="244"/>
      <c r="T495" s="245" t="str">
        <f aca="false">IF(TRIM($B495&amp;$C495)="","",IF(N($O495)=0,"",MAX(0,MIN(N($O495)-N($Q495),N($W495)))))</f>
        <v/>
      </c>
      <c r="U495" s="245" t="str">
        <f aca="false">IF(TRIM($B495&amp;$C495)="","",IF(N($Q495)&lt;=N($O495),"",N($Q495)-N($O495)))</f>
        <v/>
      </c>
      <c r="V495" s="245" t="str">
        <f aca="false">IF(OR(TRIM($B495&amp;$C495)="",$W495=""),"",MAX(0,N($W495))-N($T495))</f>
        <v/>
      </c>
      <c r="W495" s="245" t="str">
        <f aca="false">IF(TRIM($B495&amp;$C495)="","",IF(AND(N($M495)=0,N($Q495)+N($R495)+N($S495)=0),"",ROUND(N($M495)-N($Q495)-N($R495)-N($S495),2)))</f>
        <v/>
      </c>
      <c r="X495" s="246" t="str">
        <f aca="false">IF(TRIM($B495&amp;$C495)="","",IF(N($M495)=0,IF((N($Q495)+N($R495)+N($S495))=0,"—未填单价","未填单价，已收 "&amp;TEXT((N($Q495)+N($R495)+N($S495)),"#,##0.00")),IF(N($W495)&gt;0.005,"欠 "&amp;TEXT(N($W495),"#,##0.00")&amp;IF(N($T495)&gt;0,"（开票未到账 "&amp;TEXT(N($T495),"#,##0.00")&amp;"）","")&amp;IF(N($V495)&gt;0,"（未开票 "&amp;TEXT(N($V495),"#,##0.00")&amp;"）",""),IF(N($W495)&lt;-0.005,"多收 "&amp;TEXT(-N($W495),"#,##0.00"),"✔ 已结清")))&amp;IF(N($U495)&gt;0,"｜到账未开票 "&amp;TEXT(N($U495),"#,##0.00")&amp;"，待补票","")&amp;IF(N($R495)&gt;0,"｜收现 "&amp;TEXT(N($R495),"#,##0.00"),"")&amp;IF(N($S495)&gt;0,"｜收款不开票 "&amp;TEXT(N($S495),"#,##0.00"),""))</f>
        <v/>
      </c>
      <c r="Y495" s="195"/>
      <c r="AB495" s="195"/>
      <c r="AC495" s="188"/>
      <c r="AD495" s="246" t="str">
        <f aca="false">IF($AL495="","",IF($AL495=1,IF($AM495&gt;=1,"一次性·已到收款期","一次性·未到期"),$AC495&amp;" 第"&amp;$AM495&amp;"/"&amp;$AL495&amp;"期"))</f>
        <v/>
      </c>
      <c r="AE495" s="245" t="str">
        <f aca="false">IF(OR($AL495="",N($M495)=0),"",ROUND(N($J495)*$AM495/$AL495,2)+N($L495))</f>
        <v/>
      </c>
      <c r="AF495" s="245" t="str">
        <f aca="false">IF($AE495="","",MAX(0,ROUND($AE495-(N($Q495)+N($R495)+N($S495)),2)))</f>
        <v/>
      </c>
      <c r="AG495" s="245" t="str">
        <f aca="false">IF(OR(TRIM($B495&amp;$C495)="",NOT(ISNUMBER($D495))),"",SUMIFS($W$3:$W$1001,$AI$3:$AI$1001,$AI495,$D$3:$D$1001,"&lt;"&amp;$D495))</f>
        <v/>
      </c>
      <c r="AH495" s="245" t="str">
        <f aca="false">IF(TRIM($B495&amp;$C495)="","",SUMIFS($W$3:$W$1001,$AI$3:$AI$1001,$AI495))</f>
        <v/>
      </c>
      <c r="AI495" s="246" t="str">
        <f aca="false">IF(TRIM($B495&amp;$C495)="","",TRIM($B495)&amp;"｜"&amp;TRIM($C495))</f>
        <v/>
      </c>
      <c r="AJ495" s="245" t="str">
        <f aca="false">IF(TRIM($B495&amp;$C495)="","",MIN(N($O495),N($Q495)))</f>
        <v/>
      </c>
      <c r="AK495" s="248" t="str">
        <f aca="false">IF(ISNUMBER($D495),YEAR($D495),"")</f>
        <v/>
      </c>
      <c r="AL495" s="248" t="str">
        <f aca="false">IF(OR(TRIM($B495&amp;$C495)="",NOT(ISNUMBER($D495)),NOT(ISNUMBER($E495))),"",IF($E495&lt;$D495,"",IF(IF($AC495="半年付",2,IF($AC495="季度付",4,IF($AC495="月付",12,IF($AC495="半月付",24,1))))=1,1,MAX(1,ROUND(($E495-$D495+1)/365*IF($AC495="半年付",2,IF($AC495="季度付",4,IF($AC495="月付",12,IF($AC495="半月付",24,1)))),0)))))</f>
        <v/>
      </c>
      <c r="AM495" s="248" t="str">
        <f aca="true">IF($AL495="","",MIN($AL495,MAX(0,INT((TODAY()-付款宽限天数-$D495)/(($E495-$D495+1)/$AL495))+1)))</f>
        <v/>
      </c>
    </row>
    <row r="496" customFormat="false" ht="27.75" hidden="false" customHeight="false" outlineLevel="0" collapsed="false">
      <c r="F496" s="188" t="str">
        <f aca="true">IF(TRIM($B496&amp;$C496)="","",IF(OR(ISNUMBER(SEARCH("未",$A496)),ISNUMBER(SEARCH("送出",$A496)),AND(TRIM($A496)="",NOT(ISNUMBER($D496)),N($G496)=0)),"【合同未回】","")&amp;IF(NOT(ISNUMBER($E496)),IF(OR(ISNUMBER(SEARCH("未",$A496)),ISNUMBER(SEARCH("送出",$A496)),AND(TRIM($A496)="",NOT(ISNUMBER($D496)),N($G496)=0)),"","【未填合同期】"),IF($E496&lt;TODAY(),"【已到期】",IF($E496-TODAY()&lt;=提醒天数,"【即将到期，剩余"&amp;($E496-TODAY())&amp;"天】","【正常】")))&amp;IF(OR($AB496="安装免保",$AB496="技术免保",$AB496="质保期内"),"【"&amp;$AB496&amp;"】",""))</f>
        <v/>
      </c>
      <c r="J496" s="244" t="str">
        <f aca="false">IF(OR(N($G496)=0,N($H496)=0),"",ROUND(N($G496)*N($H496)*IF(N($I496)=0,1,N($I496)),2))</f>
        <v/>
      </c>
      <c r="M496" s="244" t="str">
        <f aca="false">IF(TRIM($B496&amp;$C496)="","",IF(AND(N($J496)=0,N($L496)=0),"",ROUND(N($J496)+N($L496),2)))</f>
        <v/>
      </c>
      <c r="S496" s="244"/>
      <c r="T496" s="245" t="str">
        <f aca="false">IF(TRIM($B496&amp;$C496)="","",IF(N($O496)=0,"",MAX(0,MIN(N($O496)-N($Q496),N($W496)))))</f>
        <v/>
      </c>
      <c r="U496" s="245" t="str">
        <f aca="false">IF(TRIM($B496&amp;$C496)="","",IF(N($Q496)&lt;=N($O496),"",N($Q496)-N($O496)))</f>
        <v/>
      </c>
      <c r="V496" s="245" t="str">
        <f aca="false">IF(OR(TRIM($B496&amp;$C496)="",$W496=""),"",MAX(0,N($W496))-N($T496))</f>
        <v/>
      </c>
      <c r="W496" s="245" t="str">
        <f aca="false">IF(TRIM($B496&amp;$C496)="","",IF(AND(N($M496)=0,N($Q496)+N($R496)+N($S496)=0),"",ROUND(N($M496)-N($Q496)-N($R496)-N($S496),2)))</f>
        <v/>
      </c>
      <c r="X496" s="246" t="str">
        <f aca="false">IF(TRIM($B496&amp;$C496)="","",IF(N($M496)=0,IF((N($Q496)+N($R496)+N($S496))=0,"—未填单价","未填单价，已收 "&amp;TEXT((N($Q496)+N($R496)+N($S496)),"#,##0.00")),IF(N($W496)&gt;0.005,"欠 "&amp;TEXT(N($W496),"#,##0.00")&amp;IF(N($T496)&gt;0,"（开票未到账 "&amp;TEXT(N($T496),"#,##0.00")&amp;"）","")&amp;IF(N($V496)&gt;0,"（未开票 "&amp;TEXT(N($V496),"#,##0.00")&amp;"）",""),IF(N($W496)&lt;-0.005,"多收 "&amp;TEXT(-N($W496),"#,##0.00"),"✔ 已结清")))&amp;IF(N($U496)&gt;0,"｜到账未开票 "&amp;TEXT(N($U496),"#,##0.00")&amp;"，待补票","")&amp;IF(N($R496)&gt;0,"｜收现 "&amp;TEXT(N($R496),"#,##0.00"),"")&amp;IF(N($S496)&gt;0,"｜收款不开票 "&amp;TEXT(N($S496),"#,##0.00"),""))</f>
        <v/>
      </c>
      <c r="Y496" s="195"/>
      <c r="AB496" s="195"/>
      <c r="AC496" s="188"/>
      <c r="AD496" s="246" t="str">
        <f aca="false">IF($AL496="","",IF($AL496=1,IF($AM496&gt;=1,"一次性·已到收款期","一次性·未到期"),$AC496&amp;" 第"&amp;$AM496&amp;"/"&amp;$AL496&amp;"期"))</f>
        <v/>
      </c>
      <c r="AE496" s="245" t="str">
        <f aca="false">IF(OR($AL496="",N($M496)=0),"",ROUND(N($J496)*$AM496/$AL496,2)+N($L496))</f>
        <v/>
      </c>
      <c r="AF496" s="245" t="str">
        <f aca="false">IF($AE496="","",MAX(0,ROUND($AE496-(N($Q496)+N($R496)+N($S496)),2)))</f>
        <v/>
      </c>
      <c r="AG496" s="245" t="str">
        <f aca="false">IF(OR(TRIM($B496&amp;$C496)="",NOT(ISNUMBER($D496))),"",SUMIFS($W$3:$W$1001,$AI$3:$AI$1001,$AI496,$D$3:$D$1001,"&lt;"&amp;$D496))</f>
        <v/>
      </c>
      <c r="AH496" s="245" t="str">
        <f aca="false">IF(TRIM($B496&amp;$C496)="","",SUMIFS($W$3:$W$1001,$AI$3:$AI$1001,$AI496))</f>
        <v/>
      </c>
      <c r="AI496" s="246" t="str">
        <f aca="false">IF(TRIM($B496&amp;$C496)="","",TRIM($B496)&amp;"｜"&amp;TRIM($C496))</f>
        <v/>
      </c>
      <c r="AJ496" s="245" t="str">
        <f aca="false">IF(TRIM($B496&amp;$C496)="","",MIN(N($O496),N($Q496)))</f>
        <v/>
      </c>
      <c r="AK496" s="248" t="str">
        <f aca="false">IF(ISNUMBER($D496),YEAR($D496),"")</f>
        <v/>
      </c>
      <c r="AL496" s="248" t="str">
        <f aca="false">IF(OR(TRIM($B496&amp;$C496)="",NOT(ISNUMBER($D496)),NOT(ISNUMBER($E496))),"",IF($E496&lt;$D496,"",IF(IF($AC496="半年付",2,IF($AC496="季度付",4,IF($AC496="月付",12,IF($AC496="半月付",24,1))))=1,1,MAX(1,ROUND(($E496-$D496+1)/365*IF($AC496="半年付",2,IF($AC496="季度付",4,IF($AC496="月付",12,IF($AC496="半月付",24,1)))),0)))))</f>
        <v/>
      </c>
      <c r="AM496" s="248" t="str">
        <f aca="true">IF($AL496="","",MIN($AL496,MAX(0,INT((TODAY()-付款宽限天数-$D496)/(($E496-$D496+1)/$AL496))+1)))</f>
        <v/>
      </c>
    </row>
    <row r="497" customFormat="false" ht="27.75" hidden="false" customHeight="false" outlineLevel="0" collapsed="false">
      <c r="F497" s="188" t="str">
        <f aca="true">IF(TRIM($B497&amp;$C497)="","",IF(OR(ISNUMBER(SEARCH("未",$A497)),ISNUMBER(SEARCH("送出",$A497)),AND(TRIM($A497)="",NOT(ISNUMBER($D497)),N($G497)=0)),"【合同未回】","")&amp;IF(NOT(ISNUMBER($E497)),IF(OR(ISNUMBER(SEARCH("未",$A497)),ISNUMBER(SEARCH("送出",$A497)),AND(TRIM($A497)="",NOT(ISNUMBER($D497)),N($G497)=0)),"","【未填合同期】"),IF($E497&lt;TODAY(),"【已到期】",IF($E497-TODAY()&lt;=提醒天数,"【即将到期，剩余"&amp;($E497-TODAY())&amp;"天】","【正常】")))&amp;IF(OR($AB497="安装免保",$AB497="技术免保",$AB497="质保期内"),"【"&amp;$AB497&amp;"】",""))</f>
        <v/>
      </c>
      <c r="J497" s="244" t="str">
        <f aca="false">IF(OR(N($G497)=0,N($H497)=0),"",ROUND(N($G497)*N($H497)*IF(N($I497)=0,1,N($I497)),2))</f>
        <v/>
      </c>
      <c r="M497" s="244" t="str">
        <f aca="false">IF(TRIM($B497&amp;$C497)="","",IF(AND(N($J497)=0,N($L497)=0),"",ROUND(N($J497)+N($L497),2)))</f>
        <v/>
      </c>
      <c r="S497" s="244"/>
      <c r="T497" s="245" t="str">
        <f aca="false">IF(TRIM($B497&amp;$C497)="","",IF(N($O497)=0,"",MAX(0,MIN(N($O497)-N($Q497),N($W497)))))</f>
        <v/>
      </c>
      <c r="U497" s="245" t="str">
        <f aca="false">IF(TRIM($B497&amp;$C497)="","",IF(N($Q497)&lt;=N($O497),"",N($Q497)-N($O497)))</f>
        <v/>
      </c>
      <c r="V497" s="245" t="str">
        <f aca="false">IF(OR(TRIM($B497&amp;$C497)="",$W497=""),"",MAX(0,N($W497))-N($T497))</f>
        <v/>
      </c>
      <c r="W497" s="245" t="str">
        <f aca="false">IF(TRIM($B497&amp;$C497)="","",IF(AND(N($M497)=0,N($Q497)+N($R497)+N($S497)=0),"",ROUND(N($M497)-N($Q497)-N($R497)-N($S497),2)))</f>
        <v/>
      </c>
      <c r="X497" s="246" t="str">
        <f aca="false">IF(TRIM($B497&amp;$C497)="","",IF(N($M497)=0,IF((N($Q497)+N($R497)+N($S497))=0,"—未填单价","未填单价，已收 "&amp;TEXT((N($Q497)+N($R497)+N($S497)),"#,##0.00")),IF(N($W497)&gt;0.005,"欠 "&amp;TEXT(N($W497),"#,##0.00")&amp;IF(N($T497)&gt;0,"（开票未到账 "&amp;TEXT(N($T497),"#,##0.00")&amp;"）","")&amp;IF(N($V497)&gt;0,"（未开票 "&amp;TEXT(N($V497),"#,##0.00")&amp;"）",""),IF(N($W497)&lt;-0.005,"多收 "&amp;TEXT(-N($W497),"#,##0.00"),"✔ 已结清")))&amp;IF(N($U497)&gt;0,"｜到账未开票 "&amp;TEXT(N($U497),"#,##0.00")&amp;"，待补票","")&amp;IF(N($R497)&gt;0,"｜收现 "&amp;TEXT(N($R497),"#,##0.00"),"")&amp;IF(N($S497)&gt;0,"｜收款不开票 "&amp;TEXT(N($S497),"#,##0.00"),""))</f>
        <v/>
      </c>
      <c r="Y497" s="195"/>
      <c r="AB497" s="195"/>
      <c r="AC497" s="188"/>
      <c r="AD497" s="246" t="str">
        <f aca="false">IF($AL497="","",IF($AL497=1,IF($AM497&gt;=1,"一次性·已到收款期","一次性·未到期"),$AC497&amp;" 第"&amp;$AM497&amp;"/"&amp;$AL497&amp;"期"))</f>
        <v/>
      </c>
      <c r="AE497" s="245" t="str">
        <f aca="false">IF(OR($AL497="",N($M497)=0),"",ROUND(N($J497)*$AM497/$AL497,2)+N($L497))</f>
        <v/>
      </c>
      <c r="AF497" s="245" t="str">
        <f aca="false">IF($AE497="","",MAX(0,ROUND($AE497-(N($Q497)+N($R497)+N($S497)),2)))</f>
        <v/>
      </c>
      <c r="AG497" s="245" t="str">
        <f aca="false">IF(OR(TRIM($B497&amp;$C497)="",NOT(ISNUMBER($D497))),"",SUMIFS($W$3:$W$1001,$AI$3:$AI$1001,$AI497,$D$3:$D$1001,"&lt;"&amp;$D497))</f>
        <v/>
      </c>
      <c r="AH497" s="245" t="str">
        <f aca="false">IF(TRIM($B497&amp;$C497)="","",SUMIFS($W$3:$W$1001,$AI$3:$AI$1001,$AI497))</f>
        <v/>
      </c>
      <c r="AI497" s="246" t="str">
        <f aca="false">IF(TRIM($B497&amp;$C497)="","",TRIM($B497)&amp;"｜"&amp;TRIM($C497))</f>
        <v/>
      </c>
      <c r="AJ497" s="245" t="str">
        <f aca="false">IF(TRIM($B497&amp;$C497)="","",MIN(N($O497),N($Q497)))</f>
        <v/>
      </c>
      <c r="AK497" s="248" t="str">
        <f aca="false">IF(ISNUMBER($D497),YEAR($D497),"")</f>
        <v/>
      </c>
      <c r="AL497" s="248" t="str">
        <f aca="false">IF(OR(TRIM($B497&amp;$C497)="",NOT(ISNUMBER($D497)),NOT(ISNUMBER($E497))),"",IF($E497&lt;$D497,"",IF(IF($AC497="半年付",2,IF($AC497="季度付",4,IF($AC497="月付",12,IF($AC497="半月付",24,1))))=1,1,MAX(1,ROUND(($E497-$D497+1)/365*IF($AC497="半年付",2,IF($AC497="季度付",4,IF($AC497="月付",12,IF($AC497="半月付",24,1)))),0)))))</f>
        <v/>
      </c>
      <c r="AM497" s="248" t="str">
        <f aca="true">IF($AL497="","",MIN($AL497,MAX(0,INT((TODAY()-付款宽限天数-$D497)/(($E497-$D497+1)/$AL497))+1)))</f>
        <v/>
      </c>
    </row>
    <row r="498" customFormat="false" ht="27.75" hidden="false" customHeight="false" outlineLevel="0" collapsed="false">
      <c r="F498" s="188" t="str">
        <f aca="true">IF(TRIM($B498&amp;$C498)="","",IF(OR(ISNUMBER(SEARCH("未",$A498)),ISNUMBER(SEARCH("送出",$A498)),AND(TRIM($A498)="",NOT(ISNUMBER($D498)),N($G498)=0)),"【合同未回】","")&amp;IF(NOT(ISNUMBER($E498)),IF(OR(ISNUMBER(SEARCH("未",$A498)),ISNUMBER(SEARCH("送出",$A498)),AND(TRIM($A498)="",NOT(ISNUMBER($D498)),N($G498)=0)),"","【未填合同期】"),IF($E498&lt;TODAY(),"【已到期】",IF($E498-TODAY()&lt;=提醒天数,"【即将到期，剩余"&amp;($E498-TODAY())&amp;"天】","【正常】")))&amp;IF(OR($AB498="安装免保",$AB498="技术免保",$AB498="质保期内"),"【"&amp;$AB498&amp;"】",""))</f>
        <v/>
      </c>
      <c r="J498" s="244" t="str">
        <f aca="false">IF(OR(N($G498)=0,N($H498)=0),"",ROUND(N($G498)*N($H498)*IF(N($I498)=0,1,N($I498)),2))</f>
        <v/>
      </c>
      <c r="M498" s="244" t="str">
        <f aca="false">IF(TRIM($B498&amp;$C498)="","",IF(AND(N($J498)=0,N($L498)=0),"",ROUND(N($J498)+N($L498),2)))</f>
        <v/>
      </c>
      <c r="S498" s="244"/>
      <c r="T498" s="245" t="str">
        <f aca="false">IF(TRIM($B498&amp;$C498)="","",IF(N($O498)=0,"",MAX(0,MIN(N($O498)-N($Q498),N($W498)))))</f>
        <v/>
      </c>
      <c r="U498" s="245" t="str">
        <f aca="false">IF(TRIM($B498&amp;$C498)="","",IF(N($Q498)&lt;=N($O498),"",N($Q498)-N($O498)))</f>
        <v/>
      </c>
      <c r="V498" s="245" t="str">
        <f aca="false">IF(OR(TRIM($B498&amp;$C498)="",$W498=""),"",MAX(0,N($W498))-N($T498))</f>
        <v/>
      </c>
      <c r="W498" s="245" t="str">
        <f aca="false">IF(TRIM($B498&amp;$C498)="","",IF(AND(N($M498)=0,N($Q498)+N($R498)+N($S498)=0),"",ROUND(N($M498)-N($Q498)-N($R498)-N($S498),2)))</f>
        <v/>
      </c>
      <c r="X498" s="246" t="str">
        <f aca="false">IF(TRIM($B498&amp;$C498)="","",IF(N($M498)=0,IF((N($Q498)+N($R498)+N($S498))=0,"—未填单价","未填单价，已收 "&amp;TEXT((N($Q498)+N($R498)+N($S498)),"#,##0.00")),IF(N($W498)&gt;0.005,"欠 "&amp;TEXT(N($W498),"#,##0.00")&amp;IF(N($T498)&gt;0,"（开票未到账 "&amp;TEXT(N($T498),"#,##0.00")&amp;"）","")&amp;IF(N($V498)&gt;0,"（未开票 "&amp;TEXT(N($V498),"#,##0.00")&amp;"）",""),IF(N($W498)&lt;-0.005,"多收 "&amp;TEXT(-N($W498),"#,##0.00"),"✔ 已结清")))&amp;IF(N($U498)&gt;0,"｜到账未开票 "&amp;TEXT(N($U498),"#,##0.00")&amp;"，待补票","")&amp;IF(N($R498)&gt;0,"｜收现 "&amp;TEXT(N($R498),"#,##0.00"),"")&amp;IF(N($S498)&gt;0,"｜收款不开票 "&amp;TEXT(N($S498),"#,##0.00"),""))</f>
        <v/>
      </c>
      <c r="Y498" s="195"/>
      <c r="AB498" s="195"/>
      <c r="AC498" s="188"/>
      <c r="AD498" s="246" t="str">
        <f aca="false">IF($AL498="","",IF($AL498=1,IF($AM498&gt;=1,"一次性·已到收款期","一次性·未到期"),$AC498&amp;" 第"&amp;$AM498&amp;"/"&amp;$AL498&amp;"期"))</f>
        <v/>
      </c>
      <c r="AE498" s="245" t="str">
        <f aca="false">IF(OR($AL498="",N($M498)=0),"",ROUND(N($J498)*$AM498/$AL498,2)+N($L498))</f>
        <v/>
      </c>
      <c r="AF498" s="245" t="str">
        <f aca="false">IF($AE498="","",MAX(0,ROUND($AE498-(N($Q498)+N($R498)+N($S498)),2)))</f>
        <v/>
      </c>
      <c r="AG498" s="245" t="str">
        <f aca="false">IF(OR(TRIM($B498&amp;$C498)="",NOT(ISNUMBER($D498))),"",SUMIFS($W$3:$W$1001,$AI$3:$AI$1001,$AI498,$D$3:$D$1001,"&lt;"&amp;$D498))</f>
        <v/>
      </c>
      <c r="AH498" s="245" t="str">
        <f aca="false">IF(TRIM($B498&amp;$C498)="","",SUMIFS($W$3:$W$1001,$AI$3:$AI$1001,$AI498))</f>
        <v/>
      </c>
      <c r="AI498" s="246" t="str">
        <f aca="false">IF(TRIM($B498&amp;$C498)="","",TRIM($B498)&amp;"｜"&amp;TRIM($C498))</f>
        <v/>
      </c>
      <c r="AJ498" s="245" t="str">
        <f aca="false">IF(TRIM($B498&amp;$C498)="","",MIN(N($O498),N($Q498)))</f>
        <v/>
      </c>
      <c r="AK498" s="248" t="str">
        <f aca="false">IF(ISNUMBER($D498),YEAR($D498),"")</f>
        <v/>
      </c>
      <c r="AL498" s="248" t="str">
        <f aca="false">IF(OR(TRIM($B498&amp;$C498)="",NOT(ISNUMBER($D498)),NOT(ISNUMBER($E498))),"",IF($E498&lt;$D498,"",IF(IF($AC498="半年付",2,IF($AC498="季度付",4,IF($AC498="月付",12,IF($AC498="半月付",24,1))))=1,1,MAX(1,ROUND(($E498-$D498+1)/365*IF($AC498="半年付",2,IF($AC498="季度付",4,IF($AC498="月付",12,IF($AC498="半月付",24,1)))),0)))))</f>
        <v/>
      </c>
      <c r="AM498" s="248" t="str">
        <f aca="true">IF($AL498="","",MIN($AL498,MAX(0,INT((TODAY()-付款宽限天数-$D498)/(($E498-$D498+1)/$AL498))+1)))</f>
        <v/>
      </c>
    </row>
    <row r="499" customFormat="false" ht="27.75" hidden="false" customHeight="false" outlineLevel="0" collapsed="false">
      <c r="F499" s="188" t="str">
        <f aca="true">IF(TRIM($B499&amp;$C499)="","",IF(OR(ISNUMBER(SEARCH("未",$A499)),ISNUMBER(SEARCH("送出",$A499)),AND(TRIM($A499)="",NOT(ISNUMBER($D499)),N($G499)=0)),"【合同未回】","")&amp;IF(NOT(ISNUMBER($E499)),IF(OR(ISNUMBER(SEARCH("未",$A499)),ISNUMBER(SEARCH("送出",$A499)),AND(TRIM($A499)="",NOT(ISNUMBER($D499)),N($G499)=0)),"","【未填合同期】"),IF($E499&lt;TODAY(),"【已到期】",IF($E499-TODAY()&lt;=提醒天数,"【即将到期，剩余"&amp;($E499-TODAY())&amp;"天】","【正常】")))&amp;IF(OR($AB499="安装免保",$AB499="技术免保",$AB499="质保期内"),"【"&amp;$AB499&amp;"】",""))</f>
        <v/>
      </c>
      <c r="J499" s="244" t="str">
        <f aca="false">IF(OR(N($G499)=0,N($H499)=0),"",ROUND(N($G499)*N($H499)*IF(N($I499)=0,1,N($I499)),2))</f>
        <v/>
      </c>
      <c r="M499" s="244" t="str">
        <f aca="false">IF(TRIM($B499&amp;$C499)="","",IF(AND(N($J499)=0,N($L499)=0),"",ROUND(N($J499)+N($L499),2)))</f>
        <v/>
      </c>
      <c r="S499" s="244"/>
      <c r="T499" s="245" t="str">
        <f aca="false">IF(TRIM($B499&amp;$C499)="","",IF(N($O499)=0,"",MAX(0,MIN(N($O499)-N($Q499),N($W499)))))</f>
        <v/>
      </c>
      <c r="U499" s="245" t="str">
        <f aca="false">IF(TRIM($B499&amp;$C499)="","",IF(N($Q499)&lt;=N($O499),"",N($Q499)-N($O499)))</f>
        <v/>
      </c>
      <c r="V499" s="245" t="str">
        <f aca="false">IF(OR(TRIM($B499&amp;$C499)="",$W499=""),"",MAX(0,N($W499))-N($T499))</f>
        <v/>
      </c>
      <c r="W499" s="245" t="str">
        <f aca="false">IF(TRIM($B499&amp;$C499)="","",IF(AND(N($M499)=0,N($Q499)+N($R499)+N($S499)=0),"",ROUND(N($M499)-N($Q499)-N($R499)-N($S499),2)))</f>
        <v/>
      </c>
      <c r="X499" s="246" t="str">
        <f aca="false">IF(TRIM($B499&amp;$C499)="","",IF(N($M499)=0,IF((N($Q499)+N($R499)+N($S499))=0,"—未填单价","未填单价，已收 "&amp;TEXT((N($Q499)+N($R499)+N($S499)),"#,##0.00")),IF(N($W499)&gt;0.005,"欠 "&amp;TEXT(N($W499),"#,##0.00")&amp;IF(N($T499)&gt;0,"（开票未到账 "&amp;TEXT(N($T499),"#,##0.00")&amp;"）","")&amp;IF(N($V499)&gt;0,"（未开票 "&amp;TEXT(N($V499),"#,##0.00")&amp;"）",""),IF(N($W499)&lt;-0.005,"多收 "&amp;TEXT(-N($W499),"#,##0.00"),"✔ 已结清")))&amp;IF(N($U499)&gt;0,"｜到账未开票 "&amp;TEXT(N($U499),"#,##0.00")&amp;"，待补票","")&amp;IF(N($R499)&gt;0,"｜收现 "&amp;TEXT(N($R499),"#,##0.00"),"")&amp;IF(N($S499)&gt;0,"｜收款不开票 "&amp;TEXT(N($S499),"#,##0.00"),""))</f>
        <v/>
      </c>
      <c r="Y499" s="195"/>
      <c r="AB499" s="195"/>
      <c r="AC499" s="188"/>
      <c r="AD499" s="246" t="str">
        <f aca="false">IF($AL499="","",IF($AL499=1,IF($AM499&gt;=1,"一次性·已到收款期","一次性·未到期"),$AC499&amp;" 第"&amp;$AM499&amp;"/"&amp;$AL499&amp;"期"))</f>
        <v/>
      </c>
      <c r="AE499" s="245" t="str">
        <f aca="false">IF(OR($AL499="",N($M499)=0),"",ROUND(N($J499)*$AM499/$AL499,2)+N($L499))</f>
        <v/>
      </c>
      <c r="AF499" s="245" t="str">
        <f aca="false">IF($AE499="","",MAX(0,ROUND($AE499-(N($Q499)+N($R499)+N($S499)),2)))</f>
        <v/>
      </c>
      <c r="AG499" s="245" t="str">
        <f aca="false">IF(OR(TRIM($B499&amp;$C499)="",NOT(ISNUMBER($D499))),"",SUMIFS($W$3:$W$1001,$AI$3:$AI$1001,$AI499,$D$3:$D$1001,"&lt;"&amp;$D499))</f>
        <v/>
      </c>
      <c r="AH499" s="245" t="str">
        <f aca="false">IF(TRIM($B499&amp;$C499)="","",SUMIFS($W$3:$W$1001,$AI$3:$AI$1001,$AI499))</f>
        <v/>
      </c>
      <c r="AI499" s="246" t="str">
        <f aca="false">IF(TRIM($B499&amp;$C499)="","",TRIM($B499)&amp;"｜"&amp;TRIM($C499))</f>
        <v/>
      </c>
      <c r="AJ499" s="245" t="str">
        <f aca="false">IF(TRIM($B499&amp;$C499)="","",MIN(N($O499),N($Q499)))</f>
        <v/>
      </c>
      <c r="AK499" s="248" t="str">
        <f aca="false">IF(ISNUMBER($D499),YEAR($D499),"")</f>
        <v/>
      </c>
      <c r="AL499" s="248" t="str">
        <f aca="false">IF(OR(TRIM($B499&amp;$C499)="",NOT(ISNUMBER($D499)),NOT(ISNUMBER($E499))),"",IF($E499&lt;$D499,"",IF(IF($AC499="半年付",2,IF($AC499="季度付",4,IF($AC499="月付",12,IF($AC499="半月付",24,1))))=1,1,MAX(1,ROUND(($E499-$D499+1)/365*IF($AC499="半年付",2,IF($AC499="季度付",4,IF($AC499="月付",12,IF($AC499="半月付",24,1)))),0)))))</f>
        <v/>
      </c>
      <c r="AM499" s="248" t="str">
        <f aca="true">IF($AL499="","",MIN($AL499,MAX(0,INT((TODAY()-付款宽限天数-$D499)/(($E499-$D499+1)/$AL499))+1)))</f>
        <v/>
      </c>
    </row>
    <row r="500" customFormat="false" ht="27.75" hidden="false" customHeight="false" outlineLevel="0" collapsed="false">
      <c r="F500" s="188" t="str">
        <f aca="true">IF(TRIM($B500&amp;$C500)="","",IF(OR(ISNUMBER(SEARCH("未",$A500)),ISNUMBER(SEARCH("送出",$A500)),AND(TRIM($A500)="",NOT(ISNUMBER($D500)),N($G500)=0)),"【合同未回】","")&amp;IF(NOT(ISNUMBER($E500)),IF(OR(ISNUMBER(SEARCH("未",$A500)),ISNUMBER(SEARCH("送出",$A500)),AND(TRIM($A500)="",NOT(ISNUMBER($D500)),N($G500)=0)),"","【未填合同期】"),IF($E500&lt;TODAY(),"【已到期】",IF($E500-TODAY()&lt;=提醒天数,"【即将到期，剩余"&amp;($E500-TODAY())&amp;"天】","【正常】")))&amp;IF(OR($AB500="安装免保",$AB500="技术免保",$AB500="质保期内"),"【"&amp;$AB500&amp;"】",""))</f>
        <v/>
      </c>
      <c r="J500" s="244" t="str">
        <f aca="false">IF(OR(N($G500)=0,N($H500)=0),"",ROUND(N($G500)*N($H500)*IF(N($I500)=0,1,N($I500)),2))</f>
        <v/>
      </c>
      <c r="M500" s="244" t="str">
        <f aca="false">IF(TRIM($B500&amp;$C500)="","",IF(AND(N($J500)=0,N($L500)=0),"",ROUND(N($J500)+N($L500),2)))</f>
        <v/>
      </c>
      <c r="S500" s="244"/>
      <c r="T500" s="245" t="str">
        <f aca="false">IF(TRIM($B500&amp;$C500)="","",IF(N($O500)=0,"",MAX(0,MIN(N($O500)-N($Q500),N($W500)))))</f>
        <v/>
      </c>
      <c r="U500" s="245" t="str">
        <f aca="false">IF(TRIM($B500&amp;$C500)="","",IF(N($Q500)&lt;=N($O500),"",N($Q500)-N($O500)))</f>
        <v/>
      </c>
      <c r="V500" s="245" t="str">
        <f aca="false">IF(OR(TRIM($B500&amp;$C500)="",$W500=""),"",MAX(0,N($W500))-N($T500))</f>
        <v/>
      </c>
      <c r="W500" s="245" t="str">
        <f aca="false">IF(TRIM($B500&amp;$C500)="","",IF(AND(N($M500)=0,N($Q500)+N($R500)+N($S500)=0),"",ROUND(N($M500)-N($Q500)-N($R500)-N($S500),2)))</f>
        <v/>
      </c>
      <c r="X500" s="246" t="str">
        <f aca="false">IF(TRIM($B500&amp;$C500)="","",IF(N($M500)=0,IF((N($Q500)+N($R500)+N($S500))=0,"—未填单价","未填单价，已收 "&amp;TEXT((N($Q500)+N($R500)+N($S500)),"#,##0.00")),IF(N($W500)&gt;0.005,"欠 "&amp;TEXT(N($W500),"#,##0.00")&amp;IF(N($T500)&gt;0,"（开票未到账 "&amp;TEXT(N($T500),"#,##0.00")&amp;"）","")&amp;IF(N($V500)&gt;0,"（未开票 "&amp;TEXT(N($V500),"#,##0.00")&amp;"）",""),IF(N($W500)&lt;-0.005,"多收 "&amp;TEXT(-N($W500),"#,##0.00"),"✔ 已结清")))&amp;IF(N($U500)&gt;0,"｜到账未开票 "&amp;TEXT(N($U500),"#,##0.00")&amp;"，待补票","")&amp;IF(N($R500)&gt;0,"｜收现 "&amp;TEXT(N($R500),"#,##0.00"),"")&amp;IF(N($S500)&gt;0,"｜收款不开票 "&amp;TEXT(N($S500),"#,##0.00"),""))</f>
        <v/>
      </c>
      <c r="Y500" s="195"/>
      <c r="AB500" s="195"/>
      <c r="AC500" s="188"/>
      <c r="AD500" s="246" t="str">
        <f aca="false">IF($AL500="","",IF($AL500=1,IF($AM500&gt;=1,"一次性·已到收款期","一次性·未到期"),$AC500&amp;" 第"&amp;$AM500&amp;"/"&amp;$AL500&amp;"期"))</f>
        <v/>
      </c>
      <c r="AE500" s="245" t="str">
        <f aca="false">IF(OR($AL500="",N($M500)=0),"",ROUND(N($J500)*$AM500/$AL500,2)+N($L500))</f>
        <v/>
      </c>
      <c r="AF500" s="245" t="str">
        <f aca="false">IF($AE500="","",MAX(0,ROUND($AE500-(N($Q500)+N($R500)+N($S500)),2)))</f>
        <v/>
      </c>
      <c r="AG500" s="245" t="str">
        <f aca="false">IF(OR(TRIM($B500&amp;$C500)="",NOT(ISNUMBER($D500))),"",SUMIFS($W$3:$W$1001,$AI$3:$AI$1001,$AI500,$D$3:$D$1001,"&lt;"&amp;$D500))</f>
        <v/>
      </c>
      <c r="AH500" s="245" t="str">
        <f aca="false">IF(TRIM($B500&amp;$C500)="","",SUMIFS($W$3:$W$1001,$AI$3:$AI$1001,$AI500))</f>
        <v/>
      </c>
      <c r="AI500" s="246" t="str">
        <f aca="false">IF(TRIM($B500&amp;$C500)="","",TRIM($B500)&amp;"｜"&amp;TRIM($C500))</f>
        <v/>
      </c>
      <c r="AJ500" s="245" t="str">
        <f aca="false">IF(TRIM($B500&amp;$C500)="","",MIN(N($O500),N($Q500)))</f>
        <v/>
      </c>
      <c r="AK500" s="248" t="str">
        <f aca="false">IF(ISNUMBER($D500),YEAR($D500),"")</f>
        <v/>
      </c>
      <c r="AL500" s="248" t="str">
        <f aca="false">IF(OR(TRIM($B500&amp;$C500)="",NOT(ISNUMBER($D500)),NOT(ISNUMBER($E500))),"",IF($E500&lt;$D500,"",IF(IF($AC500="半年付",2,IF($AC500="季度付",4,IF($AC500="月付",12,IF($AC500="半月付",24,1))))=1,1,MAX(1,ROUND(($E500-$D500+1)/365*IF($AC500="半年付",2,IF($AC500="季度付",4,IF($AC500="月付",12,IF($AC500="半月付",24,1)))),0)))))</f>
        <v/>
      </c>
      <c r="AM500" s="248" t="str">
        <f aca="true">IF($AL500="","",MIN($AL500,MAX(0,INT((TODAY()-付款宽限天数-$D500)/(($E500-$D500+1)/$AL500))+1)))</f>
        <v/>
      </c>
    </row>
  </sheetData>
  <mergeCells count="3">
    <mergeCell ref="A1:A2"/>
    <mergeCell ref="B1:B2"/>
    <mergeCell ref="C1:C2"/>
  </mergeCells>
  <conditionalFormatting sqref="F3:F500">
    <cfRule type="expression" priority="2" aboveAverage="0" equalAverage="0" bottom="0" percent="0" rank="0" text="" dxfId="16">
      <formula>OR(ISNUMBER(SEARCH("已到期",$F3)),ISNUMBER(SEARCH("合同未回",$F3)))</formula>
    </cfRule>
    <cfRule type="expression" priority="3" aboveAverage="0" equalAverage="0" bottom="0" percent="0" rank="0" text="" dxfId="17">
      <formula>ISNUMBER(SEARCH("即将到期",$F3))</formula>
    </cfRule>
  </conditionalFormatting>
  <conditionalFormatting sqref="X3:X500">
    <cfRule type="expression" priority="4" aboveAverage="0" equalAverage="0" bottom="0" percent="0" rank="0" text="" dxfId="18">
      <formula>LEFT($X3,1)="欠"</formula>
    </cfRule>
    <cfRule type="expression" priority="5" aboveAverage="0" equalAverage="0" bottom="0" percent="0" rank="0" text="" dxfId="19">
      <formula>LEFT($X3,1)="✔"</formula>
    </cfRule>
  </conditionalFormatting>
  <conditionalFormatting sqref="AF3:AF500">
    <cfRule type="expression" priority="6" aboveAverage="0" equalAverage="0" bottom="0" percent="0" rank="0" text="" dxfId="20">
      <formula>N($AF3)&gt;0</formula>
    </cfRule>
  </conditionalFormatting>
  <dataValidations count="3">
    <dataValidation allowBlank="true" errorStyle="stop" operator="between" prompt="合同没回来就选「已送出未回 / 未见合同 / 未签」；也可以照旧手写，含“未”或“送出”都算没回。" promptTitle="合同回签" showDropDown="false" showErrorMessage="false" showInputMessage="true" sqref="A3:A500" type="list">
      <formula1>"有合同,已送出未回,未见合同,未签"</formula1>
      <formula2>0</formula2>
    </dataValidation>
    <dataValidation allowBlank="true" error="公式按这几个字来认，请从下拉里选。" errorStyle="stop" errorTitle="只能从下拉里选" operator="between" prompt="安装免保 / 技术免保 / 质保期内会在「到期提醒」里一起提示。" promptTitle="填写提示" showDropDown="false" showErrorMessage="true" showInputMessage="true" sqref="AB3:AB500" type="list">
      <formula1>"正常维保,安装免保,技术免保,质保期内,暂停维保,已解约"</formula1>
      <formula2>0</formula2>
    </dataValidation>
    <dataValidation allowBlank="true" error="公式按这几个字来认，请从下拉里选。" errorStyle="stop" errorTitle="只能从下拉里选" operator="between" prompt="决定「截至今天应收」按几期算：半年付 2 期、季度付 4 期、月付 12 期、半月付 24 期，空着按一次性。" promptTitle="填写提示" showDropDown="false" showErrorMessage="true" showInputMessage="true" sqref="AC3:AC500" type="list">
      <formula1>"一次性,半年付,季度付,月付,半月付"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T13" activeCellId="0" sqref="T13"/>
    </sheetView>
  </sheetViews>
  <sheetFormatPr defaultColWidth="9" defaultRowHeight="24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36.25"/>
    <col collapsed="false" customWidth="true" hidden="false" outlineLevel="0" max="3" min="3" style="1" width="51.13"/>
    <col collapsed="false" customWidth="true" hidden="false" outlineLevel="0" max="4" min="4" style="1" width="14.01"/>
    <col collapsed="false" customWidth="true" hidden="false" outlineLevel="0" max="5" min="5" style="1" width="15.63"/>
    <col collapsed="false" customWidth="true" hidden="false" outlineLevel="0" max="6" min="6" style="1" width="10.34"/>
    <col collapsed="false" customWidth="true" hidden="false" outlineLevel="0" max="7" min="7" style="1" width="31.63"/>
    <col collapsed="false" customWidth="true" hidden="false" outlineLevel="0" max="8" min="8" style="1" width="10.84"/>
    <col collapsed="false" customWidth="true" hidden="false" outlineLevel="0" max="9" min="9" style="1" width="5.5"/>
    <col collapsed="false" customWidth="true" hidden="false" outlineLevel="0" max="10" min="10" style="1" width="6.68"/>
    <col collapsed="false" customWidth="true" hidden="false" outlineLevel="0" max="12" min="11" style="1" width="15.01"/>
    <col collapsed="false" customWidth="true" hidden="false" outlineLevel="0" max="13" min="13" style="1" width="8.51"/>
    <col collapsed="false" customWidth="true" hidden="false" outlineLevel="0" max="14" min="14" style="1" width="10.34"/>
    <col collapsed="false" customWidth="true" hidden="false" outlineLevel="0" max="15" min="15" style="1" width="11.34"/>
    <col collapsed="false" customWidth="true" hidden="false" outlineLevel="0" max="16" min="16" style="1" width="10.34"/>
    <col collapsed="false" customWidth="true" hidden="false" outlineLevel="0" max="18" min="17" style="1" width="11.34"/>
    <col collapsed="false" customWidth="true" hidden="false" outlineLevel="0" max="19" min="19" style="1" width="12"/>
    <col collapsed="false" customWidth="true" hidden="false" outlineLevel="0" max="20" min="20" style="1" width="12.18"/>
    <col collapsed="false" customWidth="true" hidden="false" outlineLevel="0" max="22" min="21" style="1" width="12"/>
    <col collapsed="false" customWidth="true" hidden="false" outlineLevel="0" max="23" min="23" style="1" width="13"/>
    <col collapsed="false" customWidth="true" hidden="false" outlineLevel="0" max="24" min="24" style="1" width="34"/>
    <col collapsed="false" customWidth="true" hidden="false" outlineLevel="0" max="25" min="25" style="1" width="22"/>
    <col collapsed="false" customWidth="true" hidden="false" outlineLevel="0" max="26" min="26" style="1" width="19.51"/>
    <col collapsed="false" customWidth="true" hidden="false" outlineLevel="0" max="27" min="27" style="1" width="10.34"/>
    <col collapsed="false" customWidth="true" hidden="false" outlineLevel="0" max="28" min="28" style="1" width="6.68"/>
    <col collapsed="false" customWidth="true" hidden="false" outlineLevel="0" max="29" min="29" style="1" width="10.34"/>
    <col collapsed="false" customWidth="true" hidden="false" outlineLevel="0" max="30" min="30" style="1" width="10"/>
    <col collapsed="false" customWidth="false" hidden="false" outlineLevel="0" max="31" min="31" style="1" width="9"/>
    <col collapsed="false" customWidth="true" hidden="false" outlineLevel="0" max="32" min="32" style="1" width="16"/>
    <col collapsed="false" customWidth="true" hidden="false" outlineLevel="0" max="33" min="33" style="1" width="13"/>
    <col collapsed="false" customWidth="true" hidden="false" outlineLevel="0" max="35" min="34" style="1" width="12"/>
    <col collapsed="false" customWidth="true" hidden="false" outlineLevel="0" max="36" min="36" style="1" width="13"/>
    <col collapsed="false" customWidth="true" hidden="true" outlineLevel="0" max="37" min="37" style="1" width="20"/>
    <col collapsed="false" customWidth="true" hidden="true" outlineLevel="0" max="38" min="38" style="1" width="11"/>
    <col collapsed="false" customWidth="true" hidden="true" outlineLevel="0" max="41" min="39" style="1" width="7"/>
  </cols>
  <sheetData>
    <row r="1" s="229" customFormat="true" ht="42" hidden="false" customHeight="true" outlineLevel="0" collapsed="false">
      <c r="A1" s="272" t="s">
        <v>1490</v>
      </c>
      <c r="B1" s="273" t="s">
        <v>116</v>
      </c>
      <c r="C1" s="274" t="s">
        <v>117</v>
      </c>
      <c r="D1" s="275" t="s">
        <v>1452</v>
      </c>
      <c r="E1" s="275"/>
      <c r="F1" s="217" t="s">
        <v>1453</v>
      </c>
      <c r="G1" s="276" t="s">
        <v>1543</v>
      </c>
      <c r="H1" s="221" t="s">
        <v>1491</v>
      </c>
      <c r="I1" s="222" t="s">
        <v>1455</v>
      </c>
      <c r="J1" s="222" t="s">
        <v>1456</v>
      </c>
      <c r="K1" s="277" t="s">
        <v>1457</v>
      </c>
      <c r="L1" s="277" t="s">
        <v>1458</v>
      </c>
      <c r="M1" s="222" t="s">
        <v>53</v>
      </c>
      <c r="N1" s="225" t="s">
        <v>1459</v>
      </c>
      <c r="O1" s="226" t="s">
        <v>54</v>
      </c>
      <c r="P1" s="225" t="s">
        <v>1460</v>
      </c>
      <c r="Q1" s="226" t="s">
        <v>55</v>
      </c>
      <c r="R1" s="226" t="s">
        <v>56</v>
      </c>
      <c r="S1" s="227" t="s">
        <v>1494</v>
      </c>
      <c r="T1" s="224" t="s">
        <v>1462</v>
      </c>
      <c r="U1" s="228" t="s">
        <v>1495</v>
      </c>
      <c r="V1" s="228" t="s">
        <v>62</v>
      </c>
      <c r="W1" s="228" t="s">
        <v>1496</v>
      </c>
      <c r="X1" s="228" t="s">
        <v>1465</v>
      </c>
      <c r="Y1" s="227" t="s">
        <v>1466</v>
      </c>
      <c r="Z1" s="222" t="s">
        <v>1497</v>
      </c>
      <c r="AA1" s="178" t="s">
        <v>133</v>
      </c>
      <c r="AB1" s="278" t="s">
        <v>1468</v>
      </c>
      <c r="AC1" s="278" t="s">
        <v>1469</v>
      </c>
      <c r="AD1" s="227" t="s">
        <v>7</v>
      </c>
      <c r="AE1" s="227" t="s">
        <v>1470</v>
      </c>
      <c r="AF1" s="228" t="s">
        <v>1471</v>
      </c>
      <c r="AG1" s="228" t="s">
        <v>1498</v>
      </c>
      <c r="AH1" s="228" t="s">
        <v>65</v>
      </c>
      <c r="AI1" s="228" t="s">
        <v>1499</v>
      </c>
      <c r="AJ1" s="228" t="s">
        <v>1500</v>
      </c>
      <c r="AK1" s="228" t="s">
        <v>1475</v>
      </c>
      <c r="AL1" s="228" t="s">
        <v>1476</v>
      </c>
      <c r="AM1" s="228" t="s">
        <v>1477</v>
      </c>
      <c r="AN1" s="228" t="s">
        <v>1478</v>
      </c>
      <c r="AO1" s="228" t="s">
        <v>1479</v>
      </c>
    </row>
    <row r="2" s="229" customFormat="true" ht="18" hidden="false" customHeight="true" outlineLevel="0" collapsed="false">
      <c r="A2" s="272"/>
      <c r="B2" s="272"/>
      <c r="C2" s="279" t="s">
        <v>29</v>
      </c>
      <c r="D2" s="275"/>
      <c r="E2" s="275"/>
      <c r="F2" s="217"/>
      <c r="G2" s="280"/>
      <c r="H2" s="281"/>
      <c r="I2" s="282" t="n">
        <f aca="false">SUM(I3:I1001)</f>
        <v>55</v>
      </c>
      <c r="J2" s="282"/>
      <c r="K2" s="283" t="n">
        <f aca="false">SUM(K3:K1001)</f>
        <v>10000</v>
      </c>
      <c r="L2" s="283" t="n">
        <f aca="false">SUM(L3:L1001)</f>
        <v>0</v>
      </c>
      <c r="M2" s="283" t="n">
        <f aca="false">SUM(M3:M1001)</f>
        <v>10000</v>
      </c>
      <c r="N2" s="284"/>
      <c r="O2" s="283" t="n">
        <f aca="false">SUM(O3:O1001)</f>
        <v>0</v>
      </c>
      <c r="P2" s="284"/>
      <c r="Q2" s="283" t="n">
        <f aca="false">SUM(Q3:Q1001)</f>
        <v>0</v>
      </c>
      <c r="R2" s="283" t="n">
        <f aca="false">SUM(R3:R1001)</f>
        <v>0</v>
      </c>
      <c r="S2" s="283" t="n">
        <f aca="false">SUM(S3:S1001)</f>
        <v>0</v>
      </c>
      <c r="T2" s="283" t="n">
        <f aca="false">SUM(T3:T1001)</f>
        <v>0</v>
      </c>
      <c r="U2" s="283" t="n">
        <f aca="false">SUM(U3:U1001)</f>
        <v>0</v>
      </c>
      <c r="V2" s="283" t="n">
        <f aca="false">SUM(V3:V1001)</f>
        <v>10000</v>
      </c>
      <c r="W2" s="283" t="n">
        <f aca="false">SUM(W3:W1001)</f>
        <v>10000</v>
      </c>
      <c r="Z2" s="283"/>
      <c r="AA2" s="283"/>
      <c r="AB2" s="283"/>
      <c r="AC2" s="283" t="n">
        <f aca="false">SUM(AC3:AC1001)</f>
        <v>0</v>
      </c>
      <c r="AG2" s="283" t="n">
        <f aca="false">SUM(AG3:AG1001)</f>
        <v>0</v>
      </c>
      <c r="AH2" s="283" t="n">
        <f aca="false">SUM(AH3:AH1001)</f>
        <v>0</v>
      </c>
    </row>
    <row r="3" customFormat="false" ht="18" hidden="false" customHeight="true" outlineLevel="0" collapsed="false">
      <c r="A3" s="249"/>
      <c r="B3" s="285" t="s">
        <v>415</v>
      </c>
      <c r="C3" s="237" t="s">
        <v>1544</v>
      </c>
      <c r="D3" s="286"/>
      <c r="E3" s="287"/>
      <c r="F3" s="288" t="str">
        <f aca="true">IF(TRIM($B3&amp;$C3)="","",IF(OR(ISNUMBER(SEARCH("未",$A3)),ISNUMBER(SEARCH("送出",$A3)),AND(TRIM($A3)="",NOT(ISNUMBER($D3)),N($H3)=0)),"【合同未回】","")&amp;IF(NOT(ISNUMBER($E3)),IF(OR(ISNUMBER(SEARCH("未",$A3)),ISNUMBER(SEARCH("送出",$A3)),AND(TRIM($A3)="",NOT(ISNUMBER($D3)),N($H3)=0)),"","【未填合同期】"),IF($E3&lt;TODAY(),"【已到期】",IF($E3-TODAY()&lt;=提醒天数,"【即将到期，剩余"&amp;($E3-TODAY())&amp;"天】","【正常】")))&amp;IF(OR($AD3="安装免保",$AD3="技术免保",$AD3="质保期内"),"【"&amp;$AD3&amp;"】",""))</f>
        <v>【合同未回】</v>
      </c>
      <c r="G3" s="289" t="s">
        <v>1545</v>
      </c>
      <c r="H3" s="244"/>
      <c r="I3" s="243" t="n">
        <v>44</v>
      </c>
      <c r="J3" s="243" t="n">
        <v>1</v>
      </c>
      <c r="K3" s="244" t="str">
        <f aca="false">IF(OR(N($H3)=0,N($I3)=0),"",ROUND(N($H3)*N($I3)*IF(N($J3)=0,1,N($J3)),2))</f>
        <v/>
      </c>
      <c r="L3" s="243"/>
      <c r="M3" s="244" t="str">
        <f aca="false">IF(TRIM($B3&amp;$C3)="","",IF(AND(N($K3)=0,N($L3)=0),"",ROUND(N($K3)+N($L3),2)))</f>
        <v/>
      </c>
      <c r="N3" s="243"/>
      <c r="O3" s="243"/>
      <c r="P3" s="243"/>
      <c r="Q3" s="243"/>
      <c r="R3" s="243"/>
      <c r="S3" s="244"/>
      <c r="T3" s="245" t="str">
        <f aca="false">IF(TRIM($B3&amp;$C3)="","",IF(N($O3)=0,"",MAX(0,MIN(N($O3)-N($Q3),N($W3)))))</f>
        <v/>
      </c>
      <c r="U3" s="245" t="str">
        <f aca="false">IF(TRIM($B3&amp;$C3)="","",IF(N($Q3)&lt;=N($O3),"",N($Q3)-N($O3)))</f>
        <v/>
      </c>
      <c r="V3" s="245" t="str">
        <f aca="false">IF(OR(TRIM($B3&amp;$C3)="",$W3=""),"",MAX(0,N($W3))-N($T3))</f>
        <v/>
      </c>
      <c r="W3" s="245" t="str">
        <f aca="false">IF(TRIM($B3&amp;$C3)="","",IF(AND(N($M3)=0,N($Q3)+N($R3)+N($S3)=0),"",ROUND(N($M3)-N($Q3)-N($R3)-N($S3),2)))</f>
        <v/>
      </c>
      <c r="X3" s="246" t="str">
        <f aca="false">IF(TRIM($B3&amp;$C3)="","",IF(N($M3)=0,IF((N($Q3)+N($R3)+N($S3))=0,"—未填单价","未填单价，已收 "&amp;TEXT((N($Q3)+N($R3)+N($S3)),"#,##0.00")),IF(N($W3)&gt;0.005,"欠 "&amp;TEXT(N($W3),"#,##0.00")&amp;IF(N($T3)&gt;0,"（开票未到账 "&amp;TEXT(N($T3),"#,##0.00")&amp;"）","")&amp;IF(N($V3)&gt;0,"（未开票 "&amp;TEXT(N($V3),"#,##0.00")&amp;"）",""),IF(N($W3)&lt;-0.005,"多收 "&amp;TEXT(-N($W3),"#,##0.00"),"✔ 已结清")))&amp;IF(N($U3)&gt;0,"｜到账未开票 "&amp;TEXT(N($U3),"#,##0.00")&amp;"，待补票","")&amp;IF(N($R3)&gt;0,"｜收现 "&amp;TEXT(N($R3),"#,##0.00"),"")&amp;IF(N($S3)&gt;0,"｜收款不开票 "&amp;TEXT(N($S3),"#,##0.00"),""))</f>
        <v>—未填单价</v>
      </c>
      <c r="Y3" s="290"/>
      <c r="Z3" s="243"/>
      <c r="AA3" s="243"/>
      <c r="AB3" s="243"/>
      <c r="AC3" s="244" t="str">
        <f aca="false">IF(OR(N($O3)=0,N($AB3)=0),"",ROUND(N($O3)/(1+N($AB3))*N($AB3),2))</f>
        <v/>
      </c>
      <c r="AD3" s="290"/>
      <c r="AE3" s="288" t="s">
        <v>1546</v>
      </c>
      <c r="AF3" s="261" t="str">
        <f aca="false">IF($AN3="","",IF($AN3=1,IF($AO3&gt;=1,"一次性·已到收款期","一次性·未到期"),$AE3&amp;" 第"&amp;$AO3&amp;"/"&amp;$AN3&amp;"期"))</f>
        <v/>
      </c>
      <c r="AG3" s="245" t="str">
        <f aca="false">IF(OR($AN3="",N($M3)=0),"",ROUND(N($K3)*$AO3/$AN3,2)+N($L3))</f>
        <v/>
      </c>
      <c r="AH3" s="245" t="str">
        <f aca="false">IF($AG3="","",MAX(0,ROUND($AG3-(N($Q3)+N($R3)+N($S3)),2)))</f>
        <v/>
      </c>
      <c r="AI3" s="245" t="str">
        <f aca="false">IF(OR(TRIM($B3&amp;$C3)="",NOT(ISNUMBER($D3))),"",SUMIFS($W$3:$W$1001,$AK$3:$AK$1001,$AK3,$D$3:$D$1001,"&lt;"&amp;$D3))</f>
        <v/>
      </c>
      <c r="AJ3" s="245" t="n">
        <f aca="false">IF(TRIM($B3&amp;$C3)="","",SUMIFS($W$3:$W$1001,$AK$3:$AK$1001,$AK3))</f>
        <v>0</v>
      </c>
      <c r="AK3" s="261" t="str">
        <f aca="false">IF(TRIM($B3&amp;$C3)="","",TRIM($B3)&amp;"｜"&amp;TRIM($C3))</f>
        <v>武汉北港建工集团开发有限公司｜武汉诚浠物业管理有限公司（佳和云居)</v>
      </c>
      <c r="AL3" s="245" t="n">
        <f aca="false">IF(TRIM($B3&amp;$C3)="","",MIN(N($O3),N($Q3)))</f>
        <v>0</v>
      </c>
      <c r="AM3" s="248" t="str">
        <f aca="false">IF(ISNUMBER($D3),YEAR($D3),"")</f>
        <v/>
      </c>
      <c r="AN3" s="248" t="str">
        <f aca="false">IF(OR(TRIM($B3&amp;$C3)="",NOT(ISNUMBER($D3)),NOT(ISNUMBER($E3))),"",IF($E3&lt;$D3,"",IF(IF($AE3="半年付",2,IF($AE3="季度付",4,IF($AE3="月付",12,IF($AE3="半月付",24,1))))=1,1,MAX(1,ROUND(($E3-$D3+1)/365*IF($AE3="半年付",2,IF($AE3="季度付",4,IF($AE3="月付",12,IF($AE3="半月付",24,1)))),0)))))</f>
        <v/>
      </c>
      <c r="AO3" s="248" t="str">
        <f aca="true">IF($AN3="","",MIN($AN3,MAX(0,INT((TODAY()-付款宽限天数-$D3)/(($E3-$D3+1)/$AN3))+1)))</f>
        <v/>
      </c>
    </row>
    <row r="4" customFormat="false" ht="18" hidden="false" customHeight="true" outlineLevel="0" collapsed="false">
      <c r="A4" s="249"/>
      <c r="B4" s="237" t="s">
        <v>812</v>
      </c>
      <c r="C4" s="237" t="s">
        <v>1547</v>
      </c>
      <c r="D4" s="258"/>
      <c r="E4" s="291"/>
      <c r="F4" s="292" t="str">
        <f aca="true">IF(TRIM($B4&amp;$C4)="","",IF(OR(ISNUMBER(SEARCH("未",$A4)),ISNUMBER(SEARCH("送出",$A4)),AND(TRIM($A4)="",NOT(ISNUMBER($D4)),N($H4)=0)),"【合同未回】","")&amp;IF(NOT(ISNUMBER($E4)),IF(OR(ISNUMBER(SEARCH("未",$A4)),ISNUMBER(SEARCH("送出",$A4)),AND(TRIM($A4)="",NOT(ISNUMBER($D4)),N($H4)=0)),"","【未填合同期】"),IF($E4&lt;TODAY(),"【已到期】",IF($E4-TODAY()&lt;=提醒天数,"【即将到期，剩余"&amp;($E4-TODAY())&amp;"天】","【正常】")))&amp;IF(OR($AD4="安装免保",$AD4="技术免保",$AD4="质保期内"),"【"&amp;$AD4&amp;"】",""))</f>
        <v>【合同未回】</v>
      </c>
      <c r="G4" s="293" t="s">
        <v>1548</v>
      </c>
      <c r="H4" s="252"/>
      <c r="I4" s="249" t="n">
        <v>1</v>
      </c>
      <c r="J4" s="249" t="n">
        <v>1</v>
      </c>
      <c r="K4" s="252" t="str">
        <f aca="false">IF(OR(N($H4)=0,N($I4)=0),"",ROUND(N($H4)*N($I4)*IF(N($J4)=0,1,N($J4)),2))</f>
        <v/>
      </c>
      <c r="L4" s="249"/>
      <c r="M4" s="252" t="str">
        <f aca="false">IF(TRIM($B4&amp;$C4)="","",IF(AND(N($K4)=0,N($L4)=0),"",ROUND(N($K4)+N($L4),2)))</f>
        <v/>
      </c>
      <c r="N4" s="249"/>
      <c r="O4" s="249"/>
      <c r="P4" s="249"/>
      <c r="Q4" s="249"/>
      <c r="R4" s="249"/>
      <c r="S4" s="252"/>
      <c r="T4" s="254" t="str">
        <f aca="false">IF(TRIM($B4&amp;$C4)="","",IF(N($O4)=0,"",MAX(0,MIN(N($O4)-N($Q4),N($W4)))))</f>
        <v/>
      </c>
      <c r="U4" s="254" t="str">
        <f aca="false">IF(TRIM($B4&amp;$C4)="","",IF(N($Q4)&lt;=N($O4),"",N($Q4)-N($O4)))</f>
        <v/>
      </c>
      <c r="V4" s="254" t="str">
        <f aca="false">IF(OR(TRIM($B4&amp;$C4)="",$W4=""),"",MAX(0,N($W4))-N($T4))</f>
        <v/>
      </c>
      <c r="W4" s="254" t="str">
        <f aca="false">IF(TRIM($B4&amp;$C4)="","",IF(AND(N($M4)=0,N($Q4)+N($R4)+N($S4)=0),"",ROUND(N($M4)-N($Q4)-N($R4)-N($S4),2)))</f>
        <v/>
      </c>
      <c r="X4" s="255" t="str">
        <f aca="false">IF(TRIM($B4&amp;$C4)="","",IF(N($M4)=0,IF((N($Q4)+N($R4)+N($S4))=0,"—未填单价","未填单价，已收 "&amp;TEXT((N($Q4)+N($R4)+N($S4)),"#,##0.00")),IF(N($W4)&gt;0.005,"欠 "&amp;TEXT(N($W4),"#,##0.00")&amp;IF(N($T4)&gt;0,"（开票未到账 "&amp;TEXT(N($T4),"#,##0.00")&amp;"）","")&amp;IF(N($V4)&gt;0,"（未开票 "&amp;TEXT(N($V4),"#,##0.00")&amp;"）",""),IF(N($W4)&lt;-0.005,"多收 "&amp;TEXT(-N($W4),"#,##0.00"),"✔ 已结清")))&amp;IF(N($U4)&gt;0,"｜到账未开票 "&amp;TEXT(N($U4),"#,##0.00")&amp;"，待补票","")&amp;IF(N($R4)&gt;0,"｜收现 "&amp;TEXT(N($R4),"#,##0.00"),"")&amp;IF(N($S4)&gt;0,"｜收款不开票 "&amp;TEXT(N($S4),"#,##0.00"),""))</f>
        <v>—未填单价</v>
      </c>
      <c r="Y4" s="294"/>
      <c r="Z4" s="249"/>
      <c r="AA4" s="249"/>
      <c r="AB4" s="249"/>
      <c r="AC4" s="252" t="str">
        <f aca="false">IF(OR(N($O4)=0,N($AB4)=0),"",ROUND(N($O4)/(1+N($AB4))*N($AB4),2))</f>
        <v/>
      </c>
      <c r="AD4" s="294"/>
      <c r="AE4" s="294"/>
      <c r="AF4" s="256" t="str">
        <f aca="false">IF($AN4="","",IF($AN4=1,IF($AO4&gt;=1,"一次性·已到收款期","一次性·未到期"),$AE4&amp;" 第"&amp;$AO4&amp;"/"&amp;$AN4&amp;"期"))</f>
        <v/>
      </c>
      <c r="AG4" s="254" t="str">
        <f aca="false">IF(OR($AN4="",N($M4)=0),"",ROUND(N($K4)*$AO4/$AN4,2)+N($L4))</f>
        <v/>
      </c>
      <c r="AH4" s="254" t="str">
        <f aca="false">IF($AG4="","",MAX(0,ROUND($AG4-(N($Q4)+N($R4)+N($S4)),2)))</f>
        <v/>
      </c>
      <c r="AI4" s="254" t="str">
        <f aca="false">IF(OR(TRIM($B4&amp;$C4)="",NOT(ISNUMBER($D4))),"",SUMIFS($W$3:$W$1001,$AK$3:$AK$1001,$AK4,$D$3:$D$1001,"&lt;"&amp;$D4))</f>
        <v/>
      </c>
      <c r="AJ4" s="254" t="n">
        <f aca="false">IF(TRIM($B4&amp;$C4)="","",SUMIFS($W$3:$W$1001,$AK$3:$AK$1001,$AK4))</f>
        <v>0</v>
      </c>
      <c r="AK4" s="256" t="str">
        <f aca="false">IF(TRIM($B4&amp;$C4)="","",TRIM($B4)&amp;"｜"&amp;TRIM($C4))</f>
        <v>武汉市洪山区悟空星火休闲娱乐馆（个体工商户）｜（盛世大酒店佳和酒店）</v>
      </c>
      <c r="AL4" s="254" t="n">
        <f aca="false">IF(TRIM($B4&amp;$C4)="","",MIN(N($O4),N($Q4)))</f>
        <v>0</v>
      </c>
      <c r="AM4" s="257" t="str">
        <f aca="false">IF(ISNUMBER($D4),YEAR($D4),"")</f>
        <v/>
      </c>
      <c r="AN4" s="257" t="str">
        <f aca="false">IF(OR(TRIM($B4&amp;$C4)="",NOT(ISNUMBER($D4)),NOT(ISNUMBER($E4))),"",IF($E4&lt;$D4,"",IF(IF($AE4="半年付",2,IF($AE4="季度付",4,IF($AE4="月付",12,IF($AE4="半月付",24,1))))=1,1,MAX(1,ROUND(($E4-$D4+1)/365*IF($AE4="半年付",2,IF($AE4="季度付",4,IF($AE4="月付",12,IF($AE4="半月付",24,1)))),0)))))</f>
        <v/>
      </c>
      <c r="AO4" s="257" t="str">
        <f aca="true">IF($AN4="","",MIN($AN4,MAX(0,INT((TODAY()-付款宽限天数-$D4)/(($E4-$D4+1)/$AN4))+1)))</f>
        <v/>
      </c>
    </row>
    <row r="5" customFormat="false" ht="18" hidden="false" customHeight="true" outlineLevel="0" collapsed="false">
      <c r="A5" s="249"/>
      <c r="B5" s="295" t="s">
        <v>188</v>
      </c>
      <c r="C5" s="237" t="s">
        <v>1549</v>
      </c>
      <c r="D5" s="258" t="n">
        <v>46313</v>
      </c>
      <c r="E5" s="291" t="n">
        <v>46677</v>
      </c>
      <c r="F5" s="292" t="str">
        <f aca="true">IF(TRIM($B5&amp;$C5)="","",IF(OR(ISNUMBER(SEARCH("未",$A5)),ISNUMBER(SEARCH("送出",$A5)),AND(TRIM($A5)="",NOT(ISNUMBER($D5)),N($H5)=0)),"【合同未回】","")&amp;IF(NOT(ISNUMBER($E5)),IF(OR(ISNUMBER(SEARCH("未",$A5)),ISNUMBER(SEARCH("送出",$A5)),AND(TRIM($A5)="",NOT(ISNUMBER($D5)),N($H5)=0)),"","【未填合同期】"),IF($E5&lt;TODAY(),"【已到期】",IF($E5-TODAY()&lt;=提醒天数,"【即将到期，剩余"&amp;($E5-TODAY())&amp;"天】","【正常】")))&amp;IF(OR($AD5="安装免保",$AD5="技术免保",$AD5="质保期内"),"【"&amp;$AD5&amp;"】",""))</f>
        <v>【正常】</v>
      </c>
      <c r="G5" s="293" t="s">
        <v>1550</v>
      </c>
      <c r="H5" s="252"/>
      <c r="I5" s="249" t="n">
        <v>1</v>
      </c>
      <c r="J5" s="249" t="n">
        <v>1</v>
      </c>
      <c r="K5" s="252" t="str">
        <f aca="false">IF(OR(N($H5)=0,N($I5)=0),"",ROUND(N($H5)*N($I5)*IF(N($J5)=0,1,N($J5)),2))</f>
        <v/>
      </c>
      <c r="L5" s="249"/>
      <c r="M5" s="252" t="str">
        <f aca="false">IF(TRIM($B5&amp;$C5)="","",IF(AND(N($K5)=0,N($L5)=0),"",ROUND(N($K5)+N($L5),2)))</f>
        <v/>
      </c>
      <c r="N5" s="249"/>
      <c r="O5" s="249"/>
      <c r="P5" s="249"/>
      <c r="Q5" s="249"/>
      <c r="R5" s="249"/>
      <c r="S5" s="252"/>
      <c r="T5" s="254" t="str">
        <f aca="false">IF(TRIM($B5&amp;$C5)="","",IF(N($O5)=0,"",MAX(0,MIN(N($O5)-N($Q5),N($W5)))))</f>
        <v/>
      </c>
      <c r="U5" s="254" t="str">
        <f aca="false">IF(TRIM($B5&amp;$C5)="","",IF(N($Q5)&lt;=N($O5),"",N($Q5)-N($O5)))</f>
        <v/>
      </c>
      <c r="V5" s="254" t="str">
        <f aca="false">IF(OR(TRIM($B5&amp;$C5)="",$W5=""),"",MAX(0,N($W5))-N($T5))</f>
        <v/>
      </c>
      <c r="W5" s="254" t="str">
        <f aca="false">IF(TRIM($B5&amp;$C5)="","",IF(AND(N($M5)=0,N($Q5)+N($R5)+N($S5)=0),"",ROUND(N($M5)-N($Q5)-N($R5)-N($S5),2)))</f>
        <v/>
      </c>
      <c r="X5" s="255" t="str">
        <f aca="false">IF(TRIM($B5&amp;$C5)="","",IF(N($M5)=0,IF((N($Q5)+N($R5)+N($S5))=0,"—未填单价","未填单价，已收 "&amp;TEXT((N($Q5)+N($R5)+N($S5)),"#,##0.00")),IF(N($W5)&gt;0.005,"欠 "&amp;TEXT(N($W5),"#,##0.00")&amp;IF(N($T5)&gt;0,"（开票未到账 "&amp;TEXT(N($T5),"#,##0.00")&amp;"）","")&amp;IF(N($V5)&gt;0,"（未开票 "&amp;TEXT(N($V5),"#,##0.00")&amp;"）",""),IF(N($W5)&lt;-0.005,"多收 "&amp;TEXT(-N($W5),"#,##0.00"),"✔ 已结清")))&amp;IF(N($U5)&gt;0,"｜到账未开票 "&amp;TEXT(N($U5),"#,##0.00")&amp;"，待补票","")&amp;IF(N($R5)&gt;0,"｜收现 "&amp;TEXT(N($R5),"#,##0.00"),"")&amp;IF(N($S5)&gt;0,"｜收款不开票 "&amp;TEXT(N($S5),"#,##0.00"),""))</f>
        <v>—未填单价</v>
      </c>
      <c r="Y5" s="294"/>
      <c r="Z5" s="249"/>
      <c r="AA5" s="249"/>
      <c r="AB5" s="249"/>
      <c r="AC5" s="252" t="str">
        <f aca="false">IF(OR(N($O5)=0,N($AB5)=0),"",ROUND(N($O5)/(1+N($AB5))*N($AB5),2))</f>
        <v/>
      </c>
      <c r="AD5" s="294"/>
      <c r="AE5" s="294"/>
      <c r="AF5" s="256" t="str">
        <f aca="false">IF($AN5="","",IF($AN5=1,IF($AO5&gt;=1,"一次性·已到收款期","一次性·未到期"),$AE5&amp;" 第"&amp;$AO5&amp;"/"&amp;$AN5&amp;"期"))</f>
        <v>一次性·未到期</v>
      </c>
      <c r="AG5" s="254" t="str">
        <f aca="false">IF(OR($AN5="",N($M5)=0),"",ROUND(N($K5)*$AO5/$AN5,2)+N($L5))</f>
        <v/>
      </c>
      <c r="AH5" s="254" t="str">
        <f aca="false">IF($AG5="","",MAX(0,ROUND($AG5-(N($Q5)+N($R5)+N($S5)),2)))</f>
        <v/>
      </c>
      <c r="AI5" s="254" t="n">
        <f aca="false">IF(OR(TRIM($B5&amp;$C5)="",NOT(ISNUMBER($D5))),"",SUMIFS($W$3:$W$1001,$AK$3:$AK$1001,$AK5,$D$3:$D$1001,"&lt;"&amp;$D5))</f>
        <v>0</v>
      </c>
      <c r="AJ5" s="254" t="n">
        <f aca="false">IF(TRIM($B5&amp;$C5)="","",SUMIFS($W$3:$W$1001,$AK$3:$AK$1001,$AK5))</f>
        <v>0</v>
      </c>
      <c r="AK5" s="256" t="str">
        <f aca="false">IF(TRIM($B5&amp;$C5)="","",TRIM($B5)&amp;"｜"&amp;TRIM($C5))</f>
        <v>金禧建设集团有限公司｜湖北省武汉市武昌区中南路街/中北路221号1#</v>
      </c>
      <c r="AL5" s="254" t="n">
        <f aca="false">IF(TRIM($B5&amp;$C5)="","",MIN(N($O5),N($Q5)))</f>
        <v>0</v>
      </c>
      <c r="AM5" s="257" t="n">
        <f aca="false">IF(ISNUMBER($D5),YEAR($D5),"")</f>
        <v>2026</v>
      </c>
      <c r="AN5" s="257" t="n">
        <f aca="false">IF(OR(TRIM($B5&amp;$C5)="",NOT(ISNUMBER($D5)),NOT(ISNUMBER($E5))),"",IF($E5&lt;$D5,"",IF(IF($AE5="半年付",2,IF($AE5="季度付",4,IF($AE5="月付",12,IF($AE5="半月付",24,1))))=1,1,MAX(1,ROUND(($E5-$D5+1)/365*IF($AE5="半年付",2,IF($AE5="季度付",4,IF($AE5="月付",12,IF($AE5="半月付",24,1)))),0)))))</f>
        <v>1</v>
      </c>
      <c r="AO5" s="257" t="n">
        <f aca="true">IF($AN5="","",MIN($AN5,MAX(0,INT((TODAY()-付款宽限天数-$D5)/(($E5-$D5+1)/$AN5))+1)))</f>
        <v>0</v>
      </c>
    </row>
    <row r="6" customFormat="false" ht="18" hidden="false" customHeight="true" outlineLevel="0" collapsed="false">
      <c r="A6" s="249"/>
      <c r="B6" s="296" t="s">
        <v>172</v>
      </c>
      <c r="C6" s="237" t="s">
        <v>1551</v>
      </c>
      <c r="D6" s="258"/>
      <c r="E6" s="291"/>
      <c r="F6" s="292" t="str">
        <f aca="true">IF(TRIM($B6&amp;$C6)="","",IF(OR(ISNUMBER(SEARCH("未",$A6)),ISNUMBER(SEARCH("送出",$A6)),AND(TRIM($A6)="",NOT(ISNUMBER($D6)),N($H6)=0)),"【合同未回】","")&amp;IF(NOT(ISNUMBER($E6)),IF(OR(ISNUMBER(SEARCH("未",$A6)),ISNUMBER(SEARCH("送出",$A6)),AND(TRIM($A6)="",NOT(ISNUMBER($D6)),N($H6)=0)),"","【未填合同期】"),IF($E6&lt;TODAY(),"【已到期】",IF($E6-TODAY()&lt;=提醒天数,"【即将到期，剩余"&amp;($E6-TODAY())&amp;"天】","【正常】")))&amp;IF(OR($AD6="安装免保",$AD6="技术免保",$AD6="质保期内"),"【"&amp;$AD6&amp;"】",""))</f>
        <v>【合同未回】</v>
      </c>
      <c r="G6" s="293" t="s">
        <v>1552</v>
      </c>
      <c r="H6" s="252"/>
      <c r="I6" s="249" t="n">
        <v>2</v>
      </c>
      <c r="J6" s="249" t="n">
        <v>1</v>
      </c>
      <c r="K6" s="252" t="str">
        <f aca="false">IF(OR(N($H6)=0,N($I6)=0),"",ROUND(N($H6)*N($I6)*IF(N($J6)=0,1,N($J6)),2))</f>
        <v/>
      </c>
      <c r="L6" s="249"/>
      <c r="M6" s="252" t="str">
        <f aca="false">IF(TRIM($B6&amp;$C6)="","",IF(AND(N($K6)=0,N($L6)=0),"",ROUND(N($K6)+N($L6),2)))</f>
        <v/>
      </c>
      <c r="N6" s="249"/>
      <c r="O6" s="249"/>
      <c r="P6" s="249"/>
      <c r="Q6" s="249"/>
      <c r="R6" s="249"/>
      <c r="S6" s="252"/>
      <c r="T6" s="254" t="str">
        <f aca="false">IF(TRIM($B6&amp;$C6)="","",IF(N($O6)=0,"",MAX(0,MIN(N($O6)-N($Q6),N($W6)))))</f>
        <v/>
      </c>
      <c r="U6" s="254" t="str">
        <f aca="false">IF(TRIM($B6&amp;$C6)="","",IF(N($Q6)&lt;=N($O6),"",N($Q6)-N($O6)))</f>
        <v/>
      </c>
      <c r="V6" s="254" t="str">
        <f aca="false">IF(OR(TRIM($B6&amp;$C6)="",$W6=""),"",MAX(0,N($W6))-N($T6))</f>
        <v/>
      </c>
      <c r="W6" s="254" t="str">
        <f aca="false">IF(TRIM($B6&amp;$C6)="","",IF(AND(N($M6)=0,N($Q6)+N($R6)+N($S6)=0),"",ROUND(N($M6)-N($Q6)-N($R6)-N($S6),2)))</f>
        <v/>
      </c>
      <c r="X6" s="255" t="str">
        <f aca="false">IF(TRIM($B6&amp;$C6)="","",IF(N($M6)=0,IF((N($Q6)+N($R6)+N($S6))=0,"—未填单价","未填单价，已收 "&amp;TEXT((N($Q6)+N($R6)+N($S6)),"#,##0.00")),IF(N($W6)&gt;0.005,"欠 "&amp;TEXT(N($W6),"#,##0.00")&amp;IF(N($T6)&gt;0,"（开票未到账 "&amp;TEXT(N($T6),"#,##0.00")&amp;"）","")&amp;IF(N($V6)&gt;0,"（未开票 "&amp;TEXT(N($V6),"#,##0.00")&amp;"）",""),IF(N($W6)&lt;-0.005,"多收 "&amp;TEXT(-N($W6),"#,##0.00"),"✔ 已结清")))&amp;IF(N($U6)&gt;0,"｜到账未开票 "&amp;TEXT(N($U6),"#,##0.00")&amp;"，待补票","")&amp;IF(N($R6)&gt;0,"｜收现 "&amp;TEXT(N($R6),"#,##0.00"),"")&amp;IF(N($S6)&gt;0,"｜收款不开票 "&amp;TEXT(N($S6),"#,##0.00"),""))</f>
        <v>—未填单价</v>
      </c>
      <c r="Y6" s="294"/>
      <c r="Z6" s="249"/>
      <c r="AA6" s="249"/>
      <c r="AB6" s="249"/>
      <c r="AC6" s="252" t="str">
        <f aca="false">IF(OR(N($O6)=0,N($AB6)=0),"",ROUND(N($O6)/(1+N($AB6))*N($AB6),2))</f>
        <v/>
      </c>
      <c r="AD6" s="294"/>
      <c r="AE6" s="292" t="s">
        <v>1485</v>
      </c>
      <c r="AF6" s="256" t="str">
        <f aca="false">IF($AN6="","",IF($AN6=1,IF($AO6&gt;=1,"一次性·已到收款期","一次性·未到期"),$AE6&amp;" 第"&amp;$AO6&amp;"/"&amp;$AN6&amp;"期"))</f>
        <v/>
      </c>
      <c r="AG6" s="254" t="str">
        <f aca="false">IF(OR($AN6="",N($M6)=0),"",ROUND(N($K6)*$AO6/$AN6,2)+N($L6))</f>
        <v/>
      </c>
      <c r="AH6" s="254" t="str">
        <f aca="false">IF($AG6="","",MAX(0,ROUND($AG6-(N($Q6)+N($R6)+N($S6)),2)))</f>
        <v/>
      </c>
      <c r="AI6" s="254" t="str">
        <f aca="false">IF(OR(TRIM($B6&amp;$C6)="",NOT(ISNUMBER($D6))),"",SUMIFS($W$3:$W$1001,$AK$3:$AK$1001,$AK6,$D$3:$D$1001,"&lt;"&amp;$D6))</f>
        <v/>
      </c>
      <c r="AJ6" s="254" t="n">
        <f aca="false">IF(TRIM($B6&amp;$C6)="","",SUMIFS($W$3:$W$1001,$AK$3:$AK$1001,$AK6))</f>
        <v>0</v>
      </c>
      <c r="AK6" s="256" t="str">
        <f aca="false">IF(TRIM($B6&amp;$C6)="","",TRIM($B6)&amp;"｜"&amp;TRIM($C6))</f>
        <v>湖北长江人民艺术剧院有限责任公司｜湖北省武汉市武昌区粮道街昙华林社区武昌区长江人民剧院3#客</v>
      </c>
      <c r="AL6" s="254" t="n">
        <f aca="false">IF(TRIM($B6&amp;$C6)="","",MIN(N($O6),N($Q6)))</f>
        <v>0</v>
      </c>
      <c r="AM6" s="257" t="str">
        <f aca="false">IF(ISNUMBER($D6),YEAR($D6),"")</f>
        <v/>
      </c>
      <c r="AN6" s="257" t="str">
        <f aca="false">IF(OR(TRIM($B6&amp;$C6)="",NOT(ISNUMBER($D6)),NOT(ISNUMBER($E6))),"",IF($E6&lt;$D6,"",IF(IF($AE6="半年付",2,IF($AE6="季度付",4,IF($AE6="月付",12,IF($AE6="半月付",24,1))))=1,1,MAX(1,ROUND(($E6-$D6+1)/365*IF($AE6="半年付",2,IF($AE6="季度付",4,IF($AE6="月付",12,IF($AE6="半月付",24,1)))),0)))))</f>
        <v/>
      </c>
      <c r="AO6" s="257" t="str">
        <f aca="true">IF($AN6="","",MIN($AN6,MAX(0,INT((TODAY()-付款宽限天数-$D6)/(($E6-$D6+1)/$AN6))+1)))</f>
        <v/>
      </c>
    </row>
    <row r="7" customFormat="false" ht="18" hidden="false" customHeight="true" outlineLevel="0" collapsed="false">
      <c r="A7" s="249"/>
      <c r="B7" s="296" t="s">
        <v>172</v>
      </c>
      <c r="C7" s="237" t="s">
        <v>1553</v>
      </c>
      <c r="D7" s="258"/>
      <c r="E7" s="291"/>
      <c r="F7" s="292" t="str">
        <f aca="true">IF(TRIM($B7&amp;$C7)="","",IF(OR(ISNUMBER(SEARCH("未",$A7)),ISNUMBER(SEARCH("送出",$A7)),AND(TRIM($A7)="",NOT(ISNUMBER($D7)),N($H7)=0)),"【合同未回】","")&amp;IF(NOT(ISNUMBER($E7)),IF(OR(ISNUMBER(SEARCH("未",$A7)),ISNUMBER(SEARCH("送出",$A7)),AND(TRIM($A7)="",NOT(ISNUMBER($D7)),N($H7)=0)),"","【未填合同期】"),IF($E7&lt;TODAY(),"【已到期】",IF($E7-TODAY()&lt;=提醒天数,"【即将到期，剩余"&amp;($E7-TODAY())&amp;"天】","【正常】")))&amp;IF(OR($AD7="安装免保",$AD7="技术免保",$AD7="质保期内"),"【"&amp;$AD7&amp;"】",""))</f>
        <v>【合同未回】</v>
      </c>
      <c r="G7" s="293"/>
      <c r="H7" s="252"/>
      <c r="I7" s="249" t="n">
        <v>1</v>
      </c>
      <c r="J7" s="249" t="n">
        <v>1</v>
      </c>
      <c r="K7" s="252" t="str">
        <f aca="false">IF(OR(N($H7)=0,N($I7)=0),"",ROUND(N($H7)*N($I7)*IF(N($J7)=0,1,N($J7)),2))</f>
        <v/>
      </c>
      <c r="L7" s="249"/>
      <c r="M7" s="252" t="str">
        <f aca="false">IF(TRIM($B7&amp;$C7)="","",IF(AND(N($K7)=0,N($L7)=0),"",ROUND(N($K7)+N($L7),2)))</f>
        <v/>
      </c>
      <c r="N7" s="249"/>
      <c r="O7" s="249"/>
      <c r="P7" s="249"/>
      <c r="Q7" s="249"/>
      <c r="R7" s="249"/>
      <c r="S7" s="252"/>
      <c r="T7" s="254" t="str">
        <f aca="false">IF(TRIM($B7&amp;$C7)="","",IF(N($O7)=0,"",MAX(0,MIN(N($O7)-N($Q7),N($W7)))))</f>
        <v/>
      </c>
      <c r="U7" s="254" t="str">
        <f aca="false">IF(TRIM($B7&amp;$C7)="","",IF(N($Q7)&lt;=N($O7),"",N($Q7)-N($O7)))</f>
        <v/>
      </c>
      <c r="V7" s="254" t="str">
        <f aca="false">IF(OR(TRIM($B7&amp;$C7)="",$W7=""),"",MAX(0,N($W7))-N($T7))</f>
        <v/>
      </c>
      <c r="W7" s="254" t="str">
        <f aca="false">IF(TRIM($B7&amp;$C7)="","",IF(AND(N($M7)=0,N($Q7)+N($R7)+N($S7)=0),"",ROUND(N($M7)-N($Q7)-N($R7)-N($S7),2)))</f>
        <v/>
      </c>
      <c r="X7" s="255" t="str">
        <f aca="false">IF(TRIM($B7&amp;$C7)="","",IF(N($M7)=0,IF((N($Q7)+N($R7)+N($S7))=0,"—未填单价","未填单价，已收 "&amp;TEXT((N($Q7)+N($R7)+N($S7)),"#,##0.00")),IF(N($W7)&gt;0.005,"欠 "&amp;TEXT(N($W7),"#,##0.00")&amp;IF(N($T7)&gt;0,"（开票未到账 "&amp;TEXT(N($T7),"#,##0.00")&amp;"）","")&amp;IF(N($V7)&gt;0,"（未开票 "&amp;TEXT(N($V7),"#,##0.00")&amp;"）",""),IF(N($W7)&lt;-0.005,"多收 "&amp;TEXT(-N($W7),"#,##0.00"),"✔ 已结清")))&amp;IF(N($U7)&gt;0,"｜到账未开票 "&amp;TEXT(N($U7),"#,##0.00")&amp;"，待补票","")&amp;IF(N($R7)&gt;0,"｜收现 "&amp;TEXT(N($R7),"#,##0.00"),"")&amp;IF(N($S7)&gt;0,"｜收款不开票 "&amp;TEXT(N($S7),"#,##0.00"),""))</f>
        <v>—未填单价</v>
      </c>
      <c r="Y7" s="294"/>
      <c r="Z7" s="249"/>
      <c r="AA7" s="249"/>
      <c r="AB7" s="249"/>
      <c r="AC7" s="252" t="str">
        <f aca="false">IF(OR(N($O7)=0,N($AB7)=0),"",ROUND(N($O7)/(1+N($AB7))*N($AB7),2))</f>
        <v/>
      </c>
      <c r="AD7" s="294"/>
      <c r="AE7" s="294"/>
      <c r="AF7" s="256" t="str">
        <f aca="false">IF($AN7="","",IF($AN7=1,IF($AO7&gt;=1,"一次性·已到收款期","一次性·未到期"),$AE7&amp;" 第"&amp;$AO7&amp;"/"&amp;$AN7&amp;"期"))</f>
        <v/>
      </c>
      <c r="AG7" s="254" t="str">
        <f aca="false">IF(OR($AN7="",N($M7)=0),"",ROUND(N($K7)*$AO7/$AN7,2)+N($L7))</f>
        <v/>
      </c>
      <c r="AH7" s="254" t="str">
        <f aca="false">IF($AG7="","",MAX(0,ROUND($AG7-(N($Q7)+N($R7)+N($S7)),2)))</f>
        <v/>
      </c>
      <c r="AI7" s="254" t="str">
        <f aca="false">IF(OR(TRIM($B7&amp;$C7)="",NOT(ISNUMBER($D7))),"",SUMIFS($W$3:$W$1001,$AK$3:$AK$1001,$AK7,$D$3:$D$1001,"&lt;"&amp;$D7))</f>
        <v/>
      </c>
      <c r="AJ7" s="254" t="n">
        <f aca="false">IF(TRIM($B7&amp;$C7)="","",SUMIFS($W$3:$W$1001,$AK$3:$AK$1001,$AK7))</f>
        <v>0</v>
      </c>
      <c r="AK7" s="256" t="str">
        <f aca="false">IF(TRIM($B7&amp;$C7)="","",TRIM($B7)&amp;"｜"&amp;TRIM($C7))</f>
        <v>湖北长江人民艺术剧院有限责任公司｜湖北省武汉市武昌区首义路街/武昌区中山路376号1#</v>
      </c>
      <c r="AL7" s="254" t="n">
        <f aca="false">IF(TRIM($B7&amp;$C7)="","",MIN(N($O7),N($Q7)))</f>
        <v>0</v>
      </c>
      <c r="AM7" s="257" t="str">
        <f aca="false">IF(ISNUMBER($D7),YEAR($D7),"")</f>
        <v/>
      </c>
      <c r="AN7" s="257" t="str">
        <f aca="false">IF(OR(TRIM($B7&amp;$C7)="",NOT(ISNUMBER($D7)),NOT(ISNUMBER($E7))),"",IF($E7&lt;$D7,"",IF(IF($AE7="半年付",2,IF($AE7="季度付",4,IF($AE7="月付",12,IF($AE7="半月付",24,1))))=1,1,MAX(1,ROUND(($E7-$D7+1)/365*IF($AE7="半年付",2,IF($AE7="季度付",4,IF($AE7="月付",12,IF($AE7="半月付",24,1)))),0)))))</f>
        <v/>
      </c>
      <c r="AO7" s="257" t="str">
        <f aca="true">IF($AN7="","",MIN($AN7,MAX(0,INT((TODAY()-付款宽限天数-$D7)/(($E7-$D7+1)/$AN7))+1)))</f>
        <v/>
      </c>
    </row>
    <row r="8" customFormat="false" ht="18" hidden="false" customHeight="true" outlineLevel="0" collapsed="false">
      <c r="A8" s="249"/>
      <c r="B8" s="296" t="s">
        <v>172</v>
      </c>
      <c r="C8" s="237" t="s">
        <v>1554</v>
      </c>
      <c r="D8" s="258"/>
      <c r="E8" s="291"/>
      <c r="F8" s="292" t="str">
        <f aca="true">IF(TRIM($B8&amp;$C8)="","",IF(OR(ISNUMBER(SEARCH("未",$A8)),ISNUMBER(SEARCH("送出",$A8)),AND(TRIM($A8)="",NOT(ISNUMBER($D8)),N($H8)=0)),"【合同未回】","")&amp;IF(NOT(ISNUMBER($E8)),IF(OR(ISNUMBER(SEARCH("未",$A8)),ISNUMBER(SEARCH("送出",$A8)),AND(TRIM($A8)="",NOT(ISNUMBER($D8)),N($H8)=0)),"","【未填合同期】"),IF($E8&lt;TODAY(),"【已到期】",IF($E8-TODAY()&lt;=提醒天数,"【即将到期，剩余"&amp;($E8-TODAY())&amp;"天】","【正常】")))&amp;IF(OR($AD8="安装免保",$AD8="技术免保",$AD8="质保期内"),"【"&amp;$AD8&amp;"】",""))</f>
        <v>【合同未回】</v>
      </c>
      <c r="G8" s="293"/>
      <c r="H8" s="252"/>
      <c r="I8" s="249" t="n">
        <v>1</v>
      </c>
      <c r="J8" s="249" t="n">
        <v>1</v>
      </c>
      <c r="K8" s="252" t="str">
        <f aca="false">IF(OR(N($H8)=0,N($I8)=0),"",ROUND(N($H8)*N($I8)*IF(N($J8)=0,1,N($J8)),2))</f>
        <v/>
      </c>
      <c r="L8" s="249"/>
      <c r="M8" s="252" t="str">
        <f aca="false">IF(TRIM($B8&amp;$C8)="","",IF(AND(N($K8)=0,N($L8)=0),"",ROUND(N($K8)+N($L8),2)))</f>
        <v/>
      </c>
      <c r="N8" s="249"/>
      <c r="O8" s="249"/>
      <c r="P8" s="249"/>
      <c r="Q8" s="249"/>
      <c r="R8" s="249"/>
      <c r="S8" s="252"/>
      <c r="T8" s="254" t="str">
        <f aca="false">IF(TRIM($B8&amp;$C8)="","",IF(N($O8)=0,"",MAX(0,MIN(N($O8)-N($Q8),N($W8)))))</f>
        <v/>
      </c>
      <c r="U8" s="254" t="str">
        <f aca="false">IF(TRIM($B8&amp;$C8)="","",IF(N($Q8)&lt;=N($O8),"",N($Q8)-N($O8)))</f>
        <v/>
      </c>
      <c r="V8" s="254" t="str">
        <f aca="false">IF(OR(TRIM($B8&amp;$C8)="",$W8=""),"",MAX(0,N($W8))-N($T8))</f>
        <v/>
      </c>
      <c r="W8" s="254" t="str">
        <f aca="false">IF(TRIM($B8&amp;$C8)="","",IF(AND(N($M8)=0,N($Q8)+N($R8)+N($S8)=0),"",ROUND(N($M8)-N($Q8)-N($R8)-N($S8),2)))</f>
        <v/>
      </c>
      <c r="X8" s="255" t="str">
        <f aca="false">IF(TRIM($B8&amp;$C8)="","",IF(N($M8)=0,IF((N($Q8)+N($R8)+N($S8))=0,"—未填单价","未填单价，已收 "&amp;TEXT((N($Q8)+N($R8)+N($S8)),"#,##0.00")),IF(N($W8)&gt;0.005,"欠 "&amp;TEXT(N($W8),"#,##0.00")&amp;IF(N($T8)&gt;0,"（开票未到账 "&amp;TEXT(N($T8),"#,##0.00")&amp;"）","")&amp;IF(N($V8)&gt;0,"（未开票 "&amp;TEXT(N($V8),"#,##0.00")&amp;"）",""),IF(N($W8)&lt;-0.005,"多收 "&amp;TEXT(-N($W8),"#,##0.00"),"✔ 已结清")))&amp;IF(N($U8)&gt;0,"｜到账未开票 "&amp;TEXT(N($U8),"#,##0.00")&amp;"，待补票","")&amp;IF(N($R8)&gt;0,"｜收现 "&amp;TEXT(N($R8),"#,##0.00"),"")&amp;IF(N($S8)&gt;0,"｜收款不开票 "&amp;TEXT(N($S8),"#,##0.00"),""))</f>
        <v>—未填单价</v>
      </c>
      <c r="Y8" s="294"/>
      <c r="Z8" s="249"/>
      <c r="AA8" s="249"/>
      <c r="AB8" s="249"/>
      <c r="AC8" s="252" t="str">
        <f aca="false">IF(OR(N($O8)=0,N($AB8)=0),"",ROUND(N($O8)/(1+N($AB8))*N($AB8),2))</f>
        <v/>
      </c>
      <c r="AD8" s="294"/>
      <c r="AE8" s="294"/>
      <c r="AF8" s="256" t="str">
        <f aca="false">IF($AN8="","",IF($AN8=1,IF($AO8&gt;=1,"一次性·已到收款期","一次性·未到期"),$AE8&amp;" 第"&amp;$AO8&amp;"/"&amp;$AN8&amp;"期"))</f>
        <v/>
      </c>
      <c r="AG8" s="254" t="str">
        <f aca="false">IF(OR($AN8="",N($M8)=0),"",ROUND(N($K8)*$AO8/$AN8,2)+N($L8))</f>
        <v/>
      </c>
      <c r="AH8" s="254" t="str">
        <f aca="false">IF($AG8="","",MAX(0,ROUND($AG8-(N($Q8)+N($R8)+N($S8)),2)))</f>
        <v/>
      </c>
      <c r="AI8" s="254" t="str">
        <f aca="false">IF(OR(TRIM($B8&amp;$C8)="",NOT(ISNUMBER($D8))),"",SUMIFS($W$3:$W$1001,$AK$3:$AK$1001,$AK8,$D$3:$D$1001,"&lt;"&amp;$D8))</f>
        <v/>
      </c>
      <c r="AJ8" s="254" t="n">
        <f aca="false">IF(TRIM($B8&amp;$C8)="","",SUMIFS($W$3:$W$1001,$AK$3:$AK$1001,$AK8))</f>
        <v>0</v>
      </c>
      <c r="AK8" s="256" t="str">
        <f aca="false">IF(TRIM($B8&amp;$C8)="","",TRIM($B8)&amp;"｜"&amp;TRIM($C8))</f>
        <v>湖北长江人民艺术剧院有限责任公司｜湖北省武汉市武昌区首义路街/武昌区中山路376号2#</v>
      </c>
      <c r="AL8" s="254" t="n">
        <f aca="false">IF(TRIM($B8&amp;$C8)="","",MIN(N($O8),N($Q8)))</f>
        <v>0</v>
      </c>
      <c r="AM8" s="257" t="str">
        <f aca="false">IF(ISNUMBER($D8),YEAR($D8),"")</f>
        <v/>
      </c>
      <c r="AN8" s="257" t="str">
        <f aca="false">IF(OR(TRIM($B8&amp;$C8)="",NOT(ISNUMBER($D8)),NOT(ISNUMBER($E8))),"",IF($E8&lt;$D8,"",IF(IF($AE8="半年付",2,IF($AE8="季度付",4,IF($AE8="月付",12,IF($AE8="半月付",24,1))))=1,1,MAX(1,ROUND(($E8-$D8+1)/365*IF($AE8="半年付",2,IF($AE8="季度付",4,IF($AE8="月付",12,IF($AE8="半月付",24,1)))),0)))))</f>
        <v/>
      </c>
      <c r="AO8" s="257" t="str">
        <f aca="true">IF($AN8="","",MIN($AN8,MAX(0,INT((TODAY()-付款宽限天数-$D8)/(($E8-$D8+1)/$AN8))+1)))</f>
        <v/>
      </c>
    </row>
    <row r="9" customFormat="false" ht="18" hidden="false" customHeight="true" outlineLevel="0" collapsed="false">
      <c r="A9" s="249"/>
      <c r="B9" s="237"/>
      <c r="C9" s="237" t="s">
        <v>1555</v>
      </c>
      <c r="D9" s="258"/>
      <c r="E9" s="291"/>
      <c r="F9" s="292" t="str">
        <f aca="true">IF(TRIM($B9&amp;$C9)="","",IF(OR(ISNUMBER(SEARCH("未",$A9)),ISNUMBER(SEARCH("送出",$A9)),AND(TRIM($A9)="",NOT(ISNUMBER($D9)),N($H9)=0)),"【合同未回】","")&amp;IF(NOT(ISNUMBER($E9)),IF(OR(ISNUMBER(SEARCH("未",$A9)),ISNUMBER(SEARCH("送出",$A9)),AND(TRIM($A9)="",NOT(ISNUMBER($D9)),N($H9)=0)),"","【未填合同期】"),IF($E9&lt;TODAY(),"【已到期】",IF($E9-TODAY()&lt;=提醒天数,"【即将到期，剩余"&amp;($E9-TODAY())&amp;"天】","【正常】")))&amp;IF(OR($AD9="安装免保",$AD9="技术免保",$AD9="质保期内"),"【"&amp;$AD9&amp;"】",""))</f>
        <v>【未填合同期】</v>
      </c>
      <c r="G9" s="293" t="s">
        <v>1556</v>
      </c>
      <c r="H9" s="252" t="n">
        <v>6000</v>
      </c>
      <c r="I9" s="249" t="n">
        <v>1</v>
      </c>
      <c r="J9" s="249" t="n">
        <v>1</v>
      </c>
      <c r="K9" s="252" t="n">
        <f aca="false">IF(OR(N($H9)=0,N($I9)=0),"",ROUND(N($H9)*N($I9)*IF(N($J9)=0,1,N($J9)),2))</f>
        <v>6000</v>
      </c>
      <c r="L9" s="249"/>
      <c r="M9" s="252" t="n">
        <f aca="false">IF(TRIM($B9&amp;$C9)="","",IF(AND(N($K9)=0,N($L9)=0),"",ROUND(N($K9)+N($L9),2)))</f>
        <v>6000</v>
      </c>
      <c r="N9" s="249"/>
      <c r="O9" s="249"/>
      <c r="P9" s="249"/>
      <c r="Q9" s="249"/>
      <c r="R9" s="249"/>
      <c r="S9" s="252"/>
      <c r="T9" s="254" t="str">
        <f aca="false">IF(TRIM($B9&amp;$C9)="","",IF(N($O9)=0,"",MAX(0,MIN(N($O9)-N($Q9),N($W9)))))</f>
        <v/>
      </c>
      <c r="U9" s="254" t="str">
        <f aca="false">IF(TRIM($B9&amp;$C9)="","",IF(N($Q9)&lt;=N($O9),"",N($Q9)-N($O9)))</f>
        <v/>
      </c>
      <c r="V9" s="254" t="n">
        <f aca="false">IF(OR(TRIM($B9&amp;$C9)="",$W9=""),"",MAX(0,N($W9))-N($T9))</f>
        <v>6000</v>
      </c>
      <c r="W9" s="254" t="n">
        <f aca="false">IF(TRIM($B9&amp;$C9)="","",IF(AND(N($M9)=0,N($Q9)+N($R9)+N($S9)=0),"",ROUND(N($M9)-N($Q9)-N($R9)-N($S9),2)))</f>
        <v>6000</v>
      </c>
      <c r="X9" s="255" t="str">
        <f aca="false">IF(TRIM($B9&amp;$C9)="","",IF(N($M9)=0,IF((N($Q9)+N($R9)+N($S9))=0,"—未填单价","未填单价，已收 "&amp;TEXT((N($Q9)+N($R9)+N($S9)),"#,##0.00")),IF(N($W9)&gt;0.005,"欠 "&amp;TEXT(N($W9),"#,##0.00")&amp;IF(N($T9)&gt;0,"（开票未到账 "&amp;TEXT(N($T9),"#,##0.00")&amp;"）","")&amp;IF(N($V9)&gt;0,"（未开票 "&amp;TEXT(N($V9),"#,##0.00")&amp;"）",""),IF(N($W9)&lt;-0.005,"多收 "&amp;TEXT(-N($W9),"#,##0.00"),"✔ 已结清")))&amp;IF(N($U9)&gt;0,"｜到账未开票 "&amp;TEXT(N($U9),"#,##0.00")&amp;"，待补票","")&amp;IF(N($R9)&gt;0,"｜收现 "&amp;TEXT(N($R9),"#,##0.00"),"")&amp;IF(N($S9)&gt;0,"｜收款不开票 "&amp;TEXT(N($S9),"#,##0.00"),""))</f>
        <v>欠 6,000.00（未开票 6,000.00）</v>
      </c>
      <c r="Y9" s="294"/>
      <c r="Z9" s="249"/>
      <c r="AA9" s="249"/>
      <c r="AB9" s="249"/>
      <c r="AC9" s="252" t="str">
        <f aca="false">IF(OR(N($O9)=0,N($AB9)=0),"",ROUND(N($O9)/(1+N($AB9))*N($AB9),2))</f>
        <v/>
      </c>
      <c r="AD9" s="294"/>
      <c r="AE9" s="294"/>
      <c r="AF9" s="256" t="str">
        <f aca="false">IF($AN9="","",IF($AN9=1,IF($AO9&gt;=1,"一次性·已到收款期","一次性·未到期"),$AE9&amp;" 第"&amp;$AO9&amp;"/"&amp;$AN9&amp;"期"))</f>
        <v/>
      </c>
      <c r="AG9" s="254" t="str">
        <f aca="false">IF(OR($AN9="",N($M9)=0),"",ROUND(N($K9)*$AO9/$AN9,2)+N($L9))</f>
        <v/>
      </c>
      <c r="AH9" s="254" t="str">
        <f aca="false">IF($AG9="","",MAX(0,ROUND($AG9-(N($Q9)+N($R9)+N($S9)),2)))</f>
        <v/>
      </c>
      <c r="AI9" s="254" t="str">
        <f aca="false">IF(OR(TRIM($B9&amp;$C9)="",NOT(ISNUMBER($D9))),"",SUMIFS($W$3:$W$1001,$AK$3:$AK$1001,$AK9,$D$3:$D$1001,"&lt;"&amp;$D9))</f>
        <v/>
      </c>
      <c r="AJ9" s="254" t="n">
        <f aca="false">IF(TRIM($B9&amp;$C9)="","",SUMIFS($W$3:$W$1001,$AK$3:$AK$1001,$AK9))</f>
        <v>6000</v>
      </c>
      <c r="AK9" s="256" t="str">
        <f aca="false">IF(TRIM($B9&amp;$C9)="","",TRIM($B9)&amp;"｜"&amp;TRIM($C9))</f>
        <v>｜武汉市武昌区水果湖街道党群服务中心（东一路26号）</v>
      </c>
      <c r="AL9" s="254" t="n">
        <f aca="false">IF(TRIM($B9&amp;$C9)="","",MIN(N($O9),N($Q9)))</f>
        <v>0</v>
      </c>
      <c r="AM9" s="257" t="str">
        <f aca="false">IF(ISNUMBER($D9),YEAR($D9),"")</f>
        <v/>
      </c>
      <c r="AN9" s="257" t="str">
        <f aca="false">IF(OR(TRIM($B9&amp;$C9)="",NOT(ISNUMBER($D9)),NOT(ISNUMBER($E9))),"",IF($E9&lt;$D9,"",IF(IF($AE9="半年付",2,IF($AE9="季度付",4,IF($AE9="月付",12,IF($AE9="半月付",24,1))))=1,1,MAX(1,ROUND(($E9-$D9+1)/365*IF($AE9="半年付",2,IF($AE9="季度付",4,IF($AE9="月付",12,IF($AE9="半月付",24,1)))),0)))))</f>
        <v/>
      </c>
      <c r="AO9" s="257" t="str">
        <f aca="true">IF($AN9="","",MIN($AN9,MAX(0,INT((TODAY()-付款宽限天数-$D9)/(($E9-$D9+1)/$AN9))+1)))</f>
        <v/>
      </c>
    </row>
    <row r="10" customFormat="false" ht="18" hidden="false" customHeight="true" outlineLevel="0" collapsed="false">
      <c r="A10" s="249"/>
      <c r="B10" s="237"/>
      <c r="C10" s="237" t="s">
        <v>1557</v>
      </c>
      <c r="D10" s="258"/>
      <c r="E10" s="291"/>
      <c r="F10" s="292" t="str">
        <f aca="true">IF(TRIM($B10&amp;$C10)="","",IF(OR(ISNUMBER(SEARCH("未",$A10)),ISNUMBER(SEARCH("送出",$A10)),AND(TRIM($A10)="",NOT(ISNUMBER($D10)),N($H10)=0)),"【合同未回】","")&amp;IF(NOT(ISNUMBER($E10)),IF(OR(ISNUMBER(SEARCH("未",$A10)),ISNUMBER(SEARCH("送出",$A10)),AND(TRIM($A10)="",NOT(ISNUMBER($D10)),N($H10)=0)),"","【未填合同期】"),IF($E10&lt;TODAY(),"【已到期】",IF($E10-TODAY()&lt;=提醒天数,"【即将到期，剩余"&amp;($E10-TODAY())&amp;"天】","【正常】")))&amp;IF(OR($AD10="安装免保",$AD10="技术免保",$AD10="质保期内"),"【"&amp;$AD10&amp;"】",""))</f>
        <v>【未填合同期】</v>
      </c>
      <c r="G10" s="293"/>
      <c r="H10" s="252" t="n">
        <v>4000</v>
      </c>
      <c r="I10" s="249" t="n">
        <v>1</v>
      </c>
      <c r="J10" s="249" t="n">
        <v>1</v>
      </c>
      <c r="K10" s="252" t="n">
        <f aca="false">IF(OR(N($H10)=0,N($I10)=0),"",ROUND(N($H10)*N($I10)*IF(N($J10)=0,1,N($J10)),2))</f>
        <v>4000</v>
      </c>
      <c r="L10" s="249"/>
      <c r="M10" s="252" t="n">
        <f aca="false">IF(TRIM($B10&amp;$C10)="","",IF(AND(N($K10)=0,N($L10)=0),"",ROUND(N($K10)+N($L10),2)))</f>
        <v>4000</v>
      </c>
      <c r="N10" s="249"/>
      <c r="O10" s="249"/>
      <c r="P10" s="249"/>
      <c r="Q10" s="249"/>
      <c r="R10" s="249"/>
      <c r="S10" s="252"/>
      <c r="T10" s="254" t="str">
        <f aca="false">IF(TRIM($B10&amp;$C10)="","",IF(N($O10)=0,"",MAX(0,MIN(N($O10)-N($Q10),N($W10)))))</f>
        <v/>
      </c>
      <c r="U10" s="254" t="str">
        <f aca="false">IF(TRIM($B10&amp;$C10)="","",IF(N($Q10)&lt;=N($O10),"",N($Q10)-N($O10)))</f>
        <v/>
      </c>
      <c r="V10" s="254" t="n">
        <f aca="false">IF(OR(TRIM($B10&amp;$C10)="",$W10=""),"",MAX(0,N($W10))-N($T10))</f>
        <v>4000</v>
      </c>
      <c r="W10" s="254" t="n">
        <f aca="false">IF(TRIM($B10&amp;$C10)="","",IF(AND(N($M10)=0,N($Q10)+N($R10)+N($S10)=0),"",ROUND(N($M10)-N($Q10)-N($R10)-N($S10),2)))</f>
        <v>4000</v>
      </c>
      <c r="X10" s="255" t="str">
        <f aca="false">IF(TRIM($B10&amp;$C10)="","",IF(N($M10)=0,IF((N($Q10)+N($R10)+N($S10))=0,"—未填单价","未填单价，已收 "&amp;TEXT((N($Q10)+N($R10)+N($S10)),"#,##0.00")),IF(N($W10)&gt;0.005,"欠 "&amp;TEXT(N($W10),"#,##0.00")&amp;IF(N($T10)&gt;0,"（开票未到账 "&amp;TEXT(N($T10),"#,##0.00")&amp;"）","")&amp;IF(N($V10)&gt;0,"（未开票 "&amp;TEXT(N($V10),"#,##0.00")&amp;"）",""),IF(N($W10)&lt;-0.005,"多收 "&amp;TEXT(-N($W10),"#,##0.00"),"✔ 已结清")))&amp;IF(N($U10)&gt;0,"｜到账未开票 "&amp;TEXT(N($U10),"#,##0.00")&amp;"，待补票","")&amp;IF(N($R10)&gt;0,"｜收现 "&amp;TEXT(N($R10),"#,##0.00"),"")&amp;IF(N($S10)&gt;0,"｜收款不开票 "&amp;TEXT(N($S10),"#,##0.00"),""))</f>
        <v>欠 4,000.00（未开票 4,000.00）</v>
      </c>
      <c r="Y10" s="294"/>
      <c r="Z10" s="249"/>
      <c r="AA10" s="249"/>
      <c r="AB10" s="249"/>
      <c r="AC10" s="252" t="str">
        <f aca="false">IF(OR(N($O10)=0,N($AB10)=0),"",ROUND(N($O10)/(1+N($AB10))*N($AB10),2))</f>
        <v/>
      </c>
      <c r="AD10" s="294"/>
      <c r="AE10" s="294"/>
      <c r="AF10" s="256" t="str">
        <f aca="false">IF($AN10="","",IF($AN10=1,IF($AO10&gt;=1,"一次性·已到收款期","一次性·未到期"),$AE10&amp;" 第"&amp;$AO10&amp;"/"&amp;$AN10&amp;"期"))</f>
        <v/>
      </c>
      <c r="AG10" s="254" t="str">
        <f aca="false">IF(OR($AN10="",N($M10)=0),"",ROUND(N($K10)*$AO10/$AN10,2)+N($L10))</f>
        <v/>
      </c>
      <c r="AH10" s="254" t="str">
        <f aca="false">IF($AG10="","",MAX(0,ROUND($AG10-(N($Q10)+N($R10)+N($S10)),2)))</f>
        <v/>
      </c>
      <c r="AI10" s="254" t="str">
        <f aca="false">IF(OR(TRIM($B10&amp;$C10)="",NOT(ISNUMBER($D10))),"",SUMIFS($W$3:$W$1001,$AK$3:$AK$1001,$AK10,$D$3:$D$1001,"&lt;"&amp;$D10))</f>
        <v/>
      </c>
      <c r="AJ10" s="254" t="n">
        <f aca="false">IF(TRIM($B10&amp;$C10)="","",SUMIFS($W$3:$W$1001,$AK$3:$AK$1001,$AK10))</f>
        <v>4000</v>
      </c>
      <c r="AK10" s="256" t="str">
        <f aca="false">IF(TRIM($B10&amp;$C10)="","",TRIM($B10)&amp;"｜"&amp;TRIM($C10))</f>
        <v>｜中国农业科学院油料作物研究所 （油料所3号楼改造更新项目）</v>
      </c>
      <c r="AL10" s="254" t="n">
        <f aca="false">IF(TRIM($B10&amp;$C10)="","",MIN(N($O10),N($Q10)))</f>
        <v>0</v>
      </c>
      <c r="AM10" s="257" t="str">
        <f aca="false">IF(ISNUMBER($D10),YEAR($D10),"")</f>
        <v/>
      </c>
      <c r="AN10" s="257" t="str">
        <f aca="false">IF(OR(TRIM($B10&amp;$C10)="",NOT(ISNUMBER($D10)),NOT(ISNUMBER($E10))),"",IF($E10&lt;$D10,"",IF(IF($AE10="半年付",2,IF($AE10="季度付",4,IF($AE10="月付",12,IF($AE10="半月付",24,1))))=1,1,MAX(1,ROUND(($E10-$D10+1)/365*IF($AE10="半年付",2,IF($AE10="季度付",4,IF($AE10="月付",12,IF($AE10="半月付",24,1)))),0)))))</f>
        <v/>
      </c>
      <c r="AO10" s="257" t="str">
        <f aca="true">IF($AN10="","",MIN($AN10,MAX(0,INT((TODAY()-付款宽限天数-$D10)/(($E10-$D10+1)/$AN10))+1)))</f>
        <v/>
      </c>
    </row>
    <row r="11" customFormat="false" ht="18" hidden="false" customHeight="true" outlineLevel="0" collapsed="false">
      <c r="A11" s="249"/>
      <c r="B11" s="285" t="s">
        <v>140</v>
      </c>
      <c r="C11" s="237" t="s">
        <v>1558</v>
      </c>
      <c r="D11" s="258"/>
      <c r="E11" s="291"/>
      <c r="F11" s="292" t="str">
        <f aca="true">IF(TRIM($B11&amp;$C11)="","",IF(OR(ISNUMBER(SEARCH("未",$A11)),ISNUMBER(SEARCH("送出",$A11)),AND(TRIM($A11)="",NOT(ISNUMBER($D11)),N($H11)=0)),"【合同未回】","")&amp;IF(NOT(ISNUMBER($E11)),IF(OR(ISNUMBER(SEARCH("未",$A11)),ISNUMBER(SEARCH("送出",$A11)),AND(TRIM($A11)="",NOT(ISNUMBER($D11)),N($H11)=0)),"","【未填合同期】"),IF($E11&lt;TODAY(),"【已到期】",IF($E11-TODAY()&lt;=提醒天数,"【即将到期，剩余"&amp;($E11-TODAY())&amp;"天】","【正常】")))&amp;IF(OR($AD11="安装免保",$AD11="技术免保",$AD11="质保期内"),"【"&amp;$AD11&amp;"】",""))</f>
        <v>【合同未回】</v>
      </c>
      <c r="G11" s="293"/>
      <c r="H11" s="252"/>
      <c r="I11" s="249" t="n">
        <v>1</v>
      </c>
      <c r="J11" s="249" t="n">
        <v>1</v>
      </c>
      <c r="K11" s="252" t="str">
        <f aca="false">IF(OR(N($H11)=0,N($I11)=0),"",ROUND(N($H11)*N($I11)*IF(N($J11)=0,1,N($J11)),2))</f>
        <v/>
      </c>
      <c r="L11" s="249"/>
      <c r="M11" s="252" t="str">
        <f aca="false">IF(TRIM($B11&amp;$C11)="","",IF(AND(N($K11)=0,N($L11)=0),"",ROUND(N($K11)+N($L11),2)))</f>
        <v/>
      </c>
      <c r="N11" s="249"/>
      <c r="O11" s="249"/>
      <c r="P11" s="249"/>
      <c r="Q11" s="249"/>
      <c r="R11" s="249"/>
      <c r="S11" s="252"/>
      <c r="T11" s="254" t="str">
        <f aca="false">IF(TRIM($B11&amp;$C11)="","",IF(N($O11)=0,"",MAX(0,MIN(N($O11)-N($Q11),N($W11)))))</f>
        <v/>
      </c>
      <c r="U11" s="254" t="str">
        <f aca="false">IF(TRIM($B11&amp;$C11)="","",IF(N($Q11)&lt;=N($O11),"",N($Q11)-N($O11)))</f>
        <v/>
      </c>
      <c r="V11" s="254" t="str">
        <f aca="false">IF(OR(TRIM($B11&amp;$C11)="",$W11=""),"",MAX(0,N($W11))-N($T11))</f>
        <v/>
      </c>
      <c r="W11" s="254" t="str">
        <f aca="false">IF(TRIM($B11&amp;$C11)="","",IF(AND(N($M11)=0,N($Q11)+N($R11)+N($S11)=0),"",ROUND(N($M11)-N($Q11)-N($R11)-N($S11),2)))</f>
        <v/>
      </c>
      <c r="X11" s="255" t="str">
        <f aca="false">IF(TRIM($B11&amp;$C11)="","",IF(N($M11)=0,IF((N($Q11)+N($R11)+N($S11))=0,"—未填单价","未填单价，已收 "&amp;TEXT((N($Q11)+N($R11)+N($S11)),"#,##0.00")),IF(N($W11)&gt;0.005,"欠 "&amp;TEXT(N($W11),"#,##0.00")&amp;IF(N($T11)&gt;0,"（开票未到账 "&amp;TEXT(N($T11),"#,##0.00")&amp;"）","")&amp;IF(N($V11)&gt;0,"（未开票 "&amp;TEXT(N($V11),"#,##0.00")&amp;"）",""),IF(N($W11)&lt;-0.005,"多收 "&amp;TEXT(-N($W11),"#,##0.00"),"✔ 已结清")))&amp;IF(N($U11)&gt;0,"｜到账未开票 "&amp;TEXT(N($U11),"#,##0.00")&amp;"，待补票","")&amp;IF(N($R11)&gt;0,"｜收现 "&amp;TEXT(N($R11),"#,##0.00"),"")&amp;IF(N($S11)&gt;0,"｜收款不开票 "&amp;TEXT(N($S11),"#,##0.00"),""))</f>
        <v>—未填单价</v>
      </c>
      <c r="Y11" s="294"/>
      <c r="Z11" s="249"/>
      <c r="AA11" s="249"/>
      <c r="AB11" s="249"/>
      <c r="AC11" s="252" t="str">
        <f aca="false">IF(OR(N($O11)=0,N($AB11)=0),"",ROUND(N($O11)/(1+N($AB11))*N($AB11),2))</f>
        <v/>
      </c>
      <c r="AD11" s="294"/>
      <c r="AE11" s="294"/>
      <c r="AF11" s="256" t="str">
        <f aca="false">IF($AN11="","",IF($AN11=1,IF($AO11&gt;=1,"一次性·已到收款期","一次性·未到期"),$AE11&amp;" 第"&amp;$AO11&amp;"/"&amp;$AN11&amp;"期"))</f>
        <v/>
      </c>
      <c r="AG11" s="254" t="str">
        <f aca="false">IF(OR($AN11="",N($M11)=0),"",ROUND(N($K11)*$AO11/$AN11,2)+N($L11))</f>
        <v/>
      </c>
      <c r="AH11" s="254" t="str">
        <f aca="false">IF($AG11="","",MAX(0,ROUND($AG11-(N($Q11)+N($R11)+N($S11)),2)))</f>
        <v/>
      </c>
      <c r="AI11" s="254" t="str">
        <f aca="false">IF(OR(TRIM($B11&amp;$C11)="",NOT(ISNUMBER($D11))),"",SUMIFS($W$3:$W$1001,$AK$3:$AK$1001,$AK11,$D$3:$D$1001,"&lt;"&amp;$D11))</f>
        <v/>
      </c>
      <c r="AJ11" s="254" t="n">
        <f aca="false">IF(TRIM($B11&amp;$C11)="","",SUMIFS($W$3:$W$1001,$AK$3:$AK$1001,$AK11))</f>
        <v>0</v>
      </c>
      <c r="AK11" s="256" t="str">
        <f aca="false">IF(TRIM($B11&amp;$C11)="","",TRIM($B11)&amp;"｜"&amp;TRIM($C11))</f>
        <v>武汉中海联机电工程有限公司｜湖北省武汉市洪山区洪山街/景江社区陆总花园5栋2单元5-2#梯</v>
      </c>
      <c r="AL11" s="254" t="n">
        <f aca="false">IF(TRIM($B11&amp;$C11)="","",MIN(N($O11),N($Q11)))</f>
        <v>0</v>
      </c>
      <c r="AM11" s="257" t="str">
        <f aca="false">IF(ISNUMBER($D11),YEAR($D11),"")</f>
        <v/>
      </c>
      <c r="AN11" s="257" t="str">
        <f aca="false">IF(OR(TRIM($B11&amp;$C11)="",NOT(ISNUMBER($D11)),NOT(ISNUMBER($E11))),"",IF($E11&lt;$D11,"",IF(IF($AE11="半年付",2,IF($AE11="季度付",4,IF($AE11="月付",12,IF($AE11="半月付",24,1))))=1,1,MAX(1,ROUND(($E11-$D11+1)/365*IF($AE11="半年付",2,IF($AE11="季度付",4,IF($AE11="月付",12,IF($AE11="半月付",24,1)))),0)))))</f>
        <v/>
      </c>
      <c r="AO11" s="257" t="str">
        <f aca="true">IF($AN11="","",MIN($AN11,MAX(0,INT((TODAY()-付款宽限天数-$D11)/(($E11-$D11+1)/$AN11))+1)))</f>
        <v/>
      </c>
    </row>
    <row r="12" customFormat="false" ht="18" hidden="false" customHeight="true" outlineLevel="0" collapsed="false">
      <c r="A12" s="249"/>
      <c r="B12" s="285" t="s">
        <v>140</v>
      </c>
      <c r="C12" s="237" t="s">
        <v>1559</v>
      </c>
      <c r="D12" s="258"/>
      <c r="E12" s="291"/>
      <c r="F12" s="292" t="str">
        <f aca="true">IF(TRIM($B12&amp;$C12)="","",IF(OR(ISNUMBER(SEARCH("未",$A12)),ISNUMBER(SEARCH("送出",$A12)),AND(TRIM($A12)="",NOT(ISNUMBER($D12)),N($H12)=0)),"【合同未回】","")&amp;IF(NOT(ISNUMBER($E12)),IF(OR(ISNUMBER(SEARCH("未",$A12)),ISNUMBER(SEARCH("送出",$A12)),AND(TRIM($A12)="",NOT(ISNUMBER($D12)),N($H12)=0)),"","【未填合同期】"),IF($E12&lt;TODAY(),"【已到期】",IF($E12-TODAY()&lt;=提醒天数,"【即将到期，剩余"&amp;($E12-TODAY())&amp;"天】","【正常】")))&amp;IF(OR($AD12="安装免保",$AD12="技术免保",$AD12="质保期内"),"【"&amp;$AD12&amp;"】",""))</f>
        <v>【合同未回】</v>
      </c>
      <c r="G12" s="293"/>
      <c r="H12" s="252"/>
      <c r="I12" s="249" t="n">
        <v>1</v>
      </c>
      <c r="J12" s="249" t="n">
        <v>1</v>
      </c>
      <c r="K12" s="252" t="str">
        <f aca="false">IF(OR(N($H12)=0,N($I12)=0),"",ROUND(N($H12)*N($I12)*IF(N($J12)=0,1,N($J12)),2))</f>
        <v/>
      </c>
      <c r="L12" s="249"/>
      <c r="M12" s="252" t="str">
        <f aca="false">IF(TRIM($B12&amp;$C12)="","",IF(AND(N($K12)=0,N($L12)=0),"",ROUND(N($K12)+N($L12),2)))</f>
        <v/>
      </c>
      <c r="N12" s="249"/>
      <c r="O12" s="249"/>
      <c r="P12" s="249"/>
      <c r="Q12" s="249"/>
      <c r="R12" s="249"/>
      <c r="S12" s="252"/>
      <c r="T12" s="254" t="str">
        <f aca="false">IF(TRIM($B12&amp;$C12)="","",IF(N($O12)=0,"",MAX(0,MIN(N($O12)-N($Q12),N($W12)))))</f>
        <v/>
      </c>
      <c r="U12" s="254" t="str">
        <f aca="false">IF(TRIM($B12&amp;$C12)="","",IF(N($Q12)&lt;=N($O12),"",N($Q12)-N($O12)))</f>
        <v/>
      </c>
      <c r="V12" s="254" t="str">
        <f aca="false">IF(OR(TRIM($B12&amp;$C12)="",$W12=""),"",MAX(0,N($W12))-N($T12))</f>
        <v/>
      </c>
      <c r="W12" s="254" t="str">
        <f aca="false">IF(TRIM($B12&amp;$C12)="","",IF(AND(N($M12)=0,N($Q12)+N($R12)+N($S12)=0),"",ROUND(N($M12)-N($Q12)-N($R12)-N($S12),2)))</f>
        <v/>
      </c>
      <c r="X12" s="255" t="str">
        <f aca="false">IF(TRIM($B12&amp;$C12)="","",IF(N($M12)=0,IF((N($Q12)+N($R12)+N($S12))=0,"—未填单价","未填单价，已收 "&amp;TEXT((N($Q12)+N($R12)+N($S12)),"#,##0.00")),IF(N($W12)&gt;0.005,"欠 "&amp;TEXT(N($W12),"#,##0.00")&amp;IF(N($T12)&gt;0,"（开票未到账 "&amp;TEXT(N($T12),"#,##0.00")&amp;"）","")&amp;IF(N($V12)&gt;0,"（未开票 "&amp;TEXT(N($V12),"#,##0.00")&amp;"）",""),IF(N($W12)&lt;-0.005,"多收 "&amp;TEXT(-N($W12),"#,##0.00"),"✔ 已结清")))&amp;IF(N($U12)&gt;0,"｜到账未开票 "&amp;TEXT(N($U12),"#,##0.00")&amp;"，待补票","")&amp;IF(N($R12)&gt;0,"｜收现 "&amp;TEXT(N($R12),"#,##0.00"),"")&amp;IF(N($S12)&gt;0,"｜收款不开票 "&amp;TEXT(N($S12),"#,##0.00"),""))</f>
        <v>—未填单价</v>
      </c>
      <c r="Y12" s="294"/>
      <c r="Z12" s="249"/>
      <c r="AA12" s="249"/>
      <c r="AB12" s="249"/>
      <c r="AC12" s="252" t="str">
        <f aca="false">IF(OR(N($O12)=0,N($AB12)=0),"",ROUND(N($O12)/(1+N($AB12))*N($AB12),2))</f>
        <v/>
      </c>
      <c r="AD12" s="294"/>
      <c r="AE12" s="294"/>
      <c r="AF12" s="256" t="str">
        <f aca="false">IF($AN12="","",IF($AN12=1,IF($AO12&gt;=1,"一次性·已到收款期","一次性·未到期"),$AE12&amp;" 第"&amp;$AO12&amp;"/"&amp;$AN12&amp;"期"))</f>
        <v/>
      </c>
      <c r="AG12" s="254" t="str">
        <f aca="false">IF(OR($AN12="",N($M12)=0),"",ROUND(N($K12)*$AO12/$AN12,2)+N($L12))</f>
        <v/>
      </c>
      <c r="AH12" s="254" t="str">
        <f aca="false">IF($AG12="","",MAX(0,ROUND($AG12-(N($Q12)+N($R12)+N($S12)),2)))</f>
        <v/>
      </c>
      <c r="AI12" s="254" t="str">
        <f aca="false">IF(OR(TRIM($B12&amp;$C12)="",NOT(ISNUMBER($D12))),"",SUMIFS($W$3:$W$1001,$AK$3:$AK$1001,$AK12,$D$3:$D$1001,"&lt;"&amp;$D12))</f>
        <v/>
      </c>
      <c r="AJ12" s="254" t="n">
        <f aca="false">IF(TRIM($B12&amp;$C12)="","",SUMIFS($W$3:$W$1001,$AK$3:$AK$1001,$AK12))</f>
        <v>0</v>
      </c>
      <c r="AK12" s="256" t="str">
        <f aca="false">IF(TRIM($B12&amp;$C12)="","",TRIM($B12)&amp;"｜"&amp;TRIM($C12))</f>
        <v>武汉中海联机电工程有限公司｜湖北省武汉市洪山区洪山街/景江社区陆总花园小区7栋1单元1#客</v>
      </c>
      <c r="AL12" s="254" t="n">
        <f aca="false">IF(TRIM($B12&amp;$C12)="","",MIN(N($O12),N($Q12)))</f>
        <v>0</v>
      </c>
      <c r="AM12" s="257" t="str">
        <f aca="false">IF(ISNUMBER($D12),YEAR($D12),"")</f>
        <v/>
      </c>
      <c r="AN12" s="257" t="str">
        <f aca="false">IF(OR(TRIM($B12&amp;$C12)="",NOT(ISNUMBER($D12)),NOT(ISNUMBER($E12))),"",IF($E12&lt;$D12,"",IF(IF($AE12="半年付",2,IF($AE12="季度付",4,IF($AE12="月付",12,IF($AE12="半月付",24,1))))=1,1,MAX(1,ROUND(($E12-$D12+1)/365*IF($AE12="半年付",2,IF($AE12="季度付",4,IF($AE12="月付",12,IF($AE12="半月付",24,1)))),0)))))</f>
        <v/>
      </c>
      <c r="AO12" s="257" t="str">
        <f aca="true">IF($AN12="","",MIN($AN12,MAX(0,INT((TODAY()-付款宽限天数-$D12)/(($E12-$D12+1)/$AN12))+1)))</f>
        <v/>
      </c>
    </row>
    <row r="13" customFormat="false" ht="18" hidden="false" customHeight="true" outlineLevel="0" collapsed="false">
      <c r="A13" s="249"/>
      <c r="B13" s="237"/>
      <c r="C13" s="238" t="s">
        <v>1560</v>
      </c>
      <c r="D13" s="258"/>
      <c r="E13" s="291"/>
      <c r="F13" s="292" t="str">
        <f aca="true">IF(TRIM($B13&amp;$C13)="","",IF(OR(ISNUMBER(SEARCH("未",$A13)),ISNUMBER(SEARCH("送出",$A13)),AND(TRIM($A13)="",NOT(ISNUMBER($D13)),N($H13)=0)),"【合同未回】","")&amp;IF(NOT(ISNUMBER($E13)),IF(OR(ISNUMBER(SEARCH("未",$A13)),ISNUMBER(SEARCH("送出",$A13)),AND(TRIM($A13)="",NOT(ISNUMBER($D13)),N($H13)=0)),"","【未填合同期】"),IF($E13&lt;TODAY(),"【已到期】",IF($E13-TODAY()&lt;=提醒天数,"【即将到期，剩余"&amp;($E13-TODAY())&amp;"天】","【正常】")))&amp;IF(OR($AD13="安装免保",$AD13="技术免保",$AD13="质保期内"),"【"&amp;$AD13&amp;"】",""))</f>
        <v>【合同未回】</v>
      </c>
      <c r="G13" s="293" t="s">
        <v>1561</v>
      </c>
      <c r="H13" s="252"/>
      <c r="I13" s="249" t="n">
        <v>1</v>
      </c>
      <c r="J13" s="249" t="n">
        <v>1</v>
      </c>
      <c r="K13" s="252" t="str">
        <f aca="false">IF(OR(N($H13)=0,N($I13)=0),"",ROUND(N($H13)*N($I13)*IF(N($J13)=0,1,N($J13)),2))</f>
        <v/>
      </c>
      <c r="L13" s="249"/>
      <c r="M13" s="252" t="str">
        <f aca="false">IF(TRIM($B13&amp;$C13)="","",IF(AND(N($K13)=0,N($L13)=0),"",ROUND(N($K13)+N($L13),2)))</f>
        <v/>
      </c>
      <c r="N13" s="249"/>
      <c r="O13" s="249"/>
      <c r="P13" s="249"/>
      <c r="Q13" s="249"/>
      <c r="R13" s="249"/>
      <c r="S13" s="252"/>
      <c r="T13" s="254" t="str">
        <f aca="false">IF(TRIM($B13&amp;$C13)="","",IF(N($O13)=0,"",MAX(0,MIN(N($O13)-N($Q13),N($W13)))))</f>
        <v/>
      </c>
      <c r="U13" s="254" t="str">
        <f aca="false">IF(TRIM($B13&amp;$C13)="","",IF(N($Q13)&lt;=N($O13),"",N($Q13)-N($O13)))</f>
        <v/>
      </c>
      <c r="V13" s="254" t="str">
        <f aca="false">IF(OR(TRIM($B13&amp;$C13)="",$W13=""),"",MAX(0,N($W13))-N($T13))</f>
        <v/>
      </c>
      <c r="W13" s="254" t="str">
        <f aca="false">IF(TRIM($B13&amp;$C13)="","",IF(AND(N($M13)=0,N($Q13)+N($R13)+N($S13)=0),"",ROUND(N($M13)-N($Q13)-N($R13)-N($S13),2)))</f>
        <v/>
      </c>
      <c r="X13" s="255" t="str">
        <f aca="false">IF(TRIM($B13&amp;$C13)="","",IF(N($M13)=0,IF((N($Q13)+N($R13)+N($S13))=0,"—未填单价","未填单价，已收 "&amp;TEXT((N($Q13)+N($R13)+N($S13)),"#,##0.00")),IF(N($W13)&gt;0.005,"欠 "&amp;TEXT(N($W13),"#,##0.00")&amp;IF(N($T13)&gt;0,"（开票未到账 "&amp;TEXT(N($T13),"#,##0.00")&amp;"）","")&amp;IF(N($V13)&gt;0,"（未开票 "&amp;TEXT(N($V13),"#,##0.00")&amp;"）",""),IF(N($W13)&lt;-0.005,"多收 "&amp;TEXT(-N($W13),"#,##0.00"),"✔ 已结清")))&amp;IF(N($U13)&gt;0,"｜到账未开票 "&amp;TEXT(N($U13),"#,##0.00")&amp;"，待补票","")&amp;IF(N($R13)&gt;0,"｜收现 "&amp;TEXT(N($R13),"#,##0.00"),"")&amp;IF(N($S13)&gt;0,"｜收款不开票 "&amp;TEXT(N($S13),"#,##0.00"),""))</f>
        <v>—未填单价</v>
      </c>
      <c r="Y13" s="294"/>
      <c r="Z13" s="249"/>
      <c r="AA13" s="249"/>
      <c r="AB13" s="249"/>
      <c r="AC13" s="252" t="str">
        <f aca="false">IF(OR(N($O13)=0,N($AB13)=0),"",ROUND(N($O13)/(1+N($AB13))*N($AB13),2))</f>
        <v/>
      </c>
      <c r="AD13" s="294"/>
      <c r="AE13" s="294"/>
      <c r="AF13" s="256" t="str">
        <f aca="false">IF($AN13="","",IF($AN13=1,IF($AO13&gt;=1,"一次性·已到收款期","一次性·未到期"),$AE13&amp;" 第"&amp;$AO13&amp;"/"&amp;$AN13&amp;"期"))</f>
        <v/>
      </c>
      <c r="AG13" s="254" t="str">
        <f aca="false">IF(OR($AN13="",N($M13)=0),"",ROUND(N($K13)*$AO13/$AN13,2)+N($L13))</f>
        <v/>
      </c>
      <c r="AH13" s="254" t="str">
        <f aca="false">IF($AG13="","",MAX(0,ROUND($AG13-(N($Q13)+N($R13)+N($S13)),2)))</f>
        <v/>
      </c>
      <c r="AI13" s="254" t="str">
        <f aca="false">IF(OR(TRIM($B13&amp;$C13)="",NOT(ISNUMBER($D13))),"",SUMIFS($W$3:$W$1001,$AK$3:$AK$1001,$AK13,$D$3:$D$1001,"&lt;"&amp;$D13))</f>
        <v/>
      </c>
      <c r="AJ13" s="254" t="n">
        <f aca="false">IF(TRIM($B13&amp;$C13)="","",SUMIFS($W$3:$W$1001,$AK$3:$AK$1001,$AK13))</f>
        <v>0</v>
      </c>
      <c r="AK13" s="256" t="str">
        <f aca="false">IF(TRIM($B13&amp;$C13)="","",TRIM($B13)&amp;"｜"&amp;TRIM($C13))</f>
        <v>｜武汉市武昌区仙岛湖商务酒店 合同单位</v>
      </c>
      <c r="AL13" s="254" t="n">
        <f aca="false">IF(TRIM($B13&amp;$C13)="","",MIN(N($O13),N($Q13)))</f>
        <v>0</v>
      </c>
      <c r="AM13" s="257" t="str">
        <f aca="false">IF(ISNUMBER($D13),YEAR($D13),"")</f>
        <v/>
      </c>
      <c r="AN13" s="257" t="str">
        <f aca="false">IF(OR(TRIM($B13&amp;$C13)="",NOT(ISNUMBER($D13)),NOT(ISNUMBER($E13))),"",IF($E13&lt;$D13,"",IF(IF($AE13="半年付",2,IF($AE13="季度付",4,IF($AE13="月付",12,IF($AE13="半月付",24,1))))=1,1,MAX(1,ROUND(($E13-$D13+1)/365*IF($AE13="半年付",2,IF($AE13="季度付",4,IF($AE13="月付",12,IF($AE13="半月付",24,1)))),0)))))</f>
        <v/>
      </c>
      <c r="AO13" s="257" t="str">
        <f aca="true">IF($AN13="","",MIN($AN13,MAX(0,INT((TODAY()-付款宽限天数-$D13)/(($E13-$D13+1)/$AN13))+1)))</f>
        <v/>
      </c>
    </row>
    <row r="14" customFormat="false" ht="24" hidden="false" customHeight="false" outlineLevel="0" collapsed="false">
      <c r="F14" s="288" t="str">
        <f aca="true">IF(TRIM($B14&amp;$C14)="","",IF(OR(ISNUMBER(SEARCH("未",$A14)),ISNUMBER(SEARCH("送出",$A14)),AND(TRIM($A14)="",NOT(ISNUMBER($D14)),N($H14)=0)),"【合同未回】","")&amp;IF(NOT(ISNUMBER($E14)),IF(OR(ISNUMBER(SEARCH("未",$A14)),ISNUMBER(SEARCH("送出",$A14)),AND(TRIM($A14)="",NOT(ISNUMBER($D14)),N($H14)=0)),"","【未填合同期】"),IF($E14&lt;TODAY(),"【已到期】",IF($E14-TODAY()&lt;=提醒天数,"【即将到期，剩余"&amp;($E14-TODAY())&amp;"天】","【正常】")))&amp;IF(OR($AD14="安装免保",$AD14="技术免保",$AD14="质保期内"),"【"&amp;$AD14&amp;"】",""))</f>
        <v/>
      </c>
      <c r="K14" s="244" t="str">
        <f aca="false">IF(OR(N($H14)=0,N($I14)=0),"",ROUND(N($H14)*N($I14)*IF(N($J14)=0,1,N($J14)),2))</f>
        <v/>
      </c>
      <c r="M14" s="244" t="str">
        <f aca="false">IF(TRIM($B14&amp;$C14)="","",IF(AND(N($K14)=0,N($L14)=0),"",ROUND(N($K14)+N($L14),2)))</f>
        <v/>
      </c>
      <c r="S14" s="244"/>
      <c r="T14" s="245" t="str">
        <f aca="false">IF(TRIM($B14&amp;$C14)="","",IF(N($O14)=0,"",MAX(0,MIN(N($O14)-N($Q14),N($W14)))))</f>
        <v/>
      </c>
      <c r="U14" s="245" t="str">
        <f aca="false">IF(TRIM($B14&amp;$C14)="","",IF(N($Q14)&lt;=N($O14),"",N($Q14)-N($O14)))</f>
        <v/>
      </c>
      <c r="V14" s="245" t="str">
        <f aca="false">IF(OR(TRIM($B14&amp;$C14)="",$W14=""),"",MAX(0,N($W14))-N($T14))</f>
        <v/>
      </c>
      <c r="W14" s="245" t="str">
        <f aca="false">IF(TRIM($B14&amp;$C14)="","",IF(AND(N($M14)=0,N($Q14)+N($R14)+N($S14)=0),"",ROUND(N($M14)-N($Q14)-N($R14)-N($S14),2)))</f>
        <v/>
      </c>
      <c r="X14" s="246" t="str">
        <f aca="false">IF(TRIM($B14&amp;$C14)="","",IF(N($M14)=0,IF((N($Q14)+N($R14)+N($S14))=0,"—未填单价","未填单价，已收 "&amp;TEXT((N($Q14)+N($R14)+N($S14)),"#,##0.00")),IF(N($W14)&gt;0.005,"欠 "&amp;TEXT(N($W14),"#,##0.00")&amp;IF(N($T14)&gt;0,"（开票未到账 "&amp;TEXT(N($T14),"#,##0.00")&amp;"）","")&amp;IF(N($V14)&gt;0,"（未开票 "&amp;TEXT(N($V14),"#,##0.00")&amp;"）",""),IF(N($W14)&lt;-0.005,"多收 "&amp;TEXT(-N($W14),"#,##0.00"),"✔ 已结清")))&amp;IF(N($U14)&gt;0,"｜到账未开票 "&amp;TEXT(N($U14),"#,##0.00")&amp;"，待补票","")&amp;IF(N($R14)&gt;0,"｜收现 "&amp;TEXT(N($R14),"#,##0.00"),"")&amp;IF(N($S14)&gt;0,"｜收款不开票 "&amp;TEXT(N($S14),"#,##0.00"),""))</f>
        <v/>
      </c>
      <c r="Y14" s="290"/>
      <c r="AC14" s="244" t="str">
        <f aca="false">IF(OR(N($O14)=0,N($AB14)=0),"",ROUND(N($O14)/(1+N($AB14))*N($AB14),2))</f>
        <v/>
      </c>
      <c r="AD14" s="290"/>
      <c r="AE14" s="288"/>
      <c r="AF14" s="261" t="str">
        <f aca="false">IF($AN14="","",IF($AN14=1,IF($AO14&gt;=1,"一次性·已到收款期","一次性·未到期"),$AE14&amp;" 第"&amp;$AO14&amp;"/"&amp;$AN14&amp;"期"))</f>
        <v/>
      </c>
      <c r="AG14" s="245" t="str">
        <f aca="false">IF(OR($AN14="",N($M14)=0),"",ROUND(N($K14)*$AO14/$AN14,2)+N($L14))</f>
        <v/>
      </c>
      <c r="AH14" s="245" t="str">
        <f aca="false">IF($AG14="","",MAX(0,ROUND($AG14-(N($Q14)+N($R14)+N($S14)),2)))</f>
        <v/>
      </c>
      <c r="AI14" s="245" t="str">
        <f aca="false">IF(OR(TRIM($B14&amp;$C14)="",NOT(ISNUMBER($D14))),"",SUMIFS($W$3:$W$1001,$AK$3:$AK$1001,$AK14,$D$3:$D$1001,"&lt;"&amp;$D14))</f>
        <v/>
      </c>
      <c r="AJ14" s="245" t="str">
        <f aca="false">IF(TRIM($B14&amp;$C14)="","",SUMIFS($W$3:$W$1001,$AK$3:$AK$1001,$AK14))</f>
        <v/>
      </c>
      <c r="AK14" s="261" t="str">
        <f aca="false">IF(TRIM($B14&amp;$C14)="","",TRIM($B14)&amp;"｜"&amp;TRIM($C14))</f>
        <v/>
      </c>
      <c r="AL14" s="245" t="str">
        <f aca="false">IF(TRIM($B14&amp;$C14)="","",MIN(N($O14),N($Q14)))</f>
        <v/>
      </c>
      <c r="AM14" s="248" t="str">
        <f aca="false">IF(ISNUMBER($D14),YEAR($D14),"")</f>
        <v/>
      </c>
      <c r="AN14" s="248" t="str">
        <f aca="false">IF(OR(TRIM($B14&amp;$C14)="",NOT(ISNUMBER($D14)),NOT(ISNUMBER($E14))),"",IF($E14&lt;$D14,"",IF(IF($AE14="半年付",2,IF($AE14="季度付",4,IF($AE14="月付",12,IF($AE14="半月付",24,1))))=1,1,MAX(1,ROUND(($E14-$D14+1)/365*IF($AE14="半年付",2,IF($AE14="季度付",4,IF($AE14="月付",12,IF($AE14="半月付",24,1)))),0)))))</f>
        <v/>
      </c>
      <c r="AO14" s="248" t="str">
        <f aca="true">IF($AN14="","",MIN($AN14,MAX(0,INT((TODAY()-付款宽限天数-$D14)/(($E14-$D14+1)/$AN14))+1)))</f>
        <v/>
      </c>
    </row>
    <row r="15" customFormat="false" ht="24" hidden="false" customHeight="false" outlineLevel="0" collapsed="false">
      <c r="F15" s="288" t="str">
        <f aca="true">IF(TRIM($B15&amp;$C15)="","",IF(OR(ISNUMBER(SEARCH("未",$A15)),ISNUMBER(SEARCH("送出",$A15)),AND(TRIM($A15)="",NOT(ISNUMBER($D15)),N($H15)=0)),"【合同未回】","")&amp;IF(NOT(ISNUMBER($E15)),IF(OR(ISNUMBER(SEARCH("未",$A15)),ISNUMBER(SEARCH("送出",$A15)),AND(TRIM($A15)="",NOT(ISNUMBER($D15)),N($H15)=0)),"","【未填合同期】"),IF($E15&lt;TODAY(),"【已到期】",IF($E15-TODAY()&lt;=提醒天数,"【即将到期，剩余"&amp;($E15-TODAY())&amp;"天】","【正常】")))&amp;IF(OR($AD15="安装免保",$AD15="技术免保",$AD15="质保期内"),"【"&amp;$AD15&amp;"】",""))</f>
        <v/>
      </c>
      <c r="K15" s="244" t="str">
        <f aca="false">IF(OR(N($H15)=0,N($I15)=0),"",ROUND(N($H15)*N($I15)*IF(N($J15)=0,1,N($J15)),2))</f>
        <v/>
      </c>
      <c r="M15" s="244" t="str">
        <f aca="false">IF(TRIM($B15&amp;$C15)="","",IF(AND(N($K15)=0,N($L15)=0),"",ROUND(N($K15)+N($L15),2)))</f>
        <v/>
      </c>
      <c r="S15" s="244"/>
      <c r="T15" s="245" t="str">
        <f aca="false">IF(TRIM($B15&amp;$C15)="","",IF(N($O15)=0,"",MAX(0,MIN(N($O15)-N($Q15),N($W15)))))</f>
        <v/>
      </c>
      <c r="U15" s="245" t="str">
        <f aca="false">IF(TRIM($B15&amp;$C15)="","",IF(N($Q15)&lt;=N($O15),"",N($Q15)-N($O15)))</f>
        <v/>
      </c>
      <c r="V15" s="245" t="str">
        <f aca="false">IF(OR(TRIM($B15&amp;$C15)="",$W15=""),"",MAX(0,N($W15))-N($T15))</f>
        <v/>
      </c>
      <c r="W15" s="245" t="str">
        <f aca="false">IF(TRIM($B15&amp;$C15)="","",IF(AND(N($M15)=0,N($Q15)+N($R15)+N($S15)=0),"",ROUND(N($M15)-N($Q15)-N($R15)-N($S15),2)))</f>
        <v/>
      </c>
      <c r="X15" s="246" t="str">
        <f aca="false">IF(TRIM($B15&amp;$C15)="","",IF(N($M15)=0,IF((N($Q15)+N($R15)+N($S15))=0,"—未填单价","未填单价，已收 "&amp;TEXT((N($Q15)+N($R15)+N($S15)),"#,##0.00")),IF(N($W15)&gt;0.005,"欠 "&amp;TEXT(N($W15),"#,##0.00")&amp;IF(N($T15)&gt;0,"（开票未到账 "&amp;TEXT(N($T15),"#,##0.00")&amp;"）","")&amp;IF(N($V15)&gt;0,"（未开票 "&amp;TEXT(N($V15),"#,##0.00")&amp;"）",""),IF(N($W15)&lt;-0.005,"多收 "&amp;TEXT(-N($W15),"#,##0.00"),"✔ 已结清")))&amp;IF(N($U15)&gt;0,"｜到账未开票 "&amp;TEXT(N($U15),"#,##0.00")&amp;"，待补票","")&amp;IF(N($R15)&gt;0,"｜收现 "&amp;TEXT(N($R15),"#,##0.00"),"")&amp;IF(N($S15)&gt;0,"｜收款不开票 "&amp;TEXT(N($S15),"#,##0.00"),""))</f>
        <v/>
      </c>
      <c r="Y15" s="290"/>
      <c r="AC15" s="244" t="str">
        <f aca="false">IF(OR(N($O15)=0,N($AB15)=0),"",ROUND(N($O15)/(1+N($AB15))*N($AB15),2))</f>
        <v/>
      </c>
      <c r="AD15" s="290"/>
      <c r="AE15" s="288"/>
      <c r="AF15" s="261" t="str">
        <f aca="false">IF($AN15="","",IF($AN15=1,IF($AO15&gt;=1,"一次性·已到收款期","一次性·未到期"),$AE15&amp;" 第"&amp;$AO15&amp;"/"&amp;$AN15&amp;"期"))</f>
        <v/>
      </c>
      <c r="AG15" s="245" t="str">
        <f aca="false">IF(OR($AN15="",N($M15)=0),"",ROUND(N($K15)*$AO15/$AN15,2)+N($L15))</f>
        <v/>
      </c>
      <c r="AH15" s="245" t="str">
        <f aca="false">IF($AG15="","",MAX(0,ROUND($AG15-(N($Q15)+N($R15)+N($S15)),2)))</f>
        <v/>
      </c>
      <c r="AI15" s="245" t="str">
        <f aca="false">IF(OR(TRIM($B15&amp;$C15)="",NOT(ISNUMBER($D15))),"",SUMIFS($W$3:$W$1001,$AK$3:$AK$1001,$AK15,$D$3:$D$1001,"&lt;"&amp;$D15))</f>
        <v/>
      </c>
      <c r="AJ15" s="245" t="str">
        <f aca="false">IF(TRIM($B15&amp;$C15)="","",SUMIFS($W$3:$W$1001,$AK$3:$AK$1001,$AK15))</f>
        <v/>
      </c>
      <c r="AK15" s="261" t="str">
        <f aca="false">IF(TRIM($B15&amp;$C15)="","",TRIM($B15)&amp;"｜"&amp;TRIM($C15))</f>
        <v/>
      </c>
      <c r="AL15" s="245" t="str">
        <f aca="false">IF(TRIM($B15&amp;$C15)="","",MIN(N($O15),N($Q15)))</f>
        <v/>
      </c>
      <c r="AM15" s="248" t="str">
        <f aca="false">IF(ISNUMBER($D15),YEAR($D15),"")</f>
        <v/>
      </c>
      <c r="AN15" s="248" t="str">
        <f aca="false">IF(OR(TRIM($B15&amp;$C15)="",NOT(ISNUMBER($D15)),NOT(ISNUMBER($E15))),"",IF($E15&lt;$D15,"",IF(IF($AE15="半年付",2,IF($AE15="季度付",4,IF($AE15="月付",12,IF($AE15="半月付",24,1))))=1,1,MAX(1,ROUND(($E15-$D15+1)/365*IF($AE15="半年付",2,IF($AE15="季度付",4,IF($AE15="月付",12,IF($AE15="半月付",24,1)))),0)))))</f>
        <v/>
      </c>
      <c r="AO15" s="248" t="str">
        <f aca="true">IF($AN15="","",MIN($AN15,MAX(0,INT((TODAY()-付款宽限天数-$D15)/(($E15-$D15+1)/$AN15))+1)))</f>
        <v/>
      </c>
    </row>
    <row r="16" customFormat="false" ht="24" hidden="false" customHeight="false" outlineLevel="0" collapsed="false">
      <c r="F16" s="288" t="str">
        <f aca="true">IF(TRIM($B16&amp;$C16)="","",IF(OR(ISNUMBER(SEARCH("未",$A16)),ISNUMBER(SEARCH("送出",$A16)),AND(TRIM($A16)="",NOT(ISNUMBER($D16)),N($H16)=0)),"【合同未回】","")&amp;IF(NOT(ISNUMBER($E16)),IF(OR(ISNUMBER(SEARCH("未",$A16)),ISNUMBER(SEARCH("送出",$A16)),AND(TRIM($A16)="",NOT(ISNUMBER($D16)),N($H16)=0)),"","【未填合同期】"),IF($E16&lt;TODAY(),"【已到期】",IF($E16-TODAY()&lt;=提醒天数,"【即将到期，剩余"&amp;($E16-TODAY())&amp;"天】","【正常】")))&amp;IF(OR($AD16="安装免保",$AD16="技术免保",$AD16="质保期内"),"【"&amp;$AD16&amp;"】",""))</f>
        <v/>
      </c>
      <c r="K16" s="244" t="str">
        <f aca="false">IF(OR(N($H16)=0,N($I16)=0),"",ROUND(N($H16)*N($I16)*IF(N($J16)=0,1,N($J16)),2))</f>
        <v/>
      </c>
      <c r="M16" s="244" t="str">
        <f aca="false">IF(TRIM($B16&amp;$C16)="","",IF(AND(N($K16)=0,N($L16)=0),"",ROUND(N($K16)+N($L16),2)))</f>
        <v/>
      </c>
      <c r="S16" s="244"/>
      <c r="T16" s="245" t="str">
        <f aca="false">IF(TRIM($B16&amp;$C16)="","",IF(N($O16)=0,"",MAX(0,MIN(N($O16)-N($Q16),N($W16)))))</f>
        <v/>
      </c>
      <c r="U16" s="245" t="str">
        <f aca="false">IF(TRIM($B16&amp;$C16)="","",IF(N($Q16)&lt;=N($O16),"",N($Q16)-N($O16)))</f>
        <v/>
      </c>
      <c r="V16" s="245" t="str">
        <f aca="false">IF(OR(TRIM($B16&amp;$C16)="",$W16=""),"",MAX(0,N($W16))-N($T16))</f>
        <v/>
      </c>
      <c r="W16" s="245" t="str">
        <f aca="false">IF(TRIM($B16&amp;$C16)="","",IF(AND(N($M16)=0,N($Q16)+N($R16)+N($S16)=0),"",ROUND(N($M16)-N($Q16)-N($R16)-N($S16),2)))</f>
        <v/>
      </c>
      <c r="X16" s="246" t="str">
        <f aca="false">IF(TRIM($B16&amp;$C16)="","",IF(N($M16)=0,IF((N($Q16)+N($R16)+N($S16))=0,"—未填单价","未填单价，已收 "&amp;TEXT((N($Q16)+N($R16)+N($S16)),"#,##0.00")),IF(N($W16)&gt;0.005,"欠 "&amp;TEXT(N($W16),"#,##0.00")&amp;IF(N($T16)&gt;0,"（开票未到账 "&amp;TEXT(N($T16),"#,##0.00")&amp;"）","")&amp;IF(N($V16)&gt;0,"（未开票 "&amp;TEXT(N($V16),"#,##0.00")&amp;"）",""),IF(N($W16)&lt;-0.005,"多收 "&amp;TEXT(-N($W16),"#,##0.00"),"✔ 已结清")))&amp;IF(N($U16)&gt;0,"｜到账未开票 "&amp;TEXT(N($U16),"#,##0.00")&amp;"，待补票","")&amp;IF(N($R16)&gt;0,"｜收现 "&amp;TEXT(N($R16),"#,##0.00"),"")&amp;IF(N($S16)&gt;0,"｜收款不开票 "&amp;TEXT(N($S16),"#,##0.00"),""))</f>
        <v/>
      </c>
      <c r="Y16" s="290"/>
      <c r="AC16" s="244" t="str">
        <f aca="false">IF(OR(N($O16)=0,N($AB16)=0),"",ROUND(N($O16)/(1+N($AB16))*N($AB16),2))</f>
        <v/>
      </c>
      <c r="AD16" s="290"/>
      <c r="AE16" s="288"/>
      <c r="AF16" s="261" t="str">
        <f aca="false">IF($AN16="","",IF($AN16=1,IF($AO16&gt;=1,"一次性·已到收款期","一次性·未到期"),$AE16&amp;" 第"&amp;$AO16&amp;"/"&amp;$AN16&amp;"期"))</f>
        <v/>
      </c>
      <c r="AG16" s="245" t="str">
        <f aca="false">IF(OR($AN16="",N($M16)=0),"",ROUND(N($K16)*$AO16/$AN16,2)+N($L16))</f>
        <v/>
      </c>
      <c r="AH16" s="245" t="str">
        <f aca="false">IF($AG16="","",MAX(0,ROUND($AG16-(N($Q16)+N($R16)+N($S16)),2)))</f>
        <v/>
      </c>
      <c r="AI16" s="245" t="str">
        <f aca="false">IF(OR(TRIM($B16&amp;$C16)="",NOT(ISNUMBER($D16))),"",SUMIFS($W$3:$W$1001,$AK$3:$AK$1001,$AK16,$D$3:$D$1001,"&lt;"&amp;$D16))</f>
        <v/>
      </c>
      <c r="AJ16" s="245" t="str">
        <f aca="false">IF(TRIM($B16&amp;$C16)="","",SUMIFS($W$3:$W$1001,$AK$3:$AK$1001,$AK16))</f>
        <v/>
      </c>
      <c r="AK16" s="261" t="str">
        <f aca="false">IF(TRIM($B16&amp;$C16)="","",TRIM($B16)&amp;"｜"&amp;TRIM($C16))</f>
        <v/>
      </c>
      <c r="AL16" s="245" t="str">
        <f aca="false">IF(TRIM($B16&amp;$C16)="","",MIN(N($O16),N($Q16)))</f>
        <v/>
      </c>
      <c r="AM16" s="248" t="str">
        <f aca="false">IF(ISNUMBER($D16),YEAR($D16),"")</f>
        <v/>
      </c>
      <c r="AN16" s="248" t="str">
        <f aca="false">IF(OR(TRIM($B16&amp;$C16)="",NOT(ISNUMBER($D16)),NOT(ISNUMBER($E16))),"",IF($E16&lt;$D16,"",IF(IF($AE16="半年付",2,IF($AE16="季度付",4,IF($AE16="月付",12,IF($AE16="半月付",24,1))))=1,1,MAX(1,ROUND(($E16-$D16+1)/365*IF($AE16="半年付",2,IF($AE16="季度付",4,IF($AE16="月付",12,IF($AE16="半月付",24,1)))),0)))))</f>
        <v/>
      </c>
      <c r="AO16" s="248" t="str">
        <f aca="true">IF($AN16="","",MIN($AN16,MAX(0,INT((TODAY()-付款宽限天数-$D16)/(($E16-$D16+1)/$AN16))+1)))</f>
        <v/>
      </c>
    </row>
    <row r="17" customFormat="false" ht="24" hidden="false" customHeight="false" outlineLevel="0" collapsed="false">
      <c r="F17" s="288" t="str">
        <f aca="true">IF(TRIM($B17&amp;$C17)="","",IF(OR(ISNUMBER(SEARCH("未",$A17)),ISNUMBER(SEARCH("送出",$A17)),AND(TRIM($A17)="",NOT(ISNUMBER($D17)),N($H17)=0)),"【合同未回】","")&amp;IF(NOT(ISNUMBER($E17)),IF(OR(ISNUMBER(SEARCH("未",$A17)),ISNUMBER(SEARCH("送出",$A17)),AND(TRIM($A17)="",NOT(ISNUMBER($D17)),N($H17)=0)),"","【未填合同期】"),IF($E17&lt;TODAY(),"【已到期】",IF($E17-TODAY()&lt;=提醒天数,"【即将到期，剩余"&amp;($E17-TODAY())&amp;"天】","【正常】")))&amp;IF(OR($AD17="安装免保",$AD17="技术免保",$AD17="质保期内"),"【"&amp;$AD17&amp;"】",""))</f>
        <v/>
      </c>
      <c r="K17" s="244" t="str">
        <f aca="false">IF(OR(N($H17)=0,N($I17)=0),"",ROUND(N($H17)*N($I17)*IF(N($J17)=0,1,N($J17)),2))</f>
        <v/>
      </c>
      <c r="M17" s="244" t="str">
        <f aca="false">IF(TRIM($B17&amp;$C17)="","",IF(AND(N($K17)=0,N($L17)=0),"",ROUND(N($K17)+N($L17),2)))</f>
        <v/>
      </c>
      <c r="S17" s="244"/>
      <c r="T17" s="245" t="str">
        <f aca="false">IF(TRIM($B17&amp;$C17)="","",IF(N($O17)=0,"",MAX(0,MIN(N($O17)-N($Q17),N($W17)))))</f>
        <v/>
      </c>
      <c r="U17" s="245" t="str">
        <f aca="false">IF(TRIM($B17&amp;$C17)="","",IF(N($Q17)&lt;=N($O17),"",N($Q17)-N($O17)))</f>
        <v/>
      </c>
      <c r="V17" s="245" t="str">
        <f aca="false">IF(OR(TRIM($B17&amp;$C17)="",$W17=""),"",MAX(0,N($W17))-N($T17))</f>
        <v/>
      </c>
      <c r="W17" s="245" t="str">
        <f aca="false">IF(TRIM($B17&amp;$C17)="","",IF(AND(N($M17)=0,N($Q17)+N($R17)+N($S17)=0),"",ROUND(N($M17)-N($Q17)-N($R17)-N($S17),2)))</f>
        <v/>
      </c>
      <c r="X17" s="246" t="str">
        <f aca="false">IF(TRIM($B17&amp;$C17)="","",IF(N($M17)=0,IF((N($Q17)+N($R17)+N($S17))=0,"—未填单价","未填单价，已收 "&amp;TEXT((N($Q17)+N($R17)+N($S17)),"#,##0.00")),IF(N($W17)&gt;0.005,"欠 "&amp;TEXT(N($W17),"#,##0.00")&amp;IF(N($T17)&gt;0,"（开票未到账 "&amp;TEXT(N($T17),"#,##0.00")&amp;"）","")&amp;IF(N($V17)&gt;0,"（未开票 "&amp;TEXT(N($V17),"#,##0.00")&amp;"）",""),IF(N($W17)&lt;-0.005,"多收 "&amp;TEXT(-N($W17),"#,##0.00"),"✔ 已结清")))&amp;IF(N($U17)&gt;0,"｜到账未开票 "&amp;TEXT(N($U17),"#,##0.00")&amp;"，待补票","")&amp;IF(N($R17)&gt;0,"｜收现 "&amp;TEXT(N($R17),"#,##0.00"),"")&amp;IF(N($S17)&gt;0,"｜收款不开票 "&amp;TEXT(N($S17),"#,##0.00"),""))</f>
        <v/>
      </c>
      <c r="Y17" s="290"/>
      <c r="AC17" s="244" t="str">
        <f aca="false">IF(OR(N($O17)=0,N($AB17)=0),"",ROUND(N($O17)/(1+N($AB17))*N($AB17),2))</f>
        <v/>
      </c>
      <c r="AD17" s="290"/>
      <c r="AE17" s="288"/>
      <c r="AF17" s="261" t="str">
        <f aca="false">IF($AN17="","",IF($AN17=1,IF($AO17&gt;=1,"一次性·已到收款期","一次性·未到期"),$AE17&amp;" 第"&amp;$AO17&amp;"/"&amp;$AN17&amp;"期"))</f>
        <v/>
      </c>
      <c r="AG17" s="245" t="str">
        <f aca="false">IF(OR($AN17="",N($M17)=0),"",ROUND(N($K17)*$AO17/$AN17,2)+N($L17))</f>
        <v/>
      </c>
      <c r="AH17" s="245" t="str">
        <f aca="false">IF($AG17="","",MAX(0,ROUND($AG17-(N($Q17)+N($R17)+N($S17)),2)))</f>
        <v/>
      </c>
      <c r="AI17" s="245" t="str">
        <f aca="false">IF(OR(TRIM($B17&amp;$C17)="",NOT(ISNUMBER($D17))),"",SUMIFS($W$3:$W$1001,$AK$3:$AK$1001,$AK17,$D$3:$D$1001,"&lt;"&amp;$D17))</f>
        <v/>
      </c>
      <c r="AJ17" s="245" t="str">
        <f aca="false">IF(TRIM($B17&amp;$C17)="","",SUMIFS($W$3:$W$1001,$AK$3:$AK$1001,$AK17))</f>
        <v/>
      </c>
      <c r="AK17" s="261" t="str">
        <f aca="false">IF(TRIM($B17&amp;$C17)="","",TRIM($B17)&amp;"｜"&amp;TRIM($C17))</f>
        <v/>
      </c>
      <c r="AL17" s="245" t="str">
        <f aca="false">IF(TRIM($B17&amp;$C17)="","",MIN(N($O17),N($Q17)))</f>
        <v/>
      </c>
      <c r="AM17" s="248" t="str">
        <f aca="false">IF(ISNUMBER($D17),YEAR($D17),"")</f>
        <v/>
      </c>
      <c r="AN17" s="248" t="str">
        <f aca="false">IF(OR(TRIM($B17&amp;$C17)="",NOT(ISNUMBER($D17)),NOT(ISNUMBER($E17))),"",IF($E17&lt;$D17,"",IF(IF($AE17="半年付",2,IF($AE17="季度付",4,IF($AE17="月付",12,IF($AE17="半月付",24,1))))=1,1,MAX(1,ROUND(($E17-$D17+1)/365*IF($AE17="半年付",2,IF($AE17="季度付",4,IF($AE17="月付",12,IF($AE17="半月付",24,1)))),0)))))</f>
        <v/>
      </c>
      <c r="AO17" s="248" t="str">
        <f aca="true">IF($AN17="","",MIN($AN17,MAX(0,INT((TODAY()-付款宽限天数-$D17)/(($E17-$D17+1)/$AN17))+1)))</f>
        <v/>
      </c>
    </row>
    <row r="18" customFormat="false" ht="24" hidden="false" customHeight="false" outlineLevel="0" collapsed="false">
      <c r="F18" s="288" t="str">
        <f aca="true">IF(TRIM($B18&amp;$C18)="","",IF(OR(ISNUMBER(SEARCH("未",$A18)),ISNUMBER(SEARCH("送出",$A18)),AND(TRIM($A18)="",NOT(ISNUMBER($D18)),N($H18)=0)),"【合同未回】","")&amp;IF(NOT(ISNUMBER($E18)),IF(OR(ISNUMBER(SEARCH("未",$A18)),ISNUMBER(SEARCH("送出",$A18)),AND(TRIM($A18)="",NOT(ISNUMBER($D18)),N($H18)=0)),"","【未填合同期】"),IF($E18&lt;TODAY(),"【已到期】",IF($E18-TODAY()&lt;=提醒天数,"【即将到期，剩余"&amp;($E18-TODAY())&amp;"天】","【正常】")))&amp;IF(OR($AD18="安装免保",$AD18="技术免保",$AD18="质保期内"),"【"&amp;$AD18&amp;"】",""))</f>
        <v/>
      </c>
      <c r="K18" s="244" t="str">
        <f aca="false">IF(OR(N($H18)=0,N($I18)=0),"",ROUND(N($H18)*N($I18)*IF(N($J18)=0,1,N($J18)),2))</f>
        <v/>
      </c>
      <c r="M18" s="244" t="str">
        <f aca="false">IF(TRIM($B18&amp;$C18)="","",IF(AND(N($K18)=0,N($L18)=0),"",ROUND(N($K18)+N($L18),2)))</f>
        <v/>
      </c>
      <c r="S18" s="244"/>
      <c r="T18" s="245" t="str">
        <f aca="false">IF(TRIM($B18&amp;$C18)="","",IF(N($O18)=0,"",MAX(0,MIN(N($O18)-N($Q18),N($W18)))))</f>
        <v/>
      </c>
      <c r="U18" s="245" t="str">
        <f aca="false">IF(TRIM($B18&amp;$C18)="","",IF(N($Q18)&lt;=N($O18),"",N($Q18)-N($O18)))</f>
        <v/>
      </c>
      <c r="V18" s="245" t="str">
        <f aca="false">IF(OR(TRIM($B18&amp;$C18)="",$W18=""),"",MAX(0,N($W18))-N($T18))</f>
        <v/>
      </c>
      <c r="W18" s="245" t="str">
        <f aca="false">IF(TRIM($B18&amp;$C18)="","",IF(AND(N($M18)=0,N($Q18)+N($R18)+N($S18)=0),"",ROUND(N($M18)-N($Q18)-N($R18)-N($S18),2)))</f>
        <v/>
      </c>
      <c r="X18" s="246" t="str">
        <f aca="false">IF(TRIM($B18&amp;$C18)="","",IF(N($M18)=0,IF((N($Q18)+N($R18)+N($S18))=0,"—未填单价","未填单价，已收 "&amp;TEXT((N($Q18)+N($R18)+N($S18)),"#,##0.00")),IF(N($W18)&gt;0.005,"欠 "&amp;TEXT(N($W18),"#,##0.00")&amp;IF(N($T18)&gt;0,"（开票未到账 "&amp;TEXT(N($T18),"#,##0.00")&amp;"）","")&amp;IF(N($V18)&gt;0,"（未开票 "&amp;TEXT(N($V18),"#,##0.00")&amp;"）",""),IF(N($W18)&lt;-0.005,"多收 "&amp;TEXT(-N($W18),"#,##0.00"),"✔ 已结清")))&amp;IF(N($U18)&gt;0,"｜到账未开票 "&amp;TEXT(N($U18),"#,##0.00")&amp;"，待补票","")&amp;IF(N($R18)&gt;0,"｜收现 "&amp;TEXT(N($R18),"#,##0.00"),"")&amp;IF(N($S18)&gt;0,"｜收款不开票 "&amp;TEXT(N($S18),"#,##0.00"),""))</f>
        <v/>
      </c>
      <c r="Y18" s="290"/>
      <c r="AC18" s="244" t="str">
        <f aca="false">IF(OR(N($O18)=0,N($AB18)=0),"",ROUND(N($O18)/(1+N($AB18))*N($AB18),2))</f>
        <v/>
      </c>
      <c r="AD18" s="290"/>
      <c r="AE18" s="288"/>
      <c r="AF18" s="261" t="str">
        <f aca="false">IF($AN18="","",IF($AN18=1,IF($AO18&gt;=1,"一次性·已到收款期","一次性·未到期"),$AE18&amp;" 第"&amp;$AO18&amp;"/"&amp;$AN18&amp;"期"))</f>
        <v/>
      </c>
      <c r="AG18" s="245" t="str">
        <f aca="false">IF(OR($AN18="",N($M18)=0),"",ROUND(N($K18)*$AO18/$AN18,2)+N($L18))</f>
        <v/>
      </c>
      <c r="AH18" s="245" t="str">
        <f aca="false">IF($AG18="","",MAX(0,ROUND($AG18-(N($Q18)+N($R18)+N($S18)),2)))</f>
        <v/>
      </c>
      <c r="AI18" s="245" t="str">
        <f aca="false">IF(OR(TRIM($B18&amp;$C18)="",NOT(ISNUMBER($D18))),"",SUMIFS($W$3:$W$1001,$AK$3:$AK$1001,$AK18,$D$3:$D$1001,"&lt;"&amp;$D18))</f>
        <v/>
      </c>
      <c r="AJ18" s="245" t="str">
        <f aca="false">IF(TRIM($B18&amp;$C18)="","",SUMIFS($W$3:$W$1001,$AK$3:$AK$1001,$AK18))</f>
        <v/>
      </c>
      <c r="AK18" s="261" t="str">
        <f aca="false">IF(TRIM($B18&amp;$C18)="","",TRIM($B18)&amp;"｜"&amp;TRIM($C18))</f>
        <v/>
      </c>
      <c r="AL18" s="245" t="str">
        <f aca="false">IF(TRIM($B18&amp;$C18)="","",MIN(N($O18),N($Q18)))</f>
        <v/>
      </c>
      <c r="AM18" s="248" t="str">
        <f aca="false">IF(ISNUMBER($D18),YEAR($D18),"")</f>
        <v/>
      </c>
      <c r="AN18" s="248" t="str">
        <f aca="false">IF(OR(TRIM($B18&amp;$C18)="",NOT(ISNUMBER($D18)),NOT(ISNUMBER($E18))),"",IF($E18&lt;$D18,"",IF(IF($AE18="半年付",2,IF($AE18="季度付",4,IF($AE18="月付",12,IF($AE18="半月付",24,1))))=1,1,MAX(1,ROUND(($E18-$D18+1)/365*IF($AE18="半年付",2,IF($AE18="季度付",4,IF($AE18="月付",12,IF($AE18="半月付",24,1)))),0)))))</f>
        <v/>
      </c>
      <c r="AO18" s="248" t="str">
        <f aca="true">IF($AN18="","",MIN($AN18,MAX(0,INT((TODAY()-付款宽限天数-$D18)/(($E18-$D18+1)/$AN18))+1)))</f>
        <v/>
      </c>
    </row>
    <row r="19" customFormat="false" ht="24" hidden="false" customHeight="false" outlineLevel="0" collapsed="false">
      <c r="F19" s="288" t="str">
        <f aca="true">IF(TRIM($B19&amp;$C19)="","",IF(OR(ISNUMBER(SEARCH("未",$A19)),ISNUMBER(SEARCH("送出",$A19)),AND(TRIM($A19)="",NOT(ISNUMBER($D19)),N($H19)=0)),"【合同未回】","")&amp;IF(NOT(ISNUMBER($E19)),IF(OR(ISNUMBER(SEARCH("未",$A19)),ISNUMBER(SEARCH("送出",$A19)),AND(TRIM($A19)="",NOT(ISNUMBER($D19)),N($H19)=0)),"","【未填合同期】"),IF($E19&lt;TODAY(),"【已到期】",IF($E19-TODAY()&lt;=提醒天数,"【即将到期，剩余"&amp;($E19-TODAY())&amp;"天】","【正常】")))&amp;IF(OR($AD19="安装免保",$AD19="技术免保",$AD19="质保期内"),"【"&amp;$AD19&amp;"】",""))</f>
        <v/>
      </c>
      <c r="K19" s="244" t="str">
        <f aca="false">IF(OR(N($H19)=0,N($I19)=0),"",ROUND(N($H19)*N($I19)*IF(N($J19)=0,1,N($J19)),2))</f>
        <v/>
      </c>
      <c r="M19" s="244" t="str">
        <f aca="false">IF(TRIM($B19&amp;$C19)="","",IF(AND(N($K19)=0,N($L19)=0),"",ROUND(N($K19)+N($L19),2)))</f>
        <v/>
      </c>
      <c r="S19" s="244"/>
      <c r="T19" s="245" t="str">
        <f aca="false">IF(TRIM($B19&amp;$C19)="","",IF(N($O19)=0,"",MAX(0,MIN(N($O19)-N($Q19),N($W19)))))</f>
        <v/>
      </c>
      <c r="U19" s="245" t="str">
        <f aca="false">IF(TRIM($B19&amp;$C19)="","",IF(N($Q19)&lt;=N($O19),"",N($Q19)-N($O19)))</f>
        <v/>
      </c>
      <c r="V19" s="245" t="str">
        <f aca="false">IF(OR(TRIM($B19&amp;$C19)="",$W19=""),"",MAX(0,N($W19))-N($T19))</f>
        <v/>
      </c>
      <c r="W19" s="245" t="str">
        <f aca="false">IF(TRIM($B19&amp;$C19)="","",IF(AND(N($M19)=0,N($Q19)+N($R19)+N($S19)=0),"",ROUND(N($M19)-N($Q19)-N($R19)-N($S19),2)))</f>
        <v/>
      </c>
      <c r="X19" s="246" t="str">
        <f aca="false">IF(TRIM($B19&amp;$C19)="","",IF(N($M19)=0,IF((N($Q19)+N($R19)+N($S19))=0,"—未填单价","未填单价，已收 "&amp;TEXT((N($Q19)+N($R19)+N($S19)),"#,##0.00")),IF(N($W19)&gt;0.005,"欠 "&amp;TEXT(N($W19),"#,##0.00")&amp;IF(N($T19)&gt;0,"（开票未到账 "&amp;TEXT(N($T19),"#,##0.00")&amp;"）","")&amp;IF(N($V19)&gt;0,"（未开票 "&amp;TEXT(N($V19),"#,##0.00")&amp;"）",""),IF(N($W19)&lt;-0.005,"多收 "&amp;TEXT(-N($W19),"#,##0.00"),"✔ 已结清")))&amp;IF(N($U19)&gt;0,"｜到账未开票 "&amp;TEXT(N($U19),"#,##0.00")&amp;"，待补票","")&amp;IF(N($R19)&gt;0,"｜收现 "&amp;TEXT(N($R19),"#,##0.00"),"")&amp;IF(N($S19)&gt;0,"｜收款不开票 "&amp;TEXT(N($S19),"#,##0.00"),""))</f>
        <v/>
      </c>
      <c r="Y19" s="290"/>
      <c r="AC19" s="244" t="str">
        <f aca="false">IF(OR(N($O19)=0,N($AB19)=0),"",ROUND(N($O19)/(1+N($AB19))*N($AB19),2))</f>
        <v/>
      </c>
      <c r="AD19" s="290"/>
      <c r="AE19" s="288"/>
      <c r="AF19" s="261" t="str">
        <f aca="false">IF($AN19="","",IF($AN19=1,IF($AO19&gt;=1,"一次性·已到收款期","一次性·未到期"),$AE19&amp;" 第"&amp;$AO19&amp;"/"&amp;$AN19&amp;"期"))</f>
        <v/>
      </c>
      <c r="AG19" s="245" t="str">
        <f aca="false">IF(OR($AN19="",N($M19)=0),"",ROUND(N($K19)*$AO19/$AN19,2)+N($L19))</f>
        <v/>
      </c>
      <c r="AH19" s="245" t="str">
        <f aca="false">IF($AG19="","",MAX(0,ROUND($AG19-(N($Q19)+N($R19)+N($S19)),2)))</f>
        <v/>
      </c>
      <c r="AI19" s="245" t="str">
        <f aca="false">IF(OR(TRIM($B19&amp;$C19)="",NOT(ISNUMBER($D19))),"",SUMIFS($W$3:$W$1001,$AK$3:$AK$1001,$AK19,$D$3:$D$1001,"&lt;"&amp;$D19))</f>
        <v/>
      </c>
      <c r="AJ19" s="245" t="str">
        <f aca="false">IF(TRIM($B19&amp;$C19)="","",SUMIFS($W$3:$W$1001,$AK$3:$AK$1001,$AK19))</f>
        <v/>
      </c>
      <c r="AK19" s="261" t="str">
        <f aca="false">IF(TRIM($B19&amp;$C19)="","",TRIM($B19)&amp;"｜"&amp;TRIM($C19))</f>
        <v/>
      </c>
      <c r="AL19" s="245" t="str">
        <f aca="false">IF(TRIM($B19&amp;$C19)="","",MIN(N($O19),N($Q19)))</f>
        <v/>
      </c>
      <c r="AM19" s="248" t="str">
        <f aca="false">IF(ISNUMBER($D19),YEAR($D19),"")</f>
        <v/>
      </c>
      <c r="AN19" s="248" t="str">
        <f aca="false">IF(OR(TRIM($B19&amp;$C19)="",NOT(ISNUMBER($D19)),NOT(ISNUMBER($E19))),"",IF($E19&lt;$D19,"",IF(IF($AE19="半年付",2,IF($AE19="季度付",4,IF($AE19="月付",12,IF($AE19="半月付",24,1))))=1,1,MAX(1,ROUND(($E19-$D19+1)/365*IF($AE19="半年付",2,IF($AE19="季度付",4,IF($AE19="月付",12,IF($AE19="半月付",24,1)))),0)))))</f>
        <v/>
      </c>
      <c r="AO19" s="248" t="str">
        <f aca="true">IF($AN19="","",MIN($AN19,MAX(0,INT((TODAY()-付款宽限天数-$D19)/(($E19-$D19+1)/$AN19))+1)))</f>
        <v/>
      </c>
    </row>
    <row r="20" customFormat="false" ht="24" hidden="false" customHeight="false" outlineLevel="0" collapsed="false">
      <c r="F20" s="288" t="str">
        <f aca="true">IF(TRIM($B20&amp;$C20)="","",IF(OR(ISNUMBER(SEARCH("未",$A20)),ISNUMBER(SEARCH("送出",$A20)),AND(TRIM($A20)="",NOT(ISNUMBER($D20)),N($H20)=0)),"【合同未回】","")&amp;IF(NOT(ISNUMBER($E20)),IF(OR(ISNUMBER(SEARCH("未",$A20)),ISNUMBER(SEARCH("送出",$A20)),AND(TRIM($A20)="",NOT(ISNUMBER($D20)),N($H20)=0)),"","【未填合同期】"),IF($E20&lt;TODAY(),"【已到期】",IF($E20-TODAY()&lt;=提醒天数,"【即将到期，剩余"&amp;($E20-TODAY())&amp;"天】","【正常】")))&amp;IF(OR($AD20="安装免保",$AD20="技术免保",$AD20="质保期内"),"【"&amp;$AD20&amp;"】",""))</f>
        <v/>
      </c>
      <c r="K20" s="244" t="str">
        <f aca="false">IF(OR(N($H20)=0,N($I20)=0),"",ROUND(N($H20)*N($I20)*IF(N($J20)=0,1,N($J20)),2))</f>
        <v/>
      </c>
      <c r="M20" s="244" t="str">
        <f aca="false">IF(TRIM($B20&amp;$C20)="","",IF(AND(N($K20)=0,N($L20)=0),"",ROUND(N($K20)+N($L20),2)))</f>
        <v/>
      </c>
      <c r="S20" s="244"/>
      <c r="T20" s="245" t="str">
        <f aca="false">IF(TRIM($B20&amp;$C20)="","",IF(N($O20)=0,"",MAX(0,MIN(N($O20)-N($Q20),N($W20)))))</f>
        <v/>
      </c>
      <c r="U20" s="245" t="str">
        <f aca="false">IF(TRIM($B20&amp;$C20)="","",IF(N($Q20)&lt;=N($O20),"",N($Q20)-N($O20)))</f>
        <v/>
      </c>
      <c r="V20" s="245" t="str">
        <f aca="false">IF(OR(TRIM($B20&amp;$C20)="",$W20=""),"",MAX(0,N($W20))-N($T20))</f>
        <v/>
      </c>
      <c r="W20" s="245" t="str">
        <f aca="false">IF(TRIM($B20&amp;$C20)="","",IF(AND(N($M20)=0,N($Q20)+N($R20)+N($S20)=0),"",ROUND(N($M20)-N($Q20)-N($R20)-N($S20),2)))</f>
        <v/>
      </c>
      <c r="X20" s="246" t="str">
        <f aca="false">IF(TRIM($B20&amp;$C20)="","",IF(N($M20)=0,IF((N($Q20)+N($R20)+N($S20))=0,"—未填单价","未填单价，已收 "&amp;TEXT((N($Q20)+N($R20)+N($S20)),"#,##0.00")),IF(N($W20)&gt;0.005,"欠 "&amp;TEXT(N($W20),"#,##0.00")&amp;IF(N($T20)&gt;0,"（开票未到账 "&amp;TEXT(N($T20),"#,##0.00")&amp;"）","")&amp;IF(N($V20)&gt;0,"（未开票 "&amp;TEXT(N($V20),"#,##0.00")&amp;"）",""),IF(N($W20)&lt;-0.005,"多收 "&amp;TEXT(-N($W20),"#,##0.00"),"✔ 已结清")))&amp;IF(N($U20)&gt;0,"｜到账未开票 "&amp;TEXT(N($U20),"#,##0.00")&amp;"，待补票","")&amp;IF(N($R20)&gt;0,"｜收现 "&amp;TEXT(N($R20),"#,##0.00"),"")&amp;IF(N($S20)&gt;0,"｜收款不开票 "&amp;TEXT(N($S20),"#,##0.00"),""))</f>
        <v/>
      </c>
      <c r="Y20" s="290"/>
      <c r="AC20" s="244" t="str">
        <f aca="false">IF(OR(N($O20)=0,N($AB20)=0),"",ROUND(N($O20)/(1+N($AB20))*N($AB20),2))</f>
        <v/>
      </c>
      <c r="AD20" s="290"/>
      <c r="AE20" s="288"/>
      <c r="AF20" s="261" t="str">
        <f aca="false">IF($AN20="","",IF($AN20=1,IF($AO20&gt;=1,"一次性·已到收款期","一次性·未到期"),$AE20&amp;" 第"&amp;$AO20&amp;"/"&amp;$AN20&amp;"期"))</f>
        <v/>
      </c>
      <c r="AG20" s="245" t="str">
        <f aca="false">IF(OR($AN20="",N($M20)=0),"",ROUND(N($K20)*$AO20/$AN20,2)+N($L20))</f>
        <v/>
      </c>
      <c r="AH20" s="245" t="str">
        <f aca="false">IF($AG20="","",MAX(0,ROUND($AG20-(N($Q20)+N($R20)+N($S20)),2)))</f>
        <v/>
      </c>
      <c r="AI20" s="245" t="str">
        <f aca="false">IF(OR(TRIM($B20&amp;$C20)="",NOT(ISNUMBER($D20))),"",SUMIFS($W$3:$W$1001,$AK$3:$AK$1001,$AK20,$D$3:$D$1001,"&lt;"&amp;$D20))</f>
        <v/>
      </c>
      <c r="AJ20" s="245" t="str">
        <f aca="false">IF(TRIM($B20&amp;$C20)="","",SUMIFS($W$3:$W$1001,$AK$3:$AK$1001,$AK20))</f>
        <v/>
      </c>
      <c r="AK20" s="261" t="str">
        <f aca="false">IF(TRIM($B20&amp;$C20)="","",TRIM($B20)&amp;"｜"&amp;TRIM($C20))</f>
        <v/>
      </c>
      <c r="AL20" s="245" t="str">
        <f aca="false">IF(TRIM($B20&amp;$C20)="","",MIN(N($O20),N($Q20)))</f>
        <v/>
      </c>
      <c r="AM20" s="248" t="str">
        <f aca="false">IF(ISNUMBER($D20),YEAR($D20),"")</f>
        <v/>
      </c>
      <c r="AN20" s="248" t="str">
        <f aca="false">IF(OR(TRIM($B20&amp;$C20)="",NOT(ISNUMBER($D20)),NOT(ISNUMBER($E20))),"",IF($E20&lt;$D20,"",IF(IF($AE20="半年付",2,IF($AE20="季度付",4,IF($AE20="月付",12,IF($AE20="半月付",24,1))))=1,1,MAX(1,ROUND(($E20-$D20+1)/365*IF($AE20="半年付",2,IF($AE20="季度付",4,IF($AE20="月付",12,IF($AE20="半月付",24,1)))),0)))))</f>
        <v/>
      </c>
      <c r="AO20" s="248" t="str">
        <f aca="true">IF($AN20="","",MIN($AN20,MAX(0,INT((TODAY()-付款宽限天数-$D20)/(($E20-$D20+1)/$AN20))+1)))</f>
        <v/>
      </c>
    </row>
    <row r="21" customFormat="false" ht="24" hidden="false" customHeight="false" outlineLevel="0" collapsed="false">
      <c r="F21" s="288" t="str">
        <f aca="true">IF(TRIM($B21&amp;$C21)="","",IF(OR(ISNUMBER(SEARCH("未",$A21)),ISNUMBER(SEARCH("送出",$A21)),AND(TRIM($A21)="",NOT(ISNUMBER($D21)),N($H21)=0)),"【合同未回】","")&amp;IF(NOT(ISNUMBER($E21)),IF(OR(ISNUMBER(SEARCH("未",$A21)),ISNUMBER(SEARCH("送出",$A21)),AND(TRIM($A21)="",NOT(ISNUMBER($D21)),N($H21)=0)),"","【未填合同期】"),IF($E21&lt;TODAY(),"【已到期】",IF($E21-TODAY()&lt;=提醒天数,"【即将到期，剩余"&amp;($E21-TODAY())&amp;"天】","【正常】")))&amp;IF(OR($AD21="安装免保",$AD21="技术免保",$AD21="质保期内"),"【"&amp;$AD21&amp;"】",""))</f>
        <v/>
      </c>
      <c r="K21" s="244" t="str">
        <f aca="false">IF(OR(N($H21)=0,N($I21)=0),"",ROUND(N($H21)*N($I21)*IF(N($J21)=0,1,N($J21)),2))</f>
        <v/>
      </c>
      <c r="M21" s="244" t="str">
        <f aca="false">IF(TRIM($B21&amp;$C21)="","",IF(AND(N($K21)=0,N($L21)=0),"",ROUND(N($K21)+N($L21),2)))</f>
        <v/>
      </c>
      <c r="S21" s="244"/>
      <c r="T21" s="245" t="str">
        <f aca="false">IF(TRIM($B21&amp;$C21)="","",IF(N($O21)=0,"",MAX(0,MIN(N($O21)-N($Q21),N($W21)))))</f>
        <v/>
      </c>
      <c r="U21" s="245" t="str">
        <f aca="false">IF(TRIM($B21&amp;$C21)="","",IF(N($Q21)&lt;=N($O21),"",N($Q21)-N($O21)))</f>
        <v/>
      </c>
      <c r="V21" s="245" t="str">
        <f aca="false">IF(OR(TRIM($B21&amp;$C21)="",$W21=""),"",MAX(0,N($W21))-N($T21))</f>
        <v/>
      </c>
      <c r="W21" s="245" t="str">
        <f aca="false">IF(TRIM($B21&amp;$C21)="","",IF(AND(N($M21)=0,N($Q21)+N($R21)+N($S21)=0),"",ROUND(N($M21)-N($Q21)-N($R21)-N($S21),2)))</f>
        <v/>
      </c>
      <c r="X21" s="246" t="str">
        <f aca="false">IF(TRIM($B21&amp;$C21)="","",IF(N($M21)=0,IF((N($Q21)+N($R21)+N($S21))=0,"—未填单价","未填单价，已收 "&amp;TEXT((N($Q21)+N($R21)+N($S21)),"#,##0.00")),IF(N($W21)&gt;0.005,"欠 "&amp;TEXT(N($W21),"#,##0.00")&amp;IF(N($T21)&gt;0,"（开票未到账 "&amp;TEXT(N($T21),"#,##0.00")&amp;"）","")&amp;IF(N($V21)&gt;0,"（未开票 "&amp;TEXT(N($V21),"#,##0.00")&amp;"）",""),IF(N($W21)&lt;-0.005,"多收 "&amp;TEXT(-N($W21),"#,##0.00"),"✔ 已结清")))&amp;IF(N($U21)&gt;0,"｜到账未开票 "&amp;TEXT(N($U21),"#,##0.00")&amp;"，待补票","")&amp;IF(N($R21)&gt;0,"｜收现 "&amp;TEXT(N($R21),"#,##0.00"),"")&amp;IF(N($S21)&gt;0,"｜收款不开票 "&amp;TEXT(N($S21),"#,##0.00"),""))</f>
        <v/>
      </c>
      <c r="Y21" s="290"/>
      <c r="AC21" s="244" t="str">
        <f aca="false">IF(OR(N($O21)=0,N($AB21)=0),"",ROUND(N($O21)/(1+N($AB21))*N($AB21),2))</f>
        <v/>
      </c>
      <c r="AD21" s="290"/>
      <c r="AE21" s="288"/>
      <c r="AF21" s="261" t="str">
        <f aca="false">IF($AN21="","",IF($AN21=1,IF($AO21&gt;=1,"一次性·已到收款期","一次性·未到期"),$AE21&amp;" 第"&amp;$AO21&amp;"/"&amp;$AN21&amp;"期"))</f>
        <v/>
      </c>
      <c r="AG21" s="245" t="str">
        <f aca="false">IF(OR($AN21="",N($M21)=0),"",ROUND(N($K21)*$AO21/$AN21,2)+N($L21))</f>
        <v/>
      </c>
      <c r="AH21" s="245" t="str">
        <f aca="false">IF($AG21="","",MAX(0,ROUND($AG21-(N($Q21)+N($R21)+N($S21)),2)))</f>
        <v/>
      </c>
      <c r="AI21" s="245" t="str">
        <f aca="false">IF(OR(TRIM($B21&amp;$C21)="",NOT(ISNUMBER($D21))),"",SUMIFS($W$3:$W$1001,$AK$3:$AK$1001,$AK21,$D$3:$D$1001,"&lt;"&amp;$D21))</f>
        <v/>
      </c>
      <c r="AJ21" s="245" t="str">
        <f aca="false">IF(TRIM($B21&amp;$C21)="","",SUMIFS($W$3:$W$1001,$AK$3:$AK$1001,$AK21))</f>
        <v/>
      </c>
      <c r="AK21" s="261" t="str">
        <f aca="false">IF(TRIM($B21&amp;$C21)="","",TRIM($B21)&amp;"｜"&amp;TRIM($C21))</f>
        <v/>
      </c>
      <c r="AL21" s="245" t="str">
        <f aca="false">IF(TRIM($B21&amp;$C21)="","",MIN(N($O21),N($Q21)))</f>
        <v/>
      </c>
      <c r="AM21" s="248" t="str">
        <f aca="false">IF(ISNUMBER($D21),YEAR($D21),"")</f>
        <v/>
      </c>
      <c r="AN21" s="248" t="str">
        <f aca="false">IF(OR(TRIM($B21&amp;$C21)="",NOT(ISNUMBER($D21)),NOT(ISNUMBER($E21))),"",IF($E21&lt;$D21,"",IF(IF($AE21="半年付",2,IF($AE21="季度付",4,IF($AE21="月付",12,IF($AE21="半月付",24,1))))=1,1,MAX(1,ROUND(($E21-$D21+1)/365*IF($AE21="半年付",2,IF($AE21="季度付",4,IF($AE21="月付",12,IF($AE21="半月付",24,1)))),0)))))</f>
        <v/>
      </c>
      <c r="AO21" s="248" t="str">
        <f aca="true">IF($AN21="","",MIN($AN21,MAX(0,INT((TODAY()-付款宽限天数-$D21)/(($E21-$D21+1)/$AN21))+1)))</f>
        <v/>
      </c>
    </row>
    <row r="22" customFormat="false" ht="24" hidden="false" customHeight="false" outlineLevel="0" collapsed="false">
      <c r="F22" s="288" t="str">
        <f aca="true">IF(TRIM($B22&amp;$C22)="","",IF(OR(ISNUMBER(SEARCH("未",$A22)),ISNUMBER(SEARCH("送出",$A22)),AND(TRIM($A22)="",NOT(ISNUMBER($D22)),N($H22)=0)),"【合同未回】","")&amp;IF(NOT(ISNUMBER($E22)),IF(OR(ISNUMBER(SEARCH("未",$A22)),ISNUMBER(SEARCH("送出",$A22)),AND(TRIM($A22)="",NOT(ISNUMBER($D22)),N($H22)=0)),"","【未填合同期】"),IF($E22&lt;TODAY(),"【已到期】",IF($E22-TODAY()&lt;=提醒天数,"【即将到期，剩余"&amp;($E22-TODAY())&amp;"天】","【正常】")))&amp;IF(OR($AD22="安装免保",$AD22="技术免保",$AD22="质保期内"),"【"&amp;$AD22&amp;"】",""))</f>
        <v/>
      </c>
      <c r="K22" s="244" t="str">
        <f aca="false">IF(OR(N($H22)=0,N($I22)=0),"",ROUND(N($H22)*N($I22)*IF(N($J22)=0,1,N($J22)),2))</f>
        <v/>
      </c>
      <c r="M22" s="244" t="str">
        <f aca="false">IF(TRIM($B22&amp;$C22)="","",IF(AND(N($K22)=0,N($L22)=0),"",ROUND(N($K22)+N($L22),2)))</f>
        <v/>
      </c>
      <c r="S22" s="244"/>
      <c r="T22" s="245" t="str">
        <f aca="false">IF(TRIM($B22&amp;$C22)="","",IF(N($O22)=0,"",MAX(0,MIN(N($O22)-N($Q22),N($W22)))))</f>
        <v/>
      </c>
      <c r="U22" s="245" t="str">
        <f aca="false">IF(TRIM($B22&amp;$C22)="","",IF(N($Q22)&lt;=N($O22),"",N($Q22)-N($O22)))</f>
        <v/>
      </c>
      <c r="V22" s="245" t="str">
        <f aca="false">IF(OR(TRIM($B22&amp;$C22)="",$W22=""),"",MAX(0,N($W22))-N($T22))</f>
        <v/>
      </c>
      <c r="W22" s="245" t="str">
        <f aca="false">IF(TRIM($B22&amp;$C22)="","",IF(AND(N($M22)=0,N($Q22)+N($R22)+N($S22)=0),"",ROUND(N($M22)-N($Q22)-N($R22)-N($S22),2)))</f>
        <v/>
      </c>
      <c r="X22" s="246" t="str">
        <f aca="false">IF(TRIM($B22&amp;$C22)="","",IF(N($M22)=0,IF((N($Q22)+N($R22)+N($S22))=0,"—未填单价","未填单价，已收 "&amp;TEXT((N($Q22)+N($R22)+N($S22)),"#,##0.00")),IF(N($W22)&gt;0.005,"欠 "&amp;TEXT(N($W22),"#,##0.00")&amp;IF(N($T22)&gt;0,"（开票未到账 "&amp;TEXT(N($T22),"#,##0.00")&amp;"）","")&amp;IF(N($V22)&gt;0,"（未开票 "&amp;TEXT(N($V22),"#,##0.00")&amp;"）",""),IF(N($W22)&lt;-0.005,"多收 "&amp;TEXT(-N($W22),"#,##0.00"),"✔ 已结清")))&amp;IF(N($U22)&gt;0,"｜到账未开票 "&amp;TEXT(N($U22),"#,##0.00")&amp;"，待补票","")&amp;IF(N($R22)&gt;0,"｜收现 "&amp;TEXT(N($R22),"#,##0.00"),"")&amp;IF(N($S22)&gt;0,"｜收款不开票 "&amp;TEXT(N($S22),"#,##0.00"),""))</f>
        <v/>
      </c>
      <c r="Y22" s="290"/>
      <c r="AC22" s="244" t="str">
        <f aca="false">IF(OR(N($O22)=0,N($AB22)=0),"",ROUND(N($O22)/(1+N($AB22))*N($AB22),2))</f>
        <v/>
      </c>
      <c r="AD22" s="290"/>
      <c r="AE22" s="288"/>
      <c r="AF22" s="261" t="str">
        <f aca="false">IF($AN22="","",IF($AN22=1,IF($AO22&gt;=1,"一次性·已到收款期","一次性·未到期"),$AE22&amp;" 第"&amp;$AO22&amp;"/"&amp;$AN22&amp;"期"))</f>
        <v/>
      </c>
      <c r="AG22" s="245" t="str">
        <f aca="false">IF(OR($AN22="",N($M22)=0),"",ROUND(N($K22)*$AO22/$AN22,2)+N($L22))</f>
        <v/>
      </c>
      <c r="AH22" s="245" t="str">
        <f aca="false">IF($AG22="","",MAX(0,ROUND($AG22-(N($Q22)+N($R22)+N($S22)),2)))</f>
        <v/>
      </c>
      <c r="AI22" s="245" t="str">
        <f aca="false">IF(OR(TRIM($B22&amp;$C22)="",NOT(ISNUMBER($D22))),"",SUMIFS($W$3:$W$1001,$AK$3:$AK$1001,$AK22,$D$3:$D$1001,"&lt;"&amp;$D22))</f>
        <v/>
      </c>
      <c r="AJ22" s="245" t="str">
        <f aca="false">IF(TRIM($B22&amp;$C22)="","",SUMIFS($W$3:$W$1001,$AK$3:$AK$1001,$AK22))</f>
        <v/>
      </c>
      <c r="AK22" s="261" t="str">
        <f aca="false">IF(TRIM($B22&amp;$C22)="","",TRIM($B22)&amp;"｜"&amp;TRIM($C22))</f>
        <v/>
      </c>
      <c r="AL22" s="245" t="str">
        <f aca="false">IF(TRIM($B22&amp;$C22)="","",MIN(N($O22),N($Q22)))</f>
        <v/>
      </c>
      <c r="AM22" s="248" t="str">
        <f aca="false">IF(ISNUMBER($D22),YEAR($D22),"")</f>
        <v/>
      </c>
      <c r="AN22" s="248" t="str">
        <f aca="false">IF(OR(TRIM($B22&amp;$C22)="",NOT(ISNUMBER($D22)),NOT(ISNUMBER($E22))),"",IF($E22&lt;$D22,"",IF(IF($AE22="半年付",2,IF($AE22="季度付",4,IF($AE22="月付",12,IF($AE22="半月付",24,1))))=1,1,MAX(1,ROUND(($E22-$D22+1)/365*IF($AE22="半年付",2,IF($AE22="季度付",4,IF($AE22="月付",12,IF($AE22="半月付",24,1)))),0)))))</f>
        <v/>
      </c>
      <c r="AO22" s="248" t="str">
        <f aca="true">IF($AN22="","",MIN($AN22,MAX(0,INT((TODAY()-付款宽限天数-$D22)/(($E22-$D22+1)/$AN22))+1)))</f>
        <v/>
      </c>
    </row>
    <row r="23" customFormat="false" ht="24" hidden="false" customHeight="false" outlineLevel="0" collapsed="false">
      <c r="F23" s="288" t="str">
        <f aca="true">IF(TRIM($B23&amp;$C23)="","",IF(OR(ISNUMBER(SEARCH("未",$A23)),ISNUMBER(SEARCH("送出",$A23)),AND(TRIM($A23)="",NOT(ISNUMBER($D23)),N($H23)=0)),"【合同未回】","")&amp;IF(NOT(ISNUMBER($E23)),IF(OR(ISNUMBER(SEARCH("未",$A23)),ISNUMBER(SEARCH("送出",$A23)),AND(TRIM($A23)="",NOT(ISNUMBER($D23)),N($H23)=0)),"","【未填合同期】"),IF($E23&lt;TODAY(),"【已到期】",IF($E23-TODAY()&lt;=提醒天数,"【即将到期，剩余"&amp;($E23-TODAY())&amp;"天】","【正常】")))&amp;IF(OR($AD23="安装免保",$AD23="技术免保",$AD23="质保期内"),"【"&amp;$AD23&amp;"】",""))</f>
        <v/>
      </c>
      <c r="K23" s="244" t="str">
        <f aca="false">IF(OR(N($H23)=0,N($I23)=0),"",ROUND(N($H23)*N($I23)*IF(N($J23)=0,1,N($J23)),2))</f>
        <v/>
      </c>
      <c r="M23" s="244" t="str">
        <f aca="false">IF(TRIM($B23&amp;$C23)="","",IF(AND(N($K23)=0,N($L23)=0),"",ROUND(N($K23)+N($L23),2)))</f>
        <v/>
      </c>
      <c r="S23" s="244"/>
      <c r="T23" s="245" t="str">
        <f aca="false">IF(TRIM($B23&amp;$C23)="","",IF(N($O23)=0,"",MAX(0,MIN(N($O23)-N($Q23),N($W23)))))</f>
        <v/>
      </c>
      <c r="U23" s="245" t="str">
        <f aca="false">IF(TRIM($B23&amp;$C23)="","",IF(N($Q23)&lt;=N($O23),"",N($Q23)-N($O23)))</f>
        <v/>
      </c>
      <c r="V23" s="245" t="str">
        <f aca="false">IF(OR(TRIM($B23&amp;$C23)="",$W23=""),"",MAX(0,N($W23))-N($T23))</f>
        <v/>
      </c>
      <c r="W23" s="245" t="str">
        <f aca="false">IF(TRIM($B23&amp;$C23)="","",IF(AND(N($M23)=0,N($Q23)+N($R23)+N($S23)=0),"",ROUND(N($M23)-N($Q23)-N($R23)-N($S23),2)))</f>
        <v/>
      </c>
      <c r="X23" s="246" t="str">
        <f aca="false">IF(TRIM($B23&amp;$C23)="","",IF(N($M23)=0,IF((N($Q23)+N($R23)+N($S23))=0,"—未填单价","未填单价，已收 "&amp;TEXT((N($Q23)+N($R23)+N($S23)),"#,##0.00")),IF(N($W23)&gt;0.005,"欠 "&amp;TEXT(N($W23),"#,##0.00")&amp;IF(N($T23)&gt;0,"（开票未到账 "&amp;TEXT(N($T23),"#,##0.00")&amp;"）","")&amp;IF(N($V23)&gt;0,"（未开票 "&amp;TEXT(N($V23),"#,##0.00")&amp;"）",""),IF(N($W23)&lt;-0.005,"多收 "&amp;TEXT(-N($W23),"#,##0.00"),"✔ 已结清")))&amp;IF(N($U23)&gt;0,"｜到账未开票 "&amp;TEXT(N($U23),"#,##0.00")&amp;"，待补票","")&amp;IF(N($R23)&gt;0,"｜收现 "&amp;TEXT(N($R23),"#,##0.00"),"")&amp;IF(N($S23)&gt;0,"｜收款不开票 "&amp;TEXT(N($S23),"#,##0.00"),""))</f>
        <v/>
      </c>
      <c r="Y23" s="290"/>
      <c r="AC23" s="244" t="str">
        <f aca="false">IF(OR(N($O23)=0,N($AB23)=0),"",ROUND(N($O23)/(1+N($AB23))*N($AB23),2))</f>
        <v/>
      </c>
      <c r="AD23" s="290"/>
      <c r="AE23" s="288"/>
      <c r="AF23" s="261" t="str">
        <f aca="false">IF($AN23="","",IF($AN23=1,IF($AO23&gt;=1,"一次性·已到收款期","一次性·未到期"),$AE23&amp;" 第"&amp;$AO23&amp;"/"&amp;$AN23&amp;"期"))</f>
        <v/>
      </c>
      <c r="AG23" s="245" t="str">
        <f aca="false">IF(OR($AN23="",N($M23)=0),"",ROUND(N($K23)*$AO23/$AN23,2)+N($L23))</f>
        <v/>
      </c>
      <c r="AH23" s="245" t="str">
        <f aca="false">IF($AG23="","",MAX(0,ROUND($AG23-(N($Q23)+N($R23)+N($S23)),2)))</f>
        <v/>
      </c>
      <c r="AI23" s="245" t="str">
        <f aca="false">IF(OR(TRIM($B23&amp;$C23)="",NOT(ISNUMBER($D23))),"",SUMIFS($W$3:$W$1001,$AK$3:$AK$1001,$AK23,$D$3:$D$1001,"&lt;"&amp;$D23))</f>
        <v/>
      </c>
      <c r="AJ23" s="245" t="str">
        <f aca="false">IF(TRIM($B23&amp;$C23)="","",SUMIFS($W$3:$W$1001,$AK$3:$AK$1001,$AK23))</f>
        <v/>
      </c>
      <c r="AK23" s="261" t="str">
        <f aca="false">IF(TRIM($B23&amp;$C23)="","",TRIM($B23)&amp;"｜"&amp;TRIM($C23))</f>
        <v/>
      </c>
      <c r="AL23" s="245" t="str">
        <f aca="false">IF(TRIM($B23&amp;$C23)="","",MIN(N($O23),N($Q23)))</f>
        <v/>
      </c>
      <c r="AM23" s="248" t="str">
        <f aca="false">IF(ISNUMBER($D23),YEAR($D23),"")</f>
        <v/>
      </c>
      <c r="AN23" s="248" t="str">
        <f aca="false">IF(OR(TRIM($B23&amp;$C23)="",NOT(ISNUMBER($D23)),NOT(ISNUMBER($E23))),"",IF($E23&lt;$D23,"",IF(IF($AE23="半年付",2,IF($AE23="季度付",4,IF($AE23="月付",12,IF($AE23="半月付",24,1))))=1,1,MAX(1,ROUND(($E23-$D23+1)/365*IF($AE23="半年付",2,IF($AE23="季度付",4,IF($AE23="月付",12,IF($AE23="半月付",24,1)))),0)))))</f>
        <v/>
      </c>
      <c r="AO23" s="248" t="str">
        <f aca="true">IF($AN23="","",MIN($AN23,MAX(0,INT((TODAY()-付款宽限天数-$D23)/(($E23-$D23+1)/$AN23))+1)))</f>
        <v/>
      </c>
    </row>
    <row r="24" customFormat="false" ht="24" hidden="false" customHeight="false" outlineLevel="0" collapsed="false">
      <c r="F24" s="288" t="str">
        <f aca="true">IF(TRIM($B24&amp;$C24)="","",IF(OR(ISNUMBER(SEARCH("未",$A24)),ISNUMBER(SEARCH("送出",$A24)),AND(TRIM($A24)="",NOT(ISNUMBER($D24)),N($H24)=0)),"【合同未回】","")&amp;IF(NOT(ISNUMBER($E24)),IF(OR(ISNUMBER(SEARCH("未",$A24)),ISNUMBER(SEARCH("送出",$A24)),AND(TRIM($A24)="",NOT(ISNUMBER($D24)),N($H24)=0)),"","【未填合同期】"),IF($E24&lt;TODAY(),"【已到期】",IF($E24-TODAY()&lt;=提醒天数,"【即将到期，剩余"&amp;($E24-TODAY())&amp;"天】","【正常】")))&amp;IF(OR($AD24="安装免保",$AD24="技术免保",$AD24="质保期内"),"【"&amp;$AD24&amp;"】",""))</f>
        <v/>
      </c>
      <c r="K24" s="244" t="str">
        <f aca="false">IF(OR(N($H24)=0,N($I24)=0),"",ROUND(N($H24)*N($I24)*IF(N($J24)=0,1,N($J24)),2))</f>
        <v/>
      </c>
      <c r="M24" s="244" t="str">
        <f aca="false">IF(TRIM($B24&amp;$C24)="","",IF(AND(N($K24)=0,N($L24)=0),"",ROUND(N($K24)+N($L24),2)))</f>
        <v/>
      </c>
      <c r="S24" s="244"/>
      <c r="T24" s="245" t="str">
        <f aca="false">IF(TRIM($B24&amp;$C24)="","",IF(N($O24)=0,"",MAX(0,MIN(N($O24)-N($Q24),N($W24)))))</f>
        <v/>
      </c>
      <c r="U24" s="245" t="str">
        <f aca="false">IF(TRIM($B24&amp;$C24)="","",IF(N($Q24)&lt;=N($O24),"",N($Q24)-N($O24)))</f>
        <v/>
      </c>
      <c r="V24" s="245" t="str">
        <f aca="false">IF(OR(TRIM($B24&amp;$C24)="",$W24=""),"",MAX(0,N($W24))-N($T24))</f>
        <v/>
      </c>
      <c r="W24" s="245" t="str">
        <f aca="false">IF(TRIM($B24&amp;$C24)="","",IF(AND(N($M24)=0,N($Q24)+N($R24)+N($S24)=0),"",ROUND(N($M24)-N($Q24)-N($R24)-N($S24),2)))</f>
        <v/>
      </c>
      <c r="X24" s="246" t="str">
        <f aca="false">IF(TRIM($B24&amp;$C24)="","",IF(N($M24)=0,IF((N($Q24)+N($R24)+N($S24))=0,"—未填单价","未填单价，已收 "&amp;TEXT((N($Q24)+N($R24)+N($S24)),"#,##0.00")),IF(N($W24)&gt;0.005,"欠 "&amp;TEXT(N($W24),"#,##0.00")&amp;IF(N($T24)&gt;0,"（开票未到账 "&amp;TEXT(N($T24),"#,##0.00")&amp;"）","")&amp;IF(N($V24)&gt;0,"（未开票 "&amp;TEXT(N($V24),"#,##0.00")&amp;"）",""),IF(N($W24)&lt;-0.005,"多收 "&amp;TEXT(-N($W24),"#,##0.00"),"✔ 已结清")))&amp;IF(N($U24)&gt;0,"｜到账未开票 "&amp;TEXT(N($U24),"#,##0.00")&amp;"，待补票","")&amp;IF(N($R24)&gt;0,"｜收现 "&amp;TEXT(N($R24),"#,##0.00"),"")&amp;IF(N($S24)&gt;0,"｜收款不开票 "&amp;TEXT(N($S24),"#,##0.00"),""))</f>
        <v/>
      </c>
      <c r="Y24" s="290"/>
      <c r="AC24" s="244" t="str">
        <f aca="false">IF(OR(N($O24)=0,N($AB24)=0),"",ROUND(N($O24)/(1+N($AB24))*N($AB24),2))</f>
        <v/>
      </c>
      <c r="AD24" s="290"/>
      <c r="AE24" s="288"/>
      <c r="AF24" s="261" t="str">
        <f aca="false">IF($AN24="","",IF($AN24=1,IF($AO24&gt;=1,"一次性·已到收款期","一次性·未到期"),$AE24&amp;" 第"&amp;$AO24&amp;"/"&amp;$AN24&amp;"期"))</f>
        <v/>
      </c>
      <c r="AG24" s="245" t="str">
        <f aca="false">IF(OR($AN24="",N($M24)=0),"",ROUND(N($K24)*$AO24/$AN24,2)+N($L24))</f>
        <v/>
      </c>
      <c r="AH24" s="245" t="str">
        <f aca="false">IF($AG24="","",MAX(0,ROUND($AG24-(N($Q24)+N($R24)+N($S24)),2)))</f>
        <v/>
      </c>
      <c r="AI24" s="245" t="str">
        <f aca="false">IF(OR(TRIM($B24&amp;$C24)="",NOT(ISNUMBER($D24))),"",SUMIFS($W$3:$W$1001,$AK$3:$AK$1001,$AK24,$D$3:$D$1001,"&lt;"&amp;$D24))</f>
        <v/>
      </c>
      <c r="AJ24" s="245" t="str">
        <f aca="false">IF(TRIM($B24&amp;$C24)="","",SUMIFS($W$3:$W$1001,$AK$3:$AK$1001,$AK24))</f>
        <v/>
      </c>
      <c r="AK24" s="261" t="str">
        <f aca="false">IF(TRIM($B24&amp;$C24)="","",TRIM($B24)&amp;"｜"&amp;TRIM($C24))</f>
        <v/>
      </c>
      <c r="AL24" s="245" t="str">
        <f aca="false">IF(TRIM($B24&amp;$C24)="","",MIN(N($O24),N($Q24)))</f>
        <v/>
      </c>
      <c r="AM24" s="248" t="str">
        <f aca="false">IF(ISNUMBER($D24),YEAR($D24),"")</f>
        <v/>
      </c>
      <c r="AN24" s="248" t="str">
        <f aca="false">IF(OR(TRIM($B24&amp;$C24)="",NOT(ISNUMBER($D24)),NOT(ISNUMBER($E24))),"",IF($E24&lt;$D24,"",IF(IF($AE24="半年付",2,IF($AE24="季度付",4,IF($AE24="月付",12,IF($AE24="半月付",24,1))))=1,1,MAX(1,ROUND(($E24-$D24+1)/365*IF($AE24="半年付",2,IF($AE24="季度付",4,IF($AE24="月付",12,IF($AE24="半月付",24,1)))),0)))))</f>
        <v/>
      </c>
      <c r="AO24" s="248" t="str">
        <f aca="true">IF($AN24="","",MIN($AN24,MAX(0,INT((TODAY()-付款宽限天数-$D24)/(($E24-$D24+1)/$AN24))+1)))</f>
        <v/>
      </c>
    </row>
    <row r="25" customFormat="false" ht="24" hidden="false" customHeight="false" outlineLevel="0" collapsed="false">
      <c r="F25" s="288" t="str">
        <f aca="true">IF(TRIM($B25&amp;$C25)="","",IF(OR(ISNUMBER(SEARCH("未",$A25)),ISNUMBER(SEARCH("送出",$A25)),AND(TRIM($A25)="",NOT(ISNUMBER($D25)),N($H25)=0)),"【合同未回】","")&amp;IF(NOT(ISNUMBER($E25)),IF(OR(ISNUMBER(SEARCH("未",$A25)),ISNUMBER(SEARCH("送出",$A25)),AND(TRIM($A25)="",NOT(ISNUMBER($D25)),N($H25)=0)),"","【未填合同期】"),IF($E25&lt;TODAY(),"【已到期】",IF($E25-TODAY()&lt;=提醒天数,"【即将到期，剩余"&amp;($E25-TODAY())&amp;"天】","【正常】")))&amp;IF(OR($AD25="安装免保",$AD25="技术免保",$AD25="质保期内"),"【"&amp;$AD25&amp;"】",""))</f>
        <v/>
      </c>
      <c r="K25" s="244" t="str">
        <f aca="false">IF(OR(N($H25)=0,N($I25)=0),"",ROUND(N($H25)*N($I25)*IF(N($J25)=0,1,N($J25)),2))</f>
        <v/>
      </c>
      <c r="M25" s="244" t="str">
        <f aca="false">IF(TRIM($B25&amp;$C25)="","",IF(AND(N($K25)=0,N($L25)=0),"",ROUND(N($K25)+N($L25),2)))</f>
        <v/>
      </c>
      <c r="S25" s="244"/>
      <c r="T25" s="245" t="str">
        <f aca="false">IF(TRIM($B25&amp;$C25)="","",IF(N($O25)=0,"",MAX(0,MIN(N($O25)-N($Q25),N($W25)))))</f>
        <v/>
      </c>
      <c r="U25" s="245" t="str">
        <f aca="false">IF(TRIM($B25&amp;$C25)="","",IF(N($Q25)&lt;=N($O25),"",N($Q25)-N($O25)))</f>
        <v/>
      </c>
      <c r="V25" s="245" t="str">
        <f aca="false">IF(OR(TRIM($B25&amp;$C25)="",$W25=""),"",MAX(0,N($W25))-N($T25))</f>
        <v/>
      </c>
      <c r="W25" s="245" t="str">
        <f aca="false">IF(TRIM($B25&amp;$C25)="","",IF(AND(N($M25)=0,N($Q25)+N($R25)+N($S25)=0),"",ROUND(N($M25)-N($Q25)-N($R25)-N($S25),2)))</f>
        <v/>
      </c>
      <c r="X25" s="246" t="str">
        <f aca="false">IF(TRIM($B25&amp;$C25)="","",IF(N($M25)=0,IF((N($Q25)+N($R25)+N($S25))=0,"—未填单价","未填单价，已收 "&amp;TEXT((N($Q25)+N($R25)+N($S25)),"#,##0.00")),IF(N($W25)&gt;0.005,"欠 "&amp;TEXT(N($W25),"#,##0.00")&amp;IF(N($T25)&gt;0,"（开票未到账 "&amp;TEXT(N($T25),"#,##0.00")&amp;"）","")&amp;IF(N($V25)&gt;0,"（未开票 "&amp;TEXT(N($V25),"#,##0.00")&amp;"）",""),IF(N($W25)&lt;-0.005,"多收 "&amp;TEXT(-N($W25),"#,##0.00"),"✔ 已结清")))&amp;IF(N($U25)&gt;0,"｜到账未开票 "&amp;TEXT(N($U25),"#,##0.00")&amp;"，待补票","")&amp;IF(N($R25)&gt;0,"｜收现 "&amp;TEXT(N($R25),"#,##0.00"),"")&amp;IF(N($S25)&gt;0,"｜收款不开票 "&amp;TEXT(N($S25),"#,##0.00"),""))</f>
        <v/>
      </c>
      <c r="Y25" s="290"/>
      <c r="AC25" s="244" t="str">
        <f aca="false">IF(OR(N($O25)=0,N($AB25)=0),"",ROUND(N($O25)/(1+N($AB25))*N($AB25),2))</f>
        <v/>
      </c>
      <c r="AD25" s="290"/>
      <c r="AE25" s="288"/>
      <c r="AF25" s="261" t="str">
        <f aca="false">IF($AN25="","",IF($AN25=1,IF($AO25&gt;=1,"一次性·已到收款期","一次性·未到期"),$AE25&amp;" 第"&amp;$AO25&amp;"/"&amp;$AN25&amp;"期"))</f>
        <v/>
      </c>
      <c r="AG25" s="245" t="str">
        <f aca="false">IF(OR($AN25="",N($M25)=0),"",ROUND(N($K25)*$AO25/$AN25,2)+N($L25))</f>
        <v/>
      </c>
      <c r="AH25" s="245" t="str">
        <f aca="false">IF($AG25="","",MAX(0,ROUND($AG25-(N($Q25)+N($R25)+N($S25)),2)))</f>
        <v/>
      </c>
      <c r="AI25" s="245" t="str">
        <f aca="false">IF(OR(TRIM($B25&amp;$C25)="",NOT(ISNUMBER($D25))),"",SUMIFS($W$3:$W$1001,$AK$3:$AK$1001,$AK25,$D$3:$D$1001,"&lt;"&amp;$D25))</f>
        <v/>
      </c>
      <c r="AJ25" s="245" t="str">
        <f aca="false">IF(TRIM($B25&amp;$C25)="","",SUMIFS($W$3:$W$1001,$AK$3:$AK$1001,$AK25))</f>
        <v/>
      </c>
      <c r="AK25" s="261" t="str">
        <f aca="false">IF(TRIM($B25&amp;$C25)="","",TRIM($B25)&amp;"｜"&amp;TRIM($C25))</f>
        <v/>
      </c>
      <c r="AL25" s="245" t="str">
        <f aca="false">IF(TRIM($B25&amp;$C25)="","",MIN(N($O25),N($Q25)))</f>
        <v/>
      </c>
      <c r="AM25" s="248" t="str">
        <f aca="false">IF(ISNUMBER($D25),YEAR($D25),"")</f>
        <v/>
      </c>
      <c r="AN25" s="248" t="str">
        <f aca="false">IF(OR(TRIM($B25&amp;$C25)="",NOT(ISNUMBER($D25)),NOT(ISNUMBER($E25))),"",IF($E25&lt;$D25,"",IF(IF($AE25="半年付",2,IF($AE25="季度付",4,IF($AE25="月付",12,IF($AE25="半月付",24,1))))=1,1,MAX(1,ROUND(($E25-$D25+1)/365*IF($AE25="半年付",2,IF($AE25="季度付",4,IF($AE25="月付",12,IF($AE25="半月付",24,1)))),0)))))</f>
        <v/>
      </c>
      <c r="AO25" s="248" t="str">
        <f aca="true">IF($AN25="","",MIN($AN25,MAX(0,INT((TODAY()-付款宽限天数-$D25)/(($E25-$D25+1)/$AN25))+1)))</f>
        <v/>
      </c>
    </row>
    <row r="26" customFormat="false" ht="24" hidden="false" customHeight="false" outlineLevel="0" collapsed="false">
      <c r="F26" s="288" t="str">
        <f aca="true">IF(TRIM($B26&amp;$C26)="","",IF(OR(ISNUMBER(SEARCH("未",$A26)),ISNUMBER(SEARCH("送出",$A26)),AND(TRIM($A26)="",NOT(ISNUMBER($D26)),N($H26)=0)),"【合同未回】","")&amp;IF(NOT(ISNUMBER($E26)),IF(OR(ISNUMBER(SEARCH("未",$A26)),ISNUMBER(SEARCH("送出",$A26)),AND(TRIM($A26)="",NOT(ISNUMBER($D26)),N($H26)=0)),"","【未填合同期】"),IF($E26&lt;TODAY(),"【已到期】",IF($E26-TODAY()&lt;=提醒天数,"【即将到期，剩余"&amp;($E26-TODAY())&amp;"天】","【正常】")))&amp;IF(OR($AD26="安装免保",$AD26="技术免保",$AD26="质保期内"),"【"&amp;$AD26&amp;"】",""))</f>
        <v/>
      </c>
      <c r="K26" s="244" t="str">
        <f aca="false">IF(OR(N($H26)=0,N($I26)=0),"",ROUND(N($H26)*N($I26)*IF(N($J26)=0,1,N($J26)),2))</f>
        <v/>
      </c>
      <c r="M26" s="244" t="str">
        <f aca="false">IF(TRIM($B26&amp;$C26)="","",IF(AND(N($K26)=0,N($L26)=0),"",ROUND(N($K26)+N($L26),2)))</f>
        <v/>
      </c>
      <c r="S26" s="244"/>
      <c r="T26" s="245" t="str">
        <f aca="false">IF(TRIM($B26&amp;$C26)="","",IF(N($O26)=0,"",MAX(0,MIN(N($O26)-N($Q26),N($W26)))))</f>
        <v/>
      </c>
      <c r="U26" s="245" t="str">
        <f aca="false">IF(TRIM($B26&amp;$C26)="","",IF(N($Q26)&lt;=N($O26),"",N($Q26)-N($O26)))</f>
        <v/>
      </c>
      <c r="V26" s="245" t="str">
        <f aca="false">IF(OR(TRIM($B26&amp;$C26)="",$W26=""),"",MAX(0,N($W26))-N($T26))</f>
        <v/>
      </c>
      <c r="W26" s="245" t="str">
        <f aca="false">IF(TRIM($B26&amp;$C26)="","",IF(AND(N($M26)=0,N($Q26)+N($R26)+N($S26)=0),"",ROUND(N($M26)-N($Q26)-N($R26)-N($S26),2)))</f>
        <v/>
      </c>
      <c r="X26" s="246" t="str">
        <f aca="false">IF(TRIM($B26&amp;$C26)="","",IF(N($M26)=0,IF((N($Q26)+N($R26)+N($S26))=0,"—未填单价","未填单价，已收 "&amp;TEXT((N($Q26)+N($R26)+N($S26)),"#,##0.00")),IF(N($W26)&gt;0.005,"欠 "&amp;TEXT(N($W26),"#,##0.00")&amp;IF(N($T26)&gt;0,"（开票未到账 "&amp;TEXT(N($T26),"#,##0.00")&amp;"）","")&amp;IF(N($V26)&gt;0,"（未开票 "&amp;TEXT(N($V26),"#,##0.00")&amp;"）",""),IF(N($W26)&lt;-0.005,"多收 "&amp;TEXT(-N($W26),"#,##0.00"),"✔ 已结清")))&amp;IF(N($U26)&gt;0,"｜到账未开票 "&amp;TEXT(N($U26),"#,##0.00")&amp;"，待补票","")&amp;IF(N($R26)&gt;0,"｜收现 "&amp;TEXT(N($R26),"#,##0.00"),"")&amp;IF(N($S26)&gt;0,"｜收款不开票 "&amp;TEXT(N($S26),"#,##0.00"),""))</f>
        <v/>
      </c>
      <c r="Y26" s="290"/>
      <c r="AC26" s="244" t="str">
        <f aca="false">IF(OR(N($O26)=0,N($AB26)=0),"",ROUND(N($O26)/(1+N($AB26))*N($AB26),2))</f>
        <v/>
      </c>
      <c r="AD26" s="290"/>
      <c r="AE26" s="288"/>
      <c r="AF26" s="261" t="str">
        <f aca="false">IF($AN26="","",IF($AN26=1,IF($AO26&gt;=1,"一次性·已到收款期","一次性·未到期"),$AE26&amp;" 第"&amp;$AO26&amp;"/"&amp;$AN26&amp;"期"))</f>
        <v/>
      </c>
      <c r="AG26" s="245" t="str">
        <f aca="false">IF(OR($AN26="",N($M26)=0),"",ROUND(N($K26)*$AO26/$AN26,2)+N($L26))</f>
        <v/>
      </c>
      <c r="AH26" s="245" t="str">
        <f aca="false">IF($AG26="","",MAX(0,ROUND($AG26-(N($Q26)+N($R26)+N($S26)),2)))</f>
        <v/>
      </c>
      <c r="AI26" s="245" t="str">
        <f aca="false">IF(OR(TRIM($B26&amp;$C26)="",NOT(ISNUMBER($D26))),"",SUMIFS($W$3:$W$1001,$AK$3:$AK$1001,$AK26,$D$3:$D$1001,"&lt;"&amp;$D26))</f>
        <v/>
      </c>
      <c r="AJ26" s="245" t="str">
        <f aca="false">IF(TRIM($B26&amp;$C26)="","",SUMIFS($W$3:$W$1001,$AK$3:$AK$1001,$AK26))</f>
        <v/>
      </c>
      <c r="AK26" s="261" t="str">
        <f aca="false">IF(TRIM($B26&amp;$C26)="","",TRIM($B26)&amp;"｜"&amp;TRIM($C26))</f>
        <v/>
      </c>
      <c r="AL26" s="245" t="str">
        <f aca="false">IF(TRIM($B26&amp;$C26)="","",MIN(N($O26),N($Q26)))</f>
        <v/>
      </c>
      <c r="AM26" s="248" t="str">
        <f aca="false">IF(ISNUMBER($D26),YEAR($D26),"")</f>
        <v/>
      </c>
      <c r="AN26" s="248" t="str">
        <f aca="false">IF(OR(TRIM($B26&amp;$C26)="",NOT(ISNUMBER($D26)),NOT(ISNUMBER($E26))),"",IF($E26&lt;$D26,"",IF(IF($AE26="半年付",2,IF($AE26="季度付",4,IF($AE26="月付",12,IF($AE26="半月付",24,1))))=1,1,MAX(1,ROUND(($E26-$D26+1)/365*IF($AE26="半年付",2,IF($AE26="季度付",4,IF($AE26="月付",12,IF($AE26="半月付",24,1)))),0)))))</f>
        <v/>
      </c>
      <c r="AO26" s="248" t="str">
        <f aca="true">IF($AN26="","",MIN($AN26,MAX(0,INT((TODAY()-付款宽限天数-$D26)/(($E26-$D26+1)/$AN26))+1)))</f>
        <v/>
      </c>
    </row>
    <row r="27" customFormat="false" ht="24" hidden="false" customHeight="false" outlineLevel="0" collapsed="false">
      <c r="F27" s="288" t="str">
        <f aca="true">IF(TRIM($B27&amp;$C27)="","",IF(OR(ISNUMBER(SEARCH("未",$A27)),ISNUMBER(SEARCH("送出",$A27)),AND(TRIM($A27)="",NOT(ISNUMBER($D27)),N($H27)=0)),"【合同未回】","")&amp;IF(NOT(ISNUMBER($E27)),IF(OR(ISNUMBER(SEARCH("未",$A27)),ISNUMBER(SEARCH("送出",$A27)),AND(TRIM($A27)="",NOT(ISNUMBER($D27)),N($H27)=0)),"","【未填合同期】"),IF($E27&lt;TODAY(),"【已到期】",IF($E27-TODAY()&lt;=提醒天数,"【即将到期，剩余"&amp;($E27-TODAY())&amp;"天】","【正常】")))&amp;IF(OR($AD27="安装免保",$AD27="技术免保",$AD27="质保期内"),"【"&amp;$AD27&amp;"】",""))</f>
        <v/>
      </c>
      <c r="K27" s="244" t="str">
        <f aca="false">IF(OR(N($H27)=0,N($I27)=0),"",ROUND(N($H27)*N($I27)*IF(N($J27)=0,1,N($J27)),2))</f>
        <v/>
      </c>
      <c r="M27" s="244" t="str">
        <f aca="false">IF(TRIM($B27&amp;$C27)="","",IF(AND(N($K27)=0,N($L27)=0),"",ROUND(N($K27)+N($L27),2)))</f>
        <v/>
      </c>
      <c r="S27" s="244"/>
      <c r="T27" s="245" t="str">
        <f aca="false">IF(TRIM($B27&amp;$C27)="","",IF(N($O27)=0,"",MAX(0,MIN(N($O27)-N($Q27),N($W27)))))</f>
        <v/>
      </c>
      <c r="U27" s="245" t="str">
        <f aca="false">IF(TRIM($B27&amp;$C27)="","",IF(N($Q27)&lt;=N($O27),"",N($Q27)-N($O27)))</f>
        <v/>
      </c>
      <c r="V27" s="245" t="str">
        <f aca="false">IF(OR(TRIM($B27&amp;$C27)="",$W27=""),"",MAX(0,N($W27))-N($T27))</f>
        <v/>
      </c>
      <c r="W27" s="245" t="str">
        <f aca="false">IF(TRIM($B27&amp;$C27)="","",IF(AND(N($M27)=0,N($Q27)+N($R27)+N($S27)=0),"",ROUND(N($M27)-N($Q27)-N($R27)-N($S27),2)))</f>
        <v/>
      </c>
      <c r="X27" s="246" t="str">
        <f aca="false">IF(TRIM($B27&amp;$C27)="","",IF(N($M27)=0,IF((N($Q27)+N($R27)+N($S27))=0,"—未填单价","未填单价，已收 "&amp;TEXT((N($Q27)+N($R27)+N($S27)),"#,##0.00")),IF(N($W27)&gt;0.005,"欠 "&amp;TEXT(N($W27),"#,##0.00")&amp;IF(N($T27)&gt;0,"（开票未到账 "&amp;TEXT(N($T27),"#,##0.00")&amp;"）","")&amp;IF(N($V27)&gt;0,"（未开票 "&amp;TEXT(N($V27),"#,##0.00")&amp;"）",""),IF(N($W27)&lt;-0.005,"多收 "&amp;TEXT(-N($W27),"#,##0.00"),"✔ 已结清")))&amp;IF(N($U27)&gt;0,"｜到账未开票 "&amp;TEXT(N($U27),"#,##0.00")&amp;"，待补票","")&amp;IF(N($R27)&gt;0,"｜收现 "&amp;TEXT(N($R27),"#,##0.00"),"")&amp;IF(N($S27)&gt;0,"｜收款不开票 "&amp;TEXT(N($S27),"#,##0.00"),""))</f>
        <v/>
      </c>
      <c r="Y27" s="290"/>
      <c r="AC27" s="244" t="str">
        <f aca="false">IF(OR(N($O27)=0,N($AB27)=0),"",ROUND(N($O27)/(1+N($AB27))*N($AB27),2))</f>
        <v/>
      </c>
      <c r="AD27" s="290"/>
      <c r="AE27" s="288"/>
      <c r="AF27" s="261" t="str">
        <f aca="false">IF($AN27="","",IF($AN27=1,IF($AO27&gt;=1,"一次性·已到收款期","一次性·未到期"),$AE27&amp;" 第"&amp;$AO27&amp;"/"&amp;$AN27&amp;"期"))</f>
        <v/>
      </c>
      <c r="AG27" s="245" t="str">
        <f aca="false">IF(OR($AN27="",N($M27)=0),"",ROUND(N($K27)*$AO27/$AN27,2)+N($L27))</f>
        <v/>
      </c>
      <c r="AH27" s="245" t="str">
        <f aca="false">IF($AG27="","",MAX(0,ROUND($AG27-(N($Q27)+N($R27)+N($S27)),2)))</f>
        <v/>
      </c>
      <c r="AI27" s="245" t="str">
        <f aca="false">IF(OR(TRIM($B27&amp;$C27)="",NOT(ISNUMBER($D27))),"",SUMIFS($W$3:$W$1001,$AK$3:$AK$1001,$AK27,$D$3:$D$1001,"&lt;"&amp;$D27))</f>
        <v/>
      </c>
      <c r="AJ27" s="245" t="str">
        <f aca="false">IF(TRIM($B27&amp;$C27)="","",SUMIFS($W$3:$W$1001,$AK$3:$AK$1001,$AK27))</f>
        <v/>
      </c>
      <c r="AK27" s="261" t="str">
        <f aca="false">IF(TRIM($B27&amp;$C27)="","",TRIM($B27)&amp;"｜"&amp;TRIM($C27))</f>
        <v/>
      </c>
      <c r="AL27" s="245" t="str">
        <f aca="false">IF(TRIM($B27&amp;$C27)="","",MIN(N($O27),N($Q27)))</f>
        <v/>
      </c>
      <c r="AM27" s="248" t="str">
        <f aca="false">IF(ISNUMBER($D27),YEAR($D27),"")</f>
        <v/>
      </c>
      <c r="AN27" s="248" t="str">
        <f aca="false">IF(OR(TRIM($B27&amp;$C27)="",NOT(ISNUMBER($D27)),NOT(ISNUMBER($E27))),"",IF($E27&lt;$D27,"",IF(IF($AE27="半年付",2,IF($AE27="季度付",4,IF($AE27="月付",12,IF($AE27="半月付",24,1))))=1,1,MAX(1,ROUND(($E27-$D27+1)/365*IF($AE27="半年付",2,IF($AE27="季度付",4,IF($AE27="月付",12,IF($AE27="半月付",24,1)))),0)))))</f>
        <v/>
      </c>
      <c r="AO27" s="248" t="str">
        <f aca="true">IF($AN27="","",MIN($AN27,MAX(0,INT((TODAY()-付款宽限天数-$D27)/(($E27-$D27+1)/$AN27))+1)))</f>
        <v/>
      </c>
    </row>
    <row r="28" customFormat="false" ht="24" hidden="false" customHeight="false" outlineLevel="0" collapsed="false">
      <c r="F28" s="288" t="str">
        <f aca="true">IF(TRIM($B28&amp;$C28)="","",IF(OR(ISNUMBER(SEARCH("未",$A28)),ISNUMBER(SEARCH("送出",$A28)),AND(TRIM($A28)="",NOT(ISNUMBER($D28)),N($H28)=0)),"【合同未回】","")&amp;IF(NOT(ISNUMBER($E28)),IF(OR(ISNUMBER(SEARCH("未",$A28)),ISNUMBER(SEARCH("送出",$A28)),AND(TRIM($A28)="",NOT(ISNUMBER($D28)),N($H28)=0)),"","【未填合同期】"),IF($E28&lt;TODAY(),"【已到期】",IF($E28-TODAY()&lt;=提醒天数,"【即将到期，剩余"&amp;($E28-TODAY())&amp;"天】","【正常】")))&amp;IF(OR($AD28="安装免保",$AD28="技术免保",$AD28="质保期内"),"【"&amp;$AD28&amp;"】",""))</f>
        <v/>
      </c>
      <c r="K28" s="244" t="str">
        <f aca="false">IF(OR(N($H28)=0,N($I28)=0),"",ROUND(N($H28)*N($I28)*IF(N($J28)=0,1,N($J28)),2))</f>
        <v/>
      </c>
      <c r="M28" s="244" t="str">
        <f aca="false">IF(TRIM($B28&amp;$C28)="","",IF(AND(N($K28)=0,N($L28)=0),"",ROUND(N($K28)+N($L28),2)))</f>
        <v/>
      </c>
      <c r="S28" s="244"/>
      <c r="T28" s="245" t="str">
        <f aca="false">IF(TRIM($B28&amp;$C28)="","",IF(N($O28)=0,"",MAX(0,MIN(N($O28)-N($Q28),N($W28)))))</f>
        <v/>
      </c>
      <c r="U28" s="245" t="str">
        <f aca="false">IF(TRIM($B28&amp;$C28)="","",IF(N($Q28)&lt;=N($O28),"",N($Q28)-N($O28)))</f>
        <v/>
      </c>
      <c r="V28" s="245" t="str">
        <f aca="false">IF(OR(TRIM($B28&amp;$C28)="",$W28=""),"",MAX(0,N($W28))-N($T28))</f>
        <v/>
      </c>
      <c r="W28" s="245" t="str">
        <f aca="false">IF(TRIM($B28&amp;$C28)="","",IF(AND(N($M28)=0,N($Q28)+N($R28)+N($S28)=0),"",ROUND(N($M28)-N($Q28)-N($R28)-N($S28),2)))</f>
        <v/>
      </c>
      <c r="X28" s="246" t="str">
        <f aca="false">IF(TRIM($B28&amp;$C28)="","",IF(N($M28)=0,IF((N($Q28)+N($R28)+N($S28))=0,"—未填单价","未填单价，已收 "&amp;TEXT((N($Q28)+N($R28)+N($S28)),"#,##0.00")),IF(N($W28)&gt;0.005,"欠 "&amp;TEXT(N($W28),"#,##0.00")&amp;IF(N($T28)&gt;0,"（开票未到账 "&amp;TEXT(N($T28),"#,##0.00")&amp;"）","")&amp;IF(N($V28)&gt;0,"（未开票 "&amp;TEXT(N($V28),"#,##0.00")&amp;"）",""),IF(N($W28)&lt;-0.005,"多收 "&amp;TEXT(-N($W28),"#,##0.00"),"✔ 已结清")))&amp;IF(N($U28)&gt;0,"｜到账未开票 "&amp;TEXT(N($U28),"#,##0.00")&amp;"，待补票","")&amp;IF(N($R28)&gt;0,"｜收现 "&amp;TEXT(N($R28),"#,##0.00"),"")&amp;IF(N($S28)&gt;0,"｜收款不开票 "&amp;TEXT(N($S28),"#,##0.00"),""))</f>
        <v/>
      </c>
      <c r="Y28" s="290"/>
      <c r="AC28" s="244" t="str">
        <f aca="false">IF(OR(N($O28)=0,N($AB28)=0),"",ROUND(N($O28)/(1+N($AB28))*N($AB28),2))</f>
        <v/>
      </c>
      <c r="AD28" s="290"/>
      <c r="AE28" s="288"/>
      <c r="AF28" s="261" t="str">
        <f aca="false">IF($AN28="","",IF($AN28=1,IF($AO28&gt;=1,"一次性·已到收款期","一次性·未到期"),$AE28&amp;" 第"&amp;$AO28&amp;"/"&amp;$AN28&amp;"期"))</f>
        <v/>
      </c>
      <c r="AG28" s="245" t="str">
        <f aca="false">IF(OR($AN28="",N($M28)=0),"",ROUND(N($K28)*$AO28/$AN28,2)+N($L28))</f>
        <v/>
      </c>
      <c r="AH28" s="245" t="str">
        <f aca="false">IF($AG28="","",MAX(0,ROUND($AG28-(N($Q28)+N($R28)+N($S28)),2)))</f>
        <v/>
      </c>
      <c r="AI28" s="245" t="str">
        <f aca="false">IF(OR(TRIM($B28&amp;$C28)="",NOT(ISNUMBER($D28))),"",SUMIFS($W$3:$W$1001,$AK$3:$AK$1001,$AK28,$D$3:$D$1001,"&lt;"&amp;$D28))</f>
        <v/>
      </c>
      <c r="AJ28" s="245" t="str">
        <f aca="false">IF(TRIM($B28&amp;$C28)="","",SUMIFS($W$3:$W$1001,$AK$3:$AK$1001,$AK28))</f>
        <v/>
      </c>
      <c r="AK28" s="261" t="str">
        <f aca="false">IF(TRIM($B28&amp;$C28)="","",TRIM($B28)&amp;"｜"&amp;TRIM($C28))</f>
        <v/>
      </c>
      <c r="AL28" s="245" t="str">
        <f aca="false">IF(TRIM($B28&amp;$C28)="","",MIN(N($O28),N($Q28)))</f>
        <v/>
      </c>
      <c r="AM28" s="248" t="str">
        <f aca="false">IF(ISNUMBER($D28),YEAR($D28),"")</f>
        <v/>
      </c>
      <c r="AN28" s="248" t="str">
        <f aca="false">IF(OR(TRIM($B28&amp;$C28)="",NOT(ISNUMBER($D28)),NOT(ISNUMBER($E28))),"",IF($E28&lt;$D28,"",IF(IF($AE28="半年付",2,IF($AE28="季度付",4,IF($AE28="月付",12,IF($AE28="半月付",24,1))))=1,1,MAX(1,ROUND(($E28-$D28+1)/365*IF($AE28="半年付",2,IF($AE28="季度付",4,IF($AE28="月付",12,IF($AE28="半月付",24,1)))),0)))))</f>
        <v/>
      </c>
      <c r="AO28" s="248" t="str">
        <f aca="true">IF($AN28="","",MIN($AN28,MAX(0,INT((TODAY()-付款宽限天数-$D28)/(($E28-$D28+1)/$AN28))+1)))</f>
        <v/>
      </c>
    </row>
    <row r="29" customFormat="false" ht="24" hidden="false" customHeight="false" outlineLevel="0" collapsed="false">
      <c r="F29" s="288" t="str">
        <f aca="true">IF(TRIM($B29&amp;$C29)="","",IF(OR(ISNUMBER(SEARCH("未",$A29)),ISNUMBER(SEARCH("送出",$A29)),AND(TRIM($A29)="",NOT(ISNUMBER($D29)),N($H29)=0)),"【合同未回】","")&amp;IF(NOT(ISNUMBER($E29)),IF(OR(ISNUMBER(SEARCH("未",$A29)),ISNUMBER(SEARCH("送出",$A29)),AND(TRIM($A29)="",NOT(ISNUMBER($D29)),N($H29)=0)),"","【未填合同期】"),IF($E29&lt;TODAY(),"【已到期】",IF($E29-TODAY()&lt;=提醒天数,"【即将到期，剩余"&amp;($E29-TODAY())&amp;"天】","【正常】")))&amp;IF(OR($AD29="安装免保",$AD29="技术免保",$AD29="质保期内"),"【"&amp;$AD29&amp;"】",""))</f>
        <v/>
      </c>
      <c r="K29" s="244" t="str">
        <f aca="false">IF(OR(N($H29)=0,N($I29)=0),"",ROUND(N($H29)*N($I29)*IF(N($J29)=0,1,N($J29)),2))</f>
        <v/>
      </c>
      <c r="M29" s="244" t="str">
        <f aca="false">IF(TRIM($B29&amp;$C29)="","",IF(AND(N($K29)=0,N($L29)=0),"",ROUND(N($K29)+N($L29),2)))</f>
        <v/>
      </c>
      <c r="S29" s="244"/>
      <c r="T29" s="245" t="str">
        <f aca="false">IF(TRIM($B29&amp;$C29)="","",IF(N($O29)=0,"",MAX(0,MIN(N($O29)-N($Q29),N($W29)))))</f>
        <v/>
      </c>
      <c r="U29" s="245" t="str">
        <f aca="false">IF(TRIM($B29&amp;$C29)="","",IF(N($Q29)&lt;=N($O29),"",N($Q29)-N($O29)))</f>
        <v/>
      </c>
      <c r="V29" s="245" t="str">
        <f aca="false">IF(OR(TRIM($B29&amp;$C29)="",$W29=""),"",MAX(0,N($W29))-N($T29))</f>
        <v/>
      </c>
      <c r="W29" s="245" t="str">
        <f aca="false">IF(TRIM($B29&amp;$C29)="","",IF(AND(N($M29)=0,N($Q29)+N($R29)+N($S29)=0),"",ROUND(N($M29)-N($Q29)-N($R29)-N($S29),2)))</f>
        <v/>
      </c>
      <c r="X29" s="246" t="str">
        <f aca="false">IF(TRIM($B29&amp;$C29)="","",IF(N($M29)=0,IF((N($Q29)+N($R29)+N($S29))=0,"—未填单价","未填单价，已收 "&amp;TEXT((N($Q29)+N($R29)+N($S29)),"#,##0.00")),IF(N($W29)&gt;0.005,"欠 "&amp;TEXT(N($W29),"#,##0.00")&amp;IF(N($T29)&gt;0,"（开票未到账 "&amp;TEXT(N($T29),"#,##0.00")&amp;"）","")&amp;IF(N($V29)&gt;0,"（未开票 "&amp;TEXT(N($V29),"#,##0.00")&amp;"）",""),IF(N($W29)&lt;-0.005,"多收 "&amp;TEXT(-N($W29),"#,##0.00"),"✔ 已结清")))&amp;IF(N($U29)&gt;0,"｜到账未开票 "&amp;TEXT(N($U29),"#,##0.00")&amp;"，待补票","")&amp;IF(N($R29)&gt;0,"｜收现 "&amp;TEXT(N($R29),"#,##0.00"),"")&amp;IF(N($S29)&gt;0,"｜收款不开票 "&amp;TEXT(N($S29),"#,##0.00"),""))</f>
        <v/>
      </c>
      <c r="Y29" s="290"/>
      <c r="AC29" s="244" t="str">
        <f aca="false">IF(OR(N($O29)=0,N($AB29)=0),"",ROUND(N($O29)/(1+N($AB29))*N($AB29),2))</f>
        <v/>
      </c>
      <c r="AD29" s="290"/>
      <c r="AE29" s="288"/>
      <c r="AF29" s="261" t="str">
        <f aca="false">IF($AN29="","",IF($AN29=1,IF($AO29&gt;=1,"一次性·已到收款期","一次性·未到期"),$AE29&amp;" 第"&amp;$AO29&amp;"/"&amp;$AN29&amp;"期"))</f>
        <v/>
      </c>
      <c r="AG29" s="245" t="str">
        <f aca="false">IF(OR($AN29="",N($M29)=0),"",ROUND(N($K29)*$AO29/$AN29,2)+N($L29))</f>
        <v/>
      </c>
      <c r="AH29" s="245" t="str">
        <f aca="false">IF($AG29="","",MAX(0,ROUND($AG29-(N($Q29)+N($R29)+N($S29)),2)))</f>
        <v/>
      </c>
      <c r="AI29" s="245" t="str">
        <f aca="false">IF(OR(TRIM($B29&amp;$C29)="",NOT(ISNUMBER($D29))),"",SUMIFS($W$3:$W$1001,$AK$3:$AK$1001,$AK29,$D$3:$D$1001,"&lt;"&amp;$D29))</f>
        <v/>
      </c>
      <c r="AJ29" s="245" t="str">
        <f aca="false">IF(TRIM($B29&amp;$C29)="","",SUMIFS($W$3:$W$1001,$AK$3:$AK$1001,$AK29))</f>
        <v/>
      </c>
      <c r="AK29" s="261" t="str">
        <f aca="false">IF(TRIM($B29&amp;$C29)="","",TRIM($B29)&amp;"｜"&amp;TRIM($C29))</f>
        <v/>
      </c>
      <c r="AL29" s="245" t="str">
        <f aca="false">IF(TRIM($B29&amp;$C29)="","",MIN(N($O29),N($Q29)))</f>
        <v/>
      </c>
      <c r="AM29" s="248" t="str">
        <f aca="false">IF(ISNUMBER($D29),YEAR($D29),"")</f>
        <v/>
      </c>
      <c r="AN29" s="248" t="str">
        <f aca="false">IF(OR(TRIM($B29&amp;$C29)="",NOT(ISNUMBER($D29)),NOT(ISNUMBER($E29))),"",IF($E29&lt;$D29,"",IF(IF($AE29="半年付",2,IF($AE29="季度付",4,IF($AE29="月付",12,IF($AE29="半月付",24,1))))=1,1,MAX(1,ROUND(($E29-$D29+1)/365*IF($AE29="半年付",2,IF($AE29="季度付",4,IF($AE29="月付",12,IF($AE29="半月付",24,1)))),0)))))</f>
        <v/>
      </c>
      <c r="AO29" s="248" t="str">
        <f aca="true">IF($AN29="","",MIN($AN29,MAX(0,INT((TODAY()-付款宽限天数-$D29)/(($E29-$D29+1)/$AN29))+1)))</f>
        <v/>
      </c>
    </row>
    <row r="30" customFormat="false" ht="24" hidden="false" customHeight="false" outlineLevel="0" collapsed="false">
      <c r="F30" s="288" t="str">
        <f aca="true">IF(TRIM($B30&amp;$C30)="","",IF(OR(ISNUMBER(SEARCH("未",$A30)),ISNUMBER(SEARCH("送出",$A30)),AND(TRIM($A30)="",NOT(ISNUMBER($D30)),N($H30)=0)),"【合同未回】","")&amp;IF(NOT(ISNUMBER($E30)),IF(OR(ISNUMBER(SEARCH("未",$A30)),ISNUMBER(SEARCH("送出",$A30)),AND(TRIM($A30)="",NOT(ISNUMBER($D30)),N($H30)=0)),"","【未填合同期】"),IF($E30&lt;TODAY(),"【已到期】",IF($E30-TODAY()&lt;=提醒天数,"【即将到期，剩余"&amp;($E30-TODAY())&amp;"天】","【正常】")))&amp;IF(OR($AD30="安装免保",$AD30="技术免保",$AD30="质保期内"),"【"&amp;$AD30&amp;"】",""))</f>
        <v/>
      </c>
      <c r="K30" s="244" t="str">
        <f aca="false">IF(OR(N($H30)=0,N($I30)=0),"",ROUND(N($H30)*N($I30)*IF(N($J30)=0,1,N($J30)),2))</f>
        <v/>
      </c>
      <c r="M30" s="244" t="str">
        <f aca="false">IF(TRIM($B30&amp;$C30)="","",IF(AND(N($K30)=0,N($L30)=0),"",ROUND(N($K30)+N($L30),2)))</f>
        <v/>
      </c>
      <c r="S30" s="244"/>
      <c r="T30" s="245" t="str">
        <f aca="false">IF(TRIM($B30&amp;$C30)="","",IF(N($O30)=0,"",MAX(0,MIN(N($O30)-N($Q30),N($W30)))))</f>
        <v/>
      </c>
      <c r="U30" s="245" t="str">
        <f aca="false">IF(TRIM($B30&amp;$C30)="","",IF(N($Q30)&lt;=N($O30),"",N($Q30)-N($O30)))</f>
        <v/>
      </c>
      <c r="V30" s="245" t="str">
        <f aca="false">IF(OR(TRIM($B30&amp;$C30)="",$W30=""),"",MAX(0,N($W30))-N($T30))</f>
        <v/>
      </c>
      <c r="W30" s="245" t="str">
        <f aca="false">IF(TRIM($B30&amp;$C30)="","",IF(AND(N($M30)=0,N($Q30)+N($R30)+N($S30)=0),"",ROUND(N($M30)-N($Q30)-N($R30)-N($S30),2)))</f>
        <v/>
      </c>
      <c r="X30" s="246" t="str">
        <f aca="false">IF(TRIM($B30&amp;$C30)="","",IF(N($M30)=0,IF((N($Q30)+N($R30)+N($S30))=0,"—未填单价","未填单价，已收 "&amp;TEXT((N($Q30)+N($R30)+N($S30)),"#,##0.00")),IF(N($W30)&gt;0.005,"欠 "&amp;TEXT(N($W30),"#,##0.00")&amp;IF(N($T30)&gt;0,"（开票未到账 "&amp;TEXT(N($T30),"#,##0.00")&amp;"）","")&amp;IF(N($V30)&gt;0,"（未开票 "&amp;TEXT(N($V30),"#,##0.00")&amp;"）",""),IF(N($W30)&lt;-0.005,"多收 "&amp;TEXT(-N($W30),"#,##0.00"),"✔ 已结清")))&amp;IF(N($U30)&gt;0,"｜到账未开票 "&amp;TEXT(N($U30),"#,##0.00")&amp;"，待补票","")&amp;IF(N($R30)&gt;0,"｜收现 "&amp;TEXT(N($R30),"#,##0.00"),"")&amp;IF(N($S30)&gt;0,"｜收款不开票 "&amp;TEXT(N($S30),"#,##0.00"),""))</f>
        <v/>
      </c>
      <c r="Y30" s="290"/>
      <c r="AC30" s="244" t="str">
        <f aca="false">IF(OR(N($O30)=0,N($AB30)=0),"",ROUND(N($O30)/(1+N($AB30))*N($AB30),2))</f>
        <v/>
      </c>
      <c r="AD30" s="290"/>
      <c r="AE30" s="288"/>
      <c r="AF30" s="261" t="str">
        <f aca="false">IF($AN30="","",IF($AN30=1,IF($AO30&gt;=1,"一次性·已到收款期","一次性·未到期"),$AE30&amp;" 第"&amp;$AO30&amp;"/"&amp;$AN30&amp;"期"))</f>
        <v/>
      </c>
      <c r="AG30" s="245" t="str">
        <f aca="false">IF(OR($AN30="",N($M30)=0),"",ROUND(N($K30)*$AO30/$AN30,2)+N($L30))</f>
        <v/>
      </c>
      <c r="AH30" s="245" t="str">
        <f aca="false">IF($AG30="","",MAX(0,ROUND($AG30-(N($Q30)+N($R30)+N($S30)),2)))</f>
        <v/>
      </c>
      <c r="AI30" s="245" t="str">
        <f aca="false">IF(OR(TRIM($B30&amp;$C30)="",NOT(ISNUMBER($D30))),"",SUMIFS($W$3:$W$1001,$AK$3:$AK$1001,$AK30,$D$3:$D$1001,"&lt;"&amp;$D30))</f>
        <v/>
      </c>
      <c r="AJ30" s="245" t="str">
        <f aca="false">IF(TRIM($B30&amp;$C30)="","",SUMIFS($W$3:$W$1001,$AK$3:$AK$1001,$AK30))</f>
        <v/>
      </c>
      <c r="AK30" s="261" t="str">
        <f aca="false">IF(TRIM($B30&amp;$C30)="","",TRIM($B30)&amp;"｜"&amp;TRIM($C30))</f>
        <v/>
      </c>
      <c r="AL30" s="245" t="str">
        <f aca="false">IF(TRIM($B30&amp;$C30)="","",MIN(N($O30),N($Q30)))</f>
        <v/>
      </c>
      <c r="AM30" s="248" t="str">
        <f aca="false">IF(ISNUMBER($D30),YEAR($D30),"")</f>
        <v/>
      </c>
      <c r="AN30" s="248" t="str">
        <f aca="false">IF(OR(TRIM($B30&amp;$C30)="",NOT(ISNUMBER($D30)),NOT(ISNUMBER($E30))),"",IF($E30&lt;$D30,"",IF(IF($AE30="半年付",2,IF($AE30="季度付",4,IF($AE30="月付",12,IF($AE30="半月付",24,1))))=1,1,MAX(1,ROUND(($E30-$D30+1)/365*IF($AE30="半年付",2,IF($AE30="季度付",4,IF($AE30="月付",12,IF($AE30="半月付",24,1)))),0)))))</f>
        <v/>
      </c>
      <c r="AO30" s="248" t="str">
        <f aca="true">IF($AN30="","",MIN($AN30,MAX(0,INT((TODAY()-付款宽限天数-$D30)/(($E30-$D30+1)/$AN30))+1)))</f>
        <v/>
      </c>
    </row>
    <row r="31" customFormat="false" ht="24" hidden="false" customHeight="false" outlineLevel="0" collapsed="false">
      <c r="F31" s="288" t="str">
        <f aca="true">IF(TRIM($B31&amp;$C31)="","",IF(OR(ISNUMBER(SEARCH("未",$A31)),ISNUMBER(SEARCH("送出",$A31)),AND(TRIM($A31)="",NOT(ISNUMBER($D31)),N($H31)=0)),"【合同未回】","")&amp;IF(NOT(ISNUMBER($E31)),IF(OR(ISNUMBER(SEARCH("未",$A31)),ISNUMBER(SEARCH("送出",$A31)),AND(TRIM($A31)="",NOT(ISNUMBER($D31)),N($H31)=0)),"","【未填合同期】"),IF($E31&lt;TODAY(),"【已到期】",IF($E31-TODAY()&lt;=提醒天数,"【即将到期，剩余"&amp;($E31-TODAY())&amp;"天】","【正常】")))&amp;IF(OR($AD31="安装免保",$AD31="技术免保",$AD31="质保期内"),"【"&amp;$AD31&amp;"】",""))</f>
        <v/>
      </c>
      <c r="K31" s="244" t="str">
        <f aca="false">IF(OR(N($H31)=0,N($I31)=0),"",ROUND(N($H31)*N($I31)*IF(N($J31)=0,1,N($J31)),2))</f>
        <v/>
      </c>
      <c r="M31" s="244" t="str">
        <f aca="false">IF(TRIM($B31&amp;$C31)="","",IF(AND(N($K31)=0,N($L31)=0),"",ROUND(N($K31)+N($L31),2)))</f>
        <v/>
      </c>
      <c r="S31" s="244"/>
      <c r="T31" s="245" t="str">
        <f aca="false">IF(TRIM($B31&amp;$C31)="","",IF(N($O31)=0,"",MAX(0,MIN(N($O31)-N($Q31),N($W31)))))</f>
        <v/>
      </c>
      <c r="U31" s="245" t="str">
        <f aca="false">IF(TRIM($B31&amp;$C31)="","",IF(N($Q31)&lt;=N($O31),"",N($Q31)-N($O31)))</f>
        <v/>
      </c>
      <c r="V31" s="245" t="str">
        <f aca="false">IF(OR(TRIM($B31&amp;$C31)="",$W31=""),"",MAX(0,N($W31))-N($T31))</f>
        <v/>
      </c>
      <c r="W31" s="245" t="str">
        <f aca="false">IF(TRIM($B31&amp;$C31)="","",IF(AND(N($M31)=0,N($Q31)+N($R31)+N($S31)=0),"",ROUND(N($M31)-N($Q31)-N($R31)-N($S31),2)))</f>
        <v/>
      </c>
      <c r="X31" s="246" t="str">
        <f aca="false">IF(TRIM($B31&amp;$C31)="","",IF(N($M31)=0,IF((N($Q31)+N($R31)+N($S31))=0,"—未填单价","未填单价，已收 "&amp;TEXT((N($Q31)+N($R31)+N($S31)),"#,##0.00")),IF(N($W31)&gt;0.005,"欠 "&amp;TEXT(N($W31),"#,##0.00")&amp;IF(N($T31)&gt;0,"（开票未到账 "&amp;TEXT(N($T31),"#,##0.00")&amp;"）","")&amp;IF(N($V31)&gt;0,"（未开票 "&amp;TEXT(N($V31),"#,##0.00")&amp;"）",""),IF(N($W31)&lt;-0.005,"多收 "&amp;TEXT(-N($W31),"#,##0.00"),"✔ 已结清")))&amp;IF(N($U31)&gt;0,"｜到账未开票 "&amp;TEXT(N($U31),"#,##0.00")&amp;"，待补票","")&amp;IF(N($R31)&gt;0,"｜收现 "&amp;TEXT(N($R31),"#,##0.00"),"")&amp;IF(N($S31)&gt;0,"｜收款不开票 "&amp;TEXT(N($S31),"#,##0.00"),""))</f>
        <v/>
      </c>
      <c r="Y31" s="290"/>
      <c r="AC31" s="244" t="str">
        <f aca="false">IF(OR(N($O31)=0,N($AB31)=0),"",ROUND(N($O31)/(1+N($AB31))*N($AB31),2))</f>
        <v/>
      </c>
      <c r="AD31" s="290"/>
      <c r="AE31" s="288"/>
      <c r="AF31" s="261" t="str">
        <f aca="false">IF($AN31="","",IF($AN31=1,IF($AO31&gt;=1,"一次性·已到收款期","一次性·未到期"),$AE31&amp;" 第"&amp;$AO31&amp;"/"&amp;$AN31&amp;"期"))</f>
        <v/>
      </c>
      <c r="AG31" s="245" t="str">
        <f aca="false">IF(OR($AN31="",N($M31)=0),"",ROUND(N($K31)*$AO31/$AN31,2)+N($L31))</f>
        <v/>
      </c>
      <c r="AH31" s="245" t="str">
        <f aca="false">IF($AG31="","",MAX(0,ROUND($AG31-(N($Q31)+N($R31)+N($S31)),2)))</f>
        <v/>
      </c>
      <c r="AI31" s="245" t="str">
        <f aca="false">IF(OR(TRIM($B31&amp;$C31)="",NOT(ISNUMBER($D31))),"",SUMIFS($W$3:$W$1001,$AK$3:$AK$1001,$AK31,$D$3:$D$1001,"&lt;"&amp;$D31))</f>
        <v/>
      </c>
      <c r="AJ31" s="245" t="str">
        <f aca="false">IF(TRIM($B31&amp;$C31)="","",SUMIFS($W$3:$W$1001,$AK$3:$AK$1001,$AK31))</f>
        <v/>
      </c>
      <c r="AK31" s="261" t="str">
        <f aca="false">IF(TRIM($B31&amp;$C31)="","",TRIM($B31)&amp;"｜"&amp;TRIM($C31))</f>
        <v/>
      </c>
      <c r="AL31" s="245" t="str">
        <f aca="false">IF(TRIM($B31&amp;$C31)="","",MIN(N($O31),N($Q31)))</f>
        <v/>
      </c>
      <c r="AM31" s="248" t="str">
        <f aca="false">IF(ISNUMBER($D31),YEAR($D31),"")</f>
        <v/>
      </c>
      <c r="AN31" s="248" t="str">
        <f aca="false">IF(OR(TRIM($B31&amp;$C31)="",NOT(ISNUMBER($D31)),NOT(ISNUMBER($E31))),"",IF($E31&lt;$D31,"",IF(IF($AE31="半年付",2,IF($AE31="季度付",4,IF($AE31="月付",12,IF($AE31="半月付",24,1))))=1,1,MAX(1,ROUND(($E31-$D31+1)/365*IF($AE31="半年付",2,IF($AE31="季度付",4,IF($AE31="月付",12,IF($AE31="半月付",24,1)))),0)))))</f>
        <v/>
      </c>
      <c r="AO31" s="248" t="str">
        <f aca="true">IF($AN31="","",MIN($AN31,MAX(0,INT((TODAY()-付款宽限天数-$D31)/(($E31-$D31+1)/$AN31))+1)))</f>
        <v/>
      </c>
    </row>
    <row r="32" customFormat="false" ht="24" hidden="false" customHeight="false" outlineLevel="0" collapsed="false">
      <c r="F32" s="288" t="str">
        <f aca="true">IF(TRIM($B32&amp;$C32)="","",IF(OR(ISNUMBER(SEARCH("未",$A32)),ISNUMBER(SEARCH("送出",$A32)),AND(TRIM($A32)="",NOT(ISNUMBER($D32)),N($H32)=0)),"【合同未回】","")&amp;IF(NOT(ISNUMBER($E32)),IF(OR(ISNUMBER(SEARCH("未",$A32)),ISNUMBER(SEARCH("送出",$A32)),AND(TRIM($A32)="",NOT(ISNUMBER($D32)),N($H32)=0)),"","【未填合同期】"),IF($E32&lt;TODAY(),"【已到期】",IF($E32-TODAY()&lt;=提醒天数,"【即将到期，剩余"&amp;($E32-TODAY())&amp;"天】","【正常】")))&amp;IF(OR($AD32="安装免保",$AD32="技术免保",$AD32="质保期内"),"【"&amp;$AD32&amp;"】",""))</f>
        <v/>
      </c>
      <c r="K32" s="244" t="str">
        <f aca="false">IF(OR(N($H32)=0,N($I32)=0),"",ROUND(N($H32)*N($I32)*IF(N($J32)=0,1,N($J32)),2))</f>
        <v/>
      </c>
      <c r="M32" s="244" t="str">
        <f aca="false">IF(TRIM($B32&amp;$C32)="","",IF(AND(N($K32)=0,N($L32)=0),"",ROUND(N($K32)+N($L32),2)))</f>
        <v/>
      </c>
      <c r="S32" s="244"/>
      <c r="T32" s="245" t="str">
        <f aca="false">IF(TRIM($B32&amp;$C32)="","",IF(N($O32)=0,"",MAX(0,MIN(N($O32)-N($Q32),N($W32)))))</f>
        <v/>
      </c>
      <c r="U32" s="245" t="str">
        <f aca="false">IF(TRIM($B32&amp;$C32)="","",IF(N($Q32)&lt;=N($O32),"",N($Q32)-N($O32)))</f>
        <v/>
      </c>
      <c r="V32" s="245" t="str">
        <f aca="false">IF(OR(TRIM($B32&amp;$C32)="",$W32=""),"",MAX(0,N($W32))-N($T32))</f>
        <v/>
      </c>
      <c r="W32" s="245" t="str">
        <f aca="false">IF(TRIM($B32&amp;$C32)="","",IF(AND(N($M32)=0,N($Q32)+N($R32)+N($S32)=0),"",ROUND(N($M32)-N($Q32)-N($R32)-N($S32),2)))</f>
        <v/>
      </c>
      <c r="X32" s="246" t="str">
        <f aca="false">IF(TRIM($B32&amp;$C32)="","",IF(N($M32)=0,IF((N($Q32)+N($R32)+N($S32))=0,"—未填单价","未填单价，已收 "&amp;TEXT((N($Q32)+N($R32)+N($S32)),"#,##0.00")),IF(N($W32)&gt;0.005,"欠 "&amp;TEXT(N($W32),"#,##0.00")&amp;IF(N($T32)&gt;0,"（开票未到账 "&amp;TEXT(N($T32),"#,##0.00")&amp;"）","")&amp;IF(N($V32)&gt;0,"（未开票 "&amp;TEXT(N($V32),"#,##0.00")&amp;"）",""),IF(N($W32)&lt;-0.005,"多收 "&amp;TEXT(-N($W32),"#,##0.00"),"✔ 已结清")))&amp;IF(N($U32)&gt;0,"｜到账未开票 "&amp;TEXT(N($U32),"#,##0.00")&amp;"，待补票","")&amp;IF(N($R32)&gt;0,"｜收现 "&amp;TEXT(N($R32),"#,##0.00"),"")&amp;IF(N($S32)&gt;0,"｜收款不开票 "&amp;TEXT(N($S32),"#,##0.00"),""))</f>
        <v/>
      </c>
      <c r="Y32" s="290"/>
      <c r="AC32" s="244" t="str">
        <f aca="false">IF(OR(N($O32)=0,N($AB32)=0),"",ROUND(N($O32)/(1+N($AB32))*N($AB32),2))</f>
        <v/>
      </c>
      <c r="AD32" s="290"/>
      <c r="AE32" s="288"/>
      <c r="AF32" s="261" t="str">
        <f aca="false">IF($AN32="","",IF($AN32=1,IF($AO32&gt;=1,"一次性·已到收款期","一次性·未到期"),$AE32&amp;" 第"&amp;$AO32&amp;"/"&amp;$AN32&amp;"期"))</f>
        <v/>
      </c>
      <c r="AG32" s="245" t="str">
        <f aca="false">IF(OR($AN32="",N($M32)=0),"",ROUND(N($K32)*$AO32/$AN32,2)+N($L32))</f>
        <v/>
      </c>
      <c r="AH32" s="245" t="str">
        <f aca="false">IF($AG32="","",MAX(0,ROUND($AG32-(N($Q32)+N($R32)+N($S32)),2)))</f>
        <v/>
      </c>
      <c r="AI32" s="245" t="str">
        <f aca="false">IF(OR(TRIM($B32&amp;$C32)="",NOT(ISNUMBER($D32))),"",SUMIFS($W$3:$W$1001,$AK$3:$AK$1001,$AK32,$D$3:$D$1001,"&lt;"&amp;$D32))</f>
        <v/>
      </c>
      <c r="AJ32" s="245" t="str">
        <f aca="false">IF(TRIM($B32&amp;$C32)="","",SUMIFS($W$3:$W$1001,$AK$3:$AK$1001,$AK32))</f>
        <v/>
      </c>
      <c r="AK32" s="261" t="str">
        <f aca="false">IF(TRIM($B32&amp;$C32)="","",TRIM($B32)&amp;"｜"&amp;TRIM($C32))</f>
        <v/>
      </c>
      <c r="AL32" s="245" t="str">
        <f aca="false">IF(TRIM($B32&amp;$C32)="","",MIN(N($O32),N($Q32)))</f>
        <v/>
      </c>
      <c r="AM32" s="248" t="str">
        <f aca="false">IF(ISNUMBER($D32),YEAR($D32),"")</f>
        <v/>
      </c>
      <c r="AN32" s="248" t="str">
        <f aca="false">IF(OR(TRIM($B32&amp;$C32)="",NOT(ISNUMBER($D32)),NOT(ISNUMBER($E32))),"",IF($E32&lt;$D32,"",IF(IF($AE32="半年付",2,IF($AE32="季度付",4,IF($AE32="月付",12,IF($AE32="半月付",24,1))))=1,1,MAX(1,ROUND(($E32-$D32+1)/365*IF($AE32="半年付",2,IF($AE32="季度付",4,IF($AE32="月付",12,IF($AE32="半月付",24,1)))),0)))))</f>
        <v/>
      </c>
      <c r="AO32" s="248" t="str">
        <f aca="true">IF($AN32="","",MIN($AN32,MAX(0,INT((TODAY()-付款宽限天数-$D32)/(($E32-$D32+1)/$AN32))+1)))</f>
        <v/>
      </c>
    </row>
    <row r="33" customFormat="false" ht="24" hidden="false" customHeight="false" outlineLevel="0" collapsed="false">
      <c r="F33" s="288" t="str">
        <f aca="true">IF(TRIM($B33&amp;$C33)="","",IF(OR(ISNUMBER(SEARCH("未",$A33)),ISNUMBER(SEARCH("送出",$A33)),AND(TRIM($A33)="",NOT(ISNUMBER($D33)),N($H33)=0)),"【合同未回】","")&amp;IF(NOT(ISNUMBER($E33)),IF(OR(ISNUMBER(SEARCH("未",$A33)),ISNUMBER(SEARCH("送出",$A33)),AND(TRIM($A33)="",NOT(ISNUMBER($D33)),N($H33)=0)),"","【未填合同期】"),IF($E33&lt;TODAY(),"【已到期】",IF($E33-TODAY()&lt;=提醒天数,"【即将到期，剩余"&amp;($E33-TODAY())&amp;"天】","【正常】")))&amp;IF(OR($AD33="安装免保",$AD33="技术免保",$AD33="质保期内"),"【"&amp;$AD33&amp;"】",""))</f>
        <v/>
      </c>
      <c r="K33" s="244" t="str">
        <f aca="false">IF(OR(N($H33)=0,N($I33)=0),"",ROUND(N($H33)*N($I33)*IF(N($J33)=0,1,N($J33)),2))</f>
        <v/>
      </c>
      <c r="M33" s="244" t="str">
        <f aca="false">IF(TRIM($B33&amp;$C33)="","",IF(AND(N($K33)=0,N($L33)=0),"",ROUND(N($K33)+N($L33),2)))</f>
        <v/>
      </c>
      <c r="S33" s="244"/>
      <c r="T33" s="245" t="str">
        <f aca="false">IF(TRIM($B33&amp;$C33)="","",IF(N($O33)=0,"",MAX(0,MIN(N($O33)-N($Q33),N($W33)))))</f>
        <v/>
      </c>
      <c r="U33" s="245" t="str">
        <f aca="false">IF(TRIM($B33&amp;$C33)="","",IF(N($Q33)&lt;=N($O33),"",N($Q33)-N($O33)))</f>
        <v/>
      </c>
      <c r="V33" s="245" t="str">
        <f aca="false">IF(OR(TRIM($B33&amp;$C33)="",$W33=""),"",MAX(0,N($W33))-N($T33))</f>
        <v/>
      </c>
      <c r="W33" s="245" t="str">
        <f aca="false">IF(TRIM($B33&amp;$C33)="","",IF(AND(N($M33)=0,N($Q33)+N($R33)+N($S33)=0),"",ROUND(N($M33)-N($Q33)-N($R33)-N($S33),2)))</f>
        <v/>
      </c>
      <c r="X33" s="246" t="str">
        <f aca="false">IF(TRIM($B33&amp;$C33)="","",IF(N($M33)=0,IF((N($Q33)+N($R33)+N($S33))=0,"—未填单价","未填单价，已收 "&amp;TEXT((N($Q33)+N($R33)+N($S33)),"#,##0.00")),IF(N($W33)&gt;0.005,"欠 "&amp;TEXT(N($W33),"#,##0.00")&amp;IF(N($T33)&gt;0,"（开票未到账 "&amp;TEXT(N($T33),"#,##0.00")&amp;"）","")&amp;IF(N($V33)&gt;0,"（未开票 "&amp;TEXT(N($V33),"#,##0.00")&amp;"）",""),IF(N($W33)&lt;-0.005,"多收 "&amp;TEXT(-N($W33),"#,##0.00"),"✔ 已结清")))&amp;IF(N($U33)&gt;0,"｜到账未开票 "&amp;TEXT(N($U33),"#,##0.00")&amp;"，待补票","")&amp;IF(N($R33)&gt;0,"｜收现 "&amp;TEXT(N($R33),"#,##0.00"),"")&amp;IF(N($S33)&gt;0,"｜收款不开票 "&amp;TEXT(N($S33),"#,##0.00"),""))</f>
        <v/>
      </c>
      <c r="Y33" s="290"/>
      <c r="AC33" s="244" t="str">
        <f aca="false">IF(OR(N($O33)=0,N($AB33)=0),"",ROUND(N($O33)/(1+N($AB33))*N($AB33),2))</f>
        <v/>
      </c>
      <c r="AD33" s="290"/>
      <c r="AE33" s="288"/>
      <c r="AF33" s="261" t="str">
        <f aca="false">IF($AN33="","",IF($AN33=1,IF($AO33&gt;=1,"一次性·已到收款期","一次性·未到期"),$AE33&amp;" 第"&amp;$AO33&amp;"/"&amp;$AN33&amp;"期"))</f>
        <v/>
      </c>
      <c r="AG33" s="245" t="str">
        <f aca="false">IF(OR($AN33="",N($M33)=0),"",ROUND(N($K33)*$AO33/$AN33,2)+N($L33))</f>
        <v/>
      </c>
      <c r="AH33" s="245" t="str">
        <f aca="false">IF($AG33="","",MAX(0,ROUND($AG33-(N($Q33)+N($R33)+N($S33)),2)))</f>
        <v/>
      </c>
      <c r="AI33" s="245" t="str">
        <f aca="false">IF(OR(TRIM($B33&amp;$C33)="",NOT(ISNUMBER($D33))),"",SUMIFS($W$3:$W$1001,$AK$3:$AK$1001,$AK33,$D$3:$D$1001,"&lt;"&amp;$D33))</f>
        <v/>
      </c>
      <c r="AJ33" s="245" t="str">
        <f aca="false">IF(TRIM($B33&amp;$C33)="","",SUMIFS($W$3:$W$1001,$AK$3:$AK$1001,$AK33))</f>
        <v/>
      </c>
      <c r="AK33" s="261" t="str">
        <f aca="false">IF(TRIM($B33&amp;$C33)="","",TRIM($B33)&amp;"｜"&amp;TRIM($C33))</f>
        <v/>
      </c>
      <c r="AL33" s="245" t="str">
        <f aca="false">IF(TRIM($B33&amp;$C33)="","",MIN(N($O33),N($Q33)))</f>
        <v/>
      </c>
      <c r="AM33" s="248" t="str">
        <f aca="false">IF(ISNUMBER($D33),YEAR($D33),"")</f>
        <v/>
      </c>
      <c r="AN33" s="248" t="str">
        <f aca="false">IF(OR(TRIM($B33&amp;$C33)="",NOT(ISNUMBER($D33)),NOT(ISNUMBER($E33))),"",IF($E33&lt;$D33,"",IF(IF($AE33="半年付",2,IF($AE33="季度付",4,IF($AE33="月付",12,IF($AE33="半月付",24,1))))=1,1,MAX(1,ROUND(($E33-$D33+1)/365*IF($AE33="半年付",2,IF($AE33="季度付",4,IF($AE33="月付",12,IF($AE33="半月付",24,1)))),0)))))</f>
        <v/>
      </c>
      <c r="AO33" s="248" t="str">
        <f aca="true">IF($AN33="","",MIN($AN33,MAX(0,INT((TODAY()-付款宽限天数-$D33)/(($E33-$D33+1)/$AN33))+1)))</f>
        <v/>
      </c>
    </row>
    <row r="34" customFormat="false" ht="24" hidden="false" customHeight="false" outlineLevel="0" collapsed="false">
      <c r="F34" s="288" t="str">
        <f aca="true">IF(TRIM($B34&amp;$C34)="","",IF(OR(ISNUMBER(SEARCH("未",$A34)),ISNUMBER(SEARCH("送出",$A34)),AND(TRIM($A34)="",NOT(ISNUMBER($D34)),N($H34)=0)),"【合同未回】","")&amp;IF(NOT(ISNUMBER($E34)),IF(OR(ISNUMBER(SEARCH("未",$A34)),ISNUMBER(SEARCH("送出",$A34)),AND(TRIM($A34)="",NOT(ISNUMBER($D34)),N($H34)=0)),"","【未填合同期】"),IF($E34&lt;TODAY(),"【已到期】",IF($E34-TODAY()&lt;=提醒天数,"【即将到期，剩余"&amp;($E34-TODAY())&amp;"天】","【正常】")))&amp;IF(OR($AD34="安装免保",$AD34="技术免保",$AD34="质保期内"),"【"&amp;$AD34&amp;"】",""))</f>
        <v/>
      </c>
      <c r="K34" s="244" t="str">
        <f aca="false">IF(OR(N($H34)=0,N($I34)=0),"",ROUND(N($H34)*N($I34)*IF(N($J34)=0,1,N($J34)),2))</f>
        <v/>
      </c>
      <c r="M34" s="244" t="str">
        <f aca="false">IF(TRIM($B34&amp;$C34)="","",IF(AND(N($K34)=0,N($L34)=0),"",ROUND(N($K34)+N($L34),2)))</f>
        <v/>
      </c>
      <c r="S34" s="244"/>
      <c r="T34" s="245" t="str">
        <f aca="false">IF(TRIM($B34&amp;$C34)="","",IF(N($O34)=0,"",MAX(0,MIN(N($O34)-N($Q34),N($W34)))))</f>
        <v/>
      </c>
      <c r="U34" s="245" t="str">
        <f aca="false">IF(TRIM($B34&amp;$C34)="","",IF(N($Q34)&lt;=N($O34),"",N($Q34)-N($O34)))</f>
        <v/>
      </c>
      <c r="V34" s="245" t="str">
        <f aca="false">IF(OR(TRIM($B34&amp;$C34)="",$W34=""),"",MAX(0,N($W34))-N($T34))</f>
        <v/>
      </c>
      <c r="W34" s="245" t="str">
        <f aca="false">IF(TRIM($B34&amp;$C34)="","",IF(AND(N($M34)=0,N($Q34)+N($R34)+N($S34)=0),"",ROUND(N($M34)-N($Q34)-N($R34)-N($S34),2)))</f>
        <v/>
      </c>
      <c r="X34" s="246" t="str">
        <f aca="false">IF(TRIM($B34&amp;$C34)="","",IF(N($M34)=0,IF((N($Q34)+N($R34)+N($S34))=0,"—未填单价","未填单价，已收 "&amp;TEXT((N($Q34)+N($R34)+N($S34)),"#,##0.00")),IF(N($W34)&gt;0.005,"欠 "&amp;TEXT(N($W34),"#,##0.00")&amp;IF(N($T34)&gt;0,"（开票未到账 "&amp;TEXT(N($T34),"#,##0.00")&amp;"）","")&amp;IF(N($V34)&gt;0,"（未开票 "&amp;TEXT(N($V34),"#,##0.00")&amp;"）",""),IF(N($W34)&lt;-0.005,"多收 "&amp;TEXT(-N($W34),"#,##0.00"),"✔ 已结清")))&amp;IF(N($U34)&gt;0,"｜到账未开票 "&amp;TEXT(N($U34),"#,##0.00")&amp;"，待补票","")&amp;IF(N($R34)&gt;0,"｜收现 "&amp;TEXT(N($R34),"#,##0.00"),"")&amp;IF(N($S34)&gt;0,"｜收款不开票 "&amp;TEXT(N($S34),"#,##0.00"),""))</f>
        <v/>
      </c>
      <c r="Y34" s="290"/>
      <c r="AC34" s="244" t="str">
        <f aca="false">IF(OR(N($O34)=0,N($AB34)=0),"",ROUND(N($O34)/(1+N($AB34))*N($AB34),2))</f>
        <v/>
      </c>
      <c r="AD34" s="290"/>
      <c r="AE34" s="288"/>
      <c r="AF34" s="261" t="str">
        <f aca="false">IF($AN34="","",IF($AN34=1,IF($AO34&gt;=1,"一次性·已到收款期","一次性·未到期"),$AE34&amp;" 第"&amp;$AO34&amp;"/"&amp;$AN34&amp;"期"))</f>
        <v/>
      </c>
      <c r="AG34" s="245" t="str">
        <f aca="false">IF(OR($AN34="",N($M34)=0),"",ROUND(N($K34)*$AO34/$AN34,2)+N($L34))</f>
        <v/>
      </c>
      <c r="AH34" s="245" t="str">
        <f aca="false">IF($AG34="","",MAX(0,ROUND($AG34-(N($Q34)+N($R34)+N($S34)),2)))</f>
        <v/>
      </c>
      <c r="AI34" s="245" t="str">
        <f aca="false">IF(OR(TRIM($B34&amp;$C34)="",NOT(ISNUMBER($D34))),"",SUMIFS($W$3:$W$1001,$AK$3:$AK$1001,$AK34,$D$3:$D$1001,"&lt;"&amp;$D34))</f>
        <v/>
      </c>
      <c r="AJ34" s="245" t="str">
        <f aca="false">IF(TRIM($B34&amp;$C34)="","",SUMIFS($W$3:$W$1001,$AK$3:$AK$1001,$AK34))</f>
        <v/>
      </c>
      <c r="AK34" s="261" t="str">
        <f aca="false">IF(TRIM($B34&amp;$C34)="","",TRIM($B34)&amp;"｜"&amp;TRIM($C34))</f>
        <v/>
      </c>
      <c r="AL34" s="245" t="str">
        <f aca="false">IF(TRIM($B34&amp;$C34)="","",MIN(N($O34),N($Q34)))</f>
        <v/>
      </c>
      <c r="AM34" s="248" t="str">
        <f aca="false">IF(ISNUMBER($D34),YEAR($D34),"")</f>
        <v/>
      </c>
      <c r="AN34" s="248" t="str">
        <f aca="false">IF(OR(TRIM($B34&amp;$C34)="",NOT(ISNUMBER($D34)),NOT(ISNUMBER($E34))),"",IF($E34&lt;$D34,"",IF(IF($AE34="半年付",2,IF($AE34="季度付",4,IF($AE34="月付",12,IF($AE34="半月付",24,1))))=1,1,MAX(1,ROUND(($E34-$D34+1)/365*IF($AE34="半年付",2,IF($AE34="季度付",4,IF($AE34="月付",12,IF($AE34="半月付",24,1)))),0)))))</f>
        <v/>
      </c>
      <c r="AO34" s="248" t="str">
        <f aca="true">IF($AN34="","",MIN($AN34,MAX(0,INT((TODAY()-付款宽限天数-$D34)/(($E34-$D34+1)/$AN34))+1)))</f>
        <v/>
      </c>
    </row>
    <row r="35" customFormat="false" ht="24" hidden="false" customHeight="false" outlineLevel="0" collapsed="false">
      <c r="F35" s="288" t="str">
        <f aca="true">IF(TRIM($B35&amp;$C35)="","",IF(OR(ISNUMBER(SEARCH("未",$A35)),ISNUMBER(SEARCH("送出",$A35)),AND(TRIM($A35)="",NOT(ISNUMBER($D35)),N($H35)=0)),"【合同未回】","")&amp;IF(NOT(ISNUMBER($E35)),IF(OR(ISNUMBER(SEARCH("未",$A35)),ISNUMBER(SEARCH("送出",$A35)),AND(TRIM($A35)="",NOT(ISNUMBER($D35)),N($H35)=0)),"","【未填合同期】"),IF($E35&lt;TODAY(),"【已到期】",IF($E35-TODAY()&lt;=提醒天数,"【即将到期，剩余"&amp;($E35-TODAY())&amp;"天】","【正常】")))&amp;IF(OR($AD35="安装免保",$AD35="技术免保",$AD35="质保期内"),"【"&amp;$AD35&amp;"】",""))</f>
        <v/>
      </c>
      <c r="K35" s="244" t="str">
        <f aca="false">IF(OR(N($H35)=0,N($I35)=0),"",ROUND(N($H35)*N($I35)*IF(N($J35)=0,1,N($J35)),2))</f>
        <v/>
      </c>
      <c r="M35" s="244" t="str">
        <f aca="false">IF(TRIM($B35&amp;$C35)="","",IF(AND(N($K35)=0,N($L35)=0),"",ROUND(N($K35)+N($L35),2)))</f>
        <v/>
      </c>
      <c r="S35" s="244"/>
      <c r="T35" s="245" t="str">
        <f aca="false">IF(TRIM($B35&amp;$C35)="","",IF(N($O35)=0,"",MAX(0,MIN(N($O35)-N($Q35),N($W35)))))</f>
        <v/>
      </c>
      <c r="U35" s="245" t="str">
        <f aca="false">IF(TRIM($B35&amp;$C35)="","",IF(N($Q35)&lt;=N($O35),"",N($Q35)-N($O35)))</f>
        <v/>
      </c>
      <c r="V35" s="245" t="str">
        <f aca="false">IF(OR(TRIM($B35&amp;$C35)="",$W35=""),"",MAX(0,N($W35))-N($T35))</f>
        <v/>
      </c>
      <c r="W35" s="245" t="str">
        <f aca="false">IF(TRIM($B35&amp;$C35)="","",IF(AND(N($M35)=0,N($Q35)+N($R35)+N($S35)=0),"",ROUND(N($M35)-N($Q35)-N($R35)-N($S35),2)))</f>
        <v/>
      </c>
      <c r="X35" s="246" t="str">
        <f aca="false">IF(TRIM($B35&amp;$C35)="","",IF(N($M35)=0,IF((N($Q35)+N($R35)+N($S35))=0,"—未填单价","未填单价，已收 "&amp;TEXT((N($Q35)+N($R35)+N($S35)),"#,##0.00")),IF(N($W35)&gt;0.005,"欠 "&amp;TEXT(N($W35),"#,##0.00")&amp;IF(N($T35)&gt;0,"（开票未到账 "&amp;TEXT(N($T35),"#,##0.00")&amp;"）","")&amp;IF(N($V35)&gt;0,"（未开票 "&amp;TEXT(N($V35),"#,##0.00")&amp;"）",""),IF(N($W35)&lt;-0.005,"多收 "&amp;TEXT(-N($W35),"#,##0.00"),"✔ 已结清")))&amp;IF(N($U35)&gt;0,"｜到账未开票 "&amp;TEXT(N($U35),"#,##0.00")&amp;"，待补票","")&amp;IF(N($R35)&gt;0,"｜收现 "&amp;TEXT(N($R35),"#,##0.00"),"")&amp;IF(N($S35)&gt;0,"｜收款不开票 "&amp;TEXT(N($S35),"#,##0.00"),""))</f>
        <v/>
      </c>
      <c r="Y35" s="290"/>
      <c r="AC35" s="244" t="str">
        <f aca="false">IF(OR(N($O35)=0,N($AB35)=0),"",ROUND(N($O35)/(1+N($AB35))*N($AB35),2))</f>
        <v/>
      </c>
      <c r="AD35" s="290"/>
      <c r="AE35" s="288"/>
      <c r="AF35" s="261" t="str">
        <f aca="false">IF($AN35="","",IF($AN35=1,IF($AO35&gt;=1,"一次性·已到收款期","一次性·未到期"),$AE35&amp;" 第"&amp;$AO35&amp;"/"&amp;$AN35&amp;"期"))</f>
        <v/>
      </c>
      <c r="AG35" s="245" t="str">
        <f aca="false">IF(OR($AN35="",N($M35)=0),"",ROUND(N($K35)*$AO35/$AN35,2)+N($L35))</f>
        <v/>
      </c>
      <c r="AH35" s="245" t="str">
        <f aca="false">IF($AG35="","",MAX(0,ROUND($AG35-(N($Q35)+N($R35)+N($S35)),2)))</f>
        <v/>
      </c>
      <c r="AI35" s="245" t="str">
        <f aca="false">IF(OR(TRIM($B35&amp;$C35)="",NOT(ISNUMBER($D35))),"",SUMIFS($W$3:$W$1001,$AK$3:$AK$1001,$AK35,$D$3:$D$1001,"&lt;"&amp;$D35))</f>
        <v/>
      </c>
      <c r="AJ35" s="245" t="str">
        <f aca="false">IF(TRIM($B35&amp;$C35)="","",SUMIFS($W$3:$W$1001,$AK$3:$AK$1001,$AK35))</f>
        <v/>
      </c>
      <c r="AK35" s="261" t="str">
        <f aca="false">IF(TRIM($B35&amp;$C35)="","",TRIM($B35)&amp;"｜"&amp;TRIM($C35))</f>
        <v/>
      </c>
      <c r="AL35" s="245" t="str">
        <f aca="false">IF(TRIM($B35&amp;$C35)="","",MIN(N($O35),N($Q35)))</f>
        <v/>
      </c>
      <c r="AM35" s="248" t="str">
        <f aca="false">IF(ISNUMBER($D35),YEAR($D35),"")</f>
        <v/>
      </c>
      <c r="AN35" s="248" t="str">
        <f aca="false">IF(OR(TRIM($B35&amp;$C35)="",NOT(ISNUMBER($D35)),NOT(ISNUMBER($E35))),"",IF($E35&lt;$D35,"",IF(IF($AE35="半年付",2,IF($AE35="季度付",4,IF($AE35="月付",12,IF($AE35="半月付",24,1))))=1,1,MAX(1,ROUND(($E35-$D35+1)/365*IF($AE35="半年付",2,IF($AE35="季度付",4,IF($AE35="月付",12,IF($AE35="半月付",24,1)))),0)))))</f>
        <v/>
      </c>
      <c r="AO35" s="248" t="str">
        <f aca="true">IF($AN35="","",MIN($AN35,MAX(0,INT((TODAY()-付款宽限天数-$D35)/(($E35-$D35+1)/$AN35))+1)))</f>
        <v/>
      </c>
    </row>
    <row r="36" customFormat="false" ht="24" hidden="false" customHeight="false" outlineLevel="0" collapsed="false">
      <c r="F36" s="288" t="str">
        <f aca="true">IF(TRIM($B36&amp;$C36)="","",IF(OR(ISNUMBER(SEARCH("未",$A36)),ISNUMBER(SEARCH("送出",$A36)),AND(TRIM($A36)="",NOT(ISNUMBER($D36)),N($H36)=0)),"【合同未回】","")&amp;IF(NOT(ISNUMBER($E36)),IF(OR(ISNUMBER(SEARCH("未",$A36)),ISNUMBER(SEARCH("送出",$A36)),AND(TRIM($A36)="",NOT(ISNUMBER($D36)),N($H36)=0)),"","【未填合同期】"),IF($E36&lt;TODAY(),"【已到期】",IF($E36-TODAY()&lt;=提醒天数,"【即将到期，剩余"&amp;($E36-TODAY())&amp;"天】","【正常】")))&amp;IF(OR($AD36="安装免保",$AD36="技术免保",$AD36="质保期内"),"【"&amp;$AD36&amp;"】",""))</f>
        <v/>
      </c>
      <c r="K36" s="244" t="str">
        <f aca="false">IF(OR(N($H36)=0,N($I36)=0),"",ROUND(N($H36)*N($I36)*IF(N($J36)=0,1,N($J36)),2))</f>
        <v/>
      </c>
      <c r="M36" s="244" t="str">
        <f aca="false">IF(TRIM($B36&amp;$C36)="","",IF(AND(N($K36)=0,N($L36)=0),"",ROUND(N($K36)+N($L36),2)))</f>
        <v/>
      </c>
      <c r="S36" s="244"/>
      <c r="T36" s="245" t="str">
        <f aca="false">IF(TRIM($B36&amp;$C36)="","",IF(N($O36)=0,"",MAX(0,MIN(N($O36)-N($Q36),N($W36)))))</f>
        <v/>
      </c>
      <c r="U36" s="245" t="str">
        <f aca="false">IF(TRIM($B36&amp;$C36)="","",IF(N($Q36)&lt;=N($O36),"",N($Q36)-N($O36)))</f>
        <v/>
      </c>
      <c r="V36" s="245" t="str">
        <f aca="false">IF(OR(TRIM($B36&amp;$C36)="",$W36=""),"",MAX(0,N($W36))-N($T36))</f>
        <v/>
      </c>
      <c r="W36" s="245" t="str">
        <f aca="false">IF(TRIM($B36&amp;$C36)="","",IF(AND(N($M36)=0,N($Q36)+N($R36)+N($S36)=0),"",ROUND(N($M36)-N($Q36)-N($R36)-N($S36),2)))</f>
        <v/>
      </c>
      <c r="X36" s="246" t="str">
        <f aca="false">IF(TRIM($B36&amp;$C36)="","",IF(N($M36)=0,IF((N($Q36)+N($R36)+N($S36))=0,"—未填单价","未填单价，已收 "&amp;TEXT((N($Q36)+N($R36)+N($S36)),"#,##0.00")),IF(N($W36)&gt;0.005,"欠 "&amp;TEXT(N($W36),"#,##0.00")&amp;IF(N($T36)&gt;0,"（开票未到账 "&amp;TEXT(N($T36),"#,##0.00")&amp;"）","")&amp;IF(N($V36)&gt;0,"（未开票 "&amp;TEXT(N($V36),"#,##0.00")&amp;"）",""),IF(N($W36)&lt;-0.005,"多收 "&amp;TEXT(-N($W36),"#,##0.00"),"✔ 已结清")))&amp;IF(N($U36)&gt;0,"｜到账未开票 "&amp;TEXT(N($U36),"#,##0.00")&amp;"，待补票","")&amp;IF(N($R36)&gt;0,"｜收现 "&amp;TEXT(N($R36),"#,##0.00"),"")&amp;IF(N($S36)&gt;0,"｜收款不开票 "&amp;TEXT(N($S36),"#,##0.00"),""))</f>
        <v/>
      </c>
      <c r="Y36" s="290"/>
      <c r="AC36" s="244" t="str">
        <f aca="false">IF(OR(N($O36)=0,N($AB36)=0),"",ROUND(N($O36)/(1+N($AB36))*N($AB36),2))</f>
        <v/>
      </c>
      <c r="AD36" s="290"/>
      <c r="AE36" s="288"/>
      <c r="AF36" s="261" t="str">
        <f aca="false">IF($AN36="","",IF($AN36=1,IF($AO36&gt;=1,"一次性·已到收款期","一次性·未到期"),$AE36&amp;" 第"&amp;$AO36&amp;"/"&amp;$AN36&amp;"期"))</f>
        <v/>
      </c>
      <c r="AG36" s="245" t="str">
        <f aca="false">IF(OR($AN36="",N($M36)=0),"",ROUND(N($K36)*$AO36/$AN36,2)+N($L36))</f>
        <v/>
      </c>
      <c r="AH36" s="245" t="str">
        <f aca="false">IF($AG36="","",MAX(0,ROUND($AG36-(N($Q36)+N($R36)+N($S36)),2)))</f>
        <v/>
      </c>
      <c r="AI36" s="245" t="str">
        <f aca="false">IF(OR(TRIM($B36&amp;$C36)="",NOT(ISNUMBER($D36))),"",SUMIFS($W$3:$W$1001,$AK$3:$AK$1001,$AK36,$D$3:$D$1001,"&lt;"&amp;$D36))</f>
        <v/>
      </c>
      <c r="AJ36" s="245" t="str">
        <f aca="false">IF(TRIM($B36&amp;$C36)="","",SUMIFS($W$3:$W$1001,$AK$3:$AK$1001,$AK36))</f>
        <v/>
      </c>
      <c r="AK36" s="261" t="str">
        <f aca="false">IF(TRIM($B36&amp;$C36)="","",TRIM($B36)&amp;"｜"&amp;TRIM($C36))</f>
        <v/>
      </c>
      <c r="AL36" s="245" t="str">
        <f aca="false">IF(TRIM($B36&amp;$C36)="","",MIN(N($O36),N($Q36)))</f>
        <v/>
      </c>
      <c r="AM36" s="248" t="str">
        <f aca="false">IF(ISNUMBER($D36),YEAR($D36),"")</f>
        <v/>
      </c>
      <c r="AN36" s="248" t="str">
        <f aca="false">IF(OR(TRIM($B36&amp;$C36)="",NOT(ISNUMBER($D36)),NOT(ISNUMBER($E36))),"",IF($E36&lt;$D36,"",IF(IF($AE36="半年付",2,IF($AE36="季度付",4,IF($AE36="月付",12,IF($AE36="半月付",24,1))))=1,1,MAX(1,ROUND(($E36-$D36+1)/365*IF($AE36="半年付",2,IF($AE36="季度付",4,IF($AE36="月付",12,IF($AE36="半月付",24,1)))),0)))))</f>
        <v/>
      </c>
      <c r="AO36" s="248" t="str">
        <f aca="true">IF($AN36="","",MIN($AN36,MAX(0,INT((TODAY()-付款宽限天数-$D36)/(($E36-$D36+1)/$AN36))+1)))</f>
        <v/>
      </c>
    </row>
    <row r="37" customFormat="false" ht="24" hidden="false" customHeight="false" outlineLevel="0" collapsed="false">
      <c r="F37" s="288" t="str">
        <f aca="true">IF(TRIM($B37&amp;$C37)="","",IF(OR(ISNUMBER(SEARCH("未",$A37)),ISNUMBER(SEARCH("送出",$A37)),AND(TRIM($A37)="",NOT(ISNUMBER($D37)),N($H37)=0)),"【合同未回】","")&amp;IF(NOT(ISNUMBER($E37)),IF(OR(ISNUMBER(SEARCH("未",$A37)),ISNUMBER(SEARCH("送出",$A37)),AND(TRIM($A37)="",NOT(ISNUMBER($D37)),N($H37)=0)),"","【未填合同期】"),IF($E37&lt;TODAY(),"【已到期】",IF($E37-TODAY()&lt;=提醒天数,"【即将到期，剩余"&amp;($E37-TODAY())&amp;"天】","【正常】")))&amp;IF(OR($AD37="安装免保",$AD37="技术免保",$AD37="质保期内"),"【"&amp;$AD37&amp;"】",""))</f>
        <v/>
      </c>
      <c r="K37" s="244" t="str">
        <f aca="false">IF(OR(N($H37)=0,N($I37)=0),"",ROUND(N($H37)*N($I37)*IF(N($J37)=0,1,N($J37)),2))</f>
        <v/>
      </c>
      <c r="M37" s="244" t="str">
        <f aca="false">IF(TRIM($B37&amp;$C37)="","",IF(AND(N($K37)=0,N($L37)=0),"",ROUND(N($K37)+N($L37),2)))</f>
        <v/>
      </c>
      <c r="S37" s="244"/>
      <c r="T37" s="245" t="str">
        <f aca="false">IF(TRIM($B37&amp;$C37)="","",IF(N($O37)=0,"",MAX(0,MIN(N($O37)-N($Q37),N($W37)))))</f>
        <v/>
      </c>
      <c r="U37" s="245" t="str">
        <f aca="false">IF(TRIM($B37&amp;$C37)="","",IF(N($Q37)&lt;=N($O37),"",N($Q37)-N($O37)))</f>
        <v/>
      </c>
      <c r="V37" s="245" t="str">
        <f aca="false">IF(OR(TRIM($B37&amp;$C37)="",$W37=""),"",MAX(0,N($W37))-N($T37))</f>
        <v/>
      </c>
      <c r="W37" s="245" t="str">
        <f aca="false">IF(TRIM($B37&amp;$C37)="","",IF(AND(N($M37)=0,N($Q37)+N($R37)+N($S37)=0),"",ROUND(N($M37)-N($Q37)-N($R37)-N($S37),2)))</f>
        <v/>
      </c>
      <c r="X37" s="246" t="str">
        <f aca="false">IF(TRIM($B37&amp;$C37)="","",IF(N($M37)=0,IF((N($Q37)+N($R37)+N($S37))=0,"—未填单价","未填单价，已收 "&amp;TEXT((N($Q37)+N($R37)+N($S37)),"#,##0.00")),IF(N($W37)&gt;0.005,"欠 "&amp;TEXT(N($W37),"#,##0.00")&amp;IF(N($T37)&gt;0,"（开票未到账 "&amp;TEXT(N($T37),"#,##0.00")&amp;"）","")&amp;IF(N($V37)&gt;0,"（未开票 "&amp;TEXT(N($V37),"#,##0.00")&amp;"）",""),IF(N($W37)&lt;-0.005,"多收 "&amp;TEXT(-N($W37),"#,##0.00"),"✔ 已结清")))&amp;IF(N($U37)&gt;0,"｜到账未开票 "&amp;TEXT(N($U37),"#,##0.00")&amp;"，待补票","")&amp;IF(N($R37)&gt;0,"｜收现 "&amp;TEXT(N($R37),"#,##0.00"),"")&amp;IF(N($S37)&gt;0,"｜收款不开票 "&amp;TEXT(N($S37),"#,##0.00"),""))</f>
        <v/>
      </c>
      <c r="Y37" s="290"/>
      <c r="AC37" s="244" t="str">
        <f aca="false">IF(OR(N($O37)=0,N($AB37)=0),"",ROUND(N($O37)/(1+N($AB37))*N($AB37),2))</f>
        <v/>
      </c>
      <c r="AD37" s="290"/>
      <c r="AE37" s="288"/>
      <c r="AF37" s="261" t="str">
        <f aca="false">IF($AN37="","",IF($AN37=1,IF($AO37&gt;=1,"一次性·已到收款期","一次性·未到期"),$AE37&amp;" 第"&amp;$AO37&amp;"/"&amp;$AN37&amp;"期"))</f>
        <v/>
      </c>
      <c r="AG37" s="245" t="str">
        <f aca="false">IF(OR($AN37="",N($M37)=0),"",ROUND(N($K37)*$AO37/$AN37,2)+N($L37))</f>
        <v/>
      </c>
      <c r="AH37" s="245" t="str">
        <f aca="false">IF($AG37="","",MAX(0,ROUND($AG37-(N($Q37)+N($R37)+N($S37)),2)))</f>
        <v/>
      </c>
      <c r="AI37" s="245" t="str">
        <f aca="false">IF(OR(TRIM($B37&amp;$C37)="",NOT(ISNUMBER($D37))),"",SUMIFS($W$3:$W$1001,$AK$3:$AK$1001,$AK37,$D$3:$D$1001,"&lt;"&amp;$D37))</f>
        <v/>
      </c>
      <c r="AJ37" s="245" t="str">
        <f aca="false">IF(TRIM($B37&amp;$C37)="","",SUMIFS($W$3:$W$1001,$AK$3:$AK$1001,$AK37))</f>
        <v/>
      </c>
      <c r="AK37" s="261" t="str">
        <f aca="false">IF(TRIM($B37&amp;$C37)="","",TRIM($B37)&amp;"｜"&amp;TRIM($C37))</f>
        <v/>
      </c>
      <c r="AL37" s="245" t="str">
        <f aca="false">IF(TRIM($B37&amp;$C37)="","",MIN(N($O37),N($Q37)))</f>
        <v/>
      </c>
      <c r="AM37" s="248" t="str">
        <f aca="false">IF(ISNUMBER($D37),YEAR($D37),"")</f>
        <v/>
      </c>
      <c r="AN37" s="248" t="str">
        <f aca="false">IF(OR(TRIM($B37&amp;$C37)="",NOT(ISNUMBER($D37)),NOT(ISNUMBER($E37))),"",IF($E37&lt;$D37,"",IF(IF($AE37="半年付",2,IF($AE37="季度付",4,IF($AE37="月付",12,IF($AE37="半月付",24,1))))=1,1,MAX(1,ROUND(($E37-$D37+1)/365*IF($AE37="半年付",2,IF($AE37="季度付",4,IF($AE37="月付",12,IF($AE37="半月付",24,1)))),0)))))</f>
        <v/>
      </c>
      <c r="AO37" s="248" t="str">
        <f aca="true">IF($AN37="","",MIN($AN37,MAX(0,INT((TODAY()-付款宽限天数-$D37)/(($E37-$D37+1)/$AN37))+1)))</f>
        <v/>
      </c>
    </row>
    <row r="38" customFormat="false" ht="24" hidden="false" customHeight="false" outlineLevel="0" collapsed="false">
      <c r="F38" s="288" t="str">
        <f aca="true">IF(TRIM($B38&amp;$C38)="","",IF(OR(ISNUMBER(SEARCH("未",$A38)),ISNUMBER(SEARCH("送出",$A38)),AND(TRIM($A38)="",NOT(ISNUMBER($D38)),N($H38)=0)),"【合同未回】","")&amp;IF(NOT(ISNUMBER($E38)),IF(OR(ISNUMBER(SEARCH("未",$A38)),ISNUMBER(SEARCH("送出",$A38)),AND(TRIM($A38)="",NOT(ISNUMBER($D38)),N($H38)=0)),"","【未填合同期】"),IF($E38&lt;TODAY(),"【已到期】",IF($E38-TODAY()&lt;=提醒天数,"【即将到期，剩余"&amp;($E38-TODAY())&amp;"天】","【正常】")))&amp;IF(OR($AD38="安装免保",$AD38="技术免保",$AD38="质保期内"),"【"&amp;$AD38&amp;"】",""))</f>
        <v/>
      </c>
      <c r="K38" s="244" t="str">
        <f aca="false">IF(OR(N($H38)=0,N($I38)=0),"",ROUND(N($H38)*N($I38)*IF(N($J38)=0,1,N($J38)),2))</f>
        <v/>
      </c>
      <c r="M38" s="244" t="str">
        <f aca="false">IF(TRIM($B38&amp;$C38)="","",IF(AND(N($K38)=0,N($L38)=0),"",ROUND(N($K38)+N($L38),2)))</f>
        <v/>
      </c>
      <c r="S38" s="244"/>
      <c r="T38" s="245" t="str">
        <f aca="false">IF(TRIM($B38&amp;$C38)="","",IF(N($O38)=0,"",MAX(0,MIN(N($O38)-N($Q38),N($W38)))))</f>
        <v/>
      </c>
      <c r="U38" s="245" t="str">
        <f aca="false">IF(TRIM($B38&amp;$C38)="","",IF(N($Q38)&lt;=N($O38),"",N($Q38)-N($O38)))</f>
        <v/>
      </c>
      <c r="V38" s="245" t="str">
        <f aca="false">IF(OR(TRIM($B38&amp;$C38)="",$W38=""),"",MAX(0,N($W38))-N($T38))</f>
        <v/>
      </c>
      <c r="W38" s="245" t="str">
        <f aca="false">IF(TRIM($B38&amp;$C38)="","",IF(AND(N($M38)=0,N($Q38)+N($R38)+N($S38)=0),"",ROUND(N($M38)-N($Q38)-N($R38)-N($S38),2)))</f>
        <v/>
      </c>
      <c r="X38" s="246" t="str">
        <f aca="false">IF(TRIM($B38&amp;$C38)="","",IF(N($M38)=0,IF((N($Q38)+N($R38)+N($S38))=0,"—未填单价","未填单价，已收 "&amp;TEXT((N($Q38)+N($R38)+N($S38)),"#,##0.00")),IF(N($W38)&gt;0.005,"欠 "&amp;TEXT(N($W38),"#,##0.00")&amp;IF(N($T38)&gt;0,"（开票未到账 "&amp;TEXT(N($T38),"#,##0.00")&amp;"）","")&amp;IF(N($V38)&gt;0,"（未开票 "&amp;TEXT(N($V38),"#,##0.00")&amp;"）",""),IF(N($W38)&lt;-0.005,"多收 "&amp;TEXT(-N($W38),"#,##0.00"),"✔ 已结清")))&amp;IF(N($U38)&gt;0,"｜到账未开票 "&amp;TEXT(N($U38),"#,##0.00")&amp;"，待补票","")&amp;IF(N($R38)&gt;0,"｜收现 "&amp;TEXT(N($R38),"#,##0.00"),"")&amp;IF(N($S38)&gt;0,"｜收款不开票 "&amp;TEXT(N($S38),"#,##0.00"),""))</f>
        <v/>
      </c>
      <c r="Y38" s="290"/>
      <c r="AC38" s="244" t="str">
        <f aca="false">IF(OR(N($O38)=0,N($AB38)=0),"",ROUND(N($O38)/(1+N($AB38))*N($AB38),2))</f>
        <v/>
      </c>
      <c r="AD38" s="290"/>
      <c r="AE38" s="288"/>
      <c r="AF38" s="261" t="str">
        <f aca="false">IF($AN38="","",IF($AN38=1,IF($AO38&gt;=1,"一次性·已到收款期","一次性·未到期"),$AE38&amp;" 第"&amp;$AO38&amp;"/"&amp;$AN38&amp;"期"))</f>
        <v/>
      </c>
      <c r="AG38" s="245" t="str">
        <f aca="false">IF(OR($AN38="",N($M38)=0),"",ROUND(N($K38)*$AO38/$AN38,2)+N($L38))</f>
        <v/>
      </c>
      <c r="AH38" s="245" t="str">
        <f aca="false">IF($AG38="","",MAX(0,ROUND($AG38-(N($Q38)+N($R38)+N($S38)),2)))</f>
        <v/>
      </c>
      <c r="AI38" s="245" t="str">
        <f aca="false">IF(OR(TRIM($B38&amp;$C38)="",NOT(ISNUMBER($D38))),"",SUMIFS($W$3:$W$1001,$AK$3:$AK$1001,$AK38,$D$3:$D$1001,"&lt;"&amp;$D38))</f>
        <v/>
      </c>
      <c r="AJ38" s="245" t="str">
        <f aca="false">IF(TRIM($B38&amp;$C38)="","",SUMIFS($W$3:$W$1001,$AK$3:$AK$1001,$AK38))</f>
        <v/>
      </c>
      <c r="AK38" s="261" t="str">
        <f aca="false">IF(TRIM($B38&amp;$C38)="","",TRIM($B38)&amp;"｜"&amp;TRIM($C38))</f>
        <v/>
      </c>
      <c r="AL38" s="245" t="str">
        <f aca="false">IF(TRIM($B38&amp;$C38)="","",MIN(N($O38),N($Q38)))</f>
        <v/>
      </c>
      <c r="AM38" s="248" t="str">
        <f aca="false">IF(ISNUMBER($D38),YEAR($D38),"")</f>
        <v/>
      </c>
      <c r="AN38" s="248" t="str">
        <f aca="false">IF(OR(TRIM($B38&amp;$C38)="",NOT(ISNUMBER($D38)),NOT(ISNUMBER($E38))),"",IF($E38&lt;$D38,"",IF(IF($AE38="半年付",2,IF($AE38="季度付",4,IF($AE38="月付",12,IF($AE38="半月付",24,1))))=1,1,MAX(1,ROUND(($E38-$D38+1)/365*IF($AE38="半年付",2,IF($AE38="季度付",4,IF($AE38="月付",12,IF($AE38="半月付",24,1)))),0)))))</f>
        <v/>
      </c>
      <c r="AO38" s="248" t="str">
        <f aca="true">IF($AN38="","",MIN($AN38,MAX(0,INT((TODAY()-付款宽限天数-$D38)/(($E38-$D38+1)/$AN38))+1)))</f>
        <v/>
      </c>
    </row>
    <row r="39" customFormat="false" ht="24" hidden="false" customHeight="false" outlineLevel="0" collapsed="false">
      <c r="F39" s="288" t="str">
        <f aca="true">IF(TRIM($B39&amp;$C39)="","",IF(OR(ISNUMBER(SEARCH("未",$A39)),ISNUMBER(SEARCH("送出",$A39)),AND(TRIM($A39)="",NOT(ISNUMBER($D39)),N($H39)=0)),"【合同未回】","")&amp;IF(NOT(ISNUMBER($E39)),IF(OR(ISNUMBER(SEARCH("未",$A39)),ISNUMBER(SEARCH("送出",$A39)),AND(TRIM($A39)="",NOT(ISNUMBER($D39)),N($H39)=0)),"","【未填合同期】"),IF($E39&lt;TODAY(),"【已到期】",IF($E39-TODAY()&lt;=提醒天数,"【即将到期，剩余"&amp;($E39-TODAY())&amp;"天】","【正常】")))&amp;IF(OR($AD39="安装免保",$AD39="技术免保",$AD39="质保期内"),"【"&amp;$AD39&amp;"】",""))</f>
        <v/>
      </c>
      <c r="K39" s="244" t="str">
        <f aca="false">IF(OR(N($H39)=0,N($I39)=0),"",ROUND(N($H39)*N($I39)*IF(N($J39)=0,1,N($J39)),2))</f>
        <v/>
      </c>
      <c r="M39" s="244" t="str">
        <f aca="false">IF(TRIM($B39&amp;$C39)="","",IF(AND(N($K39)=0,N($L39)=0),"",ROUND(N($K39)+N($L39),2)))</f>
        <v/>
      </c>
      <c r="S39" s="244"/>
      <c r="T39" s="245" t="str">
        <f aca="false">IF(TRIM($B39&amp;$C39)="","",IF(N($O39)=0,"",MAX(0,MIN(N($O39)-N($Q39),N($W39)))))</f>
        <v/>
      </c>
      <c r="U39" s="245" t="str">
        <f aca="false">IF(TRIM($B39&amp;$C39)="","",IF(N($Q39)&lt;=N($O39),"",N($Q39)-N($O39)))</f>
        <v/>
      </c>
      <c r="V39" s="245" t="str">
        <f aca="false">IF(OR(TRIM($B39&amp;$C39)="",$W39=""),"",MAX(0,N($W39))-N($T39))</f>
        <v/>
      </c>
      <c r="W39" s="245" t="str">
        <f aca="false">IF(TRIM($B39&amp;$C39)="","",IF(AND(N($M39)=0,N($Q39)+N($R39)+N($S39)=0),"",ROUND(N($M39)-N($Q39)-N($R39)-N($S39),2)))</f>
        <v/>
      </c>
      <c r="X39" s="246" t="str">
        <f aca="false">IF(TRIM($B39&amp;$C39)="","",IF(N($M39)=0,IF((N($Q39)+N($R39)+N($S39))=0,"—未填单价","未填单价，已收 "&amp;TEXT((N($Q39)+N($R39)+N($S39)),"#,##0.00")),IF(N($W39)&gt;0.005,"欠 "&amp;TEXT(N($W39),"#,##0.00")&amp;IF(N($T39)&gt;0,"（开票未到账 "&amp;TEXT(N($T39),"#,##0.00")&amp;"）","")&amp;IF(N($V39)&gt;0,"（未开票 "&amp;TEXT(N($V39),"#,##0.00")&amp;"）",""),IF(N($W39)&lt;-0.005,"多收 "&amp;TEXT(-N($W39),"#,##0.00"),"✔ 已结清")))&amp;IF(N($U39)&gt;0,"｜到账未开票 "&amp;TEXT(N($U39),"#,##0.00")&amp;"，待补票","")&amp;IF(N($R39)&gt;0,"｜收现 "&amp;TEXT(N($R39),"#,##0.00"),"")&amp;IF(N($S39)&gt;0,"｜收款不开票 "&amp;TEXT(N($S39),"#,##0.00"),""))</f>
        <v/>
      </c>
      <c r="Y39" s="290"/>
      <c r="AC39" s="244" t="str">
        <f aca="false">IF(OR(N($O39)=0,N($AB39)=0),"",ROUND(N($O39)/(1+N($AB39))*N($AB39),2))</f>
        <v/>
      </c>
      <c r="AD39" s="290"/>
      <c r="AE39" s="288"/>
      <c r="AF39" s="261" t="str">
        <f aca="false">IF($AN39="","",IF($AN39=1,IF($AO39&gt;=1,"一次性·已到收款期","一次性·未到期"),$AE39&amp;" 第"&amp;$AO39&amp;"/"&amp;$AN39&amp;"期"))</f>
        <v/>
      </c>
      <c r="AG39" s="245" t="str">
        <f aca="false">IF(OR($AN39="",N($M39)=0),"",ROUND(N($K39)*$AO39/$AN39,2)+N($L39))</f>
        <v/>
      </c>
      <c r="AH39" s="245" t="str">
        <f aca="false">IF($AG39="","",MAX(0,ROUND($AG39-(N($Q39)+N($R39)+N($S39)),2)))</f>
        <v/>
      </c>
      <c r="AI39" s="245" t="str">
        <f aca="false">IF(OR(TRIM($B39&amp;$C39)="",NOT(ISNUMBER($D39))),"",SUMIFS($W$3:$W$1001,$AK$3:$AK$1001,$AK39,$D$3:$D$1001,"&lt;"&amp;$D39))</f>
        <v/>
      </c>
      <c r="AJ39" s="245" t="str">
        <f aca="false">IF(TRIM($B39&amp;$C39)="","",SUMIFS($W$3:$W$1001,$AK$3:$AK$1001,$AK39))</f>
        <v/>
      </c>
      <c r="AK39" s="261" t="str">
        <f aca="false">IF(TRIM($B39&amp;$C39)="","",TRIM($B39)&amp;"｜"&amp;TRIM($C39))</f>
        <v/>
      </c>
      <c r="AL39" s="245" t="str">
        <f aca="false">IF(TRIM($B39&amp;$C39)="","",MIN(N($O39),N($Q39)))</f>
        <v/>
      </c>
      <c r="AM39" s="248" t="str">
        <f aca="false">IF(ISNUMBER($D39),YEAR($D39),"")</f>
        <v/>
      </c>
      <c r="AN39" s="248" t="str">
        <f aca="false">IF(OR(TRIM($B39&amp;$C39)="",NOT(ISNUMBER($D39)),NOT(ISNUMBER($E39))),"",IF($E39&lt;$D39,"",IF(IF($AE39="半年付",2,IF($AE39="季度付",4,IF($AE39="月付",12,IF($AE39="半月付",24,1))))=1,1,MAX(1,ROUND(($E39-$D39+1)/365*IF($AE39="半年付",2,IF($AE39="季度付",4,IF($AE39="月付",12,IF($AE39="半月付",24,1)))),0)))))</f>
        <v/>
      </c>
      <c r="AO39" s="248" t="str">
        <f aca="true">IF($AN39="","",MIN($AN39,MAX(0,INT((TODAY()-付款宽限天数-$D39)/(($E39-$D39+1)/$AN39))+1)))</f>
        <v/>
      </c>
    </row>
    <row r="40" customFormat="false" ht="24" hidden="false" customHeight="false" outlineLevel="0" collapsed="false">
      <c r="F40" s="288" t="str">
        <f aca="true">IF(TRIM($B40&amp;$C40)="","",IF(OR(ISNUMBER(SEARCH("未",$A40)),ISNUMBER(SEARCH("送出",$A40)),AND(TRIM($A40)="",NOT(ISNUMBER($D40)),N($H40)=0)),"【合同未回】","")&amp;IF(NOT(ISNUMBER($E40)),IF(OR(ISNUMBER(SEARCH("未",$A40)),ISNUMBER(SEARCH("送出",$A40)),AND(TRIM($A40)="",NOT(ISNUMBER($D40)),N($H40)=0)),"","【未填合同期】"),IF($E40&lt;TODAY(),"【已到期】",IF($E40-TODAY()&lt;=提醒天数,"【即将到期，剩余"&amp;($E40-TODAY())&amp;"天】","【正常】")))&amp;IF(OR($AD40="安装免保",$AD40="技术免保",$AD40="质保期内"),"【"&amp;$AD40&amp;"】",""))</f>
        <v/>
      </c>
      <c r="K40" s="244" t="str">
        <f aca="false">IF(OR(N($H40)=0,N($I40)=0),"",ROUND(N($H40)*N($I40)*IF(N($J40)=0,1,N($J40)),2))</f>
        <v/>
      </c>
      <c r="M40" s="244" t="str">
        <f aca="false">IF(TRIM($B40&amp;$C40)="","",IF(AND(N($K40)=0,N($L40)=0),"",ROUND(N($K40)+N($L40),2)))</f>
        <v/>
      </c>
      <c r="S40" s="244"/>
      <c r="T40" s="245" t="str">
        <f aca="false">IF(TRIM($B40&amp;$C40)="","",IF(N($O40)=0,"",MAX(0,MIN(N($O40)-N($Q40),N($W40)))))</f>
        <v/>
      </c>
      <c r="U40" s="245" t="str">
        <f aca="false">IF(TRIM($B40&amp;$C40)="","",IF(N($Q40)&lt;=N($O40),"",N($Q40)-N($O40)))</f>
        <v/>
      </c>
      <c r="V40" s="245" t="str">
        <f aca="false">IF(OR(TRIM($B40&amp;$C40)="",$W40=""),"",MAX(0,N($W40))-N($T40))</f>
        <v/>
      </c>
      <c r="W40" s="245" t="str">
        <f aca="false">IF(TRIM($B40&amp;$C40)="","",IF(AND(N($M40)=0,N($Q40)+N($R40)+N($S40)=0),"",ROUND(N($M40)-N($Q40)-N($R40)-N($S40),2)))</f>
        <v/>
      </c>
      <c r="X40" s="246" t="str">
        <f aca="false">IF(TRIM($B40&amp;$C40)="","",IF(N($M40)=0,IF((N($Q40)+N($R40)+N($S40))=0,"—未填单价","未填单价，已收 "&amp;TEXT((N($Q40)+N($R40)+N($S40)),"#,##0.00")),IF(N($W40)&gt;0.005,"欠 "&amp;TEXT(N($W40),"#,##0.00")&amp;IF(N($T40)&gt;0,"（开票未到账 "&amp;TEXT(N($T40),"#,##0.00")&amp;"）","")&amp;IF(N($V40)&gt;0,"（未开票 "&amp;TEXT(N($V40),"#,##0.00")&amp;"）",""),IF(N($W40)&lt;-0.005,"多收 "&amp;TEXT(-N($W40),"#,##0.00"),"✔ 已结清")))&amp;IF(N($U40)&gt;0,"｜到账未开票 "&amp;TEXT(N($U40),"#,##0.00")&amp;"，待补票","")&amp;IF(N($R40)&gt;0,"｜收现 "&amp;TEXT(N($R40),"#,##0.00"),"")&amp;IF(N($S40)&gt;0,"｜收款不开票 "&amp;TEXT(N($S40),"#,##0.00"),""))</f>
        <v/>
      </c>
      <c r="Y40" s="290"/>
      <c r="AC40" s="244" t="str">
        <f aca="false">IF(OR(N($O40)=0,N($AB40)=0),"",ROUND(N($O40)/(1+N($AB40))*N($AB40),2))</f>
        <v/>
      </c>
      <c r="AD40" s="290"/>
      <c r="AE40" s="288"/>
      <c r="AF40" s="261" t="str">
        <f aca="false">IF($AN40="","",IF($AN40=1,IF($AO40&gt;=1,"一次性·已到收款期","一次性·未到期"),$AE40&amp;" 第"&amp;$AO40&amp;"/"&amp;$AN40&amp;"期"))</f>
        <v/>
      </c>
      <c r="AG40" s="245" t="str">
        <f aca="false">IF(OR($AN40="",N($M40)=0),"",ROUND(N($K40)*$AO40/$AN40,2)+N($L40))</f>
        <v/>
      </c>
      <c r="AH40" s="245" t="str">
        <f aca="false">IF($AG40="","",MAX(0,ROUND($AG40-(N($Q40)+N($R40)+N($S40)),2)))</f>
        <v/>
      </c>
      <c r="AI40" s="245" t="str">
        <f aca="false">IF(OR(TRIM($B40&amp;$C40)="",NOT(ISNUMBER($D40))),"",SUMIFS($W$3:$W$1001,$AK$3:$AK$1001,$AK40,$D$3:$D$1001,"&lt;"&amp;$D40))</f>
        <v/>
      </c>
      <c r="AJ40" s="245" t="str">
        <f aca="false">IF(TRIM($B40&amp;$C40)="","",SUMIFS($W$3:$W$1001,$AK$3:$AK$1001,$AK40))</f>
        <v/>
      </c>
      <c r="AK40" s="261" t="str">
        <f aca="false">IF(TRIM($B40&amp;$C40)="","",TRIM($B40)&amp;"｜"&amp;TRIM($C40))</f>
        <v/>
      </c>
      <c r="AL40" s="245" t="str">
        <f aca="false">IF(TRIM($B40&amp;$C40)="","",MIN(N($O40),N($Q40)))</f>
        <v/>
      </c>
      <c r="AM40" s="248" t="str">
        <f aca="false">IF(ISNUMBER($D40),YEAR($D40),"")</f>
        <v/>
      </c>
      <c r="AN40" s="248" t="str">
        <f aca="false">IF(OR(TRIM($B40&amp;$C40)="",NOT(ISNUMBER($D40)),NOT(ISNUMBER($E40))),"",IF($E40&lt;$D40,"",IF(IF($AE40="半年付",2,IF($AE40="季度付",4,IF($AE40="月付",12,IF($AE40="半月付",24,1))))=1,1,MAX(1,ROUND(($E40-$D40+1)/365*IF($AE40="半年付",2,IF($AE40="季度付",4,IF($AE40="月付",12,IF($AE40="半月付",24,1)))),0)))))</f>
        <v/>
      </c>
      <c r="AO40" s="248" t="str">
        <f aca="true">IF($AN40="","",MIN($AN40,MAX(0,INT((TODAY()-付款宽限天数-$D40)/(($E40-$D40+1)/$AN40))+1)))</f>
        <v/>
      </c>
    </row>
    <row r="41" customFormat="false" ht="24" hidden="false" customHeight="false" outlineLevel="0" collapsed="false">
      <c r="F41" s="288" t="str">
        <f aca="true">IF(TRIM($B41&amp;$C41)="","",IF(OR(ISNUMBER(SEARCH("未",$A41)),ISNUMBER(SEARCH("送出",$A41)),AND(TRIM($A41)="",NOT(ISNUMBER($D41)),N($H41)=0)),"【合同未回】","")&amp;IF(NOT(ISNUMBER($E41)),IF(OR(ISNUMBER(SEARCH("未",$A41)),ISNUMBER(SEARCH("送出",$A41)),AND(TRIM($A41)="",NOT(ISNUMBER($D41)),N($H41)=0)),"","【未填合同期】"),IF($E41&lt;TODAY(),"【已到期】",IF($E41-TODAY()&lt;=提醒天数,"【即将到期，剩余"&amp;($E41-TODAY())&amp;"天】","【正常】")))&amp;IF(OR($AD41="安装免保",$AD41="技术免保",$AD41="质保期内"),"【"&amp;$AD41&amp;"】",""))</f>
        <v/>
      </c>
      <c r="K41" s="244" t="str">
        <f aca="false">IF(OR(N($H41)=0,N($I41)=0),"",ROUND(N($H41)*N($I41)*IF(N($J41)=0,1,N($J41)),2))</f>
        <v/>
      </c>
      <c r="M41" s="244" t="str">
        <f aca="false">IF(TRIM($B41&amp;$C41)="","",IF(AND(N($K41)=0,N($L41)=0),"",ROUND(N($K41)+N($L41),2)))</f>
        <v/>
      </c>
      <c r="S41" s="244"/>
      <c r="T41" s="245" t="str">
        <f aca="false">IF(TRIM($B41&amp;$C41)="","",IF(N($O41)=0,"",MAX(0,MIN(N($O41)-N($Q41),N($W41)))))</f>
        <v/>
      </c>
      <c r="U41" s="245" t="str">
        <f aca="false">IF(TRIM($B41&amp;$C41)="","",IF(N($Q41)&lt;=N($O41),"",N($Q41)-N($O41)))</f>
        <v/>
      </c>
      <c r="V41" s="245" t="str">
        <f aca="false">IF(OR(TRIM($B41&amp;$C41)="",$W41=""),"",MAX(0,N($W41))-N($T41))</f>
        <v/>
      </c>
      <c r="W41" s="245" t="str">
        <f aca="false">IF(TRIM($B41&amp;$C41)="","",IF(AND(N($M41)=0,N($Q41)+N($R41)+N($S41)=0),"",ROUND(N($M41)-N($Q41)-N($R41)-N($S41),2)))</f>
        <v/>
      </c>
      <c r="X41" s="246" t="str">
        <f aca="false">IF(TRIM($B41&amp;$C41)="","",IF(N($M41)=0,IF((N($Q41)+N($R41)+N($S41))=0,"—未填单价","未填单价，已收 "&amp;TEXT((N($Q41)+N($R41)+N($S41)),"#,##0.00")),IF(N($W41)&gt;0.005,"欠 "&amp;TEXT(N($W41),"#,##0.00")&amp;IF(N($T41)&gt;0,"（开票未到账 "&amp;TEXT(N($T41),"#,##0.00")&amp;"）","")&amp;IF(N($V41)&gt;0,"（未开票 "&amp;TEXT(N($V41),"#,##0.00")&amp;"）",""),IF(N($W41)&lt;-0.005,"多收 "&amp;TEXT(-N($W41),"#,##0.00"),"✔ 已结清")))&amp;IF(N($U41)&gt;0,"｜到账未开票 "&amp;TEXT(N($U41),"#,##0.00")&amp;"，待补票","")&amp;IF(N($R41)&gt;0,"｜收现 "&amp;TEXT(N($R41),"#,##0.00"),"")&amp;IF(N($S41)&gt;0,"｜收款不开票 "&amp;TEXT(N($S41),"#,##0.00"),""))</f>
        <v/>
      </c>
      <c r="Y41" s="290"/>
      <c r="AC41" s="244" t="str">
        <f aca="false">IF(OR(N($O41)=0,N($AB41)=0),"",ROUND(N($O41)/(1+N($AB41))*N($AB41),2))</f>
        <v/>
      </c>
      <c r="AD41" s="290"/>
      <c r="AE41" s="288"/>
      <c r="AF41" s="261" t="str">
        <f aca="false">IF($AN41="","",IF($AN41=1,IF($AO41&gt;=1,"一次性·已到收款期","一次性·未到期"),$AE41&amp;" 第"&amp;$AO41&amp;"/"&amp;$AN41&amp;"期"))</f>
        <v/>
      </c>
      <c r="AG41" s="245" t="str">
        <f aca="false">IF(OR($AN41="",N($M41)=0),"",ROUND(N($K41)*$AO41/$AN41,2)+N($L41))</f>
        <v/>
      </c>
      <c r="AH41" s="245" t="str">
        <f aca="false">IF($AG41="","",MAX(0,ROUND($AG41-(N($Q41)+N($R41)+N($S41)),2)))</f>
        <v/>
      </c>
      <c r="AI41" s="245" t="str">
        <f aca="false">IF(OR(TRIM($B41&amp;$C41)="",NOT(ISNUMBER($D41))),"",SUMIFS($W$3:$W$1001,$AK$3:$AK$1001,$AK41,$D$3:$D$1001,"&lt;"&amp;$D41))</f>
        <v/>
      </c>
      <c r="AJ41" s="245" t="str">
        <f aca="false">IF(TRIM($B41&amp;$C41)="","",SUMIFS($W$3:$W$1001,$AK$3:$AK$1001,$AK41))</f>
        <v/>
      </c>
      <c r="AK41" s="261" t="str">
        <f aca="false">IF(TRIM($B41&amp;$C41)="","",TRIM($B41)&amp;"｜"&amp;TRIM($C41))</f>
        <v/>
      </c>
      <c r="AL41" s="245" t="str">
        <f aca="false">IF(TRIM($B41&amp;$C41)="","",MIN(N($O41),N($Q41)))</f>
        <v/>
      </c>
      <c r="AM41" s="248" t="str">
        <f aca="false">IF(ISNUMBER($D41),YEAR($D41),"")</f>
        <v/>
      </c>
      <c r="AN41" s="248" t="str">
        <f aca="false">IF(OR(TRIM($B41&amp;$C41)="",NOT(ISNUMBER($D41)),NOT(ISNUMBER($E41))),"",IF($E41&lt;$D41,"",IF(IF($AE41="半年付",2,IF($AE41="季度付",4,IF($AE41="月付",12,IF($AE41="半月付",24,1))))=1,1,MAX(1,ROUND(($E41-$D41+1)/365*IF($AE41="半年付",2,IF($AE41="季度付",4,IF($AE41="月付",12,IF($AE41="半月付",24,1)))),0)))))</f>
        <v/>
      </c>
      <c r="AO41" s="248" t="str">
        <f aca="true">IF($AN41="","",MIN($AN41,MAX(0,INT((TODAY()-付款宽限天数-$D41)/(($E41-$D41+1)/$AN41))+1)))</f>
        <v/>
      </c>
    </row>
    <row r="42" customFormat="false" ht="24" hidden="false" customHeight="false" outlineLevel="0" collapsed="false">
      <c r="F42" s="288" t="str">
        <f aca="true">IF(TRIM($B42&amp;$C42)="","",IF(OR(ISNUMBER(SEARCH("未",$A42)),ISNUMBER(SEARCH("送出",$A42)),AND(TRIM($A42)="",NOT(ISNUMBER($D42)),N($H42)=0)),"【合同未回】","")&amp;IF(NOT(ISNUMBER($E42)),IF(OR(ISNUMBER(SEARCH("未",$A42)),ISNUMBER(SEARCH("送出",$A42)),AND(TRIM($A42)="",NOT(ISNUMBER($D42)),N($H42)=0)),"","【未填合同期】"),IF($E42&lt;TODAY(),"【已到期】",IF($E42-TODAY()&lt;=提醒天数,"【即将到期，剩余"&amp;($E42-TODAY())&amp;"天】","【正常】")))&amp;IF(OR($AD42="安装免保",$AD42="技术免保",$AD42="质保期内"),"【"&amp;$AD42&amp;"】",""))</f>
        <v/>
      </c>
      <c r="K42" s="244" t="str">
        <f aca="false">IF(OR(N($H42)=0,N($I42)=0),"",ROUND(N($H42)*N($I42)*IF(N($J42)=0,1,N($J42)),2))</f>
        <v/>
      </c>
      <c r="M42" s="244" t="str">
        <f aca="false">IF(TRIM($B42&amp;$C42)="","",IF(AND(N($K42)=0,N($L42)=0),"",ROUND(N($K42)+N($L42),2)))</f>
        <v/>
      </c>
      <c r="S42" s="244"/>
      <c r="T42" s="245" t="str">
        <f aca="false">IF(TRIM($B42&amp;$C42)="","",IF(N($O42)=0,"",MAX(0,MIN(N($O42)-N($Q42),N($W42)))))</f>
        <v/>
      </c>
      <c r="U42" s="245" t="str">
        <f aca="false">IF(TRIM($B42&amp;$C42)="","",IF(N($Q42)&lt;=N($O42),"",N($Q42)-N($O42)))</f>
        <v/>
      </c>
      <c r="V42" s="245" t="str">
        <f aca="false">IF(OR(TRIM($B42&amp;$C42)="",$W42=""),"",MAX(0,N($W42))-N($T42))</f>
        <v/>
      </c>
      <c r="W42" s="245" t="str">
        <f aca="false">IF(TRIM($B42&amp;$C42)="","",IF(AND(N($M42)=0,N($Q42)+N($R42)+N($S42)=0),"",ROUND(N($M42)-N($Q42)-N($R42)-N($S42),2)))</f>
        <v/>
      </c>
      <c r="X42" s="246" t="str">
        <f aca="false">IF(TRIM($B42&amp;$C42)="","",IF(N($M42)=0,IF((N($Q42)+N($R42)+N($S42))=0,"—未填单价","未填单价，已收 "&amp;TEXT((N($Q42)+N($R42)+N($S42)),"#,##0.00")),IF(N($W42)&gt;0.005,"欠 "&amp;TEXT(N($W42),"#,##0.00")&amp;IF(N($T42)&gt;0,"（开票未到账 "&amp;TEXT(N($T42),"#,##0.00")&amp;"）","")&amp;IF(N($V42)&gt;0,"（未开票 "&amp;TEXT(N($V42),"#,##0.00")&amp;"）",""),IF(N($W42)&lt;-0.005,"多收 "&amp;TEXT(-N($W42),"#,##0.00"),"✔ 已结清")))&amp;IF(N($U42)&gt;0,"｜到账未开票 "&amp;TEXT(N($U42),"#,##0.00")&amp;"，待补票","")&amp;IF(N($R42)&gt;0,"｜收现 "&amp;TEXT(N($R42),"#,##0.00"),"")&amp;IF(N($S42)&gt;0,"｜收款不开票 "&amp;TEXT(N($S42),"#,##0.00"),""))</f>
        <v/>
      </c>
      <c r="Y42" s="290"/>
      <c r="AC42" s="244" t="str">
        <f aca="false">IF(OR(N($O42)=0,N($AB42)=0),"",ROUND(N($O42)/(1+N($AB42))*N($AB42),2))</f>
        <v/>
      </c>
      <c r="AD42" s="290"/>
      <c r="AE42" s="288"/>
      <c r="AF42" s="261" t="str">
        <f aca="false">IF($AN42="","",IF($AN42=1,IF($AO42&gt;=1,"一次性·已到收款期","一次性·未到期"),$AE42&amp;" 第"&amp;$AO42&amp;"/"&amp;$AN42&amp;"期"))</f>
        <v/>
      </c>
      <c r="AG42" s="245" t="str">
        <f aca="false">IF(OR($AN42="",N($M42)=0),"",ROUND(N($K42)*$AO42/$AN42,2)+N($L42))</f>
        <v/>
      </c>
      <c r="AH42" s="245" t="str">
        <f aca="false">IF($AG42="","",MAX(0,ROUND($AG42-(N($Q42)+N($R42)+N($S42)),2)))</f>
        <v/>
      </c>
      <c r="AI42" s="245" t="str">
        <f aca="false">IF(OR(TRIM($B42&amp;$C42)="",NOT(ISNUMBER($D42))),"",SUMIFS($W$3:$W$1001,$AK$3:$AK$1001,$AK42,$D$3:$D$1001,"&lt;"&amp;$D42))</f>
        <v/>
      </c>
      <c r="AJ42" s="245" t="str">
        <f aca="false">IF(TRIM($B42&amp;$C42)="","",SUMIFS($W$3:$W$1001,$AK$3:$AK$1001,$AK42))</f>
        <v/>
      </c>
      <c r="AK42" s="261" t="str">
        <f aca="false">IF(TRIM($B42&amp;$C42)="","",TRIM($B42)&amp;"｜"&amp;TRIM($C42))</f>
        <v/>
      </c>
      <c r="AL42" s="245" t="str">
        <f aca="false">IF(TRIM($B42&amp;$C42)="","",MIN(N($O42),N($Q42)))</f>
        <v/>
      </c>
      <c r="AM42" s="248" t="str">
        <f aca="false">IF(ISNUMBER($D42),YEAR($D42),"")</f>
        <v/>
      </c>
      <c r="AN42" s="248" t="str">
        <f aca="false">IF(OR(TRIM($B42&amp;$C42)="",NOT(ISNUMBER($D42)),NOT(ISNUMBER($E42))),"",IF($E42&lt;$D42,"",IF(IF($AE42="半年付",2,IF($AE42="季度付",4,IF($AE42="月付",12,IF($AE42="半月付",24,1))))=1,1,MAX(1,ROUND(($E42-$D42+1)/365*IF($AE42="半年付",2,IF($AE42="季度付",4,IF($AE42="月付",12,IF($AE42="半月付",24,1)))),0)))))</f>
        <v/>
      </c>
      <c r="AO42" s="248" t="str">
        <f aca="true">IF($AN42="","",MIN($AN42,MAX(0,INT((TODAY()-付款宽限天数-$D42)/(($E42-$D42+1)/$AN42))+1)))</f>
        <v/>
      </c>
    </row>
    <row r="43" customFormat="false" ht="24" hidden="false" customHeight="false" outlineLevel="0" collapsed="false">
      <c r="F43" s="288" t="str">
        <f aca="true">IF(TRIM($B43&amp;$C43)="","",IF(OR(ISNUMBER(SEARCH("未",$A43)),ISNUMBER(SEARCH("送出",$A43)),AND(TRIM($A43)="",NOT(ISNUMBER($D43)),N($H43)=0)),"【合同未回】","")&amp;IF(NOT(ISNUMBER($E43)),IF(OR(ISNUMBER(SEARCH("未",$A43)),ISNUMBER(SEARCH("送出",$A43)),AND(TRIM($A43)="",NOT(ISNUMBER($D43)),N($H43)=0)),"","【未填合同期】"),IF($E43&lt;TODAY(),"【已到期】",IF($E43-TODAY()&lt;=提醒天数,"【即将到期，剩余"&amp;($E43-TODAY())&amp;"天】","【正常】")))&amp;IF(OR($AD43="安装免保",$AD43="技术免保",$AD43="质保期内"),"【"&amp;$AD43&amp;"】",""))</f>
        <v/>
      </c>
      <c r="K43" s="244" t="str">
        <f aca="false">IF(OR(N($H43)=0,N($I43)=0),"",ROUND(N($H43)*N($I43)*IF(N($J43)=0,1,N($J43)),2))</f>
        <v/>
      </c>
      <c r="M43" s="244" t="str">
        <f aca="false">IF(TRIM($B43&amp;$C43)="","",IF(AND(N($K43)=0,N($L43)=0),"",ROUND(N($K43)+N($L43),2)))</f>
        <v/>
      </c>
      <c r="S43" s="244"/>
      <c r="T43" s="245" t="str">
        <f aca="false">IF(TRIM($B43&amp;$C43)="","",IF(N($O43)=0,"",MAX(0,MIN(N($O43)-N($Q43),N($W43)))))</f>
        <v/>
      </c>
      <c r="U43" s="245" t="str">
        <f aca="false">IF(TRIM($B43&amp;$C43)="","",IF(N($Q43)&lt;=N($O43),"",N($Q43)-N($O43)))</f>
        <v/>
      </c>
      <c r="V43" s="245" t="str">
        <f aca="false">IF(OR(TRIM($B43&amp;$C43)="",$W43=""),"",MAX(0,N($W43))-N($T43))</f>
        <v/>
      </c>
      <c r="W43" s="245" t="str">
        <f aca="false">IF(TRIM($B43&amp;$C43)="","",IF(AND(N($M43)=0,N($Q43)+N($R43)+N($S43)=0),"",ROUND(N($M43)-N($Q43)-N($R43)-N($S43),2)))</f>
        <v/>
      </c>
      <c r="X43" s="246" t="str">
        <f aca="false">IF(TRIM($B43&amp;$C43)="","",IF(N($M43)=0,IF((N($Q43)+N($R43)+N($S43))=0,"—未填单价","未填单价，已收 "&amp;TEXT((N($Q43)+N($R43)+N($S43)),"#,##0.00")),IF(N($W43)&gt;0.005,"欠 "&amp;TEXT(N($W43),"#,##0.00")&amp;IF(N($T43)&gt;0,"（开票未到账 "&amp;TEXT(N($T43),"#,##0.00")&amp;"）","")&amp;IF(N($V43)&gt;0,"（未开票 "&amp;TEXT(N($V43),"#,##0.00")&amp;"）",""),IF(N($W43)&lt;-0.005,"多收 "&amp;TEXT(-N($W43),"#,##0.00"),"✔ 已结清")))&amp;IF(N($U43)&gt;0,"｜到账未开票 "&amp;TEXT(N($U43),"#,##0.00")&amp;"，待补票","")&amp;IF(N($R43)&gt;0,"｜收现 "&amp;TEXT(N($R43),"#,##0.00"),"")&amp;IF(N($S43)&gt;0,"｜收款不开票 "&amp;TEXT(N($S43),"#,##0.00"),""))</f>
        <v/>
      </c>
      <c r="Y43" s="290"/>
      <c r="AC43" s="244" t="str">
        <f aca="false">IF(OR(N($O43)=0,N($AB43)=0),"",ROUND(N($O43)/(1+N($AB43))*N($AB43),2))</f>
        <v/>
      </c>
      <c r="AD43" s="290"/>
      <c r="AE43" s="288"/>
      <c r="AF43" s="261" t="str">
        <f aca="false">IF($AN43="","",IF($AN43=1,IF($AO43&gt;=1,"一次性·已到收款期","一次性·未到期"),$AE43&amp;" 第"&amp;$AO43&amp;"/"&amp;$AN43&amp;"期"))</f>
        <v/>
      </c>
      <c r="AG43" s="245" t="str">
        <f aca="false">IF(OR($AN43="",N($M43)=0),"",ROUND(N($K43)*$AO43/$AN43,2)+N($L43))</f>
        <v/>
      </c>
      <c r="AH43" s="245" t="str">
        <f aca="false">IF($AG43="","",MAX(0,ROUND($AG43-(N($Q43)+N($R43)+N($S43)),2)))</f>
        <v/>
      </c>
      <c r="AI43" s="245" t="str">
        <f aca="false">IF(OR(TRIM($B43&amp;$C43)="",NOT(ISNUMBER($D43))),"",SUMIFS($W$3:$W$1001,$AK$3:$AK$1001,$AK43,$D$3:$D$1001,"&lt;"&amp;$D43))</f>
        <v/>
      </c>
      <c r="AJ43" s="245" t="str">
        <f aca="false">IF(TRIM($B43&amp;$C43)="","",SUMIFS($W$3:$W$1001,$AK$3:$AK$1001,$AK43))</f>
        <v/>
      </c>
      <c r="AK43" s="261" t="str">
        <f aca="false">IF(TRIM($B43&amp;$C43)="","",TRIM($B43)&amp;"｜"&amp;TRIM($C43))</f>
        <v/>
      </c>
      <c r="AL43" s="245" t="str">
        <f aca="false">IF(TRIM($B43&amp;$C43)="","",MIN(N($O43),N($Q43)))</f>
        <v/>
      </c>
      <c r="AM43" s="248" t="str">
        <f aca="false">IF(ISNUMBER($D43),YEAR($D43),"")</f>
        <v/>
      </c>
      <c r="AN43" s="248" t="str">
        <f aca="false">IF(OR(TRIM($B43&amp;$C43)="",NOT(ISNUMBER($D43)),NOT(ISNUMBER($E43))),"",IF($E43&lt;$D43,"",IF(IF($AE43="半年付",2,IF($AE43="季度付",4,IF($AE43="月付",12,IF($AE43="半月付",24,1))))=1,1,MAX(1,ROUND(($E43-$D43+1)/365*IF($AE43="半年付",2,IF($AE43="季度付",4,IF($AE43="月付",12,IF($AE43="半月付",24,1)))),0)))))</f>
        <v/>
      </c>
      <c r="AO43" s="248" t="str">
        <f aca="true">IF($AN43="","",MIN($AN43,MAX(0,INT((TODAY()-付款宽限天数-$D43)/(($E43-$D43+1)/$AN43))+1)))</f>
        <v/>
      </c>
    </row>
    <row r="44" customFormat="false" ht="24" hidden="false" customHeight="false" outlineLevel="0" collapsed="false">
      <c r="F44" s="288" t="str">
        <f aca="true">IF(TRIM($B44&amp;$C44)="","",IF(OR(ISNUMBER(SEARCH("未",$A44)),ISNUMBER(SEARCH("送出",$A44)),AND(TRIM($A44)="",NOT(ISNUMBER($D44)),N($H44)=0)),"【合同未回】","")&amp;IF(NOT(ISNUMBER($E44)),IF(OR(ISNUMBER(SEARCH("未",$A44)),ISNUMBER(SEARCH("送出",$A44)),AND(TRIM($A44)="",NOT(ISNUMBER($D44)),N($H44)=0)),"","【未填合同期】"),IF($E44&lt;TODAY(),"【已到期】",IF($E44-TODAY()&lt;=提醒天数,"【即将到期，剩余"&amp;($E44-TODAY())&amp;"天】","【正常】")))&amp;IF(OR($AD44="安装免保",$AD44="技术免保",$AD44="质保期内"),"【"&amp;$AD44&amp;"】",""))</f>
        <v/>
      </c>
      <c r="K44" s="244" t="str">
        <f aca="false">IF(OR(N($H44)=0,N($I44)=0),"",ROUND(N($H44)*N($I44)*IF(N($J44)=0,1,N($J44)),2))</f>
        <v/>
      </c>
      <c r="M44" s="244" t="str">
        <f aca="false">IF(TRIM($B44&amp;$C44)="","",IF(AND(N($K44)=0,N($L44)=0),"",ROUND(N($K44)+N($L44),2)))</f>
        <v/>
      </c>
      <c r="S44" s="244"/>
      <c r="T44" s="245" t="str">
        <f aca="false">IF(TRIM($B44&amp;$C44)="","",IF(N($O44)=0,"",MAX(0,MIN(N($O44)-N($Q44),N($W44)))))</f>
        <v/>
      </c>
      <c r="U44" s="245" t="str">
        <f aca="false">IF(TRIM($B44&amp;$C44)="","",IF(N($Q44)&lt;=N($O44),"",N($Q44)-N($O44)))</f>
        <v/>
      </c>
      <c r="V44" s="245" t="str">
        <f aca="false">IF(OR(TRIM($B44&amp;$C44)="",$W44=""),"",MAX(0,N($W44))-N($T44))</f>
        <v/>
      </c>
      <c r="W44" s="245" t="str">
        <f aca="false">IF(TRIM($B44&amp;$C44)="","",IF(AND(N($M44)=0,N($Q44)+N($R44)+N($S44)=0),"",ROUND(N($M44)-N($Q44)-N($R44)-N($S44),2)))</f>
        <v/>
      </c>
      <c r="X44" s="246" t="str">
        <f aca="false">IF(TRIM($B44&amp;$C44)="","",IF(N($M44)=0,IF((N($Q44)+N($R44)+N($S44))=0,"—未填单价","未填单价，已收 "&amp;TEXT((N($Q44)+N($R44)+N($S44)),"#,##0.00")),IF(N($W44)&gt;0.005,"欠 "&amp;TEXT(N($W44),"#,##0.00")&amp;IF(N($T44)&gt;0,"（开票未到账 "&amp;TEXT(N($T44),"#,##0.00")&amp;"）","")&amp;IF(N($V44)&gt;0,"（未开票 "&amp;TEXT(N($V44),"#,##0.00")&amp;"）",""),IF(N($W44)&lt;-0.005,"多收 "&amp;TEXT(-N($W44),"#,##0.00"),"✔ 已结清")))&amp;IF(N($U44)&gt;0,"｜到账未开票 "&amp;TEXT(N($U44),"#,##0.00")&amp;"，待补票","")&amp;IF(N($R44)&gt;0,"｜收现 "&amp;TEXT(N($R44),"#,##0.00"),"")&amp;IF(N($S44)&gt;0,"｜收款不开票 "&amp;TEXT(N($S44),"#,##0.00"),""))</f>
        <v/>
      </c>
      <c r="Y44" s="290"/>
      <c r="AC44" s="244" t="str">
        <f aca="false">IF(OR(N($O44)=0,N($AB44)=0),"",ROUND(N($O44)/(1+N($AB44))*N($AB44),2))</f>
        <v/>
      </c>
      <c r="AD44" s="290"/>
      <c r="AE44" s="288"/>
      <c r="AF44" s="261" t="str">
        <f aca="false">IF($AN44="","",IF($AN44=1,IF($AO44&gt;=1,"一次性·已到收款期","一次性·未到期"),$AE44&amp;" 第"&amp;$AO44&amp;"/"&amp;$AN44&amp;"期"))</f>
        <v/>
      </c>
      <c r="AG44" s="245" t="str">
        <f aca="false">IF(OR($AN44="",N($M44)=0),"",ROUND(N($K44)*$AO44/$AN44,2)+N($L44))</f>
        <v/>
      </c>
      <c r="AH44" s="245" t="str">
        <f aca="false">IF($AG44="","",MAX(0,ROUND($AG44-(N($Q44)+N($R44)+N($S44)),2)))</f>
        <v/>
      </c>
      <c r="AI44" s="245" t="str">
        <f aca="false">IF(OR(TRIM($B44&amp;$C44)="",NOT(ISNUMBER($D44))),"",SUMIFS($W$3:$W$1001,$AK$3:$AK$1001,$AK44,$D$3:$D$1001,"&lt;"&amp;$D44))</f>
        <v/>
      </c>
      <c r="AJ44" s="245" t="str">
        <f aca="false">IF(TRIM($B44&amp;$C44)="","",SUMIFS($W$3:$W$1001,$AK$3:$AK$1001,$AK44))</f>
        <v/>
      </c>
      <c r="AK44" s="261" t="str">
        <f aca="false">IF(TRIM($B44&amp;$C44)="","",TRIM($B44)&amp;"｜"&amp;TRIM($C44))</f>
        <v/>
      </c>
      <c r="AL44" s="245" t="str">
        <f aca="false">IF(TRIM($B44&amp;$C44)="","",MIN(N($O44),N($Q44)))</f>
        <v/>
      </c>
      <c r="AM44" s="248" t="str">
        <f aca="false">IF(ISNUMBER($D44),YEAR($D44),"")</f>
        <v/>
      </c>
      <c r="AN44" s="248" t="str">
        <f aca="false">IF(OR(TRIM($B44&amp;$C44)="",NOT(ISNUMBER($D44)),NOT(ISNUMBER($E44))),"",IF($E44&lt;$D44,"",IF(IF($AE44="半年付",2,IF($AE44="季度付",4,IF($AE44="月付",12,IF($AE44="半月付",24,1))))=1,1,MAX(1,ROUND(($E44-$D44+1)/365*IF($AE44="半年付",2,IF($AE44="季度付",4,IF($AE44="月付",12,IF($AE44="半月付",24,1)))),0)))))</f>
        <v/>
      </c>
      <c r="AO44" s="248" t="str">
        <f aca="true">IF($AN44="","",MIN($AN44,MAX(0,INT((TODAY()-付款宽限天数-$D44)/(($E44-$D44+1)/$AN44))+1)))</f>
        <v/>
      </c>
    </row>
    <row r="45" customFormat="false" ht="24" hidden="false" customHeight="false" outlineLevel="0" collapsed="false">
      <c r="F45" s="288" t="str">
        <f aca="true">IF(TRIM($B45&amp;$C45)="","",IF(OR(ISNUMBER(SEARCH("未",$A45)),ISNUMBER(SEARCH("送出",$A45)),AND(TRIM($A45)="",NOT(ISNUMBER($D45)),N($H45)=0)),"【合同未回】","")&amp;IF(NOT(ISNUMBER($E45)),IF(OR(ISNUMBER(SEARCH("未",$A45)),ISNUMBER(SEARCH("送出",$A45)),AND(TRIM($A45)="",NOT(ISNUMBER($D45)),N($H45)=0)),"","【未填合同期】"),IF($E45&lt;TODAY(),"【已到期】",IF($E45-TODAY()&lt;=提醒天数,"【即将到期，剩余"&amp;($E45-TODAY())&amp;"天】","【正常】")))&amp;IF(OR($AD45="安装免保",$AD45="技术免保",$AD45="质保期内"),"【"&amp;$AD45&amp;"】",""))</f>
        <v/>
      </c>
      <c r="K45" s="244" t="str">
        <f aca="false">IF(OR(N($H45)=0,N($I45)=0),"",ROUND(N($H45)*N($I45)*IF(N($J45)=0,1,N($J45)),2))</f>
        <v/>
      </c>
      <c r="M45" s="244" t="str">
        <f aca="false">IF(TRIM($B45&amp;$C45)="","",IF(AND(N($K45)=0,N($L45)=0),"",ROUND(N($K45)+N($L45),2)))</f>
        <v/>
      </c>
      <c r="S45" s="244"/>
      <c r="T45" s="245" t="str">
        <f aca="false">IF(TRIM($B45&amp;$C45)="","",IF(N($O45)=0,"",MAX(0,MIN(N($O45)-N($Q45),N($W45)))))</f>
        <v/>
      </c>
      <c r="U45" s="245" t="str">
        <f aca="false">IF(TRIM($B45&amp;$C45)="","",IF(N($Q45)&lt;=N($O45),"",N($Q45)-N($O45)))</f>
        <v/>
      </c>
      <c r="V45" s="245" t="str">
        <f aca="false">IF(OR(TRIM($B45&amp;$C45)="",$W45=""),"",MAX(0,N($W45))-N($T45))</f>
        <v/>
      </c>
      <c r="W45" s="245" t="str">
        <f aca="false">IF(TRIM($B45&amp;$C45)="","",IF(AND(N($M45)=0,N($Q45)+N($R45)+N($S45)=0),"",ROUND(N($M45)-N($Q45)-N($R45)-N($S45),2)))</f>
        <v/>
      </c>
      <c r="X45" s="246" t="str">
        <f aca="false">IF(TRIM($B45&amp;$C45)="","",IF(N($M45)=0,IF((N($Q45)+N($R45)+N($S45))=0,"—未填单价","未填单价，已收 "&amp;TEXT((N($Q45)+N($R45)+N($S45)),"#,##0.00")),IF(N($W45)&gt;0.005,"欠 "&amp;TEXT(N($W45),"#,##0.00")&amp;IF(N($T45)&gt;0,"（开票未到账 "&amp;TEXT(N($T45),"#,##0.00")&amp;"）","")&amp;IF(N($V45)&gt;0,"（未开票 "&amp;TEXT(N($V45),"#,##0.00")&amp;"）",""),IF(N($W45)&lt;-0.005,"多收 "&amp;TEXT(-N($W45),"#,##0.00"),"✔ 已结清")))&amp;IF(N($U45)&gt;0,"｜到账未开票 "&amp;TEXT(N($U45),"#,##0.00")&amp;"，待补票","")&amp;IF(N($R45)&gt;0,"｜收现 "&amp;TEXT(N($R45),"#,##0.00"),"")&amp;IF(N($S45)&gt;0,"｜收款不开票 "&amp;TEXT(N($S45),"#,##0.00"),""))</f>
        <v/>
      </c>
      <c r="Y45" s="290"/>
      <c r="AC45" s="244" t="str">
        <f aca="false">IF(OR(N($O45)=0,N($AB45)=0),"",ROUND(N($O45)/(1+N($AB45))*N($AB45),2))</f>
        <v/>
      </c>
      <c r="AD45" s="290"/>
      <c r="AE45" s="288"/>
      <c r="AF45" s="261" t="str">
        <f aca="false">IF($AN45="","",IF($AN45=1,IF($AO45&gt;=1,"一次性·已到收款期","一次性·未到期"),$AE45&amp;" 第"&amp;$AO45&amp;"/"&amp;$AN45&amp;"期"))</f>
        <v/>
      </c>
      <c r="AG45" s="245" t="str">
        <f aca="false">IF(OR($AN45="",N($M45)=0),"",ROUND(N($K45)*$AO45/$AN45,2)+N($L45))</f>
        <v/>
      </c>
      <c r="AH45" s="245" t="str">
        <f aca="false">IF($AG45="","",MAX(0,ROUND($AG45-(N($Q45)+N($R45)+N($S45)),2)))</f>
        <v/>
      </c>
      <c r="AI45" s="245" t="str">
        <f aca="false">IF(OR(TRIM($B45&amp;$C45)="",NOT(ISNUMBER($D45))),"",SUMIFS($W$3:$W$1001,$AK$3:$AK$1001,$AK45,$D$3:$D$1001,"&lt;"&amp;$D45))</f>
        <v/>
      </c>
      <c r="AJ45" s="245" t="str">
        <f aca="false">IF(TRIM($B45&amp;$C45)="","",SUMIFS($W$3:$W$1001,$AK$3:$AK$1001,$AK45))</f>
        <v/>
      </c>
      <c r="AK45" s="261" t="str">
        <f aca="false">IF(TRIM($B45&amp;$C45)="","",TRIM($B45)&amp;"｜"&amp;TRIM($C45))</f>
        <v/>
      </c>
      <c r="AL45" s="245" t="str">
        <f aca="false">IF(TRIM($B45&amp;$C45)="","",MIN(N($O45),N($Q45)))</f>
        <v/>
      </c>
      <c r="AM45" s="248" t="str">
        <f aca="false">IF(ISNUMBER($D45),YEAR($D45),"")</f>
        <v/>
      </c>
      <c r="AN45" s="248" t="str">
        <f aca="false">IF(OR(TRIM($B45&amp;$C45)="",NOT(ISNUMBER($D45)),NOT(ISNUMBER($E45))),"",IF($E45&lt;$D45,"",IF(IF($AE45="半年付",2,IF($AE45="季度付",4,IF($AE45="月付",12,IF($AE45="半月付",24,1))))=1,1,MAX(1,ROUND(($E45-$D45+1)/365*IF($AE45="半年付",2,IF($AE45="季度付",4,IF($AE45="月付",12,IF($AE45="半月付",24,1)))),0)))))</f>
        <v/>
      </c>
      <c r="AO45" s="248" t="str">
        <f aca="true">IF($AN45="","",MIN($AN45,MAX(0,INT((TODAY()-付款宽限天数-$D45)/(($E45-$D45+1)/$AN45))+1)))</f>
        <v/>
      </c>
    </row>
    <row r="46" customFormat="false" ht="24" hidden="false" customHeight="false" outlineLevel="0" collapsed="false">
      <c r="F46" s="288" t="str">
        <f aca="true">IF(TRIM($B46&amp;$C46)="","",IF(OR(ISNUMBER(SEARCH("未",$A46)),ISNUMBER(SEARCH("送出",$A46)),AND(TRIM($A46)="",NOT(ISNUMBER($D46)),N($H46)=0)),"【合同未回】","")&amp;IF(NOT(ISNUMBER($E46)),IF(OR(ISNUMBER(SEARCH("未",$A46)),ISNUMBER(SEARCH("送出",$A46)),AND(TRIM($A46)="",NOT(ISNUMBER($D46)),N($H46)=0)),"","【未填合同期】"),IF($E46&lt;TODAY(),"【已到期】",IF($E46-TODAY()&lt;=提醒天数,"【即将到期，剩余"&amp;($E46-TODAY())&amp;"天】","【正常】")))&amp;IF(OR($AD46="安装免保",$AD46="技术免保",$AD46="质保期内"),"【"&amp;$AD46&amp;"】",""))</f>
        <v/>
      </c>
      <c r="K46" s="244" t="str">
        <f aca="false">IF(OR(N($H46)=0,N($I46)=0),"",ROUND(N($H46)*N($I46)*IF(N($J46)=0,1,N($J46)),2))</f>
        <v/>
      </c>
      <c r="M46" s="244" t="str">
        <f aca="false">IF(TRIM($B46&amp;$C46)="","",IF(AND(N($K46)=0,N($L46)=0),"",ROUND(N($K46)+N($L46),2)))</f>
        <v/>
      </c>
      <c r="S46" s="244"/>
      <c r="T46" s="245" t="str">
        <f aca="false">IF(TRIM($B46&amp;$C46)="","",IF(N($O46)=0,"",MAX(0,MIN(N($O46)-N($Q46),N($W46)))))</f>
        <v/>
      </c>
      <c r="U46" s="245" t="str">
        <f aca="false">IF(TRIM($B46&amp;$C46)="","",IF(N($Q46)&lt;=N($O46),"",N($Q46)-N($O46)))</f>
        <v/>
      </c>
      <c r="V46" s="245" t="str">
        <f aca="false">IF(OR(TRIM($B46&amp;$C46)="",$W46=""),"",MAX(0,N($W46))-N($T46))</f>
        <v/>
      </c>
      <c r="W46" s="245" t="str">
        <f aca="false">IF(TRIM($B46&amp;$C46)="","",IF(AND(N($M46)=0,N($Q46)+N($R46)+N($S46)=0),"",ROUND(N($M46)-N($Q46)-N($R46)-N($S46),2)))</f>
        <v/>
      </c>
      <c r="X46" s="246" t="str">
        <f aca="false">IF(TRIM($B46&amp;$C46)="","",IF(N($M46)=0,IF((N($Q46)+N($R46)+N($S46))=0,"—未填单价","未填单价，已收 "&amp;TEXT((N($Q46)+N($R46)+N($S46)),"#,##0.00")),IF(N($W46)&gt;0.005,"欠 "&amp;TEXT(N($W46),"#,##0.00")&amp;IF(N($T46)&gt;0,"（开票未到账 "&amp;TEXT(N($T46),"#,##0.00")&amp;"）","")&amp;IF(N($V46)&gt;0,"（未开票 "&amp;TEXT(N($V46),"#,##0.00")&amp;"）",""),IF(N($W46)&lt;-0.005,"多收 "&amp;TEXT(-N($W46),"#,##0.00"),"✔ 已结清")))&amp;IF(N($U46)&gt;0,"｜到账未开票 "&amp;TEXT(N($U46),"#,##0.00")&amp;"，待补票","")&amp;IF(N($R46)&gt;0,"｜收现 "&amp;TEXT(N($R46),"#,##0.00"),"")&amp;IF(N($S46)&gt;0,"｜收款不开票 "&amp;TEXT(N($S46),"#,##0.00"),""))</f>
        <v/>
      </c>
      <c r="Y46" s="290"/>
      <c r="AC46" s="244" t="str">
        <f aca="false">IF(OR(N($O46)=0,N($AB46)=0),"",ROUND(N($O46)/(1+N($AB46))*N($AB46),2))</f>
        <v/>
      </c>
      <c r="AD46" s="290"/>
      <c r="AE46" s="288"/>
      <c r="AF46" s="261" t="str">
        <f aca="false">IF($AN46="","",IF($AN46=1,IF($AO46&gt;=1,"一次性·已到收款期","一次性·未到期"),$AE46&amp;" 第"&amp;$AO46&amp;"/"&amp;$AN46&amp;"期"))</f>
        <v/>
      </c>
      <c r="AG46" s="245" t="str">
        <f aca="false">IF(OR($AN46="",N($M46)=0),"",ROUND(N($K46)*$AO46/$AN46,2)+N($L46))</f>
        <v/>
      </c>
      <c r="AH46" s="245" t="str">
        <f aca="false">IF($AG46="","",MAX(0,ROUND($AG46-(N($Q46)+N($R46)+N($S46)),2)))</f>
        <v/>
      </c>
      <c r="AI46" s="245" t="str">
        <f aca="false">IF(OR(TRIM($B46&amp;$C46)="",NOT(ISNUMBER($D46))),"",SUMIFS($W$3:$W$1001,$AK$3:$AK$1001,$AK46,$D$3:$D$1001,"&lt;"&amp;$D46))</f>
        <v/>
      </c>
      <c r="AJ46" s="245" t="str">
        <f aca="false">IF(TRIM($B46&amp;$C46)="","",SUMIFS($W$3:$W$1001,$AK$3:$AK$1001,$AK46))</f>
        <v/>
      </c>
      <c r="AK46" s="261" t="str">
        <f aca="false">IF(TRIM($B46&amp;$C46)="","",TRIM($B46)&amp;"｜"&amp;TRIM($C46))</f>
        <v/>
      </c>
      <c r="AL46" s="245" t="str">
        <f aca="false">IF(TRIM($B46&amp;$C46)="","",MIN(N($O46),N($Q46)))</f>
        <v/>
      </c>
      <c r="AM46" s="248" t="str">
        <f aca="false">IF(ISNUMBER($D46),YEAR($D46),"")</f>
        <v/>
      </c>
      <c r="AN46" s="248" t="str">
        <f aca="false">IF(OR(TRIM($B46&amp;$C46)="",NOT(ISNUMBER($D46)),NOT(ISNUMBER($E46))),"",IF($E46&lt;$D46,"",IF(IF($AE46="半年付",2,IF($AE46="季度付",4,IF($AE46="月付",12,IF($AE46="半月付",24,1))))=1,1,MAX(1,ROUND(($E46-$D46+1)/365*IF($AE46="半年付",2,IF($AE46="季度付",4,IF($AE46="月付",12,IF($AE46="半月付",24,1)))),0)))))</f>
        <v/>
      </c>
      <c r="AO46" s="248" t="str">
        <f aca="true">IF($AN46="","",MIN($AN46,MAX(0,INT((TODAY()-付款宽限天数-$D46)/(($E46-$D46+1)/$AN46))+1)))</f>
        <v/>
      </c>
    </row>
    <row r="47" customFormat="false" ht="24" hidden="false" customHeight="false" outlineLevel="0" collapsed="false">
      <c r="F47" s="288" t="str">
        <f aca="true">IF(TRIM($B47&amp;$C47)="","",IF(OR(ISNUMBER(SEARCH("未",$A47)),ISNUMBER(SEARCH("送出",$A47)),AND(TRIM($A47)="",NOT(ISNUMBER($D47)),N($H47)=0)),"【合同未回】","")&amp;IF(NOT(ISNUMBER($E47)),IF(OR(ISNUMBER(SEARCH("未",$A47)),ISNUMBER(SEARCH("送出",$A47)),AND(TRIM($A47)="",NOT(ISNUMBER($D47)),N($H47)=0)),"","【未填合同期】"),IF($E47&lt;TODAY(),"【已到期】",IF($E47-TODAY()&lt;=提醒天数,"【即将到期，剩余"&amp;($E47-TODAY())&amp;"天】","【正常】")))&amp;IF(OR($AD47="安装免保",$AD47="技术免保",$AD47="质保期内"),"【"&amp;$AD47&amp;"】",""))</f>
        <v/>
      </c>
      <c r="K47" s="244" t="str">
        <f aca="false">IF(OR(N($H47)=0,N($I47)=0),"",ROUND(N($H47)*N($I47)*IF(N($J47)=0,1,N($J47)),2))</f>
        <v/>
      </c>
      <c r="M47" s="244" t="str">
        <f aca="false">IF(TRIM($B47&amp;$C47)="","",IF(AND(N($K47)=0,N($L47)=0),"",ROUND(N($K47)+N($L47),2)))</f>
        <v/>
      </c>
      <c r="S47" s="244"/>
      <c r="T47" s="245" t="str">
        <f aca="false">IF(TRIM($B47&amp;$C47)="","",IF(N($O47)=0,"",MAX(0,MIN(N($O47)-N($Q47),N($W47)))))</f>
        <v/>
      </c>
      <c r="U47" s="245" t="str">
        <f aca="false">IF(TRIM($B47&amp;$C47)="","",IF(N($Q47)&lt;=N($O47),"",N($Q47)-N($O47)))</f>
        <v/>
      </c>
      <c r="V47" s="245" t="str">
        <f aca="false">IF(OR(TRIM($B47&amp;$C47)="",$W47=""),"",MAX(0,N($W47))-N($T47))</f>
        <v/>
      </c>
      <c r="W47" s="245" t="str">
        <f aca="false">IF(TRIM($B47&amp;$C47)="","",IF(AND(N($M47)=0,N($Q47)+N($R47)+N($S47)=0),"",ROUND(N($M47)-N($Q47)-N($R47)-N($S47),2)))</f>
        <v/>
      </c>
      <c r="X47" s="246" t="str">
        <f aca="false">IF(TRIM($B47&amp;$C47)="","",IF(N($M47)=0,IF((N($Q47)+N($R47)+N($S47))=0,"—未填单价","未填单价，已收 "&amp;TEXT((N($Q47)+N($R47)+N($S47)),"#,##0.00")),IF(N($W47)&gt;0.005,"欠 "&amp;TEXT(N($W47),"#,##0.00")&amp;IF(N($T47)&gt;0,"（开票未到账 "&amp;TEXT(N($T47),"#,##0.00")&amp;"）","")&amp;IF(N($V47)&gt;0,"（未开票 "&amp;TEXT(N($V47),"#,##0.00")&amp;"）",""),IF(N($W47)&lt;-0.005,"多收 "&amp;TEXT(-N($W47),"#,##0.00"),"✔ 已结清")))&amp;IF(N($U47)&gt;0,"｜到账未开票 "&amp;TEXT(N($U47),"#,##0.00")&amp;"，待补票","")&amp;IF(N($R47)&gt;0,"｜收现 "&amp;TEXT(N($R47),"#,##0.00"),"")&amp;IF(N($S47)&gt;0,"｜收款不开票 "&amp;TEXT(N($S47),"#,##0.00"),""))</f>
        <v/>
      </c>
      <c r="Y47" s="290"/>
      <c r="AC47" s="244" t="str">
        <f aca="false">IF(OR(N($O47)=0,N($AB47)=0),"",ROUND(N($O47)/(1+N($AB47))*N($AB47),2))</f>
        <v/>
      </c>
      <c r="AD47" s="290"/>
      <c r="AE47" s="288"/>
      <c r="AF47" s="261" t="str">
        <f aca="false">IF($AN47="","",IF($AN47=1,IF($AO47&gt;=1,"一次性·已到收款期","一次性·未到期"),$AE47&amp;" 第"&amp;$AO47&amp;"/"&amp;$AN47&amp;"期"))</f>
        <v/>
      </c>
      <c r="AG47" s="245" t="str">
        <f aca="false">IF(OR($AN47="",N($M47)=0),"",ROUND(N($K47)*$AO47/$AN47,2)+N($L47))</f>
        <v/>
      </c>
      <c r="AH47" s="245" t="str">
        <f aca="false">IF($AG47="","",MAX(0,ROUND($AG47-(N($Q47)+N($R47)+N($S47)),2)))</f>
        <v/>
      </c>
      <c r="AI47" s="245" t="str">
        <f aca="false">IF(OR(TRIM($B47&amp;$C47)="",NOT(ISNUMBER($D47))),"",SUMIFS($W$3:$W$1001,$AK$3:$AK$1001,$AK47,$D$3:$D$1001,"&lt;"&amp;$D47))</f>
        <v/>
      </c>
      <c r="AJ47" s="245" t="str">
        <f aca="false">IF(TRIM($B47&amp;$C47)="","",SUMIFS($W$3:$W$1001,$AK$3:$AK$1001,$AK47))</f>
        <v/>
      </c>
      <c r="AK47" s="261" t="str">
        <f aca="false">IF(TRIM($B47&amp;$C47)="","",TRIM($B47)&amp;"｜"&amp;TRIM($C47))</f>
        <v/>
      </c>
      <c r="AL47" s="245" t="str">
        <f aca="false">IF(TRIM($B47&amp;$C47)="","",MIN(N($O47),N($Q47)))</f>
        <v/>
      </c>
      <c r="AM47" s="248" t="str">
        <f aca="false">IF(ISNUMBER($D47),YEAR($D47),"")</f>
        <v/>
      </c>
      <c r="AN47" s="248" t="str">
        <f aca="false">IF(OR(TRIM($B47&amp;$C47)="",NOT(ISNUMBER($D47)),NOT(ISNUMBER($E47))),"",IF($E47&lt;$D47,"",IF(IF($AE47="半年付",2,IF($AE47="季度付",4,IF($AE47="月付",12,IF($AE47="半月付",24,1))))=1,1,MAX(1,ROUND(($E47-$D47+1)/365*IF($AE47="半年付",2,IF($AE47="季度付",4,IF($AE47="月付",12,IF($AE47="半月付",24,1)))),0)))))</f>
        <v/>
      </c>
      <c r="AO47" s="248" t="str">
        <f aca="true">IF($AN47="","",MIN($AN47,MAX(0,INT((TODAY()-付款宽限天数-$D47)/(($E47-$D47+1)/$AN47))+1)))</f>
        <v/>
      </c>
    </row>
    <row r="48" customFormat="false" ht="24" hidden="false" customHeight="false" outlineLevel="0" collapsed="false">
      <c r="F48" s="288" t="str">
        <f aca="true">IF(TRIM($B48&amp;$C48)="","",IF(OR(ISNUMBER(SEARCH("未",$A48)),ISNUMBER(SEARCH("送出",$A48)),AND(TRIM($A48)="",NOT(ISNUMBER($D48)),N($H48)=0)),"【合同未回】","")&amp;IF(NOT(ISNUMBER($E48)),IF(OR(ISNUMBER(SEARCH("未",$A48)),ISNUMBER(SEARCH("送出",$A48)),AND(TRIM($A48)="",NOT(ISNUMBER($D48)),N($H48)=0)),"","【未填合同期】"),IF($E48&lt;TODAY(),"【已到期】",IF($E48-TODAY()&lt;=提醒天数,"【即将到期，剩余"&amp;($E48-TODAY())&amp;"天】","【正常】")))&amp;IF(OR($AD48="安装免保",$AD48="技术免保",$AD48="质保期内"),"【"&amp;$AD48&amp;"】",""))</f>
        <v/>
      </c>
      <c r="K48" s="244" t="str">
        <f aca="false">IF(OR(N($H48)=0,N($I48)=0),"",ROUND(N($H48)*N($I48)*IF(N($J48)=0,1,N($J48)),2))</f>
        <v/>
      </c>
      <c r="M48" s="244" t="str">
        <f aca="false">IF(TRIM($B48&amp;$C48)="","",IF(AND(N($K48)=0,N($L48)=0),"",ROUND(N($K48)+N($L48),2)))</f>
        <v/>
      </c>
      <c r="S48" s="244"/>
      <c r="T48" s="245" t="str">
        <f aca="false">IF(TRIM($B48&amp;$C48)="","",IF(N($O48)=0,"",MAX(0,MIN(N($O48)-N($Q48),N($W48)))))</f>
        <v/>
      </c>
      <c r="U48" s="245" t="str">
        <f aca="false">IF(TRIM($B48&amp;$C48)="","",IF(N($Q48)&lt;=N($O48),"",N($Q48)-N($O48)))</f>
        <v/>
      </c>
      <c r="V48" s="245" t="str">
        <f aca="false">IF(OR(TRIM($B48&amp;$C48)="",$W48=""),"",MAX(0,N($W48))-N($T48))</f>
        <v/>
      </c>
      <c r="W48" s="245" t="str">
        <f aca="false">IF(TRIM($B48&amp;$C48)="","",IF(AND(N($M48)=0,N($Q48)+N($R48)+N($S48)=0),"",ROUND(N($M48)-N($Q48)-N($R48)-N($S48),2)))</f>
        <v/>
      </c>
      <c r="X48" s="246" t="str">
        <f aca="false">IF(TRIM($B48&amp;$C48)="","",IF(N($M48)=0,IF((N($Q48)+N($R48)+N($S48))=0,"—未填单价","未填单价，已收 "&amp;TEXT((N($Q48)+N($R48)+N($S48)),"#,##0.00")),IF(N($W48)&gt;0.005,"欠 "&amp;TEXT(N($W48),"#,##0.00")&amp;IF(N($T48)&gt;0,"（开票未到账 "&amp;TEXT(N($T48),"#,##0.00")&amp;"）","")&amp;IF(N($V48)&gt;0,"（未开票 "&amp;TEXT(N($V48),"#,##0.00")&amp;"）",""),IF(N($W48)&lt;-0.005,"多收 "&amp;TEXT(-N($W48),"#,##0.00"),"✔ 已结清")))&amp;IF(N($U48)&gt;0,"｜到账未开票 "&amp;TEXT(N($U48),"#,##0.00")&amp;"，待补票","")&amp;IF(N($R48)&gt;0,"｜收现 "&amp;TEXT(N($R48),"#,##0.00"),"")&amp;IF(N($S48)&gt;0,"｜收款不开票 "&amp;TEXT(N($S48),"#,##0.00"),""))</f>
        <v/>
      </c>
      <c r="Y48" s="290"/>
      <c r="AC48" s="244" t="str">
        <f aca="false">IF(OR(N($O48)=0,N($AB48)=0),"",ROUND(N($O48)/(1+N($AB48))*N($AB48),2))</f>
        <v/>
      </c>
      <c r="AD48" s="290"/>
      <c r="AE48" s="288"/>
      <c r="AF48" s="261" t="str">
        <f aca="false">IF($AN48="","",IF($AN48=1,IF($AO48&gt;=1,"一次性·已到收款期","一次性·未到期"),$AE48&amp;" 第"&amp;$AO48&amp;"/"&amp;$AN48&amp;"期"))</f>
        <v/>
      </c>
      <c r="AG48" s="245" t="str">
        <f aca="false">IF(OR($AN48="",N($M48)=0),"",ROUND(N($K48)*$AO48/$AN48,2)+N($L48))</f>
        <v/>
      </c>
      <c r="AH48" s="245" t="str">
        <f aca="false">IF($AG48="","",MAX(0,ROUND($AG48-(N($Q48)+N($R48)+N($S48)),2)))</f>
        <v/>
      </c>
      <c r="AI48" s="245" t="str">
        <f aca="false">IF(OR(TRIM($B48&amp;$C48)="",NOT(ISNUMBER($D48))),"",SUMIFS($W$3:$W$1001,$AK$3:$AK$1001,$AK48,$D$3:$D$1001,"&lt;"&amp;$D48))</f>
        <v/>
      </c>
      <c r="AJ48" s="245" t="str">
        <f aca="false">IF(TRIM($B48&amp;$C48)="","",SUMIFS($W$3:$W$1001,$AK$3:$AK$1001,$AK48))</f>
        <v/>
      </c>
      <c r="AK48" s="261" t="str">
        <f aca="false">IF(TRIM($B48&amp;$C48)="","",TRIM($B48)&amp;"｜"&amp;TRIM($C48))</f>
        <v/>
      </c>
      <c r="AL48" s="245" t="str">
        <f aca="false">IF(TRIM($B48&amp;$C48)="","",MIN(N($O48),N($Q48)))</f>
        <v/>
      </c>
      <c r="AM48" s="248" t="str">
        <f aca="false">IF(ISNUMBER($D48),YEAR($D48),"")</f>
        <v/>
      </c>
      <c r="AN48" s="248" t="str">
        <f aca="false">IF(OR(TRIM($B48&amp;$C48)="",NOT(ISNUMBER($D48)),NOT(ISNUMBER($E48))),"",IF($E48&lt;$D48,"",IF(IF($AE48="半年付",2,IF($AE48="季度付",4,IF($AE48="月付",12,IF($AE48="半月付",24,1))))=1,1,MAX(1,ROUND(($E48-$D48+1)/365*IF($AE48="半年付",2,IF($AE48="季度付",4,IF($AE48="月付",12,IF($AE48="半月付",24,1)))),0)))))</f>
        <v/>
      </c>
      <c r="AO48" s="248" t="str">
        <f aca="true">IF($AN48="","",MIN($AN48,MAX(0,INT((TODAY()-付款宽限天数-$D48)/(($E48-$D48+1)/$AN48))+1)))</f>
        <v/>
      </c>
    </row>
    <row r="49" customFormat="false" ht="24" hidden="false" customHeight="false" outlineLevel="0" collapsed="false">
      <c r="F49" s="288" t="str">
        <f aca="true">IF(TRIM($B49&amp;$C49)="","",IF(OR(ISNUMBER(SEARCH("未",$A49)),ISNUMBER(SEARCH("送出",$A49)),AND(TRIM($A49)="",NOT(ISNUMBER($D49)),N($H49)=0)),"【合同未回】","")&amp;IF(NOT(ISNUMBER($E49)),IF(OR(ISNUMBER(SEARCH("未",$A49)),ISNUMBER(SEARCH("送出",$A49)),AND(TRIM($A49)="",NOT(ISNUMBER($D49)),N($H49)=0)),"","【未填合同期】"),IF($E49&lt;TODAY(),"【已到期】",IF($E49-TODAY()&lt;=提醒天数,"【即将到期，剩余"&amp;($E49-TODAY())&amp;"天】","【正常】")))&amp;IF(OR($AD49="安装免保",$AD49="技术免保",$AD49="质保期内"),"【"&amp;$AD49&amp;"】",""))</f>
        <v/>
      </c>
      <c r="K49" s="244" t="str">
        <f aca="false">IF(OR(N($H49)=0,N($I49)=0),"",ROUND(N($H49)*N($I49)*IF(N($J49)=0,1,N($J49)),2))</f>
        <v/>
      </c>
      <c r="M49" s="244" t="str">
        <f aca="false">IF(TRIM($B49&amp;$C49)="","",IF(AND(N($K49)=0,N($L49)=0),"",ROUND(N($K49)+N($L49),2)))</f>
        <v/>
      </c>
      <c r="S49" s="244"/>
      <c r="T49" s="245" t="str">
        <f aca="false">IF(TRIM($B49&amp;$C49)="","",IF(N($O49)=0,"",MAX(0,MIN(N($O49)-N($Q49),N($W49)))))</f>
        <v/>
      </c>
      <c r="U49" s="245" t="str">
        <f aca="false">IF(TRIM($B49&amp;$C49)="","",IF(N($Q49)&lt;=N($O49),"",N($Q49)-N($O49)))</f>
        <v/>
      </c>
      <c r="V49" s="245" t="str">
        <f aca="false">IF(OR(TRIM($B49&amp;$C49)="",$W49=""),"",MAX(0,N($W49))-N($T49))</f>
        <v/>
      </c>
      <c r="W49" s="245" t="str">
        <f aca="false">IF(TRIM($B49&amp;$C49)="","",IF(AND(N($M49)=0,N($Q49)+N($R49)+N($S49)=0),"",ROUND(N($M49)-N($Q49)-N($R49)-N($S49),2)))</f>
        <v/>
      </c>
      <c r="X49" s="246" t="str">
        <f aca="false">IF(TRIM($B49&amp;$C49)="","",IF(N($M49)=0,IF((N($Q49)+N($R49)+N($S49))=0,"—未填单价","未填单价，已收 "&amp;TEXT((N($Q49)+N($R49)+N($S49)),"#,##0.00")),IF(N($W49)&gt;0.005,"欠 "&amp;TEXT(N($W49),"#,##0.00")&amp;IF(N($T49)&gt;0,"（开票未到账 "&amp;TEXT(N($T49),"#,##0.00")&amp;"）","")&amp;IF(N($V49)&gt;0,"（未开票 "&amp;TEXT(N($V49),"#,##0.00")&amp;"）",""),IF(N($W49)&lt;-0.005,"多收 "&amp;TEXT(-N($W49),"#,##0.00"),"✔ 已结清")))&amp;IF(N($U49)&gt;0,"｜到账未开票 "&amp;TEXT(N($U49),"#,##0.00")&amp;"，待补票","")&amp;IF(N($R49)&gt;0,"｜收现 "&amp;TEXT(N($R49),"#,##0.00"),"")&amp;IF(N($S49)&gt;0,"｜收款不开票 "&amp;TEXT(N($S49),"#,##0.00"),""))</f>
        <v/>
      </c>
      <c r="Y49" s="290"/>
      <c r="AC49" s="244" t="str">
        <f aca="false">IF(OR(N($O49)=0,N($AB49)=0),"",ROUND(N($O49)/(1+N($AB49))*N($AB49),2))</f>
        <v/>
      </c>
      <c r="AD49" s="290"/>
      <c r="AE49" s="288"/>
      <c r="AF49" s="261" t="str">
        <f aca="false">IF($AN49="","",IF($AN49=1,IF($AO49&gt;=1,"一次性·已到收款期","一次性·未到期"),$AE49&amp;" 第"&amp;$AO49&amp;"/"&amp;$AN49&amp;"期"))</f>
        <v/>
      </c>
      <c r="AG49" s="245" t="str">
        <f aca="false">IF(OR($AN49="",N($M49)=0),"",ROUND(N($K49)*$AO49/$AN49,2)+N($L49))</f>
        <v/>
      </c>
      <c r="AH49" s="245" t="str">
        <f aca="false">IF($AG49="","",MAX(0,ROUND($AG49-(N($Q49)+N($R49)+N($S49)),2)))</f>
        <v/>
      </c>
      <c r="AI49" s="245" t="str">
        <f aca="false">IF(OR(TRIM($B49&amp;$C49)="",NOT(ISNUMBER($D49))),"",SUMIFS($W$3:$W$1001,$AK$3:$AK$1001,$AK49,$D$3:$D$1001,"&lt;"&amp;$D49))</f>
        <v/>
      </c>
      <c r="AJ49" s="245" t="str">
        <f aca="false">IF(TRIM($B49&amp;$C49)="","",SUMIFS($W$3:$W$1001,$AK$3:$AK$1001,$AK49))</f>
        <v/>
      </c>
      <c r="AK49" s="261" t="str">
        <f aca="false">IF(TRIM($B49&amp;$C49)="","",TRIM($B49)&amp;"｜"&amp;TRIM($C49))</f>
        <v/>
      </c>
      <c r="AL49" s="245" t="str">
        <f aca="false">IF(TRIM($B49&amp;$C49)="","",MIN(N($O49),N($Q49)))</f>
        <v/>
      </c>
      <c r="AM49" s="248" t="str">
        <f aca="false">IF(ISNUMBER($D49),YEAR($D49),"")</f>
        <v/>
      </c>
      <c r="AN49" s="248" t="str">
        <f aca="false">IF(OR(TRIM($B49&amp;$C49)="",NOT(ISNUMBER($D49)),NOT(ISNUMBER($E49))),"",IF($E49&lt;$D49,"",IF(IF($AE49="半年付",2,IF($AE49="季度付",4,IF($AE49="月付",12,IF($AE49="半月付",24,1))))=1,1,MAX(1,ROUND(($E49-$D49+1)/365*IF($AE49="半年付",2,IF($AE49="季度付",4,IF($AE49="月付",12,IF($AE49="半月付",24,1)))),0)))))</f>
        <v/>
      </c>
      <c r="AO49" s="248" t="str">
        <f aca="true">IF($AN49="","",MIN($AN49,MAX(0,INT((TODAY()-付款宽限天数-$D49)/(($E49-$D49+1)/$AN49))+1)))</f>
        <v/>
      </c>
    </row>
    <row r="50" customFormat="false" ht="24" hidden="false" customHeight="false" outlineLevel="0" collapsed="false">
      <c r="F50" s="288" t="str">
        <f aca="true">IF(TRIM($B50&amp;$C50)="","",IF(OR(ISNUMBER(SEARCH("未",$A50)),ISNUMBER(SEARCH("送出",$A50)),AND(TRIM($A50)="",NOT(ISNUMBER($D50)),N($H50)=0)),"【合同未回】","")&amp;IF(NOT(ISNUMBER($E50)),IF(OR(ISNUMBER(SEARCH("未",$A50)),ISNUMBER(SEARCH("送出",$A50)),AND(TRIM($A50)="",NOT(ISNUMBER($D50)),N($H50)=0)),"","【未填合同期】"),IF($E50&lt;TODAY(),"【已到期】",IF($E50-TODAY()&lt;=提醒天数,"【即将到期，剩余"&amp;($E50-TODAY())&amp;"天】","【正常】")))&amp;IF(OR($AD50="安装免保",$AD50="技术免保",$AD50="质保期内"),"【"&amp;$AD50&amp;"】",""))</f>
        <v/>
      </c>
      <c r="K50" s="244" t="str">
        <f aca="false">IF(OR(N($H50)=0,N($I50)=0),"",ROUND(N($H50)*N($I50)*IF(N($J50)=0,1,N($J50)),2))</f>
        <v/>
      </c>
      <c r="M50" s="244" t="str">
        <f aca="false">IF(TRIM($B50&amp;$C50)="","",IF(AND(N($K50)=0,N($L50)=0),"",ROUND(N($K50)+N($L50),2)))</f>
        <v/>
      </c>
      <c r="S50" s="244"/>
      <c r="T50" s="245" t="str">
        <f aca="false">IF(TRIM($B50&amp;$C50)="","",IF(N($O50)=0,"",MAX(0,MIN(N($O50)-N($Q50),N($W50)))))</f>
        <v/>
      </c>
      <c r="U50" s="245" t="str">
        <f aca="false">IF(TRIM($B50&amp;$C50)="","",IF(N($Q50)&lt;=N($O50),"",N($Q50)-N($O50)))</f>
        <v/>
      </c>
      <c r="V50" s="245" t="str">
        <f aca="false">IF(OR(TRIM($B50&amp;$C50)="",$W50=""),"",MAX(0,N($W50))-N($T50))</f>
        <v/>
      </c>
      <c r="W50" s="245" t="str">
        <f aca="false">IF(TRIM($B50&amp;$C50)="","",IF(AND(N($M50)=0,N($Q50)+N($R50)+N($S50)=0),"",ROUND(N($M50)-N($Q50)-N($R50)-N($S50),2)))</f>
        <v/>
      </c>
      <c r="X50" s="246" t="str">
        <f aca="false">IF(TRIM($B50&amp;$C50)="","",IF(N($M50)=0,IF((N($Q50)+N($R50)+N($S50))=0,"—未填单价","未填单价，已收 "&amp;TEXT((N($Q50)+N($R50)+N($S50)),"#,##0.00")),IF(N($W50)&gt;0.005,"欠 "&amp;TEXT(N($W50),"#,##0.00")&amp;IF(N($T50)&gt;0,"（开票未到账 "&amp;TEXT(N($T50),"#,##0.00")&amp;"）","")&amp;IF(N($V50)&gt;0,"（未开票 "&amp;TEXT(N($V50),"#,##0.00")&amp;"）",""),IF(N($W50)&lt;-0.005,"多收 "&amp;TEXT(-N($W50),"#,##0.00"),"✔ 已结清")))&amp;IF(N($U50)&gt;0,"｜到账未开票 "&amp;TEXT(N($U50),"#,##0.00")&amp;"，待补票","")&amp;IF(N($R50)&gt;0,"｜收现 "&amp;TEXT(N($R50),"#,##0.00"),"")&amp;IF(N($S50)&gt;0,"｜收款不开票 "&amp;TEXT(N($S50),"#,##0.00"),""))</f>
        <v/>
      </c>
      <c r="Y50" s="290"/>
      <c r="AC50" s="244" t="str">
        <f aca="false">IF(OR(N($O50)=0,N($AB50)=0),"",ROUND(N($O50)/(1+N($AB50))*N($AB50),2))</f>
        <v/>
      </c>
      <c r="AD50" s="290"/>
      <c r="AE50" s="288"/>
      <c r="AF50" s="261" t="str">
        <f aca="false">IF($AN50="","",IF($AN50=1,IF($AO50&gt;=1,"一次性·已到收款期","一次性·未到期"),$AE50&amp;" 第"&amp;$AO50&amp;"/"&amp;$AN50&amp;"期"))</f>
        <v/>
      </c>
      <c r="AG50" s="245" t="str">
        <f aca="false">IF(OR($AN50="",N($M50)=0),"",ROUND(N($K50)*$AO50/$AN50,2)+N($L50))</f>
        <v/>
      </c>
      <c r="AH50" s="245" t="str">
        <f aca="false">IF($AG50="","",MAX(0,ROUND($AG50-(N($Q50)+N($R50)+N($S50)),2)))</f>
        <v/>
      </c>
      <c r="AI50" s="245" t="str">
        <f aca="false">IF(OR(TRIM($B50&amp;$C50)="",NOT(ISNUMBER($D50))),"",SUMIFS($W$3:$W$1001,$AK$3:$AK$1001,$AK50,$D$3:$D$1001,"&lt;"&amp;$D50))</f>
        <v/>
      </c>
      <c r="AJ50" s="245" t="str">
        <f aca="false">IF(TRIM($B50&amp;$C50)="","",SUMIFS($W$3:$W$1001,$AK$3:$AK$1001,$AK50))</f>
        <v/>
      </c>
      <c r="AK50" s="261" t="str">
        <f aca="false">IF(TRIM($B50&amp;$C50)="","",TRIM($B50)&amp;"｜"&amp;TRIM($C50))</f>
        <v/>
      </c>
      <c r="AL50" s="245" t="str">
        <f aca="false">IF(TRIM($B50&amp;$C50)="","",MIN(N($O50),N($Q50)))</f>
        <v/>
      </c>
      <c r="AM50" s="248" t="str">
        <f aca="false">IF(ISNUMBER($D50),YEAR($D50),"")</f>
        <v/>
      </c>
      <c r="AN50" s="248" t="str">
        <f aca="false">IF(OR(TRIM($B50&amp;$C50)="",NOT(ISNUMBER($D50)),NOT(ISNUMBER($E50))),"",IF($E50&lt;$D50,"",IF(IF($AE50="半年付",2,IF($AE50="季度付",4,IF($AE50="月付",12,IF($AE50="半月付",24,1))))=1,1,MAX(1,ROUND(($E50-$D50+1)/365*IF($AE50="半年付",2,IF($AE50="季度付",4,IF($AE50="月付",12,IF($AE50="半月付",24,1)))),0)))))</f>
        <v/>
      </c>
      <c r="AO50" s="248" t="str">
        <f aca="true">IF($AN50="","",MIN($AN50,MAX(0,INT((TODAY()-付款宽限天数-$D50)/(($E50-$D50+1)/$AN50))+1)))</f>
        <v/>
      </c>
    </row>
    <row r="51" customFormat="false" ht="24" hidden="false" customHeight="false" outlineLevel="0" collapsed="false">
      <c r="F51" s="288" t="str">
        <f aca="true">IF(TRIM($B51&amp;$C51)="","",IF(OR(ISNUMBER(SEARCH("未",$A51)),ISNUMBER(SEARCH("送出",$A51)),AND(TRIM($A51)="",NOT(ISNUMBER($D51)),N($H51)=0)),"【合同未回】","")&amp;IF(NOT(ISNUMBER($E51)),IF(OR(ISNUMBER(SEARCH("未",$A51)),ISNUMBER(SEARCH("送出",$A51)),AND(TRIM($A51)="",NOT(ISNUMBER($D51)),N($H51)=0)),"","【未填合同期】"),IF($E51&lt;TODAY(),"【已到期】",IF($E51-TODAY()&lt;=提醒天数,"【即将到期，剩余"&amp;($E51-TODAY())&amp;"天】","【正常】")))&amp;IF(OR($AD51="安装免保",$AD51="技术免保",$AD51="质保期内"),"【"&amp;$AD51&amp;"】",""))</f>
        <v/>
      </c>
      <c r="K51" s="244" t="str">
        <f aca="false">IF(OR(N($H51)=0,N($I51)=0),"",ROUND(N($H51)*N($I51)*IF(N($J51)=0,1,N($J51)),2))</f>
        <v/>
      </c>
      <c r="M51" s="244" t="str">
        <f aca="false">IF(TRIM($B51&amp;$C51)="","",IF(AND(N($K51)=0,N($L51)=0),"",ROUND(N($K51)+N($L51),2)))</f>
        <v/>
      </c>
      <c r="S51" s="244"/>
      <c r="T51" s="245" t="str">
        <f aca="false">IF(TRIM($B51&amp;$C51)="","",IF(N($O51)=0,"",MAX(0,MIN(N($O51)-N($Q51),N($W51)))))</f>
        <v/>
      </c>
      <c r="U51" s="245" t="str">
        <f aca="false">IF(TRIM($B51&amp;$C51)="","",IF(N($Q51)&lt;=N($O51),"",N($Q51)-N($O51)))</f>
        <v/>
      </c>
      <c r="V51" s="245" t="str">
        <f aca="false">IF(OR(TRIM($B51&amp;$C51)="",$W51=""),"",MAX(0,N($W51))-N($T51))</f>
        <v/>
      </c>
      <c r="W51" s="245" t="str">
        <f aca="false">IF(TRIM($B51&amp;$C51)="","",IF(AND(N($M51)=0,N($Q51)+N($R51)+N($S51)=0),"",ROUND(N($M51)-N($Q51)-N($R51)-N($S51),2)))</f>
        <v/>
      </c>
      <c r="X51" s="246" t="str">
        <f aca="false">IF(TRIM($B51&amp;$C51)="","",IF(N($M51)=0,IF((N($Q51)+N($R51)+N($S51))=0,"—未填单价","未填单价，已收 "&amp;TEXT((N($Q51)+N($R51)+N($S51)),"#,##0.00")),IF(N($W51)&gt;0.005,"欠 "&amp;TEXT(N($W51),"#,##0.00")&amp;IF(N($T51)&gt;0,"（开票未到账 "&amp;TEXT(N($T51),"#,##0.00")&amp;"）","")&amp;IF(N($V51)&gt;0,"（未开票 "&amp;TEXT(N($V51),"#,##0.00")&amp;"）",""),IF(N($W51)&lt;-0.005,"多收 "&amp;TEXT(-N($W51),"#,##0.00"),"✔ 已结清")))&amp;IF(N($U51)&gt;0,"｜到账未开票 "&amp;TEXT(N($U51),"#,##0.00")&amp;"，待补票","")&amp;IF(N($R51)&gt;0,"｜收现 "&amp;TEXT(N($R51),"#,##0.00"),"")&amp;IF(N($S51)&gt;0,"｜收款不开票 "&amp;TEXT(N($S51),"#,##0.00"),""))</f>
        <v/>
      </c>
      <c r="Y51" s="290"/>
      <c r="AC51" s="244" t="str">
        <f aca="false">IF(OR(N($O51)=0,N($AB51)=0),"",ROUND(N($O51)/(1+N($AB51))*N($AB51),2))</f>
        <v/>
      </c>
      <c r="AD51" s="290"/>
      <c r="AE51" s="288"/>
      <c r="AF51" s="261" t="str">
        <f aca="false">IF($AN51="","",IF($AN51=1,IF($AO51&gt;=1,"一次性·已到收款期","一次性·未到期"),$AE51&amp;" 第"&amp;$AO51&amp;"/"&amp;$AN51&amp;"期"))</f>
        <v/>
      </c>
      <c r="AG51" s="245" t="str">
        <f aca="false">IF(OR($AN51="",N($M51)=0),"",ROUND(N($K51)*$AO51/$AN51,2)+N($L51))</f>
        <v/>
      </c>
      <c r="AH51" s="245" t="str">
        <f aca="false">IF($AG51="","",MAX(0,ROUND($AG51-(N($Q51)+N($R51)+N($S51)),2)))</f>
        <v/>
      </c>
      <c r="AI51" s="245" t="str">
        <f aca="false">IF(OR(TRIM($B51&amp;$C51)="",NOT(ISNUMBER($D51))),"",SUMIFS($W$3:$W$1001,$AK$3:$AK$1001,$AK51,$D$3:$D$1001,"&lt;"&amp;$D51))</f>
        <v/>
      </c>
      <c r="AJ51" s="245" t="str">
        <f aca="false">IF(TRIM($B51&amp;$C51)="","",SUMIFS($W$3:$W$1001,$AK$3:$AK$1001,$AK51))</f>
        <v/>
      </c>
      <c r="AK51" s="261" t="str">
        <f aca="false">IF(TRIM($B51&amp;$C51)="","",TRIM($B51)&amp;"｜"&amp;TRIM($C51))</f>
        <v/>
      </c>
      <c r="AL51" s="245" t="str">
        <f aca="false">IF(TRIM($B51&amp;$C51)="","",MIN(N($O51),N($Q51)))</f>
        <v/>
      </c>
      <c r="AM51" s="248" t="str">
        <f aca="false">IF(ISNUMBER($D51),YEAR($D51),"")</f>
        <v/>
      </c>
      <c r="AN51" s="248" t="str">
        <f aca="false">IF(OR(TRIM($B51&amp;$C51)="",NOT(ISNUMBER($D51)),NOT(ISNUMBER($E51))),"",IF($E51&lt;$D51,"",IF(IF($AE51="半年付",2,IF($AE51="季度付",4,IF($AE51="月付",12,IF($AE51="半月付",24,1))))=1,1,MAX(1,ROUND(($E51-$D51+1)/365*IF($AE51="半年付",2,IF($AE51="季度付",4,IF($AE51="月付",12,IF($AE51="半月付",24,1)))),0)))))</f>
        <v/>
      </c>
      <c r="AO51" s="248" t="str">
        <f aca="true">IF($AN51="","",MIN($AN51,MAX(0,INT((TODAY()-付款宽限天数-$D51)/(($E51-$D51+1)/$AN51))+1)))</f>
        <v/>
      </c>
    </row>
    <row r="52" customFormat="false" ht="24" hidden="false" customHeight="false" outlineLevel="0" collapsed="false">
      <c r="F52" s="288" t="str">
        <f aca="true">IF(TRIM($B52&amp;$C52)="","",IF(OR(ISNUMBER(SEARCH("未",$A52)),ISNUMBER(SEARCH("送出",$A52)),AND(TRIM($A52)="",NOT(ISNUMBER($D52)),N($H52)=0)),"【合同未回】","")&amp;IF(NOT(ISNUMBER($E52)),IF(OR(ISNUMBER(SEARCH("未",$A52)),ISNUMBER(SEARCH("送出",$A52)),AND(TRIM($A52)="",NOT(ISNUMBER($D52)),N($H52)=0)),"","【未填合同期】"),IF($E52&lt;TODAY(),"【已到期】",IF($E52-TODAY()&lt;=提醒天数,"【即将到期，剩余"&amp;($E52-TODAY())&amp;"天】","【正常】")))&amp;IF(OR($AD52="安装免保",$AD52="技术免保",$AD52="质保期内"),"【"&amp;$AD52&amp;"】",""))</f>
        <v/>
      </c>
      <c r="K52" s="244" t="str">
        <f aca="false">IF(OR(N($H52)=0,N($I52)=0),"",ROUND(N($H52)*N($I52)*IF(N($J52)=0,1,N($J52)),2))</f>
        <v/>
      </c>
      <c r="M52" s="244" t="str">
        <f aca="false">IF(TRIM($B52&amp;$C52)="","",IF(AND(N($K52)=0,N($L52)=0),"",ROUND(N($K52)+N($L52),2)))</f>
        <v/>
      </c>
      <c r="S52" s="244"/>
      <c r="T52" s="245" t="str">
        <f aca="false">IF(TRIM($B52&amp;$C52)="","",IF(N($O52)=0,"",MAX(0,MIN(N($O52)-N($Q52),N($W52)))))</f>
        <v/>
      </c>
      <c r="U52" s="245" t="str">
        <f aca="false">IF(TRIM($B52&amp;$C52)="","",IF(N($Q52)&lt;=N($O52),"",N($Q52)-N($O52)))</f>
        <v/>
      </c>
      <c r="V52" s="245" t="str">
        <f aca="false">IF(OR(TRIM($B52&amp;$C52)="",$W52=""),"",MAX(0,N($W52))-N($T52))</f>
        <v/>
      </c>
      <c r="W52" s="245" t="str">
        <f aca="false">IF(TRIM($B52&amp;$C52)="","",IF(AND(N($M52)=0,N($Q52)+N($R52)+N($S52)=0),"",ROUND(N($M52)-N($Q52)-N($R52)-N($S52),2)))</f>
        <v/>
      </c>
      <c r="X52" s="246" t="str">
        <f aca="false">IF(TRIM($B52&amp;$C52)="","",IF(N($M52)=0,IF((N($Q52)+N($R52)+N($S52))=0,"—未填单价","未填单价，已收 "&amp;TEXT((N($Q52)+N($R52)+N($S52)),"#,##0.00")),IF(N($W52)&gt;0.005,"欠 "&amp;TEXT(N($W52),"#,##0.00")&amp;IF(N($T52)&gt;0,"（开票未到账 "&amp;TEXT(N($T52),"#,##0.00")&amp;"）","")&amp;IF(N($V52)&gt;0,"（未开票 "&amp;TEXT(N($V52),"#,##0.00")&amp;"）",""),IF(N($W52)&lt;-0.005,"多收 "&amp;TEXT(-N($W52),"#,##0.00"),"✔ 已结清")))&amp;IF(N($U52)&gt;0,"｜到账未开票 "&amp;TEXT(N($U52),"#,##0.00")&amp;"，待补票","")&amp;IF(N($R52)&gt;0,"｜收现 "&amp;TEXT(N($R52),"#,##0.00"),"")&amp;IF(N($S52)&gt;0,"｜收款不开票 "&amp;TEXT(N($S52),"#,##0.00"),""))</f>
        <v/>
      </c>
      <c r="Y52" s="290"/>
      <c r="AC52" s="244" t="str">
        <f aca="false">IF(OR(N($O52)=0,N($AB52)=0),"",ROUND(N($O52)/(1+N($AB52))*N($AB52),2))</f>
        <v/>
      </c>
      <c r="AD52" s="290"/>
      <c r="AE52" s="288"/>
      <c r="AF52" s="261" t="str">
        <f aca="false">IF($AN52="","",IF($AN52=1,IF($AO52&gt;=1,"一次性·已到收款期","一次性·未到期"),$AE52&amp;" 第"&amp;$AO52&amp;"/"&amp;$AN52&amp;"期"))</f>
        <v/>
      </c>
      <c r="AG52" s="245" t="str">
        <f aca="false">IF(OR($AN52="",N($M52)=0),"",ROUND(N($K52)*$AO52/$AN52,2)+N($L52))</f>
        <v/>
      </c>
      <c r="AH52" s="245" t="str">
        <f aca="false">IF($AG52="","",MAX(0,ROUND($AG52-(N($Q52)+N($R52)+N($S52)),2)))</f>
        <v/>
      </c>
      <c r="AI52" s="245" t="str">
        <f aca="false">IF(OR(TRIM($B52&amp;$C52)="",NOT(ISNUMBER($D52))),"",SUMIFS($W$3:$W$1001,$AK$3:$AK$1001,$AK52,$D$3:$D$1001,"&lt;"&amp;$D52))</f>
        <v/>
      </c>
      <c r="AJ52" s="245" t="str">
        <f aca="false">IF(TRIM($B52&amp;$C52)="","",SUMIFS($W$3:$W$1001,$AK$3:$AK$1001,$AK52))</f>
        <v/>
      </c>
      <c r="AK52" s="261" t="str">
        <f aca="false">IF(TRIM($B52&amp;$C52)="","",TRIM($B52)&amp;"｜"&amp;TRIM($C52))</f>
        <v/>
      </c>
      <c r="AL52" s="245" t="str">
        <f aca="false">IF(TRIM($B52&amp;$C52)="","",MIN(N($O52),N($Q52)))</f>
        <v/>
      </c>
      <c r="AM52" s="248" t="str">
        <f aca="false">IF(ISNUMBER($D52),YEAR($D52),"")</f>
        <v/>
      </c>
      <c r="AN52" s="248" t="str">
        <f aca="false">IF(OR(TRIM($B52&amp;$C52)="",NOT(ISNUMBER($D52)),NOT(ISNUMBER($E52))),"",IF($E52&lt;$D52,"",IF(IF($AE52="半年付",2,IF($AE52="季度付",4,IF($AE52="月付",12,IF($AE52="半月付",24,1))))=1,1,MAX(1,ROUND(($E52-$D52+1)/365*IF($AE52="半年付",2,IF($AE52="季度付",4,IF($AE52="月付",12,IF($AE52="半月付",24,1)))),0)))))</f>
        <v/>
      </c>
      <c r="AO52" s="248" t="str">
        <f aca="true">IF($AN52="","",MIN($AN52,MAX(0,INT((TODAY()-付款宽限天数-$D52)/(($E52-$D52+1)/$AN52))+1)))</f>
        <v/>
      </c>
    </row>
    <row r="53" customFormat="false" ht="24" hidden="false" customHeight="false" outlineLevel="0" collapsed="false">
      <c r="F53" s="288" t="str">
        <f aca="true">IF(TRIM($B53&amp;$C53)="","",IF(OR(ISNUMBER(SEARCH("未",$A53)),ISNUMBER(SEARCH("送出",$A53)),AND(TRIM($A53)="",NOT(ISNUMBER($D53)),N($H53)=0)),"【合同未回】","")&amp;IF(NOT(ISNUMBER($E53)),IF(OR(ISNUMBER(SEARCH("未",$A53)),ISNUMBER(SEARCH("送出",$A53)),AND(TRIM($A53)="",NOT(ISNUMBER($D53)),N($H53)=0)),"","【未填合同期】"),IF($E53&lt;TODAY(),"【已到期】",IF($E53-TODAY()&lt;=提醒天数,"【即将到期，剩余"&amp;($E53-TODAY())&amp;"天】","【正常】")))&amp;IF(OR($AD53="安装免保",$AD53="技术免保",$AD53="质保期内"),"【"&amp;$AD53&amp;"】",""))</f>
        <v/>
      </c>
      <c r="K53" s="244" t="str">
        <f aca="false">IF(OR(N($H53)=0,N($I53)=0),"",ROUND(N($H53)*N($I53)*IF(N($J53)=0,1,N($J53)),2))</f>
        <v/>
      </c>
      <c r="M53" s="244" t="str">
        <f aca="false">IF(TRIM($B53&amp;$C53)="","",IF(AND(N($K53)=0,N($L53)=0),"",ROUND(N($K53)+N($L53),2)))</f>
        <v/>
      </c>
      <c r="S53" s="244"/>
      <c r="T53" s="245" t="str">
        <f aca="false">IF(TRIM($B53&amp;$C53)="","",IF(N($O53)=0,"",MAX(0,MIN(N($O53)-N($Q53),N($W53)))))</f>
        <v/>
      </c>
      <c r="U53" s="245" t="str">
        <f aca="false">IF(TRIM($B53&amp;$C53)="","",IF(N($Q53)&lt;=N($O53),"",N($Q53)-N($O53)))</f>
        <v/>
      </c>
      <c r="V53" s="245" t="str">
        <f aca="false">IF(OR(TRIM($B53&amp;$C53)="",$W53=""),"",MAX(0,N($W53))-N($T53))</f>
        <v/>
      </c>
      <c r="W53" s="245" t="str">
        <f aca="false">IF(TRIM($B53&amp;$C53)="","",IF(AND(N($M53)=0,N($Q53)+N($R53)+N($S53)=0),"",ROUND(N($M53)-N($Q53)-N($R53)-N($S53),2)))</f>
        <v/>
      </c>
      <c r="X53" s="246" t="str">
        <f aca="false">IF(TRIM($B53&amp;$C53)="","",IF(N($M53)=0,IF((N($Q53)+N($R53)+N($S53))=0,"—未填单价","未填单价，已收 "&amp;TEXT((N($Q53)+N($R53)+N($S53)),"#,##0.00")),IF(N($W53)&gt;0.005,"欠 "&amp;TEXT(N($W53),"#,##0.00")&amp;IF(N($T53)&gt;0,"（开票未到账 "&amp;TEXT(N($T53),"#,##0.00")&amp;"）","")&amp;IF(N($V53)&gt;0,"（未开票 "&amp;TEXT(N($V53),"#,##0.00")&amp;"）",""),IF(N($W53)&lt;-0.005,"多收 "&amp;TEXT(-N($W53),"#,##0.00"),"✔ 已结清")))&amp;IF(N($U53)&gt;0,"｜到账未开票 "&amp;TEXT(N($U53),"#,##0.00")&amp;"，待补票","")&amp;IF(N($R53)&gt;0,"｜收现 "&amp;TEXT(N($R53),"#,##0.00"),"")&amp;IF(N($S53)&gt;0,"｜收款不开票 "&amp;TEXT(N($S53),"#,##0.00"),""))</f>
        <v/>
      </c>
      <c r="Y53" s="290"/>
      <c r="AC53" s="244" t="str">
        <f aca="false">IF(OR(N($O53)=0,N($AB53)=0),"",ROUND(N($O53)/(1+N($AB53))*N($AB53),2))</f>
        <v/>
      </c>
      <c r="AD53" s="290"/>
      <c r="AE53" s="288"/>
      <c r="AF53" s="261" t="str">
        <f aca="false">IF($AN53="","",IF($AN53=1,IF($AO53&gt;=1,"一次性·已到收款期","一次性·未到期"),$AE53&amp;" 第"&amp;$AO53&amp;"/"&amp;$AN53&amp;"期"))</f>
        <v/>
      </c>
      <c r="AG53" s="245" t="str">
        <f aca="false">IF(OR($AN53="",N($M53)=0),"",ROUND(N($K53)*$AO53/$AN53,2)+N($L53))</f>
        <v/>
      </c>
      <c r="AH53" s="245" t="str">
        <f aca="false">IF($AG53="","",MAX(0,ROUND($AG53-(N($Q53)+N($R53)+N($S53)),2)))</f>
        <v/>
      </c>
      <c r="AI53" s="245" t="str">
        <f aca="false">IF(OR(TRIM($B53&amp;$C53)="",NOT(ISNUMBER($D53))),"",SUMIFS($W$3:$W$1001,$AK$3:$AK$1001,$AK53,$D$3:$D$1001,"&lt;"&amp;$D53))</f>
        <v/>
      </c>
      <c r="AJ53" s="245" t="str">
        <f aca="false">IF(TRIM($B53&amp;$C53)="","",SUMIFS($W$3:$W$1001,$AK$3:$AK$1001,$AK53))</f>
        <v/>
      </c>
      <c r="AK53" s="261" t="str">
        <f aca="false">IF(TRIM($B53&amp;$C53)="","",TRIM($B53)&amp;"｜"&amp;TRIM($C53))</f>
        <v/>
      </c>
      <c r="AL53" s="245" t="str">
        <f aca="false">IF(TRIM($B53&amp;$C53)="","",MIN(N($O53),N($Q53)))</f>
        <v/>
      </c>
      <c r="AM53" s="248" t="str">
        <f aca="false">IF(ISNUMBER($D53),YEAR($D53),"")</f>
        <v/>
      </c>
      <c r="AN53" s="248" t="str">
        <f aca="false">IF(OR(TRIM($B53&amp;$C53)="",NOT(ISNUMBER($D53)),NOT(ISNUMBER($E53))),"",IF($E53&lt;$D53,"",IF(IF($AE53="半年付",2,IF($AE53="季度付",4,IF($AE53="月付",12,IF($AE53="半月付",24,1))))=1,1,MAX(1,ROUND(($E53-$D53+1)/365*IF($AE53="半年付",2,IF($AE53="季度付",4,IF($AE53="月付",12,IF($AE53="半月付",24,1)))),0)))))</f>
        <v/>
      </c>
      <c r="AO53" s="248" t="str">
        <f aca="true">IF($AN53="","",MIN($AN53,MAX(0,INT((TODAY()-付款宽限天数-$D53)/(($E53-$D53+1)/$AN53))+1)))</f>
        <v/>
      </c>
    </row>
    <row r="54" customFormat="false" ht="24" hidden="false" customHeight="false" outlineLevel="0" collapsed="false">
      <c r="F54" s="288" t="str">
        <f aca="true">IF(TRIM($B54&amp;$C54)="","",IF(OR(ISNUMBER(SEARCH("未",$A54)),ISNUMBER(SEARCH("送出",$A54)),AND(TRIM($A54)="",NOT(ISNUMBER($D54)),N($H54)=0)),"【合同未回】","")&amp;IF(NOT(ISNUMBER($E54)),IF(OR(ISNUMBER(SEARCH("未",$A54)),ISNUMBER(SEARCH("送出",$A54)),AND(TRIM($A54)="",NOT(ISNUMBER($D54)),N($H54)=0)),"","【未填合同期】"),IF($E54&lt;TODAY(),"【已到期】",IF($E54-TODAY()&lt;=提醒天数,"【即将到期，剩余"&amp;($E54-TODAY())&amp;"天】","【正常】")))&amp;IF(OR($AD54="安装免保",$AD54="技术免保",$AD54="质保期内"),"【"&amp;$AD54&amp;"】",""))</f>
        <v/>
      </c>
      <c r="K54" s="244" t="str">
        <f aca="false">IF(OR(N($H54)=0,N($I54)=0),"",ROUND(N($H54)*N($I54)*IF(N($J54)=0,1,N($J54)),2))</f>
        <v/>
      </c>
      <c r="M54" s="244" t="str">
        <f aca="false">IF(TRIM($B54&amp;$C54)="","",IF(AND(N($K54)=0,N($L54)=0),"",ROUND(N($K54)+N($L54),2)))</f>
        <v/>
      </c>
      <c r="S54" s="244"/>
      <c r="T54" s="245" t="str">
        <f aca="false">IF(TRIM($B54&amp;$C54)="","",IF(N($O54)=0,"",MAX(0,MIN(N($O54)-N($Q54),N($W54)))))</f>
        <v/>
      </c>
      <c r="U54" s="245" t="str">
        <f aca="false">IF(TRIM($B54&amp;$C54)="","",IF(N($Q54)&lt;=N($O54),"",N($Q54)-N($O54)))</f>
        <v/>
      </c>
      <c r="V54" s="245" t="str">
        <f aca="false">IF(OR(TRIM($B54&amp;$C54)="",$W54=""),"",MAX(0,N($W54))-N($T54))</f>
        <v/>
      </c>
      <c r="W54" s="245" t="str">
        <f aca="false">IF(TRIM($B54&amp;$C54)="","",IF(AND(N($M54)=0,N($Q54)+N($R54)+N($S54)=0),"",ROUND(N($M54)-N($Q54)-N($R54)-N($S54),2)))</f>
        <v/>
      </c>
      <c r="X54" s="246" t="str">
        <f aca="false">IF(TRIM($B54&amp;$C54)="","",IF(N($M54)=0,IF((N($Q54)+N($R54)+N($S54))=0,"—未填单价","未填单价，已收 "&amp;TEXT((N($Q54)+N($R54)+N($S54)),"#,##0.00")),IF(N($W54)&gt;0.005,"欠 "&amp;TEXT(N($W54),"#,##0.00")&amp;IF(N($T54)&gt;0,"（开票未到账 "&amp;TEXT(N($T54),"#,##0.00")&amp;"）","")&amp;IF(N($V54)&gt;0,"（未开票 "&amp;TEXT(N($V54),"#,##0.00")&amp;"）",""),IF(N($W54)&lt;-0.005,"多收 "&amp;TEXT(-N($W54),"#,##0.00"),"✔ 已结清")))&amp;IF(N($U54)&gt;0,"｜到账未开票 "&amp;TEXT(N($U54),"#,##0.00")&amp;"，待补票","")&amp;IF(N($R54)&gt;0,"｜收现 "&amp;TEXT(N($R54),"#,##0.00"),"")&amp;IF(N($S54)&gt;0,"｜收款不开票 "&amp;TEXT(N($S54),"#,##0.00"),""))</f>
        <v/>
      </c>
      <c r="Y54" s="290"/>
      <c r="AC54" s="244" t="str">
        <f aca="false">IF(OR(N($O54)=0,N($AB54)=0),"",ROUND(N($O54)/(1+N($AB54))*N($AB54),2))</f>
        <v/>
      </c>
      <c r="AD54" s="290"/>
      <c r="AE54" s="288"/>
      <c r="AF54" s="261" t="str">
        <f aca="false">IF($AN54="","",IF($AN54=1,IF($AO54&gt;=1,"一次性·已到收款期","一次性·未到期"),$AE54&amp;" 第"&amp;$AO54&amp;"/"&amp;$AN54&amp;"期"))</f>
        <v/>
      </c>
      <c r="AG54" s="245" t="str">
        <f aca="false">IF(OR($AN54="",N($M54)=0),"",ROUND(N($K54)*$AO54/$AN54,2)+N($L54))</f>
        <v/>
      </c>
      <c r="AH54" s="245" t="str">
        <f aca="false">IF($AG54="","",MAX(0,ROUND($AG54-(N($Q54)+N($R54)+N($S54)),2)))</f>
        <v/>
      </c>
      <c r="AI54" s="245" t="str">
        <f aca="false">IF(OR(TRIM($B54&amp;$C54)="",NOT(ISNUMBER($D54))),"",SUMIFS($W$3:$W$1001,$AK$3:$AK$1001,$AK54,$D$3:$D$1001,"&lt;"&amp;$D54))</f>
        <v/>
      </c>
      <c r="AJ54" s="245" t="str">
        <f aca="false">IF(TRIM($B54&amp;$C54)="","",SUMIFS($W$3:$W$1001,$AK$3:$AK$1001,$AK54))</f>
        <v/>
      </c>
      <c r="AK54" s="261" t="str">
        <f aca="false">IF(TRIM($B54&amp;$C54)="","",TRIM($B54)&amp;"｜"&amp;TRIM($C54))</f>
        <v/>
      </c>
      <c r="AL54" s="245" t="str">
        <f aca="false">IF(TRIM($B54&amp;$C54)="","",MIN(N($O54),N($Q54)))</f>
        <v/>
      </c>
      <c r="AM54" s="248" t="str">
        <f aca="false">IF(ISNUMBER($D54),YEAR($D54),"")</f>
        <v/>
      </c>
      <c r="AN54" s="248" t="str">
        <f aca="false">IF(OR(TRIM($B54&amp;$C54)="",NOT(ISNUMBER($D54)),NOT(ISNUMBER($E54))),"",IF($E54&lt;$D54,"",IF(IF($AE54="半年付",2,IF($AE54="季度付",4,IF($AE54="月付",12,IF($AE54="半月付",24,1))))=1,1,MAX(1,ROUND(($E54-$D54+1)/365*IF($AE54="半年付",2,IF($AE54="季度付",4,IF($AE54="月付",12,IF($AE54="半月付",24,1)))),0)))))</f>
        <v/>
      </c>
      <c r="AO54" s="248" t="str">
        <f aca="true">IF($AN54="","",MIN($AN54,MAX(0,INT((TODAY()-付款宽限天数-$D54)/(($E54-$D54+1)/$AN54))+1)))</f>
        <v/>
      </c>
    </row>
    <row r="55" customFormat="false" ht="24" hidden="false" customHeight="false" outlineLevel="0" collapsed="false">
      <c r="F55" s="288" t="str">
        <f aca="true">IF(TRIM($B55&amp;$C55)="","",IF(OR(ISNUMBER(SEARCH("未",$A55)),ISNUMBER(SEARCH("送出",$A55)),AND(TRIM($A55)="",NOT(ISNUMBER($D55)),N($H55)=0)),"【合同未回】","")&amp;IF(NOT(ISNUMBER($E55)),IF(OR(ISNUMBER(SEARCH("未",$A55)),ISNUMBER(SEARCH("送出",$A55)),AND(TRIM($A55)="",NOT(ISNUMBER($D55)),N($H55)=0)),"","【未填合同期】"),IF($E55&lt;TODAY(),"【已到期】",IF($E55-TODAY()&lt;=提醒天数,"【即将到期，剩余"&amp;($E55-TODAY())&amp;"天】","【正常】")))&amp;IF(OR($AD55="安装免保",$AD55="技术免保",$AD55="质保期内"),"【"&amp;$AD55&amp;"】",""))</f>
        <v/>
      </c>
      <c r="K55" s="244" t="str">
        <f aca="false">IF(OR(N($H55)=0,N($I55)=0),"",ROUND(N($H55)*N($I55)*IF(N($J55)=0,1,N($J55)),2))</f>
        <v/>
      </c>
      <c r="M55" s="244" t="str">
        <f aca="false">IF(TRIM($B55&amp;$C55)="","",IF(AND(N($K55)=0,N($L55)=0),"",ROUND(N($K55)+N($L55),2)))</f>
        <v/>
      </c>
      <c r="S55" s="244"/>
      <c r="T55" s="245" t="str">
        <f aca="false">IF(TRIM($B55&amp;$C55)="","",IF(N($O55)=0,"",MAX(0,MIN(N($O55)-N($Q55),N($W55)))))</f>
        <v/>
      </c>
      <c r="U55" s="245" t="str">
        <f aca="false">IF(TRIM($B55&amp;$C55)="","",IF(N($Q55)&lt;=N($O55),"",N($Q55)-N($O55)))</f>
        <v/>
      </c>
      <c r="V55" s="245" t="str">
        <f aca="false">IF(OR(TRIM($B55&amp;$C55)="",$W55=""),"",MAX(0,N($W55))-N($T55))</f>
        <v/>
      </c>
      <c r="W55" s="245" t="str">
        <f aca="false">IF(TRIM($B55&amp;$C55)="","",IF(AND(N($M55)=0,N($Q55)+N($R55)+N($S55)=0),"",ROUND(N($M55)-N($Q55)-N($R55)-N($S55),2)))</f>
        <v/>
      </c>
      <c r="X55" s="246" t="str">
        <f aca="false">IF(TRIM($B55&amp;$C55)="","",IF(N($M55)=0,IF((N($Q55)+N($R55)+N($S55))=0,"—未填单价","未填单价，已收 "&amp;TEXT((N($Q55)+N($R55)+N($S55)),"#,##0.00")),IF(N($W55)&gt;0.005,"欠 "&amp;TEXT(N($W55),"#,##0.00")&amp;IF(N($T55)&gt;0,"（开票未到账 "&amp;TEXT(N($T55),"#,##0.00")&amp;"）","")&amp;IF(N($V55)&gt;0,"（未开票 "&amp;TEXT(N($V55),"#,##0.00")&amp;"）",""),IF(N($W55)&lt;-0.005,"多收 "&amp;TEXT(-N($W55),"#,##0.00"),"✔ 已结清")))&amp;IF(N($U55)&gt;0,"｜到账未开票 "&amp;TEXT(N($U55),"#,##0.00")&amp;"，待补票","")&amp;IF(N($R55)&gt;0,"｜收现 "&amp;TEXT(N($R55),"#,##0.00"),"")&amp;IF(N($S55)&gt;0,"｜收款不开票 "&amp;TEXT(N($S55),"#,##0.00"),""))</f>
        <v/>
      </c>
      <c r="Y55" s="290"/>
      <c r="AC55" s="244" t="str">
        <f aca="false">IF(OR(N($O55)=0,N($AB55)=0),"",ROUND(N($O55)/(1+N($AB55))*N($AB55),2))</f>
        <v/>
      </c>
      <c r="AD55" s="290"/>
      <c r="AE55" s="288"/>
      <c r="AF55" s="261" t="str">
        <f aca="false">IF($AN55="","",IF($AN55=1,IF($AO55&gt;=1,"一次性·已到收款期","一次性·未到期"),$AE55&amp;" 第"&amp;$AO55&amp;"/"&amp;$AN55&amp;"期"))</f>
        <v/>
      </c>
      <c r="AG55" s="245" t="str">
        <f aca="false">IF(OR($AN55="",N($M55)=0),"",ROUND(N($K55)*$AO55/$AN55,2)+N($L55))</f>
        <v/>
      </c>
      <c r="AH55" s="245" t="str">
        <f aca="false">IF($AG55="","",MAX(0,ROUND($AG55-(N($Q55)+N($R55)+N($S55)),2)))</f>
        <v/>
      </c>
      <c r="AI55" s="245" t="str">
        <f aca="false">IF(OR(TRIM($B55&amp;$C55)="",NOT(ISNUMBER($D55))),"",SUMIFS($W$3:$W$1001,$AK$3:$AK$1001,$AK55,$D$3:$D$1001,"&lt;"&amp;$D55))</f>
        <v/>
      </c>
      <c r="AJ55" s="245" t="str">
        <f aca="false">IF(TRIM($B55&amp;$C55)="","",SUMIFS($W$3:$W$1001,$AK$3:$AK$1001,$AK55))</f>
        <v/>
      </c>
      <c r="AK55" s="261" t="str">
        <f aca="false">IF(TRIM($B55&amp;$C55)="","",TRIM($B55)&amp;"｜"&amp;TRIM($C55))</f>
        <v/>
      </c>
      <c r="AL55" s="245" t="str">
        <f aca="false">IF(TRIM($B55&amp;$C55)="","",MIN(N($O55),N($Q55)))</f>
        <v/>
      </c>
      <c r="AM55" s="248" t="str">
        <f aca="false">IF(ISNUMBER($D55),YEAR($D55),"")</f>
        <v/>
      </c>
      <c r="AN55" s="248" t="str">
        <f aca="false">IF(OR(TRIM($B55&amp;$C55)="",NOT(ISNUMBER($D55)),NOT(ISNUMBER($E55))),"",IF($E55&lt;$D55,"",IF(IF($AE55="半年付",2,IF($AE55="季度付",4,IF($AE55="月付",12,IF($AE55="半月付",24,1))))=1,1,MAX(1,ROUND(($E55-$D55+1)/365*IF($AE55="半年付",2,IF($AE55="季度付",4,IF($AE55="月付",12,IF($AE55="半月付",24,1)))),0)))))</f>
        <v/>
      </c>
      <c r="AO55" s="248" t="str">
        <f aca="true">IF($AN55="","",MIN($AN55,MAX(0,INT((TODAY()-付款宽限天数-$D55)/(($E55-$D55+1)/$AN55))+1)))</f>
        <v/>
      </c>
    </row>
    <row r="56" customFormat="false" ht="24" hidden="false" customHeight="false" outlineLevel="0" collapsed="false">
      <c r="F56" s="288" t="str">
        <f aca="true">IF(TRIM($B56&amp;$C56)="","",IF(OR(ISNUMBER(SEARCH("未",$A56)),ISNUMBER(SEARCH("送出",$A56)),AND(TRIM($A56)="",NOT(ISNUMBER($D56)),N($H56)=0)),"【合同未回】","")&amp;IF(NOT(ISNUMBER($E56)),IF(OR(ISNUMBER(SEARCH("未",$A56)),ISNUMBER(SEARCH("送出",$A56)),AND(TRIM($A56)="",NOT(ISNUMBER($D56)),N($H56)=0)),"","【未填合同期】"),IF($E56&lt;TODAY(),"【已到期】",IF($E56-TODAY()&lt;=提醒天数,"【即将到期，剩余"&amp;($E56-TODAY())&amp;"天】","【正常】")))&amp;IF(OR($AD56="安装免保",$AD56="技术免保",$AD56="质保期内"),"【"&amp;$AD56&amp;"】",""))</f>
        <v/>
      </c>
      <c r="K56" s="244" t="str">
        <f aca="false">IF(OR(N($H56)=0,N($I56)=0),"",ROUND(N($H56)*N($I56)*IF(N($J56)=0,1,N($J56)),2))</f>
        <v/>
      </c>
      <c r="M56" s="244" t="str">
        <f aca="false">IF(TRIM($B56&amp;$C56)="","",IF(AND(N($K56)=0,N($L56)=0),"",ROUND(N($K56)+N($L56),2)))</f>
        <v/>
      </c>
      <c r="S56" s="244"/>
      <c r="T56" s="245" t="str">
        <f aca="false">IF(TRIM($B56&amp;$C56)="","",IF(N($O56)=0,"",MAX(0,MIN(N($O56)-N($Q56),N($W56)))))</f>
        <v/>
      </c>
      <c r="U56" s="245" t="str">
        <f aca="false">IF(TRIM($B56&amp;$C56)="","",IF(N($Q56)&lt;=N($O56),"",N($Q56)-N($O56)))</f>
        <v/>
      </c>
      <c r="V56" s="245" t="str">
        <f aca="false">IF(OR(TRIM($B56&amp;$C56)="",$W56=""),"",MAX(0,N($W56))-N($T56))</f>
        <v/>
      </c>
      <c r="W56" s="245" t="str">
        <f aca="false">IF(TRIM($B56&amp;$C56)="","",IF(AND(N($M56)=0,N($Q56)+N($R56)+N($S56)=0),"",ROUND(N($M56)-N($Q56)-N($R56)-N($S56),2)))</f>
        <v/>
      </c>
      <c r="X56" s="246" t="str">
        <f aca="false">IF(TRIM($B56&amp;$C56)="","",IF(N($M56)=0,IF((N($Q56)+N($R56)+N($S56))=0,"—未填单价","未填单价，已收 "&amp;TEXT((N($Q56)+N($R56)+N($S56)),"#,##0.00")),IF(N($W56)&gt;0.005,"欠 "&amp;TEXT(N($W56),"#,##0.00")&amp;IF(N($T56)&gt;0,"（开票未到账 "&amp;TEXT(N($T56),"#,##0.00")&amp;"）","")&amp;IF(N($V56)&gt;0,"（未开票 "&amp;TEXT(N($V56),"#,##0.00")&amp;"）",""),IF(N($W56)&lt;-0.005,"多收 "&amp;TEXT(-N($W56),"#,##0.00"),"✔ 已结清")))&amp;IF(N($U56)&gt;0,"｜到账未开票 "&amp;TEXT(N($U56),"#,##0.00")&amp;"，待补票","")&amp;IF(N($R56)&gt;0,"｜收现 "&amp;TEXT(N($R56),"#,##0.00"),"")&amp;IF(N($S56)&gt;0,"｜收款不开票 "&amp;TEXT(N($S56),"#,##0.00"),""))</f>
        <v/>
      </c>
      <c r="Y56" s="290"/>
      <c r="AC56" s="244" t="str">
        <f aca="false">IF(OR(N($O56)=0,N($AB56)=0),"",ROUND(N($O56)/(1+N($AB56))*N($AB56),2))</f>
        <v/>
      </c>
      <c r="AD56" s="290"/>
      <c r="AE56" s="288"/>
      <c r="AF56" s="261" t="str">
        <f aca="false">IF($AN56="","",IF($AN56=1,IF($AO56&gt;=1,"一次性·已到收款期","一次性·未到期"),$AE56&amp;" 第"&amp;$AO56&amp;"/"&amp;$AN56&amp;"期"))</f>
        <v/>
      </c>
      <c r="AG56" s="245" t="str">
        <f aca="false">IF(OR($AN56="",N($M56)=0),"",ROUND(N($K56)*$AO56/$AN56,2)+N($L56))</f>
        <v/>
      </c>
      <c r="AH56" s="245" t="str">
        <f aca="false">IF($AG56="","",MAX(0,ROUND($AG56-(N($Q56)+N($R56)+N($S56)),2)))</f>
        <v/>
      </c>
      <c r="AI56" s="245" t="str">
        <f aca="false">IF(OR(TRIM($B56&amp;$C56)="",NOT(ISNUMBER($D56))),"",SUMIFS($W$3:$W$1001,$AK$3:$AK$1001,$AK56,$D$3:$D$1001,"&lt;"&amp;$D56))</f>
        <v/>
      </c>
      <c r="AJ56" s="245" t="str">
        <f aca="false">IF(TRIM($B56&amp;$C56)="","",SUMIFS($W$3:$W$1001,$AK$3:$AK$1001,$AK56))</f>
        <v/>
      </c>
      <c r="AK56" s="261" t="str">
        <f aca="false">IF(TRIM($B56&amp;$C56)="","",TRIM($B56)&amp;"｜"&amp;TRIM($C56))</f>
        <v/>
      </c>
      <c r="AL56" s="245" t="str">
        <f aca="false">IF(TRIM($B56&amp;$C56)="","",MIN(N($O56),N($Q56)))</f>
        <v/>
      </c>
      <c r="AM56" s="248" t="str">
        <f aca="false">IF(ISNUMBER($D56),YEAR($D56),"")</f>
        <v/>
      </c>
      <c r="AN56" s="248" t="str">
        <f aca="false">IF(OR(TRIM($B56&amp;$C56)="",NOT(ISNUMBER($D56)),NOT(ISNUMBER($E56))),"",IF($E56&lt;$D56,"",IF(IF($AE56="半年付",2,IF($AE56="季度付",4,IF($AE56="月付",12,IF($AE56="半月付",24,1))))=1,1,MAX(1,ROUND(($E56-$D56+1)/365*IF($AE56="半年付",2,IF($AE56="季度付",4,IF($AE56="月付",12,IF($AE56="半月付",24,1)))),0)))))</f>
        <v/>
      </c>
      <c r="AO56" s="248" t="str">
        <f aca="true">IF($AN56="","",MIN($AN56,MAX(0,INT((TODAY()-付款宽限天数-$D56)/(($E56-$D56+1)/$AN56))+1)))</f>
        <v/>
      </c>
    </row>
    <row r="57" customFormat="false" ht="24" hidden="false" customHeight="false" outlineLevel="0" collapsed="false">
      <c r="F57" s="288" t="str">
        <f aca="true">IF(TRIM($B57&amp;$C57)="","",IF(OR(ISNUMBER(SEARCH("未",$A57)),ISNUMBER(SEARCH("送出",$A57)),AND(TRIM($A57)="",NOT(ISNUMBER($D57)),N($H57)=0)),"【合同未回】","")&amp;IF(NOT(ISNUMBER($E57)),IF(OR(ISNUMBER(SEARCH("未",$A57)),ISNUMBER(SEARCH("送出",$A57)),AND(TRIM($A57)="",NOT(ISNUMBER($D57)),N($H57)=0)),"","【未填合同期】"),IF($E57&lt;TODAY(),"【已到期】",IF($E57-TODAY()&lt;=提醒天数,"【即将到期，剩余"&amp;($E57-TODAY())&amp;"天】","【正常】")))&amp;IF(OR($AD57="安装免保",$AD57="技术免保",$AD57="质保期内"),"【"&amp;$AD57&amp;"】",""))</f>
        <v/>
      </c>
      <c r="K57" s="244" t="str">
        <f aca="false">IF(OR(N($H57)=0,N($I57)=0),"",ROUND(N($H57)*N($I57)*IF(N($J57)=0,1,N($J57)),2))</f>
        <v/>
      </c>
      <c r="M57" s="244" t="str">
        <f aca="false">IF(TRIM($B57&amp;$C57)="","",IF(AND(N($K57)=0,N($L57)=0),"",ROUND(N($K57)+N($L57),2)))</f>
        <v/>
      </c>
      <c r="S57" s="244"/>
      <c r="T57" s="245" t="str">
        <f aca="false">IF(TRIM($B57&amp;$C57)="","",IF(N($O57)=0,"",MAX(0,MIN(N($O57)-N($Q57),N($W57)))))</f>
        <v/>
      </c>
      <c r="U57" s="245" t="str">
        <f aca="false">IF(TRIM($B57&amp;$C57)="","",IF(N($Q57)&lt;=N($O57),"",N($Q57)-N($O57)))</f>
        <v/>
      </c>
      <c r="V57" s="245" t="str">
        <f aca="false">IF(OR(TRIM($B57&amp;$C57)="",$W57=""),"",MAX(0,N($W57))-N($T57))</f>
        <v/>
      </c>
      <c r="W57" s="245" t="str">
        <f aca="false">IF(TRIM($B57&amp;$C57)="","",IF(AND(N($M57)=0,N($Q57)+N($R57)+N($S57)=0),"",ROUND(N($M57)-N($Q57)-N($R57)-N($S57),2)))</f>
        <v/>
      </c>
      <c r="X57" s="246" t="str">
        <f aca="false">IF(TRIM($B57&amp;$C57)="","",IF(N($M57)=0,IF((N($Q57)+N($R57)+N($S57))=0,"—未填单价","未填单价，已收 "&amp;TEXT((N($Q57)+N($R57)+N($S57)),"#,##0.00")),IF(N($W57)&gt;0.005,"欠 "&amp;TEXT(N($W57),"#,##0.00")&amp;IF(N($T57)&gt;0,"（开票未到账 "&amp;TEXT(N($T57),"#,##0.00")&amp;"）","")&amp;IF(N($V57)&gt;0,"（未开票 "&amp;TEXT(N($V57),"#,##0.00")&amp;"）",""),IF(N($W57)&lt;-0.005,"多收 "&amp;TEXT(-N($W57),"#,##0.00"),"✔ 已结清")))&amp;IF(N($U57)&gt;0,"｜到账未开票 "&amp;TEXT(N($U57),"#,##0.00")&amp;"，待补票","")&amp;IF(N($R57)&gt;0,"｜收现 "&amp;TEXT(N($R57),"#,##0.00"),"")&amp;IF(N($S57)&gt;0,"｜收款不开票 "&amp;TEXT(N($S57),"#,##0.00"),""))</f>
        <v/>
      </c>
      <c r="Y57" s="290"/>
      <c r="AC57" s="244" t="str">
        <f aca="false">IF(OR(N($O57)=0,N($AB57)=0),"",ROUND(N($O57)/(1+N($AB57))*N($AB57),2))</f>
        <v/>
      </c>
      <c r="AD57" s="290"/>
      <c r="AE57" s="288"/>
      <c r="AF57" s="261" t="str">
        <f aca="false">IF($AN57="","",IF($AN57=1,IF($AO57&gt;=1,"一次性·已到收款期","一次性·未到期"),$AE57&amp;" 第"&amp;$AO57&amp;"/"&amp;$AN57&amp;"期"))</f>
        <v/>
      </c>
      <c r="AG57" s="245" t="str">
        <f aca="false">IF(OR($AN57="",N($M57)=0),"",ROUND(N($K57)*$AO57/$AN57,2)+N($L57))</f>
        <v/>
      </c>
      <c r="AH57" s="245" t="str">
        <f aca="false">IF($AG57="","",MAX(0,ROUND($AG57-(N($Q57)+N($R57)+N($S57)),2)))</f>
        <v/>
      </c>
      <c r="AI57" s="245" t="str">
        <f aca="false">IF(OR(TRIM($B57&amp;$C57)="",NOT(ISNUMBER($D57))),"",SUMIFS($W$3:$W$1001,$AK$3:$AK$1001,$AK57,$D$3:$D$1001,"&lt;"&amp;$D57))</f>
        <v/>
      </c>
      <c r="AJ57" s="245" t="str">
        <f aca="false">IF(TRIM($B57&amp;$C57)="","",SUMIFS($W$3:$W$1001,$AK$3:$AK$1001,$AK57))</f>
        <v/>
      </c>
      <c r="AK57" s="261" t="str">
        <f aca="false">IF(TRIM($B57&amp;$C57)="","",TRIM($B57)&amp;"｜"&amp;TRIM($C57))</f>
        <v/>
      </c>
      <c r="AL57" s="245" t="str">
        <f aca="false">IF(TRIM($B57&amp;$C57)="","",MIN(N($O57),N($Q57)))</f>
        <v/>
      </c>
      <c r="AM57" s="248" t="str">
        <f aca="false">IF(ISNUMBER($D57),YEAR($D57),"")</f>
        <v/>
      </c>
      <c r="AN57" s="248" t="str">
        <f aca="false">IF(OR(TRIM($B57&amp;$C57)="",NOT(ISNUMBER($D57)),NOT(ISNUMBER($E57))),"",IF($E57&lt;$D57,"",IF(IF($AE57="半年付",2,IF($AE57="季度付",4,IF($AE57="月付",12,IF($AE57="半月付",24,1))))=1,1,MAX(1,ROUND(($E57-$D57+1)/365*IF($AE57="半年付",2,IF($AE57="季度付",4,IF($AE57="月付",12,IF($AE57="半月付",24,1)))),0)))))</f>
        <v/>
      </c>
      <c r="AO57" s="248" t="str">
        <f aca="true">IF($AN57="","",MIN($AN57,MAX(0,INT((TODAY()-付款宽限天数-$D57)/(($E57-$D57+1)/$AN57))+1)))</f>
        <v/>
      </c>
    </row>
    <row r="58" customFormat="false" ht="24" hidden="false" customHeight="false" outlineLevel="0" collapsed="false">
      <c r="F58" s="288" t="str">
        <f aca="true">IF(TRIM($B58&amp;$C58)="","",IF(OR(ISNUMBER(SEARCH("未",$A58)),ISNUMBER(SEARCH("送出",$A58)),AND(TRIM($A58)="",NOT(ISNUMBER($D58)),N($H58)=0)),"【合同未回】","")&amp;IF(NOT(ISNUMBER($E58)),IF(OR(ISNUMBER(SEARCH("未",$A58)),ISNUMBER(SEARCH("送出",$A58)),AND(TRIM($A58)="",NOT(ISNUMBER($D58)),N($H58)=0)),"","【未填合同期】"),IF($E58&lt;TODAY(),"【已到期】",IF($E58-TODAY()&lt;=提醒天数,"【即将到期，剩余"&amp;($E58-TODAY())&amp;"天】","【正常】")))&amp;IF(OR($AD58="安装免保",$AD58="技术免保",$AD58="质保期内"),"【"&amp;$AD58&amp;"】",""))</f>
        <v/>
      </c>
      <c r="K58" s="244" t="str">
        <f aca="false">IF(OR(N($H58)=0,N($I58)=0),"",ROUND(N($H58)*N($I58)*IF(N($J58)=0,1,N($J58)),2))</f>
        <v/>
      </c>
      <c r="M58" s="244" t="str">
        <f aca="false">IF(TRIM($B58&amp;$C58)="","",IF(AND(N($K58)=0,N($L58)=0),"",ROUND(N($K58)+N($L58),2)))</f>
        <v/>
      </c>
      <c r="S58" s="244"/>
      <c r="T58" s="245" t="str">
        <f aca="false">IF(TRIM($B58&amp;$C58)="","",IF(N($O58)=0,"",MAX(0,MIN(N($O58)-N($Q58),N($W58)))))</f>
        <v/>
      </c>
      <c r="U58" s="245" t="str">
        <f aca="false">IF(TRIM($B58&amp;$C58)="","",IF(N($Q58)&lt;=N($O58),"",N($Q58)-N($O58)))</f>
        <v/>
      </c>
      <c r="V58" s="245" t="str">
        <f aca="false">IF(OR(TRIM($B58&amp;$C58)="",$W58=""),"",MAX(0,N($W58))-N($T58))</f>
        <v/>
      </c>
      <c r="W58" s="245" t="str">
        <f aca="false">IF(TRIM($B58&amp;$C58)="","",IF(AND(N($M58)=0,N($Q58)+N($R58)+N($S58)=0),"",ROUND(N($M58)-N($Q58)-N($R58)-N($S58),2)))</f>
        <v/>
      </c>
      <c r="X58" s="246" t="str">
        <f aca="false">IF(TRIM($B58&amp;$C58)="","",IF(N($M58)=0,IF((N($Q58)+N($R58)+N($S58))=0,"—未填单价","未填单价，已收 "&amp;TEXT((N($Q58)+N($R58)+N($S58)),"#,##0.00")),IF(N($W58)&gt;0.005,"欠 "&amp;TEXT(N($W58),"#,##0.00")&amp;IF(N($T58)&gt;0,"（开票未到账 "&amp;TEXT(N($T58),"#,##0.00")&amp;"）","")&amp;IF(N($V58)&gt;0,"（未开票 "&amp;TEXT(N($V58),"#,##0.00")&amp;"）",""),IF(N($W58)&lt;-0.005,"多收 "&amp;TEXT(-N($W58),"#,##0.00"),"✔ 已结清")))&amp;IF(N($U58)&gt;0,"｜到账未开票 "&amp;TEXT(N($U58),"#,##0.00")&amp;"，待补票","")&amp;IF(N($R58)&gt;0,"｜收现 "&amp;TEXT(N($R58),"#,##0.00"),"")&amp;IF(N($S58)&gt;0,"｜收款不开票 "&amp;TEXT(N($S58),"#,##0.00"),""))</f>
        <v/>
      </c>
      <c r="Y58" s="290"/>
      <c r="AC58" s="244" t="str">
        <f aca="false">IF(OR(N($O58)=0,N($AB58)=0),"",ROUND(N($O58)/(1+N($AB58))*N($AB58),2))</f>
        <v/>
      </c>
      <c r="AD58" s="290"/>
      <c r="AE58" s="288"/>
      <c r="AF58" s="261" t="str">
        <f aca="false">IF($AN58="","",IF($AN58=1,IF($AO58&gt;=1,"一次性·已到收款期","一次性·未到期"),$AE58&amp;" 第"&amp;$AO58&amp;"/"&amp;$AN58&amp;"期"))</f>
        <v/>
      </c>
      <c r="AG58" s="245" t="str">
        <f aca="false">IF(OR($AN58="",N($M58)=0),"",ROUND(N($K58)*$AO58/$AN58,2)+N($L58))</f>
        <v/>
      </c>
      <c r="AH58" s="245" t="str">
        <f aca="false">IF($AG58="","",MAX(0,ROUND($AG58-(N($Q58)+N($R58)+N($S58)),2)))</f>
        <v/>
      </c>
      <c r="AI58" s="245" t="str">
        <f aca="false">IF(OR(TRIM($B58&amp;$C58)="",NOT(ISNUMBER($D58))),"",SUMIFS($W$3:$W$1001,$AK$3:$AK$1001,$AK58,$D$3:$D$1001,"&lt;"&amp;$D58))</f>
        <v/>
      </c>
      <c r="AJ58" s="245" t="str">
        <f aca="false">IF(TRIM($B58&amp;$C58)="","",SUMIFS($W$3:$W$1001,$AK$3:$AK$1001,$AK58))</f>
        <v/>
      </c>
      <c r="AK58" s="261" t="str">
        <f aca="false">IF(TRIM($B58&amp;$C58)="","",TRIM($B58)&amp;"｜"&amp;TRIM($C58))</f>
        <v/>
      </c>
      <c r="AL58" s="245" t="str">
        <f aca="false">IF(TRIM($B58&amp;$C58)="","",MIN(N($O58),N($Q58)))</f>
        <v/>
      </c>
      <c r="AM58" s="248" t="str">
        <f aca="false">IF(ISNUMBER($D58),YEAR($D58),"")</f>
        <v/>
      </c>
      <c r="AN58" s="248" t="str">
        <f aca="false">IF(OR(TRIM($B58&amp;$C58)="",NOT(ISNUMBER($D58)),NOT(ISNUMBER($E58))),"",IF($E58&lt;$D58,"",IF(IF($AE58="半年付",2,IF($AE58="季度付",4,IF($AE58="月付",12,IF($AE58="半月付",24,1))))=1,1,MAX(1,ROUND(($E58-$D58+1)/365*IF($AE58="半年付",2,IF($AE58="季度付",4,IF($AE58="月付",12,IF($AE58="半月付",24,1)))),0)))))</f>
        <v/>
      </c>
      <c r="AO58" s="248" t="str">
        <f aca="true">IF($AN58="","",MIN($AN58,MAX(0,INT((TODAY()-付款宽限天数-$D58)/(($E58-$D58+1)/$AN58))+1)))</f>
        <v/>
      </c>
    </row>
    <row r="59" customFormat="false" ht="24" hidden="false" customHeight="false" outlineLevel="0" collapsed="false">
      <c r="F59" s="288" t="str">
        <f aca="true">IF(TRIM($B59&amp;$C59)="","",IF(OR(ISNUMBER(SEARCH("未",$A59)),ISNUMBER(SEARCH("送出",$A59)),AND(TRIM($A59)="",NOT(ISNUMBER($D59)),N($H59)=0)),"【合同未回】","")&amp;IF(NOT(ISNUMBER($E59)),IF(OR(ISNUMBER(SEARCH("未",$A59)),ISNUMBER(SEARCH("送出",$A59)),AND(TRIM($A59)="",NOT(ISNUMBER($D59)),N($H59)=0)),"","【未填合同期】"),IF($E59&lt;TODAY(),"【已到期】",IF($E59-TODAY()&lt;=提醒天数,"【即将到期，剩余"&amp;($E59-TODAY())&amp;"天】","【正常】")))&amp;IF(OR($AD59="安装免保",$AD59="技术免保",$AD59="质保期内"),"【"&amp;$AD59&amp;"】",""))</f>
        <v/>
      </c>
      <c r="K59" s="244" t="str">
        <f aca="false">IF(OR(N($H59)=0,N($I59)=0),"",ROUND(N($H59)*N($I59)*IF(N($J59)=0,1,N($J59)),2))</f>
        <v/>
      </c>
      <c r="M59" s="244" t="str">
        <f aca="false">IF(TRIM($B59&amp;$C59)="","",IF(AND(N($K59)=0,N($L59)=0),"",ROUND(N($K59)+N($L59),2)))</f>
        <v/>
      </c>
      <c r="S59" s="244"/>
      <c r="T59" s="245" t="str">
        <f aca="false">IF(TRIM($B59&amp;$C59)="","",IF(N($O59)=0,"",MAX(0,MIN(N($O59)-N($Q59),N($W59)))))</f>
        <v/>
      </c>
      <c r="U59" s="245" t="str">
        <f aca="false">IF(TRIM($B59&amp;$C59)="","",IF(N($Q59)&lt;=N($O59),"",N($Q59)-N($O59)))</f>
        <v/>
      </c>
      <c r="V59" s="245" t="str">
        <f aca="false">IF(OR(TRIM($B59&amp;$C59)="",$W59=""),"",MAX(0,N($W59))-N($T59))</f>
        <v/>
      </c>
      <c r="W59" s="245" t="str">
        <f aca="false">IF(TRIM($B59&amp;$C59)="","",IF(AND(N($M59)=0,N($Q59)+N($R59)+N($S59)=0),"",ROUND(N($M59)-N($Q59)-N($R59)-N($S59),2)))</f>
        <v/>
      </c>
      <c r="X59" s="246" t="str">
        <f aca="false">IF(TRIM($B59&amp;$C59)="","",IF(N($M59)=0,IF((N($Q59)+N($R59)+N($S59))=0,"—未填单价","未填单价，已收 "&amp;TEXT((N($Q59)+N($R59)+N($S59)),"#,##0.00")),IF(N($W59)&gt;0.005,"欠 "&amp;TEXT(N($W59),"#,##0.00")&amp;IF(N($T59)&gt;0,"（开票未到账 "&amp;TEXT(N($T59),"#,##0.00")&amp;"）","")&amp;IF(N($V59)&gt;0,"（未开票 "&amp;TEXT(N($V59),"#,##0.00")&amp;"）",""),IF(N($W59)&lt;-0.005,"多收 "&amp;TEXT(-N($W59),"#,##0.00"),"✔ 已结清")))&amp;IF(N($U59)&gt;0,"｜到账未开票 "&amp;TEXT(N($U59),"#,##0.00")&amp;"，待补票","")&amp;IF(N($R59)&gt;0,"｜收现 "&amp;TEXT(N($R59),"#,##0.00"),"")&amp;IF(N($S59)&gt;0,"｜收款不开票 "&amp;TEXT(N($S59),"#,##0.00"),""))</f>
        <v/>
      </c>
      <c r="Y59" s="290"/>
      <c r="AC59" s="244" t="str">
        <f aca="false">IF(OR(N($O59)=0,N($AB59)=0),"",ROUND(N($O59)/(1+N($AB59))*N($AB59),2))</f>
        <v/>
      </c>
      <c r="AD59" s="290"/>
      <c r="AE59" s="288"/>
      <c r="AF59" s="261" t="str">
        <f aca="false">IF($AN59="","",IF($AN59=1,IF($AO59&gt;=1,"一次性·已到收款期","一次性·未到期"),$AE59&amp;" 第"&amp;$AO59&amp;"/"&amp;$AN59&amp;"期"))</f>
        <v/>
      </c>
      <c r="AG59" s="245" t="str">
        <f aca="false">IF(OR($AN59="",N($M59)=0),"",ROUND(N($K59)*$AO59/$AN59,2)+N($L59))</f>
        <v/>
      </c>
      <c r="AH59" s="245" t="str">
        <f aca="false">IF($AG59="","",MAX(0,ROUND($AG59-(N($Q59)+N($R59)+N($S59)),2)))</f>
        <v/>
      </c>
      <c r="AI59" s="245" t="str">
        <f aca="false">IF(OR(TRIM($B59&amp;$C59)="",NOT(ISNUMBER($D59))),"",SUMIFS($W$3:$W$1001,$AK$3:$AK$1001,$AK59,$D$3:$D$1001,"&lt;"&amp;$D59))</f>
        <v/>
      </c>
      <c r="AJ59" s="245" t="str">
        <f aca="false">IF(TRIM($B59&amp;$C59)="","",SUMIFS($W$3:$W$1001,$AK$3:$AK$1001,$AK59))</f>
        <v/>
      </c>
      <c r="AK59" s="261" t="str">
        <f aca="false">IF(TRIM($B59&amp;$C59)="","",TRIM($B59)&amp;"｜"&amp;TRIM($C59))</f>
        <v/>
      </c>
      <c r="AL59" s="245" t="str">
        <f aca="false">IF(TRIM($B59&amp;$C59)="","",MIN(N($O59),N($Q59)))</f>
        <v/>
      </c>
      <c r="AM59" s="248" t="str">
        <f aca="false">IF(ISNUMBER($D59),YEAR($D59),"")</f>
        <v/>
      </c>
      <c r="AN59" s="248" t="str">
        <f aca="false">IF(OR(TRIM($B59&amp;$C59)="",NOT(ISNUMBER($D59)),NOT(ISNUMBER($E59))),"",IF($E59&lt;$D59,"",IF(IF($AE59="半年付",2,IF($AE59="季度付",4,IF($AE59="月付",12,IF($AE59="半月付",24,1))))=1,1,MAX(1,ROUND(($E59-$D59+1)/365*IF($AE59="半年付",2,IF($AE59="季度付",4,IF($AE59="月付",12,IF($AE59="半月付",24,1)))),0)))))</f>
        <v/>
      </c>
      <c r="AO59" s="248" t="str">
        <f aca="true">IF($AN59="","",MIN($AN59,MAX(0,INT((TODAY()-付款宽限天数-$D59)/(($E59-$D59+1)/$AN59))+1)))</f>
        <v/>
      </c>
    </row>
    <row r="60" customFormat="false" ht="24" hidden="false" customHeight="false" outlineLevel="0" collapsed="false">
      <c r="F60" s="288" t="str">
        <f aca="true">IF(TRIM($B60&amp;$C60)="","",IF(OR(ISNUMBER(SEARCH("未",$A60)),ISNUMBER(SEARCH("送出",$A60)),AND(TRIM($A60)="",NOT(ISNUMBER($D60)),N($H60)=0)),"【合同未回】","")&amp;IF(NOT(ISNUMBER($E60)),IF(OR(ISNUMBER(SEARCH("未",$A60)),ISNUMBER(SEARCH("送出",$A60)),AND(TRIM($A60)="",NOT(ISNUMBER($D60)),N($H60)=0)),"","【未填合同期】"),IF($E60&lt;TODAY(),"【已到期】",IF($E60-TODAY()&lt;=提醒天数,"【即将到期，剩余"&amp;($E60-TODAY())&amp;"天】","【正常】")))&amp;IF(OR($AD60="安装免保",$AD60="技术免保",$AD60="质保期内"),"【"&amp;$AD60&amp;"】",""))</f>
        <v/>
      </c>
      <c r="K60" s="244" t="str">
        <f aca="false">IF(OR(N($H60)=0,N($I60)=0),"",ROUND(N($H60)*N($I60)*IF(N($J60)=0,1,N($J60)),2))</f>
        <v/>
      </c>
      <c r="M60" s="244" t="str">
        <f aca="false">IF(TRIM($B60&amp;$C60)="","",IF(AND(N($K60)=0,N($L60)=0),"",ROUND(N($K60)+N($L60),2)))</f>
        <v/>
      </c>
      <c r="S60" s="244"/>
      <c r="T60" s="245" t="str">
        <f aca="false">IF(TRIM($B60&amp;$C60)="","",IF(N($O60)=0,"",MAX(0,MIN(N($O60)-N($Q60),N($W60)))))</f>
        <v/>
      </c>
      <c r="U60" s="245" t="str">
        <f aca="false">IF(TRIM($B60&amp;$C60)="","",IF(N($Q60)&lt;=N($O60),"",N($Q60)-N($O60)))</f>
        <v/>
      </c>
      <c r="V60" s="245" t="str">
        <f aca="false">IF(OR(TRIM($B60&amp;$C60)="",$W60=""),"",MAX(0,N($W60))-N($T60))</f>
        <v/>
      </c>
      <c r="W60" s="245" t="str">
        <f aca="false">IF(TRIM($B60&amp;$C60)="","",IF(AND(N($M60)=0,N($Q60)+N($R60)+N($S60)=0),"",ROUND(N($M60)-N($Q60)-N($R60)-N($S60),2)))</f>
        <v/>
      </c>
      <c r="X60" s="246" t="str">
        <f aca="false">IF(TRIM($B60&amp;$C60)="","",IF(N($M60)=0,IF((N($Q60)+N($R60)+N($S60))=0,"—未填单价","未填单价，已收 "&amp;TEXT((N($Q60)+N($R60)+N($S60)),"#,##0.00")),IF(N($W60)&gt;0.005,"欠 "&amp;TEXT(N($W60),"#,##0.00")&amp;IF(N($T60)&gt;0,"（开票未到账 "&amp;TEXT(N($T60),"#,##0.00")&amp;"）","")&amp;IF(N($V60)&gt;0,"（未开票 "&amp;TEXT(N($V60),"#,##0.00")&amp;"）",""),IF(N($W60)&lt;-0.005,"多收 "&amp;TEXT(-N($W60),"#,##0.00"),"✔ 已结清")))&amp;IF(N($U60)&gt;0,"｜到账未开票 "&amp;TEXT(N($U60),"#,##0.00")&amp;"，待补票","")&amp;IF(N($R60)&gt;0,"｜收现 "&amp;TEXT(N($R60),"#,##0.00"),"")&amp;IF(N($S60)&gt;0,"｜收款不开票 "&amp;TEXT(N($S60),"#,##0.00"),""))</f>
        <v/>
      </c>
      <c r="Y60" s="290"/>
      <c r="AC60" s="244" t="str">
        <f aca="false">IF(OR(N($O60)=0,N($AB60)=0),"",ROUND(N($O60)/(1+N($AB60))*N($AB60),2))</f>
        <v/>
      </c>
      <c r="AD60" s="290"/>
      <c r="AE60" s="288"/>
      <c r="AF60" s="261" t="str">
        <f aca="false">IF($AN60="","",IF($AN60=1,IF($AO60&gt;=1,"一次性·已到收款期","一次性·未到期"),$AE60&amp;" 第"&amp;$AO60&amp;"/"&amp;$AN60&amp;"期"))</f>
        <v/>
      </c>
      <c r="AG60" s="245" t="str">
        <f aca="false">IF(OR($AN60="",N($M60)=0),"",ROUND(N($K60)*$AO60/$AN60,2)+N($L60))</f>
        <v/>
      </c>
      <c r="AH60" s="245" t="str">
        <f aca="false">IF($AG60="","",MAX(0,ROUND($AG60-(N($Q60)+N($R60)+N($S60)),2)))</f>
        <v/>
      </c>
      <c r="AI60" s="245" t="str">
        <f aca="false">IF(OR(TRIM($B60&amp;$C60)="",NOT(ISNUMBER($D60))),"",SUMIFS($W$3:$W$1001,$AK$3:$AK$1001,$AK60,$D$3:$D$1001,"&lt;"&amp;$D60))</f>
        <v/>
      </c>
      <c r="AJ60" s="245" t="str">
        <f aca="false">IF(TRIM($B60&amp;$C60)="","",SUMIFS($W$3:$W$1001,$AK$3:$AK$1001,$AK60))</f>
        <v/>
      </c>
      <c r="AK60" s="261" t="str">
        <f aca="false">IF(TRIM($B60&amp;$C60)="","",TRIM($B60)&amp;"｜"&amp;TRIM($C60))</f>
        <v/>
      </c>
      <c r="AL60" s="245" t="str">
        <f aca="false">IF(TRIM($B60&amp;$C60)="","",MIN(N($O60),N($Q60)))</f>
        <v/>
      </c>
      <c r="AM60" s="248" t="str">
        <f aca="false">IF(ISNUMBER($D60),YEAR($D60),"")</f>
        <v/>
      </c>
      <c r="AN60" s="248" t="str">
        <f aca="false">IF(OR(TRIM($B60&amp;$C60)="",NOT(ISNUMBER($D60)),NOT(ISNUMBER($E60))),"",IF($E60&lt;$D60,"",IF(IF($AE60="半年付",2,IF($AE60="季度付",4,IF($AE60="月付",12,IF($AE60="半月付",24,1))))=1,1,MAX(1,ROUND(($E60-$D60+1)/365*IF($AE60="半年付",2,IF($AE60="季度付",4,IF($AE60="月付",12,IF($AE60="半月付",24,1)))),0)))))</f>
        <v/>
      </c>
      <c r="AO60" s="248" t="str">
        <f aca="true">IF($AN60="","",MIN($AN60,MAX(0,INT((TODAY()-付款宽限天数-$D60)/(($E60-$D60+1)/$AN60))+1)))</f>
        <v/>
      </c>
    </row>
    <row r="61" customFormat="false" ht="24" hidden="false" customHeight="false" outlineLevel="0" collapsed="false">
      <c r="F61" s="288" t="str">
        <f aca="true">IF(TRIM($B61&amp;$C61)="","",IF(OR(ISNUMBER(SEARCH("未",$A61)),ISNUMBER(SEARCH("送出",$A61)),AND(TRIM($A61)="",NOT(ISNUMBER($D61)),N($H61)=0)),"【合同未回】","")&amp;IF(NOT(ISNUMBER($E61)),IF(OR(ISNUMBER(SEARCH("未",$A61)),ISNUMBER(SEARCH("送出",$A61)),AND(TRIM($A61)="",NOT(ISNUMBER($D61)),N($H61)=0)),"","【未填合同期】"),IF($E61&lt;TODAY(),"【已到期】",IF($E61-TODAY()&lt;=提醒天数,"【即将到期，剩余"&amp;($E61-TODAY())&amp;"天】","【正常】")))&amp;IF(OR($AD61="安装免保",$AD61="技术免保",$AD61="质保期内"),"【"&amp;$AD61&amp;"】",""))</f>
        <v/>
      </c>
      <c r="K61" s="244" t="str">
        <f aca="false">IF(OR(N($H61)=0,N($I61)=0),"",ROUND(N($H61)*N($I61)*IF(N($J61)=0,1,N($J61)),2))</f>
        <v/>
      </c>
      <c r="M61" s="244" t="str">
        <f aca="false">IF(TRIM($B61&amp;$C61)="","",IF(AND(N($K61)=0,N($L61)=0),"",ROUND(N($K61)+N($L61),2)))</f>
        <v/>
      </c>
      <c r="S61" s="244"/>
      <c r="T61" s="245" t="str">
        <f aca="false">IF(TRIM($B61&amp;$C61)="","",IF(N($O61)=0,"",MAX(0,MIN(N($O61)-N($Q61),N($W61)))))</f>
        <v/>
      </c>
      <c r="U61" s="245" t="str">
        <f aca="false">IF(TRIM($B61&amp;$C61)="","",IF(N($Q61)&lt;=N($O61),"",N($Q61)-N($O61)))</f>
        <v/>
      </c>
      <c r="V61" s="245" t="str">
        <f aca="false">IF(OR(TRIM($B61&amp;$C61)="",$W61=""),"",MAX(0,N($W61))-N($T61))</f>
        <v/>
      </c>
      <c r="W61" s="245" t="str">
        <f aca="false">IF(TRIM($B61&amp;$C61)="","",IF(AND(N($M61)=0,N($Q61)+N($R61)+N($S61)=0),"",ROUND(N($M61)-N($Q61)-N($R61)-N($S61),2)))</f>
        <v/>
      </c>
      <c r="X61" s="246" t="str">
        <f aca="false">IF(TRIM($B61&amp;$C61)="","",IF(N($M61)=0,IF((N($Q61)+N($R61)+N($S61))=0,"—未填单价","未填单价，已收 "&amp;TEXT((N($Q61)+N($R61)+N($S61)),"#,##0.00")),IF(N($W61)&gt;0.005,"欠 "&amp;TEXT(N($W61),"#,##0.00")&amp;IF(N($T61)&gt;0,"（开票未到账 "&amp;TEXT(N($T61),"#,##0.00")&amp;"）","")&amp;IF(N($V61)&gt;0,"（未开票 "&amp;TEXT(N($V61),"#,##0.00")&amp;"）",""),IF(N($W61)&lt;-0.005,"多收 "&amp;TEXT(-N($W61),"#,##0.00"),"✔ 已结清")))&amp;IF(N($U61)&gt;0,"｜到账未开票 "&amp;TEXT(N($U61),"#,##0.00")&amp;"，待补票","")&amp;IF(N($R61)&gt;0,"｜收现 "&amp;TEXT(N($R61),"#,##0.00"),"")&amp;IF(N($S61)&gt;0,"｜收款不开票 "&amp;TEXT(N($S61),"#,##0.00"),""))</f>
        <v/>
      </c>
      <c r="Y61" s="290"/>
      <c r="AC61" s="244" t="str">
        <f aca="false">IF(OR(N($O61)=0,N($AB61)=0),"",ROUND(N($O61)/(1+N($AB61))*N($AB61),2))</f>
        <v/>
      </c>
      <c r="AD61" s="290"/>
      <c r="AE61" s="288"/>
      <c r="AF61" s="261" t="str">
        <f aca="false">IF($AN61="","",IF($AN61=1,IF($AO61&gt;=1,"一次性·已到收款期","一次性·未到期"),$AE61&amp;" 第"&amp;$AO61&amp;"/"&amp;$AN61&amp;"期"))</f>
        <v/>
      </c>
      <c r="AG61" s="245" t="str">
        <f aca="false">IF(OR($AN61="",N($M61)=0),"",ROUND(N($K61)*$AO61/$AN61,2)+N($L61))</f>
        <v/>
      </c>
      <c r="AH61" s="245" t="str">
        <f aca="false">IF($AG61="","",MAX(0,ROUND($AG61-(N($Q61)+N($R61)+N($S61)),2)))</f>
        <v/>
      </c>
      <c r="AI61" s="245" t="str">
        <f aca="false">IF(OR(TRIM($B61&amp;$C61)="",NOT(ISNUMBER($D61))),"",SUMIFS($W$3:$W$1001,$AK$3:$AK$1001,$AK61,$D$3:$D$1001,"&lt;"&amp;$D61))</f>
        <v/>
      </c>
      <c r="AJ61" s="245" t="str">
        <f aca="false">IF(TRIM($B61&amp;$C61)="","",SUMIFS($W$3:$W$1001,$AK$3:$AK$1001,$AK61))</f>
        <v/>
      </c>
      <c r="AK61" s="261" t="str">
        <f aca="false">IF(TRIM($B61&amp;$C61)="","",TRIM($B61)&amp;"｜"&amp;TRIM($C61))</f>
        <v/>
      </c>
      <c r="AL61" s="245" t="str">
        <f aca="false">IF(TRIM($B61&amp;$C61)="","",MIN(N($O61),N($Q61)))</f>
        <v/>
      </c>
      <c r="AM61" s="248" t="str">
        <f aca="false">IF(ISNUMBER($D61),YEAR($D61),"")</f>
        <v/>
      </c>
      <c r="AN61" s="248" t="str">
        <f aca="false">IF(OR(TRIM($B61&amp;$C61)="",NOT(ISNUMBER($D61)),NOT(ISNUMBER($E61))),"",IF($E61&lt;$D61,"",IF(IF($AE61="半年付",2,IF($AE61="季度付",4,IF($AE61="月付",12,IF($AE61="半月付",24,1))))=1,1,MAX(1,ROUND(($E61-$D61+1)/365*IF($AE61="半年付",2,IF($AE61="季度付",4,IF($AE61="月付",12,IF($AE61="半月付",24,1)))),0)))))</f>
        <v/>
      </c>
      <c r="AO61" s="248" t="str">
        <f aca="true">IF($AN61="","",MIN($AN61,MAX(0,INT((TODAY()-付款宽限天数-$D61)/(($E61-$D61+1)/$AN61))+1)))</f>
        <v/>
      </c>
    </row>
    <row r="62" customFormat="false" ht="24" hidden="false" customHeight="false" outlineLevel="0" collapsed="false">
      <c r="F62" s="288" t="str">
        <f aca="true">IF(TRIM($B62&amp;$C62)="","",IF(OR(ISNUMBER(SEARCH("未",$A62)),ISNUMBER(SEARCH("送出",$A62)),AND(TRIM($A62)="",NOT(ISNUMBER($D62)),N($H62)=0)),"【合同未回】","")&amp;IF(NOT(ISNUMBER($E62)),IF(OR(ISNUMBER(SEARCH("未",$A62)),ISNUMBER(SEARCH("送出",$A62)),AND(TRIM($A62)="",NOT(ISNUMBER($D62)),N($H62)=0)),"","【未填合同期】"),IF($E62&lt;TODAY(),"【已到期】",IF($E62-TODAY()&lt;=提醒天数,"【即将到期，剩余"&amp;($E62-TODAY())&amp;"天】","【正常】")))&amp;IF(OR($AD62="安装免保",$AD62="技术免保",$AD62="质保期内"),"【"&amp;$AD62&amp;"】",""))</f>
        <v/>
      </c>
      <c r="K62" s="244" t="str">
        <f aca="false">IF(OR(N($H62)=0,N($I62)=0),"",ROUND(N($H62)*N($I62)*IF(N($J62)=0,1,N($J62)),2))</f>
        <v/>
      </c>
      <c r="M62" s="244" t="str">
        <f aca="false">IF(TRIM($B62&amp;$C62)="","",IF(AND(N($K62)=0,N($L62)=0),"",ROUND(N($K62)+N($L62),2)))</f>
        <v/>
      </c>
      <c r="S62" s="244"/>
      <c r="T62" s="245" t="str">
        <f aca="false">IF(TRIM($B62&amp;$C62)="","",IF(N($O62)=0,"",MAX(0,MIN(N($O62)-N($Q62),N($W62)))))</f>
        <v/>
      </c>
      <c r="U62" s="245" t="str">
        <f aca="false">IF(TRIM($B62&amp;$C62)="","",IF(N($Q62)&lt;=N($O62),"",N($Q62)-N($O62)))</f>
        <v/>
      </c>
      <c r="V62" s="245" t="str">
        <f aca="false">IF(OR(TRIM($B62&amp;$C62)="",$W62=""),"",MAX(0,N($W62))-N($T62))</f>
        <v/>
      </c>
      <c r="W62" s="245" t="str">
        <f aca="false">IF(TRIM($B62&amp;$C62)="","",IF(AND(N($M62)=0,N($Q62)+N($R62)+N($S62)=0),"",ROUND(N($M62)-N($Q62)-N($R62)-N($S62),2)))</f>
        <v/>
      </c>
      <c r="X62" s="246" t="str">
        <f aca="false">IF(TRIM($B62&amp;$C62)="","",IF(N($M62)=0,IF((N($Q62)+N($R62)+N($S62))=0,"—未填单价","未填单价，已收 "&amp;TEXT((N($Q62)+N($R62)+N($S62)),"#,##0.00")),IF(N($W62)&gt;0.005,"欠 "&amp;TEXT(N($W62),"#,##0.00")&amp;IF(N($T62)&gt;0,"（开票未到账 "&amp;TEXT(N($T62),"#,##0.00")&amp;"）","")&amp;IF(N($V62)&gt;0,"（未开票 "&amp;TEXT(N($V62),"#,##0.00")&amp;"）",""),IF(N($W62)&lt;-0.005,"多收 "&amp;TEXT(-N($W62),"#,##0.00"),"✔ 已结清")))&amp;IF(N($U62)&gt;0,"｜到账未开票 "&amp;TEXT(N($U62),"#,##0.00")&amp;"，待补票","")&amp;IF(N($R62)&gt;0,"｜收现 "&amp;TEXT(N($R62),"#,##0.00"),"")&amp;IF(N($S62)&gt;0,"｜收款不开票 "&amp;TEXT(N($S62),"#,##0.00"),""))</f>
        <v/>
      </c>
      <c r="Y62" s="290"/>
      <c r="AC62" s="244" t="str">
        <f aca="false">IF(OR(N($O62)=0,N($AB62)=0),"",ROUND(N($O62)/(1+N($AB62))*N($AB62),2))</f>
        <v/>
      </c>
      <c r="AD62" s="290"/>
      <c r="AE62" s="288"/>
      <c r="AF62" s="261" t="str">
        <f aca="false">IF($AN62="","",IF($AN62=1,IF($AO62&gt;=1,"一次性·已到收款期","一次性·未到期"),$AE62&amp;" 第"&amp;$AO62&amp;"/"&amp;$AN62&amp;"期"))</f>
        <v/>
      </c>
      <c r="AG62" s="245" t="str">
        <f aca="false">IF(OR($AN62="",N($M62)=0),"",ROUND(N($K62)*$AO62/$AN62,2)+N($L62))</f>
        <v/>
      </c>
      <c r="AH62" s="245" t="str">
        <f aca="false">IF($AG62="","",MAX(0,ROUND($AG62-(N($Q62)+N($R62)+N($S62)),2)))</f>
        <v/>
      </c>
      <c r="AI62" s="245" t="str">
        <f aca="false">IF(OR(TRIM($B62&amp;$C62)="",NOT(ISNUMBER($D62))),"",SUMIFS($W$3:$W$1001,$AK$3:$AK$1001,$AK62,$D$3:$D$1001,"&lt;"&amp;$D62))</f>
        <v/>
      </c>
      <c r="AJ62" s="245" t="str">
        <f aca="false">IF(TRIM($B62&amp;$C62)="","",SUMIFS($W$3:$W$1001,$AK$3:$AK$1001,$AK62))</f>
        <v/>
      </c>
      <c r="AK62" s="261" t="str">
        <f aca="false">IF(TRIM($B62&amp;$C62)="","",TRIM($B62)&amp;"｜"&amp;TRIM($C62))</f>
        <v/>
      </c>
      <c r="AL62" s="245" t="str">
        <f aca="false">IF(TRIM($B62&amp;$C62)="","",MIN(N($O62),N($Q62)))</f>
        <v/>
      </c>
      <c r="AM62" s="248" t="str">
        <f aca="false">IF(ISNUMBER($D62),YEAR($D62),"")</f>
        <v/>
      </c>
      <c r="AN62" s="248" t="str">
        <f aca="false">IF(OR(TRIM($B62&amp;$C62)="",NOT(ISNUMBER($D62)),NOT(ISNUMBER($E62))),"",IF($E62&lt;$D62,"",IF(IF($AE62="半年付",2,IF($AE62="季度付",4,IF($AE62="月付",12,IF($AE62="半月付",24,1))))=1,1,MAX(1,ROUND(($E62-$D62+1)/365*IF($AE62="半年付",2,IF($AE62="季度付",4,IF($AE62="月付",12,IF($AE62="半月付",24,1)))),0)))))</f>
        <v/>
      </c>
      <c r="AO62" s="248" t="str">
        <f aca="true">IF($AN62="","",MIN($AN62,MAX(0,INT((TODAY()-付款宽限天数-$D62)/(($E62-$D62+1)/$AN62))+1)))</f>
        <v/>
      </c>
    </row>
    <row r="63" customFormat="false" ht="24" hidden="false" customHeight="false" outlineLevel="0" collapsed="false">
      <c r="F63" s="288" t="str">
        <f aca="true">IF(TRIM($B63&amp;$C63)="","",IF(OR(ISNUMBER(SEARCH("未",$A63)),ISNUMBER(SEARCH("送出",$A63)),AND(TRIM($A63)="",NOT(ISNUMBER($D63)),N($H63)=0)),"【合同未回】","")&amp;IF(NOT(ISNUMBER($E63)),IF(OR(ISNUMBER(SEARCH("未",$A63)),ISNUMBER(SEARCH("送出",$A63)),AND(TRIM($A63)="",NOT(ISNUMBER($D63)),N($H63)=0)),"","【未填合同期】"),IF($E63&lt;TODAY(),"【已到期】",IF($E63-TODAY()&lt;=提醒天数,"【即将到期，剩余"&amp;($E63-TODAY())&amp;"天】","【正常】")))&amp;IF(OR($AD63="安装免保",$AD63="技术免保",$AD63="质保期内"),"【"&amp;$AD63&amp;"】",""))</f>
        <v/>
      </c>
      <c r="K63" s="244" t="str">
        <f aca="false">IF(OR(N($H63)=0,N($I63)=0),"",ROUND(N($H63)*N($I63)*IF(N($J63)=0,1,N($J63)),2))</f>
        <v/>
      </c>
      <c r="M63" s="244" t="str">
        <f aca="false">IF(TRIM($B63&amp;$C63)="","",IF(AND(N($K63)=0,N($L63)=0),"",ROUND(N($K63)+N($L63),2)))</f>
        <v/>
      </c>
      <c r="S63" s="244"/>
      <c r="T63" s="245" t="str">
        <f aca="false">IF(TRIM($B63&amp;$C63)="","",IF(N($O63)=0,"",MAX(0,MIN(N($O63)-N($Q63),N($W63)))))</f>
        <v/>
      </c>
      <c r="U63" s="245" t="str">
        <f aca="false">IF(TRIM($B63&amp;$C63)="","",IF(N($Q63)&lt;=N($O63),"",N($Q63)-N($O63)))</f>
        <v/>
      </c>
      <c r="V63" s="245" t="str">
        <f aca="false">IF(OR(TRIM($B63&amp;$C63)="",$W63=""),"",MAX(0,N($W63))-N($T63))</f>
        <v/>
      </c>
      <c r="W63" s="245" t="str">
        <f aca="false">IF(TRIM($B63&amp;$C63)="","",IF(AND(N($M63)=0,N($Q63)+N($R63)+N($S63)=0),"",ROUND(N($M63)-N($Q63)-N($R63)-N($S63),2)))</f>
        <v/>
      </c>
      <c r="X63" s="246" t="str">
        <f aca="false">IF(TRIM($B63&amp;$C63)="","",IF(N($M63)=0,IF((N($Q63)+N($R63)+N($S63))=0,"—未填单价","未填单价，已收 "&amp;TEXT((N($Q63)+N($R63)+N($S63)),"#,##0.00")),IF(N($W63)&gt;0.005,"欠 "&amp;TEXT(N($W63),"#,##0.00")&amp;IF(N($T63)&gt;0,"（开票未到账 "&amp;TEXT(N($T63),"#,##0.00")&amp;"）","")&amp;IF(N($V63)&gt;0,"（未开票 "&amp;TEXT(N($V63),"#,##0.00")&amp;"）",""),IF(N($W63)&lt;-0.005,"多收 "&amp;TEXT(-N($W63),"#,##0.00"),"✔ 已结清")))&amp;IF(N($U63)&gt;0,"｜到账未开票 "&amp;TEXT(N($U63),"#,##0.00")&amp;"，待补票","")&amp;IF(N($R63)&gt;0,"｜收现 "&amp;TEXT(N($R63),"#,##0.00"),"")&amp;IF(N($S63)&gt;0,"｜收款不开票 "&amp;TEXT(N($S63),"#,##0.00"),""))</f>
        <v/>
      </c>
      <c r="Y63" s="290"/>
      <c r="AC63" s="244" t="str">
        <f aca="false">IF(OR(N($O63)=0,N($AB63)=0),"",ROUND(N($O63)/(1+N($AB63))*N($AB63),2))</f>
        <v/>
      </c>
      <c r="AD63" s="290"/>
      <c r="AE63" s="288"/>
      <c r="AF63" s="261" t="str">
        <f aca="false">IF($AN63="","",IF($AN63=1,IF($AO63&gt;=1,"一次性·已到收款期","一次性·未到期"),$AE63&amp;" 第"&amp;$AO63&amp;"/"&amp;$AN63&amp;"期"))</f>
        <v/>
      </c>
      <c r="AG63" s="245" t="str">
        <f aca="false">IF(OR($AN63="",N($M63)=0),"",ROUND(N($K63)*$AO63/$AN63,2)+N($L63))</f>
        <v/>
      </c>
      <c r="AH63" s="245" t="str">
        <f aca="false">IF($AG63="","",MAX(0,ROUND($AG63-(N($Q63)+N($R63)+N($S63)),2)))</f>
        <v/>
      </c>
      <c r="AI63" s="245" t="str">
        <f aca="false">IF(OR(TRIM($B63&amp;$C63)="",NOT(ISNUMBER($D63))),"",SUMIFS($W$3:$W$1001,$AK$3:$AK$1001,$AK63,$D$3:$D$1001,"&lt;"&amp;$D63))</f>
        <v/>
      </c>
      <c r="AJ63" s="245" t="str">
        <f aca="false">IF(TRIM($B63&amp;$C63)="","",SUMIFS($W$3:$W$1001,$AK$3:$AK$1001,$AK63))</f>
        <v/>
      </c>
      <c r="AK63" s="261" t="str">
        <f aca="false">IF(TRIM($B63&amp;$C63)="","",TRIM($B63)&amp;"｜"&amp;TRIM($C63))</f>
        <v/>
      </c>
      <c r="AL63" s="245" t="str">
        <f aca="false">IF(TRIM($B63&amp;$C63)="","",MIN(N($O63),N($Q63)))</f>
        <v/>
      </c>
      <c r="AM63" s="248" t="str">
        <f aca="false">IF(ISNUMBER($D63),YEAR($D63),"")</f>
        <v/>
      </c>
      <c r="AN63" s="248" t="str">
        <f aca="false">IF(OR(TRIM($B63&amp;$C63)="",NOT(ISNUMBER($D63)),NOT(ISNUMBER($E63))),"",IF($E63&lt;$D63,"",IF(IF($AE63="半年付",2,IF($AE63="季度付",4,IF($AE63="月付",12,IF($AE63="半月付",24,1))))=1,1,MAX(1,ROUND(($E63-$D63+1)/365*IF($AE63="半年付",2,IF($AE63="季度付",4,IF($AE63="月付",12,IF($AE63="半月付",24,1)))),0)))))</f>
        <v/>
      </c>
      <c r="AO63" s="248" t="str">
        <f aca="true">IF($AN63="","",MIN($AN63,MAX(0,INT((TODAY()-付款宽限天数-$D63)/(($E63-$D63+1)/$AN63))+1)))</f>
        <v/>
      </c>
    </row>
    <row r="64" customFormat="false" ht="24" hidden="false" customHeight="false" outlineLevel="0" collapsed="false">
      <c r="F64" s="288" t="str">
        <f aca="true">IF(TRIM($B64&amp;$C64)="","",IF(OR(ISNUMBER(SEARCH("未",$A64)),ISNUMBER(SEARCH("送出",$A64)),AND(TRIM($A64)="",NOT(ISNUMBER($D64)),N($H64)=0)),"【合同未回】","")&amp;IF(NOT(ISNUMBER($E64)),IF(OR(ISNUMBER(SEARCH("未",$A64)),ISNUMBER(SEARCH("送出",$A64)),AND(TRIM($A64)="",NOT(ISNUMBER($D64)),N($H64)=0)),"","【未填合同期】"),IF($E64&lt;TODAY(),"【已到期】",IF($E64-TODAY()&lt;=提醒天数,"【即将到期，剩余"&amp;($E64-TODAY())&amp;"天】","【正常】")))&amp;IF(OR($AD64="安装免保",$AD64="技术免保",$AD64="质保期内"),"【"&amp;$AD64&amp;"】",""))</f>
        <v/>
      </c>
      <c r="K64" s="244" t="str">
        <f aca="false">IF(OR(N($H64)=0,N($I64)=0),"",ROUND(N($H64)*N($I64)*IF(N($J64)=0,1,N($J64)),2))</f>
        <v/>
      </c>
      <c r="M64" s="244" t="str">
        <f aca="false">IF(TRIM($B64&amp;$C64)="","",IF(AND(N($K64)=0,N($L64)=0),"",ROUND(N($K64)+N($L64),2)))</f>
        <v/>
      </c>
      <c r="S64" s="244"/>
      <c r="T64" s="245" t="str">
        <f aca="false">IF(TRIM($B64&amp;$C64)="","",IF(N($O64)=0,"",MAX(0,MIN(N($O64)-N($Q64),N($W64)))))</f>
        <v/>
      </c>
      <c r="U64" s="245" t="str">
        <f aca="false">IF(TRIM($B64&amp;$C64)="","",IF(N($Q64)&lt;=N($O64),"",N($Q64)-N($O64)))</f>
        <v/>
      </c>
      <c r="V64" s="245" t="str">
        <f aca="false">IF(OR(TRIM($B64&amp;$C64)="",$W64=""),"",MAX(0,N($W64))-N($T64))</f>
        <v/>
      </c>
      <c r="W64" s="245" t="str">
        <f aca="false">IF(TRIM($B64&amp;$C64)="","",IF(AND(N($M64)=0,N($Q64)+N($R64)+N($S64)=0),"",ROUND(N($M64)-N($Q64)-N($R64)-N($S64),2)))</f>
        <v/>
      </c>
      <c r="X64" s="246" t="str">
        <f aca="false">IF(TRIM($B64&amp;$C64)="","",IF(N($M64)=0,IF((N($Q64)+N($R64)+N($S64))=0,"—未填单价","未填单价，已收 "&amp;TEXT((N($Q64)+N($R64)+N($S64)),"#,##0.00")),IF(N($W64)&gt;0.005,"欠 "&amp;TEXT(N($W64),"#,##0.00")&amp;IF(N($T64)&gt;0,"（开票未到账 "&amp;TEXT(N($T64),"#,##0.00")&amp;"）","")&amp;IF(N($V64)&gt;0,"（未开票 "&amp;TEXT(N($V64),"#,##0.00")&amp;"）",""),IF(N($W64)&lt;-0.005,"多收 "&amp;TEXT(-N($W64),"#,##0.00"),"✔ 已结清")))&amp;IF(N($U64)&gt;0,"｜到账未开票 "&amp;TEXT(N($U64),"#,##0.00")&amp;"，待补票","")&amp;IF(N($R64)&gt;0,"｜收现 "&amp;TEXT(N($R64),"#,##0.00"),"")&amp;IF(N($S64)&gt;0,"｜收款不开票 "&amp;TEXT(N($S64),"#,##0.00"),""))</f>
        <v/>
      </c>
      <c r="Y64" s="290"/>
      <c r="AC64" s="244" t="str">
        <f aca="false">IF(OR(N($O64)=0,N($AB64)=0),"",ROUND(N($O64)/(1+N($AB64))*N($AB64),2))</f>
        <v/>
      </c>
      <c r="AD64" s="290"/>
      <c r="AE64" s="288"/>
      <c r="AF64" s="261" t="str">
        <f aca="false">IF($AN64="","",IF($AN64=1,IF($AO64&gt;=1,"一次性·已到收款期","一次性·未到期"),$AE64&amp;" 第"&amp;$AO64&amp;"/"&amp;$AN64&amp;"期"))</f>
        <v/>
      </c>
      <c r="AG64" s="245" t="str">
        <f aca="false">IF(OR($AN64="",N($M64)=0),"",ROUND(N($K64)*$AO64/$AN64,2)+N($L64))</f>
        <v/>
      </c>
      <c r="AH64" s="245" t="str">
        <f aca="false">IF($AG64="","",MAX(0,ROUND($AG64-(N($Q64)+N($R64)+N($S64)),2)))</f>
        <v/>
      </c>
      <c r="AI64" s="245" t="str">
        <f aca="false">IF(OR(TRIM($B64&amp;$C64)="",NOT(ISNUMBER($D64))),"",SUMIFS($W$3:$W$1001,$AK$3:$AK$1001,$AK64,$D$3:$D$1001,"&lt;"&amp;$D64))</f>
        <v/>
      </c>
      <c r="AJ64" s="245" t="str">
        <f aca="false">IF(TRIM($B64&amp;$C64)="","",SUMIFS($W$3:$W$1001,$AK$3:$AK$1001,$AK64))</f>
        <v/>
      </c>
      <c r="AK64" s="261" t="str">
        <f aca="false">IF(TRIM($B64&amp;$C64)="","",TRIM($B64)&amp;"｜"&amp;TRIM($C64))</f>
        <v/>
      </c>
      <c r="AL64" s="245" t="str">
        <f aca="false">IF(TRIM($B64&amp;$C64)="","",MIN(N($O64),N($Q64)))</f>
        <v/>
      </c>
      <c r="AM64" s="248" t="str">
        <f aca="false">IF(ISNUMBER($D64),YEAR($D64),"")</f>
        <v/>
      </c>
      <c r="AN64" s="248" t="str">
        <f aca="false">IF(OR(TRIM($B64&amp;$C64)="",NOT(ISNUMBER($D64)),NOT(ISNUMBER($E64))),"",IF($E64&lt;$D64,"",IF(IF($AE64="半年付",2,IF($AE64="季度付",4,IF($AE64="月付",12,IF($AE64="半月付",24,1))))=1,1,MAX(1,ROUND(($E64-$D64+1)/365*IF($AE64="半年付",2,IF($AE64="季度付",4,IF($AE64="月付",12,IF($AE64="半月付",24,1)))),0)))))</f>
        <v/>
      </c>
      <c r="AO64" s="248" t="str">
        <f aca="true">IF($AN64="","",MIN($AN64,MAX(0,INT((TODAY()-付款宽限天数-$D64)/(($E64-$D64+1)/$AN64))+1)))</f>
        <v/>
      </c>
    </row>
    <row r="65" customFormat="false" ht="24" hidden="false" customHeight="false" outlineLevel="0" collapsed="false">
      <c r="F65" s="288" t="str">
        <f aca="true">IF(TRIM($B65&amp;$C65)="","",IF(OR(ISNUMBER(SEARCH("未",$A65)),ISNUMBER(SEARCH("送出",$A65)),AND(TRIM($A65)="",NOT(ISNUMBER($D65)),N($H65)=0)),"【合同未回】","")&amp;IF(NOT(ISNUMBER($E65)),IF(OR(ISNUMBER(SEARCH("未",$A65)),ISNUMBER(SEARCH("送出",$A65)),AND(TRIM($A65)="",NOT(ISNUMBER($D65)),N($H65)=0)),"","【未填合同期】"),IF($E65&lt;TODAY(),"【已到期】",IF($E65-TODAY()&lt;=提醒天数,"【即将到期，剩余"&amp;($E65-TODAY())&amp;"天】","【正常】")))&amp;IF(OR($AD65="安装免保",$AD65="技术免保",$AD65="质保期内"),"【"&amp;$AD65&amp;"】",""))</f>
        <v/>
      </c>
      <c r="K65" s="244" t="str">
        <f aca="false">IF(OR(N($H65)=0,N($I65)=0),"",ROUND(N($H65)*N($I65)*IF(N($J65)=0,1,N($J65)),2))</f>
        <v/>
      </c>
      <c r="M65" s="244" t="str">
        <f aca="false">IF(TRIM($B65&amp;$C65)="","",IF(AND(N($K65)=0,N($L65)=0),"",ROUND(N($K65)+N($L65),2)))</f>
        <v/>
      </c>
      <c r="S65" s="244"/>
      <c r="T65" s="245" t="str">
        <f aca="false">IF(TRIM($B65&amp;$C65)="","",IF(N($O65)=0,"",MAX(0,MIN(N($O65)-N($Q65),N($W65)))))</f>
        <v/>
      </c>
      <c r="U65" s="245" t="str">
        <f aca="false">IF(TRIM($B65&amp;$C65)="","",IF(N($Q65)&lt;=N($O65),"",N($Q65)-N($O65)))</f>
        <v/>
      </c>
      <c r="V65" s="245" t="str">
        <f aca="false">IF(OR(TRIM($B65&amp;$C65)="",$W65=""),"",MAX(0,N($W65))-N($T65))</f>
        <v/>
      </c>
      <c r="W65" s="245" t="str">
        <f aca="false">IF(TRIM($B65&amp;$C65)="","",IF(AND(N($M65)=0,N($Q65)+N($R65)+N($S65)=0),"",ROUND(N($M65)-N($Q65)-N($R65)-N($S65),2)))</f>
        <v/>
      </c>
      <c r="X65" s="246" t="str">
        <f aca="false">IF(TRIM($B65&amp;$C65)="","",IF(N($M65)=0,IF((N($Q65)+N($R65)+N($S65))=0,"—未填单价","未填单价，已收 "&amp;TEXT((N($Q65)+N($R65)+N($S65)),"#,##0.00")),IF(N($W65)&gt;0.005,"欠 "&amp;TEXT(N($W65),"#,##0.00")&amp;IF(N($T65)&gt;0,"（开票未到账 "&amp;TEXT(N($T65),"#,##0.00")&amp;"）","")&amp;IF(N($V65)&gt;0,"（未开票 "&amp;TEXT(N($V65),"#,##0.00")&amp;"）",""),IF(N($W65)&lt;-0.005,"多收 "&amp;TEXT(-N($W65),"#,##0.00"),"✔ 已结清")))&amp;IF(N($U65)&gt;0,"｜到账未开票 "&amp;TEXT(N($U65),"#,##0.00")&amp;"，待补票","")&amp;IF(N($R65)&gt;0,"｜收现 "&amp;TEXT(N($R65),"#,##0.00"),"")&amp;IF(N($S65)&gt;0,"｜收款不开票 "&amp;TEXT(N($S65),"#,##0.00"),""))</f>
        <v/>
      </c>
      <c r="Y65" s="290"/>
      <c r="AC65" s="244" t="str">
        <f aca="false">IF(OR(N($O65)=0,N($AB65)=0),"",ROUND(N($O65)/(1+N($AB65))*N($AB65),2))</f>
        <v/>
      </c>
      <c r="AD65" s="290"/>
      <c r="AE65" s="288"/>
      <c r="AF65" s="261" t="str">
        <f aca="false">IF($AN65="","",IF($AN65=1,IF($AO65&gt;=1,"一次性·已到收款期","一次性·未到期"),$AE65&amp;" 第"&amp;$AO65&amp;"/"&amp;$AN65&amp;"期"))</f>
        <v/>
      </c>
      <c r="AG65" s="245" t="str">
        <f aca="false">IF(OR($AN65="",N($M65)=0),"",ROUND(N($K65)*$AO65/$AN65,2)+N($L65))</f>
        <v/>
      </c>
      <c r="AH65" s="245" t="str">
        <f aca="false">IF($AG65="","",MAX(0,ROUND($AG65-(N($Q65)+N($R65)+N($S65)),2)))</f>
        <v/>
      </c>
      <c r="AI65" s="245" t="str">
        <f aca="false">IF(OR(TRIM($B65&amp;$C65)="",NOT(ISNUMBER($D65))),"",SUMIFS($W$3:$W$1001,$AK$3:$AK$1001,$AK65,$D$3:$D$1001,"&lt;"&amp;$D65))</f>
        <v/>
      </c>
      <c r="AJ65" s="245" t="str">
        <f aca="false">IF(TRIM($B65&amp;$C65)="","",SUMIFS($W$3:$W$1001,$AK$3:$AK$1001,$AK65))</f>
        <v/>
      </c>
      <c r="AK65" s="261" t="str">
        <f aca="false">IF(TRIM($B65&amp;$C65)="","",TRIM($B65)&amp;"｜"&amp;TRIM($C65))</f>
        <v/>
      </c>
      <c r="AL65" s="245" t="str">
        <f aca="false">IF(TRIM($B65&amp;$C65)="","",MIN(N($O65),N($Q65)))</f>
        <v/>
      </c>
      <c r="AM65" s="248" t="str">
        <f aca="false">IF(ISNUMBER($D65),YEAR($D65),"")</f>
        <v/>
      </c>
      <c r="AN65" s="248" t="str">
        <f aca="false">IF(OR(TRIM($B65&amp;$C65)="",NOT(ISNUMBER($D65)),NOT(ISNUMBER($E65))),"",IF($E65&lt;$D65,"",IF(IF($AE65="半年付",2,IF($AE65="季度付",4,IF($AE65="月付",12,IF($AE65="半月付",24,1))))=1,1,MAX(1,ROUND(($E65-$D65+1)/365*IF($AE65="半年付",2,IF($AE65="季度付",4,IF($AE65="月付",12,IF($AE65="半月付",24,1)))),0)))))</f>
        <v/>
      </c>
      <c r="AO65" s="248" t="str">
        <f aca="true">IF($AN65="","",MIN($AN65,MAX(0,INT((TODAY()-付款宽限天数-$D65)/(($E65-$D65+1)/$AN65))+1)))</f>
        <v/>
      </c>
    </row>
    <row r="66" customFormat="false" ht="24" hidden="false" customHeight="false" outlineLevel="0" collapsed="false">
      <c r="F66" s="288" t="str">
        <f aca="true">IF(TRIM($B66&amp;$C66)="","",IF(OR(ISNUMBER(SEARCH("未",$A66)),ISNUMBER(SEARCH("送出",$A66)),AND(TRIM($A66)="",NOT(ISNUMBER($D66)),N($H66)=0)),"【合同未回】","")&amp;IF(NOT(ISNUMBER($E66)),IF(OR(ISNUMBER(SEARCH("未",$A66)),ISNUMBER(SEARCH("送出",$A66)),AND(TRIM($A66)="",NOT(ISNUMBER($D66)),N($H66)=0)),"","【未填合同期】"),IF($E66&lt;TODAY(),"【已到期】",IF($E66-TODAY()&lt;=提醒天数,"【即将到期，剩余"&amp;($E66-TODAY())&amp;"天】","【正常】")))&amp;IF(OR($AD66="安装免保",$AD66="技术免保",$AD66="质保期内"),"【"&amp;$AD66&amp;"】",""))</f>
        <v/>
      </c>
      <c r="K66" s="244" t="str">
        <f aca="false">IF(OR(N($H66)=0,N($I66)=0),"",ROUND(N($H66)*N($I66)*IF(N($J66)=0,1,N($J66)),2))</f>
        <v/>
      </c>
      <c r="M66" s="244" t="str">
        <f aca="false">IF(TRIM($B66&amp;$C66)="","",IF(AND(N($K66)=0,N($L66)=0),"",ROUND(N($K66)+N($L66),2)))</f>
        <v/>
      </c>
      <c r="S66" s="244"/>
      <c r="T66" s="245" t="str">
        <f aca="false">IF(TRIM($B66&amp;$C66)="","",IF(N($O66)=0,"",MAX(0,MIN(N($O66)-N($Q66),N($W66)))))</f>
        <v/>
      </c>
      <c r="U66" s="245" t="str">
        <f aca="false">IF(TRIM($B66&amp;$C66)="","",IF(N($Q66)&lt;=N($O66),"",N($Q66)-N($O66)))</f>
        <v/>
      </c>
      <c r="V66" s="245" t="str">
        <f aca="false">IF(OR(TRIM($B66&amp;$C66)="",$W66=""),"",MAX(0,N($W66))-N($T66))</f>
        <v/>
      </c>
      <c r="W66" s="245" t="str">
        <f aca="false">IF(TRIM($B66&amp;$C66)="","",IF(AND(N($M66)=0,N($Q66)+N($R66)+N($S66)=0),"",ROUND(N($M66)-N($Q66)-N($R66)-N($S66),2)))</f>
        <v/>
      </c>
      <c r="X66" s="246" t="str">
        <f aca="false">IF(TRIM($B66&amp;$C66)="","",IF(N($M66)=0,IF((N($Q66)+N($R66)+N($S66))=0,"—未填单价","未填单价，已收 "&amp;TEXT((N($Q66)+N($R66)+N($S66)),"#,##0.00")),IF(N($W66)&gt;0.005,"欠 "&amp;TEXT(N($W66),"#,##0.00")&amp;IF(N($T66)&gt;0,"（开票未到账 "&amp;TEXT(N($T66),"#,##0.00")&amp;"）","")&amp;IF(N($V66)&gt;0,"（未开票 "&amp;TEXT(N($V66),"#,##0.00")&amp;"）",""),IF(N($W66)&lt;-0.005,"多收 "&amp;TEXT(-N($W66),"#,##0.00"),"✔ 已结清")))&amp;IF(N($U66)&gt;0,"｜到账未开票 "&amp;TEXT(N($U66),"#,##0.00")&amp;"，待补票","")&amp;IF(N($R66)&gt;0,"｜收现 "&amp;TEXT(N($R66),"#,##0.00"),"")&amp;IF(N($S66)&gt;0,"｜收款不开票 "&amp;TEXT(N($S66),"#,##0.00"),""))</f>
        <v/>
      </c>
      <c r="Y66" s="290"/>
      <c r="AC66" s="244" t="str">
        <f aca="false">IF(OR(N($O66)=0,N($AB66)=0),"",ROUND(N($O66)/(1+N($AB66))*N($AB66),2))</f>
        <v/>
      </c>
      <c r="AD66" s="290"/>
      <c r="AE66" s="288"/>
      <c r="AF66" s="261" t="str">
        <f aca="false">IF($AN66="","",IF($AN66=1,IF($AO66&gt;=1,"一次性·已到收款期","一次性·未到期"),$AE66&amp;" 第"&amp;$AO66&amp;"/"&amp;$AN66&amp;"期"))</f>
        <v/>
      </c>
      <c r="AG66" s="245" t="str">
        <f aca="false">IF(OR($AN66="",N($M66)=0),"",ROUND(N($K66)*$AO66/$AN66,2)+N($L66))</f>
        <v/>
      </c>
      <c r="AH66" s="245" t="str">
        <f aca="false">IF($AG66="","",MAX(0,ROUND($AG66-(N($Q66)+N($R66)+N($S66)),2)))</f>
        <v/>
      </c>
      <c r="AI66" s="245" t="str">
        <f aca="false">IF(OR(TRIM($B66&amp;$C66)="",NOT(ISNUMBER($D66))),"",SUMIFS($W$3:$W$1001,$AK$3:$AK$1001,$AK66,$D$3:$D$1001,"&lt;"&amp;$D66))</f>
        <v/>
      </c>
      <c r="AJ66" s="245" t="str">
        <f aca="false">IF(TRIM($B66&amp;$C66)="","",SUMIFS($W$3:$W$1001,$AK$3:$AK$1001,$AK66))</f>
        <v/>
      </c>
      <c r="AK66" s="261" t="str">
        <f aca="false">IF(TRIM($B66&amp;$C66)="","",TRIM($B66)&amp;"｜"&amp;TRIM($C66))</f>
        <v/>
      </c>
      <c r="AL66" s="245" t="str">
        <f aca="false">IF(TRIM($B66&amp;$C66)="","",MIN(N($O66),N($Q66)))</f>
        <v/>
      </c>
      <c r="AM66" s="248" t="str">
        <f aca="false">IF(ISNUMBER($D66),YEAR($D66),"")</f>
        <v/>
      </c>
      <c r="AN66" s="248" t="str">
        <f aca="false">IF(OR(TRIM($B66&amp;$C66)="",NOT(ISNUMBER($D66)),NOT(ISNUMBER($E66))),"",IF($E66&lt;$D66,"",IF(IF($AE66="半年付",2,IF($AE66="季度付",4,IF($AE66="月付",12,IF($AE66="半月付",24,1))))=1,1,MAX(1,ROUND(($E66-$D66+1)/365*IF($AE66="半年付",2,IF($AE66="季度付",4,IF($AE66="月付",12,IF($AE66="半月付",24,1)))),0)))))</f>
        <v/>
      </c>
      <c r="AO66" s="248" t="str">
        <f aca="true">IF($AN66="","",MIN($AN66,MAX(0,INT((TODAY()-付款宽限天数-$D66)/(($E66-$D66+1)/$AN66))+1)))</f>
        <v/>
      </c>
    </row>
    <row r="67" customFormat="false" ht="24" hidden="false" customHeight="false" outlineLevel="0" collapsed="false">
      <c r="F67" s="288" t="str">
        <f aca="true">IF(TRIM($B67&amp;$C67)="","",IF(OR(ISNUMBER(SEARCH("未",$A67)),ISNUMBER(SEARCH("送出",$A67)),AND(TRIM($A67)="",NOT(ISNUMBER($D67)),N($H67)=0)),"【合同未回】","")&amp;IF(NOT(ISNUMBER($E67)),IF(OR(ISNUMBER(SEARCH("未",$A67)),ISNUMBER(SEARCH("送出",$A67)),AND(TRIM($A67)="",NOT(ISNUMBER($D67)),N($H67)=0)),"","【未填合同期】"),IF($E67&lt;TODAY(),"【已到期】",IF($E67-TODAY()&lt;=提醒天数,"【即将到期，剩余"&amp;($E67-TODAY())&amp;"天】","【正常】")))&amp;IF(OR($AD67="安装免保",$AD67="技术免保",$AD67="质保期内"),"【"&amp;$AD67&amp;"】",""))</f>
        <v/>
      </c>
      <c r="K67" s="244" t="str">
        <f aca="false">IF(OR(N($H67)=0,N($I67)=0),"",ROUND(N($H67)*N($I67)*IF(N($J67)=0,1,N($J67)),2))</f>
        <v/>
      </c>
      <c r="M67" s="244" t="str">
        <f aca="false">IF(TRIM($B67&amp;$C67)="","",IF(AND(N($K67)=0,N($L67)=0),"",ROUND(N($K67)+N($L67),2)))</f>
        <v/>
      </c>
      <c r="S67" s="244"/>
      <c r="T67" s="245" t="str">
        <f aca="false">IF(TRIM($B67&amp;$C67)="","",IF(N($O67)=0,"",MAX(0,MIN(N($O67)-N($Q67),N($W67)))))</f>
        <v/>
      </c>
      <c r="U67" s="245" t="str">
        <f aca="false">IF(TRIM($B67&amp;$C67)="","",IF(N($Q67)&lt;=N($O67),"",N($Q67)-N($O67)))</f>
        <v/>
      </c>
      <c r="V67" s="245" t="str">
        <f aca="false">IF(OR(TRIM($B67&amp;$C67)="",$W67=""),"",MAX(0,N($W67))-N($T67))</f>
        <v/>
      </c>
      <c r="W67" s="245" t="str">
        <f aca="false">IF(TRIM($B67&amp;$C67)="","",IF(AND(N($M67)=0,N($Q67)+N($R67)+N($S67)=0),"",ROUND(N($M67)-N($Q67)-N($R67)-N($S67),2)))</f>
        <v/>
      </c>
      <c r="X67" s="246" t="str">
        <f aca="false">IF(TRIM($B67&amp;$C67)="","",IF(N($M67)=0,IF((N($Q67)+N($R67)+N($S67))=0,"—未填单价","未填单价，已收 "&amp;TEXT((N($Q67)+N($R67)+N($S67)),"#,##0.00")),IF(N($W67)&gt;0.005,"欠 "&amp;TEXT(N($W67),"#,##0.00")&amp;IF(N($T67)&gt;0,"（开票未到账 "&amp;TEXT(N($T67),"#,##0.00")&amp;"）","")&amp;IF(N($V67)&gt;0,"（未开票 "&amp;TEXT(N($V67),"#,##0.00")&amp;"）",""),IF(N($W67)&lt;-0.005,"多收 "&amp;TEXT(-N($W67),"#,##0.00"),"✔ 已结清")))&amp;IF(N($U67)&gt;0,"｜到账未开票 "&amp;TEXT(N($U67),"#,##0.00")&amp;"，待补票","")&amp;IF(N($R67)&gt;0,"｜收现 "&amp;TEXT(N($R67),"#,##0.00"),"")&amp;IF(N($S67)&gt;0,"｜收款不开票 "&amp;TEXT(N($S67),"#,##0.00"),""))</f>
        <v/>
      </c>
      <c r="Y67" s="290"/>
      <c r="AC67" s="244" t="str">
        <f aca="false">IF(OR(N($O67)=0,N($AB67)=0),"",ROUND(N($O67)/(1+N($AB67))*N($AB67),2))</f>
        <v/>
      </c>
      <c r="AD67" s="290"/>
      <c r="AE67" s="288"/>
      <c r="AF67" s="261" t="str">
        <f aca="false">IF($AN67="","",IF($AN67=1,IF($AO67&gt;=1,"一次性·已到收款期","一次性·未到期"),$AE67&amp;" 第"&amp;$AO67&amp;"/"&amp;$AN67&amp;"期"))</f>
        <v/>
      </c>
      <c r="AG67" s="245" t="str">
        <f aca="false">IF(OR($AN67="",N($M67)=0),"",ROUND(N($K67)*$AO67/$AN67,2)+N($L67))</f>
        <v/>
      </c>
      <c r="AH67" s="245" t="str">
        <f aca="false">IF($AG67="","",MAX(0,ROUND($AG67-(N($Q67)+N($R67)+N($S67)),2)))</f>
        <v/>
      </c>
      <c r="AI67" s="245" t="str">
        <f aca="false">IF(OR(TRIM($B67&amp;$C67)="",NOT(ISNUMBER($D67))),"",SUMIFS($W$3:$W$1001,$AK$3:$AK$1001,$AK67,$D$3:$D$1001,"&lt;"&amp;$D67))</f>
        <v/>
      </c>
      <c r="AJ67" s="245" t="str">
        <f aca="false">IF(TRIM($B67&amp;$C67)="","",SUMIFS($W$3:$W$1001,$AK$3:$AK$1001,$AK67))</f>
        <v/>
      </c>
      <c r="AK67" s="261" t="str">
        <f aca="false">IF(TRIM($B67&amp;$C67)="","",TRIM($B67)&amp;"｜"&amp;TRIM($C67))</f>
        <v/>
      </c>
      <c r="AL67" s="245" t="str">
        <f aca="false">IF(TRIM($B67&amp;$C67)="","",MIN(N($O67),N($Q67)))</f>
        <v/>
      </c>
      <c r="AM67" s="248" t="str">
        <f aca="false">IF(ISNUMBER($D67),YEAR($D67),"")</f>
        <v/>
      </c>
      <c r="AN67" s="248" t="str">
        <f aca="false">IF(OR(TRIM($B67&amp;$C67)="",NOT(ISNUMBER($D67)),NOT(ISNUMBER($E67))),"",IF($E67&lt;$D67,"",IF(IF($AE67="半年付",2,IF($AE67="季度付",4,IF($AE67="月付",12,IF($AE67="半月付",24,1))))=1,1,MAX(1,ROUND(($E67-$D67+1)/365*IF($AE67="半年付",2,IF($AE67="季度付",4,IF($AE67="月付",12,IF($AE67="半月付",24,1)))),0)))))</f>
        <v/>
      </c>
      <c r="AO67" s="248" t="str">
        <f aca="true">IF($AN67="","",MIN($AN67,MAX(0,INT((TODAY()-付款宽限天数-$D67)/(($E67-$D67+1)/$AN67))+1)))</f>
        <v/>
      </c>
    </row>
    <row r="68" customFormat="false" ht="24" hidden="false" customHeight="false" outlineLevel="0" collapsed="false">
      <c r="F68" s="288" t="str">
        <f aca="true">IF(TRIM($B68&amp;$C68)="","",IF(OR(ISNUMBER(SEARCH("未",$A68)),ISNUMBER(SEARCH("送出",$A68)),AND(TRIM($A68)="",NOT(ISNUMBER($D68)),N($H68)=0)),"【合同未回】","")&amp;IF(NOT(ISNUMBER($E68)),IF(OR(ISNUMBER(SEARCH("未",$A68)),ISNUMBER(SEARCH("送出",$A68)),AND(TRIM($A68)="",NOT(ISNUMBER($D68)),N($H68)=0)),"","【未填合同期】"),IF($E68&lt;TODAY(),"【已到期】",IF($E68-TODAY()&lt;=提醒天数,"【即将到期，剩余"&amp;($E68-TODAY())&amp;"天】","【正常】")))&amp;IF(OR($AD68="安装免保",$AD68="技术免保",$AD68="质保期内"),"【"&amp;$AD68&amp;"】",""))</f>
        <v/>
      </c>
      <c r="K68" s="244" t="str">
        <f aca="false">IF(OR(N($H68)=0,N($I68)=0),"",ROUND(N($H68)*N($I68)*IF(N($J68)=0,1,N($J68)),2))</f>
        <v/>
      </c>
      <c r="M68" s="244" t="str">
        <f aca="false">IF(TRIM($B68&amp;$C68)="","",IF(AND(N($K68)=0,N($L68)=0),"",ROUND(N($K68)+N($L68),2)))</f>
        <v/>
      </c>
      <c r="S68" s="244"/>
      <c r="T68" s="245" t="str">
        <f aca="false">IF(TRIM($B68&amp;$C68)="","",IF(N($O68)=0,"",MAX(0,MIN(N($O68)-N($Q68),N($W68)))))</f>
        <v/>
      </c>
      <c r="U68" s="245" t="str">
        <f aca="false">IF(TRIM($B68&amp;$C68)="","",IF(N($Q68)&lt;=N($O68),"",N($Q68)-N($O68)))</f>
        <v/>
      </c>
      <c r="V68" s="245" t="str">
        <f aca="false">IF(OR(TRIM($B68&amp;$C68)="",$W68=""),"",MAX(0,N($W68))-N($T68))</f>
        <v/>
      </c>
      <c r="W68" s="245" t="str">
        <f aca="false">IF(TRIM($B68&amp;$C68)="","",IF(AND(N($M68)=0,N($Q68)+N($R68)+N($S68)=0),"",ROUND(N($M68)-N($Q68)-N($R68)-N($S68),2)))</f>
        <v/>
      </c>
      <c r="X68" s="246" t="str">
        <f aca="false">IF(TRIM($B68&amp;$C68)="","",IF(N($M68)=0,IF((N($Q68)+N($R68)+N($S68))=0,"—未填单价","未填单价，已收 "&amp;TEXT((N($Q68)+N($R68)+N($S68)),"#,##0.00")),IF(N($W68)&gt;0.005,"欠 "&amp;TEXT(N($W68),"#,##0.00")&amp;IF(N($T68)&gt;0,"（开票未到账 "&amp;TEXT(N($T68),"#,##0.00")&amp;"）","")&amp;IF(N($V68)&gt;0,"（未开票 "&amp;TEXT(N($V68),"#,##0.00")&amp;"）",""),IF(N($W68)&lt;-0.005,"多收 "&amp;TEXT(-N($W68),"#,##0.00"),"✔ 已结清")))&amp;IF(N($U68)&gt;0,"｜到账未开票 "&amp;TEXT(N($U68),"#,##0.00")&amp;"，待补票","")&amp;IF(N($R68)&gt;0,"｜收现 "&amp;TEXT(N($R68),"#,##0.00"),"")&amp;IF(N($S68)&gt;0,"｜收款不开票 "&amp;TEXT(N($S68),"#,##0.00"),""))</f>
        <v/>
      </c>
      <c r="Y68" s="290"/>
      <c r="AC68" s="244" t="str">
        <f aca="false">IF(OR(N($O68)=0,N($AB68)=0),"",ROUND(N($O68)/(1+N($AB68))*N($AB68),2))</f>
        <v/>
      </c>
      <c r="AD68" s="290"/>
      <c r="AE68" s="288"/>
      <c r="AF68" s="261" t="str">
        <f aca="false">IF($AN68="","",IF($AN68=1,IF($AO68&gt;=1,"一次性·已到收款期","一次性·未到期"),$AE68&amp;" 第"&amp;$AO68&amp;"/"&amp;$AN68&amp;"期"))</f>
        <v/>
      </c>
      <c r="AG68" s="245" t="str">
        <f aca="false">IF(OR($AN68="",N($M68)=0),"",ROUND(N($K68)*$AO68/$AN68,2)+N($L68))</f>
        <v/>
      </c>
      <c r="AH68" s="245" t="str">
        <f aca="false">IF($AG68="","",MAX(0,ROUND($AG68-(N($Q68)+N($R68)+N($S68)),2)))</f>
        <v/>
      </c>
      <c r="AI68" s="245" t="str">
        <f aca="false">IF(OR(TRIM($B68&amp;$C68)="",NOT(ISNUMBER($D68))),"",SUMIFS($W$3:$W$1001,$AK$3:$AK$1001,$AK68,$D$3:$D$1001,"&lt;"&amp;$D68))</f>
        <v/>
      </c>
      <c r="AJ68" s="245" t="str">
        <f aca="false">IF(TRIM($B68&amp;$C68)="","",SUMIFS($W$3:$W$1001,$AK$3:$AK$1001,$AK68))</f>
        <v/>
      </c>
      <c r="AK68" s="261" t="str">
        <f aca="false">IF(TRIM($B68&amp;$C68)="","",TRIM($B68)&amp;"｜"&amp;TRIM($C68))</f>
        <v/>
      </c>
      <c r="AL68" s="245" t="str">
        <f aca="false">IF(TRIM($B68&amp;$C68)="","",MIN(N($O68),N($Q68)))</f>
        <v/>
      </c>
      <c r="AM68" s="248" t="str">
        <f aca="false">IF(ISNUMBER($D68),YEAR($D68),"")</f>
        <v/>
      </c>
      <c r="AN68" s="248" t="str">
        <f aca="false">IF(OR(TRIM($B68&amp;$C68)="",NOT(ISNUMBER($D68)),NOT(ISNUMBER($E68))),"",IF($E68&lt;$D68,"",IF(IF($AE68="半年付",2,IF($AE68="季度付",4,IF($AE68="月付",12,IF($AE68="半月付",24,1))))=1,1,MAX(1,ROUND(($E68-$D68+1)/365*IF($AE68="半年付",2,IF($AE68="季度付",4,IF($AE68="月付",12,IF($AE68="半月付",24,1)))),0)))))</f>
        <v/>
      </c>
      <c r="AO68" s="248" t="str">
        <f aca="true">IF($AN68="","",MIN($AN68,MAX(0,INT((TODAY()-付款宽限天数-$D68)/(($E68-$D68+1)/$AN68))+1)))</f>
        <v/>
      </c>
    </row>
    <row r="69" customFormat="false" ht="24" hidden="false" customHeight="false" outlineLevel="0" collapsed="false">
      <c r="F69" s="288" t="str">
        <f aca="true">IF(TRIM($B69&amp;$C69)="","",IF(OR(ISNUMBER(SEARCH("未",$A69)),ISNUMBER(SEARCH("送出",$A69)),AND(TRIM($A69)="",NOT(ISNUMBER($D69)),N($H69)=0)),"【合同未回】","")&amp;IF(NOT(ISNUMBER($E69)),IF(OR(ISNUMBER(SEARCH("未",$A69)),ISNUMBER(SEARCH("送出",$A69)),AND(TRIM($A69)="",NOT(ISNUMBER($D69)),N($H69)=0)),"","【未填合同期】"),IF($E69&lt;TODAY(),"【已到期】",IF($E69-TODAY()&lt;=提醒天数,"【即将到期，剩余"&amp;($E69-TODAY())&amp;"天】","【正常】")))&amp;IF(OR($AD69="安装免保",$AD69="技术免保",$AD69="质保期内"),"【"&amp;$AD69&amp;"】",""))</f>
        <v/>
      </c>
      <c r="K69" s="244" t="str">
        <f aca="false">IF(OR(N($H69)=0,N($I69)=0),"",ROUND(N($H69)*N($I69)*IF(N($J69)=0,1,N($J69)),2))</f>
        <v/>
      </c>
      <c r="M69" s="244" t="str">
        <f aca="false">IF(TRIM($B69&amp;$C69)="","",IF(AND(N($K69)=0,N($L69)=0),"",ROUND(N($K69)+N($L69),2)))</f>
        <v/>
      </c>
      <c r="S69" s="244"/>
      <c r="T69" s="245" t="str">
        <f aca="false">IF(TRIM($B69&amp;$C69)="","",IF(N($O69)=0,"",MAX(0,MIN(N($O69)-N($Q69),N($W69)))))</f>
        <v/>
      </c>
      <c r="U69" s="245" t="str">
        <f aca="false">IF(TRIM($B69&amp;$C69)="","",IF(N($Q69)&lt;=N($O69),"",N($Q69)-N($O69)))</f>
        <v/>
      </c>
      <c r="V69" s="245" t="str">
        <f aca="false">IF(OR(TRIM($B69&amp;$C69)="",$W69=""),"",MAX(0,N($W69))-N($T69))</f>
        <v/>
      </c>
      <c r="W69" s="245" t="str">
        <f aca="false">IF(TRIM($B69&amp;$C69)="","",IF(AND(N($M69)=0,N($Q69)+N($R69)+N($S69)=0),"",ROUND(N($M69)-N($Q69)-N($R69)-N($S69),2)))</f>
        <v/>
      </c>
      <c r="X69" s="246" t="str">
        <f aca="false">IF(TRIM($B69&amp;$C69)="","",IF(N($M69)=0,IF((N($Q69)+N($R69)+N($S69))=0,"—未填单价","未填单价，已收 "&amp;TEXT((N($Q69)+N($R69)+N($S69)),"#,##0.00")),IF(N($W69)&gt;0.005,"欠 "&amp;TEXT(N($W69),"#,##0.00")&amp;IF(N($T69)&gt;0,"（开票未到账 "&amp;TEXT(N($T69),"#,##0.00")&amp;"）","")&amp;IF(N($V69)&gt;0,"（未开票 "&amp;TEXT(N($V69),"#,##0.00")&amp;"）",""),IF(N($W69)&lt;-0.005,"多收 "&amp;TEXT(-N($W69),"#,##0.00"),"✔ 已结清")))&amp;IF(N($U69)&gt;0,"｜到账未开票 "&amp;TEXT(N($U69),"#,##0.00")&amp;"，待补票","")&amp;IF(N($R69)&gt;0,"｜收现 "&amp;TEXT(N($R69),"#,##0.00"),"")&amp;IF(N($S69)&gt;0,"｜收款不开票 "&amp;TEXT(N($S69),"#,##0.00"),""))</f>
        <v/>
      </c>
      <c r="Y69" s="290"/>
      <c r="AC69" s="244" t="str">
        <f aca="false">IF(OR(N($O69)=0,N($AB69)=0),"",ROUND(N($O69)/(1+N($AB69))*N($AB69),2))</f>
        <v/>
      </c>
      <c r="AD69" s="290"/>
      <c r="AE69" s="288"/>
      <c r="AF69" s="261" t="str">
        <f aca="false">IF($AN69="","",IF($AN69=1,IF($AO69&gt;=1,"一次性·已到收款期","一次性·未到期"),$AE69&amp;" 第"&amp;$AO69&amp;"/"&amp;$AN69&amp;"期"))</f>
        <v/>
      </c>
      <c r="AG69" s="245" t="str">
        <f aca="false">IF(OR($AN69="",N($M69)=0),"",ROUND(N($K69)*$AO69/$AN69,2)+N($L69))</f>
        <v/>
      </c>
      <c r="AH69" s="245" t="str">
        <f aca="false">IF($AG69="","",MAX(0,ROUND($AG69-(N($Q69)+N($R69)+N($S69)),2)))</f>
        <v/>
      </c>
      <c r="AI69" s="245" t="str">
        <f aca="false">IF(OR(TRIM($B69&amp;$C69)="",NOT(ISNUMBER($D69))),"",SUMIFS($W$3:$W$1001,$AK$3:$AK$1001,$AK69,$D$3:$D$1001,"&lt;"&amp;$D69))</f>
        <v/>
      </c>
      <c r="AJ69" s="245" t="str">
        <f aca="false">IF(TRIM($B69&amp;$C69)="","",SUMIFS($W$3:$W$1001,$AK$3:$AK$1001,$AK69))</f>
        <v/>
      </c>
      <c r="AK69" s="261" t="str">
        <f aca="false">IF(TRIM($B69&amp;$C69)="","",TRIM($B69)&amp;"｜"&amp;TRIM($C69))</f>
        <v/>
      </c>
      <c r="AL69" s="245" t="str">
        <f aca="false">IF(TRIM($B69&amp;$C69)="","",MIN(N($O69),N($Q69)))</f>
        <v/>
      </c>
      <c r="AM69" s="248" t="str">
        <f aca="false">IF(ISNUMBER($D69),YEAR($D69),"")</f>
        <v/>
      </c>
      <c r="AN69" s="248" t="str">
        <f aca="false">IF(OR(TRIM($B69&amp;$C69)="",NOT(ISNUMBER($D69)),NOT(ISNUMBER($E69))),"",IF($E69&lt;$D69,"",IF(IF($AE69="半年付",2,IF($AE69="季度付",4,IF($AE69="月付",12,IF($AE69="半月付",24,1))))=1,1,MAX(1,ROUND(($E69-$D69+1)/365*IF($AE69="半年付",2,IF($AE69="季度付",4,IF($AE69="月付",12,IF($AE69="半月付",24,1)))),0)))))</f>
        <v/>
      </c>
      <c r="AO69" s="248" t="str">
        <f aca="true">IF($AN69="","",MIN($AN69,MAX(0,INT((TODAY()-付款宽限天数-$D69)/(($E69-$D69+1)/$AN69))+1)))</f>
        <v/>
      </c>
    </row>
    <row r="70" customFormat="false" ht="24" hidden="false" customHeight="false" outlineLevel="0" collapsed="false">
      <c r="F70" s="288" t="str">
        <f aca="true">IF(TRIM($B70&amp;$C70)="","",IF(OR(ISNUMBER(SEARCH("未",$A70)),ISNUMBER(SEARCH("送出",$A70)),AND(TRIM($A70)="",NOT(ISNUMBER($D70)),N($H70)=0)),"【合同未回】","")&amp;IF(NOT(ISNUMBER($E70)),IF(OR(ISNUMBER(SEARCH("未",$A70)),ISNUMBER(SEARCH("送出",$A70)),AND(TRIM($A70)="",NOT(ISNUMBER($D70)),N($H70)=0)),"","【未填合同期】"),IF($E70&lt;TODAY(),"【已到期】",IF($E70-TODAY()&lt;=提醒天数,"【即将到期，剩余"&amp;($E70-TODAY())&amp;"天】","【正常】")))&amp;IF(OR($AD70="安装免保",$AD70="技术免保",$AD70="质保期内"),"【"&amp;$AD70&amp;"】",""))</f>
        <v/>
      </c>
      <c r="K70" s="244" t="str">
        <f aca="false">IF(OR(N($H70)=0,N($I70)=0),"",ROUND(N($H70)*N($I70)*IF(N($J70)=0,1,N($J70)),2))</f>
        <v/>
      </c>
      <c r="M70" s="244" t="str">
        <f aca="false">IF(TRIM($B70&amp;$C70)="","",IF(AND(N($K70)=0,N($L70)=0),"",ROUND(N($K70)+N($L70),2)))</f>
        <v/>
      </c>
      <c r="S70" s="244"/>
      <c r="T70" s="245" t="str">
        <f aca="false">IF(TRIM($B70&amp;$C70)="","",IF(N($O70)=0,"",MAX(0,MIN(N($O70)-N($Q70),N($W70)))))</f>
        <v/>
      </c>
      <c r="U70" s="245" t="str">
        <f aca="false">IF(TRIM($B70&amp;$C70)="","",IF(N($Q70)&lt;=N($O70),"",N($Q70)-N($O70)))</f>
        <v/>
      </c>
      <c r="V70" s="245" t="str">
        <f aca="false">IF(OR(TRIM($B70&amp;$C70)="",$W70=""),"",MAX(0,N($W70))-N($T70))</f>
        <v/>
      </c>
      <c r="W70" s="245" t="str">
        <f aca="false">IF(TRIM($B70&amp;$C70)="","",IF(AND(N($M70)=0,N($Q70)+N($R70)+N($S70)=0),"",ROUND(N($M70)-N($Q70)-N($R70)-N($S70),2)))</f>
        <v/>
      </c>
      <c r="X70" s="246" t="str">
        <f aca="false">IF(TRIM($B70&amp;$C70)="","",IF(N($M70)=0,IF((N($Q70)+N($R70)+N($S70))=0,"—未填单价","未填单价，已收 "&amp;TEXT((N($Q70)+N($R70)+N($S70)),"#,##0.00")),IF(N($W70)&gt;0.005,"欠 "&amp;TEXT(N($W70),"#,##0.00")&amp;IF(N($T70)&gt;0,"（开票未到账 "&amp;TEXT(N($T70),"#,##0.00")&amp;"）","")&amp;IF(N($V70)&gt;0,"（未开票 "&amp;TEXT(N($V70),"#,##0.00")&amp;"）",""),IF(N($W70)&lt;-0.005,"多收 "&amp;TEXT(-N($W70),"#,##0.00"),"✔ 已结清")))&amp;IF(N($U70)&gt;0,"｜到账未开票 "&amp;TEXT(N($U70),"#,##0.00")&amp;"，待补票","")&amp;IF(N($R70)&gt;0,"｜收现 "&amp;TEXT(N($R70),"#,##0.00"),"")&amp;IF(N($S70)&gt;0,"｜收款不开票 "&amp;TEXT(N($S70),"#,##0.00"),""))</f>
        <v/>
      </c>
      <c r="Y70" s="290"/>
      <c r="AC70" s="244" t="str">
        <f aca="false">IF(OR(N($O70)=0,N($AB70)=0),"",ROUND(N($O70)/(1+N($AB70))*N($AB70),2))</f>
        <v/>
      </c>
      <c r="AD70" s="290"/>
      <c r="AE70" s="288"/>
      <c r="AF70" s="261" t="str">
        <f aca="false">IF($AN70="","",IF($AN70=1,IF($AO70&gt;=1,"一次性·已到收款期","一次性·未到期"),$AE70&amp;" 第"&amp;$AO70&amp;"/"&amp;$AN70&amp;"期"))</f>
        <v/>
      </c>
      <c r="AG70" s="245" t="str">
        <f aca="false">IF(OR($AN70="",N($M70)=0),"",ROUND(N($K70)*$AO70/$AN70,2)+N($L70))</f>
        <v/>
      </c>
      <c r="AH70" s="245" t="str">
        <f aca="false">IF($AG70="","",MAX(0,ROUND($AG70-(N($Q70)+N($R70)+N($S70)),2)))</f>
        <v/>
      </c>
      <c r="AI70" s="245" t="str">
        <f aca="false">IF(OR(TRIM($B70&amp;$C70)="",NOT(ISNUMBER($D70))),"",SUMIFS($W$3:$W$1001,$AK$3:$AK$1001,$AK70,$D$3:$D$1001,"&lt;"&amp;$D70))</f>
        <v/>
      </c>
      <c r="AJ70" s="245" t="str">
        <f aca="false">IF(TRIM($B70&amp;$C70)="","",SUMIFS($W$3:$W$1001,$AK$3:$AK$1001,$AK70))</f>
        <v/>
      </c>
      <c r="AK70" s="261" t="str">
        <f aca="false">IF(TRIM($B70&amp;$C70)="","",TRIM($B70)&amp;"｜"&amp;TRIM($C70))</f>
        <v/>
      </c>
      <c r="AL70" s="245" t="str">
        <f aca="false">IF(TRIM($B70&amp;$C70)="","",MIN(N($O70),N($Q70)))</f>
        <v/>
      </c>
      <c r="AM70" s="248" t="str">
        <f aca="false">IF(ISNUMBER($D70),YEAR($D70),"")</f>
        <v/>
      </c>
      <c r="AN70" s="248" t="str">
        <f aca="false">IF(OR(TRIM($B70&amp;$C70)="",NOT(ISNUMBER($D70)),NOT(ISNUMBER($E70))),"",IF($E70&lt;$D70,"",IF(IF($AE70="半年付",2,IF($AE70="季度付",4,IF($AE70="月付",12,IF($AE70="半月付",24,1))))=1,1,MAX(1,ROUND(($E70-$D70+1)/365*IF($AE70="半年付",2,IF($AE70="季度付",4,IF($AE70="月付",12,IF($AE70="半月付",24,1)))),0)))))</f>
        <v/>
      </c>
      <c r="AO70" s="248" t="str">
        <f aca="true">IF($AN70="","",MIN($AN70,MAX(0,INT((TODAY()-付款宽限天数-$D70)/(($E70-$D70+1)/$AN70))+1)))</f>
        <v/>
      </c>
    </row>
    <row r="71" customFormat="false" ht="24" hidden="false" customHeight="false" outlineLevel="0" collapsed="false">
      <c r="F71" s="288" t="str">
        <f aca="true">IF(TRIM($B71&amp;$C71)="","",IF(OR(ISNUMBER(SEARCH("未",$A71)),ISNUMBER(SEARCH("送出",$A71)),AND(TRIM($A71)="",NOT(ISNUMBER($D71)),N($H71)=0)),"【合同未回】","")&amp;IF(NOT(ISNUMBER($E71)),IF(OR(ISNUMBER(SEARCH("未",$A71)),ISNUMBER(SEARCH("送出",$A71)),AND(TRIM($A71)="",NOT(ISNUMBER($D71)),N($H71)=0)),"","【未填合同期】"),IF($E71&lt;TODAY(),"【已到期】",IF($E71-TODAY()&lt;=提醒天数,"【即将到期，剩余"&amp;($E71-TODAY())&amp;"天】","【正常】")))&amp;IF(OR($AD71="安装免保",$AD71="技术免保",$AD71="质保期内"),"【"&amp;$AD71&amp;"】",""))</f>
        <v/>
      </c>
      <c r="K71" s="244" t="str">
        <f aca="false">IF(OR(N($H71)=0,N($I71)=0),"",ROUND(N($H71)*N($I71)*IF(N($J71)=0,1,N($J71)),2))</f>
        <v/>
      </c>
      <c r="M71" s="244" t="str">
        <f aca="false">IF(TRIM($B71&amp;$C71)="","",IF(AND(N($K71)=0,N($L71)=0),"",ROUND(N($K71)+N($L71),2)))</f>
        <v/>
      </c>
      <c r="S71" s="244"/>
      <c r="T71" s="245" t="str">
        <f aca="false">IF(TRIM($B71&amp;$C71)="","",IF(N($O71)=0,"",MAX(0,MIN(N($O71)-N($Q71),N($W71)))))</f>
        <v/>
      </c>
      <c r="U71" s="245" t="str">
        <f aca="false">IF(TRIM($B71&amp;$C71)="","",IF(N($Q71)&lt;=N($O71),"",N($Q71)-N($O71)))</f>
        <v/>
      </c>
      <c r="V71" s="245" t="str">
        <f aca="false">IF(OR(TRIM($B71&amp;$C71)="",$W71=""),"",MAX(0,N($W71))-N($T71))</f>
        <v/>
      </c>
      <c r="W71" s="245" t="str">
        <f aca="false">IF(TRIM($B71&amp;$C71)="","",IF(AND(N($M71)=0,N($Q71)+N($R71)+N($S71)=0),"",ROUND(N($M71)-N($Q71)-N($R71)-N($S71),2)))</f>
        <v/>
      </c>
      <c r="X71" s="246" t="str">
        <f aca="false">IF(TRIM($B71&amp;$C71)="","",IF(N($M71)=0,IF((N($Q71)+N($R71)+N($S71))=0,"—未填单价","未填单价，已收 "&amp;TEXT((N($Q71)+N($R71)+N($S71)),"#,##0.00")),IF(N($W71)&gt;0.005,"欠 "&amp;TEXT(N($W71),"#,##0.00")&amp;IF(N($T71)&gt;0,"（开票未到账 "&amp;TEXT(N($T71),"#,##0.00")&amp;"）","")&amp;IF(N($V71)&gt;0,"（未开票 "&amp;TEXT(N($V71),"#,##0.00")&amp;"）",""),IF(N($W71)&lt;-0.005,"多收 "&amp;TEXT(-N($W71),"#,##0.00"),"✔ 已结清")))&amp;IF(N($U71)&gt;0,"｜到账未开票 "&amp;TEXT(N($U71),"#,##0.00")&amp;"，待补票","")&amp;IF(N($R71)&gt;0,"｜收现 "&amp;TEXT(N($R71),"#,##0.00"),"")&amp;IF(N($S71)&gt;0,"｜收款不开票 "&amp;TEXT(N($S71),"#,##0.00"),""))</f>
        <v/>
      </c>
      <c r="Y71" s="290"/>
      <c r="AC71" s="244" t="str">
        <f aca="false">IF(OR(N($O71)=0,N($AB71)=0),"",ROUND(N($O71)/(1+N($AB71))*N($AB71),2))</f>
        <v/>
      </c>
      <c r="AD71" s="290"/>
      <c r="AE71" s="288"/>
      <c r="AF71" s="261" t="str">
        <f aca="false">IF($AN71="","",IF($AN71=1,IF($AO71&gt;=1,"一次性·已到收款期","一次性·未到期"),$AE71&amp;" 第"&amp;$AO71&amp;"/"&amp;$AN71&amp;"期"))</f>
        <v/>
      </c>
      <c r="AG71" s="245" t="str">
        <f aca="false">IF(OR($AN71="",N($M71)=0),"",ROUND(N($K71)*$AO71/$AN71,2)+N($L71))</f>
        <v/>
      </c>
      <c r="AH71" s="245" t="str">
        <f aca="false">IF($AG71="","",MAX(0,ROUND($AG71-(N($Q71)+N($R71)+N($S71)),2)))</f>
        <v/>
      </c>
      <c r="AI71" s="245" t="str">
        <f aca="false">IF(OR(TRIM($B71&amp;$C71)="",NOT(ISNUMBER($D71))),"",SUMIFS($W$3:$W$1001,$AK$3:$AK$1001,$AK71,$D$3:$D$1001,"&lt;"&amp;$D71))</f>
        <v/>
      </c>
      <c r="AJ71" s="245" t="str">
        <f aca="false">IF(TRIM($B71&amp;$C71)="","",SUMIFS($W$3:$W$1001,$AK$3:$AK$1001,$AK71))</f>
        <v/>
      </c>
      <c r="AK71" s="261" t="str">
        <f aca="false">IF(TRIM($B71&amp;$C71)="","",TRIM($B71)&amp;"｜"&amp;TRIM($C71))</f>
        <v/>
      </c>
      <c r="AL71" s="245" t="str">
        <f aca="false">IF(TRIM($B71&amp;$C71)="","",MIN(N($O71),N($Q71)))</f>
        <v/>
      </c>
      <c r="AM71" s="248" t="str">
        <f aca="false">IF(ISNUMBER($D71),YEAR($D71),"")</f>
        <v/>
      </c>
      <c r="AN71" s="248" t="str">
        <f aca="false">IF(OR(TRIM($B71&amp;$C71)="",NOT(ISNUMBER($D71)),NOT(ISNUMBER($E71))),"",IF($E71&lt;$D71,"",IF(IF($AE71="半年付",2,IF($AE71="季度付",4,IF($AE71="月付",12,IF($AE71="半月付",24,1))))=1,1,MAX(1,ROUND(($E71-$D71+1)/365*IF($AE71="半年付",2,IF($AE71="季度付",4,IF($AE71="月付",12,IF($AE71="半月付",24,1)))),0)))))</f>
        <v/>
      </c>
      <c r="AO71" s="248" t="str">
        <f aca="true">IF($AN71="","",MIN($AN71,MAX(0,INT((TODAY()-付款宽限天数-$D71)/(($E71-$D71+1)/$AN71))+1)))</f>
        <v/>
      </c>
    </row>
    <row r="72" customFormat="false" ht="24" hidden="false" customHeight="false" outlineLevel="0" collapsed="false">
      <c r="F72" s="288" t="str">
        <f aca="true">IF(TRIM($B72&amp;$C72)="","",IF(OR(ISNUMBER(SEARCH("未",$A72)),ISNUMBER(SEARCH("送出",$A72)),AND(TRIM($A72)="",NOT(ISNUMBER($D72)),N($H72)=0)),"【合同未回】","")&amp;IF(NOT(ISNUMBER($E72)),IF(OR(ISNUMBER(SEARCH("未",$A72)),ISNUMBER(SEARCH("送出",$A72)),AND(TRIM($A72)="",NOT(ISNUMBER($D72)),N($H72)=0)),"","【未填合同期】"),IF($E72&lt;TODAY(),"【已到期】",IF($E72-TODAY()&lt;=提醒天数,"【即将到期，剩余"&amp;($E72-TODAY())&amp;"天】","【正常】")))&amp;IF(OR($AD72="安装免保",$AD72="技术免保",$AD72="质保期内"),"【"&amp;$AD72&amp;"】",""))</f>
        <v/>
      </c>
      <c r="K72" s="244" t="str">
        <f aca="false">IF(OR(N($H72)=0,N($I72)=0),"",ROUND(N($H72)*N($I72)*IF(N($J72)=0,1,N($J72)),2))</f>
        <v/>
      </c>
      <c r="M72" s="244" t="str">
        <f aca="false">IF(TRIM($B72&amp;$C72)="","",IF(AND(N($K72)=0,N($L72)=0),"",ROUND(N($K72)+N($L72),2)))</f>
        <v/>
      </c>
      <c r="S72" s="244"/>
      <c r="T72" s="245" t="str">
        <f aca="false">IF(TRIM($B72&amp;$C72)="","",IF(N($O72)=0,"",MAX(0,MIN(N($O72)-N($Q72),N($W72)))))</f>
        <v/>
      </c>
      <c r="U72" s="245" t="str">
        <f aca="false">IF(TRIM($B72&amp;$C72)="","",IF(N($Q72)&lt;=N($O72),"",N($Q72)-N($O72)))</f>
        <v/>
      </c>
      <c r="V72" s="245" t="str">
        <f aca="false">IF(OR(TRIM($B72&amp;$C72)="",$W72=""),"",MAX(0,N($W72))-N($T72))</f>
        <v/>
      </c>
      <c r="W72" s="245" t="str">
        <f aca="false">IF(TRIM($B72&amp;$C72)="","",IF(AND(N($M72)=0,N($Q72)+N($R72)+N($S72)=0),"",ROUND(N($M72)-N($Q72)-N($R72)-N($S72),2)))</f>
        <v/>
      </c>
      <c r="X72" s="246" t="str">
        <f aca="false">IF(TRIM($B72&amp;$C72)="","",IF(N($M72)=0,IF((N($Q72)+N($R72)+N($S72))=0,"—未填单价","未填单价，已收 "&amp;TEXT((N($Q72)+N($R72)+N($S72)),"#,##0.00")),IF(N($W72)&gt;0.005,"欠 "&amp;TEXT(N($W72),"#,##0.00")&amp;IF(N($T72)&gt;0,"（开票未到账 "&amp;TEXT(N($T72),"#,##0.00")&amp;"）","")&amp;IF(N($V72)&gt;0,"（未开票 "&amp;TEXT(N($V72),"#,##0.00")&amp;"）",""),IF(N($W72)&lt;-0.005,"多收 "&amp;TEXT(-N($W72),"#,##0.00"),"✔ 已结清")))&amp;IF(N($U72)&gt;0,"｜到账未开票 "&amp;TEXT(N($U72),"#,##0.00")&amp;"，待补票","")&amp;IF(N($R72)&gt;0,"｜收现 "&amp;TEXT(N($R72),"#,##0.00"),"")&amp;IF(N($S72)&gt;0,"｜收款不开票 "&amp;TEXT(N($S72),"#,##0.00"),""))</f>
        <v/>
      </c>
      <c r="Y72" s="290"/>
      <c r="AC72" s="244" t="str">
        <f aca="false">IF(OR(N($O72)=0,N($AB72)=0),"",ROUND(N($O72)/(1+N($AB72))*N($AB72),2))</f>
        <v/>
      </c>
      <c r="AD72" s="290"/>
      <c r="AE72" s="288"/>
      <c r="AF72" s="261" t="str">
        <f aca="false">IF($AN72="","",IF($AN72=1,IF($AO72&gt;=1,"一次性·已到收款期","一次性·未到期"),$AE72&amp;" 第"&amp;$AO72&amp;"/"&amp;$AN72&amp;"期"))</f>
        <v/>
      </c>
      <c r="AG72" s="245" t="str">
        <f aca="false">IF(OR($AN72="",N($M72)=0),"",ROUND(N($K72)*$AO72/$AN72,2)+N($L72))</f>
        <v/>
      </c>
      <c r="AH72" s="245" t="str">
        <f aca="false">IF($AG72="","",MAX(0,ROUND($AG72-(N($Q72)+N($R72)+N($S72)),2)))</f>
        <v/>
      </c>
      <c r="AI72" s="245" t="str">
        <f aca="false">IF(OR(TRIM($B72&amp;$C72)="",NOT(ISNUMBER($D72))),"",SUMIFS($W$3:$W$1001,$AK$3:$AK$1001,$AK72,$D$3:$D$1001,"&lt;"&amp;$D72))</f>
        <v/>
      </c>
      <c r="AJ72" s="245" t="str">
        <f aca="false">IF(TRIM($B72&amp;$C72)="","",SUMIFS($W$3:$W$1001,$AK$3:$AK$1001,$AK72))</f>
        <v/>
      </c>
      <c r="AK72" s="261" t="str">
        <f aca="false">IF(TRIM($B72&amp;$C72)="","",TRIM($B72)&amp;"｜"&amp;TRIM($C72))</f>
        <v/>
      </c>
      <c r="AL72" s="245" t="str">
        <f aca="false">IF(TRIM($B72&amp;$C72)="","",MIN(N($O72),N($Q72)))</f>
        <v/>
      </c>
      <c r="AM72" s="248" t="str">
        <f aca="false">IF(ISNUMBER($D72),YEAR($D72),"")</f>
        <v/>
      </c>
      <c r="AN72" s="248" t="str">
        <f aca="false">IF(OR(TRIM($B72&amp;$C72)="",NOT(ISNUMBER($D72)),NOT(ISNUMBER($E72))),"",IF($E72&lt;$D72,"",IF(IF($AE72="半年付",2,IF($AE72="季度付",4,IF($AE72="月付",12,IF($AE72="半月付",24,1))))=1,1,MAX(1,ROUND(($E72-$D72+1)/365*IF($AE72="半年付",2,IF($AE72="季度付",4,IF($AE72="月付",12,IF($AE72="半月付",24,1)))),0)))))</f>
        <v/>
      </c>
      <c r="AO72" s="248" t="str">
        <f aca="true">IF($AN72="","",MIN($AN72,MAX(0,INT((TODAY()-付款宽限天数-$D72)/(($E72-$D72+1)/$AN72))+1)))</f>
        <v/>
      </c>
    </row>
    <row r="73" customFormat="false" ht="24" hidden="false" customHeight="false" outlineLevel="0" collapsed="false">
      <c r="F73" s="288" t="str">
        <f aca="true">IF(TRIM($B73&amp;$C73)="","",IF(OR(ISNUMBER(SEARCH("未",$A73)),ISNUMBER(SEARCH("送出",$A73)),AND(TRIM($A73)="",NOT(ISNUMBER($D73)),N($H73)=0)),"【合同未回】","")&amp;IF(NOT(ISNUMBER($E73)),IF(OR(ISNUMBER(SEARCH("未",$A73)),ISNUMBER(SEARCH("送出",$A73)),AND(TRIM($A73)="",NOT(ISNUMBER($D73)),N($H73)=0)),"","【未填合同期】"),IF($E73&lt;TODAY(),"【已到期】",IF($E73-TODAY()&lt;=提醒天数,"【即将到期，剩余"&amp;($E73-TODAY())&amp;"天】","【正常】")))&amp;IF(OR($AD73="安装免保",$AD73="技术免保",$AD73="质保期内"),"【"&amp;$AD73&amp;"】",""))</f>
        <v/>
      </c>
      <c r="K73" s="244" t="str">
        <f aca="false">IF(OR(N($H73)=0,N($I73)=0),"",ROUND(N($H73)*N($I73)*IF(N($J73)=0,1,N($J73)),2))</f>
        <v/>
      </c>
      <c r="M73" s="244" t="str">
        <f aca="false">IF(TRIM($B73&amp;$C73)="","",IF(AND(N($K73)=0,N($L73)=0),"",ROUND(N($K73)+N($L73),2)))</f>
        <v/>
      </c>
      <c r="S73" s="244"/>
      <c r="T73" s="245" t="str">
        <f aca="false">IF(TRIM($B73&amp;$C73)="","",IF(N($O73)=0,"",MAX(0,MIN(N($O73)-N($Q73),N($W73)))))</f>
        <v/>
      </c>
      <c r="U73" s="245" t="str">
        <f aca="false">IF(TRIM($B73&amp;$C73)="","",IF(N($Q73)&lt;=N($O73),"",N($Q73)-N($O73)))</f>
        <v/>
      </c>
      <c r="V73" s="245" t="str">
        <f aca="false">IF(OR(TRIM($B73&amp;$C73)="",$W73=""),"",MAX(0,N($W73))-N($T73))</f>
        <v/>
      </c>
      <c r="W73" s="245" t="str">
        <f aca="false">IF(TRIM($B73&amp;$C73)="","",IF(AND(N($M73)=0,N($Q73)+N($R73)+N($S73)=0),"",ROUND(N($M73)-N($Q73)-N($R73)-N($S73),2)))</f>
        <v/>
      </c>
      <c r="X73" s="246" t="str">
        <f aca="false">IF(TRIM($B73&amp;$C73)="","",IF(N($M73)=0,IF((N($Q73)+N($R73)+N($S73))=0,"—未填单价","未填单价，已收 "&amp;TEXT((N($Q73)+N($R73)+N($S73)),"#,##0.00")),IF(N($W73)&gt;0.005,"欠 "&amp;TEXT(N($W73),"#,##0.00")&amp;IF(N($T73)&gt;0,"（开票未到账 "&amp;TEXT(N($T73),"#,##0.00")&amp;"）","")&amp;IF(N($V73)&gt;0,"（未开票 "&amp;TEXT(N($V73),"#,##0.00")&amp;"）",""),IF(N($W73)&lt;-0.005,"多收 "&amp;TEXT(-N($W73),"#,##0.00"),"✔ 已结清")))&amp;IF(N($U73)&gt;0,"｜到账未开票 "&amp;TEXT(N($U73),"#,##0.00")&amp;"，待补票","")&amp;IF(N($R73)&gt;0,"｜收现 "&amp;TEXT(N($R73),"#,##0.00"),"")&amp;IF(N($S73)&gt;0,"｜收款不开票 "&amp;TEXT(N($S73),"#,##0.00"),""))</f>
        <v/>
      </c>
      <c r="Y73" s="290"/>
      <c r="AC73" s="244" t="str">
        <f aca="false">IF(OR(N($O73)=0,N($AB73)=0),"",ROUND(N($O73)/(1+N($AB73))*N($AB73),2))</f>
        <v/>
      </c>
      <c r="AD73" s="290"/>
      <c r="AE73" s="288"/>
      <c r="AF73" s="261" t="str">
        <f aca="false">IF($AN73="","",IF($AN73=1,IF($AO73&gt;=1,"一次性·已到收款期","一次性·未到期"),$AE73&amp;" 第"&amp;$AO73&amp;"/"&amp;$AN73&amp;"期"))</f>
        <v/>
      </c>
      <c r="AG73" s="245" t="str">
        <f aca="false">IF(OR($AN73="",N($M73)=0),"",ROUND(N($K73)*$AO73/$AN73,2)+N($L73))</f>
        <v/>
      </c>
      <c r="AH73" s="245" t="str">
        <f aca="false">IF($AG73="","",MAX(0,ROUND($AG73-(N($Q73)+N($R73)+N($S73)),2)))</f>
        <v/>
      </c>
      <c r="AI73" s="245" t="str">
        <f aca="false">IF(OR(TRIM($B73&amp;$C73)="",NOT(ISNUMBER($D73))),"",SUMIFS($W$3:$W$1001,$AK$3:$AK$1001,$AK73,$D$3:$D$1001,"&lt;"&amp;$D73))</f>
        <v/>
      </c>
      <c r="AJ73" s="245" t="str">
        <f aca="false">IF(TRIM($B73&amp;$C73)="","",SUMIFS($W$3:$W$1001,$AK$3:$AK$1001,$AK73))</f>
        <v/>
      </c>
      <c r="AK73" s="261" t="str">
        <f aca="false">IF(TRIM($B73&amp;$C73)="","",TRIM($B73)&amp;"｜"&amp;TRIM($C73))</f>
        <v/>
      </c>
      <c r="AL73" s="245" t="str">
        <f aca="false">IF(TRIM($B73&amp;$C73)="","",MIN(N($O73),N($Q73)))</f>
        <v/>
      </c>
      <c r="AM73" s="248" t="str">
        <f aca="false">IF(ISNUMBER($D73),YEAR($D73),"")</f>
        <v/>
      </c>
      <c r="AN73" s="248" t="str">
        <f aca="false">IF(OR(TRIM($B73&amp;$C73)="",NOT(ISNUMBER($D73)),NOT(ISNUMBER($E73))),"",IF($E73&lt;$D73,"",IF(IF($AE73="半年付",2,IF($AE73="季度付",4,IF($AE73="月付",12,IF($AE73="半月付",24,1))))=1,1,MAX(1,ROUND(($E73-$D73+1)/365*IF($AE73="半年付",2,IF($AE73="季度付",4,IF($AE73="月付",12,IF($AE73="半月付",24,1)))),0)))))</f>
        <v/>
      </c>
      <c r="AO73" s="248" t="str">
        <f aca="true">IF($AN73="","",MIN($AN73,MAX(0,INT((TODAY()-付款宽限天数-$D73)/(($E73-$D73+1)/$AN73))+1)))</f>
        <v/>
      </c>
    </row>
    <row r="74" customFormat="false" ht="24" hidden="false" customHeight="false" outlineLevel="0" collapsed="false">
      <c r="F74" s="288" t="str">
        <f aca="true">IF(TRIM($B74&amp;$C74)="","",IF(OR(ISNUMBER(SEARCH("未",$A74)),ISNUMBER(SEARCH("送出",$A74)),AND(TRIM($A74)="",NOT(ISNUMBER($D74)),N($H74)=0)),"【合同未回】","")&amp;IF(NOT(ISNUMBER($E74)),IF(OR(ISNUMBER(SEARCH("未",$A74)),ISNUMBER(SEARCH("送出",$A74)),AND(TRIM($A74)="",NOT(ISNUMBER($D74)),N($H74)=0)),"","【未填合同期】"),IF($E74&lt;TODAY(),"【已到期】",IF($E74-TODAY()&lt;=提醒天数,"【即将到期，剩余"&amp;($E74-TODAY())&amp;"天】","【正常】")))&amp;IF(OR($AD74="安装免保",$AD74="技术免保",$AD74="质保期内"),"【"&amp;$AD74&amp;"】",""))</f>
        <v/>
      </c>
      <c r="K74" s="244" t="str">
        <f aca="false">IF(OR(N($H74)=0,N($I74)=0),"",ROUND(N($H74)*N($I74)*IF(N($J74)=0,1,N($J74)),2))</f>
        <v/>
      </c>
      <c r="M74" s="244" t="str">
        <f aca="false">IF(TRIM($B74&amp;$C74)="","",IF(AND(N($K74)=0,N($L74)=0),"",ROUND(N($K74)+N($L74),2)))</f>
        <v/>
      </c>
      <c r="S74" s="244"/>
      <c r="T74" s="245" t="str">
        <f aca="false">IF(TRIM($B74&amp;$C74)="","",IF(N($O74)=0,"",MAX(0,MIN(N($O74)-N($Q74),N($W74)))))</f>
        <v/>
      </c>
      <c r="U74" s="245" t="str">
        <f aca="false">IF(TRIM($B74&amp;$C74)="","",IF(N($Q74)&lt;=N($O74),"",N($Q74)-N($O74)))</f>
        <v/>
      </c>
      <c r="V74" s="245" t="str">
        <f aca="false">IF(OR(TRIM($B74&amp;$C74)="",$W74=""),"",MAX(0,N($W74))-N($T74))</f>
        <v/>
      </c>
      <c r="W74" s="245" t="str">
        <f aca="false">IF(TRIM($B74&amp;$C74)="","",IF(AND(N($M74)=0,N($Q74)+N($R74)+N($S74)=0),"",ROUND(N($M74)-N($Q74)-N($R74)-N($S74),2)))</f>
        <v/>
      </c>
      <c r="X74" s="246" t="str">
        <f aca="false">IF(TRIM($B74&amp;$C74)="","",IF(N($M74)=0,IF((N($Q74)+N($R74)+N($S74))=0,"—未填单价","未填单价，已收 "&amp;TEXT((N($Q74)+N($R74)+N($S74)),"#,##0.00")),IF(N($W74)&gt;0.005,"欠 "&amp;TEXT(N($W74),"#,##0.00")&amp;IF(N($T74)&gt;0,"（开票未到账 "&amp;TEXT(N($T74),"#,##0.00")&amp;"）","")&amp;IF(N($V74)&gt;0,"（未开票 "&amp;TEXT(N($V74),"#,##0.00")&amp;"）",""),IF(N($W74)&lt;-0.005,"多收 "&amp;TEXT(-N($W74),"#,##0.00"),"✔ 已结清")))&amp;IF(N($U74)&gt;0,"｜到账未开票 "&amp;TEXT(N($U74),"#,##0.00")&amp;"，待补票","")&amp;IF(N($R74)&gt;0,"｜收现 "&amp;TEXT(N($R74),"#,##0.00"),"")&amp;IF(N($S74)&gt;0,"｜收款不开票 "&amp;TEXT(N($S74),"#,##0.00"),""))</f>
        <v/>
      </c>
      <c r="Y74" s="290"/>
      <c r="AC74" s="244" t="str">
        <f aca="false">IF(OR(N($O74)=0,N($AB74)=0),"",ROUND(N($O74)/(1+N($AB74))*N($AB74),2))</f>
        <v/>
      </c>
      <c r="AD74" s="290"/>
      <c r="AE74" s="288"/>
      <c r="AF74" s="261" t="str">
        <f aca="false">IF($AN74="","",IF($AN74=1,IF($AO74&gt;=1,"一次性·已到收款期","一次性·未到期"),$AE74&amp;" 第"&amp;$AO74&amp;"/"&amp;$AN74&amp;"期"))</f>
        <v/>
      </c>
      <c r="AG74" s="245" t="str">
        <f aca="false">IF(OR($AN74="",N($M74)=0),"",ROUND(N($K74)*$AO74/$AN74,2)+N($L74))</f>
        <v/>
      </c>
      <c r="AH74" s="245" t="str">
        <f aca="false">IF($AG74="","",MAX(0,ROUND($AG74-(N($Q74)+N($R74)+N($S74)),2)))</f>
        <v/>
      </c>
      <c r="AI74" s="245" t="str">
        <f aca="false">IF(OR(TRIM($B74&amp;$C74)="",NOT(ISNUMBER($D74))),"",SUMIFS($W$3:$W$1001,$AK$3:$AK$1001,$AK74,$D$3:$D$1001,"&lt;"&amp;$D74))</f>
        <v/>
      </c>
      <c r="AJ74" s="245" t="str">
        <f aca="false">IF(TRIM($B74&amp;$C74)="","",SUMIFS($W$3:$W$1001,$AK$3:$AK$1001,$AK74))</f>
        <v/>
      </c>
      <c r="AK74" s="261" t="str">
        <f aca="false">IF(TRIM($B74&amp;$C74)="","",TRIM($B74)&amp;"｜"&amp;TRIM($C74))</f>
        <v/>
      </c>
      <c r="AL74" s="245" t="str">
        <f aca="false">IF(TRIM($B74&amp;$C74)="","",MIN(N($O74),N($Q74)))</f>
        <v/>
      </c>
      <c r="AM74" s="248" t="str">
        <f aca="false">IF(ISNUMBER($D74),YEAR($D74),"")</f>
        <v/>
      </c>
      <c r="AN74" s="248" t="str">
        <f aca="false">IF(OR(TRIM($B74&amp;$C74)="",NOT(ISNUMBER($D74)),NOT(ISNUMBER($E74))),"",IF($E74&lt;$D74,"",IF(IF($AE74="半年付",2,IF($AE74="季度付",4,IF($AE74="月付",12,IF($AE74="半月付",24,1))))=1,1,MAX(1,ROUND(($E74-$D74+1)/365*IF($AE74="半年付",2,IF($AE74="季度付",4,IF($AE74="月付",12,IF($AE74="半月付",24,1)))),0)))))</f>
        <v/>
      </c>
      <c r="AO74" s="248" t="str">
        <f aca="true">IF($AN74="","",MIN($AN74,MAX(0,INT((TODAY()-付款宽限天数-$D74)/(($E74-$D74+1)/$AN74))+1)))</f>
        <v/>
      </c>
    </row>
    <row r="75" customFormat="false" ht="24" hidden="false" customHeight="false" outlineLevel="0" collapsed="false">
      <c r="F75" s="288" t="str">
        <f aca="true">IF(TRIM($B75&amp;$C75)="","",IF(OR(ISNUMBER(SEARCH("未",$A75)),ISNUMBER(SEARCH("送出",$A75)),AND(TRIM($A75)="",NOT(ISNUMBER($D75)),N($H75)=0)),"【合同未回】","")&amp;IF(NOT(ISNUMBER($E75)),IF(OR(ISNUMBER(SEARCH("未",$A75)),ISNUMBER(SEARCH("送出",$A75)),AND(TRIM($A75)="",NOT(ISNUMBER($D75)),N($H75)=0)),"","【未填合同期】"),IF($E75&lt;TODAY(),"【已到期】",IF($E75-TODAY()&lt;=提醒天数,"【即将到期，剩余"&amp;($E75-TODAY())&amp;"天】","【正常】")))&amp;IF(OR($AD75="安装免保",$AD75="技术免保",$AD75="质保期内"),"【"&amp;$AD75&amp;"】",""))</f>
        <v/>
      </c>
      <c r="K75" s="244" t="str">
        <f aca="false">IF(OR(N($H75)=0,N($I75)=0),"",ROUND(N($H75)*N($I75)*IF(N($J75)=0,1,N($J75)),2))</f>
        <v/>
      </c>
      <c r="M75" s="244" t="str">
        <f aca="false">IF(TRIM($B75&amp;$C75)="","",IF(AND(N($K75)=0,N($L75)=0),"",ROUND(N($K75)+N($L75),2)))</f>
        <v/>
      </c>
      <c r="S75" s="244"/>
      <c r="T75" s="245" t="str">
        <f aca="false">IF(TRIM($B75&amp;$C75)="","",IF(N($O75)=0,"",MAX(0,MIN(N($O75)-N($Q75),N($W75)))))</f>
        <v/>
      </c>
      <c r="U75" s="245" t="str">
        <f aca="false">IF(TRIM($B75&amp;$C75)="","",IF(N($Q75)&lt;=N($O75),"",N($Q75)-N($O75)))</f>
        <v/>
      </c>
      <c r="V75" s="245" t="str">
        <f aca="false">IF(OR(TRIM($B75&amp;$C75)="",$W75=""),"",MAX(0,N($W75))-N($T75))</f>
        <v/>
      </c>
      <c r="W75" s="245" t="str">
        <f aca="false">IF(TRIM($B75&amp;$C75)="","",IF(AND(N($M75)=0,N($Q75)+N($R75)+N($S75)=0),"",ROUND(N($M75)-N($Q75)-N($R75)-N($S75),2)))</f>
        <v/>
      </c>
      <c r="X75" s="246" t="str">
        <f aca="false">IF(TRIM($B75&amp;$C75)="","",IF(N($M75)=0,IF((N($Q75)+N($R75)+N($S75))=0,"—未填单价","未填单价，已收 "&amp;TEXT((N($Q75)+N($R75)+N($S75)),"#,##0.00")),IF(N($W75)&gt;0.005,"欠 "&amp;TEXT(N($W75),"#,##0.00")&amp;IF(N($T75)&gt;0,"（开票未到账 "&amp;TEXT(N($T75),"#,##0.00")&amp;"）","")&amp;IF(N($V75)&gt;0,"（未开票 "&amp;TEXT(N($V75),"#,##0.00")&amp;"）",""),IF(N($W75)&lt;-0.005,"多收 "&amp;TEXT(-N($W75),"#,##0.00"),"✔ 已结清")))&amp;IF(N($U75)&gt;0,"｜到账未开票 "&amp;TEXT(N($U75),"#,##0.00")&amp;"，待补票","")&amp;IF(N($R75)&gt;0,"｜收现 "&amp;TEXT(N($R75),"#,##0.00"),"")&amp;IF(N($S75)&gt;0,"｜收款不开票 "&amp;TEXT(N($S75),"#,##0.00"),""))</f>
        <v/>
      </c>
      <c r="Y75" s="290"/>
      <c r="AC75" s="244" t="str">
        <f aca="false">IF(OR(N($O75)=0,N($AB75)=0),"",ROUND(N($O75)/(1+N($AB75))*N($AB75),2))</f>
        <v/>
      </c>
      <c r="AD75" s="290"/>
      <c r="AE75" s="288"/>
      <c r="AF75" s="261" t="str">
        <f aca="false">IF($AN75="","",IF($AN75=1,IF($AO75&gt;=1,"一次性·已到收款期","一次性·未到期"),$AE75&amp;" 第"&amp;$AO75&amp;"/"&amp;$AN75&amp;"期"))</f>
        <v/>
      </c>
      <c r="AG75" s="245" t="str">
        <f aca="false">IF(OR($AN75="",N($M75)=0),"",ROUND(N($K75)*$AO75/$AN75,2)+N($L75))</f>
        <v/>
      </c>
      <c r="AH75" s="245" t="str">
        <f aca="false">IF($AG75="","",MAX(0,ROUND($AG75-(N($Q75)+N($R75)+N($S75)),2)))</f>
        <v/>
      </c>
      <c r="AI75" s="245" t="str">
        <f aca="false">IF(OR(TRIM($B75&amp;$C75)="",NOT(ISNUMBER($D75))),"",SUMIFS($W$3:$W$1001,$AK$3:$AK$1001,$AK75,$D$3:$D$1001,"&lt;"&amp;$D75))</f>
        <v/>
      </c>
      <c r="AJ75" s="245" t="str">
        <f aca="false">IF(TRIM($B75&amp;$C75)="","",SUMIFS($W$3:$W$1001,$AK$3:$AK$1001,$AK75))</f>
        <v/>
      </c>
      <c r="AK75" s="261" t="str">
        <f aca="false">IF(TRIM($B75&amp;$C75)="","",TRIM($B75)&amp;"｜"&amp;TRIM($C75))</f>
        <v/>
      </c>
      <c r="AL75" s="245" t="str">
        <f aca="false">IF(TRIM($B75&amp;$C75)="","",MIN(N($O75),N($Q75)))</f>
        <v/>
      </c>
      <c r="AM75" s="248" t="str">
        <f aca="false">IF(ISNUMBER($D75),YEAR($D75),"")</f>
        <v/>
      </c>
      <c r="AN75" s="248" t="str">
        <f aca="false">IF(OR(TRIM($B75&amp;$C75)="",NOT(ISNUMBER($D75)),NOT(ISNUMBER($E75))),"",IF($E75&lt;$D75,"",IF(IF($AE75="半年付",2,IF($AE75="季度付",4,IF($AE75="月付",12,IF($AE75="半月付",24,1))))=1,1,MAX(1,ROUND(($E75-$D75+1)/365*IF($AE75="半年付",2,IF($AE75="季度付",4,IF($AE75="月付",12,IF($AE75="半月付",24,1)))),0)))))</f>
        <v/>
      </c>
      <c r="AO75" s="248" t="str">
        <f aca="true">IF($AN75="","",MIN($AN75,MAX(0,INT((TODAY()-付款宽限天数-$D75)/(($E75-$D75+1)/$AN75))+1)))</f>
        <v/>
      </c>
    </row>
    <row r="76" customFormat="false" ht="24" hidden="false" customHeight="false" outlineLevel="0" collapsed="false">
      <c r="F76" s="288" t="str">
        <f aca="true">IF(TRIM($B76&amp;$C76)="","",IF(OR(ISNUMBER(SEARCH("未",$A76)),ISNUMBER(SEARCH("送出",$A76)),AND(TRIM($A76)="",NOT(ISNUMBER($D76)),N($H76)=0)),"【合同未回】","")&amp;IF(NOT(ISNUMBER($E76)),IF(OR(ISNUMBER(SEARCH("未",$A76)),ISNUMBER(SEARCH("送出",$A76)),AND(TRIM($A76)="",NOT(ISNUMBER($D76)),N($H76)=0)),"","【未填合同期】"),IF($E76&lt;TODAY(),"【已到期】",IF($E76-TODAY()&lt;=提醒天数,"【即将到期，剩余"&amp;($E76-TODAY())&amp;"天】","【正常】")))&amp;IF(OR($AD76="安装免保",$AD76="技术免保",$AD76="质保期内"),"【"&amp;$AD76&amp;"】",""))</f>
        <v/>
      </c>
      <c r="K76" s="244" t="str">
        <f aca="false">IF(OR(N($H76)=0,N($I76)=0),"",ROUND(N($H76)*N($I76)*IF(N($J76)=0,1,N($J76)),2))</f>
        <v/>
      </c>
      <c r="M76" s="244" t="str">
        <f aca="false">IF(TRIM($B76&amp;$C76)="","",IF(AND(N($K76)=0,N($L76)=0),"",ROUND(N($K76)+N($L76),2)))</f>
        <v/>
      </c>
      <c r="S76" s="244"/>
      <c r="T76" s="245" t="str">
        <f aca="false">IF(TRIM($B76&amp;$C76)="","",IF(N($O76)=0,"",MAX(0,MIN(N($O76)-N($Q76),N($W76)))))</f>
        <v/>
      </c>
      <c r="U76" s="245" t="str">
        <f aca="false">IF(TRIM($B76&amp;$C76)="","",IF(N($Q76)&lt;=N($O76),"",N($Q76)-N($O76)))</f>
        <v/>
      </c>
      <c r="V76" s="245" t="str">
        <f aca="false">IF(OR(TRIM($B76&amp;$C76)="",$W76=""),"",MAX(0,N($W76))-N($T76))</f>
        <v/>
      </c>
      <c r="W76" s="245" t="str">
        <f aca="false">IF(TRIM($B76&amp;$C76)="","",IF(AND(N($M76)=0,N($Q76)+N($R76)+N($S76)=0),"",ROUND(N($M76)-N($Q76)-N($R76)-N($S76),2)))</f>
        <v/>
      </c>
      <c r="X76" s="246" t="str">
        <f aca="false">IF(TRIM($B76&amp;$C76)="","",IF(N($M76)=0,IF((N($Q76)+N($R76)+N($S76))=0,"—未填单价","未填单价，已收 "&amp;TEXT((N($Q76)+N($R76)+N($S76)),"#,##0.00")),IF(N($W76)&gt;0.005,"欠 "&amp;TEXT(N($W76),"#,##0.00")&amp;IF(N($T76)&gt;0,"（开票未到账 "&amp;TEXT(N($T76),"#,##0.00")&amp;"）","")&amp;IF(N($V76)&gt;0,"（未开票 "&amp;TEXT(N($V76),"#,##0.00")&amp;"）",""),IF(N($W76)&lt;-0.005,"多收 "&amp;TEXT(-N($W76),"#,##0.00"),"✔ 已结清")))&amp;IF(N($U76)&gt;0,"｜到账未开票 "&amp;TEXT(N($U76),"#,##0.00")&amp;"，待补票","")&amp;IF(N($R76)&gt;0,"｜收现 "&amp;TEXT(N($R76),"#,##0.00"),"")&amp;IF(N($S76)&gt;0,"｜收款不开票 "&amp;TEXT(N($S76),"#,##0.00"),""))</f>
        <v/>
      </c>
      <c r="Y76" s="290"/>
      <c r="AC76" s="244" t="str">
        <f aca="false">IF(OR(N($O76)=0,N($AB76)=0),"",ROUND(N($O76)/(1+N($AB76))*N($AB76),2))</f>
        <v/>
      </c>
      <c r="AD76" s="290"/>
      <c r="AE76" s="288"/>
      <c r="AF76" s="261" t="str">
        <f aca="false">IF($AN76="","",IF($AN76=1,IF($AO76&gt;=1,"一次性·已到收款期","一次性·未到期"),$AE76&amp;" 第"&amp;$AO76&amp;"/"&amp;$AN76&amp;"期"))</f>
        <v/>
      </c>
      <c r="AG76" s="245" t="str">
        <f aca="false">IF(OR($AN76="",N($M76)=0),"",ROUND(N($K76)*$AO76/$AN76,2)+N($L76))</f>
        <v/>
      </c>
      <c r="AH76" s="245" t="str">
        <f aca="false">IF($AG76="","",MAX(0,ROUND($AG76-(N($Q76)+N($R76)+N($S76)),2)))</f>
        <v/>
      </c>
      <c r="AI76" s="245" t="str">
        <f aca="false">IF(OR(TRIM($B76&amp;$C76)="",NOT(ISNUMBER($D76))),"",SUMIFS($W$3:$W$1001,$AK$3:$AK$1001,$AK76,$D$3:$D$1001,"&lt;"&amp;$D76))</f>
        <v/>
      </c>
      <c r="AJ76" s="245" t="str">
        <f aca="false">IF(TRIM($B76&amp;$C76)="","",SUMIFS($W$3:$W$1001,$AK$3:$AK$1001,$AK76))</f>
        <v/>
      </c>
      <c r="AK76" s="261" t="str">
        <f aca="false">IF(TRIM($B76&amp;$C76)="","",TRIM($B76)&amp;"｜"&amp;TRIM($C76))</f>
        <v/>
      </c>
      <c r="AL76" s="245" t="str">
        <f aca="false">IF(TRIM($B76&amp;$C76)="","",MIN(N($O76),N($Q76)))</f>
        <v/>
      </c>
      <c r="AM76" s="248" t="str">
        <f aca="false">IF(ISNUMBER($D76),YEAR($D76),"")</f>
        <v/>
      </c>
      <c r="AN76" s="248" t="str">
        <f aca="false">IF(OR(TRIM($B76&amp;$C76)="",NOT(ISNUMBER($D76)),NOT(ISNUMBER($E76))),"",IF($E76&lt;$D76,"",IF(IF($AE76="半年付",2,IF($AE76="季度付",4,IF($AE76="月付",12,IF($AE76="半月付",24,1))))=1,1,MAX(1,ROUND(($E76-$D76+1)/365*IF($AE76="半年付",2,IF($AE76="季度付",4,IF($AE76="月付",12,IF($AE76="半月付",24,1)))),0)))))</f>
        <v/>
      </c>
      <c r="AO76" s="248" t="str">
        <f aca="true">IF($AN76="","",MIN($AN76,MAX(0,INT((TODAY()-付款宽限天数-$D76)/(($E76-$D76+1)/$AN76))+1)))</f>
        <v/>
      </c>
    </row>
    <row r="77" customFormat="false" ht="24" hidden="false" customHeight="false" outlineLevel="0" collapsed="false">
      <c r="F77" s="288" t="str">
        <f aca="true">IF(TRIM($B77&amp;$C77)="","",IF(OR(ISNUMBER(SEARCH("未",$A77)),ISNUMBER(SEARCH("送出",$A77)),AND(TRIM($A77)="",NOT(ISNUMBER($D77)),N($H77)=0)),"【合同未回】","")&amp;IF(NOT(ISNUMBER($E77)),IF(OR(ISNUMBER(SEARCH("未",$A77)),ISNUMBER(SEARCH("送出",$A77)),AND(TRIM($A77)="",NOT(ISNUMBER($D77)),N($H77)=0)),"","【未填合同期】"),IF($E77&lt;TODAY(),"【已到期】",IF($E77-TODAY()&lt;=提醒天数,"【即将到期，剩余"&amp;($E77-TODAY())&amp;"天】","【正常】")))&amp;IF(OR($AD77="安装免保",$AD77="技术免保",$AD77="质保期内"),"【"&amp;$AD77&amp;"】",""))</f>
        <v/>
      </c>
      <c r="K77" s="244" t="str">
        <f aca="false">IF(OR(N($H77)=0,N($I77)=0),"",ROUND(N($H77)*N($I77)*IF(N($J77)=0,1,N($J77)),2))</f>
        <v/>
      </c>
      <c r="M77" s="244" t="str">
        <f aca="false">IF(TRIM($B77&amp;$C77)="","",IF(AND(N($K77)=0,N($L77)=0),"",ROUND(N($K77)+N($L77),2)))</f>
        <v/>
      </c>
      <c r="S77" s="244"/>
      <c r="T77" s="245" t="str">
        <f aca="false">IF(TRIM($B77&amp;$C77)="","",IF(N($O77)=0,"",MAX(0,MIN(N($O77)-N($Q77),N($W77)))))</f>
        <v/>
      </c>
      <c r="U77" s="245" t="str">
        <f aca="false">IF(TRIM($B77&amp;$C77)="","",IF(N($Q77)&lt;=N($O77),"",N($Q77)-N($O77)))</f>
        <v/>
      </c>
      <c r="V77" s="245" t="str">
        <f aca="false">IF(OR(TRIM($B77&amp;$C77)="",$W77=""),"",MAX(0,N($W77))-N($T77))</f>
        <v/>
      </c>
      <c r="W77" s="245" t="str">
        <f aca="false">IF(TRIM($B77&amp;$C77)="","",IF(AND(N($M77)=0,N($Q77)+N($R77)+N($S77)=0),"",ROUND(N($M77)-N($Q77)-N($R77)-N($S77),2)))</f>
        <v/>
      </c>
      <c r="X77" s="246" t="str">
        <f aca="false">IF(TRIM($B77&amp;$C77)="","",IF(N($M77)=0,IF((N($Q77)+N($R77)+N($S77))=0,"—未填单价","未填单价，已收 "&amp;TEXT((N($Q77)+N($R77)+N($S77)),"#,##0.00")),IF(N($W77)&gt;0.005,"欠 "&amp;TEXT(N($W77),"#,##0.00")&amp;IF(N($T77)&gt;0,"（开票未到账 "&amp;TEXT(N($T77),"#,##0.00")&amp;"）","")&amp;IF(N($V77)&gt;0,"（未开票 "&amp;TEXT(N($V77),"#,##0.00")&amp;"）",""),IF(N($W77)&lt;-0.005,"多收 "&amp;TEXT(-N($W77),"#,##0.00"),"✔ 已结清")))&amp;IF(N($U77)&gt;0,"｜到账未开票 "&amp;TEXT(N($U77),"#,##0.00")&amp;"，待补票","")&amp;IF(N($R77)&gt;0,"｜收现 "&amp;TEXT(N($R77),"#,##0.00"),"")&amp;IF(N($S77)&gt;0,"｜收款不开票 "&amp;TEXT(N($S77),"#,##0.00"),""))</f>
        <v/>
      </c>
      <c r="Y77" s="290"/>
      <c r="AC77" s="244" t="str">
        <f aca="false">IF(OR(N($O77)=0,N($AB77)=0),"",ROUND(N($O77)/(1+N($AB77))*N($AB77),2))</f>
        <v/>
      </c>
      <c r="AD77" s="290"/>
      <c r="AE77" s="288"/>
      <c r="AF77" s="261" t="str">
        <f aca="false">IF($AN77="","",IF($AN77=1,IF($AO77&gt;=1,"一次性·已到收款期","一次性·未到期"),$AE77&amp;" 第"&amp;$AO77&amp;"/"&amp;$AN77&amp;"期"))</f>
        <v/>
      </c>
      <c r="AG77" s="245" t="str">
        <f aca="false">IF(OR($AN77="",N($M77)=0),"",ROUND(N($K77)*$AO77/$AN77,2)+N($L77))</f>
        <v/>
      </c>
      <c r="AH77" s="245" t="str">
        <f aca="false">IF($AG77="","",MAX(0,ROUND($AG77-(N($Q77)+N($R77)+N($S77)),2)))</f>
        <v/>
      </c>
      <c r="AI77" s="245" t="str">
        <f aca="false">IF(OR(TRIM($B77&amp;$C77)="",NOT(ISNUMBER($D77))),"",SUMIFS($W$3:$W$1001,$AK$3:$AK$1001,$AK77,$D$3:$D$1001,"&lt;"&amp;$D77))</f>
        <v/>
      </c>
      <c r="AJ77" s="245" t="str">
        <f aca="false">IF(TRIM($B77&amp;$C77)="","",SUMIFS($W$3:$W$1001,$AK$3:$AK$1001,$AK77))</f>
        <v/>
      </c>
      <c r="AK77" s="261" t="str">
        <f aca="false">IF(TRIM($B77&amp;$C77)="","",TRIM($B77)&amp;"｜"&amp;TRIM($C77))</f>
        <v/>
      </c>
      <c r="AL77" s="245" t="str">
        <f aca="false">IF(TRIM($B77&amp;$C77)="","",MIN(N($O77),N($Q77)))</f>
        <v/>
      </c>
      <c r="AM77" s="248" t="str">
        <f aca="false">IF(ISNUMBER($D77),YEAR($D77),"")</f>
        <v/>
      </c>
      <c r="AN77" s="248" t="str">
        <f aca="false">IF(OR(TRIM($B77&amp;$C77)="",NOT(ISNUMBER($D77)),NOT(ISNUMBER($E77))),"",IF($E77&lt;$D77,"",IF(IF($AE77="半年付",2,IF($AE77="季度付",4,IF($AE77="月付",12,IF($AE77="半月付",24,1))))=1,1,MAX(1,ROUND(($E77-$D77+1)/365*IF($AE77="半年付",2,IF($AE77="季度付",4,IF($AE77="月付",12,IF($AE77="半月付",24,1)))),0)))))</f>
        <v/>
      </c>
      <c r="AO77" s="248" t="str">
        <f aca="true">IF($AN77="","",MIN($AN77,MAX(0,INT((TODAY()-付款宽限天数-$D77)/(($E77-$D77+1)/$AN77))+1)))</f>
        <v/>
      </c>
    </row>
    <row r="78" customFormat="false" ht="24" hidden="false" customHeight="false" outlineLevel="0" collapsed="false">
      <c r="F78" s="288" t="str">
        <f aca="true">IF(TRIM($B78&amp;$C78)="","",IF(OR(ISNUMBER(SEARCH("未",$A78)),ISNUMBER(SEARCH("送出",$A78)),AND(TRIM($A78)="",NOT(ISNUMBER($D78)),N($H78)=0)),"【合同未回】","")&amp;IF(NOT(ISNUMBER($E78)),IF(OR(ISNUMBER(SEARCH("未",$A78)),ISNUMBER(SEARCH("送出",$A78)),AND(TRIM($A78)="",NOT(ISNUMBER($D78)),N($H78)=0)),"","【未填合同期】"),IF($E78&lt;TODAY(),"【已到期】",IF($E78-TODAY()&lt;=提醒天数,"【即将到期，剩余"&amp;($E78-TODAY())&amp;"天】","【正常】")))&amp;IF(OR($AD78="安装免保",$AD78="技术免保",$AD78="质保期内"),"【"&amp;$AD78&amp;"】",""))</f>
        <v/>
      </c>
      <c r="K78" s="244" t="str">
        <f aca="false">IF(OR(N($H78)=0,N($I78)=0),"",ROUND(N($H78)*N($I78)*IF(N($J78)=0,1,N($J78)),2))</f>
        <v/>
      </c>
      <c r="M78" s="244" t="str">
        <f aca="false">IF(TRIM($B78&amp;$C78)="","",IF(AND(N($K78)=0,N($L78)=0),"",ROUND(N($K78)+N($L78),2)))</f>
        <v/>
      </c>
      <c r="S78" s="244"/>
      <c r="T78" s="245" t="str">
        <f aca="false">IF(TRIM($B78&amp;$C78)="","",IF(N($O78)=0,"",MAX(0,MIN(N($O78)-N($Q78),N($W78)))))</f>
        <v/>
      </c>
      <c r="U78" s="245" t="str">
        <f aca="false">IF(TRIM($B78&amp;$C78)="","",IF(N($Q78)&lt;=N($O78),"",N($Q78)-N($O78)))</f>
        <v/>
      </c>
      <c r="V78" s="245" t="str">
        <f aca="false">IF(OR(TRIM($B78&amp;$C78)="",$W78=""),"",MAX(0,N($W78))-N($T78))</f>
        <v/>
      </c>
      <c r="W78" s="245" t="str">
        <f aca="false">IF(TRIM($B78&amp;$C78)="","",IF(AND(N($M78)=0,N($Q78)+N($R78)+N($S78)=0),"",ROUND(N($M78)-N($Q78)-N($R78)-N($S78),2)))</f>
        <v/>
      </c>
      <c r="X78" s="246" t="str">
        <f aca="false">IF(TRIM($B78&amp;$C78)="","",IF(N($M78)=0,IF((N($Q78)+N($R78)+N($S78))=0,"—未填单价","未填单价，已收 "&amp;TEXT((N($Q78)+N($R78)+N($S78)),"#,##0.00")),IF(N($W78)&gt;0.005,"欠 "&amp;TEXT(N($W78),"#,##0.00")&amp;IF(N($T78)&gt;0,"（开票未到账 "&amp;TEXT(N($T78),"#,##0.00")&amp;"）","")&amp;IF(N($V78)&gt;0,"（未开票 "&amp;TEXT(N($V78),"#,##0.00")&amp;"）",""),IF(N($W78)&lt;-0.005,"多收 "&amp;TEXT(-N($W78),"#,##0.00"),"✔ 已结清")))&amp;IF(N($U78)&gt;0,"｜到账未开票 "&amp;TEXT(N($U78),"#,##0.00")&amp;"，待补票","")&amp;IF(N($R78)&gt;0,"｜收现 "&amp;TEXT(N($R78),"#,##0.00"),"")&amp;IF(N($S78)&gt;0,"｜收款不开票 "&amp;TEXT(N($S78),"#,##0.00"),""))</f>
        <v/>
      </c>
      <c r="Y78" s="290"/>
      <c r="AC78" s="244" t="str">
        <f aca="false">IF(OR(N($O78)=0,N($AB78)=0),"",ROUND(N($O78)/(1+N($AB78))*N($AB78),2))</f>
        <v/>
      </c>
      <c r="AD78" s="290"/>
      <c r="AE78" s="288"/>
      <c r="AF78" s="261" t="str">
        <f aca="false">IF($AN78="","",IF($AN78=1,IF($AO78&gt;=1,"一次性·已到收款期","一次性·未到期"),$AE78&amp;" 第"&amp;$AO78&amp;"/"&amp;$AN78&amp;"期"))</f>
        <v/>
      </c>
      <c r="AG78" s="245" t="str">
        <f aca="false">IF(OR($AN78="",N($M78)=0),"",ROUND(N($K78)*$AO78/$AN78,2)+N($L78))</f>
        <v/>
      </c>
      <c r="AH78" s="245" t="str">
        <f aca="false">IF($AG78="","",MAX(0,ROUND($AG78-(N($Q78)+N($R78)+N($S78)),2)))</f>
        <v/>
      </c>
      <c r="AI78" s="245" t="str">
        <f aca="false">IF(OR(TRIM($B78&amp;$C78)="",NOT(ISNUMBER($D78))),"",SUMIFS($W$3:$W$1001,$AK$3:$AK$1001,$AK78,$D$3:$D$1001,"&lt;"&amp;$D78))</f>
        <v/>
      </c>
      <c r="AJ78" s="245" t="str">
        <f aca="false">IF(TRIM($B78&amp;$C78)="","",SUMIFS($W$3:$W$1001,$AK$3:$AK$1001,$AK78))</f>
        <v/>
      </c>
      <c r="AK78" s="261" t="str">
        <f aca="false">IF(TRIM($B78&amp;$C78)="","",TRIM($B78)&amp;"｜"&amp;TRIM($C78))</f>
        <v/>
      </c>
      <c r="AL78" s="245" t="str">
        <f aca="false">IF(TRIM($B78&amp;$C78)="","",MIN(N($O78),N($Q78)))</f>
        <v/>
      </c>
      <c r="AM78" s="248" t="str">
        <f aca="false">IF(ISNUMBER($D78),YEAR($D78),"")</f>
        <v/>
      </c>
      <c r="AN78" s="248" t="str">
        <f aca="false">IF(OR(TRIM($B78&amp;$C78)="",NOT(ISNUMBER($D78)),NOT(ISNUMBER($E78))),"",IF($E78&lt;$D78,"",IF(IF($AE78="半年付",2,IF($AE78="季度付",4,IF($AE78="月付",12,IF($AE78="半月付",24,1))))=1,1,MAX(1,ROUND(($E78-$D78+1)/365*IF($AE78="半年付",2,IF($AE78="季度付",4,IF($AE78="月付",12,IF($AE78="半月付",24,1)))),0)))))</f>
        <v/>
      </c>
      <c r="AO78" s="248" t="str">
        <f aca="true">IF($AN78="","",MIN($AN78,MAX(0,INT((TODAY()-付款宽限天数-$D78)/(($E78-$D78+1)/$AN78))+1)))</f>
        <v/>
      </c>
    </row>
    <row r="79" customFormat="false" ht="24" hidden="false" customHeight="false" outlineLevel="0" collapsed="false">
      <c r="F79" s="288" t="str">
        <f aca="true">IF(TRIM($B79&amp;$C79)="","",IF(OR(ISNUMBER(SEARCH("未",$A79)),ISNUMBER(SEARCH("送出",$A79)),AND(TRIM($A79)="",NOT(ISNUMBER($D79)),N($H79)=0)),"【合同未回】","")&amp;IF(NOT(ISNUMBER($E79)),IF(OR(ISNUMBER(SEARCH("未",$A79)),ISNUMBER(SEARCH("送出",$A79)),AND(TRIM($A79)="",NOT(ISNUMBER($D79)),N($H79)=0)),"","【未填合同期】"),IF($E79&lt;TODAY(),"【已到期】",IF($E79-TODAY()&lt;=提醒天数,"【即将到期，剩余"&amp;($E79-TODAY())&amp;"天】","【正常】")))&amp;IF(OR($AD79="安装免保",$AD79="技术免保",$AD79="质保期内"),"【"&amp;$AD79&amp;"】",""))</f>
        <v/>
      </c>
      <c r="K79" s="244" t="str">
        <f aca="false">IF(OR(N($H79)=0,N($I79)=0),"",ROUND(N($H79)*N($I79)*IF(N($J79)=0,1,N($J79)),2))</f>
        <v/>
      </c>
      <c r="M79" s="244" t="str">
        <f aca="false">IF(TRIM($B79&amp;$C79)="","",IF(AND(N($K79)=0,N($L79)=0),"",ROUND(N($K79)+N($L79),2)))</f>
        <v/>
      </c>
      <c r="S79" s="244"/>
      <c r="T79" s="245" t="str">
        <f aca="false">IF(TRIM($B79&amp;$C79)="","",IF(N($O79)=0,"",MAX(0,MIN(N($O79)-N($Q79),N($W79)))))</f>
        <v/>
      </c>
      <c r="U79" s="245" t="str">
        <f aca="false">IF(TRIM($B79&amp;$C79)="","",IF(N($Q79)&lt;=N($O79),"",N($Q79)-N($O79)))</f>
        <v/>
      </c>
      <c r="V79" s="245" t="str">
        <f aca="false">IF(OR(TRIM($B79&amp;$C79)="",$W79=""),"",MAX(0,N($W79))-N($T79))</f>
        <v/>
      </c>
      <c r="W79" s="245" t="str">
        <f aca="false">IF(TRIM($B79&amp;$C79)="","",IF(AND(N($M79)=0,N($Q79)+N($R79)+N($S79)=0),"",ROUND(N($M79)-N($Q79)-N($R79)-N($S79),2)))</f>
        <v/>
      </c>
      <c r="X79" s="246" t="str">
        <f aca="false">IF(TRIM($B79&amp;$C79)="","",IF(N($M79)=0,IF((N($Q79)+N($R79)+N($S79))=0,"—未填单价","未填单价，已收 "&amp;TEXT((N($Q79)+N($R79)+N($S79)),"#,##0.00")),IF(N($W79)&gt;0.005,"欠 "&amp;TEXT(N($W79),"#,##0.00")&amp;IF(N($T79)&gt;0,"（开票未到账 "&amp;TEXT(N($T79),"#,##0.00")&amp;"）","")&amp;IF(N($V79)&gt;0,"（未开票 "&amp;TEXT(N($V79),"#,##0.00")&amp;"）",""),IF(N($W79)&lt;-0.005,"多收 "&amp;TEXT(-N($W79),"#,##0.00"),"✔ 已结清")))&amp;IF(N($U79)&gt;0,"｜到账未开票 "&amp;TEXT(N($U79),"#,##0.00")&amp;"，待补票","")&amp;IF(N($R79)&gt;0,"｜收现 "&amp;TEXT(N($R79),"#,##0.00"),"")&amp;IF(N($S79)&gt;0,"｜收款不开票 "&amp;TEXT(N($S79),"#,##0.00"),""))</f>
        <v/>
      </c>
      <c r="Y79" s="290"/>
      <c r="AC79" s="244" t="str">
        <f aca="false">IF(OR(N($O79)=0,N($AB79)=0),"",ROUND(N($O79)/(1+N($AB79))*N($AB79),2))</f>
        <v/>
      </c>
      <c r="AD79" s="290"/>
      <c r="AE79" s="288"/>
      <c r="AF79" s="261" t="str">
        <f aca="false">IF($AN79="","",IF($AN79=1,IF($AO79&gt;=1,"一次性·已到收款期","一次性·未到期"),$AE79&amp;" 第"&amp;$AO79&amp;"/"&amp;$AN79&amp;"期"))</f>
        <v/>
      </c>
      <c r="AG79" s="245" t="str">
        <f aca="false">IF(OR($AN79="",N($M79)=0),"",ROUND(N($K79)*$AO79/$AN79,2)+N($L79))</f>
        <v/>
      </c>
      <c r="AH79" s="245" t="str">
        <f aca="false">IF($AG79="","",MAX(0,ROUND($AG79-(N($Q79)+N($R79)+N($S79)),2)))</f>
        <v/>
      </c>
      <c r="AI79" s="245" t="str">
        <f aca="false">IF(OR(TRIM($B79&amp;$C79)="",NOT(ISNUMBER($D79))),"",SUMIFS($W$3:$W$1001,$AK$3:$AK$1001,$AK79,$D$3:$D$1001,"&lt;"&amp;$D79))</f>
        <v/>
      </c>
      <c r="AJ79" s="245" t="str">
        <f aca="false">IF(TRIM($B79&amp;$C79)="","",SUMIFS($W$3:$W$1001,$AK$3:$AK$1001,$AK79))</f>
        <v/>
      </c>
      <c r="AK79" s="261" t="str">
        <f aca="false">IF(TRIM($B79&amp;$C79)="","",TRIM($B79)&amp;"｜"&amp;TRIM($C79))</f>
        <v/>
      </c>
      <c r="AL79" s="245" t="str">
        <f aca="false">IF(TRIM($B79&amp;$C79)="","",MIN(N($O79),N($Q79)))</f>
        <v/>
      </c>
      <c r="AM79" s="248" t="str">
        <f aca="false">IF(ISNUMBER($D79),YEAR($D79),"")</f>
        <v/>
      </c>
      <c r="AN79" s="248" t="str">
        <f aca="false">IF(OR(TRIM($B79&amp;$C79)="",NOT(ISNUMBER($D79)),NOT(ISNUMBER($E79))),"",IF($E79&lt;$D79,"",IF(IF($AE79="半年付",2,IF($AE79="季度付",4,IF($AE79="月付",12,IF($AE79="半月付",24,1))))=1,1,MAX(1,ROUND(($E79-$D79+1)/365*IF($AE79="半年付",2,IF($AE79="季度付",4,IF($AE79="月付",12,IF($AE79="半月付",24,1)))),0)))))</f>
        <v/>
      </c>
      <c r="AO79" s="248" t="str">
        <f aca="true">IF($AN79="","",MIN($AN79,MAX(0,INT((TODAY()-付款宽限天数-$D79)/(($E79-$D79+1)/$AN79))+1)))</f>
        <v/>
      </c>
    </row>
    <row r="80" customFormat="false" ht="24" hidden="false" customHeight="false" outlineLevel="0" collapsed="false">
      <c r="F80" s="288" t="str">
        <f aca="true">IF(TRIM($B80&amp;$C80)="","",IF(OR(ISNUMBER(SEARCH("未",$A80)),ISNUMBER(SEARCH("送出",$A80)),AND(TRIM($A80)="",NOT(ISNUMBER($D80)),N($H80)=0)),"【合同未回】","")&amp;IF(NOT(ISNUMBER($E80)),IF(OR(ISNUMBER(SEARCH("未",$A80)),ISNUMBER(SEARCH("送出",$A80)),AND(TRIM($A80)="",NOT(ISNUMBER($D80)),N($H80)=0)),"","【未填合同期】"),IF($E80&lt;TODAY(),"【已到期】",IF($E80-TODAY()&lt;=提醒天数,"【即将到期，剩余"&amp;($E80-TODAY())&amp;"天】","【正常】")))&amp;IF(OR($AD80="安装免保",$AD80="技术免保",$AD80="质保期内"),"【"&amp;$AD80&amp;"】",""))</f>
        <v/>
      </c>
      <c r="K80" s="244" t="str">
        <f aca="false">IF(OR(N($H80)=0,N($I80)=0),"",ROUND(N($H80)*N($I80)*IF(N($J80)=0,1,N($J80)),2))</f>
        <v/>
      </c>
      <c r="M80" s="244" t="str">
        <f aca="false">IF(TRIM($B80&amp;$C80)="","",IF(AND(N($K80)=0,N($L80)=0),"",ROUND(N($K80)+N($L80),2)))</f>
        <v/>
      </c>
      <c r="S80" s="244"/>
      <c r="T80" s="245" t="str">
        <f aca="false">IF(TRIM($B80&amp;$C80)="","",IF(N($O80)=0,"",MAX(0,MIN(N($O80)-N($Q80),N($W80)))))</f>
        <v/>
      </c>
      <c r="U80" s="245" t="str">
        <f aca="false">IF(TRIM($B80&amp;$C80)="","",IF(N($Q80)&lt;=N($O80),"",N($Q80)-N($O80)))</f>
        <v/>
      </c>
      <c r="V80" s="245" t="str">
        <f aca="false">IF(OR(TRIM($B80&amp;$C80)="",$W80=""),"",MAX(0,N($W80))-N($T80))</f>
        <v/>
      </c>
      <c r="W80" s="245" t="str">
        <f aca="false">IF(TRIM($B80&amp;$C80)="","",IF(AND(N($M80)=0,N($Q80)+N($R80)+N($S80)=0),"",ROUND(N($M80)-N($Q80)-N($R80)-N($S80),2)))</f>
        <v/>
      </c>
      <c r="X80" s="246" t="str">
        <f aca="false">IF(TRIM($B80&amp;$C80)="","",IF(N($M80)=0,IF((N($Q80)+N($R80)+N($S80))=0,"—未填单价","未填单价，已收 "&amp;TEXT((N($Q80)+N($R80)+N($S80)),"#,##0.00")),IF(N($W80)&gt;0.005,"欠 "&amp;TEXT(N($W80),"#,##0.00")&amp;IF(N($T80)&gt;0,"（开票未到账 "&amp;TEXT(N($T80),"#,##0.00")&amp;"）","")&amp;IF(N($V80)&gt;0,"（未开票 "&amp;TEXT(N($V80),"#,##0.00")&amp;"）",""),IF(N($W80)&lt;-0.005,"多收 "&amp;TEXT(-N($W80),"#,##0.00"),"✔ 已结清")))&amp;IF(N($U80)&gt;0,"｜到账未开票 "&amp;TEXT(N($U80),"#,##0.00")&amp;"，待补票","")&amp;IF(N($R80)&gt;0,"｜收现 "&amp;TEXT(N($R80),"#,##0.00"),"")&amp;IF(N($S80)&gt;0,"｜收款不开票 "&amp;TEXT(N($S80),"#,##0.00"),""))</f>
        <v/>
      </c>
      <c r="Y80" s="290"/>
      <c r="AC80" s="244" t="str">
        <f aca="false">IF(OR(N($O80)=0,N($AB80)=0),"",ROUND(N($O80)/(1+N($AB80))*N($AB80),2))</f>
        <v/>
      </c>
      <c r="AD80" s="290"/>
      <c r="AE80" s="288"/>
      <c r="AF80" s="261" t="str">
        <f aca="false">IF($AN80="","",IF($AN80=1,IF($AO80&gt;=1,"一次性·已到收款期","一次性·未到期"),$AE80&amp;" 第"&amp;$AO80&amp;"/"&amp;$AN80&amp;"期"))</f>
        <v/>
      </c>
      <c r="AG80" s="245" t="str">
        <f aca="false">IF(OR($AN80="",N($M80)=0),"",ROUND(N($K80)*$AO80/$AN80,2)+N($L80))</f>
        <v/>
      </c>
      <c r="AH80" s="245" t="str">
        <f aca="false">IF($AG80="","",MAX(0,ROUND($AG80-(N($Q80)+N($R80)+N($S80)),2)))</f>
        <v/>
      </c>
      <c r="AI80" s="245" t="str">
        <f aca="false">IF(OR(TRIM($B80&amp;$C80)="",NOT(ISNUMBER($D80))),"",SUMIFS($W$3:$W$1001,$AK$3:$AK$1001,$AK80,$D$3:$D$1001,"&lt;"&amp;$D80))</f>
        <v/>
      </c>
      <c r="AJ80" s="245" t="str">
        <f aca="false">IF(TRIM($B80&amp;$C80)="","",SUMIFS($W$3:$W$1001,$AK$3:$AK$1001,$AK80))</f>
        <v/>
      </c>
      <c r="AK80" s="261" t="str">
        <f aca="false">IF(TRIM($B80&amp;$C80)="","",TRIM($B80)&amp;"｜"&amp;TRIM($C80))</f>
        <v/>
      </c>
      <c r="AL80" s="245" t="str">
        <f aca="false">IF(TRIM($B80&amp;$C80)="","",MIN(N($O80),N($Q80)))</f>
        <v/>
      </c>
      <c r="AM80" s="248" t="str">
        <f aca="false">IF(ISNUMBER($D80),YEAR($D80),"")</f>
        <v/>
      </c>
      <c r="AN80" s="248" t="str">
        <f aca="false">IF(OR(TRIM($B80&amp;$C80)="",NOT(ISNUMBER($D80)),NOT(ISNUMBER($E80))),"",IF($E80&lt;$D80,"",IF(IF($AE80="半年付",2,IF($AE80="季度付",4,IF($AE80="月付",12,IF($AE80="半月付",24,1))))=1,1,MAX(1,ROUND(($E80-$D80+1)/365*IF($AE80="半年付",2,IF($AE80="季度付",4,IF($AE80="月付",12,IF($AE80="半月付",24,1)))),0)))))</f>
        <v/>
      </c>
      <c r="AO80" s="248" t="str">
        <f aca="true">IF($AN80="","",MIN($AN80,MAX(0,INT((TODAY()-付款宽限天数-$D80)/(($E80-$D80+1)/$AN80))+1)))</f>
        <v/>
      </c>
    </row>
    <row r="81" customFormat="false" ht="24" hidden="false" customHeight="false" outlineLevel="0" collapsed="false">
      <c r="F81" s="288" t="str">
        <f aca="true">IF(TRIM($B81&amp;$C81)="","",IF(OR(ISNUMBER(SEARCH("未",$A81)),ISNUMBER(SEARCH("送出",$A81)),AND(TRIM($A81)="",NOT(ISNUMBER($D81)),N($H81)=0)),"【合同未回】","")&amp;IF(NOT(ISNUMBER($E81)),IF(OR(ISNUMBER(SEARCH("未",$A81)),ISNUMBER(SEARCH("送出",$A81)),AND(TRIM($A81)="",NOT(ISNUMBER($D81)),N($H81)=0)),"","【未填合同期】"),IF($E81&lt;TODAY(),"【已到期】",IF($E81-TODAY()&lt;=提醒天数,"【即将到期，剩余"&amp;($E81-TODAY())&amp;"天】","【正常】")))&amp;IF(OR($AD81="安装免保",$AD81="技术免保",$AD81="质保期内"),"【"&amp;$AD81&amp;"】",""))</f>
        <v/>
      </c>
      <c r="K81" s="244" t="str">
        <f aca="false">IF(OR(N($H81)=0,N($I81)=0),"",ROUND(N($H81)*N($I81)*IF(N($J81)=0,1,N($J81)),2))</f>
        <v/>
      </c>
      <c r="M81" s="244" t="str">
        <f aca="false">IF(TRIM($B81&amp;$C81)="","",IF(AND(N($K81)=0,N($L81)=0),"",ROUND(N($K81)+N($L81),2)))</f>
        <v/>
      </c>
      <c r="S81" s="244"/>
      <c r="T81" s="245" t="str">
        <f aca="false">IF(TRIM($B81&amp;$C81)="","",IF(N($O81)=0,"",MAX(0,MIN(N($O81)-N($Q81),N($W81)))))</f>
        <v/>
      </c>
      <c r="U81" s="245" t="str">
        <f aca="false">IF(TRIM($B81&amp;$C81)="","",IF(N($Q81)&lt;=N($O81),"",N($Q81)-N($O81)))</f>
        <v/>
      </c>
      <c r="V81" s="245" t="str">
        <f aca="false">IF(OR(TRIM($B81&amp;$C81)="",$W81=""),"",MAX(0,N($W81))-N($T81))</f>
        <v/>
      </c>
      <c r="W81" s="245" t="str">
        <f aca="false">IF(TRIM($B81&amp;$C81)="","",IF(AND(N($M81)=0,N($Q81)+N($R81)+N($S81)=0),"",ROUND(N($M81)-N($Q81)-N($R81)-N($S81),2)))</f>
        <v/>
      </c>
      <c r="X81" s="246" t="str">
        <f aca="false">IF(TRIM($B81&amp;$C81)="","",IF(N($M81)=0,IF((N($Q81)+N($R81)+N($S81))=0,"—未填单价","未填单价，已收 "&amp;TEXT((N($Q81)+N($R81)+N($S81)),"#,##0.00")),IF(N($W81)&gt;0.005,"欠 "&amp;TEXT(N($W81),"#,##0.00")&amp;IF(N($T81)&gt;0,"（开票未到账 "&amp;TEXT(N($T81),"#,##0.00")&amp;"）","")&amp;IF(N($V81)&gt;0,"（未开票 "&amp;TEXT(N($V81),"#,##0.00")&amp;"）",""),IF(N($W81)&lt;-0.005,"多收 "&amp;TEXT(-N($W81),"#,##0.00"),"✔ 已结清")))&amp;IF(N($U81)&gt;0,"｜到账未开票 "&amp;TEXT(N($U81),"#,##0.00")&amp;"，待补票","")&amp;IF(N($R81)&gt;0,"｜收现 "&amp;TEXT(N($R81),"#,##0.00"),"")&amp;IF(N($S81)&gt;0,"｜收款不开票 "&amp;TEXT(N($S81),"#,##0.00"),""))</f>
        <v/>
      </c>
      <c r="Y81" s="290"/>
      <c r="AC81" s="244" t="str">
        <f aca="false">IF(OR(N($O81)=0,N($AB81)=0),"",ROUND(N($O81)/(1+N($AB81))*N($AB81),2))</f>
        <v/>
      </c>
      <c r="AD81" s="290"/>
      <c r="AE81" s="288"/>
      <c r="AF81" s="261" t="str">
        <f aca="false">IF($AN81="","",IF($AN81=1,IF($AO81&gt;=1,"一次性·已到收款期","一次性·未到期"),$AE81&amp;" 第"&amp;$AO81&amp;"/"&amp;$AN81&amp;"期"))</f>
        <v/>
      </c>
      <c r="AG81" s="245" t="str">
        <f aca="false">IF(OR($AN81="",N($M81)=0),"",ROUND(N($K81)*$AO81/$AN81,2)+N($L81))</f>
        <v/>
      </c>
      <c r="AH81" s="245" t="str">
        <f aca="false">IF($AG81="","",MAX(0,ROUND($AG81-(N($Q81)+N($R81)+N($S81)),2)))</f>
        <v/>
      </c>
      <c r="AI81" s="245" t="str">
        <f aca="false">IF(OR(TRIM($B81&amp;$C81)="",NOT(ISNUMBER($D81))),"",SUMIFS($W$3:$W$1001,$AK$3:$AK$1001,$AK81,$D$3:$D$1001,"&lt;"&amp;$D81))</f>
        <v/>
      </c>
      <c r="AJ81" s="245" t="str">
        <f aca="false">IF(TRIM($B81&amp;$C81)="","",SUMIFS($W$3:$W$1001,$AK$3:$AK$1001,$AK81))</f>
        <v/>
      </c>
      <c r="AK81" s="261" t="str">
        <f aca="false">IF(TRIM($B81&amp;$C81)="","",TRIM($B81)&amp;"｜"&amp;TRIM($C81))</f>
        <v/>
      </c>
      <c r="AL81" s="245" t="str">
        <f aca="false">IF(TRIM($B81&amp;$C81)="","",MIN(N($O81),N($Q81)))</f>
        <v/>
      </c>
      <c r="AM81" s="248" t="str">
        <f aca="false">IF(ISNUMBER($D81),YEAR($D81),"")</f>
        <v/>
      </c>
      <c r="AN81" s="248" t="str">
        <f aca="false">IF(OR(TRIM($B81&amp;$C81)="",NOT(ISNUMBER($D81)),NOT(ISNUMBER($E81))),"",IF($E81&lt;$D81,"",IF(IF($AE81="半年付",2,IF($AE81="季度付",4,IF($AE81="月付",12,IF($AE81="半月付",24,1))))=1,1,MAX(1,ROUND(($E81-$D81+1)/365*IF($AE81="半年付",2,IF($AE81="季度付",4,IF($AE81="月付",12,IF($AE81="半月付",24,1)))),0)))))</f>
        <v/>
      </c>
      <c r="AO81" s="248" t="str">
        <f aca="true">IF($AN81="","",MIN($AN81,MAX(0,INT((TODAY()-付款宽限天数-$D81)/(($E81-$D81+1)/$AN81))+1)))</f>
        <v/>
      </c>
    </row>
    <row r="82" customFormat="false" ht="24" hidden="false" customHeight="false" outlineLevel="0" collapsed="false">
      <c r="F82" s="288" t="str">
        <f aca="true">IF(TRIM($B82&amp;$C82)="","",IF(OR(ISNUMBER(SEARCH("未",$A82)),ISNUMBER(SEARCH("送出",$A82)),AND(TRIM($A82)="",NOT(ISNUMBER($D82)),N($H82)=0)),"【合同未回】","")&amp;IF(NOT(ISNUMBER($E82)),IF(OR(ISNUMBER(SEARCH("未",$A82)),ISNUMBER(SEARCH("送出",$A82)),AND(TRIM($A82)="",NOT(ISNUMBER($D82)),N($H82)=0)),"","【未填合同期】"),IF($E82&lt;TODAY(),"【已到期】",IF($E82-TODAY()&lt;=提醒天数,"【即将到期，剩余"&amp;($E82-TODAY())&amp;"天】","【正常】")))&amp;IF(OR($AD82="安装免保",$AD82="技术免保",$AD82="质保期内"),"【"&amp;$AD82&amp;"】",""))</f>
        <v/>
      </c>
      <c r="K82" s="244" t="str">
        <f aca="false">IF(OR(N($H82)=0,N($I82)=0),"",ROUND(N($H82)*N($I82)*IF(N($J82)=0,1,N($J82)),2))</f>
        <v/>
      </c>
      <c r="M82" s="244" t="str">
        <f aca="false">IF(TRIM($B82&amp;$C82)="","",IF(AND(N($K82)=0,N($L82)=0),"",ROUND(N($K82)+N($L82),2)))</f>
        <v/>
      </c>
      <c r="S82" s="244"/>
      <c r="T82" s="245" t="str">
        <f aca="false">IF(TRIM($B82&amp;$C82)="","",IF(N($O82)=0,"",MAX(0,MIN(N($O82)-N($Q82),N($W82)))))</f>
        <v/>
      </c>
      <c r="U82" s="245" t="str">
        <f aca="false">IF(TRIM($B82&amp;$C82)="","",IF(N($Q82)&lt;=N($O82),"",N($Q82)-N($O82)))</f>
        <v/>
      </c>
      <c r="V82" s="245" t="str">
        <f aca="false">IF(OR(TRIM($B82&amp;$C82)="",$W82=""),"",MAX(0,N($W82))-N($T82))</f>
        <v/>
      </c>
      <c r="W82" s="245" t="str">
        <f aca="false">IF(TRIM($B82&amp;$C82)="","",IF(AND(N($M82)=0,N($Q82)+N($R82)+N($S82)=0),"",ROUND(N($M82)-N($Q82)-N($R82)-N($S82),2)))</f>
        <v/>
      </c>
      <c r="X82" s="246" t="str">
        <f aca="false">IF(TRIM($B82&amp;$C82)="","",IF(N($M82)=0,IF((N($Q82)+N($R82)+N($S82))=0,"—未填单价","未填单价，已收 "&amp;TEXT((N($Q82)+N($R82)+N($S82)),"#,##0.00")),IF(N($W82)&gt;0.005,"欠 "&amp;TEXT(N($W82),"#,##0.00")&amp;IF(N($T82)&gt;0,"（开票未到账 "&amp;TEXT(N($T82),"#,##0.00")&amp;"）","")&amp;IF(N($V82)&gt;0,"（未开票 "&amp;TEXT(N($V82),"#,##0.00")&amp;"）",""),IF(N($W82)&lt;-0.005,"多收 "&amp;TEXT(-N($W82),"#,##0.00"),"✔ 已结清")))&amp;IF(N($U82)&gt;0,"｜到账未开票 "&amp;TEXT(N($U82),"#,##0.00")&amp;"，待补票","")&amp;IF(N($R82)&gt;0,"｜收现 "&amp;TEXT(N($R82),"#,##0.00"),"")&amp;IF(N($S82)&gt;0,"｜收款不开票 "&amp;TEXT(N($S82),"#,##0.00"),""))</f>
        <v/>
      </c>
      <c r="Y82" s="290"/>
      <c r="AC82" s="244" t="str">
        <f aca="false">IF(OR(N($O82)=0,N($AB82)=0),"",ROUND(N($O82)/(1+N($AB82))*N($AB82),2))</f>
        <v/>
      </c>
      <c r="AD82" s="290"/>
      <c r="AE82" s="288"/>
      <c r="AF82" s="261" t="str">
        <f aca="false">IF($AN82="","",IF($AN82=1,IF($AO82&gt;=1,"一次性·已到收款期","一次性·未到期"),$AE82&amp;" 第"&amp;$AO82&amp;"/"&amp;$AN82&amp;"期"))</f>
        <v/>
      </c>
      <c r="AG82" s="245" t="str">
        <f aca="false">IF(OR($AN82="",N($M82)=0),"",ROUND(N($K82)*$AO82/$AN82,2)+N($L82))</f>
        <v/>
      </c>
      <c r="AH82" s="245" t="str">
        <f aca="false">IF($AG82="","",MAX(0,ROUND($AG82-(N($Q82)+N($R82)+N($S82)),2)))</f>
        <v/>
      </c>
      <c r="AI82" s="245" t="str">
        <f aca="false">IF(OR(TRIM($B82&amp;$C82)="",NOT(ISNUMBER($D82))),"",SUMIFS($W$3:$W$1001,$AK$3:$AK$1001,$AK82,$D$3:$D$1001,"&lt;"&amp;$D82))</f>
        <v/>
      </c>
      <c r="AJ82" s="245" t="str">
        <f aca="false">IF(TRIM($B82&amp;$C82)="","",SUMIFS($W$3:$W$1001,$AK$3:$AK$1001,$AK82))</f>
        <v/>
      </c>
      <c r="AK82" s="261" t="str">
        <f aca="false">IF(TRIM($B82&amp;$C82)="","",TRIM($B82)&amp;"｜"&amp;TRIM($C82))</f>
        <v/>
      </c>
      <c r="AL82" s="245" t="str">
        <f aca="false">IF(TRIM($B82&amp;$C82)="","",MIN(N($O82),N($Q82)))</f>
        <v/>
      </c>
      <c r="AM82" s="248" t="str">
        <f aca="false">IF(ISNUMBER($D82),YEAR($D82),"")</f>
        <v/>
      </c>
      <c r="AN82" s="248" t="str">
        <f aca="false">IF(OR(TRIM($B82&amp;$C82)="",NOT(ISNUMBER($D82)),NOT(ISNUMBER($E82))),"",IF($E82&lt;$D82,"",IF(IF($AE82="半年付",2,IF($AE82="季度付",4,IF($AE82="月付",12,IF($AE82="半月付",24,1))))=1,1,MAX(1,ROUND(($E82-$D82+1)/365*IF($AE82="半年付",2,IF($AE82="季度付",4,IF($AE82="月付",12,IF($AE82="半月付",24,1)))),0)))))</f>
        <v/>
      </c>
      <c r="AO82" s="248" t="str">
        <f aca="true">IF($AN82="","",MIN($AN82,MAX(0,INT((TODAY()-付款宽限天数-$D82)/(($E82-$D82+1)/$AN82))+1)))</f>
        <v/>
      </c>
    </row>
    <row r="83" customFormat="false" ht="24" hidden="false" customHeight="false" outlineLevel="0" collapsed="false">
      <c r="F83" s="288" t="str">
        <f aca="true">IF(TRIM($B83&amp;$C83)="","",IF(OR(ISNUMBER(SEARCH("未",$A83)),ISNUMBER(SEARCH("送出",$A83)),AND(TRIM($A83)="",NOT(ISNUMBER($D83)),N($H83)=0)),"【合同未回】","")&amp;IF(NOT(ISNUMBER($E83)),IF(OR(ISNUMBER(SEARCH("未",$A83)),ISNUMBER(SEARCH("送出",$A83)),AND(TRIM($A83)="",NOT(ISNUMBER($D83)),N($H83)=0)),"","【未填合同期】"),IF($E83&lt;TODAY(),"【已到期】",IF($E83-TODAY()&lt;=提醒天数,"【即将到期，剩余"&amp;($E83-TODAY())&amp;"天】","【正常】")))&amp;IF(OR($AD83="安装免保",$AD83="技术免保",$AD83="质保期内"),"【"&amp;$AD83&amp;"】",""))</f>
        <v/>
      </c>
      <c r="K83" s="244" t="str">
        <f aca="false">IF(OR(N($H83)=0,N($I83)=0),"",ROUND(N($H83)*N($I83)*IF(N($J83)=0,1,N($J83)),2))</f>
        <v/>
      </c>
      <c r="M83" s="244" t="str">
        <f aca="false">IF(TRIM($B83&amp;$C83)="","",IF(AND(N($K83)=0,N($L83)=0),"",ROUND(N($K83)+N($L83),2)))</f>
        <v/>
      </c>
      <c r="S83" s="244"/>
      <c r="T83" s="245" t="str">
        <f aca="false">IF(TRIM($B83&amp;$C83)="","",IF(N($O83)=0,"",MAX(0,MIN(N($O83)-N($Q83),N($W83)))))</f>
        <v/>
      </c>
      <c r="U83" s="245" t="str">
        <f aca="false">IF(TRIM($B83&amp;$C83)="","",IF(N($Q83)&lt;=N($O83),"",N($Q83)-N($O83)))</f>
        <v/>
      </c>
      <c r="V83" s="245" t="str">
        <f aca="false">IF(OR(TRIM($B83&amp;$C83)="",$W83=""),"",MAX(0,N($W83))-N($T83))</f>
        <v/>
      </c>
      <c r="W83" s="245" t="str">
        <f aca="false">IF(TRIM($B83&amp;$C83)="","",IF(AND(N($M83)=0,N($Q83)+N($R83)+N($S83)=0),"",ROUND(N($M83)-N($Q83)-N($R83)-N($S83),2)))</f>
        <v/>
      </c>
      <c r="X83" s="246" t="str">
        <f aca="false">IF(TRIM($B83&amp;$C83)="","",IF(N($M83)=0,IF((N($Q83)+N($R83)+N($S83))=0,"—未填单价","未填单价，已收 "&amp;TEXT((N($Q83)+N($R83)+N($S83)),"#,##0.00")),IF(N($W83)&gt;0.005,"欠 "&amp;TEXT(N($W83),"#,##0.00")&amp;IF(N($T83)&gt;0,"（开票未到账 "&amp;TEXT(N($T83),"#,##0.00")&amp;"）","")&amp;IF(N($V83)&gt;0,"（未开票 "&amp;TEXT(N($V83),"#,##0.00")&amp;"）",""),IF(N($W83)&lt;-0.005,"多收 "&amp;TEXT(-N($W83),"#,##0.00"),"✔ 已结清")))&amp;IF(N($U83)&gt;0,"｜到账未开票 "&amp;TEXT(N($U83),"#,##0.00")&amp;"，待补票","")&amp;IF(N($R83)&gt;0,"｜收现 "&amp;TEXT(N($R83),"#,##0.00"),"")&amp;IF(N($S83)&gt;0,"｜收款不开票 "&amp;TEXT(N($S83),"#,##0.00"),""))</f>
        <v/>
      </c>
      <c r="Y83" s="290"/>
      <c r="AC83" s="244" t="str">
        <f aca="false">IF(OR(N($O83)=0,N($AB83)=0),"",ROUND(N($O83)/(1+N($AB83))*N($AB83),2))</f>
        <v/>
      </c>
      <c r="AD83" s="290"/>
      <c r="AE83" s="288"/>
      <c r="AF83" s="261" t="str">
        <f aca="false">IF($AN83="","",IF($AN83=1,IF($AO83&gt;=1,"一次性·已到收款期","一次性·未到期"),$AE83&amp;" 第"&amp;$AO83&amp;"/"&amp;$AN83&amp;"期"))</f>
        <v/>
      </c>
      <c r="AG83" s="245" t="str">
        <f aca="false">IF(OR($AN83="",N($M83)=0),"",ROUND(N($K83)*$AO83/$AN83,2)+N($L83))</f>
        <v/>
      </c>
      <c r="AH83" s="245" t="str">
        <f aca="false">IF($AG83="","",MAX(0,ROUND($AG83-(N($Q83)+N($R83)+N($S83)),2)))</f>
        <v/>
      </c>
      <c r="AI83" s="245" t="str">
        <f aca="false">IF(OR(TRIM($B83&amp;$C83)="",NOT(ISNUMBER($D83))),"",SUMIFS($W$3:$W$1001,$AK$3:$AK$1001,$AK83,$D$3:$D$1001,"&lt;"&amp;$D83))</f>
        <v/>
      </c>
      <c r="AJ83" s="245" t="str">
        <f aca="false">IF(TRIM($B83&amp;$C83)="","",SUMIFS($W$3:$W$1001,$AK$3:$AK$1001,$AK83))</f>
        <v/>
      </c>
      <c r="AK83" s="261" t="str">
        <f aca="false">IF(TRIM($B83&amp;$C83)="","",TRIM($B83)&amp;"｜"&amp;TRIM($C83))</f>
        <v/>
      </c>
      <c r="AL83" s="245" t="str">
        <f aca="false">IF(TRIM($B83&amp;$C83)="","",MIN(N($O83),N($Q83)))</f>
        <v/>
      </c>
      <c r="AM83" s="248" t="str">
        <f aca="false">IF(ISNUMBER($D83),YEAR($D83),"")</f>
        <v/>
      </c>
      <c r="AN83" s="248" t="str">
        <f aca="false">IF(OR(TRIM($B83&amp;$C83)="",NOT(ISNUMBER($D83)),NOT(ISNUMBER($E83))),"",IF($E83&lt;$D83,"",IF(IF($AE83="半年付",2,IF($AE83="季度付",4,IF($AE83="月付",12,IF($AE83="半月付",24,1))))=1,1,MAX(1,ROUND(($E83-$D83+1)/365*IF($AE83="半年付",2,IF($AE83="季度付",4,IF($AE83="月付",12,IF($AE83="半月付",24,1)))),0)))))</f>
        <v/>
      </c>
      <c r="AO83" s="248" t="str">
        <f aca="true">IF($AN83="","",MIN($AN83,MAX(0,INT((TODAY()-付款宽限天数-$D83)/(($E83-$D83+1)/$AN83))+1)))</f>
        <v/>
      </c>
    </row>
    <row r="84" customFormat="false" ht="24" hidden="false" customHeight="false" outlineLevel="0" collapsed="false">
      <c r="F84" s="288" t="str">
        <f aca="true">IF(TRIM($B84&amp;$C84)="","",IF(OR(ISNUMBER(SEARCH("未",$A84)),ISNUMBER(SEARCH("送出",$A84)),AND(TRIM($A84)="",NOT(ISNUMBER($D84)),N($H84)=0)),"【合同未回】","")&amp;IF(NOT(ISNUMBER($E84)),IF(OR(ISNUMBER(SEARCH("未",$A84)),ISNUMBER(SEARCH("送出",$A84)),AND(TRIM($A84)="",NOT(ISNUMBER($D84)),N($H84)=0)),"","【未填合同期】"),IF($E84&lt;TODAY(),"【已到期】",IF($E84-TODAY()&lt;=提醒天数,"【即将到期，剩余"&amp;($E84-TODAY())&amp;"天】","【正常】")))&amp;IF(OR($AD84="安装免保",$AD84="技术免保",$AD84="质保期内"),"【"&amp;$AD84&amp;"】",""))</f>
        <v/>
      </c>
      <c r="K84" s="244" t="str">
        <f aca="false">IF(OR(N($H84)=0,N($I84)=0),"",ROUND(N($H84)*N($I84)*IF(N($J84)=0,1,N($J84)),2))</f>
        <v/>
      </c>
      <c r="M84" s="244" t="str">
        <f aca="false">IF(TRIM($B84&amp;$C84)="","",IF(AND(N($K84)=0,N($L84)=0),"",ROUND(N($K84)+N($L84),2)))</f>
        <v/>
      </c>
      <c r="S84" s="244"/>
      <c r="T84" s="245" t="str">
        <f aca="false">IF(TRIM($B84&amp;$C84)="","",IF(N($O84)=0,"",MAX(0,MIN(N($O84)-N($Q84),N($W84)))))</f>
        <v/>
      </c>
      <c r="U84" s="245" t="str">
        <f aca="false">IF(TRIM($B84&amp;$C84)="","",IF(N($Q84)&lt;=N($O84),"",N($Q84)-N($O84)))</f>
        <v/>
      </c>
      <c r="V84" s="245" t="str">
        <f aca="false">IF(OR(TRIM($B84&amp;$C84)="",$W84=""),"",MAX(0,N($W84))-N($T84))</f>
        <v/>
      </c>
      <c r="W84" s="245" t="str">
        <f aca="false">IF(TRIM($B84&amp;$C84)="","",IF(AND(N($M84)=0,N($Q84)+N($R84)+N($S84)=0),"",ROUND(N($M84)-N($Q84)-N($R84)-N($S84),2)))</f>
        <v/>
      </c>
      <c r="X84" s="246" t="str">
        <f aca="false">IF(TRIM($B84&amp;$C84)="","",IF(N($M84)=0,IF((N($Q84)+N($R84)+N($S84))=0,"—未填单价","未填单价，已收 "&amp;TEXT((N($Q84)+N($R84)+N($S84)),"#,##0.00")),IF(N($W84)&gt;0.005,"欠 "&amp;TEXT(N($W84),"#,##0.00")&amp;IF(N($T84)&gt;0,"（开票未到账 "&amp;TEXT(N($T84),"#,##0.00")&amp;"）","")&amp;IF(N($V84)&gt;0,"（未开票 "&amp;TEXT(N($V84),"#,##0.00")&amp;"）",""),IF(N($W84)&lt;-0.005,"多收 "&amp;TEXT(-N($W84),"#,##0.00"),"✔ 已结清")))&amp;IF(N($U84)&gt;0,"｜到账未开票 "&amp;TEXT(N($U84),"#,##0.00")&amp;"，待补票","")&amp;IF(N($R84)&gt;0,"｜收现 "&amp;TEXT(N($R84),"#,##0.00"),"")&amp;IF(N($S84)&gt;0,"｜收款不开票 "&amp;TEXT(N($S84),"#,##0.00"),""))</f>
        <v/>
      </c>
      <c r="Y84" s="290"/>
      <c r="AC84" s="244" t="str">
        <f aca="false">IF(OR(N($O84)=0,N($AB84)=0),"",ROUND(N($O84)/(1+N($AB84))*N($AB84),2))</f>
        <v/>
      </c>
      <c r="AD84" s="290"/>
      <c r="AE84" s="288"/>
      <c r="AF84" s="261" t="str">
        <f aca="false">IF($AN84="","",IF($AN84=1,IF($AO84&gt;=1,"一次性·已到收款期","一次性·未到期"),$AE84&amp;" 第"&amp;$AO84&amp;"/"&amp;$AN84&amp;"期"))</f>
        <v/>
      </c>
      <c r="AG84" s="245" t="str">
        <f aca="false">IF(OR($AN84="",N($M84)=0),"",ROUND(N($K84)*$AO84/$AN84,2)+N($L84))</f>
        <v/>
      </c>
      <c r="AH84" s="245" t="str">
        <f aca="false">IF($AG84="","",MAX(0,ROUND($AG84-(N($Q84)+N($R84)+N($S84)),2)))</f>
        <v/>
      </c>
      <c r="AI84" s="245" t="str">
        <f aca="false">IF(OR(TRIM($B84&amp;$C84)="",NOT(ISNUMBER($D84))),"",SUMIFS($W$3:$W$1001,$AK$3:$AK$1001,$AK84,$D$3:$D$1001,"&lt;"&amp;$D84))</f>
        <v/>
      </c>
      <c r="AJ84" s="245" t="str">
        <f aca="false">IF(TRIM($B84&amp;$C84)="","",SUMIFS($W$3:$W$1001,$AK$3:$AK$1001,$AK84))</f>
        <v/>
      </c>
      <c r="AK84" s="261" t="str">
        <f aca="false">IF(TRIM($B84&amp;$C84)="","",TRIM($B84)&amp;"｜"&amp;TRIM($C84))</f>
        <v/>
      </c>
      <c r="AL84" s="245" t="str">
        <f aca="false">IF(TRIM($B84&amp;$C84)="","",MIN(N($O84),N($Q84)))</f>
        <v/>
      </c>
      <c r="AM84" s="248" t="str">
        <f aca="false">IF(ISNUMBER($D84),YEAR($D84),"")</f>
        <v/>
      </c>
      <c r="AN84" s="248" t="str">
        <f aca="false">IF(OR(TRIM($B84&amp;$C84)="",NOT(ISNUMBER($D84)),NOT(ISNUMBER($E84))),"",IF($E84&lt;$D84,"",IF(IF($AE84="半年付",2,IF($AE84="季度付",4,IF($AE84="月付",12,IF($AE84="半月付",24,1))))=1,1,MAX(1,ROUND(($E84-$D84+1)/365*IF($AE84="半年付",2,IF($AE84="季度付",4,IF($AE84="月付",12,IF($AE84="半月付",24,1)))),0)))))</f>
        <v/>
      </c>
      <c r="AO84" s="248" t="str">
        <f aca="true">IF($AN84="","",MIN($AN84,MAX(0,INT((TODAY()-付款宽限天数-$D84)/(($E84-$D84+1)/$AN84))+1)))</f>
        <v/>
      </c>
    </row>
    <row r="85" customFormat="false" ht="24" hidden="false" customHeight="false" outlineLevel="0" collapsed="false">
      <c r="F85" s="288" t="str">
        <f aca="true">IF(TRIM($B85&amp;$C85)="","",IF(OR(ISNUMBER(SEARCH("未",$A85)),ISNUMBER(SEARCH("送出",$A85)),AND(TRIM($A85)="",NOT(ISNUMBER($D85)),N($H85)=0)),"【合同未回】","")&amp;IF(NOT(ISNUMBER($E85)),IF(OR(ISNUMBER(SEARCH("未",$A85)),ISNUMBER(SEARCH("送出",$A85)),AND(TRIM($A85)="",NOT(ISNUMBER($D85)),N($H85)=0)),"","【未填合同期】"),IF($E85&lt;TODAY(),"【已到期】",IF($E85-TODAY()&lt;=提醒天数,"【即将到期，剩余"&amp;($E85-TODAY())&amp;"天】","【正常】")))&amp;IF(OR($AD85="安装免保",$AD85="技术免保",$AD85="质保期内"),"【"&amp;$AD85&amp;"】",""))</f>
        <v/>
      </c>
      <c r="K85" s="244" t="str">
        <f aca="false">IF(OR(N($H85)=0,N($I85)=0),"",ROUND(N($H85)*N($I85)*IF(N($J85)=0,1,N($J85)),2))</f>
        <v/>
      </c>
      <c r="M85" s="244" t="str">
        <f aca="false">IF(TRIM($B85&amp;$C85)="","",IF(AND(N($K85)=0,N($L85)=0),"",ROUND(N($K85)+N($L85),2)))</f>
        <v/>
      </c>
      <c r="S85" s="244"/>
      <c r="T85" s="245" t="str">
        <f aca="false">IF(TRIM($B85&amp;$C85)="","",IF(N($O85)=0,"",MAX(0,MIN(N($O85)-N($Q85),N($W85)))))</f>
        <v/>
      </c>
      <c r="U85" s="245" t="str">
        <f aca="false">IF(TRIM($B85&amp;$C85)="","",IF(N($Q85)&lt;=N($O85),"",N($Q85)-N($O85)))</f>
        <v/>
      </c>
      <c r="V85" s="245" t="str">
        <f aca="false">IF(OR(TRIM($B85&amp;$C85)="",$W85=""),"",MAX(0,N($W85))-N($T85))</f>
        <v/>
      </c>
      <c r="W85" s="245" t="str">
        <f aca="false">IF(TRIM($B85&amp;$C85)="","",IF(AND(N($M85)=0,N($Q85)+N($R85)+N($S85)=0),"",ROUND(N($M85)-N($Q85)-N($R85)-N($S85),2)))</f>
        <v/>
      </c>
      <c r="X85" s="246" t="str">
        <f aca="false">IF(TRIM($B85&amp;$C85)="","",IF(N($M85)=0,IF((N($Q85)+N($R85)+N($S85))=0,"—未填单价","未填单价，已收 "&amp;TEXT((N($Q85)+N($R85)+N($S85)),"#,##0.00")),IF(N($W85)&gt;0.005,"欠 "&amp;TEXT(N($W85),"#,##0.00")&amp;IF(N($T85)&gt;0,"（开票未到账 "&amp;TEXT(N($T85),"#,##0.00")&amp;"）","")&amp;IF(N($V85)&gt;0,"（未开票 "&amp;TEXT(N($V85),"#,##0.00")&amp;"）",""),IF(N($W85)&lt;-0.005,"多收 "&amp;TEXT(-N($W85),"#,##0.00"),"✔ 已结清")))&amp;IF(N($U85)&gt;0,"｜到账未开票 "&amp;TEXT(N($U85),"#,##0.00")&amp;"，待补票","")&amp;IF(N($R85)&gt;0,"｜收现 "&amp;TEXT(N($R85),"#,##0.00"),"")&amp;IF(N($S85)&gt;0,"｜收款不开票 "&amp;TEXT(N($S85),"#,##0.00"),""))</f>
        <v/>
      </c>
      <c r="Y85" s="290"/>
      <c r="AC85" s="244" t="str">
        <f aca="false">IF(OR(N($O85)=0,N($AB85)=0),"",ROUND(N($O85)/(1+N($AB85))*N($AB85),2))</f>
        <v/>
      </c>
      <c r="AD85" s="290"/>
      <c r="AE85" s="288"/>
      <c r="AF85" s="261" t="str">
        <f aca="false">IF($AN85="","",IF($AN85=1,IF($AO85&gt;=1,"一次性·已到收款期","一次性·未到期"),$AE85&amp;" 第"&amp;$AO85&amp;"/"&amp;$AN85&amp;"期"))</f>
        <v/>
      </c>
      <c r="AG85" s="245" t="str">
        <f aca="false">IF(OR($AN85="",N($M85)=0),"",ROUND(N($K85)*$AO85/$AN85,2)+N($L85))</f>
        <v/>
      </c>
      <c r="AH85" s="245" t="str">
        <f aca="false">IF($AG85="","",MAX(0,ROUND($AG85-(N($Q85)+N($R85)+N($S85)),2)))</f>
        <v/>
      </c>
      <c r="AI85" s="245" t="str">
        <f aca="false">IF(OR(TRIM($B85&amp;$C85)="",NOT(ISNUMBER($D85))),"",SUMIFS($W$3:$W$1001,$AK$3:$AK$1001,$AK85,$D$3:$D$1001,"&lt;"&amp;$D85))</f>
        <v/>
      </c>
      <c r="AJ85" s="245" t="str">
        <f aca="false">IF(TRIM($B85&amp;$C85)="","",SUMIFS($W$3:$W$1001,$AK$3:$AK$1001,$AK85))</f>
        <v/>
      </c>
      <c r="AK85" s="261" t="str">
        <f aca="false">IF(TRIM($B85&amp;$C85)="","",TRIM($B85)&amp;"｜"&amp;TRIM($C85))</f>
        <v/>
      </c>
      <c r="AL85" s="245" t="str">
        <f aca="false">IF(TRIM($B85&amp;$C85)="","",MIN(N($O85),N($Q85)))</f>
        <v/>
      </c>
      <c r="AM85" s="248" t="str">
        <f aca="false">IF(ISNUMBER($D85),YEAR($D85),"")</f>
        <v/>
      </c>
      <c r="AN85" s="248" t="str">
        <f aca="false">IF(OR(TRIM($B85&amp;$C85)="",NOT(ISNUMBER($D85)),NOT(ISNUMBER($E85))),"",IF($E85&lt;$D85,"",IF(IF($AE85="半年付",2,IF($AE85="季度付",4,IF($AE85="月付",12,IF($AE85="半月付",24,1))))=1,1,MAX(1,ROUND(($E85-$D85+1)/365*IF($AE85="半年付",2,IF($AE85="季度付",4,IF($AE85="月付",12,IF($AE85="半月付",24,1)))),0)))))</f>
        <v/>
      </c>
      <c r="AO85" s="248" t="str">
        <f aca="true">IF($AN85="","",MIN($AN85,MAX(0,INT((TODAY()-付款宽限天数-$D85)/(($E85-$D85+1)/$AN85))+1)))</f>
        <v/>
      </c>
    </row>
    <row r="86" customFormat="false" ht="24" hidden="false" customHeight="false" outlineLevel="0" collapsed="false">
      <c r="F86" s="288" t="str">
        <f aca="true">IF(TRIM($B86&amp;$C86)="","",IF(OR(ISNUMBER(SEARCH("未",$A86)),ISNUMBER(SEARCH("送出",$A86)),AND(TRIM($A86)="",NOT(ISNUMBER($D86)),N($H86)=0)),"【合同未回】","")&amp;IF(NOT(ISNUMBER($E86)),IF(OR(ISNUMBER(SEARCH("未",$A86)),ISNUMBER(SEARCH("送出",$A86)),AND(TRIM($A86)="",NOT(ISNUMBER($D86)),N($H86)=0)),"","【未填合同期】"),IF($E86&lt;TODAY(),"【已到期】",IF($E86-TODAY()&lt;=提醒天数,"【即将到期，剩余"&amp;($E86-TODAY())&amp;"天】","【正常】")))&amp;IF(OR($AD86="安装免保",$AD86="技术免保",$AD86="质保期内"),"【"&amp;$AD86&amp;"】",""))</f>
        <v/>
      </c>
      <c r="K86" s="244" t="str">
        <f aca="false">IF(OR(N($H86)=0,N($I86)=0),"",ROUND(N($H86)*N($I86)*IF(N($J86)=0,1,N($J86)),2))</f>
        <v/>
      </c>
      <c r="M86" s="244" t="str">
        <f aca="false">IF(TRIM($B86&amp;$C86)="","",IF(AND(N($K86)=0,N($L86)=0),"",ROUND(N($K86)+N($L86),2)))</f>
        <v/>
      </c>
      <c r="S86" s="244"/>
      <c r="T86" s="245" t="str">
        <f aca="false">IF(TRIM($B86&amp;$C86)="","",IF(N($O86)=0,"",MAX(0,MIN(N($O86)-N($Q86),N($W86)))))</f>
        <v/>
      </c>
      <c r="U86" s="245" t="str">
        <f aca="false">IF(TRIM($B86&amp;$C86)="","",IF(N($Q86)&lt;=N($O86),"",N($Q86)-N($O86)))</f>
        <v/>
      </c>
      <c r="V86" s="245" t="str">
        <f aca="false">IF(OR(TRIM($B86&amp;$C86)="",$W86=""),"",MAX(0,N($W86))-N($T86))</f>
        <v/>
      </c>
      <c r="W86" s="245" t="str">
        <f aca="false">IF(TRIM($B86&amp;$C86)="","",IF(AND(N($M86)=0,N($Q86)+N($R86)+N($S86)=0),"",ROUND(N($M86)-N($Q86)-N($R86)-N($S86),2)))</f>
        <v/>
      </c>
      <c r="X86" s="246" t="str">
        <f aca="false">IF(TRIM($B86&amp;$C86)="","",IF(N($M86)=0,IF((N($Q86)+N($R86)+N($S86))=0,"—未填单价","未填单价，已收 "&amp;TEXT((N($Q86)+N($R86)+N($S86)),"#,##0.00")),IF(N($W86)&gt;0.005,"欠 "&amp;TEXT(N($W86),"#,##0.00")&amp;IF(N($T86)&gt;0,"（开票未到账 "&amp;TEXT(N($T86),"#,##0.00")&amp;"）","")&amp;IF(N($V86)&gt;0,"（未开票 "&amp;TEXT(N($V86),"#,##0.00")&amp;"）",""),IF(N($W86)&lt;-0.005,"多收 "&amp;TEXT(-N($W86),"#,##0.00"),"✔ 已结清")))&amp;IF(N($U86)&gt;0,"｜到账未开票 "&amp;TEXT(N($U86),"#,##0.00")&amp;"，待补票","")&amp;IF(N($R86)&gt;0,"｜收现 "&amp;TEXT(N($R86),"#,##0.00"),"")&amp;IF(N($S86)&gt;0,"｜收款不开票 "&amp;TEXT(N($S86),"#,##0.00"),""))</f>
        <v/>
      </c>
      <c r="Y86" s="290"/>
      <c r="AC86" s="244" t="str">
        <f aca="false">IF(OR(N($O86)=0,N($AB86)=0),"",ROUND(N($O86)/(1+N($AB86))*N($AB86),2))</f>
        <v/>
      </c>
      <c r="AD86" s="290"/>
      <c r="AE86" s="288"/>
      <c r="AF86" s="261" t="str">
        <f aca="false">IF($AN86="","",IF($AN86=1,IF($AO86&gt;=1,"一次性·已到收款期","一次性·未到期"),$AE86&amp;" 第"&amp;$AO86&amp;"/"&amp;$AN86&amp;"期"))</f>
        <v/>
      </c>
      <c r="AG86" s="245" t="str">
        <f aca="false">IF(OR($AN86="",N($M86)=0),"",ROUND(N($K86)*$AO86/$AN86,2)+N($L86))</f>
        <v/>
      </c>
      <c r="AH86" s="245" t="str">
        <f aca="false">IF($AG86="","",MAX(0,ROUND($AG86-(N($Q86)+N($R86)+N($S86)),2)))</f>
        <v/>
      </c>
      <c r="AI86" s="245" t="str">
        <f aca="false">IF(OR(TRIM($B86&amp;$C86)="",NOT(ISNUMBER($D86))),"",SUMIFS($W$3:$W$1001,$AK$3:$AK$1001,$AK86,$D$3:$D$1001,"&lt;"&amp;$D86))</f>
        <v/>
      </c>
      <c r="AJ86" s="245" t="str">
        <f aca="false">IF(TRIM($B86&amp;$C86)="","",SUMIFS($W$3:$W$1001,$AK$3:$AK$1001,$AK86))</f>
        <v/>
      </c>
      <c r="AK86" s="261" t="str">
        <f aca="false">IF(TRIM($B86&amp;$C86)="","",TRIM($B86)&amp;"｜"&amp;TRIM($C86))</f>
        <v/>
      </c>
      <c r="AL86" s="245" t="str">
        <f aca="false">IF(TRIM($B86&amp;$C86)="","",MIN(N($O86),N($Q86)))</f>
        <v/>
      </c>
      <c r="AM86" s="248" t="str">
        <f aca="false">IF(ISNUMBER($D86),YEAR($D86),"")</f>
        <v/>
      </c>
      <c r="AN86" s="248" t="str">
        <f aca="false">IF(OR(TRIM($B86&amp;$C86)="",NOT(ISNUMBER($D86)),NOT(ISNUMBER($E86))),"",IF($E86&lt;$D86,"",IF(IF($AE86="半年付",2,IF($AE86="季度付",4,IF($AE86="月付",12,IF($AE86="半月付",24,1))))=1,1,MAX(1,ROUND(($E86-$D86+1)/365*IF($AE86="半年付",2,IF($AE86="季度付",4,IF($AE86="月付",12,IF($AE86="半月付",24,1)))),0)))))</f>
        <v/>
      </c>
      <c r="AO86" s="248" t="str">
        <f aca="true">IF($AN86="","",MIN($AN86,MAX(0,INT((TODAY()-付款宽限天数-$D86)/(($E86-$D86+1)/$AN86))+1)))</f>
        <v/>
      </c>
    </row>
    <row r="87" customFormat="false" ht="24" hidden="false" customHeight="false" outlineLevel="0" collapsed="false">
      <c r="F87" s="288" t="str">
        <f aca="true">IF(TRIM($B87&amp;$C87)="","",IF(OR(ISNUMBER(SEARCH("未",$A87)),ISNUMBER(SEARCH("送出",$A87)),AND(TRIM($A87)="",NOT(ISNUMBER($D87)),N($H87)=0)),"【合同未回】","")&amp;IF(NOT(ISNUMBER($E87)),IF(OR(ISNUMBER(SEARCH("未",$A87)),ISNUMBER(SEARCH("送出",$A87)),AND(TRIM($A87)="",NOT(ISNUMBER($D87)),N($H87)=0)),"","【未填合同期】"),IF($E87&lt;TODAY(),"【已到期】",IF($E87-TODAY()&lt;=提醒天数,"【即将到期，剩余"&amp;($E87-TODAY())&amp;"天】","【正常】")))&amp;IF(OR($AD87="安装免保",$AD87="技术免保",$AD87="质保期内"),"【"&amp;$AD87&amp;"】",""))</f>
        <v/>
      </c>
      <c r="K87" s="244" t="str">
        <f aca="false">IF(OR(N($H87)=0,N($I87)=0),"",ROUND(N($H87)*N($I87)*IF(N($J87)=0,1,N($J87)),2))</f>
        <v/>
      </c>
      <c r="M87" s="244" t="str">
        <f aca="false">IF(TRIM($B87&amp;$C87)="","",IF(AND(N($K87)=0,N($L87)=0),"",ROUND(N($K87)+N($L87),2)))</f>
        <v/>
      </c>
      <c r="S87" s="244"/>
      <c r="T87" s="245" t="str">
        <f aca="false">IF(TRIM($B87&amp;$C87)="","",IF(N($O87)=0,"",MAX(0,MIN(N($O87)-N($Q87),N($W87)))))</f>
        <v/>
      </c>
      <c r="U87" s="245" t="str">
        <f aca="false">IF(TRIM($B87&amp;$C87)="","",IF(N($Q87)&lt;=N($O87),"",N($Q87)-N($O87)))</f>
        <v/>
      </c>
      <c r="V87" s="245" t="str">
        <f aca="false">IF(OR(TRIM($B87&amp;$C87)="",$W87=""),"",MAX(0,N($W87))-N($T87))</f>
        <v/>
      </c>
      <c r="W87" s="245" t="str">
        <f aca="false">IF(TRIM($B87&amp;$C87)="","",IF(AND(N($M87)=0,N($Q87)+N($R87)+N($S87)=0),"",ROUND(N($M87)-N($Q87)-N($R87)-N($S87),2)))</f>
        <v/>
      </c>
      <c r="X87" s="246" t="str">
        <f aca="false">IF(TRIM($B87&amp;$C87)="","",IF(N($M87)=0,IF((N($Q87)+N($R87)+N($S87))=0,"—未填单价","未填单价，已收 "&amp;TEXT((N($Q87)+N($R87)+N($S87)),"#,##0.00")),IF(N($W87)&gt;0.005,"欠 "&amp;TEXT(N($W87),"#,##0.00")&amp;IF(N($T87)&gt;0,"（开票未到账 "&amp;TEXT(N($T87),"#,##0.00")&amp;"）","")&amp;IF(N($V87)&gt;0,"（未开票 "&amp;TEXT(N($V87),"#,##0.00")&amp;"）",""),IF(N($W87)&lt;-0.005,"多收 "&amp;TEXT(-N($W87),"#,##0.00"),"✔ 已结清")))&amp;IF(N($U87)&gt;0,"｜到账未开票 "&amp;TEXT(N($U87),"#,##0.00")&amp;"，待补票","")&amp;IF(N($R87)&gt;0,"｜收现 "&amp;TEXT(N($R87),"#,##0.00"),"")&amp;IF(N($S87)&gt;0,"｜收款不开票 "&amp;TEXT(N($S87),"#,##0.00"),""))</f>
        <v/>
      </c>
      <c r="Y87" s="290"/>
      <c r="AC87" s="244" t="str">
        <f aca="false">IF(OR(N($O87)=0,N($AB87)=0),"",ROUND(N($O87)/(1+N($AB87))*N($AB87),2))</f>
        <v/>
      </c>
      <c r="AD87" s="290"/>
      <c r="AE87" s="288"/>
      <c r="AF87" s="261" t="str">
        <f aca="false">IF($AN87="","",IF($AN87=1,IF($AO87&gt;=1,"一次性·已到收款期","一次性·未到期"),$AE87&amp;" 第"&amp;$AO87&amp;"/"&amp;$AN87&amp;"期"))</f>
        <v/>
      </c>
      <c r="AG87" s="245" t="str">
        <f aca="false">IF(OR($AN87="",N($M87)=0),"",ROUND(N($K87)*$AO87/$AN87,2)+N($L87))</f>
        <v/>
      </c>
      <c r="AH87" s="245" t="str">
        <f aca="false">IF($AG87="","",MAX(0,ROUND($AG87-(N($Q87)+N($R87)+N($S87)),2)))</f>
        <v/>
      </c>
      <c r="AI87" s="245" t="str">
        <f aca="false">IF(OR(TRIM($B87&amp;$C87)="",NOT(ISNUMBER($D87))),"",SUMIFS($W$3:$W$1001,$AK$3:$AK$1001,$AK87,$D$3:$D$1001,"&lt;"&amp;$D87))</f>
        <v/>
      </c>
      <c r="AJ87" s="245" t="str">
        <f aca="false">IF(TRIM($B87&amp;$C87)="","",SUMIFS($W$3:$W$1001,$AK$3:$AK$1001,$AK87))</f>
        <v/>
      </c>
      <c r="AK87" s="261" t="str">
        <f aca="false">IF(TRIM($B87&amp;$C87)="","",TRIM($B87)&amp;"｜"&amp;TRIM($C87))</f>
        <v/>
      </c>
      <c r="AL87" s="245" t="str">
        <f aca="false">IF(TRIM($B87&amp;$C87)="","",MIN(N($O87),N($Q87)))</f>
        <v/>
      </c>
      <c r="AM87" s="248" t="str">
        <f aca="false">IF(ISNUMBER($D87),YEAR($D87),"")</f>
        <v/>
      </c>
      <c r="AN87" s="248" t="str">
        <f aca="false">IF(OR(TRIM($B87&amp;$C87)="",NOT(ISNUMBER($D87)),NOT(ISNUMBER($E87))),"",IF($E87&lt;$D87,"",IF(IF($AE87="半年付",2,IF($AE87="季度付",4,IF($AE87="月付",12,IF($AE87="半月付",24,1))))=1,1,MAX(1,ROUND(($E87-$D87+1)/365*IF($AE87="半年付",2,IF($AE87="季度付",4,IF($AE87="月付",12,IF($AE87="半月付",24,1)))),0)))))</f>
        <v/>
      </c>
      <c r="AO87" s="248" t="str">
        <f aca="true">IF($AN87="","",MIN($AN87,MAX(0,INT((TODAY()-付款宽限天数-$D87)/(($E87-$D87+1)/$AN87))+1)))</f>
        <v/>
      </c>
    </row>
    <row r="88" customFormat="false" ht="24" hidden="false" customHeight="false" outlineLevel="0" collapsed="false">
      <c r="F88" s="288" t="str">
        <f aca="true">IF(TRIM($B88&amp;$C88)="","",IF(OR(ISNUMBER(SEARCH("未",$A88)),ISNUMBER(SEARCH("送出",$A88)),AND(TRIM($A88)="",NOT(ISNUMBER($D88)),N($H88)=0)),"【合同未回】","")&amp;IF(NOT(ISNUMBER($E88)),IF(OR(ISNUMBER(SEARCH("未",$A88)),ISNUMBER(SEARCH("送出",$A88)),AND(TRIM($A88)="",NOT(ISNUMBER($D88)),N($H88)=0)),"","【未填合同期】"),IF($E88&lt;TODAY(),"【已到期】",IF($E88-TODAY()&lt;=提醒天数,"【即将到期，剩余"&amp;($E88-TODAY())&amp;"天】","【正常】")))&amp;IF(OR($AD88="安装免保",$AD88="技术免保",$AD88="质保期内"),"【"&amp;$AD88&amp;"】",""))</f>
        <v/>
      </c>
      <c r="K88" s="244" t="str">
        <f aca="false">IF(OR(N($H88)=0,N($I88)=0),"",ROUND(N($H88)*N($I88)*IF(N($J88)=0,1,N($J88)),2))</f>
        <v/>
      </c>
      <c r="M88" s="244" t="str">
        <f aca="false">IF(TRIM($B88&amp;$C88)="","",IF(AND(N($K88)=0,N($L88)=0),"",ROUND(N($K88)+N($L88),2)))</f>
        <v/>
      </c>
      <c r="S88" s="244"/>
      <c r="T88" s="245" t="str">
        <f aca="false">IF(TRIM($B88&amp;$C88)="","",IF(N($O88)=0,"",MAX(0,MIN(N($O88)-N($Q88),N($W88)))))</f>
        <v/>
      </c>
      <c r="U88" s="245" t="str">
        <f aca="false">IF(TRIM($B88&amp;$C88)="","",IF(N($Q88)&lt;=N($O88),"",N($Q88)-N($O88)))</f>
        <v/>
      </c>
      <c r="V88" s="245" t="str">
        <f aca="false">IF(OR(TRIM($B88&amp;$C88)="",$W88=""),"",MAX(0,N($W88))-N($T88))</f>
        <v/>
      </c>
      <c r="W88" s="245" t="str">
        <f aca="false">IF(TRIM($B88&amp;$C88)="","",IF(AND(N($M88)=0,N($Q88)+N($R88)+N($S88)=0),"",ROUND(N($M88)-N($Q88)-N($R88)-N($S88),2)))</f>
        <v/>
      </c>
      <c r="X88" s="246" t="str">
        <f aca="false">IF(TRIM($B88&amp;$C88)="","",IF(N($M88)=0,IF((N($Q88)+N($R88)+N($S88))=0,"—未填单价","未填单价，已收 "&amp;TEXT((N($Q88)+N($R88)+N($S88)),"#,##0.00")),IF(N($W88)&gt;0.005,"欠 "&amp;TEXT(N($W88),"#,##0.00")&amp;IF(N($T88)&gt;0,"（开票未到账 "&amp;TEXT(N($T88),"#,##0.00")&amp;"）","")&amp;IF(N($V88)&gt;0,"（未开票 "&amp;TEXT(N($V88),"#,##0.00")&amp;"）",""),IF(N($W88)&lt;-0.005,"多收 "&amp;TEXT(-N($W88),"#,##0.00"),"✔ 已结清")))&amp;IF(N($U88)&gt;0,"｜到账未开票 "&amp;TEXT(N($U88),"#,##0.00")&amp;"，待补票","")&amp;IF(N($R88)&gt;0,"｜收现 "&amp;TEXT(N($R88),"#,##0.00"),"")&amp;IF(N($S88)&gt;0,"｜收款不开票 "&amp;TEXT(N($S88),"#,##0.00"),""))</f>
        <v/>
      </c>
      <c r="Y88" s="290"/>
      <c r="AC88" s="244" t="str">
        <f aca="false">IF(OR(N($O88)=0,N($AB88)=0),"",ROUND(N($O88)/(1+N($AB88))*N($AB88),2))</f>
        <v/>
      </c>
      <c r="AD88" s="290"/>
      <c r="AE88" s="288"/>
      <c r="AF88" s="261" t="str">
        <f aca="false">IF($AN88="","",IF($AN88=1,IF($AO88&gt;=1,"一次性·已到收款期","一次性·未到期"),$AE88&amp;" 第"&amp;$AO88&amp;"/"&amp;$AN88&amp;"期"))</f>
        <v/>
      </c>
      <c r="AG88" s="245" t="str">
        <f aca="false">IF(OR($AN88="",N($M88)=0),"",ROUND(N($K88)*$AO88/$AN88,2)+N($L88))</f>
        <v/>
      </c>
      <c r="AH88" s="245" t="str">
        <f aca="false">IF($AG88="","",MAX(0,ROUND($AG88-(N($Q88)+N($R88)+N($S88)),2)))</f>
        <v/>
      </c>
      <c r="AI88" s="245" t="str">
        <f aca="false">IF(OR(TRIM($B88&amp;$C88)="",NOT(ISNUMBER($D88))),"",SUMIFS($W$3:$W$1001,$AK$3:$AK$1001,$AK88,$D$3:$D$1001,"&lt;"&amp;$D88))</f>
        <v/>
      </c>
      <c r="AJ88" s="245" t="str">
        <f aca="false">IF(TRIM($B88&amp;$C88)="","",SUMIFS($W$3:$W$1001,$AK$3:$AK$1001,$AK88))</f>
        <v/>
      </c>
      <c r="AK88" s="261" t="str">
        <f aca="false">IF(TRIM($B88&amp;$C88)="","",TRIM($B88)&amp;"｜"&amp;TRIM($C88))</f>
        <v/>
      </c>
      <c r="AL88" s="245" t="str">
        <f aca="false">IF(TRIM($B88&amp;$C88)="","",MIN(N($O88),N($Q88)))</f>
        <v/>
      </c>
      <c r="AM88" s="248" t="str">
        <f aca="false">IF(ISNUMBER($D88),YEAR($D88),"")</f>
        <v/>
      </c>
      <c r="AN88" s="248" t="str">
        <f aca="false">IF(OR(TRIM($B88&amp;$C88)="",NOT(ISNUMBER($D88)),NOT(ISNUMBER($E88))),"",IF($E88&lt;$D88,"",IF(IF($AE88="半年付",2,IF($AE88="季度付",4,IF($AE88="月付",12,IF($AE88="半月付",24,1))))=1,1,MAX(1,ROUND(($E88-$D88+1)/365*IF($AE88="半年付",2,IF($AE88="季度付",4,IF($AE88="月付",12,IF($AE88="半月付",24,1)))),0)))))</f>
        <v/>
      </c>
      <c r="AO88" s="248" t="str">
        <f aca="true">IF($AN88="","",MIN($AN88,MAX(0,INT((TODAY()-付款宽限天数-$D88)/(($E88-$D88+1)/$AN88))+1)))</f>
        <v/>
      </c>
    </row>
    <row r="89" customFormat="false" ht="24" hidden="false" customHeight="false" outlineLevel="0" collapsed="false">
      <c r="F89" s="288" t="str">
        <f aca="true">IF(TRIM($B89&amp;$C89)="","",IF(OR(ISNUMBER(SEARCH("未",$A89)),ISNUMBER(SEARCH("送出",$A89)),AND(TRIM($A89)="",NOT(ISNUMBER($D89)),N($H89)=0)),"【合同未回】","")&amp;IF(NOT(ISNUMBER($E89)),IF(OR(ISNUMBER(SEARCH("未",$A89)),ISNUMBER(SEARCH("送出",$A89)),AND(TRIM($A89)="",NOT(ISNUMBER($D89)),N($H89)=0)),"","【未填合同期】"),IF($E89&lt;TODAY(),"【已到期】",IF($E89-TODAY()&lt;=提醒天数,"【即将到期，剩余"&amp;($E89-TODAY())&amp;"天】","【正常】")))&amp;IF(OR($AD89="安装免保",$AD89="技术免保",$AD89="质保期内"),"【"&amp;$AD89&amp;"】",""))</f>
        <v/>
      </c>
      <c r="K89" s="244" t="str">
        <f aca="false">IF(OR(N($H89)=0,N($I89)=0),"",ROUND(N($H89)*N($I89)*IF(N($J89)=0,1,N($J89)),2))</f>
        <v/>
      </c>
      <c r="M89" s="244" t="str">
        <f aca="false">IF(TRIM($B89&amp;$C89)="","",IF(AND(N($K89)=0,N($L89)=0),"",ROUND(N($K89)+N($L89),2)))</f>
        <v/>
      </c>
      <c r="S89" s="244"/>
      <c r="T89" s="245" t="str">
        <f aca="false">IF(TRIM($B89&amp;$C89)="","",IF(N($O89)=0,"",MAX(0,MIN(N($O89)-N($Q89),N($W89)))))</f>
        <v/>
      </c>
      <c r="U89" s="245" t="str">
        <f aca="false">IF(TRIM($B89&amp;$C89)="","",IF(N($Q89)&lt;=N($O89),"",N($Q89)-N($O89)))</f>
        <v/>
      </c>
      <c r="V89" s="245" t="str">
        <f aca="false">IF(OR(TRIM($B89&amp;$C89)="",$W89=""),"",MAX(0,N($W89))-N($T89))</f>
        <v/>
      </c>
      <c r="W89" s="245" t="str">
        <f aca="false">IF(TRIM($B89&amp;$C89)="","",IF(AND(N($M89)=0,N($Q89)+N($R89)+N($S89)=0),"",ROUND(N($M89)-N($Q89)-N($R89)-N($S89),2)))</f>
        <v/>
      </c>
      <c r="X89" s="246" t="str">
        <f aca="false">IF(TRIM($B89&amp;$C89)="","",IF(N($M89)=0,IF((N($Q89)+N($R89)+N($S89))=0,"—未填单价","未填单价，已收 "&amp;TEXT((N($Q89)+N($R89)+N($S89)),"#,##0.00")),IF(N($W89)&gt;0.005,"欠 "&amp;TEXT(N($W89),"#,##0.00")&amp;IF(N($T89)&gt;0,"（开票未到账 "&amp;TEXT(N($T89),"#,##0.00")&amp;"）","")&amp;IF(N($V89)&gt;0,"（未开票 "&amp;TEXT(N($V89),"#,##0.00")&amp;"）",""),IF(N($W89)&lt;-0.005,"多收 "&amp;TEXT(-N($W89),"#,##0.00"),"✔ 已结清")))&amp;IF(N($U89)&gt;0,"｜到账未开票 "&amp;TEXT(N($U89),"#,##0.00")&amp;"，待补票","")&amp;IF(N($R89)&gt;0,"｜收现 "&amp;TEXT(N($R89),"#,##0.00"),"")&amp;IF(N($S89)&gt;0,"｜收款不开票 "&amp;TEXT(N($S89),"#,##0.00"),""))</f>
        <v/>
      </c>
      <c r="Y89" s="290"/>
      <c r="AC89" s="244" t="str">
        <f aca="false">IF(OR(N($O89)=0,N($AB89)=0),"",ROUND(N($O89)/(1+N($AB89))*N($AB89),2))</f>
        <v/>
      </c>
      <c r="AD89" s="290"/>
      <c r="AE89" s="288"/>
      <c r="AF89" s="261" t="str">
        <f aca="false">IF($AN89="","",IF($AN89=1,IF($AO89&gt;=1,"一次性·已到收款期","一次性·未到期"),$AE89&amp;" 第"&amp;$AO89&amp;"/"&amp;$AN89&amp;"期"))</f>
        <v/>
      </c>
      <c r="AG89" s="245" t="str">
        <f aca="false">IF(OR($AN89="",N($M89)=0),"",ROUND(N($K89)*$AO89/$AN89,2)+N($L89))</f>
        <v/>
      </c>
      <c r="AH89" s="245" t="str">
        <f aca="false">IF($AG89="","",MAX(0,ROUND($AG89-(N($Q89)+N($R89)+N($S89)),2)))</f>
        <v/>
      </c>
      <c r="AI89" s="245" t="str">
        <f aca="false">IF(OR(TRIM($B89&amp;$C89)="",NOT(ISNUMBER($D89))),"",SUMIFS($W$3:$W$1001,$AK$3:$AK$1001,$AK89,$D$3:$D$1001,"&lt;"&amp;$D89))</f>
        <v/>
      </c>
      <c r="AJ89" s="245" t="str">
        <f aca="false">IF(TRIM($B89&amp;$C89)="","",SUMIFS($W$3:$W$1001,$AK$3:$AK$1001,$AK89))</f>
        <v/>
      </c>
      <c r="AK89" s="261" t="str">
        <f aca="false">IF(TRIM($B89&amp;$C89)="","",TRIM($B89)&amp;"｜"&amp;TRIM($C89))</f>
        <v/>
      </c>
      <c r="AL89" s="245" t="str">
        <f aca="false">IF(TRIM($B89&amp;$C89)="","",MIN(N($O89),N($Q89)))</f>
        <v/>
      </c>
      <c r="AM89" s="248" t="str">
        <f aca="false">IF(ISNUMBER($D89),YEAR($D89),"")</f>
        <v/>
      </c>
      <c r="AN89" s="248" t="str">
        <f aca="false">IF(OR(TRIM($B89&amp;$C89)="",NOT(ISNUMBER($D89)),NOT(ISNUMBER($E89))),"",IF($E89&lt;$D89,"",IF(IF($AE89="半年付",2,IF($AE89="季度付",4,IF($AE89="月付",12,IF($AE89="半月付",24,1))))=1,1,MAX(1,ROUND(($E89-$D89+1)/365*IF($AE89="半年付",2,IF($AE89="季度付",4,IF($AE89="月付",12,IF($AE89="半月付",24,1)))),0)))))</f>
        <v/>
      </c>
      <c r="AO89" s="248" t="str">
        <f aca="true">IF($AN89="","",MIN($AN89,MAX(0,INT((TODAY()-付款宽限天数-$D89)/(($E89-$D89+1)/$AN89))+1)))</f>
        <v/>
      </c>
    </row>
    <row r="90" customFormat="false" ht="24" hidden="false" customHeight="false" outlineLevel="0" collapsed="false">
      <c r="F90" s="288" t="str">
        <f aca="true">IF(TRIM($B90&amp;$C90)="","",IF(OR(ISNUMBER(SEARCH("未",$A90)),ISNUMBER(SEARCH("送出",$A90)),AND(TRIM($A90)="",NOT(ISNUMBER($D90)),N($H90)=0)),"【合同未回】","")&amp;IF(NOT(ISNUMBER($E90)),IF(OR(ISNUMBER(SEARCH("未",$A90)),ISNUMBER(SEARCH("送出",$A90)),AND(TRIM($A90)="",NOT(ISNUMBER($D90)),N($H90)=0)),"","【未填合同期】"),IF($E90&lt;TODAY(),"【已到期】",IF($E90-TODAY()&lt;=提醒天数,"【即将到期，剩余"&amp;($E90-TODAY())&amp;"天】","【正常】")))&amp;IF(OR($AD90="安装免保",$AD90="技术免保",$AD90="质保期内"),"【"&amp;$AD90&amp;"】",""))</f>
        <v/>
      </c>
      <c r="K90" s="244" t="str">
        <f aca="false">IF(OR(N($H90)=0,N($I90)=0),"",ROUND(N($H90)*N($I90)*IF(N($J90)=0,1,N($J90)),2))</f>
        <v/>
      </c>
      <c r="M90" s="244" t="str">
        <f aca="false">IF(TRIM($B90&amp;$C90)="","",IF(AND(N($K90)=0,N($L90)=0),"",ROUND(N($K90)+N($L90),2)))</f>
        <v/>
      </c>
      <c r="S90" s="244"/>
      <c r="T90" s="245" t="str">
        <f aca="false">IF(TRIM($B90&amp;$C90)="","",IF(N($O90)=0,"",MAX(0,MIN(N($O90)-N($Q90),N($W90)))))</f>
        <v/>
      </c>
      <c r="U90" s="245" t="str">
        <f aca="false">IF(TRIM($B90&amp;$C90)="","",IF(N($Q90)&lt;=N($O90),"",N($Q90)-N($O90)))</f>
        <v/>
      </c>
      <c r="V90" s="245" t="str">
        <f aca="false">IF(OR(TRIM($B90&amp;$C90)="",$W90=""),"",MAX(0,N($W90))-N($T90))</f>
        <v/>
      </c>
      <c r="W90" s="245" t="str">
        <f aca="false">IF(TRIM($B90&amp;$C90)="","",IF(AND(N($M90)=0,N($Q90)+N($R90)+N($S90)=0),"",ROUND(N($M90)-N($Q90)-N($R90)-N($S90),2)))</f>
        <v/>
      </c>
      <c r="X90" s="246" t="str">
        <f aca="false">IF(TRIM($B90&amp;$C90)="","",IF(N($M90)=0,IF((N($Q90)+N($R90)+N($S90))=0,"—未填单价","未填单价，已收 "&amp;TEXT((N($Q90)+N($R90)+N($S90)),"#,##0.00")),IF(N($W90)&gt;0.005,"欠 "&amp;TEXT(N($W90),"#,##0.00")&amp;IF(N($T90)&gt;0,"（开票未到账 "&amp;TEXT(N($T90),"#,##0.00")&amp;"）","")&amp;IF(N($V90)&gt;0,"（未开票 "&amp;TEXT(N($V90),"#,##0.00")&amp;"）",""),IF(N($W90)&lt;-0.005,"多收 "&amp;TEXT(-N($W90),"#,##0.00"),"✔ 已结清")))&amp;IF(N($U90)&gt;0,"｜到账未开票 "&amp;TEXT(N($U90),"#,##0.00")&amp;"，待补票","")&amp;IF(N($R90)&gt;0,"｜收现 "&amp;TEXT(N($R90),"#,##0.00"),"")&amp;IF(N($S90)&gt;0,"｜收款不开票 "&amp;TEXT(N($S90),"#,##0.00"),""))</f>
        <v/>
      </c>
      <c r="Y90" s="290"/>
      <c r="AC90" s="244" t="str">
        <f aca="false">IF(OR(N($O90)=0,N($AB90)=0),"",ROUND(N($O90)/(1+N($AB90))*N($AB90),2))</f>
        <v/>
      </c>
      <c r="AD90" s="290"/>
      <c r="AE90" s="288"/>
      <c r="AF90" s="261" t="str">
        <f aca="false">IF($AN90="","",IF($AN90=1,IF($AO90&gt;=1,"一次性·已到收款期","一次性·未到期"),$AE90&amp;" 第"&amp;$AO90&amp;"/"&amp;$AN90&amp;"期"))</f>
        <v/>
      </c>
      <c r="AG90" s="245" t="str">
        <f aca="false">IF(OR($AN90="",N($M90)=0),"",ROUND(N($K90)*$AO90/$AN90,2)+N($L90))</f>
        <v/>
      </c>
      <c r="AH90" s="245" t="str">
        <f aca="false">IF($AG90="","",MAX(0,ROUND($AG90-(N($Q90)+N($R90)+N($S90)),2)))</f>
        <v/>
      </c>
      <c r="AI90" s="245" t="str">
        <f aca="false">IF(OR(TRIM($B90&amp;$C90)="",NOT(ISNUMBER($D90))),"",SUMIFS($W$3:$W$1001,$AK$3:$AK$1001,$AK90,$D$3:$D$1001,"&lt;"&amp;$D90))</f>
        <v/>
      </c>
      <c r="AJ90" s="245" t="str">
        <f aca="false">IF(TRIM($B90&amp;$C90)="","",SUMIFS($W$3:$W$1001,$AK$3:$AK$1001,$AK90))</f>
        <v/>
      </c>
      <c r="AK90" s="261" t="str">
        <f aca="false">IF(TRIM($B90&amp;$C90)="","",TRIM($B90)&amp;"｜"&amp;TRIM($C90))</f>
        <v/>
      </c>
      <c r="AL90" s="245" t="str">
        <f aca="false">IF(TRIM($B90&amp;$C90)="","",MIN(N($O90),N($Q90)))</f>
        <v/>
      </c>
      <c r="AM90" s="248" t="str">
        <f aca="false">IF(ISNUMBER($D90),YEAR($D90),"")</f>
        <v/>
      </c>
      <c r="AN90" s="248" t="str">
        <f aca="false">IF(OR(TRIM($B90&amp;$C90)="",NOT(ISNUMBER($D90)),NOT(ISNUMBER($E90))),"",IF($E90&lt;$D90,"",IF(IF($AE90="半年付",2,IF($AE90="季度付",4,IF($AE90="月付",12,IF($AE90="半月付",24,1))))=1,1,MAX(1,ROUND(($E90-$D90+1)/365*IF($AE90="半年付",2,IF($AE90="季度付",4,IF($AE90="月付",12,IF($AE90="半月付",24,1)))),0)))))</f>
        <v/>
      </c>
      <c r="AO90" s="248" t="str">
        <f aca="true">IF($AN90="","",MIN($AN90,MAX(0,INT((TODAY()-付款宽限天数-$D90)/(($E90-$D90+1)/$AN90))+1)))</f>
        <v/>
      </c>
    </row>
    <row r="91" customFormat="false" ht="24" hidden="false" customHeight="false" outlineLevel="0" collapsed="false">
      <c r="F91" s="288" t="str">
        <f aca="true">IF(TRIM($B91&amp;$C91)="","",IF(OR(ISNUMBER(SEARCH("未",$A91)),ISNUMBER(SEARCH("送出",$A91)),AND(TRIM($A91)="",NOT(ISNUMBER($D91)),N($H91)=0)),"【合同未回】","")&amp;IF(NOT(ISNUMBER($E91)),IF(OR(ISNUMBER(SEARCH("未",$A91)),ISNUMBER(SEARCH("送出",$A91)),AND(TRIM($A91)="",NOT(ISNUMBER($D91)),N($H91)=0)),"","【未填合同期】"),IF($E91&lt;TODAY(),"【已到期】",IF($E91-TODAY()&lt;=提醒天数,"【即将到期，剩余"&amp;($E91-TODAY())&amp;"天】","【正常】")))&amp;IF(OR($AD91="安装免保",$AD91="技术免保",$AD91="质保期内"),"【"&amp;$AD91&amp;"】",""))</f>
        <v/>
      </c>
      <c r="K91" s="244" t="str">
        <f aca="false">IF(OR(N($H91)=0,N($I91)=0),"",ROUND(N($H91)*N($I91)*IF(N($J91)=0,1,N($J91)),2))</f>
        <v/>
      </c>
      <c r="M91" s="244" t="str">
        <f aca="false">IF(TRIM($B91&amp;$C91)="","",IF(AND(N($K91)=0,N($L91)=0),"",ROUND(N($K91)+N($L91),2)))</f>
        <v/>
      </c>
      <c r="S91" s="244"/>
      <c r="T91" s="245" t="str">
        <f aca="false">IF(TRIM($B91&amp;$C91)="","",IF(N($O91)=0,"",MAX(0,MIN(N($O91)-N($Q91),N($W91)))))</f>
        <v/>
      </c>
      <c r="U91" s="245" t="str">
        <f aca="false">IF(TRIM($B91&amp;$C91)="","",IF(N($Q91)&lt;=N($O91),"",N($Q91)-N($O91)))</f>
        <v/>
      </c>
      <c r="V91" s="245" t="str">
        <f aca="false">IF(OR(TRIM($B91&amp;$C91)="",$W91=""),"",MAX(0,N($W91))-N($T91))</f>
        <v/>
      </c>
      <c r="W91" s="245" t="str">
        <f aca="false">IF(TRIM($B91&amp;$C91)="","",IF(AND(N($M91)=0,N($Q91)+N($R91)+N($S91)=0),"",ROUND(N($M91)-N($Q91)-N($R91)-N($S91),2)))</f>
        <v/>
      </c>
      <c r="X91" s="246" t="str">
        <f aca="false">IF(TRIM($B91&amp;$C91)="","",IF(N($M91)=0,IF((N($Q91)+N($R91)+N($S91))=0,"—未填单价","未填单价，已收 "&amp;TEXT((N($Q91)+N($R91)+N($S91)),"#,##0.00")),IF(N($W91)&gt;0.005,"欠 "&amp;TEXT(N($W91),"#,##0.00")&amp;IF(N($T91)&gt;0,"（开票未到账 "&amp;TEXT(N($T91),"#,##0.00")&amp;"）","")&amp;IF(N($V91)&gt;0,"（未开票 "&amp;TEXT(N($V91),"#,##0.00")&amp;"）",""),IF(N($W91)&lt;-0.005,"多收 "&amp;TEXT(-N($W91),"#,##0.00"),"✔ 已结清")))&amp;IF(N($U91)&gt;0,"｜到账未开票 "&amp;TEXT(N($U91),"#,##0.00")&amp;"，待补票","")&amp;IF(N($R91)&gt;0,"｜收现 "&amp;TEXT(N($R91),"#,##0.00"),"")&amp;IF(N($S91)&gt;0,"｜收款不开票 "&amp;TEXT(N($S91),"#,##0.00"),""))</f>
        <v/>
      </c>
      <c r="Y91" s="290"/>
      <c r="AC91" s="244" t="str">
        <f aca="false">IF(OR(N($O91)=0,N($AB91)=0),"",ROUND(N($O91)/(1+N($AB91))*N($AB91),2))</f>
        <v/>
      </c>
      <c r="AD91" s="290"/>
      <c r="AE91" s="288"/>
      <c r="AF91" s="261" t="str">
        <f aca="false">IF($AN91="","",IF($AN91=1,IF($AO91&gt;=1,"一次性·已到收款期","一次性·未到期"),$AE91&amp;" 第"&amp;$AO91&amp;"/"&amp;$AN91&amp;"期"))</f>
        <v/>
      </c>
      <c r="AG91" s="245" t="str">
        <f aca="false">IF(OR($AN91="",N($M91)=0),"",ROUND(N($K91)*$AO91/$AN91,2)+N($L91))</f>
        <v/>
      </c>
      <c r="AH91" s="245" t="str">
        <f aca="false">IF($AG91="","",MAX(0,ROUND($AG91-(N($Q91)+N($R91)+N($S91)),2)))</f>
        <v/>
      </c>
      <c r="AI91" s="245" t="str">
        <f aca="false">IF(OR(TRIM($B91&amp;$C91)="",NOT(ISNUMBER($D91))),"",SUMIFS($W$3:$W$1001,$AK$3:$AK$1001,$AK91,$D$3:$D$1001,"&lt;"&amp;$D91))</f>
        <v/>
      </c>
      <c r="AJ91" s="245" t="str">
        <f aca="false">IF(TRIM($B91&amp;$C91)="","",SUMIFS($W$3:$W$1001,$AK$3:$AK$1001,$AK91))</f>
        <v/>
      </c>
      <c r="AK91" s="261" t="str">
        <f aca="false">IF(TRIM($B91&amp;$C91)="","",TRIM($B91)&amp;"｜"&amp;TRIM($C91))</f>
        <v/>
      </c>
      <c r="AL91" s="245" t="str">
        <f aca="false">IF(TRIM($B91&amp;$C91)="","",MIN(N($O91),N($Q91)))</f>
        <v/>
      </c>
      <c r="AM91" s="248" t="str">
        <f aca="false">IF(ISNUMBER($D91),YEAR($D91),"")</f>
        <v/>
      </c>
      <c r="AN91" s="248" t="str">
        <f aca="false">IF(OR(TRIM($B91&amp;$C91)="",NOT(ISNUMBER($D91)),NOT(ISNUMBER($E91))),"",IF($E91&lt;$D91,"",IF(IF($AE91="半年付",2,IF($AE91="季度付",4,IF($AE91="月付",12,IF($AE91="半月付",24,1))))=1,1,MAX(1,ROUND(($E91-$D91+1)/365*IF($AE91="半年付",2,IF($AE91="季度付",4,IF($AE91="月付",12,IF($AE91="半月付",24,1)))),0)))))</f>
        <v/>
      </c>
      <c r="AO91" s="248" t="str">
        <f aca="true">IF($AN91="","",MIN($AN91,MAX(0,INT((TODAY()-付款宽限天数-$D91)/(($E91-$D91+1)/$AN91))+1)))</f>
        <v/>
      </c>
    </row>
    <row r="92" customFormat="false" ht="24" hidden="false" customHeight="false" outlineLevel="0" collapsed="false">
      <c r="F92" s="288" t="str">
        <f aca="true">IF(TRIM($B92&amp;$C92)="","",IF(OR(ISNUMBER(SEARCH("未",$A92)),ISNUMBER(SEARCH("送出",$A92)),AND(TRIM($A92)="",NOT(ISNUMBER($D92)),N($H92)=0)),"【合同未回】","")&amp;IF(NOT(ISNUMBER($E92)),IF(OR(ISNUMBER(SEARCH("未",$A92)),ISNUMBER(SEARCH("送出",$A92)),AND(TRIM($A92)="",NOT(ISNUMBER($D92)),N($H92)=0)),"","【未填合同期】"),IF($E92&lt;TODAY(),"【已到期】",IF($E92-TODAY()&lt;=提醒天数,"【即将到期，剩余"&amp;($E92-TODAY())&amp;"天】","【正常】")))&amp;IF(OR($AD92="安装免保",$AD92="技术免保",$AD92="质保期内"),"【"&amp;$AD92&amp;"】",""))</f>
        <v/>
      </c>
      <c r="K92" s="244" t="str">
        <f aca="false">IF(OR(N($H92)=0,N($I92)=0),"",ROUND(N($H92)*N($I92)*IF(N($J92)=0,1,N($J92)),2))</f>
        <v/>
      </c>
      <c r="M92" s="244" t="str">
        <f aca="false">IF(TRIM($B92&amp;$C92)="","",IF(AND(N($K92)=0,N($L92)=0),"",ROUND(N($K92)+N($L92),2)))</f>
        <v/>
      </c>
      <c r="S92" s="244"/>
      <c r="T92" s="245" t="str">
        <f aca="false">IF(TRIM($B92&amp;$C92)="","",IF(N($O92)=0,"",MAX(0,MIN(N($O92)-N($Q92),N($W92)))))</f>
        <v/>
      </c>
      <c r="U92" s="245" t="str">
        <f aca="false">IF(TRIM($B92&amp;$C92)="","",IF(N($Q92)&lt;=N($O92),"",N($Q92)-N($O92)))</f>
        <v/>
      </c>
      <c r="V92" s="245" t="str">
        <f aca="false">IF(OR(TRIM($B92&amp;$C92)="",$W92=""),"",MAX(0,N($W92))-N($T92))</f>
        <v/>
      </c>
      <c r="W92" s="245" t="str">
        <f aca="false">IF(TRIM($B92&amp;$C92)="","",IF(AND(N($M92)=0,N($Q92)+N($R92)+N($S92)=0),"",ROUND(N($M92)-N($Q92)-N($R92)-N($S92),2)))</f>
        <v/>
      </c>
      <c r="X92" s="246" t="str">
        <f aca="false">IF(TRIM($B92&amp;$C92)="","",IF(N($M92)=0,IF((N($Q92)+N($R92)+N($S92))=0,"—未填单价","未填单价，已收 "&amp;TEXT((N($Q92)+N($R92)+N($S92)),"#,##0.00")),IF(N($W92)&gt;0.005,"欠 "&amp;TEXT(N($W92),"#,##0.00")&amp;IF(N($T92)&gt;0,"（开票未到账 "&amp;TEXT(N($T92),"#,##0.00")&amp;"）","")&amp;IF(N($V92)&gt;0,"（未开票 "&amp;TEXT(N($V92),"#,##0.00")&amp;"）",""),IF(N($W92)&lt;-0.005,"多收 "&amp;TEXT(-N($W92),"#,##0.00"),"✔ 已结清")))&amp;IF(N($U92)&gt;0,"｜到账未开票 "&amp;TEXT(N($U92),"#,##0.00")&amp;"，待补票","")&amp;IF(N($R92)&gt;0,"｜收现 "&amp;TEXT(N($R92),"#,##0.00"),"")&amp;IF(N($S92)&gt;0,"｜收款不开票 "&amp;TEXT(N($S92),"#,##0.00"),""))</f>
        <v/>
      </c>
      <c r="Y92" s="290"/>
      <c r="AC92" s="244" t="str">
        <f aca="false">IF(OR(N($O92)=0,N($AB92)=0),"",ROUND(N($O92)/(1+N($AB92))*N($AB92),2))</f>
        <v/>
      </c>
      <c r="AD92" s="290"/>
      <c r="AE92" s="288"/>
      <c r="AF92" s="261" t="str">
        <f aca="false">IF($AN92="","",IF($AN92=1,IF($AO92&gt;=1,"一次性·已到收款期","一次性·未到期"),$AE92&amp;" 第"&amp;$AO92&amp;"/"&amp;$AN92&amp;"期"))</f>
        <v/>
      </c>
      <c r="AG92" s="245" t="str">
        <f aca="false">IF(OR($AN92="",N($M92)=0),"",ROUND(N($K92)*$AO92/$AN92,2)+N($L92))</f>
        <v/>
      </c>
      <c r="AH92" s="245" t="str">
        <f aca="false">IF($AG92="","",MAX(0,ROUND($AG92-(N($Q92)+N($R92)+N($S92)),2)))</f>
        <v/>
      </c>
      <c r="AI92" s="245" t="str">
        <f aca="false">IF(OR(TRIM($B92&amp;$C92)="",NOT(ISNUMBER($D92))),"",SUMIFS($W$3:$W$1001,$AK$3:$AK$1001,$AK92,$D$3:$D$1001,"&lt;"&amp;$D92))</f>
        <v/>
      </c>
      <c r="AJ92" s="245" t="str">
        <f aca="false">IF(TRIM($B92&amp;$C92)="","",SUMIFS($W$3:$W$1001,$AK$3:$AK$1001,$AK92))</f>
        <v/>
      </c>
      <c r="AK92" s="261" t="str">
        <f aca="false">IF(TRIM($B92&amp;$C92)="","",TRIM($B92)&amp;"｜"&amp;TRIM($C92))</f>
        <v/>
      </c>
      <c r="AL92" s="245" t="str">
        <f aca="false">IF(TRIM($B92&amp;$C92)="","",MIN(N($O92),N($Q92)))</f>
        <v/>
      </c>
      <c r="AM92" s="248" t="str">
        <f aca="false">IF(ISNUMBER($D92),YEAR($D92),"")</f>
        <v/>
      </c>
      <c r="AN92" s="248" t="str">
        <f aca="false">IF(OR(TRIM($B92&amp;$C92)="",NOT(ISNUMBER($D92)),NOT(ISNUMBER($E92))),"",IF($E92&lt;$D92,"",IF(IF($AE92="半年付",2,IF($AE92="季度付",4,IF($AE92="月付",12,IF($AE92="半月付",24,1))))=1,1,MAX(1,ROUND(($E92-$D92+1)/365*IF($AE92="半年付",2,IF($AE92="季度付",4,IF($AE92="月付",12,IF($AE92="半月付",24,1)))),0)))))</f>
        <v/>
      </c>
      <c r="AO92" s="248" t="str">
        <f aca="true">IF($AN92="","",MIN($AN92,MAX(0,INT((TODAY()-付款宽限天数-$D92)/(($E92-$D92+1)/$AN92))+1)))</f>
        <v/>
      </c>
    </row>
    <row r="93" customFormat="false" ht="24" hidden="false" customHeight="false" outlineLevel="0" collapsed="false">
      <c r="F93" s="288" t="str">
        <f aca="true">IF(TRIM($B93&amp;$C93)="","",IF(OR(ISNUMBER(SEARCH("未",$A93)),ISNUMBER(SEARCH("送出",$A93)),AND(TRIM($A93)="",NOT(ISNUMBER($D93)),N($H93)=0)),"【合同未回】","")&amp;IF(NOT(ISNUMBER($E93)),IF(OR(ISNUMBER(SEARCH("未",$A93)),ISNUMBER(SEARCH("送出",$A93)),AND(TRIM($A93)="",NOT(ISNUMBER($D93)),N($H93)=0)),"","【未填合同期】"),IF($E93&lt;TODAY(),"【已到期】",IF($E93-TODAY()&lt;=提醒天数,"【即将到期，剩余"&amp;($E93-TODAY())&amp;"天】","【正常】")))&amp;IF(OR($AD93="安装免保",$AD93="技术免保",$AD93="质保期内"),"【"&amp;$AD93&amp;"】",""))</f>
        <v/>
      </c>
      <c r="K93" s="244" t="str">
        <f aca="false">IF(OR(N($H93)=0,N($I93)=0),"",ROUND(N($H93)*N($I93)*IF(N($J93)=0,1,N($J93)),2))</f>
        <v/>
      </c>
      <c r="M93" s="244" t="str">
        <f aca="false">IF(TRIM($B93&amp;$C93)="","",IF(AND(N($K93)=0,N($L93)=0),"",ROUND(N($K93)+N($L93),2)))</f>
        <v/>
      </c>
      <c r="S93" s="244"/>
      <c r="T93" s="245" t="str">
        <f aca="false">IF(TRIM($B93&amp;$C93)="","",IF(N($O93)=0,"",MAX(0,MIN(N($O93)-N($Q93),N($W93)))))</f>
        <v/>
      </c>
      <c r="U93" s="245" t="str">
        <f aca="false">IF(TRIM($B93&amp;$C93)="","",IF(N($Q93)&lt;=N($O93),"",N($Q93)-N($O93)))</f>
        <v/>
      </c>
      <c r="V93" s="245" t="str">
        <f aca="false">IF(OR(TRIM($B93&amp;$C93)="",$W93=""),"",MAX(0,N($W93))-N($T93))</f>
        <v/>
      </c>
      <c r="W93" s="245" t="str">
        <f aca="false">IF(TRIM($B93&amp;$C93)="","",IF(AND(N($M93)=0,N($Q93)+N($R93)+N($S93)=0),"",ROUND(N($M93)-N($Q93)-N($R93)-N($S93),2)))</f>
        <v/>
      </c>
      <c r="X93" s="246" t="str">
        <f aca="false">IF(TRIM($B93&amp;$C93)="","",IF(N($M93)=0,IF((N($Q93)+N($R93)+N($S93))=0,"—未填单价","未填单价，已收 "&amp;TEXT((N($Q93)+N($R93)+N($S93)),"#,##0.00")),IF(N($W93)&gt;0.005,"欠 "&amp;TEXT(N($W93),"#,##0.00")&amp;IF(N($T93)&gt;0,"（开票未到账 "&amp;TEXT(N($T93),"#,##0.00")&amp;"）","")&amp;IF(N($V93)&gt;0,"（未开票 "&amp;TEXT(N($V93),"#,##0.00")&amp;"）",""),IF(N($W93)&lt;-0.005,"多收 "&amp;TEXT(-N($W93),"#,##0.00"),"✔ 已结清")))&amp;IF(N($U93)&gt;0,"｜到账未开票 "&amp;TEXT(N($U93),"#,##0.00")&amp;"，待补票","")&amp;IF(N($R93)&gt;0,"｜收现 "&amp;TEXT(N($R93),"#,##0.00"),"")&amp;IF(N($S93)&gt;0,"｜收款不开票 "&amp;TEXT(N($S93),"#,##0.00"),""))</f>
        <v/>
      </c>
      <c r="Y93" s="290"/>
      <c r="AC93" s="244" t="str">
        <f aca="false">IF(OR(N($O93)=0,N($AB93)=0),"",ROUND(N($O93)/(1+N($AB93))*N($AB93),2))</f>
        <v/>
      </c>
      <c r="AD93" s="290"/>
      <c r="AE93" s="288"/>
      <c r="AF93" s="261" t="str">
        <f aca="false">IF($AN93="","",IF($AN93=1,IF($AO93&gt;=1,"一次性·已到收款期","一次性·未到期"),$AE93&amp;" 第"&amp;$AO93&amp;"/"&amp;$AN93&amp;"期"))</f>
        <v/>
      </c>
      <c r="AG93" s="245" t="str">
        <f aca="false">IF(OR($AN93="",N($M93)=0),"",ROUND(N($K93)*$AO93/$AN93,2)+N($L93))</f>
        <v/>
      </c>
      <c r="AH93" s="245" t="str">
        <f aca="false">IF($AG93="","",MAX(0,ROUND($AG93-(N($Q93)+N($R93)+N($S93)),2)))</f>
        <v/>
      </c>
      <c r="AI93" s="245" t="str">
        <f aca="false">IF(OR(TRIM($B93&amp;$C93)="",NOT(ISNUMBER($D93))),"",SUMIFS($W$3:$W$1001,$AK$3:$AK$1001,$AK93,$D$3:$D$1001,"&lt;"&amp;$D93))</f>
        <v/>
      </c>
      <c r="AJ93" s="245" t="str">
        <f aca="false">IF(TRIM($B93&amp;$C93)="","",SUMIFS($W$3:$W$1001,$AK$3:$AK$1001,$AK93))</f>
        <v/>
      </c>
      <c r="AK93" s="261" t="str">
        <f aca="false">IF(TRIM($B93&amp;$C93)="","",TRIM($B93)&amp;"｜"&amp;TRIM($C93))</f>
        <v/>
      </c>
      <c r="AL93" s="245" t="str">
        <f aca="false">IF(TRIM($B93&amp;$C93)="","",MIN(N($O93),N($Q93)))</f>
        <v/>
      </c>
      <c r="AM93" s="248" t="str">
        <f aca="false">IF(ISNUMBER($D93),YEAR($D93),"")</f>
        <v/>
      </c>
      <c r="AN93" s="248" t="str">
        <f aca="false">IF(OR(TRIM($B93&amp;$C93)="",NOT(ISNUMBER($D93)),NOT(ISNUMBER($E93))),"",IF($E93&lt;$D93,"",IF(IF($AE93="半年付",2,IF($AE93="季度付",4,IF($AE93="月付",12,IF($AE93="半月付",24,1))))=1,1,MAX(1,ROUND(($E93-$D93+1)/365*IF($AE93="半年付",2,IF($AE93="季度付",4,IF($AE93="月付",12,IF($AE93="半月付",24,1)))),0)))))</f>
        <v/>
      </c>
      <c r="AO93" s="248" t="str">
        <f aca="true">IF($AN93="","",MIN($AN93,MAX(0,INT((TODAY()-付款宽限天数-$D93)/(($E93-$D93+1)/$AN93))+1)))</f>
        <v/>
      </c>
    </row>
    <row r="94" customFormat="false" ht="24" hidden="false" customHeight="false" outlineLevel="0" collapsed="false">
      <c r="F94" s="288" t="str">
        <f aca="true">IF(TRIM($B94&amp;$C94)="","",IF(OR(ISNUMBER(SEARCH("未",$A94)),ISNUMBER(SEARCH("送出",$A94)),AND(TRIM($A94)="",NOT(ISNUMBER($D94)),N($H94)=0)),"【合同未回】","")&amp;IF(NOT(ISNUMBER($E94)),IF(OR(ISNUMBER(SEARCH("未",$A94)),ISNUMBER(SEARCH("送出",$A94)),AND(TRIM($A94)="",NOT(ISNUMBER($D94)),N($H94)=0)),"","【未填合同期】"),IF($E94&lt;TODAY(),"【已到期】",IF($E94-TODAY()&lt;=提醒天数,"【即将到期，剩余"&amp;($E94-TODAY())&amp;"天】","【正常】")))&amp;IF(OR($AD94="安装免保",$AD94="技术免保",$AD94="质保期内"),"【"&amp;$AD94&amp;"】",""))</f>
        <v/>
      </c>
      <c r="K94" s="244" t="str">
        <f aca="false">IF(OR(N($H94)=0,N($I94)=0),"",ROUND(N($H94)*N($I94)*IF(N($J94)=0,1,N($J94)),2))</f>
        <v/>
      </c>
      <c r="M94" s="244" t="str">
        <f aca="false">IF(TRIM($B94&amp;$C94)="","",IF(AND(N($K94)=0,N($L94)=0),"",ROUND(N($K94)+N($L94),2)))</f>
        <v/>
      </c>
      <c r="S94" s="244"/>
      <c r="T94" s="245" t="str">
        <f aca="false">IF(TRIM($B94&amp;$C94)="","",IF(N($O94)=0,"",MAX(0,MIN(N($O94)-N($Q94),N($W94)))))</f>
        <v/>
      </c>
      <c r="U94" s="245" t="str">
        <f aca="false">IF(TRIM($B94&amp;$C94)="","",IF(N($Q94)&lt;=N($O94),"",N($Q94)-N($O94)))</f>
        <v/>
      </c>
      <c r="V94" s="245" t="str">
        <f aca="false">IF(OR(TRIM($B94&amp;$C94)="",$W94=""),"",MAX(0,N($W94))-N($T94))</f>
        <v/>
      </c>
      <c r="W94" s="245" t="str">
        <f aca="false">IF(TRIM($B94&amp;$C94)="","",IF(AND(N($M94)=0,N($Q94)+N($R94)+N($S94)=0),"",ROUND(N($M94)-N($Q94)-N($R94)-N($S94),2)))</f>
        <v/>
      </c>
      <c r="X94" s="246" t="str">
        <f aca="false">IF(TRIM($B94&amp;$C94)="","",IF(N($M94)=0,IF((N($Q94)+N($R94)+N($S94))=0,"—未填单价","未填单价，已收 "&amp;TEXT((N($Q94)+N($R94)+N($S94)),"#,##0.00")),IF(N($W94)&gt;0.005,"欠 "&amp;TEXT(N($W94),"#,##0.00")&amp;IF(N($T94)&gt;0,"（开票未到账 "&amp;TEXT(N($T94),"#,##0.00")&amp;"）","")&amp;IF(N($V94)&gt;0,"（未开票 "&amp;TEXT(N($V94),"#,##0.00")&amp;"）",""),IF(N($W94)&lt;-0.005,"多收 "&amp;TEXT(-N($W94),"#,##0.00"),"✔ 已结清")))&amp;IF(N($U94)&gt;0,"｜到账未开票 "&amp;TEXT(N($U94),"#,##0.00")&amp;"，待补票","")&amp;IF(N($R94)&gt;0,"｜收现 "&amp;TEXT(N($R94),"#,##0.00"),"")&amp;IF(N($S94)&gt;0,"｜收款不开票 "&amp;TEXT(N($S94),"#,##0.00"),""))</f>
        <v/>
      </c>
      <c r="Y94" s="290"/>
      <c r="AC94" s="244" t="str">
        <f aca="false">IF(OR(N($O94)=0,N($AB94)=0),"",ROUND(N($O94)/(1+N($AB94))*N($AB94),2))</f>
        <v/>
      </c>
      <c r="AD94" s="290"/>
      <c r="AE94" s="288"/>
      <c r="AF94" s="261" t="str">
        <f aca="false">IF($AN94="","",IF($AN94=1,IF($AO94&gt;=1,"一次性·已到收款期","一次性·未到期"),$AE94&amp;" 第"&amp;$AO94&amp;"/"&amp;$AN94&amp;"期"))</f>
        <v/>
      </c>
      <c r="AG94" s="245" t="str">
        <f aca="false">IF(OR($AN94="",N($M94)=0),"",ROUND(N($K94)*$AO94/$AN94,2)+N($L94))</f>
        <v/>
      </c>
      <c r="AH94" s="245" t="str">
        <f aca="false">IF($AG94="","",MAX(0,ROUND($AG94-(N($Q94)+N($R94)+N($S94)),2)))</f>
        <v/>
      </c>
      <c r="AI94" s="245" t="str">
        <f aca="false">IF(OR(TRIM($B94&amp;$C94)="",NOT(ISNUMBER($D94))),"",SUMIFS($W$3:$W$1001,$AK$3:$AK$1001,$AK94,$D$3:$D$1001,"&lt;"&amp;$D94))</f>
        <v/>
      </c>
      <c r="AJ94" s="245" t="str">
        <f aca="false">IF(TRIM($B94&amp;$C94)="","",SUMIFS($W$3:$W$1001,$AK$3:$AK$1001,$AK94))</f>
        <v/>
      </c>
      <c r="AK94" s="261" t="str">
        <f aca="false">IF(TRIM($B94&amp;$C94)="","",TRIM($B94)&amp;"｜"&amp;TRIM($C94))</f>
        <v/>
      </c>
      <c r="AL94" s="245" t="str">
        <f aca="false">IF(TRIM($B94&amp;$C94)="","",MIN(N($O94),N($Q94)))</f>
        <v/>
      </c>
      <c r="AM94" s="248" t="str">
        <f aca="false">IF(ISNUMBER($D94),YEAR($D94),"")</f>
        <v/>
      </c>
      <c r="AN94" s="248" t="str">
        <f aca="false">IF(OR(TRIM($B94&amp;$C94)="",NOT(ISNUMBER($D94)),NOT(ISNUMBER($E94))),"",IF($E94&lt;$D94,"",IF(IF($AE94="半年付",2,IF($AE94="季度付",4,IF($AE94="月付",12,IF($AE94="半月付",24,1))))=1,1,MAX(1,ROUND(($E94-$D94+1)/365*IF($AE94="半年付",2,IF($AE94="季度付",4,IF($AE94="月付",12,IF($AE94="半月付",24,1)))),0)))))</f>
        <v/>
      </c>
      <c r="AO94" s="248" t="str">
        <f aca="true">IF($AN94="","",MIN($AN94,MAX(0,INT((TODAY()-付款宽限天数-$D94)/(($E94-$D94+1)/$AN94))+1)))</f>
        <v/>
      </c>
    </row>
    <row r="95" customFormat="false" ht="24" hidden="false" customHeight="false" outlineLevel="0" collapsed="false">
      <c r="F95" s="288" t="str">
        <f aca="true">IF(TRIM($B95&amp;$C95)="","",IF(OR(ISNUMBER(SEARCH("未",$A95)),ISNUMBER(SEARCH("送出",$A95)),AND(TRIM($A95)="",NOT(ISNUMBER($D95)),N($H95)=0)),"【合同未回】","")&amp;IF(NOT(ISNUMBER($E95)),IF(OR(ISNUMBER(SEARCH("未",$A95)),ISNUMBER(SEARCH("送出",$A95)),AND(TRIM($A95)="",NOT(ISNUMBER($D95)),N($H95)=0)),"","【未填合同期】"),IF($E95&lt;TODAY(),"【已到期】",IF($E95-TODAY()&lt;=提醒天数,"【即将到期，剩余"&amp;($E95-TODAY())&amp;"天】","【正常】")))&amp;IF(OR($AD95="安装免保",$AD95="技术免保",$AD95="质保期内"),"【"&amp;$AD95&amp;"】",""))</f>
        <v/>
      </c>
      <c r="K95" s="244" t="str">
        <f aca="false">IF(OR(N($H95)=0,N($I95)=0),"",ROUND(N($H95)*N($I95)*IF(N($J95)=0,1,N($J95)),2))</f>
        <v/>
      </c>
      <c r="M95" s="244" t="str">
        <f aca="false">IF(TRIM($B95&amp;$C95)="","",IF(AND(N($K95)=0,N($L95)=0),"",ROUND(N($K95)+N($L95),2)))</f>
        <v/>
      </c>
      <c r="S95" s="244"/>
      <c r="T95" s="245" t="str">
        <f aca="false">IF(TRIM($B95&amp;$C95)="","",IF(N($O95)=0,"",MAX(0,MIN(N($O95)-N($Q95),N($W95)))))</f>
        <v/>
      </c>
      <c r="U95" s="245" t="str">
        <f aca="false">IF(TRIM($B95&amp;$C95)="","",IF(N($Q95)&lt;=N($O95),"",N($Q95)-N($O95)))</f>
        <v/>
      </c>
      <c r="V95" s="245" t="str">
        <f aca="false">IF(OR(TRIM($B95&amp;$C95)="",$W95=""),"",MAX(0,N($W95))-N($T95))</f>
        <v/>
      </c>
      <c r="W95" s="245" t="str">
        <f aca="false">IF(TRIM($B95&amp;$C95)="","",IF(AND(N($M95)=0,N($Q95)+N($R95)+N($S95)=0),"",ROUND(N($M95)-N($Q95)-N($R95)-N($S95),2)))</f>
        <v/>
      </c>
      <c r="X95" s="246" t="str">
        <f aca="false">IF(TRIM($B95&amp;$C95)="","",IF(N($M95)=0,IF((N($Q95)+N($R95)+N($S95))=0,"—未填单价","未填单价，已收 "&amp;TEXT((N($Q95)+N($R95)+N($S95)),"#,##0.00")),IF(N($W95)&gt;0.005,"欠 "&amp;TEXT(N($W95),"#,##0.00")&amp;IF(N($T95)&gt;0,"（开票未到账 "&amp;TEXT(N($T95),"#,##0.00")&amp;"）","")&amp;IF(N($V95)&gt;0,"（未开票 "&amp;TEXT(N($V95),"#,##0.00")&amp;"）",""),IF(N($W95)&lt;-0.005,"多收 "&amp;TEXT(-N($W95),"#,##0.00"),"✔ 已结清")))&amp;IF(N($U95)&gt;0,"｜到账未开票 "&amp;TEXT(N($U95),"#,##0.00")&amp;"，待补票","")&amp;IF(N($R95)&gt;0,"｜收现 "&amp;TEXT(N($R95),"#,##0.00"),"")&amp;IF(N($S95)&gt;0,"｜收款不开票 "&amp;TEXT(N($S95),"#,##0.00"),""))</f>
        <v/>
      </c>
      <c r="Y95" s="290"/>
      <c r="AC95" s="244" t="str">
        <f aca="false">IF(OR(N($O95)=0,N($AB95)=0),"",ROUND(N($O95)/(1+N($AB95))*N($AB95),2))</f>
        <v/>
      </c>
      <c r="AD95" s="290"/>
      <c r="AE95" s="288"/>
      <c r="AF95" s="261" t="str">
        <f aca="false">IF($AN95="","",IF($AN95=1,IF($AO95&gt;=1,"一次性·已到收款期","一次性·未到期"),$AE95&amp;" 第"&amp;$AO95&amp;"/"&amp;$AN95&amp;"期"))</f>
        <v/>
      </c>
      <c r="AG95" s="245" t="str">
        <f aca="false">IF(OR($AN95="",N($M95)=0),"",ROUND(N($K95)*$AO95/$AN95,2)+N($L95))</f>
        <v/>
      </c>
      <c r="AH95" s="245" t="str">
        <f aca="false">IF($AG95="","",MAX(0,ROUND($AG95-(N($Q95)+N($R95)+N($S95)),2)))</f>
        <v/>
      </c>
      <c r="AI95" s="245" t="str">
        <f aca="false">IF(OR(TRIM($B95&amp;$C95)="",NOT(ISNUMBER($D95))),"",SUMIFS($W$3:$W$1001,$AK$3:$AK$1001,$AK95,$D$3:$D$1001,"&lt;"&amp;$D95))</f>
        <v/>
      </c>
      <c r="AJ95" s="245" t="str">
        <f aca="false">IF(TRIM($B95&amp;$C95)="","",SUMIFS($W$3:$W$1001,$AK$3:$AK$1001,$AK95))</f>
        <v/>
      </c>
      <c r="AK95" s="261" t="str">
        <f aca="false">IF(TRIM($B95&amp;$C95)="","",TRIM($B95)&amp;"｜"&amp;TRIM($C95))</f>
        <v/>
      </c>
      <c r="AL95" s="245" t="str">
        <f aca="false">IF(TRIM($B95&amp;$C95)="","",MIN(N($O95),N($Q95)))</f>
        <v/>
      </c>
      <c r="AM95" s="248" t="str">
        <f aca="false">IF(ISNUMBER($D95),YEAR($D95),"")</f>
        <v/>
      </c>
      <c r="AN95" s="248" t="str">
        <f aca="false">IF(OR(TRIM($B95&amp;$C95)="",NOT(ISNUMBER($D95)),NOT(ISNUMBER($E95))),"",IF($E95&lt;$D95,"",IF(IF($AE95="半年付",2,IF($AE95="季度付",4,IF($AE95="月付",12,IF($AE95="半月付",24,1))))=1,1,MAX(1,ROUND(($E95-$D95+1)/365*IF($AE95="半年付",2,IF($AE95="季度付",4,IF($AE95="月付",12,IF($AE95="半月付",24,1)))),0)))))</f>
        <v/>
      </c>
      <c r="AO95" s="248" t="str">
        <f aca="true">IF($AN95="","",MIN($AN95,MAX(0,INT((TODAY()-付款宽限天数-$D95)/(($E95-$D95+1)/$AN95))+1)))</f>
        <v/>
      </c>
    </row>
    <row r="96" customFormat="false" ht="24" hidden="false" customHeight="false" outlineLevel="0" collapsed="false">
      <c r="F96" s="288" t="str">
        <f aca="true">IF(TRIM($B96&amp;$C96)="","",IF(OR(ISNUMBER(SEARCH("未",$A96)),ISNUMBER(SEARCH("送出",$A96)),AND(TRIM($A96)="",NOT(ISNUMBER($D96)),N($H96)=0)),"【合同未回】","")&amp;IF(NOT(ISNUMBER($E96)),IF(OR(ISNUMBER(SEARCH("未",$A96)),ISNUMBER(SEARCH("送出",$A96)),AND(TRIM($A96)="",NOT(ISNUMBER($D96)),N($H96)=0)),"","【未填合同期】"),IF($E96&lt;TODAY(),"【已到期】",IF($E96-TODAY()&lt;=提醒天数,"【即将到期，剩余"&amp;($E96-TODAY())&amp;"天】","【正常】")))&amp;IF(OR($AD96="安装免保",$AD96="技术免保",$AD96="质保期内"),"【"&amp;$AD96&amp;"】",""))</f>
        <v/>
      </c>
      <c r="K96" s="244" t="str">
        <f aca="false">IF(OR(N($H96)=0,N($I96)=0),"",ROUND(N($H96)*N($I96)*IF(N($J96)=0,1,N($J96)),2))</f>
        <v/>
      </c>
      <c r="M96" s="244" t="str">
        <f aca="false">IF(TRIM($B96&amp;$C96)="","",IF(AND(N($K96)=0,N($L96)=0),"",ROUND(N($K96)+N($L96),2)))</f>
        <v/>
      </c>
      <c r="S96" s="244"/>
      <c r="T96" s="245" t="str">
        <f aca="false">IF(TRIM($B96&amp;$C96)="","",IF(N($O96)=0,"",MAX(0,MIN(N($O96)-N($Q96),N($W96)))))</f>
        <v/>
      </c>
      <c r="U96" s="245" t="str">
        <f aca="false">IF(TRIM($B96&amp;$C96)="","",IF(N($Q96)&lt;=N($O96),"",N($Q96)-N($O96)))</f>
        <v/>
      </c>
      <c r="V96" s="245" t="str">
        <f aca="false">IF(OR(TRIM($B96&amp;$C96)="",$W96=""),"",MAX(0,N($W96))-N($T96))</f>
        <v/>
      </c>
      <c r="W96" s="245" t="str">
        <f aca="false">IF(TRIM($B96&amp;$C96)="","",IF(AND(N($M96)=0,N($Q96)+N($R96)+N($S96)=0),"",ROUND(N($M96)-N($Q96)-N($R96)-N($S96),2)))</f>
        <v/>
      </c>
      <c r="X96" s="246" t="str">
        <f aca="false">IF(TRIM($B96&amp;$C96)="","",IF(N($M96)=0,IF((N($Q96)+N($R96)+N($S96))=0,"—未填单价","未填单价，已收 "&amp;TEXT((N($Q96)+N($R96)+N($S96)),"#,##0.00")),IF(N($W96)&gt;0.005,"欠 "&amp;TEXT(N($W96),"#,##0.00")&amp;IF(N($T96)&gt;0,"（开票未到账 "&amp;TEXT(N($T96),"#,##0.00")&amp;"）","")&amp;IF(N($V96)&gt;0,"（未开票 "&amp;TEXT(N($V96),"#,##0.00")&amp;"）",""),IF(N($W96)&lt;-0.005,"多收 "&amp;TEXT(-N($W96),"#,##0.00"),"✔ 已结清")))&amp;IF(N($U96)&gt;0,"｜到账未开票 "&amp;TEXT(N($U96),"#,##0.00")&amp;"，待补票","")&amp;IF(N($R96)&gt;0,"｜收现 "&amp;TEXT(N($R96),"#,##0.00"),"")&amp;IF(N($S96)&gt;0,"｜收款不开票 "&amp;TEXT(N($S96),"#,##0.00"),""))</f>
        <v/>
      </c>
      <c r="Y96" s="290"/>
      <c r="AC96" s="244" t="str">
        <f aca="false">IF(OR(N($O96)=0,N($AB96)=0),"",ROUND(N($O96)/(1+N($AB96))*N($AB96),2))</f>
        <v/>
      </c>
      <c r="AD96" s="290"/>
      <c r="AE96" s="288"/>
      <c r="AF96" s="261" t="str">
        <f aca="false">IF($AN96="","",IF($AN96=1,IF($AO96&gt;=1,"一次性·已到收款期","一次性·未到期"),$AE96&amp;" 第"&amp;$AO96&amp;"/"&amp;$AN96&amp;"期"))</f>
        <v/>
      </c>
      <c r="AG96" s="245" t="str">
        <f aca="false">IF(OR($AN96="",N($M96)=0),"",ROUND(N($K96)*$AO96/$AN96,2)+N($L96))</f>
        <v/>
      </c>
      <c r="AH96" s="245" t="str">
        <f aca="false">IF($AG96="","",MAX(0,ROUND($AG96-(N($Q96)+N($R96)+N($S96)),2)))</f>
        <v/>
      </c>
      <c r="AI96" s="245" t="str">
        <f aca="false">IF(OR(TRIM($B96&amp;$C96)="",NOT(ISNUMBER($D96))),"",SUMIFS($W$3:$W$1001,$AK$3:$AK$1001,$AK96,$D$3:$D$1001,"&lt;"&amp;$D96))</f>
        <v/>
      </c>
      <c r="AJ96" s="245" t="str">
        <f aca="false">IF(TRIM($B96&amp;$C96)="","",SUMIFS($W$3:$W$1001,$AK$3:$AK$1001,$AK96))</f>
        <v/>
      </c>
      <c r="AK96" s="261" t="str">
        <f aca="false">IF(TRIM($B96&amp;$C96)="","",TRIM($B96)&amp;"｜"&amp;TRIM($C96))</f>
        <v/>
      </c>
      <c r="AL96" s="245" t="str">
        <f aca="false">IF(TRIM($B96&amp;$C96)="","",MIN(N($O96),N($Q96)))</f>
        <v/>
      </c>
      <c r="AM96" s="248" t="str">
        <f aca="false">IF(ISNUMBER($D96),YEAR($D96),"")</f>
        <v/>
      </c>
      <c r="AN96" s="248" t="str">
        <f aca="false">IF(OR(TRIM($B96&amp;$C96)="",NOT(ISNUMBER($D96)),NOT(ISNUMBER($E96))),"",IF($E96&lt;$D96,"",IF(IF($AE96="半年付",2,IF($AE96="季度付",4,IF($AE96="月付",12,IF($AE96="半月付",24,1))))=1,1,MAX(1,ROUND(($E96-$D96+1)/365*IF($AE96="半年付",2,IF($AE96="季度付",4,IF($AE96="月付",12,IF($AE96="半月付",24,1)))),0)))))</f>
        <v/>
      </c>
      <c r="AO96" s="248" t="str">
        <f aca="true">IF($AN96="","",MIN($AN96,MAX(0,INT((TODAY()-付款宽限天数-$D96)/(($E96-$D96+1)/$AN96))+1)))</f>
        <v/>
      </c>
    </row>
    <row r="97" customFormat="false" ht="24" hidden="false" customHeight="false" outlineLevel="0" collapsed="false">
      <c r="F97" s="288" t="str">
        <f aca="true">IF(TRIM($B97&amp;$C97)="","",IF(OR(ISNUMBER(SEARCH("未",$A97)),ISNUMBER(SEARCH("送出",$A97)),AND(TRIM($A97)="",NOT(ISNUMBER($D97)),N($H97)=0)),"【合同未回】","")&amp;IF(NOT(ISNUMBER($E97)),IF(OR(ISNUMBER(SEARCH("未",$A97)),ISNUMBER(SEARCH("送出",$A97)),AND(TRIM($A97)="",NOT(ISNUMBER($D97)),N($H97)=0)),"","【未填合同期】"),IF($E97&lt;TODAY(),"【已到期】",IF($E97-TODAY()&lt;=提醒天数,"【即将到期，剩余"&amp;($E97-TODAY())&amp;"天】","【正常】")))&amp;IF(OR($AD97="安装免保",$AD97="技术免保",$AD97="质保期内"),"【"&amp;$AD97&amp;"】",""))</f>
        <v/>
      </c>
      <c r="K97" s="244" t="str">
        <f aca="false">IF(OR(N($H97)=0,N($I97)=0),"",ROUND(N($H97)*N($I97)*IF(N($J97)=0,1,N($J97)),2))</f>
        <v/>
      </c>
      <c r="M97" s="244" t="str">
        <f aca="false">IF(TRIM($B97&amp;$C97)="","",IF(AND(N($K97)=0,N($L97)=0),"",ROUND(N($K97)+N($L97),2)))</f>
        <v/>
      </c>
      <c r="S97" s="244"/>
      <c r="T97" s="245" t="str">
        <f aca="false">IF(TRIM($B97&amp;$C97)="","",IF(N($O97)=0,"",MAX(0,MIN(N($O97)-N($Q97),N($W97)))))</f>
        <v/>
      </c>
      <c r="U97" s="245" t="str">
        <f aca="false">IF(TRIM($B97&amp;$C97)="","",IF(N($Q97)&lt;=N($O97),"",N($Q97)-N($O97)))</f>
        <v/>
      </c>
      <c r="V97" s="245" t="str">
        <f aca="false">IF(OR(TRIM($B97&amp;$C97)="",$W97=""),"",MAX(0,N($W97))-N($T97))</f>
        <v/>
      </c>
      <c r="W97" s="245" t="str">
        <f aca="false">IF(TRIM($B97&amp;$C97)="","",IF(AND(N($M97)=0,N($Q97)+N($R97)+N($S97)=0),"",ROUND(N($M97)-N($Q97)-N($R97)-N($S97),2)))</f>
        <v/>
      </c>
      <c r="X97" s="246" t="str">
        <f aca="false">IF(TRIM($B97&amp;$C97)="","",IF(N($M97)=0,IF((N($Q97)+N($R97)+N($S97))=0,"—未填单价","未填单价，已收 "&amp;TEXT((N($Q97)+N($R97)+N($S97)),"#,##0.00")),IF(N($W97)&gt;0.005,"欠 "&amp;TEXT(N($W97),"#,##0.00")&amp;IF(N($T97)&gt;0,"（开票未到账 "&amp;TEXT(N($T97),"#,##0.00")&amp;"）","")&amp;IF(N($V97)&gt;0,"（未开票 "&amp;TEXT(N($V97),"#,##0.00")&amp;"）",""),IF(N($W97)&lt;-0.005,"多收 "&amp;TEXT(-N($W97),"#,##0.00"),"✔ 已结清")))&amp;IF(N($U97)&gt;0,"｜到账未开票 "&amp;TEXT(N($U97),"#,##0.00")&amp;"，待补票","")&amp;IF(N($R97)&gt;0,"｜收现 "&amp;TEXT(N($R97),"#,##0.00"),"")&amp;IF(N($S97)&gt;0,"｜收款不开票 "&amp;TEXT(N($S97),"#,##0.00"),""))</f>
        <v/>
      </c>
      <c r="Y97" s="290"/>
      <c r="AC97" s="244" t="str">
        <f aca="false">IF(OR(N($O97)=0,N($AB97)=0),"",ROUND(N($O97)/(1+N($AB97))*N($AB97),2))</f>
        <v/>
      </c>
      <c r="AD97" s="290"/>
      <c r="AE97" s="288"/>
      <c r="AF97" s="261" t="str">
        <f aca="false">IF($AN97="","",IF($AN97=1,IF($AO97&gt;=1,"一次性·已到收款期","一次性·未到期"),$AE97&amp;" 第"&amp;$AO97&amp;"/"&amp;$AN97&amp;"期"))</f>
        <v/>
      </c>
      <c r="AG97" s="245" t="str">
        <f aca="false">IF(OR($AN97="",N($M97)=0),"",ROUND(N($K97)*$AO97/$AN97,2)+N($L97))</f>
        <v/>
      </c>
      <c r="AH97" s="245" t="str">
        <f aca="false">IF($AG97="","",MAX(0,ROUND($AG97-(N($Q97)+N($R97)+N($S97)),2)))</f>
        <v/>
      </c>
      <c r="AI97" s="245" t="str">
        <f aca="false">IF(OR(TRIM($B97&amp;$C97)="",NOT(ISNUMBER($D97))),"",SUMIFS($W$3:$W$1001,$AK$3:$AK$1001,$AK97,$D$3:$D$1001,"&lt;"&amp;$D97))</f>
        <v/>
      </c>
      <c r="AJ97" s="245" t="str">
        <f aca="false">IF(TRIM($B97&amp;$C97)="","",SUMIFS($W$3:$W$1001,$AK$3:$AK$1001,$AK97))</f>
        <v/>
      </c>
      <c r="AK97" s="261" t="str">
        <f aca="false">IF(TRIM($B97&amp;$C97)="","",TRIM($B97)&amp;"｜"&amp;TRIM($C97))</f>
        <v/>
      </c>
      <c r="AL97" s="245" t="str">
        <f aca="false">IF(TRIM($B97&amp;$C97)="","",MIN(N($O97),N($Q97)))</f>
        <v/>
      </c>
      <c r="AM97" s="248" t="str">
        <f aca="false">IF(ISNUMBER($D97),YEAR($D97),"")</f>
        <v/>
      </c>
      <c r="AN97" s="248" t="str">
        <f aca="false">IF(OR(TRIM($B97&amp;$C97)="",NOT(ISNUMBER($D97)),NOT(ISNUMBER($E97))),"",IF($E97&lt;$D97,"",IF(IF($AE97="半年付",2,IF($AE97="季度付",4,IF($AE97="月付",12,IF($AE97="半月付",24,1))))=1,1,MAX(1,ROUND(($E97-$D97+1)/365*IF($AE97="半年付",2,IF($AE97="季度付",4,IF($AE97="月付",12,IF($AE97="半月付",24,1)))),0)))))</f>
        <v/>
      </c>
      <c r="AO97" s="248" t="str">
        <f aca="true">IF($AN97="","",MIN($AN97,MAX(0,INT((TODAY()-付款宽限天数-$D97)/(($E97-$D97+1)/$AN97))+1)))</f>
        <v/>
      </c>
    </row>
    <row r="98" customFormat="false" ht="24" hidden="false" customHeight="false" outlineLevel="0" collapsed="false">
      <c r="F98" s="288" t="str">
        <f aca="true">IF(TRIM($B98&amp;$C98)="","",IF(OR(ISNUMBER(SEARCH("未",$A98)),ISNUMBER(SEARCH("送出",$A98)),AND(TRIM($A98)="",NOT(ISNUMBER($D98)),N($H98)=0)),"【合同未回】","")&amp;IF(NOT(ISNUMBER($E98)),IF(OR(ISNUMBER(SEARCH("未",$A98)),ISNUMBER(SEARCH("送出",$A98)),AND(TRIM($A98)="",NOT(ISNUMBER($D98)),N($H98)=0)),"","【未填合同期】"),IF($E98&lt;TODAY(),"【已到期】",IF($E98-TODAY()&lt;=提醒天数,"【即将到期，剩余"&amp;($E98-TODAY())&amp;"天】","【正常】")))&amp;IF(OR($AD98="安装免保",$AD98="技术免保",$AD98="质保期内"),"【"&amp;$AD98&amp;"】",""))</f>
        <v/>
      </c>
      <c r="K98" s="244" t="str">
        <f aca="false">IF(OR(N($H98)=0,N($I98)=0),"",ROUND(N($H98)*N($I98)*IF(N($J98)=0,1,N($J98)),2))</f>
        <v/>
      </c>
      <c r="M98" s="244" t="str">
        <f aca="false">IF(TRIM($B98&amp;$C98)="","",IF(AND(N($K98)=0,N($L98)=0),"",ROUND(N($K98)+N($L98),2)))</f>
        <v/>
      </c>
      <c r="S98" s="244"/>
      <c r="T98" s="245" t="str">
        <f aca="false">IF(TRIM($B98&amp;$C98)="","",IF(N($O98)=0,"",MAX(0,MIN(N($O98)-N($Q98),N($W98)))))</f>
        <v/>
      </c>
      <c r="U98" s="245" t="str">
        <f aca="false">IF(TRIM($B98&amp;$C98)="","",IF(N($Q98)&lt;=N($O98),"",N($Q98)-N($O98)))</f>
        <v/>
      </c>
      <c r="V98" s="245" t="str">
        <f aca="false">IF(OR(TRIM($B98&amp;$C98)="",$W98=""),"",MAX(0,N($W98))-N($T98))</f>
        <v/>
      </c>
      <c r="W98" s="245" t="str">
        <f aca="false">IF(TRIM($B98&amp;$C98)="","",IF(AND(N($M98)=0,N($Q98)+N($R98)+N($S98)=0),"",ROUND(N($M98)-N($Q98)-N($R98)-N($S98),2)))</f>
        <v/>
      </c>
      <c r="X98" s="246" t="str">
        <f aca="false">IF(TRIM($B98&amp;$C98)="","",IF(N($M98)=0,IF((N($Q98)+N($R98)+N($S98))=0,"—未填单价","未填单价，已收 "&amp;TEXT((N($Q98)+N($R98)+N($S98)),"#,##0.00")),IF(N($W98)&gt;0.005,"欠 "&amp;TEXT(N($W98),"#,##0.00")&amp;IF(N($T98)&gt;0,"（开票未到账 "&amp;TEXT(N($T98),"#,##0.00")&amp;"）","")&amp;IF(N($V98)&gt;0,"（未开票 "&amp;TEXT(N($V98),"#,##0.00")&amp;"）",""),IF(N($W98)&lt;-0.005,"多收 "&amp;TEXT(-N($W98),"#,##0.00"),"✔ 已结清")))&amp;IF(N($U98)&gt;0,"｜到账未开票 "&amp;TEXT(N($U98),"#,##0.00")&amp;"，待补票","")&amp;IF(N($R98)&gt;0,"｜收现 "&amp;TEXT(N($R98),"#,##0.00"),"")&amp;IF(N($S98)&gt;0,"｜收款不开票 "&amp;TEXT(N($S98),"#,##0.00"),""))</f>
        <v/>
      </c>
      <c r="Y98" s="290"/>
      <c r="AC98" s="244" t="str">
        <f aca="false">IF(OR(N($O98)=0,N($AB98)=0),"",ROUND(N($O98)/(1+N($AB98))*N($AB98),2))</f>
        <v/>
      </c>
      <c r="AD98" s="290"/>
      <c r="AE98" s="288"/>
      <c r="AF98" s="261" t="str">
        <f aca="false">IF($AN98="","",IF($AN98=1,IF($AO98&gt;=1,"一次性·已到收款期","一次性·未到期"),$AE98&amp;" 第"&amp;$AO98&amp;"/"&amp;$AN98&amp;"期"))</f>
        <v/>
      </c>
      <c r="AG98" s="245" t="str">
        <f aca="false">IF(OR($AN98="",N($M98)=0),"",ROUND(N($K98)*$AO98/$AN98,2)+N($L98))</f>
        <v/>
      </c>
      <c r="AH98" s="245" t="str">
        <f aca="false">IF($AG98="","",MAX(0,ROUND($AG98-(N($Q98)+N($R98)+N($S98)),2)))</f>
        <v/>
      </c>
      <c r="AI98" s="245" t="str">
        <f aca="false">IF(OR(TRIM($B98&amp;$C98)="",NOT(ISNUMBER($D98))),"",SUMIFS($W$3:$W$1001,$AK$3:$AK$1001,$AK98,$D$3:$D$1001,"&lt;"&amp;$D98))</f>
        <v/>
      </c>
      <c r="AJ98" s="245" t="str">
        <f aca="false">IF(TRIM($B98&amp;$C98)="","",SUMIFS($W$3:$W$1001,$AK$3:$AK$1001,$AK98))</f>
        <v/>
      </c>
      <c r="AK98" s="261" t="str">
        <f aca="false">IF(TRIM($B98&amp;$C98)="","",TRIM($B98)&amp;"｜"&amp;TRIM($C98))</f>
        <v/>
      </c>
      <c r="AL98" s="245" t="str">
        <f aca="false">IF(TRIM($B98&amp;$C98)="","",MIN(N($O98),N($Q98)))</f>
        <v/>
      </c>
      <c r="AM98" s="248" t="str">
        <f aca="false">IF(ISNUMBER($D98),YEAR($D98),"")</f>
        <v/>
      </c>
      <c r="AN98" s="248" t="str">
        <f aca="false">IF(OR(TRIM($B98&amp;$C98)="",NOT(ISNUMBER($D98)),NOT(ISNUMBER($E98))),"",IF($E98&lt;$D98,"",IF(IF($AE98="半年付",2,IF($AE98="季度付",4,IF($AE98="月付",12,IF($AE98="半月付",24,1))))=1,1,MAX(1,ROUND(($E98-$D98+1)/365*IF($AE98="半年付",2,IF($AE98="季度付",4,IF($AE98="月付",12,IF($AE98="半月付",24,1)))),0)))))</f>
        <v/>
      </c>
      <c r="AO98" s="248" t="str">
        <f aca="true">IF($AN98="","",MIN($AN98,MAX(0,INT((TODAY()-付款宽限天数-$D98)/(($E98-$D98+1)/$AN98))+1)))</f>
        <v/>
      </c>
    </row>
    <row r="99" customFormat="false" ht="24" hidden="false" customHeight="false" outlineLevel="0" collapsed="false">
      <c r="F99" s="288" t="str">
        <f aca="true">IF(TRIM($B99&amp;$C99)="","",IF(OR(ISNUMBER(SEARCH("未",$A99)),ISNUMBER(SEARCH("送出",$A99)),AND(TRIM($A99)="",NOT(ISNUMBER($D99)),N($H99)=0)),"【合同未回】","")&amp;IF(NOT(ISNUMBER($E99)),IF(OR(ISNUMBER(SEARCH("未",$A99)),ISNUMBER(SEARCH("送出",$A99)),AND(TRIM($A99)="",NOT(ISNUMBER($D99)),N($H99)=0)),"","【未填合同期】"),IF($E99&lt;TODAY(),"【已到期】",IF($E99-TODAY()&lt;=提醒天数,"【即将到期，剩余"&amp;($E99-TODAY())&amp;"天】","【正常】")))&amp;IF(OR($AD99="安装免保",$AD99="技术免保",$AD99="质保期内"),"【"&amp;$AD99&amp;"】",""))</f>
        <v/>
      </c>
      <c r="K99" s="244" t="str">
        <f aca="false">IF(OR(N($H99)=0,N($I99)=0),"",ROUND(N($H99)*N($I99)*IF(N($J99)=0,1,N($J99)),2))</f>
        <v/>
      </c>
      <c r="M99" s="244" t="str">
        <f aca="false">IF(TRIM($B99&amp;$C99)="","",IF(AND(N($K99)=0,N($L99)=0),"",ROUND(N($K99)+N($L99),2)))</f>
        <v/>
      </c>
      <c r="S99" s="244"/>
      <c r="T99" s="245" t="str">
        <f aca="false">IF(TRIM($B99&amp;$C99)="","",IF(N($O99)=0,"",MAX(0,MIN(N($O99)-N($Q99),N($W99)))))</f>
        <v/>
      </c>
      <c r="U99" s="245" t="str">
        <f aca="false">IF(TRIM($B99&amp;$C99)="","",IF(N($Q99)&lt;=N($O99),"",N($Q99)-N($O99)))</f>
        <v/>
      </c>
      <c r="V99" s="245" t="str">
        <f aca="false">IF(OR(TRIM($B99&amp;$C99)="",$W99=""),"",MAX(0,N($W99))-N($T99))</f>
        <v/>
      </c>
      <c r="W99" s="245" t="str">
        <f aca="false">IF(TRIM($B99&amp;$C99)="","",IF(AND(N($M99)=0,N($Q99)+N($R99)+N($S99)=0),"",ROUND(N($M99)-N($Q99)-N($R99)-N($S99),2)))</f>
        <v/>
      </c>
      <c r="X99" s="246" t="str">
        <f aca="false">IF(TRIM($B99&amp;$C99)="","",IF(N($M99)=0,IF((N($Q99)+N($R99)+N($S99))=0,"—未填单价","未填单价，已收 "&amp;TEXT((N($Q99)+N($R99)+N($S99)),"#,##0.00")),IF(N($W99)&gt;0.005,"欠 "&amp;TEXT(N($W99),"#,##0.00")&amp;IF(N($T99)&gt;0,"（开票未到账 "&amp;TEXT(N($T99),"#,##0.00")&amp;"）","")&amp;IF(N($V99)&gt;0,"（未开票 "&amp;TEXT(N($V99),"#,##0.00")&amp;"）",""),IF(N($W99)&lt;-0.005,"多收 "&amp;TEXT(-N($W99),"#,##0.00"),"✔ 已结清")))&amp;IF(N($U99)&gt;0,"｜到账未开票 "&amp;TEXT(N($U99),"#,##0.00")&amp;"，待补票","")&amp;IF(N($R99)&gt;0,"｜收现 "&amp;TEXT(N($R99),"#,##0.00"),"")&amp;IF(N($S99)&gt;0,"｜收款不开票 "&amp;TEXT(N($S99),"#,##0.00"),""))</f>
        <v/>
      </c>
      <c r="Y99" s="290"/>
      <c r="AC99" s="244" t="str">
        <f aca="false">IF(OR(N($O99)=0,N($AB99)=0),"",ROUND(N($O99)/(1+N($AB99))*N($AB99),2))</f>
        <v/>
      </c>
      <c r="AD99" s="290"/>
      <c r="AE99" s="288"/>
      <c r="AF99" s="261" t="str">
        <f aca="false">IF($AN99="","",IF($AN99=1,IF($AO99&gt;=1,"一次性·已到收款期","一次性·未到期"),$AE99&amp;" 第"&amp;$AO99&amp;"/"&amp;$AN99&amp;"期"))</f>
        <v/>
      </c>
      <c r="AG99" s="245" t="str">
        <f aca="false">IF(OR($AN99="",N($M99)=0),"",ROUND(N($K99)*$AO99/$AN99,2)+N($L99))</f>
        <v/>
      </c>
      <c r="AH99" s="245" t="str">
        <f aca="false">IF($AG99="","",MAX(0,ROUND($AG99-(N($Q99)+N($R99)+N($S99)),2)))</f>
        <v/>
      </c>
      <c r="AI99" s="245" t="str">
        <f aca="false">IF(OR(TRIM($B99&amp;$C99)="",NOT(ISNUMBER($D99))),"",SUMIFS($W$3:$W$1001,$AK$3:$AK$1001,$AK99,$D$3:$D$1001,"&lt;"&amp;$D99))</f>
        <v/>
      </c>
      <c r="AJ99" s="245" t="str">
        <f aca="false">IF(TRIM($B99&amp;$C99)="","",SUMIFS($W$3:$W$1001,$AK$3:$AK$1001,$AK99))</f>
        <v/>
      </c>
      <c r="AK99" s="261" t="str">
        <f aca="false">IF(TRIM($B99&amp;$C99)="","",TRIM($B99)&amp;"｜"&amp;TRIM($C99))</f>
        <v/>
      </c>
      <c r="AL99" s="245" t="str">
        <f aca="false">IF(TRIM($B99&amp;$C99)="","",MIN(N($O99),N($Q99)))</f>
        <v/>
      </c>
      <c r="AM99" s="248" t="str">
        <f aca="false">IF(ISNUMBER($D99),YEAR($D99),"")</f>
        <v/>
      </c>
      <c r="AN99" s="248" t="str">
        <f aca="false">IF(OR(TRIM($B99&amp;$C99)="",NOT(ISNUMBER($D99)),NOT(ISNUMBER($E99))),"",IF($E99&lt;$D99,"",IF(IF($AE99="半年付",2,IF($AE99="季度付",4,IF($AE99="月付",12,IF($AE99="半月付",24,1))))=1,1,MAX(1,ROUND(($E99-$D99+1)/365*IF($AE99="半年付",2,IF($AE99="季度付",4,IF($AE99="月付",12,IF($AE99="半月付",24,1)))),0)))))</f>
        <v/>
      </c>
      <c r="AO99" s="248" t="str">
        <f aca="true">IF($AN99="","",MIN($AN99,MAX(0,INT((TODAY()-付款宽限天数-$D99)/(($E99-$D99+1)/$AN99))+1)))</f>
        <v/>
      </c>
    </row>
    <row r="100" customFormat="false" ht="24" hidden="false" customHeight="false" outlineLevel="0" collapsed="false">
      <c r="F100" s="288" t="str">
        <f aca="true">IF(TRIM($B100&amp;$C100)="","",IF(OR(ISNUMBER(SEARCH("未",$A100)),ISNUMBER(SEARCH("送出",$A100)),AND(TRIM($A100)="",NOT(ISNUMBER($D100)),N($H100)=0)),"【合同未回】","")&amp;IF(NOT(ISNUMBER($E100)),IF(OR(ISNUMBER(SEARCH("未",$A100)),ISNUMBER(SEARCH("送出",$A100)),AND(TRIM($A100)="",NOT(ISNUMBER($D100)),N($H100)=0)),"","【未填合同期】"),IF($E100&lt;TODAY(),"【已到期】",IF($E100-TODAY()&lt;=提醒天数,"【即将到期，剩余"&amp;($E100-TODAY())&amp;"天】","【正常】")))&amp;IF(OR($AD100="安装免保",$AD100="技术免保",$AD100="质保期内"),"【"&amp;$AD100&amp;"】",""))</f>
        <v/>
      </c>
      <c r="K100" s="244" t="str">
        <f aca="false">IF(OR(N($H100)=0,N($I100)=0),"",ROUND(N($H100)*N($I100)*IF(N($J100)=0,1,N($J100)),2))</f>
        <v/>
      </c>
      <c r="M100" s="244" t="str">
        <f aca="false">IF(TRIM($B100&amp;$C100)="","",IF(AND(N($K100)=0,N($L100)=0),"",ROUND(N($K100)+N($L100),2)))</f>
        <v/>
      </c>
      <c r="S100" s="244"/>
      <c r="T100" s="245" t="str">
        <f aca="false">IF(TRIM($B100&amp;$C100)="","",IF(N($O100)=0,"",MAX(0,MIN(N($O100)-N($Q100),N($W100)))))</f>
        <v/>
      </c>
      <c r="U100" s="245" t="str">
        <f aca="false">IF(TRIM($B100&amp;$C100)="","",IF(N($Q100)&lt;=N($O100),"",N($Q100)-N($O100)))</f>
        <v/>
      </c>
      <c r="V100" s="245" t="str">
        <f aca="false">IF(OR(TRIM($B100&amp;$C100)="",$W100=""),"",MAX(0,N($W100))-N($T100))</f>
        <v/>
      </c>
      <c r="W100" s="245" t="str">
        <f aca="false">IF(TRIM($B100&amp;$C100)="","",IF(AND(N($M100)=0,N($Q100)+N($R100)+N($S100)=0),"",ROUND(N($M100)-N($Q100)-N($R100)-N($S100),2)))</f>
        <v/>
      </c>
      <c r="X100" s="246" t="str">
        <f aca="false">IF(TRIM($B100&amp;$C100)="","",IF(N($M100)=0,IF((N($Q100)+N($R100)+N($S100))=0,"—未填单价","未填单价，已收 "&amp;TEXT((N($Q100)+N($R100)+N($S100)),"#,##0.00")),IF(N($W100)&gt;0.005,"欠 "&amp;TEXT(N($W100),"#,##0.00")&amp;IF(N($T100)&gt;0,"（开票未到账 "&amp;TEXT(N($T100),"#,##0.00")&amp;"）","")&amp;IF(N($V100)&gt;0,"（未开票 "&amp;TEXT(N($V100),"#,##0.00")&amp;"）",""),IF(N($W100)&lt;-0.005,"多收 "&amp;TEXT(-N($W100),"#,##0.00"),"✔ 已结清")))&amp;IF(N($U100)&gt;0,"｜到账未开票 "&amp;TEXT(N($U100),"#,##0.00")&amp;"，待补票","")&amp;IF(N($R100)&gt;0,"｜收现 "&amp;TEXT(N($R100),"#,##0.00"),"")&amp;IF(N($S100)&gt;0,"｜收款不开票 "&amp;TEXT(N($S100),"#,##0.00"),""))</f>
        <v/>
      </c>
      <c r="Y100" s="290"/>
      <c r="AC100" s="244" t="str">
        <f aca="false">IF(OR(N($O100)=0,N($AB100)=0),"",ROUND(N($O100)/(1+N($AB100))*N($AB100),2))</f>
        <v/>
      </c>
      <c r="AD100" s="290"/>
      <c r="AE100" s="288"/>
      <c r="AF100" s="261" t="str">
        <f aca="false">IF($AN100="","",IF($AN100=1,IF($AO100&gt;=1,"一次性·已到收款期","一次性·未到期"),$AE100&amp;" 第"&amp;$AO100&amp;"/"&amp;$AN100&amp;"期"))</f>
        <v/>
      </c>
      <c r="AG100" s="245" t="str">
        <f aca="false">IF(OR($AN100="",N($M100)=0),"",ROUND(N($K100)*$AO100/$AN100,2)+N($L100))</f>
        <v/>
      </c>
      <c r="AH100" s="245" t="str">
        <f aca="false">IF($AG100="","",MAX(0,ROUND($AG100-(N($Q100)+N($R100)+N($S100)),2)))</f>
        <v/>
      </c>
      <c r="AI100" s="245" t="str">
        <f aca="false">IF(OR(TRIM($B100&amp;$C100)="",NOT(ISNUMBER($D100))),"",SUMIFS($W$3:$W$1001,$AK$3:$AK$1001,$AK100,$D$3:$D$1001,"&lt;"&amp;$D100))</f>
        <v/>
      </c>
      <c r="AJ100" s="245" t="str">
        <f aca="false">IF(TRIM($B100&amp;$C100)="","",SUMIFS($W$3:$W$1001,$AK$3:$AK$1001,$AK100))</f>
        <v/>
      </c>
      <c r="AK100" s="261" t="str">
        <f aca="false">IF(TRIM($B100&amp;$C100)="","",TRIM($B100)&amp;"｜"&amp;TRIM($C100))</f>
        <v/>
      </c>
      <c r="AL100" s="245" t="str">
        <f aca="false">IF(TRIM($B100&amp;$C100)="","",MIN(N($O100),N($Q100)))</f>
        <v/>
      </c>
      <c r="AM100" s="248" t="str">
        <f aca="false">IF(ISNUMBER($D100),YEAR($D100),"")</f>
        <v/>
      </c>
      <c r="AN100" s="248" t="str">
        <f aca="false">IF(OR(TRIM($B100&amp;$C100)="",NOT(ISNUMBER($D100)),NOT(ISNUMBER($E100))),"",IF($E100&lt;$D100,"",IF(IF($AE100="半年付",2,IF($AE100="季度付",4,IF($AE100="月付",12,IF($AE100="半月付",24,1))))=1,1,MAX(1,ROUND(($E100-$D100+1)/365*IF($AE100="半年付",2,IF($AE100="季度付",4,IF($AE100="月付",12,IF($AE100="半月付",24,1)))),0)))))</f>
        <v/>
      </c>
      <c r="AO100" s="248" t="str">
        <f aca="true">IF($AN100="","",MIN($AN100,MAX(0,INT((TODAY()-付款宽限天数-$D100)/(($E100-$D100+1)/$AN100))+1)))</f>
        <v/>
      </c>
    </row>
    <row r="101" customFormat="false" ht="24" hidden="false" customHeight="false" outlineLevel="0" collapsed="false">
      <c r="F101" s="288" t="str">
        <f aca="true">IF(TRIM($B101&amp;$C101)="","",IF(OR(ISNUMBER(SEARCH("未",$A101)),ISNUMBER(SEARCH("送出",$A101)),AND(TRIM($A101)="",NOT(ISNUMBER($D101)),N($H101)=0)),"【合同未回】","")&amp;IF(NOT(ISNUMBER($E101)),IF(OR(ISNUMBER(SEARCH("未",$A101)),ISNUMBER(SEARCH("送出",$A101)),AND(TRIM($A101)="",NOT(ISNUMBER($D101)),N($H101)=0)),"","【未填合同期】"),IF($E101&lt;TODAY(),"【已到期】",IF($E101-TODAY()&lt;=提醒天数,"【即将到期，剩余"&amp;($E101-TODAY())&amp;"天】","【正常】")))&amp;IF(OR($AD101="安装免保",$AD101="技术免保",$AD101="质保期内"),"【"&amp;$AD101&amp;"】",""))</f>
        <v/>
      </c>
      <c r="K101" s="244" t="str">
        <f aca="false">IF(OR(N($H101)=0,N($I101)=0),"",ROUND(N($H101)*N($I101)*IF(N($J101)=0,1,N($J101)),2))</f>
        <v/>
      </c>
      <c r="M101" s="244" t="str">
        <f aca="false">IF(TRIM($B101&amp;$C101)="","",IF(AND(N($K101)=0,N($L101)=0),"",ROUND(N($K101)+N($L101),2)))</f>
        <v/>
      </c>
      <c r="S101" s="244"/>
      <c r="T101" s="245" t="str">
        <f aca="false">IF(TRIM($B101&amp;$C101)="","",IF(N($O101)=0,"",MAX(0,MIN(N($O101)-N($Q101),N($W101)))))</f>
        <v/>
      </c>
      <c r="U101" s="245" t="str">
        <f aca="false">IF(TRIM($B101&amp;$C101)="","",IF(N($Q101)&lt;=N($O101),"",N($Q101)-N($O101)))</f>
        <v/>
      </c>
      <c r="V101" s="245" t="str">
        <f aca="false">IF(OR(TRIM($B101&amp;$C101)="",$W101=""),"",MAX(0,N($W101))-N($T101))</f>
        <v/>
      </c>
      <c r="W101" s="245" t="str">
        <f aca="false">IF(TRIM($B101&amp;$C101)="","",IF(AND(N($M101)=0,N($Q101)+N($R101)+N($S101)=0),"",ROUND(N($M101)-N($Q101)-N($R101)-N($S101),2)))</f>
        <v/>
      </c>
      <c r="X101" s="246" t="str">
        <f aca="false">IF(TRIM($B101&amp;$C101)="","",IF(N($M101)=0,IF((N($Q101)+N($R101)+N($S101))=0,"—未填单价","未填单价，已收 "&amp;TEXT((N($Q101)+N($R101)+N($S101)),"#,##0.00")),IF(N($W101)&gt;0.005,"欠 "&amp;TEXT(N($W101),"#,##0.00")&amp;IF(N($T101)&gt;0,"（开票未到账 "&amp;TEXT(N($T101),"#,##0.00")&amp;"）","")&amp;IF(N($V101)&gt;0,"（未开票 "&amp;TEXT(N($V101),"#,##0.00")&amp;"）",""),IF(N($W101)&lt;-0.005,"多收 "&amp;TEXT(-N($W101),"#,##0.00"),"✔ 已结清")))&amp;IF(N($U101)&gt;0,"｜到账未开票 "&amp;TEXT(N($U101),"#,##0.00")&amp;"，待补票","")&amp;IF(N($R101)&gt;0,"｜收现 "&amp;TEXT(N($R101),"#,##0.00"),"")&amp;IF(N($S101)&gt;0,"｜收款不开票 "&amp;TEXT(N($S101),"#,##0.00"),""))</f>
        <v/>
      </c>
      <c r="Y101" s="290"/>
      <c r="AC101" s="244" t="str">
        <f aca="false">IF(OR(N($O101)=0,N($AB101)=0),"",ROUND(N($O101)/(1+N($AB101))*N($AB101),2))</f>
        <v/>
      </c>
      <c r="AD101" s="290"/>
      <c r="AE101" s="288"/>
      <c r="AF101" s="261" t="str">
        <f aca="false">IF($AN101="","",IF($AN101=1,IF($AO101&gt;=1,"一次性·已到收款期","一次性·未到期"),$AE101&amp;" 第"&amp;$AO101&amp;"/"&amp;$AN101&amp;"期"))</f>
        <v/>
      </c>
      <c r="AG101" s="245" t="str">
        <f aca="false">IF(OR($AN101="",N($M101)=0),"",ROUND(N($K101)*$AO101/$AN101,2)+N($L101))</f>
        <v/>
      </c>
      <c r="AH101" s="245" t="str">
        <f aca="false">IF($AG101="","",MAX(0,ROUND($AG101-(N($Q101)+N($R101)+N($S101)),2)))</f>
        <v/>
      </c>
      <c r="AI101" s="245" t="str">
        <f aca="false">IF(OR(TRIM($B101&amp;$C101)="",NOT(ISNUMBER($D101))),"",SUMIFS($W$3:$W$1001,$AK$3:$AK$1001,$AK101,$D$3:$D$1001,"&lt;"&amp;$D101))</f>
        <v/>
      </c>
      <c r="AJ101" s="245" t="str">
        <f aca="false">IF(TRIM($B101&amp;$C101)="","",SUMIFS($W$3:$W$1001,$AK$3:$AK$1001,$AK101))</f>
        <v/>
      </c>
      <c r="AK101" s="261" t="str">
        <f aca="false">IF(TRIM($B101&amp;$C101)="","",TRIM($B101)&amp;"｜"&amp;TRIM($C101))</f>
        <v/>
      </c>
      <c r="AL101" s="245" t="str">
        <f aca="false">IF(TRIM($B101&amp;$C101)="","",MIN(N($O101),N($Q101)))</f>
        <v/>
      </c>
      <c r="AM101" s="248" t="str">
        <f aca="false">IF(ISNUMBER($D101),YEAR($D101),"")</f>
        <v/>
      </c>
      <c r="AN101" s="248" t="str">
        <f aca="false">IF(OR(TRIM($B101&amp;$C101)="",NOT(ISNUMBER($D101)),NOT(ISNUMBER($E101))),"",IF($E101&lt;$D101,"",IF(IF($AE101="半年付",2,IF($AE101="季度付",4,IF($AE101="月付",12,IF($AE101="半月付",24,1))))=1,1,MAX(1,ROUND(($E101-$D101+1)/365*IF($AE101="半年付",2,IF($AE101="季度付",4,IF($AE101="月付",12,IF($AE101="半月付",24,1)))),0)))))</f>
        <v/>
      </c>
      <c r="AO101" s="248" t="str">
        <f aca="true">IF($AN101="","",MIN($AN101,MAX(0,INT((TODAY()-付款宽限天数-$D101)/(($E101-$D101+1)/$AN101))+1)))</f>
        <v/>
      </c>
    </row>
    <row r="102" customFormat="false" ht="24" hidden="false" customHeight="false" outlineLevel="0" collapsed="false">
      <c r="F102" s="288" t="str">
        <f aca="true">IF(TRIM($B102&amp;$C102)="","",IF(OR(ISNUMBER(SEARCH("未",$A102)),ISNUMBER(SEARCH("送出",$A102)),AND(TRIM($A102)="",NOT(ISNUMBER($D102)),N($H102)=0)),"【合同未回】","")&amp;IF(NOT(ISNUMBER($E102)),IF(OR(ISNUMBER(SEARCH("未",$A102)),ISNUMBER(SEARCH("送出",$A102)),AND(TRIM($A102)="",NOT(ISNUMBER($D102)),N($H102)=0)),"","【未填合同期】"),IF($E102&lt;TODAY(),"【已到期】",IF($E102-TODAY()&lt;=提醒天数,"【即将到期，剩余"&amp;($E102-TODAY())&amp;"天】","【正常】")))&amp;IF(OR($AD102="安装免保",$AD102="技术免保",$AD102="质保期内"),"【"&amp;$AD102&amp;"】",""))</f>
        <v/>
      </c>
      <c r="K102" s="244" t="str">
        <f aca="false">IF(OR(N($H102)=0,N($I102)=0),"",ROUND(N($H102)*N($I102)*IF(N($J102)=0,1,N($J102)),2))</f>
        <v/>
      </c>
      <c r="M102" s="244" t="str">
        <f aca="false">IF(TRIM($B102&amp;$C102)="","",IF(AND(N($K102)=0,N($L102)=0),"",ROUND(N($K102)+N($L102),2)))</f>
        <v/>
      </c>
      <c r="S102" s="244"/>
      <c r="T102" s="245" t="str">
        <f aca="false">IF(TRIM($B102&amp;$C102)="","",IF(N($O102)=0,"",MAX(0,MIN(N($O102)-N($Q102),N($W102)))))</f>
        <v/>
      </c>
      <c r="U102" s="245" t="str">
        <f aca="false">IF(TRIM($B102&amp;$C102)="","",IF(N($Q102)&lt;=N($O102),"",N($Q102)-N($O102)))</f>
        <v/>
      </c>
      <c r="V102" s="245" t="str">
        <f aca="false">IF(OR(TRIM($B102&amp;$C102)="",$W102=""),"",MAX(0,N($W102))-N($T102))</f>
        <v/>
      </c>
      <c r="W102" s="245" t="str">
        <f aca="false">IF(TRIM($B102&amp;$C102)="","",IF(AND(N($M102)=0,N($Q102)+N($R102)+N($S102)=0),"",ROUND(N($M102)-N($Q102)-N($R102)-N($S102),2)))</f>
        <v/>
      </c>
      <c r="X102" s="246" t="str">
        <f aca="false">IF(TRIM($B102&amp;$C102)="","",IF(N($M102)=0,IF((N($Q102)+N($R102)+N($S102))=0,"—未填单价","未填单价，已收 "&amp;TEXT((N($Q102)+N($R102)+N($S102)),"#,##0.00")),IF(N($W102)&gt;0.005,"欠 "&amp;TEXT(N($W102),"#,##0.00")&amp;IF(N($T102)&gt;0,"（开票未到账 "&amp;TEXT(N($T102),"#,##0.00")&amp;"）","")&amp;IF(N($V102)&gt;0,"（未开票 "&amp;TEXT(N($V102),"#,##0.00")&amp;"）",""),IF(N($W102)&lt;-0.005,"多收 "&amp;TEXT(-N($W102),"#,##0.00"),"✔ 已结清")))&amp;IF(N($U102)&gt;0,"｜到账未开票 "&amp;TEXT(N($U102),"#,##0.00")&amp;"，待补票","")&amp;IF(N($R102)&gt;0,"｜收现 "&amp;TEXT(N($R102),"#,##0.00"),"")&amp;IF(N($S102)&gt;0,"｜收款不开票 "&amp;TEXT(N($S102),"#,##0.00"),""))</f>
        <v/>
      </c>
      <c r="Y102" s="290"/>
      <c r="AC102" s="244" t="str">
        <f aca="false">IF(OR(N($O102)=0,N($AB102)=0),"",ROUND(N($O102)/(1+N($AB102))*N($AB102),2))</f>
        <v/>
      </c>
      <c r="AD102" s="290"/>
      <c r="AE102" s="288"/>
      <c r="AF102" s="261" t="str">
        <f aca="false">IF($AN102="","",IF($AN102=1,IF($AO102&gt;=1,"一次性·已到收款期","一次性·未到期"),$AE102&amp;" 第"&amp;$AO102&amp;"/"&amp;$AN102&amp;"期"))</f>
        <v/>
      </c>
      <c r="AG102" s="245" t="str">
        <f aca="false">IF(OR($AN102="",N($M102)=0),"",ROUND(N($K102)*$AO102/$AN102,2)+N($L102))</f>
        <v/>
      </c>
      <c r="AH102" s="245" t="str">
        <f aca="false">IF($AG102="","",MAX(0,ROUND($AG102-(N($Q102)+N($R102)+N($S102)),2)))</f>
        <v/>
      </c>
      <c r="AI102" s="245" t="str">
        <f aca="false">IF(OR(TRIM($B102&amp;$C102)="",NOT(ISNUMBER($D102))),"",SUMIFS($W$3:$W$1001,$AK$3:$AK$1001,$AK102,$D$3:$D$1001,"&lt;"&amp;$D102))</f>
        <v/>
      </c>
      <c r="AJ102" s="245" t="str">
        <f aca="false">IF(TRIM($B102&amp;$C102)="","",SUMIFS($W$3:$W$1001,$AK$3:$AK$1001,$AK102))</f>
        <v/>
      </c>
      <c r="AK102" s="261" t="str">
        <f aca="false">IF(TRIM($B102&amp;$C102)="","",TRIM($B102)&amp;"｜"&amp;TRIM($C102))</f>
        <v/>
      </c>
      <c r="AL102" s="245" t="str">
        <f aca="false">IF(TRIM($B102&amp;$C102)="","",MIN(N($O102),N($Q102)))</f>
        <v/>
      </c>
      <c r="AM102" s="248" t="str">
        <f aca="false">IF(ISNUMBER($D102),YEAR($D102),"")</f>
        <v/>
      </c>
      <c r="AN102" s="248" t="str">
        <f aca="false">IF(OR(TRIM($B102&amp;$C102)="",NOT(ISNUMBER($D102)),NOT(ISNUMBER($E102))),"",IF($E102&lt;$D102,"",IF(IF($AE102="半年付",2,IF($AE102="季度付",4,IF($AE102="月付",12,IF($AE102="半月付",24,1))))=1,1,MAX(1,ROUND(($E102-$D102+1)/365*IF($AE102="半年付",2,IF($AE102="季度付",4,IF($AE102="月付",12,IF($AE102="半月付",24,1)))),0)))))</f>
        <v/>
      </c>
      <c r="AO102" s="248" t="str">
        <f aca="true">IF($AN102="","",MIN($AN102,MAX(0,INT((TODAY()-付款宽限天数-$D102)/(($E102-$D102+1)/$AN102))+1)))</f>
        <v/>
      </c>
    </row>
    <row r="103" customFormat="false" ht="24" hidden="false" customHeight="false" outlineLevel="0" collapsed="false">
      <c r="F103" s="288" t="str">
        <f aca="true">IF(TRIM($B103&amp;$C103)="","",IF(OR(ISNUMBER(SEARCH("未",$A103)),ISNUMBER(SEARCH("送出",$A103)),AND(TRIM($A103)="",NOT(ISNUMBER($D103)),N($H103)=0)),"【合同未回】","")&amp;IF(NOT(ISNUMBER($E103)),IF(OR(ISNUMBER(SEARCH("未",$A103)),ISNUMBER(SEARCH("送出",$A103)),AND(TRIM($A103)="",NOT(ISNUMBER($D103)),N($H103)=0)),"","【未填合同期】"),IF($E103&lt;TODAY(),"【已到期】",IF($E103-TODAY()&lt;=提醒天数,"【即将到期，剩余"&amp;($E103-TODAY())&amp;"天】","【正常】")))&amp;IF(OR($AD103="安装免保",$AD103="技术免保",$AD103="质保期内"),"【"&amp;$AD103&amp;"】",""))</f>
        <v/>
      </c>
      <c r="K103" s="244" t="str">
        <f aca="false">IF(OR(N($H103)=0,N($I103)=0),"",ROUND(N($H103)*N($I103)*IF(N($J103)=0,1,N($J103)),2))</f>
        <v/>
      </c>
      <c r="M103" s="244" t="str">
        <f aca="false">IF(TRIM($B103&amp;$C103)="","",IF(AND(N($K103)=0,N($L103)=0),"",ROUND(N($K103)+N($L103),2)))</f>
        <v/>
      </c>
      <c r="S103" s="244"/>
      <c r="T103" s="245" t="str">
        <f aca="false">IF(TRIM($B103&amp;$C103)="","",IF(N($O103)=0,"",MAX(0,MIN(N($O103)-N($Q103),N($W103)))))</f>
        <v/>
      </c>
      <c r="U103" s="245" t="str">
        <f aca="false">IF(TRIM($B103&amp;$C103)="","",IF(N($Q103)&lt;=N($O103),"",N($Q103)-N($O103)))</f>
        <v/>
      </c>
      <c r="V103" s="245" t="str">
        <f aca="false">IF(OR(TRIM($B103&amp;$C103)="",$W103=""),"",MAX(0,N($W103))-N($T103))</f>
        <v/>
      </c>
      <c r="W103" s="245" t="str">
        <f aca="false">IF(TRIM($B103&amp;$C103)="","",IF(AND(N($M103)=0,N($Q103)+N($R103)+N($S103)=0),"",ROUND(N($M103)-N($Q103)-N($R103)-N($S103),2)))</f>
        <v/>
      </c>
      <c r="X103" s="246" t="str">
        <f aca="false">IF(TRIM($B103&amp;$C103)="","",IF(N($M103)=0,IF((N($Q103)+N($R103)+N($S103))=0,"—未填单价","未填单价，已收 "&amp;TEXT((N($Q103)+N($R103)+N($S103)),"#,##0.00")),IF(N($W103)&gt;0.005,"欠 "&amp;TEXT(N($W103),"#,##0.00")&amp;IF(N($T103)&gt;0,"（开票未到账 "&amp;TEXT(N($T103),"#,##0.00")&amp;"）","")&amp;IF(N($V103)&gt;0,"（未开票 "&amp;TEXT(N($V103),"#,##0.00")&amp;"）",""),IF(N($W103)&lt;-0.005,"多收 "&amp;TEXT(-N($W103),"#,##0.00"),"✔ 已结清")))&amp;IF(N($U103)&gt;0,"｜到账未开票 "&amp;TEXT(N($U103),"#,##0.00")&amp;"，待补票","")&amp;IF(N($R103)&gt;0,"｜收现 "&amp;TEXT(N($R103),"#,##0.00"),"")&amp;IF(N($S103)&gt;0,"｜收款不开票 "&amp;TEXT(N($S103),"#,##0.00"),""))</f>
        <v/>
      </c>
      <c r="Y103" s="290"/>
      <c r="AC103" s="244" t="str">
        <f aca="false">IF(OR(N($O103)=0,N($AB103)=0),"",ROUND(N($O103)/(1+N($AB103))*N($AB103),2))</f>
        <v/>
      </c>
      <c r="AD103" s="290"/>
      <c r="AE103" s="288"/>
      <c r="AF103" s="261" t="str">
        <f aca="false">IF($AN103="","",IF($AN103=1,IF($AO103&gt;=1,"一次性·已到收款期","一次性·未到期"),$AE103&amp;" 第"&amp;$AO103&amp;"/"&amp;$AN103&amp;"期"))</f>
        <v/>
      </c>
      <c r="AG103" s="245" t="str">
        <f aca="false">IF(OR($AN103="",N($M103)=0),"",ROUND(N($K103)*$AO103/$AN103,2)+N($L103))</f>
        <v/>
      </c>
      <c r="AH103" s="245" t="str">
        <f aca="false">IF($AG103="","",MAX(0,ROUND($AG103-(N($Q103)+N($R103)+N($S103)),2)))</f>
        <v/>
      </c>
      <c r="AI103" s="245" t="str">
        <f aca="false">IF(OR(TRIM($B103&amp;$C103)="",NOT(ISNUMBER($D103))),"",SUMIFS($W$3:$W$1001,$AK$3:$AK$1001,$AK103,$D$3:$D$1001,"&lt;"&amp;$D103))</f>
        <v/>
      </c>
      <c r="AJ103" s="245" t="str">
        <f aca="false">IF(TRIM($B103&amp;$C103)="","",SUMIFS($W$3:$W$1001,$AK$3:$AK$1001,$AK103))</f>
        <v/>
      </c>
      <c r="AK103" s="261" t="str">
        <f aca="false">IF(TRIM($B103&amp;$C103)="","",TRIM($B103)&amp;"｜"&amp;TRIM($C103))</f>
        <v/>
      </c>
      <c r="AL103" s="245" t="str">
        <f aca="false">IF(TRIM($B103&amp;$C103)="","",MIN(N($O103),N($Q103)))</f>
        <v/>
      </c>
      <c r="AM103" s="248" t="str">
        <f aca="false">IF(ISNUMBER($D103),YEAR($D103),"")</f>
        <v/>
      </c>
      <c r="AN103" s="248" t="str">
        <f aca="false">IF(OR(TRIM($B103&amp;$C103)="",NOT(ISNUMBER($D103)),NOT(ISNUMBER($E103))),"",IF($E103&lt;$D103,"",IF(IF($AE103="半年付",2,IF($AE103="季度付",4,IF($AE103="月付",12,IF($AE103="半月付",24,1))))=1,1,MAX(1,ROUND(($E103-$D103+1)/365*IF($AE103="半年付",2,IF($AE103="季度付",4,IF($AE103="月付",12,IF($AE103="半月付",24,1)))),0)))))</f>
        <v/>
      </c>
      <c r="AO103" s="248" t="str">
        <f aca="true">IF($AN103="","",MIN($AN103,MAX(0,INT((TODAY()-付款宽限天数-$D103)/(($E103-$D103+1)/$AN103))+1)))</f>
        <v/>
      </c>
    </row>
    <row r="104" customFormat="false" ht="24" hidden="false" customHeight="false" outlineLevel="0" collapsed="false">
      <c r="F104" s="288" t="str">
        <f aca="true">IF(TRIM($B104&amp;$C104)="","",IF(OR(ISNUMBER(SEARCH("未",$A104)),ISNUMBER(SEARCH("送出",$A104)),AND(TRIM($A104)="",NOT(ISNUMBER($D104)),N($H104)=0)),"【合同未回】","")&amp;IF(NOT(ISNUMBER($E104)),IF(OR(ISNUMBER(SEARCH("未",$A104)),ISNUMBER(SEARCH("送出",$A104)),AND(TRIM($A104)="",NOT(ISNUMBER($D104)),N($H104)=0)),"","【未填合同期】"),IF($E104&lt;TODAY(),"【已到期】",IF($E104-TODAY()&lt;=提醒天数,"【即将到期，剩余"&amp;($E104-TODAY())&amp;"天】","【正常】")))&amp;IF(OR($AD104="安装免保",$AD104="技术免保",$AD104="质保期内"),"【"&amp;$AD104&amp;"】",""))</f>
        <v/>
      </c>
      <c r="K104" s="244" t="str">
        <f aca="false">IF(OR(N($H104)=0,N($I104)=0),"",ROUND(N($H104)*N($I104)*IF(N($J104)=0,1,N($J104)),2))</f>
        <v/>
      </c>
      <c r="M104" s="244" t="str">
        <f aca="false">IF(TRIM($B104&amp;$C104)="","",IF(AND(N($K104)=0,N($L104)=0),"",ROUND(N($K104)+N($L104),2)))</f>
        <v/>
      </c>
      <c r="S104" s="244"/>
      <c r="T104" s="245" t="str">
        <f aca="false">IF(TRIM($B104&amp;$C104)="","",IF(N($O104)=0,"",MAX(0,MIN(N($O104)-N($Q104),N($W104)))))</f>
        <v/>
      </c>
      <c r="U104" s="245" t="str">
        <f aca="false">IF(TRIM($B104&amp;$C104)="","",IF(N($Q104)&lt;=N($O104),"",N($Q104)-N($O104)))</f>
        <v/>
      </c>
      <c r="V104" s="245" t="str">
        <f aca="false">IF(OR(TRIM($B104&amp;$C104)="",$W104=""),"",MAX(0,N($W104))-N($T104))</f>
        <v/>
      </c>
      <c r="W104" s="245" t="str">
        <f aca="false">IF(TRIM($B104&amp;$C104)="","",IF(AND(N($M104)=0,N($Q104)+N($R104)+N($S104)=0),"",ROUND(N($M104)-N($Q104)-N($R104)-N($S104),2)))</f>
        <v/>
      </c>
      <c r="X104" s="246" t="str">
        <f aca="false">IF(TRIM($B104&amp;$C104)="","",IF(N($M104)=0,IF((N($Q104)+N($R104)+N($S104))=0,"—未填单价","未填单价，已收 "&amp;TEXT((N($Q104)+N($R104)+N($S104)),"#,##0.00")),IF(N($W104)&gt;0.005,"欠 "&amp;TEXT(N($W104),"#,##0.00")&amp;IF(N($T104)&gt;0,"（开票未到账 "&amp;TEXT(N($T104),"#,##0.00")&amp;"）","")&amp;IF(N($V104)&gt;0,"（未开票 "&amp;TEXT(N($V104),"#,##0.00")&amp;"）",""),IF(N($W104)&lt;-0.005,"多收 "&amp;TEXT(-N($W104),"#,##0.00"),"✔ 已结清")))&amp;IF(N($U104)&gt;0,"｜到账未开票 "&amp;TEXT(N($U104),"#,##0.00")&amp;"，待补票","")&amp;IF(N($R104)&gt;0,"｜收现 "&amp;TEXT(N($R104),"#,##0.00"),"")&amp;IF(N($S104)&gt;0,"｜收款不开票 "&amp;TEXT(N($S104),"#,##0.00"),""))</f>
        <v/>
      </c>
      <c r="Y104" s="290"/>
      <c r="AC104" s="244" t="str">
        <f aca="false">IF(OR(N($O104)=0,N($AB104)=0),"",ROUND(N($O104)/(1+N($AB104))*N($AB104),2))</f>
        <v/>
      </c>
      <c r="AD104" s="290"/>
      <c r="AE104" s="288"/>
      <c r="AF104" s="261" t="str">
        <f aca="false">IF($AN104="","",IF($AN104=1,IF($AO104&gt;=1,"一次性·已到收款期","一次性·未到期"),$AE104&amp;" 第"&amp;$AO104&amp;"/"&amp;$AN104&amp;"期"))</f>
        <v/>
      </c>
      <c r="AG104" s="245" t="str">
        <f aca="false">IF(OR($AN104="",N($M104)=0),"",ROUND(N($K104)*$AO104/$AN104,2)+N($L104))</f>
        <v/>
      </c>
      <c r="AH104" s="245" t="str">
        <f aca="false">IF($AG104="","",MAX(0,ROUND($AG104-(N($Q104)+N($R104)+N($S104)),2)))</f>
        <v/>
      </c>
      <c r="AI104" s="245" t="str">
        <f aca="false">IF(OR(TRIM($B104&amp;$C104)="",NOT(ISNUMBER($D104))),"",SUMIFS($W$3:$W$1001,$AK$3:$AK$1001,$AK104,$D$3:$D$1001,"&lt;"&amp;$D104))</f>
        <v/>
      </c>
      <c r="AJ104" s="245" t="str">
        <f aca="false">IF(TRIM($B104&amp;$C104)="","",SUMIFS($W$3:$W$1001,$AK$3:$AK$1001,$AK104))</f>
        <v/>
      </c>
      <c r="AK104" s="261" t="str">
        <f aca="false">IF(TRIM($B104&amp;$C104)="","",TRIM($B104)&amp;"｜"&amp;TRIM($C104))</f>
        <v/>
      </c>
      <c r="AL104" s="245" t="str">
        <f aca="false">IF(TRIM($B104&amp;$C104)="","",MIN(N($O104),N($Q104)))</f>
        <v/>
      </c>
      <c r="AM104" s="248" t="str">
        <f aca="false">IF(ISNUMBER($D104),YEAR($D104),"")</f>
        <v/>
      </c>
      <c r="AN104" s="248" t="str">
        <f aca="false">IF(OR(TRIM($B104&amp;$C104)="",NOT(ISNUMBER($D104)),NOT(ISNUMBER($E104))),"",IF($E104&lt;$D104,"",IF(IF($AE104="半年付",2,IF($AE104="季度付",4,IF($AE104="月付",12,IF($AE104="半月付",24,1))))=1,1,MAX(1,ROUND(($E104-$D104+1)/365*IF($AE104="半年付",2,IF($AE104="季度付",4,IF($AE104="月付",12,IF($AE104="半月付",24,1)))),0)))))</f>
        <v/>
      </c>
      <c r="AO104" s="248" t="str">
        <f aca="true">IF($AN104="","",MIN($AN104,MAX(0,INT((TODAY()-付款宽限天数-$D104)/(($E104-$D104+1)/$AN104))+1)))</f>
        <v/>
      </c>
    </row>
    <row r="105" customFormat="false" ht="24" hidden="false" customHeight="false" outlineLevel="0" collapsed="false">
      <c r="F105" s="288" t="str">
        <f aca="true">IF(TRIM($B105&amp;$C105)="","",IF(OR(ISNUMBER(SEARCH("未",$A105)),ISNUMBER(SEARCH("送出",$A105)),AND(TRIM($A105)="",NOT(ISNUMBER($D105)),N($H105)=0)),"【合同未回】","")&amp;IF(NOT(ISNUMBER($E105)),IF(OR(ISNUMBER(SEARCH("未",$A105)),ISNUMBER(SEARCH("送出",$A105)),AND(TRIM($A105)="",NOT(ISNUMBER($D105)),N($H105)=0)),"","【未填合同期】"),IF($E105&lt;TODAY(),"【已到期】",IF($E105-TODAY()&lt;=提醒天数,"【即将到期，剩余"&amp;($E105-TODAY())&amp;"天】","【正常】")))&amp;IF(OR($AD105="安装免保",$AD105="技术免保",$AD105="质保期内"),"【"&amp;$AD105&amp;"】",""))</f>
        <v/>
      </c>
      <c r="K105" s="244" t="str">
        <f aca="false">IF(OR(N($H105)=0,N($I105)=0),"",ROUND(N($H105)*N($I105)*IF(N($J105)=0,1,N($J105)),2))</f>
        <v/>
      </c>
      <c r="M105" s="244" t="str">
        <f aca="false">IF(TRIM($B105&amp;$C105)="","",IF(AND(N($K105)=0,N($L105)=0),"",ROUND(N($K105)+N($L105),2)))</f>
        <v/>
      </c>
      <c r="S105" s="244"/>
      <c r="T105" s="245" t="str">
        <f aca="false">IF(TRIM($B105&amp;$C105)="","",IF(N($O105)=0,"",MAX(0,MIN(N($O105)-N($Q105),N($W105)))))</f>
        <v/>
      </c>
      <c r="U105" s="245" t="str">
        <f aca="false">IF(TRIM($B105&amp;$C105)="","",IF(N($Q105)&lt;=N($O105),"",N($Q105)-N($O105)))</f>
        <v/>
      </c>
      <c r="V105" s="245" t="str">
        <f aca="false">IF(OR(TRIM($B105&amp;$C105)="",$W105=""),"",MAX(0,N($W105))-N($T105))</f>
        <v/>
      </c>
      <c r="W105" s="245" t="str">
        <f aca="false">IF(TRIM($B105&amp;$C105)="","",IF(AND(N($M105)=0,N($Q105)+N($R105)+N($S105)=0),"",ROUND(N($M105)-N($Q105)-N($R105)-N($S105),2)))</f>
        <v/>
      </c>
      <c r="X105" s="246" t="str">
        <f aca="false">IF(TRIM($B105&amp;$C105)="","",IF(N($M105)=0,IF((N($Q105)+N($R105)+N($S105))=0,"—未填单价","未填单价，已收 "&amp;TEXT((N($Q105)+N($R105)+N($S105)),"#,##0.00")),IF(N($W105)&gt;0.005,"欠 "&amp;TEXT(N($W105),"#,##0.00")&amp;IF(N($T105)&gt;0,"（开票未到账 "&amp;TEXT(N($T105),"#,##0.00")&amp;"）","")&amp;IF(N($V105)&gt;0,"（未开票 "&amp;TEXT(N($V105),"#,##0.00")&amp;"）",""),IF(N($W105)&lt;-0.005,"多收 "&amp;TEXT(-N($W105),"#,##0.00"),"✔ 已结清")))&amp;IF(N($U105)&gt;0,"｜到账未开票 "&amp;TEXT(N($U105),"#,##0.00")&amp;"，待补票","")&amp;IF(N($R105)&gt;0,"｜收现 "&amp;TEXT(N($R105),"#,##0.00"),"")&amp;IF(N($S105)&gt;0,"｜收款不开票 "&amp;TEXT(N($S105),"#,##0.00"),""))</f>
        <v/>
      </c>
      <c r="Y105" s="290"/>
      <c r="AC105" s="244" t="str">
        <f aca="false">IF(OR(N($O105)=0,N($AB105)=0),"",ROUND(N($O105)/(1+N($AB105))*N($AB105),2))</f>
        <v/>
      </c>
      <c r="AD105" s="290"/>
      <c r="AE105" s="288"/>
      <c r="AF105" s="261" t="str">
        <f aca="false">IF($AN105="","",IF($AN105=1,IF($AO105&gt;=1,"一次性·已到收款期","一次性·未到期"),$AE105&amp;" 第"&amp;$AO105&amp;"/"&amp;$AN105&amp;"期"))</f>
        <v/>
      </c>
      <c r="AG105" s="245" t="str">
        <f aca="false">IF(OR($AN105="",N($M105)=0),"",ROUND(N($K105)*$AO105/$AN105,2)+N($L105))</f>
        <v/>
      </c>
      <c r="AH105" s="245" t="str">
        <f aca="false">IF($AG105="","",MAX(0,ROUND($AG105-(N($Q105)+N($R105)+N($S105)),2)))</f>
        <v/>
      </c>
      <c r="AI105" s="245" t="str">
        <f aca="false">IF(OR(TRIM($B105&amp;$C105)="",NOT(ISNUMBER($D105))),"",SUMIFS($W$3:$W$1001,$AK$3:$AK$1001,$AK105,$D$3:$D$1001,"&lt;"&amp;$D105))</f>
        <v/>
      </c>
      <c r="AJ105" s="245" t="str">
        <f aca="false">IF(TRIM($B105&amp;$C105)="","",SUMIFS($W$3:$W$1001,$AK$3:$AK$1001,$AK105))</f>
        <v/>
      </c>
      <c r="AK105" s="261" t="str">
        <f aca="false">IF(TRIM($B105&amp;$C105)="","",TRIM($B105)&amp;"｜"&amp;TRIM($C105))</f>
        <v/>
      </c>
      <c r="AL105" s="245" t="str">
        <f aca="false">IF(TRIM($B105&amp;$C105)="","",MIN(N($O105),N($Q105)))</f>
        <v/>
      </c>
      <c r="AM105" s="248" t="str">
        <f aca="false">IF(ISNUMBER($D105),YEAR($D105),"")</f>
        <v/>
      </c>
      <c r="AN105" s="248" t="str">
        <f aca="false">IF(OR(TRIM($B105&amp;$C105)="",NOT(ISNUMBER($D105)),NOT(ISNUMBER($E105))),"",IF($E105&lt;$D105,"",IF(IF($AE105="半年付",2,IF($AE105="季度付",4,IF($AE105="月付",12,IF($AE105="半月付",24,1))))=1,1,MAX(1,ROUND(($E105-$D105+1)/365*IF($AE105="半年付",2,IF($AE105="季度付",4,IF($AE105="月付",12,IF($AE105="半月付",24,1)))),0)))))</f>
        <v/>
      </c>
      <c r="AO105" s="248" t="str">
        <f aca="true">IF($AN105="","",MIN($AN105,MAX(0,INT((TODAY()-付款宽限天数-$D105)/(($E105-$D105+1)/$AN105))+1)))</f>
        <v/>
      </c>
    </row>
    <row r="106" customFormat="false" ht="24" hidden="false" customHeight="false" outlineLevel="0" collapsed="false">
      <c r="F106" s="288" t="str">
        <f aca="true">IF(TRIM($B106&amp;$C106)="","",IF(OR(ISNUMBER(SEARCH("未",$A106)),ISNUMBER(SEARCH("送出",$A106)),AND(TRIM($A106)="",NOT(ISNUMBER($D106)),N($H106)=0)),"【合同未回】","")&amp;IF(NOT(ISNUMBER($E106)),IF(OR(ISNUMBER(SEARCH("未",$A106)),ISNUMBER(SEARCH("送出",$A106)),AND(TRIM($A106)="",NOT(ISNUMBER($D106)),N($H106)=0)),"","【未填合同期】"),IF($E106&lt;TODAY(),"【已到期】",IF($E106-TODAY()&lt;=提醒天数,"【即将到期，剩余"&amp;($E106-TODAY())&amp;"天】","【正常】")))&amp;IF(OR($AD106="安装免保",$AD106="技术免保",$AD106="质保期内"),"【"&amp;$AD106&amp;"】",""))</f>
        <v/>
      </c>
      <c r="K106" s="244" t="str">
        <f aca="false">IF(OR(N($H106)=0,N($I106)=0),"",ROUND(N($H106)*N($I106)*IF(N($J106)=0,1,N($J106)),2))</f>
        <v/>
      </c>
      <c r="M106" s="244" t="str">
        <f aca="false">IF(TRIM($B106&amp;$C106)="","",IF(AND(N($K106)=0,N($L106)=0),"",ROUND(N($K106)+N($L106),2)))</f>
        <v/>
      </c>
      <c r="S106" s="244"/>
      <c r="T106" s="245" t="str">
        <f aca="false">IF(TRIM($B106&amp;$C106)="","",IF(N($O106)=0,"",MAX(0,MIN(N($O106)-N($Q106),N($W106)))))</f>
        <v/>
      </c>
      <c r="U106" s="245" t="str">
        <f aca="false">IF(TRIM($B106&amp;$C106)="","",IF(N($Q106)&lt;=N($O106),"",N($Q106)-N($O106)))</f>
        <v/>
      </c>
      <c r="V106" s="245" t="str">
        <f aca="false">IF(OR(TRIM($B106&amp;$C106)="",$W106=""),"",MAX(0,N($W106))-N($T106))</f>
        <v/>
      </c>
      <c r="W106" s="245" t="str">
        <f aca="false">IF(TRIM($B106&amp;$C106)="","",IF(AND(N($M106)=0,N($Q106)+N($R106)+N($S106)=0),"",ROUND(N($M106)-N($Q106)-N($R106)-N($S106),2)))</f>
        <v/>
      </c>
      <c r="X106" s="246" t="str">
        <f aca="false">IF(TRIM($B106&amp;$C106)="","",IF(N($M106)=0,IF((N($Q106)+N($R106)+N($S106))=0,"—未填单价","未填单价，已收 "&amp;TEXT((N($Q106)+N($R106)+N($S106)),"#,##0.00")),IF(N($W106)&gt;0.005,"欠 "&amp;TEXT(N($W106),"#,##0.00")&amp;IF(N($T106)&gt;0,"（开票未到账 "&amp;TEXT(N($T106),"#,##0.00")&amp;"）","")&amp;IF(N($V106)&gt;0,"（未开票 "&amp;TEXT(N($V106),"#,##0.00")&amp;"）",""),IF(N($W106)&lt;-0.005,"多收 "&amp;TEXT(-N($W106),"#,##0.00"),"✔ 已结清")))&amp;IF(N($U106)&gt;0,"｜到账未开票 "&amp;TEXT(N($U106),"#,##0.00")&amp;"，待补票","")&amp;IF(N($R106)&gt;0,"｜收现 "&amp;TEXT(N($R106),"#,##0.00"),"")&amp;IF(N($S106)&gt;0,"｜收款不开票 "&amp;TEXT(N($S106),"#,##0.00"),""))</f>
        <v/>
      </c>
      <c r="Y106" s="290"/>
      <c r="AC106" s="244" t="str">
        <f aca="false">IF(OR(N($O106)=0,N($AB106)=0),"",ROUND(N($O106)/(1+N($AB106))*N($AB106),2))</f>
        <v/>
      </c>
      <c r="AD106" s="290"/>
      <c r="AE106" s="288"/>
      <c r="AF106" s="261" t="str">
        <f aca="false">IF($AN106="","",IF($AN106=1,IF($AO106&gt;=1,"一次性·已到收款期","一次性·未到期"),$AE106&amp;" 第"&amp;$AO106&amp;"/"&amp;$AN106&amp;"期"))</f>
        <v/>
      </c>
      <c r="AG106" s="245" t="str">
        <f aca="false">IF(OR($AN106="",N($M106)=0),"",ROUND(N($K106)*$AO106/$AN106,2)+N($L106))</f>
        <v/>
      </c>
      <c r="AH106" s="245" t="str">
        <f aca="false">IF($AG106="","",MAX(0,ROUND($AG106-(N($Q106)+N($R106)+N($S106)),2)))</f>
        <v/>
      </c>
      <c r="AI106" s="245" t="str">
        <f aca="false">IF(OR(TRIM($B106&amp;$C106)="",NOT(ISNUMBER($D106))),"",SUMIFS($W$3:$W$1001,$AK$3:$AK$1001,$AK106,$D$3:$D$1001,"&lt;"&amp;$D106))</f>
        <v/>
      </c>
      <c r="AJ106" s="245" t="str">
        <f aca="false">IF(TRIM($B106&amp;$C106)="","",SUMIFS($W$3:$W$1001,$AK$3:$AK$1001,$AK106))</f>
        <v/>
      </c>
      <c r="AK106" s="261" t="str">
        <f aca="false">IF(TRIM($B106&amp;$C106)="","",TRIM($B106)&amp;"｜"&amp;TRIM($C106))</f>
        <v/>
      </c>
      <c r="AL106" s="245" t="str">
        <f aca="false">IF(TRIM($B106&amp;$C106)="","",MIN(N($O106),N($Q106)))</f>
        <v/>
      </c>
      <c r="AM106" s="248" t="str">
        <f aca="false">IF(ISNUMBER($D106),YEAR($D106),"")</f>
        <v/>
      </c>
      <c r="AN106" s="248" t="str">
        <f aca="false">IF(OR(TRIM($B106&amp;$C106)="",NOT(ISNUMBER($D106)),NOT(ISNUMBER($E106))),"",IF($E106&lt;$D106,"",IF(IF($AE106="半年付",2,IF($AE106="季度付",4,IF($AE106="月付",12,IF($AE106="半月付",24,1))))=1,1,MAX(1,ROUND(($E106-$D106+1)/365*IF($AE106="半年付",2,IF($AE106="季度付",4,IF($AE106="月付",12,IF($AE106="半月付",24,1)))),0)))))</f>
        <v/>
      </c>
      <c r="AO106" s="248" t="str">
        <f aca="true">IF($AN106="","",MIN($AN106,MAX(0,INT((TODAY()-付款宽限天数-$D106)/(($E106-$D106+1)/$AN106))+1)))</f>
        <v/>
      </c>
    </row>
    <row r="107" customFormat="false" ht="24" hidden="false" customHeight="false" outlineLevel="0" collapsed="false">
      <c r="F107" s="288" t="str">
        <f aca="true">IF(TRIM($B107&amp;$C107)="","",IF(OR(ISNUMBER(SEARCH("未",$A107)),ISNUMBER(SEARCH("送出",$A107)),AND(TRIM($A107)="",NOT(ISNUMBER($D107)),N($H107)=0)),"【合同未回】","")&amp;IF(NOT(ISNUMBER($E107)),IF(OR(ISNUMBER(SEARCH("未",$A107)),ISNUMBER(SEARCH("送出",$A107)),AND(TRIM($A107)="",NOT(ISNUMBER($D107)),N($H107)=0)),"","【未填合同期】"),IF($E107&lt;TODAY(),"【已到期】",IF($E107-TODAY()&lt;=提醒天数,"【即将到期，剩余"&amp;($E107-TODAY())&amp;"天】","【正常】")))&amp;IF(OR($AD107="安装免保",$AD107="技术免保",$AD107="质保期内"),"【"&amp;$AD107&amp;"】",""))</f>
        <v/>
      </c>
      <c r="K107" s="244" t="str">
        <f aca="false">IF(OR(N($H107)=0,N($I107)=0),"",ROUND(N($H107)*N($I107)*IF(N($J107)=0,1,N($J107)),2))</f>
        <v/>
      </c>
      <c r="M107" s="244" t="str">
        <f aca="false">IF(TRIM($B107&amp;$C107)="","",IF(AND(N($K107)=0,N($L107)=0),"",ROUND(N($K107)+N($L107),2)))</f>
        <v/>
      </c>
      <c r="S107" s="244"/>
      <c r="T107" s="245" t="str">
        <f aca="false">IF(TRIM($B107&amp;$C107)="","",IF(N($O107)=0,"",MAX(0,MIN(N($O107)-N($Q107),N($W107)))))</f>
        <v/>
      </c>
      <c r="U107" s="245" t="str">
        <f aca="false">IF(TRIM($B107&amp;$C107)="","",IF(N($Q107)&lt;=N($O107),"",N($Q107)-N($O107)))</f>
        <v/>
      </c>
      <c r="V107" s="245" t="str">
        <f aca="false">IF(OR(TRIM($B107&amp;$C107)="",$W107=""),"",MAX(0,N($W107))-N($T107))</f>
        <v/>
      </c>
      <c r="W107" s="245" t="str">
        <f aca="false">IF(TRIM($B107&amp;$C107)="","",IF(AND(N($M107)=0,N($Q107)+N($R107)+N($S107)=0),"",ROUND(N($M107)-N($Q107)-N($R107)-N($S107),2)))</f>
        <v/>
      </c>
      <c r="X107" s="246" t="str">
        <f aca="false">IF(TRIM($B107&amp;$C107)="","",IF(N($M107)=0,IF((N($Q107)+N($R107)+N($S107))=0,"—未填单价","未填单价，已收 "&amp;TEXT((N($Q107)+N($R107)+N($S107)),"#,##0.00")),IF(N($W107)&gt;0.005,"欠 "&amp;TEXT(N($W107),"#,##0.00")&amp;IF(N($T107)&gt;0,"（开票未到账 "&amp;TEXT(N($T107),"#,##0.00")&amp;"）","")&amp;IF(N($V107)&gt;0,"（未开票 "&amp;TEXT(N($V107),"#,##0.00")&amp;"）",""),IF(N($W107)&lt;-0.005,"多收 "&amp;TEXT(-N($W107),"#,##0.00"),"✔ 已结清")))&amp;IF(N($U107)&gt;0,"｜到账未开票 "&amp;TEXT(N($U107),"#,##0.00")&amp;"，待补票","")&amp;IF(N($R107)&gt;0,"｜收现 "&amp;TEXT(N($R107),"#,##0.00"),"")&amp;IF(N($S107)&gt;0,"｜收款不开票 "&amp;TEXT(N($S107),"#,##0.00"),""))</f>
        <v/>
      </c>
      <c r="Y107" s="290"/>
      <c r="AC107" s="244" t="str">
        <f aca="false">IF(OR(N($O107)=0,N($AB107)=0),"",ROUND(N($O107)/(1+N($AB107))*N($AB107),2))</f>
        <v/>
      </c>
      <c r="AD107" s="290"/>
      <c r="AE107" s="288"/>
      <c r="AF107" s="261" t="str">
        <f aca="false">IF($AN107="","",IF($AN107=1,IF($AO107&gt;=1,"一次性·已到收款期","一次性·未到期"),$AE107&amp;" 第"&amp;$AO107&amp;"/"&amp;$AN107&amp;"期"))</f>
        <v/>
      </c>
      <c r="AG107" s="245" t="str">
        <f aca="false">IF(OR($AN107="",N($M107)=0),"",ROUND(N($K107)*$AO107/$AN107,2)+N($L107))</f>
        <v/>
      </c>
      <c r="AH107" s="245" t="str">
        <f aca="false">IF($AG107="","",MAX(0,ROUND($AG107-(N($Q107)+N($R107)+N($S107)),2)))</f>
        <v/>
      </c>
      <c r="AI107" s="245" t="str">
        <f aca="false">IF(OR(TRIM($B107&amp;$C107)="",NOT(ISNUMBER($D107))),"",SUMIFS($W$3:$W$1001,$AK$3:$AK$1001,$AK107,$D$3:$D$1001,"&lt;"&amp;$D107))</f>
        <v/>
      </c>
      <c r="AJ107" s="245" t="str">
        <f aca="false">IF(TRIM($B107&amp;$C107)="","",SUMIFS($W$3:$W$1001,$AK$3:$AK$1001,$AK107))</f>
        <v/>
      </c>
      <c r="AK107" s="261" t="str">
        <f aca="false">IF(TRIM($B107&amp;$C107)="","",TRIM($B107)&amp;"｜"&amp;TRIM($C107))</f>
        <v/>
      </c>
      <c r="AL107" s="245" t="str">
        <f aca="false">IF(TRIM($B107&amp;$C107)="","",MIN(N($O107),N($Q107)))</f>
        <v/>
      </c>
      <c r="AM107" s="248" t="str">
        <f aca="false">IF(ISNUMBER($D107),YEAR($D107),"")</f>
        <v/>
      </c>
      <c r="AN107" s="248" t="str">
        <f aca="false">IF(OR(TRIM($B107&amp;$C107)="",NOT(ISNUMBER($D107)),NOT(ISNUMBER($E107))),"",IF($E107&lt;$D107,"",IF(IF($AE107="半年付",2,IF($AE107="季度付",4,IF($AE107="月付",12,IF($AE107="半月付",24,1))))=1,1,MAX(1,ROUND(($E107-$D107+1)/365*IF($AE107="半年付",2,IF($AE107="季度付",4,IF($AE107="月付",12,IF($AE107="半月付",24,1)))),0)))))</f>
        <v/>
      </c>
      <c r="AO107" s="248" t="str">
        <f aca="true">IF($AN107="","",MIN($AN107,MAX(0,INT((TODAY()-付款宽限天数-$D107)/(($E107-$D107+1)/$AN107))+1)))</f>
        <v/>
      </c>
    </row>
    <row r="108" customFormat="false" ht="24" hidden="false" customHeight="false" outlineLevel="0" collapsed="false">
      <c r="F108" s="288" t="str">
        <f aca="true">IF(TRIM($B108&amp;$C108)="","",IF(OR(ISNUMBER(SEARCH("未",$A108)),ISNUMBER(SEARCH("送出",$A108)),AND(TRIM($A108)="",NOT(ISNUMBER($D108)),N($H108)=0)),"【合同未回】","")&amp;IF(NOT(ISNUMBER($E108)),IF(OR(ISNUMBER(SEARCH("未",$A108)),ISNUMBER(SEARCH("送出",$A108)),AND(TRIM($A108)="",NOT(ISNUMBER($D108)),N($H108)=0)),"","【未填合同期】"),IF($E108&lt;TODAY(),"【已到期】",IF($E108-TODAY()&lt;=提醒天数,"【即将到期，剩余"&amp;($E108-TODAY())&amp;"天】","【正常】")))&amp;IF(OR($AD108="安装免保",$AD108="技术免保",$AD108="质保期内"),"【"&amp;$AD108&amp;"】",""))</f>
        <v/>
      </c>
      <c r="K108" s="244" t="str">
        <f aca="false">IF(OR(N($H108)=0,N($I108)=0),"",ROUND(N($H108)*N($I108)*IF(N($J108)=0,1,N($J108)),2))</f>
        <v/>
      </c>
      <c r="M108" s="244" t="str">
        <f aca="false">IF(TRIM($B108&amp;$C108)="","",IF(AND(N($K108)=0,N($L108)=0),"",ROUND(N($K108)+N($L108),2)))</f>
        <v/>
      </c>
      <c r="S108" s="244"/>
      <c r="T108" s="245" t="str">
        <f aca="false">IF(TRIM($B108&amp;$C108)="","",IF(N($O108)=0,"",MAX(0,MIN(N($O108)-N($Q108),N($W108)))))</f>
        <v/>
      </c>
      <c r="U108" s="245" t="str">
        <f aca="false">IF(TRIM($B108&amp;$C108)="","",IF(N($Q108)&lt;=N($O108),"",N($Q108)-N($O108)))</f>
        <v/>
      </c>
      <c r="V108" s="245" t="str">
        <f aca="false">IF(OR(TRIM($B108&amp;$C108)="",$W108=""),"",MAX(0,N($W108))-N($T108))</f>
        <v/>
      </c>
      <c r="W108" s="245" t="str">
        <f aca="false">IF(TRIM($B108&amp;$C108)="","",IF(AND(N($M108)=0,N($Q108)+N($R108)+N($S108)=0),"",ROUND(N($M108)-N($Q108)-N($R108)-N($S108),2)))</f>
        <v/>
      </c>
      <c r="X108" s="246" t="str">
        <f aca="false">IF(TRIM($B108&amp;$C108)="","",IF(N($M108)=0,IF((N($Q108)+N($R108)+N($S108))=0,"—未填单价","未填单价，已收 "&amp;TEXT((N($Q108)+N($R108)+N($S108)),"#,##0.00")),IF(N($W108)&gt;0.005,"欠 "&amp;TEXT(N($W108),"#,##0.00")&amp;IF(N($T108)&gt;0,"（开票未到账 "&amp;TEXT(N($T108),"#,##0.00")&amp;"）","")&amp;IF(N($V108)&gt;0,"（未开票 "&amp;TEXT(N($V108),"#,##0.00")&amp;"）",""),IF(N($W108)&lt;-0.005,"多收 "&amp;TEXT(-N($W108),"#,##0.00"),"✔ 已结清")))&amp;IF(N($U108)&gt;0,"｜到账未开票 "&amp;TEXT(N($U108),"#,##0.00")&amp;"，待补票","")&amp;IF(N($R108)&gt;0,"｜收现 "&amp;TEXT(N($R108),"#,##0.00"),"")&amp;IF(N($S108)&gt;0,"｜收款不开票 "&amp;TEXT(N($S108),"#,##0.00"),""))</f>
        <v/>
      </c>
      <c r="Y108" s="290"/>
      <c r="AC108" s="244" t="str">
        <f aca="false">IF(OR(N($O108)=0,N($AB108)=0),"",ROUND(N($O108)/(1+N($AB108))*N($AB108),2))</f>
        <v/>
      </c>
      <c r="AD108" s="290"/>
      <c r="AE108" s="288"/>
      <c r="AF108" s="261" t="str">
        <f aca="false">IF($AN108="","",IF($AN108=1,IF($AO108&gt;=1,"一次性·已到收款期","一次性·未到期"),$AE108&amp;" 第"&amp;$AO108&amp;"/"&amp;$AN108&amp;"期"))</f>
        <v/>
      </c>
      <c r="AG108" s="245" t="str">
        <f aca="false">IF(OR($AN108="",N($M108)=0),"",ROUND(N($K108)*$AO108/$AN108,2)+N($L108))</f>
        <v/>
      </c>
      <c r="AH108" s="245" t="str">
        <f aca="false">IF($AG108="","",MAX(0,ROUND($AG108-(N($Q108)+N($R108)+N($S108)),2)))</f>
        <v/>
      </c>
      <c r="AI108" s="245" t="str">
        <f aca="false">IF(OR(TRIM($B108&amp;$C108)="",NOT(ISNUMBER($D108))),"",SUMIFS($W$3:$W$1001,$AK$3:$AK$1001,$AK108,$D$3:$D$1001,"&lt;"&amp;$D108))</f>
        <v/>
      </c>
      <c r="AJ108" s="245" t="str">
        <f aca="false">IF(TRIM($B108&amp;$C108)="","",SUMIFS($W$3:$W$1001,$AK$3:$AK$1001,$AK108))</f>
        <v/>
      </c>
      <c r="AK108" s="261" t="str">
        <f aca="false">IF(TRIM($B108&amp;$C108)="","",TRIM($B108)&amp;"｜"&amp;TRIM($C108))</f>
        <v/>
      </c>
      <c r="AL108" s="245" t="str">
        <f aca="false">IF(TRIM($B108&amp;$C108)="","",MIN(N($O108),N($Q108)))</f>
        <v/>
      </c>
      <c r="AM108" s="248" t="str">
        <f aca="false">IF(ISNUMBER($D108),YEAR($D108),"")</f>
        <v/>
      </c>
      <c r="AN108" s="248" t="str">
        <f aca="false">IF(OR(TRIM($B108&amp;$C108)="",NOT(ISNUMBER($D108)),NOT(ISNUMBER($E108))),"",IF($E108&lt;$D108,"",IF(IF($AE108="半年付",2,IF($AE108="季度付",4,IF($AE108="月付",12,IF($AE108="半月付",24,1))))=1,1,MAX(1,ROUND(($E108-$D108+1)/365*IF($AE108="半年付",2,IF($AE108="季度付",4,IF($AE108="月付",12,IF($AE108="半月付",24,1)))),0)))))</f>
        <v/>
      </c>
      <c r="AO108" s="248" t="str">
        <f aca="true">IF($AN108="","",MIN($AN108,MAX(0,INT((TODAY()-付款宽限天数-$D108)/(($E108-$D108+1)/$AN108))+1)))</f>
        <v/>
      </c>
    </row>
    <row r="109" customFormat="false" ht="24" hidden="false" customHeight="false" outlineLevel="0" collapsed="false">
      <c r="F109" s="288" t="str">
        <f aca="true">IF(TRIM($B109&amp;$C109)="","",IF(OR(ISNUMBER(SEARCH("未",$A109)),ISNUMBER(SEARCH("送出",$A109)),AND(TRIM($A109)="",NOT(ISNUMBER($D109)),N($H109)=0)),"【合同未回】","")&amp;IF(NOT(ISNUMBER($E109)),IF(OR(ISNUMBER(SEARCH("未",$A109)),ISNUMBER(SEARCH("送出",$A109)),AND(TRIM($A109)="",NOT(ISNUMBER($D109)),N($H109)=0)),"","【未填合同期】"),IF($E109&lt;TODAY(),"【已到期】",IF($E109-TODAY()&lt;=提醒天数,"【即将到期，剩余"&amp;($E109-TODAY())&amp;"天】","【正常】")))&amp;IF(OR($AD109="安装免保",$AD109="技术免保",$AD109="质保期内"),"【"&amp;$AD109&amp;"】",""))</f>
        <v/>
      </c>
      <c r="K109" s="244" t="str">
        <f aca="false">IF(OR(N($H109)=0,N($I109)=0),"",ROUND(N($H109)*N($I109)*IF(N($J109)=0,1,N($J109)),2))</f>
        <v/>
      </c>
      <c r="M109" s="244" t="str">
        <f aca="false">IF(TRIM($B109&amp;$C109)="","",IF(AND(N($K109)=0,N($L109)=0),"",ROUND(N($K109)+N($L109),2)))</f>
        <v/>
      </c>
      <c r="S109" s="244"/>
      <c r="T109" s="245" t="str">
        <f aca="false">IF(TRIM($B109&amp;$C109)="","",IF(N($O109)=0,"",MAX(0,MIN(N($O109)-N($Q109),N($W109)))))</f>
        <v/>
      </c>
      <c r="U109" s="245" t="str">
        <f aca="false">IF(TRIM($B109&amp;$C109)="","",IF(N($Q109)&lt;=N($O109),"",N($Q109)-N($O109)))</f>
        <v/>
      </c>
      <c r="V109" s="245" t="str">
        <f aca="false">IF(OR(TRIM($B109&amp;$C109)="",$W109=""),"",MAX(0,N($W109))-N($T109))</f>
        <v/>
      </c>
      <c r="W109" s="245" t="str">
        <f aca="false">IF(TRIM($B109&amp;$C109)="","",IF(AND(N($M109)=0,N($Q109)+N($R109)+N($S109)=0),"",ROUND(N($M109)-N($Q109)-N($R109)-N($S109),2)))</f>
        <v/>
      </c>
      <c r="X109" s="246" t="str">
        <f aca="false">IF(TRIM($B109&amp;$C109)="","",IF(N($M109)=0,IF((N($Q109)+N($R109)+N($S109))=0,"—未填单价","未填单价，已收 "&amp;TEXT((N($Q109)+N($R109)+N($S109)),"#,##0.00")),IF(N($W109)&gt;0.005,"欠 "&amp;TEXT(N($W109),"#,##0.00")&amp;IF(N($T109)&gt;0,"（开票未到账 "&amp;TEXT(N($T109),"#,##0.00")&amp;"）","")&amp;IF(N($V109)&gt;0,"（未开票 "&amp;TEXT(N($V109),"#,##0.00")&amp;"）",""),IF(N($W109)&lt;-0.005,"多收 "&amp;TEXT(-N($W109),"#,##0.00"),"✔ 已结清")))&amp;IF(N($U109)&gt;0,"｜到账未开票 "&amp;TEXT(N($U109),"#,##0.00")&amp;"，待补票","")&amp;IF(N($R109)&gt;0,"｜收现 "&amp;TEXT(N($R109),"#,##0.00"),"")&amp;IF(N($S109)&gt;0,"｜收款不开票 "&amp;TEXT(N($S109),"#,##0.00"),""))</f>
        <v/>
      </c>
      <c r="Y109" s="290"/>
      <c r="AC109" s="244" t="str">
        <f aca="false">IF(OR(N($O109)=0,N($AB109)=0),"",ROUND(N($O109)/(1+N($AB109))*N($AB109),2))</f>
        <v/>
      </c>
      <c r="AD109" s="290"/>
      <c r="AE109" s="288"/>
      <c r="AF109" s="261" t="str">
        <f aca="false">IF($AN109="","",IF($AN109=1,IF($AO109&gt;=1,"一次性·已到收款期","一次性·未到期"),$AE109&amp;" 第"&amp;$AO109&amp;"/"&amp;$AN109&amp;"期"))</f>
        <v/>
      </c>
      <c r="AG109" s="245" t="str">
        <f aca="false">IF(OR($AN109="",N($M109)=0),"",ROUND(N($K109)*$AO109/$AN109,2)+N($L109))</f>
        <v/>
      </c>
      <c r="AH109" s="245" t="str">
        <f aca="false">IF($AG109="","",MAX(0,ROUND($AG109-(N($Q109)+N($R109)+N($S109)),2)))</f>
        <v/>
      </c>
      <c r="AI109" s="245" t="str">
        <f aca="false">IF(OR(TRIM($B109&amp;$C109)="",NOT(ISNUMBER($D109))),"",SUMIFS($W$3:$W$1001,$AK$3:$AK$1001,$AK109,$D$3:$D$1001,"&lt;"&amp;$D109))</f>
        <v/>
      </c>
      <c r="AJ109" s="245" t="str">
        <f aca="false">IF(TRIM($B109&amp;$C109)="","",SUMIFS($W$3:$W$1001,$AK$3:$AK$1001,$AK109))</f>
        <v/>
      </c>
      <c r="AK109" s="261" t="str">
        <f aca="false">IF(TRIM($B109&amp;$C109)="","",TRIM($B109)&amp;"｜"&amp;TRIM($C109))</f>
        <v/>
      </c>
      <c r="AL109" s="245" t="str">
        <f aca="false">IF(TRIM($B109&amp;$C109)="","",MIN(N($O109),N($Q109)))</f>
        <v/>
      </c>
      <c r="AM109" s="248" t="str">
        <f aca="false">IF(ISNUMBER($D109),YEAR($D109),"")</f>
        <v/>
      </c>
      <c r="AN109" s="248" t="str">
        <f aca="false">IF(OR(TRIM($B109&amp;$C109)="",NOT(ISNUMBER($D109)),NOT(ISNUMBER($E109))),"",IF($E109&lt;$D109,"",IF(IF($AE109="半年付",2,IF($AE109="季度付",4,IF($AE109="月付",12,IF($AE109="半月付",24,1))))=1,1,MAX(1,ROUND(($E109-$D109+1)/365*IF($AE109="半年付",2,IF($AE109="季度付",4,IF($AE109="月付",12,IF($AE109="半月付",24,1)))),0)))))</f>
        <v/>
      </c>
      <c r="AO109" s="248" t="str">
        <f aca="true">IF($AN109="","",MIN($AN109,MAX(0,INT((TODAY()-付款宽限天数-$D109)/(($E109-$D109+1)/$AN109))+1)))</f>
        <v/>
      </c>
    </row>
    <row r="110" customFormat="false" ht="24" hidden="false" customHeight="false" outlineLevel="0" collapsed="false">
      <c r="F110" s="288" t="str">
        <f aca="true">IF(TRIM($B110&amp;$C110)="","",IF(OR(ISNUMBER(SEARCH("未",$A110)),ISNUMBER(SEARCH("送出",$A110)),AND(TRIM($A110)="",NOT(ISNUMBER($D110)),N($H110)=0)),"【合同未回】","")&amp;IF(NOT(ISNUMBER($E110)),IF(OR(ISNUMBER(SEARCH("未",$A110)),ISNUMBER(SEARCH("送出",$A110)),AND(TRIM($A110)="",NOT(ISNUMBER($D110)),N($H110)=0)),"","【未填合同期】"),IF($E110&lt;TODAY(),"【已到期】",IF($E110-TODAY()&lt;=提醒天数,"【即将到期，剩余"&amp;($E110-TODAY())&amp;"天】","【正常】")))&amp;IF(OR($AD110="安装免保",$AD110="技术免保",$AD110="质保期内"),"【"&amp;$AD110&amp;"】",""))</f>
        <v/>
      </c>
      <c r="K110" s="244" t="str">
        <f aca="false">IF(OR(N($H110)=0,N($I110)=0),"",ROUND(N($H110)*N($I110)*IF(N($J110)=0,1,N($J110)),2))</f>
        <v/>
      </c>
      <c r="M110" s="244" t="str">
        <f aca="false">IF(TRIM($B110&amp;$C110)="","",IF(AND(N($K110)=0,N($L110)=0),"",ROUND(N($K110)+N($L110),2)))</f>
        <v/>
      </c>
      <c r="S110" s="244"/>
      <c r="T110" s="245" t="str">
        <f aca="false">IF(TRIM($B110&amp;$C110)="","",IF(N($O110)=0,"",MAX(0,MIN(N($O110)-N($Q110),N($W110)))))</f>
        <v/>
      </c>
      <c r="U110" s="245" t="str">
        <f aca="false">IF(TRIM($B110&amp;$C110)="","",IF(N($Q110)&lt;=N($O110),"",N($Q110)-N($O110)))</f>
        <v/>
      </c>
      <c r="V110" s="245" t="str">
        <f aca="false">IF(OR(TRIM($B110&amp;$C110)="",$W110=""),"",MAX(0,N($W110))-N($T110))</f>
        <v/>
      </c>
      <c r="W110" s="245" t="str">
        <f aca="false">IF(TRIM($B110&amp;$C110)="","",IF(AND(N($M110)=0,N($Q110)+N($R110)+N($S110)=0),"",ROUND(N($M110)-N($Q110)-N($R110)-N($S110),2)))</f>
        <v/>
      </c>
      <c r="X110" s="246" t="str">
        <f aca="false">IF(TRIM($B110&amp;$C110)="","",IF(N($M110)=0,IF((N($Q110)+N($R110)+N($S110))=0,"—未填单价","未填单价，已收 "&amp;TEXT((N($Q110)+N($R110)+N($S110)),"#,##0.00")),IF(N($W110)&gt;0.005,"欠 "&amp;TEXT(N($W110),"#,##0.00")&amp;IF(N($T110)&gt;0,"（开票未到账 "&amp;TEXT(N($T110),"#,##0.00")&amp;"）","")&amp;IF(N($V110)&gt;0,"（未开票 "&amp;TEXT(N($V110),"#,##0.00")&amp;"）",""),IF(N($W110)&lt;-0.005,"多收 "&amp;TEXT(-N($W110),"#,##0.00"),"✔ 已结清")))&amp;IF(N($U110)&gt;0,"｜到账未开票 "&amp;TEXT(N($U110),"#,##0.00")&amp;"，待补票","")&amp;IF(N($R110)&gt;0,"｜收现 "&amp;TEXT(N($R110),"#,##0.00"),"")&amp;IF(N($S110)&gt;0,"｜收款不开票 "&amp;TEXT(N($S110),"#,##0.00"),""))</f>
        <v/>
      </c>
      <c r="Y110" s="290"/>
      <c r="AC110" s="244" t="str">
        <f aca="false">IF(OR(N($O110)=0,N($AB110)=0),"",ROUND(N($O110)/(1+N($AB110))*N($AB110),2))</f>
        <v/>
      </c>
      <c r="AD110" s="290"/>
      <c r="AE110" s="288"/>
      <c r="AF110" s="261" t="str">
        <f aca="false">IF($AN110="","",IF($AN110=1,IF($AO110&gt;=1,"一次性·已到收款期","一次性·未到期"),$AE110&amp;" 第"&amp;$AO110&amp;"/"&amp;$AN110&amp;"期"))</f>
        <v/>
      </c>
      <c r="AG110" s="245" t="str">
        <f aca="false">IF(OR($AN110="",N($M110)=0),"",ROUND(N($K110)*$AO110/$AN110,2)+N($L110))</f>
        <v/>
      </c>
      <c r="AH110" s="245" t="str">
        <f aca="false">IF($AG110="","",MAX(0,ROUND($AG110-(N($Q110)+N($R110)+N($S110)),2)))</f>
        <v/>
      </c>
      <c r="AI110" s="245" t="str">
        <f aca="false">IF(OR(TRIM($B110&amp;$C110)="",NOT(ISNUMBER($D110))),"",SUMIFS($W$3:$W$1001,$AK$3:$AK$1001,$AK110,$D$3:$D$1001,"&lt;"&amp;$D110))</f>
        <v/>
      </c>
      <c r="AJ110" s="245" t="str">
        <f aca="false">IF(TRIM($B110&amp;$C110)="","",SUMIFS($W$3:$W$1001,$AK$3:$AK$1001,$AK110))</f>
        <v/>
      </c>
      <c r="AK110" s="261" t="str">
        <f aca="false">IF(TRIM($B110&amp;$C110)="","",TRIM($B110)&amp;"｜"&amp;TRIM($C110))</f>
        <v/>
      </c>
      <c r="AL110" s="245" t="str">
        <f aca="false">IF(TRIM($B110&amp;$C110)="","",MIN(N($O110),N($Q110)))</f>
        <v/>
      </c>
      <c r="AM110" s="248" t="str">
        <f aca="false">IF(ISNUMBER($D110),YEAR($D110),"")</f>
        <v/>
      </c>
      <c r="AN110" s="248" t="str">
        <f aca="false">IF(OR(TRIM($B110&amp;$C110)="",NOT(ISNUMBER($D110)),NOT(ISNUMBER($E110))),"",IF($E110&lt;$D110,"",IF(IF($AE110="半年付",2,IF($AE110="季度付",4,IF($AE110="月付",12,IF($AE110="半月付",24,1))))=1,1,MAX(1,ROUND(($E110-$D110+1)/365*IF($AE110="半年付",2,IF($AE110="季度付",4,IF($AE110="月付",12,IF($AE110="半月付",24,1)))),0)))))</f>
        <v/>
      </c>
      <c r="AO110" s="248" t="str">
        <f aca="true">IF($AN110="","",MIN($AN110,MAX(0,INT((TODAY()-付款宽限天数-$D110)/(($E110-$D110+1)/$AN110))+1)))</f>
        <v/>
      </c>
    </row>
    <row r="111" customFormat="false" ht="24" hidden="false" customHeight="false" outlineLevel="0" collapsed="false">
      <c r="F111" s="288" t="str">
        <f aca="true">IF(TRIM($B111&amp;$C111)="","",IF(OR(ISNUMBER(SEARCH("未",$A111)),ISNUMBER(SEARCH("送出",$A111)),AND(TRIM($A111)="",NOT(ISNUMBER($D111)),N($H111)=0)),"【合同未回】","")&amp;IF(NOT(ISNUMBER($E111)),IF(OR(ISNUMBER(SEARCH("未",$A111)),ISNUMBER(SEARCH("送出",$A111)),AND(TRIM($A111)="",NOT(ISNUMBER($D111)),N($H111)=0)),"","【未填合同期】"),IF($E111&lt;TODAY(),"【已到期】",IF($E111-TODAY()&lt;=提醒天数,"【即将到期，剩余"&amp;($E111-TODAY())&amp;"天】","【正常】")))&amp;IF(OR($AD111="安装免保",$AD111="技术免保",$AD111="质保期内"),"【"&amp;$AD111&amp;"】",""))</f>
        <v/>
      </c>
      <c r="K111" s="244" t="str">
        <f aca="false">IF(OR(N($H111)=0,N($I111)=0),"",ROUND(N($H111)*N($I111)*IF(N($J111)=0,1,N($J111)),2))</f>
        <v/>
      </c>
      <c r="M111" s="244" t="str">
        <f aca="false">IF(TRIM($B111&amp;$C111)="","",IF(AND(N($K111)=0,N($L111)=0),"",ROUND(N($K111)+N($L111),2)))</f>
        <v/>
      </c>
      <c r="S111" s="244"/>
      <c r="T111" s="245" t="str">
        <f aca="false">IF(TRIM($B111&amp;$C111)="","",IF(N($O111)=0,"",MAX(0,MIN(N($O111)-N($Q111),N($W111)))))</f>
        <v/>
      </c>
      <c r="U111" s="245" t="str">
        <f aca="false">IF(TRIM($B111&amp;$C111)="","",IF(N($Q111)&lt;=N($O111),"",N($Q111)-N($O111)))</f>
        <v/>
      </c>
      <c r="V111" s="245" t="str">
        <f aca="false">IF(OR(TRIM($B111&amp;$C111)="",$W111=""),"",MAX(0,N($W111))-N($T111))</f>
        <v/>
      </c>
      <c r="W111" s="245" t="str">
        <f aca="false">IF(TRIM($B111&amp;$C111)="","",IF(AND(N($M111)=0,N($Q111)+N($R111)+N($S111)=0),"",ROUND(N($M111)-N($Q111)-N($R111)-N($S111),2)))</f>
        <v/>
      </c>
      <c r="X111" s="246" t="str">
        <f aca="false">IF(TRIM($B111&amp;$C111)="","",IF(N($M111)=0,IF((N($Q111)+N($R111)+N($S111))=0,"—未填单价","未填单价，已收 "&amp;TEXT((N($Q111)+N($R111)+N($S111)),"#,##0.00")),IF(N($W111)&gt;0.005,"欠 "&amp;TEXT(N($W111),"#,##0.00")&amp;IF(N($T111)&gt;0,"（开票未到账 "&amp;TEXT(N($T111),"#,##0.00")&amp;"）","")&amp;IF(N($V111)&gt;0,"（未开票 "&amp;TEXT(N($V111),"#,##0.00")&amp;"）",""),IF(N($W111)&lt;-0.005,"多收 "&amp;TEXT(-N($W111),"#,##0.00"),"✔ 已结清")))&amp;IF(N($U111)&gt;0,"｜到账未开票 "&amp;TEXT(N($U111),"#,##0.00")&amp;"，待补票","")&amp;IF(N($R111)&gt;0,"｜收现 "&amp;TEXT(N($R111),"#,##0.00"),"")&amp;IF(N($S111)&gt;0,"｜收款不开票 "&amp;TEXT(N($S111),"#,##0.00"),""))</f>
        <v/>
      </c>
      <c r="Y111" s="290"/>
      <c r="AC111" s="244" t="str">
        <f aca="false">IF(OR(N($O111)=0,N($AB111)=0),"",ROUND(N($O111)/(1+N($AB111))*N($AB111),2))</f>
        <v/>
      </c>
      <c r="AD111" s="290"/>
      <c r="AE111" s="288"/>
      <c r="AF111" s="261" t="str">
        <f aca="false">IF($AN111="","",IF($AN111=1,IF($AO111&gt;=1,"一次性·已到收款期","一次性·未到期"),$AE111&amp;" 第"&amp;$AO111&amp;"/"&amp;$AN111&amp;"期"))</f>
        <v/>
      </c>
      <c r="AG111" s="245" t="str">
        <f aca="false">IF(OR($AN111="",N($M111)=0),"",ROUND(N($K111)*$AO111/$AN111,2)+N($L111))</f>
        <v/>
      </c>
      <c r="AH111" s="245" t="str">
        <f aca="false">IF($AG111="","",MAX(0,ROUND($AG111-(N($Q111)+N($R111)+N($S111)),2)))</f>
        <v/>
      </c>
      <c r="AI111" s="245" t="str">
        <f aca="false">IF(OR(TRIM($B111&amp;$C111)="",NOT(ISNUMBER($D111))),"",SUMIFS($W$3:$W$1001,$AK$3:$AK$1001,$AK111,$D$3:$D$1001,"&lt;"&amp;$D111))</f>
        <v/>
      </c>
      <c r="AJ111" s="245" t="str">
        <f aca="false">IF(TRIM($B111&amp;$C111)="","",SUMIFS($W$3:$W$1001,$AK$3:$AK$1001,$AK111))</f>
        <v/>
      </c>
      <c r="AK111" s="261" t="str">
        <f aca="false">IF(TRIM($B111&amp;$C111)="","",TRIM($B111)&amp;"｜"&amp;TRIM($C111))</f>
        <v/>
      </c>
      <c r="AL111" s="245" t="str">
        <f aca="false">IF(TRIM($B111&amp;$C111)="","",MIN(N($O111),N($Q111)))</f>
        <v/>
      </c>
      <c r="AM111" s="248" t="str">
        <f aca="false">IF(ISNUMBER($D111),YEAR($D111),"")</f>
        <v/>
      </c>
      <c r="AN111" s="248" t="str">
        <f aca="false">IF(OR(TRIM($B111&amp;$C111)="",NOT(ISNUMBER($D111)),NOT(ISNUMBER($E111))),"",IF($E111&lt;$D111,"",IF(IF($AE111="半年付",2,IF($AE111="季度付",4,IF($AE111="月付",12,IF($AE111="半月付",24,1))))=1,1,MAX(1,ROUND(($E111-$D111+1)/365*IF($AE111="半年付",2,IF($AE111="季度付",4,IF($AE111="月付",12,IF($AE111="半月付",24,1)))),0)))))</f>
        <v/>
      </c>
      <c r="AO111" s="248" t="str">
        <f aca="true">IF($AN111="","",MIN($AN111,MAX(0,INT((TODAY()-付款宽限天数-$D111)/(($E111-$D111+1)/$AN111))+1)))</f>
        <v/>
      </c>
    </row>
    <row r="112" customFormat="false" ht="24" hidden="false" customHeight="false" outlineLevel="0" collapsed="false">
      <c r="F112" s="288" t="str">
        <f aca="true">IF(TRIM($B112&amp;$C112)="","",IF(OR(ISNUMBER(SEARCH("未",$A112)),ISNUMBER(SEARCH("送出",$A112)),AND(TRIM($A112)="",NOT(ISNUMBER($D112)),N($H112)=0)),"【合同未回】","")&amp;IF(NOT(ISNUMBER($E112)),IF(OR(ISNUMBER(SEARCH("未",$A112)),ISNUMBER(SEARCH("送出",$A112)),AND(TRIM($A112)="",NOT(ISNUMBER($D112)),N($H112)=0)),"","【未填合同期】"),IF($E112&lt;TODAY(),"【已到期】",IF($E112-TODAY()&lt;=提醒天数,"【即将到期，剩余"&amp;($E112-TODAY())&amp;"天】","【正常】")))&amp;IF(OR($AD112="安装免保",$AD112="技术免保",$AD112="质保期内"),"【"&amp;$AD112&amp;"】",""))</f>
        <v/>
      </c>
      <c r="K112" s="244" t="str">
        <f aca="false">IF(OR(N($H112)=0,N($I112)=0),"",ROUND(N($H112)*N($I112)*IF(N($J112)=0,1,N($J112)),2))</f>
        <v/>
      </c>
      <c r="M112" s="244" t="str">
        <f aca="false">IF(TRIM($B112&amp;$C112)="","",IF(AND(N($K112)=0,N($L112)=0),"",ROUND(N($K112)+N($L112),2)))</f>
        <v/>
      </c>
      <c r="S112" s="244"/>
      <c r="T112" s="245" t="str">
        <f aca="false">IF(TRIM($B112&amp;$C112)="","",IF(N($O112)=0,"",MAX(0,MIN(N($O112)-N($Q112),N($W112)))))</f>
        <v/>
      </c>
      <c r="U112" s="245" t="str">
        <f aca="false">IF(TRIM($B112&amp;$C112)="","",IF(N($Q112)&lt;=N($O112),"",N($Q112)-N($O112)))</f>
        <v/>
      </c>
      <c r="V112" s="245" t="str">
        <f aca="false">IF(OR(TRIM($B112&amp;$C112)="",$W112=""),"",MAX(0,N($W112))-N($T112))</f>
        <v/>
      </c>
      <c r="W112" s="245" t="str">
        <f aca="false">IF(TRIM($B112&amp;$C112)="","",IF(AND(N($M112)=0,N($Q112)+N($R112)+N($S112)=0),"",ROUND(N($M112)-N($Q112)-N($R112)-N($S112),2)))</f>
        <v/>
      </c>
      <c r="X112" s="246" t="str">
        <f aca="false">IF(TRIM($B112&amp;$C112)="","",IF(N($M112)=0,IF((N($Q112)+N($R112)+N($S112))=0,"—未填单价","未填单价，已收 "&amp;TEXT((N($Q112)+N($R112)+N($S112)),"#,##0.00")),IF(N($W112)&gt;0.005,"欠 "&amp;TEXT(N($W112),"#,##0.00")&amp;IF(N($T112)&gt;0,"（开票未到账 "&amp;TEXT(N($T112),"#,##0.00")&amp;"）","")&amp;IF(N($V112)&gt;0,"（未开票 "&amp;TEXT(N($V112),"#,##0.00")&amp;"）",""),IF(N($W112)&lt;-0.005,"多收 "&amp;TEXT(-N($W112),"#,##0.00"),"✔ 已结清")))&amp;IF(N($U112)&gt;0,"｜到账未开票 "&amp;TEXT(N($U112),"#,##0.00")&amp;"，待补票","")&amp;IF(N($R112)&gt;0,"｜收现 "&amp;TEXT(N($R112),"#,##0.00"),"")&amp;IF(N($S112)&gt;0,"｜收款不开票 "&amp;TEXT(N($S112),"#,##0.00"),""))</f>
        <v/>
      </c>
      <c r="Y112" s="290"/>
      <c r="AC112" s="244" t="str">
        <f aca="false">IF(OR(N($O112)=0,N($AB112)=0),"",ROUND(N($O112)/(1+N($AB112))*N($AB112),2))</f>
        <v/>
      </c>
      <c r="AD112" s="290"/>
      <c r="AE112" s="288"/>
      <c r="AF112" s="261" t="str">
        <f aca="false">IF($AN112="","",IF($AN112=1,IF($AO112&gt;=1,"一次性·已到收款期","一次性·未到期"),$AE112&amp;" 第"&amp;$AO112&amp;"/"&amp;$AN112&amp;"期"))</f>
        <v/>
      </c>
      <c r="AG112" s="245" t="str">
        <f aca="false">IF(OR($AN112="",N($M112)=0),"",ROUND(N($K112)*$AO112/$AN112,2)+N($L112))</f>
        <v/>
      </c>
      <c r="AH112" s="245" t="str">
        <f aca="false">IF($AG112="","",MAX(0,ROUND($AG112-(N($Q112)+N($R112)+N($S112)),2)))</f>
        <v/>
      </c>
      <c r="AI112" s="245" t="str">
        <f aca="false">IF(OR(TRIM($B112&amp;$C112)="",NOT(ISNUMBER($D112))),"",SUMIFS($W$3:$W$1001,$AK$3:$AK$1001,$AK112,$D$3:$D$1001,"&lt;"&amp;$D112))</f>
        <v/>
      </c>
      <c r="AJ112" s="245" t="str">
        <f aca="false">IF(TRIM($B112&amp;$C112)="","",SUMIFS($W$3:$W$1001,$AK$3:$AK$1001,$AK112))</f>
        <v/>
      </c>
      <c r="AK112" s="261" t="str">
        <f aca="false">IF(TRIM($B112&amp;$C112)="","",TRIM($B112)&amp;"｜"&amp;TRIM($C112))</f>
        <v/>
      </c>
      <c r="AL112" s="245" t="str">
        <f aca="false">IF(TRIM($B112&amp;$C112)="","",MIN(N($O112),N($Q112)))</f>
        <v/>
      </c>
      <c r="AM112" s="248" t="str">
        <f aca="false">IF(ISNUMBER($D112),YEAR($D112),"")</f>
        <v/>
      </c>
      <c r="AN112" s="248" t="str">
        <f aca="false">IF(OR(TRIM($B112&amp;$C112)="",NOT(ISNUMBER($D112)),NOT(ISNUMBER($E112))),"",IF($E112&lt;$D112,"",IF(IF($AE112="半年付",2,IF($AE112="季度付",4,IF($AE112="月付",12,IF($AE112="半月付",24,1))))=1,1,MAX(1,ROUND(($E112-$D112+1)/365*IF($AE112="半年付",2,IF($AE112="季度付",4,IF($AE112="月付",12,IF($AE112="半月付",24,1)))),0)))))</f>
        <v/>
      </c>
      <c r="AO112" s="248" t="str">
        <f aca="true">IF($AN112="","",MIN($AN112,MAX(0,INT((TODAY()-付款宽限天数-$D112)/(($E112-$D112+1)/$AN112))+1)))</f>
        <v/>
      </c>
    </row>
    <row r="113" customFormat="false" ht="24" hidden="false" customHeight="false" outlineLevel="0" collapsed="false">
      <c r="F113" s="288" t="str">
        <f aca="true">IF(TRIM($B113&amp;$C113)="","",IF(OR(ISNUMBER(SEARCH("未",$A113)),ISNUMBER(SEARCH("送出",$A113)),AND(TRIM($A113)="",NOT(ISNUMBER($D113)),N($H113)=0)),"【合同未回】","")&amp;IF(NOT(ISNUMBER($E113)),IF(OR(ISNUMBER(SEARCH("未",$A113)),ISNUMBER(SEARCH("送出",$A113)),AND(TRIM($A113)="",NOT(ISNUMBER($D113)),N($H113)=0)),"","【未填合同期】"),IF($E113&lt;TODAY(),"【已到期】",IF($E113-TODAY()&lt;=提醒天数,"【即将到期，剩余"&amp;($E113-TODAY())&amp;"天】","【正常】")))&amp;IF(OR($AD113="安装免保",$AD113="技术免保",$AD113="质保期内"),"【"&amp;$AD113&amp;"】",""))</f>
        <v/>
      </c>
      <c r="K113" s="244" t="str">
        <f aca="false">IF(OR(N($H113)=0,N($I113)=0),"",ROUND(N($H113)*N($I113)*IF(N($J113)=0,1,N($J113)),2))</f>
        <v/>
      </c>
      <c r="M113" s="244" t="str">
        <f aca="false">IF(TRIM($B113&amp;$C113)="","",IF(AND(N($K113)=0,N($L113)=0),"",ROUND(N($K113)+N($L113),2)))</f>
        <v/>
      </c>
      <c r="S113" s="244"/>
      <c r="T113" s="245" t="str">
        <f aca="false">IF(TRIM($B113&amp;$C113)="","",IF(N($O113)=0,"",MAX(0,MIN(N($O113)-N($Q113),N($W113)))))</f>
        <v/>
      </c>
      <c r="U113" s="245" t="str">
        <f aca="false">IF(TRIM($B113&amp;$C113)="","",IF(N($Q113)&lt;=N($O113),"",N($Q113)-N($O113)))</f>
        <v/>
      </c>
      <c r="V113" s="245" t="str">
        <f aca="false">IF(OR(TRIM($B113&amp;$C113)="",$W113=""),"",MAX(0,N($W113))-N($T113))</f>
        <v/>
      </c>
      <c r="W113" s="245" t="str">
        <f aca="false">IF(TRIM($B113&amp;$C113)="","",IF(AND(N($M113)=0,N($Q113)+N($R113)+N($S113)=0),"",ROUND(N($M113)-N($Q113)-N($R113)-N($S113),2)))</f>
        <v/>
      </c>
      <c r="X113" s="246" t="str">
        <f aca="false">IF(TRIM($B113&amp;$C113)="","",IF(N($M113)=0,IF((N($Q113)+N($R113)+N($S113))=0,"—未填单价","未填单价，已收 "&amp;TEXT((N($Q113)+N($R113)+N($S113)),"#,##0.00")),IF(N($W113)&gt;0.005,"欠 "&amp;TEXT(N($W113),"#,##0.00")&amp;IF(N($T113)&gt;0,"（开票未到账 "&amp;TEXT(N($T113),"#,##0.00")&amp;"）","")&amp;IF(N($V113)&gt;0,"（未开票 "&amp;TEXT(N($V113),"#,##0.00")&amp;"）",""),IF(N($W113)&lt;-0.005,"多收 "&amp;TEXT(-N($W113),"#,##0.00"),"✔ 已结清")))&amp;IF(N($U113)&gt;0,"｜到账未开票 "&amp;TEXT(N($U113),"#,##0.00")&amp;"，待补票","")&amp;IF(N($R113)&gt;0,"｜收现 "&amp;TEXT(N($R113),"#,##0.00"),"")&amp;IF(N($S113)&gt;0,"｜收款不开票 "&amp;TEXT(N($S113),"#,##0.00"),""))</f>
        <v/>
      </c>
      <c r="Y113" s="290"/>
      <c r="AC113" s="244" t="str">
        <f aca="false">IF(OR(N($O113)=0,N($AB113)=0),"",ROUND(N($O113)/(1+N($AB113))*N($AB113),2))</f>
        <v/>
      </c>
      <c r="AD113" s="290"/>
      <c r="AE113" s="288"/>
      <c r="AF113" s="261" t="str">
        <f aca="false">IF($AN113="","",IF($AN113=1,IF($AO113&gt;=1,"一次性·已到收款期","一次性·未到期"),$AE113&amp;" 第"&amp;$AO113&amp;"/"&amp;$AN113&amp;"期"))</f>
        <v/>
      </c>
      <c r="AG113" s="245" t="str">
        <f aca="false">IF(OR($AN113="",N($M113)=0),"",ROUND(N($K113)*$AO113/$AN113,2)+N($L113))</f>
        <v/>
      </c>
      <c r="AH113" s="245" t="str">
        <f aca="false">IF($AG113="","",MAX(0,ROUND($AG113-(N($Q113)+N($R113)+N($S113)),2)))</f>
        <v/>
      </c>
      <c r="AI113" s="245" t="str">
        <f aca="false">IF(OR(TRIM($B113&amp;$C113)="",NOT(ISNUMBER($D113))),"",SUMIFS($W$3:$W$1001,$AK$3:$AK$1001,$AK113,$D$3:$D$1001,"&lt;"&amp;$D113))</f>
        <v/>
      </c>
      <c r="AJ113" s="245" t="str">
        <f aca="false">IF(TRIM($B113&amp;$C113)="","",SUMIFS($W$3:$W$1001,$AK$3:$AK$1001,$AK113))</f>
        <v/>
      </c>
      <c r="AK113" s="261" t="str">
        <f aca="false">IF(TRIM($B113&amp;$C113)="","",TRIM($B113)&amp;"｜"&amp;TRIM($C113))</f>
        <v/>
      </c>
      <c r="AL113" s="245" t="str">
        <f aca="false">IF(TRIM($B113&amp;$C113)="","",MIN(N($O113),N($Q113)))</f>
        <v/>
      </c>
      <c r="AM113" s="248" t="str">
        <f aca="false">IF(ISNUMBER($D113),YEAR($D113),"")</f>
        <v/>
      </c>
      <c r="AN113" s="248" t="str">
        <f aca="false">IF(OR(TRIM($B113&amp;$C113)="",NOT(ISNUMBER($D113)),NOT(ISNUMBER($E113))),"",IF($E113&lt;$D113,"",IF(IF($AE113="半年付",2,IF($AE113="季度付",4,IF($AE113="月付",12,IF($AE113="半月付",24,1))))=1,1,MAX(1,ROUND(($E113-$D113+1)/365*IF($AE113="半年付",2,IF($AE113="季度付",4,IF($AE113="月付",12,IF($AE113="半月付",24,1)))),0)))))</f>
        <v/>
      </c>
      <c r="AO113" s="248" t="str">
        <f aca="true">IF($AN113="","",MIN($AN113,MAX(0,INT((TODAY()-付款宽限天数-$D113)/(($E113-$D113+1)/$AN113))+1)))</f>
        <v/>
      </c>
    </row>
    <row r="114" customFormat="false" ht="24" hidden="false" customHeight="false" outlineLevel="0" collapsed="false">
      <c r="F114" s="288" t="str">
        <f aca="true">IF(TRIM($B114&amp;$C114)="","",IF(OR(ISNUMBER(SEARCH("未",$A114)),ISNUMBER(SEARCH("送出",$A114)),AND(TRIM($A114)="",NOT(ISNUMBER($D114)),N($H114)=0)),"【合同未回】","")&amp;IF(NOT(ISNUMBER($E114)),IF(OR(ISNUMBER(SEARCH("未",$A114)),ISNUMBER(SEARCH("送出",$A114)),AND(TRIM($A114)="",NOT(ISNUMBER($D114)),N($H114)=0)),"","【未填合同期】"),IF($E114&lt;TODAY(),"【已到期】",IF($E114-TODAY()&lt;=提醒天数,"【即将到期，剩余"&amp;($E114-TODAY())&amp;"天】","【正常】")))&amp;IF(OR($AD114="安装免保",$AD114="技术免保",$AD114="质保期内"),"【"&amp;$AD114&amp;"】",""))</f>
        <v/>
      </c>
      <c r="K114" s="244" t="str">
        <f aca="false">IF(OR(N($H114)=0,N($I114)=0),"",ROUND(N($H114)*N($I114)*IF(N($J114)=0,1,N($J114)),2))</f>
        <v/>
      </c>
      <c r="M114" s="244" t="str">
        <f aca="false">IF(TRIM($B114&amp;$C114)="","",IF(AND(N($K114)=0,N($L114)=0),"",ROUND(N($K114)+N($L114),2)))</f>
        <v/>
      </c>
      <c r="S114" s="244"/>
      <c r="T114" s="245" t="str">
        <f aca="false">IF(TRIM($B114&amp;$C114)="","",IF(N($O114)=0,"",MAX(0,MIN(N($O114)-N($Q114),N($W114)))))</f>
        <v/>
      </c>
      <c r="U114" s="245" t="str">
        <f aca="false">IF(TRIM($B114&amp;$C114)="","",IF(N($Q114)&lt;=N($O114),"",N($Q114)-N($O114)))</f>
        <v/>
      </c>
      <c r="V114" s="245" t="str">
        <f aca="false">IF(OR(TRIM($B114&amp;$C114)="",$W114=""),"",MAX(0,N($W114))-N($T114))</f>
        <v/>
      </c>
      <c r="W114" s="245" t="str">
        <f aca="false">IF(TRIM($B114&amp;$C114)="","",IF(AND(N($M114)=0,N($Q114)+N($R114)+N($S114)=0),"",ROUND(N($M114)-N($Q114)-N($R114)-N($S114),2)))</f>
        <v/>
      </c>
      <c r="X114" s="246" t="str">
        <f aca="false">IF(TRIM($B114&amp;$C114)="","",IF(N($M114)=0,IF((N($Q114)+N($R114)+N($S114))=0,"—未填单价","未填单价，已收 "&amp;TEXT((N($Q114)+N($R114)+N($S114)),"#,##0.00")),IF(N($W114)&gt;0.005,"欠 "&amp;TEXT(N($W114),"#,##0.00")&amp;IF(N($T114)&gt;0,"（开票未到账 "&amp;TEXT(N($T114),"#,##0.00")&amp;"）","")&amp;IF(N($V114)&gt;0,"（未开票 "&amp;TEXT(N($V114),"#,##0.00")&amp;"）",""),IF(N($W114)&lt;-0.005,"多收 "&amp;TEXT(-N($W114),"#,##0.00"),"✔ 已结清")))&amp;IF(N($U114)&gt;0,"｜到账未开票 "&amp;TEXT(N($U114),"#,##0.00")&amp;"，待补票","")&amp;IF(N($R114)&gt;0,"｜收现 "&amp;TEXT(N($R114),"#,##0.00"),"")&amp;IF(N($S114)&gt;0,"｜收款不开票 "&amp;TEXT(N($S114),"#,##0.00"),""))</f>
        <v/>
      </c>
      <c r="Y114" s="290"/>
      <c r="AC114" s="244" t="str">
        <f aca="false">IF(OR(N($O114)=0,N($AB114)=0),"",ROUND(N($O114)/(1+N($AB114))*N($AB114),2))</f>
        <v/>
      </c>
      <c r="AD114" s="290"/>
      <c r="AE114" s="288"/>
      <c r="AF114" s="261" t="str">
        <f aca="false">IF($AN114="","",IF($AN114=1,IF($AO114&gt;=1,"一次性·已到收款期","一次性·未到期"),$AE114&amp;" 第"&amp;$AO114&amp;"/"&amp;$AN114&amp;"期"))</f>
        <v/>
      </c>
      <c r="AG114" s="245" t="str">
        <f aca="false">IF(OR($AN114="",N($M114)=0),"",ROUND(N($K114)*$AO114/$AN114,2)+N($L114))</f>
        <v/>
      </c>
      <c r="AH114" s="245" t="str">
        <f aca="false">IF($AG114="","",MAX(0,ROUND($AG114-(N($Q114)+N($R114)+N($S114)),2)))</f>
        <v/>
      </c>
      <c r="AI114" s="245" t="str">
        <f aca="false">IF(OR(TRIM($B114&amp;$C114)="",NOT(ISNUMBER($D114))),"",SUMIFS($W$3:$W$1001,$AK$3:$AK$1001,$AK114,$D$3:$D$1001,"&lt;"&amp;$D114))</f>
        <v/>
      </c>
      <c r="AJ114" s="245" t="str">
        <f aca="false">IF(TRIM($B114&amp;$C114)="","",SUMIFS($W$3:$W$1001,$AK$3:$AK$1001,$AK114))</f>
        <v/>
      </c>
      <c r="AK114" s="261" t="str">
        <f aca="false">IF(TRIM($B114&amp;$C114)="","",TRIM($B114)&amp;"｜"&amp;TRIM($C114))</f>
        <v/>
      </c>
      <c r="AL114" s="245" t="str">
        <f aca="false">IF(TRIM($B114&amp;$C114)="","",MIN(N($O114),N($Q114)))</f>
        <v/>
      </c>
      <c r="AM114" s="248" t="str">
        <f aca="false">IF(ISNUMBER($D114),YEAR($D114),"")</f>
        <v/>
      </c>
      <c r="AN114" s="248" t="str">
        <f aca="false">IF(OR(TRIM($B114&amp;$C114)="",NOT(ISNUMBER($D114)),NOT(ISNUMBER($E114))),"",IF($E114&lt;$D114,"",IF(IF($AE114="半年付",2,IF($AE114="季度付",4,IF($AE114="月付",12,IF($AE114="半月付",24,1))))=1,1,MAX(1,ROUND(($E114-$D114+1)/365*IF($AE114="半年付",2,IF($AE114="季度付",4,IF($AE114="月付",12,IF($AE114="半月付",24,1)))),0)))))</f>
        <v/>
      </c>
      <c r="AO114" s="248" t="str">
        <f aca="true">IF($AN114="","",MIN($AN114,MAX(0,INT((TODAY()-付款宽限天数-$D114)/(($E114-$D114+1)/$AN114))+1)))</f>
        <v/>
      </c>
    </row>
    <row r="115" customFormat="false" ht="24" hidden="false" customHeight="false" outlineLevel="0" collapsed="false">
      <c r="F115" s="288" t="str">
        <f aca="true">IF(TRIM($B115&amp;$C115)="","",IF(OR(ISNUMBER(SEARCH("未",$A115)),ISNUMBER(SEARCH("送出",$A115)),AND(TRIM($A115)="",NOT(ISNUMBER($D115)),N($H115)=0)),"【合同未回】","")&amp;IF(NOT(ISNUMBER($E115)),IF(OR(ISNUMBER(SEARCH("未",$A115)),ISNUMBER(SEARCH("送出",$A115)),AND(TRIM($A115)="",NOT(ISNUMBER($D115)),N($H115)=0)),"","【未填合同期】"),IF($E115&lt;TODAY(),"【已到期】",IF($E115-TODAY()&lt;=提醒天数,"【即将到期，剩余"&amp;($E115-TODAY())&amp;"天】","【正常】")))&amp;IF(OR($AD115="安装免保",$AD115="技术免保",$AD115="质保期内"),"【"&amp;$AD115&amp;"】",""))</f>
        <v/>
      </c>
      <c r="K115" s="244" t="str">
        <f aca="false">IF(OR(N($H115)=0,N($I115)=0),"",ROUND(N($H115)*N($I115)*IF(N($J115)=0,1,N($J115)),2))</f>
        <v/>
      </c>
      <c r="M115" s="244" t="str">
        <f aca="false">IF(TRIM($B115&amp;$C115)="","",IF(AND(N($K115)=0,N($L115)=0),"",ROUND(N($K115)+N($L115),2)))</f>
        <v/>
      </c>
      <c r="S115" s="244"/>
      <c r="T115" s="245" t="str">
        <f aca="false">IF(TRIM($B115&amp;$C115)="","",IF(N($O115)=0,"",MAX(0,MIN(N($O115)-N($Q115),N($W115)))))</f>
        <v/>
      </c>
      <c r="U115" s="245" t="str">
        <f aca="false">IF(TRIM($B115&amp;$C115)="","",IF(N($Q115)&lt;=N($O115),"",N($Q115)-N($O115)))</f>
        <v/>
      </c>
      <c r="V115" s="245" t="str">
        <f aca="false">IF(OR(TRIM($B115&amp;$C115)="",$W115=""),"",MAX(0,N($W115))-N($T115))</f>
        <v/>
      </c>
      <c r="W115" s="245" t="str">
        <f aca="false">IF(TRIM($B115&amp;$C115)="","",IF(AND(N($M115)=0,N($Q115)+N($R115)+N($S115)=0),"",ROUND(N($M115)-N($Q115)-N($R115)-N($S115),2)))</f>
        <v/>
      </c>
      <c r="X115" s="246" t="str">
        <f aca="false">IF(TRIM($B115&amp;$C115)="","",IF(N($M115)=0,IF((N($Q115)+N($R115)+N($S115))=0,"—未填单价","未填单价，已收 "&amp;TEXT((N($Q115)+N($R115)+N($S115)),"#,##0.00")),IF(N($W115)&gt;0.005,"欠 "&amp;TEXT(N($W115),"#,##0.00")&amp;IF(N($T115)&gt;0,"（开票未到账 "&amp;TEXT(N($T115),"#,##0.00")&amp;"）","")&amp;IF(N($V115)&gt;0,"（未开票 "&amp;TEXT(N($V115),"#,##0.00")&amp;"）",""),IF(N($W115)&lt;-0.005,"多收 "&amp;TEXT(-N($W115),"#,##0.00"),"✔ 已结清")))&amp;IF(N($U115)&gt;0,"｜到账未开票 "&amp;TEXT(N($U115),"#,##0.00")&amp;"，待补票","")&amp;IF(N($R115)&gt;0,"｜收现 "&amp;TEXT(N($R115),"#,##0.00"),"")&amp;IF(N($S115)&gt;0,"｜收款不开票 "&amp;TEXT(N($S115),"#,##0.00"),""))</f>
        <v/>
      </c>
      <c r="Y115" s="290"/>
      <c r="AC115" s="244" t="str">
        <f aca="false">IF(OR(N($O115)=0,N($AB115)=0),"",ROUND(N($O115)/(1+N($AB115))*N($AB115),2))</f>
        <v/>
      </c>
      <c r="AD115" s="290"/>
      <c r="AE115" s="288"/>
      <c r="AF115" s="261" t="str">
        <f aca="false">IF($AN115="","",IF($AN115=1,IF($AO115&gt;=1,"一次性·已到收款期","一次性·未到期"),$AE115&amp;" 第"&amp;$AO115&amp;"/"&amp;$AN115&amp;"期"))</f>
        <v/>
      </c>
      <c r="AG115" s="245" t="str">
        <f aca="false">IF(OR($AN115="",N($M115)=0),"",ROUND(N($K115)*$AO115/$AN115,2)+N($L115))</f>
        <v/>
      </c>
      <c r="AH115" s="245" t="str">
        <f aca="false">IF($AG115="","",MAX(0,ROUND($AG115-(N($Q115)+N($R115)+N($S115)),2)))</f>
        <v/>
      </c>
      <c r="AI115" s="245" t="str">
        <f aca="false">IF(OR(TRIM($B115&amp;$C115)="",NOT(ISNUMBER($D115))),"",SUMIFS($W$3:$W$1001,$AK$3:$AK$1001,$AK115,$D$3:$D$1001,"&lt;"&amp;$D115))</f>
        <v/>
      </c>
      <c r="AJ115" s="245" t="str">
        <f aca="false">IF(TRIM($B115&amp;$C115)="","",SUMIFS($W$3:$W$1001,$AK$3:$AK$1001,$AK115))</f>
        <v/>
      </c>
      <c r="AK115" s="261" t="str">
        <f aca="false">IF(TRIM($B115&amp;$C115)="","",TRIM($B115)&amp;"｜"&amp;TRIM($C115))</f>
        <v/>
      </c>
      <c r="AL115" s="245" t="str">
        <f aca="false">IF(TRIM($B115&amp;$C115)="","",MIN(N($O115),N($Q115)))</f>
        <v/>
      </c>
      <c r="AM115" s="248" t="str">
        <f aca="false">IF(ISNUMBER($D115),YEAR($D115),"")</f>
        <v/>
      </c>
      <c r="AN115" s="248" t="str">
        <f aca="false">IF(OR(TRIM($B115&amp;$C115)="",NOT(ISNUMBER($D115)),NOT(ISNUMBER($E115))),"",IF($E115&lt;$D115,"",IF(IF($AE115="半年付",2,IF($AE115="季度付",4,IF($AE115="月付",12,IF($AE115="半月付",24,1))))=1,1,MAX(1,ROUND(($E115-$D115+1)/365*IF($AE115="半年付",2,IF($AE115="季度付",4,IF($AE115="月付",12,IF($AE115="半月付",24,1)))),0)))))</f>
        <v/>
      </c>
      <c r="AO115" s="248" t="str">
        <f aca="true">IF($AN115="","",MIN($AN115,MAX(0,INT((TODAY()-付款宽限天数-$D115)/(($E115-$D115+1)/$AN115))+1)))</f>
        <v/>
      </c>
    </row>
    <row r="116" customFormat="false" ht="24" hidden="false" customHeight="false" outlineLevel="0" collapsed="false">
      <c r="F116" s="288" t="str">
        <f aca="true">IF(TRIM($B116&amp;$C116)="","",IF(OR(ISNUMBER(SEARCH("未",$A116)),ISNUMBER(SEARCH("送出",$A116)),AND(TRIM($A116)="",NOT(ISNUMBER($D116)),N($H116)=0)),"【合同未回】","")&amp;IF(NOT(ISNUMBER($E116)),IF(OR(ISNUMBER(SEARCH("未",$A116)),ISNUMBER(SEARCH("送出",$A116)),AND(TRIM($A116)="",NOT(ISNUMBER($D116)),N($H116)=0)),"","【未填合同期】"),IF($E116&lt;TODAY(),"【已到期】",IF($E116-TODAY()&lt;=提醒天数,"【即将到期，剩余"&amp;($E116-TODAY())&amp;"天】","【正常】")))&amp;IF(OR($AD116="安装免保",$AD116="技术免保",$AD116="质保期内"),"【"&amp;$AD116&amp;"】",""))</f>
        <v/>
      </c>
      <c r="K116" s="244" t="str">
        <f aca="false">IF(OR(N($H116)=0,N($I116)=0),"",ROUND(N($H116)*N($I116)*IF(N($J116)=0,1,N($J116)),2))</f>
        <v/>
      </c>
      <c r="M116" s="244" t="str">
        <f aca="false">IF(TRIM($B116&amp;$C116)="","",IF(AND(N($K116)=0,N($L116)=0),"",ROUND(N($K116)+N($L116),2)))</f>
        <v/>
      </c>
      <c r="S116" s="244"/>
      <c r="T116" s="245" t="str">
        <f aca="false">IF(TRIM($B116&amp;$C116)="","",IF(N($O116)=0,"",MAX(0,MIN(N($O116)-N($Q116),N($W116)))))</f>
        <v/>
      </c>
      <c r="U116" s="245" t="str">
        <f aca="false">IF(TRIM($B116&amp;$C116)="","",IF(N($Q116)&lt;=N($O116),"",N($Q116)-N($O116)))</f>
        <v/>
      </c>
      <c r="V116" s="245" t="str">
        <f aca="false">IF(OR(TRIM($B116&amp;$C116)="",$W116=""),"",MAX(0,N($W116))-N($T116))</f>
        <v/>
      </c>
      <c r="W116" s="245" t="str">
        <f aca="false">IF(TRIM($B116&amp;$C116)="","",IF(AND(N($M116)=0,N($Q116)+N($R116)+N($S116)=0),"",ROUND(N($M116)-N($Q116)-N($R116)-N($S116),2)))</f>
        <v/>
      </c>
      <c r="X116" s="246" t="str">
        <f aca="false">IF(TRIM($B116&amp;$C116)="","",IF(N($M116)=0,IF((N($Q116)+N($R116)+N($S116))=0,"—未填单价","未填单价，已收 "&amp;TEXT((N($Q116)+N($R116)+N($S116)),"#,##0.00")),IF(N($W116)&gt;0.005,"欠 "&amp;TEXT(N($W116),"#,##0.00")&amp;IF(N($T116)&gt;0,"（开票未到账 "&amp;TEXT(N($T116),"#,##0.00")&amp;"）","")&amp;IF(N($V116)&gt;0,"（未开票 "&amp;TEXT(N($V116),"#,##0.00")&amp;"）",""),IF(N($W116)&lt;-0.005,"多收 "&amp;TEXT(-N($W116),"#,##0.00"),"✔ 已结清")))&amp;IF(N($U116)&gt;0,"｜到账未开票 "&amp;TEXT(N($U116),"#,##0.00")&amp;"，待补票","")&amp;IF(N($R116)&gt;0,"｜收现 "&amp;TEXT(N($R116),"#,##0.00"),"")&amp;IF(N($S116)&gt;0,"｜收款不开票 "&amp;TEXT(N($S116),"#,##0.00"),""))</f>
        <v/>
      </c>
      <c r="Y116" s="290"/>
      <c r="AC116" s="244" t="str">
        <f aca="false">IF(OR(N($O116)=0,N($AB116)=0),"",ROUND(N($O116)/(1+N($AB116))*N($AB116),2))</f>
        <v/>
      </c>
      <c r="AD116" s="290"/>
      <c r="AE116" s="288"/>
      <c r="AF116" s="261" t="str">
        <f aca="false">IF($AN116="","",IF($AN116=1,IF($AO116&gt;=1,"一次性·已到收款期","一次性·未到期"),$AE116&amp;" 第"&amp;$AO116&amp;"/"&amp;$AN116&amp;"期"))</f>
        <v/>
      </c>
      <c r="AG116" s="245" t="str">
        <f aca="false">IF(OR($AN116="",N($M116)=0),"",ROUND(N($K116)*$AO116/$AN116,2)+N($L116))</f>
        <v/>
      </c>
      <c r="AH116" s="245" t="str">
        <f aca="false">IF($AG116="","",MAX(0,ROUND($AG116-(N($Q116)+N($R116)+N($S116)),2)))</f>
        <v/>
      </c>
      <c r="AI116" s="245" t="str">
        <f aca="false">IF(OR(TRIM($B116&amp;$C116)="",NOT(ISNUMBER($D116))),"",SUMIFS($W$3:$W$1001,$AK$3:$AK$1001,$AK116,$D$3:$D$1001,"&lt;"&amp;$D116))</f>
        <v/>
      </c>
      <c r="AJ116" s="245" t="str">
        <f aca="false">IF(TRIM($B116&amp;$C116)="","",SUMIFS($W$3:$W$1001,$AK$3:$AK$1001,$AK116))</f>
        <v/>
      </c>
      <c r="AK116" s="261" t="str">
        <f aca="false">IF(TRIM($B116&amp;$C116)="","",TRIM($B116)&amp;"｜"&amp;TRIM($C116))</f>
        <v/>
      </c>
      <c r="AL116" s="245" t="str">
        <f aca="false">IF(TRIM($B116&amp;$C116)="","",MIN(N($O116),N($Q116)))</f>
        <v/>
      </c>
      <c r="AM116" s="248" t="str">
        <f aca="false">IF(ISNUMBER($D116),YEAR($D116),"")</f>
        <v/>
      </c>
      <c r="AN116" s="248" t="str">
        <f aca="false">IF(OR(TRIM($B116&amp;$C116)="",NOT(ISNUMBER($D116)),NOT(ISNUMBER($E116))),"",IF($E116&lt;$D116,"",IF(IF($AE116="半年付",2,IF($AE116="季度付",4,IF($AE116="月付",12,IF($AE116="半月付",24,1))))=1,1,MAX(1,ROUND(($E116-$D116+1)/365*IF($AE116="半年付",2,IF($AE116="季度付",4,IF($AE116="月付",12,IF($AE116="半月付",24,1)))),0)))))</f>
        <v/>
      </c>
      <c r="AO116" s="248" t="str">
        <f aca="true">IF($AN116="","",MIN($AN116,MAX(0,INT((TODAY()-付款宽限天数-$D116)/(($E116-$D116+1)/$AN116))+1)))</f>
        <v/>
      </c>
    </row>
    <row r="117" customFormat="false" ht="24" hidden="false" customHeight="false" outlineLevel="0" collapsed="false">
      <c r="F117" s="288" t="str">
        <f aca="true">IF(TRIM($B117&amp;$C117)="","",IF(OR(ISNUMBER(SEARCH("未",$A117)),ISNUMBER(SEARCH("送出",$A117)),AND(TRIM($A117)="",NOT(ISNUMBER($D117)),N($H117)=0)),"【合同未回】","")&amp;IF(NOT(ISNUMBER($E117)),IF(OR(ISNUMBER(SEARCH("未",$A117)),ISNUMBER(SEARCH("送出",$A117)),AND(TRIM($A117)="",NOT(ISNUMBER($D117)),N($H117)=0)),"","【未填合同期】"),IF($E117&lt;TODAY(),"【已到期】",IF($E117-TODAY()&lt;=提醒天数,"【即将到期，剩余"&amp;($E117-TODAY())&amp;"天】","【正常】")))&amp;IF(OR($AD117="安装免保",$AD117="技术免保",$AD117="质保期内"),"【"&amp;$AD117&amp;"】",""))</f>
        <v/>
      </c>
      <c r="K117" s="244" t="str">
        <f aca="false">IF(OR(N($H117)=0,N($I117)=0),"",ROUND(N($H117)*N($I117)*IF(N($J117)=0,1,N($J117)),2))</f>
        <v/>
      </c>
      <c r="M117" s="244" t="str">
        <f aca="false">IF(TRIM($B117&amp;$C117)="","",IF(AND(N($K117)=0,N($L117)=0),"",ROUND(N($K117)+N($L117),2)))</f>
        <v/>
      </c>
      <c r="S117" s="244"/>
      <c r="T117" s="245" t="str">
        <f aca="false">IF(TRIM($B117&amp;$C117)="","",IF(N($O117)=0,"",MAX(0,MIN(N($O117)-N($Q117),N($W117)))))</f>
        <v/>
      </c>
      <c r="U117" s="245" t="str">
        <f aca="false">IF(TRIM($B117&amp;$C117)="","",IF(N($Q117)&lt;=N($O117),"",N($Q117)-N($O117)))</f>
        <v/>
      </c>
      <c r="V117" s="245" t="str">
        <f aca="false">IF(OR(TRIM($B117&amp;$C117)="",$W117=""),"",MAX(0,N($W117))-N($T117))</f>
        <v/>
      </c>
      <c r="W117" s="245" t="str">
        <f aca="false">IF(TRIM($B117&amp;$C117)="","",IF(AND(N($M117)=0,N($Q117)+N($R117)+N($S117)=0),"",ROUND(N($M117)-N($Q117)-N($R117)-N($S117),2)))</f>
        <v/>
      </c>
      <c r="X117" s="246" t="str">
        <f aca="false">IF(TRIM($B117&amp;$C117)="","",IF(N($M117)=0,IF((N($Q117)+N($R117)+N($S117))=0,"—未填单价","未填单价，已收 "&amp;TEXT((N($Q117)+N($R117)+N($S117)),"#,##0.00")),IF(N($W117)&gt;0.005,"欠 "&amp;TEXT(N($W117),"#,##0.00")&amp;IF(N($T117)&gt;0,"（开票未到账 "&amp;TEXT(N($T117),"#,##0.00")&amp;"）","")&amp;IF(N($V117)&gt;0,"（未开票 "&amp;TEXT(N($V117),"#,##0.00")&amp;"）",""),IF(N($W117)&lt;-0.005,"多收 "&amp;TEXT(-N($W117),"#,##0.00"),"✔ 已结清")))&amp;IF(N($U117)&gt;0,"｜到账未开票 "&amp;TEXT(N($U117),"#,##0.00")&amp;"，待补票","")&amp;IF(N($R117)&gt;0,"｜收现 "&amp;TEXT(N($R117),"#,##0.00"),"")&amp;IF(N($S117)&gt;0,"｜收款不开票 "&amp;TEXT(N($S117),"#,##0.00"),""))</f>
        <v/>
      </c>
      <c r="Y117" s="290"/>
      <c r="AC117" s="244" t="str">
        <f aca="false">IF(OR(N($O117)=0,N($AB117)=0),"",ROUND(N($O117)/(1+N($AB117))*N($AB117),2))</f>
        <v/>
      </c>
      <c r="AD117" s="290"/>
      <c r="AE117" s="288"/>
      <c r="AF117" s="261" t="str">
        <f aca="false">IF($AN117="","",IF($AN117=1,IF($AO117&gt;=1,"一次性·已到收款期","一次性·未到期"),$AE117&amp;" 第"&amp;$AO117&amp;"/"&amp;$AN117&amp;"期"))</f>
        <v/>
      </c>
      <c r="AG117" s="245" t="str">
        <f aca="false">IF(OR($AN117="",N($M117)=0),"",ROUND(N($K117)*$AO117/$AN117,2)+N($L117))</f>
        <v/>
      </c>
      <c r="AH117" s="245" t="str">
        <f aca="false">IF($AG117="","",MAX(0,ROUND($AG117-(N($Q117)+N($R117)+N($S117)),2)))</f>
        <v/>
      </c>
      <c r="AI117" s="245" t="str">
        <f aca="false">IF(OR(TRIM($B117&amp;$C117)="",NOT(ISNUMBER($D117))),"",SUMIFS($W$3:$W$1001,$AK$3:$AK$1001,$AK117,$D$3:$D$1001,"&lt;"&amp;$D117))</f>
        <v/>
      </c>
      <c r="AJ117" s="245" t="str">
        <f aca="false">IF(TRIM($B117&amp;$C117)="","",SUMIFS($W$3:$W$1001,$AK$3:$AK$1001,$AK117))</f>
        <v/>
      </c>
      <c r="AK117" s="261" t="str">
        <f aca="false">IF(TRIM($B117&amp;$C117)="","",TRIM($B117)&amp;"｜"&amp;TRIM($C117))</f>
        <v/>
      </c>
      <c r="AL117" s="245" t="str">
        <f aca="false">IF(TRIM($B117&amp;$C117)="","",MIN(N($O117),N($Q117)))</f>
        <v/>
      </c>
      <c r="AM117" s="248" t="str">
        <f aca="false">IF(ISNUMBER($D117),YEAR($D117),"")</f>
        <v/>
      </c>
      <c r="AN117" s="248" t="str">
        <f aca="false">IF(OR(TRIM($B117&amp;$C117)="",NOT(ISNUMBER($D117)),NOT(ISNUMBER($E117))),"",IF($E117&lt;$D117,"",IF(IF($AE117="半年付",2,IF($AE117="季度付",4,IF($AE117="月付",12,IF($AE117="半月付",24,1))))=1,1,MAX(1,ROUND(($E117-$D117+1)/365*IF($AE117="半年付",2,IF($AE117="季度付",4,IF($AE117="月付",12,IF($AE117="半月付",24,1)))),0)))))</f>
        <v/>
      </c>
      <c r="AO117" s="248" t="str">
        <f aca="true">IF($AN117="","",MIN($AN117,MAX(0,INT((TODAY()-付款宽限天数-$D117)/(($E117-$D117+1)/$AN117))+1)))</f>
        <v/>
      </c>
    </row>
    <row r="118" customFormat="false" ht="24" hidden="false" customHeight="false" outlineLevel="0" collapsed="false">
      <c r="F118" s="288" t="str">
        <f aca="true">IF(TRIM($B118&amp;$C118)="","",IF(OR(ISNUMBER(SEARCH("未",$A118)),ISNUMBER(SEARCH("送出",$A118)),AND(TRIM($A118)="",NOT(ISNUMBER($D118)),N($H118)=0)),"【合同未回】","")&amp;IF(NOT(ISNUMBER($E118)),IF(OR(ISNUMBER(SEARCH("未",$A118)),ISNUMBER(SEARCH("送出",$A118)),AND(TRIM($A118)="",NOT(ISNUMBER($D118)),N($H118)=0)),"","【未填合同期】"),IF($E118&lt;TODAY(),"【已到期】",IF($E118-TODAY()&lt;=提醒天数,"【即将到期，剩余"&amp;($E118-TODAY())&amp;"天】","【正常】")))&amp;IF(OR($AD118="安装免保",$AD118="技术免保",$AD118="质保期内"),"【"&amp;$AD118&amp;"】",""))</f>
        <v/>
      </c>
      <c r="K118" s="244" t="str">
        <f aca="false">IF(OR(N($H118)=0,N($I118)=0),"",ROUND(N($H118)*N($I118)*IF(N($J118)=0,1,N($J118)),2))</f>
        <v/>
      </c>
      <c r="M118" s="244" t="str">
        <f aca="false">IF(TRIM($B118&amp;$C118)="","",IF(AND(N($K118)=0,N($L118)=0),"",ROUND(N($K118)+N($L118),2)))</f>
        <v/>
      </c>
      <c r="S118" s="244"/>
      <c r="T118" s="245" t="str">
        <f aca="false">IF(TRIM($B118&amp;$C118)="","",IF(N($O118)=0,"",MAX(0,MIN(N($O118)-N($Q118),N($W118)))))</f>
        <v/>
      </c>
      <c r="U118" s="245" t="str">
        <f aca="false">IF(TRIM($B118&amp;$C118)="","",IF(N($Q118)&lt;=N($O118),"",N($Q118)-N($O118)))</f>
        <v/>
      </c>
      <c r="V118" s="245" t="str">
        <f aca="false">IF(OR(TRIM($B118&amp;$C118)="",$W118=""),"",MAX(0,N($W118))-N($T118))</f>
        <v/>
      </c>
      <c r="W118" s="245" t="str">
        <f aca="false">IF(TRIM($B118&amp;$C118)="","",IF(AND(N($M118)=0,N($Q118)+N($R118)+N($S118)=0),"",ROUND(N($M118)-N($Q118)-N($R118)-N($S118),2)))</f>
        <v/>
      </c>
      <c r="X118" s="246" t="str">
        <f aca="false">IF(TRIM($B118&amp;$C118)="","",IF(N($M118)=0,IF((N($Q118)+N($R118)+N($S118))=0,"—未填单价","未填单价，已收 "&amp;TEXT((N($Q118)+N($R118)+N($S118)),"#,##0.00")),IF(N($W118)&gt;0.005,"欠 "&amp;TEXT(N($W118),"#,##0.00")&amp;IF(N($T118)&gt;0,"（开票未到账 "&amp;TEXT(N($T118),"#,##0.00")&amp;"）","")&amp;IF(N($V118)&gt;0,"（未开票 "&amp;TEXT(N($V118),"#,##0.00")&amp;"）",""),IF(N($W118)&lt;-0.005,"多收 "&amp;TEXT(-N($W118),"#,##0.00"),"✔ 已结清")))&amp;IF(N($U118)&gt;0,"｜到账未开票 "&amp;TEXT(N($U118),"#,##0.00")&amp;"，待补票","")&amp;IF(N($R118)&gt;0,"｜收现 "&amp;TEXT(N($R118),"#,##0.00"),"")&amp;IF(N($S118)&gt;0,"｜收款不开票 "&amp;TEXT(N($S118),"#,##0.00"),""))</f>
        <v/>
      </c>
      <c r="Y118" s="290"/>
      <c r="AC118" s="244" t="str">
        <f aca="false">IF(OR(N($O118)=0,N($AB118)=0),"",ROUND(N($O118)/(1+N($AB118))*N($AB118),2))</f>
        <v/>
      </c>
      <c r="AD118" s="290"/>
      <c r="AE118" s="288"/>
      <c r="AF118" s="261" t="str">
        <f aca="false">IF($AN118="","",IF($AN118=1,IF($AO118&gt;=1,"一次性·已到收款期","一次性·未到期"),$AE118&amp;" 第"&amp;$AO118&amp;"/"&amp;$AN118&amp;"期"))</f>
        <v/>
      </c>
      <c r="AG118" s="245" t="str">
        <f aca="false">IF(OR($AN118="",N($M118)=0),"",ROUND(N($K118)*$AO118/$AN118,2)+N($L118))</f>
        <v/>
      </c>
      <c r="AH118" s="245" t="str">
        <f aca="false">IF($AG118="","",MAX(0,ROUND($AG118-(N($Q118)+N($R118)+N($S118)),2)))</f>
        <v/>
      </c>
      <c r="AI118" s="245" t="str">
        <f aca="false">IF(OR(TRIM($B118&amp;$C118)="",NOT(ISNUMBER($D118))),"",SUMIFS($W$3:$W$1001,$AK$3:$AK$1001,$AK118,$D$3:$D$1001,"&lt;"&amp;$D118))</f>
        <v/>
      </c>
      <c r="AJ118" s="245" t="str">
        <f aca="false">IF(TRIM($B118&amp;$C118)="","",SUMIFS($W$3:$W$1001,$AK$3:$AK$1001,$AK118))</f>
        <v/>
      </c>
      <c r="AK118" s="261" t="str">
        <f aca="false">IF(TRIM($B118&amp;$C118)="","",TRIM($B118)&amp;"｜"&amp;TRIM($C118))</f>
        <v/>
      </c>
      <c r="AL118" s="245" t="str">
        <f aca="false">IF(TRIM($B118&amp;$C118)="","",MIN(N($O118),N($Q118)))</f>
        <v/>
      </c>
      <c r="AM118" s="248" t="str">
        <f aca="false">IF(ISNUMBER($D118),YEAR($D118),"")</f>
        <v/>
      </c>
      <c r="AN118" s="248" t="str">
        <f aca="false">IF(OR(TRIM($B118&amp;$C118)="",NOT(ISNUMBER($D118)),NOT(ISNUMBER($E118))),"",IF($E118&lt;$D118,"",IF(IF($AE118="半年付",2,IF($AE118="季度付",4,IF($AE118="月付",12,IF($AE118="半月付",24,1))))=1,1,MAX(1,ROUND(($E118-$D118+1)/365*IF($AE118="半年付",2,IF($AE118="季度付",4,IF($AE118="月付",12,IF($AE118="半月付",24,1)))),0)))))</f>
        <v/>
      </c>
      <c r="AO118" s="248" t="str">
        <f aca="true">IF($AN118="","",MIN($AN118,MAX(0,INT((TODAY()-付款宽限天数-$D118)/(($E118-$D118+1)/$AN118))+1)))</f>
        <v/>
      </c>
    </row>
    <row r="119" customFormat="false" ht="24" hidden="false" customHeight="false" outlineLevel="0" collapsed="false">
      <c r="F119" s="288" t="str">
        <f aca="true">IF(TRIM($B119&amp;$C119)="","",IF(OR(ISNUMBER(SEARCH("未",$A119)),ISNUMBER(SEARCH("送出",$A119)),AND(TRIM($A119)="",NOT(ISNUMBER($D119)),N($H119)=0)),"【合同未回】","")&amp;IF(NOT(ISNUMBER($E119)),IF(OR(ISNUMBER(SEARCH("未",$A119)),ISNUMBER(SEARCH("送出",$A119)),AND(TRIM($A119)="",NOT(ISNUMBER($D119)),N($H119)=0)),"","【未填合同期】"),IF($E119&lt;TODAY(),"【已到期】",IF($E119-TODAY()&lt;=提醒天数,"【即将到期，剩余"&amp;($E119-TODAY())&amp;"天】","【正常】")))&amp;IF(OR($AD119="安装免保",$AD119="技术免保",$AD119="质保期内"),"【"&amp;$AD119&amp;"】",""))</f>
        <v/>
      </c>
      <c r="K119" s="244" t="str">
        <f aca="false">IF(OR(N($H119)=0,N($I119)=0),"",ROUND(N($H119)*N($I119)*IF(N($J119)=0,1,N($J119)),2))</f>
        <v/>
      </c>
      <c r="M119" s="244" t="str">
        <f aca="false">IF(TRIM($B119&amp;$C119)="","",IF(AND(N($K119)=0,N($L119)=0),"",ROUND(N($K119)+N($L119),2)))</f>
        <v/>
      </c>
      <c r="S119" s="244"/>
      <c r="T119" s="245" t="str">
        <f aca="false">IF(TRIM($B119&amp;$C119)="","",IF(N($O119)=0,"",MAX(0,MIN(N($O119)-N($Q119),N($W119)))))</f>
        <v/>
      </c>
      <c r="U119" s="245" t="str">
        <f aca="false">IF(TRIM($B119&amp;$C119)="","",IF(N($Q119)&lt;=N($O119),"",N($Q119)-N($O119)))</f>
        <v/>
      </c>
      <c r="V119" s="245" t="str">
        <f aca="false">IF(OR(TRIM($B119&amp;$C119)="",$W119=""),"",MAX(0,N($W119))-N($T119))</f>
        <v/>
      </c>
      <c r="W119" s="245" t="str">
        <f aca="false">IF(TRIM($B119&amp;$C119)="","",IF(AND(N($M119)=0,N($Q119)+N($R119)+N($S119)=0),"",ROUND(N($M119)-N($Q119)-N($R119)-N($S119),2)))</f>
        <v/>
      </c>
      <c r="X119" s="246" t="str">
        <f aca="false">IF(TRIM($B119&amp;$C119)="","",IF(N($M119)=0,IF((N($Q119)+N($R119)+N($S119))=0,"—未填单价","未填单价，已收 "&amp;TEXT((N($Q119)+N($R119)+N($S119)),"#,##0.00")),IF(N($W119)&gt;0.005,"欠 "&amp;TEXT(N($W119),"#,##0.00")&amp;IF(N($T119)&gt;0,"（开票未到账 "&amp;TEXT(N($T119),"#,##0.00")&amp;"）","")&amp;IF(N($V119)&gt;0,"（未开票 "&amp;TEXT(N($V119),"#,##0.00")&amp;"）",""),IF(N($W119)&lt;-0.005,"多收 "&amp;TEXT(-N($W119),"#,##0.00"),"✔ 已结清")))&amp;IF(N($U119)&gt;0,"｜到账未开票 "&amp;TEXT(N($U119),"#,##0.00")&amp;"，待补票","")&amp;IF(N($R119)&gt;0,"｜收现 "&amp;TEXT(N($R119),"#,##0.00"),"")&amp;IF(N($S119)&gt;0,"｜收款不开票 "&amp;TEXT(N($S119),"#,##0.00"),""))</f>
        <v/>
      </c>
      <c r="Y119" s="290"/>
      <c r="AC119" s="244" t="str">
        <f aca="false">IF(OR(N($O119)=0,N($AB119)=0),"",ROUND(N($O119)/(1+N($AB119))*N($AB119),2))</f>
        <v/>
      </c>
      <c r="AD119" s="290"/>
      <c r="AE119" s="288"/>
      <c r="AF119" s="261" t="str">
        <f aca="false">IF($AN119="","",IF($AN119=1,IF($AO119&gt;=1,"一次性·已到收款期","一次性·未到期"),$AE119&amp;" 第"&amp;$AO119&amp;"/"&amp;$AN119&amp;"期"))</f>
        <v/>
      </c>
      <c r="AG119" s="245" t="str">
        <f aca="false">IF(OR($AN119="",N($M119)=0),"",ROUND(N($K119)*$AO119/$AN119,2)+N($L119))</f>
        <v/>
      </c>
      <c r="AH119" s="245" t="str">
        <f aca="false">IF($AG119="","",MAX(0,ROUND($AG119-(N($Q119)+N($R119)+N($S119)),2)))</f>
        <v/>
      </c>
      <c r="AI119" s="245" t="str">
        <f aca="false">IF(OR(TRIM($B119&amp;$C119)="",NOT(ISNUMBER($D119))),"",SUMIFS($W$3:$W$1001,$AK$3:$AK$1001,$AK119,$D$3:$D$1001,"&lt;"&amp;$D119))</f>
        <v/>
      </c>
      <c r="AJ119" s="245" t="str">
        <f aca="false">IF(TRIM($B119&amp;$C119)="","",SUMIFS($W$3:$W$1001,$AK$3:$AK$1001,$AK119))</f>
        <v/>
      </c>
      <c r="AK119" s="261" t="str">
        <f aca="false">IF(TRIM($B119&amp;$C119)="","",TRIM($B119)&amp;"｜"&amp;TRIM($C119))</f>
        <v/>
      </c>
      <c r="AL119" s="245" t="str">
        <f aca="false">IF(TRIM($B119&amp;$C119)="","",MIN(N($O119),N($Q119)))</f>
        <v/>
      </c>
      <c r="AM119" s="248" t="str">
        <f aca="false">IF(ISNUMBER($D119),YEAR($D119),"")</f>
        <v/>
      </c>
      <c r="AN119" s="248" t="str">
        <f aca="false">IF(OR(TRIM($B119&amp;$C119)="",NOT(ISNUMBER($D119)),NOT(ISNUMBER($E119))),"",IF($E119&lt;$D119,"",IF(IF($AE119="半年付",2,IF($AE119="季度付",4,IF($AE119="月付",12,IF($AE119="半月付",24,1))))=1,1,MAX(1,ROUND(($E119-$D119+1)/365*IF($AE119="半年付",2,IF($AE119="季度付",4,IF($AE119="月付",12,IF($AE119="半月付",24,1)))),0)))))</f>
        <v/>
      </c>
      <c r="AO119" s="248" t="str">
        <f aca="true">IF($AN119="","",MIN($AN119,MAX(0,INT((TODAY()-付款宽限天数-$D119)/(($E119-$D119+1)/$AN119))+1)))</f>
        <v/>
      </c>
    </row>
    <row r="120" customFormat="false" ht="24" hidden="false" customHeight="false" outlineLevel="0" collapsed="false">
      <c r="F120" s="288" t="str">
        <f aca="true">IF(TRIM($B120&amp;$C120)="","",IF(OR(ISNUMBER(SEARCH("未",$A120)),ISNUMBER(SEARCH("送出",$A120)),AND(TRIM($A120)="",NOT(ISNUMBER($D120)),N($H120)=0)),"【合同未回】","")&amp;IF(NOT(ISNUMBER($E120)),IF(OR(ISNUMBER(SEARCH("未",$A120)),ISNUMBER(SEARCH("送出",$A120)),AND(TRIM($A120)="",NOT(ISNUMBER($D120)),N($H120)=0)),"","【未填合同期】"),IF($E120&lt;TODAY(),"【已到期】",IF($E120-TODAY()&lt;=提醒天数,"【即将到期，剩余"&amp;($E120-TODAY())&amp;"天】","【正常】")))&amp;IF(OR($AD120="安装免保",$AD120="技术免保",$AD120="质保期内"),"【"&amp;$AD120&amp;"】",""))</f>
        <v/>
      </c>
      <c r="K120" s="244" t="str">
        <f aca="false">IF(OR(N($H120)=0,N($I120)=0),"",ROUND(N($H120)*N($I120)*IF(N($J120)=0,1,N($J120)),2))</f>
        <v/>
      </c>
      <c r="M120" s="244" t="str">
        <f aca="false">IF(TRIM($B120&amp;$C120)="","",IF(AND(N($K120)=0,N($L120)=0),"",ROUND(N($K120)+N($L120),2)))</f>
        <v/>
      </c>
      <c r="S120" s="244"/>
      <c r="T120" s="245" t="str">
        <f aca="false">IF(TRIM($B120&amp;$C120)="","",IF(N($O120)=0,"",MAX(0,MIN(N($O120)-N($Q120),N($W120)))))</f>
        <v/>
      </c>
      <c r="U120" s="245" t="str">
        <f aca="false">IF(TRIM($B120&amp;$C120)="","",IF(N($Q120)&lt;=N($O120),"",N($Q120)-N($O120)))</f>
        <v/>
      </c>
      <c r="V120" s="245" t="str">
        <f aca="false">IF(OR(TRIM($B120&amp;$C120)="",$W120=""),"",MAX(0,N($W120))-N($T120))</f>
        <v/>
      </c>
      <c r="W120" s="245" t="str">
        <f aca="false">IF(TRIM($B120&amp;$C120)="","",IF(AND(N($M120)=0,N($Q120)+N($R120)+N($S120)=0),"",ROUND(N($M120)-N($Q120)-N($R120)-N($S120),2)))</f>
        <v/>
      </c>
      <c r="X120" s="246" t="str">
        <f aca="false">IF(TRIM($B120&amp;$C120)="","",IF(N($M120)=0,IF((N($Q120)+N($R120)+N($S120))=0,"—未填单价","未填单价，已收 "&amp;TEXT((N($Q120)+N($R120)+N($S120)),"#,##0.00")),IF(N($W120)&gt;0.005,"欠 "&amp;TEXT(N($W120),"#,##0.00")&amp;IF(N($T120)&gt;0,"（开票未到账 "&amp;TEXT(N($T120),"#,##0.00")&amp;"）","")&amp;IF(N($V120)&gt;0,"（未开票 "&amp;TEXT(N($V120),"#,##0.00")&amp;"）",""),IF(N($W120)&lt;-0.005,"多收 "&amp;TEXT(-N($W120),"#,##0.00"),"✔ 已结清")))&amp;IF(N($U120)&gt;0,"｜到账未开票 "&amp;TEXT(N($U120),"#,##0.00")&amp;"，待补票","")&amp;IF(N($R120)&gt;0,"｜收现 "&amp;TEXT(N($R120),"#,##0.00"),"")&amp;IF(N($S120)&gt;0,"｜收款不开票 "&amp;TEXT(N($S120),"#,##0.00"),""))</f>
        <v/>
      </c>
      <c r="Y120" s="290"/>
      <c r="AC120" s="244" t="str">
        <f aca="false">IF(OR(N($O120)=0,N($AB120)=0),"",ROUND(N($O120)/(1+N($AB120))*N($AB120),2))</f>
        <v/>
      </c>
      <c r="AD120" s="290"/>
      <c r="AE120" s="288"/>
      <c r="AF120" s="261" t="str">
        <f aca="false">IF($AN120="","",IF($AN120=1,IF($AO120&gt;=1,"一次性·已到收款期","一次性·未到期"),$AE120&amp;" 第"&amp;$AO120&amp;"/"&amp;$AN120&amp;"期"))</f>
        <v/>
      </c>
      <c r="AG120" s="245" t="str">
        <f aca="false">IF(OR($AN120="",N($M120)=0),"",ROUND(N($K120)*$AO120/$AN120,2)+N($L120))</f>
        <v/>
      </c>
      <c r="AH120" s="245" t="str">
        <f aca="false">IF($AG120="","",MAX(0,ROUND($AG120-(N($Q120)+N($R120)+N($S120)),2)))</f>
        <v/>
      </c>
      <c r="AI120" s="245" t="str">
        <f aca="false">IF(OR(TRIM($B120&amp;$C120)="",NOT(ISNUMBER($D120))),"",SUMIFS($W$3:$W$1001,$AK$3:$AK$1001,$AK120,$D$3:$D$1001,"&lt;"&amp;$D120))</f>
        <v/>
      </c>
      <c r="AJ120" s="245" t="str">
        <f aca="false">IF(TRIM($B120&amp;$C120)="","",SUMIFS($W$3:$W$1001,$AK$3:$AK$1001,$AK120))</f>
        <v/>
      </c>
      <c r="AK120" s="261" t="str">
        <f aca="false">IF(TRIM($B120&amp;$C120)="","",TRIM($B120)&amp;"｜"&amp;TRIM($C120))</f>
        <v/>
      </c>
      <c r="AL120" s="245" t="str">
        <f aca="false">IF(TRIM($B120&amp;$C120)="","",MIN(N($O120),N($Q120)))</f>
        <v/>
      </c>
      <c r="AM120" s="248" t="str">
        <f aca="false">IF(ISNUMBER($D120),YEAR($D120),"")</f>
        <v/>
      </c>
      <c r="AN120" s="248" t="str">
        <f aca="false">IF(OR(TRIM($B120&amp;$C120)="",NOT(ISNUMBER($D120)),NOT(ISNUMBER($E120))),"",IF($E120&lt;$D120,"",IF(IF($AE120="半年付",2,IF($AE120="季度付",4,IF($AE120="月付",12,IF($AE120="半月付",24,1))))=1,1,MAX(1,ROUND(($E120-$D120+1)/365*IF($AE120="半年付",2,IF($AE120="季度付",4,IF($AE120="月付",12,IF($AE120="半月付",24,1)))),0)))))</f>
        <v/>
      </c>
      <c r="AO120" s="248" t="str">
        <f aca="true">IF($AN120="","",MIN($AN120,MAX(0,INT((TODAY()-付款宽限天数-$D120)/(($E120-$D120+1)/$AN120))+1)))</f>
        <v/>
      </c>
    </row>
    <row r="121" customFormat="false" ht="24" hidden="false" customHeight="false" outlineLevel="0" collapsed="false">
      <c r="F121" s="288" t="str">
        <f aca="true">IF(TRIM($B121&amp;$C121)="","",IF(OR(ISNUMBER(SEARCH("未",$A121)),ISNUMBER(SEARCH("送出",$A121)),AND(TRIM($A121)="",NOT(ISNUMBER($D121)),N($H121)=0)),"【合同未回】","")&amp;IF(NOT(ISNUMBER($E121)),IF(OR(ISNUMBER(SEARCH("未",$A121)),ISNUMBER(SEARCH("送出",$A121)),AND(TRIM($A121)="",NOT(ISNUMBER($D121)),N($H121)=0)),"","【未填合同期】"),IF($E121&lt;TODAY(),"【已到期】",IF($E121-TODAY()&lt;=提醒天数,"【即将到期，剩余"&amp;($E121-TODAY())&amp;"天】","【正常】")))&amp;IF(OR($AD121="安装免保",$AD121="技术免保",$AD121="质保期内"),"【"&amp;$AD121&amp;"】",""))</f>
        <v/>
      </c>
      <c r="K121" s="244" t="str">
        <f aca="false">IF(OR(N($H121)=0,N($I121)=0),"",ROUND(N($H121)*N($I121)*IF(N($J121)=0,1,N($J121)),2))</f>
        <v/>
      </c>
      <c r="M121" s="244" t="str">
        <f aca="false">IF(TRIM($B121&amp;$C121)="","",IF(AND(N($K121)=0,N($L121)=0),"",ROUND(N($K121)+N($L121),2)))</f>
        <v/>
      </c>
      <c r="S121" s="244"/>
      <c r="T121" s="245" t="str">
        <f aca="false">IF(TRIM($B121&amp;$C121)="","",IF(N($O121)=0,"",MAX(0,MIN(N($O121)-N($Q121),N($W121)))))</f>
        <v/>
      </c>
      <c r="U121" s="245" t="str">
        <f aca="false">IF(TRIM($B121&amp;$C121)="","",IF(N($Q121)&lt;=N($O121),"",N($Q121)-N($O121)))</f>
        <v/>
      </c>
      <c r="V121" s="245" t="str">
        <f aca="false">IF(OR(TRIM($B121&amp;$C121)="",$W121=""),"",MAX(0,N($W121))-N($T121))</f>
        <v/>
      </c>
      <c r="W121" s="245" t="str">
        <f aca="false">IF(TRIM($B121&amp;$C121)="","",IF(AND(N($M121)=0,N($Q121)+N($R121)+N($S121)=0),"",ROUND(N($M121)-N($Q121)-N($R121)-N($S121),2)))</f>
        <v/>
      </c>
      <c r="X121" s="246" t="str">
        <f aca="false">IF(TRIM($B121&amp;$C121)="","",IF(N($M121)=0,IF((N($Q121)+N($R121)+N($S121))=0,"—未填单价","未填单价，已收 "&amp;TEXT((N($Q121)+N($R121)+N($S121)),"#,##0.00")),IF(N($W121)&gt;0.005,"欠 "&amp;TEXT(N($W121),"#,##0.00")&amp;IF(N($T121)&gt;0,"（开票未到账 "&amp;TEXT(N($T121),"#,##0.00")&amp;"）","")&amp;IF(N($V121)&gt;0,"（未开票 "&amp;TEXT(N($V121),"#,##0.00")&amp;"）",""),IF(N($W121)&lt;-0.005,"多收 "&amp;TEXT(-N($W121),"#,##0.00"),"✔ 已结清")))&amp;IF(N($U121)&gt;0,"｜到账未开票 "&amp;TEXT(N($U121),"#,##0.00")&amp;"，待补票","")&amp;IF(N($R121)&gt;0,"｜收现 "&amp;TEXT(N($R121),"#,##0.00"),"")&amp;IF(N($S121)&gt;0,"｜收款不开票 "&amp;TEXT(N($S121),"#,##0.00"),""))</f>
        <v/>
      </c>
      <c r="Y121" s="290"/>
      <c r="AC121" s="244" t="str">
        <f aca="false">IF(OR(N($O121)=0,N($AB121)=0),"",ROUND(N($O121)/(1+N($AB121))*N($AB121),2))</f>
        <v/>
      </c>
      <c r="AD121" s="290"/>
      <c r="AE121" s="288"/>
      <c r="AF121" s="261" t="str">
        <f aca="false">IF($AN121="","",IF($AN121=1,IF($AO121&gt;=1,"一次性·已到收款期","一次性·未到期"),$AE121&amp;" 第"&amp;$AO121&amp;"/"&amp;$AN121&amp;"期"))</f>
        <v/>
      </c>
      <c r="AG121" s="245" t="str">
        <f aca="false">IF(OR($AN121="",N($M121)=0),"",ROUND(N($K121)*$AO121/$AN121,2)+N($L121))</f>
        <v/>
      </c>
      <c r="AH121" s="245" t="str">
        <f aca="false">IF($AG121="","",MAX(0,ROUND($AG121-(N($Q121)+N($R121)+N($S121)),2)))</f>
        <v/>
      </c>
      <c r="AI121" s="245" t="str">
        <f aca="false">IF(OR(TRIM($B121&amp;$C121)="",NOT(ISNUMBER($D121))),"",SUMIFS($W$3:$W$1001,$AK$3:$AK$1001,$AK121,$D$3:$D$1001,"&lt;"&amp;$D121))</f>
        <v/>
      </c>
      <c r="AJ121" s="245" t="str">
        <f aca="false">IF(TRIM($B121&amp;$C121)="","",SUMIFS($W$3:$W$1001,$AK$3:$AK$1001,$AK121))</f>
        <v/>
      </c>
      <c r="AK121" s="261" t="str">
        <f aca="false">IF(TRIM($B121&amp;$C121)="","",TRIM($B121)&amp;"｜"&amp;TRIM($C121))</f>
        <v/>
      </c>
      <c r="AL121" s="245" t="str">
        <f aca="false">IF(TRIM($B121&amp;$C121)="","",MIN(N($O121),N($Q121)))</f>
        <v/>
      </c>
      <c r="AM121" s="248" t="str">
        <f aca="false">IF(ISNUMBER($D121),YEAR($D121),"")</f>
        <v/>
      </c>
      <c r="AN121" s="248" t="str">
        <f aca="false">IF(OR(TRIM($B121&amp;$C121)="",NOT(ISNUMBER($D121)),NOT(ISNUMBER($E121))),"",IF($E121&lt;$D121,"",IF(IF($AE121="半年付",2,IF($AE121="季度付",4,IF($AE121="月付",12,IF($AE121="半月付",24,1))))=1,1,MAX(1,ROUND(($E121-$D121+1)/365*IF($AE121="半年付",2,IF($AE121="季度付",4,IF($AE121="月付",12,IF($AE121="半月付",24,1)))),0)))))</f>
        <v/>
      </c>
      <c r="AO121" s="248" t="str">
        <f aca="true">IF($AN121="","",MIN($AN121,MAX(0,INT((TODAY()-付款宽限天数-$D121)/(($E121-$D121+1)/$AN121))+1)))</f>
        <v/>
      </c>
    </row>
    <row r="122" customFormat="false" ht="24" hidden="false" customHeight="false" outlineLevel="0" collapsed="false">
      <c r="F122" s="288" t="str">
        <f aca="true">IF(TRIM($B122&amp;$C122)="","",IF(OR(ISNUMBER(SEARCH("未",$A122)),ISNUMBER(SEARCH("送出",$A122)),AND(TRIM($A122)="",NOT(ISNUMBER($D122)),N($H122)=0)),"【合同未回】","")&amp;IF(NOT(ISNUMBER($E122)),IF(OR(ISNUMBER(SEARCH("未",$A122)),ISNUMBER(SEARCH("送出",$A122)),AND(TRIM($A122)="",NOT(ISNUMBER($D122)),N($H122)=0)),"","【未填合同期】"),IF($E122&lt;TODAY(),"【已到期】",IF($E122-TODAY()&lt;=提醒天数,"【即将到期，剩余"&amp;($E122-TODAY())&amp;"天】","【正常】")))&amp;IF(OR($AD122="安装免保",$AD122="技术免保",$AD122="质保期内"),"【"&amp;$AD122&amp;"】",""))</f>
        <v/>
      </c>
      <c r="K122" s="244" t="str">
        <f aca="false">IF(OR(N($H122)=0,N($I122)=0),"",ROUND(N($H122)*N($I122)*IF(N($J122)=0,1,N($J122)),2))</f>
        <v/>
      </c>
      <c r="M122" s="244" t="str">
        <f aca="false">IF(TRIM($B122&amp;$C122)="","",IF(AND(N($K122)=0,N($L122)=0),"",ROUND(N($K122)+N($L122),2)))</f>
        <v/>
      </c>
      <c r="S122" s="244"/>
      <c r="T122" s="245" t="str">
        <f aca="false">IF(TRIM($B122&amp;$C122)="","",IF(N($O122)=0,"",MAX(0,MIN(N($O122)-N($Q122),N($W122)))))</f>
        <v/>
      </c>
      <c r="U122" s="245" t="str">
        <f aca="false">IF(TRIM($B122&amp;$C122)="","",IF(N($Q122)&lt;=N($O122),"",N($Q122)-N($O122)))</f>
        <v/>
      </c>
      <c r="V122" s="245" t="str">
        <f aca="false">IF(OR(TRIM($B122&amp;$C122)="",$W122=""),"",MAX(0,N($W122))-N($T122))</f>
        <v/>
      </c>
      <c r="W122" s="245" t="str">
        <f aca="false">IF(TRIM($B122&amp;$C122)="","",IF(AND(N($M122)=0,N($Q122)+N($R122)+N($S122)=0),"",ROUND(N($M122)-N($Q122)-N($R122)-N($S122),2)))</f>
        <v/>
      </c>
      <c r="X122" s="246" t="str">
        <f aca="false">IF(TRIM($B122&amp;$C122)="","",IF(N($M122)=0,IF((N($Q122)+N($R122)+N($S122))=0,"—未填单价","未填单价，已收 "&amp;TEXT((N($Q122)+N($R122)+N($S122)),"#,##0.00")),IF(N($W122)&gt;0.005,"欠 "&amp;TEXT(N($W122),"#,##0.00")&amp;IF(N($T122)&gt;0,"（开票未到账 "&amp;TEXT(N($T122),"#,##0.00")&amp;"）","")&amp;IF(N($V122)&gt;0,"（未开票 "&amp;TEXT(N($V122),"#,##0.00")&amp;"）",""),IF(N($W122)&lt;-0.005,"多收 "&amp;TEXT(-N($W122),"#,##0.00"),"✔ 已结清")))&amp;IF(N($U122)&gt;0,"｜到账未开票 "&amp;TEXT(N($U122),"#,##0.00")&amp;"，待补票","")&amp;IF(N($R122)&gt;0,"｜收现 "&amp;TEXT(N($R122),"#,##0.00"),"")&amp;IF(N($S122)&gt;0,"｜收款不开票 "&amp;TEXT(N($S122),"#,##0.00"),""))</f>
        <v/>
      </c>
      <c r="Y122" s="290"/>
      <c r="AC122" s="244" t="str">
        <f aca="false">IF(OR(N($O122)=0,N($AB122)=0),"",ROUND(N($O122)/(1+N($AB122))*N($AB122),2))</f>
        <v/>
      </c>
      <c r="AD122" s="290"/>
      <c r="AE122" s="288"/>
      <c r="AF122" s="261" t="str">
        <f aca="false">IF($AN122="","",IF($AN122=1,IF($AO122&gt;=1,"一次性·已到收款期","一次性·未到期"),$AE122&amp;" 第"&amp;$AO122&amp;"/"&amp;$AN122&amp;"期"))</f>
        <v/>
      </c>
      <c r="AG122" s="245" t="str">
        <f aca="false">IF(OR($AN122="",N($M122)=0),"",ROUND(N($K122)*$AO122/$AN122,2)+N($L122))</f>
        <v/>
      </c>
      <c r="AH122" s="245" t="str">
        <f aca="false">IF($AG122="","",MAX(0,ROUND($AG122-(N($Q122)+N($R122)+N($S122)),2)))</f>
        <v/>
      </c>
      <c r="AI122" s="245" t="str">
        <f aca="false">IF(OR(TRIM($B122&amp;$C122)="",NOT(ISNUMBER($D122))),"",SUMIFS($W$3:$W$1001,$AK$3:$AK$1001,$AK122,$D$3:$D$1001,"&lt;"&amp;$D122))</f>
        <v/>
      </c>
      <c r="AJ122" s="245" t="str">
        <f aca="false">IF(TRIM($B122&amp;$C122)="","",SUMIFS($W$3:$W$1001,$AK$3:$AK$1001,$AK122))</f>
        <v/>
      </c>
      <c r="AK122" s="261" t="str">
        <f aca="false">IF(TRIM($B122&amp;$C122)="","",TRIM($B122)&amp;"｜"&amp;TRIM($C122))</f>
        <v/>
      </c>
      <c r="AL122" s="245" t="str">
        <f aca="false">IF(TRIM($B122&amp;$C122)="","",MIN(N($O122),N($Q122)))</f>
        <v/>
      </c>
      <c r="AM122" s="248" t="str">
        <f aca="false">IF(ISNUMBER($D122),YEAR($D122),"")</f>
        <v/>
      </c>
      <c r="AN122" s="248" t="str">
        <f aca="false">IF(OR(TRIM($B122&amp;$C122)="",NOT(ISNUMBER($D122)),NOT(ISNUMBER($E122))),"",IF($E122&lt;$D122,"",IF(IF($AE122="半年付",2,IF($AE122="季度付",4,IF($AE122="月付",12,IF($AE122="半月付",24,1))))=1,1,MAX(1,ROUND(($E122-$D122+1)/365*IF($AE122="半年付",2,IF($AE122="季度付",4,IF($AE122="月付",12,IF($AE122="半月付",24,1)))),0)))))</f>
        <v/>
      </c>
      <c r="AO122" s="248" t="str">
        <f aca="true">IF($AN122="","",MIN($AN122,MAX(0,INT((TODAY()-付款宽限天数-$D122)/(($E122-$D122+1)/$AN122))+1)))</f>
        <v/>
      </c>
    </row>
    <row r="123" customFormat="false" ht="24" hidden="false" customHeight="false" outlineLevel="0" collapsed="false">
      <c r="F123" s="288" t="str">
        <f aca="true">IF(TRIM($B123&amp;$C123)="","",IF(OR(ISNUMBER(SEARCH("未",$A123)),ISNUMBER(SEARCH("送出",$A123)),AND(TRIM($A123)="",NOT(ISNUMBER($D123)),N($H123)=0)),"【合同未回】","")&amp;IF(NOT(ISNUMBER($E123)),IF(OR(ISNUMBER(SEARCH("未",$A123)),ISNUMBER(SEARCH("送出",$A123)),AND(TRIM($A123)="",NOT(ISNUMBER($D123)),N($H123)=0)),"","【未填合同期】"),IF($E123&lt;TODAY(),"【已到期】",IF($E123-TODAY()&lt;=提醒天数,"【即将到期，剩余"&amp;($E123-TODAY())&amp;"天】","【正常】")))&amp;IF(OR($AD123="安装免保",$AD123="技术免保",$AD123="质保期内"),"【"&amp;$AD123&amp;"】",""))</f>
        <v/>
      </c>
      <c r="K123" s="244" t="str">
        <f aca="false">IF(OR(N($H123)=0,N($I123)=0),"",ROUND(N($H123)*N($I123)*IF(N($J123)=0,1,N($J123)),2))</f>
        <v/>
      </c>
      <c r="M123" s="244" t="str">
        <f aca="false">IF(TRIM($B123&amp;$C123)="","",IF(AND(N($K123)=0,N($L123)=0),"",ROUND(N($K123)+N($L123),2)))</f>
        <v/>
      </c>
      <c r="S123" s="244"/>
      <c r="T123" s="245" t="str">
        <f aca="false">IF(TRIM($B123&amp;$C123)="","",IF(N($O123)=0,"",MAX(0,MIN(N($O123)-N($Q123),N($W123)))))</f>
        <v/>
      </c>
      <c r="U123" s="245" t="str">
        <f aca="false">IF(TRIM($B123&amp;$C123)="","",IF(N($Q123)&lt;=N($O123),"",N($Q123)-N($O123)))</f>
        <v/>
      </c>
      <c r="V123" s="245" t="str">
        <f aca="false">IF(OR(TRIM($B123&amp;$C123)="",$W123=""),"",MAX(0,N($W123))-N($T123))</f>
        <v/>
      </c>
      <c r="W123" s="245" t="str">
        <f aca="false">IF(TRIM($B123&amp;$C123)="","",IF(AND(N($M123)=0,N($Q123)+N($R123)+N($S123)=0),"",ROUND(N($M123)-N($Q123)-N($R123)-N($S123),2)))</f>
        <v/>
      </c>
      <c r="X123" s="246" t="str">
        <f aca="false">IF(TRIM($B123&amp;$C123)="","",IF(N($M123)=0,IF((N($Q123)+N($R123)+N($S123))=0,"—未填单价","未填单价，已收 "&amp;TEXT((N($Q123)+N($R123)+N($S123)),"#,##0.00")),IF(N($W123)&gt;0.005,"欠 "&amp;TEXT(N($W123),"#,##0.00")&amp;IF(N($T123)&gt;0,"（开票未到账 "&amp;TEXT(N($T123),"#,##0.00")&amp;"）","")&amp;IF(N($V123)&gt;0,"（未开票 "&amp;TEXT(N($V123),"#,##0.00")&amp;"）",""),IF(N($W123)&lt;-0.005,"多收 "&amp;TEXT(-N($W123),"#,##0.00"),"✔ 已结清")))&amp;IF(N($U123)&gt;0,"｜到账未开票 "&amp;TEXT(N($U123),"#,##0.00")&amp;"，待补票","")&amp;IF(N($R123)&gt;0,"｜收现 "&amp;TEXT(N($R123),"#,##0.00"),"")&amp;IF(N($S123)&gt;0,"｜收款不开票 "&amp;TEXT(N($S123),"#,##0.00"),""))</f>
        <v/>
      </c>
      <c r="Y123" s="290"/>
      <c r="AC123" s="244" t="str">
        <f aca="false">IF(OR(N($O123)=0,N($AB123)=0),"",ROUND(N($O123)/(1+N($AB123))*N($AB123),2))</f>
        <v/>
      </c>
      <c r="AD123" s="290"/>
      <c r="AE123" s="288"/>
      <c r="AF123" s="261" t="str">
        <f aca="false">IF($AN123="","",IF($AN123=1,IF($AO123&gt;=1,"一次性·已到收款期","一次性·未到期"),$AE123&amp;" 第"&amp;$AO123&amp;"/"&amp;$AN123&amp;"期"))</f>
        <v/>
      </c>
      <c r="AG123" s="245" t="str">
        <f aca="false">IF(OR($AN123="",N($M123)=0),"",ROUND(N($K123)*$AO123/$AN123,2)+N($L123))</f>
        <v/>
      </c>
      <c r="AH123" s="245" t="str">
        <f aca="false">IF($AG123="","",MAX(0,ROUND($AG123-(N($Q123)+N($R123)+N($S123)),2)))</f>
        <v/>
      </c>
      <c r="AI123" s="245" t="str">
        <f aca="false">IF(OR(TRIM($B123&amp;$C123)="",NOT(ISNUMBER($D123))),"",SUMIFS($W$3:$W$1001,$AK$3:$AK$1001,$AK123,$D$3:$D$1001,"&lt;"&amp;$D123))</f>
        <v/>
      </c>
      <c r="AJ123" s="245" t="str">
        <f aca="false">IF(TRIM($B123&amp;$C123)="","",SUMIFS($W$3:$W$1001,$AK$3:$AK$1001,$AK123))</f>
        <v/>
      </c>
      <c r="AK123" s="261" t="str">
        <f aca="false">IF(TRIM($B123&amp;$C123)="","",TRIM($B123)&amp;"｜"&amp;TRIM($C123))</f>
        <v/>
      </c>
      <c r="AL123" s="245" t="str">
        <f aca="false">IF(TRIM($B123&amp;$C123)="","",MIN(N($O123),N($Q123)))</f>
        <v/>
      </c>
      <c r="AM123" s="248" t="str">
        <f aca="false">IF(ISNUMBER($D123),YEAR($D123),"")</f>
        <v/>
      </c>
      <c r="AN123" s="248" t="str">
        <f aca="false">IF(OR(TRIM($B123&amp;$C123)="",NOT(ISNUMBER($D123)),NOT(ISNUMBER($E123))),"",IF($E123&lt;$D123,"",IF(IF($AE123="半年付",2,IF($AE123="季度付",4,IF($AE123="月付",12,IF($AE123="半月付",24,1))))=1,1,MAX(1,ROUND(($E123-$D123+1)/365*IF($AE123="半年付",2,IF($AE123="季度付",4,IF($AE123="月付",12,IF($AE123="半月付",24,1)))),0)))))</f>
        <v/>
      </c>
      <c r="AO123" s="248" t="str">
        <f aca="true">IF($AN123="","",MIN($AN123,MAX(0,INT((TODAY()-付款宽限天数-$D123)/(($E123-$D123+1)/$AN123))+1)))</f>
        <v/>
      </c>
    </row>
    <row r="124" customFormat="false" ht="24" hidden="false" customHeight="false" outlineLevel="0" collapsed="false">
      <c r="F124" s="288" t="str">
        <f aca="true">IF(TRIM($B124&amp;$C124)="","",IF(OR(ISNUMBER(SEARCH("未",$A124)),ISNUMBER(SEARCH("送出",$A124)),AND(TRIM($A124)="",NOT(ISNUMBER($D124)),N($H124)=0)),"【合同未回】","")&amp;IF(NOT(ISNUMBER($E124)),IF(OR(ISNUMBER(SEARCH("未",$A124)),ISNUMBER(SEARCH("送出",$A124)),AND(TRIM($A124)="",NOT(ISNUMBER($D124)),N($H124)=0)),"","【未填合同期】"),IF($E124&lt;TODAY(),"【已到期】",IF($E124-TODAY()&lt;=提醒天数,"【即将到期，剩余"&amp;($E124-TODAY())&amp;"天】","【正常】")))&amp;IF(OR($AD124="安装免保",$AD124="技术免保",$AD124="质保期内"),"【"&amp;$AD124&amp;"】",""))</f>
        <v/>
      </c>
      <c r="K124" s="244" t="str">
        <f aca="false">IF(OR(N($H124)=0,N($I124)=0),"",ROUND(N($H124)*N($I124)*IF(N($J124)=0,1,N($J124)),2))</f>
        <v/>
      </c>
      <c r="M124" s="244" t="str">
        <f aca="false">IF(TRIM($B124&amp;$C124)="","",IF(AND(N($K124)=0,N($L124)=0),"",ROUND(N($K124)+N($L124),2)))</f>
        <v/>
      </c>
      <c r="S124" s="244"/>
      <c r="T124" s="245" t="str">
        <f aca="false">IF(TRIM($B124&amp;$C124)="","",IF(N($O124)=0,"",MAX(0,MIN(N($O124)-N($Q124),N($W124)))))</f>
        <v/>
      </c>
      <c r="U124" s="245" t="str">
        <f aca="false">IF(TRIM($B124&amp;$C124)="","",IF(N($Q124)&lt;=N($O124),"",N($Q124)-N($O124)))</f>
        <v/>
      </c>
      <c r="V124" s="245" t="str">
        <f aca="false">IF(OR(TRIM($B124&amp;$C124)="",$W124=""),"",MAX(0,N($W124))-N($T124))</f>
        <v/>
      </c>
      <c r="W124" s="245" t="str">
        <f aca="false">IF(TRIM($B124&amp;$C124)="","",IF(AND(N($M124)=0,N($Q124)+N($R124)+N($S124)=0),"",ROUND(N($M124)-N($Q124)-N($R124)-N($S124),2)))</f>
        <v/>
      </c>
      <c r="X124" s="246" t="str">
        <f aca="false">IF(TRIM($B124&amp;$C124)="","",IF(N($M124)=0,IF((N($Q124)+N($R124)+N($S124))=0,"—未填单价","未填单价，已收 "&amp;TEXT((N($Q124)+N($R124)+N($S124)),"#,##0.00")),IF(N($W124)&gt;0.005,"欠 "&amp;TEXT(N($W124),"#,##0.00")&amp;IF(N($T124)&gt;0,"（开票未到账 "&amp;TEXT(N($T124),"#,##0.00")&amp;"）","")&amp;IF(N($V124)&gt;0,"（未开票 "&amp;TEXT(N($V124),"#,##0.00")&amp;"）",""),IF(N($W124)&lt;-0.005,"多收 "&amp;TEXT(-N($W124),"#,##0.00"),"✔ 已结清")))&amp;IF(N($U124)&gt;0,"｜到账未开票 "&amp;TEXT(N($U124),"#,##0.00")&amp;"，待补票","")&amp;IF(N($R124)&gt;0,"｜收现 "&amp;TEXT(N($R124),"#,##0.00"),"")&amp;IF(N($S124)&gt;0,"｜收款不开票 "&amp;TEXT(N($S124),"#,##0.00"),""))</f>
        <v/>
      </c>
      <c r="Y124" s="290"/>
      <c r="AC124" s="244" t="str">
        <f aca="false">IF(OR(N($O124)=0,N($AB124)=0),"",ROUND(N($O124)/(1+N($AB124))*N($AB124),2))</f>
        <v/>
      </c>
      <c r="AD124" s="290"/>
      <c r="AE124" s="288"/>
      <c r="AF124" s="261" t="str">
        <f aca="false">IF($AN124="","",IF($AN124=1,IF($AO124&gt;=1,"一次性·已到收款期","一次性·未到期"),$AE124&amp;" 第"&amp;$AO124&amp;"/"&amp;$AN124&amp;"期"))</f>
        <v/>
      </c>
      <c r="AG124" s="245" t="str">
        <f aca="false">IF(OR($AN124="",N($M124)=0),"",ROUND(N($K124)*$AO124/$AN124,2)+N($L124))</f>
        <v/>
      </c>
      <c r="AH124" s="245" t="str">
        <f aca="false">IF($AG124="","",MAX(0,ROUND($AG124-(N($Q124)+N($R124)+N($S124)),2)))</f>
        <v/>
      </c>
      <c r="AI124" s="245" t="str">
        <f aca="false">IF(OR(TRIM($B124&amp;$C124)="",NOT(ISNUMBER($D124))),"",SUMIFS($W$3:$W$1001,$AK$3:$AK$1001,$AK124,$D$3:$D$1001,"&lt;"&amp;$D124))</f>
        <v/>
      </c>
      <c r="AJ124" s="245" t="str">
        <f aca="false">IF(TRIM($B124&amp;$C124)="","",SUMIFS($W$3:$W$1001,$AK$3:$AK$1001,$AK124))</f>
        <v/>
      </c>
      <c r="AK124" s="261" t="str">
        <f aca="false">IF(TRIM($B124&amp;$C124)="","",TRIM($B124)&amp;"｜"&amp;TRIM($C124))</f>
        <v/>
      </c>
      <c r="AL124" s="245" t="str">
        <f aca="false">IF(TRIM($B124&amp;$C124)="","",MIN(N($O124),N($Q124)))</f>
        <v/>
      </c>
      <c r="AM124" s="248" t="str">
        <f aca="false">IF(ISNUMBER($D124),YEAR($D124),"")</f>
        <v/>
      </c>
      <c r="AN124" s="248" t="str">
        <f aca="false">IF(OR(TRIM($B124&amp;$C124)="",NOT(ISNUMBER($D124)),NOT(ISNUMBER($E124))),"",IF($E124&lt;$D124,"",IF(IF($AE124="半年付",2,IF($AE124="季度付",4,IF($AE124="月付",12,IF($AE124="半月付",24,1))))=1,1,MAX(1,ROUND(($E124-$D124+1)/365*IF($AE124="半年付",2,IF($AE124="季度付",4,IF($AE124="月付",12,IF($AE124="半月付",24,1)))),0)))))</f>
        <v/>
      </c>
      <c r="AO124" s="248" t="str">
        <f aca="true">IF($AN124="","",MIN($AN124,MAX(0,INT((TODAY()-付款宽限天数-$D124)/(($E124-$D124+1)/$AN124))+1)))</f>
        <v/>
      </c>
    </row>
    <row r="125" customFormat="false" ht="24" hidden="false" customHeight="false" outlineLevel="0" collapsed="false">
      <c r="F125" s="288" t="str">
        <f aca="true">IF(TRIM($B125&amp;$C125)="","",IF(OR(ISNUMBER(SEARCH("未",$A125)),ISNUMBER(SEARCH("送出",$A125)),AND(TRIM($A125)="",NOT(ISNUMBER($D125)),N($H125)=0)),"【合同未回】","")&amp;IF(NOT(ISNUMBER($E125)),IF(OR(ISNUMBER(SEARCH("未",$A125)),ISNUMBER(SEARCH("送出",$A125)),AND(TRIM($A125)="",NOT(ISNUMBER($D125)),N($H125)=0)),"","【未填合同期】"),IF($E125&lt;TODAY(),"【已到期】",IF($E125-TODAY()&lt;=提醒天数,"【即将到期，剩余"&amp;($E125-TODAY())&amp;"天】","【正常】")))&amp;IF(OR($AD125="安装免保",$AD125="技术免保",$AD125="质保期内"),"【"&amp;$AD125&amp;"】",""))</f>
        <v/>
      </c>
      <c r="K125" s="244" t="str">
        <f aca="false">IF(OR(N($H125)=0,N($I125)=0),"",ROUND(N($H125)*N($I125)*IF(N($J125)=0,1,N($J125)),2))</f>
        <v/>
      </c>
      <c r="M125" s="244" t="str">
        <f aca="false">IF(TRIM($B125&amp;$C125)="","",IF(AND(N($K125)=0,N($L125)=0),"",ROUND(N($K125)+N($L125),2)))</f>
        <v/>
      </c>
      <c r="S125" s="244"/>
      <c r="T125" s="245" t="str">
        <f aca="false">IF(TRIM($B125&amp;$C125)="","",IF(N($O125)=0,"",MAX(0,MIN(N($O125)-N($Q125),N($W125)))))</f>
        <v/>
      </c>
      <c r="U125" s="245" t="str">
        <f aca="false">IF(TRIM($B125&amp;$C125)="","",IF(N($Q125)&lt;=N($O125),"",N($Q125)-N($O125)))</f>
        <v/>
      </c>
      <c r="V125" s="245" t="str">
        <f aca="false">IF(OR(TRIM($B125&amp;$C125)="",$W125=""),"",MAX(0,N($W125))-N($T125))</f>
        <v/>
      </c>
      <c r="W125" s="245" t="str">
        <f aca="false">IF(TRIM($B125&amp;$C125)="","",IF(AND(N($M125)=0,N($Q125)+N($R125)+N($S125)=0),"",ROUND(N($M125)-N($Q125)-N($R125)-N($S125),2)))</f>
        <v/>
      </c>
      <c r="X125" s="246" t="str">
        <f aca="false">IF(TRIM($B125&amp;$C125)="","",IF(N($M125)=0,IF((N($Q125)+N($R125)+N($S125))=0,"—未填单价","未填单价，已收 "&amp;TEXT((N($Q125)+N($R125)+N($S125)),"#,##0.00")),IF(N($W125)&gt;0.005,"欠 "&amp;TEXT(N($W125),"#,##0.00")&amp;IF(N($T125)&gt;0,"（开票未到账 "&amp;TEXT(N($T125),"#,##0.00")&amp;"）","")&amp;IF(N($V125)&gt;0,"（未开票 "&amp;TEXT(N($V125),"#,##0.00")&amp;"）",""),IF(N($W125)&lt;-0.005,"多收 "&amp;TEXT(-N($W125),"#,##0.00"),"✔ 已结清")))&amp;IF(N($U125)&gt;0,"｜到账未开票 "&amp;TEXT(N($U125),"#,##0.00")&amp;"，待补票","")&amp;IF(N($R125)&gt;0,"｜收现 "&amp;TEXT(N($R125),"#,##0.00"),"")&amp;IF(N($S125)&gt;0,"｜收款不开票 "&amp;TEXT(N($S125),"#,##0.00"),""))</f>
        <v/>
      </c>
      <c r="Y125" s="290"/>
      <c r="AC125" s="244" t="str">
        <f aca="false">IF(OR(N($O125)=0,N($AB125)=0),"",ROUND(N($O125)/(1+N($AB125))*N($AB125),2))</f>
        <v/>
      </c>
      <c r="AD125" s="290"/>
      <c r="AE125" s="288"/>
      <c r="AF125" s="261" t="str">
        <f aca="false">IF($AN125="","",IF($AN125=1,IF($AO125&gt;=1,"一次性·已到收款期","一次性·未到期"),$AE125&amp;" 第"&amp;$AO125&amp;"/"&amp;$AN125&amp;"期"))</f>
        <v/>
      </c>
      <c r="AG125" s="245" t="str">
        <f aca="false">IF(OR($AN125="",N($M125)=0),"",ROUND(N($K125)*$AO125/$AN125,2)+N($L125))</f>
        <v/>
      </c>
      <c r="AH125" s="245" t="str">
        <f aca="false">IF($AG125="","",MAX(0,ROUND($AG125-(N($Q125)+N($R125)+N($S125)),2)))</f>
        <v/>
      </c>
      <c r="AI125" s="245" t="str">
        <f aca="false">IF(OR(TRIM($B125&amp;$C125)="",NOT(ISNUMBER($D125))),"",SUMIFS($W$3:$W$1001,$AK$3:$AK$1001,$AK125,$D$3:$D$1001,"&lt;"&amp;$D125))</f>
        <v/>
      </c>
      <c r="AJ125" s="245" t="str">
        <f aca="false">IF(TRIM($B125&amp;$C125)="","",SUMIFS($W$3:$W$1001,$AK$3:$AK$1001,$AK125))</f>
        <v/>
      </c>
      <c r="AK125" s="261" t="str">
        <f aca="false">IF(TRIM($B125&amp;$C125)="","",TRIM($B125)&amp;"｜"&amp;TRIM($C125))</f>
        <v/>
      </c>
      <c r="AL125" s="245" t="str">
        <f aca="false">IF(TRIM($B125&amp;$C125)="","",MIN(N($O125),N($Q125)))</f>
        <v/>
      </c>
      <c r="AM125" s="248" t="str">
        <f aca="false">IF(ISNUMBER($D125),YEAR($D125),"")</f>
        <v/>
      </c>
      <c r="AN125" s="248" t="str">
        <f aca="false">IF(OR(TRIM($B125&amp;$C125)="",NOT(ISNUMBER($D125)),NOT(ISNUMBER($E125))),"",IF($E125&lt;$D125,"",IF(IF($AE125="半年付",2,IF($AE125="季度付",4,IF($AE125="月付",12,IF($AE125="半月付",24,1))))=1,1,MAX(1,ROUND(($E125-$D125+1)/365*IF($AE125="半年付",2,IF($AE125="季度付",4,IF($AE125="月付",12,IF($AE125="半月付",24,1)))),0)))))</f>
        <v/>
      </c>
      <c r="AO125" s="248" t="str">
        <f aca="true">IF($AN125="","",MIN($AN125,MAX(0,INT((TODAY()-付款宽限天数-$D125)/(($E125-$D125+1)/$AN125))+1)))</f>
        <v/>
      </c>
    </row>
    <row r="126" customFormat="false" ht="24" hidden="false" customHeight="false" outlineLevel="0" collapsed="false">
      <c r="F126" s="288" t="str">
        <f aca="true">IF(TRIM($B126&amp;$C126)="","",IF(OR(ISNUMBER(SEARCH("未",$A126)),ISNUMBER(SEARCH("送出",$A126)),AND(TRIM($A126)="",NOT(ISNUMBER($D126)),N($H126)=0)),"【合同未回】","")&amp;IF(NOT(ISNUMBER($E126)),IF(OR(ISNUMBER(SEARCH("未",$A126)),ISNUMBER(SEARCH("送出",$A126)),AND(TRIM($A126)="",NOT(ISNUMBER($D126)),N($H126)=0)),"","【未填合同期】"),IF($E126&lt;TODAY(),"【已到期】",IF($E126-TODAY()&lt;=提醒天数,"【即将到期，剩余"&amp;($E126-TODAY())&amp;"天】","【正常】")))&amp;IF(OR($AD126="安装免保",$AD126="技术免保",$AD126="质保期内"),"【"&amp;$AD126&amp;"】",""))</f>
        <v/>
      </c>
      <c r="K126" s="244" t="str">
        <f aca="false">IF(OR(N($H126)=0,N($I126)=0),"",ROUND(N($H126)*N($I126)*IF(N($J126)=0,1,N($J126)),2))</f>
        <v/>
      </c>
      <c r="M126" s="244" t="str">
        <f aca="false">IF(TRIM($B126&amp;$C126)="","",IF(AND(N($K126)=0,N($L126)=0),"",ROUND(N($K126)+N($L126),2)))</f>
        <v/>
      </c>
      <c r="S126" s="244"/>
      <c r="T126" s="245" t="str">
        <f aca="false">IF(TRIM($B126&amp;$C126)="","",IF(N($O126)=0,"",MAX(0,MIN(N($O126)-N($Q126),N($W126)))))</f>
        <v/>
      </c>
      <c r="U126" s="245" t="str">
        <f aca="false">IF(TRIM($B126&amp;$C126)="","",IF(N($Q126)&lt;=N($O126),"",N($Q126)-N($O126)))</f>
        <v/>
      </c>
      <c r="V126" s="245" t="str">
        <f aca="false">IF(OR(TRIM($B126&amp;$C126)="",$W126=""),"",MAX(0,N($W126))-N($T126))</f>
        <v/>
      </c>
      <c r="W126" s="245" t="str">
        <f aca="false">IF(TRIM($B126&amp;$C126)="","",IF(AND(N($M126)=0,N($Q126)+N($R126)+N($S126)=0),"",ROUND(N($M126)-N($Q126)-N($R126)-N($S126),2)))</f>
        <v/>
      </c>
      <c r="X126" s="246" t="str">
        <f aca="false">IF(TRIM($B126&amp;$C126)="","",IF(N($M126)=0,IF((N($Q126)+N($R126)+N($S126))=0,"—未填单价","未填单价，已收 "&amp;TEXT((N($Q126)+N($R126)+N($S126)),"#,##0.00")),IF(N($W126)&gt;0.005,"欠 "&amp;TEXT(N($W126),"#,##0.00")&amp;IF(N($T126)&gt;0,"（开票未到账 "&amp;TEXT(N($T126),"#,##0.00")&amp;"）","")&amp;IF(N($V126)&gt;0,"（未开票 "&amp;TEXT(N($V126),"#,##0.00")&amp;"）",""),IF(N($W126)&lt;-0.005,"多收 "&amp;TEXT(-N($W126),"#,##0.00"),"✔ 已结清")))&amp;IF(N($U126)&gt;0,"｜到账未开票 "&amp;TEXT(N($U126),"#,##0.00")&amp;"，待补票","")&amp;IF(N($R126)&gt;0,"｜收现 "&amp;TEXT(N($R126),"#,##0.00"),"")&amp;IF(N($S126)&gt;0,"｜收款不开票 "&amp;TEXT(N($S126),"#,##0.00"),""))</f>
        <v/>
      </c>
      <c r="Y126" s="290"/>
      <c r="AC126" s="244" t="str">
        <f aca="false">IF(OR(N($O126)=0,N($AB126)=0),"",ROUND(N($O126)/(1+N($AB126))*N($AB126),2))</f>
        <v/>
      </c>
      <c r="AD126" s="290"/>
      <c r="AE126" s="288"/>
      <c r="AF126" s="261" t="str">
        <f aca="false">IF($AN126="","",IF($AN126=1,IF($AO126&gt;=1,"一次性·已到收款期","一次性·未到期"),$AE126&amp;" 第"&amp;$AO126&amp;"/"&amp;$AN126&amp;"期"))</f>
        <v/>
      </c>
      <c r="AG126" s="245" t="str">
        <f aca="false">IF(OR($AN126="",N($M126)=0),"",ROUND(N($K126)*$AO126/$AN126,2)+N($L126))</f>
        <v/>
      </c>
      <c r="AH126" s="245" t="str">
        <f aca="false">IF($AG126="","",MAX(0,ROUND($AG126-(N($Q126)+N($R126)+N($S126)),2)))</f>
        <v/>
      </c>
      <c r="AI126" s="245" t="str">
        <f aca="false">IF(OR(TRIM($B126&amp;$C126)="",NOT(ISNUMBER($D126))),"",SUMIFS($W$3:$W$1001,$AK$3:$AK$1001,$AK126,$D$3:$D$1001,"&lt;"&amp;$D126))</f>
        <v/>
      </c>
      <c r="AJ126" s="245" t="str">
        <f aca="false">IF(TRIM($B126&amp;$C126)="","",SUMIFS($W$3:$W$1001,$AK$3:$AK$1001,$AK126))</f>
        <v/>
      </c>
      <c r="AK126" s="261" t="str">
        <f aca="false">IF(TRIM($B126&amp;$C126)="","",TRIM($B126)&amp;"｜"&amp;TRIM($C126))</f>
        <v/>
      </c>
      <c r="AL126" s="245" t="str">
        <f aca="false">IF(TRIM($B126&amp;$C126)="","",MIN(N($O126),N($Q126)))</f>
        <v/>
      </c>
      <c r="AM126" s="248" t="str">
        <f aca="false">IF(ISNUMBER($D126),YEAR($D126),"")</f>
        <v/>
      </c>
      <c r="AN126" s="248" t="str">
        <f aca="false">IF(OR(TRIM($B126&amp;$C126)="",NOT(ISNUMBER($D126)),NOT(ISNUMBER($E126))),"",IF($E126&lt;$D126,"",IF(IF($AE126="半年付",2,IF($AE126="季度付",4,IF($AE126="月付",12,IF($AE126="半月付",24,1))))=1,1,MAX(1,ROUND(($E126-$D126+1)/365*IF($AE126="半年付",2,IF($AE126="季度付",4,IF($AE126="月付",12,IF($AE126="半月付",24,1)))),0)))))</f>
        <v/>
      </c>
      <c r="AO126" s="248" t="str">
        <f aca="true">IF($AN126="","",MIN($AN126,MAX(0,INT((TODAY()-付款宽限天数-$D126)/(($E126-$D126+1)/$AN126))+1)))</f>
        <v/>
      </c>
    </row>
    <row r="127" customFormat="false" ht="24" hidden="false" customHeight="false" outlineLevel="0" collapsed="false">
      <c r="F127" s="288" t="str">
        <f aca="true">IF(TRIM($B127&amp;$C127)="","",IF(OR(ISNUMBER(SEARCH("未",$A127)),ISNUMBER(SEARCH("送出",$A127)),AND(TRIM($A127)="",NOT(ISNUMBER($D127)),N($H127)=0)),"【合同未回】","")&amp;IF(NOT(ISNUMBER($E127)),IF(OR(ISNUMBER(SEARCH("未",$A127)),ISNUMBER(SEARCH("送出",$A127)),AND(TRIM($A127)="",NOT(ISNUMBER($D127)),N($H127)=0)),"","【未填合同期】"),IF($E127&lt;TODAY(),"【已到期】",IF($E127-TODAY()&lt;=提醒天数,"【即将到期，剩余"&amp;($E127-TODAY())&amp;"天】","【正常】")))&amp;IF(OR($AD127="安装免保",$AD127="技术免保",$AD127="质保期内"),"【"&amp;$AD127&amp;"】",""))</f>
        <v/>
      </c>
      <c r="K127" s="244" t="str">
        <f aca="false">IF(OR(N($H127)=0,N($I127)=0),"",ROUND(N($H127)*N($I127)*IF(N($J127)=0,1,N($J127)),2))</f>
        <v/>
      </c>
      <c r="M127" s="244" t="str">
        <f aca="false">IF(TRIM($B127&amp;$C127)="","",IF(AND(N($K127)=0,N($L127)=0),"",ROUND(N($K127)+N($L127),2)))</f>
        <v/>
      </c>
      <c r="S127" s="244"/>
      <c r="T127" s="245" t="str">
        <f aca="false">IF(TRIM($B127&amp;$C127)="","",IF(N($O127)=0,"",MAX(0,MIN(N($O127)-N($Q127),N($W127)))))</f>
        <v/>
      </c>
      <c r="U127" s="245" t="str">
        <f aca="false">IF(TRIM($B127&amp;$C127)="","",IF(N($Q127)&lt;=N($O127),"",N($Q127)-N($O127)))</f>
        <v/>
      </c>
      <c r="V127" s="245" t="str">
        <f aca="false">IF(OR(TRIM($B127&amp;$C127)="",$W127=""),"",MAX(0,N($W127))-N($T127))</f>
        <v/>
      </c>
      <c r="W127" s="245" t="str">
        <f aca="false">IF(TRIM($B127&amp;$C127)="","",IF(AND(N($M127)=0,N($Q127)+N($R127)+N($S127)=0),"",ROUND(N($M127)-N($Q127)-N($R127)-N($S127),2)))</f>
        <v/>
      </c>
      <c r="X127" s="246" t="str">
        <f aca="false">IF(TRIM($B127&amp;$C127)="","",IF(N($M127)=0,IF((N($Q127)+N($R127)+N($S127))=0,"—未填单价","未填单价，已收 "&amp;TEXT((N($Q127)+N($R127)+N($S127)),"#,##0.00")),IF(N($W127)&gt;0.005,"欠 "&amp;TEXT(N($W127),"#,##0.00")&amp;IF(N($T127)&gt;0,"（开票未到账 "&amp;TEXT(N($T127),"#,##0.00")&amp;"）","")&amp;IF(N($V127)&gt;0,"（未开票 "&amp;TEXT(N($V127),"#,##0.00")&amp;"）",""),IF(N($W127)&lt;-0.005,"多收 "&amp;TEXT(-N($W127),"#,##0.00"),"✔ 已结清")))&amp;IF(N($U127)&gt;0,"｜到账未开票 "&amp;TEXT(N($U127),"#,##0.00")&amp;"，待补票","")&amp;IF(N($R127)&gt;0,"｜收现 "&amp;TEXT(N($R127),"#,##0.00"),"")&amp;IF(N($S127)&gt;0,"｜收款不开票 "&amp;TEXT(N($S127),"#,##0.00"),""))</f>
        <v/>
      </c>
      <c r="Y127" s="290"/>
      <c r="AC127" s="244" t="str">
        <f aca="false">IF(OR(N($O127)=0,N($AB127)=0),"",ROUND(N($O127)/(1+N($AB127))*N($AB127),2))</f>
        <v/>
      </c>
      <c r="AD127" s="290"/>
      <c r="AE127" s="288"/>
      <c r="AF127" s="261" t="str">
        <f aca="false">IF($AN127="","",IF($AN127=1,IF($AO127&gt;=1,"一次性·已到收款期","一次性·未到期"),$AE127&amp;" 第"&amp;$AO127&amp;"/"&amp;$AN127&amp;"期"))</f>
        <v/>
      </c>
      <c r="AG127" s="245" t="str">
        <f aca="false">IF(OR($AN127="",N($M127)=0),"",ROUND(N($K127)*$AO127/$AN127,2)+N($L127))</f>
        <v/>
      </c>
      <c r="AH127" s="245" t="str">
        <f aca="false">IF($AG127="","",MAX(0,ROUND($AG127-(N($Q127)+N($R127)+N($S127)),2)))</f>
        <v/>
      </c>
      <c r="AI127" s="245" t="str">
        <f aca="false">IF(OR(TRIM($B127&amp;$C127)="",NOT(ISNUMBER($D127))),"",SUMIFS($W$3:$W$1001,$AK$3:$AK$1001,$AK127,$D$3:$D$1001,"&lt;"&amp;$D127))</f>
        <v/>
      </c>
      <c r="AJ127" s="245" t="str">
        <f aca="false">IF(TRIM($B127&amp;$C127)="","",SUMIFS($W$3:$W$1001,$AK$3:$AK$1001,$AK127))</f>
        <v/>
      </c>
      <c r="AK127" s="261" t="str">
        <f aca="false">IF(TRIM($B127&amp;$C127)="","",TRIM($B127)&amp;"｜"&amp;TRIM($C127))</f>
        <v/>
      </c>
      <c r="AL127" s="245" t="str">
        <f aca="false">IF(TRIM($B127&amp;$C127)="","",MIN(N($O127),N($Q127)))</f>
        <v/>
      </c>
      <c r="AM127" s="248" t="str">
        <f aca="false">IF(ISNUMBER($D127),YEAR($D127),"")</f>
        <v/>
      </c>
      <c r="AN127" s="248" t="str">
        <f aca="false">IF(OR(TRIM($B127&amp;$C127)="",NOT(ISNUMBER($D127)),NOT(ISNUMBER($E127))),"",IF($E127&lt;$D127,"",IF(IF($AE127="半年付",2,IF($AE127="季度付",4,IF($AE127="月付",12,IF($AE127="半月付",24,1))))=1,1,MAX(1,ROUND(($E127-$D127+1)/365*IF($AE127="半年付",2,IF($AE127="季度付",4,IF($AE127="月付",12,IF($AE127="半月付",24,1)))),0)))))</f>
        <v/>
      </c>
      <c r="AO127" s="248" t="str">
        <f aca="true">IF($AN127="","",MIN($AN127,MAX(0,INT((TODAY()-付款宽限天数-$D127)/(($E127-$D127+1)/$AN127))+1)))</f>
        <v/>
      </c>
    </row>
    <row r="128" customFormat="false" ht="24" hidden="false" customHeight="false" outlineLevel="0" collapsed="false">
      <c r="F128" s="288" t="str">
        <f aca="true">IF(TRIM($B128&amp;$C128)="","",IF(OR(ISNUMBER(SEARCH("未",$A128)),ISNUMBER(SEARCH("送出",$A128)),AND(TRIM($A128)="",NOT(ISNUMBER($D128)),N($H128)=0)),"【合同未回】","")&amp;IF(NOT(ISNUMBER($E128)),IF(OR(ISNUMBER(SEARCH("未",$A128)),ISNUMBER(SEARCH("送出",$A128)),AND(TRIM($A128)="",NOT(ISNUMBER($D128)),N($H128)=0)),"","【未填合同期】"),IF($E128&lt;TODAY(),"【已到期】",IF($E128-TODAY()&lt;=提醒天数,"【即将到期，剩余"&amp;($E128-TODAY())&amp;"天】","【正常】")))&amp;IF(OR($AD128="安装免保",$AD128="技术免保",$AD128="质保期内"),"【"&amp;$AD128&amp;"】",""))</f>
        <v/>
      </c>
      <c r="K128" s="244" t="str">
        <f aca="false">IF(OR(N($H128)=0,N($I128)=0),"",ROUND(N($H128)*N($I128)*IF(N($J128)=0,1,N($J128)),2))</f>
        <v/>
      </c>
      <c r="M128" s="244" t="str">
        <f aca="false">IF(TRIM($B128&amp;$C128)="","",IF(AND(N($K128)=0,N($L128)=0),"",ROUND(N($K128)+N($L128),2)))</f>
        <v/>
      </c>
      <c r="S128" s="244"/>
      <c r="T128" s="245" t="str">
        <f aca="false">IF(TRIM($B128&amp;$C128)="","",IF(N($O128)=0,"",MAX(0,MIN(N($O128)-N($Q128),N($W128)))))</f>
        <v/>
      </c>
      <c r="U128" s="245" t="str">
        <f aca="false">IF(TRIM($B128&amp;$C128)="","",IF(N($Q128)&lt;=N($O128),"",N($Q128)-N($O128)))</f>
        <v/>
      </c>
      <c r="V128" s="245" t="str">
        <f aca="false">IF(OR(TRIM($B128&amp;$C128)="",$W128=""),"",MAX(0,N($W128))-N($T128))</f>
        <v/>
      </c>
      <c r="W128" s="245" t="str">
        <f aca="false">IF(TRIM($B128&amp;$C128)="","",IF(AND(N($M128)=0,N($Q128)+N($R128)+N($S128)=0),"",ROUND(N($M128)-N($Q128)-N($R128)-N($S128),2)))</f>
        <v/>
      </c>
      <c r="X128" s="246" t="str">
        <f aca="false">IF(TRIM($B128&amp;$C128)="","",IF(N($M128)=0,IF((N($Q128)+N($R128)+N($S128))=0,"—未填单价","未填单价，已收 "&amp;TEXT((N($Q128)+N($R128)+N($S128)),"#,##0.00")),IF(N($W128)&gt;0.005,"欠 "&amp;TEXT(N($W128),"#,##0.00")&amp;IF(N($T128)&gt;0,"（开票未到账 "&amp;TEXT(N($T128),"#,##0.00")&amp;"）","")&amp;IF(N($V128)&gt;0,"（未开票 "&amp;TEXT(N($V128),"#,##0.00")&amp;"）",""),IF(N($W128)&lt;-0.005,"多收 "&amp;TEXT(-N($W128),"#,##0.00"),"✔ 已结清")))&amp;IF(N($U128)&gt;0,"｜到账未开票 "&amp;TEXT(N($U128),"#,##0.00")&amp;"，待补票","")&amp;IF(N($R128)&gt;0,"｜收现 "&amp;TEXT(N($R128),"#,##0.00"),"")&amp;IF(N($S128)&gt;0,"｜收款不开票 "&amp;TEXT(N($S128),"#,##0.00"),""))</f>
        <v/>
      </c>
      <c r="Y128" s="290"/>
      <c r="AC128" s="244" t="str">
        <f aca="false">IF(OR(N($O128)=0,N($AB128)=0),"",ROUND(N($O128)/(1+N($AB128))*N($AB128),2))</f>
        <v/>
      </c>
      <c r="AD128" s="290"/>
      <c r="AE128" s="288"/>
      <c r="AF128" s="261" t="str">
        <f aca="false">IF($AN128="","",IF($AN128=1,IF($AO128&gt;=1,"一次性·已到收款期","一次性·未到期"),$AE128&amp;" 第"&amp;$AO128&amp;"/"&amp;$AN128&amp;"期"))</f>
        <v/>
      </c>
      <c r="AG128" s="245" t="str">
        <f aca="false">IF(OR($AN128="",N($M128)=0),"",ROUND(N($K128)*$AO128/$AN128,2)+N($L128))</f>
        <v/>
      </c>
      <c r="AH128" s="245" t="str">
        <f aca="false">IF($AG128="","",MAX(0,ROUND($AG128-(N($Q128)+N($R128)+N($S128)),2)))</f>
        <v/>
      </c>
      <c r="AI128" s="245" t="str">
        <f aca="false">IF(OR(TRIM($B128&amp;$C128)="",NOT(ISNUMBER($D128))),"",SUMIFS($W$3:$W$1001,$AK$3:$AK$1001,$AK128,$D$3:$D$1001,"&lt;"&amp;$D128))</f>
        <v/>
      </c>
      <c r="AJ128" s="245" t="str">
        <f aca="false">IF(TRIM($B128&amp;$C128)="","",SUMIFS($W$3:$W$1001,$AK$3:$AK$1001,$AK128))</f>
        <v/>
      </c>
      <c r="AK128" s="261" t="str">
        <f aca="false">IF(TRIM($B128&amp;$C128)="","",TRIM($B128)&amp;"｜"&amp;TRIM($C128))</f>
        <v/>
      </c>
      <c r="AL128" s="245" t="str">
        <f aca="false">IF(TRIM($B128&amp;$C128)="","",MIN(N($O128),N($Q128)))</f>
        <v/>
      </c>
      <c r="AM128" s="248" t="str">
        <f aca="false">IF(ISNUMBER($D128),YEAR($D128),"")</f>
        <v/>
      </c>
      <c r="AN128" s="248" t="str">
        <f aca="false">IF(OR(TRIM($B128&amp;$C128)="",NOT(ISNUMBER($D128)),NOT(ISNUMBER($E128))),"",IF($E128&lt;$D128,"",IF(IF($AE128="半年付",2,IF($AE128="季度付",4,IF($AE128="月付",12,IF($AE128="半月付",24,1))))=1,1,MAX(1,ROUND(($E128-$D128+1)/365*IF($AE128="半年付",2,IF($AE128="季度付",4,IF($AE128="月付",12,IF($AE128="半月付",24,1)))),0)))))</f>
        <v/>
      </c>
      <c r="AO128" s="248" t="str">
        <f aca="true">IF($AN128="","",MIN($AN128,MAX(0,INT((TODAY()-付款宽限天数-$D128)/(($E128-$D128+1)/$AN128))+1)))</f>
        <v/>
      </c>
    </row>
    <row r="129" customFormat="false" ht="24" hidden="false" customHeight="false" outlineLevel="0" collapsed="false">
      <c r="F129" s="288" t="str">
        <f aca="true">IF(TRIM($B129&amp;$C129)="","",IF(OR(ISNUMBER(SEARCH("未",$A129)),ISNUMBER(SEARCH("送出",$A129)),AND(TRIM($A129)="",NOT(ISNUMBER($D129)),N($H129)=0)),"【合同未回】","")&amp;IF(NOT(ISNUMBER($E129)),IF(OR(ISNUMBER(SEARCH("未",$A129)),ISNUMBER(SEARCH("送出",$A129)),AND(TRIM($A129)="",NOT(ISNUMBER($D129)),N($H129)=0)),"","【未填合同期】"),IF($E129&lt;TODAY(),"【已到期】",IF($E129-TODAY()&lt;=提醒天数,"【即将到期，剩余"&amp;($E129-TODAY())&amp;"天】","【正常】")))&amp;IF(OR($AD129="安装免保",$AD129="技术免保",$AD129="质保期内"),"【"&amp;$AD129&amp;"】",""))</f>
        <v/>
      </c>
      <c r="K129" s="244" t="str">
        <f aca="false">IF(OR(N($H129)=0,N($I129)=0),"",ROUND(N($H129)*N($I129)*IF(N($J129)=0,1,N($J129)),2))</f>
        <v/>
      </c>
      <c r="M129" s="244" t="str">
        <f aca="false">IF(TRIM($B129&amp;$C129)="","",IF(AND(N($K129)=0,N($L129)=0),"",ROUND(N($K129)+N($L129),2)))</f>
        <v/>
      </c>
      <c r="S129" s="244"/>
      <c r="T129" s="245" t="str">
        <f aca="false">IF(TRIM($B129&amp;$C129)="","",IF(N($O129)=0,"",MAX(0,MIN(N($O129)-N($Q129),N($W129)))))</f>
        <v/>
      </c>
      <c r="U129" s="245" t="str">
        <f aca="false">IF(TRIM($B129&amp;$C129)="","",IF(N($Q129)&lt;=N($O129),"",N($Q129)-N($O129)))</f>
        <v/>
      </c>
      <c r="V129" s="245" t="str">
        <f aca="false">IF(OR(TRIM($B129&amp;$C129)="",$W129=""),"",MAX(0,N($W129))-N($T129))</f>
        <v/>
      </c>
      <c r="W129" s="245" t="str">
        <f aca="false">IF(TRIM($B129&amp;$C129)="","",IF(AND(N($M129)=0,N($Q129)+N($R129)+N($S129)=0),"",ROUND(N($M129)-N($Q129)-N($R129)-N($S129),2)))</f>
        <v/>
      </c>
      <c r="X129" s="246" t="str">
        <f aca="false">IF(TRIM($B129&amp;$C129)="","",IF(N($M129)=0,IF((N($Q129)+N($R129)+N($S129))=0,"—未填单价","未填单价，已收 "&amp;TEXT((N($Q129)+N($R129)+N($S129)),"#,##0.00")),IF(N($W129)&gt;0.005,"欠 "&amp;TEXT(N($W129),"#,##0.00")&amp;IF(N($T129)&gt;0,"（开票未到账 "&amp;TEXT(N($T129),"#,##0.00")&amp;"）","")&amp;IF(N($V129)&gt;0,"（未开票 "&amp;TEXT(N($V129),"#,##0.00")&amp;"）",""),IF(N($W129)&lt;-0.005,"多收 "&amp;TEXT(-N($W129),"#,##0.00"),"✔ 已结清")))&amp;IF(N($U129)&gt;0,"｜到账未开票 "&amp;TEXT(N($U129),"#,##0.00")&amp;"，待补票","")&amp;IF(N($R129)&gt;0,"｜收现 "&amp;TEXT(N($R129),"#,##0.00"),"")&amp;IF(N($S129)&gt;0,"｜收款不开票 "&amp;TEXT(N($S129),"#,##0.00"),""))</f>
        <v/>
      </c>
      <c r="Y129" s="290"/>
      <c r="AC129" s="244" t="str">
        <f aca="false">IF(OR(N($O129)=0,N($AB129)=0),"",ROUND(N($O129)/(1+N($AB129))*N($AB129),2))</f>
        <v/>
      </c>
      <c r="AD129" s="290"/>
      <c r="AE129" s="288"/>
      <c r="AF129" s="261" t="str">
        <f aca="false">IF($AN129="","",IF($AN129=1,IF($AO129&gt;=1,"一次性·已到收款期","一次性·未到期"),$AE129&amp;" 第"&amp;$AO129&amp;"/"&amp;$AN129&amp;"期"))</f>
        <v/>
      </c>
      <c r="AG129" s="245" t="str">
        <f aca="false">IF(OR($AN129="",N($M129)=0),"",ROUND(N($K129)*$AO129/$AN129,2)+N($L129))</f>
        <v/>
      </c>
      <c r="AH129" s="245" t="str">
        <f aca="false">IF($AG129="","",MAX(0,ROUND($AG129-(N($Q129)+N($R129)+N($S129)),2)))</f>
        <v/>
      </c>
      <c r="AI129" s="245" t="str">
        <f aca="false">IF(OR(TRIM($B129&amp;$C129)="",NOT(ISNUMBER($D129))),"",SUMIFS($W$3:$W$1001,$AK$3:$AK$1001,$AK129,$D$3:$D$1001,"&lt;"&amp;$D129))</f>
        <v/>
      </c>
      <c r="AJ129" s="245" t="str">
        <f aca="false">IF(TRIM($B129&amp;$C129)="","",SUMIFS($W$3:$W$1001,$AK$3:$AK$1001,$AK129))</f>
        <v/>
      </c>
      <c r="AK129" s="261" t="str">
        <f aca="false">IF(TRIM($B129&amp;$C129)="","",TRIM($B129)&amp;"｜"&amp;TRIM($C129))</f>
        <v/>
      </c>
      <c r="AL129" s="245" t="str">
        <f aca="false">IF(TRIM($B129&amp;$C129)="","",MIN(N($O129),N($Q129)))</f>
        <v/>
      </c>
      <c r="AM129" s="248" t="str">
        <f aca="false">IF(ISNUMBER($D129),YEAR($D129),"")</f>
        <v/>
      </c>
      <c r="AN129" s="248" t="str">
        <f aca="false">IF(OR(TRIM($B129&amp;$C129)="",NOT(ISNUMBER($D129)),NOT(ISNUMBER($E129))),"",IF($E129&lt;$D129,"",IF(IF($AE129="半年付",2,IF($AE129="季度付",4,IF($AE129="月付",12,IF($AE129="半月付",24,1))))=1,1,MAX(1,ROUND(($E129-$D129+1)/365*IF($AE129="半年付",2,IF($AE129="季度付",4,IF($AE129="月付",12,IF($AE129="半月付",24,1)))),0)))))</f>
        <v/>
      </c>
      <c r="AO129" s="248" t="str">
        <f aca="true">IF($AN129="","",MIN($AN129,MAX(0,INT((TODAY()-付款宽限天数-$D129)/(($E129-$D129+1)/$AN129))+1)))</f>
        <v/>
      </c>
    </row>
    <row r="130" customFormat="false" ht="24" hidden="false" customHeight="false" outlineLevel="0" collapsed="false">
      <c r="F130" s="288" t="str">
        <f aca="true">IF(TRIM($B130&amp;$C130)="","",IF(OR(ISNUMBER(SEARCH("未",$A130)),ISNUMBER(SEARCH("送出",$A130)),AND(TRIM($A130)="",NOT(ISNUMBER($D130)),N($H130)=0)),"【合同未回】","")&amp;IF(NOT(ISNUMBER($E130)),IF(OR(ISNUMBER(SEARCH("未",$A130)),ISNUMBER(SEARCH("送出",$A130)),AND(TRIM($A130)="",NOT(ISNUMBER($D130)),N($H130)=0)),"","【未填合同期】"),IF($E130&lt;TODAY(),"【已到期】",IF($E130-TODAY()&lt;=提醒天数,"【即将到期，剩余"&amp;($E130-TODAY())&amp;"天】","【正常】")))&amp;IF(OR($AD130="安装免保",$AD130="技术免保",$AD130="质保期内"),"【"&amp;$AD130&amp;"】",""))</f>
        <v/>
      </c>
      <c r="K130" s="244" t="str">
        <f aca="false">IF(OR(N($H130)=0,N($I130)=0),"",ROUND(N($H130)*N($I130)*IF(N($J130)=0,1,N($J130)),2))</f>
        <v/>
      </c>
      <c r="M130" s="244" t="str">
        <f aca="false">IF(TRIM($B130&amp;$C130)="","",IF(AND(N($K130)=0,N($L130)=0),"",ROUND(N($K130)+N($L130),2)))</f>
        <v/>
      </c>
      <c r="S130" s="244"/>
      <c r="T130" s="245" t="str">
        <f aca="false">IF(TRIM($B130&amp;$C130)="","",IF(N($O130)=0,"",MAX(0,MIN(N($O130)-N($Q130),N($W130)))))</f>
        <v/>
      </c>
      <c r="U130" s="245" t="str">
        <f aca="false">IF(TRIM($B130&amp;$C130)="","",IF(N($Q130)&lt;=N($O130),"",N($Q130)-N($O130)))</f>
        <v/>
      </c>
      <c r="V130" s="245" t="str">
        <f aca="false">IF(OR(TRIM($B130&amp;$C130)="",$W130=""),"",MAX(0,N($W130))-N($T130))</f>
        <v/>
      </c>
      <c r="W130" s="245" t="str">
        <f aca="false">IF(TRIM($B130&amp;$C130)="","",IF(AND(N($M130)=0,N($Q130)+N($R130)+N($S130)=0),"",ROUND(N($M130)-N($Q130)-N($R130)-N($S130),2)))</f>
        <v/>
      </c>
      <c r="X130" s="246" t="str">
        <f aca="false">IF(TRIM($B130&amp;$C130)="","",IF(N($M130)=0,IF((N($Q130)+N($R130)+N($S130))=0,"—未填单价","未填单价，已收 "&amp;TEXT((N($Q130)+N($R130)+N($S130)),"#,##0.00")),IF(N($W130)&gt;0.005,"欠 "&amp;TEXT(N($W130),"#,##0.00")&amp;IF(N($T130)&gt;0,"（开票未到账 "&amp;TEXT(N($T130),"#,##0.00")&amp;"）","")&amp;IF(N($V130)&gt;0,"（未开票 "&amp;TEXT(N($V130),"#,##0.00")&amp;"）",""),IF(N($W130)&lt;-0.005,"多收 "&amp;TEXT(-N($W130),"#,##0.00"),"✔ 已结清")))&amp;IF(N($U130)&gt;0,"｜到账未开票 "&amp;TEXT(N($U130),"#,##0.00")&amp;"，待补票","")&amp;IF(N($R130)&gt;0,"｜收现 "&amp;TEXT(N($R130),"#,##0.00"),"")&amp;IF(N($S130)&gt;0,"｜收款不开票 "&amp;TEXT(N($S130),"#,##0.00"),""))</f>
        <v/>
      </c>
      <c r="Y130" s="290"/>
      <c r="AC130" s="244" t="str">
        <f aca="false">IF(OR(N($O130)=0,N($AB130)=0),"",ROUND(N($O130)/(1+N($AB130))*N($AB130),2))</f>
        <v/>
      </c>
      <c r="AD130" s="290"/>
      <c r="AE130" s="288"/>
      <c r="AF130" s="261" t="str">
        <f aca="false">IF($AN130="","",IF($AN130=1,IF($AO130&gt;=1,"一次性·已到收款期","一次性·未到期"),$AE130&amp;" 第"&amp;$AO130&amp;"/"&amp;$AN130&amp;"期"))</f>
        <v/>
      </c>
      <c r="AG130" s="245" t="str">
        <f aca="false">IF(OR($AN130="",N($M130)=0),"",ROUND(N($K130)*$AO130/$AN130,2)+N($L130))</f>
        <v/>
      </c>
      <c r="AH130" s="245" t="str">
        <f aca="false">IF($AG130="","",MAX(0,ROUND($AG130-(N($Q130)+N($R130)+N($S130)),2)))</f>
        <v/>
      </c>
      <c r="AI130" s="245" t="str">
        <f aca="false">IF(OR(TRIM($B130&amp;$C130)="",NOT(ISNUMBER($D130))),"",SUMIFS($W$3:$W$1001,$AK$3:$AK$1001,$AK130,$D$3:$D$1001,"&lt;"&amp;$D130))</f>
        <v/>
      </c>
      <c r="AJ130" s="245" t="str">
        <f aca="false">IF(TRIM($B130&amp;$C130)="","",SUMIFS($W$3:$W$1001,$AK$3:$AK$1001,$AK130))</f>
        <v/>
      </c>
      <c r="AK130" s="261" t="str">
        <f aca="false">IF(TRIM($B130&amp;$C130)="","",TRIM($B130)&amp;"｜"&amp;TRIM($C130))</f>
        <v/>
      </c>
      <c r="AL130" s="245" t="str">
        <f aca="false">IF(TRIM($B130&amp;$C130)="","",MIN(N($O130),N($Q130)))</f>
        <v/>
      </c>
      <c r="AM130" s="248" t="str">
        <f aca="false">IF(ISNUMBER($D130),YEAR($D130),"")</f>
        <v/>
      </c>
      <c r="AN130" s="248" t="str">
        <f aca="false">IF(OR(TRIM($B130&amp;$C130)="",NOT(ISNUMBER($D130)),NOT(ISNUMBER($E130))),"",IF($E130&lt;$D130,"",IF(IF($AE130="半年付",2,IF($AE130="季度付",4,IF($AE130="月付",12,IF($AE130="半月付",24,1))))=1,1,MAX(1,ROUND(($E130-$D130+1)/365*IF($AE130="半年付",2,IF($AE130="季度付",4,IF($AE130="月付",12,IF($AE130="半月付",24,1)))),0)))))</f>
        <v/>
      </c>
      <c r="AO130" s="248" t="str">
        <f aca="true">IF($AN130="","",MIN($AN130,MAX(0,INT((TODAY()-付款宽限天数-$D130)/(($E130-$D130+1)/$AN130))+1)))</f>
        <v/>
      </c>
    </row>
    <row r="131" customFormat="false" ht="24" hidden="false" customHeight="false" outlineLevel="0" collapsed="false">
      <c r="F131" s="288" t="str">
        <f aca="true">IF(TRIM($B131&amp;$C131)="","",IF(OR(ISNUMBER(SEARCH("未",$A131)),ISNUMBER(SEARCH("送出",$A131)),AND(TRIM($A131)="",NOT(ISNUMBER($D131)),N($H131)=0)),"【合同未回】","")&amp;IF(NOT(ISNUMBER($E131)),IF(OR(ISNUMBER(SEARCH("未",$A131)),ISNUMBER(SEARCH("送出",$A131)),AND(TRIM($A131)="",NOT(ISNUMBER($D131)),N($H131)=0)),"","【未填合同期】"),IF($E131&lt;TODAY(),"【已到期】",IF($E131-TODAY()&lt;=提醒天数,"【即将到期，剩余"&amp;($E131-TODAY())&amp;"天】","【正常】")))&amp;IF(OR($AD131="安装免保",$AD131="技术免保",$AD131="质保期内"),"【"&amp;$AD131&amp;"】",""))</f>
        <v/>
      </c>
      <c r="K131" s="244" t="str">
        <f aca="false">IF(OR(N($H131)=0,N($I131)=0),"",ROUND(N($H131)*N($I131)*IF(N($J131)=0,1,N($J131)),2))</f>
        <v/>
      </c>
      <c r="M131" s="244" t="str">
        <f aca="false">IF(TRIM($B131&amp;$C131)="","",IF(AND(N($K131)=0,N($L131)=0),"",ROUND(N($K131)+N($L131),2)))</f>
        <v/>
      </c>
      <c r="S131" s="244"/>
      <c r="T131" s="245" t="str">
        <f aca="false">IF(TRIM($B131&amp;$C131)="","",IF(N($O131)=0,"",MAX(0,MIN(N($O131)-N($Q131),N($W131)))))</f>
        <v/>
      </c>
      <c r="U131" s="245" t="str">
        <f aca="false">IF(TRIM($B131&amp;$C131)="","",IF(N($Q131)&lt;=N($O131),"",N($Q131)-N($O131)))</f>
        <v/>
      </c>
      <c r="V131" s="245" t="str">
        <f aca="false">IF(OR(TRIM($B131&amp;$C131)="",$W131=""),"",MAX(0,N($W131))-N($T131))</f>
        <v/>
      </c>
      <c r="W131" s="245" t="str">
        <f aca="false">IF(TRIM($B131&amp;$C131)="","",IF(AND(N($M131)=0,N($Q131)+N($R131)+N($S131)=0),"",ROUND(N($M131)-N($Q131)-N($R131)-N($S131),2)))</f>
        <v/>
      </c>
      <c r="X131" s="246" t="str">
        <f aca="false">IF(TRIM($B131&amp;$C131)="","",IF(N($M131)=0,IF((N($Q131)+N($R131)+N($S131))=0,"—未填单价","未填单价，已收 "&amp;TEXT((N($Q131)+N($R131)+N($S131)),"#,##0.00")),IF(N($W131)&gt;0.005,"欠 "&amp;TEXT(N($W131),"#,##0.00")&amp;IF(N($T131)&gt;0,"（开票未到账 "&amp;TEXT(N($T131),"#,##0.00")&amp;"）","")&amp;IF(N($V131)&gt;0,"（未开票 "&amp;TEXT(N($V131),"#,##0.00")&amp;"）",""),IF(N($W131)&lt;-0.005,"多收 "&amp;TEXT(-N($W131),"#,##0.00"),"✔ 已结清")))&amp;IF(N($U131)&gt;0,"｜到账未开票 "&amp;TEXT(N($U131),"#,##0.00")&amp;"，待补票","")&amp;IF(N($R131)&gt;0,"｜收现 "&amp;TEXT(N($R131),"#,##0.00"),"")&amp;IF(N($S131)&gt;0,"｜收款不开票 "&amp;TEXT(N($S131),"#,##0.00"),""))</f>
        <v/>
      </c>
      <c r="Y131" s="290"/>
      <c r="AC131" s="244" t="str">
        <f aca="false">IF(OR(N($O131)=0,N($AB131)=0),"",ROUND(N($O131)/(1+N($AB131))*N($AB131),2))</f>
        <v/>
      </c>
      <c r="AD131" s="290"/>
      <c r="AE131" s="288"/>
      <c r="AF131" s="261" t="str">
        <f aca="false">IF($AN131="","",IF($AN131=1,IF($AO131&gt;=1,"一次性·已到收款期","一次性·未到期"),$AE131&amp;" 第"&amp;$AO131&amp;"/"&amp;$AN131&amp;"期"))</f>
        <v/>
      </c>
      <c r="AG131" s="245" t="str">
        <f aca="false">IF(OR($AN131="",N($M131)=0),"",ROUND(N($K131)*$AO131/$AN131,2)+N($L131))</f>
        <v/>
      </c>
      <c r="AH131" s="245" t="str">
        <f aca="false">IF($AG131="","",MAX(0,ROUND($AG131-(N($Q131)+N($R131)+N($S131)),2)))</f>
        <v/>
      </c>
      <c r="AI131" s="245" t="str">
        <f aca="false">IF(OR(TRIM($B131&amp;$C131)="",NOT(ISNUMBER($D131))),"",SUMIFS($W$3:$W$1001,$AK$3:$AK$1001,$AK131,$D$3:$D$1001,"&lt;"&amp;$D131))</f>
        <v/>
      </c>
      <c r="AJ131" s="245" t="str">
        <f aca="false">IF(TRIM($B131&amp;$C131)="","",SUMIFS($W$3:$W$1001,$AK$3:$AK$1001,$AK131))</f>
        <v/>
      </c>
      <c r="AK131" s="261" t="str">
        <f aca="false">IF(TRIM($B131&amp;$C131)="","",TRIM($B131)&amp;"｜"&amp;TRIM($C131))</f>
        <v/>
      </c>
      <c r="AL131" s="245" t="str">
        <f aca="false">IF(TRIM($B131&amp;$C131)="","",MIN(N($O131),N($Q131)))</f>
        <v/>
      </c>
      <c r="AM131" s="248" t="str">
        <f aca="false">IF(ISNUMBER($D131),YEAR($D131),"")</f>
        <v/>
      </c>
      <c r="AN131" s="248" t="str">
        <f aca="false">IF(OR(TRIM($B131&amp;$C131)="",NOT(ISNUMBER($D131)),NOT(ISNUMBER($E131))),"",IF($E131&lt;$D131,"",IF(IF($AE131="半年付",2,IF($AE131="季度付",4,IF($AE131="月付",12,IF($AE131="半月付",24,1))))=1,1,MAX(1,ROUND(($E131-$D131+1)/365*IF($AE131="半年付",2,IF($AE131="季度付",4,IF($AE131="月付",12,IF($AE131="半月付",24,1)))),0)))))</f>
        <v/>
      </c>
      <c r="AO131" s="248" t="str">
        <f aca="true">IF($AN131="","",MIN($AN131,MAX(0,INT((TODAY()-付款宽限天数-$D131)/(($E131-$D131+1)/$AN131))+1)))</f>
        <v/>
      </c>
    </row>
    <row r="132" customFormat="false" ht="24" hidden="false" customHeight="false" outlineLevel="0" collapsed="false">
      <c r="F132" s="288" t="str">
        <f aca="true">IF(TRIM($B132&amp;$C132)="","",IF(OR(ISNUMBER(SEARCH("未",$A132)),ISNUMBER(SEARCH("送出",$A132)),AND(TRIM($A132)="",NOT(ISNUMBER($D132)),N($H132)=0)),"【合同未回】","")&amp;IF(NOT(ISNUMBER($E132)),IF(OR(ISNUMBER(SEARCH("未",$A132)),ISNUMBER(SEARCH("送出",$A132)),AND(TRIM($A132)="",NOT(ISNUMBER($D132)),N($H132)=0)),"","【未填合同期】"),IF($E132&lt;TODAY(),"【已到期】",IF($E132-TODAY()&lt;=提醒天数,"【即将到期，剩余"&amp;($E132-TODAY())&amp;"天】","【正常】")))&amp;IF(OR($AD132="安装免保",$AD132="技术免保",$AD132="质保期内"),"【"&amp;$AD132&amp;"】",""))</f>
        <v/>
      </c>
      <c r="K132" s="244" t="str">
        <f aca="false">IF(OR(N($H132)=0,N($I132)=0),"",ROUND(N($H132)*N($I132)*IF(N($J132)=0,1,N($J132)),2))</f>
        <v/>
      </c>
      <c r="M132" s="244" t="str">
        <f aca="false">IF(TRIM($B132&amp;$C132)="","",IF(AND(N($K132)=0,N($L132)=0),"",ROUND(N($K132)+N($L132),2)))</f>
        <v/>
      </c>
      <c r="S132" s="244"/>
      <c r="T132" s="245" t="str">
        <f aca="false">IF(TRIM($B132&amp;$C132)="","",IF(N($O132)=0,"",MAX(0,MIN(N($O132)-N($Q132),N($W132)))))</f>
        <v/>
      </c>
      <c r="U132" s="245" t="str">
        <f aca="false">IF(TRIM($B132&amp;$C132)="","",IF(N($Q132)&lt;=N($O132),"",N($Q132)-N($O132)))</f>
        <v/>
      </c>
      <c r="V132" s="245" t="str">
        <f aca="false">IF(OR(TRIM($B132&amp;$C132)="",$W132=""),"",MAX(0,N($W132))-N($T132))</f>
        <v/>
      </c>
      <c r="W132" s="245" t="str">
        <f aca="false">IF(TRIM($B132&amp;$C132)="","",IF(AND(N($M132)=0,N($Q132)+N($R132)+N($S132)=0),"",ROUND(N($M132)-N($Q132)-N($R132)-N($S132),2)))</f>
        <v/>
      </c>
      <c r="X132" s="246" t="str">
        <f aca="false">IF(TRIM($B132&amp;$C132)="","",IF(N($M132)=0,IF((N($Q132)+N($R132)+N($S132))=0,"—未填单价","未填单价，已收 "&amp;TEXT((N($Q132)+N($R132)+N($S132)),"#,##0.00")),IF(N($W132)&gt;0.005,"欠 "&amp;TEXT(N($W132),"#,##0.00")&amp;IF(N($T132)&gt;0,"（开票未到账 "&amp;TEXT(N($T132),"#,##0.00")&amp;"）","")&amp;IF(N($V132)&gt;0,"（未开票 "&amp;TEXT(N($V132),"#,##0.00")&amp;"）",""),IF(N($W132)&lt;-0.005,"多收 "&amp;TEXT(-N($W132),"#,##0.00"),"✔ 已结清")))&amp;IF(N($U132)&gt;0,"｜到账未开票 "&amp;TEXT(N($U132),"#,##0.00")&amp;"，待补票","")&amp;IF(N($R132)&gt;0,"｜收现 "&amp;TEXT(N($R132),"#,##0.00"),"")&amp;IF(N($S132)&gt;0,"｜收款不开票 "&amp;TEXT(N($S132),"#,##0.00"),""))</f>
        <v/>
      </c>
      <c r="Y132" s="290"/>
      <c r="AC132" s="244" t="str">
        <f aca="false">IF(OR(N($O132)=0,N($AB132)=0),"",ROUND(N($O132)/(1+N($AB132))*N($AB132),2))</f>
        <v/>
      </c>
      <c r="AD132" s="290"/>
      <c r="AE132" s="288"/>
      <c r="AF132" s="261" t="str">
        <f aca="false">IF($AN132="","",IF($AN132=1,IF($AO132&gt;=1,"一次性·已到收款期","一次性·未到期"),$AE132&amp;" 第"&amp;$AO132&amp;"/"&amp;$AN132&amp;"期"))</f>
        <v/>
      </c>
      <c r="AG132" s="245" t="str">
        <f aca="false">IF(OR($AN132="",N($M132)=0),"",ROUND(N($K132)*$AO132/$AN132,2)+N($L132))</f>
        <v/>
      </c>
      <c r="AH132" s="245" t="str">
        <f aca="false">IF($AG132="","",MAX(0,ROUND($AG132-(N($Q132)+N($R132)+N($S132)),2)))</f>
        <v/>
      </c>
      <c r="AI132" s="245" t="str">
        <f aca="false">IF(OR(TRIM($B132&amp;$C132)="",NOT(ISNUMBER($D132))),"",SUMIFS($W$3:$W$1001,$AK$3:$AK$1001,$AK132,$D$3:$D$1001,"&lt;"&amp;$D132))</f>
        <v/>
      </c>
      <c r="AJ132" s="245" t="str">
        <f aca="false">IF(TRIM($B132&amp;$C132)="","",SUMIFS($W$3:$W$1001,$AK$3:$AK$1001,$AK132))</f>
        <v/>
      </c>
      <c r="AK132" s="261" t="str">
        <f aca="false">IF(TRIM($B132&amp;$C132)="","",TRIM($B132)&amp;"｜"&amp;TRIM($C132))</f>
        <v/>
      </c>
      <c r="AL132" s="245" t="str">
        <f aca="false">IF(TRIM($B132&amp;$C132)="","",MIN(N($O132),N($Q132)))</f>
        <v/>
      </c>
      <c r="AM132" s="248" t="str">
        <f aca="false">IF(ISNUMBER($D132),YEAR($D132),"")</f>
        <v/>
      </c>
      <c r="AN132" s="248" t="str">
        <f aca="false">IF(OR(TRIM($B132&amp;$C132)="",NOT(ISNUMBER($D132)),NOT(ISNUMBER($E132))),"",IF($E132&lt;$D132,"",IF(IF($AE132="半年付",2,IF($AE132="季度付",4,IF($AE132="月付",12,IF($AE132="半月付",24,1))))=1,1,MAX(1,ROUND(($E132-$D132+1)/365*IF($AE132="半年付",2,IF($AE132="季度付",4,IF($AE132="月付",12,IF($AE132="半月付",24,1)))),0)))))</f>
        <v/>
      </c>
      <c r="AO132" s="248" t="str">
        <f aca="true">IF($AN132="","",MIN($AN132,MAX(0,INT((TODAY()-付款宽限天数-$D132)/(($E132-$D132+1)/$AN132))+1)))</f>
        <v/>
      </c>
    </row>
    <row r="133" customFormat="false" ht="24" hidden="false" customHeight="false" outlineLevel="0" collapsed="false">
      <c r="F133" s="288" t="str">
        <f aca="true">IF(TRIM($B133&amp;$C133)="","",IF(OR(ISNUMBER(SEARCH("未",$A133)),ISNUMBER(SEARCH("送出",$A133)),AND(TRIM($A133)="",NOT(ISNUMBER($D133)),N($H133)=0)),"【合同未回】","")&amp;IF(NOT(ISNUMBER($E133)),IF(OR(ISNUMBER(SEARCH("未",$A133)),ISNUMBER(SEARCH("送出",$A133)),AND(TRIM($A133)="",NOT(ISNUMBER($D133)),N($H133)=0)),"","【未填合同期】"),IF($E133&lt;TODAY(),"【已到期】",IF($E133-TODAY()&lt;=提醒天数,"【即将到期，剩余"&amp;($E133-TODAY())&amp;"天】","【正常】")))&amp;IF(OR($AD133="安装免保",$AD133="技术免保",$AD133="质保期内"),"【"&amp;$AD133&amp;"】",""))</f>
        <v/>
      </c>
      <c r="K133" s="244" t="str">
        <f aca="false">IF(OR(N($H133)=0,N($I133)=0),"",ROUND(N($H133)*N($I133)*IF(N($J133)=0,1,N($J133)),2))</f>
        <v/>
      </c>
      <c r="M133" s="244" t="str">
        <f aca="false">IF(TRIM($B133&amp;$C133)="","",IF(AND(N($K133)=0,N($L133)=0),"",ROUND(N($K133)+N($L133),2)))</f>
        <v/>
      </c>
      <c r="S133" s="244"/>
      <c r="T133" s="245" t="str">
        <f aca="false">IF(TRIM($B133&amp;$C133)="","",IF(N($O133)=0,"",MAX(0,MIN(N($O133)-N($Q133),N($W133)))))</f>
        <v/>
      </c>
      <c r="U133" s="245" t="str">
        <f aca="false">IF(TRIM($B133&amp;$C133)="","",IF(N($Q133)&lt;=N($O133),"",N($Q133)-N($O133)))</f>
        <v/>
      </c>
      <c r="V133" s="245" t="str">
        <f aca="false">IF(OR(TRIM($B133&amp;$C133)="",$W133=""),"",MAX(0,N($W133))-N($T133))</f>
        <v/>
      </c>
      <c r="W133" s="245" t="str">
        <f aca="false">IF(TRIM($B133&amp;$C133)="","",IF(AND(N($M133)=0,N($Q133)+N($R133)+N($S133)=0),"",ROUND(N($M133)-N($Q133)-N($R133)-N($S133),2)))</f>
        <v/>
      </c>
      <c r="X133" s="246" t="str">
        <f aca="false">IF(TRIM($B133&amp;$C133)="","",IF(N($M133)=0,IF((N($Q133)+N($R133)+N($S133))=0,"—未填单价","未填单价，已收 "&amp;TEXT((N($Q133)+N($R133)+N($S133)),"#,##0.00")),IF(N($W133)&gt;0.005,"欠 "&amp;TEXT(N($W133),"#,##0.00")&amp;IF(N($T133)&gt;0,"（开票未到账 "&amp;TEXT(N($T133),"#,##0.00")&amp;"）","")&amp;IF(N($V133)&gt;0,"（未开票 "&amp;TEXT(N($V133),"#,##0.00")&amp;"）",""),IF(N($W133)&lt;-0.005,"多收 "&amp;TEXT(-N($W133),"#,##0.00"),"✔ 已结清")))&amp;IF(N($U133)&gt;0,"｜到账未开票 "&amp;TEXT(N($U133),"#,##0.00")&amp;"，待补票","")&amp;IF(N($R133)&gt;0,"｜收现 "&amp;TEXT(N($R133),"#,##0.00"),"")&amp;IF(N($S133)&gt;0,"｜收款不开票 "&amp;TEXT(N($S133),"#,##0.00"),""))</f>
        <v/>
      </c>
      <c r="Y133" s="290"/>
      <c r="AC133" s="244" t="str">
        <f aca="false">IF(OR(N($O133)=0,N($AB133)=0),"",ROUND(N($O133)/(1+N($AB133))*N($AB133),2))</f>
        <v/>
      </c>
      <c r="AD133" s="290"/>
      <c r="AE133" s="288"/>
      <c r="AF133" s="261" t="str">
        <f aca="false">IF($AN133="","",IF($AN133=1,IF($AO133&gt;=1,"一次性·已到收款期","一次性·未到期"),$AE133&amp;" 第"&amp;$AO133&amp;"/"&amp;$AN133&amp;"期"))</f>
        <v/>
      </c>
      <c r="AG133" s="245" t="str">
        <f aca="false">IF(OR($AN133="",N($M133)=0),"",ROUND(N($K133)*$AO133/$AN133,2)+N($L133))</f>
        <v/>
      </c>
      <c r="AH133" s="245" t="str">
        <f aca="false">IF($AG133="","",MAX(0,ROUND($AG133-(N($Q133)+N($R133)+N($S133)),2)))</f>
        <v/>
      </c>
      <c r="AI133" s="245" t="str">
        <f aca="false">IF(OR(TRIM($B133&amp;$C133)="",NOT(ISNUMBER($D133))),"",SUMIFS($W$3:$W$1001,$AK$3:$AK$1001,$AK133,$D$3:$D$1001,"&lt;"&amp;$D133))</f>
        <v/>
      </c>
      <c r="AJ133" s="245" t="str">
        <f aca="false">IF(TRIM($B133&amp;$C133)="","",SUMIFS($W$3:$W$1001,$AK$3:$AK$1001,$AK133))</f>
        <v/>
      </c>
      <c r="AK133" s="261" t="str">
        <f aca="false">IF(TRIM($B133&amp;$C133)="","",TRIM($B133)&amp;"｜"&amp;TRIM($C133))</f>
        <v/>
      </c>
      <c r="AL133" s="245" t="str">
        <f aca="false">IF(TRIM($B133&amp;$C133)="","",MIN(N($O133),N($Q133)))</f>
        <v/>
      </c>
      <c r="AM133" s="248" t="str">
        <f aca="false">IF(ISNUMBER($D133),YEAR($D133),"")</f>
        <v/>
      </c>
      <c r="AN133" s="248" t="str">
        <f aca="false">IF(OR(TRIM($B133&amp;$C133)="",NOT(ISNUMBER($D133)),NOT(ISNUMBER($E133))),"",IF($E133&lt;$D133,"",IF(IF($AE133="半年付",2,IF($AE133="季度付",4,IF($AE133="月付",12,IF($AE133="半月付",24,1))))=1,1,MAX(1,ROUND(($E133-$D133+1)/365*IF($AE133="半年付",2,IF($AE133="季度付",4,IF($AE133="月付",12,IF($AE133="半月付",24,1)))),0)))))</f>
        <v/>
      </c>
      <c r="AO133" s="248" t="str">
        <f aca="true">IF($AN133="","",MIN($AN133,MAX(0,INT((TODAY()-付款宽限天数-$D133)/(($E133-$D133+1)/$AN133))+1)))</f>
        <v/>
      </c>
    </row>
    <row r="134" customFormat="false" ht="24" hidden="false" customHeight="false" outlineLevel="0" collapsed="false">
      <c r="F134" s="288" t="str">
        <f aca="true">IF(TRIM($B134&amp;$C134)="","",IF(OR(ISNUMBER(SEARCH("未",$A134)),ISNUMBER(SEARCH("送出",$A134)),AND(TRIM($A134)="",NOT(ISNUMBER($D134)),N($H134)=0)),"【合同未回】","")&amp;IF(NOT(ISNUMBER($E134)),IF(OR(ISNUMBER(SEARCH("未",$A134)),ISNUMBER(SEARCH("送出",$A134)),AND(TRIM($A134)="",NOT(ISNUMBER($D134)),N($H134)=0)),"","【未填合同期】"),IF($E134&lt;TODAY(),"【已到期】",IF($E134-TODAY()&lt;=提醒天数,"【即将到期，剩余"&amp;($E134-TODAY())&amp;"天】","【正常】")))&amp;IF(OR($AD134="安装免保",$AD134="技术免保",$AD134="质保期内"),"【"&amp;$AD134&amp;"】",""))</f>
        <v/>
      </c>
      <c r="K134" s="244" t="str">
        <f aca="false">IF(OR(N($H134)=0,N($I134)=0),"",ROUND(N($H134)*N($I134)*IF(N($J134)=0,1,N($J134)),2))</f>
        <v/>
      </c>
      <c r="M134" s="244" t="str">
        <f aca="false">IF(TRIM($B134&amp;$C134)="","",IF(AND(N($K134)=0,N($L134)=0),"",ROUND(N($K134)+N($L134),2)))</f>
        <v/>
      </c>
      <c r="S134" s="244"/>
      <c r="T134" s="245" t="str">
        <f aca="false">IF(TRIM($B134&amp;$C134)="","",IF(N($O134)=0,"",MAX(0,MIN(N($O134)-N($Q134),N($W134)))))</f>
        <v/>
      </c>
      <c r="U134" s="245" t="str">
        <f aca="false">IF(TRIM($B134&amp;$C134)="","",IF(N($Q134)&lt;=N($O134),"",N($Q134)-N($O134)))</f>
        <v/>
      </c>
      <c r="V134" s="245" t="str">
        <f aca="false">IF(OR(TRIM($B134&amp;$C134)="",$W134=""),"",MAX(0,N($W134))-N($T134))</f>
        <v/>
      </c>
      <c r="W134" s="245" t="str">
        <f aca="false">IF(TRIM($B134&amp;$C134)="","",IF(AND(N($M134)=0,N($Q134)+N($R134)+N($S134)=0),"",ROUND(N($M134)-N($Q134)-N($R134)-N($S134),2)))</f>
        <v/>
      </c>
      <c r="X134" s="246" t="str">
        <f aca="false">IF(TRIM($B134&amp;$C134)="","",IF(N($M134)=0,IF((N($Q134)+N($R134)+N($S134))=0,"—未填单价","未填单价，已收 "&amp;TEXT((N($Q134)+N($R134)+N($S134)),"#,##0.00")),IF(N($W134)&gt;0.005,"欠 "&amp;TEXT(N($W134),"#,##0.00")&amp;IF(N($T134)&gt;0,"（开票未到账 "&amp;TEXT(N($T134),"#,##0.00")&amp;"）","")&amp;IF(N($V134)&gt;0,"（未开票 "&amp;TEXT(N($V134),"#,##0.00")&amp;"）",""),IF(N($W134)&lt;-0.005,"多收 "&amp;TEXT(-N($W134),"#,##0.00"),"✔ 已结清")))&amp;IF(N($U134)&gt;0,"｜到账未开票 "&amp;TEXT(N($U134),"#,##0.00")&amp;"，待补票","")&amp;IF(N($R134)&gt;0,"｜收现 "&amp;TEXT(N($R134),"#,##0.00"),"")&amp;IF(N($S134)&gt;0,"｜收款不开票 "&amp;TEXT(N($S134),"#,##0.00"),""))</f>
        <v/>
      </c>
      <c r="Y134" s="290"/>
      <c r="AC134" s="244" t="str">
        <f aca="false">IF(OR(N($O134)=0,N($AB134)=0),"",ROUND(N($O134)/(1+N($AB134))*N($AB134),2))</f>
        <v/>
      </c>
      <c r="AD134" s="290"/>
      <c r="AE134" s="288"/>
      <c r="AF134" s="261" t="str">
        <f aca="false">IF($AN134="","",IF($AN134=1,IF($AO134&gt;=1,"一次性·已到收款期","一次性·未到期"),$AE134&amp;" 第"&amp;$AO134&amp;"/"&amp;$AN134&amp;"期"))</f>
        <v/>
      </c>
      <c r="AG134" s="245" t="str">
        <f aca="false">IF(OR($AN134="",N($M134)=0),"",ROUND(N($K134)*$AO134/$AN134,2)+N($L134))</f>
        <v/>
      </c>
      <c r="AH134" s="245" t="str">
        <f aca="false">IF($AG134="","",MAX(0,ROUND($AG134-(N($Q134)+N($R134)+N($S134)),2)))</f>
        <v/>
      </c>
      <c r="AI134" s="245" t="str">
        <f aca="false">IF(OR(TRIM($B134&amp;$C134)="",NOT(ISNUMBER($D134))),"",SUMIFS($W$3:$W$1001,$AK$3:$AK$1001,$AK134,$D$3:$D$1001,"&lt;"&amp;$D134))</f>
        <v/>
      </c>
      <c r="AJ134" s="245" t="str">
        <f aca="false">IF(TRIM($B134&amp;$C134)="","",SUMIFS($W$3:$W$1001,$AK$3:$AK$1001,$AK134))</f>
        <v/>
      </c>
      <c r="AK134" s="261" t="str">
        <f aca="false">IF(TRIM($B134&amp;$C134)="","",TRIM($B134)&amp;"｜"&amp;TRIM($C134))</f>
        <v/>
      </c>
      <c r="AL134" s="245" t="str">
        <f aca="false">IF(TRIM($B134&amp;$C134)="","",MIN(N($O134),N($Q134)))</f>
        <v/>
      </c>
      <c r="AM134" s="248" t="str">
        <f aca="false">IF(ISNUMBER($D134),YEAR($D134),"")</f>
        <v/>
      </c>
      <c r="AN134" s="248" t="str">
        <f aca="false">IF(OR(TRIM($B134&amp;$C134)="",NOT(ISNUMBER($D134)),NOT(ISNUMBER($E134))),"",IF($E134&lt;$D134,"",IF(IF($AE134="半年付",2,IF($AE134="季度付",4,IF($AE134="月付",12,IF($AE134="半月付",24,1))))=1,1,MAX(1,ROUND(($E134-$D134+1)/365*IF($AE134="半年付",2,IF($AE134="季度付",4,IF($AE134="月付",12,IF($AE134="半月付",24,1)))),0)))))</f>
        <v/>
      </c>
      <c r="AO134" s="248" t="str">
        <f aca="true">IF($AN134="","",MIN($AN134,MAX(0,INT((TODAY()-付款宽限天数-$D134)/(($E134-$D134+1)/$AN134))+1)))</f>
        <v/>
      </c>
    </row>
    <row r="135" customFormat="false" ht="24" hidden="false" customHeight="false" outlineLevel="0" collapsed="false">
      <c r="F135" s="288" t="str">
        <f aca="true">IF(TRIM($B135&amp;$C135)="","",IF(OR(ISNUMBER(SEARCH("未",$A135)),ISNUMBER(SEARCH("送出",$A135)),AND(TRIM($A135)="",NOT(ISNUMBER($D135)),N($H135)=0)),"【合同未回】","")&amp;IF(NOT(ISNUMBER($E135)),IF(OR(ISNUMBER(SEARCH("未",$A135)),ISNUMBER(SEARCH("送出",$A135)),AND(TRIM($A135)="",NOT(ISNUMBER($D135)),N($H135)=0)),"","【未填合同期】"),IF($E135&lt;TODAY(),"【已到期】",IF($E135-TODAY()&lt;=提醒天数,"【即将到期，剩余"&amp;($E135-TODAY())&amp;"天】","【正常】")))&amp;IF(OR($AD135="安装免保",$AD135="技术免保",$AD135="质保期内"),"【"&amp;$AD135&amp;"】",""))</f>
        <v/>
      </c>
      <c r="K135" s="244" t="str">
        <f aca="false">IF(OR(N($H135)=0,N($I135)=0),"",ROUND(N($H135)*N($I135)*IF(N($J135)=0,1,N($J135)),2))</f>
        <v/>
      </c>
      <c r="M135" s="244" t="str">
        <f aca="false">IF(TRIM($B135&amp;$C135)="","",IF(AND(N($K135)=0,N($L135)=0),"",ROUND(N($K135)+N($L135),2)))</f>
        <v/>
      </c>
      <c r="S135" s="244"/>
      <c r="T135" s="245" t="str">
        <f aca="false">IF(TRIM($B135&amp;$C135)="","",IF(N($O135)=0,"",MAX(0,MIN(N($O135)-N($Q135),N($W135)))))</f>
        <v/>
      </c>
      <c r="U135" s="245" t="str">
        <f aca="false">IF(TRIM($B135&amp;$C135)="","",IF(N($Q135)&lt;=N($O135),"",N($Q135)-N($O135)))</f>
        <v/>
      </c>
      <c r="V135" s="245" t="str">
        <f aca="false">IF(OR(TRIM($B135&amp;$C135)="",$W135=""),"",MAX(0,N($W135))-N($T135))</f>
        <v/>
      </c>
      <c r="W135" s="245" t="str">
        <f aca="false">IF(TRIM($B135&amp;$C135)="","",IF(AND(N($M135)=0,N($Q135)+N($R135)+N($S135)=0),"",ROUND(N($M135)-N($Q135)-N($R135)-N($S135),2)))</f>
        <v/>
      </c>
      <c r="X135" s="246" t="str">
        <f aca="false">IF(TRIM($B135&amp;$C135)="","",IF(N($M135)=0,IF((N($Q135)+N($R135)+N($S135))=0,"—未填单价","未填单价，已收 "&amp;TEXT((N($Q135)+N($R135)+N($S135)),"#,##0.00")),IF(N($W135)&gt;0.005,"欠 "&amp;TEXT(N($W135),"#,##0.00")&amp;IF(N($T135)&gt;0,"（开票未到账 "&amp;TEXT(N($T135),"#,##0.00")&amp;"）","")&amp;IF(N($V135)&gt;0,"（未开票 "&amp;TEXT(N($V135),"#,##0.00")&amp;"）",""),IF(N($W135)&lt;-0.005,"多收 "&amp;TEXT(-N($W135),"#,##0.00"),"✔ 已结清")))&amp;IF(N($U135)&gt;0,"｜到账未开票 "&amp;TEXT(N($U135),"#,##0.00")&amp;"，待补票","")&amp;IF(N($R135)&gt;0,"｜收现 "&amp;TEXT(N($R135),"#,##0.00"),"")&amp;IF(N($S135)&gt;0,"｜收款不开票 "&amp;TEXT(N($S135),"#,##0.00"),""))</f>
        <v/>
      </c>
      <c r="Y135" s="290"/>
      <c r="AC135" s="244" t="str">
        <f aca="false">IF(OR(N($O135)=0,N($AB135)=0),"",ROUND(N($O135)/(1+N($AB135))*N($AB135),2))</f>
        <v/>
      </c>
      <c r="AD135" s="290"/>
      <c r="AE135" s="288"/>
      <c r="AF135" s="261" t="str">
        <f aca="false">IF($AN135="","",IF($AN135=1,IF($AO135&gt;=1,"一次性·已到收款期","一次性·未到期"),$AE135&amp;" 第"&amp;$AO135&amp;"/"&amp;$AN135&amp;"期"))</f>
        <v/>
      </c>
      <c r="AG135" s="245" t="str">
        <f aca="false">IF(OR($AN135="",N($M135)=0),"",ROUND(N($K135)*$AO135/$AN135,2)+N($L135))</f>
        <v/>
      </c>
      <c r="AH135" s="245" t="str">
        <f aca="false">IF($AG135="","",MAX(0,ROUND($AG135-(N($Q135)+N($R135)+N($S135)),2)))</f>
        <v/>
      </c>
      <c r="AI135" s="245" t="str">
        <f aca="false">IF(OR(TRIM($B135&amp;$C135)="",NOT(ISNUMBER($D135))),"",SUMIFS($W$3:$W$1001,$AK$3:$AK$1001,$AK135,$D$3:$D$1001,"&lt;"&amp;$D135))</f>
        <v/>
      </c>
      <c r="AJ135" s="245" t="str">
        <f aca="false">IF(TRIM($B135&amp;$C135)="","",SUMIFS($W$3:$W$1001,$AK$3:$AK$1001,$AK135))</f>
        <v/>
      </c>
      <c r="AK135" s="261" t="str">
        <f aca="false">IF(TRIM($B135&amp;$C135)="","",TRIM($B135)&amp;"｜"&amp;TRIM($C135))</f>
        <v/>
      </c>
      <c r="AL135" s="245" t="str">
        <f aca="false">IF(TRIM($B135&amp;$C135)="","",MIN(N($O135),N($Q135)))</f>
        <v/>
      </c>
      <c r="AM135" s="248" t="str">
        <f aca="false">IF(ISNUMBER($D135),YEAR($D135),"")</f>
        <v/>
      </c>
      <c r="AN135" s="248" t="str">
        <f aca="false">IF(OR(TRIM($B135&amp;$C135)="",NOT(ISNUMBER($D135)),NOT(ISNUMBER($E135))),"",IF($E135&lt;$D135,"",IF(IF($AE135="半年付",2,IF($AE135="季度付",4,IF($AE135="月付",12,IF($AE135="半月付",24,1))))=1,1,MAX(1,ROUND(($E135-$D135+1)/365*IF($AE135="半年付",2,IF($AE135="季度付",4,IF($AE135="月付",12,IF($AE135="半月付",24,1)))),0)))))</f>
        <v/>
      </c>
      <c r="AO135" s="248" t="str">
        <f aca="true">IF($AN135="","",MIN($AN135,MAX(0,INT((TODAY()-付款宽限天数-$D135)/(($E135-$D135+1)/$AN135))+1)))</f>
        <v/>
      </c>
    </row>
    <row r="136" customFormat="false" ht="24" hidden="false" customHeight="false" outlineLevel="0" collapsed="false">
      <c r="F136" s="288" t="str">
        <f aca="true">IF(TRIM($B136&amp;$C136)="","",IF(OR(ISNUMBER(SEARCH("未",$A136)),ISNUMBER(SEARCH("送出",$A136)),AND(TRIM($A136)="",NOT(ISNUMBER($D136)),N($H136)=0)),"【合同未回】","")&amp;IF(NOT(ISNUMBER($E136)),IF(OR(ISNUMBER(SEARCH("未",$A136)),ISNUMBER(SEARCH("送出",$A136)),AND(TRIM($A136)="",NOT(ISNUMBER($D136)),N($H136)=0)),"","【未填合同期】"),IF($E136&lt;TODAY(),"【已到期】",IF($E136-TODAY()&lt;=提醒天数,"【即将到期，剩余"&amp;($E136-TODAY())&amp;"天】","【正常】")))&amp;IF(OR($AD136="安装免保",$AD136="技术免保",$AD136="质保期内"),"【"&amp;$AD136&amp;"】",""))</f>
        <v/>
      </c>
      <c r="K136" s="244" t="str">
        <f aca="false">IF(OR(N($H136)=0,N($I136)=0),"",ROUND(N($H136)*N($I136)*IF(N($J136)=0,1,N($J136)),2))</f>
        <v/>
      </c>
      <c r="M136" s="244" t="str">
        <f aca="false">IF(TRIM($B136&amp;$C136)="","",IF(AND(N($K136)=0,N($L136)=0),"",ROUND(N($K136)+N($L136),2)))</f>
        <v/>
      </c>
      <c r="S136" s="244"/>
      <c r="T136" s="245" t="str">
        <f aca="false">IF(TRIM($B136&amp;$C136)="","",IF(N($O136)=0,"",MAX(0,MIN(N($O136)-N($Q136),N($W136)))))</f>
        <v/>
      </c>
      <c r="U136" s="245" t="str">
        <f aca="false">IF(TRIM($B136&amp;$C136)="","",IF(N($Q136)&lt;=N($O136),"",N($Q136)-N($O136)))</f>
        <v/>
      </c>
      <c r="V136" s="245" t="str">
        <f aca="false">IF(OR(TRIM($B136&amp;$C136)="",$W136=""),"",MAX(0,N($W136))-N($T136))</f>
        <v/>
      </c>
      <c r="W136" s="245" t="str">
        <f aca="false">IF(TRIM($B136&amp;$C136)="","",IF(AND(N($M136)=0,N($Q136)+N($R136)+N($S136)=0),"",ROUND(N($M136)-N($Q136)-N($R136)-N($S136),2)))</f>
        <v/>
      </c>
      <c r="X136" s="246" t="str">
        <f aca="false">IF(TRIM($B136&amp;$C136)="","",IF(N($M136)=0,IF((N($Q136)+N($R136)+N($S136))=0,"—未填单价","未填单价，已收 "&amp;TEXT((N($Q136)+N($R136)+N($S136)),"#,##0.00")),IF(N($W136)&gt;0.005,"欠 "&amp;TEXT(N($W136),"#,##0.00")&amp;IF(N($T136)&gt;0,"（开票未到账 "&amp;TEXT(N($T136),"#,##0.00")&amp;"）","")&amp;IF(N($V136)&gt;0,"（未开票 "&amp;TEXT(N($V136),"#,##0.00")&amp;"）",""),IF(N($W136)&lt;-0.005,"多收 "&amp;TEXT(-N($W136),"#,##0.00"),"✔ 已结清")))&amp;IF(N($U136)&gt;0,"｜到账未开票 "&amp;TEXT(N($U136),"#,##0.00")&amp;"，待补票","")&amp;IF(N($R136)&gt;0,"｜收现 "&amp;TEXT(N($R136),"#,##0.00"),"")&amp;IF(N($S136)&gt;0,"｜收款不开票 "&amp;TEXT(N($S136),"#,##0.00"),""))</f>
        <v/>
      </c>
      <c r="Y136" s="290"/>
      <c r="AC136" s="244" t="str">
        <f aca="false">IF(OR(N($O136)=0,N($AB136)=0),"",ROUND(N($O136)/(1+N($AB136))*N($AB136),2))</f>
        <v/>
      </c>
      <c r="AD136" s="290"/>
      <c r="AE136" s="288"/>
      <c r="AF136" s="261" t="str">
        <f aca="false">IF($AN136="","",IF($AN136=1,IF($AO136&gt;=1,"一次性·已到收款期","一次性·未到期"),$AE136&amp;" 第"&amp;$AO136&amp;"/"&amp;$AN136&amp;"期"))</f>
        <v/>
      </c>
      <c r="AG136" s="245" t="str">
        <f aca="false">IF(OR($AN136="",N($M136)=0),"",ROUND(N($K136)*$AO136/$AN136,2)+N($L136))</f>
        <v/>
      </c>
      <c r="AH136" s="245" t="str">
        <f aca="false">IF($AG136="","",MAX(0,ROUND($AG136-(N($Q136)+N($R136)+N($S136)),2)))</f>
        <v/>
      </c>
      <c r="AI136" s="245" t="str">
        <f aca="false">IF(OR(TRIM($B136&amp;$C136)="",NOT(ISNUMBER($D136))),"",SUMIFS($W$3:$W$1001,$AK$3:$AK$1001,$AK136,$D$3:$D$1001,"&lt;"&amp;$D136))</f>
        <v/>
      </c>
      <c r="AJ136" s="245" t="str">
        <f aca="false">IF(TRIM($B136&amp;$C136)="","",SUMIFS($W$3:$W$1001,$AK$3:$AK$1001,$AK136))</f>
        <v/>
      </c>
      <c r="AK136" s="261" t="str">
        <f aca="false">IF(TRIM($B136&amp;$C136)="","",TRIM($B136)&amp;"｜"&amp;TRIM($C136))</f>
        <v/>
      </c>
      <c r="AL136" s="245" t="str">
        <f aca="false">IF(TRIM($B136&amp;$C136)="","",MIN(N($O136),N($Q136)))</f>
        <v/>
      </c>
      <c r="AM136" s="248" t="str">
        <f aca="false">IF(ISNUMBER($D136),YEAR($D136),"")</f>
        <v/>
      </c>
      <c r="AN136" s="248" t="str">
        <f aca="false">IF(OR(TRIM($B136&amp;$C136)="",NOT(ISNUMBER($D136)),NOT(ISNUMBER($E136))),"",IF($E136&lt;$D136,"",IF(IF($AE136="半年付",2,IF($AE136="季度付",4,IF($AE136="月付",12,IF($AE136="半月付",24,1))))=1,1,MAX(1,ROUND(($E136-$D136+1)/365*IF($AE136="半年付",2,IF($AE136="季度付",4,IF($AE136="月付",12,IF($AE136="半月付",24,1)))),0)))))</f>
        <v/>
      </c>
      <c r="AO136" s="248" t="str">
        <f aca="true">IF($AN136="","",MIN($AN136,MAX(0,INT((TODAY()-付款宽限天数-$D136)/(($E136-$D136+1)/$AN136))+1)))</f>
        <v/>
      </c>
    </row>
    <row r="137" customFormat="false" ht="24" hidden="false" customHeight="false" outlineLevel="0" collapsed="false">
      <c r="F137" s="288" t="str">
        <f aca="true">IF(TRIM($B137&amp;$C137)="","",IF(OR(ISNUMBER(SEARCH("未",$A137)),ISNUMBER(SEARCH("送出",$A137)),AND(TRIM($A137)="",NOT(ISNUMBER($D137)),N($H137)=0)),"【合同未回】","")&amp;IF(NOT(ISNUMBER($E137)),IF(OR(ISNUMBER(SEARCH("未",$A137)),ISNUMBER(SEARCH("送出",$A137)),AND(TRIM($A137)="",NOT(ISNUMBER($D137)),N($H137)=0)),"","【未填合同期】"),IF($E137&lt;TODAY(),"【已到期】",IF($E137-TODAY()&lt;=提醒天数,"【即将到期，剩余"&amp;($E137-TODAY())&amp;"天】","【正常】")))&amp;IF(OR($AD137="安装免保",$AD137="技术免保",$AD137="质保期内"),"【"&amp;$AD137&amp;"】",""))</f>
        <v/>
      </c>
      <c r="K137" s="244" t="str">
        <f aca="false">IF(OR(N($H137)=0,N($I137)=0),"",ROUND(N($H137)*N($I137)*IF(N($J137)=0,1,N($J137)),2))</f>
        <v/>
      </c>
      <c r="M137" s="244" t="str">
        <f aca="false">IF(TRIM($B137&amp;$C137)="","",IF(AND(N($K137)=0,N($L137)=0),"",ROUND(N($K137)+N($L137),2)))</f>
        <v/>
      </c>
      <c r="S137" s="244"/>
      <c r="T137" s="245" t="str">
        <f aca="false">IF(TRIM($B137&amp;$C137)="","",IF(N($O137)=0,"",MAX(0,MIN(N($O137)-N($Q137),N($W137)))))</f>
        <v/>
      </c>
      <c r="U137" s="245" t="str">
        <f aca="false">IF(TRIM($B137&amp;$C137)="","",IF(N($Q137)&lt;=N($O137),"",N($Q137)-N($O137)))</f>
        <v/>
      </c>
      <c r="V137" s="245" t="str">
        <f aca="false">IF(OR(TRIM($B137&amp;$C137)="",$W137=""),"",MAX(0,N($W137))-N($T137))</f>
        <v/>
      </c>
      <c r="W137" s="245" t="str">
        <f aca="false">IF(TRIM($B137&amp;$C137)="","",IF(AND(N($M137)=0,N($Q137)+N($R137)+N($S137)=0),"",ROUND(N($M137)-N($Q137)-N($R137)-N($S137),2)))</f>
        <v/>
      </c>
      <c r="X137" s="246" t="str">
        <f aca="false">IF(TRIM($B137&amp;$C137)="","",IF(N($M137)=0,IF((N($Q137)+N($R137)+N($S137))=0,"—未填单价","未填单价，已收 "&amp;TEXT((N($Q137)+N($R137)+N($S137)),"#,##0.00")),IF(N($W137)&gt;0.005,"欠 "&amp;TEXT(N($W137),"#,##0.00")&amp;IF(N($T137)&gt;0,"（开票未到账 "&amp;TEXT(N($T137),"#,##0.00")&amp;"）","")&amp;IF(N($V137)&gt;0,"（未开票 "&amp;TEXT(N($V137),"#,##0.00")&amp;"）",""),IF(N($W137)&lt;-0.005,"多收 "&amp;TEXT(-N($W137),"#,##0.00"),"✔ 已结清")))&amp;IF(N($U137)&gt;0,"｜到账未开票 "&amp;TEXT(N($U137),"#,##0.00")&amp;"，待补票","")&amp;IF(N($R137)&gt;0,"｜收现 "&amp;TEXT(N($R137),"#,##0.00"),"")&amp;IF(N($S137)&gt;0,"｜收款不开票 "&amp;TEXT(N($S137),"#,##0.00"),""))</f>
        <v/>
      </c>
      <c r="Y137" s="290"/>
      <c r="AC137" s="244" t="str">
        <f aca="false">IF(OR(N($O137)=0,N($AB137)=0),"",ROUND(N($O137)/(1+N($AB137))*N($AB137),2))</f>
        <v/>
      </c>
      <c r="AD137" s="290"/>
      <c r="AE137" s="288"/>
      <c r="AF137" s="261" t="str">
        <f aca="false">IF($AN137="","",IF($AN137=1,IF($AO137&gt;=1,"一次性·已到收款期","一次性·未到期"),$AE137&amp;" 第"&amp;$AO137&amp;"/"&amp;$AN137&amp;"期"))</f>
        <v/>
      </c>
      <c r="AG137" s="245" t="str">
        <f aca="false">IF(OR($AN137="",N($M137)=0),"",ROUND(N($K137)*$AO137/$AN137,2)+N($L137))</f>
        <v/>
      </c>
      <c r="AH137" s="245" t="str">
        <f aca="false">IF($AG137="","",MAX(0,ROUND($AG137-(N($Q137)+N($R137)+N($S137)),2)))</f>
        <v/>
      </c>
      <c r="AI137" s="245" t="str">
        <f aca="false">IF(OR(TRIM($B137&amp;$C137)="",NOT(ISNUMBER($D137))),"",SUMIFS($W$3:$W$1001,$AK$3:$AK$1001,$AK137,$D$3:$D$1001,"&lt;"&amp;$D137))</f>
        <v/>
      </c>
      <c r="AJ137" s="245" t="str">
        <f aca="false">IF(TRIM($B137&amp;$C137)="","",SUMIFS($W$3:$W$1001,$AK$3:$AK$1001,$AK137))</f>
        <v/>
      </c>
      <c r="AK137" s="261" t="str">
        <f aca="false">IF(TRIM($B137&amp;$C137)="","",TRIM($B137)&amp;"｜"&amp;TRIM($C137))</f>
        <v/>
      </c>
      <c r="AL137" s="245" t="str">
        <f aca="false">IF(TRIM($B137&amp;$C137)="","",MIN(N($O137),N($Q137)))</f>
        <v/>
      </c>
      <c r="AM137" s="248" t="str">
        <f aca="false">IF(ISNUMBER($D137),YEAR($D137),"")</f>
        <v/>
      </c>
      <c r="AN137" s="248" t="str">
        <f aca="false">IF(OR(TRIM($B137&amp;$C137)="",NOT(ISNUMBER($D137)),NOT(ISNUMBER($E137))),"",IF($E137&lt;$D137,"",IF(IF($AE137="半年付",2,IF($AE137="季度付",4,IF($AE137="月付",12,IF($AE137="半月付",24,1))))=1,1,MAX(1,ROUND(($E137-$D137+1)/365*IF($AE137="半年付",2,IF($AE137="季度付",4,IF($AE137="月付",12,IF($AE137="半月付",24,1)))),0)))))</f>
        <v/>
      </c>
      <c r="AO137" s="248" t="str">
        <f aca="true">IF($AN137="","",MIN($AN137,MAX(0,INT((TODAY()-付款宽限天数-$D137)/(($E137-$D137+1)/$AN137))+1)))</f>
        <v/>
      </c>
    </row>
    <row r="138" customFormat="false" ht="24" hidden="false" customHeight="false" outlineLevel="0" collapsed="false">
      <c r="F138" s="288" t="str">
        <f aca="true">IF(TRIM($B138&amp;$C138)="","",IF(OR(ISNUMBER(SEARCH("未",$A138)),ISNUMBER(SEARCH("送出",$A138)),AND(TRIM($A138)="",NOT(ISNUMBER($D138)),N($H138)=0)),"【合同未回】","")&amp;IF(NOT(ISNUMBER($E138)),IF(OR(ISNUMBER(SEARCH("未",$A138)),ISNUMBER(SEARCH("送出",$A138)),AND(TRIM($A138)="",NOT(ISNUMBER($D138)),N($H138)=0)),"","【未填合同期】"),IF($E138&lt;TODAY(),"【已到期】",IF($E138-TODAY()&lt;=提醒天数,"【即将到期，剩余"&amp;($E138-TODAY())&amp;"天】","【正常】")))&amp;IF(OR($AD138="安装免保",$AD138="技术免保",$AD138="质保期内"),"【"&amp;$AD138&amp;"】",""))</f>
        <v/>
      </c>
      <c r="K138" s="244" t="str">
        <f aca="false">IF(OR(N($H138)=0,N($I138)=0),"",ROUND(N($H138)*N($I138)*IF(N($J138)=0,1,N($J138)),2))</f>
        <v/>
      </c>
      <c r="M138" s="244" t="str">
        <f aca="false">IF(TRIM($B138&amp;$C138)="","",IF(AND(N($K138)=0,N($L138)=0),"",ROUND(N($K138)+N($L138),2)))</f>
        <v/>
      </c>
      <c r="S138" s="244"/>
      <c r="T138" s="245" t="str">
        <f aca="false">IF(TRIM($B138&amp;$C138)="","",IF(N($O138)=0,"",MAX(0,MIN(N($O138)-N($Q138),N($W138)))))</f>
        <v/>
      </c>
      <c r="U138" s="245" t="str">
        <f aca="false">IF(TRIM($B138&amp;$C138)="","",IF(N($Q138)&lt;=N($O138),"",N($Q138)-N($O138)))</f>
        <v/>
      </c>
      <c r="V138" s="245" t="str">
        <f aca="false">IF(OR(TRIM($B138&amp;$C138)="",$W138=""),"",MAX(0,N($W138))-N($T138))</f>
        <v/>
      </c>
      <c r="W138" s="245" t="str">
        <f aca="false">IF(TRIM($B138&amp;$C138)="","",IF(AND(N($M138)=0,N($Q138)+N($R138)+N($S138)=0),"",ROUND(N($M138)-N($Q138)-N($R138)-N($S138),2)))</f>
        <v/>
      </c>
      <c r="X138" s="246" t="str">
        <f aca="false">IF(TRIM($B138&amp;$C138)="","",IF(N($M138)=0,IF((N($Q138)+N($R138)+N($S138))=0,"—未填单价","未填单价，已收 "&amp;TEXT((N($Q138)+N($R138)+N($S138)),"#,##0.00")),IF(N($W138)&gt;0.005,"欠 "&amp;TEXT(N($W138),"#,##0.00")&amp;IF(N($T138)&gt;0,"（开票未到账 "&amp;TEXT(N($T138),"#,##0.00")&amp;"）","")&amp;IF(N($V138)&gt;0,"（未开票 "&amp;TEXT(N($V138),"#,##0.00")&amp;"）",""),IF(N($W138)&lt;-0.005,"多收 "&amp;TEXT(-N($W138),"#,##0.00"),"✔ 已结清")))&amp;IF(N($U138)&gt;0,"｜到账未开票 "&amp;TEXT(N($U138),"#,##0.00")&amp;"，待补票","")&amp;IF(N($R138)&gt;0,"｜收现 "&amp;TEXT(N($R138),"#,##0.00"),"")&amp;IF(N($S138)&gt;0,"｜收款不开票 "&amp;TEXT(N($S138),"#,##0.00"),""))</f>
        <v/>
      </c>
      <c r="Y138" s="290"/>
      <c r="AC138" s="244" t="str">
        <f aca="false">IF(OR(N($O138)=0,N($AB138)=0),"",ROUND(N($O138)/(1+N($AB138))*N($AB138),2))</f>
        <v/>
      </c>
      <c r="AD138" s="290"/>
      <c r="AE138" s="288"/>
      <c r="AF138" s="261" t="str">
        <f aca="false">IF($AN138="","",IF($AN138=1,IF($AO138&gt;=1,"一次性·已到收款期","一次性·未到期"),$AE138&amp;" 第"&amp;$AO138&amp;"/"&amp;$AN138&amp;"期"))</f>
        <v/>
      </c>
      <c r="AG138" s="245" t="str">
        <f aca="false">IF(OR($AN138="",N($M138)=0),"",ROUND(N($K138)*$AO138/$AN138,2)+N($L138))</f>
        <v/>
      </c>
      <c r="AH138" s="245" t="str">
        <f aca="false">IF($AG138="","",MAX(0,ROUND($AG138-(N($Q138)+N($R138)+N($S138)),2)))</f>
        <v/>
      </c>
      <c r="AI138" s="245" t="str">
        <f aca="false">IF(OR(TRIM($B138&amp;$C138)="",NOT(ISNUMBER($D138))),"",SUMIFS($W$3:$W$1001,$AK$3:$AK$1001,$AK138,$D$3:$D$1001,"&lt;"&amp;$D138))</f>
        <v/>
      </c>
      <c r="AJ138" s="245" t="str">
        <f aca="false">IF(TRIM($B138&amp;$C138)="","",SUMIFS($W$3:$W$1001,$AK$3:$AK$1001,$AK138))</f>
        <v/>
      </c>
      <c r="AK138" s="261" t="str">
        <f aca="false">IF(TRIM($B138&amp;$C138)="","",TRIM($B138)&amp;"｜"&amp;TRIM($C138))</f>
        <v/>
      </c>
      <c r="AL138" s="245" t="str">
        <f aca="false">IF(TRIM($B138&amp;$C138)="","",MIN(N($O138),N($Q138)))</f>
        <v/>
      </c>
      <c r="AM138" s="248" t="str">
        <f aca="false">IF(ISNUMBER($D138),YEAR($D138),"")</f>
        <v/>
      </c>
      <c r="AN138" s="248" t="str">
        <f aca="false">IF(OR(TRIM($B138&amp;$C138)="",NOT(ISNUMBER($D138)),NOT(ISNUMBER($E138))),"",IF($E138&lt;$D138,"",IF(IF($AE138="半年付",2,IF($AE138="季度付",4,IF($AE138="月付",12,IF($AE138="半月付",24,1))))=1,1,MAX(1,ROUND(($E138-$D138+1)/365*IF($AE138="半年付",2,IF($AE138="季度付",4,IF($AE138="月付",12,IF($AE138="半月付",24,1)))),0)))))</f>
        <v/>
      </c>
      <c r="AO138" s="248" t="str">
        <f aca="true">IF($AN138="","",MIN($AN138,MAX(0,INT((TODAY()-付款宽限天数-$D138)/(($E138-$D138+1)/$AN138))+1)))</f>
        <v/>
      </c>
    </row>
    <row r="139" customFormat="false" ht="24" hidden="false" customHeight="false" outlineLevel="0" collapsed="false">
      <c r="F139" s="288" t="str">
        <f aca="true">IF(TRIM($B139&amp;$C139)="","",IF(OR(ISNUMBER(SEARCH("未",$A139)),ISNUMBER(SEARCH("送出",$A139)),AND(TRIM($A139)="",NOT(ISNUMBER($D139)),N($H139)=0)),"【合同未回】","")&amp;IF(NOT(ISNUMBER($E139)),IF(OR(ISNUMBER(SEARCH("未",$A139)),ISNUMBER(SEARCH("送出",$A139)),AND(TRIM($A139)="",NOT(ISNUMBER($D139)),N($H139)=0)),"","【未填合同期】"),IF($E139&lt;TODAY(),"【已到期】",IF($E139-TODAY()&lt;=提醒天数,"【即将到期，剩余"&amp;($E139-TODAY())&amp;"天】","【正常】")))&amp;IF(OR($AD139="安装免保",$AD139="技术免保",$AD139="质保期内"),"【"&amp;$AD139&amp;"】",""))</f>
        <v/>
      </c>
      <c r="K139" s="244" t="str">
        <f aca="false">IF(OR(N($H139)=0,N($I139)=0),"",ROUND(N($H139)*N($I139)*IF(N($J139)=0,1,N($J139)),2))</f>
        <v/>
      </c>
      <c r="M139" s="244" t="str">
        <f aca="false">IF(TRIM($B139&amp;$C139)="","",IF(AND(N($K139)=0,N($L139)=0),"",ROUND(N($K139)+N($L139),2)))</f>
        <v/>
      </c>
      <c r="S139" s="244"/>
      <c r="T139" s="245" t="str">
        <f aca="false">IF(TRIM($B139&amp;$C139)="","",IF(N($O139)=0,"",MAX(0,MIN(N($O139)-N($Q139),N($W139)))))</f>
        <v/>
      </c>
      <c r="U139" s="245" t="str">
        <f aca="false">IF(TRIM($B139&amp;$C139)="","",IF(N($Q139)&lt;=N($O139),"",N($Q139)-N($O139)))</f>
        <v/>
      </c>
      <c r="V139" s="245" t="str">
        <f aca="false">IF(OR(TRIM($B139&amp;$C139)="",$W139=""),"",MAX(0,N($W139))-N($T139))</f>
        <v/>
      </c>
      <c r="W139" s="245" t="str">
        <f aca="false">IF(TRIM($B139&amp;$C139)="","",IF(AND(N($M139)=0,N($Q139)+N($R139)+N($S139)=0),"",ROUND(N($M139)-N($Q139)-N($R139)-N($S139),2)))</f>
        <v/>
      </c>
      <c r="X139" s="246" t="str">
        <f aca="false">IF(TRIM($B139&amp;$C139)="","",IF(N($M139)=0,IF((N($Q139)+N($R139)+N($S139))=0,"—未填单价","未填单价，已收 "&amp;TEXT((N($Q139)+N($R139)+N($S139)),"#,##0.00")),IF(N($W139)&gt;0.005,"欠 "&amp;TEXT(N($W139),"#,##0.00")&amp;IF(N($T139)&gt;0,"（开票未到账 "&amp;TEXT(N($T139),"#,##0.00")&amp;"）","")&amp;IF(N($V139)&gt;0,"（未开票 "&amp;TEXT(N($V139),"#,##0.00")&amp;"）",""),IF(N($W139)&lt;-0.005,"多收 "&amp;TEXT(-N($W139),"#,##0.00"),"✔ 已结清")))&amp;IF(N($U139)&gt;0,"｜到账未开票 "&amp;TEXT(N($U139),"#,##0.00")&amp;"，待补票","")&amp;IF(N($R139)&gt;0,"｜收现 "&amp;TEXT(N($R139),"#,##0.00"),"")&amp;IF(N($S139)&gt;0,"｜收款不开票 "&amp;TEXT(N($S139),"#,##0.00"),""))</f>
        <v/>
      </c>
      <c r="Y139" s="290"/>
      <c r="AC139" s="244" t="str">
        <f aca="false">IF(OR(N($O139)=0,N($AB139)=0),"",ROUND(N($O139)/(1+N($AB139))*N($AB139),2))</f>
        <v/>
      </c>
      <c r="AD139" s="290"/>
      <c r="AE139" s="288"/>
      <c r="AF139" s="261" t="str">
        <f aca="false">IF($AN139="","",IF($AN139=1,IF($AO139&gt;=1,"一次性·已到收款期","一次性·未到期"),$AE139&amp;" 第"&amp;$AO139&amp;"/"&amp;$AN139&amp;"期"))</f>
        <v/>
      </c>
      <c r="AG139" s="245" t="str">
        <f aca="false">IF(OR($AN139="",N($M139)=0),"",ROUND(N($K139)*$AO139/$AN139,2)+N($L139))</f>
        <v/>
      </c>
      <c r="AH139" s="245" t="str">
        <f aca="false">IF($AG139="","",MAX(0,ROUND($AG139-(N($Q139)+N($R139)+N($S139)),2)))</f>
        <v/>
      </c>
      <c r="AI139" s="245" t="str">
        <f aca="false">IF(OR(TRIM($B139&amp;$C139)="",NOT(ISNUMBER($D139))),"",SUMIFS($W$3:$W$1001,$AK$3:$AK$1001,$AK139,$D$3:$D$1001,"&lt;"&amp;$D139))</f>
        <v/>
      </c>
      <c r="AJ139" s="245" t="str">
        <f aca="false">IF(TRIM($B139&amp;$C139)="","",SUMIFS($W$3:$W$1001,$AK$3:$AK$1001,$AK139))</f>
        <v/>
      </c>
      <c r="AK139" s="261" t="str">
        <f aca="false">IF(TRIM($B139&amp;$C139)="","",TRIM($B139)&amp;"｜"&amp;TRIM($C139))</f>
        <v/>
      </c>
      <c r="AL139" s="245" t="str">
        <f aca="false">IF(TRIM($B139&amp;$C139)="","",MIN(N($O139),N($Q139)))</f>
        <v/>
      </c>
      <c r="AM139" s="248" t="str">
        <f aca="false">IF(ISNUMBER($D139),YEAR($D139),"")</f>
        <v/>
      </c>
      <c r="AN139" s="248" t="str">
        <f aca="false">IF(OR(TRIM($B139&amp;$C139)="",NOT(ISNUMBER($D139)),NOT(ISNUMBER($E139))),"",IF($E139&lt;$D139,"",IF(IF($AE139="半年付",2,IF($AE139="季度付",4,IF($AE139="月付",12,IF($AE139="半月付",24,1))))=1,1,MAX(1,ROUND(($E139-$D139+1)/365*IF($AE139="半年付",2,IF($AE139="季度付",4,IF($AE139="月付",12,IF($AE139="半月付",24,1)))),0)))))</f>
        <v/>
      </c>
      <c r="AO139" s="248" t="str">
        <f aca="true">IF($AN139="","",MIN($AN139,MAX(0,INT((TODAY()-付款宽限天数-$D139)/(($E139-$D139+1)/$AN139))+1)))</f>
        <v/>
      </c>
    </row>
    <row r="140" customFormat="false" ht="24" hidden="false" customHeight="false" outlineLevel="0" collapsed="false">
      <c r="F140" s="288" t="str">
        <f aca="true">IF(TRIM($B140&amp;$C140)="","",IF(OR(ISNUMBER(SEARCH("未",$A140)),ISNUMBER(SEARCH("送出",$A140)),AND(TRIM($A140)="",NOT(ISNUMBER($D140)),N($H140)=0)),"【合同未回】","")&amp;IF(NOT(ISNUMBER($E140)),IF(OR(ISNUMBER(SEARCH("未",$A140)),ISNUMBER(SEARCH("送出",$A140)),AND(TRIM($A140)="",NOT(ISNUMBER($D140)),N($H140)=0)),"","【未填合同期】"),IF($E140&lt;TODAY(),"【已到期】",IF($E140-TODAY()&lt;=提醒天数,"【即将到期，剩余"&amp;($E140-TODAY())&amp;"天】","【正常】")))&amp;IF(OR($AD140="安装免保",$AD140="技术免保",$AD140="质保期内"),"【"&amp;$AD140&amp;"】",""))</f>
        <v/>
      </c>
      <c r="K140" s="244" t="str">
        <f aca="false">IF(OR(N($H140)=0,N($I140)=0),"",ROUND(N($H140)*N($I140)*IF(N($J140)=0,1,N($J140)),2))</f>
        <v/>
      </c>
      <c r="M140" s="244" t="str">
        <f aca="false">IF(TRIM($B140&amp;$C140)="","",IF(AND(N($K140)=0,N($L140)=0),"",ROUND(N($K140)+N($L140),2)))</f>
        <v/>
      </c>
      <c r="S140" s="244"/>
      <c r="T140" s="245" t="str">
        <f aca="false">IF(TRIM($B140&amp;$C140)="","",IF(N($O140)=0,"",MAX(0,MIN(N($O140)-N($Q140),N($W140)))))</f>
        <v/>
      </c>
      <c r="U140" s="245" t="str">
        <f aca="false">IF(TRIM($B140&amp;$C140)="","",IF(N($Q140)&lt;=N($O140),"",N($Q140)-N($O140)))</f>
        <v/>
      </c>
      <c r="V140" s="245" t="str">
        <f aca="false">IF(OR(TRIM($B140&amp;$C140)="",$W140=""),"",MAX(0,N($W140))-N($T140))</f>
        <v/>
      </c>
      <c r="W140" s="245" t="str">
        <f aca="false">IF(TRIM($B140&amp;$C140)="","",IF(AND(N($M140)=0,N($Q140)+N($R140)+N($S140)=0),"",ROUND(N($M140)-N($Q140)-N($R140)-N($S140),2)))</f>
        <v/>
      </c>
      <c r="X140" s="246" t="str">
        <f aca="false">IF(TRIM($B140&amp;$C140)="","",IF(N($M140)=0,IF((N($Q140)+N($R140)+N($S140))=0,"—未填单价","未填单价，已收 "&amp;TEXT((N($Q140)+N($R140)+N($S140)),"#,##0.00")),IF(N($W140)&gt;0.005,"欠 "&amp;TEXT(N($W140),"#,##0.00")&amp;IF(N($T140)&gt;0,"（开票未到账 "&amp;TEXT(N($T140),"#,##0.00")&amp;"）","")&amp;IF(N($V140)&gt;0,"（未开票 "&amp;TEXT(N($V140),"#,##0.00")&amp;"）",""),IF(N($W140)&lt;-0.005,"多收 "&amp;TEXT(-N($W140),"#,##0.00"),"✔ 已结清")))&amp;IF(N($U140)&gt;0,"｜到账未开票 "&amp;TEXT(N($U140),"#,##0.00")&amp;"，待补票","")&amp;IF(N($R140)&gt;0,"｜收现 "&amp;TEXT(N($R140),"#,##0.00"),"")&amp;IF(N($S140)&gt;0,"｜收款不开票 "&amp;TEXT(N($S140),"#,##0.00"),""))</f>
        <v/>
      </c>
      <c r="Y140" s="290"/>
      <c r="AC140" s="244" t="str">
        <f aca="false">IF(OR(N($O140)=0,N($AB140)=0),"",ROUND(N($O140)/(1+N($AB140))*N($AB140),2))</f>
        <v/>
      </c>
      <c r="AD140" s="290"/>
      <c r="AE140" s="288"/>
      <c r="AF140" s="261" t="str">
        <f aca="false">IF($AN140="","",IF($AN140=1,IF($AO140&gt;=1,"一次性·已到收款期","一次性·未到期"),$AE140&amp;" 第"&amp;$AO140&amp;"/"&amp;$AN140&amp;"期"))</f>
        <v/>
      </c>
      <c r="AG140" s="245" t="str">
        <f aca="false">IF(OR($AN140="",N($M140)=0),"",ROUND(N($K140)*$AO140/$AN140,2)+N($L140))</f>
        <v/>
      </c>
      <c r="AH140" s="245" t="str">
        <f aca="false">IF($AG140="","",MAX(0,ROUND($AG140-(N($Q140)+N($R140)+N($S140)),2)))</f>
        <v/>
      </c>
      <c r="AI140" s="245" t="str">
        <f aca="false">IF(OR(TRIM($B140&amp;$C140)="",NOT(ISNUMBER($D140))),"",SUMIFS($W$3:$W$1001,$AK$3:$AK$1001,$AK140,$D$3:$D$1001,"&lt;"&amp;$D140))</f>
        <v/>
      </c>
      <c r="AJ140" s="245" t="str">
        <f aca="false">IF(TRIM($B140&amp;$C140)="","",SUMIFS($W$3:$W$1001,$AK$3:$AK$1001,$AK140))</f>
        <v/>
      </c>
      <c r="AK140" s="261" t="str">
        <f aca="false">IF(TRIM($B140&amp;$C140)="","",TRIM($B140)&amp;"｜"&amp;TRIM($C140))</f>
        <v/>
      </c>
      <c r="AL140" s="245" t="str">
        <f aca="false">IF(TRIM($B140&amp;$C140)="","",MIN(N($O140),N($Q140)))</f>
        <v/>
      </c>
      <c r="AM140" s="248" t="str">
        <f aca="false">IF(ISNUMBER($D140),YEAR($D140),"")</f>
        <v/>
      </c>
      <c r="AN140" s="248" t="str">
        <f aca="false">IF(OR(TRIM($B140&amp;$C140)="",NOT(ISNUMBER($D140)),NOT(ISNUMBER($E140))),"",IF($E140&lt;$D140,"",IF(IF($AE140="半年付",2,IF($AE140="季度付",4,IF($AE140="月付",12,IF($AE140="半月付",24,1))))=1,1,MAX(1,ROUND(($E140-$D140+1)/365*IF($AE140="半年付",2,IF($AE140="季度付",4,IF($AE140="月付",12,IF($AE140="半月付",24,1)))),0)))))</f>
        <v/>
      </c>
      <c r="AO140" s="248" t="str">
        <f aca="true">IF($AN140="","",MIN($AN140,MAX(0,INT((TODAY()-付款宽限天数-$D140)/(($E140-$D140+1)/$AN140))+1)))</f>
        <v/>
      </c>
    </row>
    <row r="141" customFormat="false" ht="24" hidden="false" customHeight="false" outlineLevel="0" collapsed="false">
      <c r="F141" s="288" t="str">
        <f aca="true">IF(TRIM($B141&amp;$C141)="","",IF(OR(ISNUMBER(SEARCH("未",$A141)),ISNUMBER(SEARCH("送出",$A141)),AND(TRIM($A141)="",NOT(ISNUMBER($D141)),N($H141)=0)),"【合同未回】","")&amp;IF(NOT(ISNUMBER($E141)),IF(OR(ISNUMBER(SEARCH("未",$A141)),ISNUMBER(SEARCH("送出",$A141)),AND(TRIM($A141)="",NOT(ISNUMBER($D141)),N($H141)=0)),"","【未填合同期】"),IF($E141&lt;TODAY(),"【已到期】",IF($E141-TODAY()&lt;=提醒天数,"【即将到期，剩余"&amp;($E141-TODAY())&amp;"天】","【正常】")))&amp;IF(OR($AD141="安装免保",$AD141="技术免保",$AD141="质保期内"),"【"&amp;$AD141&amp;"】",""))</f>
        <v/>
      </c>
      <c r="K141" s="244" t="str">
        <f aca="false">IF(OR(N($H141)=0,N($I141)=0),"",ROUND(N($H141)*N($I141)*IF(N($J141)=0,1,N($J141)),2))</f>
        <v/>
      </c>
      <c r="M141" s="244" t="str">
        <f aca="false">IF(TRIM($B141&amp;$C141)="","",IF(AND(N($K141)=0,N($L141)=0),"",ROUND(N($K141)+N($L141),2)))</f>
        <v/>
      </c>
      <c r="S141" s="244"/>
      <c r="T141" s="245" t="str">
        <f aca="false">IF(TRIM($B141&amp;$C141)="","",IF(N($O141)=0,"",MAX(0,MIN(N($O141)-N($Q141),N($W141)))))</f>
        <v/>
      </c>
      <c r="U141" s="245" t="str">
        <f aca="false">IF(TRIM($B141&amp;$C141)="","",IF(N($Q141)&lt;=N($O141),"",N($Q141)-N($O141)))</f>
        <v/>
      </c>
      <c r="V141" s="245" t="str">
        <f aca="false">IF(OR(TRIM($B141&amp;$C141)="",$W141=""),"",MAX(0,N($W141))-N($T141))</f>
        <v/>
      </c>
      <c r="W141" s="245" t="str">
        <f aca="false">IF(TRIM($B141&amp;$C141)="","",IF(AND(N($M141)=0,N($Q141)+N($R141)+N($S141)=0),"",ROUND(N($M141)-N($Q141)-N($R141)-N($S141),2)))</f>
        <v/>
      </c>
      <c r="X141" s="246" t="str">
        <f aca="false">IF(TRIM($B141&amp;$C141)="","",IF(N($M141)=0,IF((N($Q141)+N($R141)+N($S141))=0,"—未填单价","未填单价，已收 "&amp;TEXT((N($Q141)+N($R141)+N($S141)),"#,##0.00")),IF(N($W141)&gt;0.005,"欠 "&amp;TEXT(N($W141),"#,##0.00")&amp;IF(N($T141)&gt;0,"（开票未到账 "&amp;TEXT(N($T141),"#,##0.00")&amp;"）","")&amp;IF(N($V141)&gt;0,"（未开票 "&amp;TEXT(N($V141),"#,##0.00")&amp;"）",""),IF(N($W141)&lt;-0.005,"多收 "&amp;TEXT(-N($W141),"#,##0.00"),"✔ 已结清")))&amp;IF(N($U141)&gt;0,"｜到账未开票 "&amp;TEXT(N($U141),"#,##0.00")&amp;"，待补票","")&amp;IF(N($R141)&gt;0,"｜收现 "&amp;TEXT(N($R141),"#,##0.00"),"")&amp;IF(N($S141)&gt;0,"｜收款不开票 "&amp;TEXT(N($S141),"#,##0.00"),""))</f>
        <v/>
      </c>
      <c r="Y141" s="290"/>
      <c r="AC141" s="244" t="str">
        <f aca="false">IF(OR(N($O141)=0,N($AB141)=0),"",ROUND(N($O141)/(1+N($AB141))*N($AB141),2))</f>
        <v/>
      </c>
      <c r="AD141" s="290"/>
      <c r="AE141" s="288"/>
      <c r="AF141" s="261" t="str">
        <f aca="false">IF($AN141="","",IF($AN141=1,IF($AO141&gt;=1,"一次性·已到收款期","一次性·未到期"),$AE141&amp;" 第"&amp;$AO141&amp;"/"&amp;$AN141&amp;"期"))</f>
        <v/>
      </c>
      <c r="AG141" s="245" t="str">
        <f aca="false">IF(OR($AN141="",N($M141)=0),"",ROUND(N($K141)*$AO141/$AN141,2)+N($L141))</f>
        <v/>
      </c>
      <c r="AH141" s="245" t="str">
        <f aca="false">IF($AG141="","",MAX(0,ROUND($AG141-(N($Q141)+N($R141)+N($S141)),2)))</f>
        <v/>
      </c>
      <c r="AI141" s="245" t="str">
        <f aca="false">IF(OR(TRIM($B141&amp;$C141)="",NOT(ISNUMBER($D141))),"",SUMIFS($W$3:$W$1001,$AK$3:$AK$1001,$AK141,$D$3:$D$1001,"&lt;"&amp;$D141))</f>
        <v/>
      </c>
      <c r="AJ141" s="245" t="str">
        <f aca="false">IF(TRIM($B141&amp;$C141)="","",SUMIFS($W$3:$W$1001,$AK$3:$AK$1001,$AK141))</f>
        <v/>
      </c>
      <c r="AK141" s="261" t="str">
        <f aca="false">IF(TRIM($B141&amp;$C141)="","",TRIM($B141)&amp;"｜"&amp;TRIM($C141))</f>
        <v/>
      </c>
      <c r="AL141" s="245" t="str">
        <f aca="false">IF(TRIM($B141&amp;$C141)="","",MIN(N($O141),N($Q141)))</f>
        <v/>
      </c>
      <c r="AM141" s="248" t="str">
        <f aca="false">IF(ISNUMBER($D141),YEAR($D141),"")</f>
        <v/>
      </c>
      <c r="AN141" s="248" t="str">
        <f aca="false">IF(OR(TRIM($B141&amp;$C141)="",NOT(ISNUMBER($D141)),NOT(ISNUMBER($E141))),"",IF($E141&lt;$D141,"",IF(IF($AE141="半年付",2,IF($AE141="季度付",4,IF($AE141="月付",12,IF($AE141="半月付",24,1))))=1,1,MAX(1,ROUND(($E141-$D141+1)/365*IF($AE141="半年付",2,IF($AE141="季度付",4,IF($AE141="月付",12,IF($AE141="半月付",24,1)))),0)))))</f>
        <v/>
      </c>
      <c r="AO141" s="248" t="str">
        <f aca="true">IF($AN141="","",MIN($AN141,MAX(0,INT((TODAY()-付款宽限天数-$D141)/(($E141-$D141+1)/$AN141))+1)))</f>
        <v/>
      </c>
    </row>
    <row r="142" customFormat="false" ht="24" hidden="false" customHeight="false" outlineLevel="0" collapsed="false">
      <c r="F142" s="288" t="str">
        <f aca="true">IF(TRIM($B142&amp;$C142)="","",IF(OR(ISNUMBER(SEARCH("未",$A142)),ISNUMBER(SEARCH("送出",$A142)),AND(TRIM($A142)="",NOT(ISNUMBER($D142)),N($H142)=0)),"【合同未回】","")&amp;IF(NOT(ISNUMBER($E142)),IF(OR(ISNUMBER(SEARCH("未",$A142)),ISNUMBER(SEARCH("送出",$A142)),AND(TRIM($A142)="",NOT(ISNUMBER($D142)),N($H142)=0)),"","【未填合同期】"),IF($E142&lt;TODAY(),"【已到期】",IF($E142-TODAY()&lt;=提醒天数,"【即将到期，剩余"&amp;($E142-TODAY())&amp;"天】","【正常】")))&amp;IF(OR($AD142="安装免保",$AD142="技术免保",$AD142="质保期内"),"【"&amp;$AD142&amp;"】",""))</f>
        <v/>
      </c>
      <c r="K142" s="244" t="str">
        <f aca="false">IF(OR(N($H142)=0,N($I142)=0),"",ROUND(N($H142)*N($I142)*IF(N($J142)=0,1,N($J142)),2))</f>
        <v/>
      </c>
      <c r="M142" s="244" t="str">
        <f aca="false">IF(TRIM($B142&amp;$C142)="","",IF(AND(N($K142)=0,N($L142)=0),"",ROUND(N($K142)+N($L142),2)))</f>
        <v/>
      </c>
      <c r="S142" s="244"/>
      <c r="T142" s="245" t="str">
        <f aca="false">IF(TRIM($B142&amp;$C142)="","",IF(N($O142)=0,"",MAX(0,MIN(N($O142)-N($Q142),N($W142)))))</f>
        <v/>
      </c>
      <c r="U142" s="245" t="str">
        <f aca="false">IF(TRIM($B142&amp;$C142)="","",IF(N($Q142)&lt;=N($O142),"",N($Q142)-N($O142)))</f>
        <v/>
      </c>
      <c r="V142" s="245" t="str">
        <f aca="false">IF(OR(TRIM($B142&amp;$C142)="",$W142=""),"",MAX(0,N($W142))-N($T142))</f>
        <v/>
      </c>
      <c r="W142" s="245" t="str">
        <f aca="false">IF(TRIM($B142&amp;$C142)="","",IF(AND(N($M142)=0,N($Q142)+N($R142)+N($S142)=0),"",ROUND(N($M142)-N($Q142)-N($R142)-N($S142),2)))</f>
        <v/>
      </c>
      <c r="X142" s="246" t="str">
        <f aca="false">IF(TRIM($B142&amp;$C142)="","",IF(N($M142)=0,IF((N($Q142)+N($R142)+N($S142))=0,"—未填单价","未填单价，已收 "&amp;TEXT((N($Q142)+N($R142)+N($S142)),"#,##0.00")),IF(N($W142)&gt;0.005,"欠 "&amp;TEXT(N($W142),"#,##0.00")&amp;IF(N($T142)&gt;0,"（开票未到账 "&amp;TEXT(N($T142),"#,##0.00")&amp;"）","")&amp;IF(N($V142)&gt;0,"（未开票 "&amp;TEXT(N($V142),"#,##0.00")&amp;"）",""),IF(N($W142)&lt;-0.005,"多收 "&amp;TEXT(-N($W142),"#,##0.00"),"✔ 已结清")))&amp;IF(N($U142)&gt;0,"｜到账未开票 "&amp;TEXT(N($U142),"#,##0.00")&amp;"，待补票","")&amp;IF(N($R142)&gt;0,"｜收现 "&amp;TEXT(N($R142),"#,##0.00"),"")&amp;IF(N($S142)&gt;0,"｜收款不开票 "&amp;TEXT(N($S142),"#,##0.00"),""))</f>
        <v/>
      </c>
      <c r="Y142" s="290"/>
      <c r="AC142" s="244" t="str">
        <f aca="false">IF(OR(N($O142)=0,N($AB142)=0),"",ROUND(N($O142)/(1+N($AB142))*N($AB142),2))</f>
        <v/>
      </c>
      <c r="AD142" s="290"/>
      <c r="AE142" s="288"/>
      <c r="AF142" s="261" t="str">
        <f aca="false">IF($AN142="","",IF($AN142=1,IF($AO142&gt;=1,"一次性·已到收款期","一次性·未到期"),$AE142&amp;" 第"&amp;$AO142&amp;"/"&amp;$AN142&amp;"期"))</f>
        <v/>
      </c>
      <c r="AG142" s="245" t="str">
        <f aca="false">IF(OR($AN142="",N($M142)=0),"",ROUND(N($K142)*$AO142/$AN142,2)+N($L142))</f>
        <v/>
      </c>
      <c r="AH142" s="245" t="str">
        <f aca="false">IF($AG142="","",MAX(0,ROUND($AG142-(N($Q142)+N($R142)+N($S142)),2)))</f>
        <v/>
      </c>
      <c r="AI142" s="245" t="str">
        <f aca="false">IF(OR(TRIM($B142&amp;$C142)="",NOT(ISNUMBER($D142))),"",SUMIFS($W$3:$W$1001,$AK$3:$AK$1001,$AK142,$D$3:$D$1001,"&lt;"&amp;$D142))</f>
        <v/>
      </c>
      <c r="AJ142" s="245" t="str">
        <f aca="false">IF(TRIM($B142&amp;$C142)="","",SUMIFS($W$3:$W$1001,$AK$3:$AK$1001,$AK142))</f>
        <v/>
      </c>
      <c r="AK142" s="261" t="str">
        <f aca="false">IF(TRIM($B142&amp;$C142)="","",TRIM($B142)&amp;"｜"&amp;TRIM($C142))</f>
        <v/>
      </c>
      <c r="AL142" s="245" t="str">
        <f aca="false">IF(TRIM($B142&amp;$C142)="","",MIN(N($O142),N($Q142)))</f>
        <v/>
      </c>
      <c r="AM142" s="248" t="str">
        <f aca="false">IF(ISNUMBER($D142),YEAR($D142),"")</f>
        <v/>
      </c>
      <c r="AN142" s="248" t="str">
        <f aca="false">IF(OR(TRIM($B142&amp;$C142)="",NOT(ISNUMBER($D142)),NOT(ISNUMBER($E142))),"",IF($E142&lt;$D142,"",IF(IF($AE142="半年付",2,IF($AE142="季度付",4,IF($AE142="月付",12,IF($AE142="半月付",24,1))))=1,1,MAX(1,ROUND(($E142-$D142+1)/365*IF($AE142="半年付",2,IF($AE142="季度付",4,IF($AE142="月付",12,IF($AE142="半月付",24,1)))),0)))))</f>
        <v/>
      </c>
      <c r="AO142" s="248" t="str">
        <f aca="true">IF($AN142="","",MIN($AN142,MAX(0,INT((TODAY()-付款宽限天数-$D142)/(($E142-$D142+1)/$AN142))+1)))</f>
        <v/>
      </c>
    </row>
    <row r="143" customFormat="false" ht="24" hidden="false" customHeight="false" outlineLevel="0" collapsed="false">
      <c r="F143" s="288" t="str">
        <f aca="true">IF(TRIM($B143&amp;$C143)="","",IF(OR(ISNUMBER(SEARCH("未",$A143)),ISNUMBER(SEARCH("送出",$A143)),AND(TRIM($A143)="",NOT(ISNUMBER($D143)),N($H143)=0)),"【合同未回】","")&amp;IF(NOT(ISNUMBER($E143)),IF(OR(ISNUMBER(SEARCH("未",$A143)),ISNUMBER(SEARCH("送出",$A143)),AND(TRIM($A143)="",NOT(ISNUMBER($D143)),N($H143)=0)),"","【未填合同期】"),IF($E143&lt;TODAY(),"【已到期】",IF($E143-TODAY()&lt;=提醒天数,"【即将到期，剩余"&amp;($E143-TODAY())&amp;"天】","【正常】")))&amp;IF(OR($AD143="安装免保",$AD143="技术免保",$AD143="质保期内"),"【"&amp;$AD143&amp;"】",""))</f>
        <v/>
      </c>
      <c r="K143" s="244" t="str">
        <f aca="false">IF(OR(N($H143)=0,N($I143)=0),"",ROUND(N($H143)*N($I143)*IF(N($J143)=0,1,N($J143)),2))</f>
        <v/>
      </c>
      <c r="M143" s="244" t="str">
        <f aca="false">IF(TRIM($B143&amp;$C143)="","",IF(AND(N($K143)=0,N($L143)=0),"",ROUND(N($K143)+N($L143),2)))</f>
        <v/>
      </c>
      <c r="S143" s="244"/>
      <c r="T143" s="245" t="str">
        <f aca="false">IF(TRIM($B143&amp;$C143)="","",IF(N($O143)=0,"",MAX(0,MIN(N($O143)-N($Q143),N($W143)))))</f>
        <v/>
      </c>
      <c r="U143" s="245" t="str">
        <f aca="false">IF(TRIM($B143&amp;$C143)="","",IF(N($Q143)&lt;=N($O143),"",N($Q143)-N($O143)))</f>
        <v/>
      </c>
      <c r="V143" s="245" t="str">
        <f aca="false">IF(OR(TRIM($B143&amp;$C143)="",$W143=""),"",MAX(0,N($W143))-N($T143))</f>
        <v/>
      </c>
      <c r="W143" s="245" t="str">
        <f aca="false">IF(TRIM($B143&amp;$C143)="","",IF(AND(N($M143)=0,N($Q143)+N($R143)+N($S143)=0),"",ROUND(N($M143)-N($Q143)-N($R143)-N($S143),2)))</f>
        <v/>
      </c>
      <c r="X143" s="246" t="str">
        <f aca="false">IF(TRIM($B143&amp;$C143)="","",IF(N($M143)=0,IF((N($Q143)+N($R143)+N($S143))=0,"—未填单价","未填单价，已收 "&amp;TEXT((N($Q143)+N($R143)+N($S143)),"#,##0.00")),IF(N($W143)&gt;0.005,"欠 "&amp;TEXT(N($W143),"#,##0.00")&amp;IF(N($T143)&gt;0,"（开票未到账 "&amp;TEXT(N($T143),"#,##0.00")&amp;"）","")&amp;IF(N($V143)&gt;0,"（未开票 "&amp;TEXT(N($V143),"#,##0.00")&amp;"）",""),IF(N($W143)&lt;-0.005,"多收 "&amp;TEXT(-N($W143),"#,##0.00"),"✔ 已结清")))&amp;IF(N($U143)&gt;0,"｜到账未开票 "&amp;TEXT(N($U143),"#,##0.00")&amp;"，待补票","")&amp;IF(N($R143)&gt;0,"｜收现 "&amp;TEXT(N($R143),"#,##0.00"),"")&amp;IF(N($S143)&gt;0,"｜收款不开票 "&amp;TEXT(N($S143),"#,##0.00"),""))</f>
        <v/>
      </c>
      <c r="Y143" s="290"/>
      <c r="AC143" s="244" t="str">
        <f aca="false">IF(OR(N($O143)=0,N($AB143)=0),"",ROUND(N($O143)/(1+N($AB143))*N($AB143),2))</f>
        <v/>
      </c>
      <c r="AD143" s="290"/>
      <c r="AE143" s="288"/>
      <c r="AF143" s="261" t="str">
        <f aca="false">IF($AN143="","",IF($AN143=1,IF($AO143&gt;=1,"一次性·已到收款期","一次性·未到期"),$AE143&amp;" 第"&amp;$AO143&amp;"/"&amp;$AN143&amp;"期"))</f>
        <v/>
      </c>
      <c r="AG143" s="245" t="str">
        <f aca="false">IF(OR($AN143="",N($M143)=0),"",ROUND(N($K143)*$AO143/$AN143,2)+N($L143))</f>
        <v/>
      </c>
      <c r="AH143" s="245" t="str">
        <f aca="false">IF($AG143="","",MAX(0,ROUND($AG143-(N($Q143)+N($R143)+N($S143)),2)))</f>
        <v/>
      </c>
      <c r="AI143" s="245" t="str">
        <f aca="false">IF(OR(TRIM($B143&amp;$C143)="",NOT(ISNUMBER($D143))),"",SUMIFS($W$3:$W$1001,$AK$3:$AK$1001,$AK143,$D$3:$D$1001,"&lt;"&amp;$D143))</f>
        <v/>
      </c>
      <c r="AJ143" s="245" t="str">
        <f aca="false">IF(TRIM($B143&amp;$C143)="","",SUMIFS($W$3:$W$1001,$AK$3:$AK$1001,$AK143))</f>
        <v/>
      </c>
      <c r="AK143" s="261" t="str">
        <f aca="false">IF(TRIM($B143&amp;$C143)="","",TRIM($B143)&amp;"｜"&amp;TRIM($C143))</f>
        <v/>
      </c>
      <c r="AL143" s="245" t="str">
        <f aca="false">IF(TRIM($B143&amp;$C143)="","",MIN(N($O143),N($Q143)))</f>
        <v/>
      </c>
      <c r="AM143" s="248" t="str">
        <f aca="false">IF(ISNUMBER($D143),YEAR($D143),"")</f>
        <v/>
      </c>
      <c r="AN143" s="248" t="str">
        <f aca="false">IF(OR(TRIM($B143&amp;$C143)="",NOT(ISNUMBER($D143)),NOT(ISNUMBER($E143))),"",IF($E143&lt;$D143,"",IF(IF($AE143="半年付",2,IF($AE143="季度付",4,IF($AE143="月付",12,IF($AE143="半月付",24,1))))=1,1,MAX(1,ROUND(($E143-$D143+1)/365*IF($AE143="半年付",2,IF($AE143="季度付",4,IF($AE143="月付",12,IF($AE143="半月付",24,1)))),0)))))</f>
        <v/>
      </c>
      <c r="AO143" s="248" t="str">
        <f aca="true">IF($AN143="","",MIN($AN143,MAX(0,INT((TODAY()-付款宽限天数-$D143)/(($E143-$D143+1)/$AN143))+1)))</f>
        <v/>
      </c>
    </row>
    <row r="144" customFormat="false" ht="24" hidden="false" customHeight="false" outlineLevel="0" collapsed="false">
      <c r="F144" s="288" t="str">
        <f aca="true">IF(TRIM($B144&amp;$C144)="","",IF(OR(ISNUMBER(SEARCH("未",$A144)),ISNUMBER(SEARCH("送出",$A144)),AND(TRIM($A144)="",NOT(ISNUMBER($D144)),N($H144)=0)),"【合同未回】","")&amp;IF(NOT(ISNUMBER($E144)),IF(OR(ISNUMBER(SEARCH("未",$A144)),ISNUMBER(SEARCH("送出",$A144)),AND(TRIM($A144)="",NOT(ISNUMBER($D144)),N($H144)=0)),"","【未填合同期】"),IF($E144&lt;TODAY(),"【已到期】",IF($E144-TODAY()&lt;=提醒天数,"【即将到期，剩余"&amp;($E144-TODAY())&amp;"天】","【正常】")))&amp;IF(OR($AD144="安装免保",$AD144="技术免保",$AD144="质保期内"),"【"&amp;$AD144&amp;"】",""))</f>
        <v/>
      </c>
      <c r="K144" s="244" t="str">
        <f aca="false">IF(OR(N($H144)=0,N($I144)=0),"",ROUND(N($H144)*N($I144)*IF(N($J144)=0,1,N($J144)),2))</f>
        <v/>
      </c>
      <c r="M144" s="244" t="str">
        <f aca="false">IF(TRIM($B144&amp;$C144)="","",IF(AND(N($K144)=0,N($L144)=0),"",ROUND(N($K144)+N($L144),2)))</f>
        <v/>
      </c>
      <c r="S144" s="244"/>
      <c r="T144" s="245" t="str">
        <f aca="false">IF(TRIM($B144&amp;$C144)="","",IF(N($O144)=0,"",MAX(0,MIN(N($O144)-N($Q144),N($W144)))))</f>
        <v/>
      </c>
      <c r="U144" s="245" t="str">
        <f aca="false">IF(TRIM($B144&amp;$C144)="","",IF(N($Q144)&lt;=N($O144),"",N($Q144)-N($O144)))</f>
        <v/>
      </c>
      <c r="V144" s="245" t="str">
        <f aca="false">IF(OR(TRIM($B144&amp;$C144)="",$W144=""),"",MAX(0,N($W144))-N($T144))</f>
        <v/>
      </c>
      <c r="W144" s="245" t="str">
        <f aca="false">IF(TRIM($B144&amp;$C144)="","",IF(AND(N($M144)=0,N($Q144)+N($R144)+N($S144)=0),"",ROUND(N($M144)-N($Q144)-N($R144)-N($S144),2)))</f>
        <v/>
      </c>
      <c r="X144" s="246" t="str">
        <f aca="false">IF(TRIM($B144&amp;$C144)="","",IF(N($M144)=0,IF((N($Q144)+N($R144)+N($S144))=0,"—未填单价","未填单价，已收 "&amp;TEXT((N($Q144)+N($R144)+N($S144)),"#,##0.00")),IF(N($W144)&gt;0.005,"欠 "&amp;TEXT(N($W144),"#,##0.00")&amp;IF(N($T144)&gt;0,"（开票未到账 "&amp;TEXT(N($T144),"#,##0.00")&amp;"）","")&amp;IF(N($V144)&gt;0,"（未开票 "&amp;TEXT(N($V144),"#,##0.00")&amp;"）",""),IF(N($W144)&lt;-0.005,"多收 "&amp;TEXT(-N($W144),"#,##0.00"),"✔ 已结清")))&amp;IF(N($U144)&gt;0,"｜到账未开票 "&amp;TEXT(N($U144),"#,##0.00")&amp;"，待补票","")&amp;IF(N($R144)&gt;0,"｜收现 "&amp;TEXT(N($R144),"#,##0.00"),"")&amp;IF(N($S144)&gt;0,"｜收款不开票 "&amp;TEXT(N($S144),"#,##0.00"),""))</f>
        <v/>
      </c>
      <c r="Y144" s="290"/>
      <c r="AC144" s="244" t="str">
        <f aca="false">IF(OR(N($O144)=0,N($AB144)=0),"",ROUND(N($O144)/(1+N($AB144))*N($AB144),2))</f>
        <v/>
      </c>
      <c r="AD144" s="290"/>
      <c r="AE144" s="288"/>
      <c r="AF144" s="261" t="str">
        <f aca="false">IF($AN144="","",IF($AN144=1,IF($AO144&gt;=1,"一次性·已到收款期","一次性·未到期"),$AE144&amp;" 第"&amp;$AO144&amp;"/"&amp;$AN144&amp;"期"))</f>
        <v/>
      </c>
      <c r="AG144" s="245" t="str">
        <f aca="false">IF(OR($AN144="",N($M144)=0),"",ROUND(N($K144)*$AO144/$AN144,2)+N($L144))</f>
        <v/>
      </c>
      <c r="AH144" s="245" t="str">
        <f aca="false">IF($AG144="","",MAX(0,ROUND($AG144-(N($Q144)+N($R144)+N($S144)),2)))</f>
        <v/>
      </c>
      <c r="AI144" s="245" t="str">
        <f aca="false">IF(OR(TRIM($B144&amp;$C144)="",NOT(ISNUMBER($D144))),"",SUMIFS($W$3:$W$1001,$AK$3:$AK$1001,$AK144,$D$3:$D$1001,"&lt;"&amp;$D144))</f>
        <v/>
      </c>
      <c r="AJ144" s="245" t="str">
        <f aca="false">IF(TRIM($B144&amp;$C144)="","",SUMIFS($W$3:$W$1001,$AK$3:$AK$1001,$AK144))</f>
        <v/>
      </c>
      <c r="AK144" s="261" t="str">
        <f aca="false">IF(TRIM($B144&amp;$C144)="","",TRIM($B144)&amp;"｜"&amp;TRIM($C144))</f>
        <v/>
      </c>
      <c r="AL144" s="245" t="str">
        <f aca="false">IF(TRIM($B144&amp;$C144)="","",MIN(N($O144),N($Q144)))</f>
        <v/>
      </c>
      <c r="AM144" s="248" t="str">
        <f aca="false">IF(ISNUMBER($D144),YEAR($D144),"")</f>
        <v/>
      </c>
      <c r="AN144" s="248" t="str">
        <f aca="false">IF(OR(TRIM($B144&amp;$C144)="",NOT(ISNUMBER($D144)),NOT(ISNUMBER($E144))),"",IF($E144&lt;$D144,"",IF(IF($AE144="半年付",2,IF($AE144="季度付",4,IF($AE144="月付",12,IF($AE144="半月付",24,1))))=1,1,MAX(1,ROUND(($E144-$D144+1)/365*IF($AE144="半年付",2,IF($AE144="季度付",4,IF($AE144="月付",12,IF($AE144="半月付",24,1)))),0)))))</f>
        <v/>
      </c>
      <c r="AO144" s="248" t="str">
        <f aca="true">IF($AN144="","",MIN($AN144,MAX(0,INT((TODAY()-付款宽限天数-$D144)/(($E144-$D144+1)/$AN144))+1)))</f>
        <v/>
      </c>
    </row>
    <row r="145" customFormat="false" ht="24" hidden="false" customHeight="false" outlineLevel="0" collapsed="false">
      <c r="F145" s="288" t="str">
        <f aca="true">IF(TRIM($B145&amp;$C145)="","",IF(OR(ISNUMBER(SEARCH("未",$A145)),ISNUMBER(SEARCH("送出",$A145)),AND(TRIM($A145)="",NOT(ISNUMBER($D145)),N($H145)=0)),"【合同未回】","")&amp;IF(NOT(ISNUMBER($E145)),IF(OR(ISNUMBER(SEARCH("未",$A145)),ISNUMBER(SEARCH("送出",$A145)),AND(TRIM($A145)="",NOT(ISNUMBER($D145)),N($H145)=0)),"","【未填合同期】"),IF($E145&lt;TODAY(),"【已到期】",IF($E145-TODAY()&lt;=提醒天数,"【即将到期，剩余"&amp;($E145-TODAY())&amp;"天】","【正常】")))&amp;IF(OR($AD145="安装免保",$AD145="技术免保",$AD145="质保期内"),"【"&amp;$AD145&amp;"】",""))</f>
        <v/>
      </c>
      <c r="K145" s="244" t="str">
        <f aca="false">IF(OR(N($H145)=0,N($I145)=0),"",ROUND(N($H145)*N($I145)*IF(N($J145)=0,1,N($J145)),2))</f>
        <v/>
      </c>
      <c r="M145" s="244" t="str">
        <f aca="false">IF(TRIM($B145&amp;$C145)="","",IF(AND(N($K145)=0,N($L145)=0),"",ROUND(N($K145)+N($L145),2)))</f>
        <v/>
      </c>
      <c r="S145" s="244"/>
      <c r="T145" s="245" t="str">
        <f aca="false">IF(TRIM($B145&amp;$C145)="","",IF(N($O145)=0,"",MAX(0,MIN(N($O145)-N($Q145),N($W145)))))</f>
        <v/>
      </c>
      <c r="U145" s="245" t="str">
        <f aca="false">IF(TRIM($B145&amp;$C145)="","",IF(N($Q145)&lt;=N($O145),"",N($Q145)-N($O145)))</f>
        <v/>
      </c>
      <c r="V145" s="245" t="str">
        <f aca="false">IF(OR(TRIM($B145&amp;$C145)="",$W145=""),"",MAX(0,N($W145))-N($T145))</f>
        <v/>
      </c>
      <c r="W145" s="245" t="str">
        <f aca="false">IF(TRIM($B145&amp;$C145)="","",IF(AND(N($M145)=0,N($Q145)+N($R145)+N($S145)=0),"",ROUND(N($M145)-N($Q145)-N($R145)-N($S145),2)))</f>
        <v/>
      </c>
      <c r="X145" s="246" t="str">
        <f aca="false">IF(TRIM($B145&amp;$C145)="","",IF(N($M145)=0,IF((N($Q145)+N($R145)+N($S145))=0,"—未填单价","未填单价，已收 "&amp;TEXT((N($Q145)+N($R145)+N($S145)),"#,##0.00")),IF(N($W145)&gt;0.005,"欠 "&amp;TEXT(N($W145),"#,##0.00")&amp;IF(N($T145)&gt;0,"（开票未到账 "&amp;TEXT(N($T145),"#,##0.00")&amp;"）","")&amp;IF(N($V145)&gt;0,"（未开票 "&amp;TEXT(N($V145),"#,##0.00")&amp;"）",""),IF(N($W145)&lt;-0.005,"多收 "&amp;TEXT(-N($W145),"#,##0.00"),"✔ 已结清")))&amp;IF(N($U145)&gt;0,"｜到账未开票 "&amp;TEXT(N($U145),"#,##0.00")&amp;"，待补票","")&amp;IF(N($R145)&gt;0,"｜收现 "&amp;TEXT(N($R145),"#,##0.00"),"")&amp;IF(N($S145)&gt;0,"｜收款不开票 "&amp;TEXT(N($S145),"#,##0.00"),""))</f>
        <v/>
      </c>
      <c r="Y145" s="290"/>
      <c r="AC145" s="244" t="str">
        <f aca="false">IF(OR(N($O145)=0,N($AB145)=0),"",ROUND(N($O145)/(1+N($AB145))*N($AB145),2))</f>
        <v/>
      </c>
      <c r="AD145" s="290"/>
      <c r="AE145" s="288"/>
      <c r="AF145" s="261" t="str">
        <f aca="false">IF($AN145="","",IF($AN145=1,IF($AO145&gt;=1,"一次性·已到收款期","一次性·未到期"),$AE145&amp;" 第"&amp;$AO145&amp;"/"&amp;$AN145&amp;"期"))</f>
        <v/>
      </c>
      <c r="AG145" s="245" t="str">
        <f aca="false">IF(OR($AN145="",N($M145)=0),"",ROUND(N($K145)*$AO145/$AN145,2)+N($L145))</f>
        <v/>
      </c>
      <c r="AH145" s="245" t="str">
        <f aca="false">IF($AG145="","",MAX(0,ROUND($AG145-(N($Q145)+N($R145)+N($S145)),2)))</f>
        <v/>
      </c>
      <c r="AI145" s="245" t="str">
        <f aca="false">IF(OR(TRIM($B145&amp;$C145)="",NOT(ISNUMBER($D145))),"",SUMIFS($W$3:$W$1001,$AK$3:$AK$1001,$AK145,$D$3:$D$1001,"&lt;"&amp;$D145))</f>
        <v/>
      </c>
      <c r="AJ145" s="245" t="str">
        <f aca="false">IF(TRIM($B145&amp;$C145)="","",SUMIFS($W$3:$W$1001,$AK$3:$AK$1001,$AK145))</f>
        <v/>
      </c>
      <c r="AK145" s="261" t="str">
        <f aca="false">IF(TRIM($B145&amp;$C145)="","",TRIM($B145)&amp;"｜"&amp;TRIM($C145))</f>
        <v/>
      </c>
      <c r="AL145" s="245" t="str">
        <f aca="false">IF(TRIM($B145&amp;$C145)="","",MIN(N($O145),N($Q145)))</f>
        <v/>
      </c>
      <c r="AM145" s="248" t="str">
        <f aca="false">IF(ISNUMBER($D145),YEAR($D145),"")</f>
        <v/>
      </c>
      <c r="AN145" s="248" t="str">
        <f aca="false">IF(OR(TRIM($B145&amp;$C145)="",NOT(ISNUMBER($D145)),NOT(ISNUMBER($E145))),"",IF($E145&lt;$D145,"",IF(IF($AE145="半年付",2,IF($AE145="季度付",4,IF($AE145="月付",12,IF($AE145="半月付",24,1))))=1,1,MAX(1,ROUND(($E145-$D145+1)/365*IF($AE145="半年付",2,IF($AE145="季度付",4,IF($AE145="月付",12,IF($AE145="半月付",24,1)))),0)))))</f>
        <v/>
      </c>
      <c r="AO145" s="248" t="str">
        <f aca="true">IF($AN145="","",MIN($AN145,MAX(0,INT((TODAY()-付款宽限天数-$D145)/(($E145-$D145+1)/$AN145))+1)))</f>
        <v/>
      </c>
    </row>
    <row r="146" customFormat="false" ht="24" hidden="false" customHeight="false" outlineLevel="0" collapsed="false">
      <c r="F146" s="288" t="str">
        <f aca="true">IF(TRIM($B146&amp;$C146)="","",IF(OR(ISNUMBER(SEARCH("未",$A146)),ISNUMBER(SEARCH("送出",$A146)),AND(TRIM($A146)="",NOT(ISNUMBER($D146)),N($H146)=0)),"【合同未回】","")&amp;IF(NOT(ISNUMBER($E146)),IF(OR(ISNUMBER(SEARCH("未",$A146)),ISNUMBER(SEARCH("送出",$A146)),AND(TRIM($A146)="",NOT(ISNUMBER($D146)),N($H146)=0)),"","【未填合同期】"),IF($E146&lt;TODAY(),"【已到期】",IF($E146-TODAY()&lt;=提醒天数,"【即将到期，剩余"&amp;($E146-TODAY())&amp;"天】","【正常】")))&amp;IF(OR($AD146="安装免保",$AD146="技术免保",$AD146="质保期内"),"【"&amp;$AD146&amp;"】",""))</f>
        <v/>
      </c>
      <c r="K146" s="244" t="str">
        <f aca="false">IF(OR(N($H146)=0,N($I146)=0),"",ROUND(N($H146)*N($I146)*IF(N($J146)=0,1,N($J146)),2))</f>
        <v/>
      </c>
      <c r="M146" s="244" t="str">
        <f aca="false">IF(TRIM($B146&amp;$C146)="","",IF(AND(N($K146)=0,N($L146)=0),"",ROUND(N($K146)+N($L146),2)))</f>
        <v/>
      </c>
      <c r="S146" s="244"/>
      <c r="T146" s="245" t="str">
        <f aca="false">IF(TRIM($B146&amp;$C146)="","",IF(N($O146)=0,"",MAX(0,MIN(N($O146)-N($Q146),N($W146)))))</f>
        <v/>
      </c>
      <c r="U146" s="245" t="str">
        <f aca="false">IF(TRIM($B146&amp;$C146)="","",IF(N($Q146)&lt;=N($O146),"",N($Q146)-N($O146)))</f>
        <v/>
      </c>
      <c r="V146" s="245" t="str">
        <f aca="false">IF(OR(TRIM($B146&amp;$C146)="",$W146=""),"",MAX(0,N($W146))-N($T146))</f>
        <v/>
      </c>
      <c r="W146" s="245" t="str">
        <f aca="false">IF(TRIM($B146&amp;$C146)="","",IF(AND(N($M146)=0,N($Q146)+N($R146)+N($S146)=0),"",ROUND(N($M146)-N($Q146)-N($R146)-N($S146),2)))</f>
        <v/>
      </c>
      <c r="X146" s="246" t="str">
        <f aca="false">IF(TRIM($B146&amp;$C146)="","",IF(N($M146)=0,IF((N($Q146)+N($R146)+N($S146))=0,"—未填单价","未填单价，已收 "&amp;TEXT((N($Q146)+N($R146)+N($S146)),"#,##0.00")),IF(N($W146)&gt;0.005,"欠 "&amp;TEXT(N($W146),"#,##0.00")&amp;IF(N($T146)&gt;0,"（开票未到账 "&amp;TEXT(N($T146),"#,##0.00")&amp;"）","")&amp;IF(N($V146)&gt;0,"（未开票 "&amp;TEXT(N($V146),"#,##0.00")&amp;"）",""),IF(N($W146)&lt;-0.005,"多收 "&amp;TEXT(-N($W146),"#,##0.00"),"✔ 已结清")))&amp;IF(N($U146)&gt;0,"｜到账未开票 "&amp;TEXT(N($U146),"#,##0.00")&amp;"，待补票","")&amp;IF(N($R146)&gt;0,"｜收现 "&amp;TEXT(N($R146),"#,##0.00"),"")&amp;IF(N($S146)&gt;0,"｜收款不开票 "&amp;TEXT(N($S146),"#,##0.00"),""))</f>
        <v/>
      </c>
      <c r="Y146" s="290"/>
      <c r="AC146" s="244" t="str">
        <f aca="false">IF(OR(N($O146)=0,N($AB146)=0),"",ROUND(N($O146)/(1+N($AB146))*N($AB146),2))</f>
        <v/>
      </c>
      <c r="AD146" s="290"/>
      <c r="AE146" s="288"/>
      <c r="AF146" s="261" t="str">
        <f aca="false">IF($AN146="","",IF($AN146=1,IF($AO146&gt;=1,"一次性·已到收款期","一次性·未到期"),$AE146&amp;" 第"&amp;$AO146&amp;"/"&amp;$AN146&amp;"期"))</f>
        <v/>
      </c>
      <c r="AG146" s="245" t="str">
        <f aca="false">IF(OR($AN146="",N($M146)=0),"",ROUND(N($K146)*$AO146/$AN146,2)+N($L146))</f>
        <v/>
      </c>
      <c r="AH146" s="245" t="str">
        <f aca="false">IF($AG146="","",MAX(0,ROUND($AG146-(N($Q146)+N($R146)+N($S146)),2)))</f>
        <v/>
      </c>
      <c r="AI146" s="245" t="str">
        <f aca="false">IF(OR(TRIM($B146&amp;$C146)="",NOT(ISNUMBER($D146))),"",SUMIFS($W$3:$W$1001,$AK$3:$AK$1001,$AK146,$D$3:$D$1001,"&lt;"&amp;$D146))</f>
        <v/>
      </c>
      <c r="AJ146" s="245" t="str">
        <f aca="false">IF(TRIM($B146&amp;$C146)="","",SUMIFS($W$3:$W$1001,$AK$3:$AK$1001,$AK146))</f>
        <v/>
      </c>
      <c r="AK146" s="261" t="str">
        <f aca="false">IF(TRIM($B146&amp;$C146)="","",TRIM($B146)&amp;"｜"&amp;TRIM($C146))</f>
        <v/>
      </c>
      <c r="AL146" s="245" t="str">
        <f aca="false">IF(TRIM($B146&amp;$C146)="","",MIN(N($O146),N($Q146)))</f>
        <v/>
      </c>
      <c r="AM146" s="248" t="str">
        <f aca="false">IF(ISNUMBER($D146),YEAR($D146),"")</f>
        <v/>
      </c>
      <c r="AN146" s="248" t="str">
        <f aca="false">IF(OR(TRIM($B146&amp;$C146)="",NOT(ISNUMBER($D146)),NOT(ISNUMBER($E146))),"",IF($E146&lt;$D146,"",IF(IF($AE146="半年付",2,IF($AE146="季度付",4,IF($AE146="月付",12,IF($AE146="半月付",24,1))))=1,1,MAX(1,ROUND(($E146-$D146+1)/365*IF($AE146="半年付",2,IF($AE146="季度付",4,IF($AE146="月付",12,IF($AE146="半月付",24,1)))),0)))))</f>
        <v/>
      </c>
      <c r="AO146" s="248" t="str">
        <f aca="true">IF($AN146="","",MIN($AN146,MAX(0,INT((TODAY()-付款宽限天数-$D146)/(($E146-$D146+1)/$AN146))+1)))</f>
        <v/>
      </c>
    </row>
    <row r="147" customFormat="false" ht="24" hidden="false" customHeight="false" outlineLevel="0" collapsed="false">
      <c r="F147" s="288" t="str">
        <f aca="true">IF(TRIM($B147&amp;$C147)="","",IF(OR(ISNUMBER(SEARCH("未",$A147)),ISNUMBER(SEARCH("送出",$A147)),AND(TRIM($A147)="",NOT(ISNUMBER($D147)),N($H147)=0)),"【合同未回】","")&amp;IF(NOT(ISNUMBER($E147)),IF(OR(ISNUMBER(SEARCH("未",$A147)),ISNUMBER(SEARCH("送出",$A147)),AND(TRIM($A147)="",NOT(ISNUMBER($D147)),N($H147)=0)),"","【未填合同期】"),IF($E147&lt;TODAY(),"【已到期】",IF($E147-TODAY()&lt;=提醒天数,"【即将到期，剩余"&amp;($E147-TODAY())&amp;"天】","【正常】")))&amp;IF(OR($AD147="安装免保",$AD147="技术免保",$AD147="质保期内"),"【"&amp;$AD147&amp;"】",""))</f>
        <v/>
      </c>
      <c r="K147" s="244" t="str">
        <f aca="false">IF(OR(N($H147)=0,N($I147)=0),"",ROUND(N($H147)*N($I147)*IF(N($J147)=0,1,N($J147)),2))</f>
        <v/>
      </c>
      <c r="M147" s="244" t="str">
        <f aca="false">IF(TRIM($B147&amp;$C147)="","",IF(AND(N($K147)=0,N($L147)=0),"",ROUND(N($K147)+N($L147),2)))</f>
        <v/>
      </c>
      <c r="S147" s="244"/>
      <c r="T147" s="245" t="str">
        <f aca="false">IF(TRIM($B147&amp;$C147)="","",IF(N($O147)=0,"",MAX(0,MIN(N($O147)-N($Q147),N($W147)))))</f>
        <v/>
      </c>
      <c r="U147" s="245" t="str">
        <f aca="false">IF(TRIM($B147&amp;$C147)="","",IF(N($Q147)&lt;=N($O147),"",N($Q147)-N($O147)))</f>
        <v/>
      </c>
      <c r="V147" s="245" t="str">
        <f aca="false">IF(OR(TRIM($B147&amp;$C147)="",$W147=""),"",MAX(0,N($W147))-N($T147))</f>
        <v/>
      </c>
      <c r="W147" s="245" t="str">
        <f aca="false">IF(TRIM($B147&amp;$C147)="","",IF(AND(N($M147)=0,N($Q147)+N($R147)+N($S147)=0),"",ROUND(N($M147)-N($Q147)-N($R147)-N($S147),2)))</f>
        <v/>
      </c>
      <c r="X147" s="246" t="str">
        <f aca="false">IF(TRIM($B147&amp;$C147)="","",IF(N($M147)=0,IF((N($Q147)+N($R147)+N($S147))=0,"—未填单价","未填单价，已收 "&amp;TEXT((N($Q147)+N($R147)+N($S147)),"#,##0.00")),IF(N($W147)&gt;0.005,"欠 "&amp;TEXT(N($W147),"#,##0.00")&amp;IF(N($T147)&gt;0,"（开票未到账 "&amp;TEXT(N($T147),"#,##0.00")&amp;"）","")&amp;IF(N($V147)&gt;0,"（未开票 "&amp;TEXT(N($V147),"#,##0.00")&amp;"）",""),IF(N($W147)&lt;-0.005,"多收 "&amp;TEXT(-N($W147),"#,##0.00"),"✔ 已结清")))&amp;IF(N($U147)&gt;0,"｜到账未开票 "&amp;TEXT(N($U147),"#,##0.00")&amp;"，待补票","")&amp;IF(N($R147)&gt;0,"｜收现 "&amp;TEXT(N($R147),"#,##0.00"),"")&amp;IF(N($S147)&gt;0,"｜收款不开票 "&amp;TEXT(N($S147),"#,##0.00"),""))</f>
        <v/>
      </c>
      <c r="Y147" s="290"/>
      <c r="AC147" s="244" t="str">
        <f aca="false">IF(OR(N($O147)=0,N($AB147)=0),"",ROUND(N($O147)/(1+N($AB147))*N($AB147),2))</f>
        <v/>
      </c>
      <c r="AD147" s="290"/>
      <c r="AE147" s="288"/>
      <c r="AF147" s="261" t="str">
        <f aca="false">IF($AN147="","",IF($AN147=1,IF($AO147&gt;=1,"一次性·已到收款期","一次性·未到期"),$AE147&amp;" 第"&amp;$AO147&amp;"/"&amp;$AN147&amp;"期"))</f>
        <v/>
      </c>
      <c r="AG147" s="245" t="str">
        <f aca="false">IF(OR($AN147="",N($M147)=0),"",ROUND(N($K147)*$AO147/$AN147,2)+N($L147))</f>
        <v/>
      </c>
      <c r="AH147" s="245" t="str">
        <f aca="false">IF($AG147="","",MAX(0,ROUND($AG147-(N($Q147)+N($R147)+N($S147)),2)))</f>
        <v/>
      </c>
      <c r="AI147" s="245" t="str">
        <f aca="false">IF(OR(TRIM($B147&amp;$C147)="",NOT(ISNUMBER($D147))),"",SUMIFS($W$3:$W$1001,$AK$3:$AK$1001,$AK147,$D$3:$D$1001,"&lt;"&amp;$D147))</f>
        <v/>
      </c>
      <c r="AJ147" s="245" t="str">
        <f aca="false">IF(TRIM($B147&amp;$C147)="","",SUMIFS($W$3:$W$1001,$AK$3:$AK$1001,$AK147))</f>
        <v/>
      </c>
      <c r="AK147" s="261" t="str">
        <f aca="false">IF(TRIM($B147&amp;$C147)="","",TRIM($B147)&amp;"｜"&amp;TRIM($C147))</f>
        <v/>
      </c>
      <c r="AL147" s="245" t="str">
        <f aca="false">IF(TRIM($B147&amp;$C147)="","",MIN(N($O147),N($Q147)))</f>
        <v/>
      </c>
      <c r="AM147" s="248" t="str">
        <f aca="false">IF(ISNUMBER($D147),YEAR($D147),"")</f>
        <v/>
      </c>
      <c r="AN147" s="248" t="str">
        <f aca="false">IF(OR(TRIM($B147&amp;$C147)="",NOT(ISNUMBER($D147)),NOT(ISNUMBER($E147))),"",IF($E147&lt;$D147,"",IF(IF($AE147="半年付",2,IF($AE147="季度付",4,IF($AE147="月付",12,IF($AE147="半月付",24,1))))=1,1,MAX(1,ROUND(($E147-$D147+1)/365*IF($AE147="半年付",2,IF($AE147="季度付",4,IF($AE147="月付",12,IF($AE147="半月付",24,1)))),0)))))</f>
        <v/>
      </c>
      <c r="AO147" s="248" t="str">
        <f aca="true">IF($AN147="","",MIN($AN147,MAX(0,INT((TODAY()-付款宽限天数-$D147)/(($E147-$D147+1)/$AN147))+1)))</f>
        <v/>
      </c>
    </row>
    <row r="148" customFormat="false" ht="24" hidden="false" customHeight="false" outlineLevel="0" collapsed="false">
      <c r="F148" s="288" t="str">
        <f aca="true">IF(TRIM($B148&amp;$C148)="","",IF(OR(ISNUMBER(SEARCH("未",$A148)),ISNUMBER(SEARCH("送出",$A148)),AND(TRIM($A148)="",NOT(ISNUMBER($D148)),N($H148)=0)),"【合同未回】","")&amp;IF(NOT(ISNUMBER($E148)),IF(OR(ISNUMBER(SEARCH("未",$A148)),ISNUMBER(SEARCH("送出",$A148)),AND(TRIM($A148)="",NOT(ISNUMBER($D148)),N($H148)=0)),"","【未填合同期】"),IF($E148&lt;TODAY(),"【已到期】",IF($E148-TODAY()&lt;=提醒天数,"【即将到期，剩余"&amp;($E148-TODAY())&amp;"天】","【正常】")))&amp;IF(OR($AD148="安装免保",$AD148="技术免保",$AD148="质保期内"),"【"&amp;$AD148&amp;"】",""))</f>
        <v/>
      </c>
      <c r="K148" s="244" t="str">
        <f aca="false">IF(OR(N($H148)=0,N($I148)=0),"",ROUND(N($H148)*N($I148)*IF(N($J148)=0,1,N($J148)),2))</f>
        <v/>
      </c>
      <c r="M148" s="244" t="str">
        <f aca="false">IF(TRIM($B148&amp;$C148)="","",IF(AND(N($K148)=0,N($L148)=0),"",ROUND(N($K148)+N($L148),2)))</f>
        <v/>
      </c>
      <c r="S148" s="244"/>
      <c r="T148" s="245" t="str">
        <f aca="false">IF(TRIM($B148&amp;$C148)="","",IF(N($O148)=0,"",MAX(0,MIN(N($O148)-N($Q148),N($W148)))))</f>
        <v/>
      </c>
      <c r="U148" s="245" t="str">
        <f aca="false">IF(TRIM($B148&amp;$C148)="","",IF(N($Q148)&lt;=N($O148),"",N($Q148)-N($O148)))</f>
        <v/>
      </c>
      <c r="V148" s="245" t="str">
        <f aca="false">IF(OR(TRIM($B148&amp;$C148)="",$W148=""),"",MAX(0,N($W148))-N($T148))</f>
        <v/>
      </c>
      <c r="W148" s="245" t="str">
        <f aca="false">IF(TRIM($B148&amp;$C148)="","",IF(AND(N($M148)=0,N($Q148)+N($R148)+N($S148)=0),"",ROUND(N($M148)-N($Q148)-N($R148)-N($S148),2)))</f>
        <v/>
      </c>
      <c r="X148" s="246" t="str">
        <f aca="false">IF(TRIM($B148&amp;$C148)="","",IF(N($M148)=0,IF((N($Q148)+N($R148)+N($S148))=0,"—未填单价","未填单价，已收 "&amp;TEXT((N($Q148)+N($R148)+N($S148)),"#,##0.00")),IF(N($W148)&gt;0.005,"欠 "&amp;TEXT(N($W148),"#,##0.00")&amp;IF(N($T148)&gt;0,"（开票未到账 "&amp;TEXT(N($T148),"#,##0.00")&amp;"）","")&amp;IF(N($V148)&gt;0,"（未开票 "&amp;TEXT(N($V148),"#,##0.00")&amp;"）",""),IF(N($W148)&lt;-0.005,"多收 "&amp;TEXT(-N($W148),"#,##0.00"),"✔ 已结清")))&amp;IF(N($U148)&gt;0,"｜到账未开票 "&amp;TEXT(N($U148),"#,##0.00")&amp;"，待补票","")&amp;IF(N($R148)&gt;0,"｜收现 "&amp;TEXT(N($R148),"#,##0.00"),"")&amp;IF(N($S148)&gt;0,"｜收款不开票 "&amp;TEXT(N($S148),"#,##0.00"),""))</f>
        <v/>
      </c>
      <c r="Y148" s="290"/>
      <c r="AC148" s="244" t="str">
        <f aca="false">IF(OR(N($O148)=0,N($AB148)=0),"",ROUND(N($O148)/(1+N($AB148))*N($AB148),2))</f>
        <v/>
      </c>
      <c r="AD148" s="290"/>
      <c r="AE148" s="288"/>
      <c r="AF148" s="261" t="str">
        <f aca="false">IF($AN148="","",IF($AN148=1,IF($AO148&gt;=1,"一次性·已到收款期","一次性·未到期"),$AE148&amp;" 第"&amp;$AO148&amp;"/"&amp;$AN148&amp;"期"))</f>
        <v/>
      </c>
      <c r="AG148" s="245" t="str">
        <f aca="false">IF(OR($AN148="",N($M148)=0),"",ROUND(N($K148)*$AO148/$AN148,2)+N($L148))</f>
        <v/>
      </c>
      <c r="AH148" s="245" t="str">
        <f aca="false">IF($AG148="","",MAX(0,ROUND($AG148-(N($Q148)+N($R148)+N($S148)),2)))</f>
        <v/>
      </c>
      <c r="AI148" s="245" t="str">
        <f aca="false">IF(OR(TRIM($B148&amp;$C148)="",NOT(ISNUMBER($D148))),"",SUMIFS($W$3:$W$1001,$AK$3:$AK$1001,$AK148,$D$3:$D$1001,"&lt;"&amp;$D148))</f>
        <v/>
      </c>
      <c r="AJ148" s="245" t="str">
        <f aca="false">IF(TRIM($B148&amp;$C148)="","",SUMIFS($W$3:$W$1001,$AK$3:$AK$1001,$AK148))</f>
        <v/>
      </c>
      <c r="AK148" s="261" t="str">
        <f aca="false">IF(TRIM($B148&amp;$C148)="","",TRIM($B148)&amp;"｜"&amp;TRIM($C148))</f>
        <v/>
      </c>
      <c r="AL148" s="245" t="str">
        <f aca="false">IF(TRIM($B148&amp;$C148)="","",MIN(N($O148),N($Q148)))</f>
        <v/>
      </c>
      <c r="AM148" s="248" t="str">
        <f aca="false">IF(ISNUMBER($D148),YEAR($D148),"")</f>
        <v/>
      </c>
      <c r="AN148" s="248" t="str">
        <f aca="false">IF(OR(TRIM($B148&amp;$C148)="",NOT(ISNUMBER($D148)),NOT(ISNUMBER($E148))),"",IF($E148&lt;$D148,"",IF(IF($AE148="半年付",2,IF($AE148="季度付",4,IF($AE148="月付",12,IF($AE148="半月付",24,1))))=1,1,MAX(1,ROUND(($E148-$D148+1)/365*IF($AE148="半年付",2,IF($AE148="季度付",4,IF($AE148="月付",12,IF($AE148="半月付",24,1)))),0)))))</f>
        <v/>
      </c>
      <c r="AO148" s="248" t="str">
        <f aca="true">IF($AN148="","",MIN($AN148,MAX(0,INT((TODAY()-付款宽限天数-$D148)/(($E148-$D148+1)/$AN148))+1)))</f>
        <v/>
      </c>
    </row>
    <row r="149" customFormat="false" ht="24" hidden="false" customHeight="false" outlineLevel="0" collapsed="false">
      <c r="F149" s="288" t="str">
        <f aca="true">IF(TRIM($B149&amp;$C149)="","",IF(OR(ISNUMBER(SEARCH("未",$A149)),ISNUMBER(SEARCH("送出",$A149)),AND(TRIM($A149)="",NOT(ISNUMBER($D149)),N($H149)=0)),"【合同未回】","")&amp;IF(NOT(ISNUMBER($E149)),IF(OR(ISNUMBER(SEARCH("未",$A149)),ISNUMBER(SEARCH("送出",$A149)),AND(TRIM($A149)="",NOT(ISNUMBER($D149)),N($H149)=0)),"","【未填合同期】"),IF($E149&lt;TODAY(),"【已到期】",IF($E149-TODAY()&lt;=提醒天数,"【即将到期，剩余"&amp;($E149-TODAY())&amp;"天】","【正常】")))&amp;IF(OR($AD149="安装免保",$AD149="技术免保",$AD149="质保期内"),"【"&amp;$AD149&amp;"】",""))</f>
        <v/>
      </c>
      <c r="K149" s="244" t="str">
        <f aca="false">IF(OR(N($H149)=0,N($I149)=0),"",ROUND(N($H149)*N($I149)*IF(N($J149)=0,1,N($J149)),2))</f>
        <v/>
      </c>
      <c r="M149" s="244" t="str">
        <f aca="false">IF(TRIM($B149&amp;$C149)="","",IF(AND(N($K149)=0,N($L149)=0),"",ROUND(N($K149)+N($L149),2)))</f>
        <v/>
      </c>
      <c r="S149" s="244"/>
      <c r="T149" s="245" t="str">
        <f aca="false">IF(TRIM($B149&amp;$C149)="","",IF(N($O149)=0,"",MAX(0,MIN(N($O149)-N($Q149),N($W149)))))</f>
        <v/>
      </c>
      <c r="U149" s="245" t="str">
        <f aca="false">IF(TRIM($B149&amp;$C149)="","",IF(N($Q149)&lt;=N($O149),"",N($Q149)-N($O149)))</f>
        <v/>
      </c>
      <c r="V149" s="245" t="str">
        <f aca="false">IF(OR(TRIM($B149&amp;$C149)="",$W149=""),"",MAX(0,N($W149))-N($T149))</f>
        <v/>
      </c>
      <c r="W149" s="245" t="str">
        <f aca="false">IF(TRIM($B149&amp;$C149)="","",IF(AND(N($M149)=0,N($Q149)+N($R149)+N($S149)=0),"",ROUND(N($M149)-N($Q149)-N($R149)-N($S149),2)))</f>
        <v/>
      </c>
      <c r="X149" s="246" t="str">
        <f aca="false">IF(TRIM($B149&amp;$C149)="","",IF(N($M149)=0,IF((N($Q149)+N($R149)+N($S149))=0,"—未填单价","未填单价，已收 "&amp;TEXT((N($Q149)+N($R149)+N($S149)),"#,##0.00")),IF(N($W149)&gt;0.005,"欠 "&amp;TEXT(N($W149),"#,##0.00")&amp;IF(N($T149)&gt;0,"（开票未到账 "&amp;TEXT(N($T149),"#,##0.00")&amp;"）","")&amp;IF(N($V149)&gt;0,"（未开票 "&amp;TEXT(N($V149),"#,##0.00")&amp;"）",""),IF(N($W149)&lt;-0.005,"多收 "&amp;TEXT(-N($W149),"#,##0.00"),"✔ 已结清")))&amp;IF(N($U149)&gt;0,"｜到账未开票 "&amp;TEXT(N($U149),"#,##0.00")&amp;"，待补票","")&amp;IF(N($R149)&gt;0,"｜收现 "&amp;TEXT(N($R149),"#,##0.00"),"")&amp;IF(N($S149)&gt;0,"｜收款不开票 "&amp;TEXT(N($S149),"#,##0.00"),""))</f>
        <v/>
      </c>
      <c r="Y149" s="290"/>
      <c r="AC149" s="244" t="str">
        <f aca="false">IF(OR(N($O149)=0,N($AB149)=0),"",ROUND(N($O149)/(1+N($AB149))*N($AB149),2))</f>
        <v/>
      </c>
      <c r="AD149" s="290"/>
      <c r="AE149" s="288"/>
      <c r="AF149" s="261" t="str">
        <f aca="false">IF($AN149="","",IF($AN149=1,IF($AO149&gt;=1,"一次性·已到收款期","一次性·未到期"),$AE149&amp;" 第"&amp;$AO149&amp;"/"&amp;$AN149&amp;"期"))</f>
        <v/>
      </c>
      <c r="AG149" s="245" t="str">
        <f aca="false">IF(OR($AN149="",N($M149)=0),"",ROUND(N($K149)*$AO149/$AN149,2)+N($L149))</f>
        <v/>
      </c>
      <c r="AH149" s="245" t="str">
        <f aca="false">IF($AG149="","",MAX(0,ROUND($AG149-(N($Q149)+N($R149)+N($S149)),2)))</f>
        <v/>
      </c>
      <c r="AI149" s="245" t="str">
        <f aca="false">IF(OR(TRIM($B149&amp;$C149)="",NOT(ISNUMBER($D149))),"",SUMIFS($W$3:$W$1001,$AK$3:$AK$1001,$AK149,$D$3:$D$1001,"&lt;"&amp;$D149))</f>
        <v/>
      </c>
      <c r="AJ149" s="245" t="str">
        <f aca="false">IF(TRIM($B149&amp;$C149)="","",SUMIFS($W$3:$W$1001,$AK$3:$AK$1001,$AK149))</f>
        <v/>
      </c>
      <c r="AK149" s="261" t="str">
        <f aca="false">IF(TRIM($B149&amp;$C149)="","",TRIM($B149)&amp;"｜"&amp;TRIM($C149))</f>
        <v/>
      </c>
      <c r="AL149" s="245" t="str">
        <f aca="false">IF(TRIM($B149&amp;$C149)="","",MIN(N($O149),N($Q149)))</f>
        <v/>
      </c>
      <c r="AM149" s="248" t="str">
        <f aca="false">IF(ISNUMBER($D149),YEAR($D149),"")</f>
        <v/>
      </c>
      <c r="AN149" s="248" t="str">
        <f aca="false">IF(OR(TRIM($B149&amp;$C149)="",NOT(ISNUMBER($D149)),NOT(ISNUMBER($E149))),"",IF($E149&lt;$D149,"",IF(IF($AE149="半年付",2,IF($AE149="季度付",4,IF($AE149="月付",12,IF($AE149="半月付",24,1))))=1,1,MAX(1,ROUND(($E149-$D149+1)/365*IF($AE149="半年付",2,IF($AE149="季度付",4,IF($AE149="月付",12,IF($AE149="半月付",24,1)))),0)))))</f>
        <v/>
      </c>
      <c r="AO149" s="248" t="str">
        <f aca="true">IF($AN149="","",MIN($AN149,MAX(0,INT((TODAY()-付款宽限天数-$D149)/(($E149-$D149+1)/$AN149))+1)))</f>
        <v/>
      </c>
    </row>
    <row r="150" customFormat="false" ht="24" hidden="false" customHeight="false" outlineLevel="0" collapsed="false">
      <c r="F150" s="288" t="str">
        <f aca="true">IF(TRIM($B150&amp;$C150)="","",IF(OR(ISNUMBER(SEARCH("未",$A150)),ISNUMBER(SEARCH("送出",$A150)),AND(TRIM($A150)="",NOT(ISNUMBER($D150)),N($H150)=0)),"【合同未回】","")&amp;IF(NOT(ISNUMBER($E150)),IF(OR(ISNUMBER(SEARCH("未",$A150)),ISNUMBER(SEARCH("送出",$A150)),AND(TRIM($A150)="",NOT(ISNUMBER($D150)),N($H150)=0)),"","【未填合同期】"),IF($E150&lt;TODAY(),"【已到期】",IF($E150-TODAY()&lt;=提醒天数,"【即将到期，剩余"&amp;($E150-TODAY())&amp;"天】","【正常】")))&amp;IF(OR($AD150="安装免保",$AD150="技术免保",$AD150="质保期内"),"【"&amp;$AD150&amp;"】",""))</f>
        <v/>
      </c>
      <c r="K150" s="244" t="str">
        <f aca="false">IF(OR(N($H150)=0,N($I150)=0),"",ROUND(N($H150)*N($I150)*IF(N($J150)=0,1,N($J150)),2))</f>
        <v/>
      </c>
      <c r="M150" s="244" t="str">
        <f aca="false">IF(TRIM($B150&amp;$C150)="","",IF(AND(N($K150)=0,N($L150)=0),"",ROUND(N($K150)+N($L150),2)))</f>
        <v/>
      </c>
      <c r="S150" s="244"/>
      <c r="T150" s="245" t="str">
        <f aca="false">IF(TRIM($B150&amp;$C150)="","",IF(N($O150)=0,"",MAX(0,MIN(N($O150)-N($Q150),N($W150)))))</f>
        <v/>
      </c>
      <c r="U150" s="245" t="str">
        <f aca="false">IF(TRIM($B150&amp;$C150)="","",IF(N($Q150)&lt;=N($O150),"",N($Q150)-N($O150)))</f>
        <v/>
      </c>
      <c r="V150" s="245" t="str">
        <f aca="false">IF(OR(TRIM($B150&amp;$C150)="",$W150=""),"",MAX(0,N($W150))-N($T150))</f>
        <v/>
      </c>
      <c r="W150" s="245" t="str">
        <f aca="false">IF(TRIM($B150&amp;$C150)="","",IF(AND(N($M150)=0,N($Q150)+N($R150)+N($S150)=0),"",ROUND(N($M150)-N($Q150)-N($R150)-N($S150),2)))</f>
        <v/>
      </c>
      <c r="X150" s="246" t="str">
        <f aca="false">IF(TRIM($B150&amp;$C150)="","",IF(N($M150)=0,IF((N($Q150)+N($R150)+N($S150))=0,"—未填单价","未填单价，已收 "&amp;TEXT((N($Q150)+N($R150)+N($S150)),"#,##0.00")),IF(N($W150)&gt;0.005,"欠 "&amp;TEXT(N($W150),"#,##0.00")&amp;IF(N($T150)&gt;0,"（开票未到账 "&amp;TEXT(N($T150),"#,##0.00")&amp;"）","")&amp;IF(N($V150)&gt;0,"（未开票 "&amp;TEXT(N($V150),"#,##0.00")&amp;"）",""),IF(N($W150)&lt;-0.005,"多收 "&amp;TEXT(-N($W150),"#,##0.00"),"✔ 已结清")))&amp;IF(N($U150)&gt;0,"｜到账未开票 "&amp;TEXT(N($U150),"#,##0.00")&amp;"，待补票","")&amp;IF(N($R150)&gt;0,"｜收现 "&amp;TEXT(N($R150),"#,##0.00"),"")&amp;IF(N($S150)&gt;0,"｜收款不开票 "&amp;TEXT(N($S150),"#,##0.00"),""))</f>
        <v/>
      </c>
      <c r="Y150" s="290"/>
      <c r="AC150" s="244" t="str">
        <f aca="false">IF(OR(N($O150)=0,N($AB150)=0),"",ROUND(N($O150)/(1+N($AB150))*N($AB150),2))</f>
        <v/>
      </c>
      <c r="AD150" s="290"/>
      <c r="AE150" s="288"/>
      <c r="AF150" s="261" t="str">
        <f aca="false">IF($AN150="","",IF($AN150=1,IF($AO150&gt;=1,"一次性·已到收款期","一次性·未到期"),$AE150&amp;" 第"&amp;$AO150&amp;"/"&amp;$AN150&amp;"期"))</f>
        <v/>
      </c>
      <c r="AG150" s="245" t="str">
        <f aca="false">IF(OR($AN150="",N($M150)=0),"",ROUND(N($K150)*$AO150/$AN150,2)+N($L150))</f>
        <v/>
      </c>
      <c r="AH150" s="245" t="str">
        <f aca="false">IF($AG150="","",MAX(0,ROUND($AG150-(N($Q150)+N($R150)+N($S150)),2)))</f>
        <v/>
      </c>
      <c r="AI150" s="245" t="str">
        <f aca="false">IF(OR(TRIM($B150&amp;$C150)="",NOT(ISNUMBER($D150))),"",SUMIFS($W$3:$W$1001,$AK$3:$AK$1001,$AK150,$D$3:$D$1001,"&lt;"&amp;$D150))</f>
        <v/>
      </c>
      <c r="AJ150" s="245" t="str">
        <f aca="false">IF(TRIM($B150&amp;$C150)="","",SUMIFS($W$3:$W$1001,$AK$3:$AK$1001,$AK150))</f>
        <v/>
      </c>
      <c r="AK150" s="261" t="str">
        <f aca="false">IF(TRIM($B150&amp;$C150)="","",TRIM($B150)&amp;"｜"&amp;TRIM($C150))</f>
        <v/>
      </c>
      <c r="AL150" s="245" t="str">
        <f aca="false">IF(TRIM($B150&amp;$C150)="","",MIN(N($O150),N($Q150)))</f>
        <v/>
      </c>
      <c r="AM150" s="248" t="str">
        <f aca="false">IF(ISNUMBER($D150),YEAR($D150),"")</f>
        <v/>
      </c>
      <c r="AN150" s="248" t="str">
        <f aca="false">IF(OR(TRIM($B150&amp;$C150)="",NOT(ISNUMBER($D150)),NOT(ISNUMBER($E150))),"",IF($E150&lt;$D150,"",IF(IF($AE150="半年付",2,IF($AE150="季度付",4,IF($AE150="月付",12,IF($AE150="半月付",24,1))))=1,1,MAX(1,ROUND(($E150-$D150+1)/365*IF($AE150="半年付",2,IF($AE150="季度付",4,IF($AE150="月付",12,IF($AE150="半月付",24,1)))),0)))))</f>
        <v/>
      </c>
      <c r="AO150" s="248" t="str">
        <f aca="true">IF($AN150="","",MIN($AN150,MAX(0,INT((TODAY()-付款宽限天数-$D150)/(($E150-$D150+1)/$AN150))+1)))</f>
        <v/>
      </c>
    </row>
    <row r="151" customFormat="false" ht="24" hidden="false" customHeight="false" outlineLevel="0" collapsed="false">
      <c r="F151" s="288" t="str">
        <f aca="true">IF(TRIM($B151&amp;$C151)="","",IF(OR(ISNUMBER(SEARCH("未",$A151)),ISNUMBER(SEARCH("送出",$A151)),AND(TRIM($A151)="",NOT(ISNUMBER($D151)),N($H151)=0)),"【合同未回】","")&amp;IF(NOT(ISNUMBER($E151)),IF(OR(ISNUMBER(SEARCH("未",$A151)),ISNUMBER(SEARCH("送出",$A151)),AND(TRIM($A151)="",NOT(ISNUMBER($D151)),N($H151)=0)),"","【未填合同期】"),IF($E151&lt;TODAY(),"【已到期】",IF($E151-TODAY()&lt;=提醒天数,"【即将到期，剩余"&amp;($E151-TODAY())&amp;"天】","【正常】")))&amp;IF(OR($AD151="安装免保",$AD151="技术免保",$AD151="质保期内"),"【"&amp;$AD151&amp;"】",""))</f>
        <v/>
      </c>
      <c r="K151" s="244" t="str">
        <f aca="false">IF(OR(N($H151)=0,N($I151)=0),"",ROUND(N($H151)*N($I151)*IF(N($J151)=0,1,N($J151)),2))</f>
        <v/>
      </c>
      <c r="M151" s="244" t="str">
        <f aca="false">IF(TRIM($B151&amp;$C151)="","",IF(AND(N($K151)=0,N($L151)=0),"",ROUND(N($K151)+N($L151),2)))</f>
        <v/>
      </c>
      <c r="S151" s="244"/>
      <c r="T151" s="245" t="str">
        <f aca="false">IF(TRIM($B151&amp;$C151)="","",IF(N($O151)=0,"",MAX(0,MIN(N($O151)-N($Q151),N($W151)))))</f>
        <v/>
      </c>
      <c r="U151" s="245" t="str">
        <f aca="false">IF(TRIM($B151&amp;$C151)="","",IF(N($Q151)&lt;=N($O151),"",N($Q151)-N($O151)))</f>
        <v/>
      </c>
      <c r="V151" s="245" t="str">
        <f aca="false">IF(OR(TRIM($B151&amp;$C151)="",$W151=""),"",MAX(0,N($W151))-N($T151))</f>
        <v/>
      </c>
      <c r="W151" s="245" t="str">
        <f aca="false">IF(TRIM($B151&amp;$C151)="","",IF(AND(N($M151)=0,N($Q151)+N($R151)+N($S151)=0),"",ROUND(N($M151)-N($Q151)-N($R151)-N($S151),2)))</f>
        <v/>
      </c>
      <c r="X151" s="246" t="str">
        <f aca="false">IF(TRIM($B151&amp;$C151)="","",IF(N($M151)=0,IF((N($Q151)+N($R151)+N($S151))=0,"—未填单价","未填单价，已收 "&amp;TEXT((N($Q151)+N($R151)+N($S151)),"#,##0.00")),IF(N($W151)&gt;0.005,"欠 "&amp;TEXT(N($W151),"#,##0.00")&amp;IF(N($T151)&gt;0,"（开票未到账 "&amp;TEXT(N($T151),"#,##0.00")&amp;"）","")&amp;IF(N($V151)&gt;0,"（未开票 "&amp;TEXT(N($V151),"#,##0.00")&amp;"）",""),IF(N($W151)&lt;-0.005,"多收 "&amp;TEXT(-N($W151),"#,##0.00"),"✔ 已结清")))&amp;IF(N($U151)&gt;0,"｜到账未开票 "&amp;TEXT(N($U151),"#,##0.00")&amp;"，待补票","")&amp;IF(N($R151)&gt;0,"｜收现 "&amp;TEXT(N($R151),"#,##0.00"),"")&amp;IF(N($S151)&gt;0,"｜收款不开票 "&amp;TEXT(N($S151),"#,##0.00"),""))</f>
        <v/>
      </c>
      <c r="Y151" s="290"/>
      <c r="AC151" s="244" t="str">
        <f aca="false">IF(OR(N($O151)=0,N($AB151)=0),"",ROUND(N($O151)/(1+N($AB151))*N($AB151),2))</f>
        <v/>
      </c>
      <c r="AD151" s="290"/>
      <c r="AE151" s="288"/>
      <c r="AF151" s="261" t="str">
        <f aca="false">IF($AN151="","",IF($AN151=1,IF($AO151&gt;=1,"一次性·已到收款期","一次性·未到期"),$AE151&amp;" 第"&amp;$AO151&amp;"/"&amp;$AN151&amp;"期"))</f>
        <v/>
      </c>
      <c r="AG151" s="245" t="str">
        <f aca="false">IF(OR($AN151="",N($M151)=0),"",ROUND(N($K151)*$AO151/$AN151,2)+N($L151))</f>
        <v/>
      </c>
      <c r="AH151" s="245" t="str">
        <f aca="false">IF($AG151="","",MAX(0,ROUND($AG151-(N($Q151)+N($R151)+N($S151)),2)))</f>
        <v/>
      </c>
      <c r="AI151" s="245" t="str">
        <f aca="false">IF(OR(TRIM($B151&amp;$C151)="",NOT(ISNUMBER($D151))),"",SUMIFS($W$3:$W$1001,$AK$3:$AK$1001,$AK151,$D$3:$D$1001,"&lt;"&amp;$D151))</f>
        <v/>
      </c>
      <c r="AJ151" s="245" t="str">
        <f aca="false">IF(TRIM($B151&amp;$C151)="","",SUMIFS($W$3:$W$1001,$AK$3:$AK$1001,$AK151))</f>
        <v/>
      </c>
      <c r="AK151" s="261" t="str">
        <f aca="false">IF(TRIM($B151&amp;$C151)="","",TRIM($B151)&amp;"｜"&amp;TRIM($C151))</f>
        <v/>
      </c>
      <c r="AL151" s="245" t="str">
        <f aca="false">IF(TRIM($B151&amp;$C151)="","",MIN(N($O151),N($Q151)))</f>
        <v/>
      </c>
      <c r="AM151" s="248" t="str">
        <f aca="false">IF(ISNUMBER($D151),YEAR($D151),"")</f>
        <v/>
      </c>
      <c r="AN151" s="248" t="str">
        <f aca="false">IF(OR(TRIM($B151&amp;$C151)="",NOT(ISNUMBER($D151)),NOT(ISNUMBER($E151))),"",IF($E151&lt;$D151,"",IF(IF($AE151="半年付",2,IF($AE151="季度付",4,IF($AE151="月付",12,IF($AE151="半月付",24,1))))=1,1,MAX(1,ROUND(($E151-$D151+1)/365*IF($AE151="半年付",2,IF($AE151="季度付",4,IF($AE151="月付",12,IF($AE151="半月付",24,1)))),0)))))</f>
        <v/>
      </c>
      <c r="AO151" s="248" t="str">
        <f aca="true">IF($AN151="","",MIN($AN151,MAX(0,INT((TODAY()-付款宽限天数-$D151)/(($E151-$D151+1)/$AN151))+1)))</f>
        <v/>
      </c>
    </row>
    <row r="152" customFormat="false" ht="24" hidden="false" customHeight="false" outlineLevel="0" collapsed="false">
      <c r="F152" s="288" t="str">
        <f aca="true">IF(TRIM($B152&amp;$C152)="","",IF(OR(ISNUMBER(SEARCH("未",$A152)),ISNUMBER(SEARCH("送出",$A152)),AND(TRIM($A152)="",NOT(ISNUMBER($D152)),N($H152)=0)),"【合同未回】","")&amp;IF(NOT(ISNUMBER($E152)),IF(OR(ISNUMBER(SEARCH("未",$A152)),ISNUMBER(SEARCH("送出",$A152)),AND(TRIM($A152)="",NOT(ISNUMBER($D152)),N($H152)=0)),"","【未填合同期】"),IF($E152&lt;TODAY(),"【已到期】",IF($E152-TODAY()&lt;=提醒天数,"【即将到期，剩余"&amp;($E152-TODAY())&amp;"天】","【正常】")))&amp;IF(OR($AD152="安装免保",$AD152="技术免保",$AD152="质保期内"),"【"&amp;$AD152&amp;"】",""))</f>
        <v/>
      </c>
      <c r="K152" s="244" t="str">
        <f aca="false">IF(OR(N($H152)=0,N($I152)=0),"",ROUND(N($H152)*N($I152)*IF(N($J152)=0,1,N($J152)),2))</f>
        <v/>
      </c>
      <c r="M152" s="244" t="str">
        <f aca="false">IF(TRIM($B152&amp;$C152)="","",IF(AND(N($K152)=0,N($L152)=0),"",ROUND(N($K152)+N($L152),2)))</f>
        <v/>
      </c>
      <c r="S152" s="244"/>
      <c r="T152" s="245" t="str">
        <f aca="false">IF(TRIM($B152&amp;$C152)="","",IF(N($O152)=0,"",MAX(0,MIN(N($O152)-N($Q152),N($W152)))))</f>
        <v/>
      </c>
      <c r="U152" s="245" t="str">
        <f aca="false">IF(TRIM($B152&amp;$C152)="","",IF(N($Q152)&lt;=N($O152),"",N($Q152)-N($O152)))</f>
        <v/>
      </c>
      <c r="V152" s="245" t="str">
        <f aca="false">IF(OR(TRIM($B152&amp;$C152)="",$W152=""),"",MAX(0,N($W152))-N($T152))</f>
        <v/>
      </c>
      <c r="W152" s="245" t="str">
        <f aca="false">IF(TRIM($B152&amp;$C152)="","",IF(AND(N($M152)=0,N($Q152)+N($R152)+N($S152)=0),"",ROUND(N($M152)-N($Q152)-N($R152)-N($S152),2)))</f>
        <v/>
      </c>
      <c r="X152" s="246" t="str">
        <f aca="false">IF(TRIM($B152&amp;$C152)="","",IF(N($M152)=0,IF((N($Q152)+N($R152)+N($S152))=0,"—未填单价","未填单价，已收 "&amp;TEXT((N($Q152)+N($R152)+N($S152)),"#,##0.00")),IF(N($W152)&gt;0.005,"欠 "&amp;TEXT(N($W152),"#,##0.00")&amp;IF(N($T152)&gt;0,"（开票未到账 "&amp;TEXT(N($T152),"#,##0.00")&amp;"）","")&amp;IF(N($V152)&gt;0,"（未开票 "&amp;TEXT(N($V152),"#,##0.00")&amp;"）",""),IF(N($W152)&lt;-0.005,"多收 "&amp;TEXT(-N($W152),"#,##0.00"),"✔ 已结清")))&amp;IF(N($U152)&gt;0,"｜到账未开票 "&amp;TEXT(N($U152),"#,##0.00")&amp;"，待补票","")&amp;IF(N($R152)&gt;0,"｜收现 "&amp;TEXT(N($R152),"#,##0.00"),"")&amp;IF(N($S152)&gt;0,"｜收款不开票 "&amp;TEXT(N($S152),"#,##0.00"),""))</f>
        <v/>
      </c>
      <c r="Y152" s="290"/>
      <c r="AC152" s="244" t="str">
        <f aca="false">IF(OR(N($O152)=0,N($AB152)=0),"",ROUND(N($O152)/(1+N($AB152))*N($AB152),2))</f>
        <v/>
      </c>
      <c r="AD152" s="290"/>
      <c r="AE152" s="288"/>
      <c r="AF152" s="261" t="str">
        <f aca="false">IF($AN152="","",IF($AN152=1,IF($AO152&gt;=1,"一次性·已到收款期","一次性·未到期"),$AE152&amp;" 第"&amp;$AO152&amp;"/"&amp;$AN152&amp;"期"))</f>
        <v/>
      </c>
      <c r="AG152" s="245" t="str">
        <f aca="false">IF(OR($AN152="",N($M152)=0),"",ROUND(N($K152)*$AO152/$AN152,2)+N($L152))</f>
        <v/>
      </c>
      <c r="AH152" s="245" t="str">
        <f aca="false">IF($AG152="","",MAX(0,ROUND($AG152-(N($Q152)+N($R152)+N($S152)),2)))</f>
        <v/>
      </c>
      <c r="AI152" s="245" t="str">
        <f aca="false">IF(OR(TRIM($B152&amp;$C152)="",NOT(ISNUMBER($D152))),"",SUMIFS($W$3:$W$1001,$AK$3:$AK$1001,$AK152,$D$3:$D$1001,"&lt;"&amp;$D152))</f>
        <v/>
      </c>
      <c r="AJ152" s="245" t="str">
        <f aca="false">IF(TRIM($B152&amp;$C152)="","",SUMIFS($W$3:$W$1001,$AK$3:$AK$1001,$AK152))</f>
        <v/>
      </c>
      <c r="AK152" s="261" t="str">
        <f aca="false">IF(TRIM($B152&amp;$C152)="","",TRIM($B152)&amp;"｜"&amp;TRIM($C152))</f>
        <v/>
      </c>
      <c r="AL152" s="245" t="str">
        <f aca="false">IF(TRIM($B152&amp;$C152)="","",MIN(N($O152),N($Q152)))</f>
        <v/>
      </c>
      <c r="AM152" s="248" t="str">
        <f aca="false">IF(ISNUMBER($D152),YEAR($D152),"")</f>
        <v/>
      </c>
      <c r="AN152" s="248" t="str">
        <f aca="false">IF(OR(TRIM($B152&amp;$C152)="",NOT(ISNUMBER($D152)),NOT(ISNUMBER($E152))),"",IF($E152&lt;$D152,"",IF(IF($AE152="半年付",2,IF($AE152="季度付",4,IF($AE152="月付",12,IF($AE152="半月付",24,1))))=1,1,MAX(1,ROUND(($E152-$D152+1)/365*IF($AE152="半年付",2,IF($AE152="季度付",4,IF($AE152="月付",12,IF($AE152="半月付",24,1)))),0)))))</f>
        <v/>
      </c>
      <c r="AO152" s="248" t="str">
        <f aca="true">IF($AN152="","",MIN($AN152,MAX(0,INT((TODAY()-付款宽限天数-$D152)/(($E152-$D152+1)/$AN152))+1)))</f>
        <v/>
      </c>
    </row>
    <row r="153" customFormat="false" ht="24" hidden="false" customHeight="false" outlineLevel="0" collapsed="false">
      <c r="F153" s="288" t="str">
        <f aca="true">IF(TRIM($B153&amp;$C153)="","",IF(OR(ISNUMBER(SEARCH("未",$A153)),ISNUMBER(SEARCH("送出",$A153)),AND(TRIM($A153)="",NOT(ISNUMBER($D153)),N($H153)=0)),"【合同未回】","")&amp;IF(NOT(ISNUMBER($E153)),IF(OR(ISNUMBER(SEARCH("未",$A153)),ISNUMBER(SEARCH("送出",$A153)),AND(TRIM($A153)="",NOT(ISNUMBER($D153)),N($H153)=0)),"","【未填合同期】"),IF($E153&lt;TODAY(),"【已到期】",IF($E153-TODAY()&lt;=提醒天数,"【即将到期，剩余"&amp;($E153-TODAY())&amp;"天】","【正常】")))&amp;IF(OR($AD153="安装免保",$AD153="技术免保",$AD153="质保期内"),"【"&amp;$AD153&amp;"】",""))</f>
        <v/>
      </c>
      <c r="K153" s="244" t="str">
        <f aca="false">IF(OR(N($H153)=0,N($I153)=0),"",ROUND(N($H153)*N($I153)*IF(N($J153)=0,1,N($J153)),2))</f>
        <v/>
      </c>
      <c r="M153" s="244" t="str">
        <f aca="false">IF(TRIM($B153&amp;$C153)="","",IF(AND(N($K153)=0,N($L153)=0),"",ROUND(N($K153)+N($L153),2)))</f>
        <v/>
      </c>
      <c r="S153" s="244"/>
      <c r="T153" s="245" t="str">
        <f aca="false">IF(TRIM($B153&amp;$C153)="","",IF(N($O153)=0,"",MAX(0,MIN(N($O153)-N($Q153),N($W153)))))</f>
        <v/>
      </c>
      <c r="U153" s="245" t="str">
        <f aca="false">IF(TRIM($B153&amp;$C153)="","",IF(N($Q153)&lt;=N($O153),"",N($Q153)-N($O153)))</f>
        <v/>
      </c>
      <c r="V153" s="245" t="str">
        <f aca="false">IF(OR(TRIM($B153&amp;$C153)="",$W153=""),"",MAX(0,N($W153))-N($T153))</f>
        <v/>
      </c>
      <c r="W153" s="245" t="str">
        <f aca="false">IF(TRIM($B153&amp;$C153)="","",IF(AND(N($M153)=0,N($Q153)+N($R153)+N($S153)=0),"",ROUND(N($M153)-N($Q153)-N($R153)-N($S153),2)))</f>
        <v/>
      </c>
      <c r="X153" s="246" t="str">
        <f aca="false">IF(TRIM($B153&amp;$C153)="","",IF(N($M153)=0,IF((N($Q153)+N($R153)+N($S153))=0,"—未填单价","未填单价，已收 "&amp;TEXT((N($Q153)+N($R153)+N($S153)),"#,##0.00")),IF(N($W153)&gt;0.005,"欠 "&amp;TEXT(N($W153),"#,##0.00")&amp;IF(N($T153)&gt;0,"（开票未到账 "&amp;TEXT(N($T153),"#,##0.00")&amp;"）","")&amp;IF(N($V153)&gt;0,"（未开票 "&amp;TEXT(N($V153),"#,##0.00")&amp;"）",""),IF(N($W153)&lt;-0.005,"多收 "&amp;TEXT(-N($W153),"#,##0.00"),"✔ 已结清")))&amp;IF(N($U153)&gt;0,"｜到账未开票 "&amp;TEXT(N($U153),"#,##0.00")&amp;"，待补票","")&amp;IF(N($R153)&gt;0,"｜收现 "&amp;TEXT(N($R153),"#,##0.00"),"")&amp;IF(N($S153)&gt;0,"｜收款不开票 "&amp;TEXT(N($S153),"#,##0.00"),""))</f>
        <v/>
      </c>
      <c r="Y153" s="290"/>
      <c r="AC153" s="244" t="str">
        <f aca="false">IF(OR(N($O153)=0,N($AB153)=0),"",ROUND(N($O153)/(1+N($AB153))*N($AB153),2))</f>
        <v/>
      </c>
      <c r="AD153" s="290"/>
      <c r="AE153" s="288"/>
      <c r="AF153" s="261" t="str">
        <f aca="false">IF($AN153="","",IF($AN153=1,IF($AO153&gt;=1,"一次性·已到收款期","一次性·未到期"),$AE153&amp;" 第"&amp;$AO153&amp;"/"&amp;$AN153&amp;"期"))</f>
        <v/>
      </c>
      <c r="AG153" s="245" t="str">
        <f aca="false">IF(OR($AN153="",N($M153)=0),"",ROUND(N($K153)*$AO153/$AN153,2)+N($L153))</f>
        <v/>
      </c>
      <c r="AH153" s="245" t="str">
        <f aca="false">IF($AG153="","",MAX(0,ROUND($AG153-(N($Q153)+N($R153)+N($S153)),2)))</f>
        <v/>
      </c>
      <c r="AI153" s="245" t="str">
        <f aca="false">IF(OR(TRIM($B153&amp;$C153)="",NOT(ISNUMBER($D153))),"",SUMIFS($W$3:$W$1001,$AK$3:$AK$1001,$AK153,$D$3:$D$1001,"&lt;"&amp;$D153))</f>
        <v/>
      </c>
      <c r="AJ153" s="245" t="str">
        <f aca="false">IF(TRIM($B153&amp;$C153)="","",SUMIFS($W$3:$W$1001,$AK$3:$AK$1001,$AK153))</f>
        <v/>
      </c>
      <c r="AK153" s="261" t="str">
        <f aca="false">IF(TRIM($B153&amp;$C153)="","",TRIM($B153)&amp;"｜"&amp;TRIM($C153))</f>
        <v/>
      </c>
      <c r="AL153" s="245" t="str">
        <f aca="false">IF(TRIM($B153&amp;$C153)="","",MIN(N($O153),N($Q153)))</f>
        <v/>
      </c>
      <c r="AM153" s="248" t="str">
        <f aca="false">IF(ISNUMBER($D153),YEAR($D153),"")</f>
        <v/>
      </c>
      <c r="AN153" s="248" t="str">
        <f aca="false">IF(OR(TRIM($B153&amp;$C153)="",NOT(ISNUMBER($D153)),NOT(ISNUMBER($E153))),"",IF($E153&lt;$D153,"",IF(IF($AE153="半年付",2,IF($AE153="季度付",4,IF($AE153="月付",12,IF($AE153="半月付",24,1))))=1,1,MAX(1,ROUND(($E153-$D153+1)/365*IF($AE153="半年付",2,IF($AE153="季度付",4,IF($AE153="月付",12,IF($AE153="半月付",24,1)))),0)))))</f>
        <v/>
      </c>
      <c r="AO153" s="248" t="str">
        <f aca="true">IF($AN153="","",MIN($AN153,MAX(0,INT((TODAY()-付款宽限天数-$D153)/(($E153-$D153+1)/$AN153))+1)))</f>
        <v/>
      </c>
    </row>
    <row r="154" customFormat="false" ht="24" hidden="false" customHeight="false" outlineLevel="0" collapsed="false">
      <c r="F154" s="288" t="str">
        <f aca="true">IF(TRIM($B154&amp;$C154)="","",IF(OR(ISNUMBER(SEARCH("未",$A154)),ISNUMBER(SEARCH("送出",$A154)),AND(TRIM($A154)="",NOT(ISNUMBER($D154)),N($H154)=0)),"【合同未回】","")&amp;IF(NOT(ISNUMBER($E154)),IF(OR(ISNUMBER(SEARCH("未",$A154)),ISNUMBER(SEARCH("送出",$A154)),AND(TRIM($A154)="",NOT(ISNUMBER($D154)),N($H154)=0)),"","【未填合同期】"),IF($E154&lt;TODAY(),"【已到期】",IF($E154-TODAY()&lt;=提醒天数,"【即将到期，剩余"&amp;($E154-TODAY())&amp;"天】","【正常】")))&amp;IF(OR($AD154="安装免保",$AD154="技术免保",$AD154="质保期内"),"【"&amp;$AD154&amp;"】",""))</f>
        <v/>
      </c>
      <c r="K154" s="244" t="str">
        <f aca="false">IF(OR(N($H154)=0,N($I154)=0),"",ROUND(N($H154)*N($I154)*IF(N($J154)=0,1,N($J154)),2))</f>
        <v/>
      </c>
      <c r="M154" s="244" t="str">
        <f aca="false">IF(TRIM($B154&amp;$C154)="","",IF(AND(N($K154)=0,N($L154)=0),"",ROUND(N($K154)+N($L154),2)))</f>
        <v/>
      </c>
      <c r="S154" s="244"/>
      <c r="T154" s="245" t="str">
        <f aca="false">IF(TRIM($B154&amp;$C154)="","",IF(N($O154)=0,"",MAX(0,MIN(N($O154)-N($Q154),N($W154)))))</f>
        <v/>
      </c>
      <c r="U154" s="245" t="str">
        <f aca="false">IF(TRIM($B154&amp;$C154)="","",IF(N($Q154)&lt;=N($O154),"",N($Q154)-N($O154)))</f>
        <v/>
      </c>
      <c r="V154" s="245" t="str">
        <f aca="false">IF(OR(TRIM($B154&amp;$C154)="",$W154=""),"",MAX(0,N($W154))-N($T154))</f>
        <v/>
      </c>
      <c r="W154" s="245" t="str">
        <f aca="false">IF(TRIM($B154&amp;$C154)="","",IF(AND(N($M154)=0,N($Q154)+N($R154)+N($S154)=0),"",ROUND(N($M154)-N($Q154)-N($R154)-N($S154),2)))</f>
        <v/>
      </c>
      <c r="X154" s="246" t="str">
        <f aca="false">IF(TRIM($B154&amp;$C154)="","",IF(N($M154)=0,IF((N($Q154)+N($R154)+N($S154))=0,"—未填单价","未填单价，已收 "&amp;TEXT((N($Q154)+N($R154)+N($S154)),"#,##0.00")),IF(N($W154)&gt;0.005,"欠 "&amp;TEXT(N($W154),"#,##0.00")&amp;IF(N($T154)&gt;0,"（开票未到账 "&amp;TEXT(N($T154),"#,##0.00")&amp;"）","")&amp;IF(N($V154)&gt;0,"（未开票 "&amp;TEXT(N($V154),"#,##0.00")&amp;"）",""),IF(N($W154)&lt;-0.005,"多收 "&amp;TEXT(-N($W154),"#,##0.00"),"✔ 已结清")))&amp;IF(N($U154)&gt;0,"｜到账未开票 "&amp;TEXT(N($U154),"#,##0.00")&amp;"，待补票","")&amp;IF(N($R154)&gt;0,"｜收现 "&amp;TEXT(N($R154),"#,##0.00"),"")&amp;IF(N($S154)&gt;0,"｜收款不开票 "&amp;TEXT(N($S154),"#,##0.00"),""))</f>
        <v/>
      </c>
      <c r="Y154" s="290"/>
      <c r="AC154" s="244" t="str">
        <f aca="false">IF(OR(N($O154)=0,N($AB154)=0),"",ROUND(N($O154)/(1+N($AB154))*N($AB154),2))</f>
        <v/>
      </c>
      <c r="AD154" s="290"/>
      <c r="AE154" s="288"/>
      <c r="AF154" s="261" t="str">
        <f aca="false">IF($AN154="","",IF($AN154=1,IF($AO154&gt;=1,"一次性·已到收款期","一次性·未到期"),$AE154&amp;" 第"&amp;$AO154&amp;"/"&amp;$AN154&amp;"期"))</f>
        <v/>
      </c>
      <c r="AG154" s="245" t="str">
        <f aca="false">IF(OR($AN154="",N($M154)=0),"",ROUND(N($K154)*$AO154/$AN154,2)+N($L154))</f>
        <v/>
      </c>
      <c r="AH154" s="245" t="str">
        <f aca="false">IF($AG154="","",MAX(0,ROUND($AG154-(N($Q154)+N($R154)+N($S154)),2)))</f>
        <v/>
      </c>
      <c r="AI154" s="245" t="str">
        <f aca="false">IF(OR(TRIM($B154&amp;$C154)="",NOT(ISNUMBER($D154))),"",SUMIFS($W$3:$W$1001,$AK$3:$AK$1001,$AK154,$D$3:$D$1001,"&lt;"&amp;$D154))</f>
        <v/>
      </c>
      <c r="AJ154" s="245" t="str">
        <f aca="false">IF(TRIM($B154&amp;$C154)="","",SUMIFS($W$3:$W$1001,$AK$3:$AK$1001,$AK154))</f>
        <v/>
      </c>
      <c r="AK154" s="261" t="str">
        <f aca="false">IF(TRIM($B154&amp;$C154)="","",TRIM($B154)&amp;"｜"&amp;TRIM($C154))</f>
        <v/>
      </c>
      <c r="AL154" s="245" t="str">
        <f aca="false">IF(TRIM($B154&amp;$C154)="","",MIN(N($O154),N($Q154)))</f>
        <v/>
      </c>
      <c r="AM154" s="248" t="str">
        <f aca="false">IF(ISNUMBER($D154),YEAR($D154),"")</f>
        <v/>
      </c>
      <c r="AN154" s="248" t="str">
        <f aca="false">IF(OR(TRIM($B154&amp;$C154)="",NOT(ISNUMBER($D154)),NOT(ISNUMBER($E154))),"",IF($E154&lt;$D154,"",IF(IF($AE154="半年付",2,IF($AE154="季度付",4,IF($AE154="月付",12,IF($AE154="半月付",24,1))))=1,1,MAX(1,ROUND(($E154-$D154+1)/365*IF($AE154="半年付",2,IF($AE154="季度付",4,IF($AE154="月付",12,IF($AE154="半月付",24,1)))),0)))))</f>
        <v/>
      </c>
      <c r="AO154" s="248" t="str">
        <f aca="true">IF($AN154="","",MIN($AN154,MAX(0,INT((TODAY()-付款宽限天数-$D154)/(($E154-$D154+1)/$AN154))+1)))</f>
        <v/>
      </c>
    </row>
    <row r="155" customFormat="false" ht="24" hidden="false" customHeight="false" outlineLevel="0" collapsed="false">
      <c r="F155" s="288" t="str">
        <f aca="true">IF(TRIM($B155&amp;$C155)="","",IF(OR(ISNUMBER(SEARCH("未",$A155)),ISNUMBER(SEARCH("送出",$A155)),AND(TRIM($A155)="",NOT(ISNUMBER($D155)),N($H155)=0)),"【合同未回】","")&amp;IF(NOT(ISNUMBER($E155)),IF(OR(ISNUMBER(SEARCH("未",$A155)),ISNUMBER(SEARCH("送出",$A155)),AND(TRIM($A155)="",NOT(ISNUMBER($D155)),N($H155)=0)),"","【未填合同期】"),IF($E155&lt;TODAY(),"【已到期】",IF($E155-TODAY()&lt;=提醒天数,"【即将到期，剩余"&amp;($E155-TODAY())&amp;"天】","【正常】")))&amp;IF(OR($AD155="安装免保",$AD155="技术免保",$AD155="质保期内"),"【"&amp;$AD155&amp;"】",""))</f>
        <v/>
      </c>
      <c r="K155" s="244" t="str">
        <f aca="false">IF(OR(N($H155)=0,N($I155)=0),"",ROUND(N($H155)*N($I155)*IF(N($J155)=0,1,N($J155)),2))</f>
        <v/>
      </c>
      <c r="M155" s="244" t="str">
        <f aca="false">IF(TRIM($B155&amp;$C155)="","",IF(AND(N($K155)=0,N($L155)=0),"",ROUND(N($K155)+N($L155),2)))</f>
        <v/>
      </c>
      <c r="S155" s="244"/>
      <c r="T155" s="245" t="str">
        <f aca="false">IF(TRIM($B155&amp;$C155)="","",IF(N($O155)=0,"",MAX(0,MIN(N($O155)-N($Q155),N($W155)))))</f>
        <v/>
      </c>
      <c r="U155" s="245" t="str">
        <f aca="false">IF(TRIM($B155&amp;$C155)="","",IF(N($Q155)&lt;=N($O155),"",N($Q155)-N($O155)))</f>
        <v/>
      </c>
      <c r="V155" s="245" t="str">
        <f aca="false">IF(OR(TRIM($B155&amp;$C155)="",$W155=""),"",MAX(0,N($W155))-N($T155))</f>
        <v/>
      </c>
      <c r="W155" s="245" t="str">
        <f aca="false">IF(TRIM($B155&amp;$C155)="","",IF(AND(N($M155)=0,N($Q155)+N($R155)+N($S155)=0),"",ROUND(N($M155)-N($Q155)-N($R155)-N($S155),2)))</f>
        <v/>
      </c>
      <c r="X155" s="246" t="str">
        <f aca="false">IF(TRIM($B155&amp;$C155)="","",IF(N($M155)=0,IF((N($Q155)+N($R155)+N($S155))=0,"—未填单价","未填单价，已收 "&amp;TEXT((N($Q155)+N($R155)+N($S155)),"#,##0.00")),IF(N($W155)&gt;0.005,"欠 "&amp;TEXT(N($W155),"#,##0.00")&amp;IF(N($T155)&gt;0,"（开票未到账 "&amp;TEXT(N($T155),"#,##0.00")&amp;"）","")&amp;IF(N($V155)&gt;0,"（未开票 "&amp;TEXT(N($V155),"#,##0.00")&amp;"）",""),IF(N($W155)&lt;-0.005,"多收 "&amp;TEXT(-N($W155),"#,##0.00"),"✔ 已结清")))&amp;IF(N($U155)&gt;0,"｜到账未开票 "&amp;TEXT(N($U155),"#,##0.00")&amp;"，待补票","")&amp;IF(N($R155)&gt;0,"｜收现 "&amp;TEXT(N($R155),"#,##0.00"),"")&amp;IF(N($S155)&gt;0,"｜收款不开票 "&amp;TEXT(N($S155),"#,##0.00"),""))</f>
        <v/>
      </c>
      <c r="Y155" s="290"/>
      <c r="AC155" s="244" t="str">
        <f aca="false">IF(OR(N($O155)=0,N($AB155)=0),"",ROUND(N($O155)/(1+N($AB155))*N($AB155),2))</f>
        <v/>
      </c>
      <c r="AD155" s="290"/>
      <c r="AE155" s="288"/>
      <c r="AF155" s="261" t="str">
        <f aca="false">IF($AN155="","",IF($AN155=1,IF($AO155&gt;=1,"一次性·已到收款期","一次性·未到期"),$AE155&amp;" 第"&amp;$AO155&amp;"/"&amp;$AN155&amp;"期"))</f>
        <v/>
      </c>
      <c r="AG155" s="245" t="str">
        <f aca="false">IF(OR($AN155="",N($M155)=0),"",ROUND(N($K155)*$AO155/$AN155,2)+N($L155))</f>
        <v/>
      </c>
      <c r="AH155" s="245" t="str">
        <f aca="false">IF($AG155="","",MAX(0,ROUND($AG155-(N($Q155)+N($R155)+N($S155)),2)))</f>
        <v/>
      </c>
      <c r="AI155" s="245" t="str">
        <f aca="false">IF(OR(TRIM($B155&amp;$C155)="",NOT(ISNUMBER($D155))),"",SUMIFS($W$3:$W$1001,$AK$3:$AK$1001,$AK155,$D$3:$D$1001,"&lt;"&amp;$D155))</f>
        <v/>
      </c>
      <c r="AJ155" s="245" t="str">
        <f aca="false">IF(TRIM($B155&amp;$C155)="","",SUMIFS($W$3:$W$1001,$AK$3:$AK$1001,$AK155))</f>
        <v/>
      </c>
      <c r="AK155" s="261" t="str">
        <f aca="false">IF(TRIM($B155&amp;$C155)="","",TRIM($B155)&amp;"｜"&amp;TRIM($C155))</f>
        <v/>
      </c>
      <c r="AL155" s="245" t="str">
        <f aca="false">IF(TRIM($B155&amp;$C155)="","",MIN(N($O155),N($Q155)))</f>
        <v/>
      </c>
      <c r="AM155" s="248" t="str">
        <f aca="false">IF(ISNUMBER($D155),YEAR($D155),"")</f>
        <v/>
      </c>
      <c r="AN155" s="248" t="str">
        <f aca="false">IF(OR(TRIM($B155&amp;$C155)="",NOT(ISNUMBER($D155)),NOT(ISNUMBER($E155))),"",IF($E155&lt;$D155,"",IF(IF($AE155="半年付",2,IF($AE155="季度付",4,IF($AE155="月付",12,IF($AE155="半月付",24,1))))=1,1,MAX(1,ROUND(($E155-$D155+1)/365*IF($AE155="半年付",2,IF($AE155="季度付",4,IF($AE155="月付",12,IF($AE155="半月付",24,1)))),0)))))</f>
        <v/>
      </c>
      <c r="AO155" s="248" t="str">
        <f aca="true">IF($AN155="","",MIN($AN155,MAX(0,INT((TODAY()-付款宽限天数-$D155)/(($E155-$D155+1)/$AN155))+1)))</f>
        <v/>
      </c>
    </row>
    <row r="156" customFormat="false" ht="24" hidden="false" customHeight="false" outlineLevel="0" collapsed="false">
      <c r="F156" s="288" t="str">
        <f aca="true">IF(TRIM($B156&amp;$C156)="","",IF(OR(ISNUMBER(SEARCH("未",$A156)),ISNUMBER(SEARCH("送出",$A156)),AND(TRIM($A156)="",NOT(ISNUMBER($D156)),N($H156)=0)),"【合同未回】","")&amp;IF(NOT(ISNUMBER($E156)),IF(OR(ISNUMBER(SEARCH("未",$A156)),ISNUMBER(SEARCH("送出",$A156)),AND(TRIM($A156)="",NOT(ISNUMBER($D156)),N($H156)=0)),"","【未填合同期】"),IF($E156&lt;TODAY(),"【已到期】",IF($E156-TODAY()&lt;=提醒天数,"【即将到期，剩余"&amp;($E156-TODAY())&amp;"天】","【正常】")))&amp;IF(OR($AD156="安装免保",$AD156="技术免保",$AD156="质保期内"),"【"&amp;$AD156&amp;"】",""))</f>
        <v/>
      </c>
      <c r="K156" s="244" t="str">
        <f aca="false">IF(OR(N($H156)=0,N($I156)=0),"",ROUND(N($H156)*N($I156)*IF(N($J156)=0,1,N($J156)),2))</f>
        <v/>
      </c>
      <c r="M156" s="244" t="str">
        <f aca="false">IF(TRIM($B156&amp;$C156)="","",IF(AND(N($K156)=0,N($L156)=0),"",ROUND(N($K156)+N($L156),2)))</f>
        <v/>
      </c>
      <c r="S156" s="244"/>
      <c r="T156" s="245" t="str">
        <f aca="false">IF(TRIM($B156&amp;$C156)="","",IF(N($O156)=0,"",MAX(0,MIN(N($O156)-N($Q156),N($W156)))))</f>
        <v/>
      </c>
      <c r="U156" s="245" t="str">
        <f aca="false">IF(TRIM($B156&amp;$C156)="","",IF(N($Q156)&lt;=N($O156),"",N($Q156)-N($O156)))</f>
        <v/>
      </c>
      <c r="V156" s="245" t="str">
        <f aca="false">IF(OR(TRIM($B156&amp;$C156)="",$W156=""),"",MAX(0,N($W156))-N($T156))</f>
        <v/>
      </c>
      <c r="W156" s="245" t="str">
        <f aca="false">IF(TRIM($B156&amp;$C156)="","",IF(AND(N($M156)=0,N($Q156)+N($R156)+N($S156)=0),"",ROUND(N($M156)-N($Q156)-N($R156)-N($S156),2)))</f>
        <v/>
      </c>
      <c r="X156" s="246" t="str">
        <f aca="false">IF(TRIM($B156&amp;$C156)="","",IF(N($M156)=0,IF((N($Q156)+N($R156)+N($S156))=0,"—未填单价","未填单价，已收 "&amp;TEXT((N($Q156)+N($R156)+N($S156)),"#,##0.00")),IF(N($W156)&gt;0.005,"欠 "&amp;TEXT(N($W156),"#,##0.00")&amp;IF(N($T156)&gt;0,"（开票未到账 "&amp;TEXT(N($T156),"#,##0.00")&amp;"）","")&amp;IF(N($V156)&gt;0,"（未开票 "&amp;TEXT(N($V156),"#,##0.00")&amp;"）",""),IF(N($W156)&lt;-0.005,"多收 "&amp;TEXT(-N($W156),"#,##0.00"),"✔ 已结清")))&amp;IF(N($U156)&gt;0,"｜到账未开票 "&amp;TEXT(N($U156),"#,##0.00")&amp;"，待补票","")&amp;IF(N($R156)&gt;0,"｜收现 "&amp;TEXT(N($R156),"#,##0.00"),"")&amp;IF(N($S156)&gt;0,"｜收款不开票 "&amp;TEXT(N($S156),"#,##0.00"),""))</f>
        <v/>
      </c>
      <c r="Y156" s="290"/>
      <c r="AC156" s="244" t="str">
        <f aca="false">IF(OR(N($O156)=0,N($AB156)=0),"",ROUND(N($O156)/(1+N($AB156))*N($AB156),2))</f>
        <v/>
      </c>
      <c r="AD156" s="290"/>
      <c r="AE156" s="288"/>
      <c r="AF156" s="261" t="str">
        <f aca="false">IF($AN156="","",IF($AN156=1,IF($AO156&gt;=1,"一次性·已到收款期","一次性·未到期"),$AE156&amp;" 第"&amp;$AO156&amp;"/"&amp;$AN156&amp;"期"))</f>
        <v/>
      </c>
      <c r="AG156" s="245" t="str">
        <f aca="false">IF(OR($AN156="",N($M156)=0),"",ROUND(N($K156)*$AO156/$AN156,2)+N($L156))</f>
        <v/>
      </c>
      <c r="AH156" s="245" t="str">
        <f aca="false">IF($AG156="","",MAX(0,ROUND($AG156-(N($Q156)+N($R156)+N($S156)),2)))</f>
        <v/>
      </c>
      <c r="AI156" s="245" t="str">
        <f aca="false">IF(OR(TRIM($B156&amp;$C156)="",NOT(ISNUMBER($D156))),"",SUMIFS($W$3:$W$1001,$AK$3:$AK$1001,$AK156,$D$3:$D$1001,"&lt;"&amp;$D156))</f>
        <v/>
      </c>
      <c r="AJ156" s="245" t="str">
        <f aca="false">IF(TRIM($B156&amp;$C156)="","",SUMIFS($W$3:$W$1001,$AK$3:$AK$1001,$AK156))</f>
        <v/>
      </c>
      <c r="AK156" s="261" t="str">
        <f aca="false">IF(TRIM($B156&amp;$C156)="","",TRIM($B156)&amp;"｜"&amp;TRIM($C156))</f>
        <v/>
      </c>
      <c r="AL156" s="245" t="str">
        <f aca="false">IF(TRIM($B156&amp;$C156)="","",MIN(N($O156),N($Q156)))</f>
        <v/>
      </c>
      <c r="AM156" s="248" t="str">
        <f aca="false">IF(ISNUMBER($D156),YEAR($D156),"")</f>
        <v/>
      </c>
      <c r="AN156" s="248" t="str">
        <f aca="false">IF(OR(TRIM($B156&amp;$C156)="",NOT(ISNUMBER($D156)),NOT(ISNUMBER($E156))),"",IF($E156&lt;$D156,"",IF(IF($AE156="半年付",2,IF($AE156="季度付",4,IF($AE156="月付",12,IF($AE156="半月付",24,1))))=1,1,MAX(1,ROUND(($E156-$D156+1)/365*IF($AE156="半年付",2,IF($AE156="季度付",4,IF($AE156="月付",12,IF($AE156="半月付",24,1)))),0)))))</f>
        <v/>
      </c>
      <c r="AO156" s="248" t="str">
        <f aca="true">IF($AN156="","",MIN($AN156,MAX(0,INT((TODAY()-付款宽限天数-$D156)/(($E156-$D156+1)/$AN156))+1)))</f>
        <v/>
      </c>
    </row>
    <row r="157" customFormat="false" ht="24" hidden="false" customHeight="false" outlineLevel="0" collapsed="false">
      <c r="F157" s="288" t="str">
        <f aca="true">IF(TRIM($B157&amp;$C157)="","",IF(OR(ISNUMBER(SEARCH("未",$A157)),ISNUMBER(SEARCH("送出",$A157)),AND(TRIM($A157)="",NOT(ISNUMBER($D157)),N($H157)=0)),"【合同未回】","")&amp;IF(NOT(ISNUMBER($E157)),IF(OR(ISNUMBER(SEARCH("未",$A157)),ISNUMBER(SEARCH("送出",$A157)),AND(TRIM($A157)="",NOT(ISNUMBER($D157)),N($H157)=0)),"","【未填合同期】"),IF($E157&lt;TODAY(),"【已到期】",IF($E157-TODAY()&lt;=提醒天数,"【即将到期，剩余"&amp;($E157-TODAY())&amp;"天】","【正常】")))&amp;IF(OR($AD157="安装免保",$AD157="技术免保",$AD157="质保期内"),"【"&amp;$AD157&amp;"】",""))</f>
        <v/>
      </c>
      <c r="K157" s="244" t="str">
        <f aca="false">IF(OR(N($H157)=0,N($I157)=0),"",ROUND(N($H157)*N($I157)*IF(N($J157)=0,1,N($J157)),2))</f>
        <v/>
      </c>
      <c r="M157" s="244" t="str">
        <f aca="false">IF(TRIM($B157&amp;$C157)="","",IF(AND(N($K157)=0,N($L157)=0),"",ROUND(N($K157)+N($L157),2)))</f>
        <v/>
      </c>
      <c r="S157" s="244"/>
      <c r="T157" s="245" t="str">
        <f aca="false">IF(TRIM($B157&amp;$C157)="","",IF(N($O157)=0,"",MAX(0,MIN(N($O157)-N($Q157),N($W157)))))</f>
        <v/>
      </c>
      <c r="U157" s="245" t="str">
        <f aca="false">IF(TRIM($B157&amp;$C157)="","",IF(N($Q157)&lt;=N($O157),"",N($Q157)-N($O157)))</f>
        <v/>
      </c>
      <c r="V157" s="245" t="str">
        <f aca="false">IF(OR(TRIM($B157&amp;$C157)="",$W157=""),"",MAX(0,N($W157))-N($T157))</f>
        <v/>
      </c>
      <c r="W157" s="245" t="str">
        <f aca="false">IF(TRIM($B157&amp;$C157)="","",IF(AND(N($M157)=0,N($Q157)+N($R157)+N($S157)=0),"",ROUND(N($M157)-N($Q157)-N($R157)-N($S157),2)))</f>
        <v/>
      </c>
      <c r="X157" s="246" t="str">
        <f aca="false">IF(TRIM($B157&amp;$C157)="","",IF(N($M157)=0,IF((N($Q157)+N($R157)+N($S157))=0,"—未填单价","未填单价，已收 "&amp;TEXT((N($Q157)+N($R157)+N($S157)),"#,##0.00")),IF(N($W157)&gt;0.005,"欠 "&amp;TEXT(N($W157),"#,##0.00")&amp;IF(N($T157)&gt;0,"（开票未到账 "&amp;TEXT(N($T157),"#,##0.00")&amp;"）","")&amp;IF(N($V157)&gt;0,"（未开票 "&amp;TEXT(N($V157),"#,##0.00")&amp;"）",""),IF(N($W157)&lt;-0.005,"多收 "&amp;TEXT(-N($W157),"#,##0.00"),"✔ 已结清")))&amp;IF(N($U157)&gt;0,"｜到账未开票 "&amp;TEXT(N($U157),"#,##0.00")&amp;"，待补票","")&amp;IF(N($R157)&gt;0,"｜收现 "&amp;TEXT(N($R157),"#,##0.00"),"")&amp;IF(N($S157)&gt;0,"｜收款不开票 "&amp;TEXT(N($S157),"#,##0.00"),""))</f>
        <v/>
      </c>
      <c r="Y157" s="290"/>
      <c r="AC157" s="244" t="str">
        <f aca="false">IF(OR(N($O157)=0,N($AB157)=0),"",ROUND(N($O157)/(1+N($AB157))*N($AB157),2))</f>
        <v/>
      </c>
      <c r="AD157" s="290"/>
      <c r="AE157" s="288"/>
      <c r="AF157" s="261" t="str">
        <f aca="false">IF($AN157="","",IF($AN157=1,IF($AO157&gt;=1,"一次性·已到收款期","一次性·未到期"),$AE157&amp;" 第"&amp;$AO157&amp;"/"&amp;$AN157&amp;"期"))</f>
        <v/>
      </c>
      <c r="AG157" s="245" t="str">
        <f aca="false">IF(OR($AN157="",N($M157)=0),"",ROUND(N($K157)*$AO157/$AN157,2)+N($L157))</f>
        <v/>
      </c>
      <c r="AH157" s="245" t="str">
        <f aca="false">IF($AG157="","",MAX(0,ROUND($AG157-(N($Q157)+N($R157)+N($S157)),2)))</f>
        <v/>
      </c>
      <c r="AI157" s="245" t="str">
        <f aca="false">IF(OR(TRIM($B157&amp;$C157)="",NOT(ISNUMBER($D157))),"",SUMIFS($W$3:$W$1001,$AK$3:$AK$1001,$AK157,$D$3:$D$1001,"&lt;"&amp;$D157))</f>
        <v/>
      </c>
      <c r="AJ157" s="245" t="str">
        <f aca="false">IF(TRIM($B157&amp;$C157)="","",SUMIFS($W$3:$W$1001,$AK$3:$AK$1001,$AK157))</f>
        <v/>
      </c>
      <c r="AK157" s="261" t="str">
        <f aca="false">IF(TRIM($B157&amp;$C157)="","",TRIM($B157)&amp;"｜"&amp;TRIM($C157))</f>
        <v/>
      </c>
      <c r="AL157" s="245" t="str">
        <f aca="false">IF(TRIM($B157&amp;$C157)="","",MIN(N($O157),N($Q157)))</f>
        <v/>
      </c>
      <c r="AM157" s="248" t="str">
        <f aca="false">IF(ISNUMBER($D157),YEAR($D157),"")</f>
        <v/>
      </c>
      <c r="AN157" s="248" t="str">
        <f aca="false">IF(OR(TRIM($B157&amp;$C157)="",NOT(ISNUMBER($D157)),NOT(ISNUMBER($E157))),"",IF($E157&lt;$D157,"",IF(IF($AE157="半年付",2,IF($AE157="季度付",4,IF($AE157="月付",12,IF($AE157="半月付",24,1))))=1,1,MAX(1,ROUND(($E157-$D157+1)/365*IF($AE157="半年付",2,IF($AE157="季度付",4,IF($AE157="月付",12,IF($AE157="半月付",24,1)))),0)))))</f>
        <v/>
      </c>
      <c r="AO157" s="248" t="str">
        <f aca="true">IF($AN157="","",MIN($AN157,MAX(0,INT((TODAY()-付款宽限天数-$D157)/(($E157-$D157+1)/$AN157))+1)))</f>
        <v/>
      </c>
    </row>
    <row r="158" customFormat="false" ht="24" hidden="false" customHeight="false" outlineLevel="0" collapsed="false">
      <c r="F158" s="288" t="str">
        <f aca="true">IF(TRIM($B158&amp;$C158)="","",IF(OR(ISNUMBER(SEARCH("未",$A158)),ISNUMBER(SEARCH("送出",$A158)),AND(TRIM($A158)="",NOT(ISNUMBER($D158)),N($H158)=0)),"【合同未回】","")&amp;IF(NOT(ISNUMBER($E158)),IF(OR(ISNUMBER(SEARCH("未",$A158)),ISNUMBER(SEARCH("送出",$A158)),AND(TRIM($A158)="",NOT(ISNUMBER($D158)),N($H158)=0)),"","【未填合同期】"),IF($E158&lt;TODAY(),"【已到期】",IF($E158-TODAY()&lt;=提醒天数,"【即将到期，剩余"&amp;($E158-TODAY())&amp;"天】","【正常】")))&amp;IF(OR($AD158="安装免保",$AD158="技术免保",$AD158="质保期内"),"【"&amp;$AD158&amp;"】",""))</f>
        <v/>
      </c>
      <c r="K158" s="244" t="str">
        <f aca="false">IF(OR(N($H158)=0,N($I158)=0),"",ROUND(N($H158)*N($I158)*IF(N($J158)=0,1,N($J158)),2))</f>
        <v/>
      </c>
      <c r="M158" s="244" t="str">
        <f aca="false">IF(TRIM($B158&amp;$C158)="","",IF(AND(N($K158)=0,N($L158)=0),"",ROUND(N($K158)+N($L158),2)))</f>
        <v/>
      </c>
      <c r="S158" s="244"/>
      <c r="T158" s="245" t="str">
        <f aca="false">IF(TRIM($B158&amp;$C158)="","",IF(N($O158)=0,"",MAX(0,MIN(N($O158)-N($Q158),N($W158)))))</f>
        <v/>
      </c>
      <c r="U158" s="245" t="str">
        <f aca="false">IF(TRIM($B158&amp;$C158)="","",IF(N($Q158)&lt;=N($O158),"",N($Q158)-N($O158)))</f>
        <v/>
      </c>
      <c r="V158" s="245" t="str">
        <f aca="false">IF(OR(TRIM($B158&amp;$C158)="",$W158=""),"",MAX(0,N($W158))-N($T158))</f>
        <v/>
      </c>
      <c r="W158" s="245" t="str">
        <f aca="false">IF(TRIM($B158&amp;$C158)="","",IF(AND(N($M158)=0,N($Q158)+N($R158)+N($S158)=0),"",ROUND(N($M158)-N($Q158)-N($R158)-N($S158),2)))</f>
        <v/>
      </c>
      <c r="X158" s="246" t="str">
        <f aca="false">IF(TRIM($B158&amp;$C158)="","",IF(N($M158)=0,IF((N($Q158)+N($R158)+N($S158))=0,"—未填单价","未填单价，已收 "&amp;TEXT((N($Q158)+N($R158)+N($S158)),"#,##0.00")),IF(N($W158)&gt;0.005,"欠 "&amp;TEXT(N($W158),"#,##0.00")&amp;IF(N($T158)&gt;0,"（开票未到账 "&amp;TEXT(N($T158),"#,##0.00")&amp;"）","")&amp;IF(N($V158)&gt;0,"（未开票 "&amp;TEXT(N($V158),"#,##0.00")&amp;"）",""),IF(N($W158)&lt;-0.005,"多收 "&amp;TEXT(-N($W158),"#,##0.00"),"✔ 已结清")))&amp;IF(N($U158)&gt;0,"｜到账未开票 "&amp;TEXT(N($U158),"#,##0.00")&amp;"，待补票","")&amp;IF(N($R158)&gt;0,"｜收现 "&amp;TEXT(N($R158),"#,##0.00"),"")&amp;IF(N($S158)&gt;0,"｜收款不开票 "&amp;TEXT(N($S158),"#,##0.00"),""))</f>
        <v/>
      </c>
      <c r="Y158" s="290"/>
      <c r="AC158" s="244" t="str">
        <f aca="false">IF(OR(N($O158)=0,N($AB158)=0),"",ROUND(N($O158)/(1+N($AB158))*N($AB158),2))</f>
        <v/>
      </c>
      <c r="AD158" s="290"/>
      <c r="AE158" s="288"/>
      <c r="AF158" s="261" t="str">
        <f aca="false">IF($AN158="","",IF($AN158=1,IF($AO158&gt;=1,"一次性·已到收款期","一次性·未到期"),$AE158&amp;" 第"&amp;$AO158&amp;"/"&amp;$AN158&amp;"期"))</f>
        <v/>
      </c>
      <c r="AG158" s="245" t="str">
        <f aca="false">IF(OR($AN158="",N($M158)=0),"",ROUND(N($K158)*$AO158/$AN158,2)+N($L158))</f>
        <v/>
      </c>
      <c r="AH158" s="245" t="str">
        <f aca="false">IF($AG158="","",MAX(0,ROUND($AG158-(N($Q158)+N($R158)+N($S158)),2)))</f>
        <v/>
      </c>
      <c r="AI158" s="245" t="str">
        <f aca="false">IF(OR(TRIM($B158&amp;$C158)="",NOT(ISNUMBER($D158))),"",SUMIFS($W$3:$W$1001,$AK$3:$AK$1001,$AK158,$D$3:$D$1001,"&lt;"&amp;$D158))</f>
        <v/>
      </c>
      <c r="AJ158" s="245" t="str">
        <f aca="false">IF(TRIM($B158&amp;$C158)="","",SUMIFS($W$3:$W$1001,$AK$3:$AK$1001,$AK158))</f>
        <v/>
      </c>
      <c r="AK158" s="261" t="str">
        <f aca="false">IF(TRIM($B158&amp;$C158)="","",TRIM($B158)&amp;"｜"&amp;TRIM($C158))</f>
        <v/>
      </c>
      <c r="AL158" s="245" t="str">
        <f aca="false">IF(TRIM($B158&amp;$C158)="","",MIN(N($O158),N($Q158)))</f>
        <v/>
      </c>
      <c r="AM158" s="248" t="str">
        <f aca="false">IF(ISNUMBER($D158),YEAR($D158),"")</f>
        <v/>
      </c>
      <c r="AN158" s="248" t="str">
        <f aca="false">IF(OR(TRIM($B158&amp;$C158)="",NOT(ISNUMBER($D158)),NOT(ISNUMBER($E158))),"",IF($E158&lt;$D158,"",IF(IF($AE158="半年付",2,IF($AE158="季度付",4,IF($AE158="月付",12,IF($AE158="半月付",24,1))))=1,1,MAX(1,ROUND(($E158-$D158+1)/365*IF($AE158="半年付",2,IF($AE158="季度付",4,IF($AE158="月付",12,IF($AE158="半月付",24,1)))),0)))))</f>
        <v/>
      </c>
      <c r="AO158" s="248" t="str">
        <f aca="true">IF($AN158="","",MIN($AN158,MAX(0,INT((TODAY()-付款宽限天数-$D158)/(($E158-$D158+1)/$AN158))+1)))</f>
        <v/>
      </c>
    </row>
    <row r="159" customFormat="false" ht="24" hidden="false" customHeight="false" outlineLevel="0" collapsed="false">
      <c r="F159" s="288" t="str">
        <f aca="true">IF(TRIM($B159&amp;$C159)="","",IF(OR(ISNUMBER(SEARCH("未",$A159)),ISNUMBER(SEARCH("送出",$A159)),AND(TRIM($A159)="",NOT(ISNUMBER($D159)),N($H159)=0)),"【合同未回】","")&amp;IF(NOT(ISNUMBER($E159)),IF(OR(ISNUMBER(SEARCH("未",$A159)),ISNUMBER(SEARCH("送出",$A159)),AND(TRIM($A159)="",NOT(ISNUMBER($D159)),N($H159)=0)),"","【未填合同期】"),IF($E159&lt;TODAY(),"【已到期】",IF($E159-TODAY()&lt;=提醒天数,"【即将到期，剩余"&amp;($E159-TODAY())&amp;"天】","【正常】")))&amp;IF(OR($AD159="安装免保",$AD159="技术免保",$AD159="质保期内"),"【"&amp;$AD159&amp;"】",""))</f>
        <v/>
      </c>
      <c r="K159" s="244" t="str">
        <f aca="false">IF(OR(N($H159)=0,N($I159)=0),"",ROUND(N($H159)*N($I159)*IF(N($J159)=0,1,N($J159)),2))</f>
        <v/>
      </c>
      <c r="M159" s="244" t="str">
        <f aca="false">IF(TRIM($B159&amp;$C159)="","",IF(AND(N($K159)=0,N($L159)=0),"",ROUND(N($K159)+N($L159),2)))</f>
        <v/>
      </c>
      <c r="S159" s="244"/>
      <c r="T159" s="245" t="str">
        <f aca="false">IF(TRIM($B159&amp;$C159)="","",IF(N($O159)=0,"",MAX(0,MIN(N($O159)-N($Q159),N($W159)))))</f>
        <v/>
      </c>
      <c r="U159" s="245" t="str">
        <f aca="false">IF(TRIM($B159&amp;$C159)="","",IF(N($Q159)&lt;=N($O159),"",N($Q159)-N($O159)))</f>
        <v/>
      </c>
      <c r="V159" s="245" t="str">
        <f aca="false">IF(OR(TRIM($B159&amp;$C159)="",$W159=""),"",MAX(0,N($W159))-N($T159))</f>
        <v/>
      </c>
      <c r="W159" s="245" t="str">
        <f aca="false">IF(TRIM($B159&amp;$C159)="","",IF(AND(N($M159)=0,N($Q159)+N($R159)+N($S159)=0),"",ROUND(N($M159)-N($Q159)-N($R159)-N($S159),2)))</f>
        <v/>
      </c>
      <c r="X159" s="246" t="str">
        <f aca="false">IF(TRIM($B159&amp;$C159)="","",IF(N($M159)=0,IF((N($Q159)+N($R159)+N($S159))=0,"—未填单价","未填单价，已收 "&amp;TEXT((N($Q159)+N($R159)+N($S159)),"#,##0.00")),IF(N($W159)&gt;0.005,"欠 "&amp;TEXT(N($W159),"#,##0.00")&amp;IF(N($T159)&gt;0,"（开票未到账 "&amp;TEXT(N($T159),"#,##0.00")&amp;"）","")&amp;IF(N($V159)&gt;0,"（未开票 "&amp;TEXT(N($V159),"#,##0.00")&amp;"）",""),IF(N($W159)&lt;-0.005,"多收 "&amp;TEXT(-N($W159),"#,##0.00"),"✔ 已结清")))&amp;IF(N($U159)&gt;0,"｜到账未开票 "&amp;TEXT(N($U159),"#,##0.00")&amp;"，待补票","")&amp;IF(N($R159)&gt;0,"｜收现 "&amp;TEXT(N($R159),"#,##0.00"),"")&amp;IF(N($S159)&gt;0,"｜收款不开票 "&amp;TEXT(N($S159),"#,##0.00"),""))</f>
        <v/>
      </c>
      <c r="Y159" s="290"/>
      <c r="AC159" s="244" t="str">
        <f aca="false">IF(OR(N($O159)=0,N($AB159)=0),"",ROUND(N($O159)/(1+N($AB159))*N($AB159),2))</f>
        <v/>
      </c>
      <c r="AD159" s="290"/>
      <c r="AE159" s="288"/>
      <c r="AF159" s="261" t="str">
        <f aca="false">IF($AN159="","",IF($AN159=1,IF($AO159&gt;=1,"一次性·已到收款期","一次性·未到期"),$AE159&amp;" 第"&amp;$AO159&amp;"/"&amp;$AN159&amp;"期"))</f>
        <v/>
      </c>
      <c r="AG159" s="245" t="str">
        <f aca="false">IF(OR($AN159="",N($M159)=0),"",ROUND(N($K159)*$AO159/$AN159,2)+N($L159))</f>
        <v/>
      </c>
      <c r="AH159" s="245" t="str">
        <f aca="false">IF($AG159="","",MAX(0,ROUND($AG159-(N($Q159)+N($R159)+N($S159)),2)))</f>
        <v/>
      </c>
      <c r="AI159" s="245" t="str">
        <f aca="false">IF(OR(TRIM($B159&amp;$C159)="",NOT(ISNUMBER($D159))),"",SUMIFS($W$3:$W$1001,$AK$3:$AK$1001,$AK159,$D$3:$D$1001,"&lt;"&amp;$D159))</f>
        <v/>
      </c>
      <c r="AJ159" s="245" t="str">
        <f aca="false">IF(TRIM($B159&amp;$C159)="","",SUMIFS($W$3:$W$1001,$AK$3:$AK$1001,$AK159))</f>
        <v/>
      </c>
      <c r="AK159" s="261" t="str">
        <f aca="false">IF(TRIM($B159&amp;$C159)="","",TRIM($B159)&amp;"｜"&amp;TRIM($C159))</f>
        <v/>
      </c>
      <c r="AL159" s="245" t="str">
        <f aca="false">IF(TRIM($B159&amp;$C159)="","",MIN(N($O159),N($Q159)))</f>
        <v/>
      </c>
      <c r="AM159" s="248" t="str">
        <f aca="false">IF(ISNUMBER($D159),YEAR($D159),"")</f>
        <v/>
      </c>
      <c r="AN159" s="248" t="str">
        <f aca="false">IF(OR(TRIM($B159&amp;$C159)="",NOT(ISNUMBER($D159)),NOT(ISNUMBER($E159))),"",IF($E159&lt;$D159,"",IF(IF($AE159="半年付",2,IF($AE159="季度付",4,IF($AE159="月付",12,IF($AE159="半月付",24,1))))=1,1,MAX(1,ROUND(($E159-$D159+1)/365*IF($AE159="半年付",2,IF($AE159="季度付",4,IF($AE159="月付",12,IF($AE159="半月付",24,1)))),0)))))</f>
        <v/>
      </c>
      <c r="AO159" s="248" t="str">
        <f aca="true">IF($AN159="","",MIN($AN159,MAX(0,INT((TODAY()-付款宽限天数-$D159)/(($E159-$D159+1)/$AN159))+1)))</f>
        <v/>
      </c>
    </row>
    <row r="160" customFormat="false" ht="24" hidden="false" customHeight="false" outlineLevel="0" collapsed="false">
      <c r="F160" s="288" t="str">
        <f aca="true">IF(TRIM($B160&amp;$C160)="","",IF(OR(ISNUMBER(SEARCH("未",$A160)),ISNUMBER(SEARCH("送出",$A160)),AND(TRIM($A160)="",NOT(ISNUMBER($D160)),N($H160)=0)),"【合同未回】","")&amp;IF(NOT(ISNUMBER($E160)),IF(OR(ISNUMBER(SEARCH("未",$A160)),ISNUMBER(SEARCH("送出",$A160)),AND(TRIM($A160)="",NOT(ISNUMBER($D160)),N($H160)=0)),"","【未填合同期】"),IF($E160&lt;TODAY(),"【已到期】",IF($E160-TODAY()&lt;=提醒天数,"【即将到期，剩余"&amp;($E160-TODAY())&amp;"天】","【正常】")))&amp;IF(OR($AD160="安装免保",$AD160="技术免保",$AD160="质保期内"),"【"&amp;$AD160&amp;"】",""))</f>
        <v/>
      </c>
      <c r="K160" s="244" t="str">
        <f aca="false">IF(OR(N($H160)=0,N($I160)=0),"",ROUND(N($H160)*N($I160)*IF(N($J160)=0,1,N($J160)),2))</f>
        <v/>
      </c>
      <c r="M160" s="244" t="str">
        <f aca="false">IF(TRIM($B160&amp;$C160)="","",IF(AND(N($K160)=0,N($L160)=0),"",ROUND(N($K160)+N($L160),2)))</f>
        <v/>
      </c>
      <c r="S160" s="244"/>
      <c r="T160" s="245" t="str">
        <f aca="false">IF(TRIM($B160&amp;$C160)="","",IF(N($O160)=0,"",MAX(0,MIN(N($O160)-N($Q160),N($W160)))))</f>
        <v/>
      </c>
      <c r="U160" s="245" t="str">
        <f aca="false">IF(TRIM($B160&amp;$C160)="","",IF(N($Q160)&lt;=N($O160),"",N($Q160)-N($O160)))</f>
        <v/>
      </c>
      <c r="V160" s="245" t="str">
        <f aca="false">IF(OR(TRIM($B160&amp;$C160)="",$W160=""),"",MAX(0,N($W160))-N($T160))</f>
        <v/>
      </c>
      <c r="W160" s="245" t="str">
        <f aca="false">IF(TRIM($B160&amp;$C160)="","",IF(AND(N($M160)=0,N($Q160)+N($R160)+N($S160)=0),"",ROUND(N($M160)-N($Q160)-N($R160)-N($S160),2)))</f>
        <v/>
      </c>
      <c r="X160" s="246" t="str">
        <f aca="false">IF(TRIM($B160&amp;$C160)="","",IF(N($M160)=0,IF((N($Q160)+N($R160)+N($S160))=0,"—未填单价","未填单价，已收 "&amp;TEXT((N($Q160)+N($R160)+N($S160)),"#,##0.00")),IF(N($W160)&gt;0.005,"欠 "&amp;TEXT(N($W160),"#,##0.00")&amp;IF(N($T160)&gt;0,"（开票未到账 "&amp;TEXT(N($T160),"#,##0.00")&amp;"）","")&amp;IF(N($V160)&gt;0,"（未开票 "&amp;TEXT(N($V160),"#,##0.00")&amp;"）",""),IF(N($W160)&lt;-0.005,"多收 "&amp;TEXT(-N($W160),"#,##0.00"),"✔ 已结清")))&amp;IF(N($U160)&gt;0,"｜到账未开票 "&amp;TEXT(N($U160),"#,##0.00")&amp;"，待补票","")&amp;IF(N($R160)&gt;0,"｜收现 "&amp;TEXT(N($R160),"#,##0.00"),"")&amp;IF(N($S160)&gt;0,"｜收款不开票 "&amp;TEXT(N($S160),"#,##0.00"),""))</f>
        <v/>
      </c>
      <c r="Y160" s="290"/>
      <c r="AC160" s="244" t="str">
        <f aca="false">IF(OR(N($O160)=0,N($AB160)=0),"",ROUND(N($O160)/(1+N($AB160))*N($AB160),2))</f>
        <v/>
      </c>
      <c r="AD160" s="290"/>
      <c r="AE160" s="288"/>
      <c r="AF160" s="261" t="str">
        <f aca="false">IF($AN160="","",IF($AN160=1,IF($AO160&gt;=1,"一次性·已到收款期","一次性·未到期"),$AE160&amp;" 第"&amp;$AO160&amp;"/"&amp;$AN160&amp;"期"))</f>
        <v/>
      </c>
      <c r="AG160" s="245" t="str">
        <f aca="false">IF(OR($AN160="",N($M160)=0),"",ROUND(N($K160)*$AO160/$AN160,2)+N($L160))</f>
        <v/>
      </c>
      <c r="AH160" s="245" t="str">
        <f aca="false">IF($AG160="","",MAX(0,ROUND($AG160-(N($Q160)+N($R160)+N($S160)),2)))</f>
        <v/>
      </c>
      <c r="AI160" s="245" t="str">
        <f aca="false">IF(OR(TRIM($B160&amp;$C160)="",NOT(ISNUMBER($D160))),"",SUMIFS($W$3:$W$1001,$AK$3:$AK$1001,$AK160,$D$3:$D$1001,"&lt;"&amp;$D160))</f>
        <v/>
      </c>
      <c r="AJ160" s="245" t="str">
        <f aca="false">IF(TRIM($B160&amp;$C160)="","",SUMIFS($W$3:$W$1001,$AK$3:$AK$1001,$AK160))</f>
        <v/>
      </c>
      <c r="AK160" s="261" t="str">
        <f aca="false">IF(TRIM($B160&amp;$C160)="","",TRIM($B160)&amp;"｜"&amp;TRIM($C160))</f>
        <v/>
      </c>
      <c r="AL160" s="245" t="str">
        <f aca="false">IF(TRIM($B160&amp;$C160)="","",MIN(N($O160),N($Q160)))</f>
        <v/>
      </c>
      <c r="AM160" s="248" t="str">
        <f aca="false">IF(ISNUMBER($D160),YEAR($D160),"")</f>
        <v/>
      </c>
      <c r="AN160" s="248" t="str">
        <f aca="false">IF(OR(TRIM($B160&amp;$C160)="",NOT(ISNUMBER($D160)),NOT(ISNUMBER($E160))),"",IF($E160&lt;$D160,"",IF(IF($AE160="半年付",2,IF($AE160="季度付",4,IF($AE160="月付",12,IF($AE160="半月付",24,1))))=1,1,MAX(1,ROUND(($E160-$D160+1)/365*IF($AE160="半年付",2,IF($AE160="季度付",4,IF($AE160="月付",12,IF($AE160="半月付",24,1)))),0)))))</f>
        <v/>
      </c>
      <c r="AO160" s="248" t="str">
        <f aca="true">IF($AN160="","",MIN($AN160,MAX(0,INT((TODAY()-付款宽限天数-$D160)/(($E160-$D160+1)/$AN160))+1)))</f>
        <v/>
      </c>
    </row>
    <row r="161" customFormat="false" ht="24" hidden="false" customHeight="false" outlineLevel="0" collapsed="false">
      <c r="F161" s="288" t="str">
        <f aca="true">IF(TRIM($B161&amp;$C161)="","",IF(OR(ISNUMBER(SEARCH("未",$A161)),ISNUMBER(SEARCH("送出",$A161)),AND(TRIM($A161)="",NOT(ISNUMBER($D161)),N($H161)=0)),"【合同未回】","")&amp;IF(NOT(ISNUMBER($E161)),IF(OR(ISNUMBER(SEARCH("未",$A161)),ISNUMBER(SEARCH("送出",$A161)),AND(TRIM($A161)="",NOT(ISNUMBER($D161)),N($H161)=0)),"","【未填合同期】"),IF($E161&lt;TODAY(),"【已到期】",IF($E161-TODAY()&lt;=提醒天数,"【即将到期，剩余"&amp;($E161-TODAY())&amp;"天】","【正常】")))&amp;IF(OR($AD161="安装免保",$AD161="技术免保",$AD161="质保期内"),"【"&amp;$AD161&amp;"】",""))</f>
        <v/>
      </c>
      <c r="K161" s="244" t="str">
        <f aca="false">IF(OR(N($H161)=0,N($I161)=0),"",ROUND(N($H161)*N($I161)*IF(N($J161)=0,1,N($J161)),2))</f>
        <v/>
      </c>
      <c r="M161" s="244" t="str">
        <f aca="false">IF(TRIM($B161&amp;$C161)="","",IF(AND(N($K161)=0,N($L161)=0),"",ROUND(N($K161)+N($L161),2)))</f>
        <v/>
      </c>
      <c r="S161" s="244"/>
      <c r="T161" s="245" t="str">
        <f aca="false">IF(TRIM($B161&amp;$C161)="","",IF(N($O161)=0,"",MAX(0,MIN(N($O161)-N($Q161),N($W161)))))</f>
        <v/>
      </c>
      <c r="U161" s="245" t="str">
        <f aca="false">IF(TRIM($B161&amp;$C161)="","",IF(N($Q161)&lt;=N($O161),"",N($Q161)-N($O161)))</f>
        <v/>
      </c>
      <c r="V161" s="245" t="str">
        <f aca="false">IF(OR(TRIM($B161&amp;$C161)="",$W161=""),"",MAX(0,N($W161))-N($T161))</f>
        <v/>
      </c>
      <c r="W161" s="245" t="str">
        <f aca="false">IF(TRIM($B161&amp;$C161)="","",IF(AND(N($M161)=0,N($Q161)+N($R161)+N($S161)=0),"",ROUND(N($M161)-N($Q161)-N($R161)-N($S161),2)))</f>
        <v/>
      </c>
      <c r="X161" s="246" t="str">
        <f aca="false">IF(TRIM($B161&amp;$C161)="","",IF(N($M161)=0,IF((N($Q161)+N($R161)+N($S161))=0,"—未填单价","未填单价，已收 "&amp;TEXT((N($Q161)+N($R161)+N($S161)),"#,##0.00")),IF(N($W161)&gt;0.005,"欠 "&amp;TEXT(N($W161),"#,##0.00")&amp;IF(N($T161)&gt;0,"（开票未到账 "&amp;TEXT(N($T161),"#,##0.00")&amp;"）","")&amp;IF(N($V161)&gt;0,"（未开票 "&amp;TEXT(N($V161),"#,##0.00")&amp;"）",""),IF(N($W161)&lt;-0.005,"多收 "&amp;TEXT(-N($W161),"#,##0.00"),"✔ 已结清")))&amp;IF(N($U161)&gt;0,"｜到账未开票 "&amp;TEXT(N($U161),"#,##0.00")&amp;"，待补票","")&amp;IF(N($R161)&gt;0,"｜收现 "&amp;TEXT(N($R161),"#,##0.00"),"")&amp;IF(N($S161)&gt;0,"｜收款不开票 "&amp;TEXT(N($S161),"#,##0.00"),""))</f>
        <v/>
      </c>
      <c r="Y161" s="290"/>
      <c r="AC161" s="244" t="str">
        <f aca="false">IF(OR(N($O161)=0,N($AB161)=0),"",ROUND(N($O161)/(1+N($AB161))*N($AB161),2))</f>
        <v/>
      </c>
      <c r="AD161" s="290"/>
      <c r="AE161" s="288"/>
      <c r="AF161" s="261" t="str">
        <f aca="false">IF($AN161="","",IF($AN161=1,IF($AO161&gt;=1,"一次性·已到收款期","一次性·未到期"),$AE161&amp;" 第"&amp;$AO161&amp;"/"&amp;$AN161&amp;"期"))</f>
        <v/>
      </c>
      <c r="AG161" s="245" t="str">
        <f aca="false">IF(OR($AN161="",N($M161)=0),"",ROUND(N($K161)*$AO161/$AN161,2)+N($L161))</f>
        <v/>
      </c>
      <c r="AH161" s="245" t="str">
        <f aca="false">IF($AG161="","",MAX(0,ROUND($AG161-(N($Q161)+N($R161)+N($S161)),2)))</f>
        <v/>
      </c>
      <c r="AI161" s="245" t="str">
        <f aca="false">IF(OR(TRIM($B161&amp;$C161)="",NOT(ISNUMBER($D161))),"",SUMIFS($W$3:$W$1001,$AK$3:$AK$1001,$AK161,$D$3:$D$1001,"&lt;"&amp;$D161))</f>
        <v/>
      </c>
      <c r="AJ161" s="245" t="str">
        <f aca="false">IF(TRIM($B161&amp;$C161)="","",SUMIFS($W$3:$W$1001,$AK$3:$AK$1001,$AK161))</f>
        <v/>
      </c>
      <c r="AK161" s="261" t="str">
        <f aca="false">IF(TRIM($B161&amp;$C161)="","",TRIM($B161)&amp;"｜"&amp;TRIM($C161))</f>
        <v/>
      </c>
      <c r="AL161" s="245" t="str">
        <f aca="false">IF(TRIM($B161&amp;$C161)="","",MIN(N($O161),N($Q161)))</f>
        <v/>
      </c>
      <c r="AM161" s="248" t="str">
        <f aca="false">IF(ISNUMBER($D161),YEAR($D161),"")</f>
        <v/>
      </c>
      <c r="AN161" s="248" t="str">
        <f aca="false">IF(OR(TRIM($B161&amp;$C161)="",NOT(ISNUMBER($D161)),NOT(ISNUMBER($E161))),"",IF($E161&lt;$D161,"",IF(IF($AE161="半年付",2,IF($AE161="季度付",4,IF($AE161="月付",12,IF($AE161="半月付",24,1))))=1,1,MAX(1,ROUND(($E161-$D161+1)/365*IF($AE161="半年付",2,IF($AE161="季度付",4,IF($AE161="月付",12,IF($AE161="半月付",24,1)))),0)))))</f>
        <v/>
      </c>
      <c r="AO161" s="248" t="str">
        <f aca="true">IF($AN161="","",MIN($AN161,MAX(0,INT((TODAY()-付款宽限天数-$D161)/(($E161-$D161+1)/$AN161))+1)))</f>
        <v/>
      </c>
    </row>
    <row r="162" customFormat="false" ht="24" hidden="false" customHeight="false" outlineLevel="0" collapsed="false">
      <c r="F162" s="288" t="str">
        <f aca="true">IF(TRIM($B162&amp;$C162)="","",IF(OR(ISNUMBER(SEARCH("未",$A162)),ISNUMBER(SEARCH("送出",$A162)),AND(TRIM($A162)="",NOT(ISNUMBER($D162)),N($H162)=0)),"【合同未回】","")&amp;IF(NOT(ISNUMBER($E162)),IF(OR(ISNUMBER(SEARCH("未",$A162)),ISNUMBER(SEARCH("送出",$A162)),AND(TRIM($A162)="",NOT(ISNUMBER($D162)),N($H162)=0)),"","【未填合同期】"),IF($E162&lt;TODAY(),"【已到期】",IF($E162-TODAY()&lt;=提醒天数,"【即将到期，剩余"&amp;($E162-TODAY())&amp;"天】","【正常】")))&amp;IF(OR($AD162="安装免保",$AD162="技术免保",$AD162="质保期内"),"【"&amp;$AD162&amp;"】",""))</f>
        <v/>
      </c>
      <c r="K162" s="244" t="str">
        <f aca="false">IF(OR(N($H162)=0,N($I162)=0),"",ROUND(N($H162)*N($I162)*IF(N($J162)=0,1,N($J162)),2))</f>
        <v/>
      </c>
      <c r="M162" s="244" t="str">
        <f aca="false">IF(TRIM($B162&amp;$C162)="","",IF(AND(N($K162)=0,N($L162)=0),"",ROUND(N($K162)+N($L162),2)))</f>
        <v/>
      </c>
      <c r="S162" s="244"/>
      <c r="T162" s="245" t="str">
        <f aca="false">IF(TRIM($B162&amp;$C162)="","",IF(N($O162)=0,"",MAX(0,MIN(N($O162)-N($Q162),N($W162)))))</f>
        <v/>
      </c>
      <c r="U162" s="245" t="str">
        <f aca="false">IF(TRIM($B162&amp;$C162)="","",IF(N($Q162)&lt;=N($O162),"",N($Q162)-N($O162)))</f>
        <v/>
      </c>
      <c r="V162" s="245" t="str">
        <f aca="false">IF(OR(TRIM($B162&amp;$C162)="",$W162=""),"",MAX(0,N($W162))-N($T162))</f>
        <v/>
      </c>
      <c r="W162" s="245" t="str">
        <f aca="false">IF(TRIM($B162&amp;$C162)="","",IF(AND(N($M162)=0,N($Q162)+N($R162)+N($S162)=0),"",ROUND(N($M162)-N($Q162)-N($R162)-N($S162),2)))</f>
        <v/>
      </c>
      <c r="X162" s="246" t="str">
        <f aca="false">IF(TRIM($B162&amp;$C162)="","",IF(N($M162)=0,IF((N($Q162)+N($R162)+N($S162))=0,"—未填单价","未填单价，已收 "&amp;TEXT((N($Q162)+N($R162)+N($S162)),"#,##0.00")),IF(N($W162)&gt;0.005,"欠 "&amp;TEXT(N($W162),"#,##0.00")&amp;IF(N($T162)&gt;0,"（开票未到账 "&amp;TEXT(N($T162),"#,##0.00")&amp;"）","")&amp;IF(N($V162)&gt;0,"（未开票 "&amp;TEXT(N($V162),"#,##0.00")&amp;"）",""),IF(N($W162)&lt;-0.005,"多收 "&amp;TEXT(-N($W162),"#,##0.00"),"✔ 已结清")))&amp;IF(N($U162)&gt;0,"｜到账未开票 "&amp;TEXT(N($U162),"#,##0.00")&amp;"，待补票","")&amp;IF(N($R162)&gt;0,"｜收现 "&amp;TEXT(N($R162),"#,##0.00"),"")&amp;IF(N($S162)&gt;0,"｜收款不开票 "&amp;TEXT(N($S162),"#,##0.00"),""))</f>
        <v/>
      </c>
      <c r="Y162" s="290"/>
      <c r="AC162" s="244" t="str">
        <f aca="false">IF(OR(N($O162)=0,N($AB162)=0),"",ROUND(N($O162)/(1+N($AB162))*N($AB162),2))</f>
        <v/>
      </c>
      <c r="AD162" s="290"/>
      <c r="AE162" s="288"/>
      <c r="AF162" s="261" t="str">
        <f aca="false">IF($AN162="","",IF($AN162=1,IF($AO162&gt;=1,"一次性·已到收款期","一次性·未到期"),$AE162&amp;" 第"&amp;$AO162&amp;"/"&amp;$AN162&amp;"期"))</f>
        <v/>
      </c>
      <c r="AG162" s="245" t="str">
        <f aca="false">IF(OR($AN162="",N($M162)=0),"",ROUND(N($K162)*$AO162/$AN162,2)+N($L162))</f>
        <v/>
      </c>
      <c r="AH162" s="245" t="str">
        <f aca="false">IF($AG162="","",MAX(0,ROUND($AG162-(N($Q162)+N($R162)+N($S162)),2)))</f>
        <v/>
      </c>
      <c r="AI162" s="245" t="str">
        <f aca="false">IF(OR(TRIM($B162&amp;$C162)="",NOT(ISNUMBER($D162))),"",SUMIFS($W$3:$W$1001,$AK$3:$AK$1001,$AK162,$D$3:$D$1001,"&lt;"&amp;$D162))</f>
        <v/>
      </c>
      <c r="AJ162" s="245" t="str">
        <f aca="false">IF(TRIM($B162&amp;$C162)="","",SUMIFS($W$3:$W$1001,$AK$3:$AK$1001,$AK162))</f>
        <v/>
      </c>
      <c r="AK162" s="261" t="str">
        <f aca="false">IF(TRIM($B162&amp;$C162)="","",TRIM($B162)&amp;"｜"&amp;TRIM($C162))</f>
        <v/>
      </c>
      <c r="AL162" s="245" t="str">
        <f aca="false">IF(TRIM($B162&amp;$C162)="","",MIN(N($O162),N($Q162)))</f>
        <v/>
      </c>
      <c r="AM162" s="248" t="str">
        <f aca="false">IF(ISNUMBER($D162),YEAR($D162),"")</f>
        <v/>
      </c>
      <c r="AN162" s="248" t="str">
        <f aca="false">IF(OR(TRIM($B162&amp;$C162)="",NOT(ISNUMBER($D162)),NOT(ISNUMBER($E162))),"",IF($E162&lt;$D162,"",IF(IF($AE162="半年付",2,IF($AE162="季度付",4,IF($AE162="月付",12,IF($AE162="半月付",24,1))))=1,1,MAX(1,ROUND(($E162-$D162+1)/365*IF($AE162="半年付",2,IF($AE162="季度付",4,IF($AE162="月付",12,IF($AE162="半月付",24,1)))),0)))))</f>
        <v/>
      </c>
      <c r="AO162" s="248" t="str">
        <f aca="true">IF($AN162="","",MIN($AN162,MAX(0,INT((TODAY()-付款宽限天数-$D162)/(($E162-$D162+1)/$AN162))+1)))</f>
        <v/>
      </c>
    </row>
    <row r="163" customFormat="false" ht="24" hidden="false" customHeight="false" outlineLevel="0" collapsed="false">
      <c r="F163" s="288" t="str">
        <f aca="true">IF(TRIM($B163&amp;$C163)="","",IF(OR(ISNUMBER(SEARCH("未",$A163)),ISNUMBER(SEARCH("送出",$A163)),AND(TRIM($A163)="",NOT(ISNUMBER($D163)),N($H163)=0)),"【合同未回】","")&amp;IF(NOT(ISNUMBER($E163)),IF(OR(ISNUMBER(SEARCH("未",$A163)),ISNUMBER(SEARCH("送出",$A163)),AND(TRIM($A163)="",NOT(ISNUMBER($D163)),N($H163)=0)),"","【未填合同期】"),IF($E163&lt;TODAY(),"【已到期】",IF($E163-TODAY()&lt;=提醒天数,"【即将到期，剩余"&amp;($E163-TODAY())&amp;"天】","【正常】")))&amp;IF(OR($AD163="安装免保",$AD163="技术免保",$AD163="质保期内"),"【"&amp;$AD163&amp;"】",""))</f>
        <v/>
      </c>
      <c r="K163" s="244" t="str">
        <f aca="false">IF(OR(N($H163)=0,N($I163)=0),"",ROUND(N($H163)*N($I163)*IF(N($J163)=0,1,N($J163)),2))</f>
        <v/>
      </c>
      <c r="M163" s="244" t="str">
        <f aca="false">IF(TRIM($B163&amp;$C163)="","",IF(AND(N($K163)=0,N($L163)=0),"",ROUND(N($K163)+N($L163),2)))</f>
        <v/>
      </c>
      <c r="S163" s="244"/>
      <c r="T163" s="245" t="str">
        <f aca="false">IF(TRIM($B163&amp;$C163)="","",IF(N($O163)=0,"",MAX(0,MIN(N($O163)-N($Q163),N($W163)))))</f>
        <v/>
      </c>
      <c r="U163" s="245" t="str">
        <f aca="false">IF(TRIM($B163&amp;$C163)="","",IF(N($Q163)&lt;=N($O163),"",N($Q163)-N($O163)))</f>
        <v/>
      </c>
      <c r="V163" s="245" t="str">
        <f aca="false">IF(OR(TRIM($B163&amp;$C163)="",$W163=""),"",MAX(0,N($W163))-N($T163))</f>
        <v/>
      </c>
      <c r="W163" s="245" t="str">
        <f aca="false">IF(TRIM($B163&amp;$C163)="","",IF(AND(N($M163)=0,N($Q163)+N($R163)+N($S163)=0),"",ROUND(N($M163)-N($Q163)-N($R163)-N($S163),2)))</f>
        <v/>
      </c>
      <c r="X163" s="246" t="str">
        <f aca="false">IF(TRIM($B163&amp;$C163)="","",IF(N($M163)=0,IF((N($Q163)+N($R163)+N($S163))=0,"—未填单价","未填单价，已收 "&amp;TEXT((N($Q163)+N($R163)+N($S163)),"#,##0.00")),IF(N($W163)&gt;0.005,"欠 "&amp;TEXT(N($W163),"#,##0.00")&amp;IF(N($T163)&gt;0,"（开票未到账 "&amp;TEXT(N($T163),"#,##0.00")&amp;"）","")&amp;IF(N($V163)&gt;0,"（未开票 "&amp;TEXT(N($V163),"#,##0.00")&amp;"）",""),IF(N($W163)&lt;-0.005,"多收 "&amp;TEXT(-N($W163),"#,##0.00"),"✔ 已结清")))&amp;IF(N($U163)&gt;0,"｜到账未开票 "&amp;TEXT(N($U163),"#,##0.00")&amp;"，待补票","")&amp;IF(N($R163)&gt;0,"｜收现 "&amp;TEXT(N($R163),"#,##0.00"),"")&amp;IF(N($S163)&gt;0,"｜收款不开票 "&amp;TEXT(N($S163),"#,##0.00"),""))</f>
        <v/>
      </c>
      <c r="Y163" s="290"/>
      <c r="AC163" s="244" t="str">
        <f aca="false">IF(OR(N($O163)=0,N($AB163)=0),"",ROUND(N($O163)/(1+N($AB163))*N($AB163),2))</f>
        <v/>
      </c>
      <c r="AD163" s="290"/>
      <c r="AE163" s="288"/>
      <c r="AF163" s="261" t="str">
        <f aca="false">IF($AN163="","",IF($AN163=1,IF($AO163&gt;=1,"一次性·已到收款期","一次性·未到期"),$AE163&amp;" 第"&amp;$AO163&amp;"/"&amp;$AN163&amp;"期"))</f>
        <v/>
      </c>
      <c r="AG163" s="245" t="str">
        <f aca="false">IF(OR($AN163="",N($M163)=0),"",ROUND(N($K163)*$AO163/$AN163,2)+N($L163))</f>
        <v/>
      </c>
      <c r="AH163" s="245" t="str">
        <f aca="false">IF($AG163="","",MAX(0,ROUND($AG163-(N($Q163)+N($R163)+N($S163)),2)))</f>
        <v/>
      </c>
      <c r="AI163" s="245" t="str">
        <f aca="false">IF(OR(TRIM($B163&amp;$C163)="",NOT(ISNUMBER($D163))),"",SUMIFS($W$3:$W$1001,$AK$3:$AK$1001,$AK163,$D$3:$D$1001,"&lt;"&amp;$D163))</f>
        <v/>
      </c>
      <c r="AJ163" s="245" t="str">
        <f aca="false">IF(TRIM($B163&amp;$C163)="","",SUMIFS($W$3:$W$1001,$AK$3:$AK$1001,$AK163))</f>
        <v/>
      </c>
      <c r="AK163" s="261" t="str">
        <f aca="false">IF(TRIM($B163&amp;$C163)="","",TRIM($B163)&amp;"｜"&amp;TRIM($C163))</f>
        <v/>
      </c>
      <c r="AL163" s="245" t="str">
        <f aca="false">IF(TRIM($B163&amp;$C163)="","",MIN(N($O163),N($Q163)))</f>
        <v/>
      </c>
      <c r="AM163" s="248" t="str">
        <f aca="false">IF(ISNUMBER($D163),YEAR($D163),"")</f>
        <v/>
      </c>
      <c r="AN163" s="248" t="str">
        <f aca="false">IF(OR(TRIM($B163&amp;$C163)="",NOT(ISNUMBER($D163)),NOT(ISNUMBER($E163))),"",IF($E163&lt;$D163,"",IF(IF($AE163="半年付",2,IF($AE163="季度付",4,IF($AE163="月付",12,IF($AE163="半月付",24,1))))=1,1,MAX(1,ROUND(($E163-$D163+1)/365*IF($AE163="半年付",2,IF($AE163="季度付",4,IF($AE163="月付",12,IF($AE163="半月付",24,1)))),0)))))</f>
        <v/>
      </c>
      <c r="AO163" s="248" t="str">
        <f aca="true">IF($AN163="","",MIN($AN163,MAX(0,INT((TODAY()-付款宽限天数-$D163)/(($E163-$D163+1)/$AN163))+1)))</f>
        <v/>
      </c>
    </row>
    <row r="164" customFormat="false" ht="24" hidden="false" customHeight="false" outlineLevel="0" collapsed="false">
      <c r="F164" s="288" t="str">
        <f aca="true">IF(TRIM($B164&amp;$C164)="","",IF(OR(ISNUMBER(SEARCH("未",$A164)),ISNUMBER(SEARCH("送出",$A164)),AND(TRIM($A164)="",NOT(ISNUMBER($D164)),N($H164)=0)),"【合同未回】","")&amp;IF(NOT(ISNUMBER($E164)),IF(OR(ISNUMBER(SEARCH("未",$A164)),ISNUMBER(SEARCH("送出",$A164)),AND(TRIM($A164)="",NOT(ISNUMBER($D164)),N($H164)=0)),"","【未填合同期】"),IF($E164&lt;TODAY(),"【已到期】",IF($E164-TODAY()&lt;=提醒天数,"【即将到期，剩余"&amp;($E164-TODAY())&amp;"天】","【正常】")))&amp;IF(OR($AD164="安装免保",$AD164="技术免保",$AD164="质保期内"),"【"&amp;$AD164&amp;"】",""))</f>
        <v/>
      </c>
      <c r="K164" s="244" t="str">
        <f aca="false">IF(OR(N($H164)=0,N($I164)=0),"",ROUND(N($H164)*N($I164)*IF(N($J164)=0,1,N($J164)),2))</f>
        <v/>
      </c>
      <c r="M164" s="244" t="str">
        <f aca="false">IF(TRIM($B164&amp;$C164)="","",IF(AND(N($K164)=0,N($L164)=0),"",ROUND(N($K164)+N($L164),2)))</f>
        <v/>
      </c>
      <c r="S164" s="244"/>
      <c r="T164" s="245" t="str">
        <f aca="false">IF(TRIM($B164&amp;$C164)="","",IF(N($O164)=0,"",MAX(0,MIN(N($O164)-N($Q164),N($W164)))))</f>
        <v/>
      </c>
      <c r="U164" s="245" t="str">
        <f aca="false">IF(TRIM($B164&amp;$C164)="","",IF(N($Q164)&lt;=N($O164),"",N($Q164)-N($O164)))</f>
        <v/>
      </c>
      <c r="V164" s="245" t="str">
        <f aca="false">IF(OR(TRIM($B164&amp;$C164)="",$W164=""),"",MAX(0,N($W164))-N($T164))</f>
        <v/>
      </c>
      <c r="W164" s="245" t="str">
        <f aca="false">IF(TRIM($B164&amp;$C164)="","",IF(AND(N($M164)=0,N($Q164)+N($R164)+N($S164)=0),"",ROUND(N($M164)-N($Q164)-N($R164)-N($S164),2)))</f>
        <v/>
      </c>
      <c r="X164" s="246" t="str">
        <f aca="false">IF(TRIM($B164&amp;$C164)="","",IF(N($M164)=0,IF((N($Q164)+N($R164)+N($S164))=0,"—未填单价","未填单价，已收 "&amp;TEXT((N($Q164)+N($R164)+N($S164)),"#,##0.00")),IF(N($W164)&gt;0.005,"欠 "&amp;TEXT(N($W164),"#,##0.00")&amp;IF(N($T164)&gt;0,"（开票未到账 "&amp;TEXT(N($T164),"#,##0.00")&amp;"）","")&amp;IF(N($V164)&gt;0,"（未开票 "&amp;TEXT(N($V164),"#,##0.00")&amp;"）",""),IF(N($W164)&lt;-0.005,"多收 "&amp;TEXT(-N($W164),"#,##0.00"),"✔ 已结清")))&amp;IF(N($U164)&gt;0,"｜到账未开票 "&amp;TEXT(N($U164),"#,##0.00")&amp;"，待补票","")&amp;IF(N($R164)&gt;0,"｜收现 "&amp;TEXT(N($R164),"#,##0.00"),"")&amp;IF(N($S164)&gt;0,"｜收款不开票 "&amp;TEXT(N($S164),"#,##0.00"),""))</f>
        <v/>
      </c>
      <c r="Y164" s="290"/>
      <c r="AC164" s="244" t="str">
        <f aca="false">IF(OR(N($O164)=0,N($AB164)=0),"",ROUND(N($O164)/(1+N($AB164))*N($AB164),2))</f>
        <v/>
      </c>
      <c r="AD164" s="290"/>
      <c r="AE164" s="288"/>
      <c r="AF164" s="261" t="str">
        <f aca="false">IF($AN164="","",IF($AN164=1,IF($AO164&gt;=1,"一次性·已到收款期","一次性·未到期"),$AE164&amp;" 第"&amp;$AO164&amp;"/"&amp;$AN164&amp;"期"))</f>
        <v/>
      </c>
      <c r="AG164" s="245" t="str">
        <f aca="false">IF(OR($AN164="",N($M164)=0),"",ROUND(N($K164)*$AO164/$AN164,2)+N($L164))</f>
        <v/>
      </c>
      <c r="AH164" s="245" t="str">
        <f aca="false">IF($AG164="","",MAX(0,ROUND($AG164-(N($Q164)+N($R164)+N($S164)),2)))</f>
        <v/>
      </c>
      <c r="AI164" s="245" t="str">
        <f aca="false">IF(OR(TRIM($B164&amp;$C164)="",NOT(ISNUMBER($D164))),"",SUMIFS($W$3:$W$1001,$AK$3:$AK$1001,$AK164,$D$3:$D$1001,"&lt;"&amp;$D164))</f>
        <v/>
      </c>
      <c r="AJ164" s="245" t="str">
        <f aca="false">IF(TRIM($B164&amp;$C164)="","",SUMIFS($W$3:$W$1001,$AK$3:$AK$1001,$AK164))</f>
        <v/>
      </c>
      <c r="AK164" s="261" t="str">
        <f aca="false">IF(TRIM($B164&amp;$C164)="","",TRIM($B164)&amp;"｜"&amp;TRIM($C164))</f>
        <v/>
      </c>
      <c r="AL164" s="245" t="str">
        <f aca="false">IF(TRIM($B164&amp;$C164)="","",MIN(N($O164),N($Q164)))</f>
        <v/>
      </c>
      <c r="AM164" s="248" t="str">
        <f aca="false">IF(ISNUMBER($D164),YEAR($D164),"")</f>
        <v/>
      </c>
      <c r="AN164" s="248" t="str">
        <f aca="false">IF(OR(TRIM($B164&amp;$C164)="",NOT(ISNUMBER($D164)),NOT(ISNUMBER($E164))),"",IF($E164&lt;$D164,"",IF(IF($AE164="半年付",2,IF($AE164="季度付",4,IF($AE164="月付",12,IF($AE164="半月付",24,1))))=1,1,MAX(1,ROUND(($E164-$D164+1)/365*IF($AE164="半年付",2,IF($AE164="季度付",4,IF($AE164="月付",12,IF($AE164="半月付",24,1)))),0)))))</f>
        <v/>
      </c>
      <c r="AO164" s="248" t="str">
        <f aca="true">IF($AN164="","",MIN($AN164,MAX(0,INT((TODAY()-付款宽限天数-$D164)/(($E164-$D164+1)/$AN164))+1)))</f>
        <v/>
      </c>
    </row>
    <row r="165" customFormat="false" ht="24" hidden="false" customHeight="false" outlineLevel="0" collapsed="false">
      <c r="F165" s="288" t="str">
        <f aca="true">IF(TRIM($B165&amp;$C165)="","",IF(OR(ISNUMBER(SEARCH("未",$A165)),ISNUMBER(SEARCH("送出",$A165)),AND(TRIM($A165)="",NOT(ISNUMBER($D165)),N($H165)=0)),"【合同未回】","")&amp;IF(NOT(ISNUMBER($E165)),IF(OR(ISNUMBER(SEARCH("未",$A165)),ISNUMBER(SEARCH("送出",$A165)),AND(TRIM($A165)="",NOT(ISNUMBER($D165)),N($H165)=0)),"","【未填合同期】"),IF($E165&lt;TODAY(),"【已到期】",IF($E165-TODAY()&lt;=提醒天数,"【即将到期，剩余"&amp;($E165-TODAY())&amp;"天】","【正常】")))&amp;IF(OR($AD165="安装免保",$AD165="技术免保",$AD165="质保期内"),"【"&amp;$AD165&amp;"】",""))</f>
        <v/>
      </c>
      <c r="K165" s="244" t="str">
        <f aca="false">IF(OR(N($H165)=0,N($I165)=0),"",ROUND(N($H165)*N($I165)*IF(N($J165)=0,1,N($J165)),2))</f>
        <v/>
      </c>
      <c r="M165" s="244" t="str">
        <f aca="false">IF(TRIM($B165&amp;$C165)="","",IF(AND(N($K165)=0,N($L165)=0),"",ROUND(N($K165)+N($L165),2)))</f>
        <v/>
      </c>
      <c r="S165" s="244"/>
      <c r="T165" s="245" t="str">
        <f aca="false">IF(TRIM($B165&amp;$C165)="","",IF(N($O165)=0,"",MAX(0,MIN(N($O165)-N($Q165),N($W165)))))</f>
        <v/>
      </c>
      <c r="U165" s="245" t="str">
        <f aca="false">IF(TRIM($B165&amp;$C165)="","",IF(N($Q165)&lt;=N($O165),"",N($Q165)-N($O165)))</f>
        <v/>
      </c>
      <c r="V165" s="245" t="str">
        <f aca="false">IF(OR(TRIM($B165&amp;$C165)="",$W165=""),"",MAX(0,N($W165))-N($T165))</f>
        <v/>
      </c>
      <c r="W165" s="245" t="str">
        <f aca="false">IF(TRIM($B165&amp;$C165)="","",IF(AND(N($M165)=0,N($Q165)+N($R165)+N($S165)=0),"",ROUND(N($M165)-N($Q165)-N($R165)-N($S165),2)))</f>
        <v/>
      </c>
      <c r="X165" s="246" t="str">
        <f aca="false">IF(TRIM($B165&amp;$C165)="","",IF(N($M165)=0,IF((N($Q165)+N($R165)+N($S165))=0,"—未填单价","未填单价，已收 "&amp;TEXT((N($Q165)+N($R165)+N($S165)),"#,##0.00")),IF(N($W165)&gt;0.005,"欠 "&amp;TEXT(N($W165),"#,##0.00")&amp;IF(N($T165)&gt;0,"（开票未到账 "&amp;TEXT(N($T165),"#,##0.00")&amp;"）","")&amp;IF(N($V165)&gt;0,"（未开票 "&amp;TEXT(N($V165),"#,##0.00")&amp;"）",""),IF(N($W165)&lt;-0.005,"多收 "&amp;TEXT(-N($W165),"#,##0.00"),"✔ 已结清")))&amp;IF(N($U165)&gt;0,"｜到账未开票 "&amp;TEXT(N($U165),"#,##0.00")&amp;"，待补票","")&amp;IF(N($R165)&gt;0,"｜收现 "&amp;TEXT(N($R165),"#,##0.00"),"")&amp;IF(N($S165)&gt;0,"｜收款不开票 "&amp;TEXT(N($S165),"#,##0.00"),""))</f>
        <v/>
      </c>
      <c r="Y165" s="290"/>
      <c r="AC165" s="244" t="str">
        <f aca="false">IF(OR(N($O165)=0,N($AB165)=0),"",ROUND(N($O165)/(1+N($AB165))*N($AB165),2))</f>
        <v/>
      </c>
      <c r="AD165" s="290"/>
      <c r="AE165" s="288"/>
      <c r="AF165" s="261" t="str">
        <f aca="false">IF($AN165="","",IF($AN165=1,IF($AO165&gt;=1,"一次性·已到收款期","一次性·未到期"),$AE165&amp;" 第"&amp;$AO165&amp;"/"&amp;$AN165&amp;"期"))</f>
        <v/>
      </c>
      <c r="AG165" s="245" t="str">
        <f aca="false">IF(OR($AN165="",N($M165)=0),"",ROUND(N($K165)*$AO165/$AN165,2)+N($L165))</f>
        <v/>
      </c>
      <c r="AH165" s="245" t="str">
        <f aca="false">IF($AG165="","",MAX(0,ROUND($AG165-(N($Q165)+N($R165)+N($S165)),2)))</f>
        <v/>
      </c>
      <c r="AI165" s="245" t="str">
        <f aca="false">IF(OR(TRIM($B165&amp;$C165)="",NOT(ISNUMBER($D165))),"",SUMIFS($W$3:$W$1001,$AK$3:$AK$1001,$AK165,$D$3:$D$1001,"&lt;"&amp;$D165))</f>
        <v/>
      </c>
      <c r="AJ165" s="245" t="str">
        <f aca="false">IF(TRIM($B165&amp;$C165)="","",SUMIFS($W$3:$W$1001,$AK$3:$AK$1001,$AK165))</f>
        <v/>
      </c>
      <c r="AK165" s="261" t="str">
        <f aca="false">IF(TRIM($B165&amp;$C165)="","",TRIM($B165)&amp;"｜"&amp;TRIM($C165))</f>
        <v/>
      </c>
      <c r="AL165" s="245" t="str">
        <f aca="false">IF(TRIM($B165&amp;$C165)="","",MIN(N($O165),N($Q165)))</f>
        <v/>
      </c>
      <c r="AM165" s="248" t="str">
        <f aca="false">IF(ISNUMBER($D165),YEAR($D165),"")</f>
        <v/>
      </c>
      <c r="AN165" s="248" t="str">
        <f aca="false">IF(OR(TRIM($B165&amp;$C165)="",NOT(ISNUMBER($D165)),NOT(ISNUMBER($E165))),"",IF($E165&lt;$D165,"",IF(IF($AE165="半年付",2,IF($AE165="季度付",4,IF($AE165="月付",12,IF($AE165="半月付",24,1))))=1,1,MAX(1,ROUND(($E165-$D165+1)/365*IF($AE165="半年付",2,IF($AE165="季度付",4,IF($AE165="月付",12,IF($AE165="半月付",24,1)))),0)))))</f>
        <v/>
      </c>
      <c r="AO165" s="248" t="str">
        <f aca="true">IF($AN165="","",MIN($AN165,MAX(0,INT((TODAY()-付款宽限天数-$D165)/(($E165-$D165+1)/$AN165))+1)))</f>
        <v/>
      </c>
    </row>
    <row r="166" customFormat="false" ht="24" hidden="false" customHeight="false" outlineLevel="0" collapsed="false">
      <c r="F166" s="288" t="str">
        <f aca="true">IF(TRIM($B166&amp;$C166)="","",IF(OR(ISNUMBER(SEARCH("未",$A166)),ISNUMBER(SEARCH("送出",$A166)),AND(TRIM($A166)="",NOT(ISNUMBER($D166)),N($H166)=0)),"【合同未回】","")&amp;IF(NOT(ISNUMBER($E166)),IF(OR(ISNUMBER(SEARCH("未",$A166)),ISNUMBER(SEARCH("送出",$A166)),AND(TRIM($A166)="",NOT(ISNUMBER($D166)),N($H166)=0)),"","【未填合同期】"),IF($E166&lt;TODAY(),"【已到期】",IF($E166-TODAY()&lt;=提醒天数,"【即将到期，剩余"&amp;($E166-TODAY())&amp;"天】","【正常】")))&amp;IF(OR($AD166="安装免保",$AD166="技术免保",$AD166="质保期内"),"【"&amp;$AD166&amp;"】",""))</f>
        <v/>
      </c>
      <c r="K166" s="244" t="str">
        <f aca="false">IF(OR(N($H166)=0,N($I166)=0),"",ROUND(N($H166)*N($I166)*IF(N($J166)=0,1,N($J166)),2))</f>
        <v/>
      </c>
      <c r="M166" s="244" t="str">
        <f aca="false">IF(TRIM($B166&amp;$C166)="","",IF(AND(N($K166)=0,N($L166)=0),"",ROUND(N($K166)+N($L166),2)))</f>
        <v/>
      </c>
      <c r="S166" s="244"/>
      <c r="T166" s="245" t="str">
        <f aca="false">IF(TRIM($B166&amp;$C166)="","",IF(N($O166)=0,"",MAX(0,MIN(N($O166)-N($Q166),N($W166)))))</f>
        <v/>
      </c>
      <c r="U166" s="245" t="str">
        <f aca="false">IF(TRIM($B166&amp;$C166)="","",IF(N($Q166)&lt;=N($O166),"",N($Q166)-N($O166)))</f>
        <v/>
      </c>
      <c r="V166" s="245" t="str">
        <f aca="false">IF(OR(TRIM($B166&amp;$C166)="",$W166=""),"",MAX(0,N($W166))-N($T166))</f>
        <v/>
      </c>
      <c r="W166" s="245" t="str">
        <f aca="false">IF(TRIM($B166&amp;$C166)="","",IF(AND(N($M166)=0,N($Q166)+N($R166)+N($S166)=0),"",ROUND(N($M166)-N($Q166)-N($R166)-N($S166),2)))</f>
        <v/>
      </c>
      <c r="X166" s="246" t="str">
        <f aca="false">IF(TRIM($B166&amp;$C166)="","",IF(N($M166)=0,IF((N($Q166)+N($R166)+N($S166))=0,"—未填单价","未填单价，已收 "&amp;TEXT((N($Q166)+N($R166)+N($S166)),"#,##0.00")),IF(N($W166)&gt;0.005,"欠 "&amp;TEXT(N($W166),"#,##0.00")&amp;IF(N($T166)&gt;0,"（开票未到账 "&amp;TEXT(N($T166),"#,##0.00")&amp;"）","")&amp;IF(N($V166)&gt;0,"（未开票 "&amp;TEXT(N($V166),"#,##0.00")&amp;"）",""),IF(N($W166)&lt;-0.005,"多收 "&amp;TEXT(-N($W166),"#,##0.00"),"✔ 已结清")))&amp;IF(N($U166)&gt;0,"｜到账未开票 "&amp;TEXT(N($U166),"#,##0.00")&amp;"，待补票","")&amp;IF(N($R166)&gt;0,"｜收现 "&amp;TEXT(N($R166),"#,##0.00"),"")&amp;IF(N($S166)&gt;0,"｜收款不开票 "&amp;TEXT(N($S166),"#,##0.00"),""))</f>
        <v/>
      </c>
      <c r="Y166" s="290"/>
      <c r="AC166" s="244" t="str">
        <f aca="false">IF(OR(N($O166)=0,N($AB166)=0),"",ROUND(N($O166)/(1+N($AB166))*N($AB166),2))</f>
        <v/>
      </c>
      <c r="AD166" s="290"/>
      <c r="AE166" s="288"/>
      <c r="AF166" s="261" t="str">
        <f aca="false">IF($AN166="","",IF($AN166=1,IF($AO166&gt;=1,"一次性·已到收款期","一次性·未到期"),$AE166&amp;" 第"&amp;$AO166&amp;"/"&amp;$AN166&amp;"期"))</f>
        <v/>
      </c>
      <c r="AG166" s="245" t="str">
        <f aca="false">IF(OR($AN166="",N($M166)=0),"",ROUND(N($K166)*$AO166/$AN166,2)+N($L166))</f>
        <v/>
      </c>
      <c r="AH166" s="245" t="str">
        <f aca="false">IF($AG166="","",MAX(0,ROUND($AG166-(N($Q166)+N($R166)+N($S166)),2)))</f>
        <v/>
      </c>
      <c r="AI166" s="245" t="str">
        <f aca="false">IF(OR(TRIM($B166&amp;$C166)="",NOT(ISNUMBER($D166))),"",SUMIFS($W$3:$W$1001,$AK$3:$AK$1001,$AK166,$D$3:$D$1001,"&lt;"&amp;$D166))</f>
        <v/>
      </c>
      <c r="AJ166" s="245" t="str">
        <f aca="false">IF(TRIM($B166&amp;$C166)="","",SUMIFS($W$3:$W$1001,$AK$3:$AK$1001,$AK166))</f>
        <v/>
      </c>
      <c r="AK166" s="261" t="str">
        <f aca="false">IF(TRIM($B166&amp;$C166)="","",TRIM($B166)&amp;"｜"&amp;TRIM($C166))</f>
        <v/>
      </c>
      <c r="AL166" s="245" t="str">
        <f aca="false">IF(TRIM($B166&amp;$C166)="","",MIN(N($O166),N($Q166)))</f>
        <v/>
      </c>
      <c r="AM166" s="248" t="str">
        <f aca="false">IF(ISNUMBER($D166),YEAR($D166),"")</f>
        <v/>
      </c>
      <c r="AN166" s="248" t="str">
        <f aca="false">IF(OR(TRIM($B166&amp;$C166)="",NOT(ISNUMBER($D166)),NOT(ISNUMBER($E166))),"",IF($E166&lt;$D166,"",IF(IF($AE166="半年付",2,IF($AE166="季度付",4,IF($AE166="月付",12,IF($AE166="半月付",24,1))))=1,1,MAX(1,ROUND(($E166-$D166+1)/365*IF($AE166="半年付",2,IF($AE166="季度付",4,IF($AE166="月付",12,IF($AE166="半月付",24,1)))),0)))))</f>
        <v/>
      </c>
      <c r="AO166" s="248" t="str">
        <f aca="true">IF($AN166="","",MIN($AN166,MAX(0,INT((TODAY()-付款宽限天数-$D166)/(($E166-$D166+1)/$AN166))+1)))</f>
        <v/>
      </c>
    </row>
    <row r="167" customFormat="false" ht="24" hidden="false" customHeight="false" outlineLevel="0" collapsed="false">
      <c r="F167" s="288" t="str">
        <f aca="true">IF(TRIM($B167&amp;$C167)="","",IF(OR(ISNUMBER(SEARCH("未",$A167)),ISNUMBER(SEARCH("送出",$A167)),AND(TRIM($A167)="",NOT(ISNUMBER($D167)),N($H167)=0)),"【合同未回】","")&amp;IF(NOT(ISNUMBER($E167)),IF(OR(ISNUMBER(SEARCH("未",$A167)),ISNUMBER(SEARCH("送出",$A167)),AND(TRIM($A167)="",NOT(ISNUMBER($D167)),N($H167)=0)),"","【未填合同期】"),IF($E167&lt;TODAY(),"【已到期】",IF($E167-TODAY()&lt;=提醒天数,"【即将到期，剩余"&amp;($E167-TODAY())&amp;"天】","【正常】")))&amp;IF(OR($AD167="安装免保",$AD167="技术免保",$AD167="质保期内"),"【"&amp;$AD167&amp;"】",""))</f>
        <v/>
      </c>
      <c r="K167" s="244" t="str">
        <f aca="false">IF(OR(N($H167)=0,N($I167)=0),"",ROUND(N($H167)*N($I167)*IF(N($J167)=0,1,N($J167)),2))</f>
        <v/>
      </c>
      <c r="M167" s="244" t="str">
        <f aca="false">IF(TRIM($B167&amp;$C167)="","",IF(AND(N($K167)=0,N($L167)=0),"",ROUND(N($K167)+N($L167),2)))</f>
        <v/>
      </c>
      <c r="S167" s="244"/>
      <c r="T167" s="245" t="str">
        <f aca="false">IF(TRIM($B167&amp;$C167)="","",IF(N($O167)=0,"",MAX(0,MIN(N($O167)-N($Q167),N($W167)))))</f>
        <v/>
      </c>
      <c r="U167" s="245" t="str">
        <f aca="false">IF(TRIM($B167&amp;$C167)="","",IF(N($Q167)&lt;=N($O167),"",N($Q167)-N($O167)))</f>
        <v/>
      </c>
      <c r="V167" s="245" t="str">
        <f aca="false">IF(OR(TRIM($B167&amp;$C167)="",$W167=""),"",MAX(0,N($W167))-N($T167))</f>
        <v/>
      </c>
      <c r="W167" s="245" t="str">
        <f aca="false">IF(TRIM($B167&amp;$C167)="","",IF(AND(N($M167)=0,N($Q167)+N($R167)+N($S167)=0),"",ROUND(N($M167)-N($Q167)-N($R167)-N($S167),2)))</f>
        <v/>
      </c>
      <c r="X167" s="246" t="str">
        <f aca="false">IF(TRIM($B167&amp;$C167)="","",IF(N($M167)=0,IF((N($Q167)+N($R167)+N($S167))=0,"—未填单价","未填单价，已收 "&amp;TEXT((N($Q167)+N($R167)+N($S167)),"#,##0.00")),IF(N($W167)&gt;0.005,"欠 "&amp;TEXT(N($W167),"#,##0.00")&amp;IF(N($T167)&gt;0,"（开票未到账 "&amp;TEXT(N($T167),"#,##0.00")&amp;"）","")&amp;IF(N($V167)&gt;0,"（未开票 "&amp;TEXT(N($V167),"#,##0.00")&amp;"）",""),IF(N($W167)&lt;-0.005,"多收 "&amp;TEXT(-N($W167),"#,##0.00"),"✔ 已结清")))&amp;IF(N($U167)&gt;0,"｜到账未开票 "&amp;TEXT(N($U167),"#,##0.00")&amp;"，待补票","")&amp;IF(N($R167)&gt;0,"｜收现 "&amp;TEXT(N($R167),"#,##0.00"),"")&amp;IF(N($S167)&gt;0,"｜收款不开票 "&amp;TEXT(N($S167),"#,##0.00"),""))</f>
        <v/>
      </c>
      <c r="Y167" s="290"/>
      <c r="AC167" s="244" t="str">
        <f aca="false">IF(OR(N($O167)=0,N($AB167)=0),"",ROUND(N($O167)/(1+N($AB167))*N($AB167),2))</f>
        <v/>
      </c>
      <c r="AD167" s="290"/>
      <c r="AE167" s="288"/>
      <c r="AF167" s="261" t="str">
        <f aca="false">IF($AN167="","",IF($AN167=1,IF($AO167&gt;=1,"一次性·已到收款期","一次性·未到期"),$AE167&amp;" 第"&amp;$AO167&amp;"/"&amp;$AN167&amp;"期"))</f>
        <v/>
      </c>
      <c r="AG167" s="245" t="str">
        <f aca="false">IF(OR($AN167="",N($M167)=0),"",ROUND(N($K167)*$AO167/$AN167,2)+N($L167))</f>
        <v/>
      </c>
      <c r="AH167" s="245" t="str">
        <f aca="false">IF($AG167="","",MAX(0,ROUND($AG167-(N($Q167)+N($R167)+N($S167)),2)))</f>
        <v/>
      </c>
      <c r="AI167" s="245" t="str">
        <f aca="false">IF(OR(TRIM($B167&amp;$C167)="",NOT(ISNUMBER($D167))),"",SUMIFS($W$3:$W$1001,$AK$3:$AK$1001,$AK167,$D$3:$D$1001,"&lt;"&amp;$D167))</f>
        <v/>
      </c>
      <c r="AJ167" s="245" t="str">
        <f aca="false">IF(TRIM($B167&amp;$C167)="","",SUMIFS($W$3:$W$1001,$AK$3:$AK$1001,$AK167))</f>
        <v/>
      </c>
      <c r="AK167" s="261" t="str">
        <f aca="false">IF(TRIM($B167&amp;$C167)="","",TRIM($B167)&amp;"｜"&amp;TRIM($C167))</f>
        <v/>
      </c>
      <c r="AL167" s="245" t="str">
        <f aca="false">IF(TRIM($B167&amp;$C167)="","",MIN(N($O167),N($Q167)))</f>
        <v/>
      </c>
      <c r="AM167" s="248" t="str">
        <f aca="false">IF(ISNUMBER($D167),YEAR($D167),"")</f>
        <v/>
      </c>
      <c r="AN167" s="248" t="str">
        <f aca="false">IF(OR(TRIM($B167&amp;$C167)="",NOT(ISNUMBER($D167)),NOT(ISNUMBER($E167))),"",IF($E167&lt;$D167,"",IF(IF($AE167="半年付",2,IF($AE167="季度付",4,IF($AE167="月付",12,IF($AE167="半月付",24,1))))=1,1,MAX(1,ROUND(($E167-$D167+1)/365*IF($AE167="半年付",2,IF($AE167="季度付",4,IF($AE167="月付",12,IF($AE167="半月付",24,1)))),0)))))</f>
        <v/>
      </c>
      <c r="AO167" s="248" t="str">
        <f aca="true">IF($AN167="","",MIN($AN167,MAX(0,INT((TODAY()-付款宽限天数-$D167)/(($E167-$D167+1)/$AN167))+1)))</f>
        <v/>
      </c>
    </row>
    <row r="168" customFormat="false" ht="24" hidden="false" customHeight="false" outlineLevel="0" collapsed="false">
      <c r="F168" s="288" t="str">
        <f aca="true">IF(TRIM($B168&amp;$C168)="","",IF(OR(ISNUMBER(SEARCH("未",$A168)),ISNUMBER(SEARCH("送出",$A168)),AND(TRIM($A168)="",NOT(ISNUMBER($D168)),N($H168)=0)),"【合同未回】","")&amp;IF(NOT(ISNUMBER($E168)),IF(OR(ISNUMBER(SEARCH("未",$A168)),ISNUMBER(SEARCH("送出",$A168)),AND(TRIM($A168)="",NOT(ISNUMBER($D168)),N($H168)=0)),"","【未填合同期】"),IF($E168&lt;TODAY(),"【已到期】",IF($E168-TODAY()&lt;=提醒天数,"【即将到期，剩余"&amp;($E168-TODAY())&amp;"天】","【正常】")))&amp;IF(OR($AD168="安装免保",$AD168="技术免保",$AD168="质保期内"),"【"&amp;$AD168&amp;"】",""))</f>
        <v/>
      </c>
      <c r="K168" s="244" t="str">
        <f aca="false">IF(OR(N($H168)=0,N($I168)=0),"",ROUND(N($H168)*N($I168)*IF(N($J168)=0,1,N($J168)),2))</f>
        <v/>
      </c>
      <c r="M168" s="244" t="str">
        <f aca="false">IF(TRIM($B168&amp;$C168)="","",IF(AND(N($K168)=0,N($L168)=0),"",ROUND(N($K168)+N($L168),2)))</f>
        <v/>
      </c>
      <c r="S168" s="244"/>
      <c r="T168" s="245" t="str">
        <f aca="false">IF(TRIM($B168&amp;$C168)="","",IF(N($O168)=0,"",MAX(0,MIN(N($O168)-N($Q168),N($W168)))))</f>
        <v/>
      </c>
      <c r="U168" s="245" t="str">
        <f aca="false">IF(TRIM($B168&amp;$C168)="","",IF(N($Q168)&lt;=N($O168),"",N($Q168)-N($O168)))</f>
        <v/>
      </c>
      <c r="V168" s="245" t="str">
        <f aca="false">IF(OR(TRIM($B168&amp;$C168)="",$W168=""),"",MAX(0,N($W168))-N($T168))</f>
        <v/>
      </c>
      <c r="W168" s="245" t="str">
        <f aca="false">IF(TRIM($B168&amp;$C168)="","",IF(AND(N($M168)=0,N($Q168)+N($R168)+N($S168)=0),"",ROUND(N($M168)-N($Q168)-N($R168)-N($S168),2)))</f>
        <v/>
      </c>
      <c r="X168" s="246" t="str">
        <f aca="false">IF(TRIM($B168&amp;$C168)="","",IF(N($M168)=0,IF((N($Q168)+N($R168)+N($S168))=0,"—未填单价","未填单价，已收 "&amp;TEXT((N($Q168)+N($R168)+N($S168)),"#,##0.00")),IF(N($W168)&gt;0.005,"欠 "&amp;TEXT(N($W168),"#,##0.00")&amp;IF(N($T168)&gt;0,"（开票未到账 "&amp;TEXT(N($T168),"#,##0.00")&amp;"）","")&amp;IF(N($V168)&gt;0,"（未开票 "&amp;TEXT(N($V168),"#,##0.00")&amp;"）",""),IF(N($W168)&lt;-0.005,"多收 "&amp;TEXT(-N($W168),"#,##0.00"),"✔ 已结清")))&amp;IF(N($U168)&gt;0,"｜到账未开票 "&amp;TEXT(N($U168),"#,##0.00")&amp;"，待补票","")&amp;IF(N($R168)&gt;0,"｜收现 "&amp;TEXT(N($R168),"#,##0.00"),"")&amp;IF(N($S168)&gt;0,"｜收款不开票 "&amp;TEXT(N($S168),"#,##0.00"),""))</f>
        <v/>
      </c>
      <c r="Y168" s="290"/>
      <c r="AC168" s="244" t="str">
        <f aca="false">IF(OR(N($O168)=0,N($AB168)=0),"",ROUND(N($O168)/(1+N($AB168))*N($AB168),2))</f>
        <v/>
      </c>
      <c r="AD168" s="290"/>
      <c r="AE168" s="288"/>
      <c r="AF168" s="261" t="str">
        <f aca="false">IF($AN168="","",IF($AN168=1,IF($AO168&gt;=1,"一次性·已到收款期","一次性·未到期"),$AE168&amp;" 第"&amp;$AO168&amp;"/"&amp;$AN168&amp;"期"))</f>
        <v/>
      </c>
      <c r="AG168" s="245" t="str">
        <f aca="false">IF(OR($AN168="",N($M168)=0),"",ROUND(N($K168)*$AO168/$AN168,2)+N($L168))</f>
        <v/>
      </c>
      <c r="AH168" s="245" t="str">
        <f aca="false">IF($AG168="","",MAX(0,ROUND($AG168-(N($Q168)+N($R168)+N($S168)),2)))</f>
        <v/>
      </c>
      <c r="AI168" s="245" t="str">
        <f aca="false">IF(OR(TRIM($B168&amp;$C168)="",NOT(ISNUMBER($D168))),"",SUMIFS($W$3:$W$1001,$AK$3:$AK$1001,$AK168,$D$3:$D$1001,"&lt;"&amp;$D168))</f>
        <v/>
      </c>
      <c r="AJ168" s="245" t="str">
        <f aca="false">IF(TRIM($B168&amp;$C168)="","",SUMIFS($W$3:$W$1001,$AK$3:$AK$1001,$AK168))</f>
        <v/>
      </c>
      <c r="AK168" s="261" t="str">
        <f aca="false">IF(TRIM($B168&amp;$C168)="","",TRIM($B168)&amp;"｜"&amp;TRIM($C168))</f>
        <v/>
      </c>
      <c r="AL168" s="245" t="str">
        <f aca="false">IF(TRIM($B168&amp;$C168)="","",MIN(N($O168),N($Q168)))</f>
        <v/>
      </c>
      <c r="AM168" s="248" t="str">
        <f aca="false">IF(ISNUMBER($D168),YEAR($D168),"")</f>
        <v/>
      </c>
      <c r="AN168" s="248" t="str">
        <f aca="false">IF(OR(TRIM($B168&amp;$C168)="",NOT(ISNUMBER($D168)),NOT(ISNUMBER($E168))),"",IF($E168&lt;$D168,"",IF(IF($AE168="半年付",2,IF($AE168="季度付",4,IF($AE168="月付",12,IF($AE168="半月付",24,1))))=1,1,MAX(1,ROUND(($E168-$D168+1)/365*IF($AE168="半年付",2,IF($AE168="季度付",4,IF($AE168="月付",12,IF($AE168="半月付",24,1)))),0)))))</f>
        <v/>
      </c>
      <c r="AO168" s="248" t="str">
        <f aca="true">IF($AN168="","",MIN($AN168,MAX(0,INT((TODAY()-付款宽限天数-$D168)/(($E168-$D168+1)/$AN168))+1)))</f>
        <v/>
      </c>
    </row>
    <row r="169" customFormat="false" ht="24" hidden="false" customHeight="false" outlineLevel="0" collapsed="false">
      <c r="F169" s="288" t="str">
        <f aca="true">IF(TRIM($B169&amp;$C169)="","",IF(OR(ISNUMBER(SEARCH("未",$A169)),ISNUMBER(SEARCH("送出",$A169)),AND(TRIM($A169)="",NOT(ISNUMBER($D169)),N($H169)=0)),"【合同未回】","")&amp;IF(NOT(ISNUMBER($E169)),IF(OR(ISNUMBER(SEARCH("未",$A169)),ISNUMBER(SEARCH("送出",$A169)),AND(TRIM($A169)="",NOT(ISNUMBER($D169)),N($H169)=0)),"","【未填合同期】"),IF($E169&lt;TODAY(),"【已到期】",IF($E169-TODAY()&lt;=提醒天数,"【即将到期，剩余"&amp;($E169-TODAY())&amp;"天】","【正常】")))&amp;IF(OR($AD169="安装免保",$AD169="技术免保",$AD169="质保期内"),"【"&amp;$AD169&amp;"】",""))</f>
        <v/>
      </c>
      <c r="K169" s="244" t="str">
        <f aca="false">IF(OR(N($H169)=0,N($I169)=0),"",ROUND(N($H169)*N($I169)*IF(N($J169)=0,1,N($J169)),2))</f>
        <v/>
      </c>
      <c r="M169" s="244" t="str">
        <f aca="false">IF(TRIM($B169&amp;$C169)="","",IF(AND(N($K169)=0,N($L169)=0),"",ROUND(N($K169)+N($L169),2)))</f>
        <v/>
      </c>
      <c r="S169" s="244"/>
      <c r="T169" s="245" t="str">
        <f aca="false">IF(TRIM($B169&amp;$C169)="","",IF(N($O169)=0,"",MAX(0,MIN(N($O169)-N($Q169),N($W169)))))</f>
        <v/>
      </c>
      <c r="U169" s="245" t="str">
        <f aca="false">IF(TRIM($B169&amp;$C169)="","",IF(N($Q169)&lt;=N($O169),"",N($Q169)-N($O169)))</f>
        <v/>
      </c>
      <c r="V169" s="245" t="str">
        <f aca="false">IF(OR(TRIM($B169&amp;$C169)="",$W169=""),"",MAX(0,N($W169))-N($T169))</f>
        <v/>
      </c>
      <c r="W169" s="245" t="str">
        <f aca="false">IF(TRIM($B169&amp;$C169)="","",IF(AND(N($M169)=0,N($Q169)+N($R169)+N($S169)=0),"",ROUND(N($M169)-N($Q169)-N($R169)-N($S169),2)))</f>
        <v/>
      </c>
      <c r="X169" s="246" t="str">
        <f aca="false">IF(TRIM($B169&amp;$C169)="","",IF(N($M169)=0,IF((N($Q169)+N($R169)+N($S169))=0,"—未填单价","未填单价，已收 "&amp;TEXT((N($Q169)+N($R169)+N($S169)),"#,##0.00")),IF(N($W169)&gt;0.005,"欠 "&amp;TEXT(N($W169),"#,##0.00")&amp;IF(N($T169)&gt;0,"（开票未到账 "&amp;TEXT(N($T169),"#,##0.00")&amp;"）","")&amp;IF(N($V169)&gt;0,"（未开票 "&amp;TEXT(N($V169),"#,##0.00")&amp;"）",""),IF(N($W169)&lt;-0.005,"多收 "&amp;TEXT(-N($W169),"#,##0.00"),"✔ 已结清")))&amp;IF(N($U169)&gt;0,"｜到账未开票 "&amp;TEXT(N($U169),"#,##0.00")&amp;"，待补票","")&amp;IF(N($R169)&gt;0,"｜收现 "&amp;TEXT(N($R169),"#,##0.00"),"")&amp;IF(N($S169)&gt;0,"｜收款不开票 "&amp;TEXT(N($S169),"#,##0.00"),""))</f>
        <v/>
      </c>
      <c r="Y169" s="290"/>
      <c r="AC169" s="244" t="str">
        <f aca="false">IF(OR(N($O169)=0,N($AB169)=0),"",ROUND(N($O169)/(1+N($AB169))*N($AB169),2))</f>
        <v/>
      </c>
      <c r="AD169" s="290"/>
      <c r="AE169" s="288"/>
      <c r="AF169" s="261" t="str">
        <f aca="false">IF($AN169="","",IF($AN169=1,IF($AO169&gt;=1,"一次性·已到收款期","一次性·未到期"),$AE169&amp;" 第"&amp;$AO169&amp;"/"&amp;$AN169&amp;"期"))</f>
        <v/>
      </c>
      <c r="AG169" s="245" t="str">
        <f aca="false">IF(OR($AN169="",N($M169)=0),"",ROUND(N($K169)*$AO169/$AN169,2)+N($L169))</f>
        <v/>
      </c>
      <c r="AH169" s="245" t="str">
        <f aca="false">IF($AG169="","",MAX(0,ROUND($AG169-(N($Q169)+N($R169)+N($S169)),2)))</f>
        <v/>
      </c>
      <c r="AI169" s="245" t="str">
        <f aca="false">IF(OR(TRIM($B169&amp;$C169)="",NOT(ISNUMBER($D169))),"",SUMIFS($W$3:$W$1001,$AK$3:$AK$1001,$AK169,$D$3:$D$1001,"&lt;"&amp;$D169))</f>
        <v/>
      </c>
      <c r="AJ169" s="245" t="str">
        <f aca="false">IF(TRIM($B169&amp;$C169)="","",SUMIFS($W$3:$W$1001,$AK$3:$AK$1001,$AK169))</f>
        <v/>
      </c>
      <c r="AK169" s="261" t="str">
        <f aca="false">IF(TRIM($B169&amp;$C169)="","",TRIM($B169)&amp;"｜"&amp;TRIM($C169))</f>
        <v/>
      </c>
      <c r="AL169" s="245" t="str">
        <f aca="false">IF(TRIM($B169&amp;$C169)="","",MIN(N($O169),N($Q169)))</f>
        <v/>
      </c>
      <c r="AM169" s="248" t="str">
        <f aca="false">IF(ISNUMBER($D169),YEAR($D169),"")</f>
        <v/>
      </c>
      <c r="AN169" s="248" t="str">
        <f aca="false">IF(OR(TRIM($B169&amp;$C169)="",NOT(ISNUMBER($D169)),NOT(ISNUMBER($E169))),"",IF($E169&lt;$D169,"",IF(IF($AE169="半年付",2,IF($AE169="季度付",4,IF($AE169="月付",12,IF($AE169="半月付",24,1))))=1,1,MAX(1,ROUND(($E169-$D169+1)/365*IF($AE169="半年付",2,IF($AE169="季度付",4,IF($AE169="月付",12,IF($AE169="半月付",24,1)))),0)))))</f>
        <v/>
      </c>
      <c r="AO169" s="248" t="str">
        <f aca="true">IF($AN169="","",MIN($AN169,MAX(0,INT((TODAY()-付款宽限天数-$D169)/(($E169-$D169+1)/$AN169))+1)))</f>
        <v/>
      </c>
    </row>
    <row r="170" customFormat="false" ht="24" hidden="false" customHeight="false" outlineLevel="0" collapsed="false">
      <c r="F170" s="288" t="str">
        <f aca="true">IF(TRIM($B170&amp;$C170)="","",IF(OR(ISNUMBER(SEARCH("未",$A170)),ISNUMBER(SEARCH("送出",$A170)),AND(TRIM($A170)="",NOT(ISNUMBER($D170)),N($H170)=0)),"【合同未回】","")&amp;IF(NOT(ISNUMBER($E170)),IF(OR(ISNUMBER(SEARCH("未",$A170)),ISNUMBER(SEARCH("送出",$A170)),AND(TRIM($A170)="",NOT(ISNUMBER($D170)),N($H170)=0)),"","【未填合同期】"),IF($E170&lt;TODAY(),"【已到期】",IF($E170-TODAY()&lt;=提醒天数,"【即将到期，剩余"&amp;($E170-TODAY())&amp;"天】","【正常】")))&amp;IF(OR($AD170="安装免保",$AD170="技术免保",$AD170="质保期内"),"【"&amp;$AD170&amp;"】",""))</f>
        <v/>
      </c>
      <c r="K170" s="244" t="str">
        <f aca="false">IF(OR(N($H170)=0,N($I170)=0),"",ROUND(N($H170)*N($I170)*IF(N($J170)=0,1,N($J170)),2))</f>
        <v/>
      </c>
      <c r="M170" s="244" t="str">
        <f aca="false">IF(TRIM($B170&amp;$C170)="","",IF(AND(N($K170)=0,N($L170)=0),"",ROUND(N($K170)+N($L170),2)))</f>
        <v/>
      </c>
      <c r="S170" s="244"/>
      <c r="T170" s="245" t="str">
        <f aca="false">IF(TRIM($B170&amp;$C170)="","",IF(N($O170)=0,"",MAX(0,MIN(N($O170)-N($Q170),N($W170)))))</f>
        <v/>
      </c>
      <c r="U170" s="245" t="str">
        <f aca="false">IF(TRIM($B170&amp;$C170)="","",IF(N($Q170)&lt;=N($O170),"",N($Q170)-N($O170)))</f>
        <v/>
      </c>
      <c r="V170" s="245" t="str">
        <f aca="false">IF(OR(TRIM($B170&amp;$C170)="",$W170=""),"",MAX(0,N($W170))-N($T170))</f>
        <v/>
      </c>
      <c r="W170" s="245" t="str">
        <f aca="false">IF(TRIM($B170&amp;$C170)="","",IF(AND(N($M170)=0,N($Q170)+N($R170)+N($S170)=0),"",ROUND(N($M170)-N($Q170)-N($R170)-N($S170),2)))</f>
        <v/>
      </c>
      <c r="X170" s="246" t="str">
        <f aca="false">IF(TRIM($B170&amp;$C170)="","",IF(N($M170)=0,IF((N($Q170)+N($R170)+N($S170))=0,"—未填单价","未填单价，已收 "&amp;TEXT((N($Q170)+N($R170)+N($S170)),"#,##0.00")),IF(N($W170)&gt;0.005,"欠 "&amp;TEXT(N($W170),"#,##0.00")&amp;IF(N($T170)&gt;0,"（开票未到账 "&amp;TEXT(N($T170),"#,##0.00")&amp;"）","")&amp;IF(N($V170)&gt;0,"（未开票 "&amp;TEXT(N($V170),"#,##0.00")&amp;"）",""),IF(N($W170)&lt;-0.005,"多收 "&amp;TEXT(-N($W170),"#,##0.00"),"✔ 已结清")))&amp;IF(N($U170)&gt;0,"｜到账未开票 "&amp;TEXT(N($U170),"#,##0.00")&amp;"，待补票","")&amp;IF(N($R170)&gt;0,"｜收现 "&amp;TEXT(N($R170),"#,##0.00"),"")&amp;IF(N($S170)&gt;0,"｜收款不开票 "&amp;TEXT(N($S170),"#,##0.00"),""))</f>
        <v/>
      </c>
      <c r="Y170" s="290"/>
      <c r="AC170" s="244" t="str">
        <f aca="false">IF(OR(N($O170)=0,N($AB170)=0),"",ROUND(N($O170)/(1+N($AB170))*N($AB170),2))</f>
        <v/>
      </c>
      <c r="AD170" s="290"/>
      <c r="AE170" s="288"/>
      <c r="AF170" s="261" t="str">
        <f aca="false">IF($AN170="","",IF($AN170=1,IF($AO170&gt;=1,"一次性·已到收款期","一次性·未到期"),$AE170&amp;" 第"&amp;$AO170&amp;"/"&amp;$AN170&amp;"期"))</f>
        <v/>
      </c>
      <c r="AG170" s="245" t="str">
        <f aca="false">IF(OR($AN170="",N($M170)=0),"",ROUND(N($K170)*$AO170/$AN170,2)+N($L170))</f>
        <v/>
      </c>
      <c r="AH170" s="245" t="str">
        <f aca="false">IF($AG170="","",MAX(0,ROUND($AG170-(N($Q170)+N($R170)+N($S170)),2)))</f>
        <v/>
      </c>
      <c r="AI170" s="245" t="str">
        <f aca="false">IF(OR(TRIM($B170&amp;$C170)="",NOT(ISNUMBER($D170))),"",SUMIFS($W$3:$W$1001,$AK$3:$AK$1001,$AK170,$D$3:$D$1001,"&lt;"&amp;$D170))</f>
        <v/>
      </c>
      <c r="AJ170" s="245" t="str">
        <f aca="false">IF(TRIM($B170&amp;$C170)="","",SUMIFS($W$3:$W$1001,$AK$3:$AK$1001,$AK170))</f>
        <v/>
      </c>
      <c r="AK170" s="261" t="str">
        <f aca="false">IF(TRIM($B170&amp;$C170)="","",TRIM($B170)&amp;"｜"&amp;TRIM($C170))</f>
        <v/>
      </c>
      <c r="AL170" s="245" t="str">
        <f aca="false">IF(TRIM($B170&amp;$C170)="","",MIN(N($O170),N($Q170)))</f>
        <v/>
      </c>
      <c r="AM170" s="248" t="str">
        <f aca="false">IF(ISNUMBER($D170),YEAR($D170),"")</f>
        <v/>
      </c>
      <c r="AN170" s="248" t="str">
        <f aca="false">IF(OR(TRIM($B170&amp;$C170)="",NOT(ISNUMBER($D170)),NOT(ISNUMBER($E170))),"",IF($E170&lt;$D170,"",IF(IF($AE170="半年付",2,IF($AE170="季度付",4,IF($AE170="月付",12,IF($AE170="半月付",24,1))))=1,1,MAX(1,ROUND(($E170-$D170+1)/365*IF($AE170="半年付",2,IF($AE170="季度付",4,IF($AE170="月付",12,IF($AE170="半月付",24,1)))),0)))))</f>
        <v/>
      </c>
      <c r="AO170" s="248" t="str">
        <f aca="true">IF($AN170="","",MIN($AN170,MAX(0,INT((TODAY()-付款宽限天数-$D170)/(($E170-$D170+1)/$AN170))+1)))</f>
        <v/>
      </c>
    </row>
    <row r="171" customFormat="false" ht="24" hidden="false" customHeight="false" outlineLevel="0" collapsed="false">
      <c r="F171" s="288" t="str">
        <f aca="true">IF(TRIM($B171&amp;$C171)="","",IF(OR(ISNUMBER(SEARCH("未",$A171)),ISNUMBER(SEARCH("送出",$A171)),AND(TRIM($A171)="",NOT(ISNUMBER($D171)),N($H171)=0)),"【合同未回】","")&amp;IF(NOT(ISNUMBER($E171)),IF(OR(ISNUMBER(SEARCH("未",$A171)),ISNUMBER(SEARCH("送出",$A171)),AND(TRIM($A171)="",NOT(ISNUMBER($D171)),N($H171)=0)),"","【未填合同期】"),IF($E171&lt;TODAY(),"【已到期】",IF($E171-TODAY()&lt;=提醒天数,"【即将到期，剩余"&amp;($E171-TODAY())&amp;"天】","【正常】")))&amp;IF(OR($AD171="安装免保",$AD171="技术免保",$AD171="质保期内"),"【"&amp;$AD171&amp;"】",""))</f>
        <v/>
      </c>
      <c r="K171" s="244" t="str">
        <f aca="false">IF(OR(N($H171)=0,N($I171)=0),"",ROUND(N($H171)*N($I171)*IF(N($J171)=0,1,N($J171)),2))</f>
        <v/>
      </c>
      <c r="M171" s="244" t="str">
        <f aca="false">IF(TRIM($B171&amp;$C171)="","",IF(AND(N($K171)=0,N($L171)=0),"",ROUND(N($K171)+N($L171),2)))</f>
        <v/>
      </c>
      <c r="S171" s="244"/>
      <c r="T171" s="245" t="str">
        <f aca="false">IF(TRIM($B171&amp;$C171)="","",IF(N($O171)=0,"",MAX(0,MIN(N($O171)-N($Q171),N($W171)))))</f>
        <v/>
      </c>
      <c r="U171" s="245" t="str">
        <f aca="false">IF(TRIM($B171&amp;$C171)="","",IF(N($Q171)&lt;=N($O171),"",N($Q171)-N($O171)))</f>
        <v/>
      </c>
      <c r="V171" s="245" t="str">
        <f aca="false">IF(OR(TRIM($B171&amp;$C171)="",$W171=""),"",MAX(0,N($W171))-N($T171))</f>
        <v/>
      </c>
      <c r="W171" s="245" t="str">
        <f aca="false">IF(TRIM($B171&amp;$C171)="","",IF(AND(N($M171)=0,N($Q171)+N($R171)+N($S171)=0),"",ROUND(N($M171)-N($Q171)-N($R171)-N($S171),2)))</f>
        <v/>
      </c>
      <c r="X171" s="246" t="str">
        <f aca="false">IF(TRIM($B171&amp;$C171)="","",IF(N($M171)=0,IF((N($Q171)+N($R171)+N($S171))=0,"—未填单价","未填单价，已收 "&amp;TEXT((N($Q171)+N($R171)+N($S171)),"#,##0.00")),IF(N($W171)&gt;0.005,"欠 "&amp;TEXT(N($W171),"#,##0.00")&amp;IF(N($T171)&gt;0,"（开票未到账 "&amp;TEXT(N($T171),"#,##0.00")&amp;"）","")&amp;IF(N($V171)&gt;0,"（未开票 "&amp;TEXT(N($V171),"#,##0.00")&amp;"）",""),IF(N($W171)&lt;-0.005,"多收 "&amp;TEXT(-N($W171),"#,##0.00"),"✔ 已结清")))&amp;IF(N($U171)&gt;0,"｜到账未开票 "&amp;TEXT(N($U171),"#,##0.00")&amp;"，待补票","")&amp;IF(N($R171)&gt;0,"｜收现 "&amp;TEXT(N($R171),"#,##0.00"),"")&amp;IF(N($S171)&gt;0,"｜收款不开票 "&amp;TEXT(N($S171),"#,##0.00"),""))</f>
        <v/>
      </c>
      <c r="Y171" s="290"/>
      <c r="AC171" s="244" t="str">
        <f aca="false">IF(OR(N($O171)=0,N($AB171)=0),"",ROUND(N($O171)/(1+N($AB171))*N($AB171),2))</f>
        <v/>
      </c>
      <c r="AD171" s="290"/>
      <c r="AE171" s="288"/>
      <c r="AF171" s="261" t="str">
        <f aca="false">IF($AN171="","",IF($AN171=1,IF($AO171&gt;=1,"一次性·已到收款期","一次性·未到期"),$AE171&amp;" 第"&amp;$AO171&amp;"/"&amp;$AN171&amp;"期"))</f>
        <v/>
      </c>
      <c r="AG171" s="245" t="str">
        <f aca="false">IF(OR($AN171="",N($M171)=0),"",ROUND(N($K171)*$AO171/$AN171,2)+N($L171))</f>
        <v/>
      </c>
      <c r="AH171" s="245" t="str">
        <f aca="false">IF($AG171="","",MAX(0,ROUND($AG171-(N($Q171)+N($R171)+N($S171)),2)))</f>
        <v/>
      </c>
      <c r="AI171" s="245" t="str">
        <f aca="false">IF(OR(TRIM($B171&amp;$C171)="",NOT(ISNUMBER($D171))),"",SUMIFS($W$3:$W$1001,$AK$3:$AK$1001,$AK171,$D$3:$D$1001,"&lt;"&amp;$D171))</f>
        <v/>
      </c>
      <c r="AJ171" s="245" t="str">
        <f aca="false">IF(TRIM($B171&amp;$C171)="","",SUMIFS($W$3:$W$1001,$AK$3:$AK$1001,$AK171))</f>
        <v/>
      </c>
      <c r="AK171" s="261" t="str">
        <f aca="false">IF(TRIM($B171&amp;$C171)="","",TRIM($B171)&amp;"｜"&amp;TRIM($C171))</f>
        <v/>
      </c>
      <c r="AL171" s="245" t="str">
        <f aca="false">IF(TRIM($B171&amp;$C171)="","",MIN(N($O171),N($Q171)))</f>
        <v/>
      </c>
      <c r="AM171" s="248" t="str">
        <f aca="false">IF(ISNUMBER($D171),YEAR($D171),"")</f>
        <v/>
      </c>
      <c r="AN171" s="248" t="str">
        <f aca="false">IF(OR(TRIM($B171&amp;$C171)="",NOT(ISNUMBER($D171)),NOT(ISNUMBER($E171))),"",IF($E171&lt;$D171,"",IF(IF($AE171="半年付",2,IF($AE171="季度付",4,IF($AE171="月付",12,IF($AE171="半月付",24,1))))=1,1,MAX(1,ROUND(($E171-$D171+1)/365*IF($AE171="半年付",2,IF($AE171="季度付",4,IF($AE171="月付",12,IF($AE171="半月付",24,1)))),0)))))</f>
        <v/>
      </c>
      <c r="AO171" s="248" t="str">
        <f aca="true">IF($AN171="","",MIN($AN171,MAX(0,INT((TODAY()-付款宽限天数-$D171)/(($E171-$D171+1)/$AN171))+1)))</f>
        <v/>
      </c>
    </row>
    <row r="172" customFormat="false" ht="24" hidden="false" customHeight="false" outlineLevel="0" collapsed="false">
      <c r="F172" s="288" t="str">
        <f aca="true">IF(TRIM($B172&amp;$C172)="","",IF(OR(ISNUMBER(SEARCH("未",$A172)),ISNUMBER(SEARCH("送出",$A172)),AND(TRIM($A172)="",NOT(ISNUMBER($D172)),N($H172)=0)),"【合同未回】","")&amp;IF(NOT(ISNUMBER($E172)),IF(OR(ISNUMBER(SEARCH("未",$A172)),ISNUMBER(SEARCH("送出",$A172)),AND(TRIM($A172)="",NOT(ISNUMBER($D172)),N($H172)=0)),"","【未填合同期】"),IF($E172&lt;TODAY(),"【已到期】",IF($E172-TODAY()&lt;=提醒天数,"【即将到期，剩余"&amp;($E172-TODAY())&amp;"天】","【正常】")))&amp;IF(OR($AD172="安装免保",$AD172="技术免保",$AD172="质保期内"),"【"&amp;$AD172&amp;"】",""))</f>
        <v/>
      </c>
      <c r="K172" s="244" t="str">
        <f aca="false">IF(OR(N($H172)=0,N($I172)=0),"",ROUND(N($H172)*N($I172)*IF(N($J172)=0,1,N($J172)),2))</f>
        <v/>
      </c>
      <c r="M172" s="244" t="str">
        <f aca="false">IF(TRIM($B172&amp;$C172)="","",IF(AND(N($K172)=0,N($L172)=0),"",ROUND(N($K172)+N($L172),2)))</f>
        <v/>
      </c>
      <c r="S172" s="244"/>
      <c r="T172" s="245" t="str">
        <f aca="false">IF(TRIM($B172&amp;$C172)="","",IF(N($O172)=0,"",MAX(0,MIN(N($O172)-N($Q172),N($W172)))))</f>
        <v/>
      </c>
      <c r="U172" s="245" t="str">
        <f aca="false">IF(TRIM($B172&amp;$C172)="","",IF(N($Q172)&lt;=N($O172),"",N($Q172)-N($O172)))</f>
        <v/>
      </c>
      <c r="V172" s="245" t="str">
        <f aca="false">IF(OR(TRIM($B172&amp;$C172)="",$W172=""),"",MAX(0,N($W172))-N($T172))</f>
        <v/>
      </c>
      <c r="W172" s="245" t="str">
        <f aca="false">IF(TRIM($B172&amp;$C172)="","",IF(AND(N($M172)=0,N($Q172)+N($R172)+N($S172)=0),"",ROUND(N($M172)-N($Q172)-N($R172)-N($S172),2)))</f>
        <v/>
      </c>
      <c r="X172" s="246" t="str">
        <f aca="false">IF(TRIM($B172&amp;$C172)="","",IF(N($M172)=0,IF((N($Q172)+N($R172)+N($S172))=0,"—未填单价","未填单价，已收 "&amp;TEXT((N($Q172)+N($R172)+N($S172)),"#,##0.00")),IF(N($W172)&gt;0.005,"欠 "&amp;TEXT(N($W172),"#,##0.00")&amp;IF(N($T172)&gt;0,"（开票未到账 "&amp;TEXT(N($T172),"#,##0.00")&amp;"）","")&amp;IF(N($V172)&gt;0,"（未开票 "&amp;TEXT(N($V172),"#,##0.00")&amp;"）",""),IF(N($W172)&lt;-0.005,"多收 "&amp;TEXT(-N($W172),"#,##0.00"),"✔ 已结清")))&amp;IF(N($U172)&gt;0,"｜到账未开票 "&amp;TEXT(N($U172),"#,##0.00")&amp;"，待补票","")&amp;IF(N($R172)&gt;0,"｜收现 "&amp;TEXT(N($R172),"#,##0.00"),"")&amp;IF(N($S172)&gt;0,"｜收款不开票 "&amp;TEXT(N($S172),"#,##0.00"),""))</f>
        <v/>
      </c>
      <c r="Y172" s="290"/>
      <c r="AC172" s="244" t="str">
        <f aca="false">IF(OR(N($O172)=0,N($AB172)=0),"",ROUND(N($O172)/(1+N($AB172))*N($AB172),2))</f>
        <v/>
      </c>
      <c r="AD172" s="290"/>
      <c r="AE172" s="288"/>
      <c r="AF172" s="261" t="str">
        <f aca="false">IF($AN172="","",IF($AN172=1,IF($AO172&gt;=1,"一次性·已到收款期","一次性·未到期"),$AE172&amp;" 第"&amp;$AO172&amp;"/"&amp;$AN172&amp;"期"))</f>
        <v/>
      </c>
      <c r="AG172" s="245" t="str">
        <f aca="false">IF(OR($AN172="",N($M172)=0),"",ROUND(N($K172)*$AO172/$AN172,2)+N($L172))</f>
        <v/>
      </c>
      <c r="AH172" s="245" t="str">
        <f aca="false">IF($AG172="","",MAX(0,ROUND($AG172-(N($Q172)+N($R172)+N($S172)),2)))</f>
        <v/>
      </c>
      <c r="AI172" s="245" t="str">
        <f aca="false">IF(OR(TRIM($B172&amp;$C172)="",NOT(ISNUMBER($D172))),"",SUMIFS($W$3:$W$1001,$AK$3:$AK$1001,$AK172,$D$3:$D$1001,"&lt;"&amp;$D172))</f>
        <v/>
      </c>
      <c r="AJ172" s="245" t="str">
        <f aca="false">IF(TRIM($B172&amp;$C172)="","",SUMIFS($W$3:$W$1001,$AK$3:$AK$1001,$AK172))</f>
        <v/>
      </c>
      <c r="AK172" s="261" t="str">
        <f aca="false">IF(TRIM($B172&amp;$C172)="","",TRIM($B172)&amp;"｜"&amp;TRIM($C172))</f>
        <v/>
      </c>
      <c r="AL172" s="245" t="str">
        <f aca="false">IF(TRIM($B172&amp;$C172)="","",MIN(N($O172),N($Q172)))</f>
        <v/>
      </c>
      <c r="AM172" s="248" t="str">
        <f aca="false">IF(ISNUMBER($D172),YEAR($D172),"")</f>
        <v/>
      </c>
      <c r="AN172" s="248" t="str">
        <f aca="false">IF(OR(TRIM($B172&amp;$C172)="",NOT(ISNUMBER($D172)),NOT(ISNUMBER($E172))),"",IF($E172&lt;$D172,"",IF(IF($AE172="半年付",2,IF($AE172="季度付",4,IF($AE172="月付",12,IF($AE172="半月付",24,1))))=1,1,MAX(1,ROUND(($E172-$D172+1)/365*IF($AE172="半年付",2,IF($AE172="季度付",4,IF($AE172="月付",12,IF($AE172="半月付",24,1)))),0)))))</f>
        <v/>
      </c>
      <c r="AO172" s="248" t="str">
        <f aca="true">IF($AN172="","",MIN($AN172,MAX(0,INT((TODAY()-付款宽限天数-$D172)/(($E172-$D172+1)/$AN172))+1)))</f>
        <v/>
      </c>
    </row>
    <row r="173" customFormat="false" ht="24" hidden="false" customHeight="false" outlineLevel="0" collapsed="false">
      <c r="F173" s="288" t="str">
        <f aca="true">IF(TRIM($B173&amp;$C173)="","",IF(OR(ISNUMBER(SEARCH("未",$A173)),ISNUMBER(SEARCH("送出",$A173)),AND(TRIM($A173)="",NOT(ISNUMBER($D173)),N($H173)=0)),"【合同未回】","")&amp;IF(NOT(ISNUMBER($E173)),IF(OR(ISNUMBER(SEARCH("未",$A173)),ISNUMBER(SEARCH("送出",$A173)),AND(TRIM($A173)="",NOT(ISNUMBER($D173)),N($H173)=0)),"","【未填合同期】"),IF($E173&lt;TODAY(),"【已到期】",IF($E173-TODAY()&lt;=提醒天数,"【即将到期，剩余"&amp;($E173-TODAY())&amp;"天】","【正常】")))&amp;IF(OR($AD173="安装免保",$AD173="技术免保",$AD173="质保期内"),"【"&amp;$AD173&amp;"】",""))</f>
        <v/>
      </c>
      <c r="K173" s="244" t="str">
        <f aca="false">IF(OR(N($H173)=0,N($I173)=0),"",ROUND(N($H173)*N($I173)*IF(N($J173)=0,1,N($J173)),2))</f>
        <v/>
      </c>
      <c r="M173" s="244" t="str">
        <f aca="false">IF(TRIM($B173&amp;$C173)="","",IF(AND(N($K173)=0,N($L173)=0),"",ROUND(N($K173)+N($L173),2)))</f>
        <v/>
      </c>
      <c r="S173" s="244"/>
      <c r="T173" s="245" t="str">
        <f aca="false">IF(TRIM($B173&amp;$C173)="","",IF(N($O173)=0,"",MAX(0,MIN(N($O173)-N($Q173),N($W173)))))</f>
        <v/>
      </c>
      <c r="U173" s="245" t="str">
        <f aca="false">IF(TRIM($B173&amp;$C173)="","",IF(N($Q173)&lt;=N($O173),"",N($Q173)-N($O173)))</f>
        <v/>
      </c>
      <c r="V173" s="245" t="str">
        <f aca="false">IF(OR(TRIM($B173&amp;$C173)="",$W173=""),"",MAX(0,N($W173))-N($T173))</f>
        <v/>
      </c>
      <c r="W173" s="245" t="str">
        <f aca="false">IF(TRIM($B173&amp;$C173)="","",IF(AND(N($M173)=0,N($Q173)+N($R173)+N($S173)=0),"",ROUND(N($M173)-N($Q173)-N($R173)-N($S173),2)))</f>
        <v/>
      </c>
      <c r="X173" s="246" t="str">
        <f aca="false">IF(TRIM($B173&amp;$C173)="","",IF(N($M173)=0,IF((N($Q173)+N($R173)+N($S173))=0,"—未填单价","未填单价，已收 "&amp;TEXT((N($Q173)+N($R173)+N($S173)),"#,##0.00")),IF(N($W173)&gt;0.005,"欠 "&amp;TEXT(N($W173),"#,##0.00")&amp;IF(N($T173)&gt;0,"（开票未到账 "&amp;TEXT(N($T173),"#,##0.00")&amp;"）","")&amp;IF(N($V173)&gt;0,"（未开票 "&amp;TEXT(N($V173),"#,##0.00")&amp;"）",""),IF(N($W173)&lt;-0.005,"多收 "&amp;TEXT(-N($W173),"#,##0.00"),"✔ 已结清")))&amp;IF(N($U173)&gt;0,"｜到账未开票 "&amp;TEXT(N($U173),"#,##0.00")&amp;"，待补票","")&amp;IF(N($R173)&gt;0,"｜收现 "&amp;TEXT(N($R173),"#,##0.00"),"")&amp;IF(N($S173)&gt;0,"｜收款不开票 "&amp;TEXT(N($S173),"#,##0.00"),""))</f>
        <v/>
      </c>
      <c r="Y173" s="290"/>
      <c r="AC173" s="244" t="str">
        <f aca="false">IF(OR(N($O173)=0,N($AB173)=0),"",ROUND(N($O173)/(1+N($AB173))*N($AB173),2))</f>
        <v/>
      </c>
      <c r="AD173" s="290"/>
      <c r="AE173" s="288"/>
      <c r="AF173" s="261" t="str">
        <f aca="false">IF($AN173="","",IF($AN173=1,IF($AO173&gt;=1,"一次性·已到收款期","一次性·未到期"),$AE173&amp;" 第"&amp;$AO173&amp;"/"&amp;$AN173&amp;"期"))</f>
        <v/>
      </c>
      <c r="AG173" s="245" t="str">
        <f aca="false">IF(OR($AN173="",N($M173)=0),"",ROUND(N($K173)*$AO173/$AN173,2)+N($L173))</f>
        <v/>
      </c>
      <c r="AH173" s="245" t="str">
        <f aca="false">IF($AG173="","",MAX(0,ROUND($AG173-(N($Q173)+N($R173)+N($S173)),2)))</f>
        <v/>
      </c>
      <c r="AI173" s="245" t="str">
        <f aca="false">IF(OR(TRIM($B173&amp;$C173)="",NOT(ISNUMBER($D173))),"",SUMIFS($W$3:$W$1001,$AK$3:$AK$1001,$AK173,$D$3:$D$1001,"&lt;"&amp;$D173))</f>
        <v/>
      </c>
      <c r="AJ173" s="245" t="str">
        <f aca="false">IF(TRIM($B173&amp;$C173)="","",SUMIFS($W$3:$W$1001,$AK$3:$AK$1001,$AK173))</f>
        <v/>
      </c>
      <c r="AK173" s="261" t="str">
        <f aca="false">IF(TRIM($B173&amp;$C173)="","",TRIM($B173)&amp;"｜"&amp;TRIM($C173))</f>
        <v/>
      </c>
      <c r="AL173" s="245" t="str">
        <f aca="false">IF(TRIM($B173&amp;$C173)="","",MIN(N($O173),N($Q173)))</f>
        <v/>
      </c>
      <c r="AM173" s="248" t="str">
        <f aca="false">IF(ISNUMBER($D173),YEAR($D173),"")</f>
        <v/>
      </c>
      <c r="AN173" s="248" t="str">
        <f aca="false">IF(OR(TRIM($B173&amp;$C173)="",NOT(ISNUMBER($D173)),NOT(ISNUMBER($E173))),"",IF($E173&lt;$D173,"",IF(IF($AE173="半年付",2,IF($AE173="季度付",4,IF($AE173="月付",12,IF($AE173="半月付",24,1))))=1,1,MAX(1,ROUND(($E173-$D173+1)/365*IF($AE173="半年付",2,IF($AE173="季度付",4,IF($AE173="月付",12,IF($AE173="半月付",24,1)))),0)))))</f>
        <v/>
      </c>
      <c r="AO173" s="248" t="str">
        <f aca="true">IF($AN173="","",MIN($AN173,MAX(0,INT((TODAY()-付款宽限天数-$D173)/(($E173-$D173+1)/$AN173))+1)))</f>
        <v/>
      </c>
    </row>
    <row r="174" customFormat="false" ht="24" hidden="false" customHeight="false" outlineLevel="0" collapsed="false">
      <c r="F174" s="288" t="str">
        <f aca="true">IF(TRIM($B174&amp;$C174)="","",IF(OR(ISNUMBER(SEARCH("未",$A174)),ISNUMBER(SEARCH("送出",$A174)),AND(TRIM($A174)="",NOT(ISNUMBER($D174)),N($H174)=0)),"【合同未回】","")&amp;IF(NOT(ISNUMBER($E174)),IF(OR(ISNUMBER(SEARCH("未",$A174)),ISNUMBER(SEARCH("送出",$A174)),AND(TRIM($A174)="",NOT(ISNUMBER($D174)),N($H174)=0)),"","【未填合同期】"),IF($E174&lt;TODAY(),"【已到期】",IF($E174-TODAY()&lt;=提醒天数,"【即将到期，剩余"&amp;($E174-TODAY())&amp;"天】","【正常】")))&amp;IF(OR($AD174="安装免保",$AD174="技术免保",$AD174="质保期内"),"【"&amp;$AD174&amp;"】",""))</f>
        <v/>
      </c>
      <c r="K174" s="244" t="str">
        <f aca="false">IF(OR(N($H174)=0,N($I174)=0),"",ROUND(N($H174)*N($I174)*IF(N($J174)=0,1,N($J174)),2))</f>
        <v/>
      </c>
      <c r="M174" s="244" t="str">
        <f aca="false">IF(TRIM($B174&amp;$C174)="","",IF(AND(N($K174)=0,N($L174)=0),"",ROUND(N($K174)+N($L174),2)))</f>
        <v/>
      </c>
      <c r="S174" s="244"/>
      <c r="T174" s="245" t="str">
        <f aca="false">IF(TRIM($B174&amp;$C174)="","",IF(N($O174)=0,"",MAX(0,MIN(N($O174)-N($Q174),N($W174)))))</f>
        <v/>
      </c>
      <c r="U174" s="245" t="str">
        <f aca="false">IF(TRIM($B174&amp;$C174)="","",IF(N($Q174)&lt;=N($O174),"",N($Q174)-N($O174)))</f>
        <v/>
      </c>
      <c r="V174" s="245" t="str">
        <f aca="false">IF(OR(TRIM($B174&amp;$C174)="",$W174=""),"",MAX(0,N($W174))-N($T174))</f>
        <v/>
      </c>
      <c r="W174" s="245" t="str">
        <f aca="false">IF(TRIM($B174&amp;$C174)="","",IF(AND(N($M174)=0,N($Q174)+N($R174)+N($S174)=0),"",ROUND(N($M174)-N($Q174)-N($R174)-N($S174),2)))</f>
        <v/>
      </c>
      <c r="X174" s="246" t="str">
        <f aca="false">IF(TRIM($B174&amp;$C174)="","",IF(N($M174)=0,IF((N($Q174)+N($R174)+N($S174))=0,"—未填单价","未填单价，已收 "&amp;TEXT((N($Q174)+N($R174)+N($S174)),"#,##0.00")),IF(N($W174)&gt;0.005,"欠 "&amp;TEXT(N($W174),"#,##0.00")&amp;IF(N($T174)&gt;0,"（开票未到账 "&amp;TEXT(N($T174),"#,##0.00")&amp;"）","")&amp;IF(N($V174)&gt;0,"（未开票 "&amp;TEXT(N($V174),"#,##0.00")&amp;"）",""),IF(N($W174)&lt;-0.005,"多收 "&amp;TEXT(-N($W174),"#,##0.00"),"✔ 已结清")))&amp;IF(N($U174)&gt;0,"｜到账未开票 "&amp;TEXT(N($U174),"#,##0.00")&amp;"，待补票","")&amp;IF(N($R174)&gt;0,"｜收现 "&amp;TEXT(N($R174),"#,##0.00"),"")&amp;IF(N($S174)&gt;0,"｜收款不开票 "&amp;TEXT(N($S174),"#,##0.00"),""))</f>
        <v/>
      </c>
      <c r="Y174" s="290"/>
      <c r="AC174" s="244" t="str">
        <f aca="false">IF(OR(N($O174)=0,N($AB174)=0),"",ROUND(N($O174)/(1+N($AB174))*N($AB174),2))</f>
        <v/>
      </c>
      <c r="AD174" s="290"/>
      <c r="AE174" s="288"/>
      <c r="AF174" s="261" t="str">
        <f aca="false">IF($AN174="","",IF($AN174=1,IF($AO174&gt;=1,"一次性·已到收款期","一次性·未到期"),$AE174&amp;" 第"&amp;$AO174&amp;"/"&amp;$AN174&amp;"期"))</f>
        <v/>
      </c>
      <c r="AG174" s="245" t="str">
        <f aca="false">IF(OR($AN174="",N($M174)=0),"",ROUND(N($K174)*$AO174/$AN174,2)+N($L174))</f>
        <v/>
      </c>
      <c r="AH174" s="245" t="str">
        <f aca="false">IF($AG174="","",MAX(0,ROUND($AG174-(N($Q174)+N($R174)+N($S174)),2)))</f>
        <v/>
      </c>
      <c r="AI174" s="245" t="str">
        <f aca="false">IF(OR(TRIM($B174&amp;$C174)="",NOT(ISNUMBER($D174))),"",SUMIFS($W$3:$W$1001,$AK$3:$AK$1001,$AK174,$D$3:$D$1001,"&lt;"&amp;$D174))</f>
        <v/>
      </c>
      <c r="AJ174" s="245" t="str">
        <f aca="false">IF(TRIM($B174&amp;$C174)="","",SUMIFS($W$3:$W$1001,$AK$3:$AK$1001,$AK174))</f>
        <v/>
      </c>
      <c r="AK174" s="261" t="str">
        <f aca="false">IF(TRIM($B174&amp;$C174)="","",TRIM($B174)&amp;"｜"&amp;TRIM($C174))</f>
        <v/>
      </c>
      <c r="AL174" s="245" t="str">
        <f aca="false">IF(TRIM($B174&amp;$C174)="","",MIN(N($O174),N($Q174)))</f>
        <v/>
      </c>
      <c r="AM174" s="248" t="str">
        <f aca="false">IF(ISNUMBER($D174),YEAR($D174),"")</f>
        <v/>
      </c>
      <c r="AN174" s="248" t="str">
        <f aca="false">IF(OR(TRIM($B174&amp;$C174)="",NOT(ISNUMBER($D174)),NOT(ISNUMBER($E174))),"",IF($E174&lt;$D174,"",IF(IF($AE174="半年付",2,IF($AE174="季度付",4,IF($AE174="月付",12,IF($AE174="半月付",24,1))))=1,1,MAX(1,ROUND(($E174-$D174+1)/365*IF($AE174="半年付",2,IF($AE174="季度付",4,IF($AE174="月付",12,IF($AE174="半月付",24,1)))),0)))))</f>
        <v/>
      </c>
      <c r="AO174" s="248" t="str">
        <f aca="true">IF($AN174="","",MIN($AN174,MAX(0,INT((TODAY()-付款宽限天数-$D174)/(($E174-$D174+1)/$AN174))+1)))</f>
        <v/>
      </c>
    </row>
    <row r="175" customFormat="false" ht="24" hidden="false" customHeight="false" outlineLevel="0" collapsed="false">
      <c r="F175" s="288" t="str">
        <f aca="true">IF(TRIM($B175&amp;$C175)="","",IF(OR(ISNUMBER(SEARCH("未",$A175)),ISNUMBER(SEARCH("送出",$A175)),AND(TRIM($A175)="",NOT(ISNUMBER($D175)),N($H175)=0)),"【合同未回】","")&amp;IF(NOT(ISNUMBER($E175)),IF(OR(ISNUMBER(SEARCH("未",$A175)),ISNUMBER(SEARCH("送出",$A175)),AND(TRIM($A175)="",NOT(ISNUMBER($D175)),N($H175)=0)),"","【未填合同期】"),IF($E175&lt;TODAY(),"【已到期】",IF($E175-TODAY()&lt;=提醒天数,"【即将到期，剩余"&amp;($E175-TODAY())&amp;"天】","【正常】")))&amp;IF(OR($AD175="安装免保",$AD175="技术免保",$AD175="质保期内"),"【"&amp;$AD175&amp;"】",""))</f>
        <v/>
      </c>
      <c r="K175" s="244" t="str">
        <f aca="false">IF(OR(N($H175)=0,N($I175)=0),"",ROUND(N($H175)*N($I175)*IF(N($J175)=0,1,N($J175)),2))</f>
        <v/>
      </c>
      <c r="M175" s="244" t="str">
        <f aca="false">IF(TRIM($B175&amp;$C175)="","",IF(AND(N($K175)=0,N($L175)=0),"",ROUND(N($K175)+N($L175),2)))</f>
        <v/>
      </c>
      <c r="S175" s="244"/>
      <c r="T175" s="245" t="str">
        <f aca="false">IF(TRIM($B175&amp;$C175)="","",IF(N($O175)=0,"",MAX(0,MIN(N($O175)-N($Q175),N($W175)))))</f>
        <v/>
      </c>
      <c r="U175" s="245" t="str">
        <f aca="false">IF(TRIM($B175&amp;$C175)="","",IF(N($Q175)&lt;=N($O175),"",N($Q175)-N($O175)))</f>
        <v/>
      </c>
      <c r="V175" s="245" t="str">
        <f aca="false">IF(OR(TRIM($B175&amp;$C175)="",$W175=""),"",MAX(0,N($W175))-N($T175))</f>
        <v/>
      </c>
      <c r="W175" s="245" t="str">
        <f aca="false">IF(TRIM($B175&amp;$C175)="","",IF(AND(N($M175)=0,N($Q175)+N($R175)+N($S175)=0),"",ROUND(N($M175)-N($Q175)-N($R175)-N($S175),2)))</f>
        <v/>
      </c>
      <c r="X175" s="246" t="str">
        <f aca="false">IF(TRIM($B175&amp;$C175)="","",IF(N($M175)=0,IF((N($Q175)+N($R175)+N($S175))=0,"—未填单价","未填单价，已收 "&amp;TEXT((N($Q175)+N($R175)+N($S175)),"#,##0.00")),IF(N($W175)&gt;0.005,"欠 "&amp;TEXT(N($W175),"#,##0.00")&amp;IF(N($T175)&gt;0,"（开票未到账 "&amp;TEXT(N($T175),"#,##0.00")&amp;"）","")&amp;IF(N($V175)&gt;0,"（未开票 "&amp;TEXT(N($V175),"#,##0.00")&amp;"）",""),IF(N($W175)&lt;-0.005,"多收 "&amp;TEXT(-N($W175),"#,##0.00"),"✔ 已结清")))&amp;IF(N($U175)&gt;0,"｜到账未开票 "&amp;TEXT(N($U175),"#,##0.00")&amp;"，待补票","")&amp;IF(N($R175)&gt;0,"｜收现 "&amp;TEXT(N($R175),"#,##0.00"),"")&amp;IF(N($S175)&gt;0,"｜收款不开票 "&amp;TEXT(N($S175),"#,##0.00"),""))</f>
        <v/>
      </c>
      <c r="Y175" s="290"/>
      <c r="AC175" s="244" t="str">
        <f aca="false">IF(OR(N($O175)=0,N($AB175)=0),"",ROUND(N($O175)/(1+N($AB175))*N($AB175),2))</f>
        <v/>
      </c>
      <c r="AD175" s="290"/>
      <c r="AE175" s="288"/>
      <c r="AF175" s="261" t="str">
        <f aca="false">IF($AN175="","",IF($AN175=1,IF($AO175&gt;=1,"一次性·已到收款期","一次性·未到期"),$AE175&amp;" 第"&amp;$AO175&amp;"/"&amp;$AN175&amp;"期"))</f>
        <v/>
      </c>
      <c r="AG175" s="245" t="str">
        <f aca="false">IF(OR($AN175="",N($M175)=0),"",ROUND(N($K175)*$AO175/$AN175,2)+N($L175))</f>
        <v/>
      </c>
      <c r="AH175" s="245" t="str">
        <f aca="false">IF($AG175="","",MAX(0,ROUND($AG175-(N($Q175)+N($R175)+N($S175)),2)))</f>
        <v/>
      </c>
      <c r="AI175" s="245" t="str">
        <f aca="false">IF(OR(TRIM($B175&amp;$C175)="",NOT(ISNUMBER($D175))),"",SUMIFS($W$3:$W$1001,$AK$3:$AK$1001,$AK175,$D$3:$D$1001,"&lt;"&amp;$D175))</f>
        <v/>
      </c>
      <c r="AJ175" s="245" t="str">
        <f aca="false">IF(TRIM($B175&amp;$C175)="","",SUMIFS($W$3:$W$1001,$AK$3:$AK$1001,$AK175))</f>
        <v/>
      </c>
      <c r="AK175" s="261" t="str">
        <f aca="false">IF(TRIM($B175&amp;$C175)="","",TRIM($B175)&amp;"｜"&amp;TRIM($C175))</f>
        <v/>
      </c>
      <c r="AL175" s="245" t="str">
        <f aca="false">IF(TRIM($B175&amp;$C175)="","",MIN(N($O175),N($Q175)))</f>
        <v/>
      </c>
      <c r="AM175" s="248" t="str">
        <f aca="false">IF(ISNUMBER($D175),YEAR($D175),"")</f>
        <v/>
      </c>
      <c r="AN175" s="248" t="str">
        <f aca="false">IF(OR(TRIM($B175&amp;$C175)="",NOT(ISNUMBER($D175)),NOT(ISNUMBER($E175))),"",IF($E175&lt;$D175,"",IF(IF($AE175="半年付",2,IF($AE175="季度付",4,IF($AE175="月付",12,IF($AE175="半月付",24,1))))=1,1,MAX(1,ROUND(($E175-$D175+1)/365*IF($AE175="半年付",2,IF($AE175="季度付",4,IF($AE175="月付",12,IF($AE175="半月付",24,1)))),0)))))</f>
        <v/>
      </c>
      <c r="AO175" s="248" t="str">
        <f aca="true">IF($AN175="","",MIN($AN175,MAX(0,INT((TODAY()-付款宽限天数-$D175)/(($E175-$D175+1)/$AN175))+1)))</f>
        <v/>
      </c>
    </row>
    <row r="176" customFormat="false" ht="24" hidden="false" customHeight="false" outlineLevel="0" collapsed="false">
      <c r="F176" s="288" t="str">
        <f aca="true">IF(TRIM($B176&amp;$C176)="","",IF(OR(ISNUMBER(SEARCH("未",$A176)),ISNUMBER(SEARCH("送出",$A176)),AND(TRIM($A176)="",NOT(ISNUMBER($D176)),N($H176)=0)),"【合同未回】","")&amp;IF(NOT(ISNUMBER($E176)),IF(OR(ISNUMBER(SEARCH("未",$A176)),ISNUMBER(SEARCH("送出",$A176)),AND(TRIM($A176)="",NOT(ISNUMBER($D176)),N($H176)=0)),"","【未填合同期】"),IF($E176&lt;TODAY(),"【已到期】",IF($E176-TODAY()&lt;=提醒天数,"【即将到期，剩余"&amp;($E176-TODAY())&amp;"天】","【正常】")))&amp;IF(OR($AD176="安装免保",$AD176="技术免保",$AD176="质保期内"),"【"&amp;$AD176&amp;"】",""))</f>
        <v/>
      </c>
      <c r="K176" s="244" t="str">
        <f aca="false">IF(OR(N($H176)=0,N($I176)=0),"",ROUND(N($H176)*N($I176)*IF(N($J176)=0,1,N($J176)),2))</f>
        <v/>
      </c>
      <c r="M176" s="244" t="str">
        <f aca="false">IF(TRIM($B176&amp;$C176)="","",IF(AND(N($K176)=0,N($L176)=0),"",ROUND(N($K176)+N($L176),2)))</f>
        <v/>
      </c>
      <c r="S176" s="244"/>
      <c r="T176" s="245" t="str">
        <f aca="false">IF(TRIM($B176&amp;$C176)="","",IF(N($O176)=0,"",MAX(0,MIN(N($O176)-N($Q176),N($W176)))))</f>
        <v/>
      </c>
      <c r="U176" s="245" t="str">
        <f aca="false">IF(TRIM($B176&amp;$C176)="","",IF(N($Q176)&lt;=N($O176),"",N($Q176)-N($O176)))</f>
        <v/>
      </c>
      <c r="V176" s="245" t="str">
        <f aca="false">IF(OR(TRIM($B176&amp;$C176)="",$W176=""),"",MAX(0,N($W176))-N($T176))</f>
        <v/>
      </c>
      <c r="W176" s="245" t="str">
        <f aca="false">IF(TRIM($B176&amp;$C176)="","",IF(AND(N($M176)=0,N($Q176)+N($R176)+N($S176)=0),"",ROUND(N($M176)-N($Q176)-N($R176)-N($S176),2)))</f>
        <v/>
      </c>
      <c r="X176" s="246" t="str">
        <f aca="false">IF(TRIM($B176&amp;$C176)="","",IF(N($M176)=0,IF((N($Q176)+N($R176)+N($S176))=0,"—未填单价","未填单价，已收 "&amp;TEXT((N($Q176)+N($R176)+N($S176)),"#,##0.00")),IF(N($W176)&gt;0.005,"欠 "&amp;TEXT(N($W176),"#,##0.00")&amp;IF(N($T176)&gt;0,"（开票未到账 "&amp;TEXT(N($T176),"#,##0.00")&amp;"）","")&amp;IF(N($V176)&gt;0,"（未开票 "&amp;TEXT(N($V176),"#,##0.00")&amp;"）",""),IF(N($W176)&lt;-0.005,"多收 "&amp;TEXT(-N($W176),"#,##0.00"),"✔ 已结清")))&amp;IF(N($U176)&gt;0,"｜到账未开票 "&amp;TEXT(N($U176),"#,##0.00")&amp;"，待补票","")&amp;IF(N($R176)&gt;0,"｜收现 "&amp;TEXT(N($R176),"#,##0.00"),"")&amp;IF(N($S176)&gt;0,"｜收款不开票 "&amp;TEXT(N($S176),"#,##0.00"),""))</f>
        <v/>
      </c>
      <c r="Y176" s="290"/>
      <c r="AC176" s="244" t="str">
        <f aca="false">IF(OR(N($O176)=0,N($AB176)=0),"",ROUND(N($O176)/(1+N($AB176))*N($AB176),2))</f>
        <v/>
      </c>
      <c r="AD176" s="290"/>
      <c r="AE176" s="288"/>
      <c r="AF176" s="261" t="str">
        <f aca="false">IF($AN176="","",IF($AN176=1,IF($AO176&gt;=1,"一次性·已到收款期","一次性·未到期"),$AE176&amp;" 第"&amp;$AO176&amp;"/"&amp;$AN176&amp;"期"))</f>
        <v/>
      </c>
      <c r="AG176" s="245" t="str">
        <f aca="false">IF(OR($AN176="",N($M176)=0),"",ROUND(N($K176)*$AO176/$AN176,2)+N($L176))</f>
        <v/>
      </c>
      <c r="AH176" s="245" t="str">
        <f aca="false">IF($AG176="","",MAX(0,ROUND($AG176-(N($Q176)+N($R176)+N($S176)),2)))</f>
        <v/>
      </c>
      <c r="AI176" s="245" t="str">
        <f aca="false">IF(OR(TRIM($B176&amp;$C176)="",NOT(ISNUMBER($D176))),"",SUMIFS($W$3:$W$1001,$AK$3:$AK$1001,$AK176,$D$3:$D$1001,"&lt;"&amp;$D176))</f>
        <v/>
      </c>
      <c r="AJ176" s="245" t="str">
        <f aca="false">IF(TRIM($B176&amp;$C176)="","",SUMIFS($W$3:$W$1001,$AK$3:$AK$1001,$AK176))</f>
        <v/>
      </c>
      <c r="AK176" s="261" t="str">
        <f aca="false">IF(TRIM($B176&amp;$C176)="","",TRIM($B176)&amp;"｜"&amp;TRIM($C176))</f>
        <v/>
      </c>
      <c r="AL176" s="245" t="str">
        <f aca="false">IF(TRIM($B176&amp;$C176)="","",MIN(N($O176),N($Q176)))</f>
        <v/>
      </c>
      <c r="AM176" s="248" t="str">
        <f aca="false">IF(ISNUMBER($D176),YEAR($D176),"")</f>
        <v/>
      </c>
      <c r="AN176" s="248" t="str">
        <f aca="false">IF(OR(TRIM($B176&amp;$C176)="",NOT(ISNUMBER($D176)),NOT(ISNUMBER($E176))),"",IF($E176&lt;$D176,"",IF(IF($AE176="半年付",2,IF($AE176="季度付",4,IF($AE176="月付",12,IF($AE176="半月付",24,1))))=1,1,MAX(1,ROUND(($E176-$D176+1)/365*IF($AE176="半年付",2,IF($AE176="季度付",4,IF($AE176="月付",12,IF($AE176="半月付",24,1)))),0)))))</f>
        <v/>
      </c>
      <c r="AO176" s="248" t="str">
        <f aca="true">IF($AN176="","",MIN($AN176,MAX(0,INT((TODAY()-付款宽限天数-$D176)/(($E176-$D176+1)/$AN176))+1)))</f>
        <v/>
      </c>
    </row>
    <row r="177" customFormat="false" ht="24" hidden="false" customHeight="false" outlineLevel="0" collapsed="false">
      <c r="F177" s="288" t="str">
        <f aca="true">IF(TRIM($B177&amp;$C177)="","",IF(OR(ISNUMBER(SEARCH("未",$A177)),ISNUMBER(SEARCH("送出",$A177)),AND(TRIM($A177)="",NOT(ISNUMBER($D177)),N($H177)=0)),"【合同未回】","")&amp;IF(NOT(ISNUMBER($E177)),IF(OR(ISNUMBER(SEARCH("未",$A177)),ISNUMBER(SEARCH("送出",$A177)),AND(TRIM($A177)="",NOT(ISNUMBER($D177)),N($H177)=0)),"","【未填合同期】"),IF($E177&lt;TODAY(),"【已到期】",IF($E177-TODAY()&lt;=提醒天数,"【即将到期，剩余"&amp;($E177-TODAY())&amp;"天】","【正常】")))&amp;IF(OR($AD177="安装免保",$AD177="技术免保",$AD177="质保期内"),"【"&amp;$AD177&amp;"】",""))</f>
        <v/>
      </c>
      <c r="K177" s="244" t="str">
        <f aca="false">IF(OR(N($H177)=0,N($I177)=0),"",ROUND(N($H177)*N($I177)*IF(N($J177)=0,1,N($J177)),2))</f>
        <v/>
      </c>
      <c r="M177" s="244" t="str">
        <f aca="false">IF(TRIM($B177&amp;$C177)="","",IF(AND(N($K177)=0,N($L177)=0),"",ROUND(N($K177)+N($L177),2)))</f>
        <v/>
      </c>
      <c r="S177" s="244"/>
      <c r="T177" s="245" t="str">
        <f aca="false">IF(TRIM($B177&amp;$C177)="","",IF(N($O177)=0,"",MAX(0,MIN(N($O177)-N($Q177),N($W177)))))</f>
        <v/>
      </c>
      <c r="U177" s="245" t="str">
        <f aca="false">IF(TRIM($B177&amp;$C177)="","",IF(N($Q177)&lt;=N($O177),"",N($Q177)-N($O177)))</f>
        <v/>
      </c>
      <c r="V177" s="245" t="str">
        <f aca="false">IF(OR(TRIM($B177&amp;$C177)="",$W177=""),"",MAX(0,N($W177))-N($T177))</f>
        <v/>
      </c>
      <c r="W177" s="245" t="str">
        <f aca="false">IF(TRIM($B177&amp;$C177)="","",IF(AND(N($M177)=0,N($Q177)+N($R177)+N($S177)=0),"",ROUND(N($M177)-N($Q177)-N($R177)-N($S177),2)))</f>
        <v/>
      </c>
      <c r="X177" s="246" t="str">
        <f aca="false">IF(TRIM($B177&amp;$C177)="","",IF(N($M177)=0,IF((N($Q177)+N($R177)+N($S177))=0,"—未填单价","未填单价，已收 "&amp;TEXT((N($Q177)+N($R177)+N($S177)),"#,##0.00")),IF(N($W177)&gt;0.005,"欠 "&amp;TEXT(N($W177),"#,##0.00")&amp;IF(N($T177)&gt;0,"（开票未到账 "&amp;TEXT(N($T177),"#,##0.00")&amp;"）","")&amp;IF(N($V177)&gt;0,"（未开票 "&amp;TEXT(N($V177),"#,##0.00")&amp;"）",""),IF(N($W177)&lt;-0.005,"多收 "&amp;TEXT(-N($W177),"#,##0.00"),"✔ 已结清")))&amp;IF(N($U177)&gt;0,"｜到账未开票 "&amp;TEXT(N($U177),"#,##0.00")&amp;"，待补票","")&amp;IF(N($R177)&gt;0,"｜收现 "&amp;TEXT(N($R177),"#,##0.00"),"")&amp;IF(N($S177)&gt;0,"｜收款不开票 "&amp;TEXT(N($S177),"#,##0.00"),""))</f>
        <v/>
      </c>
      <c r="Y177" s="290"/>
      <c r="AC177" s="244" t="str">
        <f aca="false">IF(OR(N($O177)=0,N($AB177)=0),"",ROUND(N($O177)/(1+N($AB177))*N($AB177),2))</f>
        <v/>
      </c>
      <c r="AD177" s="290"/>
      <c r="AE177" s="288"/>
      <c r="AF177" s="261" t="str">
        <f aca="false">IF($AN177="","",IF($AN177=1,IF($AO177&gt;=1,"一次性·已到收款期","一次性·未到期"),$AE177&amp;" 第"&amp;$AO177&amp;"/"&amp;$AN177&amp;"期"))</f>
        <v/>
      </c>
      <c r="AG177" s="245" t="str">
        <f aca="false">IF(OR($AN177="",N($M177)=0),"",ROUND(N($K177)*$AO177/$AN177,2)+N($L177))</f>
        <v/>
      </c>
      <c r="AH177" s="245" t="str">
        <f aca="false">IF($AG177="","",MAX(0,ROUND($AG177-(N($Q177)+N($R177)+N($S177)),2)))</f>
        <v/>
      </c>
      <c r="AI177" s="245" t="str">
        <f aca="false">IF(OR(TRIM($B177&amp;$C177)="",NOT(ISNUMBER($D177))),"",SUMIFS($W$3:$W$1001,$AK$3:$AK$1001,$AK177,$D$3:$D$1001,"&lt;"&amp;$D177))</f>
        <v/>
      </c>
      <c r="AJ177" s="245" t="str">
        <f aca="false">IF(TRIM($B177&amp;$C177)="","",SUMIFS($W$3:$W$1001,$AK$3:$AK$1001,$AK177))</f>
        <v/>
      </c>
      <c r="AK177" s="261" t="str">
        <f aca="false">IF(TRIM($B177&amp;$C177)="","",TRIM($B177)&amp;"｜"&amp;TRIM($C177))</f>
        <v/>
      </c>
      <c r="AL177" s="245" t="str">
        <f aca="false">IF(TRIM($B177&amp;$C177)="","",MIN(N($O177),N($Q177)))</f>
        <v/>
      </c>
      <c r="AM177" s="248" t="str">
        <f aca="false">IF(ISNUMBER($D177),YEAR($D177),"")</f>
        <v/>
      </c>
      <c r="AN177" s="248" t="str">
        <f aca="false">IF(OR(TRIM($B177&amp;$C177)="",NOT(ISNUMBER($D177)),NOT(ISNUMBER($E177))),"",IF($E177&lt;$D177,"",IF(IF($AE177="半年付",2,IF($AE177="季度付",4,IF($AE177="月付",12,IF($AE177="半月付",24,1))))=1,1,MAX(1,ROUND(($E177-$D177+1)/365*IF($AE177="半年付",2,IF($AE177="季度付",4,IF($AE177="月付",12,IF($AE177="半月付",24,1)))),0)))))</f>
        <v/>
      </c>
      <c r="AO177" s="248" t="str">
        <f aca="true">IF($AN177="","",MIN($AN177,MAX(0,INT((TODAY()-付款宽限天数-$D177)/(($E177-$D177+1)/$AN177))+1)))</f>
        <v/>
      </c>
    </row>
    <row r="178" customFormat="false" ht="24" hidden="false" customHeight="false" outlineLevel="0" collapsed="false">
      <c r="F178" s="288" t="str">
        <f aca="true">IF(TRIM($B178&amp;$C178)="","",IF(OR(ISNUMBER(SEARCH("未",$A178)),ISNUMBER(SEARCH("送出",$A178)),AND(TRIM($A178)="",NOT(ISNUMBER($D178)),N($H178)=0)),"【合同未回】","")&amp;IF(NOT(ISNUMBER($E178)),IF(OR(ISNUMBER(SEARCH("未",$A178)),ISNUMBER(SEARCH("送出",$A178)),AND(TRIM($A178)="",NOT(ISNUMBER($D178)),N($H178)=0)),"","【未填合同期】"),IF($E178&lt;TODAY(),"【已到期】",IF($E178-TODAY()&lt;=提醒天数,"【即将到期，剩余"&amp;($E178-TODAY())&amp;"天】","【正常】")))&amp;IF(OR($AD178="安装免保",$AD178="技术免保",$AD178="质保期内"),"【"&amp;$AD178&amp;"】",""))</f>
        <v/>
      </c>
      <c r="K178" s="244" t="str">
        <f aca="false">IF(OR(N($H178)=0,N($I178)=0),"",ROUND(N($H178)*N($I178)*IF(N($J178)=0,1,N($J178)),2))</f>
        <v/>
      </c>
      <c r="M178" s="244" t="str">
        <f aca="false">IF(TRIM($B178&amp;$C178)="","",IF(AND(N($K178)=0,N($L178)=0),"",ROUND(N($K178)+N($L178),2)))</f>
        <v/>
      </c>
      <c r="S178" s="244"/>
      <c r="T178" s="245" t="str">
        <f aca="false">IF(TRIM($B178&amp;$C178)="","",IF(N($O178)=0,"",MAX(0,MIN(N($O178)-N($Q178),N($W178)))))</f>
        <v/>
      </c>
      <c r="U178" s="245" t="str">
        <f aca="false">IF(TRIM($B178&amp;$C178)="","",IF(N($Q178)&lt;=N($O178),"",N($Q178)-N($O178)))</f>
        <v/>
      </c>
      <c r="V178" s="245" t="str">
        <f aca="false">IF(OR(TRIM($B178&amp;$C178)="",$W178=""),"",MAX(0,N($W178))-N($T178))</f>
        <v/>
      </c>
      <c r="W178" s="245" t="str">
        <f aca="false">IF(TRIM($B178&amp;$C178)="","",IF(AND(N($M178)=0,N($Q178)+N($R178)+N($S178)=0),"",ROUND(N($M178)-N($Q178)-N($R178)-N($S178),2)))</f>
        <v/>
      </c>
      <c r="X178" s="246" t="str">
        <f aca="false">IF(TRIM($B178&amp;$C178)="","",IF(N($M178)=0,IF((N($Q178)+N($R178)+N($S178))=0,"—未填单价","未填单价，已收 "&amp;TEXT((N($Q178)+N($R178)+N($S178)),"#,##0.00")),IF(N($W178)&gt;0.005,"欠 "&amp;TEXT(N($W178),"#,##0.00")&amp;IF(N($T178)&gt;0,"（开票未到账 "&amp;TEXT(N($T178),"#,##0.00")&amp;"）","")&amp;IF(N($V178)&gt;0,"（未开票 "&amp;TEXT(N($V178),"#,##0.00")&amp;"）",""),IF(N($W178)&lt;-0.005,"多收 "&amp;TEXT(-N($W178),"#,##0.00"),"✔ 已结清")))&amp;IF(N($U178)&gt;0,"｜到账未开票 "&amp;TEXT(N($U178),"#,##0.00")&amp;"，待补票","")&amp;IF(N($R178)&gt;0,"｜收现 "&amp;TEXT(N($R178),"#,##0.00"),"")&amp;IF(N($S178)&gt;0,"｜收款不开票 "&amp;TEXT(N($S178),"#,##0.00"),""))</f>
        <v/>
      </c>
      <c r="Y178" s="290"/>
      <c r="AC178" s="244" t="str">
        <f aca="false">IF(OR(N($O178)=0,N($AB178)=0),"",ROUND(N($O178)/(1+N($AB178))*N($AB178),2))</f>
        <v/>
      </c>
      <c r="AD178" s="290"/>
      <c r="AE178" s="288"/>
      <c r="AF178" s="261" t="str">
        <f aca="false">IF($AN178="","",IF($AN178=1,IF($AO178&gt;=1,"一次性·已到收款期","一次性·未到期"),$AE178&amp;" 第"&amp;$AO178&amp;"/"&amp;$AN178&amp;"期"))</f>
        <v/>
      </c>
      <c r="AG178" s="245" t="str">
        <f aca="false">IF(OR($AN178="",N($M178)=0),"",ROUND(N($K178)*$AO178/$AN178,2)+N($L178))</f>
        <v/>
      </c>
      <c r="AH178" s="245" t="str">
        <f aca="false">IF($AG178="","",MAX(0,ROUND($AG178-(N($Q178)+N($R178)+N($S178)),2)))</f>
        <v/>
      </c>
      <c r="AI178" s="245" t="str">
        <f aca="false">IF(OR(TRIM($B178&amp;$C178)="",NOT(ISNUMBER($D178))),"",SUMIFS($W$3:$W$1001,$AK$3:$AK$1001,$AK178,$D$3:$D$1001,"&lt;"&amp;$D178))</f>
        <v/>
      </c>
      <c r="AJ178" s="245" t="str">
        <f aca="false">IF(TRIM($B178&amp;$C178)="","",SUMIFS($W$3:$W$1001,$AK$3:$AK$1001,$AK178))</f>
        <v/>
      </c>
      <c r="AK178" s="261" t="str">
        <f aca="false">IF(TRIM($B178&amp;$C178)="","",TRIM($B178)&amp;"｜"&amp;TRIM($C178))</f>
        <v/>
      </c>
      <c r="AL178" s="245" t="str">
        <f aca="false">IF(TRIM($B178&amp;$C178)="","",MIN(N($O178),N($Q178)))</f>
        <v/>
      </c>
      <c r="AM178" s="248" t="str">
        <f aca="false">IF(ISNUMBER($D178),YEAR($D178),"")</f>
        <v/>
      </c>
      <c r="AN178" s="248" t="str">
        <f aca="false">IF(OR(TRIM($B178&amp;$C178)="",NOT(ISNUMBER($D178)),NOT(ISNUMBER($E178))),"",IF($E178&lt;$D178,"",IF(IF($AE178="半年付",2,IF($AE178="季度付",4,IF($AE178="月付",12,IF($AE178="半月付",24,1))))=1,1,MAX(1,ROUND(($E178-$D178+1)/365*IF($AE178="半年付",2,IF($AE178="季度付",4,IF($AE178="月付",12,IF($AE178="半月付",24,1)))),0)))))</f>
        <v/>
      </c>
      <c r="AO178" s="248" t="str">
        <f aca="true">IF($AN178="","",MIN($AN178,MAX(0,INT((TODAY()-付款宽限天数-$D178)/(($E178-$D178+1)/$AN178))+1)))</f>
        <v/>
      </c>
    </row>
    <row r="179" customFormat="false" ht="24" hidden="false" customHeight="false" outlineLevel="0" collapsed="false">
      <c r="F179" s="288" t="str">
        <f aca="true">IF(TRIM($B179&amp;$C179)="","",IF(OR(ISNUMBER(SEARCH("未",$A179)),ISNUMBER(SEARCH("送出",$A179)),AND(TRIM($A179)="",NOT(ISNUMBER($D179)),N($H179)=0)),"【合同未回】","")&amp;IF(NOT(ISNUMBER($E179)),IF(OR(ISNUMBER(SEARCH("未",$A179)),ISNUMBER(SEARCH("送出",$A179)),AND(TRIM($A179)="",NOT(ISNUMBER($D179)),N($H179)=0)),"","【未填合同期】"),IF($E179&lt;TODAY(),"【已到期】",IF($E179-TODAY()&lt;=提醒天数,"【即将到期，剩余"&amp;($E179-TODAY())&amp;"天】","【正常】")))&amp;IF(OR($AD179="安装免保",$AD179="技术免保",$AD179="质保期内"),"【"&amp;$AD179&amp;"】",""))</f>
        <v/>
      </c>
      <c r="K179" s="244" t="str">
        <f aca="false">IF(OR(N($H179)=0,N($I179)=0),"",ROUND(N($H179)*N($I179)*IF(N($J179)=0,1,N($J179)),2))</f>
        <v/>
      </c>
      <c r="M179" s="244" t="str">
        <f aca="false">IF(TRIM($B179&amp;$C179)="","",IF(AND(N($K179)=0,N($L179)=0),"",ROUND(N($K179)+N($L179),2)))</f>
        <v/>
      </c>
      <c r="S179" s="244"/>
      <c r="T179" s="245" t="str">
        <f aca="false">IF(TRIM($B179&amp;$C179)="","",IF(N($O179)=0,"",MAX(0,MIN(N($O179)-N($Q179),N($W179)))))</f>
        <v/>
      </c>
      <c r="U179" s="245" t="str">
        <f aca="false">IF(TRIM($B179&amp;$C179)="","",IF(N($Q179)&lt;=N($O179),"",N($Q179)-N($O179)))</f>
        <v/>
      </c>
      <c r="V179" s="245" t="str">
        <f aca="false">IF(OR(TRIM($B179&amp;$C179)="",$W179=""),"",MAX(0,N($W179))-N($T179))</f>
        <v/>
      </c>
      <c r="W179" s="245" t="str">
        <f aca="false">IF(TRIM($B179&amp;$C179)="","",IF(AND(N($M179)=0,N($Q179)+N($R179)+N($S179)=0),"",ROUND(N($M179)-N($Q179)-N($R179)-N($S179),2)))</f>
        <v/>
      </c>
      <c r="X179" s="246" t="str">
        <f aca="false">IF(TRIM($B179&amp;$C179)="","",IF(N($M179)=0,IF((N($Q179)+N($R179)+N($S179))=0,"—未填单价","未填单价，已收 "&amp;TEXT((N($Q179)+N($R179)+N($S179)),"#,##0.00")),IF(N($W179)&gt;0.005,"欠 "&amp;TEXT(N($W179),"#,##0.00")&amp;IF(N($T179)&gt;0,"（开票未到账 "&amp;TEXT(N($T179),"#,##0.00")&amp;"）","")&amp;IF(N($V179)&gt;0,"（未开票 "&amp;TEXT(N($V179),"#,##0.00")&amp;"）",""),IF(N($W179)&lt;-0.005,"多收 "&amp;TEXT(-N($W179),"#,##0.00"),"✔ 已结清")))&amp;IF(N($U179)&gt;0,"｜到账未开票 "&amp;TEXT(N($U179),"#,##0.00")&amp;"，待补票","")&amp;IF(N($R179)&gt;0,"｜收现 "&amp;TEXT(N($R179),"#,##0.00"),"")&amp;IF(N($S179)&gt;0,"｜收款不开票 "&amp;TEXT(N($S179),"#,##0.00"),""))</f>
        <v/>
      </c>
      <c r="Y179" s="290"/>
      <c r="AC179" s="244" t="str">
        <f aca="false">IF(OR(N($O179)=0,N($AB179)=0),"",ROUND(N($O179)/(1+N($AB179))*N($AB179),2))</f>
        <v/>
      </c>
      <c r="AD179" s="290"/>
      <c r="AE179" s="288"/>
      <c r="AF179" s="261" t="str">
        <f aca="false">IF($AN179="","",IF($AN179=1,IF($AO179&gt;=1,"一次性·已到收款期","一次性·未到期"),$AE179&amp;" 第"&amp;$AO179&amp;"/"&amp;$AN179&amp;"期"))</f>
        <v/>
      </c>
      <c r="AG179" s="245" t="str">
        <f aca="false">IF(OR($AN179="",N($M179)=0),"",ROUND(N($K179)*$AO179/$AN179,2)+N($L179))</f>
        <v/>
      </c>
      <c r="AH179" s="245" t="str">
        <f aca="false">IF($AG179="","",MAX(0,ROUND($AG179-(N($Q179)+N($R179)+N($S179)),2)))</f>
        <v/>
      </c>
      <c r="AI179" s="245" t="str">
        <f aca="false">IF(OR(TRIM($B179&amp;$C179)="",NOT(ISNUMBER($D179))),"",SUMIFS($W$3:$W$1001,$AK$3:$AK$1001,$AK179,$D$3:$D$1001,"&lt;"&amp;$D179))</f>
        <v/>
      </c>
      <c r="AJ179" s="245" t="str">
        <f aca="false">IF(TRIM($B179&amp;$C179)="","",SUMIFS($W$3:$W$1001,$AK$3:$AK$1001,$AK179))</f>
        <v/>
      </c>
      <c r="AK179" s="261" t="str">
        <f aca="false">IF(TRIM($B179&amp;$C179)="","",TRIM($B179)&amp;"｜"&amp;TRIM($C179))</f>
        <v/>
      </c>
      <c r="AL179" s="245" t="str">
        <f aca="false">IF(TRIM($B179&amp;$C179)="","",MIN(N($O179),N($Q179)))</f>
        <v/>
      </c>
      <c r="AM179" s="248" t="str">
        <f aca="false">IF(ISNUMBER($D179),YEAR($D179),"")</f>
        <v/>
      </c>
      <c r="AN179" s="248" t="str">
        <f aca="false">IF(OR(TRIM($B179&amp;$C179)="",NOT(ISNUMBER($D179)),NOT(ISNUMBER($E179))),"",IF($E179&lt;$D179,"",IF(IF($AE179="半年付",2,IF($AE179="季度付",4,IF($AE179="月付",12,IF($AE179="半月付",24,1))))=1,1,MAX(1,ROUND(($E179-$D179+1)/365*IF($AE179="半年付",2,IF($AE179="季度付",4,IF($AE179="月付",12,IF($AE179="半月付",24,1)))),0)))))</f>
        <v/>
      </c>
      <c r="AO179" s="248" t="str">
        <f aca="true">IF($AN179="","",MIN($AN179,MAX(0,INT((TODAY()-付款宽限天数-$D179)/(($E179-$D179+1)/$AN179))+1)))</f>
        <v/>
      </c>
    </row>
    <row r="180" customFormat="false" ht="24" hidden="false" customHeight="false" outlineLevel="0" collapsed="false">
      <c r="F180" s="288" t="str">
        <f aca="true">IF(TRIM($B180&amp;$C180)="","",IF(OR(ISNUMBER(SEARCH("未",$A180)),ISNUMBER(SEARCH("送出",$A180)),AND(TRIM($A180)="",NOT(ISNUMBER($D180)),N($H180)=0)),"【合同未回】","")&amp;IF(NOT(ISNUMBER($E180)),IF(OR(ISNUMBER(SEARCH("未",$A180)),ISNUMBER(SEARCH("送出",$A180)),AND(TRIM($A180)="",NOT(ISNUMBER($D180)),N($H180)=0)),"","【未填合同期】"),IF($E180&lt;TODAY(),"【已到期】",IF($E180-TODAY()&lt;=提醒天数,"【即将到期，剩余"&amp;($E180-TODAY())&amp;"天】","【正常】")))&amp;IF(OR($AD180="安装免保",$AD180="技术免保",$AD180="质保期内"),"【"&amp;$AD180&amp;"】",""))</f>
        <v/>
      </c>
      <c r="K180" s="244" t="str">
        <f aca="false">IF(OR(N($H180)=0,N($I180)=0),"",ROUND(N($H180)*N($I180)*IF(N($J180)=0,1,N($J180)),2))</f>
        <v/>
      </c>
      <c r="M180" s="244" t="str">
        <f aca="false">IF(TRIM($B180&amp;$C180)="","",IF(AND(N($K180)=0,N($L180)=0),"",ROUND(N($K180)+N($L180),2)))</f>
        <v/>
      </c>
      <c r="S180" s="244"/>
      <c r="T180" s="245" t="str">
        <f aca="false">IF(TRIM($B180&amp;$C180)="","",IF(N($O180)=0,"",MAX(0,MIN(N($O180)-N($Q180),N($W180)))))</f>
        <v/>
      </c>
      <c r="U180" s="245" t="str">
        <f aca="false">IF(TRIM($B180&amp;$C180)="","",IF(N($Q180)&lt;=N($O180),"",N($Q180)-N($O180)))</f>
        <v/>
      </c>
      <c r="V180" s="245" t="str">
        <f aca="false">IF(OR(TRIM($B180&amp;$C180)="",$W180=""),"",MAX(0,N($W180))-N($T180))</f>
        <v/>
      </c>
      <c r="W180" s="245" t="str">
        <f aca="false">IF(TRIM($B180&amp;$C180)="","",IF(AND(N($M180)=0,N($Q180)+N($R180)+N($S180)=0),"",ROUND(N($M180)-N($Q180)-N($R180)-N($S180),2)))</f>
        <v/>
      </c>
      <c r="X180" s="246" t="str">
        <f aca="false">IF(TRIM($B180&amp;$C180)="","",IF(N($M180)=0,IF((N($Q180)+N($R180)+N($S180))=0,"—未填单价","未填单价，已收 "&amp;TEXT((N($Q180)+N($R180)+N($S180)),"#,##0.00")),IF(N($W180)&gt;0.005,"欠 "&amp;TEXT(N($W180),"#,##0.00")&amp;IF(N($T180)&gt;0,"（开票未到账 "&amp;TEXT(N($T180),"#,##0.00")&amp;"）","")&amp;IF(N($V180)&gt;0,"（未开票 "&amp;TEXT(N($V180),"#,##0.00")&amp;"）",""),IF(N($W180)&lt;-0.005,"多收 "&amp;TEXT(-N($W180),"#,##0.00"),"✔ 已结清")))&amp;IF(N($U180)&gt;0,"｜到账未开票 "&amp;TEXT(N($U180),"#,##0.00")&amp;"，待补票","")&amp;IF(N($R180)&gt;0,"｜收现 "&amp;TEXT(N($R180),"#,##0.00"),"")&amp;IF(N($S180)&gt;0,"｜收款不开票 "&amp;TEXT(N($S180),"#,##0.00"),""))</f>
        <v/>
      </c>
      <c r="Y180" s="290"/>
      <c r="AC180" s="244" t="str">
        <f aca="false">IF(OR(N($O180)=0,N($AB180)=0),"",ROUND(N($O180)/(1+N($AB180))*N($AB180),2))</f>
        <v/>
      </c>
      <c r="AD180" s="290"/>
      <c r="AE180" s="288"/>
      <c r="AF180" s="261" t="str">
        <f aca="false">IF($AN180="","",IF($AN180=1,IF($AO180&gt;=1,"一次性·已到收款期","一次性·未到期"),$AE180&amp;" 第"&amp;$AO180&amp;"/"&amp;$AN180&amp;"期"))</f>
        <v/>
      </c>
      <c r="AG180" s="245" t="str">
        <f aca="false">IF(OR($AN180="",N($M180)=0),"",ROUND(N($K180)*$AO180/$AN180,2)+N($L180))</f>
        <v/>
      </c>
      <c r="AH180" s="245" t="str">
        <f aca="false">IF($AG180="","",MAX(0,ROUND($AG180-(N($Q180)+N($R180)+N($S180)),2)))</f>
        <v/>
      </c>
      <c r="AI180" s="245" t="str">
        <f aca="false">IF(OR(TRIM($B180&amp;$C180)="",NOT(ISNUMBER($D180))),"",SUMIFS($W$3:$W$1001,$AK$3:$AK$1001,$AK180,$D$3:$D$1001,"&lt;"&amp;$D180))</f>
        <v/>
      </c>
      <c r="AJ180" s="245" t="str">
        <f aca="false">IF(TRIM($B180&amp;$C180)="","",SUMIFS($W$3:$W$1001,$AK$3:$AK$1001,$AK180))</f>
        <v/>
      </c>
      <c r="AK180" s="261" t="str">
        <f aca="false">IF(TRIM($B180&amp;$C180)="","",TRIM($B180)&amp;"｜"&amp;TRIM($C180))</f>
        <v/>
      </c>
      <c r="AL180" s="245" t="str">
        <f aca="false">IF(TRIM($B180&amp;$C180)="","",MIN(N($O180),N($Q180)))</f>
        <v/>
      </c>
      <c r="AM180" s="248" t="str">
        <f aca="false">IF(ISNUMBER($D180),YEAR($D180),"")</f>
        <v/>
      </c>
      <c r="AN180" s="248" t="str">
        <f aca="false">IF(OR(TRIM($B180&amp;$C180)="",NOT(ISNUMBER($D180)),NOT(ISNUMBER($E180))),"",IF($E180&lt;$D180,"",IF(IF($AE180="半年付",2,IF($AE180="季度付",4,IF($AE180="月付",12,IF($AE180="半月付",24,1))))=1,1,MAX(1,ROUND(($E180-$D180+1)/365*IF($AE180="半年付",2,IF($AE180="季度付",4,IF($AE180="月付",12,IF($AE180="半月付",24,1)))),0)))))</f>
        <v/>
      </c>
      <c r="AO180" s="248" t="str">
        <f aca="true">IF($AN180="","",MIN($AN180,MAX(0,INT((TODAY()-付款宽限天数-$D180)/(($E180-$D180+1)/$AN180))+1)))</f>
        <v/>
      </c>
    </row>
    <row r="181" customFormat="false" ht="24" hidden="false" customHeight="false" outlineLevel="0" collapsed="false">
      <c r="F181" s="288" t="str">
        <f aca="true">IF(TRIM($B181&amp;$C181)="","",IF(OR(ISNUMBER(SEARCH("未",$A181)),ISNUMBER(SEARCH("送出",$A181)),AND(TRIM($A181)="",NOT(ISNUMBER($D181)),N($H181)=0)),"【合同未回】","")&amp;IF(NOT(ISNUMBER($E181)),IF(OR(ISNUMBER(SEARCH("未",$A181)),ISNUMBER(SEARCH("送出",$A181)),AND(TRIM($A181)="",NOT(ISNUMBER($D181)),N($H181)=0)),"","【未填合同期】"),IF($E181&lt;TODAY(),"【已到期】",IF($E181-TODAY()&lt;=提醒天数,"【即将到期，剩余"&amp;($E181-TODAY())&amp;"天】","【正常】")))&amp;IF(OR($AD181="安装免保",$AD181="技术免保",$AD181="质保期内"),"【"&amp;$AD181&amp;"】",""))</f>
        <v/>
      </c>
      <c r="K181" s="244" t="str">
        <f aca="false">IF(OR(N($H181)=0,N($I181)=0),"",ROUND(N($H181)*N($I181)*IF(N($J181)=0,1,N($J181)),2))</f>
        <v/>
      </c>
      <c r="M181" s="244" t="str">
        <f aca="false">IF(TRIM($B181&amp;$C181)="","",IF(AND(N($K181)=0,N($L181)=0),"",ROUND(N($K181)+N($L181),2)))</f>
        <v/>
      </c>
      <c r="S181" s="244"/>
      <c r="T181" s="245" t="str">
        <f aca="false">IF(TRIM($B181&amp;$C181)="","",IF(N($O181)=0,"",MAX(0,MIN(N($O181)-N($Q181),N($W181)))))</f>
        <v/>
      </c>
      <c r="U181" s="245" t="str">
        <f aca="false">IF(TRIM($B181&amp;$C181)="","",IF(N($Q181)&lt;=N($O181),"",N($Q181)-N($O181)))</f>
        <v/>
      </c>
      <c r="V181" s="245" t="str">
        <f aca="false">IF(OR(TRIM($B181&amp;$C181)="",$W181=""),"",MAX(0,N($W181))-N($T181))</f>
        <v/>
      </c>
      <c r="W181" s="245" t="str">
        <f aca="false">IF(TRIM($B181&amp;$C181)="","",IF(AND(N($M181)=0,N($Q181)+N($R181)+N($S181)=0),"",ROUND(N($M181)-N($Q181)-N($R181)-N($S181),2)))</f>
        <v/>
      </c>
      <c r="X181" s="246" t="str">
        <f aca="false">IF(TRIM($B181&amp;$C181)="","",IF(N($M181)=0,IF((N($Q181)+N($R181)+N($S181))=0,"—未填单价","未填单价，已收 "&amp;TEXT((N($Q181)+N($R181)+N($S181)),"#,##0.00")),IF(N($W181)&gt;0.005,"欠 "&amp;TEXT(N($W181),"#,##0.00")&amp;IF(N($T181)&gt;0,"（开票未到账 "&amp;TEXT(N($T181),"#,##0.00")&amp;"）","")&amp;IF(N($V181)&gt;0,"（未开票 "&amp;TEXT(N($V181),"#,##0.00")&amp;"）",""),IF(N($W181)&lt;-0.005,"多收 "&amp;TEXT(-N($W181),"#,##0.00"),"✔ 已结清")))&amp;IF(N($U181)&gt;0,"｜到账未开票 "&amp;TEXT(N($U181),"#,##0.00")&amp;"，待补票","")&amp;IF(N($R181)&gt;0,"｜收现 "&amp;TEXT(N($R181),"#,##0.00"),"")&amp;IF(N($S181)&gt;0,"｜收款不开票 "&amp;TEXT(N($S181),"#,##0.00"),""))</f>
        <v/>
      </c>
      <c r="Y181" s="290"/>
      <c r="AC181" s="244" t="str">
        <f aca="false">IF(OR(N($O181)=0,N($AB181)=0),"",ROUND(N($O181)/(1+N($AB181))*N($AB181),2))</f>
        <v/>
      </c>
      <c r="AD181" s="290"/>
      <c r="AE181" s="288"/>
      <c r="AF181" s="261" t="str">
        <f aca="false">IF($AN181="","",IF($AN181=1,IF($AO181&gt;=1,"一次性·已到收款期","一次性·未到期"),$AE181&amp;" 第"&amp;$AO181&amp;"/"&amp;$AN181&amp;"期"))</f>
        <v/>
      </c>
      <c r="AG181" s="245" t="str">
        <f aca="false">IF(OR($AN181="",N($M181)=0),"",ROUND(N($K181)*$AO181/$AN181,2)+N($L181))</f>
        <v/>
      </c>
      <c r="AH181" s="245" t="str">
        <f aca="false">IF($AG181="","",MAX(0,ROUND($AG181-(N($Q181)+N($R181)+N($S181)),2)))</f>
        <v/>
      </c>
      <c r="AI181" s="245" t="str">
        <f aca="false">IF(OR(TRIM($B181&amp;$C181)="",NOT(ISNUMBER($D181))),"",SUMIFS($W$3:$W$1001,$AK$3:$AK$1001,$AK181,$D$3:$D$1001,"&lt;"&amp;$D181))</f>
        <v/>
      </c>
      <c r="AJ181" s="245" t="str">
        <f aca="false">IF(TRIM($B181&amp;$C181)="","",SUMIFS($W$3:$W$1001,$AK$3:$AK$1001,$AK181))</f>
        <v/>
      </c>
      <c r="AK181" s="261" t="str">
        <f aca="false">IF(TRIM($B181&amp;$C181)="","",TRIM($B181)&amp;"｜"&amp;TRIM($C181))</f>
        <v/>
      </c>
      <c r="AL181" s="245" t="str">
        <f aca="false">IF(TRIM($B181&amp;$C181)="","",MIN(N($O181),N($Q181)))</f>
        <v/>
      </c>
      <c r="AM181" s="248" t="str">
        <f aca="false">IF(ISNUMBER($D181),YEAR($D181),"")</f>
        <v/>
      </c>
      <c r="AN181" s="248" t="str">
        <f aca="false">IF(OR(TRIM($B181&amp;$C181)="",NOT(ISNUMBER($D181)),NOT(ISNUMBER($E181))),"",IF($E181&lt;$D181,"",IF(IF($AE181="半年付",2,IF($AE181="季度付",4,IF($AE181="月付",12,IF($AE181="半月付",24,1))))=1,1,MAX(1,ROUND(($E181-$D181+1)/365*IF($AE181="半年付",2,IF($AE181="季度付",4,IF($AE181="月付",12,IF($AE181="半月付",24,1)))),0)))))</f>
        <v/>
      </c>
      <c r="AO181" s="248" t="str">
        <f aca="true">IF($AN181="","",MIN($AN181,MAX(0,INT((TODAY()-付款宽限天数-$D181)/(($E181-$D181+1)/$AN181))+1)))</f>
        <v/>
      </c>
    </row>
    <row r="182" customFormat="false" ht="24" hidden="false" customHeight="false" outlineLevel="0" collapsed="false">
      <c r="F182" s="288" t="str">
        <f aca="true">IF(TRIM($B182&amp;$C182)="","",IF(OR(ISNUMBER(SEARCH("未",$A182)),ISNUMBER(SEARCH("送出",$A182)),AND(TRIM($A182)="",NOT(ISNUMBER($D182)),N($H182)=0)),"【合同未回】","")&amp;IF(NOT(ISNUMBER($E182)),IF(OR(ISNUMBER(SEARCH("未",$A182)),ISNUMBER(SEARCH("送出",$A182)),AND(TRIM($A182)="",NOT(ISNUMBER($D182)),N($H182)=0)),"","【未填合同期】"),IF($E182&lt;TODAY(),"【已到期】",IF($E182-TODAY()&lt;=提醒天数,"【即将到期，剩余"&amp;($E182-TODAY())&amp;"天】","【正常】")))&amp;IF(OR($AD182="安装免保",$AD182="技术免保",$AD182="质保期内"),"【"&amp;$AD182&amp;"】",""))</f>
        <v/>
      </c>
      <c r="K182" s="244" t="str">
        <f aca="false">IF(OR(N($H182)=0,N($I182)=0),"",ROUND(N($H182)*N($I182)*IF(N($J182)=0,1,N($J182)),2))</f>
        <v/>
      </c>
      <c r="M182" s="244" t="str">
        <f aca="false">IF(TRIM($B182&amp;$C182)="","",IF(AND(N($K182)=0,N($L182)=0),"",ROUND(N($K182)+N($L182),2)))</f>
        <v/>
      </c>
      <c r="S182" s="244"/>
      <c r="T182" s="245" t="str">
        <f aca="false">IF(TRIM($B182&amp;$C182)="","",IF(N($O182)=0,"",MAX(0,MIN(N($O182)-N($Q182),N($W182)))))</f>
        <v/>
      </c>
      <c r="U182" s="245" t="str">
        <f aca="false">IF(TRIM($B182&amp;$C182)="","",IF(N($Q182)&lt;=N($O182),"",N($Q182)-N($O182)))</f>
        <v/>
      </c>
      <c r="V182" s="245" t="str">
        <f aca="false">IF(OR(TRIM($B182&amp;$C182)="",$W182=""),"",MAX(0,N($W182))-N($T182))</f>
        <v/>
      </c>
      <c r="W182" s="245" t="str">
        <f aca="false">IF(TRIM($B182&amp;$C182)="","",IF(AND(N($M182)=0,N($Q182)+N($R182)+N($S182)=0),"",ROUND(N($M182)-N($Q182)-N($R182)-N($S182),2)))</f>
        <v/>
      </c>
      <c r="X182" s="246" t="str">
        <f aca="false">IF(TRIM($B182&amp;$C182)="","",IF(N($M182)=0,IF((N($Q182)+N($R182)+N($S182))=0,"—未填单价","未填单价，已收 "&amp;TEXT((N($Q182)+N($R182)+N($S182)),"#,##0.00")),IF(N($W182)&gt;0.005,"欠 "&amp;TEXT(N($W182),"#,##0.00")&amp;IF(N($T182)&gt;0,"（开票未到账 "&amp;TEXT(N($T182),"#,##0.00")&amp;"）","")&amp;IF(N($V182)&gt;0,"（未开票 "&amp;TEXT(N($V182),"#,##0.00")&amp;"）",""),IF(N($W182)&lt;-0.005,"多收 "&amp;TEXT(-N($W182),"#,##0.00"),"✔ 已结清")))&amp;IF(N($U182)&gt;0,"｜到账未开票 "&amp;TEXT(N($U182),"#,##0.00")&amp;"，待补票","")&amp;IF(N($R182)&gt;0,"｜收现 "&amp;TEXT(N($R182),"#,##0.00"),"")&amp;IF(N($S182)&gt;0,"｜收款不开票 "&amp;TEXT(N($S182),"#,##0.00"),""))</f>
        <v/>
      </c>
      <c r="Y182" s="290"/>
      <c r="AC182" s="244" t="str">
        <f aca="false">IF(OR(N($O182)=0,N($AB182)=0),"",ROUND(N($O182)/(1+N($AB182))*N($AB182),2))</f>
        <v/>
      </c>
      <c r="AD182" s="290"/>
      <c r="AE182" s="288"/>
      <c r="AF182" s="261" t="str">
        <f aca="false">IF($AN182="","",IF($AN182=1,IF($AO182&gt;=1,"一次性·已到收款期","一次性·未到期"),$AE182&amp;" 第"&amp;$AO182&amp;"/"&amp;$AN182&amp;"期"))</f>
        <v/>
      </c>
      <c r="AG182" s="245" t="str">
        <f aca="false">IF(OR($AN182="",N($M182)=0),"",ROUND(N($K182)*$AO182/$AN182,2)+N($L182))</f>
        <v/>
      </c>
      <c r="AH182" s="245" t="str">
        <f aca="false">IF($AG182="","",MAX(0,ROUND($AG182-(N($Q182)+N($R182)+N($S182)),2)))</f>
        <v/>
      </c>
      <c r="AI182" s="245" t="str">
        <f aca="false">IF(OR(TRIM($B182&amp;$C182)="",NOT(ISNUMBER($D182))),"",SUMIFS($W$3:$W$1001,$AK$3:$AK$1001,$AK182,$D$3:$D$1001,"&lt;"&amp;$D182))</f>
        <v/>
      </c>
      <c r="AJ182" s="245" t="str">
        <f aca="false">IF(TRIM($B182&amp;$C182)="","",SUMIFS($W$3:$W$1001,$AK$3:$AK$1001,$AK182))</f>
        <v/>
      </c>
      <c r="AK182" s="261" t="str">
        <f aca="false">IF(TRIM($B182&amp;$C182)="","",TRIM($B182)&amp;"｜"&amp;TRIM($C182))</f>
        <v/>
      </c>
      <c r="AL182" s="245" t="str">
        <f aca="false">IF(TRIM($B182&amp;$C182)="","",MIN(N($O182),N($Q182)))</f>
        <v/>
      </c>
      <c r="AM182" s="248" t="str">
        <f aca="false">IF(ISNUMBER($D182),YEAR($D182),"")</f>
        <v/>
      </c>
      <c r="AN182" s="248" t="str">
        <f aca="false">IF(OR(TRIM($B182&amp;$C182)="",NOT(ISNUMBER($D182)),NOT(ISNUMBER($E182))),"",IF($E182&lt;$D182,"",IF(IF($AE182="半年付",2,IF($AE182="季度付",4,IF($AE182="月付",12,IF($AE182="半月付",24,1))))=1,1,MAX(1,ROUND(($E182-$D182+1)/365*IF($AE182="半年付",2,IF($AE182="季度付",4,IF($AE182="月付",12,IF($AE182="半月付",24,1)))),0)))))</f>
        <v/>
      </c>
      <c r="AO182" s="248" t="str">
        <f aca="true">IF($AN182="","",MIN($AN182,MAX(0,INT((TODAY()-付款宽限天数-$D182)/(($E182-$D182+1)/$AN182))+1)))</f>
        <v/>
      </c>
    </row>
    <row r="183" customFormat="false" ht="24" hidden="false" customHeight="false" outlineLevel="0" collapsed="false">
      <c r="F183" s="288" t="str">
        <f aca="true">IF(TRIM($B183&amp;$C183)="","",IF(OR(ISNUMBER(SEARCH("未",$A183)),ISNUMBER(SEARCH("送出",$A183)),AND(TRIM($A183)="",NOT(ISNUMBER($D183)),N($H183)=0)),"【合同未回】","")&amp;IF(NOT(ISNUMBER($E183)),IF(OR(ISNUMBER(SEARCH("未",$A183)),ISNUMBER(SEARCH("送出",$A183)),AND(TRIM($A183)="",NOT(ISNUMBER($D183)),N($H183)=0)),"","【未填合同期】"),IF($E183&lt;TODAY(),"【已到期】",IF($E183-TODAY()&lt;=提醒天数,"【即将到期，剩余"&amp;($E183-TODAY())&amp;"天】","【正常】")))&amp;IF(OR($AD183="安装免保",$AD183="技术免保",$AD183="质保期内"),"【"&amp;$AD183&amp;"】",""))</f>
        <v/>
      </c>
      <c r="K183" s="244" t="str">
        <f aca="false">IF(OR(N($H183)=0,N($I183)=0),"",ROUND(N($H183)*N($I183)*IF(N($J183)=0,1,N($J183)),2))</f>
        <v/>
      </c>
      <c r="M183" s="244" t="str">
        <f aca="false">IF(TRIM($B183&amp;$C183)="","",IF(AND(N($K183)=0,N($L183)=0),"",ROUND(N($K183)+N($L183),2)))</f>
        <v/>
      </c>
      <c r="S183" s="244"/>
      <c r="T183" s="245" t="str">
        <f aca="false">IF(TRIM($B183&amp;$C183)="","",IF(N($O183)=0,"",MAX(0,MIN(N($O183)-N($Q183),N($W183)))))</f>
        <v/>
      </c>
      <c r="U183" s="245" t="str">
        <f aca="false">IF(TRIM($B183&amp;$C183)="","",IF(N($Q183)&lt;=N($O183),"",N($Q183)-N($O183)))</f>
        <v/>
      </c>
      <c r="V183" s="245" t="str">
        <f aca="false">IF(OR(TRIM($B183&amp;$C183)="",$W183=""),"",MAX(0,N($W183))-N($T183))</f>
        <v/>
      </c>
      <c r="W183" s="245" t="str">
        <f aca="false">IF(TRIM($B183&amp;$C183)="","",IF(AND(N($M183)=0,N($Q183)+N($R183)+N($S183)=0),"",ROUND(N($M183)-N($Q183)-N($R183)-N($S183),2)))</f>
        <v/>
      </c>
      <c r="X183" s="246" t="str">
        <f aca="false">IF(TRIM($B183&amp;$C183)="","",IF(N($M183)=0,IF((N($Q183)+N($R183)+N($S183))=0,"—未填单价","未填单价，已收 "&amp;TEXT((N($Q183)+N($R183)+N($S183)),"#,##0.00")),IF(N($W183)&gt;0.005,"欠 "&amp;TEXT(N($W183),"#,##0.00")&amp;IF(N($T183)&gt;0,"（开票未到账 "&amp;TEXT(N($T183),"#,##0.00")&amp;"）","")&amp;IF(N($V183)&gt;0,"（未开票 "&amp;TEXT(N($V183),"#,##0.00")&amp;"）",""),IF(N($W183)&lt;-0.005,"多收 "&amp;TEXT(-N($W183),"#,##0.00"),"✔ 已结清")))&amp;IF(N($U183)&gt;0,"｜到账未开票 "&amp;TEXT(N($U183),"#,##0.00")&amp;"，待补票","")&amp;IF(N($R183)&gt;0,"｜收现 "&amp;TEXT(N($R183),"#,##0.00"),"")&amp;IF(N($S183)&gt;0,"｜收款不开票 "&amp;TEXT(N($S183),"#,##0.00"),""))</f>
        <v/>
      </c>
      <c r="Y183" s="290"/>
      <c r="AC183" s="244" t="str">
        <f aca="false">IF(OR(N($O183)=0,N($AB183)=0),"",ROUND(N($O183)/(1+N($AB183))*N($AB183),2))</f>
        <v/>
      </c>
      <c r="AD183" s="290"/>
      <c r="AE183" s="288"/>
      <c r="AF183" s="261" t="str">
        <f aca="false">IF($AN183="","",IF($AN183=1,IF($AO183&gt;=1,"一次性·已到收款期","一次性·未到期"),$AE183&amp;" 第"&amp;$AO183&amp;"/"&amp;$AN183&amp;"期"))</f>
        <v/>
      </c>
      <c r="AG183" s="245" t="str">
        <f aca="false">IF(OR($AN183="",N($M183)=0),"",ROUND(N($K183)*$AO183/$AN183,2)+N($L183))</f>
        <v/>
      </c>
      <c r="AH183" s="245" t="str">
        <f aca="false">IF($AG183="","",MAX(0,ROUND($AG183-(N($Q183)+N($R183)+N($S183)),2)))</f>
        <v/>
      </c>
      <c r="AI183" s="245" t="str">
        <f aca="false">IF(OR(TRIM($B183&amp;$C183)="",NOT(ISNUMBER($D183))),"",SUMIFS($W$3:$W$1001,$AK$3:$AK$1001,$AK183,$D$3:$D$1001,"&lt;"&amp;$D183))</f>
        <v/>
      </c>
      <c r="AJ183" s="245" t="str">
        <f aca="false">IF(TRIM($B183&amp;$C183)="","",SUMIFS($W$3:$W$1001,$AK$3:$AK$1001,$AK183))</f>
        <v/>
      </c>
      <c r="AK183" s="261" t="str">
        <f aca="false">IF(TRIM($B183&amp;$C183)="","",TRIM($B183)&amp;"｜"&amp;TRIM($C183))</f>
        <v/>
      </c>
      <c r="AL183" s="245" t="str">
        <f aca="false">IF(TRIM($B183&amp;$C183)="","",MIN(N($O183),N($Q183)))</f>
        <v/>
      </c>
      <c r="AM183" s="248" t="str">
        <f aca="false">IF(ISNUMBER($D183),YEAR($D183),"")</f>
        <v/>
      </c>
      <c r="AN183" s="248" t="str">
        <f aca="false">IF(OR(TRIM($B183&amp;$C183)="",NOT(ISNUMBER($D183)),NOT(ISNUMBER($E183))),"",IF($E183&lt;$D183,"",IF(IF($AE183="半年付",2,IF($AE183="季度付",4,IF($AE183="月付",12,IF($AE183="半月付",24,1))))=1,1,MAX(1,ROUND(($E183-$D183+1)/365*IF($AE183="半年付",2,IF($AE183="季度付",4,IF($AE183="月付",12,IF($AE183="半月付",24,1)))),0)))))</f>
        <v/>
      </c>
      <c r="AO183" s="248" t="str">
        <f aca="true">IF($AN183="","",MIN($AN183,MAX(0,INT((TODAY()-付款宽限天数-$D183)/(($E183-$D183+1)/$AN183))+1)))</f>
        <v/>
      </c>
    </row>
    <row r="184" customFormat="false" ht="24" hidden="false" customHeight="false" outlineLevel="0" collapsed="false">
      <c r="F184" s="288" t="str">
        <f aca="true">IF(TRIM($B184&amp;$C184)="","",IF(OR(ISNUMBER(SEARCH("未",$A184)),ISNUMBER(SEARCH("送出",$A184)),AND(TRIM($A184)="",NOT(ISNUMBER($D184)),N($H184)=0)),"【合同未回】","")&amp;IF(NOT(ISNUMBER($E184)),IF(OR(ISNUMBER(SEARCH("未",$A184)),ISNUMBER(SEARCH("送出",$A184)),AND(TRIM($A184)="",NOT(ISNUMBER($D184)),N($H184)=0)),"","【未填合同期】"),IF($E184&lt;TODAY(),"【已到期】",IF($E184-TODAY()&lt;=提醒天数,"【即将到期，剩余"&amp;($E184-TODAY())&amp;"天】","【正常】")))&amp;IF(OR($AD184="安装免保",$AD184="技术免保",$AD184="质保期内"),"【"&amp;$AD184&amp;"】",""))</f>
        <v/>
      </c>
      <c r="K184" s="244" t="str">
        <f aca="false">IF(OR(N($H184)=0,N($I184)=0),"",ROUND(N($H184)*N($I184)*IF(N($J184)=0,1,N($J184)),2))</f>
        <v/>
      </c>
      <c r="M184" s="244" t="str">
        <f aca="false">IF(TRIM($B184&amp;$C184)="","",IF(AND(N($K184)=0,N($L184)=0),"",ROUND(N($K184)+N($L184),2)))</f>
        <v/>
      </c>
      <c r="S184" s="244"/>
      <c r="T184" s="245" t="str">
        <f aca="false">IF(TRIM($B184&amp;$C184)="","",IF(N($O184)=0,"",MAX(0,MIN(N($O184)-N($Q184),N($W184)))))</f>
        <v/>
      </c>
      <c r="U184" s="245" t="str">
        <f aca="false">IF(TRIM($B184&amp;$C184)="","",IF(N($Q184)&lt;=N($O184),"",N($Q184)-N($O184)))</f>
        <v/>
      </c>
      <c r="V184" s="245" t="str">
        <f aca="false">IF(OR(TRIM($B184&amp;$C184)="",$W184=""),"",MAX(0,N($W184))-N($T184))</f>
        <v/>
      </c>
      <c r="W184" s="245" t="str">
        <f aca="false">IF(TRIM($B184&amp;$C184)="","",IF(AND(N($M184)=0,N($Q184)+N($R184)+N($S184)=0),"",ROUND(N($M184)-N($Q184)-N($R184)-N($S184),2)))</f>
        <v/>
      </c>
      <c r="X184" s="246" t="str">
        <f aca="false">IF(TRIM($B184&amp;$C184)="","",IF(N($M184)=0,IF((N($Q184)+N($R184)+N($S184))=0,"—未填单价","未填单价，已收 "&amp;TEXT((N($Q184)+N($R184)+N($S184)),"#,##0.00")),IF(N($W184)&gt;0.005,"欠 "&amp;TEXT(N($W184),"#,##0.00")&amp;IF(N($T184)&gt;0,"（开票未到账 "&amp;TEXT(N($T184),"#,##0.00")&amp;"）","")&amp;IF(N($V184)&gt;0,"（未开票 "&amp;TEXT(N($V184),"#,##0.00")&amp;"）",""),IF(N($W184)&lt;-0.005,"多收 "&amp;TEXT(-N($W184),"#,##0.00"),"✔ 已结清")))&amp;IF(N($U184)&gt;0,"｜到账未开票 "&amp;TEXT(N($U184),"#,##0.00")&amp;"，待补票","")&amp;IF(N($R184)&gt;0,"｜收现 "&amp;TEXT(N($R184),"#,##0.00"),"")&amp;IF(N($S184)&gt;0,"｜收款不开票 "&amp;TEXT(N($S184),"#,##0.00"),""))</f>
        <v/>
      </c>
      <c r="Y184" s="290"/>
      <c r="AC184" s="244" t="str">
        <f aca="false">IF(OR(N($O184)=0,N($AB184)=0),"",ROUND(N($O184)/(1+N($AB184))*N($AB184),2))</f>
        <v/>
      </c>
      <c r="AD184" s="290"/>
      <c r="AE184" s="288"/>
      <c r="AF184" s="261" t="str">
        <f aca="false">IF($AN184="","",IF($AN184=1,IF($AO184&gt;=1,"一次性·已到收款期","一次性·未到期"),$AE184&amp;" 第"&amp;$AO184&amp;"/"&amp;$AN184&amp;"期"))</f>
        <v/>
      </c>
      <c r="AG184" s="245" t="str">
        <f aca="false">IF(OR($AN184="",N($M184)=0),"",ROUND(N($K184)*$AO184/$AN184,2)+N($L184))</f>
        <v/>
      </c>
      <c r="AH184" s="245" t="str">
        <f aca="false">IF($AG184="","",MAX(0,ROUND($AG184-(N($Q184)+N($R184)+N($S184)),2)))</f>
        <v/>
      </c>
      <c r="AI184" s="245" t="str">
        <f aca="false">IF(OR(TRIM($B184&amp;$C184)="",NOT(ISNUMBER($D184))),"",SUMIFS($W$3:$W$1001,$AK$3:$AK$1001,$AK184,$D$3:$D$1001,"&lt;"&amp;$D184))</f>
        <v/>
      </c>
      <c r="AJ184" s="245" t="str">
        <f aca="false">IF(TRIM($B184&amp;$C184)="","",SUMIFS($W$3:$W$1001,$AK$3:$AK$1001,$AK184))</f>
        <v/>
      </c>
      <c r="AK184" s="261" t="str">
        <f aca="false">IF(TRIM($B184&amp;$C184)="","",TRIM($B184)&amp;"｜"&amp;TRIM($C184))</f>
        <v/>
      </c>
      <c r="AL184" s="245" t="str">
        <f aca="false">IF(TRIM($B184&amp;$C184)="","",MIN(N($O184),N($Q184)))</f>
        <v/>
      </c>
      <c r="AM184" s="248" t="str">
        <f aca="false">IF(ISNUMBER($D184),YEAR($D184),"")</f>
        <v/>
      </c>
      <c r="AN184" s="248" t="str">
        <f aca="false">IF(OR(TRIM($B184&amp;$C184)="",NOT(ISNUMBER($D184)),NOT(ISNUMBER($E184))),"",IF($E184&lt;$D184,"",IF(IF($AE184="半年付",2,IF($AE184="季度付",4,IF($AE184="月付",12,IF($AE184="半月付",24,1))))=1,1,MAX(1,ROUND(($E184-$D184+1)/365*IF($AE184="半年付",2,IF($AE184="季度付",4,IF($AE184="月付",12,IF($AE184="半月付",24,1)))),0)))))</f>
        <v/>
      </c>
      <c r="AO184" s="248" t="str">
        <f aca="true">IF($AN184="","",MIN($AN184,MAX(0,INT((TODAY()-付款宽限天数-$D184)/(($E184-$D184+1)/$AN184))+1)))</f>
        <v/>
      </c>
    </row>
    <row r="185" customFormat="false" ht="24" hidden="false" customHeight="false" outlineLevel="0" collapsed="false">
      <c r="F185" s="288" t="str">
        <f aca="true">IF(TRIM($B185&amp;$C185)="","",IF(OR(ISNUMBER(SEARCH("未",$A185)),ISNUMBER(SEARCH("送出",$A185)),AND(TRIM($A185)="",NOT(ISNUMBER($D185)),N($H185)=0)),"【合同未回】","")&amp;IF(NOT(ISNUMBER($E185)),IF(OR(ISNUMBER(SEARCH("未",$A185)),ISNUMBER(SEARCH("送出",$A185)),AND(TRIM($A185)="",NOT(ISNUMBER($D185)),N($H185)=0)),"","【未填合同期】"),IF($E185&lt;TODAY(),"【已到期】",IF($E185-TODAY()&lt;=提醒天数,"【即将到期，剩余"&amp;($E185-TODAY())&amp;"天】","【正常】")))&amp;IF(OR($AD185="安装免保",$AD185="技术免保",$AD185="质保期内"),"【"&amp;$AD185&amp;"】",""))</f>
        <v/>
      </c>
      <c r="K185" s="244" t="str">
        <f aca="false">IF(OR(N($H185)=0,N($I185)=0),"",ROUND(N($H185)*N($I185)*IF(N($J185)=0,1,N($J185)),2))</f>
        <v/>
      </c>
      <c r="M185" s="244" t="str">
        <f aca="false">IF(TRIM($B185&amp;$C185)="","",IF(AND(N($K185)=0,N($L185)=0),"",ROUND(N($K185)+N($L185),2)))</f>
        <v/>
      </c>
      <c r="S185" s="244"/>
      <c r="T185" s="245" t="str">
        <f aca="false">IF(TRIM($B185&amp;$C185)="","",IF(N($O185)=0,"",MAX(0,MIN(N($O185)-N($Q185),N($W185)))))</f>
        <v/>
      </c>
      <c r="U185" s="245" t="str">
        <f aca="false">IF(TRIM($B185&amp;$C185)="","",IF(N($Q185)&lt;=N($O185),"",N($Q185)-N($O185)))</f>
        <v/>
      </c>
      <c r="V185" s="245" t="str">
        <f aca="false">IF(OR(TRIM($B185&amp;$C185)="",$W185=""),"",MAX(0,N($W185))-N($T185))</f>
        <v/>
      </c>
      <c r="W185" s="245" t="str">
        <f aca="false">IF(TRIM($B185&amp;$C185)="","",IF(AND(N($M185)=0,N($Q185)+N($R185)+N($S185)=0),"",ROUND(N($M185)-N($Q185)-N($R185)-N($S185),2)))</f>
        <v/>
      </c>
      <c r="X185" s="246" t="str">
        <f aca="false">IF(TRIM($B185&amp;$C185)="","",IF(N($M185)=0,IF((N($Q185)+N($R185)+N($S185))=0,"—未填单价","未填单价，已收 "&amp;TEXT((N($Q185)+N($R185)+N($S185)),"#,##0.00")),IF(N($W185)&gt;0.005,"欠 "&amp;TEXT(N($W185),"#,##0.00")&amp;IF(N($T185)&gt;0,"（开票未到账 "&amp;TEXT(N($T185),"#,##0.00")&amp;"）","")&amp;IF(N($V185)&gt;0,"（未开票 "&amp;TEXT(N($V185),"#,##0.00")&amp;"）",""),IF(N($W185)&lt;-0.005,"多收 "&amp;TEXT(-N($W185),"#,##0.00"),"✔ 已结清")))&amp;IF(N($U185)&gt;0,"｜到账未开票 "&amp;TEXT(N($U185),"#,##0.00")&amp;"，待补票","")&amp;IF(N($R185)&gt;0,"｜收现 "&amp;TEXT(N($R185),"#,##0.00"),"")&amp;IF(N($S185)&gt;0,"｜收款不开票 "&amp;TEXT(N($S185),"#,##0.00"),""))</f>
        <v/>
      </c>
      <c r="Y185" s="290"/>
      <c r="AC185" s="244" t="str">
        <f aca="false">IF(OR(N($O185)=0,N($AB185)=0),"",ROUND(N($O185)/(1+N($AB185))*N($AB185),2))</f>
        <v/>
      </c>
      <c r="AD185" s="290"/>
      <c r="AE185" s="288"/>
      <c r="AF185" s="261" t="str">
        <f aca="false">IF($AN185="","",IF($AN185=1,IF($AO185&gt;=1,"一次性·已到收款期","一次性·未到期"),$AE185&amp;" 第"&amp;$AO185&amp;"/"&amp;$AN185&amp;"期"))</f>
        <v/>
      </c>
      <c r="AG185" s="245" t="str">
        <f aca="false">IF(OR($AN185="",N($M185)=0),"",ROUND(N($K185)*$AO185/$AN185,2)+N($L185))</f>
        <v/>
      </c>
      <c r="AH185" s="245" t="str">
        <f aca="false">IF($AG185="","",MAX(0,ROUND($AG185-(N($Q185)+N($R185)+N($S185)),2)))</f>
        <v/>
      </c>
      <c r="AI185" s="245" t="str">
        <f aca="false">IF(OR(TRIM($B185&amp;$C185)="",NOT(ISNUMBER($D185))),"",SUMIFS($W$3:$W$1001,$AK$3:$AK$1001,$AK185,$D$3:$D$1001,"&lt;"&amp;$D185))</f>
        <v/>
      </c>
      <c r="AJ185" s="245" t="str">
        <f aca="false">IF(TRIM($B185&amp;$C185)="","",SUMIFS($W$3:$W$1001,$AK$3:$AK$1001,$AK185))</f>
        <v/>
      </c>
      <c r="AK185" s="261" t="str">
        <f aca="false">IF(TRIM($B185&amp;$C185)="","",TRIM($B185)&amp;"｜"&amp;TRIM($C185))</f>
        <v/>
      </c>
      <c r="AL185" s="245" t="str">
        <f aca="false">IF(TRIM($B185&amp;$C185)="","",MIN(N($O185),N($Q185)))</f>
        <v/>
      </c>
      <c r="AM185" s="248" t="str">
        <f aca="false">IF(ISNUMBER($D185),YEAR($D185),"")</f>
        <v/>
      </c>
      <c r="AN185" s="248" t="str">
        <f aca="false">IF(OR(TRIM($B185&amp;$C185)="",NOT(ISNUMBER($D185)),NOT(ISNUMBER($E185))),"",IF($E185&lt;$D185,"",IF(IF($AE185="半年付",2,IF($AE185="季度付",4,IF($AE185="月付",12,IF($AE185="半月付",24,1))))=1,1,MAX(1,ROUND(($E185-$D185+1)/365*IF($AE185="半年付",2,IF($AE185="季度付",4,IF($AE185="月付",12,IF($AE185="半月付",24,1)))),0)))))</f>
        <v/>
      </c>
      <c r="AO185" s="248" t="str">
        <f aca="true">IF($AN185="","",MIN($AN185,MAX(0,INT((TODAY()-付款宽限天数-$D185)/(($E185-$D185+1)/$AN185))+1)))</f>
        <v/>
      </c>
    </row>
    <row r="186" customFormat="false" ht="24" hidden="false" customHeight="false" outlineLevel="0" collapsed="false">
      <c r="F186" s="288" t="str">
        <f aca="true">IF(TRIM($B186&amp;$C186)="","",IF(OR(ISNUMBER(SEARCH("未",$A186)),ISNUMBER(SEARCH("送出",$A186)),AND(TRIM($A186)="",NOT(ISNUMBER($D186)),N($H186)=0)),"【合同未回】","")&amp;IF(NOT(ISNUMBER($E186)),IF(OR(ISNUMBER(SEARCH("未",$A186)),ISNUMBER(SEARCH("送出",$A186)),AND(TRIM($A186)="",NOT(ISNUMBER($D186)),N($H186)=0)),"","【未填合同期】"),IF($E186&lt;TODAY(),"【已到期】",IF($E186-TODAY()&lt;=提醒天数,"【即将到期，剩余"&amp;($E186-TODAY())&amp;"天】","【正常】")))&amp;IF(OR($AD186="安装免保",$AD186="技术免保",$AD186="质保期内"),"【"&amp;$AD186&amp;"】",""))</f>
        <v/>
      </c>
      <c r="K186" s="244" t="str">
        <f aca="false">IF(OR(N($H186)=0,N($I186)=0),"",ROUND(N($H186)*N($I186)*IF(N($J186)=0,1,N($J186)),2))</f>
        <v/>
      </c>
      <c r="M186" s="244" t="str">
        <f aca="false">IF(TRIM($B186&amp;$C186)="","",IF(AND(N($K186)=0,N($L186)=0),"",ROUND(N($K186)+N($L186),2)))</f>
        <v/>
      </c>
      <c r="S186" s="244"/>
      <c r="T186" s="245" t="str">
        <f aca="false">IF(TRIM($B186&amp;$C186)="","",IF(N($O186)=0,"",MAX(0,MIN(N($O186)-N($Q186),N($W186)))))</f>
        <v/>
      </c>
      <c r="U186" s="245" t="str">
        <f aca="false">IF(TRIM($B186&amp;$C186)="","",IF(N($Q186)&lt;=N($O186),"",N($Q186)-N($O186)))</f>
        <v/>
      </c>
      <c r="V186" s="245" t="str">
        <f aca="false">IF(OR(TRIM($B186&amp;$C186)="",$W186=""),"",MAX(0,N($W186))-N($T186))</f>
        <v/>
      </c>
      <c r="W186" s="245" t="str">
        <f aca="false">IF(TRIM($B186&amp;$C186)="","",IF(AND(N($M186)=0,N($Q186)+N($R186)+N($S186)=0),"",ROUND(N($M186)-N($Q186)-N($R186)-N($S186),2)))</f>
        <v/>
      </c>
      <c r="X186" s="246" t="str">
        <f aca="false">IF(TRIM($B186&amp;$C186)="","",IF(N($M186)=0,IF((N($Q186)+N($R186)+N($S186))=0,"—未填单价","未填单价，已收 "&amp;TEXT((N($Q186)+N($R186)+N($S186)),"#,##0.00")),IF(N($W186)&gt;0.005,"欠 "&amp;TEXT(N($W186),"#,##0.00")&amp;IF(N($T186)&gt;0,"（开票未到账 "&amp;TEXT(N($T186),"#,##0.00")&amp;"）","")&amp;IF(N($V186)&gt;0,"（未开票 "&amp;TEXT(N($V186),"#,##0.00")&amp;"）",""),IF(N($W186)&lt;-0.005,"多收 "&amp;TEXT(-N($W186),"#,##0.00"),"✔ 已结清")))&amp;IF(N($U186)&gt;0,"｜到账未开票 "&amp;TEXT(N($U186),"#,##0.00")&amp;"，待补票","")&amp;IF(N($R186)&gt;0,"｜收现 "&amp;TEXT(N($R186),"#,##0.00"),"")&amp;IF(N($S186)&gt;0,"｜收款不开票 "&amp;TEXT(N($S186),"#,##0.00"),""))</f>
        <v/>
      </c>
      <c r="Y186" s="290"/>
      <c r="AC186" s="244" t="str">
        <f aca="false">IF(OR(N($O186)=0,N($AB186)=0),"",ROUND(N($O186)/(1+N($AB186))*N($AB186),2))</f>
        <v/>
      </c>
      <c r="AD186" s="290"/>
      <c r="AE186" s="288"/>
      <c r="AF186" s="261" t="str">
        <f aca="false">IF($AN186="","",IF($AN186=1,IF($AO186&gt;=1,"一次性·已到收款期","一次性·未到期"),$AE186&amp;" 第"&amp;$AO186&amp;"/"&amp;$AN186&amp;"期"))</f>
        <v/>
      </c>
      <c r="AG186" s="245" t="str">
        <f aca="false">IF(OR($AN186="",N($M186)=0),"",ROUND(N($K186)*$AO186/$AN186,2)+N($L186))</f>
        <v/>
      </c>
      <c r="AH186" s="245" t="str">
        <f aca="false">IF($AG186="","",MAX(0,ROUND($AG186-(N($Q186)+N($R186)+N($S186)),2)))</f>
        <v/>
      </c>
      <c r="AI186" s="245" t="str">
        <f aca="false">IF(OR(TRIM($B186&amp;$C186)="",NOT(ISNUMBER($D186))),"",SUMIFS($W$3:$W$1001,$AK$3:$AK$1001,$AK186,$D$3:$D$1001,"&lt;"&amp;$D186))</f>
        <v/>
      </c>
      <c r="AJ186" s="245" t="str">
        <f aca="false">IF(TRIM($B186&amp;$C186)="","",SUMIFS($W$3:$W$1001,$AK$3:$AK$1001,$AK186))</f>
        <v/>
      </c>
      <c r="AK186" s="261" t="str">
        <f aca="false">IF(TRIM($B186&amp;$C186)="","",TRIM($B186)&amp;"｜"&amp;TRIM($C186))</f>
        <v/>
      </c>
      <c r="AL186" s="245" t="str">
        <f aca="false">IF(TRIM($B186&amp;$C186)="","",MIN(N($O186),N($Q186)))</f>
        <v/>
      </c>
      <c r="AM186" s="248" t="str">
        <f aca="false">IF(ISNUMBER($D186),YEAR($D186),"")</f>
        <v/>
      </c>
      <c r="AN186" s="248" t="str">
        <f aca="false">IF(OR(TRIM($B186&amp;$C186)="",NOT(ISNUMBER($D186)),NOT(ISNUMBER($E186))),"",IF($E186&lt;$D186,"",IF(IF($AE186="半年付",2,IF($AE186="季度付",4,IF($AE186="月付",12,IF($AE186="半月付",24,1))))=1,1,MAX(1,ROUND(($E186-$D186+1)/365*IF($AE186="半年付",2,IF($AE186="季度付",4,IF($AE186="月付",12,IF($AE186="半月付",24,1)))),0)))))</f>
        <v/>
      </c>
      <c r="AO186" s="248" t="str">
        <f aca="true">IF($AN186="","",MIN($AN186,MAX(0,INT((TODAY()-付款宽限天数-$D186)/(($E186-$D186+1)/$AN186))+1)))</f>
        <v/>
      </c>
    </row>
    <row r="187" customFormat="false" ht="24" hidden="false" customHeight="false" outlineLevel="0" collapsed="false">
      <c r="F187" s="288" t="str">
        <f aca="true">IF(TRIM($B187&amp;$C187)="","",IF(OR(ISNUMBER(SEARCH("未",$A187)),ISNUMBER(SEARCH("送出",$A187)),AND(TRIM($A187)="",NOT(ISNUMBER($D187)),N($H187)=0)),"【合同未回】","")&amp;IF(NOT(ISNUMBER($E187)),IF(OR(ISNUMBER(SEARCH("未",$A187)),ISNUMBER(SEARCH("送出",$A187)),AND(TRIM($A187)="",NOT(ISNUMBER($D187)),N($H187)=0)),"","【未填合同期】"),IF($E187&lt;TODAY(),"【已到期】",IF($E187-TODAY()&lt;=提醒天数,"【即将到期，剩余"&amp;($E187-TODAY())&amp;"天】","【正常】")))&amp;IF(OR($AD187="安装免保",$AD187="技术免保",$AD187="质保期内"),"【"&amp;$AD187&amp;"】",""))</f>
        <v/>
      </c>
      <c r="K187" s="244" t="str">
        <f aca="false">IF(OR(N($H187)=0,N($I187)=0),"",ROUND(N($H187)*N($I187)*IF(N($J187)=0,1,N($J187)),2))</f>
        <v/>
      </c>
      <c r="M187" s="244" t="str">
        <f aca="false">IF(TRIM($B187&amp;$C187)="","",IF(AND(N($K187)=0,N($L187)=0),"",ROUND(N($K187)+N($L187),2)))</f>
        <v/>
      </c>
      <c r="S187" s="244"/>
      <c r="T187" s="245" t="str">
        <f aca="false">IF(TRIM($B187&amp;$C187)="","",IF(N($O187)=0,"",MAX(0,MIN(N($O187)-N($Q187),N($W187)))))</f>
        <v/>
      </c>
      <c r="U187" s="245" t="str">
        <f aca="false">IF(TRIM($B187&amp;$C187)="","",IF(N($Q187)&lt;=N($O187),"",N($Q187)-N($O187)))</f>
        <v/>
      </c>
      <c r="V187" s="245" t="str">
        <f aca="false">IF(OR(TRIM($B187&amp;$C187)="",$W187=""),"",MAX(0,N($W187))-N($T187))</f>
        <v/>
      </c>
      <c r="W187" s="245" t="str">
        <f aca="false">IF(TRIM($B187&amp;$C187)="","",IF(AND(N($M187)=0,N($Q187)+N($R187)+N($S187)=0),"",ROUND(N($M187)-N($Q187)-N($R187)-N($S187),2)))</f>
        <v/>
      </c>
      <c r="X187" s="246" t="str">
        <f aca="false">IF(TRIM($B187&amp;$C187)="","",IF(N($M187)=0,IF((N($Q187)+N($R187)+N($S187))=0,"—未填单价","未填单价，已收 "&amp;TEXT((N($Q187)+N($R187)+N($S187)),"#,##0.00")),IF(N($W187)&gt;0.005,"欠 "&amp;TEXT(N($W187),"#,##0.00")&amp;IF(N($T187)&gt;0,"（开票未到账 "&amp;TEXT(N($T187),"#,##0.00")&amp;"）","")&amp;IF(N($V187)&gt;0,"（未开票 "&amp;TEXT(N($V187),"#,##0.00")&amp;"）",""),IF(N($W187)&lt;-0.005,"多收 "&amp;TEXT(-N($W187),"#,##0.00"),"✔ 已结清")))&amp;IF(N($U187)&gt;0,"｜到账未开票 "&amp;TEXT(N($U187),"#,##0.00")&amp;"，待补票","")&amp;IF(N($R187)&gt;0,"｜收现 "&amp;TEXT(N($R187),"#,##0.00"),"")&amp;IF(N($S187)&gt;0,"｜收款不开票 "&amp;TEXT(N($S187),"#,##0.00"),""))</f>
        <v/>
      </c>
      <c r="Y187" s="290"/>
      <c r="AC187" s="244" t="str">
        <f aca="false">IF(OR(N($O187)=0,N($AB187)=0),"",ROUND(N($O187)/(1+N($AB187))*N($AB187),2))</f>
        <v/>
      </c>
      <c r="AD187" s="290"/>
      <c r="AE187" s="288"/>
      <c r="AF187" s="261" t="str">
        <f aca="false">IF($AN187="","",IF($AN187=1,IF($AO187&gt;=1,"一次性·已到收款期","一次性·未到期"),$AE187&amp;" 第"&amp;$AO187&amp;"/"&amp;$AN187&amp;"期"))</f>
        <v/>
      </c>
      <c r="AG187" s="245" t="str">
        <f aca="false">IF(OR($AN187="",N($M187)=0),"",ROUND(N($K187)*$AO187/$AN187,2)+N($L187))</f>
        <v/>
      </c>
      <c r="AH187" s="245" t="str">
        <f aca="false">IF($AG187="","",MAX(0,ROUND($AG187-(N($Q187)+N($R187)+N($S187)),2)))</f>
        <v/>
      </c>
      <c r="AI187" s="245" t="str">
        <f aca="false">IF(OR(TRIM($B187&amp;$C187)="",NOT(ISNUMBER($D187))),"",SUMIFS($W$3:$W$1001,$AK$3:$AK$1001,$AK187,$D$3:$D$1001,"&lt;"&amp;$D187))</f>
        <v/>
      </c>
      <c r="AJ187" s="245" t="str">
        <f aca="false">IF(TRIM($B187&amp;$C187)="","",SUMIFS($W$3:$W$1001,$AK$3:$AK$1001,$AK187))</f>
        <v/>
      </c>
      <c r="AK187" s="261" t="str">
        <f aca="false">IF(TRIM($B187&amp;$C187)="","",TRIM($B187)&amp;"｜"&amp;TRIM($C187))</f>
        <v/>
      </c>
      <c r="AL187" s="245" t="str">
        <f aca="false">IF(TRIM($B187&amp;$C187)="","",MIN(N($O187),N($Q187)))</f>
        <v/>
      </c>
      <c r="AM187" s="248" t="str">
        <f aca="false">IF(ISNUMBER($D187),YEAR($D187),"")</f>
        <v/>
      </c>
      <c r="AN187" s="248" t="str">
        <f aca="false">IF(OR(TRIM($B187&amp;$C187)="",NOT(ISNUMBER($D187)),NOT(ISNUMBER($E187))),"",IF($E187&lt;$D187,"",IF(IF($AE187="半年付",2,IF($AE187="季度付",4,IF($AE187="月付",12,IF($AE187="半月付",24,1))))=1,1,MAX(1,ROUND(($E187-$D187+1)/365*IF($AE187="半年付",2,IF($AE187="季度付",4,IF($AE187="月付",12,IF($AE187="半月付",24,1)))),0)))))</f>
        <v/>
      </c>
      <c r="AO187" s="248" t="str">
        <f aca="true">IF($AN187="","",MIN($AN187,MAX(0,INT((TODAY()-付款宽限天数-$D187)/(($E187-$D187+1)/$AN187))+1)))</f>
        <v/>
      </c>
    </row>
    <row r="188" customFormat="false" ht="24" hidden="false" customHeight="false" outlineLevel="0" collapsed="false">
      <c r="F188" s="288" t="str">
        <f aca="true">IF(TRIM($B188&amp;$C188)="","",IF(OR(ISNUMBER(SEARCH("未",$A188)),ISNUMBER(SEARCH("送出",$A188)),AND(TRIM($A188)="",NOT(ISNUMBER($D188)),N($H188)=0)),"【合同未回】","")&amp;IF(NOT(ISNUMBER($E188)),IF(OR(ISNUMBER(SEARCH("未",$A188)),ISNUMBER(SEARCH("送出",$A188)),AND(TRIM($A188)="",NOT(ISNUMBER($D188)),N($H188)=0)),"","【未填合同期】"),IF($E188&lt;TODAY(),"【已到期】",IF($E188-TODAY()&lt;=提醒天数,"【即将到期，剩余"&amp;($E188-TODAY())&amp;"天】","【正常】")))&amp;IF(OR($AD188="安装免保",$AD188="技术免保",$AD188="质保期内"),"【"&amp;$AD188&amp;"】",""))</f>
        <v/>
      </c>
      <c r="K188" s="244" t="str">
        <f aca="false">IF(OR(N($H188)=0,N($I188)=0),"",ROUND(N($H188)*N($I188)*IF(N($J188)=0,1,N($J188)),2))</f>
        <v/>
      </c>
      <c r="M188" s="244" t="str">
        <f aca="false">IF(TRIM($B188&amp;$C188)="","",IF(AND(N($K188)=0,N($L188)=0),"",ROUND(N($K188)+N($L188),2)))</f>
        <v/>
      </c>
      <c r="S188" s="244"/>
      <c r="T188" s="245" t="str">
        <f aca="false">IF(TRIM($B188&amp;$C188)="","",IF(N($O188)=0,"",MAX(0,MIN(N($O188)-N($Q188),N($W188)))))</f>
        <v/>
      </c>
      <c r="U188" s="245" t="str">
        <f aca="false">IF(TRIM($B188&amp;$C188)="","",IF(N($Q188)&lt;=N($O188),"",N($Q188)-N($O188)))</f>
        <v/>
      </c>
      <c r="V188" s="245" t="str">
        <f aca="false">IF(OR(TRIM($B188&amp;$C188)="",$W188=""),"",MAX(0,N($W188))-N($T188))</f>
        <v/>
      </c>
      <c r="W188" s="245" t="str">
        <f aca="false">IF(TRIM($B188&amp;$C188)="","",IF(AND(N($M188)=0,N($Q188)+N($R188)+N($S188)=0),"",ROUND(N($M188)-N($Q188)-N($R188)-N($S188),2)))</f>
        <v/>
      </c>
      <c r="X188" s="246" t="str">
        <f aca="false">IF(TRIM($B188&amp;$C188)="","",IF(N($M188)=0,IF((N($Q188)+N($R188)+N($S188))=0,"—未填单价","未填单价，已收 "&amp;TEXT((N($Q188)+N($R188)+N($S188)),"#,##0.00")),IF(N($W188)&gt;0.005,"欠 "&amp;TEXT(N($W188),"#,##0.00")&amp;IF(N($T188)&gt;0,"（开票未到账 "&amp;TEXT(N($T188),"#,##0.00")&amp;"）","")&amp;IF(N($V188)&gt;0,"（未开票 "&amp;TEXT(N($V188),"#,##0.00")&amp;"）",""),IF(N($W188)&lt;-0.005,"多收 "&amp;TEXT(-N($W188),"#,##0.00"),"✔ 已结清")))&amp;IF(N($U188)&gt;0,"｜到账未开票 "&amp;TEXT(N($U188),"#,##0.00")&amp;"，待补票","")&amp;IF(N($R188)&gt;0,"｜收现 "&amp;TEXT(N($R188),"#,##0.00"),"")&amp;IF(N($S188)&gt;0,"｜收款不开票 "&amp;TEXT(N($S188),"#,##0.00"),""))</f>
        <v/>
      </c>
      <c r="Y188" s="290"/>
      <c r="AC188" s="244" t="str">
        <f aca="false">IF(OR(N($O188)=0,N($AB188)=0),"",ROUND(N($O188)/(1+N($AB188))*N($AB188),2))</f>
        <v/>
      </c>
      <c r="AD188" s="290"/>
      <c r="AE188" s="288"/>
      <c r="AF188" s="261" t="str">
        <f aca="false">IF($AN188="","",IF($AN188=1,IF($AO188&gt;=1,"一次性·已到收款期","一次性·未到期"),$AE188&amp;" 第"&amp;$AO188&amp;"/"&amp;$AN188&amp;"期"))</f>
        <v/>
      </c>
      <c r="AG188" s="245" t="str">
        <f aca="false">IF(OR($AN188="",N($M188)=0),"",ROUND(N($K188)*$AO188/$AN188,2)+N($L188))</f>
        <v/>
      </c>
      <c r="AH188" s="245" t="str">
        <f aca="false">IF($AG188="","",MAX(0,ROUND($AG188-(N($Q188)+N($R188)+N($S188)),2)))</f>
        <v/>
      </c>
      <c r="AI188" s="245" t="str">
        <f aca="false">IF(OR(TRIM($B188&amp;$C188)="",NOT(ISNUMBER($D188))),"",SUMIFS($W$3:$W$1001,$AK$3:$AK$1001,$AK188,$D$3:$D$1001,"&lt;"&amp;$D188))</f>
        <v/>
      </c>
      <c r="AJ188" s="245" t="str">
        <f aca="false">IF(TRIM($B188&amp;$C188)="","",SUMIFS($W$3:$W$1001,$AK$3:$AK$1001,$AK188))</f>
        <v/>
      </c>
      <c r="AK188" s="261" t="str">
        <f aca="false">IF(TRIM($B188&amp;$C188)="","",TRIM($B188)&amp;"｜"&amp;TRIM($C188))</f>
        <v/>
      </c>
      <c r="AL188" s="245" t="str">
        <f aca="false">IF(TRIM($B188&amp;$C188)="","",MIN(N($O188),N($Q188)))</f>
        <v/>
      </c>
      <c r="AM188" s="248" t="str">
        <f aca="false">IF(ISNUMBER($D188),YEAR($D188),"")</f>
        <v/>
      </c>
      <c r="AN188" s="248" t="str">
        <f aca="false">IF(OR(TRIM($B188&amp;$C188)="",NOT(ISNUMBER($D188)),NOT(ISNUMBER($E188))),"",IF($E188&lt;$D188,"",IF(IF($AE188="半年付",2,IF($AE188="季度付",4,IF($AE188="月付",12,IF($AE188="半月付",24,1))))=1,1,MAX(1,ROUND(($E188-$D188+1)/365*IF($AE188="半年付",2,IF($AE188="季度付",4,IF($AE188="月付",12,IF($AE188="半月付",24,1)))),0)))))</f>
        <v/>
      </c>
      <c r="AO188" s="248" t="str">
        <f aca="true">IF($AN188="","",MIN($AN188,MAX(0,INT((TODAY()-付款宽限天数-$D188)/(($E188-$D188+1)/$AN188))+1)))</f>
        <v/>
      </c>
    </row>
    <row r="189" customFormat="false" ht="24" hidden="false" customHeight="false" outlineLevel="0" collapsed="false">
      <c r="F189" s="288" t="str">
        <f aca="true">IF(TRIM($B189&amp;$C189)="","",IF(OR(ISNUMBER(SEARCH("未",$A189)),ISNUMBER(SEARCH("送出",$A189)),AND(TRIM($A189)="",NOT(ISNUMBER($D189)),N($H189)=0)),"【合同未回】","")&amp;IF(NOT(ISNUMBER($E189)),IF(OR(ISNUMBER(SEARCH("未",$A189)),ISNUMBER(SEARCH("送出",$A189)),AND(TRIM($A189)="",NOT(ISNUMBER($D189)),N($H189)=0)),"","【未填合同期】"),IF($E189&lt;TODAY(),"【已到期】",IF($E189-TODAY()&lt;=提醒天数,"【即将到期，剩余"&amp;($E189-TODAY())&amp;"天】","【正常】")))&amp;IF(OR($AD189="安装免保",$AD189="技术免保",$AD189="质保期内"),"【"&amp;$AD189&amp;"】",""))</f>
        <v/>
      </c>
      <c r="K189" s="244" t="str">
        <f aca="false">IF(OR(N($H189)=0,N($I189)=0),"",ROUND(N($H189)*N($I189)*IF(N($J189)=0,1,N($J189)),2))</f>
        <v/>
      </c>
      <c r="M189" s="244" t="str">
        <f aca="false">IF(TRIM($B189&amp;$C189)="","",IF(AND(N($K189)=0,N($L189)=0),"",ROUND(N($K189)+N($L189),2)))</f>
        <v/>
      </c>
      <c r="S189" s="244"/>
      <c r="T189" s="245" t="str">
        <f aca="false">IF(TRIM($B189&amp;$C189)="","",IF(N($O189)=0,"",MAX(0,MIN(N($O189)-N($Q189),N($W189)))))</f>
        <v/>
      </c>
      <c r="U189" s="245" t="str">
        <f aca="false">IF(TRIM($B189&amp;$C189)="","",IF(N($Q189)&lt;=N($O189),"",N($Q189)-N($O189)))</f>
        <v/>
      </c>
      <c r="V189" s="245" t="str">
        <f aca="false">IF(OR(TRIM($B189&amp;$C189)="",$W189=""),"",MAX(0,N($W189))-N($T189))</f>
        <v/>
      </c>
      <c r="W189" s="245" t="str">
        <f aca="false">IF(TRIM($B189&amp;$C189)="","",IF(AND(N($M189)=0,N($Q189)+N($R189)+N($S189)=0),"",ROUND(N($M189)-N($Q189)-N($R189)-N($S189),2)))</f>
        <v/>
      </c>
      <c r="X189" s="246" t="str">
        <f aca="false">IF(TRIM($B189&amp;$C189)="","",IF(N($M189)=0,IF((N($Q189)+N($R189)+N($S189))=0,"—未填单价","未填单价，已收 "&amp;TEXT((N($Q189)+N($R189)+N($S189)),"#,##0.00")),IF(N($W189)&gt;0.005,"欠 "&amp;TEXT(N($W189),"#,##0.00")&amp;IF(N($T189)&gt;0,"（开票未到账 "&amp;TEXT(N($T189),"#,##0.00")&amp;"）","")&amp;IF(N($V189)&gt;0,"（未开票 "&amp;TEXT(N($V189),"#,##0.00")&amp;"）",""),IF(N($W189)&lt;-0.005,"多收 "&amp;TEXT(-N($W189),"#,##0.00"),"✔ 已结清")))&amp;IF(N($U189)&gt;0,"｜到账未开票 "&amp;TEXT(N($U189),"#,##0.00")&amp;"，待补票","")&amp;IF(N($R189)&gt;0,"｜收现 "&amp;TEXT(N($R189),"#,##0.00"),"")&amp;IF(N($S189)&gt;0,"｜收款不开票 "&amp;TEXT(N($S189),"#,##0.00"),""))</f>
        <v/>
      </c>
      <c r="Y189" s="290"/>
      <c r="AC189" s="244" t="str">
        <f aca="false">IF(OR(N($O189)=0,N($AB189)=0),"",ROUND(N($O189)/(1+N($AB189))*N($AB189),2))</f>
        <v/>
      </c>
      <c r="AD189" s="290"/>
      <c r="AE189" s="288"/>
      <c r="AF189" s="261" t="str">
        <f aca="false">IF($AN189="","",IF($AN189=1,IF($AO189&gt;=1,"一次性·已到收款期","一次性·未到期"),$AE189&amp;" 第"&amp;$AO189&amp;"/"&amp;$AN189&amp;"期"))</f>
        <v/>
      </c>
      <c r="AG189" s="245" t="str">
        <f aca="false">IF(OR($AN189="",N($M189)=0),"",ROUND(N($K189)*$AO189/$AN189,2)+N($L189))</f>
        <v/>
      </c>
      <c r="AH189" s="245" t="str">
        <f aca="false">IF($AG189="","",MAX(0,ROUND($AG189-(N($Q189)+N($R189)+N($S189)),2)))</f>
        <v/>
      </c>
      <c r="AI189" s="245" t="str">
        <f aca="false">IF(OR(TRIM($B189&amp;$C189)="",NOT(ISNUMBER($D189))),"",SUMIFS($W$3:$W$1001,$AK$3:$AK$1001,$AK189,$D$3:$D$1001,"&lt;"&amp;$D189))</f>
        <v/>
      </c>
      <c r="AJ189" s="245" t="str">
        <f aca="false">IF(TRIM($B189&amp;$C189)="","",SUMIFS($W$3:$W$1001,$AK$3:$AK$1001,$AK189))</f>
        <v/>
      </c>
      <c r="AK189" s="261" t="str">
        <f aca="false">IF(TRIM($B189&amp;$C189)="","",TRIM($B189)&amp;"｜"&amp;TRIM($C189))</f>
        <v/>
      </c>
      <c r="AL189" s="245" t="str">
        <f aca="false">IF(TRIM($B189&amp;$C189)="","",MIN(N($O189),N($Q189)))</f>
        <v/>
      </c>
      <c r="AM189" s="248" t="str">
        <f aca="false">IF(ISNUMBER($D189),YEAR($D189),"")</f>
        <v/>
      </c>
      <c r="AN189" s="248" t="str">
        <f aca="false">IF(OR(TRIM($B189&amp;$C189)="",NOT(ISNUMBER($D189)),NOT(ISNUMBER($E189))),"",IF($E189&lt;$D189,"",IF(IF($AE189="半年付",2,IF($AE189="季度付",4,IF($AE189="月付",12,IF($AE189="半月付",24,1))))=1,1,MAX(1,ROUND(($E189-$D189+1)/365*IF($AE189="半年付",2,IF($AE189="季度付",4,IF($AE189="月付",12,IF($AE189="半月付",24,1)))),0)))))</f>
        <v/>
      </c>
      <c r="AO189" s="248" t="str">
        <f aca="true">IF($AN189="","",MIN($AN189,MAX(0,INT((TODAY()-付款宽限天数-$D189)/(($E189-$D189+1)/$AN189))+1)))</f>
        <v/>
      </c>
    </row>
    <row r="190" customFormat="false" ht="24" hidden="false" customHeight="false" outlineLevel="0" collapsed="false">
      <c r="F190" s="288" t="str">
        <f aca="true">IF(TRIM($B190&amp;$C190)="","",IF(OR(ISNUMBER(SEARCH("未",$A190)),ISNUMBER(SEARCH("送出",$A190)),AND(TRIM($A190)="",NOT(ISNUMBER($D190)),N($H190)=0)),"【合同未回】","")&amp;IF(NOT(ISNUMBER($E190)),IF(OR(ISNUMBER(SEARCH("未",$A190)),ISNUMBER(SEARCH("送出",$A190)),AND(TRIM($A190)="",NOT(ISNUMBER($D190)),N($H190)=0)),"","【未填合同期】"),IF($E190&lt;TODAY(),"【已到期】",IF($E190-TODAY()&lt;=提醒天数,"【即将到期，剩余"&amp;($E190-TODAY())&amp;"天】","【正常】")))&amp;IF(OR($AD190="安装免保",$AD190="技术免保",$AD190="质保期内"),"【"&amp;$AD190&amp;"】",""))</f>
        <v/>
      </c>
      <c r="K190" s="244" t="str">
        <f aca="false">IF(OR(N($H190)=0,N($I190)=0),"",ROUND(N($H190)*N($I190)*IF(N($J190)=0,1,N($J190)),2))</f>
        <v/>
      </c>
      <c r="M190" s="244" t="str">
        <f aca="false">IF(TRIM($B190&amp;$C190)="","",IF(AND(N($K190)=0,N($L190)=0),"",ROUND(N($K190)+N($L190),2)))</f>
        <v/>
      </c>
      <c r="S190" s="244"/>
      <c r="T190" s="245" t="str">
        <f aca="false">IF(TRIM($B190&amp;$C190)="","",IF(N($O190)=0,"",MAX(0,MIN(N($O190)-N($Q190),N($W190)))))</f>
        <v/>
      </c>
      <c r="U190" s="245" t="str">
        <f aca="false">IF(TRIM($B190&amp;$C190)="","",IF(N($Q190)&lt;=N($O190),"",N($Q190)-N($O190)))</f>
        <v/>
      </c>
      <c r="V190" s="245" t="str">
        <f aca="false">IF(OR(TRIM($B190&amp;$C190)="",$W190=""),"",MAX(0,N($W190))-N($T190))</f>
        <v/>
      </c>
      <c r="W190" s="245" t="str">
        <f aca="false">IF(TRIM($B190&amp;$C190)="","",IF(AND(N($M190)=0,N($Q190)+N($R190)+N($S190)=0),"",ROUND(N($M190)-N($Q190)-N($R190)-N($S190),2)))</f>
        <v/>
      </c>
      <c r="X190" s="246" t="str">
        <f aca="false">IF(TRIM($B190&amp;$C190)="","",IF(N($M190)=0,IF((N($Q190)+N($R190)+N($S190))=0,"—未填单价","未填单价，已收 "&amp;TEXT((N($Q190)+N($R190)+N($S190)),"#,##0.00")),IF(N($W190)&gt;0.005,"欠 "&amp;TEXT(N($W190),"#,##0.00")&amp;IF(N($T190)&gt;0,"（开票未到账 "&amp;TEXT(N($T190),"#,##0.00")&amp;"）","")&amp;IF(N($V190)&gt;0,"（未开票 "&amp;TEXT(N($V190),"#,##0.00")&amp;"）",""),IF(N($W190)&lt;-0.005,"多收 "&amp;TEXT(-N($W190),"#,##0.00"),"✔ 已结清")))&amp;IF(N($U190)&gt;0,"｜到账未开票 "&amp;TEXT(N($U190),"#,##0.00")&amp;"，待补票","")&amp;IF(N($R190)&gt;0,"｜收现 "&amp;TEXT(N($R190),"#,##0.00"),"")&amp;IF(N($S190)&gt;0,"｜收款不开票 "&amp;TEXT(N($S190),"#,##0.00"),""))</f>
        <v/>
      </c>
      <c r="Y190" s="290"/>
      <c r="AC190" s="244" t="str">
        <f aca="false">IF(OR(N($O190)=0,N($AB190)=0),"",ROUND(N($O190)/(1+N($AB190))*N($AB190),2))</f>
        <v/>
      </c>
      <c r="AD190" s="290"/>
      <c r="AE190" s="288"/>
      <c r="AF190" s="261" t="str">
        <f aca="false">IF($AN190="","",IF($AN190=1,IF($AO190&gt;=1,"一次性·已到收款期","一次性·未到期"),$AE190&amp;" 第"&amp;$AO190&amp;"/"&amp;$AN190&amp;"期"))</f>
        <v/>
      </c>
      <c r="AG190" s="245" t="str">
        <f aca="false">IF(OR($AN190="",N($M190)=0),"",ROUND(N($K190)*$AO190/$AN190,2)+N($L190))</f>
        <v/>
      </c>
      <c r="AH190" s="245" t="str">
        <f aca="false">IF($AG190="","",MAX(0,ROUND($AG190-(N($Q190)+N($R190)+N($S190)),2)))</f>
        <v/>
      </c>
      <c r="AI190" s="245" t="str">
        <f aca="false">IF(OR(TRIM($B190&amp;$C190)="",NOT(ISNUMBER($D190))),"",SUMIFS($W$3:$W$1001,$AK$3:$AK$1001,$AK190,$D$3:$D$1001,"&lt;"&amp;$D190))</f>
        <v/>
      </c>
      <c r="AJ190" s="245" t="str">
        <f aca="false">IF(TRIM($B190&amp;$C190)="","",SUMIFS($W$3:$W$1001,$AK$3:$AK$1001,$AK190))</f>
        <v/>
      </c>
      <c r="AK190" s="261" t="str">
        <f aca="false">IF(TRIM($B190&amp;$C190)="","",TRIM($B190)&amp;"｜"&amp;TRIM($C190))</f>
        <v/>
      </c>
      <c r="AL190" s="245" t="str">
        <f aca="false">IF(TRIM($B190&amp;$C190)="","",MIN(N($O190),N($Q190)))</f>
        <v/>
      </c>
      <c r="AM190" s="248" t="str">
        <f aca="false">IF(ISNUMBER($D190),YEAR($D190),"")</f>
        <v/>
      </c>
      <c r="AN190" s="248" t="str">
        <f aca="false">IF(OR(TRIM($B190&amp;$C190)="",NOT(ISNUMBER($D190)),NOT(ISNUMBER($E190))),"",IF($E190&lt;$D190,"",IF(IF($AE190="半年付",2,IF($AE190="季度付",4,IF($AE190="月付",12,IF($AE190="半月付",24,1))))=1,1,MAX(1,ROUND(($E190-$D190+1)/365*IF($AE190="半年付",2,IF($AE190="季度付",4,IF($AE190="月付",12,IF($AE190="半月付",24,1)))),0)))))</f>
        <v/>
      </c>
      <c r="AO190" s="248" t="str">
        <f aca="true">IF($AN190="","",MIN($AN190,MAX(0,INT((TODAY()-付款宽限天数-$D190)/(($E190-$D190+1)/$AN190))+1)))</f>
        <v/>
      </c>
    </row>
    <row r="191" customFormat="false" ht="24" hidden="false" customHeight="false" outlineLevel="0" collapsed="false">
      <c r="F191" s="288" t="str">
        <f aca="true">IF(TRIM($B191&amp;$C191)="","",IF(OR(ISNUMBER(SEARCH("未",$A191)),ISNUMBER(SEARCH("送出",$A191)),AND(TRIM($A191)="",NOT(ISNUMBER($D191)),N($H191)=0)),"【合同未回】","")&amp;IF(NOT(ISNUMBER($E191)),IF(OR(ISNUMBER(SEARCH("未",$A191)),ISNUMBER(SEARCH("送出",$A191)),AND(TRIM($A191)="",NOT(ISNUMBER($D191)),N($H191)=0)),"","【未填合同期】"),IF($E191&lt;TODAY(),"【已到期】",IF($E191-TODAY()&lt;=提醒天数,"【即将到期，剩余"&amp;($E191-TODAY())&amp;"天】","【正常】")))&amp;IF(OR($AD191="安装免保",$AD191="技术免保",$AD191="质保期内"),"【"&amp;$AD191&amp;"】",""))</f>
        <v/>
      </c>
      <c r="K191" s="244" t="str">
        <f aca="false">IF(OR(N($H191)=0,N($I191)=0),"",ROUND(N($H191)*N($I191)*IF(N($J191)=0,1,N($J191)),2))</f>
        <v/>
      </c>
      <c r="M191" s="244" t="str">
        <f aca="false">IF(TRIM($B191&amp;$C191)="","",IF(AND(N($K191)=0,N($L191)=0),"",ROUND(N($K191)+N($L191),2)))</f>
        <v/>
      </c>
      <c r="S191" s="244"/>
      <c r="T191" s="245" t="str">
        <f aca="false">IF(TRIM($B191&amp;$C191)="","",IF(N($O191)=0,"",MAX(0,MIN(N($O191)-N($Q191),N($W191)))))</f>
        <v/>
      </c>
      <c r="U191" s="245" t="str">
        <f aca="false">IF(TRIM($B191&amp;$C191)="","",IF(N($Q191)&lt;=N($O191),"",N($Q191)-N($O191)))</f>
        <v/>
      </c>
      <c r="V191" s="245" t="str">
        <f aca="false">IF(OR(TRIM($B191&amp;$C191)="",$W191=""),"",MAX(0,N($W191))-N($T191))</f>
        <v/>
      </c>
      <c r="W191" s="245" t="str">
        <f aca="false">IF(TRIM($B191&amp;$C191)="","",IF(AND(N($M191)=0,N($Q191)+N($R191)+N($S191)=0),"",ROUND(N($M191)-N($Q191)-N($R191)-N($S191),2)))</f>
        <v/>
      </c>
      <c r="X191" s="246" t="str">
        <f aca="false">IF(TRIM($B191&amp;$C191)="","",IF(N($M191)=0,IF((N($Q191)+N($R191)+N($S191))=0,"—未填单价","未填单价，已收 "&amp;TEXT((N($Q191)+N($R191)+N($S191)),"#,##0.00")),IF(N($W191)&gt;0.005,"欠 "&amp;TEXT(N($W191),"#,##0.00")&amp;IF(N($T191)&gt;0,"（开票未到账 "&amp;TEXT(N($T191),"#,##0.00")&amp;"）","")&amp;IF(N($V191)&gt;0,"（未开票 "&amp;TEXT(N($V191),"#,##0.00")&amp;"）",""),IF(N($W191)&lt;-0.005,"多收 "&amp;TEXT(-N($W191),"#,##0.00"),"✔ 已结清")))&amp;IF(N($U191)&gt;0,"｜到账未开票 "&amp;TEXT(N($U191),"#,##0.00")&amp;"，待补票","")&amp;IF(N($R191)&gt;0,"｜收现 "&amp;TEXT(N($R191),"#,##0.00"),"")&amp;IF(N($S191)&gt;0,"｜收款不开票 "&amp;TEXT(N($S191),"#,##0.00"),""))</f>
        <v/>
      </c>
      <c r="Y191" s="290"/>
      <c r="AC191" s="244" t="str">
        <f aca="false">IF(OR(N($O191)=0,N($AB191)=0),"",ROUND(N($O191)/(1+N($AB191))*N($AB191),2))</f>
        <v/>
      </c>
      <c r="AD191" s="290"/>
      <c r="AE191" s="288"/>
      <c r="AF191" s="261" t="str">
        <f aca="false">IF($AN191="","",IF($AN191=1,IF($AO191&gt;=1,"一次性·已到收款期","一次性·未到期"),$AE191&amp;" 第"&amp;$AO191&amp;"/"&amp;$AN191&amp;"期"))</f>
        <v/>
      </c>
      <c r="AG191" s="245" t="str">
        <f aca="false">IF(OR($AN191="",N($M191)=0),"",ROUND(N($K191)*$AO191/$AN191,2)+N($L191))</f>
        <v/>
      </c>
      <c r="AH191" s="245" t="str">
        <f aca="false">IF($AG191="","",MAX(0,ROUND($AG191-(N($Q191)+N($R191)+N($S191)),2)))</f>
        <v/>
      </c>
      <c r="AI191" s="245" t="str">
        <f aca="false">IF(OR(TRIM($B191&amp;$C191)="",NOT(ISNUMBER($D191))),"",SUMIFS($W$3:$W$1001,$AK$3:$AK$1001,$AK191,$D$3:$D$1001,"&lt;"&amp;$D191))</f>
        <v/>
      </c>
      <c r="AJ191" s="245" t="str">
        <f aca="false">IF(TRIM($B191&amp;$C191)="","",SUMIFS($W$3:$W$1001,$AK$3:$AK$1001,$AK191))</f>
        <v/>
      </c>
      <c r="AK191" s="261" t="str">
        <f aca="false">IF(TRIM($B191&amp;$C191)="","",TRIM($B191)&amp;"｜"&amp;TRIM($C191))</f>
        <v/>
      </c>
      <c r="AL191" s="245" t="str">
        <f aca="false">IF(TRIM($B191&amp;$C191)="","",MIN(N($O191),N($Q191)))</f>
        <v/>
      </c>
      <c r="AM191" s="248" t="str">
        <f aca="false">IF(ISNUMBER($D191),YEAR($D191),"")</f>
        <v/>
      </c>
      <c r="AN191" s="248" t="str">
        <f aca="false">IF(OR(TRIM($B191&amp;$C191)="",NOT(ISNUMBER($D191)),NOT(ISNUMBER($E191))),"",IF($E191&lt;$D191,"",IF(IF($AE191="半年付",2,IF($AE191="季度付",4,IF($AE191="月付",12,IF($AE191="半月付",24,1))))=1,1,MAX(1,ROUND(($E191-$D191+1)/365*IF($AE191="半年付",2,IF($AE191="季度付",4,IF($AE191="月付",12,IF($AE191="半月付",24,1)))),0)))))</f>
        <v/>
      </c>
      <c r="AO191" s="248" t="str">
        <f aca="true">IF($AN191="","",MIN($AN191,MAX(0,INT((TODAY()-付款宽限天数-$D191)/(($E191-$D191+1)/$AN191))+1)))</f>
        <v/>
      </c>
    </row>
    <row r="192" customFormat="false" ht="24" hidden="false" customHeight="false" outlineLevel="0" collapsed="false">
      <c r="F192" s="288" t="str">
        <f aca="true">IF(TRIM($B192&amp;$C192)="","",IF(OR(ISNUMBER(SEARCH("未",$A192)),ISNUMBER(SEARCH("送出",$A192)),AND(TRIM($A192)="",NOT(ISNUMBER($D192)),N($H192)=0)),"【合同未回】","")&amp;IF(NOT(ISNUMBER($E192)),IF(OR(ISNUMBER(SEARCH("未",$A192)),ISNUMBER(SEARCH("送出",$A192)),AND(TRIM($A192)="",NOT(ISNUMBER($D192)),N($H192)=0)),"","【未填合同期】"),IF($E192&lt;TODAY(),"【已到期】",IF($E192-TODAY()&lt;=提醒天数,"【即将到期，剩余"&amp;($E192-TODAY())&amp;"天】","【正常】")))&amp;IF(OR($AD192="安装免保",$AD192="技术免保",$AD192="质保期内"),"【"&amp;$AD192&amp;"】",""))</f>
        <v/>
      </c>
      <c r="K192" s="244" t="str">
        <f aca="false">IF(OR(N($H192)=0,N($I192)=0),"",ROUND(N($H192)*N($I192)*IF(N($J192)=0,1,N($J192)),2))</f>
        <v/>
      </c>
      <c r="M192" s="244" t="str">
        <f aca="false">IF(TRIM($B192&amp;$C192)="","",IF(AND(N($K192)=0,N($L192)=0),"",ROUND(N($K192)+N($L192),2)))</f>
        <v/>
      </c>
      <c r="S192" s="244"/>
      <c r="T192" s="245" t="str">
        <f aca="false">IF(TRIM($B192&amp;$C192)="","",IF(N($O192)=0,"",MAX(0,MIN(N($O192)-N($Q192),N($W192)))))</f>
        <v/>
      </c>
      <c r="U192" s="245" t="str">
        <f aca="false">IF(TRIM($B192&amp;$C192)="","",IF(N($Q192)&lt;=N($O192),"",N($Q192)-N($O192)))</f>
        <v/>
      </c>
      <c r="V192" s="245" t="str">
        <f aca="false">IF(OR(TRIM($B192&amp;$C192)="",$W192=""),"",MAX(0,N($W192))-N($T192))</f>
        <v/>
      </c>
      <c r="W192" s="245" t="str">
        <f aca="false">IF(TRIM($B192&amp;$C192)="","",IF(AND(N($M192)=0,N($Q192)+N($R192)+N($S192)=0),"",ROUND(N($M192)-N($Q192)-N($R192)-N($S192),2)))</f>
        <v/>
      </c>
      <c r="X192" s="246" t="str">
        <f aca="false">IF(TRIM($B192&amp;$C192)="","",IF(N($M192)=0,IF((N($Q192)+N($R192)+N($S192))=0,"—未填单价","未填单价，已收 "&amp;TEXT((N($Q192)+N($R192)+N($S192)),"#,##0.00")),IF(N($W192)&gt;0.005,"欠 "&amp;TEXT(N($W192),"#,##0.00")&amp;IF(N($T192)&gt;0,"（开票未到账 "&amp;TEXT(N($T192),"#,##0.00")&amp;"）","")&amp;IF(N($V192)&gt;0,"（未开票 "&amp;TEXT(N($V192),"#,##0.00")&amp;"）",""),IF(N($W192)&lt;-0.005,"多收 "&amp;TEXT(-N($W192),"#,##0.00"),"✔ 已结清")))&amp;IF(N($U192)&gt;0,"｜到账未开票 "&amp;TEXT(N($U192),"#,##0.00")&amp;"，待补票","")&amp;IF(N($R192)&gt;0,"｜收现 "&amp;TEXT(N($R192),"#,##0.00"),"")&amp;IF(N($S192)&gt;0,"｜收款不开票 "&amp;TEXT(N($S192),"#,##0.00"),""))</f>
        <v/>
      </c>
      <c r="Y192" s="290"/>
      <c r="AC192" s="244" t="str">
        <f aca="false">IF(OR(N($O192)=0,N($AB192)=0),"",ROUND(N($O192)/(1+N($AB192))*N($AB192),2))</f>
        <v/>
      </c>
      <c r="AD192" s="290"/>
      <c r="AE192" s="288"/>
      <c r="AF192" s="261" t="str">
        <f aca="false">IF($AN192="","",IF($AN192=1,IF($AO192&gt;=1,"一次性·已到收款期","一次性·未到期"),$AE192&amp;" 第"&amp;$AO192&amp;"/"&amp;$AN192&amp;"期"))</f>
        <v/>
      </c>
      <c r="AG192" s="245" t="str">
        <f aca="false">IF(OR($AN192="",N($M192)=0),"",ROUND(N($K192)*$AO192/$AN192,2)+N($L192))</f>
        <v/>
      </c>
      <c r="AH192" s="245" t="str">
        <f aca="false">IF($AG192="","",MAX(0,ROUND($AG192-(N($Q192)+N($R192)+N($S192)),2)))</f>
        <v/>
      </c>
      <c r="AI192" s="245" t="str">
        <f aca="false">IF(OR(TRIM($B192&amp;$C192)="",NOT(ISNUMBER($D192))),"",SUMIFS($W$3:$W$1001,$AK$3:$AK$1001,$AK192,$D$3:$D$1001,"&lt;"&amp;$D192))</f>
        <v/>
      </c>
      <c r="AJ192" s="245" t="str">
        <f aca="false">IF(TRIM($B192&amp;$C192)="","",SUMIFS($W$3:$W$1001,$AK$3:$AK$1001,$AK192))</f>
        <v/>
      </c>
      <c r="AK192" s="261" t="str">
        <f aca="false">IF(TRIM($B192&amp;$C192)="","",TRIM($B192)&amp;"｜"&amp;TRIM($C192))</f>
        <v/>
      </c>
      <c r="AL192" s="245" t="str">
        <f aca="false">IF(TRIM($B192&amp;$C192)="","",MIN(N($O192),N($Q192)))</f>
        <v/>
      </c>
      <c r="AM192" s="248" t="str">
        <f aca="false">IF(ISNUMBER($D192),YEAR($D192),"")</f>
        <v/>
      </c>
      <c r="AN192" s="248" t="str">
        <f aca="false">IF(OR(TRIM($B192&amp;$C192)="",NOT(ISNUMBER($D192)),NOT(ISNUMBER($E192))),"",IF($E192&lt;$D192,"",IF(IF($AE192="半年付",2,IF($AE192="季度付",4,IF($AE192="月付",12,IF($AE192="半月付",24,1))))=1,1,MAX(1,ROUND(($E192-$D192+1)/365*IF($AE192="半年付",2,IF($AE192="季度付",4,IF($AE192="月付",12,IF($AE192="半月付",24,1)))),0)))))</f>
        <v/>
      </c>
      <c r="AO192" s="248" t="str">
        <f aca="true">IF($AN192="","",MIN($AN192,MAX(0,INT((TODAY()-付款宽限天数-$D192)/(($E192-$D192+1)/$AN192))+1)))</f>
        <v/>
      </c>
    </row>
    <row r="193" customFormat="false" ht="24" hidden="false" customHeight="false" outlineLevel="0" collapsed="false">
      <c r="F193" s="288" t="str">
        <f aca="true">IF(TRIM($B193&amp;$C193)="","",IF(OR(ISNUMBER(SEARCH("未",$A193)),ISNUMBER(SEARCH("送出",$A193)),AND(TRIM($A193)="",NOT(ISNUMBER($D193)),N($H193)=0)),"【合同未回】","")&amp;IF(NOT(ISNUMBER($E193)),IF(OR(ISNUMBER(SEARCH("未",$A193)),ISNUMBER(SEARCH("送出",$A193)),AND(TRIM($A193)="",NOT(ISNUMBER($D193)),N($H193)=0)),"","【未填合同期】"),IF($E193&lt;TODAY(),"【已到期】",IF($E193-TODAY()&lt;=提醒天数,"【即将到期，剩余"&amp;($E193-TODAY())&amp;"天】","【正常】")))&amp;IF(OR($AD193="安装免保",$AD193="技术免保",$AD193="质保期内"),"【"&amp;$AD193&amp;"】",""))</f>
        <v/>
      </c>
      <c r="K193" s="244" t="str">
        <f aca="false">IF(OR(N($H193)=0,N($I193)=0),"",ROUND(N($H193)*N($I193)*IF(N($J193)=0,1,N($J193)),2))</f>
        <v/>
      </c>
      <c r="M193" s="244" t="str">
        <f aca="false">IF(TRIM($B193&amp;$C193)="","",IF(AND(N($K193)=0,N($L193)=0),"",ROUND(N($K193)+N($L193),2)))</f>
        <v/>
      </c>
      <c r="S193" s="244"/>
      <c r="T193" s="245" t="str">
        <f aca="false">IF(TRIM($B193&amp;$C193)="","",IF(N($O193)=0,"",MAX(0,MIN(N($O193)-N($Q193),N($W193)))))</f>
        <v/>
      </c>
      <c r="U193" s="245" t="str">
        <f aca="false">IF(TRIM($B193&amp;$C193)="","",IF(N($Q193)&lt;=N($O193),"",N($Q193)-N($O193)))</f>
        <v/>
      </c>
      <c r="V193" s="245" t="str">
        <f aca="false">IF(OR(TRIM($B193&amp;$C193)="",$W193=""),"",MAX(0,N($W193))-N($T193))</f>
        <v/>
      </c>
      <c r="W193" s="245" t="str">
        <f aca="false">IF(TRIM($B193&amp;$C193)="","",IF(AND(N($M193)=0,N($Q193)+N($R193)+N($S193)=0),"",ROUND(N($M193)-N($Q193)-N($R193)-N($S193),2)))</f>
        <v/>
      </c>
      <c r="X193" s="246" t="str">
        <f aca="false">IF(TRIM($B193&amp;$C193)="","",IF(N($M193)=0,IF((N($Q193)+N($R193)+N($S193))=0,"—未填单价","未填单价，已收 "&amp;TEXT((N($Q193)+N($R193)+N($S193)),"#,##0.00")),IF(N($W193)&gt;0.005,"欠 "&amp;TEXT(N($W193),"#,##0.00")&amp;IF(N($T193)&gt;0,"（开票未到账 "&amp;TEXT(N($T193),"#,##0.00")&amp;"）","")&amp;IF(N($V193)&gt;0,"（未开票 "&amp;TEXT(N($V193),"#,##0.00")&amp;"）",""),IF(N($W193)&lt;-0.005,"多收 "&amp;TEXT(-N($W193),"#,##0.00"),"✔ 已结清")))&amp;IF(N($U193)&gt;0,"｜到账未开票 "&amp;TEXT(N($U193),"#,##0.00")&amp;"，待补票","")&amp;IF(N($R193)&gt;0,"｜收现 "&amp;TEXT(N($R193),"#,##0.00"),"")&amp;IF(N($S193)&gt;0,"｜收款不开票 "&amp;TEXT(N($S193),"#,##0.00"),""))</f>
        <v/>
      </c>
      <c r="Y193" s="290"/>
      <c r="AC193" s="244" t="str">
        <f aca="false">IF(OR(N($O193)=0,N($AB193)=0),"",ROUND(N($O193)/(1+N($AB193))*N($AB193),2))</f>
        <v/>
      </c>
      <c r="AD193" s="290"/>
      <c r="AE193" s="288"/>
      <c r="AF193" s="261" t="str">
        <f aca="false">IF($AN193="","",IF($AN193=1,IF($AO193&gt;=1,"一次性·已到收款期","一次性·未到期"),$AE193&amp;" 第"&amp;$AO193&amp;"/"&amp;$AN193&amp;"期"))</f>
        <v/>
      </c>
      <c r="AG193" s="245" t="str">
        <f aca="false">IF(OR($AN193="",N($M193)=0),"",ROUND(N($K193)*$AO193/$AN193,2)+N($L193))</f>
        <v/>
      </c>
      <c r="AH193" s="245" t="str">
        <f aca="false">IF($AG193="","",MAX(0,ROUND($AG193-(N($Q193)+N($R193)+N($S193)),2)))</f>
        <v/>
      </c>
      <c r="AI193" s="245" t="str">
        <f aca="false">IF(OR(TRIM($B193&amp;$C193)="",NOT(ISNUMBER($D193))),"",SUMIFS($W$3:$W$1001,$AK$3:$AK$1001,$AK193,$D$3:$D$1001,"&lt;"&amp;$D193))</f>
        <v/>
      </c>
      <c r="AJ193" s="245" t="str">
        <f aca="false">IF(TRIM($B193&amp;$C193)="","",SUMIFS($W$3:$W$1001,$AK$3:$AK$1001,$AK193))</f>
        <v/>
      </c>
      <c r="AK193" s="261" t="str">
        <f aca="false">IF(TRIM($B193&amp;$C193)="","",TRIM($B193)&amp;"｜"&amp;TRIM($C193))</f>
        <v/>
      </c>
      <c r="AL193" s="245" t="str">
        <f aca="false">IF(TRIM($B193&amp;$C193)="","",MIN(N($O193),N($Q193)))</f>
        <v/>
      </c>
      <c r="AM193" s="248" t="str">
        <f aca="false">IF(ISNUMBER($D193),YEAR($D193),"")</f>
        <v/>
      </c>
      <c r="AN193" s="248" t="str">
        <f aca="false">IF(OR(TRIM($B193&amp;$C193)="",NOT(ISNUMBER($D193)),NOT(ISNUMBER($E193))),"",IF($E193&lt;$D193,"",IF(IF($AE193="半年付",2,IF($AE193="季度付",4,IF($AE193="月付",12,IF($AE193="半月付",24,1))))=1,1,MAX(1,ROUND(($E193-$D193+1)/365*IF($AE193="半年付",2,IF($AE193="季度付",4,IF($AE193="月付",12,IF($AE193="半月付",24,1)))),0)))))</f>
        <v/>
      </c>
      <c r="AO193" s="248" t="str">
        <f aca="true">IF($AN193="","",MIN($AN193,MAX(0,INT((TODAY()-付款宽限天数-$D193)/(($E193-$D193+1)/$AN193))+1)))</f>
        <v/>
      </c>
    </row>
    <row r="194" customFormat="false" ht="24" hidden="false" customHeight="false" outlineLevel="0" collapsed="false">
      <c r="F194" s="288" t="str">
        <f aca="true">IF(TRIM($B194&amp;$C194)="","",IF(OR(ISNUMBER(SEARCH("未",$A194)),ISNUMBER(SEARCH("送出",$A194)),AND(TRIM($A194)="",NOT(ISNUMBER($D194)),N($H194)=0)),"【合同未回】","")&amp;IF(NOT(ISNUMBER($E194)),IF(OR(ISNUMBER(SEARCH("未",$A194)),ISNUMBER(SEARCH("送出",$A194)),AND(TRIM($A194)="",NOT(ISNUMBER($D194)),N($H194)=0)),"","【未填合同期】"),IF($E194&lt;TODAY(),"【已到期】",IF($E194-TODAY()&lt;=提醒天数,"【即将到期，剩余"&amp;($E194-TODAY())&amp;"天】","【正常】")))&amp;IF(OR($AD194="安装免保",$AD194="技术免保",$AD194="质保期内"),"【"&amp;$AD194&amp;"】",""))</f>
        <v/>
      </c>
      <c r="K194" s="244" t="str">
        <f aca="false">IF(OR(N($H194)=0,N($I194)=0),"",ROUND(N($H194)*N($I194)*IF(N($J194)=0,1,N($J194)),2))</f>
        <v/>
      </c>
      <c r="M194" s="244" t="str">
        <f aca="false">IF(TRIM($B194&amp;$C194)="","",IF(AND(N($K194)=0,N($L194)=0),"",ROUND(N($K194)+N($L194),2)))</f>
        <v/>
      </c>
      <c r="S194" s="244"/>
      <c r="T194" s="245" t="str">
        <f aca="false">IF(TRIM($B194&amp;$C194)="","",IF(N($O194)=0,"",MAX(0,MIN(N($O194)-N($Q194),N($W194)))))</f>
        <v/>
      </c>
      <c r="U194" s="245" t="str">
        <f aca="false">IF(TRIM($B194&amp;$C194)="","",IF(N($Q194)&lt;=N($O194),"",N($Q194)-N($O194)))</f>
        <v/>
      </c>
      <c r="V194" s="245" t="str">
        <f aca="false">IF(OR(TRIM($B194&amp;$C194)="",$W194=""),"",MAX(0,N($W194))-N($T194))</f>
        <v/>
      </c>
      <c r="W194" s="245" t="str">
        <f aca="false">IF(TRIM($B194&amp;$C194)="","",IF(AND(N($M194)=0,N($Q194)+N($R194)+N($S194)=0),"",ROUND(N($M194)-N($Q194)-N($R194)-N($S194),2)))</f>
        <v/>
      </c>
      <c r="X194" s="246" t="str">
        <f aca="false">IF(TRIM($B194&amp;$C194)="","",IF(N($M194)=0,IF((N($Q194)+N($R194)+N($S194))=0,"—未填单价","未填单价，已收 "&amp;TEXT((N($Q194)+N($R194)+N($S194)),"#,##0.00")),IF(N($W194)&gt;0.005,"欠 "&amp;TEXT(N($W194),"#,##0.00")&amp;IF(N($T194)&gt;0,"（开票未到账 "&amp;TEXT(N($T194),"#,##0.00")&amp;"）","")&amp;IF(N($V194)&gt;0,"（未开票 "&amp;TEXT(N($V194),"#,##0.00")&amp;"）",""),IF(N($W194)&lt;-0.005,"多收 "&amp;TEXT(-N($W194),"#,##0.00"),"✔ 已结清")))&amp;IF(N($U194)&gt;0,"｜到账未开票 "&amp;TEXT(N($U194),"#,##0.00")&amp;"，待补票","")&amp;IF(N($R194)&gt;0,"｜收现 "&amp;TEXT(N($R194),"#,##0.00"),"")&amp;IF(N($S194)&gt;0,"｜收款不开票 "&amp;TEXT(N($S194),"#,##0.00"),""))</f>
        <v/>
      </c>
      <c r="Y194" s="290"/>
      <c r="AC194" s="244" t="str">
        <f aca="false">IF(OR(N($O194)=0,N($AB194)=0),"",ROUND(N($O194)/(1+N($AB194))*N($AB194),2))</f>
        <v/>
      </c>
      <c r="AD194" s="290"/>
      <c r="AE194" s="288"/>
      <c r="AF194" s="261" t="str">
        <f aca="false">IF($AN194="","",IF($AN194=1,IF($AO194&gt;=1,"一次性·已到收款期","一次性·未到期"),$AE194&amp;" 第"&amp;$AO194&amp;"/"&amp;$AN194&amp;"期"))</f>
        <v/>
      </c>
      <c r="AG194" s="245" t="str">
        <f aca="false">IF(OR($AN194="",N($M194)=0),"",ROUND(N($K194)*$AO194/$AN194,2)+N($L194))</f>
        <v/>
      </c>
      <c r="AH194" s="245" t="str">
        <f aca="false">IF($AG194="","",MAX(0,ROUND($AG194-(N($Q194)+N($R194)+N($S194)),2)))</f>
        <v/>
      </c>
      <c r="AI194" s="245" t="str">
        <f aca="false">IF(OR(TRIM($B194&amp;$C194)="",NOT(ISNUMBER($D194))),"",SUMIFS($W$3:$W$1001,$AK$3:$AK$1001,$AK194,$D$3:$D$1001,"&lt;"&amp;$D194))</f>
        <v/>
      </c>
      <c r="AJ194" s="245" t="str">
        <f aca="false">IF(TRIM($B194&amp;$C194)="","",SUMIFS($W$3:$W$1001,$AK$3:$AK$1001,$AK194))</f>
        <v/>
      </c>
      <c r="AK194" s="261" t="str">
        <f aca="false">IF(TRIM($B194&amp;$C194)="","",TRIM($B194)&amp;"｜"&amp;TRIM($C194))</f>
        <v/>
      </c>
      <c r="AL194" s="245" t="str">
        <f aca="false">IF(TRIM($B194&amp;$C194)="","",MIN(N($O194),N($Q194)))</f>
        <v/>
      </c>
      <c r="AM194" s="248" t="str">
        <f aca="false">IF(ISNUMBER($D194),YEAR($D194),"")</f>
        <v/>
      </c>
      <c r="AN194" s="248" t="str">
        <f aca="false">IF(OR(TRIM($B194&amp;$C194)="",NOT(ISNUMBER($D194)),NOT(ISNUMBER($E194))),"",IF($E194&lt;$D194,"",IF(IF($AE194="半年付",2,IF($AE194="季度付",4,IF($AE194="月付",12,IF($AE194="半月付",24,1))))=1,1,MAX(1,ROUND(($E194-$D194+1)/365*IF($AE194="半年付",2,IF($AE194="季度付",4,IF($AE194="月付",12,IF($AE194="半月付",24,1)))),0)))))</f>
        <v/>
      </c>
      <c r="AO194" s="248" t="str">
        <f aca="true">IF($AN194="","",MIN($AN194,MAX(0,INT((TODAY()-付款宽限天数-$D194)/(($E194-$D194+1)/$AN194))+1)))</f>
        <v/>
      </c>
    </row>
    <row r="195" customFormat="false" ht="24" hidden="false" customHeight="false" outlineLevel="0" collapsed="false">
      <c r="F195" s="288" t="str">
        <f aca="true">IF(TRIM($B195&amp;$C195)="","",IF(OR(ISNUMBER(SEARCH("未",$A195)),ISNUMBER(SEARCH("送出",$A195)),AND(TRIM($A195)="",NOT(ISNUMBER($D195)),N($H195)=0)),"【合同未回】","")&amp;IF(NOT(ISNUMBER($E195)),IF(OR(ISNUMBER(SEARCH("未",$A195)),ISNUMBER(SEARCH("送出",$A195)),AND(TRIM($A195)="",NOT(ISNUMBER($D195)),N($H195)=0)),"","【未填合同期】"),IF($E195&lt;TODAY(),"【已到期】",IF($E195-TODAY()&lt;=提醒天数,"【即将到期，剩余"&amp;($E195-TODAY())&amp;"天】","【正常】")))&amp;IF(OR($AD195="安装免保",$AD195="技术免保",$AD195="质保期内"),"【"&amp;$AD195&amp;"】",""))</f>
        <v/>
      </c>
      <c r="K195" s="244" t="str">
        <f aca="false">IF(OR(N($H195)=0,N($I195)=0),"",ROUND(N($H195)*N($I195)*IF(N($J195)=0,1,N($J195)),2))</f>
        <v/>
      </c>
      <c r="M195" s="244" t="str">
        <f aca="false">IF(TRIM($B195&amp;$C195)="","",IF(AND(N($K195)=0,N($L195)=0),"",ROUND(N($K195)+N($L195),2)))</f>
        <v/>
      </c>
      <c r="S195" s="244"/>
      <c r="T195" s="245" t="str">
        <f aca="false">IF(TRIM($B195&amp;$C195)="","",IF(N($O195)=0,"",MAX(0,MIN(N($O195)-N($Q195),N($W195)))))</f>
        <v/>
      </c>
      <c r="U195" s="245" t="str">
        <f aca="false">IF(TRIM($B195&amp;$C195)="","",IF(N($Q195)&lt;=N($O195),"",N($Q195)-N($O195)))</f>
        <v/>
      </c>
      <c r="V195" s="245" t="str">
        <f aca="false">IF(OR(TRIM($B195&amp;$C195)="",$W195=""),"",MAX(0,N($W195))-N($T195))</f>
        <v/>
      </c>
      <c r="W195" s="245" t="str">
        <f aca="false">IF(TRIM($B195&amp;$C195)="","",IF(AND(N($M195)=0,N($Q195)+N($R195)+N($S195)=0),"",ROUND(N($M195)-N($Q195)-N($R195)-N($S195),2)))</f>
        <v/>
      </c>
      <c r="X195" s="246" t="str">
        <f aca="false">IF(TRIM($B195&amp;$C195)="","",IF(N($M195)=0,IF((N($Q195)+N($R195)+N($S195))=0,"—未填单价","未填单价，已收 "&amp;TEXT((N($Q195)+N($R195)+N($S195)),"#,##0.00")),IF(N($W195)&gt;0.005,"欠 "&amp;TEXT(N($W195),"#,##0.00")&amp;IF(N($T195)&gt;0,"（开票未到账 "&amp;TEXT(N($T195),"#,##0.00")&amp;"）","")&amp;IF(N($V195)&gt;0,"（未开票 "&amp;TEXT(N($V195),"#,##0.00")&amp;"）",""),IF(N($W195)&lt;-0.005,"多收 "&amp;TEXT(-N($W195),"#,##0.00"),"✔ 已结清")))&amp;IF(N($U195)&gt;0,"｜到账未开票 "&amp;TEXT(N($U195),"#,##0.00")&amp;"，待补票","")&amp;IF(N($R195)&gt;0,"｜收现 "&amp;TEXT(N($R195),"#,##0.00"),"")&amp;IF(N($S195)&gt;0,"｜收款不开票 "&amp;TEXT(N($S195),"#,##0.00"),""))</f>
        <v/>
      </c>
      <c r="Y195" s="290"/>
      <c r="AC195" s="244" t="str">
        <f aca="false">IF(OR(N($O195)=0,N($AB195)=0),"",ROUND(N($O195)/(1+N($AB195))*N($AB195),2))</f>
        <v/>
      </c>
      <c r="AD195" s="290"/>
      <c r="AE195" s="288"/>
      <c r="AF195" s="261" t="str">
        <f aca="false">IF($AN195="","",IF($AN195=1,IF($AO195&gt;=1,"一次性·已到收款期","一次性·未到期"),$AE195&amp;" 第"&amp;$AO195&amp;"/"&amp;$AN195&amp;"期"))</f>
        <v/>
      </c>
      <c r="AG195" s="245" t="str">
        <f aca="false">IF(OR($AN195="",N($M195)=0),"",ROUND(N($K195)*$AO195/$AN195,2)+N($L195))</f>
        <v/>
      </c>
      <c r="AH195" s="245" t="str">
        <f aca="false">IF($AG195="","",MAX(0,ROUND($AG195-(N($Q195)+N($R195)+N($S195)),2)))</f>
        <v/>
      </c>
      <c r="AI195" s="245" t="str">
        <f aca="false">IF(OR(TRIM($B195&amp;$C195)="",NOT(ISNUMBER($D195))),"",SUMIFS($W$3:$W$1001,$AK$3:$AK$1001,$AK195,$D$3:$D$1001,"&lt;"&amp;$D195))</f>
        <v/>
      </c>
      <c r="AJ195" s="245" t="str">
        <f aca="false">IF(TRIM($B195&amp;$C195)="","",SUMIFS($W$3:$W$1001,$AK$3:$AK$1001,$AK195))</f>
        <v/>
      </c>
      <c r="AK195" s="261" t="str">
        <f aca="false">IF(TRIM($B195&amp;$C195)="","",TRIM($B195)&amp;"｜"&amp;TRIM($C195))</f>
        <v/>
      </c>
      <c r="AL195" s="245" t="str">
        <f aca="false">IF(TRIM($B195&amp;$C195)="","",MIN(N($O195),N($Q195)))</f>
        <v/>
      </c>
      <c r="AM195" s="248" t="str">
        <f aca="false">IF(ISNUMBER($D195),YEAR($D195),"")</f>
        <v/>
      </c>
      <c r="AN195" s="248" t="str">
        <f aca="false">IF(OR(TRIM($B195&amp;$C195)="",NOT(ISNUMBER($D195)),NOT(ISNUMBER($E195))),"",IF($E195&lt;$D195,"",IF(IF($AE195="半年付",2,IF($AE195="季度付",4,IF($AE195="月付",12,IF($AE195="半月付",24,1))))=1,1,MAX(1,ROUND(($E195-$D195+1)/365*IF($AE195="半年付",2,IF($AE195="季度付",4,IF($AE195="月付",12,IF($AE195="半月付",24,1)))),0)))))</f>
        <v/>
      </c>
      <c r="AO195" s="248" t="str">
        <f aca="true">IF($AN195="","",MIN($AN195,MAX(0,INT((TODAY()-付款宽限天数-$D195)/(($E195-$D195+1)/$AN195))+1)))</f>
        <v/>
      </c>
    </row>
    <row r="196" customFormat="false" ht="24" hidden="false" customHeight="false" outlineLevel="0" collapsed="false">
      <c r="F196" s="288" t="str">
        <f aca="true">IF(TRIM($B196&amp;$C196)="","",IF(OR(ISNUMBER(SEARCH("未",$A196)),ISNUMBER(SEARCH("送出",$A196)),AND(TRIM($A196)="",NOT(ISNUMBER($D196)),N($H196)=0)),"【合同未回】","")&amp;IF(NOT(ISNUMBER($E196)),IF(OR(ISNUMBER(SEARCH("未",$A196)),ISNUMBER(SEARCH("送出",$A196)),AND(TRIM($A196)="",NOT(ISNUMBER($D196)),N($H196)=0)),"","【未填合同期】"),IF($E196&lt;TODAY(),"【已到期】",IF($E196-TODAY()&lt;=提醒天数,"【即将到期，剩余"&amp;($E196-TODAY())&amp;"天】","【正常】")))&amp;IF(OR($AD196="安装免保",$AD196="技术免保",$AD196="质保期内"),"【"&amp;$AD196&amp;"】",""))</f>
        <v/>
      </c>
      <c r="K196" s="244" t="str">
        <f aca="false">IF(OR(N($H196)=0,N($I196)=0),"",ROUND(N($H196)*N($I196)*IF(N($J196)=0,1,N($J196)),2))</f>
        <v/>
      </c>
      <c r="M196" s="244" t="str">
        <f aca="false">IF(TRIM($B196&amp;$C196)="","",IF(AND(N($K196)=0,N($L196)=0),"",ROUND(N($K196)+N($L196),2)))</f>
        <v/>
      </c>
      <c r="S196" s="244"/>
      <c r="T196" s="245" t="str">
        <f aca="false">IF(TRIM($B196&amp;$C196)="","",IF(N($O196)=0,"",MAX(0,MIN(N($O196)-N($Q196),N($W196)))))</f>
        <v/>
      </c>
      <c r="U196" s="245" t="str">
        <f aca="false">IF(TRIM($B196&amp;$C196)="","",IF(N($Q196)&lt;=N($O196),"",N($Q196)-N($O196)))</f>
        <v/>
      </c>
      <c r="V196" s="245" t="str">
        <f aca="false">IF(OR(TRIM($B196&amp;$C196)="",$W196=""),"",MAX(0,N($W196))-N($T196))</f>
        <v/>
      </c>
      <c r="W196" s="245" t="str">
        <f aca="false">IF(TRIM($B196&amp;$C196)="","",IF(AND(N($M196)=0,N($Q196)+N($R196)+N($S196)=0),"",ROUND(N($M196)-N($Q196)-N($R196)-N($S196),2)))</f>
        <v/>
      </c>
      <c r="X196" s="246" t="str">
        <f aca="false">IF(TRIM($B196&amp;$C196)="","",IF(N($M196)=0,IF((N($Q196)+N($R196)+N($S196))=0,"—未填单价","未填单价，已收 "&amp;TEXT((N($Q196)+N($R196)+N($S196)),"#,##0.00")),IF(N($W196)&gt;0.005,"欠 "&amp;TEXT(N($W196),"#,##0.00")&amp;IF(N($T196)&gt;0,"（开票未到账 "&amp;TEXT(N($T196),"#,##0.00")&amp;"）","")&amp;IF(N($V196)&gt;0,"（未开票 "&amp;TEXT(N($V196),"#,##0.00")&amp;"）",""),IF(N($W196)&lt;-0.005,"多收 "&amp;TEXT(-N($W196),"#,##0.00"),"✔ 已结清")))&amp;IF(N($U196)&gt;0,"｜到账未开票 "&amp;TEXT(N($U196),"#,##0.00")&amp;"，待补票","")&amp;IF(N($R196)&gt;0,"｜收现 "&amp;TEXT(N($R196),"#,##0.00"),"")&amp;IF(N($S196)&gt;0,"｜收款不开票 "&amp;TEXT(N($S196),"#,##0.00"),""))</f>
        <v/>
      </c>
      <c r="Y196" s="290"/>
      <c r="AC196" s="244" t="str">
        <f aca="false">IF(OR(N($O196)=0,N($AB196)=0),"",ROUND(N($O196)/(1+N($AB196))*N($AB196),2))</f>
        <v/>
      </c>
      <c r="AD196" s="290"/>
      <c r="AE196" s="288"/>
      <c r="AF196" s="261" t="str">
        <f aca="false">IF($AN196="","",IF($AN196=1,IF($AO196&gt;=1,"一次性·已到收款期","一次性·未到期"),$AE196&amp;" 第"&amp;$AO196&amp;"/"&amp;$AN196&amp;"期"))</f>
        <v/>
      </c>
      <c r="AG196" s="245" t="str">
        <f aca="false">IF(OR($AN196="",N($M196)=0),"",ROUND(N($K196)*$AO196/$AN196,2)+N($L196))</f>
        <v/>
      </c>
      <c r="AH196" s="245" t="str">
        <f aca="false">IF($AG196="","",MAX(0,ROUND($AG196-(N($Q196)+N($R196)+N($S196)),2)))</f>
        <v/>
      </c>
      <c r="AI196" s="245" t="str">
        <f aca="false">IF(OR(TRIM($B196&amp;$C196)="",NOT(ISNUMBER($D196))),"",SUMIFS($W$3:$W$1001,$AK$3:$AK$1001,$AK196,$D$3:$D$1001,"&lt;"&amp;$D196))</f>
        <v/>
      </c>
      <c r="AJ196" s="245" t="str">
        <f aca="false">IF(TRIM($B196&amp;$C196)="","",SUMIFS($W$3:$W$1001,$AK$3:$AK$1001,$AK196))</f>
        <v/>
      </c>
      <c r="AK196" s="261" t="str">
        <f aca="false">IF(TRIM($B196&amp;$C196)="","",TRIM($B196)&amp;"｜"&amp;TRIM($C196))</f>
        <v/>
      </c>
      <c r="AL196" s="245" t="str">
        <f aca="false">IF(TRIM($B196&amp;$C196)="","",MIN(N($O196),N($Q196)))</f>
        <v/>
      </c>
      <c r="AM196" s="248" t="str">
        <f aca="false">IF(ISNUMBER($D196),YEAR($D196),"")</f>
        <v/>
      </c>
      <c r="AN196" s="248" t="str">
        <f aca="false">IF(OR(TRIM($B196&amp;$C196)="",NOT(ISNUMBER($D196)),NOT(ISNUMBER($E196))),"",IF($E196&lt;$D196,"",IF(IF($AE196="半年付",2,IF($AE196="季度付",4,IF($AE196="月付",12,IF($AE196="半月付",24,1))))=1,1,MAX(1,ROUND(($E196-$D196+1)/365*IF($AE196="半年付",2,IF($AE196="季度付",4,IF($AE196="月付",12,IF($AE196="半月付",24,1)))),0)))))</f>
        <v/>
      </c>
      <c r="AO196" s="248" t="str">
        <f aca="true">IF($AN196="","",MIN($AN196,MAX(0,INT((TODAY()-付款宽限天数-$D196)/(($E196-$D196+1)/$AN196))+1)))</f>
        <v/>
      </c>
    </row>
    <row r="197" customFormat="false" ht="24" hidden="false" customHeight="false" outlineLevel="0" collapsed="false">
      <c r="F197" s="288" t="str">
        <f aca="true">IF(TRIM($B197&amp;$C197)="","",IF(OR(ISNUMBER(SEARCH("未",$A197)),ISNUMBER(SEARCH("送出",$A197)),AND(TRIM($A197)="",NOT(ISNUMBER($D197)),N($H197)=0)),"【合同未回】","")&amp;IF(NOT(ISNUMBER($E197)),IF(OR(ISNUMBER(SEARCH("未",$A197)),ISNUMBER(SEARCH("送出",$A197)),AND(TRIM($A197)="",NOT(ISNUMBER($D197)),N($H197)=0)),"","【未填合同期】"),IF($E197&lt;TODAY(),"【已到期】",IF($E197-TODAY()&lt;=提醒天数,"【即将到期，剩余"&amp;($E197-TODAY())&amp;"天】","【正常】")))&amp;IF(OR($AD197="安装免保",$AD197="技术免保",$AD197="质保期内"),"【"&amp;$AD197&amp;"】",""))</f>
        <v/>
      </c>
      <c r="K197" s="244" t="str">
        <f aca="false">IF(OR(N($H197)=0,N($I197)=0),"",ROUND(N($H197)*N($I197)*IF(N($J197)=0,1,N($J197)),2))</f>
        <v/>
      </c>
      <c r="M197" s="244" t="str">
        <f aca="false">IF(TRIM($B197&amp;$C197)="","",IF(AND(N($K197)=0,N($L197)=0),"",ROUND(N($K197)+N($L197),2)))</f>
        <v/>
      </c>
      <c r="S197" s="244"/>
      <c r="T197" s="245" t="str">
        <f aca="false">IF(TRIM($B197&amp;$C197)="","",IF(N($O197)=0,"",MAX(0,MIN(N($O197)-N($Q197),N($W197)))))</f>
        <v/>
      </c>
      <c r="U197" s="245" t="str">
        <f aca="false">IF(TRIM($B197&amp;$C197)="","",IF(N($Q197)&lt;=N($O197),"",N($Q197)-N($O197)))</f>
        <v/>
      </c>
      <c r="V197" s="245" t="str">
        <f aca="false">IF(OR(TRIM($B197&amp;$C197)="",$W197=""),"",MAX(0,N($W197))-N($T197))</f>
        <v/>
      </c>
      <c r="W197" s="245" t="str">
        <f aca="false">IF(TRIM($B197&amp;$C197)="","",IF(AND(N($M197)=0,N($Q197)+N($R197)+N($S197)=0),"",ROUND(N($M197)-N($Q197)-N($R197)-N($S197),2)))</f>
        <v/>
      </c>
      <c r="X197" s="246" t="str">
        <f aca="false">IF(TRIM($B197&amp;$C197)="","",IF(N($M197)=0,IF((N($Q197)+N($R197)+N($S197))=0,"—未填单价","未填单价，已收 "&amp;TEXT((N($Q197)+N($R197)+N($S197)),"#,##0.00")),IF(N($W197)&gt;0.005,"欠 "&amp;TEXT(N($W197),"#,##0.00")&amp;IF(N($T197)&gt;0,"（开票未到账 "&amp;TEXT(N($T197),"#,##0.00")&amp;"）","")&amp;IF(N($V197)&gt;0,"（未开票 "&amp;TEXT(N($V197),"#,##0.00")&amp;"）",""),IF(N($W197)&lt;-0.005,"多收 "&amp;TEXT(-N($W197),"#,##0.00"),"✔ 已结清")))&amp;IF(N($U197)&gt;0,"｜到账未开票 "&amp;TEXT(N($U197),"#,##0.00")&amp;"，待补票","")&amp;IF(N($R197)&gt;0,"｜收现 "&amp;TEXT(N($R197),"#,##0.00"),"")&amp;IF(N($S197)&gt;0,"｜收款不开票 "&amp;TEXT(N($S197),"#,##0.00"),""))</f>
        <v/>
      </c>
      <c r="Y197" s="290"/>
      <c r="AC197" s="244" t="str">
        <f aca="false">IF(OR(N($O197)=0,N($AB197)=0),"",ROUND(N($O197)/(1+N($AB197))*N($AB197),2))</f>
        <v/>
      </c>
      <c r="AD197" s="290"/>
      <c r="AE197" s="288"/>
      <c r="AF197" s="261" t="str">
        <f aca="false">IF($AN197="","",IF($AN197=1,IF($AO197&gt;=1,"一次性·已到收款期","一次性·未到期"),$AE197&amp;" 第"&amp;$AO197&amp;"/"&amp;$AN197&amp;"期"))</f>
        <v/>
      </c>
      <c r="AG197" s="245" t="str">
        <f aca="false">IF(OR($AN197="",N($M197)=0),"",ROUND(N($K197)*$AO197/$AN197,2)+N($L197))</f>
        <v/>
      </c>
      <c r="AH197" s="245" t="str">
        <f aca="false">IF($AG197="","",MAX(0,ROUND($AG197-(N($Q197)+N($R197)+N($S197)),2)))</f>
        <v/>
      </c>
      <c r="AI197" s="245" t="str">
        <f aca="false">IF(OR(TRIM($B197&amp;$C197)="",NOT(ISNUMBER($D197))),"",SUMIFS($W$3:$W$1001,$AK$3:$AK$1001,$AK197,$D$3:$D$1001,"&lt;"&amp;$D197))</f>
        <v/>
      </c>
      <c r="AJ197" s="245" t="str">
        <f aca="false">IF(TRIM($B197&amp;$C197)="","",SUMIFS($W$3:$W$1001,$AK$3:$AK$1001,$AK197))</f>
        <v/>
      </c>
      <c r="AK197" s="261" t="str">
        <f aca="false">IF(TRIM($B197&amp;$C197)="","",TRIM($B197)&amp;"｜"&amp;TRIM($C197))</f>
        <v/>
      </c>
      <c r="AL197" s="245" t="str">
        <f aca="false">IF(TRIM($B197&amp;$C197)="","",MIN(N($O197),N($Q197)))</f>
        <v/>
      </c>
      <c r="AM197" s="248" t="str">
        <f aca="false">IF(ISNUMBER($D197),YEAR($D197),"")</f>
        <v/>
      </c>
      <c r="AN197" s="248" t="str">
        <f aca="false">IF(OR(TRIM($B197&amp;$C197)="",NOT(ISNUMBER($D197)),NOT(ISNUMBER($E197))),"",IF($E197&lt;$D197,"",IF(IF($AE197="半年付",2,IF($AE197="季度付",4,IF($AE197="月付",12,IF($AE197="半月付",24,1))))=1,1,MAX(1,ROUND(($E197-$D197+1)/365*IF($AE197="半年付",2,IF($AE197="季度付",4,IF($AE197="月付",12,IF($AE197="半月付",24,1)))),0)))))</f>
        <v/>
      </c>
      <c r="AO197" s="248" t="str">
        <f aca="true">IF($AN197="","",MIN($AN197,MAX(0,INT((TODAY()-付款宽限天数-$D197)/(($E197-$D197+1)/$AN197))+1)))</f>
        <v/>
      </c>
    </row>
    <row r="198" customFormat="false" ht="24" hidden="false" customHeight="false" outlineLevel="0" collapsed="false">
      <c r="F198" s="288" t="str">
        <f aca="true">IF(TRIM($B198&amp;$C198)="","",IF(OR(ISNUMBER(SEARCH("未",$A198)),ISNUMBER(SEARCH("送出",$A198)),AND(TRIM($A198)="",NOT(ISNUMBER($D198)),N($H198)=0)),"【合同未回】","")&amp;IF(NOT(ISNUMBER($E198)),IF(OR(ISNUMBER(SEARCH("未",$A198)),ISNUMBER(SEARCH("送出",$A198)),AND(TRIM($A198)="",NOT(ISNUMBER($D198)),N($H198)=0)),"","【未填合同期】"),IF($E198&lt;TODAY(),"【已到期】",IF($E198-TODAY()&lt;=提醒天数,"【即将到期，剩余"&amp;($E198-TODAY())&amp;"天】","【正常】")))&amp;IF(OR($AD198="安装免保",$AD198="技术免保",$AD198="质保期内"),"【"&amp;$AD198&amp;"】",""))</f>
        <v/>
      </c>
      <c r="K198" s="244" t="str">
        <f aca="false">IF(OR(N($H198)=0,N($I198)=0),"",ROUND(N($H198)*N($I198)*IF(N($J198)=0,1,N($J198)),2))</f>
        <v/>
      </c>
      <c r="M198" s="244" t="str">
        <f aca="false">IF(TRIM($B198&amp;$C198)="","",IF(AND(N($K198)=0,N($L198)=0),"",ROUND(N($K198)+N($L198),2)))</f>
        <v/>
      </c>
      <c r="S198" s="244"/>
      <c r="T198" s="245" t="str">
        <f aca="false">IF(TRIM($B198&amp;$C198)="","",IF(N($O198)=0,"",MAX(0,MIN(N($O198)-N($Q198),N($W198)))))</f>
        <v/>
      </c>
      <c r="U198" s="245" t="str">
        <f aca="false">IF(TRIM($B198&amp;$C198)="","",IF(N($Q198)&lt;=N($O198),"",N($Q198)-N($O198)))</f>
        <v/>
      </c>
      <c r="V198" s="245" t="str">
        <f aca="false">IF(OR(TRIM($B198&amp;$C198)="",$W198=""),"",MAX(0,N($W198))-N($T198))</f>
        <v/>
      </c>
      <c r="W198" s="245" t="str">
        <f aca="false">IF(TRIM($B198&amp;$C198)="","",IF(AND(N($M198)=0,N($Q198)+N($R198)+N($S198)=0),"",ROUND(N($M198)-N($Q198)-N($R198)-N($S198),2)))</f>
        <v/>
      </c>
      <c r="X198" s="246" t="str">
        <f aca="false">IF(TRIM($B198&amp;$C198)="","",IF(N($M198)=0,IF((N($Q198)+N($R198)+N($S198))=0,"—未填单价","未填单价，已收 "&amp;TEXT((N($Q198)+N($R198)+N($S198)),"#,##0.00")),IF(N($W198)&gt;0.005,"欠 "&amp;TEXT(N($W198),"#,##0.00")&amp;IF(N($T198)&gt;0,"（开票未到账 "&amp;TEXT(N($T198),"#,##0.00")&amp;"）","")&amp;IF(N($V198)&gt;0,"（未开票 "&amp;TEXT(N($V198),"#,##0.00")&amp;"）",""),IF(N($W198)&lt;-0.005,"多收 "&amp;TEXT(-N($W198),"#,##0.00"),"✔ 已结清")))&amp;IF(N($U198)&gt;0,"｜到账未开票 "&amp;TEXT(N($U198),"#,##0.00")&amp;"，待补票","")&amp;IF(N($R198)&gt;0,"｜收现 "&amp;TEXT(N($R198),"#,##0.00"),"")&amp;IF(N($S198)&gt;0,"｜收款不开票 "&amp;TEXT(N($S198),"#,##0.00"),""))</f>
        <v/>
      </c>
      <c r="Y198" s="290"/>
      <c r="AC198" s="244" t="str">
        <f aca="false">IF(OR(N($O198)=0,N($AB198)=0),"",ROUND(N($O198)/(1+N($AB198))*N($AB198),2))</f>
        <v/>
      </c>
      <c r="AD198" s="290"/>
      <c r="AE198" s="288"/>
      <c r="AF198" s="261" t="str">
        <f aca="false">IF($AN198="","",IF($AN198=1,IF($AO198&gt;=1,"一次性·已到收款期","一次性·未到期"),$AE198&amp;" 第"&amp;$AO198&amp;"/"&amp;$AN198&amp;"期"))</f>
        <v/>
      </c>
      <c r="AG198" s="245" t="str">
        <f aca="false">IF(OR($AN198="",N($M198)=0),"",ROUND(N($K198)*$AO198/$AN198,2)+N($L198))</f>
        <v/>
      </c>
      <c r="AH198" s="245" t="str">
        <f aca="false">IF($AG198="","",MAX(0,ROUND($AG198-(N($Q198)+N($R198)+N($S198)),2)))</f>
        <v/>
      </c>
      <c r="AI198" s="245" t="str">
        <f aca="false">IF(OR(TRIM($B198&amp;$C198)="",NOT(ISNUMBER($D198))),"",SUMIFS($W$3:$W$1001,$AK$3:$AK$1001,$AK198,$D$3:$D$1001,"&lt;"&amp;$D198))</f>
        <v/>
      </c>
      <c r="AJ198" s="245" t="str">
        <f aca="false">IF(TRIM($B198&amp;$C198)="","",SUMIFS($W$3:$W$1001,$AK$3:$AK$1001,$AK198))</f>
        <v/>
      </c>
      <c r="AK198" s="261" t="str">
        <f aca="false">IF(TRIM($B198&amp;$C198)="","",TRIM($B198)&amp;"｜"&amp;TRIM($C198))</f>
        <v/>
      </c>
      <c r="AL198" s="245" t="str">
        <f aca="false">IF(TRIM($B198&amp;$C198)="","",MIN(N($O198),N($Q198)))</f>
        <v/>
      </c>
      <c r="AM198" s="248" t="str">
        <f aca="false">IF(ISNUMBER($D198),YEAR($D198),"")</f>
        <v/>
      </c>
      <c r="AN198" s="248" t="str">
        <f aca="false">IF(OR(TRIM($B198&amp;$C198)="",NOT(ISNUMBER($D198)),NOT(ISNUMBER($E198))),"",IF($E198&lt;$D198,"",IF(IF($AE198="半年付",2,IF($AE198="季度付",4,IF($AE198="月付",12,IF($AE198="半月付",24,1))))=1,1,MAX(1,ROUND(($E198-$D198+1)/365*IF($AE198="半年付",2,IF($AE198="季度付",4,IF($AE198="月付",12,IF($AE198="半月付",24,1)))),0)))))</f>
        <v/>
      </c>
      <c r="AO198" s="248" t="str">
        <f aca="true">IF($AN198="","",MIN($AN198,MAX(0,INT((TODAY()-付款宽限天数-$D198)/(($E198-$D198+1)/$AN198))+1)))</f>
        <v/>
      </c>
    </row>
    <row r="199" customFormat="false" ht="24" hidden="false" customHeight="false" outlineLevel="0" collapsed="false">
      <c r="F199" s="288" t="str">
        <f aca="true">IF(TRIM($B199&amp;$C199)="","",IF(OR(ISNUMBER(SEARCH("未",$A199)),ISNUMBER(SEARCH("送出",$A199)),AND(TRIM($A199)="",NOT(ISNUMBER($D199)),N($H199)=0)),"【合同未回】","")&amp;IF(NOT(ISNUMBER($E199)),IF(OR(ISNUMBER(SEARCH("未",$A199)),ISNUMBER(SEARCH("送出",$A199)),AND(TRIM($A199)="",NOT(ISNUMBER($D199)),N($H199)=0)),"","【未填合同期】"),IF($E199&lt;TODAY(),"【已到期】",IF($E199-TODAY()&lt;=提醒天数,"【即将到期，剩余"&amp;($E199-TODAY())&amp;"天】","【正常】")))&amp;IF(OR($AD199="安装免保",$AD199="技术免保",$AD199="质保期内"),"【"&amp;$AD199&amp;"】",""))</f>
        <v/>
      </c>
      <c r="K199" s="244" t="str">
        <f aca="false">IF(OR(N($H199)=0,N($I199)=0),"",ROUND(N($H199)*N($I199)*IF(N($J199)=0,1,N($J199)),2))</f>
        <v/>
      </c>
      <c r="M199" s="244" t="str">
        <f aca="false">IF(TRIM($B199&amp;$C199)="","",IF(AND(N($K199)=0,N($L199)=0),"",ROUND(N($K199)+N($L199),2)))</f>
        <v/>
      </c>
      <c r="S199" s="244"/>
      <c r="T199" s="245" t="str">
        <f aca="false">IF(TRIM($B199&amp;$C199)="","",IF(N($O199)=0,"",MAX(0,MIN(N($O199)-N($Q199),N($W199)))))</f>
        <v/>
      </c>
      <c r="U199" s="245" t="str">
        <f aca="false">IF(TRIM($B199&amp;$C199)="","",IF(N($Q199)&lt;=N($O199),"",N($Q199)-N($O199)))</f>
        <v/>
      </c>
      <c r="V199" s="245" t="str">
        <f aca="false">IF(OR(TRIM($B199&amp;$C199)="",$W199=""),"",MAX(0,N($W199))-N($T199))</f>
        <v/>
      </c>
      <c r="W199" s="245" t="str">
        <f aca="false">IF(TRIM($B199&amp;$C199)="","",IF(AND(N($M199)=0,N($Q199)+N($R199)+N($S199)=0),"",ROUND(N($M199)-N($Q199)-N($R199)-N($S199),2)))</f>
        <v/>
      </c>
      <c r="X199" s="246" t="str">
        <f aca="false">IF(TRIM($B199&amp;$C199)="","",IF(N($M199)=0,IF((N($Q199)+N($R199)+N($S199))=0,"—未填单价","未填单价，已收 "&amp;TEXT((N($Q199)+N($R199)+N($S199)),"#,##0.00")),IF(N($W199)&gt;0.005,"欠 "&amp;TEXT(N($W199),"#,##0.00")&amp;IF(N($T199)&gt;0,"（开票未到账 "&amp;TEXT(N($T199),"#,##0.00")&amp;"）","")&amp;IF(N($V199)&gt;0,"（未开票 "&amp;TEXT(N($V199),"#,##0.00")&amp;"）",""),IF(N($W199)&lt;-0.005,"多收 "&amp;TEXT(-N($W199),"#,##0.00"),"✔ 已结清")))&amp;IF(N($U199)&gt;0,"｜到账未开票 "&amp;TEXT(N($U199),"#,##0.00")&amp;"，待补票","")&amp;IF(N($R199)&gt;0,"｜收现 "&amp;TEXT(N($R199),"#,##0.00"),"")&amp;IF(N($S199)&gt;0,"｜收款不开票 "&amp;TEXT(N($S199),"#,##0.00"),""))</f>
        <v/>
      </c>
      <c r="Y199" s="290"/>
      <c r="AC199" s="244" t="str">
        <f aca="false">IF(OR(N($O199)=0,N($AB199)=0),"",ROUND(N($O199)/(1+N($AB199))*N($AB199),2))</f>
        <v/>
      </c>
      <c r="AD199" s="290"/>
      <c r="AE199" s="288"/>
      <c r="AF199" s="261" t="str">
        <f aca="false">IF($AN199="","",IF($AN199=1,IF($AO199&gt;=1,"一次性·已到收款期","一次性·未到期"),$AE199&amp;" 第"&amp;$AO199&amp;"/"&amp;$AN199&amp;"期"))</f>
        <v/>
      </c>
      <c r="AG199" s="245" t="str">
        <f aca="false">IF(OR($AN199="",N($M199)=0),"",ROUND(N($K199)*$AO199/$AN199,2)+N($L199))</f>
        <v/>
      </c>
      <c r="AH199" s="245" t="str">
        <f aca="false">IF($AG199="","",MAX(0,ROUND($AG199-(N($Q199)+N($R199)+N($S199)),2)))</f>
        <v/>
      </c>
      <c r="AI199" s="245" t="str">
        <f aca="false">IF(OR(TRIM($B199&amp;$C199)="",NOT(ISNUMBER($D199))),"",SUMIFS($W$3:$W$1001,$AK$3:$AK$1001,$AK199,$D$3:$D$1001,"&lt;"&amp;$D199))</f>
        <v/>
      </c>
      <c r="AJ199" s="245" t="str">
        <f aca="false">IF(TRIM($B199&amp;$C199)="","",SUMIFS($W$3:$W$1001,$AK$3:$AK$1001,$AK199))</f>
        <v/>
      </c>
      <c r="AK199" s="261" t="str">
        <f aca="false">IF(TRIM($B199&amp;$C199)="","",TRIM($B199)&amp;"｜"&amp;TRIM($C199))</f>
        <v/>
      </c>
      <c r="AL199" s="245" t="str">
        <f aca="false">IF(TRIM($B199&amp;$C199)="","",MIN(N($O199),N($Q199)))</f>
        <v/>
      </c>
      <c r="AM199" s="248" t="str">
        <f aca="false">IF(ISNUMBER($D199),YEAR($D199),"")</f>
        <v/>
      </c>
      <c r="AN199" s="248" t="str">
        <f aca="false">IF(OR(TRIM($B199&amp;$C199)="",NOT(ISNUMBER($D199)),NOT(ISNUMBER($E199))),"",IF($E199&lt;$D199,"",IF(IF($AE199="半年付",2,IF($AE199="季度付",4,IF($AE199="月付",12,IF($AE199="半月付",24,1))))=1,1,MAX(1,ROUND(($E199-$D199+1)/365*IF($AE199="半年付",2,IF($AE199="季度付",4,IF($AE199="月付",12,IF($AE199="半月付",24,1)))),0)))))</f>
        <v/>
      </c>
      <c r="AO199" s="248" t="str">
        <f aca="true">IF($AN199="","",MIN($AN199,MAX(0,INT((TODAY()-付款宽限天数-$D199)/(($E199-$D199+1)/$AN199))+1)))</f>
        <v/>
      </c>
    </row>
    <row r="200" customFormat="false" ht="24" hidden="false" customHeight="false" outlineLevel="0" collapsed="false">
      <c r="F200" s="288" t="str">
        <f aca="true">IF(TRIM($B200&amp;$C200)="","",IF(OR(ISNUMBER(SEARCH("未",$A200)),ISNUMBER(SEARCH("送出",$A200)),AND(TRIM($A200)="",NOT(ISNUMBER($D200)),N($H200)=0)),"【合同未回】","")&amp;IF(NOT(ISNUMBER($E200)),IF(OR(ISNUMBER(SEARCH("未",$A200)),ISNUMBER(SEARCH("送出",$A200)),AND(TRIM($A200)="",NOT(ISNUMBER($D200)),N($H200)=0)),"","【未填合同期】"),IF($E200&lt;TODAY(),"【已到期】",IF($E200-TODAY()&lt;=提醒天数,"【即将到期，剩余"&amp;($E200-TODAY())&amp;"天】","【正常】")))&amp;IF(OR($AD200="安装免保",$AD200="技术免保",$AD200="质保期内"),"【"&amp;$AD200&amp;"】",""))</f>
        <v/>
      </c>
      <c r="K200" s="244" t="str">
        <f aca="false">IF(OR(N($H200)=0,N($I200)=0),"",ROUND(N($H200)*N($I200)*IF(N($J200)=0,1,N($J200)),2))</f>
        <v/>
      </c>
      <c r="M200" s="244" t="str">
        <f aca="false">IF(TRIM($B200&amp;$C200)="","",IF(AND(N($K200)=0,N($L200)=0),"",ROUND(N($K200)+N($L200),2)))</f>
        <v/>
      </c>
      <c r="S200" s="244"/>
      <c r="T200" s="245" t="str">
        <f aca="false">IF(TRIM($B200&amp;$C200)="","",IF(N($O200)=0,"",MAX(0,MIN(N($O200)-N($Q200),N($W200)))))</f>
        <v/>
      </c>
      <c r="U200" s="245" t="str">
        <f aca="false">IF(TRIM($B200&amp;$C200)="","",IF(N($Q200)&lt;=N($O200),"",N($Q200)-N($O200)))</f>
        <v/>
      </c>
      <c r="V200" s="245" t="str">
        <f aca="false">IF(OR(TRIM($B200&amp;$C200)="",$W200=""),"",MAX(0,N($W200))-N($T200))</f>
        <v/>
      </c>
      <c r="W200" s="245" t="str">
        <f aca="false">IF(TRIM($B200&amp;$C200)="","",IF(AND(N($M200)=0,N($Q200)+N($R200)+N($S200)=0),"",ROUND(N($M200)-N($Q200)-N($R200)-N($S200),2)))</f>
        <v/>
      </c>
      <c r="X200" s="246" t="str">
        <f aca="false">IF(TRIM($B200&amp;$C200)="","",IF(N($M200)=0,IF((N($Q200)+N($R200)+N($S200))=0,"—未填单价","未填单价，已收 "&amp;TEXT((N($Q200)+N($R200)+N($S200)),"#,##0.00")),IF(N($W200)&gt;0.005,"欠 "&amp;TEXT(N($W200),"#,##0.00")&amp;IF(N($T200)&gt;0,"（开票未到账 "&amp;TEXT(N($T200),"#,##0.00")&amp;"）","")&amp;IF(N($V200)&gt;0,"（未开票 "&amp;TEXT(N($V200),"#,##0.00")&amp;"）",""),IF(N($W200)&lt;-0.005,"多收 "&amp;TEXT(-N($W200),"#,##0.00"),"✔ 已结清")))&amp;IF(N($U200)&gt;0,"｜到账未开票 "&amp;TEXT(N($U200),"#,##0.00")&amp;"，待补票","")&amp;IF(N($R200)&gt;0,"｜收现 "&amp;TEXT(N($R200),"#,##0.00"),"")&amp;IF(N($S200)&gt;0,"｜收款不开票 "&amp;TEXT(N($S200),"#,##0.00"),""))</f>
        <v/>
      </c>
      <c r="Y200" s="290"/>
      <c r="AC200" s="244" t="str">
        <f aca="false">IF(OR(N($O200)=0,N($AB200)=0),"",ROUND(N($O200)/(1+N($AB200))*N($AB200),2))</f>
        <v/>
      </c>
      <c r="AD200" s="290"/>
      <c r="AE200" s="288"/>
      <c r="AF200" s="261" t="str">
        <f aca="false">IF($AN200="","",IF($AN200=1,IF($AO200&gt;=1,"一次性·已到收款期","一次性·未到期"),$AE200&amp;" 第"&amp;$AO200&amp;"/"&amp;$AN200&amp;"期"))</f>
        <v/>
      </c>
      <c r="AG200" s="245" t="str">
        <f aca="false">IF(OR($AN200="",N($M200)=0),"",ROUND(N($K200)*$AO200/$AN200,2)+N($L200))</f>
        <v/>
      </c>
      <c r="AH200" s="245" t="str">
        <f aca="false">IF($AG200="","",MAX(0,ROUND($AG200-(N($Q200)+N($R200)+N($S200)),2)))</f>
        <v/>
      </c>
      <c r="AI200" s="245" t="str">
        <f aca="false">IF(OR(TRIM($B200&amp;$C200)="",NOT(ISNUMBER($D200))),"",SUMIFS($W$3:$W$1001,$AK$3:$AK$1001,$AK200,$D$3:$D$1001,"&lt;"&amp;$D200))</f>
        <v/>
      </c>
      <c r="AJ200" s="245" t="str">
        <f aca="false">IF(TRIM($B200&amp;$C200)="","",SUMIFS($W$3:$W$1001,$AK$3:$AK$1001,$AK200))</f>
        <v/>
      </c>
      <c r="AK200" s="261" t="str">
        <f aca="false">IF(TRIM($B200&amp;$C200)="","",TRIM($B200)&amp;"｜"&amp;TRIM($C200))</f>
        <v/>
      </c>
      <c r="AL200" s="245" t="str">
        <f aca="false">IF(TRIM($B200&amp;$C200)="","",MIN(N($O200),N($Q200)))</f>
        <v/>
      </c>
      <c r="AM200" s="248" t="str">
        <f aca="false">IF(ISNUMBER($D200),YEAR($D200),"")</f>
        <v/>
      </c>
      <c r="AN200" s="248" t="str">
        <f aca="false">IF(OR(TRIM($B200&amp;$C200)="",NOT(ISNUMBER($D200)),NOT(ISNUMBER($E200))),"",IF($E200&lt;$D200,"",IF(IF($AE200="半年付",2,IF($AE200="季度付",4,IF($AE200="月付",12,IF($AE200="半月付",24,1))))=1,1,MAX(1,ROUND(($E200-$D200+1)/365*IF($AE200="半年付",2,IF($AE200="季度付",4,IF($AE200="月付",12,IF($AE200="半月付",24,1)))),0)))))</f>
        <v/>
      </c>
      <c r="AO200" s="248" t="str">
        <f aca="true">IF($AN200="","",MIN($AN200,MAX(0,INT((TODAY()-付款宽限天数-$D200)/(($E200-$D200+1)/$AN200))+1)))</f>
        <v/>
      </c>
    </row>
    <row r="201" customFormat="false" ht="24" hidden="false" customHeight="false" outlineLevel="0" collapsed="false">
      <c r="F201" s="288" t="str">
        <f aca="true">IF(TRIM($B201&amp;$C201)="","",IF(OR(ISNUMBER(SEARCH("未",$A201)),ISNUMBER(SEARCH("送出",$A201)),AND(TRIM($A201)="",NOT(ISNUMBER($D201)),N($H201)=0)),"【合同未回】","")&amp;IF(NOT(ISNUMBER($E201)),IF(OR(ISNUMBER(SEARCH("未",$A201)),ISNUMBER(SEARCH("送出",$A201)),AND(TRIM($A201)="",NOT(ISNUMBER($D201)),N($H201)=0)),"","【未填合同期】"),IF($E201&lt;TODAY(),"【已到期】",IF($E201-TODAY()&lt;=提醒天数,"【即将到期，剩余"&amp;($E201-TODAY())&amp;"天】","【正常】")))&amp;IF(OR($AD201="安装免保",$AD201="技术免保",$AD201="质保期内"),"【"&amp;$AD201&amp;"】",""))</f>
        <v/>
      </c>
      <c r="K201" s="244" t="str">
        <f aca="false">IF(OR(N($H201)=0,N($I201)=0),"",ROUND(N($H201)*N($I201)*IF(N($J201)=0,1,N($J201)),2))</f>
        <v/>
      </c>
      <c r="M201" s="244" t="str">
        <f aca="false">IF(TRIM($B201&amp;$C201)="","",IF(AND(N($K201)=0,N($L201)=0),"",ROUND(N($K201)+N($L201),2)))</f>
        <v/>
      </c>
      <c r="S201" s="244"/>
      <c r="T201" s="245" t="str">
        <f aca="false">IF(TRIM($B201&amp;$C201)="","",IF(N($O201)=0,"",MAX(0,MIN(N($O201)-N($Q201),N($W201)))))</f>
        <v/>
      </c>
      <c r="U201" s="245" t="str">
        <f aca="false">IF(TRIM($B201&amp;$C201)="","",IF(N($Q201)&lt;=N($O201),"",N($Q201)-N($O201)))</f>
        <v/>
      </c>
      <c r="V201" s="245" t="str">
        <f aca="false">IF(OR(TRIM($B201&amp;$C201)="",$W201=""),"",MAX(0,N($W201))-N($T201))</f>
        <v/>
      </c>
      <c r="W201" s="245" t="str">
        <f aca="false">IF(TRIM($B201&amp;$C201)="","",IF(AND(N($M201)=0,N($Q201)+N($R201)+N($S201)=0),"",ROUND(N($M201)-N($Q201)-N($R201)-N($S201),2)))</f>
        <v/>
      </c>
      <c r="X201" s="246" t="str">
        <f aca="false">IF(TRIM($B201&amp;$C201)="","",IF(N($M201)=0,IF((N($Q201)+N($R201)+N($S201))=0,"—未填单价","未填单价，已收 "&amp;TEXT((N($Q201)+N($R201)+N($S201)),"#,##0.00")),IF(N($W201)&gt;0.005,"欠 "&amp;TEXT(N($W201),"#,##0.00")&amp;IF(N($T201)&gt;0,"（开票未到账 "&amp;TEXT(N($T201),"#,##0.00")&amp;"）","")&amp;IF(N($V201)&gt;0,"（未开票 "&amp;TEXT(N($V201),"#,##0.00")&amp;"）",""),IF(N($W201)&lt;-0.005,"多收 "&amp;TEXT(-N($W201),"#,##0.00"),"✔ 已结清")))&amp;IF(N($U201)&gt;0,"｜到账未开票 "&amp;TEXT(N($U201),"#,##0.00")&amp;"，待补票","")&amp;IF(N($R201)&gt;0,"｜收现 "&amp;TEXT(N($R201),"#,##0.00"),"")&amp;IF(N($S201)&gt;0,"｜收款不开票 "&amp;TEXT(N($S201),"#,##0.00"),""))</f>
        <v/>
      </c>
      <c r="Y201" s="290"/>
      <c r="AC201" s="244" t="str">
        <f aca="false">IF(OR(N($O201)=0,N($AB201)=0),"",ROUND(N($O201)/(1+N($AB201))*N($AB201),2))</f>
        <v/>
      </c>
      <c r="AD201" s="290"/>
      <c r="AE201" s="288"/>
      <c r="AF201" s="261" t="str">
        <f aca="false">IF($AN201="","",IF($AN201=1,IF($AO201&gt;=1,"一次性·已到收款期","一次性·未到期"),$AE201&amp;" 第"&amp;$AO201&amp;"/"&amp;$AN201&amp;"期"))</f>
        <v/>
      </c>
      <c r="AG201" s="245" t="str">
        <f aca="false">IF(OR($AN201="",N($M201)=0),"",ROUND(N($K201)*$AO201/$AN201,2)+N($L201))</f>
        <v/>
      </c>
      <c r="AH201" s="245" t="str">
        <f aca="false">IF($AG201="","",MAX(0,ROUND($AG201-(N($Q201)+N($R201)+N($S201)),2)))</f>
        <v/>
      </c>
      <c r="AI201" s="245" t="str">
        <f aca="false">IF(OR(TRIM($B201&amp;$C201)="",NOT(ISNUMBER($D201))),"",SUMIFS($W$3:$W$1001,$AK$3:$AK$1001,$AK201,$D$3:$D$1001,"&lt;"&amp;$D201))</f>
        <v/>
      </c>
      <c r="AJ201" s="245" t="str">
        <f aca="false">IF(TRIM($B201&amp;$C201)="","",SUMIFS($W$3:$W$1001,$AK$3:$AK$1001,$AK201))</f>
        <v/>
      </c>
      <c r="AK201" s="261" t="str">
        <f aca="false">IF(TRIM($B201&amp;$C201)="","",TRIM($B201)&amp;"｜"&amp;TRIM($C201))</f>
        <v/>
      </c>
      <c r="AL201" s="245" t="str">
        <f aca="false">IF(TRIM($B201&amp;$C201)="","",MIN(N($O201),N($Q201)))</f>
        <v/>
      </c>
      <c r="AM201" s="248" t="str">
        <f aca="false">IF(ISNUMBER($D201),YEAR($D201),"")</f>
        <v/>
      </c>
      <c r="AN201" s="248" t="str">
        <f aca="false">IF(OR(TRIM($B201&amp;$C201)="",NOT(ISNUMBER($D201)),NOT(ISNUMBER($E201))),"",IF($E201&lt;$D201,"",IF(IF($AE201="半年付",2,IF($AE201="季度付",4,IF($AE201="月付",12,IF($AE201="半月付",24,1))))=1,1,MAX(1,ROUND(($E201-$D201+1)/365*IF($AE201="半年付",2,IF($AE201="季度付",4,IF($AE201="月付",12,IF($AE201="半月付",24,1)))),0)))))</f>
        <v/>
      </c>
      <c r="AO201" s="248" t="str">
        <f aca="true">IF($AN201="","",MIN($AN201,MAX(0,INT((TODAY()-付款宽限天数-$D201)/(($E201-$D201+1)/$AN201))+1)))</f>
        <v/>
      </c>
    </row>
    <row r="202" customFormat="false" ht="24" hidden="false" customHeight="false" outlineLevel="0" collapsed="false">
      <c r="F202" s="288" t="str">
        <f aca="true">IF(TRIM($B202&amp;$C202)="","",IF(OR(ISNUMBER(SEARCH("未",$A202)),ISNUMBER(SEARCH("送出",$A202)),AND(TRIM($A202)="",NOT(ISNUMBER($D202)),N($H202)=0)),"【合同未回】","")&amp;IF(NOT(ISNUMBER($E202)),IF(OR(ISNUMBER(SEARCH("未",$A202)),ISNUMBER(SEARCH("送出",$A202)),AND(TRIM($A202)="",NOT(ISNUMBER($D202)),N($H202)=0)),"","【未填合同期】"),IF($E202&lt;TODAY(),"【已到期】",IF($E202-TODAY()&lt;=提醒天数,"【即将到期，剩余"&amp;($E202-TODAY())&amp;"天】","【正常】")))&amp;IF(OR($AD202="安装免保",$AD202="技术免保",$AD202="质保期内"),"【"&amp;$AD202&amp;"】",""))</f>
        <v/>
      </c>
      <c r="K202" s="244" t="str">
        <f aca="false">IF(OR(N($H202)=0,N($I202)=0),"",ROUND(N($H202)*N($I202)*IF(N($J202)=0,1,N($J202)),2))</f>
        <v/>
      </c>
      <c r="M202" s="244" t="str">
        <f aca="false">IF(TRIM($B202&amp;$C202)="","",IF(AND(N($K202)=0,N($L202)=0),"",ROUND(N($K202)+N($L202),2)))</f>
        <v/>
      </c>
      <c r="S202" s="244"/>
      <c r="T202" s="245" t="str">
        <f aca="false">IF(TRIM($B202&amp;$C202)="","",IF(N($O202)=0,"",MAX(0,MIN(N($O202)-N($Q202),N($W202)))))</f>
        <v/>
      </c>
      <c r="U202" s="245" t="str">
        <f aca="false">IF(TRIM($B202&amp;$C202)="","",IF(N($Q202)&lt;=N($O202),"",N($Q202)-N($O202)))</f>
        <v/>
      </c>
      <c r="V202" s="245" t="str">
        <f aca="false">IF(OR(TRIM($B202&amp;$C202)="",$W202=""),"",MAX(0,N($W202))-N($T202))</f>
        <v/>
      </c>
      <c r="W202" s="245" t="str">
        <f aca="false">IF(TRIM($B202&amp;$C202)="","",IF(AND(N($M202)=0,N($Q202)+N($R202)+N($S202)=0),"",ROUND(N($M202)-N($Q202)-N($R202)-N($S202),2)))</f>
        <v/>
      </c>
      <c r="X202" s="246" t="str">
        <f aca="false">IF(TRIM($B202&amp;$C202)="","",IF(N($M202)=0,IF((N($Q202)+N($R202)+N($S202))=0,"—未填单价","未填单价，已收 "&amp;TEXT((N($Q202)+N($R202)+N($S202)),"#,##0.00")),IF(N($W202)&gt;0.005,"欠 "&amp;TEXT(N($W202),"#,##0.00")&amp;IF(N($T202)&gt;0,"（开票未到账 "&amp;TEXT(N($T202),"#,##0.00")&amp;"）","")&amp;IF(N($V202)&gt;0,"（未开票 "&amp;TEXT(N($V202),"#,##0.00")&amp;"）",""),IF(N($W202)&lt;-0.005,"多收 "&amp;TEXT(-N($W202),"#,##0.00"),"✔ 已结清")))&amp;IF(N($U202)&gt;0,"｜到账未开票 "&amp;TEXT(N($U202),"#,##0.00")&amp;"，待补票","")&amp;IF(N($R202)&gt;0,"｜收现 "&amp;TEXT(N($R202),"#,##0.00"),"")&amp;IF(N($S202)&gt;0,"｜收款不开票 "&amp;TEXT(N($S202),"#,##0.00"),""))</f>
        <v/>
      </c>
      <c r="Y202" s="290"/>
      <c r="AC202" s="244" t="str">
        <f aca="false">IF(OR(N($O202)=0,N($AB202)=0),"",ROUND(N($O202)/(1+N($AB202))*N($AB202),2))</f>
        <v/>
      </c>
      <c r="AD202" s="290"/>
      <c r="AE202" s="288"/>
      <c r="AF202" s="261" t="str">
        <f aca="false">IF($AN202="","",IF($AN202=1,IF($AO202&gt;=1,"一次性·已到收款期","一次性·未到期"),$AE202&amp;" 第"&amp;$AO202&amp;"/"&amp;$AN202&amp;"期"))</f>
        <v/>
      </c>
      <c r="AG202" s="245" t="str">
        <f aca="false">IF(OR($AN202="",N($M202)=0),"",ROUND(N($K202)*$AO202/$AN202,2)+N($L202))</f>
        <v/>
      </c>
      <c r="AH202" s="245" t="str">
        <f aca="false">IF($AG202="","",MAX(0,ROUND($AG202-(N($Q202)+N($R202)+N($S202)),2)))</f>
        <v/>
      </c>
      <c r="AI202" s="245" t="str">
        <f aca="false">IF(OR(TRIM($B202&amp;$C202)="",NOT(ISNUMBER($D202))),"",SUMIFS($W$3:$W$1001,$AK$3:$AK$1001,$AK202,$D$3:$D$1001,"&lt;"&amp;$D202))</f>
        <v/>
      </c>
      <c r="AJ202" s="245" t="str">
        <f aca="false">IF(TRIM($B202&amp;$C202)="","",SUMIFS($W$3:$W$1001,$AK$3:$AK$1001,$AK202))</f>
        <v/>
      </c>
      <c r="AK202" s="261" t="str">
        <f aca="false">IF(TRIM($B202&amp;$C202)="","",TRIM($B202)&amp;"｜"&amp;TRIM($C202))</f>
        <v/>
      </c>
      <c r="AL202" s="245" t="str">
        <f aca="false">IF(TRIM($B202&amp;$C202)="","",MIN(N($O202),N($Q202)))</f>
        <v/>
      </c>
      <c r="AM202" s="248" t="str">
        <f aca="false">IF(ISNUMBER($D202),YEAR($D202),"")</f>
        <v/>
      </c>
      <c r="AN202" s="248" t="str">
        <f aca="false">IF(OR(TRIM($B202&amp;$C202)="",NOT(ISNUMBER($D202)),NOT(ISNUMBER($E202))),"",IF($E202&lt;$D202,"",IF(IF($AE202="半年付",2,IF($AE202="季度付",4,IF($AE202="月付",12,IF($AE202="半月付",24,1))))=1,1,MAX(1,ROUND(($E202-$D202+1)/365*IF($AE202="半年付",2,IF($AE202="季度付",4,IF($AE202="月付",12,IF($AE202="半月付",24,1)))),0)))))</f>
        <v/>
      </c>
      <c r="AO202" s="248" t="str">
        <f aca="true">IF($AN202="","",MIN($AN202,MAX(0,INT((TODAY()-付款宽限天数-$D202)/(($E202-$D202+1)/$AN202))+1)))</f>
        <v/>
      </c>
    </row>
    <row r="203" customFormat="false" ht="24" hidden="false" customHeight="false" outlineLevel="0" collapsed="false">
      <c r="F203" s="288" t="str">
        <f aca="true">IF(TRIM($B203&amp;$C203)="","",IF(OR(ISNUMBER(SEARCH("未",$A203)),ISNUMBER(SEARCH("送出",$A203)),AND(TRIM($A203)="",NOT(ISNUMBER($D203)),N($H203)=0)),"【合同未回】","")&amp;IF(NOT(ISNUMBER($E203)),IF(OR(ISNUMBER(SEARCH("未",$A203)),ISNUMBER(SEARCH("送出",$A203)),AND(TRIM($A203)="",NOT(ISNUMBER($D203)),N($H203)=0)),"","【未填合同期】"),IF($E203&lt;TODAY(),"【已到期】",IF($E203-TODAY()&lt;=提醒天数,"【即将到期，剩余"&amp;($E203-TODAY())&amp;"天】","【正常】")))&amp;IF(OR($AD203="安装免保",$AD203="技术免保",$AD203="质保期内"),"【"&amp;$AD203&amp;"】",""))</f>
        <v/>
      </c>
      <c r="K203" s="244" t="str">
        <f aca="false">IF(OR(N($H203)=0,N($I203)=0),"",ROUND(N($H203)*N($I203)*IF(N($J203)=0,1,N($J203)),2))</f>
        <v/>
      </c>
      <c r="M203" s="244" t="str">
        <f aca="false">IF(TRIM($B203&amp;$C203)="","",IF(AND(N($K203)=0,N($L203)=0),"",ROUND(N($K203)+N($L203),2)))</f>
        <v/>
      </c>
      <c r="S203" s="244"/>
      <c r="T203" s="245" t="str">
        <f aca="false">IF(TRIM($B203&amp;$C203)="","",IF(N($O203)=0,"",MAX(0,MIN(N($O203)-N($Q203),N($W203)))))</f>
        <v/>
      </c>
      <c r="U203" s="245" t="str">
        <f aca="false">IF(TRIM($B203&amp;$C203)="","",IF(N($Q203)&lt;=N($O203),"",N($Q203)-N($O203)))</f>
        <v/>
      </c>
      <c r="V203" s="245" t="str">
        <f aca="false">IF(OR(TRIM($B203&amp;$C203)="",$W203=""),"",MAX(0,N($W203))-N($T203))</f>
        <v/>
      </c>
      <c r="W203" s="245" t="str">
        <f aca="false">IF(TRIM($B203&amp;$C203)="","",IF(AND(N($M203)=0,N($Q203)+N($R203)+N($S203)=0),"",ROUND(N($M203)-N($Q203)-N($R203)-N($S203),2)))</f>
        <v/>
      </c>
      <c r="X203" s="246" t="str">
        <f aca="false">IF(TRIM($B203&amp;$C203)="","",IF(N($M203)=0,IF((N($Q203)+N($R203)+N($S203))=0,"—未填单价","未填单价，已收 "&amp;TEXT((N($Q203)+N($R203)+N($S203)),"#,##0.00")),IF(N($W203)&gt;0.005,"欠 "&amp;TEXT(N($W203),"#,##0.00")&amp;IF(N($T203)&gt;0,"（开票未到账 "&amp;TEXT(N($T203),"#,##0.00")&amp;"）","")&amp;IF(N($V203)&gt;0,"（未开票 "&amp;TEXT(N($V203),"#,##0.00")&amp;"）",""),IF(N($W203)&lt;-0.005,"多收 "&amp;TEXT(-N($W203),"#,##0.00"),"✔ 已结清")))&amp;IF(N($U203)&gt;0,"｜到账未开票 "&amp;TEXT(N($U203),"#,##0.00")&amp;"，待补票","")&amp;IF(N($R203)&gt;0,"｜收现 "&amp;TEXT(N($R203),"#,##0.00"),"")&amp;IF(N($S203)&gt;0,"｜收款不开票 "&amp;TEXT(N($S203),"#,##0.00"),""))</f>
        <v/>
      </c>
      <c r="Y203" s="290"/>
      <c r="AC203" s="244" t="str">
        <f aca="false">IF(OR(N($O203)=0,N($AB203)=0),"",ROUND(N($O203)/(1+N($AB203))*N($AB203),2))</f>
        <v/>
      </c>
      <c r="AD203" s="290"/>
      <c r="AE203" s="288"/>
      <c r="AF203" s="261" t="str">
        <f aca="false">IF($AN203="","",IF($AN203=1,IF($AO203&gt;=1,"一次性·已到收款期","一次性·未到期"),$AE203&amp;" 第"&amp;$AO203&amp;"/"&amp;$AN203&amp;"期"))</f>
        <v/>
      </c>
      <c r="AG203" s="245" t="str">
        <f aca="false">IF(OR($AN203="",N($M203)=0),"",ROUND(N($K203)*$AO203/$AN203,2)+N($L203))</f>
        <v/>
      </c>
      <c r="AH203" s="245" t="str">
        <f aca="false">IF($AG203="","",MAX(0,ROUND($AG203-(N($Q203)+N($R203)+N($S203)),2)))</f>
        <v/>
      </c>
      <c r="AI203" s="245" t="str">
        <f aca="false">IF(OR(TRIM($B203&amp;$C203)="",NOT(ISNUMBER($D203))),"",SUMIFS($W$3:$W$1001,$AK$3:$AK$1001,$AK203,$D$3:$D$1001,"&lt;"&amp;$D203))</f>
        <v/>
      </c>
      <c r="AJ203" s="245" t="str">
        <f aca="false">IF(TRIM($B203&amp;$C203)="","",SUMIFS($W$3:$W$1001,$AK$3:$AK$1001,$AK203))</f>
        <v/>
      </c>
      <c r="AK203" s="261" t="str">
        <f aca="false">IF(TRIM($B203&amp;$C203)="","",TRIM($B203)&amp;"｜"&amp;TRIM($C203))</f>
        <v/>
      </c>
      <c r="AL203" s="245" t="str">
        <f aca="false">IF(TRIM($B203&amp;$C203)="","",MIN(N($O203),N($Q203)))</f>
        <v/>
      </c>
      <c r="AM203" s="248" t="str">
        <f aca="false">IF(ISNUMBER($D203),YEAR($D203),"")</f>
        <v/>
      </c>
      <c r="AN203" s="248" t="str">
        <f aca="false">IF(OR(TRIM($B203&amp;$C203)="",NOT(ISNUMBER($D203)),NOT(ISNUMBER($E203))),"",IF($E203&lt;$D203,"",IF(IF($AE203="半年付",2,IF($AE203="季度付",4,IF($AE203="月付",12,IF($AE203="半月付",24,1))))=1,1,MAX(1,ROUND(($E203-$D203+1)/365*IF($AE203="半年付",2,IF($AE203="季度付",4,IF($AE203="月付",12,IF($AE203="半月付",24,1)))),0)))))</f>
        <v/>
      </c>
      <c r="AO203" s="248" t="str">
        <f aca="true">IF($AN203="","",MIN($AN203,MAX(0,INT((TODAY()-付款宽限天数-$D203)/(($E203-$D203+1)/$AN203))+1)))</f>
        <v/>
      </c>
    </row>
    <row r="204" customFormat="false" ht="24" hidden="false" customHeight="false" outlineLevel="0" collapsed="false">
      <c r="F204" s="288" t="str">
        <f aca="true">IF(TRIM($B204&amp;$C204)="","",IF(OR(ISNUMBER(SEARCH("未",$A204)),ISNUMBER(SEARCH("送出",$A204)),AND(TRIM($A204)="",NOT(ISNUMBER($D204)),N($H204)=0)),"【合同未回】","")&amp;IF(NOT(ISNUMBER($E204)),IF(OR(ISNUMBER(SEARCH("未",$A204)),ISNUMBER(SEARCH("送出",$A204)),AND(TRIM($A204)="",NOT(ISNUMBER($D204)),N($H204)=0)),"","【未填合同期】"),IF($E204&lt;TODAY(),"【已到期】",IF($E204-TODAY()&lt;=提醒天数,"【即将到期，剩余"&amp;($E204-TODAY())&amp;"天】","【正常】")))&amp;IF(OR($AD204="安装免保",$AD204="技术免保",$AD204="质保期内"),"【"&amp;$AD204&amp;"】",""))</f>
        <v/>
      </c>
      <c r="K204" s="244" t="str">
        <f aca="false">IF(OR(N($H204)=0,N($I204)=0),"",ROUND(N($H204)*N($I204)*IF(N($J204)=0,1,N($J204)),2))</f>
        <v/>
      </c>
      <c r="M204" s="244" t="str">
        <f aca="false">IF(TRIM($B204&amp;$C204)="","",IF(AND(N($K204)=0,N($L204)=0),"",ROUND(N($K204)+N($L204),2)))</f>
        <v/>
      </c>
      <c r="S204" s="244"/>
      <c r="T204" s="245" t="str">
        <f aca="false">IF(TRIM($B204&amp;$C204)="","",IF(N($O204)=0,"",MAX(0,MIN(N($O204)-N($Q204),N($W204)))))</f>
        <v/>
      </c>
      <c r="U204" s="245" t="str">
        <f aca="false">IF(TRIM($B204&amp;$C204)="","",IF(N($Q204)&lt;=N($O204),"",N($Q204)-N($O204)))</f>
        <v/>
      </c>
      <c r="V204" s="245" t="str">
        <f aca="false">IF(OR(TRIM($B204&amp;$C204)="",$W204=""),"",MAX(0,N($W204))-N($T204))</f>
        <v/>
      </c>
      <c r="W204" s="245" t="str">
        <f aca="false">IF(TRIM($B204&amp;$C204)="","",IF(AND(N($M204)=0,N($Q204)+N($R204)+N($S204)=0),"",ROUND(N($M204)-N($Q204)-N($R204)-N($S204),2)))</f>
        <v/>
      </c>
      <c r="X204" s="246" t="str">
        <f aca="false">IF(TRIM($B204&amp;$C204)="","",IF(N($M204)=0,IF((N($Q204)+N($R204)+N($S204))=0,"—未填单价","未填单价，已收 "&amp;TEXT((N($Q204)+N($R204)+N($S204)),"#,##0.00")),IF(N($W204)&gt;0.005,"欠 "&amp;TEXT(N($W204),"#,##0.00")&amp;IF(N($T204)&gt;0,"（开票未到账 "&amp;TEXT(N($T204),"#,##0.00")&amp;"）","")&amp;IF(N($V204)&gt;0,"（未开票 "&amp;TEXT(N($V204),"#,##0.00")&amp;"）",""),IF(N($W204)&lt;-0.005,"多收 "&amp;TEXT(-N($W204),"#,##0.00"),"✔ 已结清")))&amp;IF(N($U204)&gt;0,"｜到账未开票 "&amp;TEXT(N($U204),"#,##0.00")&amp;"，待补票","")&amp;IF(N($R204)&gt;0,"｜收现 "&amp;TEXT(N($R204),"#,##0.00"),"")&amp;IF(N($S204)&gt;0,"｜收款不开票 "&amp;TEXT(N($S204),"#,##0.00"),""))</f>
        <v/>
      </c>
      <c r="Y204" s="290"/>
      <c r="AC204" s="244" t="str">
        <f aca="false">IF(OR(N($O204)=0,N($AB204)=0),"",ROUND(N($O204)/(1+N($AB204))*N($AB204),2))</f>
        <v/>
      </c>
      <c r="AD204" s="290"/>
      <c r="AE204" s="288"/>
      <c r="AF204" s="261" t="str">
        <f aca="false">IF($AN204="","",IF($AN204=1,IF($AO204&gt;=1,"一次性·已到收款期","一次性·未到期"),$AE204&amp;" 第"&amp;$AO204&amp;"/"&amp;$AN204&amp;"期"))</f>
        <v/>
      </c>
      <c r="AG204" s="245" t="str">
        <f aca="false">IF(OR($AN204="",N($M204)=0),"",ROUND(N($K204)*$AO204/$AN204,2)+N($L204))</f>
        <v/>
      </c>
      <c r="AH204" s="245" t="str">
        <f aca="false">IF($AG204="","",MAX(0,ROUND($AG204-(N($Q204)+N($R204)+N($S204)),2)))</f>
        <v/>
      </c>
      <c r="AI204" s="245" t="str">
        <f aca="false">IF(OR(TRIM($B204&amp;$C204)="",NOT(ISNUMBER($D204))),"",SUMIFS($W$3:$W$1001,$AK$3:$AK$1001,$AK204,$D$3:$D$1001,"&lt;"&amp;$D204))</f>
        <v/>
      </c>
      <c r="AJ204" s="245" t="str">
        <f aca="false">IF(TRIM($B204&amp;$C204)="","",SUMIFS($W$3:$W$1001,$AK$3:$AK$1001,$AK204))</f>
        <v/>
      </c>
      <c r="AK204" s="261" t="str">
        <f aca="false">IF(TRIM($B204&amp;$C204)="","",TRIM($B204)&amp;"｜"&amp;TRIM($C204))</f>
        <v/>
      </c>
      <c r="AL204" s="245" t="str">
        <f aca="false">IF(TRIM($B204&amp;$C204)="","",MIN(N($O204),N($Q204)))</f>
        <v/>
      </c>
      <c r="AM204" s="248" t="str">
        <f aca="false">IF(ISNUMBER($D204),YEAR($D204),"")</f>
        <v/>
      </c>
      <c r="AN204" s="248" t="str">
        <f aca="false">IF(OR(TRIM($B204&amp;$C204)="",NOT(ISNUMBER($D204)),NOT(ISNUMBER($E204))),"",IF($E204&lt;$D204,"",IF(IF($AE204="半年付",2,IF($AE204="季度付",4,IF($AE204="月付",12,IF($AE204="半月付",24,1))))=1,1,MAX(1,ROUND(($E204-$D204+1)/365*IF($AE204="半年付",2,IF($AE204="季度付",4,IF($AE204="月付",12,IF($AE204="半月付",24,1)))),0)))))</f>
        <v/>
      </c>
      <c r="AO204" s="248" t="str">
        <f aca="true">IF($AN204="","",MIN($AN204,MAX(0,INT((TODAY()-付款宽限天数-$D204)/(($E204-$D204+1)/$AN204))+1)))</f>
        <v/>
      </c>
    </row>
    <row r="205" customFormat="false" ht="24" hidden="false" customHeight="false" outlineLevel="0" collapsed="false">
      <c r="F205" s="288" t="str">
        <f aca="true">IF(TRIM($B205&amp;$C205)="","",IF(OR(ISNUMBER(SEARCH("未",$A205)),ISNUMBER(SEARCH("送出",$A205)),AND(TRIM($A205)="",NOT(ISNUMBER($D205)),N($H205)=0)),"【合同未回】","")&amp;IF(NOT(ISNUMBER($E205)),IF(OR(ISNUMBER(SEARCH("未",$A205)),ISNUMBER(SEARCH("送出",$A205)),AND(TRIM($A205)="",NOT(ISNUMBER($D205)),N($H205)=0)),"","【未填合同期】"),IF($E205&lt;TODAY(),"【已到期】",IF($E205-TODAY()&lt;=提醒天数,"【即将到期，剩余"&amp;($E205-TODAY())&amp;"天】","【正常】")))&amp;IF(OR($AD205="安装免保",$AD205="技术免保",$AD205="质保期内"),"【"&amp;$AD205&amp;"】",""))</f>
        <v/>
      </c>
      <c r="K205" s="244" t="str">
        <f aca="false">IF(OR(N($H205)=0,N($I205)=0),"",ROUND(N($H205)*N($I205)*IF(N($J205)=0,1,N($J205)),2))</f>
        <v/>
      </c>
      <c r="M205" s="244" t="str">
        <f aca="false">IF(TRIM($B205&amp;$C205)="","",IF(AND(N($K205)=0,N($L205)=0),"",ROUND(N($K205)+N($L205),2)))</f>
        <v/>
      </c>
      <c r="S205" s="244"/>
      <c r="T205" s="245" t="str">
        <f aca="false">IF(TRIM($B205&amp;$C205)="","",IF(N($O205)=0,"",MAX(0,MIN(N($O205)-N($Q205),N($W205)))))</f>
        <v/>
      </c>
      <c r="U205" s="245" t="str">
        <f aca="false">IF(TRIM($B205&amp;$C205)="","",IF(N($Q205)&lt;=N($O205),"",N($Q205)-N($O205)))</f>
        <v/>
      </c>
      <c r="V205" s="245" t="str">
        <f aca="false">IF(OR(TRIM($B205&amp;$C205)="",$W205=""),"",MAX(0,N($W205))-N($T205))</f>
        <v/>
      </c>
      <c r="W205" s="245" t="str">
        <f aca="false">IF(TRIM($B205&amp;$C205)="","",IF(AND(N($M205)=0,N($Q205)+N($R205)+N($S205)=0),"",ROUND(N($M205)-N($Q205)-N($R205)-N($S205),2)))</f>
        <v/>
      </c>
      <c r="X205" s="246" t="str">
        <f aca="false">IF(TRIM($B205&amp;$C205)="","",IF(N($M205)=0,IF((N($Q205)+N($R205)+N($S205))=0,"—未填单价","未填单价，已收 "&amp;TEXT((N($Q205)+N($R205)+N($S205)),"#,##0.00")),IF(N($W205)&gt;0.005,"欠 "&amp;TEXT(N($W205),"#,##0.00")&amp;IF(N($T205)&gt;0,"（开票未到账 "&amp;TEXT(N($T205),"#,##0.00")&amp;"）","")&amp;IF(N($V205)&gt;0,"（未开票 "&amp;TEXT(N($V205),"#,##0.00")&amp;"）",""),IF(N($W205)&lt;-0.005,"多收 "&amp;TEXT(-N($W205),"#,##0.00"),"✔ 已结清")))&amp;IF(N($U205)&gt;0,"｜到账未开票 "&amp;TEXT(N($U205),"#,##0.00")&amp;"，待补票","")&amp;IF(N($R205)&gt;0,"｜收现 "&amp;TEXT(N($R205),"#,##0.00"),"")&amp;IF(N($S205)&gt;0,"｜收款不开票 "&amp;TEXT(N($S205),"#,##0.00"),""))</f>
        <v/>
      </c>
      <c r="Y205" s="290"/>
      <c r="AC205" s="244" t="str">
        <f aca="false">IF(OR(N($O205)=0,N($AB205)=0),"",ROUND(N($O205)/(1+N($AB205))*N($AB205),2))</f>
        <v/>
      </c>
      <c r="AD205" s="290"/>
      <c r="AE205" s="288"/>
      <c r="AF205" s="261" t="str">
        <f aca="false">IF($AN205="","",IF($AN205=1,IF($AO205&gt;=1,"一次性·已到收款期","一次性·未到期"),$AE205&amp;" 第"&amp;$AO205&amp;"/"&amp;$AN205&amp;"期"))</f>
        <v/>
      </c>
      <c r="AG205" s="245" t="str">
        <f aca="false">IF(OR($AN205="",N($M205)=0),"",ROUND(N($K205)*$AO205/$AN205,2)+N($L205))</f>
        <v/>
      </c>
      <c r="AH205" s="245" t="str">
        <f aca="false">IF($AG205="","",MAX(0,ROUND($AG205-(N($Q205)+N($R205)+N($S205)),2)))</f>
        <v/>
      </c>
      <c r="AI205" s="245" t="str">
        <f aca="false">IF(OR(TRIM($B205&amp;$C205)="",NOT(ISNUMBER($D205))),"",SUMIFS($W$3:$W$1001,$AK$3:$AK$1001,$AK205,$D$3:$D$1001,"&lt;"&amp;$D205))</f>
        <v/>
      </c>
      <c r="AJ205" s="245" t="str">
        <f aca="false">IF(TRIM($B205&amp;$C205)="","",SUMIFS($W$3:$W$1001,$AK$3:$AK$1001,$AK205))</f>
        <v/>
      </c>
      <c r="AK205" s="261" t="str">
        <f aca="false">IF(TRIM($B205&amp;$C205)="","",TRIM($B205)&amp;"｜"&amp;TRIM($C205))</f>
        <v/>
      </c>
      <c r="AL205" s="245" t="str">
        <f aca="false">IF(TRIM($B205&amp;$C205)="","",MIN(N($O205),N($Q205)))</f>
        <v/>
      </c>
      <c r="AM205" s="248" t="str">
        <f aca="false">IF(ISNUMBER($D205),YEAR($D205),"")</f>
        <v/>
      </c>
      <c r="AN205" s="248" t="str">
        <f aca="false">IF(OR(TRIM($B205&amp;$C205)="",NOT(ISNUMBER($D205)),NOT(ISNUMBER($E205))),"",IF($E205&lt;$D205,"",IF(IF($AE205="半年付",2,IF($AE205="季度付",4,IF($AE205="月付",12,IF($AE205="半月付",24,1))))=1,1,MAX(1,ROUND(($E205-$D205+1)/365*IF($AE205="半年付",2,IF($AE205="季度付",4,IF($AE205="月付",12,IF($AE205="半月付",24,1)))),0)))))</f>
        <v/>
      </c>
      <c r="AO205" s="248" t="str">
        <f aca="true">IF($AN205="","",MIN($AN205,MAX(0,INT((TODAY()-付款宽限天数-$D205)/(($E205-$D205+1)/$AN205))+1)))</f>
        <v/>
      </c>
    </row>
    <row r="206" customFormat="false" ht="24" hidden="false" customHeight="false" outlineLevel="0" collapsed="false">
      <c r="F206" s="288" t="str">
        <f aca="true">IF(TRIM($B206&amp;$C206)="","",IF(OR(ISNUMBER(SEARCH("未",$A206)),ISNUMBER(SEARCH("送出",$A206)),AND(TRIM($A206)="",NOT(ISNUMBER($D206)),N($H206)=0)),"【合同未回】","")&amp;IF(NOT(ISNUMBER($E206)),IF(OR(ISNUMBER(SEARCH("未",$A206)),ISNUMBER(SEARCH("送出",$A206)),AND(TRIM($A206)="",NOT(ISNUMBER($D206)),N($H206)=0)),"","【未填合同期】"),IF($E206&lt;TODAY(),"【已到期】",IF($E206-TODAY()&lt;=提醒天数,"【即将到期，剩余"&amp;($E206-TODAY())&amp;"天】","【正常】")))&amp;IF(OR($AD206="安装免保",$AD206="技术免保",$AD206="质保期内"),"【"&amp;$AD206&amp;"】",""))</f>
        <v/>
      </c>
      <c r="K206" s="244" t="str">
        <f aca="false">IF(OR(N($H206)=0,N($I206)=0),"",ROUND(N($H206)*N($I206)*IF(N($J206)=0,1,N($J206)),2))</f>
        <v/>
      </c>
      <c r="M206" s="244" t="str">
        <f aca="false">IF(TRIM($B206&amp;$C206)="","",IF(AND(N($K206)=0,N($L206)=0),"",ROUND(N($K206)+N($L206),2)))</f>
        <v/>
      </c>
      <c r="S206" s="244"/>
      <c r="T206" s="245" t="str">
        <f aca="false">IF(TRIM($B206&amp;$C206)="","",IF(N($O206)=0,"",MAX(0,MIN(N($O206)-N($Q206),N($W206)))))</f>
        <v/>
      </c>
      <c r="U206" s="245" t="str">
        <f aca="false">IF(TRIM($B206&amp;$C206)="","",IF(N($Q206)&lt;=N($O206),"",N($Q206)-N($O206)))</f>
        <v/>
      </c>
      <c r="V206" s="245" t="str">
        <f aca="false">IF(OR(TRIM($B206&amp;$C206)="",$W206=""),"",MAX(0,N($W206))-N($T206))</f>
        <v/>
      </c>
      <c r="W206" s="245" t="str">
        <f aca="false">IF(TRIM($B206&amp;$C206)="","",IF(AND(N($M206)=0,N($Q206)+N($R206)+N($S206)=0),"",ROUND(N($M206)-N($Q206)-N($R206)-N($S206),2)))</f>
        <v/>
      </c>
      <c r="X206" s="246" t="str">
        <f aca="false">IF(TRIM($B206&amp;$C206)="","",IF(N($M206)=0,IF((N($Q206)+N($R206)+N($S206))=0,"—未填单价","未填单价，已收 "&amp;TEXT((N($Q206)+N($R206)+N($S206)),"#,##0.00")),IF(N($W206)&gt;0.005,"欠 "&amp;TEXT(N($W206),"#,##0.00")&amp;IF(N($T206)&gt;0,"（开票未到账 "&amp;TEXT(N($T206),"#,##0.00")&amp;"）","")&amp;IF(N($V206)&gt;0,"（未开票 "&amp;TEXT(N($V206),"#,##0.00")&amp;"）",""),IF(N($W206)&lt;-0.005,"多收 "&amp;TEXT(-N($W206),"#,##0.00"),"✔ 已结清")))&amp;IF(N($U206)&gt;0,"｜到账未开票 "&amp;TEXT(N($U206),"#,##0.00")&amp;"，待补票","")&amp;IF(N($R206)&gt;0,"｜收现 "&amp;TEXT(N($R206),"#,##0.00"),"")&amp;IF(N($S206)&gt;0,"｜收款不开票 "&amp;TEXT(N($S206),"#,##0.00"),""))</f>
        <v/>
      </c>
      <c r="Y206" s="290"/>
      <c r="AC206" s="244" t="str">
        <f aca="false">IF(OR(N($O206)=0,N($AB206)=0),"",ROUND(N($O206)/(1+N($AB206))*N($AB206),2))</f>
        <v/>
      </c>
      <c r="AD206" s="290"/>
      <c r="AE206" s="288"/>
      <c r="AF206" s="261" t="str">
        <f aca="false">IF($AN206="","",IF($AN206=1,IF($AO206&gt;=1,"一次性·已到收款期","一次性·未到期"),$AE206&amp;" 第"&amp;$AO206&amp;"/"&amp;$AN206&amp;"期"))</f>
        <v/>
      </c>
      <c r="AG206" s="245" t="str">
        <f aca="false">IF(OR($AN206="",N($M206)=0),"",ROUND(N($K206)*$AO206/$AN206,2)+N($L206))</f>
        <v/>
      </c>
      <c r="AH206" s="245" t="str">
        <f aca="false">IF($AG206="","",MAX(0,ROUND($AG206-(N($Q206)+N($R206)+N($S206)),2)))</f>
        <v/>
      </c>
      <c r="AI206" s="245" t="str">
        <f aca="false">IF(OR(TRIM($B206&amp;$C206)="",NOT(ISNUMBER($D206))),"",SUMIFS($W$3:$W$1001,$AK$3:$AK$1001,$AK206,$D$3:$D$1001,"&lt;"&amp;$D206))</f>
        <v/>
      </c>
      <c r="AJ206" s="245" t="str">
        <f aca="false">IF(TRIM($B206&amp;$C206)="","",SUMIFS($W$3:$W$1001,$AK$3:$AK$1001,$AK206))</f>
        <v/>
      </c>
      <c r="AK206" s="261" t="str">
        <f aca="false">IF(TRIM($B206&amp;$C206)="","",TRIM($B206)&amp;"｜"&amp;TRIM($C206))</f>
        <v/>
      </c>
      <c r="AL206" s="245" t="str">
        <f aca="false">IF(TRIM($B206&amp;$C206)="","",MIN(N($O206),N($Q206)))</f>
        <v/>
      </c>
      <c r="AM206" s="248" t="str">
        <f aca="false">IF(ISNUMBER($D206),YEAR($D206),"")</f>
        <v/>
      </c>
      <c r="AN206" s="248" t="str">
        <f aca="false">IF(OR(TRIM($B206&amp;$C206)="",NOT(ISNUMBER($D206)),NOT(ISNUMBER($E206))),"",IF($E206&lt;$D206,"",IF(IF($AE206="半年付",2,IF($AE206="季度付",4,IF($AE206="月付",12,IF($AE206="半月付",24,1))))=1,1,MAX(1,ROUND(($E206-$D206+1)/365*IF($AE206="半年付",2,IF($AE206="季度付",4,IF($AE206="月付",12,IF($AE206="半月付",24,1)))),0)))))</f>
        <v/>
      </c>
      <c r="AO206" s="248" t="str">
        <f aca="true">IF($AN206="","",MIN($AN206,MAX(0,INT((TODAY()-付款宽限天数-$D206)/(($E206-$D206+1)/$AN206))+1)))</f>
        <v/>
      </c>
    </row>
    <row r="207" customFormat="false" ht="24" hidden="false" customHeight="false" outlineLevel="0" collapsed="false">
      <c r="F207" s="288" t="str">
        <f aca="true">IF(TRIM($B207&amp;$C207)="","",IF(OR(ISNUMBER(SEARCH("未",$A207)),ISNUMBER(SEARCH("送出",$A207)),AND(TRIM($A207)="",NOT(ISNUMBER($D207)),N($H207)=0)),"【合同未回】","")&amp;IF(NOT(ISNUMBER($E207)),IF(OR(ISNUMBER(SEARCH("未",$A207)),ISNUMBER(SEARCH("送出",$A207)),AND(TRIM($A207)="",NOT(ISNUMBER($D207)),N($H207)=0)),"","【未填合同期】"),IF($E207&lt;TODAY(),"【已到期】",IF($E207-TODAY()&lt;=提醒天数,"【即将到期，剩余"&amp;($E207-TODAY())&amp;"天】","【正常】")))&amp;IF(OR($AD207="安装免保",$AD207="技术免保",$AD207="质保期内"),"【"&amp;$AD207&amp;"】",""))</f>
        <v/>
      </c>
      <c r="K207" s="244" t="str">
        <f aca="false">IF(OR(N($H207)=0,N($I207)=0),"",ROUND(N($H207)*N($I207)*IF(N($J207)=0,1,N($J207)),2))</f>
        <v/>
      </c>
      <c r="M207" s="244" t="str">
        <f aca="false">IF(TRIM($B207&amp;$C207)="","",IF(AND(N($K207)=0,N($L207)=0),"",ROUND(N($K207)+N($L207),2)))</f>
        <v/>
      </c>
      <c r="S207" s="244"/>
      <c r="T207" s="245" t="str">
        <f aca="false">IF(TRIM($B207&amp;$C207)="","",IF(N($O207)=0,"",MAX(0,MIN(N($O207)-N($Q207),N($W207)))))</f>
        <v/>
      </c>
      <c r="U207" s="245" t="str">
        <f aca="false">IF(TRIM($B207&amp;$C207)="","",IF(N($Q207)&lt;=N($O207),"",N($Q207)-N($O207)))</f>
        <v/>
      </c>
      <c r="V207" s="245" t="str">
        <f aca="false">IF(OR(TRIM($B207&amp;$C207)="",$W207=""),"",MAX(0,N($W207))-N($T207))</f>
        <v/>
      </c>
      <c r="W207" s="245" t="str">
        <f aca="false">IF(TRIM($B207&amp;$C207)="","",IF(AND(N($M207)=0,N($Q207)+N($R207)+N($S207)=0),"",ROUND(N($M207)-N($Q207)-N($R207)-N($S207),2)))</f>
        <v/>
      </c>
      <c r="X207" s="246" t="str">
        <f aca="false">IF(TRIM($B207&amp;$C207)="","",IF(N($M207)=0,IF((N($Q207)+N($R207)+N($S207))=0,"—未填单价","未填单价，已收 "&amp;TEXT((N($Q207)+N($R207)+N($S207)),"#,##0.00")),IF(N($W207)&gt;0.005,"欠 "&amp;TEXT(N($W207),"#,##0.00")&amp;IF(N($T207)&gt;0,"（开票未到账 "&amp;TEXT(N($T207),"#,##0.00")&amp;"）","")&amp;IF(N($V207)&gt;0,"（未开票 "&amp;TEXT(N($V207),"#,##0.00")&amp;"）",""),IF(N($W207)&lt;-0.005,"多收 "&amp;TEXT(-N($W207),"#,##0.00"),"✔ 已结清")))&amp;IF(N($U207)&gt;0,"｜到账未开票 "&amp;TEXT(N($U207),"#,##0.00")&amp;"，待补票","")&amp;IF(N($R207)&gt;0,"｜收现 "&amp;TEXT(N($R207),"#,##0.00"),"")&amp;IF(N($S207)&gt;0,"｜收款不开票 "&amp;TEXT(N($S207),"#,##0.00"),""))</f>
        <v/>
      </c>
      <c r="Y207" s="290"/>
      <c r="AC207" s="244" t="str">
        <f aca="false">IF(OR(N($O207)=0,N($AB207)=0),"",ROUND(N($O207)/(1+N($AB207))*N($AB207),2))</f>
        <v/>
      </c>
      <c r="AD207" s="290"/>
      <c r="AE207" s="288"/>
      <c r="AF207" s="261" t="str">
        <f aca="false">IF($AN207="","",IF($AN207=1,IF($AO207&gt;=1,"一次性·已到收款期","一次性·未到期"),$AE207&amp;" 第"&amp;$AO207&amp;"/"&amp;$AN207&amp;"期"))</f>
        <v/>
      </c>
      <c r="AG207" s="245" t="str">
        <f aca="false">IF(OR($AN207="",N($M207)=0),"",ROUND(N($K207)*$AO207/$AN207,2)+N($L207))</f>
        <v/>
      </c>
      <c r="AH207" s="245" t="str">
        <f aca="false">IF($AG207="","",MAX(0,ROUND($AG207-(N($Q207)+N($R207)+N($S207)),2)))</f>
        <v/>
      </c>
      <c r="AI207" s="245" t="str">
        <f aca="false">IF(OR(TRIM($B207&amp;$C207)="",NOT(ISNUMBER($D207))),"",SUMIFS($W$3:$W$1001,$AK$3:$AK$1001,$AK207,$D$3:$D$1001,"&lt;"&amp;$D207))</f>
        <v/>
      </c>
      <c r="AJ207" s="245" t="str">
        <f aca="false">IF(TRIM($B207&amp;$C207)="","",SUMIFS($W$3:$W$1001,$AK$3:$AK$1001,$AK207))</f>
        <v/>
      </c>
      <c r="AK207" s="261" t="str">
        <f aca="false">IF(TRIM($B207&amp;$C207)="","",TRIM($B207)&amp;"｜"&amp;TRIM($C207))</f>
        <v/>
      </c>
      <c r="AL207" s="245" t="str">
        <f aca="false">IF(TRIM($B207&amp;$C207)="","",MIN(N($O207),N($Q207)))</f>
        <v/>
      </c>
      <c r="AM207" s="248" t="str">
        <f aca="false">IF(ISNUMBER($D207),YEAR($D207),"")</f>
        <v/>
      </c>
      <c r="AN207" s="248" t="str">
        <f aca="false">IF(OR(TRIM($B207&amp;$C207)="",NOT(ISNUMBER($D207)),NOT(ISNUMBER($E207))),"",IF($E207&lt;$D207,"",IF(IF($AE207="半年付",2,IF($AE207="季度付",4,IF($AE207="月付",12,IF($AE207="半月付",24,1))))=1,1,MAX(1,ROUND(($E207-$D207+1)/365*IF($AE207="半年付",2,IF($AE207="季度付",4,IF($AE207="月付",12,IF($AE207="半月付",24,1)))),0)))))</f>
        <v/>
      </c>
      <c r="AO207" s="248" t="str">
        <f aca="true">IF($AN207="","",MIN($AN207,MAX(0,INT((TODAY()-付款宽限天数-$D207)/(($E207-$D207+1)/$AN207))+1)))</f>
        <v/>
      </c>
    </row>
    <row r="208" customFormat="false" ht="24" hidden="false" customHeight="false" outlineLevel="0" collapsed="false">
      <c r="F208" s="288" t="str">
        <f aca="true">IF(TRIM($B208&amp;$C208)="","",IF(OR(ISNUMBER(SEARCH("未",$A208)),ISNUMBER(SEARCH("送出",$A208)),AND(TRIM($A208)="",NOT(ISNUMBER($D208)),N($H208)=0)),"【合同未回】","")&amp;IF(NOT(ISNUMBER($E208)),IF(OR(ISNUMBER(SEARCH("未",$A208)),ISNUMBER(SEARCH("送出",$A208)),AND(TRIM($A208)="",NOT(ISNUMBER($D208)),N($H208)=0)),"","【未填合同期】"),IF($E208&lt;TODAY(),"【已到期】",IF($E208-TODAY()&lt;=提醒天数,"【即将到期，剩余"&amp;($E208-TODAY())&amp;"天】","【正常】")))&amp;IF(OR($AD208="安装免保",$AD208="技术免保",$AD208="质保期内"),"【"&amp;$AD208&amp;"】",""))</f>
        <v/>
      </c>
      <c r="K208" s="244" t="str">
        <f aca="false">IF(OR(N($H208)=0,N($I208)=0),"",ROUND(N($H208)*N($I208)*IF(N($J208)=0,1,N($J208)),2))</f>
        <v/>
      </c>
      <c r="M208" s="244" t="str">
        <f aca="false">IF(TRIM($B208&amp;$C208)="","",IF(AND(N($K208)=0,N($L208)=0),"",ROUND(N($K208)+N($L208),2)))</f>
        <v/>
      </c>
      <c r="S208" s="244"/>
      <c r="T208" s="245" t="str">
        <f aca="false">IF(TRIM($B208&amp;$C208)="","",IF(N($O208)=0,"",MAX(0,MIN(N($O208)-N($Q208),N($W208)))))</f>
        <v/>
      </c>
      <c r="U208" s="245" t="str">
        <f aca="false">IF(TRIM($B208&amp;$C208)="","",IF(N($Q208)&lt;=N($O208),"",N($Q208)-N($O208)))</f>
        <v/>
      </c>
      <c r="V208" s="245" t="str">
        <f aca="false">IF(OR(TRIM($B208&amp;$C208)="",$W208=""),"",MAX(0,N($W208))-N($T208))</f>
        <v/>
      </c>
      <c r="W208" s="245" t="str">
        <f aca="false">IF(TRIM($B208&amp;$C208)="","",IF(AND(N($M208)=0,N($Q208)+N($R208)+N($S208)=0),"",ROUND(N($M208)-N($Q208)-N($R208)-N($S208),2)))</f>
        <v/>
      </c>
      <c r="X208" s="246" t="str">
        <f aca="false">IF(TRIM($B208&amp;$C208)="","",IF(N($M208)=0,IF((N($Q208)+N($R208)+N($S208))=0,"—未填单价","未填单价，已收 "&amp;TEXT((N($Q208)+N($R208)+N($S208)),"#,##0.00")),IF(N($W208)&gt;0.005,"欠 "&amp;TEXT(N($W208),"#,##0.00")&amp;IF(N($T208)&gt;0,"（开票未到账 "&amp;TEXT(N($T208),"#,##0.00")&amp;"）","")&amp;IF(N($V208)&gt;0,"（未开票 "&amp;TEXT(N($V208),"#,##0.00")&amp;"）",""),IF(N($W208)&lt;-0.005,"多收 "&amp;TEXT(-N($W208),"#,##0.00"),"✔ 已结清")))&amp;IF(N($U208)&gt;0,"｜到账未开票 "&amp;TEXT(N($U208),"#,##0.00")&amp;"，待补票","")&amp;IF(N($R208)&gt;0,"｜收现 "&amp;TEXT(N($R208),"#,##0.00"),"")&amp;IF(N($S208)&gt;0,"｜收款不开票 "&amp;TEXT(N($S208),"#,##0.00"),""))</f>
        <v/>
      </c>
      <c r="Y208" s="290"/>
      <c r="AC208" s="244" t="str">
        <f aca="false">IF(OR(N($O208)=0,N($AB208)=0),"",ROUND(N($O208)/(1+N($AB208))*N($AB208),2))</f>
        <v/>
      </c>
      <c r="AD208" s="290"/>
      <c r="AE208" s="288"/>
      <c r="AF208" s="261" t="str">
        <f aca="false">IF($AN208="","",IF($AN208=1,IF($AO208&gt;=1,"一次性·已到收款期","一次性·未到期"),$AE208&amp;" 第"&amp;$AO208&amp;"/"&amp;$AN208&amp;"期"))</f>
        <v/>
      </c>
      <c r="AG208" s="245" t="str">
        <f aca="false">IF(OR($AN208="",N($M208)=0),"",ROUND(N($K208)*$AO208/$AN208,2)+N($L208))</f>
        <v/>
      </c>
      <c r="AH208" s="245" t="str">
        <f aca="false">IF($AG208="","",MAX(0,ROUND($AG208-(N($Q208)+N($R208)+N($S208)),2)))</f>
        <v/>
      </c>
      <c r="AI208" s="245" t="str">
        <f aca="false">IF(OR(TRIM($B208&amp;$C208)="",NOT(ISNUMBER($D208))),"",SUMIFS($W$3:$W$1001,$AK$3:$AK$1001,$AK208,$D$3:$D$1001,"&lt;"&amp;$D208))</f>
        <v/>
      </c>
      <c r="AJ208" s="245" t="str">
        <f aca="false">IF(TRIM($B208&amp;$C208)="","",SUMIFS($W$3:$W$1001,$AK$3:$AK$1001,$AK208))</f>
        <v/>
      </c>
      <c r="AK208" s="261" t="str">
        <f aca="false">IF(TRIM($B208&amp;$C208)="","",TRIM($B208)&amp;"｜"&amp;TRIM($C208))</f>
        <v/>
      </c>
      <c r="AL208" s="245" t="str">
        <f aca="false">IF(TRIM($B208&amp;$C208)="","",MIN(N($O208),N($Q208)))</f>
        <v/>
      </c>
      <c r="AM208" s="248" t="str">
        <f aca="false">IF(ISNUMBER($D208),YEAR($D208),"")</f>
        <v/>
      </c>
      <c r="AN208" s="248" t="str">
        <f aca="false">IF(OR(TRIM($B208&amp;$C208)="",NOT(ISNUMBER($D208)),NOT(ISNUMBER($E208))),"",IF($E208&lt;$D208,"",IF(IF($AE208="半年付",2,IF($AE208="季度付",4,IF($AE208="月付",12,IF($AE208="半月付",24,1))))=1,1,MAX(1,ROUND(($E208-$D208+1)/365*IF($AE208="半年付",2,IF($AE208="季度付",4,IF($AE208="月付",12,IF($AE208="半月付",24,1)))),0)))))</f>
        <v/>
      </c>
      <c r="AO208" s="248" t="str">
        <f aca="true">IF($AN208="","",MIN($AN208,MAX(0,INT((TODAY()-付款宽限天数-$D208)/(($E208-$D208+1)/$AN208))+1)))</f>
        <v/>
      </c>
    </row>
    <row r="209" customFormat="false" ht="24" hidden="false" customHeight="false" outlineLevel="0" collapsed="false">
      <c r="F209" s="288" t="str">
        <f aca="true">IF(TRIM($B209&amp;$C209)="","",IF(OR(ISNUMBER(SEARCH("未",$A209)),ISNUMBER(SEARCH("送出",$A209)),AND(TRIM($A209)="",NOT(ISNUMBER($D209)),N($H209)=0)),"【合同未回】","")&amp;IF(NOT(ISNUMBER($E209)),IF(OR(ISNUMBER(SEARCH("未",$A209)),ISNUMBER(SEARCH("送出",$A209)),AND(TRIM($A209)="",NOT(ISNUMBER($D209)),N($H209)=0)),"","【未填合同期】"),IF($E209&lt;TODAY(),"【已到期】",IF($E209-TODAY()&lt;=提醒天数,"【即将到期，剩余"&amp;($E209-TODAY())&amp;"天】","【正常】")))&amp;IF(OR($AD209="安装免保",$AD209="技术免保",$AD209="质保期内"),"【"&amp;$AD209&amp;"】",""))</f>
        <v/>
      </c>
      <c r="K209" s="244" t="str">
        <f aca="false">IF(OR(N($H209)=0,N($I209)=0),"",ROUND(N($H209)*N($I209)*IF(N($J209)=0,1,N($J209)),2))</f>
        <v/>
      </c>
      <c r="M209" s="244" t="str">
        <f aca="false">IF(TRIM($B209&amp;$C209)="","",IF(AND(N($K209)=0,N($L209)=0),"",ROUND(N($K209)+N($L209),2)))</f>
        <v/>
      </c>
      <c r="S209" s="244"/>
      <c r="T209" s="245" t="str">
        <f aca="false">IF(TRIM($B209&amp;$C209)="","",IF(N($O209)=0,"",MAX(0,MIN(N($O209)-N($Q209),N($W209)))))</f>
        <v/>
      </c>
      <c r="U209" s="245" t="str">
        <f aca="false">IF(TRIM($B209&amp;$C209)="","",IF(N($Q209)&lt;=N($O209),"",N($Q209)-N($O209)))</f>
        <v/>
      </c>
      <c r="V209" s="245" t="str">
        <f aca="false">IF(OR(TRIM($B209&amp;$C209)="",$W209=""),"",MAX(0,N($W209))-N($T209))</f>
        <v/>
      </c>
      <c r="W209" s="245" t="str">
        <f aca="false">IF(TRIM($B209&amp;$C209)="","",IF(AND(N($M209)=0,N($Q209)+N($R209)+N($S209)=0),"",ROUND(N($M209)-N($Q209)-N($R209)-N($S209),2)))</f>
        <v/>
      </c>
      <c r="X209" s="246" t="str">
        <f aca="false">IF(TRIM($B209&amp;$C209)="","",IF(N($M209)=0,IF((N($Q209)+N($R209)+N($S209))=0,"—未填单价","未填单价，已收 "&amp;TEXT((N($Q209)+N($R209)+N($S209)),"#,##0.00")),IF(N($W209)&gt;0.005,"欠 "&amp;TEXT(N($W209),"#,##0.00")&amp;IF(N($T209)&gt;0,"（开票未到账 "&amp;TEXT(N($T209),"#,##0.00")&amp;"）","")&amp;IF(N($V209)&gt;0,"（未开票 "&amp;TEXT(N($V209),"#,##0.00")&amp;"）",""),IF(N($W209)&lt;-0.005,"多收 "&amp;TEXT(-N($W209),"#,##0.00"),"✔ 已结清")))&amp;IF(N($U209)&gt;0,"｜到账未开票 "&amp;TEXT(N($U209),"#,##0.00")&amp;"，待补票","")&amp;IF(N($R209)&gt;0,"｜收现 "&amp;TEXT(N($R209),"#,##0.00"),"")&amp;IF(N($S209)&gt;0,"｜收款不开票 "&amp;TEXT(N($S209),"#,##0.00"),""))</f>
        <v/>
      </c>
      <c r="Y209" s="290"/>
      <c r="AC209" s="244" t="str">
        <f aca="false">IF(OR(N($O209)=0,N($AB209)=0),"",ROUND(N($O209)/(1+N($AB209))*N($AB209),2))</f>
        <v/>
      </c>
      <c r="AD209" s="290"/>
      <c r="AE209" s="288"/>
      <c r="AF209" s="261" t="str">
        <f aca="false">IF($AN209="","",IF($AN209=1,IF($AO209&gt;=1,"一次性·已到收款期","一次性·未到期"),$AE209&amp;" 第"&amp;$AO209&amp;"/"&amp;$AN209&amp;"期"))</f>
        <v/>
      </c>
      <c r="AG209" s="245" t="str">
        <f aca="false">IF(OR($AN209="",N($M209)=0),"",ROUND(N($K209)*$AO209/$AN209,2)+N($L209))</f>
        <v/>
      </c>
      <c r="AH209" s="245" t="str">
        <f aca="false">IF($AG209="","",MAX(0,ROUND($AG209-(N($Q209)+N($R209)+N($S209)),2)))</f>
        <v/>
      </c>
      <c r="AI209" s="245" t="str">
        <f aca="false">IF(OR(TRIM($B209&amp;$C209)="",NOT(ISNUMBER($D209))),"",SUMIFS($W$3:$W$1001,$AK$3:$AK$1001,$AK209,$D$3:$D$1001,"&lt;"&amp;$D209))</f>
        <v/>
      </c>
      <c r="AJ209" s="245" t="str">
        <f aca="false">IF(TRIM($B209&amp;$C209)="","",SUMIFS($W$3:$W$1001,$AK$3:$AK$1001,$AK209))</f>
        <v/>
      </c>
      <c r="AK209" s="261" t="str">
        <f aca="false">IF(TRIM($B209&amp;$C209)="","",TRIM($B209)&amp;"｜"&amp;TRIM($C209))</f>
        <v/>
      </c>
      <c r="AL209" s="245" t="str">
        <f aca="false">IF(TRIM($B209&amp;$C209)="","",MIN(N($O209),N($Q209)))</f>
        <v/>
      </c>
      <c r="AM209" s="248" t="str">
        <f aca="false">IF(ISNUMBER($D209),YEAR($D209),"")</f>
        <v/>
      </c>
      <c r="AN209" s="248" t="str">
        <f aca="false">IF(OR(TRIM($B209&amp;$C209)="",NOT(ISNUMBER($D209)),NOT(ISNUMBER($E209))),"",IF($E209&lt;$D209,"",IF(IF($AE209="半年付",2,IF($AE209="季度付",4,IF($AE209="月付",12,IF($AE209="半月付",24,1))))=1,1,MAX(1,ROUND(($E209-$D209+1)/365*IF($AE209="半年付",2,IF($AE209="季度付",4,IF($AE209="月付",12,IF($AE209="半月付",24,1)))),0)))))</f>
        <v/>
      </c>
      <c r="AO209" s="248" t="str">
        <f aca="true">IF($AN209="","",MIN($AN209,MAX(0,INT((TODAY()-付款宽限天数-$D209)/(($E209-$D209+1)/$AN209))+1)))</f>
        <v/>
      </c>
    </row>
    <row r="210" customFormat="false" ht="24" hidden="false" customHeight="false" outlineLevel="0" collapsed="false">
      <c r="F210" s="288" t="str">
        <f aca="true">IF(TRIM($B210&amp;$C210)="","",IF(OR(ISNUMBER(SEARCH("未",$A210)),ISNUMBER(SEARCH("送出",$A210)),AND(TRIM($A210)="",NOT(ISNUMBER($D210)),N($H210)=0)),"【合同未回】","")&amp;IF(NOT(ISNUMBER($E210)),IF(OR(ISNUMBER(SEARCH("未",$A210)),ISNUMBER(SEARCH("送出",$A210)),AND(TRIM($A210)="",NOT(ISNUMBER($D210)),N($H210)=0)),"","【未填合同期】"),IF($E210&lt;TODAY(),"【已到期】",IF($E210-TODAY()&lt;=提醒天数,"【即将到期，剩余"&amp;($E210-TODAY())&amp;"天】","【正常】")))&amp;IF(OR($AD210="安装免保",$AD210="技术免保",$AD210="质保期内"),"【"&amp;$AD210&amp;"】",""))</f>
        <v/>
      </c>
      <c r="K210" s="244" t="str">
        <f aca="false">IF(OR(N($H210)=0,N($I210)=0),"",ROUND(N($H210)*N($I210)*IF(N($J210)=0,1,N($J210)),2))</f>
        <v/>
      </c>
      <c r="M210" s="244" t="str">
        <f aca="false">IF(TRIM($B210&amp;$C210)="","",IF(AND(N($K210)=0,N($L210)=0),"",ROUND(N($K210)+N($L210),2)))</f>
        <v/>
      </c>
      <c r="S210" s="244"/>
      <c r="T210" s="245" t="str">
        <f aca="false">IF(TRIM($B210&amp;$C210)="","",IF(N($O210)=0,"",MAX(0,MIN(N($O210)-N($Q210),N($W210)))))</f>
        <v/>
      </c>
      <c r="U210" s="245" t="str">
        <f aca="false">IF(TRIM($B210&amp;$C210)="","",IF(N($Q210)&lt;=N($O210),"",N($Q210)-N($O210)))</f>
        <v/>
      </c>
      <c r="V210" s="245" t="str">
        <f aca="false">IF(OR(TRIM($B210&amp;$C210)="",$W210=""),"",MAX(0,N($W210))-N($T210))</f>
        <v/>
      </c>
      <c r="W210" s="245" t="str">
        <f aca="false">IF(TRIM($B210&amp;$C210)="","",IF(AND(N($M210)=0,N($Q210)+N($R210)+N($S210)=0),"",ROUND(N($M210)-N($Q210)-N($R210)-N($S210),2)))</f>
        <v/>
      </c>
      <c r="X210" s="246" t="str">
        <f aca="false">IF(TRIM($B210&amp;$C210)="","",IF(N($M210)=0,IF((N($Q210)+N($R210)+N($S210))=0,"—未填单价","未填单价，已收 "&amp;TEXT((N($Q210)+N($R210)+N($S210)),"#,##0.00")),IF(N($W210)&gt;0.005,"欠 "&amp;TEXT(N($W210),"#,##0.00")&amp;IF(N($T210)&gt;0,"（开票未到账 "&amp;TEXT(N($T210),"#,##0.00")&amp;"）","")&amp;IF(N($V210)&gt;0,"（未开票 "&amp;TEXT(N($V210),"#,##0.00")&amp;"）",""),IF(N($W210)&lt;-0.005,"多收 "&amp;TEXT(-N($W210),"#,##0.00"),"✔ 已结清")))&amp;IF(N($U210)&gt;0,"｜到账未开票 "&amp;TEXT(N($U210),"#,##0.00")&amp;"，待补票","")&amp;IF(N($R210)&gt;0,"｜收现 "&amp;TEXT(N($R210),"#,##0.00"),"")&amp;IF(N($S210)&gt;0,"｜收款不开票 "&amp;TEXT(N($S210),"#,##0.00"),""))</f>
        <v/>
      </c>
      <c r="Y210" s="290"/>
      <c r="AC210" s="244" t="str">
        <f aca="false">IF(OR(N($O210)=0,N($AB210)=0),"",ROUND(N($O210)/(1+N($AB210))*N($AB210),2))</f>
        <v/>
      </c>
      <c r="AD210" s="290"/>
      <c r="AE210" s="288"/>
      <c r="AF210" s="261" t="str">
        <f aca="false">IF($AN210="","",IF($AN210=1,IF($AO210&gt;=1,"一次性·已到收款期","一次性·未到期"),$AE210&amp;" 第"&amp;$AO210&amp;"/"&amp;$AN210&amp;"期"))</f>
        <v/>
      </c>
      <c r="AG210" s="245" t="str">
        <f aca="false">IF(OR($AN210="",N($M210)=0),"",ROUND(N($K210)*$AO210/$AN210,2)+N($L210))</f>
        <v/>
      </c>
      <c r="AH210" s="245" t="str">
        <f aca="false">IF($AG210="","",MAX(0,ROUND($AG210-(N($Q210)+N($R210)+N($S210)),2)))</f>
        <v/>
      </c>
      <c r="AI210" s="245" t="str">
        <f aca="false">IF(OR(TRIM($B210&amp;$C210)="",NOT(ISNUMBER($D210))),"",SUMIFS($W$3:$W$1001,$AK$3:$AK$1001,$AK210,$D$3:$D$1001,"&lt;"&amp;$D210))</f>
        <v/>
      </c>
      <c r="AJ210" s="245" t="str">
        <f aca="false">IF(TRIM($B210&amp;$C210)="","",SUMIFS($W$3:$W$1001,$AK$3:$AK$1001,$AK210))</f>
        <v/>
      </c>
      <c r="AK210" s="261" t="str">
        <f aca="false">IF(TRIM($B210&amp;$C210)="","",TRIM($B210)&amp;"｜"&amp;TRIM($C210))</f>
        <v/>
      </c>
      <c r="AL210" s="245" t="str">
        <f aca="false">IF(TRIM($B210&amp;$C210)="","",MIN(N($O210),N($Q210)))</f>
        <v/>
      </c>
      <c r="AM210" s="248" t="str">
        <f aca="false">IF(ISNUMBER($D210),YEAR($D210),"")</f>
        <v/>
      </c>
      <c r="AN210" s="248" t="str">
        <f aca="false">IF(OR(TRIM($B210&amp;$C210)="",NOT(ISNUMBER($D210)),NOT(ISNUMBER($E210))),"",IF($E210&lt;$D210,"",IF(IF($AE210="半年付",2,IF($AE210="季度付",4,IF($AE210="月付",12,IF($AE210="半月付",24,1))))=1,1,MAX(1,ROUND(($E210-$D210+1)/365*IF($AE210="半年付",2,IF($AE210="季度付",4,IF($AE210="月付",12,IF($AE210="半月付",24,1)))),0)))))</f>
        <v/>
      </c>
      <c r="AO210" s="248" t="str">
        <f aca="true">IF($AN210="","",MIN($AN210,MAX(0,INT((TODAY()-付款宽限天数-$D210)/(($E210-$D210+1)/$AN210))+1)))</f>
        <v/>
      </c>
    </row>
    <row r="211" customFormat="false" ht="24" hidden="false" customHeight="false" outlineLevel="0" collapsed="false">
      <c r="F211" s="288" t="str">
        <f aca="true">IF(TRIM($B211&amp;$C211)="","",IF(OR(ISNUMBER(SEARCH("未",$A211)),ISNUMBER(SEARCH("送出",$A211)),AND(TRIM($A211)="",NOT(ISNUMBER($D211)),N($H211)=0)),"【合同未回】","")&amp;IF(NOT(ISNUMBER($E211)),IF(OR(ISNUMBER(SEARCH("未",$A211)),ISNUMBER(SEARCH("送出",$A211)),AND(TRIM($A211)="",NOT(ISNUMBER($D211)),N($H211)=0)),"","【未填合同期】"),IF($E211&lt;TODAY(),"【已到期】",IF($E211-TODAY()&lt;=提醒天数,"【即将到期，剩余"&amp;($E211-TODAY())&amp;"天】","【正常】")))&amp;IF(OR($AD211="安装免保",$AD211="技术免保",$AD211="质保期内"),"【"&amp;$AD211&amp;"】",""))</f>
        <v/>
      </c>
      <c r="K211" s="244" t="str">
        <f aca="false">IF(OR(N($H211)=0,N($I211)=0),"",ROUND(N($H211)*N($I211)*IF(N($J211)=0,1,N($J211)),2))</f>
        <v/>
      </c>
      <c r="M211" s="244" t="str">
        <f aca="false">IF(TRIM($B211&amp;$C211)="","",IF(AND(N($K211)=0,N($L211)=0),"",ROUND(N($K211)+N($L211),2)))</f>
        <v/>
      </c>
      <c r="S211" s="244"/>
      <c r="T211" s="245" t="str">
        <f aca="false">IF(TRIM($B211&amp;$C211)="","",IF(N($O211)=0,"",MAX(0,MIN(N($O211)-N($Q211),N($W211)))))</f>
        <v/>
      </c>
      <c r="U211" s="245" t="str">
        <f aca="false">IF(TRIM($B211&amp;$C211)="","",IF(N($Q211)&lt;=N($O211),"",N($Q211)-N($O211)))</f>
        <v/>
      </c>
      <c r="V211" s="245" t="str">
        <f aca="false">IF(OR(TRIM($B211&amp;$C211)="",$W211=""),"",MAX(0,N($W211))-N($T211))</f>
        <v/>
      </c>
      <c r="W211" s="245" t="str">
        <f aca="false">IF(TRIM($B211&amp;$C211)="","",IF(AND(N($M211)=0,N($Q211)+N($R211)+N($S211)=0),"",ROUND(N($M211)-N($Q211)-N($R211)-N($S211),2)))</f>
        <v/>
      </c>
      <c r="X211" s="246" t="str">
        <f aca="false">IF(TRIM($B211&amp;$C211)="","",IF(N($M211)=0,IF((N($Q211)+N($R211)+N($S211))=0,"—未填单价","未填单价，已收 "&amp;TEXT((N($Q211)+N($R211)+N($S211)),"#,##0.00")),IF(N($W211)&gt;0.005,"欠 "&amp;TEXT(N($W211),"#,##0.00")&amp;IF(N($T211)&gt;0,"（开票未到账 "&amp;TEXT(N($T211),"#,##0.00")&amp;"）","")&amp;IF(N($V211)&gt;0,"（未开票 "&amp;TEXT(N($V211),"#,##0.00")&amp;"）",""),IF(N($W211)&lt;-0.005,"多收 "&amp;TEXT(-N($W211),"#,##0.00"),"✔ 已结清")))&amp;IF(N($U211)&gt;0,"｜到账未开票 "&amp;TEXT(N($U211),"#,##0.00")&amp;"，待补票","")&amp;IF(N($R211)&gt;0,"｜收现 "&amp;TEXT(N($R211),"#,##0.00"),"")&amp;IF(N($S211)&gt;0,"｜收款不开票 "&amp;TEXT(N($S211),"#,##0.00"),""))</f>
        <v/>
      </c>
      <c r="Y211" s="290"/>
      <c r="AC211" s="244" t="str">
        <f aca="false">IF(OR(N($O211)=0,N($AB211)=0),"",ROUND(N($O211)/(1+N($AB211))*N($AB211),2))</f>
        <v/>
      </c>
      <c r="AD211" s="290"/>
      <c r="AE211" s="288"/>
      <c r="AF211" s="261" t="str">
        <f aca="false">IF($AN211="","",IF($AN211=1,IF($AO211&gt;=1,"一次性·已到收款期","一次性·未到期"),$AE211&amp;" 第"&amp;$AO211&amp;"/"&amp;$AN211&amp;"期"))</f>
        <v/>
      </c>
      <c r="AG211" s="245" t="str">
        <f aca="false">IF(OR($AN211="",N($M211)=0),"",ROUND(N($K211)*$AO211/$AN211,2)+N($L211))</f>
        <v/>
      </c>
      <c r="AH211" s="245" t="str">
        <f aca="false">IF($AG211="","",MAX(0,ROUND($AG211-(N($Q211)+N($R211)+N($S211)),2)))</f>
        <v/>
      </c>
      <c r="AI211" s="245" t="str">
        <f aca="false">IF(OR(TRIM($B211&amp;$C211)="",NOT(ISNUMBER($D211))),"",SUMIFS($W$3:$W$1001,$AK$3:$AK$1001,$AK211,$D$3:$D$1001,"&lt;"&amp;$D211))</f>
        <v/>
      </c>
      <c r="AJ211" s="245" t="str">
        <f aca="false">IF(TRIM($B211&amp;$C211)="","",SUMIFS($W$3:$W$1001,$AK$3:$AK$1001,$AK211))</f>
        <v/>
      </c>
      <c r="AK211" s="261" t="str">
        <f aca="false">IF(TRIM($B211&amp;$C211)="","",TRIM($B211)&amp;"｜"&amp;TRIM($C211))</f>
        <v/>
      </c>
      <c r="AL211" s="245" t="str">
        <f aca="false">IF(TRIM($B211&amp;$C211)="","",MIN(N($O211),N($Q211)))</f>
        <v/>
      </c>
      <c r="AM211" s="248" t="str">
        <f aca="false">IF(ISNUMBER($D211),YEAR($D211),"")</f>
        <v/>
      </c>
      <c r="AN211" s="248" t="str">
        <f aca="false">IF(OR(TRIM($B211&amp;$C211)="",NOT(ISNUMBER($D211)),NOT(ISNUMBER($E211))),"",IF($E211&lt;$D211,"",IF(IF($AE211="半年付",2,IF($AE211="季度付",4,IF($AE211="月付",12,IF($AE211="半月付",24,1))))=1,1,MAX(1,ROUND(($E211-$D211+1)/365*IF($AE211="半年付",2,IF($AE211="季度付",4,IF($AE211="月付",12,IF($AE211="半月付",24,1)))),0)))))</f>
        <v/>
      </c>
      <c r="AO211" s="248" t="str">
        <f aca="true">IF($AN211="","",MIN($AN211,MAX(0,INT((TODAY()-付款宽限天数-$D211)/(($E211-$D211+1)/$AN211))+1)))</f>
        <v/>
      </c>
    </row>
    <row r="212" customFormat="false" ht="24" hidden="false" customHeight="false" outlineLevel="0" collapsed="false">
      <c r="F212" s="288" t="str">
        <f aca="true">IF(TRIM($B212&amp;$C212)="","",IF(OR(ISNUMBER(SEARCH("未",$A212)),ISNUMBER(SEARCH("送出",$A212)),AND(TRIM($A212)="",NOT(ISNUMBER($D212)),N($H212)=0)),"【合同未回】","")&amp;IF(NOT(ISNUMBER($E212)),IF(OR(ISNUMBER(SEARCH("未",$A212)),ISNUMBER(SEARCH("送出",$A212)),AND(TRIM($A212)="",NOT(ISNUMBER($D212)),N($H212)=0)),"","【未填合同期】"),IF($E212&lt;TODAY(),"【已到期】",IF($E212-TODAY()&lt;=提醒天数,"【即将到期，剩余"&amp;($E212-TODAY())&amp;"天】","【正常】")))&amp;IF(OR($AD212="安装免保",$AD212="技术免保",$AD212="质保期内"),"【"&amp;$AD212&amp;"】",""))</f>
        <v/>
      </c>
      <c r="K212" s="244" t="str">
        <f aca="false">IF(OR(N($H212)=0,N($I212)=0),"",ROUND(N($H212)*N($I212)*IF(N($J212)=0,1,N($J212)),2))</f>
        <v/>
      </c>
      <c r="M212" s="244" t="str">
        <f aca="false">IF(TRIM($B212&amp;$C212)="","",IF(AND(N($K212)=0,N($L212)=0),"",ROUND(N($K212)+N($L212),2)))</f>
        <v/>
      </c>
      <c r="S212" s="244"/>
      <c r="T212" s="245" t="str">
        <f aca="false">IF(TRIM($B212&amp;$C212)="","",IF(N($O212)=0,"",MAX(0,MIN(N($O212)-N($Q212),N($W212)))))</f>
        <v/>
      </c>
      <c r="U212" s="245" t="str">
        <f aca="false">IF(TRIM($B212&amp;$C212)="","",IF(N($Q212)&lt;=N($O212),"",N($Q212)-N($O212)))</f>
        <v/>
      </c>
      <c r="V212" s="245" t="str">
        <f aca="false">IF(OR(TRIM($B212&amp;$C212)="",$W212=""),"",MAX(0,N($W212))-N($T212))</f>
        <v/>
      </c>
      <c r="W212" s="245" t="str">
        <f aca="false">IF(TRIM($B212&amp;$C212)="","",IF(AND(N($M212)=0,N($Q212)+N($R212)+N($S212)=0),"",ROUND(N($M212)-N($Q212)-N($R212)-N($S212),2)))</f>
        <v/>
      </c>
      <c r="X212" s="246" t="str">
        <f aca="false">IF(TRIM($B212&amp;$C212)="","",IF(N($M212)=0,IF((N($Q212)+N($R212)+N($S212))=0,"—未填单价","未填单价，已收 "&amp;TEXT((N($Q212)+N($R212)+N($S212)),"#,##0.00")),IF(N($W212)&gt;0.005,"欠 "&amp;TEXT(N($W212),"#,##0.00")&amp;IF(N($T212)&gt;0,"（开票未到账 "&amp;TEXT(N($T212),"#,##0.00")&amp;"）","")&amp;IF(N($V212)&gt;0,"（未开票 "&amp;TEXT(N($V212),"#,##0.00")&amp;"）",""),IF(N($W212)&lt;-0.005,"多收 "&amp;TEXT(-N($W212),"#,##0.00"),"✔ 已结清")))&amp;IF(N($U212)&gt;0,"｜到账未开票 "&amp;TEXT(N($U212),"#,##0.00")&amp;"，待补票","")&amp;IF(N($R212)&gt;0,"｜收现 "&amp;TEXT(N($R212),"#,##0.00"),"")&amp;IF(N($S212)&gt;0,"｜收款不开票 "&amp;TEXT(N($S212),"#,##0.00"),""))</f>
        <v/>
      </c>
      <c r="Y212" s="290"/>
      <c r="AC212" s="244" t="str">
        <f aca="false">IF(OR(N($O212)=0,N($AB212)=0),"",ROUND(N($O212)/(1+N($AB212))*N($AB212),2))</f>
        <v/>
      </c>
      <c r="AD212" s="290"/>
      <c r="AE212" s="288"/>
      <c r="AF212" s="261" t="str">
        <f aca="false">IF($AN212="","",IF($AN212=1,IF($AO212&gt;=1,"一次性·已到收款期","一次性·未到期"),$AE212&amp;" 第"&amp;$AO212&amp;"/"&amp;$AN212&amp;"期"))</f>
        <v/>
      </c>
      <c r="AG212" s="245" t="str">
        <f aca="false">IF(OR($AN212="",N($M212)=0),"",ROUND(N($K212)*$AO212/$AN212,2)+N($L212))</f>
        <v/>
      </c>
      <c r="AH212" s="245" t="str">
        <f aca="false">IF($AG212="","",MAX(0,ROUND($AG212-(N($Q212)+N($R212)+N($S212)),2)))</f>
        <v/>
      </c>
      <c r="AI212" s="245" t="str">
        <f aca="false">IF(OR(TRIM($B212&amp;$C212)="",NOT(ISNUMBER($D212))),"",SUMIFS($W$3:$W$1001,$AK$3:$AK$1001,$AK212,$D$3:$D$1001,"&lt;"&amp;$D212))</f>
        <v/>
      </c>
      <c r="AJ212" s="245" t="str">
        <f aca="false">IF(TRIM($B212&amp;$C212)="","",SUMIFS($W$3:$W$1001,$AK$3:$AK$1001,$AK212))</f>
        <v/>
      </c>
      <c r="AK212" s="261" t="str">
        <f aca="false">IF(TRIM($B212&amp;$C212)="","",TRIM($B212)&amp;"｜"&amp;TRIM($C212))</f>
        <v/>
      </c>
      <c r="AL212" s="245" t="str">
        <f aca="false">IF(TRIM($B212&amp;$C212)="","",MIN(N($O212),N($Q212)))</f>
        <v/>
      </c>
      <c r="AM212" s="248" t="str">
        <f aca="false">IF(ISNUMBER($D212),YEAR($D212),"")</f>
        <v/>
      </c>
      <c r="AN212" s="248" t="str">
        <f aca="false">IF(OR(TRIM($B212&amp;$C212)="",NOT(ISNUMBER($D212)),NOT(ISNUMBER($E212))),"",IF($E212&lt;$D212,"",IF(IF($AE212="半年付",2,IF($AE212="季度付",4,IF($AE212="月付",12,IF($AE212="半月付",24,1))))=1,1,MAX(1,ROUND(($E212-$D212+1)/365*IF($AE212="半年付",2,IF($AE212="季度付",4,IF($AE212="月付",12,IF($AE212="半月付",24,1)))),0)))))</f>
        <v/>
      </c>
      <c r="AO212" s="248" t="str">
        <f aca="true">IF($AN212="","",MIN($AN212,MAX(0,INT((TODAY()-付款宽限天数-$D212)/(($E212-$D212+1)/$AN212))+1)))</f>
        <v/>
      </c>
    </row>
    <row r="213" customFormat="false" ht="24" hidden="false" customHeight="false" outlineLevel="0" collapsed="false">
      <c r="F213" s="288" t="str">
        <f aca="true">IF(TRIM($B213&amp;$C213)="","",IF(OR(ISNUMBER(SEARCH("未",$A213)),ISNUMBER(SEARCH("送出",$A213)),AND(TRIM($A213)="",NOT(ISNUMBER($D213)),N($H213)=0)),"【合同未回】","")&amp;IF(NOT(ISNUMBER($E213)),IF(OR(ISNUMBER(SEARCH("未",$A213)),ISNUMBER(SEARCH("送出",$A213)),AND(TRIM($A213)="",NOT(ISNUMBER($D213)),N($H213)=0)),"","【未填合同期】"),IF($E213&lt;TODAY(),"【已到期】",IF($E213-TODAY()&lt;=提醒天数,"【即将到期，剩余"&amp;($E213-TODAY())&amp;"天】","【正常】")))&amp;IF(OR($AD213="安装免保",$AD213="技术免保",$AD213="质保期内"),"【"&amp;$AD213&amp;"】",""))</f>
        <v/>
      </c>
      <c r="K213" s="244" t="str">
        <f aca="false">IF(OR(N($H213)=0,N($I213)=0),"",ROUND(N($H213)*N($I213)*IF(N($J213)=0,1,N($J213)),2))</f>
        <v/>
      </c>
      <c r="M213" s="244" t="str">
        <f aca="false">IF(TRIM($B213&amp;$C213)="","",IF(AND(N($K213)=0,N($L213)=0),"",ROUND(N($K213)+N($L213),2)))</f>
        <v/>
      </c>
      <c r="S213" s="244"/>
      <c r="T213" s="245" t="str">
        <f aca="false">IF(TRIM($B213&amp;$C213)="","",IF(N($O213)=0,"",MAX(0,MIN(N($O213)-N($Q213),N($W213)))))</f>
        <v/>
      </c>
      <c r="U213" s="245" t="str">
        <f aca="false">IF(TRIM($B213&amp;$C213)="","",IF(N($Q213)&lt;=N($O213),"",N($Q213)-N($O213)))</f>
        <v/>
      </c>
      <c r="V213" s="245" t="str">
        <f aca="false">IF(OR(TRIM($B213&amp;$C213)="",$W213=""),"",MAX(0,N($W213))-N($T213))</f>
        <v/>
      </c>
      <c r="W213" s="245" t="str">
        <f aca="false">IF(TRIM($B213&amp;$C213)="","",IF(AND(N($M213)=0,N($Q213)+N($R213)+N($S213)=0),"",ROUND(N($M213)-N($Q213)-N($R213)-N($S213),2)))</f>
        <v/>
      </c>
      <c r="X213" s="246" t="str">
        <f aca="false">IF(TRIM($B213&amp;$C213)="","",IF(N($M213)=0,IF((N($Q213)+N($R213)+N($S213))=0,"—未填单价","未填单价，已收 "&amp;TEXT((N($Q213)+N($R213)+N($S213)),"#,##0.00")),IF(N($W213)&gt;0.005,"欠 "&amp;TEXT(N($W213),"#,##0.00")&amp;IF(N($T213)&gt;0,"（开票未到账 "&amp;TEXT(N($T213),"#,##0.00")&amp;"）","")&amp;IF(N($V213)&gt;0,"（未开票 "&amp;TEXT(N($V213),"#,##0.00")&amp;"）",""),IF(N($W213)&lt;-0.005,"多收 "&amp;TEXT(-N($W213),"#,##0.00"),"✔ 已结清")))&amp;IF(N($U213)&gt;0,"｜到账未开票 "&amp;TEXT(N($U213),"#,##0.00")&amp;"，待补票","")&amp;IF(N($R213)&gt;0,"｜收现 "&amp;TEXT(N($R213),"#,##0.00"),"")&amp;IF(N($S213)&gt;0,"｜收款不开票 "&amp;TEXT(N($S213),"#,##0.00"),""))</f>
        <v/>
      </c>
      <c r="Y213" s="290"/>
      <c r="AC213" s="244" t="str">
        <f aca="false">IF(OR(N($O213)=0,N($AB213)=0),"",ROUND(N($O213)/(1+N($AB213))*N($AB213),2))</f>
        <v/>
      </c>
      <c r="AD213" s="290"/>
      <c r="AE213" s="288"/>
      <c r="AF213" s="261" t="str">
        <f aca="false">IF($AN213="","",IF($AN213=1,IF($AO213&gt;=1,"一次性·已到收款期","一次性·未到期"),$AE213&amp;" 第"&amp;$AO213&amp;"/"&amp;$AN213&amp;"期"))</f>
        <v/>
      </c>
      <c r="AG213" s="245" t="str">
        <f aca="false">IF(OR($AN213="",N($M213)=0),"",ROUND(N($K213)*$AO213/$AN213,2)+N($L213))</f>
        <v/>
      </c>
      <c r="AH213" s="245" t="str">
        <f aca="false">IF($AG213="","",MAX(0,ROUND($AG213-(N($Q213)+N($R213)+N($S213)),2)))</f>
        <v/>
      </c>
      <c r="AI213" s="245" t="str">
        <f aca="false">IF(OR(TRIM($B213&amp;$C213)="",NOT(ISNUMBER($D213))),"",SUMIFS($W$3:$W$1001,$AK$3:$AK$1001,$AK213,$D$3:$D$1001,"&lt;"&amp;$D213))</f>
        <v/>
      </c>
      <c r="AJ213" s="245" t="str">
        <f aca="false">IF(TRIM($B213&amp;$C213)="","",SUMIFS($W$3:$W$1001,$AK$3:$AK$1001,$AK213))</f>
        <v/>
      </c>
      <c r="AK213" s="261" t="str">
        <f aca="false">IF(TRIM($B213&amp;$C213)="","",TRIM($B213)&amp;"｜"&amp;TRIM($C213))</f>
        <v/>
      </c>
      <c r="AL213" s="245" t="str">
        <f aca="false">IF(TRIM($B213&amp;$C213)="","",MIN(N($O213),N($Q213)))</f>
        <v/>
      </c>
      <c r="AM213" s="248" t="str">
        <f aca="false">IF(ISNUMBER($D213),YEAR($D213),"")</f>
        <v/>
      </c>
      <c r="AN213" s="248" t="str">
        <f aca="false">IF(OR(TRIM($B213&amp;$C213)="",NOT(ISNUMBER($D213)),NOT(ISNUMBER($E213))),"",IF($E213&lt;$D213,"",IF(IF($AE213="半年付",2,IF($AE213="季度付",4,IF($AE213="月付",12,IF($AE213="半月付",24,1))))=1,1,MAX(1,ROUND(($E213-$D213+1)/365*IF($AE213="半年付",2,IF($AE213="季度付",4,IF($AE213="月付",12,IF($AE213="半月付",24,1)))),0)))))</f>
        <v/>
      </c>
      <c r="AO213" s="248" t="str">
        <f aca="true">IF($AN213="","",MIN($AN213,MAX(0,INT((TODAY()-付款宽限天数-$D213)/(($E213-$D213+1)/$AN213))+1)))</f>
        <v/>
      </c>
    </row>
    <row r="214" customFormat="false" ht="24" hidden="false" customHeight="false" outlineLevel="0" collapsed="false">
      <c r="F214" s="288" t="str">
        <f aca="true">IF(TRIM($B214&amp;$C214)="","",IF(OR(ISNUMBER(SEARCH("未",$A214)),ISNUMBER(SEARCH("送出",$A214)),AND(TRIM($A214)="",NOT(ISNUMBER($D214)),N($H214)=0)),"【合同未回】","")&amp;IF(NOT(ISNUMBER($E214)),IF(OR(ISNUMBER(SEARCH("未",$A214)),ISNUMBER(SEARCH("送出",$A214)),AND(TRIM($A214)="",NOT(ISNUMBER($D214)),N($H214)=0)),"","【未填合同期】"),IF($E214&lt;TODAY(),"【已到期】",IF($E214-TODAY()&lt;=提醒天数,"【即将到期，剩余"&amp;($E214-TODAY())&amp;"天】","【正常】")))&amp;IF(OR($AD214="安装免保",$AD214="技术免保",$AD214="质保期内"),"【"&amp;$AD214&amp;"】",""))</f>
        <v/>
      </c>
      <c r="K214" s="244" t="str">
        <f aca="false">IF(OR(N($H214)=0,N($I214)=0),"",ROUND(N($H214)*N($I214)*IF(N($J214)=0,1,N($J214)),2))</f>
        <v/>
      </c>
      <c r="M214" s="244" t="str">
        <f aca="false">IF(TRIM($B214&amp;$C214)="","",IF(AND(N($K214)=0,N($L214)=0),"",ROUND(N($K214)+N($L214),2)))</f>
        <v/>
      </c>
      <c r="S214" s="244"/>
      <c r="T214" s="245" t="str">
        <f aca="false">IF(TRIM($B214&amp;$C214)="","",IF(N($O214)=0,"",MAX(0,MIN(N($O214)-N($Q214),N($W214)))))</f>
        <v/>
      </c>
      <c r="U214" s="245" t="str">
        <f aca="false">IF(TRIM($B214&amp;$C214)="","",IF(N($Q214)&lt;=N($O214),"",N($Q214)-N($O214)))</f>
        <v/>
      </c>
      <c r="V214" s="245" t="str">
        <f aca="false">IF(OR(TRIM($B214&amp;$C214)="",$W214=""),"",MAX(0,N($W214))-N($T214))</f>
        <v/>
      </c>
      <c r="W214" s="245" t="str">
        <f aca="false">IF(TRIM($B214&amp;$C214)="","",IF(AND(N($M214)=0,N($Q214)+N($R214)+N($S214)=0),"",ROUND(N($M214)-N($Q214)-N($R214)-N($S214),2)))</f>
        <v/>
      </c>
      <c r="X214" s="246" t="str">
        <f aca="false">IF(TRIM($B214&amp;$C214)="","",IF(N($M214)=0,IF((N($Q214)+N($R214)+N($S214))=0,"—未填单价","未填单价，已收 "&amp;TEXT((N($Q214)+N($R214)+N($S214)),"#,##0.00")),IF(N($W214)&gt;0.005,"欠 "&amp;TEXT(N($W214),"#,##0.00")&amp;IF(N($T214)&gt;0,"（开票未到账 "&amp;TEXT(N($T214),"#,##0.00")&amp;"）","")&amp;IF(N($V214)&gt;0,"（未开票 "&amp;TEXT(N($V214),"#,##0.00")&amp;"）",""),IF(N($W214)&lt;-0.005,"多收 "&amp;TEXT(-N($W214),"#,##0.00"),"✔ 已结清")))&amp;IF(N($U214)&gt;0,"｜到账未开票 "&amp;TEXT(N($U214),"#,##0.00")&amp;"，待补票","")&amp;IF(N($R214)&gt;0,"｜收现 "&amp;TEXT(N($R214),"#,##0.00"),"")&amp;IF(N($S214)&gt;0,"｜收款不开票 "&amp;TEXT(N($S214),"#,##0.00"),""))</f>
        <v/>
      </c>
      <c r="Y214" s="290"/>
      <c r="AC214" s="244" t="str">
        <f aca="false">IF(OR(N($O214)=0,N($AB214)=0),"",ROUND(N($O214)/(1+N($AB214))*N($AB214),2))</f>
        <v/>
      </c>
      <c r="AD214" s="290"/>
      <c r="AE214" s="288"/>
      <c r="AF214" s="261" t="str">
        <f aca="false">IF($AN214="","",IF($AN214=1,IF($AO214&gt;=1,"一次性·已到收款期","一次性·未到期"),$AE214&amp;" 第"&amp;$AO214&amp;"/"&amp;$AN214&amp;"期"))</f>
        <v/>
      </c>
      <c r="AG214" s="245" t="str">
        <f aca="false">IF(OR($AN214="",N($M214)=0),"",ROUND(N($K214)*$AO214/$AN214,2)+N($L214))</f>
        <v/>
      </c>
      <c r="AH214" s="245" t="str">
        <f aca="false">IF($AG214="","",MAX(0,ROUND($AG214-(N($Q214)+N($R214)+N($S214)),2)))</f>
        <v/>
      </c>
      <c r="AI214" s="245" t="str">
        <f aca="false">IF(OR(TRIM($B214&amp;$C214)="",NOT(ISNUMBER($D214))),"",SUMIFS($W$3:$W$1001,$AK$3:$AK$1001,$AK214,$D$3:$D$1001,"&lt;"&amp;$D214))</f>
        <v/>
      </c>
      <c r="AJ214" s="245" t="str">
        <f aca="false">IF(TRIM($B214&amp;$C214)="","",SUMIFS($W$3:$W$1001,$AK$3:$AK$1001,$AK214))</f>
        <v/>
      </c>
      <c r="AK214" s="261" t="str">
        <f aca="false">IF(TRIM($B214&amp;$C214)="","",TRIM($B214)&amp;"｜"&amp;TRIM($C214))</f>
        <v/>
      </c>
      <c r="AL214" s="245" t="str">
        <f aca="false">IF(TRIM($B214&amp;$C214)="","",MIN(N($O214),N($Q214)))</f>
        <v/>
      </c>
      <c r="AM214" s="248" t="str">
        <f aca="false">IF(ISNUMBER($D214),YEAR($D214),"")</f>
        <v/>
      </c>
      <c r="AN214" s="248" t="str">
        <f aca="false">IF(OR(TRIM($B214&amp;$C214)="",NOT(ISNUMBER($D214)),NOT(ISNUMBER($E214))),"",IF($E214&lt;$D214,"",IF(IF($AE214="半年付",2,IF($AE214="季度付",4,IF($AE214="月付",12,IF($AE214="半月付",24,1))))=1,1,MAX(1,ROUND(($E214-$D214+1)/365*IF($AE214="半年付",2,IF($AE214="季度付",4,IF($AE214="月付",12,IF($AE214="半月付",24,1)))),0)))))</f>
        <v/>
      </c>
      <c r="AO214" s="248" t="str">
        <f aca="true">IF($AN214="","",MIN($AN214,MAX(0,INT((TODAY()-付款宽限天数-$D214)/(($E214-$D214+1)/$AN214))+1)))</f>
        <v/>
      </c>
    </row>
    <row r="215" customFormat="false" ht="24" hidden="false" customHeight="false" outlineLevel="0" collapsed="false">
      <c r="F215" s="288" t="str">
        <f aca="true">IF(TRIM($B215&amp;$C215)="","",IF(OR(ISNUMBER(SEARCH("未",$A215)),ISNUMBER(SEARCH("送出",$A215)),AND(TRIM($A215)="",NOT(ISNUMBER($D215)),N($H215)=0)),"【合同未回】","")&amp;IF(NOT(ISNUMBER($E215)),IF(OR(ISNUMBER(SEARCH("未",$A215)),ISNUMBER(SEARCH("送出",$A215)),AND(TRIM($A215)="",NOT(ISNUMBER($D215)),N($H215)=0)),"","【未填合同期】"),IF($E215&lt;TODAY(),"【已到期】",IF($E215-TODAY()&lt;=提醒天数,"【即将到期，剩余"&amp;($E215-TODAY())&amp;"天】","【正常】")))&amp;IF(OR($AD215="安装免保",$AD215="技术免保",$AD215="质保期内"),"【"&amp;$AD215&amp;"】",""))</f>
        <v/>
      </c>
      <c r="K215" s="244" t="str">
        <f aca="false">IF(OR(N($H215)=0,N($I215)=0),"",ROUND(N($H215)*N($I215)*IF(N($J215)=0,1,N($J215)),2))</f>
        <v/>
      </c>
      <c r="M215" s="244" t="str">
        <f aca="false">IF(TRIM($B215&amp;$C215)="","",IF(AND(N($K215)=0,N($L215)=0),"",ROUND(N($K215)+N($L215),2)))</f>
        <v/>
      </c>
      <c r="S215" s="244"/>
      <c r="T215" s="245" t="str">
        <f aca="false">IF(TRIM($B215&amp;$C215)="","",IF(N($O215)=0,"",MAX(0,MIN(N($O215)-N($Q215),N($W215)))))</f>
        <v/>
      </c>
      <c r="U215" s="245" t="str">
        <f aca="false">IF(TRIM($B215&amp;$C215)="","",IF(N($Q215)&lt;=N($O215),"",N($Q215)-N($O215)))</f>
        <v/>
      </c>
      <c r="V215" s="245" t="str">
        <f aca="false">IF(OR(TRIM($B215&amp;$C215)="",$W215=""),"",MAX(0,N($W215))-N($T215))</f>
        <v/>
      </c>
      <c r="W215" s="245" t="str">
        <f aca="false">IF(TRIM($B215&amp;$C215)="","",IF(AND(N($M215)=0,N($Q215)+N($R215)+N($S215)=0),"",ROUND(N($M215)-N($Q215)-N($R215)-N($S215),2)))</f>
        <v/>
      </c>
      <c r="X215" s="246" t="str">
        <f aca="false">IF(TRIM($B215&amp;$C215)="","",IF(N($M215)=0,IF((N($Q215)+N($R215)+N($S215))=0,"—未填单价","未填单价，已收 "&amp;TEXT((N($Q215)+N($R215)+N($S215)),"#,##0.00")),IF(N($W215)&gt;0.005,"欠 "&amp;TEXT(N($W215),"#,##0.00")&amp;IF(N($T215)&gt;0,"（开票未到账 "&amp;TEXT(N($T215),"#,##0.00")&amp;"）","")&amp;IF(N($V215)&gt;0,"（未开票 "&amp;TEXT(N($V215),"#,##0.00")&amp;"）",""),IF(N($W215)&lt;-0.005,"多收 "&amp;TEXT(-N($W215),"#,##0.00"),"✔ 已结清")))&amp;IF(N($U215)&gt;0,"｜到账未开票 "&amp;TEXT(N($U215),"#,##0.00")&amp;"，待补票","")&amp;IF(N($R215)&gt;0,"｜收现 "&amp;TEXT(N($R215),"#,##0.00"),"")&amp;IF(N($S215)&gt;0,"｜收款不开票 "&amp;TEXT(N($S215),"#,##0.00"),""))</f>
        <v/>
      </c>
      <c r="Y215" s="290"/>
      <c r="AC215" s="244" t="str">
        <f aca="false">IF(OR(N($O215)=0,N($AB215)=0),"",ROUND(N($O215)/(1+N($AB215))*N($AB215),2))</f>
        <v/>
      </c>
      <c r="AD215" s="290"/>
      <c r="AE215" s="288"/>
      <c r="AF215" s="261" t="str">
        <f aca="false">IF($AN215="","",IF($AN215=1,IF($AO215&gt;=1,"一次性·已到收款期","一次性·未到期"),$AE215&amp;" 第"&amp;$AO215&amp;"/"&amp;$AN215&amp;"期"))</f>
        <v/>
      </c>
      <c r="AG215" s="245" t="str">
        <f aca="false">IF(OR($AN215="",N($M215)=0),"",ROUND(N($K215)*$AO215/$AN215,2)+N($L215))</f>
        <v/>
      </c>
      <c r="AH215" s="245" t="str">
        <f aca="false">IF($AG215="","",MAX(0,ROUND($AG215-(N($Q215)+N($R215)+N($S215)),2)))</f>
        <v/>
      </c>
      <c r="AI215" s="245" t="str">
        <f aca="false">IF(OR(TRIM($B215&amp;$C215)="",NOT(ISNUMBER($D215))),"",SUMIFS($W$3:$W$1001,$AK$3:$AK$1001,$AK215,$D$3:$D$1001,"&lt;"&amp;$D215))</f>
        <v/>
      </c>
      <c r="AJ215" s="245" t="str">
        <f aca="false">IF(TRIM($B215&amp;$C215)="","",SUMIFS($W$3:$W$1001,$AK$3:$AK$1001,$AK215))</f>
        <v/>
      </c>
      <c r="AK215" s="261" t="str">
        <f aca="false">IF(TRIM($B215&amp;$C215)="","",TRIM($B215)&amp;"｜"&amp;TRIM($C215))</f>
        <v/>
      </c>
      <c r="AL215" s="245" t="str">
        <f aca="false">IF(TRIM($B215&amp;$C215)="","",MIN(N($O215),N($Q215)))</f>
        <v/>
      </c>
      <c r="AM215" s="248" t="str">
        <f aca="false">IF(ISNUMBER($D215),YEAR($D215),"")</f>
        <v/>
      </c>
      <c r="AN215" s="248" t="str">
        <f aca="false">IF(OR(TRIM($B215&amp;$C215)="",NOT(ISNUMBER($D215)),NOT(ISNUMBER($E215))),"",IF($E215&lt;$D215,"",IF(IF($AE215="半年付",2,IF($AE215="季度付",4,IF($AE215="月付",12,IF($AE215="半月付",24,1))))=1,1,MAX(1,ROUND(($E215-$D215+1)/365*IF($AE215="半年付",2,IF($AE215="季度付",4,IF($AE215="月付",12,IF($AE215="半月付",24,1)))),0)))))</f>
        <v/>
      </c>
      <c r="AO215" s="248" t="str">
        <f aca="true">IF($AN215="","",MIN($AN215,MAX(0,INT((TODAY()-付款宽限天数-$D215)/(($E215-$D215+1)/$AN215))+1)))</f>
        <v/>
      </c>
    </row>
    <row r="216" customFormat="false" ht="24" hidden="false" customHeight="false" outlineLevel="0" collapsed="false">
      <c r="F216" s="288" t="str">
        <f aca="true">IF(TRIM($B216&amp;$C216)="","",IF(OR(ISNUMBER(SEARCH("未",$A216)),ISNUMBER(SEARCH("送出",$A216)),AND(TRIM($A216)="",NOT(ISNUMBER($D216)),N($H216)=0)),"【合同未回】","")&amp;IF(NOT(ISNUMBER($E216)),IF(OR(ISNUMBER(SEARCH("未",$A216)),ISNUMBER(SEARCH("送出",$A216)),AND(TRIM($A216)="",NOT(ISNUMBER($D216)),N($H216)=0)),"","【未填合同期】"),IF($E216&lt;TODAY(),"【已到期】",IF($E216-TODAY()&lt;=提醒天数,"【即将到期，剩余"&amp;($E216-TODAY())&amp;"天】","【正常】")))&amp;IF(OR($AD216="安装免保",$AD216="技术免保",$AD216="质保期内"),"【"&amp;$AD216&amp;"】",""))</f>
        <v/>
      </c>
      <c r="K216" s="244" t="str">
        <f aca="false">IF(OR(N($H216)=0,N($I216)=0),"",ROUND(N($H216)*N($I216)*IF(N($J216)=0,1,N($J216)),2))</f>
        <v/>
      </c>
      <c r="M216" s="244" t="str">
        <f aca="false">IF(TRIM($B216&amp;$C216)="","",IF(AND(N($K216)=0,N($L216)=0),"",ROUND(N($K216)+N($L216),2)))</f>
        <v/>
      </c>
      <c r="S216" s="244"/>
      <c r="T216" s="245" t="str">
        <f aca="false">IF(TRIM($B216&amp;$C216)="","",IF(N($O216)=0,"",MAX(0,MIN(N($O216)-N($Q216),N($W216)))))</f>
        <v/>
      </c>
      <c r="U216" s="245" t="str">
        <f aca="false">IF(TRIM($B216&amp;$C216)="","",IF(N($Q216)&lt;=N($O216),"",N($Q216)-N($O216)))</f>
        <v/>
      </c>
      <c r="V216" s="245" t="str">
        <f aca="false">IF(OR(TRIM($B216&amp;$C216)="",$W216=""),"",MAX(0,N($W216))-N($T216))</f>
        <v/>
      </c>
      <c r="W216" s="245" t="str">
        <f aca="false">IF(TRIM($B216&amp;$C216)="","",IF(AND(N($M216)=0,N($Q216)+N($R216)+N($S216)=0),"",ROUND(N($M216)-N($Q216)-N($R216)-N($S216),2)))</f>
        <v/>
      </c>
      <c r="X216" s="246" t="str">
        <f aca="false">IF(TRIM($B216&amp;$C216)="","",IF(N($M216)=0,IF((N($Q216)+N($R216)+N($S216))=0,"—未填单价","未填单价，已收 "&amp;TEXT((N($Q216)+N($R216)+N($S216)),"#,##0.00")),IF(N($W216)&gt;0.005,"欠 "&amp;TEXT(N($W216),"#,##0.00")&amp;IF(N($T216)&gt;0,"（开票未到账 "&amp;TEXT(N($T216),"#,##0.00")&amp;"）","")&amp;IF(N($V216)&gt;0,"（未开票 "&amp;TEXT(N($V216),"#,##0.00")&amp;"）",""),IF(N($W216)&lt;-0.005,"多收 "&amp;TEXT(-N($W216),"#,##0.00"),"✔ 已结清")))&amp;IF(N($U216)&gt;0,"｜到账未开票 "&amp;TEXT(N($U216),"#,##0.00")&amp;"，待补票","")&amp;IF(N($R216)&gt;0,"｜收现 "&amp;TEXT(N($R216),"#,##0.00"),"")&amp;IF(N($S216)&gt;0,"｜收款不开票 "&amp;TEXT(N($S216),"#,##0.00"),""))</f>
        <v/>
      </c>
      <c r="Y216" s="290"/>
      <c r="AC216" s="244" t="str">
        <f aca="false">IF(OR(N($O216)=0,N($AB216)=0),"",ROUND(N($O216)/(1+N($AB216))*N($AB216),2))</f>
        <v/>
      </c>
      <c r="AD216" s="290"/>
      <c r="AE216" s="288"/>
      <c r="AF216" s="261" t="str">
        <f aca="false">IF($AN216="","",IF($AN216=1,IF($AO216&gt;=1,"一次性·已到收款期","一次性·未到期"),$AE216&amp;" 第"&amp;$AO216&amp;"/"&amp;$AN216&amp;"期"))</f>
        <v/>
      </c>
      <c r="AG216" s="245" t="str">
        <f aca="false">IF(OR($AN216="",N($M216)=0),"",ROUND(N($K216)*$AO216/$AN216,2)+N($L216))</f>
        <v/>
      </c>
      <c r="AH216" s="245" t="str">
        <f aca="false">IF($AG216="","",MAX(0,ROUND($AG216-(N($Q216)+N($R216)+N($S216)),2)))</f>
        <v/>
      </c>
      <c r="AI216" s="245" t="str">
        <f aca="false">IF(OR(TRIM($B216&amp;$C216)="",NOT(ISNUMBER($D216))),"",SUMIFS($W$3:$W$1001,$AK$3:$AK$1001,$AK216,$D$3:$D$1001,"&lt;"&amp;$D216))</f>
        <v/>
      </c>
      <c r="AJ216" s="245" t="str">
        <f aca="false">IF(TRIM($B216&amp;$C216)="","",SUMIFS($W$3:$W$1001,$AK$3:$AK$1001,$AK216))</f>
        <v/>
      </c>
      <c r="AK216" s="261" t="str">
        <f aca="false">IF(TRIM($B216&amp;$C216)="","",TRIM($B216)&amp;"｜"&amp;TRIM($C216))</f>
        <v/>
      </c>
      <c r="AL216" s="245" t="str">
        <f aca="false">IF(TRIM($B216&amp;$C216)="","",MIN(N($O216),N($Q216)))</f>
        <v/>
      </c>
      <c r="AM216" s="248" t="str">
        <f aca="false">IF(ISNUMBER($D216),YEAR($D216),"")</f>
        <v/>
      </c>
      <c r="AN216" s="248" t="str">
        <f aca="false">IF(OR(TRIM($B216&amp;$C216)="",NOT(ISNUMBER($D216)),NOT(ISNUMBER($E216))),"",IF($E216&lt;$D216,"",IF(IF($AE216="半年付",2,IF($AE216="季度付",4,IF($AE216="月付",12,IF($AE216="半月付",24,1))))=1,1,MAX(1,ROUND(($E216-$D216+1)/365*IF($AE216="半年付",2,IF($AE216="季度付",4,IF($AE216="月付",12,IF($AE216="半月付",24,1)))),0)))))</f>
        <v/>
      </c>
      <c r="AO216" s="248" t="str">
        <f aca="true">IF($AN216="","",MIN($AN216,MAX(0,INT((TODAY()-付款宽限天数-$D216)/(($E216-$D216+1)/$AN216))+1)))</f>
        <v/>
      </c>
    </row>
    <row r="217" customFormat="false" ht="24" hidden="false" customHeight="false" outlineLevel="0" collapsed="false">
      <c r="F217" s="288" t="str">
        <f aca="true">IF(TRIM($B217&amp;$C217)="","",IF(OR(ISNUMBER(SEARCH("未",$A217)),ISNUMBER(SEARCH("送出",$A217)),AND(TRIM($A217)="",NOT(ISNUMBER($D217)),N($H217)=0)),"【合同未回】","")&amp;IF(NOT(ISNUMBER($E217)),IF(OR(ISNUMBER(SEARCH("未",$A217)),ISNUMBER(SEARCH("送出",$A217)),AND(TRIM($A217)="",NOT(ISNUMBER($D217)),N($H217)=0)),"","【未填合同期】"),IF($E217&lt;TODAY(),"【已到期】",IF($E217-TODAY()&lt;=提醒天数,"【即将到期，剩余"&amp;($E217-TODAY())&amp;"天】","【正常】")))&amp;IF(OR($AD217="安装免保",$AD217="技术免保",$AD217="质保期内"),"【"&amp;$AD217&amp;"】",""))</f>
        <v/>
      </c>
      <c r="K217" s="244" t="str">
        <f aca="false">IF(OR(N($H217)=0,N($I217)=0),"",ROUND(N($H217)*N($I217)*IF(N($J217)=0,1,N($J217)),2))</f>
        <v/>
      </c>
      <c r="M217" s="244" t="str">
        <f aca="false">IF(TRIM($B217&amp;$C217)="","",IF(AND(N($K217)=0,N($L217)=0),"",ROUND(N($K217)+N($L217),2)))</f>
        <v/>
      </c>
      <c r="S217" s="244"/>
      <c r="T217" s="245" t="str">
        <f aca="false">IF(TRIM($B217&amp;$C217)="","",IF(N($O217)=0,"",MAX(0,MIN(N($O217)-N($Q217),N($W217)))))</f>
        <v/>
      </c>
      <c r="U217" s="245" t="str">
        <f aca="false">IF(TRIM($B217&amp;$C217)="","",IF(N($Q217)&lt;=N($O217),"",N($Q217)-N($O217)))</f>
        <v/>
      </c>
      <c r="V217" s="245" t="str">
        <f aca="false">IF(OR(TRIM($B217&amp;$C217)="",$W217=""),"",MAX(0,N($W217))-N($T217))</f>
        <v/>
      </c>
      <c r="W217" s="245" t="str">
        <f aca="false">IF(TRIM($B217&amp;$C217)="","",IF(AND(N($M217)=0,N($Q217)+N($R217)+N($S217)=0),"",ROUND(N($M217)-N($Q217)-N($R217)-N($S217),2)))</f>
        <v/>
      </c>
      <c r="X217" s="246" t="str">
        <f aca="false">IF(TRIM($B217&amp;$C217)="","",IF(N($M217)=0,IF((N($Q217)+N($R217)+N($S217))=0,"—未填单价","未填单价，已收 "&amp;TEXT((N($Q217)+N($R217)+N($S217)),"#,##0.00")),IF(N($W217)&gt;0.005,"欠 "&amp;TEXT(N($W217),"#,##0.00")&amp;IF(N($T217)&gt;0,"（开票未到账 "&amp;TEXT(N($T217),"#,##0.00")&amp;"）","")&amp;IF(N($V217)&gt;0,"（未开票 "&amp;TEXT(N($V217),"#,##0.00")&amp;"）",""),IF(N($W217)&lt;-0.005,"多收 "&amp;TEXT(-N($W217),"#,##0.00"),"✔ 已结清")))&amp;IF(N($U217)&gt;0,"｜到账未开票 "&amp;TEXT(N($U217),"#,##0.00")&amp;"，待补票","")&amp;IF(N($R217)&gt;0,"｜收现 "&amp;TEXT(N($R217),"#,##0.00"),"")&amp;IF(N($S217)&gt;0,"｜收款不开票 "&amp;TEXT(N($S217),"#,##0.00"),""))</f>
        <v/>
      </c>
      <c r="Y217" s="290"/>
      <c r="AC217" s="244" t="str">
        <f aca="false">IF(OR(N($O217)=0,N($AB217)=0),"",ROUND(N($O217)/(1+N($AB217))*N($AB217),2))</f>
        <v/>
      </c>
      <c r="AD217" s="290"/>
      <c r="AE217" s="288"/>
      <c r="AF217" s="261" t="str">
        <f aca="false">IF($AN217="","",IF($AN217=1,IF($AO217&gt;=1,"一次性·已到收款期","一次性·未到期"),$AE217&amp;" 第"&amp;$AO217&amp;"/"&amp;$AN217&amp;"期"))</f>
        <v/>
      </c>
      <c r="AG217" s="245" t="str">
        <f aca="false">IF(OR($AN217="",N($M217)=0),"",ROUND(N($K217)*$AO217/$AN217,2)+N($L217))</f>
        <v/>
      </c>
      <c r="AH217" s="245" t="str">
        <f aca="false">IF($AG217="","",MAX(0,ROUND($AG217-(N($Q217)+N($R217)+N($S217)),2)))</f>
        <v/>
      </c>
      <c r="AI217" s="245" t="str">
        <f aca="false">IF(OR(TRIM($B217&amp;$C217)="",NOT(ISNUMBER($D217))),"",SUMIFS($W$3:$W$1001,$AK$3:$AK$1001,$AK217,$D$3:$D$1001,"&lt;"&amp;$D217))</f>
        <v/>
      </c>
      <c r="AJ217" s="245" t="str">
        <f aca="false">IF(TRIM($B217&amp;$C217)="","",SUMIFS($W$3:$W$1001,$AK$3:$AK$1001,$AK217))</f>
        <v/>
      </c>
      <c r="AK217" s="261" t="str">
        <f aca="false">IF(TRIM($B217&amp;$C217)="","",TRIM($B217)&amp;"｜"&amp;TRIM($C217))</f>
        <v/>
      </c>
      <c r="AL217" s="245" t="str">
        <f aca="false">IF(TRIM($B217&amp;$C217)="","",MIN(N($O217),N($Q217)))</f>
        <v/>
      </c>
      <c r="AM217" s="248" t="str">
        <f aca="false">IF(ISNUMBER($D217),YEAR($D217),"")</f>
        <v/>
      </c>
      <c r="AN217" s="248" t="str">
        <f aca="false">IF(OR(TRIM($B217&amp;$C217)="",NOT(ISNUMBER($D217)),NOT(ISNUMBER($E217))),"",IF($E217&lt;$D217,"",IF(IF($AE217="半年付",2,IF($AE217="季度付",4,IF($AE217="月付",12,IF($AE217="半月付",24,1))))=1,1,MAX(1,ROUND(($E217-$D217+1)/365*IF($AE217="半年付",2,IF($AE217="季度付",4,IF($AE217="月付",12,IF($AE217="半月付",24,1)))),0)))))</f>
        <v/>
      </c>
      <c r="AO217" s="248" t="str">
        <f aca="true">IF($AN217="","",MIN($AN217,MAX(0,INT((TODAY()-付款宽限天数-$D217)/(($E217-$D217+1)/$AN217))+1)))</f>
        <v/>
      </c>
    </row>
    <row r="218" customFormat="false" ht="24" hidden="false" customHeight="false" outlineLevel="0" collapsed="false">
      <c r="F218" s="288" t="str">
        <f aca="true">IF(TRIM($B218&amp;$C218)="","",IF(OR(ISNUMBER(SEARCH("未",$A218)),ISNUMBER(SEARCH("送出",$A218)),AND(TRIM($A218)="",NOT(ISNUMBER($D218)),N($H218)=0)),"【合同未回】","")&amp;IF(NOT(ISNUMBER($E218)),IF(OR(ISNUMBER(SEARCH("未",$A218)),ISNUMBER(SEARCH("送出",$A218)),AND(TRIM($A218)="",NOT(ISNUMBER($D218)),N($H218)=0)),"","【未填合同期】"),IF($E218&lt;TODAY(),"【已到期】",IF($E218-TODAY()&lt;=提醒天数,"【即将到期，剩余"&amp;($E218-TODAY())&amp;"天】","【正常】")))&amp;IF(OR($AD218="安装免保",$AD218="技术免保",$AD218="质保期内"),"【"&amp;$AD218&amp;"】",""))</f>
        <v/>
      </c>
      <c r="K218" s="244" t="str">
        <f aca="false">IF(OR(N($H218)=0,N($I218)=0),"",ROUND(N($H218)*N($I218)*IF(N($J218)=0,1,N($J218)),2))</f>
        <v/>
      </c>
      <c r="M218" s="244" t="str">
        <f aca="false">IF(TRIM($B218&amp;$C218)="","",IF(AND(N($K218)=0,N($L218)=0),"",ROUND(N($K218)+N($L218),2)))</f>
        <v/>
      </c>
      <c r="S218" s="244"/>
      <c r="T218" s="245" t="str">
        <f aca="false">IF(TRIM($B218&amp;$C218)="","",IF(N($O218)=0,"",MAX(0,MIN(N($O218)-N($Q218),N($W218)))))</f>
        <v/>
      </c>
      <c r="U218" s="245" t="str">
        <f aca="false">IF(TRIM($B218&amp;$C218)="","",IF(N($Q218)&lt;=N($O218),"",N($Q218)-N($O218)))</f>
        <v/>
      </c>
      <c r="V218" s="245" t="str">
        <f aca="false">IF(OR(TRIM($B218&amp;$C218)="",$W218=""),"",MAX(0,N($W218))-N($T218))</f>
        <v/>
      </c>
      <c r="W218" s="245" t="str">
        <f aca="false">IF(TRIM($B218&amp;$C218)="","",IF(AND(N($M218)=0,N($Q218)+N($R218)+N($S218)=0),"",ROUND(N($M218)-N($Q218)-N($R218)-N($S218),2)))</f>
        <v/>
      </c>
      <c r="X218" s="246" t="str">
        <f aca="false">IF(TRIM($B218&amp;$C218)="","",IF(N($M218)=0,IF((N($Q218)+N($R218)+N($S218))=0,"—未填单价","未填单价，已收 "&amp;TEXT((N($Q218)+N($R218)+N($S218)),"#,##0.00")),IF(N($W218)&gt;0.005,"欠 "&amp;TEXT(N($W218),"#,##0.00")&amp;IF(N($T218)&gt;0,"（开票未到账 "&amp;TEXT(N($T218),"#,##0.00")&amp;"）","")&amp;IF(N($V218)&gt;0,"（未开票 "&amp;TEXT(N($V218),"#,##0.00")&amp;"）",""),IF(N($W218)&lt;-0.005,"多收 "&amp;TEXT(-N($W218),"#,##0.00"),"✔ 已结清")))&amp;IF(N($U218)&gt;0,"｜到账未开票 "&amp;TEXT(N($U218),"#,##0.00")&amp;"，待补票","")&amp;IF(N($R218)&gt;0,"｜收现 "&amp;TEXT(N($R218),"#,##0.00"),"")&amp;IF(N($S218)&gt;0,"｜收款不开票 "&amp;TEXT(N($S218),"#,##0.00"),""))</f>
        <v/>
      </c>
      <c r="Y218" s="290"/>
      <c r="AC218" s="244" t="str">
        <f aca="false">IF(OR(N($O218)=0,N($AB218)=0),"",ROUND(N($O218)/(1+N($AB218))*N($AB218),2))</f>
        <v/>
      </c>
      <c r="AD218" s="290"/>
      <c r="AE218" s="288"/>
      <c r="AF218" s="261" t="str">
        <f aca="false">IF($AN218="","",IF($AN218=1,IF($AO218&gt;=1,"一次性·已到收款期","一次性·未到期"),$AE218&amp;" 第"&amp;$AO218&amp;"/"&amp;$AN218&amp;"期"))</f>
        <v/>
      </c>
      <c r="AG218" s="245" t="str">
        <f aca="false">IF(OR($AN218="",N($M218)=0),"",ROUND(N($K218)*$AO218/$AN218,2)+N($L218))</f>
        <v/>
      </c>
      <c r="AH218" s="245" t="str">
        <f aca="false">IF($AG218="","",MAX(0,ROUND($AG218-(N($Q218)+N($R218)+N($S218)),2)))</f>
        <v/>
      </c>
      <c r="AI218" s="245" t="str">
        <f aca="false">IF(OR(TRIM($B218&amp;$C218)="",NOT(ISNUMBER($D218))),"",SUMIFS($W$3:$W$1001,$AK$3:$AK$1001,$AK218,$D$3:$D$1001,"&lt;"&amp;$D218))</f>
        <v/>
      </c>
      <c r="AJ218" s="245" t="str">
        <f aca="false">IF(TRIM($B218&amp;$C218)="","",SUMIFS($W$3:$W$1001,$AK$3:$AK$1001,$AK218))</f>
        <v/>
      </c>
      <c r="AK218" s="261" t="str">
        <f aca="false">IF(TRIM($B218&amp;$C218)="","",TRIM($B218)&amp;"｜"&amp;TRIM($C218))</f>
        <v/>
      </c>
      <c r="AL218" s="245" t="str">
        <f aca="false">IF(TRIM($B218&amp;$C218)="","",MIN(N($O218),N($Q218)))</f>
        <v/>
      </c>
      <c r="AM218" s="248" t="str">
        <f aca="false">IF(ISNUMBER($D218),YEAR($D218),"")</f>
        <v/>
      </c>
      <c r="AN218" s="248" t="str">
        <f aca="false">IF(OR(TRIM($B218&amp;$C218)="",NOT(ISNUMBER($D218)),NOT(ISNUMBER($E218))),"",IF($E218&lt;$D218,"",IF(IF($AE218="半年付",2,IF($AE218="季度付",4,IF($AE218="月付",12,IF($AE218="半月付",24,1))))=1,1,MAX(1,ROUND(($E218-$D218+1)/365*IF($AE218="半年付",2,IF($AE218="季度付",4,IF($AE218="月付",12,IF($AE218="半月付",24,1)))),0)))))</f>
        <v/>
      </c>
      <c r="AO218" s="248" t="str">
        <f aca="true">IF($AN218="","",MIN($AN218,MAX(0,INT((TODAY()-付款宽限天数-$D218)/(($E218-$D218+1)/$AN218))+1)))</f>
        <v/>
      </c>
    </row>
    <row r="219" customFormat="false" ht="24" hidden="false" customHeight="false" outlineLevel="0" collapsed="false">
      <c r="F219" s="288" t="str">
        <f aca="true">IF(TRIM($B219&amp;$C219)="","",IF(OR(ISNUMBER(SEARCH("未",$A219)),ISNUMBER(SEARCH("送出",$A219)),AND(TRIM($A219)="",NOT(ISNUMBER($D219)),N($H219)=0)),"【合同未回】","")&amp;IF(NOT(ISNUMBER($E219)),IF(OR(ISNUMBER(SEARCH("未",$A219)),ISNUMBER(SEARCH("送出",$A219)),AND(TRIM($A219)="",NOT(ISNUMBER($D219)),N($H219)=0)),"","【未填合同期】"),IF($E219&lt;TODAY(),"【已到期】",IF($E219-TODAY()&lt;=提醒天数,"【即将到期，剩余"&amp;($E219-TODAY())&amp;"天】","【正常】")))&amp;IF(OR($AD219="安装免保",$AD219="技术免保",$AD219="质保期内"),"【"&amp;$AD219&amp;"】",""))</f>
        <v/>
      </c>
      <c r="K219" s="244" t="str">
        <f aca="false">IF(OR(N($H219)=0,N($I219)=0),"",ROUND(N($H219)*N($I219)*IF(N($J219)=0,1,N($J219)),2))</f>
        <v/>
      </c>
      <c r="M219" s="244" t="str">
        <f aca="false">IF(TRIM($B219&amp;$C219)="","",IF(AND(N($K219)=0,N($L219)=0),"",ROUND(N($K219)+N($L219),2)))</f>
        <v/>
      </c>
      <c r="S219" s="244"/>
      <c r="T219" s="245" t="str">
        <f aca="false">IF(TRIM($B219&amp;$C219)="","",IF(N($O219)=0,"",MAX(0,MIN(N($O219)-N($Q219),N($W219)))))</f>
        <v/>
      </c>
      <c r="U219" s="245" t="str">
        <f aca="false">IF(TRIM($B219&amp;$C219)="","",IF(N($Q219)&lt;=N($O219),"",N($Q219)-N($O219)))</f>
        <v/>
      </c>
      <c r="V219" s="245" t="str">
        <f aca="false">IF(OR(TRIM($B219&amp;$C219)="",$W219=""),"",MAX(0,N($W219))-N($T219))</f>
        <v/>
      </c>
      <c r="W219" s="245" t="str">
        <f aca="false">IF(TRIM($B219&amp;$C219)="","",IF(AND(N($M219)=0,N($Q219)+N($R219)+N($S219)=0),"",ROUND(N($M219)-N($Q219)-N($R219)-N($S219),2)))</f>
        <v/>
      </c>
      <c r="X219" s="246" t="str">
        <f aca="false">IF(TRIM($B219&amp;$C219)="","",IF(N($M219)=0,IF((N($Q219)+N($R219)+N($S219))=0,"—未填单价","未填单价，已收 "&amp;TEXT((N($Q219)+N($R219)+N($S219)),"#,##0.00")),IF(N($W219)&gt;0.005,"欠 "&amp;TEXT(N($W219),"#,##0.00")&amp;IF(N($T219)&gt;0,"（开票未到账 "&amp;TEXT(N($T219),"#,##0.00")&amp;"）","")&amp;IF(N($V219)&gt;0,"（未开票 "&amp;TEXT(N($V219),"#,##0.00")&amp;"）",""),IF(N($W219)&lt;-0.005,"多收 "&amp;TEXT(-N($W219),"#,##0.00"),"✔ 已结清")))&amp;IF(N($U219)&gt;0,"｜到账未开票 "&amp;TEXT(N($U219),"#,##0.00")&amp;"，待补票","")&amp;IF(N($R219)&gt;0,"｜收现 "&amp;TEXT(N($R219),"#,##0.00"),"")&amp;IF(N($S219)&gt;0,"｜收款不开票 "&amp;TEXT(N($S219),"#,##0.00"),""))</f>
        <v/>
      </c>
      <c r="Y219" s="290"/>
      <c r="AC219" s="244" t="str">
        <f aca="false">IF(OR(N($O219)=0,N($AB219)=0),"",ROUND(N($O219)/(1+N($AB219))*N($AB219),2))</f>
        <v/>
      </c>
      <c r="AD219" s="290"/>
      <c r="AE219" s="288"/>
      <c r="AF219" s="261" t="str">
        <f aca="false">IF($AN219="","",IF($AN219=1,IF($AO219&gt;=1,"一次性·已到收款期","一次性·未到期"),$AE219&amp;" 第"&amp;$AO219&amp;"/"&amp;$AN219&amp;"期"))</f>
        <v/>
      </c>
      <c r="AG219" s="245" t="str">
        <f aca="false">IF(OR($AN219="",N($M219)=0),"",ROUND(N($K219)*$AO219/$AN219,2)+N($L219))</f>
        <v/>
      </c>
      <c r="AH219" s="245" t="str">
        <f aca="false">IF($AG219="","",MAX(0,ROUND($AG219-(N($Q219)+N($R219)+N($S219)),2)))</f>
        <v/>
      </c>
      <c r="AI219" s="245" t="str">
        <f aca="false">IF(OR(TRIM($B219&amp;$C219)="",NOT(ISNUMBER($D219))),"",SUMIFS($W$3:$W$1001,$AK$3:$AK$1001,$AK219,$D$3:$D$1001,"&lt;"&amp;$D219))</f>
        <v/>
      </c>
      <c r="AJ219" s="245" t="str">
        <f aca="false">IF(TRIM($B219&amp;$C219)="","",SUMIFS($W$3:$W$1001,$AK$3:$AK$1001,$AK219))</f>
        <v/>
      </c>
      <c r="AK219" s="261" t="str">
        <f aca="false">IF(TRIM($B219&amp;$C219)="","",TRIM($B219)&amp;"｜"&amp;TRIM($C219))</f>
        <v/>
      </c>
      <c r="AL219" s="245" t="str">
        <f aca="false">IF(TRIM($B219&amp;$C219)="","",MIN(N($O219),N($Q219)))</f>
        <v/>
      </c>
      <c r="AM219" s="248" t="str">
        <f aca="false">IF(ISNUMBER($D219),YEAR($D219),"")</f>
        <v/>
      </c>
      <c r="AN219" s="248" t="str">
        <f aca="false">IF(OR(TRIM($B219&amp;$C219)="",NOT(ISNUMBER($D219)),NOT(ISNUMBER($E219))),"",IF($E219&lt;$D219,"",IF(IF($AE219="半年付",2,IF($AE219="季度付",4,IF($AE219="月付",12,IF($AE219="半月付",24,1))))=1,1,MAX(1,ROUND(($E219-$D219+1)/365*IF($AE219="半年付",2,IF($AE219="季度付",4,IF($AE219="月付",12,IF($AE219="半月付",24,1)))),0)))))</f>
        <v/>
      </c>
      <c r="AO219" s="248" t="str">
        <f aca="true">IF($AN219="","",MIN($AN219,MAX(0,INT((TODAY()-付款宽限天数-$D219)/(($E219-$D219+1)/$AN219))+1)))</f>
        <v/>
      </c>
    </row>
    <row r="220" customFormat="false" ht="24" hidden="false" customHeight="false" outlineLevel="0" collapsed="false">
      <c r="F220" s="288" t="str">
        <f aca="true">IF(TRIM($B220&amp;$C220)="","",IF(OR(ISNUMBER(SEARCH("未",$A220)),ISNUMBER(SEARCH("送出",$A220)),AND(TRIM($A220)="",NOT(ISNUMBER($D220)),N($H220)=0)),"【合同未回】","")&amp;IF(NOT(ISNUMBER($E220)),IF(OR(ISNUMBER(SEARCH("未",$A220)),ISNUMBER(SEARCH("送出",$A220)),AND(TRIM($A220)="",NOT(ISNUMBER($D220)),N($H220)=0)),"","【未填合同期】"),IF($E220&lt;TODAY(),"【已到期】",IF($E220-TODAY()&lt;=提醒天数,"【即将到期，剩余"&amp;($E220-TODAY())&amp;"天】","【正常】")))&amp;IF(OR($AD220="安装免保",$AD220="技术免保",$AD220="质保期内"),"【"&amp;$AD220&amp;"】",""))</f>
        <v/>
      </c>
      <c r="K220" s="244" t="str">
        <f aca="false">IF(OR(N($H220)=0,N($I220)=0),"",ROUND(N($H220)*N($I220)*IF(N($J220)=0,1,N($J220)),2))</f>
        <v/>
      </c>
      <c r="M220" s="244" t="str">
        <f aca="false">IF(TRIM($B220&amp;$C220)="","",IF(AND(N($K220)=0,N($L220)=0),"",ROUND(N($K220)+N($L220),2)))</f>
        <v/>
      </c>
      <c r="S220" s="244"/>
      <c r="T220" s="245" t="str">
        <f aca="false">IF(TRIM($B220&amp;$C220)="","",IF(N($O220)=0,"",MAX(0,MIN(N($O220)-N($Q220),N($W220)))))</f>
        <v/>
      </c>
      <c r="U220" s="245" t="str">
        <f aca="false">IF(TRIM($B220&amp;$C220)="","",IF(N($Q220)&lt;=N($O220),"",N($Q220)-N($O220)))</f>
        <v/>
      </c>
      <c r="V220" s="245" t="str">
        <f aca="false">IF(OR(TRIM($B220&amp;$C220)="",$W220=""),"",MAX(0,N($W220))-N($T220))</f>
        <v/>
      </c>
      <c r="W220" s="245" t="str">
        <f aca="false">IF(TRIM($B220&amp;$C220)="","",IF(AND(N($M220)=0,N($Q220)+N($R220)+N($S220)=0),"",ROUND(N($M220)-N($Q220)-N($R220)-N($S220),2)))</f>
        <v/>
      </c>
      <c r="X220" s="246" t="str">
        <f aca="false">IF(TRIM($B220&amp;$C220)="","",IF(N($M220)=0,IF((N($Q220)+N($R220)+N($S220))=0,"—未填单价","未填单价，已收 "&amp;TEXT((N($Q220)+N($R220)+N($S220)),"#,##0.00")),IF(N($W220)&gt;0.005,"欠 "&amp;TEXT(N($W220),"#,##0.00")&amp;IF(N($T220)&gt;0,"（开票未到账 "&amp;TEXT(N($T220),"#,##0.00")&amp;"）","")&amp;IF(N($V220)&gt;0,"（未开票 "&amp;TEXT(N($V220),"#,##0.00")&amp;"）",""),IF(N($W220)&lt;-0.005,"多收 "&amp;TEXT(-N($W220),"#,##0.00"),"✔ 已结清")))&amp;IF(N($U220)&gt;0,"｜到账未开票 "&amp;TEXT(N($U220),"#,##0.00")&amp;"，待补票","")&amp;IF(N($R220)&gt;0,"｜收现 "&amp;TEXT(N($R220),"#,##0.00"),"")&amp;IF(N($S220)&gt;0,"｜收款不开票 "&amp;TEXT(N($S220),"#,##0.00"),""))</f>
        <v/>
      </c>
      <c r="Y220" s="290"/>
      <c r="AC220" s="244" t="str">
        <f aca="false">IF(OR(N($O220)=0,N($AB220)=0),"",ROUND(N($O220)/(1+N($AB220))*N($AB220),2))</f>
        <v/>
      </c>
      <c r="AD220" s="290"/>
      <c r="AE220" s="288"/>
      <c r="AF220" s="261" t="str">
        <f aca="false">IF($AN220="","",IF($AN220=1,IF($AO220&gt;=1,"一次性·已到收款期","一次性·未到期"),$AE220&amp;" 第"&amp;$AO220&amp;"/"&amp;$AN220&amp;"期"))</f>
        <v/>
      </c>
      <c r="AG220" s="245" t="str">
        <f aca="false">IF(OR($AN220="",N($M220)=0),"",ROUND(N($K220)*$AO220/$AN220,2)+N($L220))</f>
        <v/>
      </c>
      <c r="AH220" s="245" t="str">
        <f aca="false">IF($AG220="","",MAX(0,ROUND($AG220-(N($Q220)+N($R220)+N($S220)),2)))</f>
        <v/>
      </c>
      <c r="AI220" s="245" t="str">
        <f aca="false">IF(OR(TRIM($B220&amp;$C220)="",NOT(ISNUMBER($D220))),"",SUMIFS($W$3:$W$1001,$AK$3:$AK$1001,$AK220,$D$3:$D$1001,"&lt;"&amp;$D220))</f>
        <v/>
      </c>
      <c r="AJ220" s="245" t="str">
        <f aca="false">IF(TRIM($B220&amp;$C220)="","",SUMIFS($W$3:$W$1001,$AK$3:$AK$1001,$AK220))</f>
        <v/>
      </c>
      <c r="AK220" s="261" t="str">
        <f aca="false">IF(TRIM($B220&amp;$C220)="","",TRIM($B220)&amp;"｜"&amp;TRIM($C220))</f>
        <v/>
      </c>
      <c r="AL220" s="245" t="str">
        <f aca="false">IF(TRIM($B220&amp;$C220)="","",MIN(N($O220),N($Q220)))</f>
        <v/>
      </c>
      <c r="AM220" s="248" t="str">
        <f aca="false">IF(ISNUMBER($D220),YEAR($D220),"")</f>
        <v/>
      </c>
      <c r="AN220" s="248" t="str">
        <f aca="false">IF(OR(TRIM($B220&amp;$C220)="",NOT(ISNUMBER($D220)),NOT(ISNUMBER($E220))),"",IF($E220&lt;$D220,"",IF(IF($AE220="半年付",2,IF($AE220="季度付",4,IF($AE220="月付",12,IF($AE220="半月付",24,1))))=1,1,MAX(1,ROUND(($E220-$D220+1)/365*IF($AE220="半年付",2,IF($AE220="季度付",4,IF($AE220="月付",12,IF($AE220="半月付",24,1)))),0)))))</f>
        <v/>
      </c>
      <c r="AO220" s="248" t="str">
        <f aca="true">IF($AN220="","",MIN($AN220,MAX(0,INT((TODAY()-付款宽限天数-$D220)/(($E220-$D220+1)/$AN220))+1)))</f>
        <v/>
      </c>
    </row>
    <row r="221" customFormat="false" ht="24" hidden="false" customHeight="false" outlineLevel="0" collapsed="false">
      <c r="F221" s="288" t="str">
        <f aca="true">IF(TRIM($B221&amp;$C221)="","",IF(OR(ISNUMBER(SEARCH("未",$A221)),ISNUMBER(SEARCH("送出",$A221)),AND(TRIM($A221)="",NOT(ISNUMBER($D221)),N($H221)=0)),"【合同未回】","")&amp;IF(NOT(ISNUMBER($E221)),IF(OR(ISNUMBER(SEARCH("未",$A221)),ISNUMBER(SEARCH("送出",$A221)),AND(TRIM($A221)="",NOT(ISNUMBER($D221)),N($H221)=0)),"","【未填合同期】"),IF($E221&lt;TODAY(),"【已到期】",IF($E221-TODAY()&lt;=提醒天数,"【即将到期，剩余"&amp;($E221-TODAY())&amp;"天】","【正常】")))&amp;IF(OR($AD221="安装免保",$AD221="技术免保",$AD221="质保期内"),"【"&amp;$AD221&amp;"】",""))</f>
        <v/>
      </c>
      <c r="K221" s="244" t="str">
        <f aca="false">IF(OR(N($H221)=0,N($I221)=0),"",ROUND(N($H221)*N($I221)*IF(N($J221)=0,1,N($J221)),2))</f>
        <v/>
      </c>
      <c r="M221" s="244" t="str">
        <f aca="false">IF(TRIM($B221&amp;$C221)="","",IF(AND(N($K221)=0,N($L221)=0),"",ROUND(N($K221)+N($L221),2)))</f>
        <v/>
      </c>
      <c r="S221" s="244"/>
      <c r="T221" s="245" t="str">
        <f aca="false">IF(TRIM($B221&amp;$C221)="","",IF(N($O221)=0,"",MAX(0,MIN(N($O221)-N($Q221),N($W221)))))</f>
        <v/>
      </c>
      <c r="U221" s="245" t="str">
        <f aca="false">IF(TRIM($B221&amp;$C221)="","",IF(N($Q221)&lt;=N($O221),"",N($Q221)-N($O221)))</f>
        <v/>
      </c>
      <c r="V221" s="245" t="str">
        <f aca="false">IF(OR(TRIM($B221&amp;$C221)="",$W221=""),"",MAX(0,N($W221))-N($T221))</f>
        <v/>
      </c>
      <c r="W221" s="245" t="str">
        <f aca="false">IF(TRIM($B221&amp;$C221)="","",IF(AND(N($M221)=0,N($Q221)+N($R221)+N($S221)=0),"",ROUND(N($M221)-N($Q221)-N($R221)-N($S221),2)))</f>
        <v/>
      </c>
      <c r="X221" s="246" t="str">
        <f aca="false">IF(TRIM($B221&amp;$C221)="","",IF(N($M221)=0,IF((N($Q221)+N($R221)+N($S221))=0,"—未填单价","未填单价，已收 "&amp;TEXT((N($Q221)+N($R221)+N($S221)),"#,##0.00")),IF(N($W221)&gt;0.005,"欠 "&amp;TEXT(N($W221),"#,##0.00")&amp;IF(N($T221)&gt;0,"（开票未到账 "&amp;TEXT(N($T221),"#,##0.00")&amp;"）","")&amp;IF(N($V221)&gt;0,"（未开票 "&amp;TEXT(N($V221),"#,##0.00")&amp;"）",""),IF(N($W221)&lt;-0.005,"多收 "&amp;TEXT(-N($W221),"#,##0.00"),"✔ 已结清")))&amp;IF(N($U221)&gt;0,"｜到账未开票 "&amp;TEXT(N($U221),"#,##0.00")&amp;"，待补票","")&amp;IF(N($R221)&gt;0,"｜收现 "&amp;TEXT(N($R221),"#,##0.00"),"")&amp;IF(N($S221)&gt;0,"｜收款不开票 "&amp;TEXT(N($S221),"#,##0.00"),""))</f>
        <v/>
      </c>
      <c r="Y221" s="290"/>
      <c r="AC221" s="244" t="str">
        <f aca="false">IF(OR(N($O221)=0,N($AB221)=0),"",ROUND(N($O221)/(1+N($AB221))*N($AB221),2))</f>
        <v/>
      </c>
      <c r="AD221" s="290"/>
      <c r="AE221" s="288"/>
      <c r="AF221" s="261" t="str">
        <f aca="false">IF($AN221="","",IF($AN221=1,IF($AO221&gt;=1,"一次性·已到收款期","一次性·未到期"),$AE221&amp;" 第"&amp;$AO221&amp;"/"&amp;$AN221&amp;"期"))</f>
        <v/>
      </c>
      <c r="AG221" s="245" t="str">
        <f aca="false">IF(OR($AN221="",N($M221)=0),"",ROUND(N($K221)*$AO221/$AN221,2)+N($L221))</f>
        <v/>
      </c>
      <c r="AH221" s="245" t="str">
        <f aca="false">IF($AG221="","",MAX(0,ROUND($AG221-(N($Q221)+N($R221)+N($S221)),2)))</f>
        <v/>
      </c>
      <c r="AI221" s="245" t="str">
        <f aca="false">IF(OR(TRIM($B221&amp;$C221)="",NOT(ISNUMBER($D221))),"",SUMIFS($W$3:$W$1001,$AK$3:$AK$1001,$AK221,$D$3:$D$1001,"&lt;"&amp;$D221))</f>
        <v/>
      </c>
      <c r="AJ221" s="245" t="str">
        <f aca="false">IF(TRIM($B221&amp;$C221)="","",SUMIFS($W$3:$W$1001,$AK$3:$AK$1001,$AK221))</f>
        <v/>
      </c>
      <c r="AK221" s="261" t="str">
        <f aca="false">IF(TRIM($B221&amp;$C221)="","",TRIM($B221)&amp;"｜"&amp;TRIM($C221))</f>
        <v/>
      </c>
      <c r="AL221" s="245" t="str">
        <f aca="false">IF(TRIM($B221&amp;$C221)="","",MIN(N($O221),N($Q221)))</f>
        <v/>
      </c>
      <c r="AM221" s="248" t="str">
        <f aca="false">IF(ISNUMBER($D221),YEAR($D221),"")</f>
        <v/>
      </c>
      <c r="AN221" s="248" t="str">
        <f aca="false">IF(OR(TRIM($B221&amp;$C221)="",NOT(ISNUMBER($D221)),NOT(ISNUMBER($E221))),"",IF($E221&lt;$D221,"",IF(IF($AE221="半年付",2,IF($AE221="季度付",4,IF($AE221="月付",12,IF($AE221="半月付",24,1))))=1,1,MAX(1,ROUND(($E221-$D221+1)/365*IF($AE221="半年付",2,IF($AE221="季度付",4,IF($AE221="月付",12,IF($AE221="半月付",24,1)))),0)))))</f>
        <v/>
      </c>
      <c r="AO221" s="248" t="str">
        <f aca="true">IF($AN221="","",MIN($AN221,MAX(0,INT((TODAY()-付款宽限天数-$D221)/(($E221-$D221+1)/$AN221))+1)))</f>
        <v/>
      </c>
    </row>
    <row r="222" customFormat="false" ht="24" hidden="false" customHeight="false" outlineLevel="0" collapsed="false">
      <c r="F222" s="288" t="str">
        <f aca="true">IF(TRIM($B222&amp;$C222)="","",IF(OR(ISNUMBER(SEARCH("未",$A222)),ISNUMBER(SEARCH("送出",$A222)),AND(TRIM($A222)="",NOT(ISNUMBER($D222)),N($H222)=0)),"【合同未回】","")&amp;IF(NOT(ISNUMBER($E222)),IF(OR(ISNUMBER(SEARCH("未",$A222)),ISNUMBER(SEARCH("送出",$A222)),AND(TRIM($A222)="",NOT(ISNUMBER($D222)),N($H222)=0)),"","【未填合同期】"),IF($E222&lt;TODAY(),"【已到期】",IF($E222-TODAY()&lt;=提醒天数,"【即将到期，剩余"&amp;($E222-TODAY())&amp;"天】","【正常】")))&amp;IF(OR($AD222="安装免保",$AD222="技术免保",$AD222="质保期内"),"【"&amp;$AD222&amp;"】",""))</f>
        <v/>
      </c>
      <c r="K222" s="244" t="str">
        <f aca="false">IF(OR(N($H222)=0,N($I222)=0),"",ROUND(N($H222)*N($I222)*IF(N($J222)=0,1,N($J222)),2))</f>
        <v/>
      </c>
      <c r="M222" s="244" t="str">
        <f aca="false">IF(TRIM($B222&amp;$C222)="","",IF(AND(N($K222)=0,N($L222)=0),"",ROUND(N($K222)+N($L222),2)))</f>
        <v/>
      </c>
      <c r="S222" s="244"/>
      <c r="T222" s="245" t="str">
        <f aca="false">IF(TRIM($B222&amp;$C222)="","",IF(N($O222)=0,"",MAX(0,MIN(N($O222)-N($Q222),N($W222)))))</f>
        <v/>
      </c>
      <c r="U222" s="245" t="str">
        <f aca="false">IF(TRIM($B222&amp;$C222)="","",IF(N($Q222)&lt;=N($O222),"",N($Q222)-N($O222)))</f>
        <v/>
      </c>
      <c r="V222" s="245" t="str">
        <f aca="false">IF(OR(TRIM($B222&amp;$C222)="",$W222=""),"",MAX(0,N($W222))-N($T222))</f>
        <v/>
      </c>
      <c r="W222" s="245" t="str">
        <f aca="false">IF(TRIM($B222&amp;$C222)="","",IF(AND(N($M222)=0,N($Q222)+N($R222)+N($S222)=0),"",ROUND(N($M222)-N($Q222)-N($R222)-N($S222),2)))</f>
        <v/>
      </c>
      <c r="X222" s="246" t="str">
        <f aca="false">IF(TRIM($B222&amp;$C222)="","",IF(N($M222)=0,IF((N($Q222)+N($R222)+N($S222))=0,"—未填单价","未填单价，已收 "&amp;TEXT((N($Q222)+N($R222)+N($S222)),"#,##0.00")),IF(N($W222)&gt;0.005,"欠 "&amp;TEXT(N($W222),"#,##0.00")&amp;IF(N($T222)&gt;0,"（开票未到账 "&amp;TEXT(N($T222),"#,##0.00")&amp;"）","")&amp;IF(N($V222)&gt;0,"（未开票 "&amp;TEXT(N($V222),"#,##0.00")&amp;"）",""),IF(N($W222)&lt;-0.005,"多收 "&amp;TEXT(-N($W222),"#,##0.00"),"✔ 已结清")))&amp;IF(N($U222)&gt;0,"｜到账未开票 "&amp;TEXT(N($U222),"#,##0.00")&amp;"，待补票","")&amp;IF(N($R222)&gt;0,"｜收现 "&amp;TEXT(N($R222),"#,##0.00"),"")&amp;IF(N($S222)&gt;0,"｜收款不开票 "&amp;TEXT(N($S222),"#,##0.00"),""))</f>
        <v/>
      </c>
      <c r="Y222" s="290"/>
      <c r="AC222" s="244" t="str">
        <f aca="false">IF(OR(N($O222)=0,N($AB222)=0),"",ROUND(N($O222)/(1+N($AB222))*N($AB222),2))</f>
        <v/>
      </c>
      <c r="AD222" s="290"/>
      <c r="AE222" s="288"/>
      <c r="AF222" s="261" t="str">
        <f aca="false">IF($AN222="","",IF($AN222=1,IF($AO222&gt;=1,"一次性·已到收款期","一次性·未到期"),$AE222&amp;" 第"&amp;$AO222&amp;"/"&amp;$AN222&amp;"期"))</f>
        <v/>
      </c>
      <c r="AG222" s="245" t="str">
        <f aca="false">IF(OR($AN222="",N($M222)=0),"",ROUND(N($K222)*$AO222/$AN222,2)+N($L222))</f>
        <v/>
      </c>
      <c r="AH222" s="245" t="str">
        <f aca="false">IF($AG222="","",MAX(0,ROUND($AG222-(N($Q222)+N($R222)+N($S222)),2)))</f>
        <v/>
      </c>
      <c r="AI222" s="245" t="str">
        <f aca="false">IF(OR(TRIM($B222&amp;$C222)="",NOT(ISNUMBER($D222))),"",SUMIFS($W$3:$W$1001,$AK$3:$AK$1001,$AK222,$D$3:$D$1001,"&lt;"&amp;$D222))</f>
        <v/>
      </c>
      <c r="AJ222" s="245" t="str">
        <f aca="false">IF(TRIM($B222&amp;$C222)="","",SUMIFS($W$3:$W$1001,$AK$3:$AK$1001,$AK222))</f>
        <v/>
      </c>
      <c r="AK222" s="261" t="str">
        <f aca="false">IF(TRIM($B222&amp;$C222)="","",TRIM($B222)&amp;"｜"&amp;TRIM($C222))</f>
        <v/>
      </c>
      <c r="AL222" s="245" t="str">
        <f aca="false">IF(TRIM($B222&amp;$C222)="","",MIN(N($O222),N($Q222)))</f>
        <v/>
      </c>
      <c r="AM222" s="248" t="str">
        <f aca="false">IF(ISNUMBER($D222),YEAR($D222),"")</f>
        <v/>
      </c>
      <c r="AN222" s="248" t="str">
        <f aca="false">IF(OR(TRIM($B222&amp;$C222)="",NOT(ISNUMBER($D222)),NOT(ISNUMBER($E222))),"",IF($E222&lt;$D222,"",IF(IF($AE222="半年付",2,IF($AE222="季度付",4,IF($AE222="月付",12,IF($AE222="半月付",24,1))))=1,1,MAX(1,ROUND(($E222-$D222+1)/365*IF($AE222="半年付",2,IF($AE222="季度付",4,IF($AE222="月付",12,IF($AE222="半月付",24,1)))),0)))))</f>
        <v/>
      </c>
      <c r="AO222" s="248" t="str">
        <f aca="true">IF($AN222="","",MIN($AN222,MAX(0,INT((TODAY()-付款宽限天数-$D222)/(($E222-$D222+1)/$AN222))+1)))</f>
        <v/>
      </c>
    </row>
    <row r="223" customFormat="false" ht="24" hidden="false" customHeight="false" outlineLevel="0" collapsed="false">
      <c r="F223" s="288" t="str">
        <f aca="true">IF(TRIM($B223&amp;$C223)="","",IF(OR(ISNUMBER(SEARCH("未",$A223)),ISNUMBER(SEARCH("送出",$A223)),AND(TRIM($A223)="",NOT(ISNUMBER($D223)),N($H223)=0)),"【合同未回】","")&amp;IF(NOT(ISNUMBER($E223)),IF(OR(ISNUMBER(SEARCH("未",$A223)),ISNUMBER(SEARCH("送出",$A223)),AND(TRIM($A223)="",NOT(ISNUMBER($D223)),N($H223)=0)),"","【未填合同期】"),IF($E223&lt;TODAY(),"【已到期】",IF($E223-TODAY()&lt;=提醒天数,"【即将到期，剩余"&amp;($E223-TODAY())&amp;"天】","【正常】")))&amp;IF(OR($AD223="安装免保",$AD223="技术免保",$AD223="质保期内"),"【"&amp;$AD223&amp;"】",""))</f>
        <v/>
      </c>
      <c r="K223" s="244" t="str">
        <f aca="false">IF(OR(N($H223)=0,N($I223)=0),"",ROUND(N($H223)*N($I223)*IF(N($J223)=0,1,N($J223)),2))</f>
        <v/>
      </c>
      <c r="M223" s="244" t="str">
        <f aca="false">IF(TRIM($B223&amp;$C223)="","",IF(AND(N($K223)=0,N($L223)=0),"",ROUND(N($K223)+N($L223),2)))</f>
        <v/>
      </c>
      <c r="S223" s="244"/>
      <c r="T223" s="245" t="str">
        <f aca="false">IF(TRIM($B223&amp;$C223)="","",IF(N($O223)=0,"",MAX(0,MIN(N($O223)-N($Q223),N($W223)))))</f>
        <v/>
      </c>
      <c r="U223" s="245" t="str">
        <f aca="false">IF(TRIM($B223&amp;$C223)="","",IF(N($Q223)&lt;=N($O223),"",N($Q223)-N($O223)))</f>
        <v/>
      </c>
      <c r="V223" s="245" t="str">
        <f aca="false">IF(OR(TRIM($B223&amp;$C223)="",$W223=""),"",MAX(0,N($W223))-N($T223))</f>
        <v/>
      </c>
      <c r="W223" s="245" t="str">
        <f aca="false">IF(TRIM($B223&amp;$C223)="","",IF(AND(N($M223)=0,N($Q223)+N($R223)+N($S223)=0),"",ROUND(N($M223)-N($Q223)-N($R223)-N($S223),2)))</f>
        <v/>
      </c>
      <c r="X223" s="246" t="str">
        <f aca="false">IF(TRIM($B223&amp;$C223)="","",IF(N($M223)=0,IF((N($Q223)+N($R223)+N($S223))=0,"—未填单价","未填单价，已收 "&amp;TEXT((N($Q223)+N($R223)+N($S223)),"#,##0.00")),IF(N($W223)&gt;0.005,"欠 "&amp;TEXT(N($W223),"#,##0.00")&amp;IF(N($T223)&gt;0,"（开票未到账 "&amp;TEXT(N($T223),"#,##0.00")&amp;"）","")&amp;IF(N($V223)&gt;0,"（未开票 "&amp;TEXT(N($V223),"#,##0.00")&amp;"）",""),IF(N($W223)&lt;-0.005,"多收 "&amp;TEXT(-N($W223),"#,##0.00"),"✔ 已结清")))&amp;IF(N($U223)&gt;0,"｜到账未开票 "&amp;TEXT(N($U223),"#,##0.00")&amp;"，待补票","")&amp;IF(N($R223)&gt;0,"｜收现 "&amp;TEXT(N($R223),"#,##0.00"),"")&amp;IF(N($S223)&gt;0,"｜收款不开票 "&amp;TEXT(N($S223),"#,##0.00"),""))</f>
        <v/>
      </c>
      <c r="Y223" s="290"/>
      <c r="AC223" s="244" t="str">
        <f aca="false">IF(OR(N($O223)=0,N($AB223)=0),"",ROUND(N($O223)/(1+N($AB223))*N($AB223),2))</f>
        <v/>
      </c>
      <c r="AD223" s="290"/>
      <c r="AE223" s="288"/>
      <c r="AF223" s="261" t="str">
        <f aca="false">IF($AN223="","",IF($AN223=1,IF($AO223&gt;=1,"一次性·已到收款期","一次性·未到期"),$AE223&amp;" 第"&amp;$AO223&amp;"/"&amp;$AN223&amp;"期"))</f>
        <v/>
      </c>
      <c r="AG223" s="245" t="str">
        <f aca="false">IF(OR($AN223="",N($M223)=0),"",ROUND(N($K223)*$AO223/$AN223,2)+N($L223))</f>
        <v/>
      </c>
      <c r="AH223" s="245" t="str">
        <f aca="false">IF($AG223="","",MAX(0,ROUND($AG223-(N($Q223)+N($R223)+N($S223)),2)))</f>
        <v/>
      </c>
      <c r="AI223" s="245" t="str">
        <f aca="false">IF(OR(TRIM($B223&amp;$C223)="",NOT(ISNUMBER($D223))),"",SUMIFS($W$3:$W$1001,$AK$3:$AK$1001,$AK223,$D$3:$D$1001,"&lt;"&amp;$D223))</f>
        <v/>
      </c>
      <c r="AJ223" s="245" t="str">
        <f aca="false">IF(TRIM($B223&amp;$C223)="","",SUMIFS($W$3:$W$1001,$AK$3:$AK$1001,$AK223))</f>
        <v/>
      </c>
      <c r="AK223" s="261" t="str">
        <f aca="false">IF(TRIM($B223&amp;$C223)="","",TRIM($B223)&amp;"｜"&amp;TRIM($C223))</f>
        <v/>
      </c>
      <c r="AL223" s="245" t="str">
        <f aca="false">IF(TRIM($B223&amp;$C223)="","",MIN(N($O223),N($Q223)))</f>
        <v/>
      </c>
      <c r="AM223" s="248" t="str">
        <f aca="false">IF(ISNUMBER($D223),YEAR($D223),"")</f>
        <v/>
      </c>
      <c r="AN223" s="248" t="str">
        <f aca="false">IF(OR(TRIM($B223&amp;$C223)="",NOT(ISNUMBER($D223)),NOT(ISNUMBER($E223))),"",IF($E223&lt;$D223,"",IF(IF($AE223="半年付",2,IF($AE223="季度付",4,IF($AE223="月付",12,IF($AE223="半月付",24,1))))=1,1,MAX(1,ROUND(($E223-$D223+1)/365*IF($AE223="半年付",2,IF($AE223="季度付",4,IF($AE223="月付",12,IF($AE223="半月付",24,1)))),0)))))</f>
        <v/>
      </c>
      <c r="AO223" s="248" t="str">
        <f aca="true">IF($AN223="","",MIN($AN223,MAX(0,INT((TODAY()-付款宽限天数-$D223)/(($E223-$D223+1)/$AN223))+1)))</f>
        <v/>
      </c>
    </row>
    <row r="224" customFormat="false" ht="24" hidden="false" customHeight="false" outlineLevel="0" collapsed="false">
      <c r="F224" s="288" t="str">
        <f aca="true">IF(TRIM($B224&amp;$C224)="","",IF(OR(ISNUMBER(SEARCH("未",$A224)),ISNUMBER(SEARCH("送出",$A224)),AND(TRIM($A224)="",NOT(ISNUMBER($D224)),N($H224)=0)),"【合同未回】","")&amp;IF(NOT(ISNUMBER($E224)),IF(OR(ISNUMBER(SEARCH("未",$A224)),ISNUMBER(SEARCH("送出",$A224)),AND(TRIM($A224)="",NOT(ISNUMBER($D224)),N($H224)=0)),"","【未填合同期】"),IF($E224&lt;TODAY(),"【已到期】",IF($E224-TODAY()&lt;=提醒天数,"【即将到期，剩余"&amp;($E224-TODAY())&amp;"天】","【正常】")))&amp;IF(OR($AD224="安装免保",$AD224="技术免保",$AD224="质保期内"),"【"&amp;$AD224&amp;"】",""))</f>
        <v/>
      </c>
      <c r="K224" s="244" t="str">
        <f aca="false">IF(OR(N($H224)=0,N($I224)=0),"",ROUND(N($H224)*N($I224)*IF(N($J224)=0,1,N($J224)),2))</f>
        <v/>
      </c>
      <c r="M224" s="244" t="str">
        <f aca="false">IF(TRIM($B224&amp;$C224)="","",IF(AND(N($K224)=0,N($L224)=0),"",ROUND(N($K224)+N($L224),2)))</f>
        <v/>
      </c>
      <c r="S224" s="244"/>
      <c r="T224" s="245" t="str">
        <f aca="false">IF(TRIM($B224&amp;$C224)="","",IF(N($O224)=0,"",MAX(0,MIN(N($O224)-N($Q224),N($W224)))))</f>
        <v/>
      </c>
      <c r="U224" s="245" t="str">
        <f aca="false">IF(TRIM($B224&amp;$C224)="","",IF(N($Q224)&lt;=N($O224),"",N($Q224)-N($O224)))</f>
        <v/>
      </c>
      <c r="V224" s="245" t="str">
        <f aca="false">IF(OR(TRIM($B224&amp;$C224)="",$W224=""),"",MAX(0,N($W224))-N($T224))</f>
        <v/>
      </c>
      <c r="W224" s="245" t="str">
        <f aca="false">IF(TRIM($B224&amp;$C224)="","",IF(AND(N($M224)=0,N($Q224)+N($R224)+N($S224)=0),"",ROUND(N($M224)-N($Q224)-N($R224)-N($S224),2)))</f>
        <v/>
      </c>
      <c r="X224" s="246" t="str">
        <f aca="false">IF(TRIM($B224&amp;$C224)="","",IF(N($M224)=0,IF((N($Q224)+N($R224)+N($S224))=0,"—未填单价","未填单价，已收 "&amp;TEXT((N($Q224)+N($R224)+N($S224)),"#,##0.00")),IF(N($W224)&gt;0.005,"欠 "&amp;TEXT(N($W224),"#,##0.00")&amp;IF(N($T224)&gt;0,"（开票未到账 "&amp;TEXT(N($T224),"#,##0.00")&amp;"）","")&amp;IF(N($V224)&gt;0,"（未开票 "&amp;TEXT(N($V224),"#,##0.00")&amp;"）",""),IF(N($W224)&lt;-0.005,"多收 "&amp;TEXT(-N($W224),"#,##0.00"),"✔ 已结清")))&amp;IF(N($U224)&gt;0,"｜到账未开票 "&amp;TEXT(N($U224),"#,##0.00")&amp;"，待补票","")&amp;IF(N($R224)&gt;0,"｜收现 "&amp;TEXT(N($R224),"#,##0.00"),"")&amp;IF(N($S224)&gt;0,"｜收款不开票 "&amp;TEXT(N($S224),"#,##0.00"),""))</f>
        <v/>
      </c>
      <c r="Y224" s="290"/>
      <c r="AC224" s="244" t="str">
        <f aca="false">IF(OR(N($O224)=0,N($AB224)=0),"",ROUND(N($O224)/(1+N($AB224))*N($AB224),2))</f>
        <v/>
      </c>
      <c r="AD224" s="290"/>
      <c r="AE224" s="288"/>
      <c r="AF224" s="261" t="str">
        <f aca="false">IF($AN224="","",IF($AN224=1,IF($AO224&gt;=1,"一次性·已到收款期","一次性·未到期"),$AE224&amp;" 第"&amp;$AO224&amp;"/"&amp;$AN224&amp;"期"))</f>
        <v/>
      </c>
      <c r="AG224" s="245" t="str">
        <f aca="false">IF(OR($AN224="",N($M224)=0),"",ROUND(N($K224)*$AO224/$AN224,2)+N($L224))</f>
        <v/>
      </c>
      <c r="AH224" s="245" t="str">
        <f aca="false">IF($AG224="","",MAX(0,ROUND($AG224-(N($Q224)+N($R224)+N($S224)),2)))</f>
        <v/>
      </c>
      <c r="AI224" s="245" t="str">
        <f aca="false">IF(OR(TRIM($B224&amp;$C224)="",NOT(ISNUMBER($D224))),"",SUMIFS($W$3:$W$1001,$AK$3:$AK$1001,$AK224,$D$3:$D$1001,"&lt;"&amp;$D224))</f>
        <v/>
      </c>
      <c r="AJ224" s="245" t="str">
        <f aca="false">IF(TRIM($B224&amp;$C224)="","",SUMIFS($W$3:$W$1001,$AK$3:$AK$1001,$AK224))</f>
        <v/>
      </c>
      <c r="AK224" s="261" t="str">
        <f aca="false">IF(TRIM($B224&amp;$C224)="","",TRIM($B224)&amp;"｜"&amp;TRIM($C224))</f>
        <v/>
      </c>
      <c r="AL224" s="245" t="str">
        <f aca="false">IF(TRIM($B224&amp;$C224)="","",MIN(N($O224),N($Q224)))</f>
        <v/>
      </c>
      <c r="AM224" s="248" t="str">
        <f aca="false">IF(ISNUMBER($D224),YEAR($D224),"")</f>
        <v/>
      </c>
      <c r="AN224" s="248" t="str">
        <f aca="false">IF(OR(TRIM($B224&amp;$C224)="",NOT(ISNUMBER($D224)),NOT(ISNUMBER($E224))),"",IF($E224&lt;$D224,"",IF(IF($AE224="半年付",2,IF($AE224="季度付",4,IF($AE224="月付",12,IF($AE224="半月付",24,1))))=1,1,MAX(1,ROUND(($E224-$D224+1)/365*IF($AE224="半年付",2,IF($AE224="季度付",4,IF($AE224="月付",12,IF($AE224="半月付",24,1)))),0)))))</f>
        <v/>
      </c>
      <c r="AO224" s="248" t="str">
        <f aca="true">IF($AN224="","",MIN($AN224,MAX(0,INT((TODAY()-付款宽限天数-$D224)/(($E224-$D224+1)/$AN224))+1)))</f>
        <v/>
      </c>
    </row>
    <row r="225" customFormat="false" ht="24" hidden="false" customHeight="false" outlineLevel="0" collapsed="false">
      <c r="F225" s="288" t="str">
        <f aca="true">IF(TRIM($B225&amp;$C225)="","",IF(OR(ISNUMBER(SEARCH("未",$A225)),ISNUMBER(SEARCH("送出",$A225)),AND(TRIM($A225)="",NOT(ISNUMBER($D225)),N($H225)=0)),"【合同未回】","")&amp;IF(NOT(ISNUMBER($E225)),IF(OR(ISNUMBER(SEARCH("未",$A225)),ISNUMBER(SEARCH("送出",$A225)),AND(TRIM($A225)="",NOT(ISNUMBER($D225)),N($H225)=0)),"","【未填合同期】"),IF($E225&lt;TODAY(),"【已到期】",IF($E225-TODAY()&lt;=提醒天数,"【即将到期，剩余"&amp;($E225-TODAY())&amp;"天】","【正常】")))&amp;IF(OR($AD225="安装免保",$AD225="技术免保",$AD225="质保期内"),"【"&amp;$AD225&amp;"】",""))</f>
        <v/>
      </c>
      <c r="K225" s="244" t="str">
        <f aca="false">IF(OR(N($H225)=0,N($I225)=0),"",ROUND(N($H225)*N($I225)*IF(N($J225)=0,1,N($J225)),2))</f>
        <v/>
      </c>
      <c r="M225" s="244" t="str">
        <f aca="false">IF(TRIM($B225&amp;$C225)="","",IF(AND(N($K225)=0,N($L225)=0),"",ROUND(N($K225)+N($L225),2)))</f>
        <v/>
      </c>
      <c r="S225" s="244"/>
      <c r="T225" s="245" t="str">
        <f aca="false">IF(TRIM($B225&amp;$C225)="","",IF(N($O225)=0,"",MAX(0,MIN(N($O225)-N($Q225),N($W225)))))</f>
        <v/>
      </c>
      <c r="U225" s="245" t="str">
        <f aca="false">IF(TRIM($B225&amp;$C225)="","",IF(N($Q225)&lt;=N($O225),"",N($Q225)-N($O225)))</f>
        <v/>
      </c>
      <c r="V225" s="245" t="str">
        <f aca="false">IF(OR(TRIM($B225&amp;$C225)="",$W225=""),"",MAX(0,N($W225))-N($T225))</f>
        <v/>
      </c>
      <c r="W225" s="245" t="str">
        <f aca="false">IF(TRIM($B225&amp;$C225)="","",IF(AND(N($M225)=0,N($Q225)+N($R225)+N($S225)=0),"",ROUND(N($M225)-N($Q225)-N($R225)-N($S225),2)))</f>
        <v/>
      </c>
      <c r="X225" s="246" t="str">
        <f aca="false">IF(TRIM($B225&amp;$C225)="","",IF(N($M225)=0,IF((N($Q225)+N($R225)+N($S225))=0,"—未填单价","未填单价，已收 "&amp;TEXT((N($Q225)+N($R225)+N($S225)),"#,##0.00")),IF(N($W225)&gt;0.005,"欠 "&amp;TEXT(N($W225),"#,##0.00")&amp;IF(N($T225)&gt;0,"（开票未到账 "&amp;TEXT(N($T225),"#,##0.00")&amp;"）","")&amp;IF(N($V225)&gt;0,"（未开票 "&amp;TEXT(N($V225),"#,##0.00")&amp;"）",""),IF(N($W225)&lt;-0.005,"多收 "&amp;TEXT(-N($W225),"#,##0.00"),"✔ 已结清")))&amp;IF(N($U225)&gt;0,"｜到账未开票 "&amp;TEXT(N($U225),"#,##0.00")&amp;"，待补票","")&amp;IF(N($R225)&gt;0,"｜收现 "&amp;TEXT(N($R225),"#,##0.00"),"")&amp;IF(N($S225)&gt;0,"｜收款不开票 "&amp;TEXT(N($S225),"#,##0.00"),""))</f>
        <v/>
      </c>
      <c r="Y225" s="290"/>
      <c r="AC225" s="244" t="str">
        <f aca="false">IF(OR(N($O225)=0,N($AB225)=0),"",ROUND(N($O225)/(1+N($AB225))*N($AB225),2))</f>
        <v/>
      </c>
      <c r="AD225" s="290"/>
      <c r="AE225" s="288"/>
      <c r="AF225" s="261" t="str">
        <f aca="false">IF($AN225="","",IF($AN225=1,IF($AO225&gt;=1,"一次性·已到收款期","一次性·未到期"),$AE225&amp;" 第"&amp;$AO225&amp;"/"&amp;$AN225&amp;"期"))</f>
        <v/>
      </c>
      <c r="AG225" s="245" t="str">
        <f aca="false">IF(OR($AN225="",N($M225)=0),"",ROUND(N($K225)*$AO225/$AN225,2)+N($L225))</f>
        <v/>
      </c>
      <c r="AH225" s="245" t="str">
        <f aca="false">IF($AG225="","",MAX(0,ROUND($AG225-(N($Q225)+N($R225)+N($S225)),2)))</f>
        <v/>
      </c>
      <c r="AI225" s="245" t="str">
        <f aca="false">IF(OR(TRIM($B225&amp;$C225)="",NOT(ISNUMBER($D225))),"",SUMIFS($W$3:$W$1001,$AK$3:$AK$1001,$AK225,$D$3:$D$1001,"&lt;"&amp;$D225))</f>
        <v/>
      </c>
      <c r="AJ225" s="245" t="str">
        <f aca="false">IF(TRIM($B225&amp;$C225)="","",SUMIFS($W$3:$W$1001,$AK$3:$AK$1001,$AK225))</f>
        <v/>
      </c>
      <c r="AK225" s="261" t="str">
        <f aca="false">IF(TRIM($B225&amp;$C225)="","",TRIM($B225)&amp;"｜"&amp;TRIM($C225))</f>
        <v/>
      </c>
      <c r="AL225" s="245" t="str">
        <f aca="false">IF(TRIM($B225&amp;$C225)="","",MIN(N($O225),N($Q225)))</f>
        <v/>
      </c>
      <c r="AM225" s="248" t="str">
        <f aca="false">IF(ISNUMBER($D225),YEAR($D225),"")</f>
        <v/>
      </c>
      <c r="AN225" s="248" t="str">
        <f aca="false">IF(OR(TRIM($B225&amp;$C225)="",NOT(ISNUMBER($D225)),NOT(ISNUMBER($E225))),"",IF($E225&lt;$D225,"",IF(IF($AE225="半年付",2,IF($AE225="季度付",4,IF($AE225="月付",12,IF($AE225="半月付",24,1))))=1,1,MAX(1,ROUND(($E225-$D225+1)/365*IF($AE225="半年付",2,IF($AE225="季度付",4,IF($AE225="月付",12,IF($AE225="半月付",24,1)))),0)))))</f>
        <v/>
      </c>
      <c r="AO225" s="248" t="str">
        <f aca="true">IF($AN225="","",MIN($AN225,MAX(0,INT((TODAY()-付款宽限天数-$D225)/(($E225-$D225+1)/$AN225))+1)))</f>
        <v/>
      </c>
    </row>
    <row r="226" customFormat="false" ht="24" hidden="false" customHeight="false" outlineLevel="0" collapsed="false">
      <c r="F226" s="288" t="str">
        <f aca="true">IF(TRIM($B226&amp;$C226)="","",IF(OR(ISNUMBER(SEARCH("未",$A226)),ISNUMBER(SEARCH("送出",$A226)),AND(TRIM($A226)="",NOT(ISNUMBER($D226)),N($H226)=0)),"【合同未回】","")&amp;IF(NOT(ISNUMBER($E226)),IF(OR(ISNUMBER(SEARCH("未",$A226)),ISNUMBER(SEARCH("送出",$A226)),AND(TRIM($A226)="",NOT(ISNUMBER($D226)),N($H226)=0)),"","【未填合同期】"),IF($E226&lt;TODAY(),"【已到期】",IF($E226-TODAY()&lt;=提醒天数,"【即将到期，剩余"&amp;($E226-TODAY())&amp;"天】","【正常】")))&amp;IF(OR($AD226="安装免保",$AD226="技术免保",$AD226="质保期内"),"【"&amp;$AD226&amp;"】",""))</f>
        <v/>
      </c>
      <c r="K226" s="244" t="str">
        <f aca="false">IF(OR(N($H226)=0,N($I226)=0),"",ROUND(N($H226)*N($I226)*IF(N($J226)=0,1,N($J226)),2))</f>
        <v/>
      </c>
      <c r="M226" s="244" t="str">
        <f aca="false">IF(TRIM($B226&amp;$C226)="","",IF(AND(N($K226)=0,N($L226)=0),"",ROUND(N($K226)+N($L226),2)))</f>
        <v/>
      </c>
      <c r="S226" s="244"/>
      <c r="T226" s="245" t="str">
        <f aca="false">IF(TRIM($B226&amp;$C226)="","",IF(N($O226)=0,"",MAX(0,MIN(N($O226)-N($Q226),N($W226)))))</f>
        <v/>
      </c>
      <c r="U226" s="245" t="str">
        <f aca="false">IF(TRIM($B226&amp;$C226)="","",IF(N($Q226)&lt;=N($O226),"",N($Q226)-N($O226)))</f>
        <v/>
      </c>
      <c r="V226" s="245" t="str">
        <f aca="false">IF(OR(TRIM($B226&amp;$C226)="",$W226=""),"",MAX(0,N($W226))-N($T226))</f>
        <v/>
      </c>
      <c r="W226" s="245" t="str">
        <f aca="false">IF(TRIM($B226&amp;$C226)="","",IF(AND(N($M226)=0,N($Q226)+N($R226)+N($S226)=0),"",ROUND(N($M226)-N($Q226)-N($R226)-N($S226),2)))</f>
        <v/>
      </c>
      <c r="X226" s="246" t="str">
        <f aca="false">IF(TRIM($B226&amp;$C226)="","",IF(N($M226)=0,IF((N($Q226)+N($R226)+N($S226))=0,"—未填单价","未填单价，已收 "&amp;TEXT((N($Q226)+N($R226)+N($S226)),"#,##0.00")),IF(N($W226)&gt;0.005,"欠 "&amp;TEXT(N($W226),"#,##0.00")&amp;IF(N($T226)&gt;0,"（开票未到账 "&amp;TEXT(N($T226),"#,##0.00")&amp;"）","")&amp;IF(N($V226)&gt;0,"（未开票 "&amp;TEXT(N($V226),"#,##0.00")&amp;"）",""),IF(N($W226)&lt;-0.005,"多收 "&amp;TEXT(-N($W226),"#,##0.00"),"✔ 已结清")))&amp;IF(N($U226)&gt;0,"｜到账未开票 "&amp;TEXT(N($U226),"#,##0.00")&amp;"，待补票","")&amp;IF(N($R226)&gt;0,"｜收现 "&amp;TEXT(N($R226),"#,##0.00"),"")&amp;IF(N($S226)&gt;0,"｜收款不开票 "&amp;TEXT(N($S226),"#,##0.00"),""))</f>
        <v/>
      </c>
      <c r="Y226" s="290"/>
      <c r="AC226" s="244" t="str">
        <f aca="false">IF(OR(N($O226)=0,N($AB226)=0),"",ROUND(N($O226)/(1+N($AB226))*N($AB226),2))</f>
        <v/>
      </c>
      <c r="AD226" s="290"/>
      <c r="AE226" s="288"/>
      <c r="AF226" s="261" t="str">
        <f aca="false">IF($AN226="","",IF($AN226=1,IF($AO226&gt;=1,"一次性·已到收款期","一次性·未到期"),$AE226&amp;" 第"&amp;$AO226&amp;"/"&amp;$AN226&amp;"期"))</f>
        <v/>
      </c>
      <c r="AG226" s="245" t="str">
        <f aca="false">IF(OR($AN226="",N($M226)=0),"",ROUND(N($K226)*$AO226/$AN226,2)+N($L226))</f>
        <v/>
      </c>
      <c r="AH226" s="245" t="str">
        <f aca="false">IF($AG226="","",MAX(0,ROUND($AG226-(N($Q226)+N($R226)+N($S226)),2)))</f>
        <v/>
      </c>
      <c r="AI226" s="245" t="str">
        <f aca="false">IF(OR(TRIM($B226&amp;$C226)="",NOT(ISNUMBER($D226))),"",SUMIFS($W$3:$W$1001,$AK$3:$AK$1001,$AK226,$D$3:$D$1001,"&lt;"&amp;$D226))</f>
        <v/>
      </c>
      <c r="AJ226" s="245" t="str">
        <f aca="false">IF(TRIM($B226&amp;$C226)="","",SUMIFS($W$3:$W$1001,$AK$3:$AK$1001,$AK226))</f>
        <v/>
      </c>
      <c r="AK226" s="261" t="str">
        <f aca="false">IF(TRIM($B226&amp;$C226)="","",TRIM($B226)&amp;"｜"&amp;TRIM($C226))</f>
        <v/>
      </c>
      <c r="AL226" s="245" t="str">
        <f aca="false">IF(TRIM($B226&amp;$C226)="","",MIN(N($O226),N($Q226)))</f>
        <v/>
      </c>
      <c r="AM226" s="248" t="str">
        <f aca="false">IF(ISNUMBER($D226),YEAR($D226),"")</f>
        <v/>
      </c>
      <c r="AN226" s="248" t="str">
        <f aca="false">IF(OR(TRIM($B226&amp;$C226)="",NOT(ISNUMBER($D226)),NOT(ISNUMBER($E226))),"",IF($E226&lt;$D226,"",IF(IF($AE226="半年付",2,IF($AE226="季度付",4,IF($AE226="月付",12,IF($AE226="半月付",24,1))))=1,1,MAX(1,ROUND(($E226-$D226+1)/365*IF($AE226="半年付",2,IF($AE226="季度付",4,IF($AE226="月付",12,IF($AE226="半月付",24,1)))),0)))))</f>
        <v/>
      </c>
      <c r="AO226" s="248" t="str">
        <f aca="true">IF($AN226="","",MIN($AN226,MAX(0,INT((TODAY()-付款宽限天数-$D226)/(($E226-$D226+1)/$AN226))+1)))</f>
        <v/>
      </c>
    </row>
    <row r="227" customFormat="false" ht="24" hidden="false" customHeight="false" outlineLevel="0" collapsed="false">
      <c r="F227" s="288" t="str">
        <f aca="true">IF(TRIM($B227&amp;$C227)="","",IF(OR(ISNUMBER(SEARCH("未",$A227)),ISNUMBER(SEARCH("送出",$A227)),AND(TRIM($A227)="",NOT(ISNUMBER($D227)),N($H227)=0)),"【合同未回】","")&amp;IF(NOT(ISNUMBER($E227)),IF(OR(ISNUMBER(SEARCH("未",$A227)),ISNUMBER(SEARCH("送出",$A227)),AND(TRIM($A227)="",NOT(ISNUMBER($D227)),N($H227)=0)),"","【未填合同期】"),IF($E227&lt;TODAY(),"【已到期】",IF($E227-TODAY()&lt;=提醒天数,"【即将到期，剩余"&amp;($E227-TODAY())&amp;"天】","【正常】")))&amp;IF(OR($AD227="安装免保",$AD227="技术免保",$AD227="质保期内"),"【"&amp;$AD227&amp;"】",""))</f>
        <v/>
      </c>
      <c r="K227" s="244" t="str">
        <f aca="false">IF(OR(N($H227)=0,N($I227)=0),"",ROUND(N($H227)*N($I227)*IF(N($J227)=0,1,N($J227)),2))</f>
        <v/>
      </c>
      <c r="M227" s="244" t="str">
        <f aca="false">IF(TRIM($B227&amp;$C227)="","",IF(AND(N($K227)=0,N($L227)=0),"",ROUND(N($K227)+N($L227),2)))</f>
        <v/>
      </c>
      <c r="S227" s="244"/>
      <c r="T227" s="245" t="str">
        <f aca="false">IF(TRIM($B227&amp;$C227)="","",IF(N($O227)=0,"",MAX(0,MIN(N($O227)-N($Q227),N($W227)))))</f>
        <v/>
      </c>
      <c r="U227" s="245" t="str">
        <f aca="false">IF(TRIM($B227&amp;$C227)="","",IF(N($Q227)&lt;=N($O227),"",N($Q227)-N($O227)))</f>
        <v/>
      </c>
      <c r="V227" s="245" t="str">
        <f aca="false">IF(OR(TRIM($B227&amp;$C227)="",$W227=""),"",MAX(0,N($W227))-N($T227))</f>
        <v/>
      </c>
      <c r="W227" s="245" t="str">
        <f aca="false">IF(TRIM($B227&amp;$C227)="","",IF(AND(N($M227)=0,N($Q227)+N($R227)+N($S227)=0),"",ROUND(N($M227)-N($Q227)-N($R227)-N($S227),2)))</f>
        <v/>
      </c>
      <c r="X227" s="246" t="str">
        <f aca="false">IF(TRIM($B227&amp;$C227)="","",IF(N($M227)=0,IF((N($Q227)+N($R227)+N($S227))=0,"—未填单价","未填单价，已收 "&amp;TEXT((N($Q227)+N($R227)+N($S227)),"#,##0.00")),IF(N($W227)&gt;0.005,"欠 "&amp;TEXT(N($W227),"#,##0.00")&amp;IF(N($T227)&gt;0,"（开票未到账 "&amp;TEXT(N($T227),"#,##0.00")&amp;"）","")&amp;IF(N($V227)&gt;0,"（未开票 "&amp;TEXT(N($V227),"#,##0.00")&amp;"）",""),IF(N($W227)&lt;-0.005,"多收 "&amp;TEXT(-N($W227),"#,##0.00"),"✔ 已结清")))&amp;IF(N($U227)&gt;0,"｜到账未开票 "&amp;TEXT(N($U227),"#,##0.00")&amp;"，待补票","")&amp;IF(N($R227)&gt;0,"｜收现 "&amp;TEXT(N($R227),"#,##0.00"),"")&amp;IF(N($S227)&gt;0,"｜收款不开票 "&amp;TEXT(N($S227),"#,##0.00"),""))</f>
        <v/>
      </c>
      <c r="Y227" s="290"/>
      <c r="AC227" s="244" t="str">
        <f aca="false">IF(OR(N($O227)=0,N($AB227)=0),"",ROUND(N($O227)/(1+N($AB227))*N($AB227),2))</f>
        <v/>
      </c>
      <c r="AD227" s="290"/>
      <c r="AE227" s="288"/>
      <c r="AF227" s="261" t="str">
        <f aca="false">IF($AN227="","",IF($AN227=1,IF($AO227&gt;=1,"一次性·已到收款期","一次性·未到期"),$AE227&amp;" 第"&amp;$AO227&amp;"/"&amp;$AN227&amp;"期"))</f>
        <v/>
      </c>
      <c r="AG227" s="245" t="str">
        <f aca="false">IF(OR($AN227="",N($M227)=0),"",ROUND(N($K227)*$AO227/$AN227,2)+N($L227))</f>
        <v/>
      </c>
      <c r="AH227" s="245" t="str">
        <f aca="false">IF($AG227="","",MAX(0,ROUND($AG227-(N($Q227)+N($R227)+N($S227)),2)))</f>
        <v/>
      </c>
      <c r="AI227" s="245" t="str">
        <f aca="false">IF(OR(TRIM($B227&amp;$C227)="",NOT(ISNUMBER($D227))),"",SUMIFS($W$3:$W$1001,$AK$3:$AK$1001,$AK227,$D$3:$D$1001,"&lt;"&amp;$D227))</f>
        <v/>
      </c>
      <c r="AJ227" s="245" t="str">
        <f aca="false">IF(TRIM($B227&amp;$C227)="","",SUMIFS($W$3:$W$1001,$AK$3:$AK$1001,$AK227))</f>
        <v/>
      </c>
      <c r="AK227" s="261" t="str">
        <f aca="false">IF(TRIM($B227&amp;$C227)="","",TRIM($B227)&amp;"｜"&amp;TRIM($C227))</f>
        <v/>
      </c>
      <c r="AL227" s="245" t="str">
        <f aca="false">IF(TRIM($B227&amp;$C227)="","",MIN(N($O227),N($Q227)))</f>
        <v/>
      </c>
      <c r="AM227" s="248" t="str">
        <f aca="false">IF(ISNUMBER($D227),YEAR($D227),"")</f>
        <v/>
      </c>
      <c r="AN227" s="248" t="str">
        <f aca="false">IF(OR(TRIM($B227&amp;$C227)="",NOT(ISNUMBER($D227)),NOT(ISNUMBER($E227))),"",IF($E227&lt;$D227,"",IF(IF($AE227="半年付",2,IF($AE227="季度付",4,IF($AE227="月付",12,IF($AE227="半月付",24,1))))=1,1,MAX(1,ROUND(($E227-$D227+1)/365*IF($AE227="半年付",2,IF($AE227="季度付",4,IF($AE227="月付",12,IF($AE227="半月付",24,1)))),0)))))</f>
        <v/>
      </c>
      <c r="AO227" s="248" t="str">
        <f aca="true">IF($AN227="","",MIN($AN227,MAX(0,INT((TODAY()-付款宽限天数-$D227)/(($E227-$D227+1)/$AN227))+1)))</f>
        <v/>
      </c>
    </row>
    <row r="228" customFormat="false" ht="24" hidden="false" customHeight="false" outlineLevel="0" collapsed="false">
      <c r="F228" s="288" t="str">
        <f aca="true">IF(TRIM($B228&amp;$C228)="","",IF(OR(ISNUMBER(SEARCH("未",$A228)),ISNUMBER(SEARCH("送出",$A228)),AND(TRIM($A228)="",NOT(ISNUMBER($D228)),N($H228)=0)),"【合同未回】","")&amp;IF(NOT(ISNUMBER($E228)),IF(OR(ISNUMBER(SEARCH("未",$A228)),ISNUMBER(SEARCH("送出",$A228)),AND(TRIM($A228)="",NOT(ISNUMBER($D228)),N($H228)=0)),"","【未填合同期】"),IF($E228&lt;TODAY(),"【已到期】",IF($E228-TODAY()&lt;=提醒天数,"【即将到期，剩余"&amp;($E228-TODAY())&amp;"天】","【正常】")))&amp;IF(OR($AD228="安装免保",$AD228="技术免保",$AD228="质保期内"),"【"&amp;$AD228&amp;"】",""))</f>
        <v/>
      </c>
      <c r="K228" s="244" t="str">
        <f aca="false">IF(OR(N($H228)=0,N($I228)=0),"",ROUND(N($H228)*N($I228)*IF(N($J228)=0,1,N($J228)),2))</f>
        <v/>
      </c>
      <c r="M228" s="244" t="str">
        <f aca="false">IF(TRIM($B228&amp;$C228)="","",IF(AND(N($K228)=0,N($L228)=0),"",ROUND(N($K228)+N($L228),2)))</f>
        <v/>
      </c>
      <c r="S228" s="244"/>
      <c r="T228" s="245" t="str">
        <f aca="false">IF(TRIM($B228&amp;$C228)="","",IF(N($O228)=0,"",MAX(0,MIN(N($O228)-N($Q228),N($W228)))))</f>
        <v/>
      </c>
      <c r="U228" s="245" t="str">
        <f aca="false">IF(TRIM($B228&amp;$C228)="","",IF(N($Q228)&lt;=N($O228),"",N($Q228)-N($O228)))</f>
        <v/>
      </c>
      <c r="V228" s="245" t="str">
        <f aca="false">IF(OR(TRIM($B228&amp;$C228)="",$W228=""),"",MAX(0,N($W228))-N($T228))</f>
        <v/>
      </c>
      <c r="W228" s="245" t="str">
        <f aca="false">IF(TRIM($B228&amp;$C228)="","",IF(AND(N($M228)=0,N($Q228)+N($R228)+N($S228)=0),"",ROUND(N($M228)-N($Q228)-N($R228)-N($S228),2)))</f>
        <v/>
      </c>
      <c r="X228" s="246" t="str">
        <f aca="false">IF(TRIM($B228&amp;$C228)="","",IF(N($M228)=0,IF((N($Q228)+N($R228)+N($S228))=0,"—未填单价","未填单价，已收 "&amp;TEXT((N($Q228)+N($R228)+N($S228)),"#,##0.00")),IF(N($W228)&gt;0.005,"欠 "&amp;TEXT(N($W228),"#,##0.00")&amp;IF(N($T228)&gt;0,"（开票未到账 "&amp;TEXT(N($T228),"#,##0.00")&amp;"）","")&amp;IF(N($V228)&gt;0,"（未开票 "&amp;TEXT(N($V228),"#,##0.00")&amp;"）",""),IF(N($W228)&lt;-0.005,"多收 "&amp;TEXT(-N($W228),"#,##0.00"),"✔ 已结清")))&amp;IF(N($U228)&gt;0,"｜到账未开票 "&amp;TEXT(N($U228),"#,##0.00")&amp;"，待补票","")&amp;IF(N($R228)&gt;0,"｜收现 "&amp;TEXT(N($R228),"#,##0.00"),"")&amp;IF(N($S228)&gt;0,"｜收款不开票 "&amp;TEXT(N($S228),"#,##0.00"),""))</f>
        <v/>
      </c>
      <c r="Y228" s="290"/>
      <c r="AC228" s="244" t="str">
        <f aca="false">IF(OR(N($O228)=0,N($AB228)=0),"",ROUND(N($O228)/(1+N($AB228))*N($AB228),2))</f>
        <v/>
      </c>
      <c r="AD228" s="290"/>
      <c r="AE228" s="288"/>
      <c r="AF228" s="261" t="str">
        <f aca="false">IF($AN228="","",IF($AN228=1,IF($AO228&gt;=1,"一次性·已到收款期","一次性·未到期"),$AE228&amp;" 第"&amp;$AO228&amp;"/"&amp;$AN228&amp;"期"))</f>
        <v/>
      </c>
      <c r="AG228" s="245" t="str">
        <f aca="false">IF(OR($AN228="",N($M228)=0),"",ROUND(N($K228)*$AO228/$AN228,2)+N($L228))</f>
        <v/>
      </c>
      <c r="AH228" s="245" t="str">
        <f aca="false">IF($AG228="","",MAX(0,ROUND($AG228-(N($Q228)+N($R228)+N($S228)),2)))</f>
        <v/>
      </c>
      <c r="AI228" s="245" t="str">
        <f aca="false">IF(OR(TRIM($B228&amp;$C228)="",NOT(ISNUMBER($D228))),"",SUMIFS($W$3:$W$1001,$AK$3:$AK$1001,$AK228,$D$3:$D$1001,"&lt;"&amp;$D228))</f>
        <v/>
      </c>
      <c r="AJ228" s="245" t="str">
        <f aca="false">IF(TRIM($B228&amp;$C228)="","",SUMIFS($W$3:$W$1001,$AK$3:$AK$1001,$AK228))</f>
        <v/>
      </c>
      <c r="AK228" s="261" t="str">
        <f aca="false">IF(TRIM($B228&amp;$C228)="","",TRIM($B228)&amp;"｜"&amp;TRIM($C228))</f>
        <v/>
      </c>
      <c r="AL228" s="245" t="str">
        <f aca="false">IF(TRIM($B228&amp;$C228)="","",MIN(N($O228),N($Q228)))</f>
        <v/>
      </c>
      <c r="AM228" s="248" t="str">
        <f aca="false">IF(ISNUMBER($D228),YEAR($D228),"")</f>
        <v/>
      </c>
      <c r="AN228" s="248" t="str">
        <f aca="false">IF(OR(TRIM($B228&amp;$C228)="",NOT(ISNUMBER($D228)),NOT(ISNUMBER($E228))),"",IF($E228&lt;$D228,"",IF(IF($AE228="半年付",2,IF($AE228="季度付",4,IF($AE228="月付",12,IF($AE228="半月付",24,1))))=1,1,MAX(1,ROUND(($E228-$D228+1)/365*IF($AE228="半年付",2,IF($AE228="季度付",4,IF($AE228="月付",12,IF($AE228="半月付",24,1)))),0)))))</f>
        <v/>
      </c>
      <c r="AO228" s="248" t="str">
        <f aca="true">IF($AN228="","",MIN($AN228,MAX(0,INT((TODAY()-付款宽限天数-$D228)/(($E228-$D228+1)/$AN228))+1)))</f>
        <v/>
      </c>
    </row>
    <row r="229" customFormat="false" ht="24" hidden="false" customHeight="false" outlineLevel="0" collapsed="false">
      <c r="F229" s="288" t="str">
        <f aca="true">IF(TRIM($B229&amp;$C229)="","",IF(OR(ISNUMBER(SEARCH("未",$A229)),ISNUMBER(SEARCH("送出",$A229)),AND(TRIM($A229)="",NOT(ISNUMBER($D229)),N($H229)=0)),"【合同未回】","")&amp;IF(NOT(ISNUMBER($E229)),IF(OR(ISNUMBER(SEARCH("未",$A229)),ISNUMBER(SEARCH("送出",$A229)),AND(TRIM($A229)="",NOT(ISNUMBER($D229)),N($H229)=0)),"","【未填合同期】"),IF($E229&lt;TODAY(),"【已到期】",IF($E229-TODAY()&lt;=提醒天数,"【即将到期，剩余"&amp;($E229-TODAY())&amp;"天】","【正常】")))&amp;IF(OR($AD229="安装免保",$AD229="技术免保",$AD229="质保期内"),"【"&amp;$AD229&amp;"】",""))</f>
        <v/>
      </c>
      <c r="K229" s="244" t="str">
        <f aca="false">IF(OR(N($H229)=0,N($I229)=0),"",ROUND(N($H229)*N($I229)*IF(N($J229)=0,1,N($J229)),2))</f>
        <v/>
      </c>
      <c r="M229" s="244" t="str">
        <f aca="false">IF(TRIM($B229&amp;$C229)="","",IF(AND(N($K229)=0,N($L229)=0),"",ROUND(N($K229)+N($L229),2)))</f>
        <v/>
      </c>
      <c r="S229" s="244"/>
      <c r="T229" s="245" t="str">
        <f aca="false">IF(TRIM($B229&amp;$C229)="","",IF(N($O229)=0,"",MAX(0,MIN(N($O229)-N($Q229),N($W229)))))</f>
        <v/>
      </c>
      <c r="U229" s="245" t="str">
        <f aca="false">IF(TRIM($B229&amp;$C229)="","",IF(N($Q229)&lt;=N($O229),"",N($Q229)-N($O229)))</f>
        <v/>
      </c>
      <c r="V229" s="245" t="str">
        <f aca="false">IF(OR(TRIM($B229&amp;$C229)="",$W229=""),"",MAX(0,N($W229))-N($T229))</f>
        <v/>
      </c>
      <c r="W229" s="245" t="str">
        <f aca="false">IF(TRIM($B229&amp;$C229)="","",IF(AND(N($M229)=0,N($Q229)+N($R229)+N($S229)=0),"",ROUND(N($M229)-N($Q229)-N($R229)-N($S229),2)))</f>
        <v/>
      </c>
      <c r="X229" s="246" t="str">
        <f aca="false">IF(TRIM($B229&amp;$C229)="","",IF(N($M229)=0,IF((N($Q229)+N($R229)+N($S229))=0,"—未填单价","未填单价，已收 "&amp;TEXT((N($Q229)+N($R229)+N($S229)),"#,##0.00")),IF(N($W229)&gt;0.005,"欠 "&amp;TEXT(N($W229),"#,##0.00")&amp;IF(N($T229)&gt;0,"（开票未到账 "&amp;TEXT(N($T229),"#,##0.00")&amp;"）","")&amp;IF(N($V229)&gt;0,"（未开票 "&amp;TEXT(N($V229),"#,##0.00")&amp;"）",""),IF(N($W229)&lt;-0.005,"多收 "&amp;TEXT(-N($W229),"#,##0.00"),"✔ 已结清")))&amp;IF(N($U229)&gt;0,"｜到账未开票 "&amp;TEXT(N($U229),"#,##0.00")&amp;"，待补票","")&amp;IF(N($R229)&gt;0,"｜收现 "&amp;TEXT(N($R229),"#,##0.00"),"")&amp;IF(N($S229)&gt;0,"｜收款不开票 "&amp;TEXT(N($S229),"#,##0.00"),""))</f>
        <v/>
      </c>
      <c r="Y229" s="290"/>
      <c r="AC229" s="244" t="str">
        <f aca="false">IF(OR(N($O229)=0,N($AB229)=0),"",ROUND(N($O229)/(1+N($AB229))*N($AB229),2))</f>
        <v/>
      </c>
      <c r="AD229" s="290"/>
      <c r="AE229" s="288"/>
      <c r="AF229" s="261" t="str">
        <f aca="false">IF($AN229="","",IF($AN229=1,IF($AO229&gt;=1,"一次性·已到收款期","一次性·未到期"),$AE229&amp;" 第"&amp;$AO229&amp;"/"&amp;$AN229&amp;"期"))</f>
        <v/>
      </c>
      <c r="AG229" s="245" t="str">
        <f aca="false">IF(OR($AN229="",N($M229)=0),"",ROUND(N($K229)*$AO229/$AN229,2)+N($L229))</f>
        <v/>
      </c>
      <c r="AH229" s="245" t="str">
        <f aca="false">IF($AG229="","",MAX(0,ROUND($AG229-(N($Q229)+N($R229)+N($S229)),2)))</f>
        <v/>
      </c>
      <c r="AI229" s="245" t="str">
        <f aca="false">IF(OR(TRIM($B229&amp;$C229)="",NOT(ISNUMBER($D229))),"",SUMIFS($W$3:$W$1001,$AK$3:$AK$1001,$AK229,$D$3:$D$1001,"&lt;"&amp;$D229))</f>
        <v/>
      </c>
      <c r="AJ229" s="245" t="str">
        <f aca="false">IF(TRIM($B229&amp;$C229)="","",SUMIFS($W$3:$W$1001,$AK$3:$AK$1001,$AK229))</f>
        <v/>
      </c>
      <c r="AK229" s="261" t="str">
        <f aca="false">IF(TRIM($B229&amp;$C229)="","",TRIM($B229)&amp;"｜"&amp;TRIM($C229))</f>
        <v/>
      </c>
      <c r="AL229" s="245" t="str">
        <f aca="false">IF(TRIM($B229&amp;$C229)="","",MIN(N($O229),N($Q229)))</f>
        <v/>
      </c>
      <c r="AM229" s="248" t="str">
        <f aca="false">IF(ISNUMBER($D229),YEAR($D229),"")</f>
        <v/>
      </c>
      <c r="AN229" s="248" t="str">
        <f aca="false">IF(OR(TRIM($B229&amp;$C229)="",NOT(ISNUMBER($D229)),NOT(ISNUMBER($E229))),"",IF($E229&lt;$D229,"",IF(IF($AE229="半年付",2,IF($AE229="季度付",4,IF($AE229="月付",12,IF($AE229="半月付",24,1))))=1,1,MAX(1,ROUND(($E229-$D229+1)/365*IF($AE229="半年付",2,IF($AE229="季度付",4,IF($AE229="月付",12,IF($AE229="半月付",24,1)))),0)))))</f>
        <v/>
      </c>
      <c r="AO229" s="248" t="str">
        <f aca="true">IF($AN229="","",MIN($AN229,MAX(0,INT((TODAY()-付款宽限天数-$D229)/(($E229-$D229+1)/$AN229))+1)))</f>
        <v/>
      </c>
    </row>
    <row r="230" customFormat="false" ht="24" hidden="false" customHeight="false" outlineLevel="0" collapsed="false">
      <c r="F230" s="288" t="str">
        <f aca="true">IF(TRIM($B230&amp;$C230)="","",IF(OR(ISNUMBER(SEARCH("未",$A230)),ISNUMBER(SEARCH("送出",$A230)),AND(TRIM($A230)="",NOT(ISNUMBER($D230)),N($H230)=0)),"【合同未回】","")&amp;IF(NOT(ISNUMBER($E230)),IF(OR(ISNUMBER(SEARCH("未",$A230)),ISNUMBER(SEARCH("送出",$A230)),AND(TRIM($A230)="",NOT(ISNUMBER($D230)),N($H230)=0)),"","【未填合同期】"),IF($E230&lt;TODAY(),"【已到期】",IF($E230-TODAY()&lt;=提醒天数,"【即将到期，剩余"&amp;($E230-TODAY())&amp;"天】","【正常】")))&amp;IF(OR($AD230="安装免保",$AD230="技术免保",$AD230="质保期内"),"【"&amp;$AD230&amp;"】",""))</f>
        <v/>
      </c>
      <c r="K230" s="244" t="str">
        <f aca="false">IF(OR(N($H230)=0,N($I230)=0),"",ROUND(N($H230)*N($I230)*IF(N($J230)=0,1,N($J230)),2))</f>
        <v/>
      </c>
      <c r="M230" s="244" t="str">
        <f aca="false">IF(TRIM($B230&amp;$C230)="","",IF(AND(N($K230)=0,N($L230)=0),"",ROUND(N($K230)+N($L230),2)))</f>
        <v/>
      </c>
      <c r="S230" s="244"/>
      <c r="T230" s="245" t="str">
        <f aca="false">IF(TRIM($B230&amp;$C230)="","",IF(N($O230)=0,"",MAX(0,MIN(N($O230)-N($Q230),N($W230)))))</f>
        <v/>
      </c>
      <c r="U230" s="245" t="str">
        <f aca="false">IF(TRIM($B230&amp;$C230)="","",IF(N($Q230)&lt;=N($O230),"",N($Q230)-N($O230)))</f>
        <v/>
      </c>
      <c r="V230" s="245" t="str">
        <f aca="false">IF(OR(TRIM($B230&amp;$C230)="",$W230=""),"",MAX(0,N($W230))-N($T230))</f>
        <v/>
      </c>
      <c r="W230" s="245" t="str">
        <f aca="false">IF(TRIM($B230&amp;$C230)="","",IF(AND(N($M230)=0,N($Q230)+N($R230)+N($S230)=0),"",ROUND(N($M230)-N($Q230)-N($R230)-N($S230),2)))</f>
        <v/>
      </c>
      <c r="X230" s="246" t="str">
        <f aca="false">IF(TRIM($B230&amp;$C230)="","",IF(N($M230)=0,IF((N($Q230)+N($R230)+N($S230))=0,"—未填单价","未填单价，已收 "&amp;TEXT((N($Q230)+N($R230)+N($S230)),"#,##0.00")),IF(N($W230)&gt;0.005,"欠 "&amp;TEXT(N($W230),"#,##0.00")&amp;IF(N($T230)&gt;0,"（开票未到账 "&amp;TEXT(N($T230),"#,##0.00")&amp;"）","")&amp;IF(N($V230)&gt;0,"（未开票 "&amp;TEXT(N($V230),"#,##0.00")&amp;"）",""),IF(N($W230)&lt;-0.005,"多收 "&amp;TEXT(-N($W230),"#,##0.00"),"✔ 已结清")))&amp;IF(N($U230)&gt;0,"｜到账未开票 "&amp;TEXT(N($U230),"#,##0.00")&amp;"，待补票","")&amp;IF(N($R230)&gt;0,"｜收现 "&amp;TEXT(N($R230),"#,##0.00"),"")&amp;IF(N($S230)&gt;0,"｜收款不开票 "&amp;TEXT(N($S230),"#,##0.00"),""))</f>
        <v/>
      </c>
      <c r="Y230" s="290"/>
      <c r="AC230" s="244" t="str">
        <f aca="false">IF(OR(N($O230)=0,N($AB230)=0),"",ROUND(N($O230)/(1+N($AB230))*N($AB230),2))</f>
        <v/>
      </c>
      <c r="AD230" s="290"/>
      <c r="AE230" s="288"/>
      <c r="AF230" s="261" t="str">
        <f aca="false">IF($AN230="","",IF($AN230=1,IF($AO230&gt;=1,"一次性·已到收款期","一次性·未到期"),$AE230&amp;" 第"&amp;$AO230&amp;"/"&amp;$AN230&amp;"期"))</f>
        <v/>
      </c>
      <c r="AG230" s="245" t="str">
        <f aca="false">IF(OR($AN230="",N($M230)=0),"",ROUND(N($K230)*$AO230/$AN230,2)+N($L230))</f>
        <v/>
      </c>
      <c r="AH230" s="245" t="str">
        <f aca="false">IF($AG230="","",MAX(0,ROUND($AG230-(N($Q230)+N($R230)+N($S230)),2)))</f>
        <v/>
      </c>
      <c r="AI230" s="245" t="str">
        <f aca="false">IF(OR(TRIM($B230&amp;$C230)="",NOT(ISNUMBER($D230))),"",SUMIFS($W$3:$W$1001,$AK$3:$AK$1001,$AK230,$D$3:$D$1001,"&lt;"&amp;$D230))</f>
        <v/>
      </c>
      <c r="AJ230" s="245" t="str">
        <f aca="false">IF(TRIM($B230&amp;$C230)="","",SUMIFS($W$3:$W$1001,$AK$3:$AK$1001,$AK230))</f>
        <v/>
      </c>
      <c r="AK230" s="261" t="str">
        <f aca="false">IF(TRIM($B230&amp;$C230)="","",TRIM($B230)&amp;"｜"&amp;TRIM($C230))</f>
        <v/>
      </c>
      <c r="AL230" s="245" t="str">
        <f aca="false">IF(TRIM($B230&amp;$C230)="","",MIN(N($O230),N($Q230)))</f>
        <v/>
      </c>
      <c r="AM230" s="248" t="str">
        <f aca="false">IF(ISNUMBER($D230),YEAR($D230),"")</f>
        <v/>
      </c>
      <c r="AN230" s="248" t="str">
        <f aca="false">IF(OR(TRIM($B230&amp;$C230)="",NOT(ISNUMBER($D230)),NOT(ISNUMBER($E230))),"",IF($E230&lt;$D230,"",IF(IF($AE230="半年付",2,IF($AE230="季度付",4,IF($AE230="月付",12,IF($AE230="半月付",24,1))))=1,1,MAX(1,ROUND(($E230-$D230+1)/365*IF($AE230="半年付",2,IF($AE230="季度付",4,IF($AE230="月付",12,IF($AE230="半月付",24,1)))),0)))))</f>
        <v/>
      </c>
      <c r="AO230" s="248" t="str">
        <f aca="true">IF($AN230="","",MIN($AN230,MAX(0,INT((TODAY()-付款宽限天数-$D230)/(($E230-$D230+1)/$AN230))+1)))</f>
        <v/>
      </c>
    </row>
    <row r="231" customFormat="false" ht="24" hidden="false" customHeight="false" outlineLevel="0" collapsed="false">
      <c r="F231" s="288" t="str">
        <f aca="true">IF(TRIM($B231&amp;$C231)="","",IF(OR(ISNUMBER(SEARCH("未",$A231)),ISNUMBER(SEARCH("送出",$A231)),AND(TRIM($A231)="",NOT(ISNUMBER($D231)),N($H231)=0)),"【合同未回】","")&amp;IF(NOT(ISNUMBER($E231)),IF(OR(ISNUMBER(SEARCH("未",$A231)),ISNUMBER(SEARCH("送出",$A231)),AND(TRIM($A231)="",NOT(ISNUMBER($D231)),N($H231)=0)),"","【未填合同期】"),IF($E231&lt;TODAY(),"【已到期】",IF($E231-TODAY()&lt;=提醒天数,"【即将到期，剩余"&amp;($E231-TODAY())&amp;"天】","【正常】")))&amp;IF(OR($AD231="安装免保",$AD231="技术免保",$AD231="质保期内"),"【"&amp;$AD231&amp;"】",""))</f>
        <v/>
      </c>
      <c r="K231" s="244" t="str">
        <f aca="false">IF(OR(N($H231)=0,N($I231)=0),"",ROUND(N($H231)*N($I231)*IF(N($J231)=0,1,N($J231)),2))</f>
        <v/>
      </c>
      <c r="M231" s="244" t="str">
        <f aca="false">IF(TRIM($B231&amp;$C231)="","",IF(AND(N($K231)=0,N($L231)=0),"",ROUND(N($K231)+N($L231),2)))</f>
        <v/>
      </c>
      <c r="S231" s="244"/>
      <c r="T231" s="245" t="str">
        <f aca="false">IF(TRIM($B231&amp;$C231)="","",IF(N($O231)=0,"",MAX(0,MIN(N($O231)-N($Q231),N($W231)))))</f>
        <v/>
      </c>
      <c r="U231" s="245" t="str">
        <f aca="false">IF(TRIM($B231&amp;$C231)="","",IF(N($Q231)&lt;=N($O231),"",N($Q231)-N($O231)))</f>
        <v/>
      </c>
      <c r="V231" s="245" t="str">
        <f aca="false">IF(OR(TRIM($B231&amp;$C231)="",$W231=""),"",MAX(0,N($W231))-N($T231))</f>
        <v/>
      </c>
      <c r="W231" s="245" t="str">
        <f aca="false">IF(TRIM($B231&amp;$C231)="","",IF(AND(N($M231)=0,N($Q231)+N($R231)+N($S231)=0),"",ROUND(N($M231)-N($Q231)-N($R231)-N($S231),2)))</f>
        <v/>
      </c>
      <c r="X231" s="246" t="str">
        <f aca="false">IF(TRIM($B231&amp;$C231)="","",IF(N($M231)=0,IF((N($Q231)+N($R231)+N($S231))=0,"—未填单价","未填单价，已收 "&amp;TEXT((N($Q231)+N($R231)+N($S231)),"#,##0.00")),IF(N($W231)&gt;0.005,"欠 "&amp;TEXT(N($W231),"#,##0.00")&amp;IF(N($T231)&gt;0,"（开票未到账 "&amp;TEXT(N($T231),"#,##0.00")&amp;"）","")&amp;IF(N($V231)&gt;0,"（未开票 "&amp;TEXT(N($V231),"#,##0.00")&amp;"）",""),IF(N($W231)&lt;-0.005,"多收 "&amp;TEXT(-N($W231),"#,##0.00"),"✔ 已结清")))&amp;IF(N($U231)&gt;0,"｜到账未开票 "&amp;TEXT(N($U231),"#,##0.00")&amp;"，待补票","")&amp;IF(N($R231)&gt;0,"｜收现 "&amp;TEXT(N($R231),"#,##0.00"),"")&amp;IF(N($S231)&gt;0,"｜收款不开票 "&amp;TEXT(N($S231),"#,##0.00"),""))</f>
        <v/>
      </c>
      <c r="Y231" s="290"/>
      <c r="AC231" s="244" t="str">
        <f aca="false">IF(OR(N($O231)=0,N($AB231)=0),"",ROUND(N($O231)/(1+N($AB231))*N($AB231),2))</f>
        <v/>
      </c>
      <c r="AD231" s="290"/>
      <c r="AE231" s="288"/>
      <c r="AF231" s="261" t="str">
        <f aca="false">IF($AN231="","",IF($AN231=1,IF($AO231&gt;=1,"一次性·已到收款期","一次性·未到期"),$AE231&amp;" 第"&amp;$AO231&amp;"/"&amp;$AN231&amp;"期"))</f>
        <v/>
      </c>
      <c r="AG231" s="245" t="str">
        <f aca="false">IF(OR($AN231="",N($M231)=0),"",ROUND(N($K231)*$AO231/$AN231,2)+N($L231))</f>
        <v/>
      </c>
      <c r="AH231" s="245" t="str">
        <f aca="false">IF($AG231="","",MAX(0,ROUND($AG231-(N($Q231)+N($R231)+N($S231)),2)))</f>
        <v/>
      </c>
      <c r="AI231" s="245" t="str">
        <f aca="false">IF(OR(TRIM($B231&amp;$C231)="",NOT(ISNUMBER($D231))),"",SUMIFS($W$3:$W$1001,$AK$3:$AK$1001,$AK231,$D$3:$D$1001,"&lt;"&amp;$D231))</f>
        <v/>
      </c>
      <c r="AJ231" s="245" t="str">
        <f aca="false">IF(TRIM($B231&amp;$C231)="","",SUMIFS($W$3:$W$1001,$AK$3:$AK$1001,$AK231))</f>
        <v/>
      </c>
      <c r="AK231" s="261" t="str">
        <f aca="false">IF(TRIM($B231&amp;$C231)="","",TRIM($B231)&amp;"｜"&amp;TRIM($C231))</f>
        <v/>
      </c>
      <c r="AL231" s="245" t="str">
        <f aca="false">IF(TRIM($B231&amp;$C231)="","",MIN(N($O231),N($Q231)))</f>
        <v/>
      </c>
      <c r="AM231" s="248" t="str">
        <f aca="false">IF(ISNUMBER($D231),YEAR($D231),"")</f>
        <v/>
      </c>
      <c r="AN231" s="248" t="str">
        <f aca="false">IF(OR(TRIM($B231&amp;$C231)="",NOT(ISNUMBER($D231)),NOT(ISNUMBER($E231))),"",IF($E231&lt;$D231,"",IF(IF($AE231="半年付",2,IF($AE231="季度付",4,IF($AE231="月付",12,IF($AE231="半月付",24,1))))=1,1,MAX(1,ROUND(($E231-$D231+1)/365*IF($AE231="半年付",2,IF($AE231="季度付",4,IF($AE231="月付",12,IF($AE231="半月付",24,1)))),0)))))</f>
        <v/>
      </c>
      <c r="AO231" s="248" t="str">
        <f aca="true">IF($AN231="","",MIN($AN231,MAX(0,INT((TODAY()-付款宽限天数-$D231)/(($E231-$D231+1)/$AN231))+1)))</f>
        <v/>
      </c>
    </row>
    <row r="232" customFormat="false" ht="24" hidden="false" customHeight="false" outlineLevel="0" collapsed="false">
      <c r="F232" s="288" t="str">
        <f aca="true">IF(TRIM($B232&amp;$C232)="","",IF(OR(ISNUMBER(SEARCH("未",$A232)),ISNUMBER(SEARCH("送出",$A232)),AND(TRIM($A232)="",NOT(ISNUMBER($D232)),N($H232)=0)),"【合同未回】","")&amp;IF(NOT(ISNUMBER($E232)),IF(OR(ISNUMBER(SEARCH("未",$A232)),ISNUMBER(SEARCH("送出",$A232)),AND(TRIM($A232)="",NOT(ISNUMBER($D232)),N($H232)=0)),"","【未填合同期】"),IF($E232&lt;TODAY(),"【已到期】",IF($E232-TODAY()&lt;=提醒天数,"【即将到期，剩余"&amp;($E232-TODAY())&amp;"天】","【正常】")))&amp;IF(OR($AD232="安装免保",$AD232="技术免保",$AD232="质保期内"),"【"&amp;$AD232&amp;"】",""))</f>
        <v/>
      </c>
      <c r="K232" s="244" t="str">
        <f aca="false">IF(OR(N($H232)=0,N($I232)=0),"",ROUND(N($H232)*N($I232)*IF(N($J232)=0,1,N($J232)),2))</f>
        <v/>
      </c>
      <c r="M232" s="244" t="str">
        <f aca="false">IF(TRIM($B232&amp;$C232)="","",IF(AND(N($K232)=0,N($L232)=0),"",ROUND(N($K232)+N($L232),2)))</f>
        <v/>
      </c>
      <c r="S232" s="244"/>
      <c r="T232" s="245" t="str">
        <f aca="false">IF(TRIM($B232&amp;$C232)="","",IF(N($O232)=0,"",MAX(0,MIN(N($O232)-N($Q232),N($W232)))))</f>
        <v/>
      </c>
      <c r="U232" s="245" t="str">
        <f aca="false">IF(TRIM($B232&amp;$C232)="","",IF(N($Q232)&lt;=N($O232),"",N($Q232)-N($O232)))</f>
        <v/>
      </c>
      <c r="V232" s="245" t="str">
        <f aca="false">IF(OR(TRIM($B232&amp;$C232)="",$W232=""),"",MAX(0,N($W232))-N($T232))</f>
        <v/>
      </c>
      <c r="W232" s="245" t="str">
        <f aca="false">IF(TRIM($B232&amp;$C232)="","",IF(AND(N($M232)=0,N($Q232)+N($R232)+N($S232)=0),"",ROUND(N($M232)-N($Q232)-N($R232)-N($S232),2)))</f>
        <v/>
      </c>
      <c r="X232" s="246" t="str">
        <f aca="false">IF(TRIM($B232&amp;$C232)="","",IF(N($M232)=0,IF((N($Q232)+N($R232)+N($S232))=0,"—未填单价","未填单价，已收 "&amp;TEXT((N($Q232)+N($R232)+N($S232)),"#,##0.00")),IF(N($W232)&gt;0.005,"欠 "&amp;TEXT(N($W232),"#,##0.00")&amp;IF(N($T232)&gt;0,"（开票未到账 "&amp;TEXT(N($T232),"#,##0.00")&amp;"）","")&amp;IF(N($V232)&gt;0,"（未开票 "&amp;TEXT(N($V232),"#,##0.00")&amp;"）",""),IF(N($W232)&lt;-0.005,"多收 "&amp;TEXT(-N($W232),"#,##0.00"),"✔ 已结清")))&amp;IF(N($U232)&gt;0,"｜到账未开票 "&amp;TEXT(N($U232),"#,##0.00")&amp;"，待补票","")&amp;IF(N($R232)&gt;0,"｜收现 "&amp;TEXT(N($R232),"#,##0.00"),"")&amp;IF(N($S232)&gt;0,"｜收款不开票 "&amp;TEXT(N($S232),"#,##0.00"),""))</f>
        <v/>
      </c>
      <c r="Y232" s="290"/>
      <c r="AC232" s="244" t="str">
        <f aca="false">IF(OR(N($O232)=0,N($AB232)=0),"",ROUND(N($O232)/(1+N($AB232))*N($AB232),2))</f>
        <v/>
      </c>
      <c r="AD232" s="290"/>
      <c r="AE232" s="288"/>
      <c r="AF232" s="261" t="str">
        <f aca="false">IF($AN232="","",IF($AN232=1,IF($AO232&gt;=1,"一次性·已到收款期","一次性·未到期"),$AE232&amp;" 第"&amp;$AO232&amp;"/"&amp;$AN232&amp;"期"))</f>
        <v/>
      </c>
      <c r="AG232" s="245" t="str">
        <f aca="false">IF(OR($AN232="",N($M232)=0),"",ROUND(N($K232)*$AO232/$AN232,2)+N($L232))</f>
        <v/>
      </c>
      <c r="AH232" s="245" t="str">
        <f aca="false">IF($AG232="","",MAX(0,ROUND($AG232-(N($Q232)+N($R232)+N($S232)),2)))</f>
        <v/>
      </c>
      <c r="AI232" s="245" t="str">
        <f aca="false">IF(OR(TRIM($B232&amp;$C232)="",NOT(ISNUMBER($D232))),"",SUMIFS($W$3:$W$1001,$AK$3:$AK$1001,$AK232,$D$3:$D$1001,"&lt;"&amp;$D232))</f>
        <v/>
      </c>
      <c r="AJ232" s="245" t="str">
        <f aca="false">IF(TRIM($B232&amp;$C232)="","",SUMIFS($W$3:$W$1001,$AK$3:$AK$1001,$AK232))</f>
        <v/>
      </c>
      <c r="AK232" s="261" t="str">
        <f aca="false">IF(TRIM($B232&amp;$C232)="","",TRIM($B232)&amp;"｜"&amp;TRIM($C232))</f>
        <v/>
      </c>
      <c r="AL232" s="245" t="str">
        <f aca="false">IF(TRIM($B232&amp;$C232)="","",MIN(N($O232),N($Q232)))</f>
        <v/>
      </c>
      <c r="AM232" s="248" t="str">
        <f aca="false">IF(ISNUMBER($D232),YEAR($D232),"")</f>
        <v/>
      </c>
      <c r="AN232" s="248" t="str">
        <f aca="false">IF(OR(TRIM($B232&amp;$C232)="",NOT(ISNUMBER($D232)),NOT(ISNUMBER($E232))),"",IF($E232&lt;$D232,"",IF(IF($AE232="半年付",2,IF($AE232="季度付",4,IF($AE232="月付",12,IF($AE232="半月付",24,1))))=1,1,MAX(1,ROUND(($E232-$D232+1)/365*IF($AE232="半年付",2,IF($AE232="季度付",4,IF($AE232="月付",12,IF($AE232="半月付",24,1)))),0)))))</f>
        <v/>
      </c>
      <c r="AO232" s="248" t="str">
        <f aca="true">IF($AN232="","",MIN($AN232,MAX(0,INT((TODAY()-付款宽限天数-$D232)/(($E232-$D232+1)/$AN232))+1)))</f>
        <v/>
      </c>
    </row>
    <row r="233" customFormat="false" ht="24" hidden="false" customHeight="false" outlineLevel="0" collapsed="false">
      <c r="F233" s="288" t="str">
        <f aca="true">IF(TRIM($B233&amp;$C233)="","",IF(OR(ISNUMBER(SEARCH("未",$A233)),ISNUMBER(SEARCH("送出",$A233)),AND(TRIM($A233)="",NOT(ISNUMBER($D233)),N($H233)=0)),"【合同未回】","")&amp;IF(NOT(ISNUMBER($E233)),IF(OR(ISNUMBER(SEARCH("未",$A233)),ISNUMBER(SEARCH("送出",$A233)),AND(TRIM($A233)="",NOT(ISNUMBER($D233)),N($H233)=0)),"","【未填合同期】"),IF($E233&lt;TODAY(),"【已到期】",IF($E233-TODAY()&lt;=提醒天数,"【即将到期，剩余"&amp;($E233-TODAY())&amp;"天】","【正常】")))&amp;IF(OR($AD233="安装免保",$AD233="技术免保",$AD233="质保期内"),"【"&amp;$AD233&amp;"】",""))</f>
        <v/>
      </c>
      <c r="K233" s="244" t="str">
        <f aca="false">IF(OR(N($H233)=0,N($I233)=0),"",ROUND(N($H233)*N($I233)*IF(N($J233)=0,1,N($J233)),2))</f>
        <v/>
      </c>
      <c r="M233" s="244" t="str">
        <f aca="false">IF(TRIM($B233&amp;$C233)="","",IF(AND(N($K233)=0,N($L233)=0),"",ROUND(N($K233)+N($L233),2)))</f>
        <v/>
      </c>
      <c r="S233" s="244"/>
      <c r="T233" s="245" t="str">
        <f aca="false">IF(TRIM($B233&amp;$C233)="","",IF(N($O233)=0,"",MAX(0,MIN(N($O233)-N($Q233),N($W233)))))</f>
        <v/>
      </c>
      <c r="U233" s="245" t="str">
        <f aca="false">IF(TRIM($B233&amp;$C233)="","",IF(N($Q233)&lt;=N($O233),"",N($Q233)-N($O233)))</f>
        <v/>
      </c>
      <c r="V233" s="245" t="str">
        <f aca="false">IF(OR(TRIM($B233&amp;$C233)="",$W233=""),"",MAX(0,N($W233))-N($T233))</f>
        <v/>
      </c>
      <c r="W233" s="245" t="str">
        <f aca="false">IF(TRIM($B233&amp;$C233)="","",IF(AND(N($M233)=0,N($Q233)+N($R233)+N($S233)=0),"",ROUND(N($M233)-N($Q233)-N($R233)-N($S233),2)))</f>
        <v/>
      </c>
      <c r="X233" s="246" t="str">
        <f aca="false">IF(TRIM($B233&amp;$C233)="","",IF(N($M233)=0,IF((N($Q233)+N($R233)+N($S233))=0,"—未填单价","未填单价，已收 "&amp;TEXT((N($Q233)+N($R233)+N($S233)),"#,##0.00")),IF(N($W233)&gt;0.005,"欠 "&amp;TEXT(N($W233),"#,##0.00")&amp;IF(N($T233)&gt;0,"（开票未到账 "&amp;TEXT(N($T233),"#,##0.00")&amp;"）","")&amp;IF(N($V233)&gt;0,"（未开票 "&amp;TEXT(N($V233),"#,##0.00")&amp;"）",""),IF(N($W233)&lt;-0.005,"多收 "&amp;TEXT(-N($W233),"#,##0.00"),"✔ 已结清")))&amp;IF(N($U233)&gt;0,"｜到账未开票 "&amp;TEXT(N($U233),"#,##0.00")&amp;"，待补票","")&amp;IF(N($R233)&gt;0,"｜收现 "&amp;TEXT(N($R233),"#,##0.00"),"")&amp;IF(N($S233)&gt;0,"｜收款不开票 "&amp;TEXT(N($S233),"#,##0.00"),""))</f>
        <v/>
      </c>
      <c r="Y233" s="290"/>
      <c r="AC233" s="244" t="str">
        <f aca="false">IF(OR(N($O233)=0,N($AB233)=0),"",ROUND(N($O233)/(1+N($AB233))*N($AB233),2))</f>
        <v/>
      </c>
      <c r="AD233" s="290"/>
      <c r="AE233" s="288"/>
      <c r="AF233" s="261" t="str">
        <f aca="false">IF($AN233="","",IF($AN233=1,IF($AO233&gt;=1,"一次性·已到收款期","一次性·未到期"),$AE233&amp;" 第"&amp;$AO233&amp;"/"&amp;$AN233&amp;"期"))</f>
        <v/>
      </c>
      <c r="AG233" s="245" t="str">
        <f aca="false">IF(OR($AN233="",N($M233)=0),"",ROUND(N($K233)*$AO233/$AN233,2)+N($L233))</f>
        <v/>
      </c>
      <c r="AH233" s="245" t="str">
        <f aca="false">IF($AG233="","",MAX(0,ROUND($AG233-(N($Q233)+N($R233)+N($S233)),2)))</f>
        <v/>
      </c>
      <c r="AI233" s="245" t="str">
        <f aca="false">IF(OR(TRIM($B233&amp;$C233)="",NOT(ISNUMBER($D233))),"",SUMIFS($W$3:$W$1001,$AK$3:$AK$1001,$AK233,$D$3:$D$1001,"&lt;"&amp;$D233))</f>
        <v/>
      </c>
      <c r="AJ233" s="245" t="str">
        <f aca="false">IF(TRIM($B233&amp;$C233)="","",SUMIFS($W$3:$W$1001,$AK$3:$AK$1001,$AK233))</f>
        <v/>
      </c>
      <c r="AK233" s="261" t="str">
        <f aca="false">IF(TRIM($B233&amp;$C233)="","",TRIM($B233)&amp;"｜"&amp;TRIM($C233))</f>
        <v/>
      </c>
      <c r="AL233" s="245" t="str">
        <f aca="false">IF(TRIM($B233&amp;$C233)="","",MIN(N($O233),N($Q233)))</f>
        <v/>
      </c>
      <c r="AM233" s="248" t="str">
        <f aca="false">IF(ISNUMBER($D233),YEAR($D233),"")</f>
        <v/>
      </c>
      <c r="AN233" s="248" t="str">
        <f aca="false">IF(OR(TRIM($B233&amp;$C233)="",NOT(ISNUMBER($D233)),NOT(ISNUMBER($E233))),"",IF($E233&lt;$D233,"",IF(IF($AE233="半年付",2,IF($AE233="季度付",4,IF($AE233="月付",12,IF($AE233="半月付",24,1))))=1,1,MAX(1,ROUND(($E233-$D233+1)/365*IF($AE233="半年付",2,IF($AE233="季度付",4,IF($AE233="月付",12,IF($AE233="半月付",24,1)))),0)))))</f>
        <v/>
      </c>
      <c r="AO233" s="248" t="str">
        <f aca="true">IF($AN233="","",MIN($AN233,MAX(0,INT((TODAY()-付款宽限天数-$D233)/(($E233-$D233+1)/$AN233))+1)))</f>
        <v/>
      </c>
    </row>
    <row r="234" customFormat="false" ht="24" hidden="false" customHeight="false" outlineLevel="0" collapsed="false">
      <c r="F234" s="288" t="str">
        <f aca="true">IF(TRIM($B234&amp;$C234)="","",IF(OR(ISNUMBER(SEARCH("未",$A234)),ISNUMBER(SEARCH("送出",$A234)),AND(TRIM($A234)="",NOT(ISNUMBER($D234)),N($H234)=0)),"【合同未回】","")&amp;IF(NOT(ISNUMBER($E234)),IF(OR(ISNUMBER(SEARCH("未",$A234)),ISNUMBER(SEARCH("送出",$A234)),AND(TRIM($A234)="",NOT(ISNUMBER($D234)),N($H234)=0)),"","【未填合同期】"),IF($E234&lt;TODAY(),"【已到期】",IF($E234-TODAY()&lt;=提醒天数,"【即将到期，剩余"&amp;($E234-TODAY())&amp;"天】","【正常】")))&amp;IF(OR($AD234="安装免保",$AD234="技术免保",$AD234="质保期内"),"【"&amp;$AD234&amp;"】",""))</f>
        <v/>
      </c>
      <c r="K234" s="244" t="str">
        <f aca="false">IF(OR(N($H234)=0,N($I234)=0),"",ROUND(N($H234)*N($I234)*IF(N($J234)=0,1,N($J234)),2))</f>
        <v/>
      </c>
      <c r="M234" s="244" t="str">
        <f aca="false">IF(TRIM($B234&amp;$C234)="","",IF(AND(N($K234)=0,N($L234)=0),"",ROUND(N($K234)+N($L234),2)))</f>
        <v/>
      </c>
      <c r="S234" s="244"/>
      <c r="T234" s="245" t="str">
        <f aca="false">IF(TRIM($B234&amp;$C234)="","",IF(N($O234)=0,"",MAX(0,MIN(N($O234)-N($Q234),N($W234)))))</f>
        <v/>
      </c>
      <c r="U234" s="245" t="str">
        <f aca="false">IF(TRIM($B234&amp;$C234)="","",IF(N($Q234)&lt;=N($O234),"",N($Q234)-N($O234)))</f>
        <v/>
      </c>
      <c r="V234" s="245" t="str">
        <f aca="false">IF(OR(TRIM($B234&amp;$C234)="",$W234=""),"",MAX(0,N($W234))-N($T234))</f>
        <v/>
      </c>
      <c r="W234" s="245" t="str">
        <f aca="false">IF(TRIM($B234&amp;$C234)="","",IF(AND(N($M234)=0,N($Q234)+N($R234)+N($S234)=0),"",ROUND(N($M234)-N($Q234)-N($R234)-N($S234),2)))</f>
        <v/>
      </c>
      <c r="X234" s="246" t="str">
        <f aca="false">IF(TRIM($B234&amp;$C234)="","",IF(N($M234)=0,IF((N($Q234)+N($R234)+N($S234))=0,"—未填单价","未填单价，已收 "&amp;TEXT((N($Q234)+N($R234)+N($S234)),"#,##0.00")),IF(N($W234)&gt;0.005,"欠 "&amp;TEXT(N($W234),"#,##0.00")&amp;IF(N($T234)&gt;0,"（开票未到账 "&amp;TEXT(N($T234),"#,##0.00")&amp;"）","")&amp;IF(N($V234)&gt;0,"（未开票 "&amp;TEXT(N($V234),"#,##0.00")&amp;"）",""),IF(N($W234)&lt;-0.005,"多收 "&amp;TEXT(-N($W234),"#,##0.00"),"✔ 已结清")))&amp;IF(N($U234)&gt;0,"｜到账未开票 "&amp;TEXT(N($U234),"#,##0.00")&amp;"，待补票","")&amp;IF(N($R234)&gt;0,"｜收现 "&amp;TEXT(N($R234),"#,##0.00"),"")&amp;IF(N($S234)&gt;0,"｜收款不开票 "&amp;TEXT(N($S234),"#,##0.00"),""))</f>
        <v/>
      </c>
      <c r="Y234" s="290"/>
      <c r="AC234" s="244" t="str">
        <f aca="false">IF(OR(N($O234)=0,N($AB234)=0),"",ROUND(N($O234)/(1+N($AB234))*N($AB234),2))</f>
        <v/>
      </c>
      <c r="AD234" s="290"/>
      <c r="AE234" s="288"/>
      <c r="AF234" s="261" t="str">
        <f aca="false">IF($AN234="","",IF($AN234=1,IF($AO234&gt;=1,"一次性·已到收款期","一次性·未到期"),$AE234&amp;" 第"&amp;$AO234&amp;"/"&amp;$AN234&amp;"期"))</f>
        <v/>
      </c>
      <c r="AG234" s="245" t="str">
        <f aca="false">IF(OR($AN234="",N($M234)=0),"",ROUND(N($K234)*$AO234/$AN234,2)+N($L234))</f>
        <v/>
      </c>
      <c r="AH234" s="245" t="str">
        <f aca="false">IF($AG234="","",MAX(0,ROUND($AG234-(N($Q234)+N($R234)+N($S234)),2)))</f>
        <v/>
      </c>
      <c r="AI234" s="245" t="str">
        <f aca="false">IF(OR(TRIM($B234&amp;$C234)="",NOT(ISNUMBER($D234))),"",SUMIFS($W$3:$W$1001,$AK$3:$AK$1001,$AK234,$D$3:$D$1001,"&lt;"&amp;$D234))</f>
        <v/>
      </c>
      <c r="AJ234" s="245" t="str">
        <f aca="false">IF(TRIM($B234&amp;$C234)="","",SUMIFS($W$3:$W$1001,$AK$3:$AK$1001,$AK234))</f>
        <v/>
      </c>
      <c r="AK234" s="261" t="str">
        <f aca="false">IF(TRIM($B234&amp;$C234)="","",TRIM($B234)&amp;"｜"&amp;TRIM($C234))</f>
        <v/>
      </c>
      <c r="AL234" s="245" t="str">
        <f aca="false">IF(TRIM($B234&amp;$C234)="","",MIN(N($O234),N($Q234)))</f>
        <v/>
      </c>
      <c r="AM234" s="248" t="str">
        <f aca="false">IF(ISNUMBER($D234),YEAR($D234),"")</f>
        <v/>
      </c>
      <c r="AN234" s="248" t="str">
        <f aca="false">IF(OR(TRIM($B234&amp;$C234)="",NOT(ISNUMBER($D234)),NOT(ISNUMBER($E234))),"",IF($E234&lt;$D234,"",IF(IF($AE234="半年付",2,IF($AE234="季度付",4,IF($AE234="月付",12,IF($AE234="半月付",24,1))))=1,1,MAX(1,ROUND(($E234-$D234+1)/365*IF($AE234="半年付",2,IF($AE234="季度付",4,IF($AE234="月付",12,IF($AE234="半月付",24,1)))),0)))))</f>
        <v/>
      </c>
      <c r="AO234" s="248" t="str">
        <f aca="true">IF($AN234="","",MIN($AN234,MAX(0,INT((TODAY()-付款宽限天数-$D234)/(($E234-$D234+1)/$AN234))+1)))</f>
        <v/>
      </c>
    </row>
    <row r="235" customFormat="false" ht="24" hidden="false" customHeight="false" outlineLevel="0" collapsed="false">
      <c r="F235" s="288" t="str">
        <f aca="true">IF(TRIM($B235&amp;$C235)="","",IF(OR(ISNUMBER(SEARCH("未",$A235)),ISNUMBER(SEARCH("送出",$A235)),AND(TRIM($A235)="",NOT(ISNUMBER($D235)),N($H235)=0)),"【合同未回】","")&amp;IF(NOT(ISNUMBER($E235)),IF(OR(ISNUMBER(SEARCH("未",$A235)),ISNUMBER(SEARCH("送出",$A235)),AND(TRIM($A235)="",NOT(ISNUMBER($D235)),N($H235)=0)),"","【未填合同期】"),IF($E235&lt;TODAY(),"【已到期】",IF($E235-TODAY()&lt;=提醒天数,"【即将到期，剩余"&amp;($E235-TODAY())&amp;"天】","【正常】")))&amp;IF(OR($AD235="安装免保",$AD235="技术免保",$AD235="质保期内"),"【"&amp;$AD235&amp;"】",""))</f>
        <v/>
      </c>
      <c r="K235" s="244" t="str">
        <f aca="false">IF(OR(N($H235)=0,N($I235)=0),"",ROUND(N($H235)*N($I235)*IF(N($J235)=0,1,N($J235)),2))</f>
        <v/>
      </c>
      <c r="M235" s="244" t="str">
        <f aca="false">IF(TRIM($B235&amp;$C235)="","",IF(AND(N($K235)=0,N($L235)=0),"",ROUND(N($K235)+N($L235),2)))</f>
        <v/>
      </c>
      <c r="S235" s="244"/>
      <c r="T235" s="245" t="str">
        <f aca="false">IF(TRIM($B235&amp;$C235)="","",IF(N($O235)=0,"",MAX(0,MIN(N($O235)-N($Q235),N($W235)))))</f>
        <v/>
      </c>
      <c r="U235" s="245" t="str">
        <f aca="false">IF(TRIM($B235&amp;$C235)="","",IF(N($Q235)&lt;=N($O235),"",N($Q235)-N($O235)))</f>
        <v/>
      </c>
      <c r="V235" s="245" t="str">
        <f aca="false">IF(OR(TRIM($B235&amp;$C235)="",$W235=""),"",MAX(0,N($W235))-N($T235))</f>
        <v/>
      </c>
      <c r="W235" s="245" t="str">
        <f aca="false">IF(TRIM($B235&amp;$C235)="","",IF(AND(N($M235)=0,N($Q235)+N($R235)+N($S235)=0),"",ROUND(N($M235)-N($Q235)-N($R235)-N($S235),2)))</f>
        <v/>
      </c>
      <c r="X235" s="246" t="str">
        <f aca="false">IF(TRIM($B235&amp;$C235)="","",IF(N($M235)=0,IF((N($Q235)+N($R235)+N($S235))=0,"—未填单价","未填单价，已收 "&amp;TEXT((N($Q235)+N($R235)+N($S235)),"#,##0.00")),IF(N($W235)&gt;0.005,"欠 "&amp;TEXT(N($W235),"#,##0.00")&amp;IF(N($T235)&gt;0,"（开票未到账 "&amp;TEXT(N($T235),"#,##0.00")&amp;"）","")&amp;IF(N($V235)&gt;0,"（未开票 "&amp;TEXT(N($V235),"#,##0.00")&amp;"）",""),IF(N($W235)&lt;-0.005,"多收 "&amp;TEXT(-N($W235),"#,##0.00"),"✔ 已结清")))&amp;IF(N($U235)&gt;0,"｜到账未开票 "&amp;TEXT(N($U235),"#,##0.00")&amp;"，待补票","")&amp;IF(N($R235)&gt;0,"｜收现 "&amp;TEXT(N($R235),"#,##0.00"),"")&amp;IF(N($S235)&gt;0,"｜收款不开票 "&amp;TEXT(N($S235),"#,##0.00"),""))</f>
        <v/>
      </c>
      <c r="Y235" s="290"/>
      <c r="AC235" s="244" t="str">
        <f aca="false">IF(OR(N($O235)=0,N($AB235)=0),"",ROUND(N($O235)/(1+N($AB235))*N($AB235),2))</f>
        <v/>
      </c>
      <c r="AD235" s="290"/>
      <c r="AE235" s="288"/>
      <c r="AF235" s="261" t="str">
        <f aca="false">IF($AN235="","",IF($AN235=1,IF($AO235&gt;=1,"一次性·已到收款期","一次性·未到期"),$AE235&amp;" 第"&amp;$AO235&amp;"/"&amp;$AN235&amp;"期"))</f>
        <v/>
      </c>
      <c r="AG235" s="245" t="str">
        <f aca="false">IF(OR($AN235="",N($M235)=0),"",ROUND(N($K235)*$AO235/$AN235,2)+N($L235))</f>
        <v/>
      </c>
      <c r="AH235" s="245" t="str">
        <f aca="false">IF($AG235="","",MAX(0,ROUND($AG235-(N($Q235)+N($R235)+N($S235)),2)))</f>
        <v/>
      </c>
      <c r="AI235" s="245" t="str">
        <f aca="false">IF(OR(TRIM($B235&amp;$C235)="",NOT(ISNUMBER($D235))),"",SUMIFS($W$3:$W$1001,$AK$3:$AK$1001,$AK235,$D$3:$D$1001,"&lt;"&amp;$D235))</f>
        <v/>
      </c>
      <c r="AJ235" s="245" t="str">
        <f aca="false">IF(TRIM($B235&amp;$C235)="","",SUMIFS($W$3:$W$1001,$AK$3:$AK$1001,$AK235))</f>
        <v/>
      </c>
      <c r="AK235" s="261" t="str">
        <f aca="false">IF(TRIM($B235&amp;$C235)="","",TRIM($B235)&amp;"｜"&amp;TRIM($C235))</f>
        <v/>
      </c>
      <c r="AL235" s="245" t="str">
        <f aca="false">IF(TRIM($B235&amp;$C235)="","",MIN(N($O235),N($Q235)))</f>
        <v/>
      </c>
      <c r="AM235" s="248" t="str">
        <f aca="false">IF(ISNUMBER($D235),YEAR($D235),"")</f>
        <v/>
      </c>
      <c r="AN235" s="248" t="str">
        <f aca="false">IF(OR(TRIM($B235&amp;$C235)="",NOT(ISNUMBER($D235)),NOT(ISNUMBER($E235))),"",IF($E235&lt;$D235,"",IF(IF($AE235="半年付",2,IF($AE235="季度付",4,IF($AE235="月付",12,IF($AE235="半月付",24,1))))=1,1,MAX(1,ROUND(($E235-$D235+1)/365*IF($AE235="半年付",2,IF($AE235="季度付",4,IF($AE235="月付",12,IF($AE235="半月付",24,1)))),0)))))</f>
        <v/>
      </c>
      <c r="AO235" s="248" t="str">
        <f aca="true">IF($AN235="","",MIN($AN235,MAX(0,INT((TODAY()-付款宽限天数-$D235)/(($E235-$D235+1)/$AN235))+1)))</f>
        <v/>
      </c>
    </row>
    <row r="236" customFormat="false" ht="24" hidden="false" customHeight="false" outlineLevel="0" collapsed="false">
      <c r="F236" s="288" t="str">
        <f aca="true">IF(TRIM($B236&amp;$C236)="","",IF(OR(ISNUMBER(SEARCH("未",$A236)),ISNUMBER(SEARCH("送出",$A236)),AND(TRIM($A236)="",NOT(ISNUMBER($D236)),N($H236)=0)),"【合同未回】","")&amp;IF(NOT(ISNUMBER($E236)),IF(OR(ISNUMBER(SEARCH("未",$A236)),ISNUMBER(SEARCH("送出",$A236)),AND(TRIM($A236)="",NOT(ISNUMBER($D236)),N($H236)=0)),"","【未填合同期】"),IF($E236&lt;TODAY(),"【已到期】",IF($E236-TODAY()&lt;=提醒天数,"【即将到期，剩余"&amp;($E236-TODAY())&amp;"天】","【正常】")))&amp;IF(OR($AD236="安装免保",$AD236="技术免保",$AD236="质保期内"),"【"&amp;$AD236&amp;"】",""))</f>
        <v/>
      </c>
      <c r="K236" s="244" t="str">
        <f aca="false">IF(OR(N($H236)=0,N($I236)=0),"",ROUND(N($H236)*N($I236)*IF(N($J236)=0,1,N($J236)),2))</f>
        <v/>
      </c>
      <c r="M236" s="244" t="str">
        <f aca="false">IF(TRIM($B236&amp;$C236)="","",IF(AND(N($K236)=0,N($L236)=0),"",ROUND(N($K236)+N($L236),2)))</f>
        <v/>
      </c>
      <c r="S236" s="244"/>
      <c r="T236" s="245" t="str">
        <f aca="false">IF(TRIM($B236&amp;$C236)="","",IF(N($O236)=0,"",MAX(0,MIN(N($O236)-N($Q236),N($W236)))))</f>
        <v/>
      </c>
      <c r="U236" s="245" t="str">
        <f aca="false">IF(TRIM($B236&amp;$C236)="","",IF(N($Q236)&lt;=N($O236),"",N($Q236)-N($O236)))</f>
        <v/>
      </c>
      <c r="V236" s="245" t="str">
        <f aca="false">IF(OR(TRIM($B236&amp;$C236)="",$W236=""),"",MAX(0,N($W236))-N($T236))</f>
        <v/>
      </c>
      <c r="W236" s="245" t="str">
        <f aca="false">IF(TRIM($B236&amp;$C236)="","",IF(AND(N($M236)=0,N($Q236)+N($R236)+N($S236)=0),"",ROUND(N($M236)-N($Q236)-N($R236)-N($S236),2)))</f>
        <v/>
      </c>
      <c r="X236" s="246" t="str">
        <f aca="false">IF(TRIM($B236&amp;$C236)="","",IF(N($M236)=0,IF((N($Q236)+N($R236)+N($S236))=0,"—未填单价","未填单价，已收 "&amp;TEXT((N($Q236)+N($R236)+N($S236)),"#,##0.00")),IF(N($W236)&gt;0.005,"欠 "&amp;TEXT(N($W236),"#,##0.00")&amp;IF(N($T236)&gt;0,"（开票未到账 "&amp;TEXT(N($T236),"#,##0.00")&amp;"）","")&amp;IF(N($V236)&gt;0,"（未开票 "&amp;TEXT(N($V236),"#,##0.00")&amp;"）",""),IF(N($W236)&lt;-0.005,"多收 "&amp;TEXT(-N($W236),"#,##0.00"),"✔ 已结清")))&amp;IF(N($U236)&gt;0,"｜到账未开票 "&amp;TEXT(N($U236),"#,##0.00")&amp;"，待补票","")&amp;IF(N($R236)&gt;0,"｜收现 "&amp;TEXT(N($R236),"#,##0.00"),"")&amp;IF(N($S236)&gt;0,"｜收款不开票 "&amp;TEXT(N($S236),"#,##0.00"),""))</f>
        <v/>
      </c>
      <c r="Y236" s="290"/>
      <c r="AC236" s="244" t="str">
        <f aca="false">IF(OR(N($O236)=0,N($AB236)=0),"",ROUND(N($O236)/(1+N($AB236))*N($AB236),2))</f>
        <v/>
      </c>
      <c r="AD236" s="290"/>
      <c r="AE236" s="288"/>
      <c r="AF236" s="261" t="str">
        <f aca="false">IF($AN236="","",IF($AN236=1,IF($AO236&gt;=1,"一次性·已到收款期","一次性·未到期"),$AE236&amp;" 第"&amp;$AO236&amp;"/"&amp;$AN236&amp;"期"))</f>
        <v/>
      </c>
      <c r="AG236" s="245" t="str">
        <f aca="false">IF(OR($AN236="",N($M236)=0),"",ROUND(N($K236)*$AO236/$AN236,2)+N($L236))</f>
        <v/>
      </c>
      <c r="AH236" s="245" t="str">
        <f aca="false">IF($AG236="","",MAX(0,ROUND($AG236-(N($Q236)+N($R236)+N($S236)),2)))</f>
        <v/>
      </c>
      <c r="AI236" s="245" t="str">
        <f aca="false">IF(OR(TRIM($B236&amp;$C236)="",NOT(ISNUMBER($D236))),"",SUMIFS($W$3:$W$1001,$AK$3:$AK$1001,$AK236,$D$3:$D$1001,"&lt;"&amp;$D236))</f>
        <v/>
      </c>
      <c r="AJ236" s="245" t="str">
        <f aca="false">IF(TRIM($B236&amp;$C236)="","",SUMIFS($W$3:$W$1001,$AK$3:$AK$1001,$AK236))</f>
        <v/>
      </c>
      <c r="AK236" s="261" t="str">
        <f aca="false">IF(TRIM($B236&amp;$C236)="","",TRIM($B236)&amp;"｜"&amp;TRIM($C236))</f>
        <v/>
      </c>
      <c r="AL236" s="245" t="str">
        <f aca="false">IF(TRIM($B236&amp;$C236)="","",MIN(N($O236),N($Q236)))</f>
        <v/>
      </c>
      <c r="AM236" s="248" t="str">
        <f aca="false">IF(ISNUMBER($D236),YEAR($D236),"")</f>
        <v/>
      </c>
      <c r="AN236" s="248" t="str">
        <f aca="false">IF(OR(TRIM($B236&amp;$C236)="",NOT(ISNUMBER($D236)),NOT(ISNUMBER($E236))),"",IF($E236&lt;$D236,"",IF(IF($AE236="半年付",2,IF($AE236="季度付",4,IF($AE236="月付",12,IF($AE236="半月付",24,1))))=1,1,MAX(1,ROUND(($E236-$D236+1)/365*IF($AE236="半年付",2,IF($AE236="季度付",4,IF($AE236="月付",12,IF($AE236="半月付",24,1)))),0)))))</f>
        <v/>
      </c>
      <c r="AO236" s="248" t="str">
        <f aca="true">IF($AN236="","",MIN($AN236,MAX(0,INT((TODAY()-付款宽限天数-$D236)/(($E236-$D236+1)/$AN236))+1)))</f>
        <v/>
      </c>
    </row>
    <row r="237" customFormat="false" ht="24" hidden="false" customHeight="false" outlineLevel="0" collapsed="false">
      <c r="F237" s="288" t="str">
        <f aca="true">IF(TRIM($B237&amp;$C237)="","",IF(OR(ISNUMBER(SEARCH("未",$A237)),ISNUMBER(SEARCH("送出",$A237)),AND(TRIM($A237)="",NOT(ISNUMBER($D237)),N($H237)=0)),"【合同未回】","")&amp;IF(NOT(ISNUMBER($E237)),IF(OR(ISNUMBER(SEARCH("未",$A237)),ISNUMBER(SEARCH("送出",$A237)),AND(TRIM($A237)="",NOT(ISNUMBER($D237)),N($H237)=0)),"","【未填合同期】"),IF($E237&lt;TODAY(),"【已到期】",IF($E237-TODAY()&lt;=提醒天数,"【即将到期，剩余"&amp;($E237-TODAY())&amp;"天】","【正常】")))&amp;IF(OR($AD237="安装免保",$AD237="技术免保",$AD237="质保期内"),"【"&amp;$AD237&amp;"】",""))</f>
        <v/>
      </c>
      <c r="K237" s="244" t="str">
        <f aca="false">IF(OR(N($H237)=0,N($I237)=0),"",ROUND(N($H237)*N($I237)*IF(N($J237)=0,1,N($J237)),2))</f>
        <v/>
      </c>
      <c r="M237" s="244" t="str">
        <f aca="false">IF(TRIM($B237&amp;$C237)="","",IF(AND(N($K237)=0,N($L237)=0),"",ROUND(N($K237)+N($L237),2)))</f>
        <v/>
      </c>
      <c r="S237" s="244"/>
      <c r="T237" s="245" t="str">
        <f aca="false">IF(TRIM($B237&amp;$C237)="","",IF(N($O237)=0,"",MAX(0,MIN(N($O237)-N($Q237),N($W237)))))</f>
        <v/>
      </c>
      <c r="U237" s="245" t="str">
        <f aca="false">IF(TRIM($B237&amp;$C237)="","",IF(N($Q237)&lt;=N($O237),"",N($Q237)-N($O237)))</f>
        <v/>
      </c>
      <c r="V237" s="245" t="str">
        <f aca="false">IF(OR(TRIM($B237&amp;$C237)="",$W237=""),"",MAX(0,N($W237))-N($T237))</f>
        <v/>
      </c>
      <c r="W237" s="245" t="str">
        <f aca="false">IF(TRIM($B237&amp;$C237)="","",IF(AND(N($M237)=0,N($Q237)+N($R237)+N($S237)=0),"",ROUND(N($M237)-N($Q237)-N($R237)-N($S237),2)))</f>
        <v/>
      </c>
      <c r="X237" s="246" t="str">
        <f aca="false">IF(TRIM($B237&amp;$C237)="","",IF(N($M237)=0,IF((N($Q237)+N($R237)+N($S237))=0,"—未填单价","未填单价，已收 "&amp;TEXT((N($Q237)+N($R237)+N($S237)),"#,##0.00")),IF(N($W237)&gt;0.005,"欠 "&amp;TEXT(N($W237),"#,##0.00")&amp;IF(N($T237)&gt;0,"（开票未到账 "&amp;TEXT(N($T237),"#,##0.00")&amp;"）","")&amp;IF(N($V237)&gt;0,"（未开票 "&amp;TEXT(N($V237),"#,##0.00")&amp;"）",""),IF(N($W237)&lt;-0.005,"多收 "&amp;TEXT(-N($W237),"#,##0.00"),"✔ 已结清")))&amp;IF(N($U237)&gt;0,"｜到账未开票 "&amp;TEXT(N($U237),"#,##0.00")&amp;"，待补票","")&amp;IF(N($R237)&gt;0,"｜收现 "&amp;TEXT(N($R237),"#,##0.00"),"")&amp;IF(N($S237)&gt;0,"｜收款不开票 "&amp;TEXT(N($S237),"#,##0.00"),""))</f>
        <v/>
      </c>
      <c r="Y237" s="290"/>
      <c r="AC237" s="244" t="str">
        <f aca="false">IF(OR(N($O237)=0,N($AB237)=0),"",ROUND(N($O237)/(1+N($AB237))*N($AB237),2))</f>
        <v/>
      </c>
      <c r="AD237" s="290"/>
      <c r="AE237" s="288"/>
      <c r="AF237" s="261" t="str">
        <f aca="false">IF($AN237="","",IF($AN237=1,IF($AO237&gt;=1,"一次性·已到收款期","一次性·未到期"),$AE237&amp;" 第"&amp;$AO237&amp;"/"&amp;$AN237&amp;"期"))</f>
        <v/>
      </c>
      <c r="AG237" s="245" t="str">
        <f aca="false">IF(OR($AN237="",N($M237)=0),"",ROUND(N($K237)*$AO237/$AN237,2)+N($L237))</f>
        <v/>
      </c>
      <c r="AH237" s="245" t="str">
        <f aca="false">IF($AG237="","",MAX(0,ROUND($AG237-(N($Q237)+N($R237)+N($S237)),2)))</f>
        <v/>
      </c>
      <c r="AI237" s="245" t="str">
        <f aca="false">IF(OR(TRIM($B237&amp;$C237)="",NOT(ISNUMBER($D237))),"",SUMIFS($W$3:$W$1001,$AK$3:$AK$1001,$AK237,$D$3:$D$1001,"&lt;"&amp;$D237))</f>
        <v/>
      </c>
      <c r="AJ237" s="245" t="str">
        <f aca="false">IF(TRIM($B237&amp;$C237)="","",SUMIFS($W$3:$W$1001,$AK$3:$AK$1001,$AK237))</f>
        <v/>
      </c>
      <c r="AK237" s="261" t="str">
        <f aca="false">IF(TRIM($B237&amp;$C237)="","",TRIM($B237)&amp;"｜"&amp;TRIM($C237))</f>
        <v/>
      </c>
      <c r="AL237" s="245" t="str">
        <f aca="false">IF(TRIM($B237&amp;$C237)="","",MIN(N($O237),N($Q237)))</f>
        <v/>
      </c>
      <c r="AM237" s="248" t="str">
        <f aca="false">IF(ISNUMBER($D237),YEAR($D237),"")</f>
        <v/>
      </c>
      <c r="AN237" s="248" t="str">
        <f aca="false">IF(OR(TRIM($B237&amp;$C237)="",NOT(ISNUMBER($D237)),NOT(ISNUMBER($E237))),"",IF($E237&lt;$D237,"",IF(IF($AE237="半年付",2,IF($AE237="季度付",4,IF($AE237="月付",12,IF($AE237="半月付",24,1))))=1,1,MAX(1,ROUND(($E237-$D237+1)/365*IF($AE237="半年付",2,IF($AE237="季度付",4,IF($AE237="月付",12,IF($AE237="半月付",24,1)))),0)))))</f>
        <v/>
      </c>
      <c r="AO237" s="248" t="str">
        <f aca="true">IF($AN237="","",MIN($AN237,MAX(0,INT((TODAY()-付款宽限天数-$D237)/(($E237-$D237+1)/$AN237))+1)))</f>
        <v/>
      </c>
    </row>
    <row r="238" customFormat="false" ht="24" hidden="false" customHeight="false" outlineLevel="0" collapsed="false">
      <c r="F238" s="288" t="str">
        <f aca="true">IF(TRIM($B238&amp;$C238)="","",IF(OR(ISNUMBER(SEARCH("未",$A238)),ISNUMBER(SEARCH("送出",$A238)),AND(TRIM($A238)="",NOT(ISNUMBER($D238)),N($H238)=0)),"【合同未回】","")&amp;IF(NOT(ISNUMBER($E238)),IF(OR(ISNUMBER(SEARCH("未",$A238)),ISNUMBER(SEARCH("送出",$A238)),AND(TRIM($A238)="",NOT(ISNUMBER($D238)),N($H238)=0)),"","【未填合同期】"),IF($E238&lt;TODAY(),"【已到期】",IF($E238-TODAY()&lt;=提醒天数,"【即将到期，剩余"&amp;($E238-TODAY())&amp;"天】","【正常】")))&amp;IF(OR($AD238="安装免保",$AD238="技术免保",$AD238="质保期内"),"【"&amp;$AD238&amp;"】",""))</f>
        <v/>
      </c>
      <c r="K238" s="244" t="str">
        <f aca="false">IF(OR(N($H238)=0,N($I238)=0),"",ROUND(N($H238)*N($I238)*IF(N($J238)=0,1,N($J238)),2))</f>
        <v/>
      </c>
      <c r="M238" s="244" t="str">
        <f aca="false">IF(TRIM($B238&amp;$C238)="","",IF(AND(N($K238)=0,N($L238)=0),"",ROUND(N($K238)+N($L238),2)))</f>
        <v/>
      </c>
      <c r="S238" s="244"/>
      <c r="T238" s="245" t="str">
        <f aca="false">IF(TRIM($B238&amp;$C238)="","",IF(N($O238)=0,"",MAX(0,MIN(N($O238)-N($Q238),N($W238)))))</f>
        <v/>
      </c>
      <c r="U238" s="245" t="str">
        <f aca="false">IF(TRIM($B238&amp;$C238)="","",IF(N($Q238)&lt;=N($O238),"",N($Q238)-N($O238)))</f>
        <v/>
      </c>
      <c r="V238" s="245" t="str">
        <f aca="false">IF(OR(TRIM($B238&amp;$C238)="",$W238=""),"",MAX(0,N($W238))-N($T238))</f>
        <v/>
      </c>
      <c r="W238" s="245" t="str">
        <f aca="false">IF(TRIM($B238&amp;$C238)="","",IF(AND(N($M238)=0,N($Q238)+N($R238)+N($S238)=0),"",ROUND(N($M238)-N($Q238)-N($R238)-N($S238),2)))</f>
        <v/>
      </c>
      <c r="X238" s="246" t="str">
        <f aca="false">IF(TRIM($B238&amp;$C238)="","",IF(N($M238)=0,IF((N($Q238)+N($R238)+N($S238))=0,"—未填单价","未填单价，已收 "&amp;TEXT((N($Q238)+N($R238)+N($S238)),"#,##0.00")),IF(N($W238)&gt;0.005,"欠 "&amp;TEXT(N($W238),"#,##0.00")&amp;IF(N($T238)&gt;0,"（开票未到账 "&amp;TEXT(N($T238),"#,##0.00")&amp;"）","")&amp;IF(N($V238)&gt;0,"（未开票 "&amp;TEXT(N($V238),"#,##0.00")&amp;"）",""),IF(N($W238)&lt;-0.005,"多收 "&amp;TEXT(-N($W238),"#,##0.00"),"✔ 已结清")))&amp;IF(N($U238)&gt;0,"｜到账未开票 "&amp;TEXT(N($U238),"#,##0.00")&amp;"，待补票","")&amp;IF(N($R238)&gt;0,"｜收现 "&amp;TEXT(N($R238),"#,##0.00"),"")&amp;IF(N($S238)&gt;0,"｜收款不开票 "&amp;TEXT(N($S238),"#,##0.00"),""))</f>
        <v/>
      </c>
      <c r="Y238" s="290"/>
      <c r="AC238" s="244" t="str">
        <f aca="false">IF(OR(N($O238)=0,N($AB238)=0),"",ROUND(N($O238)/(1+N($AB238))*N($AB238),2))</f>
        <v/>
      </c>
      <c r="AD238" s="290"/>
      <c r="AE238" s="288"/>
      <c r="AF238" s="261" t="str">
        <f aca="false">IF($AN238="","",IF($AN238=1,IF($AO238&gt;=1,"一次性·已到收款期","一次性·未到期"),$AE238&amp;" 第"&amp;$AO238&amp;"/"&amp;$AN238&amp;"期"))</f>
        <v/>
      </c>
      <c r="AG238" s="245" t="str">
        <f aca="false">IF(OR($AN238="",N($M238)=0),"",ROUND(N($K238)*$AO238/$AN238,2)+N($L238))</f>
        <v/>
      </c>
      <c r="AH238" s="245" t="str">
        <f aca="false">IF($AG238="","",MAX(0,ROUND($AG238-(N($Q238)+N($R238)+N($S238)),2)))</f>
        <v/>
      </c>
      <c r="AI238" s="245" t="str">
        <f aca="false">IF(OR(TRIM($B238&amp;$C238)="",NOT(ISNUMBER($D238))),"",SUMIFS($W$3:$W$1001,$AK$3:$AK$1001,$AK238,$D$3:$D$1001,"&lt;"&amp;$D238))</f>
        <v/>
      </c>
      <c r="AJ238" s="245" t="str">
        <f aca="false">IF(TRIM($B238&amp;$C238)="","",SUMIFS($W$3:$W$1001,$AK$3:$AK$1001,$AK238))</f>
        <v/>
      </c>
      <c r="AK238" s="261" t="str">
        <f aca="false">IF(TRIM($B238&amp;$C238)="","",TRIM($B238)&amp;"｜"&amp;TRIM($C238))</f>
        <v/>
      </c>
      <c r="AL238" s="245" t="str">
        <f aca="false">IF(TRIM($B238&amp;$C238)="","",MIN(N($O238),N($Q238)))</f>
        <v/>
      </c>
      <c r="AM238" s="248" t="str">
        <f aca="false">IF(ISNUMBER($D238),YEAR($D238),"")</f>
        <v/>
      </c>
      <c r="AN238" s="248" t="str">
        <f aca="false">IF(OR(TRIM($B238&amp;$C238)="",NOT(ISNUMBER($D238)),NOT(ISNUMBER($E238))),"",IF($E238&lt;$D238,"",IF(IF($AE238="半年付",2,IF($AE238="季度付",4,IF($AE238="月付",12,IF($AE238="半月付",24,1))))=1,1,MAX(1,ROUND(($E238-$D238+1)/365*IF($AE238="半年付",2,IF($AE238="季度付",4,IF($AE238="月付",12,IF($AE238="半月付",24,1)))),0)))))</f>
        <v/>
      </c>
      <c r="AO238" s="248" t="str">
        <f aca="true">IF($AN238="","",MIN($AN238,MAX(0,INT((TODAY()-付款宽限天数-$D238)/(($E238-$D238+1)/$AN238))+1)))</f>
        <v/>
      </c>
    </row>
    <row r="239" customFormat="false" ht="24" hidden="false" customHeight="false" outlineLevel="0" collapsed="false">
      <c r="F239" s="288" t="str">
        <f aca="true">IF(TRIM($B239&amp;$C239)="","",IF(OR(ISNUMBER(SEARCH("未",$A239)),ISNUMBER(SEARCH("送出",$A239)),AND(TRIM($A239)="",NOT(ISNUMBER($D239)),N($H239)=0)),"【合同未回】","")&amp;IF(NOT(ISNUMBER($E239)),IF(OR(ISNUMBER(SEARCH("未",$A239)),ISNUMBER(SEARCH("送出",$A239)),AND(TRIM($A239)="",NOT(ISNUMBER($D239)),N($H239)=0)),"","【未填合同期】"),IF($E239&lt;TODAY(),"【已到期】",IF($E239-TODAY()&lt;=提醒天数,"【即将到期，剩余"&amp;($E239-TODAY())&amp;"天】","【正常】")))&amp;IF(OR($AD239="安装免保",$AD239="技术免保",$AD239="质保期内"),"【"&amp;$AD239&amp;"】",""))</f>
        <v/>
      </c>
      <c r="K239" s="244" t="str">
        <f aca="false">IF(OR(N($H239)=0,N($I239)=0),"",ROUND(N($H239)*N($I239)*IF(N($J239)=0,1,N($J239)),2))</f>
        <v/>
      </c>
      <c r="M239" s="244" t="str">
        <f aca="false">IF(TRIM($B239&amp;$C239)="","",IF(AND(N($K239)=0,N($L239)=0),"",ROUND(N($K239)+N($L239),2)))</f>
        <v/>
      </c>
      <c r="S239" s="244"/>
      <c r="T239" s="245" t="str">
        <f aca="false">IF(TRIM($B239&amp;$C239)="","",IF(N($O239)=0,"",MAX(0,MIN(N($O239)-N($Q239),N($W239)))))</f>
        <v/>
      </c>
      <c r="U239" s="245" t="str">
        <f aca="false">IF(TRIM($B239&amp;$C239)="","",IF(N($Q239)&lt;=N($O239),"",N($Q239)-N($O239)))</f>
        <v/>
      </c>
      <c r="V239" s="245" t="str">
        <f aca="false">IF(OR(TRIM($B239&amp;$C239)="",$W239=""),"",MAX(0,N($W239))-N($T239))</f>
        <v/>
      </c>
      <c r="W239" s="245" t="str">
        <f aca="false">IF(TRIM($B239&amp;$C239)="","",IF(AND(N($M239)=0,N($Q239)+N($R239)+N($S239)=0),"",ROUND(N($M239)-N($Q239)-N($R239)-N($S239),2)))</f>
        <v/>
      </c>
      <c r="X239" s="246" t="str">
        <f aca="false">IF(TRIM($B239&amp;$C239)="","",IF(N($M239)=0,IF((N($Q239)+N($R239)+N($S239))=0,"—未填单价","未填单价，已收 "&amp;TEXT((N($Q239)+N($R239)+N($S239)),"#,##0.00")),IF(N($W239)&gt;0.005,"欠 "&amp;TEXT(N($W239),"#,##0.00")&amp;IF(N($T239)&gt;0,"（开票未到账 "&amp;TEXT(N($T239),"#,##0.00")&amp;"）","")&amp;IF(N($V239)&gt;0,"（未开票 "&amp;TEXT(N($V239),"#,##0.00")&amp;"）",""),IF(N($W239)&lt;-0.005,"多收 "&amp;TEXT(-N($W239),"#,##0.00"),"✔ 已结清")))&amp;IF(N($U239)&gt;0,"｜到账未开票 "&amp;TEXT(N($U239),"#,##0.00")&amp;"，待补票","")&amp;IF(N($R239)&gt;0,"｜收现 "&amp;TEXT(N($R239),"#,##0.00"),"")&amp;IF(N($S239)&gt;0,"｜收款不开票 "&amp;TEXT(N($S239),"#,##0.00"),""))</f>
        <v/>
      </c>
      <c r="Y239" s="290"/>
      <c r="AC239" s="244" t="str">
        <f aca="false">IF(OR(N($O239)=0,N($AB239)=0),"",ROUND(N($O239)/(1+N($AB239))*N($AB239),2))</f>
        <v/>
      </c>
      <c r="AD239" s="290"/>
      <c r="AE239" s="288"/>
      <c r="AF239" s="261" t="str">
        <f aca="false">IF($AN239="","",IF($AN239=1,IF($AO239&gt;=1,"一次性·已到收款期","一次性·未到期"),$AE239&amp;" 第"&amp;$AO239&amp;"/"&amp;$AN239&amp;"期"))</f>
        <v/>
      </c>
      <c r="AG239" s="245" t="str">
        <f aca="false">IF(OR($AN239="",N($M239)=0),"",ROUND(N($K239)*$AO239/$AN239,2)+N($L239))</f>
        <v/>
      </c>
      <c r="AH239" s="245" t="str">
        <f aca="false">IF($AG239="","",MAX(0,ROUND($AG239-(N($Q239)+N($R239)+N($S239)),2)))</f>
        <v/>
      </c>
      <c r="AI239" s="245" t="str">
        <f aca="false">IF(OR(TRIM($B239&amp;$C239)="",NOT(ISNUMBER($D239))),"",SUMIFS($W$3:$W$1001,$AK$3:$AK$1001,$AK239,$D$3:$D$1001,"&lt;"&amp;$D239))</f>
        <v/>
      </c>
      <c r="AJ239" s="245" t="str">
        <f aca="false">IF(TRIM($B239&amp;$C239)="","",SUMIFS($W$3:$W$1001,$AK$3:$AK$1001,$AK239))</f>
        <v/>
      </c>
      <c r="AK239" s="261" t="str">
        <f aca="false">IF(TRIM($B239&amp;$C239)="","",TRIM($B239)&amp;"｜"&amp;TRIM($C239))</f>
        <v/>
      </c>
      <c r="AL239" s="245" t="str">
        <f aca="false">IF(TRIM($B239&amp;$C239)="","",MIN(N($O239),N($Q239)))</f>
        <v/>
      </c>
      <c r="AM239" s="248" t="str">
        <f aca="false">IF(ISNUMBER($D239),YEAR($D239),"")</f>
        <v/>
      </c>
      <c r="AN239" s="248" t="str">
        <f aca="false">IF(OR(TRIM($B239&amp;$C239)="",NOT(ISNUMBER($D239)),NOT(ISNUMBER($E239))),"",IF($E239&lt;$D239,"",IF(IF($AE239="半年付",2,IF($AE239="季度付",4,IF($AE239="月付",12,IF($AE239="半月付",24,1))))=1,1,MAX(1,ROUND(($E239-$D239+1)/365*IF($AE239="半年付",2,IF($AE239="季度付",4,IF($AE239="月付",12,IF($AE239="半月付",24,1)))),0)))))</f>
        <v/>
      </c>
      <c r="AO239" s="248" t="str">
        <f aca="true">IF($AN239="","",MIN($AN239,MAX(0,INT((TODAY()-付款宽限天数-$D239)/(($E239-$D239+1)/$AN239))+1)))</f>
        <v/>
      </c>
    </row>
    <row r="240" customFormat="false" ht="24" hidden="false" customHeight="false" outlineLevel="0" collapsed="false">
      <c r="F240" s="288" t="str">
        <f aca="true">IF(TRIM($B240&amp;$C240)="","",IF(OR(ISNUMBER(SEARCH("未",$A240)),ISNUMBER(SEARCH("送出",$A240)),AND(TRIM($A240)="",NOT(ISNUMBER($D240)),N($H240)=0)),"【合同未回】","")&amp;IF(NOT(ISNUMBER($E240)),IF(OR(ISNUMBER(SEARCH("未",$A240)),ISNUMBER(SEARCH("送出",$A240)),AND(TRIM($A240)="",NOT(ISNUMBER($D240)),N($H240)=0)),"","【未填合同期】"),IF($E240&lt;TODAY(),"【已到期】",IF($E240-TODAY()&lt;=提醒天数,"【即将到期，剩余"&amp;($E240-TODAY())&amp;"天】","【正常】")))&amp;IF(OR($AD240="安装免保",$AD240="技术免保",$AD240="质保期内"),"【"&amp;$AD240&amp;"】",""))</f>
        <v/>
      </c>
      <c r="K240" s="244" t="str">
        <f aca="false">IF(OR(N($H240)=0,N($I240)=0),"",ROUND(N($H240)*N($I240)*IF(N($J240)=0,1,N($J240)),2))</f>
        <v/>
      </c>
      <c r="M240" s="244" t="str">
        <f aca="false">IF(TRIM($B240&amp;$C240)="","",IF(AND(N($K240)=0,N($L240)=0),"",ROUND(N($K240)+N($L240),2)))</f>
        <v/>
      </c>
      <c r="S240" s="244"/>
      <c r="T240" s="245" t="str">
        <f aca="false">IF(TRIM($B240&amp;$C240)="","",IF(N($O240)=0,"",MAX(0,MIN(N($O240)-N($Q240),N($W240)))))</f>
        <v/>
      </c>
      <c r="U240" s="245" t="str">
        <f aca="false">IF(TRIM($B240&amp;$C240)="","",IF(N($Q240)&lt;=N($O240),"",N($Q240)-N($O240)))</f>
        <v/>
      </c>
      <c r="V240" s="245" t="str">
        <f aca="false">IF(OR(TRIM($B240&amp;$C240)="",$W240=""),"",MAX(0,N($W240))-N($T240))</f>
        <v/>
      </c>
      <c r="W240" s="245" t="str">
        <f aca="false">IF(TRIM($B240&amp;$C240)="","",IF(AND(N($M240)=0,N($Q240)+N($R240)+N($S240)=0),"",ROUND(N($M240)-N($Q240)-N($R240)-N($S240),2)))</f>
        <v/>
      </c>
      <c r="X240" s="246" t="str">
        <f aca="false">IF(TRIM($B240&amp;$C240)="","",IF(N($M240)=0,IF((N($Q240)+N($R240)+N($S240))=0,"—未填单价","未填单价，已收 "&amp;TEXT((N($Q240)+N($R240)+N($S240)),"#,##0.00")),IF(N($W240)&gt;0.005,"欠 "&amp;TEXT(N($W240),"#,##0.00")&amp;IF(N($T240)&gt;0,"（开票未到账 "&amp;TEXT(N($T240),"#,##0.00")&amp;"）","")&amp;IF(N($V240)&gt;0,"（未开票 "&amp;TEXT(N($V240),"#,##0.00")&amp;"）",""),IF(N($W240)&lt;-0.005,"多收 "&amp;TEXT(-N($W240),"#,##0.00"),"✔ 已结清")))&amp;IF(N($U240)&gt;0,"｜到账未开票 "&amp;TEXT(N($U240),"#,##0.00")&amp;"，待补票","")&amp;IF(N($R240)&gt;0,"｜收现 "&amp;TEXT(N($R240),"#,##0.00"),"")&amp;IF(N($S240)&gt;0,"｜收款不开票 "&amp;TEXT(N($S240),"#,##0.00"),""))</f>
        <v/>
      </c>
      <c r="Y240" s="290"/>
      <c r="AC240" s="244" t="str">
        <f aca="false">IF(OR(N($O240)=0,N($AB240)=0),"",ROUND(N($O240)/(1+N($AB240))*N($AB240),2))</f>
        <v/>
      </c>
      <c r="AD240" s="290"/>
      <c r="AE240" s="288"/>
      <c r="AF240" s="261" t="str">
        <f aca="false">IF($AN240="","",IF($AN240=1,IF($AO240&gt;=1,"一次性·已到收款期","一次性·未到期"),$AE240&amp;" 第"&amp;$AO240&amp;"/"&amp;$AN240&amp;"期"))</f>
        <v/>
      </c>
      <c r="AG240" s="245" t="str">
        <f aca="false">IF(OR($AN240="",N($M240)=0),"",ROUND(N($K240)*$AO240/$AN240,2)+N($L240))</f>
        <v/>
      </c>
      <c r="AH240" s="245" t="str">
        <f aca="false">IF($AG240="","",MAX(0,ROUND($AG240-(N($Q240)+N($R240)+N($S240)),2)))</f>
        <v/>
      </c>
      <c r="AI240" s="245" t="str">
        <f aca="false">IF(OR(TRIM($B240&amp;$C240)="",NOT(ISNUMBER($D240))),"",SUMIFS($W$3:$W$1001,$AK$3:$AK$1001,$AK240,$D$3:$D$1001,"&lt;"&amp;$D240))</f>
        <v/>
      </c>
      <c r="AJ240" s="245" t="str">
        <f aca="false">IF(TRIM($B240&amp;$C240)="","",SUMIFS($W$3:$W$1001,$AK$3:$AK$1001,$AK240))</f>
        <v/>
      </c>
      <c r="AK240" s="261" t="str">
        <f aca="false">IF(TRIM($B240&amp;$C240)="","",TRIM($B240)&amp;"｜"&amp;TRIM($C240))</f>
        <v/>
      </c>
      <c r="AL240" s="245" t="str">
        <f aca="false">IF(TRIM($B240&amp;$C240)="","",MIN(N($O240),N($Q240)))</f>
        <v/>
      </c>
      <c r="AM240" s="248" t="str">
        <f aca="false">IF(ISNUMBER($D240),YEAR($D240),"")</f>
        <v/>
      </c>
      <c r="AN240" s="248" t="str">
        <f aca="false">IF(OR(TRIM($B240&amp;$C240)="",NOT(ISNUMBER($D240)),NOT(ISNUMBER($E240))),"",IF($E240&lt;$D240,"",IF(IF($AE240="半年付",2,IF($AE240="季度付",4,IF($AE240="月付",12,IF($AE240="半月付",24,1))))=1,1,MAX(1,ROUND(($E240-$D240+1)/365*IF($AE240="半年付",2,IF($AE240="季度付",4,IF($AE240="月付",12,IF($AE240="半月付",24,1)))),0)))))</f>
        <v/>
      </c>
      <c r="AO240" s="248" t="str">
        <f aca="true">IF($AN240="","",MIN($AN240,MAX(0,INT((TODAY()-付款宽限天数-$D240)/(($E240-$D240+1)/$AN240))+1)))</f>
        <v/>
      </c>
    </row>
    <row r="241" customFormat="false" ht="24" hidden="false" customHeight="false" outlineLevel="0" collapsed="false">
      <c r="F241" s="288" t="str">
        <f aca="true">IF(TRIM($B241&amp;$C241)="","",IF(OR(ISNUMBER(SEARCH("未",$A241)),ISNUMBER(SEARCH("送出",$A241)),AND(TRIM($A241)="",NOT(ISNUMBER($D241)),N($H241)=0)),"【合同未回】","")&amp;IF(NOT(ISNUMBER($E241)),IF(OR(ISNUMBER(SEARCH("未",$A241)),ISNUMBER(SEARCH("送出",$A241)),AND(TRIM($A241)="",NOT(ISNUMBER($D241)),N($H241)=0)),"","【未填合同期】"),IF($E241&lt;TODAY(),"【已到期】",IF($E241-TODAY()&lt;=提醒天数,"【即将到期，剩余"&amp;($E241-TODAY())&amp;"天】","【正常】")))&amp;IF(OR($AD241="安装免保",$AD241="技术免保",$AD241="质保期内"),"【"&amp;$AD241&amp;"】",""))</f>
        <v/>
      </c>
      <c r="K241" s="244" t="str">
        <f aca="false">IF(OR(N($H241)=0,N($I241)=0),"",ROUND(N($H241)*N($I241)*IF(N($J241)=0,1,N($J241)),2))</f>
        <v/>
      </c>
      <c r="M241" s="244" t="str">
        <f aca="false">IF(TRIM($B241&amp;$C241)="","",IF(AND(N($K241)=0,N($L241)=0),"",ROUND(N($K241)+N($L241),2)))</f>
        <v/>
      </c>
      <c r="S241" s="244"/>
      <c r="T241" s="245" t="str">
        <f aca="false">IF(TRIM($B241&amp;$C241)="","",IF(N($O241)=0,"",MAX(0,MIN(N($O241)-N($Q241),N($W241)))))</f>
        <v/>
      </c>
      <c r="U241" s="245" t="str">
        <f aca="false">IF(TRIM($B241&amp;$C241)="","",IF(N($Q241)&lt;=N($O241),"",N($Q241)-N($O241)))</f>
        <v/>
      </c>
      <c r="V241" s="245" t="str">
        <f aca="false">IF(OR(TRIM($B241&amp;$C241)="",$W241=""),"",MAX(0,N($W241))-N($T241))</f>
        <v/>
      </c>
      <c r="W241" s="245" t="str">
        <f aca="false">IF(TRIM($B241&amp;$C241)="","",IF(AND(N($M241)=0,N($Q241)+N($R241)+N($S241)=0),"",ROUND(N($M241)-N($Q241)-N($R241)-N($S241),2)))</f>
        <v/>
      </c>
      <c r="X241" s="246" t="str">
        <f aca="false">IF(TRIM($B241&amp;$C241)="","",IF(N($M241)=0,IF((N($Q241)+N($R241)+N($S241))=0,"—未填单价","未填单价，已收 "&amp;TEXT((N($Q241)+N($R241)+N($S241)),"#,##0.00")),IF(N($W241)&gt;0.005,"欠 "&amp;TEXT(N($W241),"#,##0.00")&amp;IF(N($T241)&gt;0,"（开票未到账 "&amp;TEXT(N($T241),"#,##0.00")&amp;"）","")&amp;IF(N($V241)&gt;0,"（未开票 "&amp;TEXT(N($V241),"#,##0.00")&amp;"）",""),IF(N($W241)&lt;-0.005,"多收 "&amp;TEXT(-N($W241),"#,##0.00"),"✔ 已结清")))&amp;IF(N($U241)&gt;0,"｜到账未开票 "&amp;TEXT(N($U241),"#,##0.00")&amp;"，待补票","")&amp;IF(N($R241)&gt;0,"｜收现 "&amp;TEXT(N($R241),"#,##0.00"),"")&amp;IF(N($S241)&gt;0,"｜收款不开票 "&amp;TEXT(N($S241),"#,##0.00"),""))</f>
        <v/>
      </c>
      <c r="Y241" s="290"/>
      <c r="AC241" s="244" t="str">
        <f aca="false">IF(OR(N($O241)=0,N($AB241)=0),"",ROUND(N($O241)/(1+N($AB241))*N($AB241),2))</f>
        <v/>
      </c>
      <c r="AD241" s="290"/>
      <c r="AE241" s="288"/>
      <c r="AF241" s="261" t="str">
        <f aca="false">IF($AN241="","",IF($AN241=1,IF($AO241&gt;=1,"一次性·已到收款期","一次性·未到期"),$AE241&amp;" 第"&amp;$AO241&amp;"/"&amp;$AN241&amp;"期"))</f>
        <v/>
      </c>
      <c r="AG241" s="245" t="str">
        <f aca="false">IF(OR($AN241="",N($M241)=0),"",ROUND(N($K241)*$AO241/$AN241,2)+N($L241))</f>
        <v/>
      </c>
      <c r="AH241" s="245" t="str">
        <f aca="false">IF($AG241="","",MAX(0,ROUND($AG241-(N($Q241)+N($R241)+N($S241)),2)))</f>
        <v/>
      </c>
      <c r="AI241" s="245" t="str">
        <f aca="false">IF(OR(TRIM($B241&amp;$C241)="",NOT(ISNUMBER($D241))),"",SUMIFS($W$3:$W$1001,$AK$3:$AK$1001,$AK241,$D$3:$D$1001,"&lt;"&amp;$D241))</f>
        <v/>
      </c>
      <c r="AJ241" s="245" t="str">
        <f aca="false">IF(TRIM($B241&amp;$C241)="","",SUMIFS($W$3:$W$1001,$AK$3:$AK$1001,$AK241))</f>
        <v/>
      </c>
      <c r="AK241" s="261" t="str">
        <f aca="false">IF(TRIM($B241&amp;$C241)="","",TRIM($B241)&amp;"｜"&amp;TRIM($C241))</f>
        <v/>
      </c>
      <c r="AL241" s="245" t="str">
        <f aca="false">IF(TRIM($B241&amp;$C241)="","",MIN(N($O241),N($Q241)))</f>
        <v/>
      </c>
      <c r="AM241" s="248" t="str">
        <f aca="false">IF(ISNUMBER($D241),YEAR($D241),"")</f>
        <v/>
      </c>
      <c r="AN241" s="248" t="str">
        <f aca="false">IF(OR(TRIM($B241&amp;$C241)="",NOT(ISNUMBER($D241)),NOT(ISNUMBER($E241))),"",IF($E241&lt;$D241,"",IF(IF($AE241="半年付",2,IF($AE241="季度付",4,IF($AE241="月付",12,IF($AE241="半月付",24,1))))=1,1,MAX(1,ROUND(($E241-$D241+1)/365*IF($AE241="半年付",2,IF($AE241="季度付",4,IF($AE241="月付",12,IF($AE241="半月付",24,1)))),0)))))</f>
        <v/>
      </c>
      <c r="AO241" s="248" t="str">
        <f aca="true">IF($AN241="","",MIN($AN241,MAX(0,INT((TODAY()-付款宽限天数-$D241)/(($E241-$D241+1)/$AN241))+1)))</f>
        <v/>
      </c>
    </row>
    <row r="242" customFormat="false" ht="24" hidden="false" customHeight="false" outlineLevel="0" collapsed="false">
      <c r="F242" s="288" t="str">
        <f aca="true">IF(TRIM($B242&amp;$C242)="","",IF(OR(ISNUMBER(SEARCH("未",$A242)),ISNUMBER(SEARCH("送出",$A242)),AND(TRIM($A242)="",NOT(ISNUMBER($D242)),N($H242)=0)),"【合同未回】","")&amp;IF(NOT(ISNUMBER($E242)),IF(OR(ISNUMBER(SEARCH("未",$A242)),ISNUMBER(SEARCH("送出",$A242)),AND(TRIM($A242)="",NOT(ISNUMBER($D242)),N($H242)=0)),"","【未填合同期】"),IF($E242&lt;TODAY(),"【已到期】",IF($E242-TODAY()&lt;=提醒天数,"【即将到期，剩余"&amp;($E242-TODAY())&amp;"天】","【正常】")))&amp;IF(OR($AD242="安装免保",$AD242="技术免保",$AD242="质保期内"),"【"&amp;$AD242&amp;"】",""))</f>
        <v/>
      </c>
      <c r="K242" s="244" t="str">
        <f aca="false">IF(OR(N($H242)=0,N($I242)=0),"",ROUND(N($H242)*N($I242)*IF(N($J242)=0,1,N($J242)),2))</f>
        <v/>
      </c>
      <c r="M242" s="244" t="str">
        <f aca="false">IF(TRIM($B242&amp;$C242)="","",IF(AND(N($K242)=0,N($L242)=0),"",ROUND(N($K242)+N($L242),2)))</f>
        <v/>
      </c>
      <c r="S242" s="244"/>
      <c r="T242" s="245" t="str">
        <f aca="false">IF(TRIM($B242&amp;$C242)="","",IF(N($O242)=0,"",MAX(0,MIN(N($O242)-N($Q242),N($W242)))))</f>
        <v/>
      </c>
      <c r="U242" s="245" t="str">
        <f aca="false">IF(TRIM($B242&amp;$C242)="","",IF(N($Q242)&lt;=N($O242),"",N($Q242)-N($O242)))</f>
        <v/>
      </c>
      <c r="V242" s="245" t="str">
        <f aca="false">IF(OR(TRIM($B242&amp;$C242)="",$W242=""),"",MAX(0,N($W242))-N($T242))</f>
        <v/>
      </c>
      <c r="W242" s="245" t="str">
        <f aca="false">IF(TRIM($B242&amp;$C242)="","",IF(AND(N($M242)=0,N($Q242)+N($R242)+N($S242)=0),"",ROUND(N($M242)-N($Q242)-N($R242)-N($S242),2)))</f>
        <v/>
      </c>
      <c r="X242" s="246" t="str">
        <f aca="false">IF(TRIM($B242&amp;$C242)="","",IF(N($M242)=0,IF((N($Q242)+N($R242)+N($S242))=0,"—未填单价","未填单价，已收 "&amp;TEXT((N($Q242)+N($R242)+N($S242)),"#,##0.00")),IF(N($W242)&gt;0.005,"欠 "&amp;TEXT(N($W242),"#,##0.00")&amp;IF(N($T242)&gt;0,"（开票未到账 "&amp;TEXT(N($T242),"#,##0.00")&amp;"）","")&amp;IF(N($V242)&gt;0,"（未开票 "&amp;TEXT(N($V242),"#,##0.00")&amp;"）",""),IF(N($W242)&lt;-0.005,"多收 "&amp;TEXT(-N($W242),"#,##0.00"),"✔ 已结清")))&amp;IF(N($U242)&gt;0,"｜到账未开票 "&amp;TEXT(N($U242),"#,##0.00")&amp;"，待补票","")&amp;IF(N($R242)&gt;0,"｜收现 "&amp;TEXT(N($R242),"#,##0.00"),"")&amp;IF(N($S242)&gt;0,"｜收款不开票 "&amp;TEXT(N($S242),"#,##0.00"),""))</f>
        <v/>
      </c>
      <c r="Y242" s="290"/>
      <c r="AC242" s="244" t="str">
        <f aca="false">IF(OR(N($O242)=0,N($AB242)=0),"",ROUND(N($O242)/(1+N($AB242))*N($AB242),2))</f>
        <v/>
      </c>
      <c r="AD242" s="290"/>
      <c r="AE242" s="288"/>
      <c r="AF242" s="261" t="str">
        <f aca="false">IF($AN242="","",IF($AN242=1,IF($AO242&gt;=1,"一次性·已到收款期","一次性·未到期"),$AE242&amp;" 第"&amp;$AO242&amp;"/"&amp;$AN242&amp;"期"))</f>
        <v/>
      </c>
      <c r="AG242" s="245" t="str">
        <f aca="false">IF(OR($AN242="",N($M242)=0),"",ROUND(N($K242)*$AO242/$AN242,2)+N($L242))</f>
        <v/>
      </c>
      <c r="AH242" s="245" t="str">
        <f aca="false">IF($AG242="","",MAX(0,ROUND($AG242-(N($Q242)+N($R242)+N($S242)),2)))</f>
        <v/>
      </c>
      <c r="AI242" s="245" t="str">
        <f aca="false">IF(OR(TRIM($B242&amp;$C242)="",NOT(ISNUMBER($D242))),"",SUMIFS($W$3:$W$1001,$AK$3:$AK$1001,$AK242,$D$3:$D$1001,"&lt;"&amp;$D242))</f>
        <v/>
      </c>
      <c r="AJ242" s="245" t="str">
        <f aca="false">IF(TRIM($B242&amp;$C242)="","",SUMIFS($W$3:$W$1001,$AK$3:$AK$1001,$AK242))</f>
        <v/>
      </c>
      <c r="AK242" s="261" t="str">
        <f aca="false">IF(TRIM($B242&amp;$C242)="","",TRIM($B242)&amp;"｜"&amp;TRIM($C242))</f>
        <v/>
      </c>
      <c r="AL242" s="245" t="str">
        <f aca="false">IF(TRIM($B242&amp;$C242)="","",MIN(N($O242),N($Q242)))</f>
        <v/>
      </c>
      <c r="AM242" s="248" t="str">
        <f aca="false">IF(ISNUMBER($D242),YEAR($D242),"")</f>
        <v/>
      </c>
      <c r="AN242" s="248" t="str">
        <f aca="false">IF(OR(TRIM($B242&amp;$C242)="",NOT(ISNUMBER($D242)),NOT(ISNUMBER($E242))),"",IF($E242&lt;$D242,"",IF(IF($AE242="半年付",2,IF($AE242="季度付",4,IF($AE242="月付",12,IF($AE242="半月付",24,1))))=1,1,MAX(1,ROUND(($E242-$D242+1)/365*IF($AE242="半年付",2,IF($AE242="季度付",4,IF($AE242="月付",12,IF($AE242="半月付",24,1)))),0)))))</f>
        <v/>
      </c>
      <c r="AO242" s="248" t="str">
        <f aca="true">IF($AN242="","",MIN($AN242,MAX(0,INT((TODAY()-付款宽限天数-$D242)/(($E242-$D242+1)/$AN242))+1)))</f>
        <v/>
      </c>
    </row>
    <row r="243" customFormat="false" ht="24" hidden="false" customHeight="false" outlineLevel="0" collapsed="false">
      <c r="F243" s="288" t="str">
        <f aca="true">IF(TRIM($B243&amp;$C243)="","",IF(OR(ISNUMBER(SEARCH("未",$A243)),ISNUMBER(SEARCH("送出",$A243)),AND(TRIM($A243)="",NOT(ISNUMBER($D243)),N($H243)=0)),"【合同未回】","")&amp;IF(NOT(ISNUMBER($E243)),IF(OR(ISNUMBER(SEARCH("未",$A243)),ISNUMBER(SEARCH("送出",$A243)),AND(TRIM($A243)="",NOT(ISNUMBER($D243)),N($H243)=0)),"","【未填合同期】"),IF($E243&lt;TODAY(),"【已到期】",IF($E243-TODAY()&lt;=提醒天数,"【即将到期，剩余"&amp;($E243-TODAY())&amp;"天】","【正常】")))&amp;IF(OR($AD243="安装免保",$AD243="技术免保",$AD243="质保期内"),"【"&amp;$AD243&amp;"】",""))</f>
        <v/>
      </c>
      <c r="K243" s="244" t="str">
        <f aca="false">IF(OR(N($H243)=0,N($I243)=0),"",ROUND(N($H243)*N($I243)*IF(N($J243)=0,1,N($J243)),2))</f>
        <v/>
      </c>
      <c r="M243" s="244" t="str">
        <f aca="false">IF(TRIM($B243&amp;$C243)="","",IF(AND(N($K243)=0,N($L243)=0),"",ROUND(N($K243)+N($L243),2)))</f>
        <v/>
      </c>
      <c r="S243" s="244"/>
      <c r="T243" s="245" t="str">
        <f aca="false">IF(TRIM($B243&amp;$C243)="","",IF(N($O243)=0,"",MAX(0,MIN(N($O243)-N($Q243),N($W243)))))</f>
        <v/>
      </c>
      <c r="U243" s="245" t="str">
        <f aca="false">IF(TRIM($B243&amp;$C243)="","",IF(N($Q243)&lt;=N($O243),"",N($Q243)-N($O243)))</f>
        <v/>
      </c>
      <c r="V243" s="245" t="str">
        <f aca="false">IF(OR(TRIM($B243&amp;$C243)="",$W243=""),"",MAX(0,N($W243))-N($T243))</f>
        <v/>
      </c>
      <c r="W243" s="245" t="str">
        <f aca="false">IF(TRIM($B243&amp;$C243)="","",IF(AND(N($M243)=0,N($Q243)+N($R243)+N($S243)=0),"",ROUND(N($M243)-N($Q243)-N($R243)-N($S243),2)))</f>
        <v/>
      </c>
      <c r="X243" s="246" t="str">
        <f aca="false">IF(TRIM($B243&amp;$C243)="","",IF(N($M243)=0,IF((N($Q243)+N($R243)+N($S243))=0,"—未填单价","未填单价，已收 "&amp;TEXT((N($Q243)+N($R243)+N($S243)),"#,##0.00")),IF(N($W243)&gt;0.005,"欠 "&amp;TEXT(N($W243),"#,##0.00")&amp;IF(N($T243)&gt;0,"（开票未到账 "&amp;TEXT(N($T243),"#,##0.00")&amp;"）","")&amp;IF(N($V243)&gt;0,"（未开票 "&amp;TEXT(N($V243),"#,##0.00")&amp;"）",""),IF(N($W243)&lt;-0.005,"多收 "&amp;TEXT(-N($W243),"#,##0.00"),"✔ 已结清")))&amp;IF(N($U243)&gt;0,"｜到账未开票 "&amp;TEXT(N($U243),"#,##0.00")&amp;"，待补票","")&amp;IF(N($R243)&gt;0,"｜收现 "&amp;TEXT(N($R243),"#,##0.00"),"")&amp;IF(N($S243)&gt;0,"｜收款不开票 "&amp;TEXT(N($S243),"#,##0.00"),""))</f>
        <v/>
      </c>
      <c r="Y243" s="290"/>
      <c r="AC243" s="244" t="str">
        <f aca="false">IF(OR(N($O243)=0,N($AB243)=0),"",ROUND(N($O243)/(1+N($AB243))*N($AB243),2))</f>
        <v/>
      </c>
      <c r="AD243" s="290"/>
      <c r="AE243" s="288"/>
      <c r="AF243" s="261" t="str">
        <f aca="false">IF($AN243="","",IF($AN243=1,IF($AO243&gt;=1,"一次性·已到收款期","一次性·未到期"),$AE243&amp;" 第"&amp;$AO243&amp;"/"&amp;$AN243&amp;"期"))</f>
        <v/>
      </c>
      <c r="AG243" s="245" t="str">
        <f aca="false">IF(OR($AN243="",N($M243)=0),"",ROUND(N($K243)*$AO243/$AN243,2)+N($L243))</f>
        <v/>
      </c>
      <c r="AH243" s="245" t="str">
        <f aca="false">IF($AG243="","",MAX(0,ROUND($AG243-(N($Q243)+N($R243)+N($S243)),2)))</f>
        <v/>
      </c>
      <c r="AI243" s="245" t="str">
        <f aca="false">IF(OR(TRIM($B243&amp;$C243)="",NOT(ISNUMBER($D243))),"",SUMIFS($W$3:$W$1001,$AK$3:$AK$1001,$AK243,$D$3:$D$1001,"&lt;"&amp;$D243))</f>
        <v/>
      </c>
      <c r="AJ243" s="245" t="str">
        <f aca="false">IF(TRIM($B243&amp;$C243)="","",SUMIFS($W$3:$W$1001,$AK$3:$AK$1001,$AK243))</f>
        <v/>
      </c>
      <c r="AK243" s="261" t="str">
        <f aca="false">IF(TRIM($B243&amp;$C243)="","",TRIM($B243)&amp;"｜"&amp;TRIM($C243))</f>
        <v/>
      </c>
      <c r="AL243" s="245" t="str">
        <f aca="false">IF(TRIM($B243&amp;$C243)="","",MIN(N($O243),N($Q243)))</f>
        <v/>
      </c>
      <c r="AM243" s="248" t="str">
        <f aca="false">IF(ISNUMBER($D243),YEAR($D243),"")</f>
        <v/>
      </c>
      <c r="AN243" s="248" t="str">
        <f aca="false">IF(OR(TRIM($B243&amp;$C243)="",NOT(ISNUMBER($D243)),NOT(ISNUMBER($E243))),"",IF($E243&lt;$D243,"",IF(IF($AE243="半年付",2,IF($AE243="季度付",4,IF($AE243="月付",12,IF($AE243="半月付",24,1))))=1,1,MAX(1,ROUND(($E243-$D243+1)/365*IF($AE243="半年付",2,IF($AE243="季度付",4,IF($AE243="月付",12,IF($AE243="半月付",24,1)))),0)))))</f>
        <v/>
      </c>
      <c r="AO243" s="248" t="str">
        <f aca="true">IF($AN243="","",MIN($AN243,MAX(0,INT((TODAY()-付款宽限天数-$D243)/(($E243-$D243+1)/$AN243))+1)))</f>
        <v/>
      </c>
    </row>
    <row r="244" customFormat="false" ht="24" hidden="false" customHeight="false" outlineLevel="0" collapsed="false">
      <c r="F244" s="288" t="str">
        <f aca="true">IF(TRIM($B244&amp;$C244)="","",IF(OR(ISNUMBER(SEARCH("未",$A244)),ISNUMBER(SEARCH("送出",$A244)),AND(TRIM($A244)="",NOT(ISNUMBER($D244)),N($H244)=0)),"【合同未回】","")&amp;IF(NOT(ISNUMBER($E244)),IF(OR(ISNUMBER(SEARCH("未",$A244)),ISNUMBER(SEARCH("送出",$A244)),AND(TRIM($A244)="",NOT(ISNUMBER($D244)),N($H244)=0)),"","【未填合同期】"),IF($E244&lt;TODAY(),"【已到期】",IF($E244-TODAY()&lt;=提醒天数,"【即将到期，剩余"&amp;($E244-TODAY())&amp;"天】","【正常】")))&amp;IF(OR($AD244="安装免保",$AD244="技术免保",$AD244="质保期内"),"【"&amp;$AD244&amp;"】",""))</f>
        <v/>
      </c>
      <c r="K244" s="244" t="str">
        <f aca="false">IF(OR(N($H244)=0,N($I244)=0),"",ROUND(N($H244)*N($I244)*IF(N($J244)=0,1,N($J244)),2))</f>
        <v/>
      </c>
      <c r="M244" s="244" t="str">
        <f aca="false">IF(TRIM($B244&amp;$C244)="","",IF(AND(N($K244)=0,N($L244)=0),"",ROUND(N($K244)+N($L244),2)))</f>
        <v/>
      </c>
      <c r="S244" s="244"/>
      <c r="T244" s="245" t="str">
        <f aca="false">IF(TRIM($B244&amp;$C244)="","",IF(N($O244)=0,"",MAX(0,MIN(N($O244)-N($Q244),N($W244)))))</f>
        <v/>
      </c>
      <c r="U244" s="245" t="str">
        <f aca="false">IF(TRIM($B244&amp;$C244)="","",IF(N($Q244)&lt;=N($O244),"",N($Q244)-N($O244)))</f>
        <v/>
      </c>
      <c r="V244" s="245" t="str">
        <f aca="false">IF(OR(TRIM($B244&amp;$C244)="",$W244=""),"",MAX(0,N($W244))-N($T244))</f>
        <v/>
      </c>
      <c r="W244" s="245" t="str">
        <f aca="false">IF(TRIM($B244&amp;$C244)="","",IF(AND(N($M244)=0,N($Q244)+N($R244)+N($S244)=0),"",ROUND(N($M244)-N($Q244)-N($R244)-N($S244),2)))</f>
        <v/>
      </c>
      <c r="X244" s="246" t="str">
        <f aca="false">IF(TRIM($B244&amp;$C244)="","",IF(N($M244)=0,IF((N($Q244)+N($R244)+N($S244))=0,"—未填单价","未填单价，已收 "&amp;TEXT((N($Q244)+N($R244)+N($S244)),"#,##0.00")),IF(N($W244)&gt;0.005,"欠 "&amp;TEXT(N($W244),"#,##0.00")&amp;IF(N($T244)&gt;0,"（开票未到账 "&amp;TEXT(N($T244),"#,##0.00")&amp;"）","")&amp;IF(N($V244)&gt;0,"（未开票 "&amp;TEXT(N($V244),"#,##0.00")&amp;"）",""),IF(N($W244)&lt;-0.005,"多收 "&amp;TEXT(-N($W244),"#,##0.00"),"✔ 已结清")))&amp;IF(N($U244)&gt;0,"｜到账未开票 "&amp;TEXT(N($U244),"#,##0.00")&amp;"，待补票","")&amp;IF(N($R244)&gt;0,"｜收现 "&amp;TEXT(N($R244),"#,##0.00"),"")&amp;IF(N($S244)&gt;0,"｜收款不开票 "&amp;TEXT(N($S244),"#,##0.00"),""))</f>
        <v/>
      </c>
      <c r="Y244" s="290"/>
      <c r="AC244" s="244" t="str">
        <f aca="false">IF(OR(N($O244)=0,N($AB244)=0),"",ROUND(N($O244)/(1+N($AB244))*N($AB244),2))</f>
        <v/>
      </c>
      <c r="AD244" s="290"/>
      <c r="AE244" s="288"/>
      <c r="AF244" s="261" t="str">
        <f aca="false">IF($AN244="","",IF($AN244=1,IF($AO244&gt;=1,"一次性·已到收款期","一次性·未到期"),$AE244&amp;" 第"&amp;$AO244&amp;"/"&amp;$AN244&amp;"期"))</f>
        <v/>
      </c>
      <c r="AG244" s="245" t="str">
        <f aca="false">IF(OR($AN244="",N($M244)=0),"",ROUND(N($K244)*$AO244/$AN244,2)+N($L244))</f>
        <v/>
      </c>
      <c r="AH244" s="245" t="str">
        <f aca="false">IF($AG244="","",MAX(0,ROUND($AG244-(N($Q244)+N($R244)+N($S244)),2)))</f>
        <v/>
      </c>
      <c r="AI244" s="245" t="str">
        <f aca="false">IF(OR(TRIM($B244&amp;$C244)="",NOT(ISNUMBER($D244))),"",SUMIFS($W$3:$W$1001,$AK$3:$AK$1001,$AK244,$D$3:$D$1001,"&lt;"&amp;$D244))</f>
        <v/>
      </c>
      <c r="AJ244" s="245" t="str">
        <f aca="false">IF(TRIM($B244&amp;$C244)="","",SUMIFS($W$3:$W$1001,$AK$3:$AK$1001,$AK244))</f>
        <v/>
      </c>
      <c r="AK244" s="261" t="str">
        <f aca="false">IF(TRIM($B244&amp;$C244)="","",TRIM($B244)&amp;"｜"&amp;TRIM($C244))</f>
        <v/>
      </c>
      <c r="AL244" s="245" t="str">
        <f aca="false">IF(TRIM($B244&amp;$C244)="","",MIN(N($O244),N($Q244)))</f>
        <v/>
      </c>
      <c r="AM244" s="248" t="str">
        <f aca="false">IF(ISNUMBER($D244),YEAR($D244),"")</f>
        <v/>
      </c>
      <c r="AN244" s="248" t="str">
        <f aca="false">IF(OR(TRIM($B244&amp;$C244)="",NOT(ISNUMBER($D244)),NOT(ISNUMBER($E244))),"",IF($E244&lt;$D244,"",IF(IF($AE244="半年付",2,IF($AE244="季度付",4,IF($AE244="月付",12,IF($AE244="半月付",24,1))))=1,1,MAX(1,ROUND(($E244-$D244+1)/365*IF($AE244="半年付",2,IF($AE244="季度付",4,IF($AE244="月付",12,IF($AE244="半月付",24,1)))),0)))))</f>
        <v/>
      </c>
      <c r="AO244" s="248" t="str">
        <f aca="true">IF($AN244="","",MIN($AN244,MAX(0,INT((TODAY()-付款宽限天数-$D244)/(($E244-$D244+1)/$AN244))+1)))</f>
        <v/>
      </c>
    </row>
    <row r="245" customFormat="false" ht="24" hidden="false" customHeight="false" outlineLevel="0" collapsed="false">
      <c r="F245" s="288" t="str">
        <f aca="true">IF(TRIM($B245&amp;$C245)="","",IF(OR(ISNUMBER(SEARCH("未",$A245)),ISNUMBER(SEARCH("送出",$A245)),AND(TRIM($A245)="",NOT(ISNUMBER($D245)),N($H245)=0)),"【合同未回】","")&amp;IF(NOT(ISNUMBER($E245)),IF(OR(ISNUMBER(SEARCH("未",$A245)),ISNUMBER(SEARCH("送出",$A245)),AND(TRIM($A245)="",NOT(ISNUMBER($D245)),N($H245)=0)),"","【未填合同期】"),IF($E245&lt;TODAY(),"【已到期】",IF($E245-TODAY()&lt;=提醒天数,"【即将到期，剩余"&amp;($E245-TODAY())&amp;"天】","【正常】")))&amp;IF(OR($AD245="安装免保",$AD245="技术免保",$AD245="质保期内"),"【"&amp;$AD245&amp;"】",""))</f>
        <v/>
      </c>
      <c r="K245" s="244" t="str">
        <f aca="false">IF(OR(N($H245)=0,N($I245)=0),"",ROUND(N($H245)*N($I245)*IF(N($J245)=0,1,N($J245)),2))</f>
        <v/>
      </c>
      <c r="M245" s="244" t="str">
        <f aca="false">IF(TRIM($B245&amp;$C245)="","",IF(AND(N($K245)=0,N($L245)=0),"",ROUND(N($K245)+N($L245),2)))</f>
        <v/>
      </c>
      <c r="S245" s="244"/>
      <c r="T245" s="245" t="str">
        <f aca="false">IF(TRIM($B245&amp;$C245)="","",IF(N($O245)=0,"",MAX(0,MIN(N($O245)-N($Q245),N($W245)))))</f>
        <v/>
      </c>
      <c r="U245" s="245" t="str">
        <f aca="false">IF(TRIM($B245&amp;$C245)="","",IF(N($Q245)&lt;=N($O245),"",N($Q245)-N($O245)))</f>
        <v/>
      </c>
      <c r="V245" s="245" t="str">
        <f aca="false">IF(OR(TRIM($B245&amp;$C245)="",$W245=""),"",MAX(0,N($W245))-N($T245))</f>
        <v/>
      </c>
      <c r="W245" s="245" t="str">
        <f aca="false">IF(TRIM($B245&amp;$C245)="","",IF(AND(N($M245)=0,N($Q245)+N($R245)+N($S245)=0),"",ROUND(N($M245)-N($Q245)-N($R245)-N($S245),2)))</f>
        <v/>
      </c>
      <c r="X245" s="246" t="str">
        <f aca="false">IF(TRIM($B245&amp;$C245)="","",IF(N($M245)=0,IF((N($Q245)+N($R245)+N($S245))=0,"—未填单价","未填单价，已收 "&amp;TEXT((N($Q245)+N($R245)+N($S245)),"#,##0.00")),IF(N($W245)&gt;0.005,"欠 "&amp;TEXT(N($W245),"#,##0.00")&amp;IF(N($T245)&gt;0,"（开票未到账 "&amp;TEXT(N($T245),"#,##0.00")&amp;"）","")&amp;IF(N($V245)&gt;0,"（未开票 "&amp;TEXT(N($V245),"#,##0.00")&amp;"）",""),IF(N($W245)&lt;-0.005,"多收 "&amp;TEXT(-N($W245),"#,##0.00"),"✔ 已结清")))&amp;IF(N($U245)&gt;0,"｜到账未开票 "&amp;TEXT(N($U245),"#,##0.00")&amp;"，待补票","")&amp;IF(N($R245)&gt;0,"｜收现 "&amp;TEXT(N($R245),"#,##0.00"),"")&amp;IF(N($S245)&gt;0,"｜收款不开票 "&amp;TEXT(N($S245),"#,##0.00"),""))</f>
        <v/>
      </c>
      <c r="Y245" s="290"/>
      <c r="AC245" s="244" t="str">
        <f aca="false">IF(OR(N($O245)=0,N($AB245)=0),"",ROUND(N($O245)/(1+N($AB245))*N($AB245),2))</f>
        <v/>
      </c>
      <c r="AD245" s="290"/>
      <c r="AE245" s="288"/>
      <c r="AF245" s="261" t="str">
        <f aca="false">IF($AN245="","",IF($AN245=1,IF($AO245&gt;=1,"一次性·已到收款期","一次性·未到期"),$AE245&amp;" 第"&amp;$AO245&amp;"/"&amp;$AN245&amp;"期"))</f>
        <v/>
      </c>
      <c r="AG245" s="245" t="str">
        <f aca="false">IF(OR($AN245="",N($M245)=0),"",ROUND(N($K245)*$AO245/$AN245,2)+N($L245))</f>
        <v/>
      </c>
      <c r="AH245" s="245" t="str">
        <f aca="false">IF($AG245="","",MAX(0,ROUND($AG245-(N($Q245)+N($R245)+N($S245)),2)))</f>
        <v/>
      </c>
      <c r="AI245" s="245" t="str">
        <f aca="false">IF(OR(TRIM($B245&amp;$C245)="",NOT(ISNUMBER($D245))),"",SUMIFS($W$3:$W$1001,$AK$3:$AK$1001,$AK245,$D$3:$D$1001,"&lt;"&amp;$D245))</f>
        <v/>
      </c>
      <c r="AJ245" s="245" t="str">
        <f aca="false">IF(TRIM($B245&amp;$C245)="","",SUMIFS($W$3:$W$1001,$AK$3:$AK$1001,$AK245))</f>
        <v/>
      </c>
      <c r="AK245" s="261" t="str">
        <f aca="false">IF(TRIM($B245&amp;$C245)="","",TRIM($B245)&amp;"｜"&amp;TRIM($C245))</f>
        <v/>
      </c>
      <c r="AL245" s="245" t="str">
        <f aca="false">IF(TRIM($B245&amp;$C245)="","",MIN(N($O245),N($Q245)))</f>
        <v/>
      </c>
      <c r="AM245" s="248" t="str">
        <f aca="false">IF(ISNUMBER($D245),YEAR($D245),"")</f>
        <v/>
      </c>
      <c r="AN245" s="248" t="str">
        <f aca="false">IF(OR(TRIM($B245&amp;$C245)="",NOT(ISNUMBER($D245)),NOT(ISNUMBER($E245))),"",IF($E245&lt;$D245,"",IF(IF($AE245="半年付",2,IF($AE245="季度付",4,IF($AE245="月付",12,IF($AE245="半月付",24,1))))=1,1,MAX(1,ROUND(($E245-$D245+1)/365*IF($AE245="半年付",2,IF($AE245="季度付",4,IF($AE245="月付",12,IF($AE245="半月付",24,1)))),0)))))</f>
        <v/>
      </c>
      <c r="AO245" s="248" t="str">
        <f aca="true">IF($AN245="","",MIN($AN245,MAX(0,INT((TODAY()-付款宽限天数-$D245)/(($E245-$D245+1)/$AN245))+1)))</f>
        <v/>
      </c>
    </row>
    <row r="246" customFormat="false" ht="24" hidden="false" customHeight="false" outlineLevel="0" collapsed="false">
      <c r="F246" s="288" t="str">
        <f aca="true">IF(TRIM($B246&amp;$C246)="","",IF(OR(ISNUMBER(SEARCH("未",$A246)),ISNUMBER(SEARCH("送出",$A246)),AND(TRIM($A246)="",NOT(ISNUMBER($D246)),N($H246)=0)),"【合同未回】","")&amp;IF(NOT(ISNUMBER($E246)),IF(OR(ISNUMBER(SEARCH("未",$A246)),ISNUMBER(SEARCH("送出",$A246)),AND(TRIM($A246)="",NOT(ISNUMBER($D246)),N($H246)=0)),"","【未填合同期】"),IF($E246&lt;TODAY(),"【已到期】",IF($E246-TODAY()&lt;=提醒天数,"【即将到期，剩余"&amp;($E246-TODAY())&amp;"天】","【正常】")))&amp;IF(OR($AD246="安装免保",$AD246="技术免保",$AD246="质保期内"),"【"&amp;$AD246&amp;"】",""))</f>
        <v/>
      </c>
      <c r="K246" s="244" t="str">
        <f aca="false">IF(OR(N($H246)=0,N($I246)=0),"",ROUND(N($H246)*N($I246)*IF(N($J246)=0,1,N($J246)),2))</f>
        <v/>
      </c>
      <c r="M246" s="244" t="str">
        <f aca="false">IF(TRIM($B246&amp;$C246)="","",IF(AND(N($K246)=0,N($L246)=0),"",ROUND(N($K246)+N($L246),2)))</f>
        <v/>
      </c>
      <c r="S246" s="244"/>
      <c r="T246" s="245" t="str">
        <f aca="false">IF(TRIM($B246&amp;$C246)="","",IF(N($O246)=0,"",MAX(0,MIN(N($O246)-N($Q246),N($W246)))))</f>
        <v/>
      </c>
      <c r="U246" s="245" t="str">
        <f aca="false">IF(TRIM($B246&amp;$C246)="","",IF(N($Q246)&lt;=N($O246),"",N($Q246)-N($O246)))</f>
        <v/>
      </c>
      <c r="V246" s="245" t="str">
        <f aca="false">IF(OR(TRIM($B246&amp;$C246)="",$W246=""),"",MAX(0,N($W246))-N($T246))</f>
        <v/>
      </c>
      <c r="W246" s="245" t="str">
        <f aca="false">IF(TRIM($B246&amp;$C246)="","",IF(AND(N($M246)=0,N($Q246)+N($R246)+N($S246)=0),"",ROUND(N($M246)-N($Q246)-N($R246)-N($S246),2)))</f>
        <v/>
      </c>
      <c r="X246" s="246" t="str">
        <f aca="false">IF(TRIM($B246&amp;$C246)="","",IF(N($M246)=0,IF((N($Q246)+N($R246)+N($S246))=0,"—未填单价","未填单价，已收 "&amp;TEXT((N($Q246)+N($R246)+N($S246)),"#,##0.00")),IF(N($W246)&gt;0.005,"欠 "&amp;TEXT(N($W246),"#,##0.00")&amp;IF(N($T246)&gt;0,"（开票未到账 "&amp;TEXT(N($T246),"#,##0.00")&amp;"）","")&amp;IF(N($V246)&gt;0,"（未开票 "&amp;TEXT(N($V246),"#,##0.00")&amp;"）",""),IF(N($W246)&lt;-0.005,"多收 "&amp;TEXT(-N($W246),"#,##0.00"),"✔ 已结清")))&amp;IF(N($U246)&gt;0,"｜到账未开票 "&amp;TEXT(N($U246),"#,##0.00")&amp;"，待补票","")&amp;IF(N($R246)&gt;0,"｜收现 "&amp;TEXT(N($R246),"#,##0.00"),"")&amp;IF(N($S246)&gt;0,"｜收款不开票 "&amp;TEXT(N($S246),"#,##0.00"),""))</f>
        <v/>
      </c>
      <c r="Y246" s="290"/>
      <c r="AC246" s="244" t="str">
        <f aca="false">IF(OR(N($O246)=0,N($AB246)=0),"",ROUND(N($O246)/(1+N($AB246))*N($AB246),2))</f>
        <v/>
      </c>
      <c r="AD246" s="290"/>
      <c r="AE246" s="288"/>
      <c r="AF246" s="261" t="str">
        <f aca="false">IF($AN246="","",IF($AN246=1,IF($AO246&gt;=1,"一次性·已到收款期","一次性·未到期"),$AE246&amp;" 第"&amp;$AO246&amp;"/"&amp;$AN246&amp;"期"))</f>
        <v/>
      </c>
      <c r="AG246" s="245" t="str">
        <f aca="false">IF(OR($AN246="",N($M246)=0),"",ROUND(N($K246)*$AO246/$AN246,2)+N($L246))</f>
        <v/>
      </c>
      <c r="AH246" s="245" t="str">
        <f aca="false">IF($AG246="","",MAX(0,ROUND($AG246-(N($Q246)+N($R246)+N($S246)),2)))</f>
        <v/>
      </c>
      <c r="AI246" s="245" t="str">
        <f aca="false">IF(OR(TRIM($B246&amp;$C246)="",NOT(ISNUMBER($D246))),"",SUMIFS($W$3:$W$1001,$AK$3:$AK$1001,$AK246,$D$3:$D$1001,"&lt;"&amp;$D246))</f>
        <v/>
      </c>
      <c r="AJ246" s="245" t="str">
        <f aca="false">IF(TRIM($B246&amp;$C246)="","",SUMIFS($W$3:$W$1001,$AK$3:$AK$1001,$AK246))</f>
        <v/>
      </c>
      <c r="AK246" s="261" t="str">
        <f aca="false">IF(TRIM($B246&amp;$C246)="","",TRIM($B246)&amp;"｜"&amp;TRIM($C246))</f>
        <v/>
      </c>
      <c r="AL246" s="245" t="str">
        <f aca="false">IF(TRIM($B246&amp;$C246)="","",MIN(N($O246),N($Q246)))</f>
        <v/>
      </c>
      <c r="AM246" s="248" t="str">
        <f aca="false">IF(ISNUMBER($D246),YEAR($D246),"")</f>
        <v/>
      </c>
      <c r="AN246" s="248" t="str">
        <f aca="false">IF(OR(TRIM($B246&amp;$C246)="",NOT(ISNUMBER($D246)),NOT(ISNUMBER($E246))),"",IF($E246&lt;$D246,"",IF(IF($AE246="半年付",2,IF($AE246="季度付",4,IF($AE246="月付",12,IF($AE246="半月付",24,1))))=1,1,MAX(1,ROUND(($E246-$D246+1)/365*IF($AE246="半年付",2,IF($AE246="季度付",4,IF($AE246="月付",12,IF($AE246="半月付",24,1)))),0)))))</f>
        <v/>
      </c>
      <c r="AO246" s="248" t="str">
        <f aca="true">IF($AN246="","",MIN($AN246,MAX(0,INT((TODAY()-付款宽限天数-$D246)/(($E246-$D246+1)/$AN246))+1)))</f>
        <v/>
      </c>
    </row>
    <row r="247" customFormat="false" ht="24" hidden="false" customHeight="false" outlineLevel="0" collapsed="false">
      <c r="F247" s="288" t="str">
        <f aca="true">IF(TRIM($B247&amp;$C247)="","",IF(OR(ISNUMBER(SEARCH("未",$A247)),ISNUMBER(SEARCH("送出",$A247)),AND(TRIM($A247)="",NOT(ISNUMBER($D247)),N($H247)=0)),"【合同未回】","")&amp;IF(NOT(ISNUMBER($E247)),IF(OR(ISNUMBER(SEARCH("未",$A247)),ISNUMBER(SEARCH("送出",$A247)),AND(TRIM($A247)="",NOT(ISNUMBER($D247)),N($H247)=0)),"","【未填合同期】"),IF($E247&lt;TODAY(),"【已到期】",IF($E247-TODAY()&lt;=提醒天数,"【即将到期，剩余"&amp;($E247-TODAY())&amp;"天】","【正常】")))&amp;IF(OR($AD247="安装免保",$AD247="技术免保",$AD247="质保期内"),"【"&amp;$AD247&amp;"】",""))</f>
        <v/>
      </c>
      <c r="K247" s="244" t="str">
        <f aca="false">IF(OR(N($H247)=0,N($I247)=0),"",ROUND(N($H247)*N($I247)*IF(N($J247)=0,1,N($J247)),2))</f>
        <v/>
      </c>
      <c r="M247" s="244" t="str">
        <f aca="false">IF(TRIM($B247&amp;$C247)="","",IF(AND(N($K247)=0,N($L247)=0),"",ROUND(N($K247)+N($L247),2)))</f>
        <v/>
      </c>
      <c r="S247" s="244"/>
      <c r="T247" s="245" t="str">
        <f aca="false">IF(TRIM($B247&amp;$C247)="","",IF(N($O247)=0,"",MAX(0,MIN(N($O247)-N($Q247),N($W247)))))</f>
        <v/>
      </c>
      <c r="U247" s="245" t="str">
        <f aca="false">IF(TRIM($B247&amp;$C247)="","",IF(N($Q247)&lt;=N($O247),"",N($Q247)-N($O247)))</f>
        <v/>
      </c>
      <c r="V247" s="245" t="str">
        <f aca="false">IF(OR(TRIM($B247&amp;$C247)="",$W247=""),"",MAX(0,N($W247))-N($T247))</f>
        <v/>
      </c>
      <c r="W247" s="245" t="str">
        <f aca="false">IF(TRIM($B247&amp;$C247)="","",IF(AND(N($M247)=0,N($Q247)+N($R247)+N($S247)=0),"",ROUND(N($M247)-N($Q247)-N($R247)-N($S247),2)))</f>
        <v/>
      </c>
      <c r="X247" s="246" t="str">
        <f aca="false">IF(TRIM($B247&amp;$C247)="","",IF(N($M247)=0,IF((N($Q247)+N($R247)+N($S247))=0,"—未填单价","未填单价，已收 "&amp;TEXT((N($Q247)+N($R247)+N($S247)),"#,##0.00")),IF(N($W247)&gt;0.005,"欠 "&amp;TEXT(N($W247),"#,##0.00")&amp;IF(N($T247)&gt;0,"（开票未到账 "&amp;TEXT(N($T247),"#,##0.00")&amp;"）","")&amp;IF(N($V247)&gt;0,"（未开票 "&amp;TEXT(N($V247),"#,##0.00")&amp;"）",""),IF(N($W247)&lt;-0.005,"多收 "&amp;TEXT(-N($W247),"#,##0.00"),"✔ 已结清")))&amp;IF(N($U247)&gt;0,"｜到账未开票 "&amp;TEXT(N($U247),"#,##0.00")&amp;"，待补票","")&amp;IF(N($R247)&gt;0,"｜收现 "&amp;TEXT(N($R247),"#,##0.00"),"")&amp;IF(N($S247)&gt;0,"｜收款不开票 "&amp;TEXT(N($S247),"#,##0.00"),""))</f>
        <v/>
      </c>
      <c r="Y247" s="290"/>
      <c r="AC247" s="244" t="str">
        <f aca="false">IF(OR(N($O247)=0,N($AB247)=0),"",ROUND(N($O247)/(1+N($AB247))*N($AB247),2))</f>
        <v/>
      </c>
      <c r="AD247" s="290"/>
      <c r="AE247" s="288"/>
      <c r="AF247" s="261" t="str">
        <f aca="false">IF($AN247="","",IF($AN247=1,IF($AO247&gt;=1,"一次性·已到收款期","一次性·未到期"),$AE247&amp;" 第"&amp;$AO247&amp;"/"&amp;$AN247&amp;"期"))</f>
        <v/>
      </c>
      <c r="AG247" s="245" t="str">
        <f aca="false">IF(OR($AN247="",N($M247)=0),"",ROUND(N($K247)*$AO247/$AN247,2)+N($L247))</f>
        <v/>
      </c>
      <c r="AH247" s="245" t="str">
        <f aca="false">IF($AG247="","",MAX(0,ROUND($AG247-(N($Q247)+N($R247)+N($S247)),2)))</f>
        <v/>
      </c>
      <c r="AI247" s="245" t="str">
        <f aca="false">IF(OR(TRIM($B247&amp;$C247)="",NOT(ISNUMBER($D247))),"",SUMIFS($W$3:$W$1001,$AK$3:$AK$1001,$AK247,$D$3:$D$1001,"&lt;"&amp;$D247))</f>
        <v/>
      </c>
      <c r="AJ247" s="245" t="str">
        <f aca="false">IF(TRIM($B247&amp;$C247)="","",SUMIFS($W$3:$W$1001,$AK$3:$AK$1001,$AK247))</f>
        <v/>
      </c>
      <c r="AK247" s="261" t="str">
        <f aca="false">IF(TRIM($B247&amp;$C247)="","",TRIM($B247)&amp;"｜"&amp;TRIM($C247))</f>
        <v/>
      </c>
      <c r="AL247" s="245" t="str">
        <f aca="false">IF(TRIM($B247&amp;$C247)="","",MIN(N($O247),N($Q247)))</f>
        <v/>
      </c>
      <c r="AM247" s="248" t="str">
        <f aca="false">IF(ISNUMBER($D247),YEAR($D247),"")</f>
        <v/>
      </c>
      <c r="AN247" s="248" t="str">
        <f aca="false">IF(OR(TRIM($B247&amp;$C247)="",NOT(ISNUMBER($D247)),NOT(ISNUMBER($E247))),"",IF($E247&lt;$D247,"",IF(IF($AE247="半年付",2,IF($AE247="季度付",4,IF($AE247="月付",12,IF($AE247="半月付",24,1))))=1,1,MAX(1,ROUND(($E247-$D247+1)/365*IF($AE247="半年付",2,IF($AE247="季度付",4,IF($AE247="月付",12,IF($AE247="半月付",24,1)))),0)))))</f>
        <v/>
      </c>
      <c r="AO247" s="248" t="str">
        <f aca="true">IF($AN247="","",MIN($AN247,MAX(0,INT((TODAY()-付款宽限天数-$D247)/(($E247-$D247+1)/$AN247))+1)))</f>
        <v/>
      </c>
    </row>
    <row r="248" customFormat="false" ht="24" hidden="false" customHeight="false" outlineLevel="0" collapsed="false">
      <c r="F248" s="288" t="str">
        <f aca="true">IF(TRIM($B248&amp;$C248)="","",IF(OR(ISNUMBER(SEARCH("未",$A248)),ISNUMBER(SEARCH("送出",$A248)),AND(TRIM($A248)="",NOT(ISNUMBER($D248)),N($H248)=0)),"【合同未回】","")&amp;IF(NOT(ISNUMBER($E248)),IF(OR(ISNUMBER(SEARCH("未",$A248)),ISNUMBER(SEARCH("送出",$A248)),AND(TRIM($A248)="",NOT(ISNUMBER($D248)),N($H248)=0)),"","【未填合同期】"),IF($E248&lt;TODAY(),"【已到期】",IF($E248-TODAY()&lt;=提醒天数,"【即将到期，剩余"&amp;($E248-TODAY())&amp;"天】","【正常】")))&amp;IF(OR($AD248="安装免保",$AD248="技术免保",$AD248="质保期内"),"【"&amp;$AD248&amp;"】",""))</f>
        <v/>
      </c>
      <c r="K248" s="244" t="str">
        <f aca="false">IF(OR(N($H248)=0,N($I248)=0),"",ROUND(N($H248)*N($I248)*IF(N($J248)=0,1,N($J248)),2))</f>
        <v/>
      </c>
      <c r="M248" s="244" t="str">
        <f aca="false">IF(TRIM($B248&amp;$C248)="","",IF(AND(N($K248)=0,N($L248)=0),"",ROUND(N($K248)+N($L248),2)))</f>
        <v/>
      </c>
      <c r="S248" s="244"/>
      <c r="T248" s="245" t="str">
        <f aca="false">IF(TRIM($B248&amp;$C248)="","",IF(N($O248)=0,"",MAX(0,MIN(N($O248)-N($Q248),N($W248)))))</f>
        <v/>
      </c>
      <c r="U248" s="245" t="str">
        <f aca="false">IF(TRIM($B248&amp;$C248)="","",IF(N($Q248)&lt;=N($O248),"",N($Q248)-N($O248)))</f>
        <v/>
      </c>
      <c r="V248" s="245" t="str">
        <f aca="false">IF(OR(TRIM($B248&amp;$C248)="",$W248=""),"",MAX(0,N($W248))-N($T248))</f>
        <v/>
      </c>
      <c r="W248" s="245" t="str">
        <f aca="false">IF(TRIM($B248&amp;$C248)="","",IF(AND(N($M248)=0,N($Q248)+N($R248)+N($S248)=0),"",ROUND(N($M248)-N($Q248)-N($R248)-N($S248),2)))</f>
        <v/>
      </c>
      <c r="X248" s="246" t="str">
        <f aca="false">IF(TRIM($B248&amp;$C248)="","",IF(N($M248)=0,IF((N($Q248)+N($R248)+N($S248))=0,"—未填单价","未填单价，已收 "&amp;TEXT((N($Q248)+N($R248)+N($S248)),"#,##0.00")),IF(N($W248)&gt;0.005,"欠 "&amp;TEXT(N($W248),"#,##0.00")&amp;IF(N($T248)&gt;0,"（开票未到账 "&amp;TEXT(N($T248),"#,##0.00")&amp;"）","")&amp;IF(N($V248)&gt;0,"（未开票 "&amp;TEXT(N($V248),"#,##0.00")&amp;"）",""),IF(N($W248)&lt;-0.005,"多收 "&amp;TEXT(-N($W248),"#,##0.00"),"✔ 已结清")))&amp;IF(N($U248)&gt;0,"｜到账未开票 "&amp;TEXT(N($U248),"#,##0.00")&amp;"，待补票","")&amp;IF(N($R248)&gt;0,"｜收现 "&amp;TEXT(N($R248),"#,##0.00"),"")&amp;IF(N($S248)&gt;0,"｜收款不开票 "&amp;TEXT(N($S248),"#,##0.00"),""))</f>
        <v/>
      </c>
      <c r="Y248" s="290"/>
      <c r="AC248" s="244" t="str">
        <f aca="false">IF(OR(N($O248)=0,N($AB248)=0),"",ROUND(N($O248)/(1+N($AB248))*N($AB248),2))</f>
        <v/>
      </c>
      <c r="AD248" s="290"/>
      <c r="AE248" s="288"/>
      <c r="AF248" s="261" t="str">
        <f aca="false">IF($AN248="","",IF($AN248=1,IF($AO248&gt;=1,"一次性·已到收款期","一次性·未到期"),$AE248&amp;" 第"&amp;$AO248&amp;"/"&amp;$AN248&amp;"期"))</f>
        <v/>
      </c>
      <c r="AG248" s="245" t="str">
        <f aca="false">IF(OR($AN248="",N($M248)=0),"",ROUND(N($K248)*$AO248/$AN248,2)+N($L248))</f>
        <v/>
      </c>
      <c r="AH248" s="245" t="str">
        <f aca="false">IF($AG248="","",MAX(0,ROUND($AG248-(N($Q248)+N($R248)+N($S248)),2)))</f>
        <v/>
      </c>
      <c r="AI248" s="245" t="str">
        <f aca="false">IF(OR(TRIM($B248&amp;$C248)="",NOT(ISNUMBER($D248))),"",SUMIFS($W$3:$W$1001,$AK$3:$AK$1001,$AK248,$D$3:$D$1001,"&lt;"&amp;$D248))</f>
        <v/>
      </c>
      <c r="AJ248" s="245" t="str">
        <f aca="false">IF(TRIM($B248&amp;$C248)="","",SUMIFS($W$3:$W$1001,$AK$3:$AK$1001,$AK248))</f>
        <v/>
      </c>
      <c r="AK248" s="261" t="str">
        <f aca="false">IF(TRIM($B248&amp;$C248)="","",TRIM($B248)&amp;"｜"&amp;TRIM($C248))</f>
        <v/>
      </c>
      <c r="AL248" s="245" t="str">
        <f aca="false">IF(TRIM($B248&amp;$C248)="","",MIN(N($O248),N($Q248)))</f>
        <v/>
      </c>
      <c r="AM248" s="248" t="str">
        <f aca="false">IF(ISNUMBER($D248),YEAR($D248),"")</f>
        <v/>
      </c>
      <c r="AN248" s="248" t="str">
        <f aca="false">IF(OR(TRIM($B248&amp;$C248)="",NOT(ISNUMBER($D248)),NOT(ISNUMBER($E248))),"",IF($E248&lt;$D248,"",IF(IF($AE248="半年付",2,IF($AE248="季度付",4,IF($AE248="月付",12,IF($AE248="半月付",24,1))))=1,1,MAX(1,ROUND(($E248-$D248+1)/365*IF($AE248="半年付",2,IF($AE248="季度付",4,IF($AE248="月付",12,IF($AE248="半月付",24,1)))),0)))))</f>
        <v/>
      </c>
      <c r="AO248" s="248" t="str">
        <f aca="true">IF($AN248="","",MIN($AN248,MAX(0,INT((TODAY()-付款宽限天数-$D248)/(($E248-$D248+1)/$AN248))+1)))</f>
        <v/>
      </c>
    </row>
    <row r="249" customFormat="false" ht="24" hidden="false" customHeight="false" outlineLevel="0" collapsed="false">
      <c r="F249" s="288" t="str">
        <f aca="true">IF(TRIM($B249&amp;$C249)="","",IF(OR(ISNUMBER(SEARCH("未",$A249)),ISNUMBER(SEARCH("送出",$A249)),AND(TRIM($A249)="",NOT(ISNUMBER($D249)),N($H249)=0)),"【合同未回】","")&amp;IF(NOT(ISNUMBER($E249)),IF(OR(ISNUMBER(SEARCH("未",$A249)),ISNUMBER(SEARCH("送出",$A249)),AND(TRIM($A249)="",NOT(ISNUMBER($D249)),N($H249)=0)),"","【未填合同期】"),IF($E249&lt;TODAY(),"【已到期】",IF($E249-TODAY()&lt;=提醒天数,"【即将到期，剩余"&amp;($E249-TODAY())&amp;"天】","【正常】")))&amp;IF(OR($AD249="安装免保",$AD249="技术免保",$AD249="质保期内"),"【"&amp;$AD249&amp;"】",""))</f>
        <v/>
      </c>
      <c r="K249" s="244" t="str">
        <f aca="false">IF(OR(N($H249)=0,N($I249)=0),"",ROUND(N($H249)*N($I249)*IF(N($J249)=0,1,N($J249)),2))</f>
        <v/>
      </c>
      <c r="M249" s="244" t="str">
        <f aca="false">IF(TRIM($B249&amp;$C249)="","",IF(AND(N($K249)=0,N($L249)=0),"",ROUND(N($K249)+N($L249),2)))</f>
        <v/>
      </c>
      <c r="S249" s="244"/>
      <c r="T249" s="245" t="str">
        <f aca="false">IF(TRIM($B249&amp;$C249)="","",IF(N($O249)=0,"",MAX(0,MIN(N($O249)-N($Q249),N($W249)))))</f>
        <v/>
      </c>
      <c r="U249" s="245" t="str">
        <f aca="false">IF(TRIM($B249&amp;$C249)="","",IF(N($Q249)&lt;=N($O249),"",N($Q249)-N($O249)))</f>
        <v/>
      </c>
      <c r="V249" s="245" t="str">
        <f aca="false">IF(OR(TRIM($B249&amp;$C249)="",$W249=""),"",MAX(0,N($W249))-N($T249))</f>
        <v/>
      </c>
      <c r="W249" s="245" t="str">
        <f aca="false">IF(TRIM($B249&amp;$C249)="","",IF(AND(N($M249)=0,N($Q249)+N($R249)+N($S249)=0),"",ROUND(N($M249)-N($Q249)-N($R249)-N($S249),2)))</f>
        <v/>
      </c>
      <c r="X249" s="246" t="str">
        <f aca="false">IF(TRIM($B249&amp;$C249)="","",IF(N($M249)=0,IF((N($Q249)+N($R249)+N($S249))=0,"—未填单价","未填单价，已收 "&amp;TEXT((N($Q249)+N($R249)+N($S249)),"#,##0.00")),IF(N($W249)&gt;0.005,"欠 "&amp;TEXT(N($W249),"#,##0.00")&amp;IF(N($T249)&gt;0,"（开票未到账 "&amp;TEXT(N($T249),"#,##0.00")&amp;"）","")&amp;IF(N($V249)&gt;0,"（未开票 "&amp;TEXT(N($V249),"#,##0.00")&amp;"）",""),IF(N($W249)&lt;-0.005,"多收 "&amp;TEXT(-N($W249),"#,##0.00"),"✔ 已结清")))&amp;IF(N($U249)&gt;0,"｜到账未开票 "&amp;TEXT(N($U249),"#,##0.00")&amp;"，待补票","")&amp;IF(N($R249)&gt;0,"｜收现 "&amp;TEXT(N($R249),"#,##0.00"),"")&amp;IF(N($S249)&gt;0,"｜收款不开票 "&amp;TEXT(N($S249),"#,##0.00"),""))</f>
        <v/>
      </c>
      <c r="Y249" s="290"/>
      <c r="AC249" s="244" t="str">
        <f aca="false">IF(OR(N($O249)=0,N($AB249)=0),"",ROUND(N($O249)/(1+N($AB249))*N($AB249),2))</f>
        <v/>
      </c>
      <c r="AD249" s="290"/>
      <c r="AE249" s="288"/>
      <c r="AF249" s="261" t="str">
        <f aca="false">IF($AN249="","",IF($AN249=1,IF($AO249&gt;=1,"一次性·已到收款期","一次性·未到期"),$AE249&amp;" 第"&amp;$AO249&amp;"/"&amp;$AN249&amp;"期"))</f>
        <v/>
      </c>
      <c r="AG249" s="245" t="str">
        <f aca="false">IF(OR($AN249="",N($M249)=0),"",ROUND(N($K249)*$AO249/$AN249,2)+N($L249))</f>
        <v/>
      </c>
      <c r="AH249" s="245" t="str">
        <f aca="false">IF($AG249="","",MAX(0,ROUND($AG249-(N($Q249)+N($R249)+N($S249)),2)))</f>
        <v/>
      </c>
      <c r="AI249" s="245" t="str">
        <f aca="false">IF(OR(TRIM($B249&amp;$C249)="",NOT(ISNUMBER($D249))),"",SUMIFS($W$3:$W$1001,$AK$3:$AK$1001,$AK249,$D$3:$D$1001,"&lt;"&amp;$D249))</f>
        <v/>
      </c>
      <c r="AJ249" s="245" t="str">
        <f aca="false">IF(TRIM($B249&amp;$C249)="","",SUMIFS($W$3:$W$1001,$AK$3:$AK$1001,$AK249))</f>
        <v/>
      </c>
      <c r="AK249" s="261" t="str">
        <f aca="false">IF(TRIM($B249&amp;$C249)="","",TRIM($B249)&amp;"｜"&amp;TRIM($C249))</f>
        <v/>
      </c>
      <c r="AL249" s="245" t="str">
        <f aca="false">IF(TRIM($B249&amp;$C249)="","",MIN(N($O249),N($Q249)))</f>
        <v/>
      </c>
      <c r="AM249" s="248" t="str">
        <f aca="false">IF(ISNUMBER($D249),YEAR($D249),"")</f>
        <v/>
      </c>
      <c r="AN249" s="248" t="str">
        <f aca="false">IF(OR(TRIM($B249&amp;$C249)="",NOT(ISNUMBER($D249)),NOT(ISNUMBER($E249))),"",IF($E249&lt;$D249,"",IF(IF($AE249="半年付",2,IF($AE249="季度付",4,IF($AE249="月付",12,IF($AE249="半月付",24,1))))=1,1,MAX(1,ROUND(($E249-$D249+1)/365*IF($AE249="半年付",2,IF($AE249="季度付",4,IF($AE249="月付",12,IF($AE249="半月付",24,1)))),0)))))</f>
        <v/>
      </c>
      <c r="AO249" s="248" t="str">
        <f aca="true">IF($AN249="","",MIN($AN249,MAX(0,INT((TODAY()-付款宽限天数-$D249)/(($E249-$D249+1)/$AN249))+1)))</f>
        <v/>
      </c>
    </row>
    <row r="250" customFormat="false" ht="24" hidden="false" customHeight="false" outlineLevel="0" collapsed="false">
      <c r="F250" s="288" t="str">
        <f aca="true">IF(TRIM($B250&amp;$C250)="","",IF(OR(ISNUMBER(SEARCH("未",$A250)),ISNUMBER(SEARCH("送出",$A250)),AND(TRIM($A250)="",NOT(ISNUMBER($D250)),N($H250)=0)),"【合同未回】","")&amp;IF(NOT(ISNUMBER($E250)),IF(OR(ISNUMBER(SEARCH("未",$A250)),ISNUMBER(SEARCH("送出",$A250)),AND(TRIM($A250)="",NOT(ISNUMBER($D250)),N($H250)=0)),"","【未填合同期】"),IF($E250&lt;TODAY(),"【已到期】",IF($E250-TODAY()&lt;=提醒天数,"【即将到期，剩余"&amp;($E250-TODAY())&amp;"天】","【正常】")))&amp;IF(OR($AD250="安装免保",$AD250="技术免保",$AD250="质保期内"),"【"&amp;$AD250&amp;"】",""))</f>
        <v/>
      </c>
      <c r="K250" s="244" t="str">
        <f aca="false">IF(OR(N($H250)=0,N($I250)=0),"",ROUND(N($H250)*N($I250)*IF(N($J250)=0,1,N($J250)),2))</f>
        <v/>
      </c>
      <c r="M250" s="244" t="str">
        <f aca="false">IF(TRIM($B250&amp;$C250)="","",IF(AND(N($K250)=0,N($L250)=0),"",ROUND(N($K250)+N($L250),2)))</f>
        <v/>
      </c>
      <c r="S250" s="244"/>
      <c r="T250" s="245" t="str">
        <f aca="false">IF(TRIM($B250&amp;$C250)="","",IF(N($O250)=0,"",MAX(0,MIN(N($O250)-N($Q250),N($W250)))))</f>
        <v/>
      </c>
      <c r="U250" s="245" t="str">
        <f aca="false">IF(TRIM($B250&amp;$C250)="","",IF(N($Q250)&lt;=N($O250),"",N($Q250)-N($O250)))</f>
        <v/>
      </c>
      <c r="V250" s="245" t="str">
        <f aca="false">IF(OR(TRIM($B250&amp;$C250)="",$W250=""),"",MAX(0,N($W250))-N($T250))</f>
        <v/>
      </c>
      <c r="W250" s="245" t="str">
        <f aca="false">IF(TRIM($B250&amp;$C250)="","",IF(AND(N($M250)=0,N($Q250)+N($R250)+N($S250)=0),"",ROUND(N($M250)-N($Q250)-N($R250)-N($S250),2)))</f>
        <v/>
      </c>
      <c r="X250" s="246" t="str">
        <f aca="false">IF(TRIM($B250&amp;$C250)="","",IF(N($M250)=0,IF((N($Q250)+N($R250)+N($S250))=0,"—未填单价","未填单价，已收 "&amp;TEXT((N($Q250)+N($R250)+N($S250)),"#,##0.00")),IF(N($W250)&gt;0.005,"欠 "&amp;TEXT(N($W250),"#,##0.00")&amp;IF(N($T250)&gt;0,"（开票未到账 "&amp;TEXT(N($T250),"#,##0.00")&amp;"）","")&amp;IF(N($V250)&gt;0,"（未开票 "&amp;TEXT(N($V250),"#,##0.00")&amp;"）",""),IF(N($W250)&lt;-0.005,"多收 "&amp;TEXT(-N($W250),"#,##0.00"),"✔ 已结清")))&amp;IF(N($U250)&gt;0,"｜到账未开票 "&amp;TEXT(N($U250),"#,##0.00")&amp;"，待补票","")&amp;IF(N($R250)&gt;0,"｜收现 "&amp;TEXT(N($R250),"#,##0.00"),"")&amp;IF(N($S250)&gt;0,"｜收款不开票 "&amp;TEXT(N($S250),"#,##0.00"),""))</f>
        <v/>
      </c>
      <c r="Y250" s="290"/>
      <c r="AC250" s="244" t="str">
        <f aca="false">IF(OR(N($O250)=0,N($AB250)=0),"",ROUND(N($O250)/(1+N($AB250))*N($AB250),2))</f>
        <v/>
      </c>
      <c r="AD250" s="290"/>
      <c r="AE250" s="288"/>
      <c r="AF250" s="261" t="str">
        <f aca="false">IF($AN250="","",IF($AN250=1,IF($AO250&gt;=1,"一次性·已到收款期","一次性·未到期"),$AE250&amp;" 第"&amp;$AO250&amp;"/"&amp;$AN250&amp;"期"))</f>
        <v/>
      </c>
      <c r="AG250" s="245" t="str">
        <f aca="false">IF(OR($AN250="",N($M250)=0),"",ROUND(N($K250)*$AO250/$AN250,2)+N($L250))</f>
        <v/>
      </c>
      <c r="AH250" s="245" t="str">
        <f aca="false">IF($AG250="","",MAX(0,ROUND($AG250-(N($Q250)+N($R250)+N($S250)),2)))</f>
        <v/>
      </c>
      <c r="AI250" s="245" t="str">
        <f aca="false">IF(OR(TRIM($B250&amp;$C250)="",NOT(ISNUMBER($D250))),"",SUMIFS($W$3:$W$1001,$AK$3:$AK$1001,$AK250,$D$3:$D$1001,"&lt;"&amp;$D250))</f>
        <v/>
      </c>
      <c r="AJ250" s="245" t="str">
        <f aca="false">IF(TRIM($B250&amp;$C250)="","",SUMIFS($W$3:$W$1001,$AK$3:$AK$1001,$AK250))</f>
        <v/>
      </c>
      <c r="AK250" s="261" t="str">
        <f aca="false">IF(TRIM($B250&amp;$C250)="","",TRIM($B250)&amp;"｜"&amp;TRIM($C250))</f>
        <v/>
      </c>
      <c r="AL250" s="245" t="str">
        <f aca="false">IF(TRIM($B250&amp;$C250)="","",MIN(N($O250),N($Q250)))</f>
        <v/>
      </c>
      <c r="AM250" s="248" t="str">
        <f aca="false">IF(ISNUMBER($D250),YEAR($D250),"")</f>
        <v/>
      </c>
      <c r="AN250" s="248" t="str">
        <f aca="false">IF(OR(TRIM($B250&amp;$C250)="",NOT(ISNUMBER($D250)),NOT(ISNUMBER($E250))),"",IF($E250&lt;$D250,"",IF(IF($AE250="半年付",2,IF($AE250="季度付",4,IF($AE250="月付",12,IF($AE250="半月付",24,1))))=1,1,MAX(1,ROUND(($E250-$D250+1)/365*IF($AE250="半年付",2,IF($AE250="季度付",4,IF($AE250="月付",12,IF($AE250="半月付",24,1)))),0)))))</f>
        <v/>
      </c>
      <c r="AO250" s="248" t="str">
        <f aca="true">IF($AN250="","",MIN($AN250,MAX(0,INT((TODAY()-付款宽限天数-$D250)/(($E250-$D250+1)/$AN250))+1)))</f>
        <v/>
      </c>
    </row>
    <row r="251" customFormat="false" ht="24" hidden="false" customHeight="false" outlineLevel="0" collapsed="false">
      <c r="F251" s="288" t="str">
        <f aca="true">IF(TRIM($B251&amp;$C251)="","",IF(OR(ISNUMBER(SEARCH("未",$A251)),ISNUMBER(SEARCH("送出",$A251)),AND(TRIM($A251)="",NOT(ISNUMBER($D251)),N($H251)=0)),"【合同未回】","")&amp;IF(NOT(ISNUMBER($E251)),IF(OR(ISNUMBER(SEARCH("未",$A251)),ISNUMBER(SEARCH("送出",$A251)),AND(TRIM($A251)="",NOT(ISNUMBER($D251)),N($H251)=0)),"","【未填合同期】"),IF($E251&lt;TODAY(),"【已到期】",IF($E251-TODAY()&lt;=提醒天数,"【即将到期，剩余"&amp;($E251-TODAY())&amp;"天】","【正常】")))&amp;IF(OR($AD251="安装免保",$AD251="技术免保",$AD251="质保期内"),"【"&amp;$AD251&amp;"】",""))</f>
        <v/>
      </c>
      <c r="K251" s="244" t="str">
        <f aca="false">IF(OR(N($H251)=0,N($I251)=0),"",ROUND(N($H251)*N($I251)*IF(N($J251)=0,1,N($J251)),2))</f>
        <v/>
      </c>
      <c r="M251" s="244" t="str">
        <f aca="false">IF(TRIM($B251&amp;$C251)="","",IF(AND(N($K251)=0,N($L251)=0),"",ROUND(N($K251)+N($L251),2)))</f>
        <v/>
      </c>
      <c r="S251" s="244"/>
      <c r="T251" s="245" t="str">
        <f aca="false">IF(TRIM($B251&amp;$C251)="","",IF(N($O251)=0,"",MAX(0,MIN(N($O251)-N($Q251),N($W251)))))</f>
        <v/>
      </c>
      <c r="U251" s="245" t="str">
        <f aca="false">IF(TRIM($B251&amp;$C251)="","",IF(N($Q251)&lt;=N($O251),"",N($Q251)-N($O251)))</f>
        <v/>
      </c>
      <c r="V251" s="245" t="str">
        <f aca="false">IF(OR(TRIM($B251&amp;$C251)="",$W251=""),"",MAX(0,N($W251))-N($T251))</f>
        <v/>
      </c>
      <c r="W251" s="245" t="str">
        <f aca="false">IF(TRIM($B251&amp;$C251)="","",IF(AND(N($M251)=0,N($Q251)+N($R251)+N($S251)=0),"",ROUND(N($M251)-N($Q251)-N($R251)-N($S251),2)))</f>
        <v/>
      </c>
      <c r="X251" s="246" t="str">
        <f aca="false">IF(TRIM($B251&amp;$C251)="","",IF(N($M251)=0,IF((N($Q251)+N($R251)+N($S251))=0,"—未填单价","未填单价，已收 "&amp;TEXT((N($Q251)+N($R251)+N($S251)),"#,##0.00")),IF(N($W251)&gt;0.005,"欠 "&amp;TEXT(N($W251),"#,##0.00")&amp;IF(N($T251)&gt;0,"（开票未到账 "&amp;TEXT(N($T251),"#,##0.00")&amp;"）","")&amp;IF(N($V251)&gt;0,"（未开票 "&amp;TEXT(N($V251),"#,##0.00")&amp;"）",""),IF(N($W251)&lt;-0.005,"多收 "&amp;TEXT(-N($W251),"#,##0.00"),"✔ 已结清")))&amp;IF(N($U251)&gt;0,"｜到账未开票 "&amp;TEXT(N($U251),"#,##0.00")&amp;"，待补票","")&amp;IF(N($R251)&gt;0,"｜收现 "&amp;TEXT(N($R251),"#,##0.00"),"")&amp;IF(N($S251)&gt;0,"｜收款不开票 "&amp;TEXT(N($S251),"#,##0.00"),""))</f>
        <v/>
      </c>
      <c r="Y251" s="290"/>
      <c r="AC251" s="244" t="str">
        <f aca="false">IF(OR(N($O251)=0,N($AB251)=0),"",ROUND(N($O251)/(1+N($AB251))*N($AB251),2))</f>
        <v/>
      </c>
      <c r="AD251" s="290"/>
      <c r="AE251" s="288"/>
      <c r="AF251" s="261" t="str">
        <f aca="false">IF($AN251="","",IF($AN251=1,IF($AO251&gt;=1,"一次性·已到收款期","一次性·未到期"),$AE251&amp;" 第"&amp;$AO251&amp;"/"&amp;$AN251&amp;"期"))</f>
        <v/>
      </c>
      <c r="AG251" s="245" t="str">
        <f aca="false">IF(OR($AN251="",N($M251)=0),"",ROUND(N($K251)*$AO251/$AN251,2)+N($L251))</f>
        <v/>
      </c>
      <c r="AH251" s="245" t="str">
        <f aca="false">IF($AG251="","",MAX(0,ROUND($AG251-(N($Q251)+N($R251)+N($S251)),2)))</f>
        <v/>
      </c>
      <c r="AI251" s="245" t="str">
        <f aca="false">IF(OR(TRIM($B251&amp;$C251)="",NOT(ISNUMBER($D251))),"",SUMIFS($W$3:$W$1001,$AK$3:$AK$1001,$AK251,$D$3:$D$1001,"&lt;"&amp;$D251))</f>
        <v/>
      </c>
      <c r="AJ251" s="245" t="str">
        <f aca="false">IF(TRIM($B251&amp;$C251)="","",SUMIFS($W$3:$W$1001,$AK$3:$AK$1001,$AK251))</f>
        <v/>
      </c>
      <c r="AK251" s="261" t="str">
        <f aca="false">IF(TRIM($B251&amp;$C251)="","",TRIM($B251)&amp;"｜"&amp;TRIM($C251))</f>
        <v/>
      </c>
      <c r="AL251" s="245" t="str">
        <f aca="false">IF(TRIM($B251&amp;$C251)="","",MIN(N($O251),N($Q251)))</f>
        <v/>
      </c>
      <c r="AM251" s="248" t="str">
        <f aca="false">IF(ISNUMBER($D251),YEAR($D251),"")</f>
        <v/>
      </c>
      <c r="AN251" s="248" t="str">
        <f aca="false">IF(OR(TRIM($B251&amp;$C251)="",NOT(ISNUMBER($D251)),NOT(ISNUMBER($E251))),"",IF($E251&lt;$D251,"",IF(IF($AE251="半年付",2,IF($AE251="季度付",4,IF($AE251="月付",12,IF($AE251="半月付",24,1))))=1,1,MAX(1,ROUND(($E251-$D251+1)/365*IF($AE251="半年付",2,IF($AE251="季度付",4,IF($AE251="月付",12,IF($AE251="半月付",24,1)))),0)))))</f>
        <v/>
      </c>
      <c r="AO251" s="248" t="str">
        <f aca="true">IF($AN251="","",MIN($AN251,MAX(0,INT((TODAY()-付款宽限天数-$D251)/(($E251-$D251+1)/$AN251))+1)))</f>
        <v/>
      </c>
    </row>
    <row r="252" customFormat="false" ht="24" hidden="false" customHeight="false" outlineLevel="0" collapsed="false">
      <c r="F252" s="288" t="str">
        <f aca="true">IF(TRIM($B252&amp;$C252)="","",IF(OR(ISNUMBER(SEARCH("未",$A252)),ISNUMBER(SEARCH("送出",$A252)),AND(TRIM($A252)="",NOT(ISNUMBER($D252)),N($H252)=0)),"【合同未回】","")&amp;IF(NOT(ISNUMBER($E252)),IF(OR(ISNUMBER(SEARCH("未",$A252)),ISNUMBER(SEARCH("送出",$A252)),AND(TRIM($A252)="",NOT(ISNUMBER($D252)),N($H252)=0)),"","【未填合同期】"),IF($E252&lt;TODAY(),"【已到期】",IF($E252-TODAY()&lt;=提醒天数,"【即将到期，剩余"&amp;($E252-TODAY())&amp;"天】","【正常】")))&amp;IF(OR($AD252="安装免保",$AD252="技术免保",$AD252="质保期内"),"【"&amp;$AD252&amp;"】",""))</f>
        <v/>
      </c>
      <c r="K252" s="244" t="str">
        <f aca="false">IF(OR(N($H252)=0,N($I252)=0),"",ROUND(N($H252)*N($I252)*IF(N($J252)=0,1,N($J252)),2))</f>
        <v/>
      </c>
      <c r="M252" s="244" t="str">
        <f aca="false">IF(TRIM($B252&amp;$C252)="","",IF(AND(N($K252)=0,N($L252)=0),"",ROUND(N($K252)+N($L252),2)))</f>
        <v/>
      </c>
      <c r="S252" s="244"/>
      <c r="T252" s="245" t="str">
        <f aca="false">IF(TRIM($B252&amp;$C252)="","",IF(N($O252)=0,"",MAX(0,MIN(N($O252)-N($Q252),N($W252)))))</f>
        <v/>
      </c>
      <c r="U252" s="245" t="str">
        <f aca="false">IF(TRIM($B252&amp;$C252)="","",IF(N($Q252)&lt;=N($O252),"",N($Q252)-N($O252)))</f>
        <v/>
      </c>
      <c r="V252" s="245" t="str">
        <f aca="false">IF(OR(TRIM($B252&amp;$C252)="",$W252=""),"",MAX(0,N($W252))-N($T252))</f>
        <v/>
      </c>
      <c r="W252" s="245" t="str">
        <f aca="false">IF(TRIM($B252&amp;$C252)="","",IF(AND(N($M252)=0,N($Q252)+N($R252)+N($S252)=0),"",ROUND(N($M252)-N($Q252)-N($R252)-N($S252),2)))</f>
        <v/>
      </c>
      <c r="X252" s="246" t="str">
        <f aca="false">IF(TRIM($B252&amp;$C252)="","",IF(N($M252)=0,IF((N($Q252)+N($R252)+N($S252))=0,"—未填单价","未填单价，已收 "&amp;TEXT((N($Q252)+N($R252)+N($S252)),"#,##0.00")),IF(N($W252)&gt;0.005,"欠 "&amp;TEXT(N($W252),"#,##0.00")&amp;IF(N($T252)&gt;0,"（开票未到账 "&amp;TEXT(N($T252),"#,##0.00")&amp;"）","")&amp;IF(N($V252)&gt;0,"（未开票 "&amp;TEXT(N($V252),"#,##0.00")&amp;"）",""),IF(N($W252)&lt;-0.005,"多收 "&amp;TEXT(-N($W252),"#,##0.00"),"✔ 已结清")))&amp;IF(N($U252)&gt;0,"｜到账未开票 "&amp;TEXT(N($U252),"#,##0.00")&amp;"，待补票","")&amp;IF(N($R252)&gt;0,"｜收现 "&amp;TEXT(N($R252),"#,##0.00"),"")&amp;IF(N($S252)&gt;0,"｜收款不开票 "&amp;TEXT(N($S252),"#,##0.00"),""))</f>
        <v/>
      </c>
      <c r="Y252" s="290"/>
      <c r="AC252" s="244" t="str">
        <f aca="false">IF(OR(N($O252)=0,N($AB252)=0),"",ROUND(N($O252)/(1+N($AB252))*N($AB252),2))</f>
        <v/>
      </c>
      <c r="AD252" s="290"/>
      <c r="AE252" s="288"/>
      <c r="AF252" s="261" t="str">
        <f aca="false">IF($AN252="","",IF($AN252=1,IF($AO252&gt;=1,"一次性·已到收款期","一次性·未到期"),$AE252&amp;" 第"&amp;$AO252&amp;"/"&amp;$AN252&amp;"期"))</f>
        <v/>
      </c>
      <c r="AG252" s="245" t="str">
        <f aca="false">IF(OR($AN252="",N($M252)=0),"",ROUND(N($K252)*$AO252/$AN252,2)+N($L252))</f>
        <v/>
      </c>
      <c r="AH252" s="245" t="str">
        <f aca="false">IF($AG252="","",MAX(0,ROUND($AG252-(N($Q252)+N($R252)+N($S252)),2)))</f>
        <v/>
      </c>
      <c r="AI252" s="245" t="str">
        <f aca="false">IF(OR(TRIM($B252&amp;$C252)="",NOT(ISNUMBER($D252))),"",SUMIFS($W$3:$W$1001,$AK$3:$AK$1001,$AK252,$D$3:$D$1001,"&lt;"&amp;$D252))</f>
        <v/>
      </c>
      <c r="AJ252" s="245" t="str">
        <f aca="false">IF(TRIM($B252&amp;$C252)="","",SUMIFS($W$3:$W$1001,$AK$3:$AK$1001,$AK252))</f>
        <v/>
      </c>
      <c r="AK252" s="261" t="str">
        <f aca="false">IF(TRIM($B252&amp;$C252)="","",TRIM($B252)&amp;"｜"&amp;TRIM($C252))</f>
        <v/>
      </c>
      <c r="AL252" s="245" t="str">
        <f aca="false">IF(TRIM($B252&amp;$C252)="","",MIN(N($O252),N($Q252)))</f>
        <v/>
      </c>
      <c r="AM252" s="248" t="str">
        <f aca="false">IF(ISNUMBER($D252),YEAR($D252),"")</f>
        <v/>
      </c>
      <c r="AN252" s="248" t="str">
        <f aca="false">IF(OR(TRIM($B252&amp;$C252)="",NOT(ISNUMBER($D252)),NOT(ISNUMBER($E252))),"",IF($E252&lt;$D252,"",IF(IF($AE252="半年付",2,IF($AE252="季度付",4,IF($AE252="月付",12,IF($AE252="半月付",24,1))))=1,1,MAX(1,ROUND(($E252-$D252+1)/365*IF($AE252="半年付",2,IF($AE252="季度付",4,IF($AE252="月付",12,IF($AE252="半月付",24,1)))),0)))))</f>
        <v/>
      </c>
      <c r="AO252" s="248" t="str">
        <f aca="true">IF($AN252="","",MIN($AN252,MAX(0,INT((TODAY()-付款宽限天数-$D252)/(($E252-$D252+1)/$AN252))+1)))</f>
        <v/>
      </c>
    </row>
    <row r="253" customFormat="false" ht="24" hidden="false" customHeight="false" outlineLevel="0" collapsed="false">
      <c r="F253" s="288" t="str">
        <f aca="true">IF(TRIM($B253&amp;$C253)="","",IF(OR(ISNUMBER(SEARCH("未",$A253)),ISNUMBER(SEARCH("送出",$A253)),AND(TRIM($A253)="",NOT(ISNUMBER($D253)),N($H253)=0)),"【合同未回】","")&amp;IF(NOT(ISNUMBER($E253)),IF(OR(ISNUMBER(SEARCH("未",$A253)),ISNUMBER(SEARCH("送出",$A253)),AND(TRIM($A253)="",NOT(ISNUMBER($D253)),N($H253)=0)),"","【未填合同期】"),IF($E253&lt;TODAY(),"【已到期】",IF($E253-TODAY()&lt;=提醒天数,"【即将到期，剩余"&amp;($E253-TODAY())&amp;"天】","【正常】")))&amp;IF(OR($AD253="安装免保",$AD253="技术免保",$AD253="质保期内"),"【"&amp;$AD253&amp;"】",""))</f>
        <v/>
      </c>
      <c r="K253" s="244" t="str">
        <f aca="false">IF(OR(N($H253)=0,N($I253)=0),"",ROUND(N($H253)*N($I253)*IF(N($J253)=0,1,N($J253)),2))</f>
        <v/>
      </c>
      <c r="M253" s="244" t="str">
        <f aca="false">IF(TRIM($B253&amp;$C253)="","",IF(AND(N($K253)=0,N($L253)=0),"",ROUND(N($K253)+N($L253),2)))</f>
        <v/>
      </c>
      <c r="S253" s="244"/>
      <c r="T253" s="245" t="str">
        <f aca="false">IF(TRIM($B253&amp;$C253)="","",IF(N($O253)=0,"",MAX(0,MIN(N($O253)-N($Q253),N($W253)))))</f>
        <v/>
      </c>
      <c r="U253" s="245" t="str">
        <f aca="false">IF(TRIM($B253&amp;$C253)="","",IF(N($Q253)&lt;=N($O253),"",N($Q253)-N($O253)))</f>
        <v/>
      </c>
      <c r="V253" s="245" t="str">
        <f aca="false">IF(OR(TRIM($B253&amp;$C253)="",$W253=""),"",MAX(0,N($W253))-N($T253))</f>
        <v/>
      </c>
      <c r="W253" s="245" t="str">
        <f aca="false">IF(TRIM($B253&amp;$C253)="","",IF(AND(N($M253)=0,N($Q253)+N($R253)+N($S253)=0),"",ROUND(N($M253)-N($Q253)-N($R253)-N($S253),2)))</f>
        <v/>
      </c>
      <c r="X253" s="246" t="str">
        <f aca="false">IF(TRIM($B253&amp;$C253)="","",IF(N($M253)=0,IF((N($Q253)+N($R253)+N($S253))=0,"—未填单价","未填单价，已收 "&amp;TEXT((N($Q253)+N($R253)+N($S253)),"#,##0.00")),IF(N($W253)&gt;0.005,"欠 "&amp;TEXT(N($W253),"#,##0.00")&amp;IF(N($T253)&gt;0,"（开票未到账 "&amp;TEXT(N($T253),"#,##0.00")&amp;"）","")&amp;IF(N($V253)&gt;0,"（未开票 "&amp;TEXT(N($V253),"#,##0.00")&amp;"）",""),IF(N($W253)&lt;-0.005,"多收 "&amp;TEXT(-N($W253),"#,##0.00"),"✔ 已结清")))&amp;IF(N($U253)&gt;0,"｜到账未开票 "&amp;TEXT(N($U253),"#,##0.00")&amp;"，待补票","")&amp;IF(N($R253)&gt;0,"｜收现 "&amp;TEXT(N($R253),"#,##0.00"),"")&amp;IF(N($S253)&gt;0,"｜收款不开票 "&amp;TEXT(N($S253),"#,##0.00"),""))</f>
        <v/>
      </c>
      <c r="Y253" s="290"/>
      <c r="AC253" s="244" t="str">
        <f aca="false">IF(OR(N($O253)=0,N($AB253)=0),"",ROUND(N($O253)/(1+N($AB253))*N($AB253),2))</f>
        <v/>
      </c>
      <c r="AD253" s="290"/>
      <c r="AE253" s="288"/>
      <c r="AF253" s="261" t="str">
        <f aca="false">IF($AN253="","",IF($AN253=1,IF($AO253&gt;=1,"一次性·已到收款期","一次性·未到期"),$AE253&amp;" 第"&amp;$AO253&amp;"/"&amp;$AN253&amp;"期"))</f>
        <v/>
      </c>
      <c r="AG253" s="245" t="str">
        <f aca="false">IF(OR($AN253="",N($M253)=0),"",ROUND(N($K253)*$AO253/$AN253,2)+N($L253))</f>
        <v/>
      </c>
      <c r="AH253" s="245" t="str">
        <f aca="false">IF($AG253="","",MAX(0,ROUND($AG253-(N($Q253)+N($R253)+N($S253)),2)))</f>
        <v/>
      </c>
      <c r="AI253" s="245" t="str">
        <f aca="false">IF(OR(TRIM($B253&amp;$C253)="",NOT(ISNUMBER($D253))),"",SUMIFS($W$3:$W$1001,$AK$3:$AK$1001,$AK253,$D$3:$D$1001,"&lt;"&amp;$D253))</f>
        <v/>
      </c>
      <c r="AJ253" s="245" t="str">
        <f aca="false">IF(TRIM($B253&amp;$C253)="","",SUMIFS($W$3:$W$1001,$AK$3:$AK$1001,$AK253))</f>
        <v/>
      </c>
      <c r="AK253" s="261" t="str">
        <f aca="false">IF(TRIM($B253&amp;$C253)="","",TRIM($B253)&amp;"｜"&amp;TRIM($C253))</f>
        <v/>
      </c>
      <c r="AL253" s="245" t="str">
        <f aca="false">IF(TRIM($B253&amp;$C253)="","",MIN(N($O253),N($Q253)))</f>
        <v/>
      </c>
      <c r="AM253" s="248" t="str">
        <f aca="false">IF(ISNUMBER($D253),YEAR($D253),"")</f>
        <v/>
      </c>
      <c r="AN253" s="248" t="str">
        <f aca="false">IF(OR(TRIM($B253&amp;$C253)="",NOT(ISNUMBER($D253)),NOT(ISNUMBER($E253))),"",IF($E253&lt;$D253,"",IF(IF($AE253="半年付",2,IF($AE253="季度付",4,IF($AE253="月付",12,IF($AE253="半月付",24,1))))=1,1,MAX(1,ROUND(($E253-$D253+1)/365*IF($AE253="半年付",2,IF($AE253="季度付",4,IF($AE253="月付",12,IF($AE253="半月付",24,1)))),0)))))</f>
        <v/>
      </c>
      <c r="AO253" s="248" t="str">
        <f aca="true">IF($AN253="","",MIN($AN253,MAX(0,INT((TODAY()-付款宽限天数-$D253)/(($E253-$D253+1)/$AN253))+1)))</f>
        <v/>
      </c>
    </row>
    <row r="254" customFormat="false" ht="24" hidden="false" customHeight="false" outlineLevel="0" collapsed="false">
      <c r="F254" s="288" t="str">
        <f aca="true">IF(TRIM($B254&amp;$C254)="","",IF(OR(ISNUMBER(SEARCH("未",$A254)),ISNUMBER(SEARCH("送出",$A254)),AND(TRIM($A254)="",NOT(ISNUMBER($D254)),N($H254)=0)),"【合同未回】","")&amp;IF(NOT(ISNUMBER($E254)),IF(OR(ISNUMBER(SEARCH("未",$A254)),ISNUMBER(SEARCH("送出",$A254)),AND(TRIM($A254)="",NOT(ISNUMBER($D254)),N($H254)=0)),"","【未填合同期】"),IF($E254&lt;TODAY(),"【已到期】",IF($E254-TODAY()&lt;=提醒天数,"【即将到期，剩余"&amp;($E254-TODAY())&amp;"天】","【正常】")))&amp;IF(OR($AD254="安装免保",$AD254="技术免保",$AD254="质保期内"),"【"&amp;$AD254&amp;"】",""))</f>
        <v/>
      </c>
      <c r="K254" s="244" t="str">
        <f aca="false">IF(OR(N($H254)=0,N($I254)=0),"",ROUND(N($H254)*N($I254)*IF(N($J254)=0,1,N($J254)),2))</f>
        <v/>
      </c>
      <c r="M254" s="244" t="str">
        <f aca="false">IF(TRIM($B254&amp;$C254)="","",IF(AND(N($K254)=0,N($L254)=0),"",ROUND(N($K254)+N($L254),2)))</f>
        <v/>
      </c>
      <c r="S254" s="244"/>
      <c r="T254" s="245" t="str">
        <f aca="false">IF(TRIM($B254&amp;$C254)="","",IF(N($O254)=0,"",MAX(0,MIN(N($O254)-N($Q254),N($W254)))))</f>
        <v/>
      </c>
      <c r="U254" s="245" t="str">
        <f aca="false">IF(TRIM($B254&amp;$C254)="","",IF(N($Q254)&lt;=N($O254),"",N($Q254)-N($O254)))</f>
        <v/>
      </c>
      <c r="V254" s="245" t="str">
        <f aca="false">IF(OR(TRIM($B254&amp;$C254)="",$W254=""),"",MAX(0,N($W254))-N($T254))</f>
        <v/>
      </c>
      <c r="W254" s="245" t="str">
        <f aca="false">IF(TRIM($B254&amp;$C254)="","",IF(AND(N($M254)=0,N($Q254)+N($R254)+N($S254)=0),"",ROUND(N($M254)-N($Q254)-N($R254)-N($S254),2)))</f>
        <v/>
      </c>
      <c r="X254" s="246" t="str">
        <f aca="false">IF(TRIM($B254&amp;$C254)="","",IF(N($M254)=0,IF((N($Q254)+N($R254)+N($S254))=0,"—未填单价","未填单价，已收 "&amp;TEXT((N($Q254)+N($R254)+N($S254)),"#,##0.00")),IF(N($W254)&gt;0.005,"欠 "&amp;TEXT(N($W254),"#,##0.00")&amp;IF(N($T254)&gt;0,"（开票未到账 "&amp;TEXT(N($T254),"#,##0.00")&amp;"）","")&amp;IF(N($V254)&gt;0,"（未开票 "&amp;TEXT(N($V254),"#,##0.00")&amp;"）",""),IF(N($W254)&lt;-0.005,"多收 "&amp;TEXT(-N($W254),"#,##0.00"),"✔ 已结清")))&amp;IF(N($U254)&gt;0,"｜到账未开票 "&amp;TEXT(N($U254),"#,##0.00")&amp;"，待补票","")&amp;IF(N($R254)&gt;0,"｜收现 "&amp;TEXT(N($R254),"#,##0.00"),"")&amp;IF(N($S254)&gt;0,"｜收款不开票 "&amp;TEXT(N($S254),"#,##0.00"),""))</f>
        <v/>
      </c>
      <c r="Y254" s="290"/>
      <c r="AC254" s="244" t="str">
        <f aca="false">IF(OR(N($O254)=0,N($AB254)=0),"",ROUND(N($O254)/(1+N($AB254))*N($AB254),2))</f>
        <v/>
      </c>
      <c r="AD254" s="290"/>
      <c r="AE254" s="288"/>
      <c r="AF254" s="261" t="str">
        <f aca="false">IF($AN254="","",IF($AN254=1,IF($AO254&gt;=1,"一次性·已到收款期","一次性·未到期"),$AE254&amp;" 第"&amp;$AO254&amp;"/"&amp;$AN254&amp;"期"))</f>
        <v/>
      </c>
      <c r="AG254" s="245" t="str">
        <f aca="false">IF(OR($AN254="",N($M254)=0),"",ROUND(N($K254)*$AO254/$AN254,2)+N($L254))</f>
        <v/>
      </c>
      <c r="AH254" s="245" t="str">
        <f aca="false">IF($AG254="","",MAX(0,ROUND($AG254-(N($Q254)+N($R254)+N($S254)),2)))</f>
        <v/>
      </c>
      <c r="AI254" s="245" t="str">
        <f aca="false">IF(OR(TRIM($B254&amp;$C254)="",NOT(ISNUMBER($D254))),"",SUMIFS($W$3:$W$1001,$AK$3:$AK$1001,$AK254,$D$3:$D$1001,"&lt;"&amp;$D254))</f>
        <v/>
      </c>
      <c r="AJ254" s="245" t="str">
        <f aca="false">IF(TRIM($B254&amp;$C254)="","",SUMIFS($W$3:$W$1001,$AK$3:$AK$1001,$AK254))</f>
        <v/>
      </c>
      <c r="AK254" s="261" t="str">
        <f aca="false">IF(TRIM($B254&amp;$C254)="","",TRIM($B254)&amp;"｜"&amp;TRIM($C254))</f>
        <v/>
      </c>
      <c r="AL254" s="245" t="str">
        <f aca="false">IF(TRIM($B254&amp;$C254)="","",MIN(N($O254),N($Q254)))</f>
        <v/>
      </c>
      <c r="AM254" s="248" t="str">
        <f aca="false">IF(ISNUMBER($D254),YEAR($D254),"")</f>
        <v/>
      </c>
      <c r="AN254" s="248" t="str">
        <f aca="false">IF(OR(TRIM($B254&amp;$C254)="",NOT(ISNUMBER($D254)),NOT(ISNUMBER($E254))),"",IF($E254&lt;$D254,"",IF(IF($AE254="半年付",2,IF($AE254="季度付",4,IF($AE254="月付",12,IF($AE254="半月付",24,1))))=1,1,MAX(1,ROUND(($E254-$D254+1)/365*IF($AE254="半年付",2,IF($AE254="季度付",4,IF($AE254="月付",12,IF($AE254="半月付",24,1)))),0)))))</f>
        <v/>
      </c>
      <c r="AO254" s="248" t="str">
        <f aca="true">IF($AN254="","",MIN($AN254,MAX(0,INT((TODAY()-付款宽限天数-$D254)/(($E254-$D254+1)/$AN254))+1)))</f>
        <v/>
      </c>
    </row>
    <row r="255" customFormat="false" ht="24" hidden="false" customHeight="false" outlineLevel="0" collapsed="false">
      <c r="F255" s="288" t="str">
        <f aca="true">IF(TRIM($B255&amp;$C255)="","",IF(OR(ISNUMBER(SEARCH("未",$A255)),ISNUMBER(SEARCH("送出",$A255)),AND(TRIM($A255)="",NOT(ISNUMBER($D255)),N($H255)=0)),"【合同未回】","")&amp;IF(NOT(ISNUMBER($E255)),IF(OR(ISNUMBER(SEARCH("未",$A255)),ISNUMBER(SEARCH("送出",$A255)),AND(TRIM($A255)="",NOT(ISNUMBER($D255)),N($H255)=0)),"","【未填合同期】"),IF($E255&lt;TODAY(),"【已到期】",IF($E255-TODAY()&lt;=提醒天数,"【即将到期，剩余"&amp;($E255-TODAY())&amp;"天】","【正常】")))&amp;IF(OR($AD255="安装免保",$AD255="技术免保",$AD255="质保期内"),"【"&amp;$AD255&amp;"】",""))</f>
        <v/>
      </c>
      <c r="K255" s="244" t="str">
        <f aca="false">IF(OR(N($H255)=0,N($I255)=0),"",ROUND(N($H255)*N($I255)*IF(N($J255)=0,1,N($J255)),2))</f>
        <v/>
      </c>
      <c r="M255" s="244" t="str">
        <f aca="false">IF(TRIM($B255&amp;$C255)="","",IF(AND(N($K255)=0,N($L255)=0),"",ROUND(N($K255)+N($L255),2)))</f>
        <v/>
      </c>
      <c r="S255" s="244"/>
      <c r="T255" s="245" t="str">
        <f aca="false">IF(TRIM($B255&amp;$C255)="","",IF(N($O255)=0,"",MAX(0,MIN(N($O255)-N($Q255),N($W255)))))</f>
        <v/>
      </c>
      <c r="U255" s="245" t="str">
        <f aca="false">IF(TRIM($B255&amp;$C255)="","",IF(N($Q255)&lt;=N($O255),"",N($Q255)-N($O255)))</f>
        <v/>
      </c>
      <c r="V255" s="245" t="str">
        <f aca="false">IF(OR(TRIM($B255&amp;$C255)="",$W255=""),"",MAX(0,N($W255))-N($T255))</f>
        <v/>
      </c>
      <c r="W255" s="245" t="str">
        <f aca="false">IF(TRIM($B255&amp;$C255)="","",IF(AND(N($M255)=0,N($Q255)+N($R255)+N($S255)=0),"",ROUND(N($M255)-N($Q255)-N($R255)-N($S255),2)))</f>
        <v/>
      </c>
      <c r="X255" s="246" t="str">
        <f aca="false">IF(TRIM($B255&amp;$C255)="","",IF(N($M255)=0,IF((N($Q255)+N($R255)+N($S255))=0,"—未填单价","未填单价，已收 "&amp;TEXT((N($Q255)+N($R255)+N($S255)),"#,##0.00")),IF(N($W255)&gt;0.005,"欠 "&amp;TEXT(N($W255),"#,##0.00")&amp;IF(N($T255)&gt;0,"（开票未到账 "&amp;TEXT(N($T255),"#,##0.00")&amp;"）","")&amp;IF(N($V255)&gt;0,"（未开票 "&amp;TEXT(N($V255),"#,##0.00")&amp;"）",""),IF(N($W255)&lt;-0.005,"多收 "&amp;TEXT(-N($W255),"#,##0.00"),"✔ 已结清")))&amp;IF(N($U255)&gt;0,"｜到账未开票 "&amp;TEXT(N($U255),"#,##0.00")&amp;"，待补票","")&amp;IF(N($R255)&gt;0,"｜收现 "&amp;TEXT(N($R255),"#,##0.00"),"")&amp;IF(N($S255)&gt;0,"｜收款不开票 "&amp;TEXT(N($S255),"#,##0.00"),""))</f>
        <v/>
      </c>
      <c r="Y255" s="290"/>
      <c r="AC255" s="244" t="str">
        <f aca="false">IF(OR(N($O255)=0,N($AB255)=0),"",ROUND(N($O255)/(1+N($AB255))*N($AB255),2))</f>
        <v/>
      </c>
      <c r="AD255" s="290"/>
      <c r="AE255" s="288"/>
      <c r="AF255" s="261" t="str">
        <f aca="false">IF($AN255="","",IF($AN255=1,IF($AO255&gt;=1,"一次性·已到收款期","一次性·未到期"),$AE255&amp;" 第"&amp;$AO255&amp;"/"&amp;$AN255&amp;"期"))</f>
        <v/>
      </c>
      <c r="AG255" s="245" t="str">
        <f aca="false">IF(OR($AN255="",N($M255)=0),"",ROUND(N($K255)*$AO255/$AN255,2)+N($L255))</f>
        <v/>
      </c>
      <c r="AH255" s="245" t="str">
        <f aca="false">IF($AG255="","",MAX(0,ROUND($AG255-(N($Q255)+N($R255)+N($S255)),2)))</f>
        <v/>
      </c>
      <c r="AI255" s="245" t="str">
        <f aca="false">IF(OR(TRIM($B255&amp;$C255)="",NOT(ISNUMBER($D255))),"",SUMIFS($W$3:$W$1001,$AK$3:$AK$1001,$AK255,$D$3:$D$1001,"&lt;"&amp;$D255))</f>
        <v/>
      </c>
      <c r="AJ255" s="245" t="str">
        <f aca="false">IF(TRIM($B255&amp;$C255)="","",SUMIFS($W$3:$W$1001,$AK$3:$AK$1001,$AK255))</f>
        <v/>
      </c>
      <c r="AK255" s="261" t="str">
        <f aca="false">IF(TRIM($B255&amp;$C255)="","",TRIM($B255)&amp;"｜"&amp;TRIM($C255))</f>
        <v/>
      </c>
      <c r="AL255" s="245" t="str">
        <f aca="false">IF(TRIM($B255&amp;$C255)="","",MIN(N($O255),N($Q255)))</f>
        <v/>
      </c>
      <c r="AM255" s="248" t="str">
        <f aca="false">IF(ISNUMBER($D255),YEAR($D255),"")</f>
        <v/>
      </c>
      <c r="AN255" s="248" t="str">
        <f aca="false">IF(OR(TRIM($B255&amp;$C255)="",NOT(ISNUMBER($D255)),NOT(ISNUMBER($E255))),"",IF($E255&lt;$D255,"",IF(IF($AE255="半年付",2,IF($AE255="季度付",4,IF($AE255="月付",12,IF($AE255="半月付",24,1))))=1,1,MAX(1,ROUND(($E255-$D255+1)/365*IF($AE255="半年付",2,IF($AE255="季度付",4,IF($AE255="月付",12,IF($AE255="半月付",24,1)))),0)))))</f>
        <v/>
      </c>
      <c r="AO255" s="248" t="str">
        <f aca="true">IF($AN255="","",MIN($AN255,MAX(0,INT((TODAY()-付款宽限天数-$D255)/(($E255-$D255+1)/$AN255))+1)))</f>
        <v/>
      </c>
    </row>
    <row r="256" customFormat="false" ht="24" hidden="false" customHeight="false" outlineLevel="0" collapsed="false">
      <c r="F256" s="288" t="str">
        <f aca="true">IF(TRIM($B256&amp;$C256)="","",IF(OR(ISNUMBER(SEARCH("未",$A256)),ISNUMBER(SEARCH("送出",$A256)),AND(TRIM($A256)="",NOT(ISNUMBER($D256)),N($H256)=0)),"【合同未回】","")&amp;IF(NOT(ISNUMBER($E256)),IF(OR(ISNUMBER(SEARCH("未",$A256)),ISNUMBER(SEARCH("送出",$A256)),AND(TRIM($A256)="",NOT(ISNUMBER($D256)),N($H256)=0)),"","【未填合同期】"),IF($E256&lt;TODAY(),"【已到期】",IF($E256-TODAY()&lt;=提醒天数,"【即将到期，剩余"&amp;($E256-TODAY())&amp;"天】","【正常】")))&amp;IF(OR($AD256="安装免保",$AD256="技术免保",$AD256="质保期内"),"【"&amp;$AD256&amp;"】",""))</f>
        <v/>
      </c>
      <c r="K256" s="244" t="str">
        <f aca="false">IF(OR(N($H256)=0,N($I256)=0),"",ROUND(N($H256)*N($I256)*IF(N($J256)=0,1,N($J256)),2))</f>
        <v/>
      </c>
      <c r="M256" s="244" t="str">
        <f aca="false">IF(TRIM($B256&amp;$C256)="","",IF(AND(N($K256)=0,N($L256)=0),"",ROUND(N($K256)+N($L256),2)))</f>
        <v/>
      </c>
      <c r="S256" s="244"/>
      <c r="T256" s="245" t="str">
        <f aca="false">IF(TRIM($B256&amp;$C256)="","",IF(N($O256)=0,"",MAX(0,MIN(N($O256)-N($Q256),N($W256)))))</f>
        <v/>
      </c>
      <c r="U256" s="245" t="str">
        <f aca="false">IF(TRIM($B256&amp;$C256)="","",IF(N($Q256)&lt;=N($O256),"",N($Q256)-N($O256)))</f>
        <v/>
      </c>
      <c r="V256" s="245" t="str">
        <f aca="false">IF(OR(TRIM($B256&amp;$C256)="",$W256=""),"",MAX(0,N($W256))-N($T256))</f>
        <v/>
      </c>
      <c r="W256" s="245" t="str">
        <f aca="false">IF(TRIM($B256&amp;$C256)="","",IF(AND(N($M256)=0,N($Q256)+N($R256)+N($S256)=0),"",ROUND(N($M256)-N($Q256)-N($R256)-N($S256),2)))</f>
        <v/>
      </c>
      <c r="X256" s="246" t="str">
        <f aca="false">IF(TRIM($B256&amp;$C256)="","",IF(N($M256)=0,IF((N($Q256)+N($R256)+N($S256))=0,"—未填单价","未填单价，已收 "&amp;TEXT((N($Q256)+N($R256)+N($S256)),"#,##0.00")),IF(N($W256)&gt;0.005,"欠 "&amp;TEXT(N($W256),"#,##0.00")&amp;IF(N($T256)&gt;0,"（开票未到账 "&amp;TEXT(N($T256),"#,##0.00")&amp;"）","")&amp;IF(N($V256)&gt;0,"（未开票 "&amp;TEXT(N($V256),"#,##0.00")&amp;"）",""),IF(N($W256)&lt;-0.005,"多收 "&amp;TEXT(-N($W256),"#,##0.00"),"✔ 已结清")))&amp;IF(N($U256)&gt;0,"｜到账未开票 "&amp;TEXT(N($U256),"#,##0.00")&amp;"，待补票","")&amp;IF(N($R256)&gt;0,"｜收现 "&amp;TEXT(N($R256),"#,##0.00"),"")&amp;IF(N($S256)&gt;0,"｜收款不开票 "&amp;TEXT(N($S256),"#,##0.00"),""))</f>
        <v/>
      </c>
      <c r="Y256" s="290"/>
      <c r="AC256" s="244" t="str">
        <f aca="false">IF(OR(N($O256)=0,N($AB256)=0),"",ROUND(N($O256)/(1+N($AB256))*N($AB256),2))</f>
        <v/>
      </c>
      <c r="AD256" s="290"/>
      <c r="AE256" s="288"/>
      <c r="AF256" s="261" t="str">
        <f aca="false">IF($AN256="","",IF($AN256=1,IF($AO256&gt;=1,"一次性·已到收款期","一次性·未到期"),$AE256&amp;" 第"&amp;$AO256&amp;"/"&amp;$AN256&amp;"期"))</f>
        <v/>
      </c>
      <c r="AG256" s="245" t="str">
        <f aca="false">IF(OR($AN256="",N($M256)=0),"",ROUND(N($K256)*$AO256/$AN256,2)+N($L256))</f>
        <v/>
      </c>
      <c r="AH256" s="245" t="str">
        <f aca="false">IF($AG256="","",MAX(0,ROUND($AG256-(N($Q256)+N($R256)+N($S256)),2)))</f>
        <v/>
      </c>
      <c r="AI256" s="245" t="str">
        <f aca="false">IF(OR(TRIM($B256&amp;$C256)="",NOT(ISNUMBER($D256))),"",SUMIFS($W$3:$W$1001,$AK$3:$AK$1001,$AK256,$D$3:$D$1001,"&lt;"&amp;$D256))</f>
        <v/>
      </c>
      <c r="AJ256" s="245" t="str">
        <f aca="false">IF(TRIM($B256&amp;$C256)="","",SUMIFS($W$3:$W$1001,$AK$3:$AK$1001,$AK256))</f>
        <v/>
      </c>
      <c r="AK256" s="261" t="str">
        <f aca="false">IF(TRIM($B256&amp;$C256)="","",TRIM($B256)&amp;"｜"&amp;TRIM($C256))</f>
        <v/>
      </c>
      <c r="AL256" s="245" t="str">
        <f aca="false">IF(TRIM($B256&amp;$C256)="","",MIN(N($O256),N($Q256)))</f>
        <v/>
      </c>
      <c r="AM256" s="248" t="str">
        <f aca="false">IF(ISNUMBER($D256),YEAR($D256),"")</f>
        <v/>
      </c>
      <c r="AN256" s="248" t="str">
        <f aca="false">IF(OR(TRIM($B256&amp;$C256)="",NOT(ISNUMBER($D256)),NOT(ISNUMBER($E256))),"",IF($E256&lt;$D256,"",IF(IF($AE256="半年付",2,IF($AE256="季度付",4,IF($AE256="月付",12,IF($AE256="半月付",24,1))))=1,1,MAX(1,ROUND(($E256-$D256+1)/365*IF($AE256="半年付",2,IF($AE256="季度付",4,IF($AE256="月付",12,IF($AE256="半月付",24,1)))),0)))))</f>
        <v/>
      </c>
      <c r="AO256" s="248" t="str">
        <f aca="true">IF($AN256="","",MIN($AN256,MAX(0,INT((TODAY()-付款宽限天数-$D256)/(($E256-$D256+1)/$AN256))+1)))</f>
        <v/>
      </c>
    </row>
    <row r="257" customFormat="false" ht="24" hidden="false" customHeight="false" outlineLevel="0" collapsed="false">
      <c r="F257" s="288" t="str">
        <f aca="true">IF(TRIM($B257&amp;$C257)="","",IF(OR(ISNUMBER(SEARCH("未",$A257)),ISNUMBER(SEARCH("送出",$A257)),AND(TRIM($A257)="",NOT(ISNUMBER($D257)),N($H257)=0)),"【合同未回】","")&amp;IF(NOT(ISNUMBER($E257)),IF(OR(ISNUMBER(SEARCH("未",$A257)),ISNUMBER(SEARCH("送出",$A257)),AND(TRIM($A257)="",NOT(ISNUMBER($D257)),N($H257)=0)),"","【未填合同期】"),IF($E257&lt;TODAY(),"【已到期】",IF($E257-TODAY()&lt;=提醒天数,"【即将到期，剩余"&amp;($E257-TODAY())&amp;"天】","【正常】")))&amp;IF(OR($AD257="安装免保",$AD257="技术免保",$AD257="质保期内"),"【"&amp;$AD257&amp;"】",""))</f>
        <v/>
      </c>
      <c r="K257" s="244" t="str">
        <f aca="false">IF(OR(N($H257)=0,N($I257)=0),"",ROUND(N($H257)*N($I257)*IF(N($J257)=0,1,N($J257)),2))</f>
        <v/>
      </c>
      <c r="M257" s="244" t="str">
        <f aca="false">IF(TRIM($B257&amp;$C257)="","",IF(AND(N($K257)=0,N($L257)=0),"",ROUND(N($K257)+N($L257),2)))</f>
        <v/>
      </c>
      <c r="S257" s="244"/>
      <c r="T257" s="245" t="str">
        <f aca="false">IF(TRIM($B257&amp;$C257)="","",IF(N($O257)=0,"",MAX(0,MIN(N($O257)-N($Q257),N($W257)))))</f>
        <v/>
      </c>
      <c r="U257" s="245" t="str">
        <f aca="false">IF(TRIM($B257&amp;$C257)="","",IF(N($Q257)&lt;=N($O257),"",N($Q257)-N($O257)))</f>
        <v/>
      </c>
      <c r="V257" s="245" t="str">
        <f aca="false">IF(OR(TRIM($B257&amp;$C257)="",$W257=""),"",MAX(0,N($W257))-N($T257))</f>
        <v/>
      </c>
      <c r="W257" s="245" t="str">
        <f aca="false">IF(TRIM($B257&amp;$C257)="","",IF(AND(N($M257)=0,N($Q257)+N($R257)+N($S257)=0),"",ROUND(N($M257)-N($Q257)-N($R257)-N($S257),2)))</f>
        <v/>
      </c>
      <c r="X257" s="246" t="str">
        <f aca="false">IF(TRIM($B257&amp;$C257)="","",IF(N($M257)=0,IF((N($Q257)+N($R257)+N($S257))=0,"—未填单价","未填单价，已收 "&amp;TEXT((N($Q257)+N($R257)+N($S257)),"#,##0.00")),IF(N($W257)&gt;0.005,"欠 "&amp;TEXT(N($W257),"#,##0.00")&amp;IF(N($T257)&gt;0,"（开票未到账 "&amp;TEXT(N($T257),"#,##0.00")&amp;"）","")&amp;IF(N($V257)&gt;0,"（未开票 "&amp;TEXT(N($V257),"#,##0.00")&amp;"）",""),IF(N($W257)&lt;-0.005,"多收 "&amp;TEXT(-N($W257),"#,##0.00"),"✔ 已结清")))&amp;IF(N($U257)&gt;0,"｜到账未开票 "&amp;TEXT(N($U257),"#,##0.00")&amp;"，待补票","")&amp;IF(N($R257)&gt;0,"｜收现 "&amp;TEXT(N($R257),"#,##0.00"),"")&amp;IF(N($S257)&gt;0,"｜收款不开票 "&amp;TEXT(N($S257),"#,##0.00"),""))</f>
        <v/>
      </c>
      <c r="Y257" s="290"/>
      <c r="AC257" s="244" t="str">
        <f aca="false">IF(OR(N($O257)=0,N($AB257)=0),"",ROUND(N($O257)/(1+N($AB257))*N($AB257),2))</f>
        <v/>
      </c>
      <c r="AD257" s="290"/>
      <c r="AE257" s="288"/>
      <c r="AF257" s="261" t="str">
        <f aca="false">IF($AN257="","",IF($AN257=1,IF($AO257&gt;=1,"一次性·已到收款期","一次性·未到期"),$AE257&amp;" 第"&amp;$AO257&amp;"/"&amp;$AN257&amp;"期"))</f>
        <v/>
      </c>
      <c r="AG257" s="245" t="str">
        <f aca="false">IF(OR($AN257="",N($M257)=0),"",ROUND(N($K257)*$AO257/$AN257,2)+N($L257))</f>
        <v/>
      </c>
      <c r="AH257" s="245" t="str">
        <f aca="false">IF($AG257="","",MAX(0,ROUND($AG257-(N($Q257)+N($R257)+N($S257)),2)))</f>
        <v/>
      </c>
      <c r="AI257" s="245" t="str">
        <f aca="false">IF(OR(TRIM($B257&amp;$C257)="",NOT(ISNUMBER($D257))),"",SUMIFS($W$3:$W$1001,$AK$3:$AK$1001,$AK257,$D$3:$D$1001,"&lt;"&amp;$D257))</f>
        <v/>
      </c>
      <c r="AJ257" s="245" t="str">
        <f aca="false">IF(TRIM($B257&amp;$C257)="","",SUMIFS($W$3:$W$1001,$AK$3:$AK$1001,$AK257))</f>
        <v/>
      </c>
      <c r="AK257" s="261" t="str">
        <f aca="false">IF(TRIM($B257&amp;$C257)="","",TRIM($B257)&amp;"｜"&amp;TRIM($C257))</f>
        <v/>
      </c>
      <c r="AL257" s="245" t="str">
        <f aca="false">IF(TRIM($B257&amp;$C257)="","",MIN(N($O257),N($Q257)))</f>
        <v/>
      </c>
      <c r="AM257" s="248" t="str">
        <f aca="false">IF(ISNUMBER($D257),YEAR($D257),"")</f>
        <v/>
      </c>
      <c r="AN257" s="248" t="str">
        <f aca="false">IF(OR(TRIM($B257&amp;$C257)="",NOT(ISNUMBER($D257)),NOT(ISNUMBER($E257))),"",IF($E257&lt;$D257,"",IF(IF($AE257="半年付",2,IF($AE257="季度付",4,IF($AE257="月付",12,IF($AE257="半月付",24,1))))=1,1,MAX(1,ROUND(($E257-$D257+1)/365*IF($AE257="半年付",2,IF($AE257="季度付",4,IF($AE257="月付",12,IF($AE257="半月付",24,1)))),0)))))</f>
        <v/>
      </c>
      <c r="AO257" s="248" t="str">
        <f aca="true">IF($AN257="","",MIN($AN257,MAX(0,INT((TODAY()-付款宽限天数-$D257)/(($E257-$D257+1)/$AN257))+1)))</f>
        <v/>
      </c>
    </row>
    <row r="258" customFormat="false" ht="24" hidden="false" customHeight="false" outlineLevel="0" collapsed="false">
      <c r="F258" s="288" t="str">
        <f aca="true">IF(TRIM($B258&amp;$C258)="","",IF(OR(ISNUMBER(SEARCH("未",$A258)),ISNUMBER(SEARCH("送出",$A258)),AND(TRIM($A258)="",NOT(ISNUMBER($D258)),N($H258)=0)),"【合同未回】","")&amp;IF(NOT(ISNUMBER($E258)),IF(OR(ISNUMBER(SEARCH("未",$A258)),ISNUMBER(SEARCH("送出",$A258)),AND(TRIM($A258)="",NOT(ISNUMBER($D258)),N($H258)=0)),"","【未填合同期】"),IF($E258&lt;TODAY(),"【已到期】",IF($E258-TODAY()&lt;=提醒天数,"【即将到期，剩余"&amp;($E258-TODAY())&amp;"天】","【正常】")))&amp;IF(OR($AD258="安装免保",$AD258="技术免保",$AD258="质保期内"),"【"&amp;$AD258&amp;"】",""))</f>
        <v/>
      </c>
      <c r="K258" s="244" t="str">
        <f aca="false">IF(OR(N($H258)=0,N($I258)=0),"",ROUND(N($H258)*N($I258)*IF(N($J258)=0,1,N($J258)),2))</f>
        <v/>
      </c>
      <c r="M258" s="244" t="str">
        <f aca="false">IF(TRIM($B258&amp;$C258)="","",IF(AND(N($K258)=0,N($L258)=0),"",ROUND(N($K258)+N($L258),2)))</f>
        <v/>
      </c>
      <c r="S258" s="244"/>
      <c r="T258" s="245" t="str">
        <f aca="false">IF(TRIM($B258&amp;$C258)="","",IF(N($O258)=0,"",MAX(0,MIN(N($O258)-N($Q258),N($W258)))))</f>
        <v/>
      </c>
      <c r="U258" s="245" t="str">
        <f aca="false">IF(TRIM($B258&amp;$C258)="","",IF(N($Q258)&lt;=N($O258),"",N($Q258)-N($O258)))</f>
        <v/>
      </c>
      <c r="V258" s="245" t="str">
        <f aca="false">IF(OR(TRIM($B258&amp;$C258)="",$W258=""),"",MAX(0,N($W258))-N($T258))</f>
        <v/>
      </c>
      <c r="W258" s="245" t="str">
        <f aca="false">IF(TRIM($B258&amp;$C258)="","",IF(AND(N($M258)=0,N($Q258)+N($R258)+N($S258)=0),"",ROUND(N($M258)-N($Q258)-N($R258)-N($S258),2)))</f>
        <v/>
      </c>
      <c r="X258" s="246" t="str">
        <f aca="false">IF(TRIM($B258&amp;$C258)="","",IF(N($M258)=0,IF((N($Q258)+N($R258)+N($S258))=0,"—未填单价","未填单价，已收 "&amp;TEXT((N($Q258)+N($R258)+N($S258)),"#,##0.00")),IF(N($W258)&gt;0.005,"欠 "&amp;TEXT(N($W258),"#,##0.00")&amp;IF(N($T258)&gt;0,"（开票未到账 "&amp;TEXT(N($T258),"#,##0.00")&amp;"）","")&amp;IF(N($V258)&gt;0,"（未开票 "&amp;TEXT(N($V258),"#,##0.00")&amp;"）",""),IF(N($W258)&lt;-0.005,"多收 "&amp;TEXT(-N($W258),"#,##0.00"),"✔ 已结清")))&amp;IF(N($U258)&gt;0,"｜到账未开票 "&amp;TEXT(N($U258),"#,##0.00")&amp;"，待补票","")&amp;IF(N($R258)&gt;0,"｜收现 "&amp;TEXT(N($R258),"#,##0.00"),"")&amp;IF(N($S258)&gt;0,"｜收款不开票 "&amp;TEXT(N($S258),"#,##0.00"),""))</f>
        <v/>
      </c>
      <c r="Y258" s="290"/>
      <c r="AC258" s="244" t="str">
        <f aca="false">IF(OR(N($O258)=0,N($AB258)=0),"",ROUND(N($O258)/(1+N($AB258))*N($AB258),2))</f>
        <v/>
      </c>
      <c r="AD258" s="290"/>
      <c r="AE258" s="288"/>
      <c r="AF258" s="261" t="str">
        <f aca="false">IF($AN258="","",IF($AN258=1,IF($AO258&gt;=1,"一次性·已到收款期","一次性·未到期"),$AE258&amp;" 第"&amp;$AO258&amp;"/"&amp;$AN258&amp;"期"))</f>
        <v/>
      </c>
      <c r="AG258" s="245" t="str">
        <f aca="false">IF(OR($AN258="",N($M258)=0),"",ROUND(N($K258)*$AO258/$AN258,2)+N($L258))</f>
        <v/>
      </c>
      <c r="AH258" s="245" t="str">
        <f aca="false">IF($AG258="","",MAX(0,ROUND($AG258-(N($Q258)+N($R258)+N($S258)),2)))</f>
        <v/>
      </c>
      <c r="AI258" s="245" t="str">
        <f aca="false">IF(OR(TRIM($B258&amp;$C258)="",NOT(ISNUMBER($D258))),"",SUMIFS($W$3:$W$1001,$AK$3:$AK$1001,$AK258,$D$3:$D$1001,"&lt;"&amp;$D258))</f>
        <v/>
      </c>
      <c r="AJ258" s="245" t="str">
        <f aca="false">IF(TRIM($B258&amp;$C258)="","",SUMIFS($W$3:$W$1001,$AK$3:$AK$1001,$AK258))</f>
        <v/>
      </c>
      <c r="AK258" s="261" t="str">
        <f aca="false">IF(TRIM($B258&amp;$C258)="","",TRIM($B258)&amp;"｜"&amp;TRIM($C258))</f>
        <v/>
      </c>
      <c r="AL258" s="245" t="str">
        <f aca="false">IF(TRIM($B258&amp;$C258)="","",MIN(N($O258),N($Q258)))</f>
        <v/>
      </c>
      <c r="AM258" s="248" t="str">
        <f aca="false">IF(ISNUMBER($D258),YEAR($D258),"")</f>
        <v/>
      </c>
      <c r="AN258" s="248" t="str">
        <f aca="false">IF(OR(TRIM($B258&amp;$C258)="",NOT(ISNUMBER($D258)),NOT(ISNUMBER($E258))),"",IF($E258&lt;$D258,"",IF(IF($AE258="半年付",2,IF($AE258="季度付",4,IF($AE258="月付",12,IF($AE258="半月付",24,1))))=1,1,MAX(1,ROUND(($E258-$D258+1)/365*IF($AE258="半年付",2,IF($AE258="季度付",4,IF($AE258="月付",12,IF($AE258="半月付",24,1)))),0)))))</f>
        <v/>
      </c>
      <c r="AO258" s="248" t="str">
        <f aca="true">IF($AN258="","",MIN($AN258,MAX(0,INT((TODAY()-付款宽限天数-$D258)/(($E258-$D258+1)/$AN258))+1)))</f>
        <v/>
      </c>
    </row>
    <row r="259" customFormat="false" ht="24" hidden="false" customHeight="false" outlineLevel="0" collapsed="false">
      <c r="F259" s="288" t="str">
        <f aca="true">IF(TRIM($B259&amp;$C259)="","",IF(OR(ISNUMBER(SEARCH("未",$A259)),ISNUMBER(SEARCH("送出",$A259)),AND(TRIM($A259)="",NOT(ISNUMBER($D259)),N($H259)=0)),"【合同未回】","")&amp;IF(NOT(ISNUMBER($E259)),IF(OR(ISNUMBER(SEARCH("未",$A259)),ISNUMBER(SEARCH("送出",$A259)),AND(TRIM($A259)="",NOT(ISNUMBER($D259)),N($H259)=0)),"","【未填合同期】"),IF($E259&lt;TODAY(),"【已到期】",IF($E259-TODAY()&lt;=提醒天数,"【即将到期，剩余"&amp;($E259-TODAY())&amp;"天】","【正常】")))&amp;IF(OR($AD259="安装免保",$AD259="技术免保",$AD259="质保期内"),"【"&amp;$AD259&amp;"】",""))</f>
        <v/>
      </c>
      <c r="K259" s="244" t="str">
        <f aca="false">IF(OR(N($H259)=0,N($I259)=0),"",ROUND(N($H259)*N($I259)*IF(N($J259)=0,1,N($J259)),2))</f>
        <v/>
      </c>
      <c r="M259" s="244" t="str">
        <f aca="false">IF(TRIM($B259&amp;$C259)="","",IF(AND(N($K259)=0,N($L259)=0),"",ROUND(N($K259)+N($L259),2)))</f>
        <v/>
      </c>
      <c r="S259" s="244"/>
      <c r="T259" s="245" t="str">
        <f aca="false">IF(TRIM($B259&amp;$C259)="","",IF(N($O259)=0,"",MAX(0,MIN(N($O259)-N($Q259),N($W259)))))</f>
        <v/>
      </c>
      <c r="U259" s="245" t="str">
        <f aca="false">IF(TRIM($B259&amp;$C259)="","",IF(N($Q259)&lt;=N($O259),"",N($Q259)-N($O259)))</f>
        <v/>
      </c>
      <c r="V259" s="245" t="str">
        <f aca="false">IF(OR(TRIM($B259&amp;$C259)="",$W259=""),"",MAX(0,N($W259))-N($T259))</f>
        <v/>
      </c>
      <c r="W259" s="245" t="str">
        <f aca="false">IF(TRIM($B259&amp;$C259)="","",IF(AND(N($M259)=0,N($Q259)+N($R259)+N($S259)=0),"",ROUND(N($M259)-N($Q259)-N($R259)-N($S259),2)))</f>
        <v/>
      </c>
      <c r="X259" s="246" t="str">
        <f aca="false">IF(TRIM($B259&amp;$C259)="","",IF(N($M259)=0,IF((N($Q259)+N($R259)+N($S259))=0,"—未填单价","未填单价，已收 "&amp;TEXT((N($Q259)+N($R259)+N($S259)),"#,##0.00")),IF(N($W259)&gt;0.005,"欠 "&amp;TEXT(N($W259),"#,##0.00")&amp;IF(N($T259)&gt;0,"（开票未到账 "&amp;TEXT(N($T259),"#,##0.00")&amp;"）","")&amp;IF(N($V259)&gt;0,"（未开票 "&amp;TEXT(N($V259),"#,##0.00")&amp;"）",""),IF(N($W259)&lt;-0.005,"多收 "&amp;TEXT(-N($W259),"#,##0.00"),"✔ 已结清")))&amp;IF(N($U259)&gt;0,"｜到账未开票 "&amp;TEXT(N($U259),"#,##0.00")&amp;"，待补票","")&amp;IF(N($R259)&gt;0,"｜收现 "&amp;TEXT(N($R259),"#,##0.00"),"")&amp;IF(N($S259)&gt;0,"｜收款不开票 "&amp;TEXT(N($S259),"#,##0.00"),""))</f>
        <v/>
      </c>
      <c r="Y259" s="290"/>
      <c r="AC259" s="244" t="str">
        <f aca="false">IF(OR(N($O259)=0,N($AB259)=0),"",ROUND(N($O259)/(1+N($AB259))*N($AB259),2))</f>
        <v/>
      </c>
      <c r="AD259" s="290"/>
      <c r="AE259" s="288"/>
      <c r="AF259" s="261" t="str">
        <f aca="false">IF($AN259="","",IF($AN259=1,IF($AO259&gt;=1,"一次性·已到收款期","一次性·未到期"),$AE259&amp;" 第"&amp;$AO259&amp;"/"&amp;$AN259&amp;"期"))</f>
        <v/>
      </c>
      <c r="AG259" s="245" t="str">
        <f aca="false">IF(OR($AN259="",N($M259)=0),"",ROUND(N($K259)*$AO259/$AN259,2)+N($L259))</f>
        <v/>
      </c>
      <c r="AH259" s="245" t="str">
        <f aca="false">IF($AG259="","",MAX(0,ROUND($AG259-(N($Q259)+N($R259)+N($S259)),2)))</f>
        <v/>
      </c>
      <c r="AI259" s="245" t="str">
        <f aca="false">IF(OR(TRIM($B259&amp;$C259)="",NOT(ISNUMBER($D259))),"",SUMIFS($W$3:$W$1001,$AK$3:$AK$1001,$AK259,$D$3:$D$1001,"&lt;"&amp;$D259))</f>
        <v/>
      </c>
      <c r="AJ259" s="245" t="str">
        <f aca="false">IF(TRIM($B259&amp;$C259)="","",SUMIFS($W$3:$W$1001,$AK$3:$AK$1001,$AK259))</f>
        <v/>
      </c>
      <c r="AK259" s="261" t="str">
        <f aca="false">IF(TRIM($B259&amp;$C259)="","",TRIM($B259)&amp;"｜"&amp;TRIM($C259))</f>
        <v/>
      </c>
      <c r="AL259" s="245" t="str">
        <f aca="false">IF(TRIM($B259&amp;$C259)="","",MIN(N($O259),N($Q259)))</f>
        <v/>
      </c>
      <c r="AM259" s="248" t="str">
        <f aca="false">IF(ISNUMBER($D259),YEAR($D259),"")</f>
        <v/>
      </c>
      <c r="AN259" s="248" t="str">
        <f aca="false">IF(OR(TRIM($B259&amp;$C259)="",NOT(ISNUMBER($D259)),NOT(ISNUMBER($E259))),"",IF($E259&lt;$D259,"",IF(IF($AE259="半年付",2,IF($AE259="季度付",4,IF($AE259="月付",12,IF($AE259="半月付",24,1))))=1,1,MAX(1,ROUND(($E259-$D259+1)/365*IF($AE259="半年付",2,IF($AE259="季度付",4,IF($AE259="月付",12,IF($AE259="半月付",24,1)))),0)))))</f>
        <v/>
      </c>
      <c r="AO259" s="248" t="str">
        <f aca="true">IF($AN259="","",MIN($AN259,MAX(0,INT((TODAY()-付款宽限天数-$D259)/(($E259-$D259+1)/$AN259))+1)))</f>
        <v/>
      </c>
    </row>
    <row r="260" customFormat="false" ht="24" hidden="false" customHeight="false" outlineLevel="0" collapsed="false">
      <c r="F260" s="288" t="str">
        <f aca="true">IF(TRIM($B260&amp;$C260)="","",IF(OR(ISNUMBER(SEARCH("未",$A260)),ISNUMBER(SEARCH("送出",$A260)),AND(TRIM($A260)="",NOT(ISNUMBER($D260)),N($H260)=0)),"【合同未回】","")&amp;IF(NOT(ISNUMBER($E260)),IF(OR(ISNUMBER(SEARCH("未",$A260)),ISNUMBER(SEARCH("送出",$A260)),AND(TRIM($A260)="",NOT(ISNUMBER($D260)),N($H260)=0)),"","【未填合同期】"),IF($E260&lt;TODAY(),"【已到期】",IF($E260-TODAY()&lt;=提醒天数,"【即将到期，剩余"&amp;($E260-TODAY())&amp;"天】","【正常】")))&amp;IF(OR($AD260="安装免保",$AD260="技术免保",$AD260="质保期内"),"【"&amp;$AD260&amp;"】",""))</f>
        <v/>
      </c>
      <c r="K260" s="244" t="str">
        <f aca="false">IF(OR(N($H260)=0,N($I260)=0),"",ROUND(N($H260)*N($I260)*IF(N($J260)=0,1,N($J260)),2))</f>
        <v/>
      </c>
      <c r="M260" s="244" t="str">
        <f aca="false">IF(TRIM($B260&amp;$C260)="","",IF(AND(N($K260)=0,N($L260)=0),"",ROUND(N($K260)+N($L260),2)))</f>
        <v/>
      </c>
      <c r="S260" s="244"/>
      <c r="T260" s="245" t="str">
        <f aca="false">IF(TRIM($B260&amp;$C260)="","",IF(N($O260)=0,"",MAX(0,MIN(N($O260)-N($Q260),N($W260)))))</f>
        <v/>
      </c>
      <c r="U260" s="245" t="str">
        <f aca="false">IF(TRIM($B260&amp;$C260)="","",IF(N($Q260)&lt;=N($O260),"",N($Q260)-N($O260)))</f>
        <v/>
      </c>
      <c r="V260" s="245" t="str">
        <f aca="false">IF(OR(TRIM($B260&amp;$C260)="",$W260=""),"",MAX(0,N($W260))-N($T260))</f>
        <v/>
      </c>
      <c r="W260" s="245" t="str">
        <f aca="false">IF(TRIM($B260&amp;$C260)="","",IF(AND(N($M260)=0,N($Q260)+N($R260)+N($S260)=0),"",ROUND(N($M260)-N($Q260)-N($R260)-N($S260),2)))</f>
        <v/>
      </c>
      <c r="X260" s="246" t="str">
        <f aca="false">IF(TRIM($B260&amp;$C260)="","",IF(N($M260)=0,IF((N($Q260)+N($R260)+N($S260))=0,"—未填单价","未填单价，已收 "&amp;TEXT((N($Q260)+N($R260)+N($S260)),"#,##0.00")),IF(N($W260)&gt;0.005,"欠 "&amp;TEXT(N($W260),"#,##0.00")&amp;IF(N($T260)&gt;0,"（开票未到账 "&amp;TEXT(N($T260),"#,##0.00")&amp;"）","")&amp;IF(N($V260)&gt;0,"（未开票 "&amp;TEXT(N($V260),"#,##0.00")&amp;"）",""),IF(N($W260)&lt;-0.005,"多收 "&amp;TEXT(-N($W260),"#,##0.00"),"✔ 已结清")))&amp;IF(N($U260)&gt;0,"｜到账未开票 "&amp;TEXT(N($U260),"#,##0.00")&amp;"，待补票","")&amp;IF(N($R260)&gt;0,"｜收现 "&amp;TEXT(N($R260),"#,##0.00"),"")&amp;IF(N($S260)&gt;0,"｜收款不开票 "&amp;TEXT(N($S260),"#,##0.00"),""))</f>
        <v/>
      </c>
      <c r="Y260" s="290"/>
      <c r="AC260" s="244" t="str">
        <f aca="false">IF(OR(N($O260)=0,N($AB260)=0),"",ROUND(N($O260)/(1+N($AB260))*N($AB260),2))</f>
        <v/>
      </c>
      <c r="AD260" s="290"/>
      <c r="AE260" s="288"/>
      <c r="AF260" s="261" t="str">
        <f aca="false">IF($AN260="","",IF($AN260=1,IF($AO260&gt;=1,"一次性·已到收款期","一次性·未到期"),$AE260&amp;" 第"&amp;$AO260&amp;"/"&amp;$AN260&amp;"期"))</f>
        <v/>
      </c>
      <c r="AG260" s="245" t="str">
        <f aca="false">IF(OR($AN260="",N($M260)=0),"",ROUND(N($K260)*$AO260/$AN260,2)+N($L260))</f>
        <v/>
      </c>
      <c r="AH260" s="245" t="str">
        <f aca="false">IF($AG260="","",MAX(0,ROUND($AG260-(N($Q260)+N($R260)+N($S260)),2)))</f>
        <v/>
      </c>
      <c r="AI260" s="245" t="str">
        <f aca="false">IF(OR(TRIM($B260&amp;$C260)="",NOT(ISNUMBER($D260))),"",SUMIFS($W$3:$W$1001,$AK$3:$AK$1001,$AK260,$D$3:$D$1001,"&lt;"&amp;$D260))</f>
        <v/>
      </c>
      <c r="AJ260" s="245" t="str">
        <f aca="false">IF(TRIM($B260&amp;$C260)="","",SUMIFS($W$3:$W$1001,$AK$3:$AK$1001,$AK260))</f>
        <v/>
      </c>
      <c r="AK260" s="261" t="str">
        <f aca="false">IF(TRIM($B260&amp;$C260)="","",TRIM($B260)&amp;"｜"&amp;TRIM($C260))</f>
        <v/>
      </c>
      <c r="AL260" s="245" t="str">
        <f aca="false">IF(TRIM($B260&amp;$C260)="","",MIN(N($O260),N($Q260)))</f>
        <v/>
      </c>
      <c r="AM260" s="248" t="str">
        <f aca="false">IF(ISNUMBER($D260),YEAR($D260),"")</f>
        <v/>
      </c>
      <c r="AN260" s="248" t="str">
        <f aca="false">IF(OR(TRIM($B260&amp;$C260)="",NOT(ISNUMBER($D260)),NOT(ISNUMBER($E260))),"",IF($E260&lt;$D260,"",IF(IF($AE260="半年付",2,IF($AE260="季度付",4,IF($AE260="月付",12,IF($AE260="半月付",24,1))))=1,1,MAX(1,ROUND(($E260-$D260+1)/365*IF($AE260="半年付",2,IF($AE260="季度付",4,IF($AE260="月付",12,IF($AE260="半月付",24,1)))),0)))))</f>
        <v/>
      </c>
      <c r="AO260" s="248" t="str">
        <f aca="true">IF($AN260="","",MIN($AN260,MAX(0,INT((TODAY()-付款宽限天数-$D260)/(($E260-$D260+1)/$AN260))+1)))</f>
        <v/>
      </c>
    </row>
    <row r="261" customFormat="false" ht="24" hidden="false" customHeight="false" outlineLevel="0" collapsed="false">
      <c r="F261" s="288" t="str">
        <f aca="true">IF(TRIM($B261&amp;$C261)="","",IF(OR(ISNUMBER(SEARCH("未",$A261)),ISNUMBER(SEARCH("送出",$A261)),AND(TRIM($A261)="",NOT(ISNUMBER($D261)),N($H261)=0)),"【合同未回】","")&amp;IF(NOT(ISNUMBER($E261)),IF(OR(ISNUMBER(SEARCH("未",$A261)),ISNUMBER(SEARCH("送出",$A261)),AND(TRIM($A261)="",NOT(ISNUMBER($D261)),N($H261)=0)),"","【未填合同期】"),IF($E261&lt;TODAY(),"【已到期】",IF($E261-TODAY()&lt;=提醒天数,"【即将到期，剩余"&amp;($E261-TODAY())&amp;"天】","【正常】")))&amp;IF(OR($AD261="安装免保",$AD261="技术免保",$AD261="质保期内"),"【"&amp;$AD261&amp;"】",""))</f>
        <v/>
      </c>
      <c r="K261" s="244" t="str">
        <f aca="false">IF(OR(N($H261)=0,N($I261)=0),"",ROUND(N($H261)*N($I261)*IF(N($J261)=0,1,N($J261)),2))</f>
        <v/>
      </c>
      <c r="M261" s="244" t="str">
        <f aca="false">IF(TRIM($B261&amp;$C261)="","",IF(AND(N($K261)=0,N($L261)=0),"",ROUND(N($K261)+N($L261),2)))</f>
        <v/>
      </c>
      <c r="S261" s="244"/>
      <c r="T261" s="245" t="str">
        <f aca="false">IF(TRIM($B261&amp;$C261)="","",IF(N($O261)=0,"",MAX(0,MIN(N($O261)-N($Q261),N($W261)))))</f>
        <v/>
      </c>
      <c r="U261" s="245" t="str">
        <f aca="false">IF(TRIM($B261&amp;$C261)="","",IF(N($Q261)&lt;=N($O261),"",N($Q261)-N($O261)))</f>
        <v/>
      </c>
      <c r="V261" s="245" t="str">
        <f aca="false">IF(OR(TRIM($B261&amp;$C261)="",$W261=""),"",MAX(0,N($W261))-N($T261))</f>
        <v/>
      </c>
      <c r="W261" s="245" t="str">
        <f aca="false">IF(TRIM($B261&amp;$C261)="","",IF(AND(N($M261)=0,N($Q261)+N($R261)+N($S261)=0),"",ROUND(N($M261)-N($Q261)-N($R261)-N($S261),2)))</f>
        <v/>
      </c>
      <c r="X261" s="246" t="str">
        <f aca="false">IF(TRIM($B261&amp;$C261)="","",IF(N($M261)=0,IF((N($Q261)+N($R261)+N($S261))=0,"—未填单价","未填单价，已收 "&amp;TEXT((N($Q261)+N($R261)+N($S261)),"#,##0.00")),IF(N($W261)&gt;0.005,"欠 "&amp;TEXT(N($W261),"#,##0.00")&amp;IF(N($T261)&gt;0,"（开票未到账 "&amp;TEXT(N($T261),"#,##0.00")&amp;"）","")&amp;IF(N($V261)&gt;0,"（未开票 "&amp;TEXT(N($V261),"#,##0.00")&amp;"）",""),IF(N($W261)&lt;-0.005,"多收 "&amp;TEXT(-N($W261),"#,##0.00"),"✔ 已结清")))&amp;IF(N($U261)&gt;0,"｜到账未开票 "&amp;TEXT(N($U261),"#,##0.00")&amp;"，待补票","")&amp;IF(N($R261)&gt;0,"｜收现 "&amp;TEXT(N($R261),"#,##0.00"),"")&amp;IF(N($S261)&gt;0,"｜收款不开票 "&amp;TEXT(N($S261),"#,##0.00"),""))</f>
        <v/>
      </c>
      <c r="Y261" s="290"/>
      <c r="AC261" s="244" t="str">
        <f aca="false">IF(OR(N($O261)=0,N($AB261)=0),"",ROUND(N($O261)/(1+N($AB261))*N($AB261),2))</f>
        <v/>
      </c>
      <c r="AD261" s="290"/>
      <c r="AE261" s="288"/>
      <c r="AF261" s="261" t="str">
        <f aca="false">IF($AN261="","",IF($AN261=1,IF($AO261&gt;=1,"一次性·已到收款期","一次性·未到期"),$AE261&amp;" 第"&amp;$AO261&amp;"/"&amp;$AN261&amp;"期"))</f>
        <v/>
      </c>
      <c r="AG261" s="245" t="str">
        <f aca="false">IF(OR($AN261="",N($M261)=0),"",ROUND(N($K261)*$AO261/$AN261,2)+N($L261))</f>
        <v/>
      </c>
      <c r="AH261" s="245" t="str">
        <f aca="false">IF($AG261="","",MAX(0,ROUND($AG261-(N($Q261)+N($R261)+N($S261)),2)))</f>
        <v/>
      </c>
      <c r="AI261" s="245" t="str">
        <f aca="false">IF(OR(TRIM($B261&amp;$C261)="",NOT(ISNUMBER($D261))),"",SUMIFS($W$3:$W$1001,$AK$3:$AK$1001,$AK261,$D$3:$D$1001,"&lt;"&amp;$D261))</f>
        <v/>
      </c>
      <c r="AJ261" s="245" t="str">
        <f aca="false">IF(TRIM($B261&amp;$C261)="","",SUMIFS($W$3:$W$1001,$AK$3:$AK$1001,$AK261))</f>
        <v/>
      </c>
      <c r="AK261" s="261" t="str">
        <f aca="false">IF(TRIM($B261&amp;$C261)="","",TRIM($B261)&amp;"｜"&amp;TRIM($C261))</f>
        <v/>
      </c>
      <c r="AL261" s="245" t="str">
        <f aca="false">IF(TRIM($B261&amp;$C261)="","",MIN(N($O261),N($Q261)))</f>
        <v/>
      </c>
      <c r="AM261" s="248" t="str">
        <f aca="false">IF(ISNUMBER($D261),YEAR($D261),"")</f>
        <v/>
      </c>
      <c r="AN261" s="248" t="str">
        <f aca="false">IF(OR(TRIM($B261&amp;$C261)="",NOT(ISNUMBER($D261)),NOT(ISNUMBER($E261))),"",IF($E261&lt;$D261,"",IF(IF($AE261="半年付",2,IF($AE261="季度付",4,IF($AE261="月付",12,IF($AE261="半月付",24,1))))=1,1,MAX(1,ROUND(($E261-$D261+1)/365*IF($AE261="半年付",2,IF($AE261="季度付",4,IF($AE261="月付",12,IF($AE261="半月付",24,1)))),0)))))</f>
        <v/>
      </c>
      <c r="AO261" s="248" t="str">
        <f aca="true">IF($AN261="","",MIN($AN261,MAX(0,INT((TODAY()-付款宽限天数-$D261)/(($E261-$D261+1)/$AN261))+1)))</f>
        <v/>
      </c>
    </row>
    <row r="262" customFormat="false" ht="24" hidden="false" customHeight="false" outlineLevel="0" collapsed="false">
      <c r="F262" s="288" t="str">
        <f aca="true">IF(TRIM($B262&amp;$C262)="","",IF(OR(ISNUMBER(SEARCH("未",$A262)),ISNUMBER(SEARCH("送出",$A262)),AND(TRIM($A262)="",NOT(ISNUMBER($D262)),N($H262)=0)),"【合同未回】","")&amp;IF(NOT(ISNUMBER($E262)),IF(OR(ISNUMBER(SEARCH("未",$A262)),ISNUMBER(SEARCH("送出",$A262)),AND(TRIM($A262)="",NOT(ISNUMBER($D262)),N($H262)=0)),"","【未填合同期】"),IF($E262&lt;TODAY(),"【已到期】",IF($E262-TODAY()&lt;=提醒天数,"【即将到期，剩余"&amp;($E262-TODAY())&amp;"天】","【正常】")))&amp;IF(OR($AD262="安装免保",$AD262="技术免保",$AD262="质保期内"),"【"&amp;$AD262&amp;"】",""))</f>
        <v/>
      </c>
      <c r="K262" s="244" t="str">
        <f aca="false">IF(OR(N($H262)=0,N($I262)=0),"",ROUND(N($H262)*N($I262)*IF(N($J262)=0,1,N($J262)),2))</f>
        <v/>
      </c>
      <c r="M262" s="244" t="str">
        <f aca="false">IF(TRIM($B262&amp;$C262)="","",IF(AND(N($K262)=0,N($L262)=0),"",ROUND(N($K262)+N($L262),2)))</f>
        <v/>
      </c>
      <c r="S262" s="244"/>
      <c r="T262" s="245" t="str">
        <f aca="false">IF(TRIM($B262&amp;$C262)="","",IF(N($O262)=0,"",MAX(0,MIN(N($O262)-N($Q262),N($W262)))))</f>
        <v/>
      </c>
      <c r="U262" s="245" t="str">
        <f aca="false">IF(TRIM($B262&amp;$C262)="","",IF(N($Q262)&lt;=N($O262),"",N($Q262)-N($O262)))</f>
        <v/>
      </c>
      <c r="V262" s="245" t="str">
        <f aca="false">IF(OR(TRIM($B262&amp;$C262)="",$W262=""),"",MAX(0,N($W262))-N($T262))</f>
        <v/>
      </c>
      <c r="W262" s="245" t="str">
        <f aca="false">IF(TRIM($B262&amp;$C262)="","",IF(AND(N($M262)=0,N($Q262)+N($R262)+N($S262)=0),"",ROUND(N($M262)-N($Q262)-N($R262)-N($S262),2)))</f>
        <v/>
      </c>
      <c r="X262" s="246" t="str">
        <f aca="false">IF(TRIM($B262&amp;$C262)="","",IF(N($M262)=0,IF((N($Q262)+N($R262)+N($S262))=0,"—未填单价","未填单价，已收 "&amp;TEXT((N($Q262)+N($R262)+N($S262)),"#,##0.00")),IF(N($W262)&gt;0.005,"欠 "&amp;TEXT(N($W262),"#,##0.00")&amp;IF(N($T262)&gt;0,"（开票未到账 "&amp;TEXT(N($T262),"#,##0.00")&amp;"）","")&amp;IF(N($V262)&gt;0,"（未开票 "&amp;TEXT(N($V262),"#,##0.00")&amp;"）",""),IF(N($W262)&lt;-0.005,"多收 "&amp;TEXT(-N($W262),"#,##0.00"),"✔ 已结清")))&amp;IF(N($U262)&gt;0,"｜到账未开票 "&amp;TEXT(N($U262),"#,##0.00")&amp;"，待补票","")&amp;IF(N($R262)&gt;0,"｜收现 "&amp;TEXT(N($R262),"#,##0.00"),"")&amp;IF(N($S262)&gt;0,"｜收款不开票 "&amp;TEXT(N($S262),"#,##0.00"),""))</f>
        <v/>
      </c>
      <c r="Y262" s="290"/>
      <c r="AC262" s="244" t="str">
        <f aca="false">IF(OR(N($O262)=0,N($AB262)=0),"",ROUND(N($O262)/(1+N($AB262))*N($AB262),2))</f>
        <v/>
      </c>
      <c r="AD262" s="290"/>
      <c r="AE262" s="288"/>
      <c r="AF262" s="261" t="str">
        <f aca="false">IF($AN262="","",IF($AN262=1,IF($AO262&gt;=1,"一次性·已到收款期","一次性·未到期"),$AE262&amp;" 第"&amp;$AO262&amp;"/"&amp;$AN262&amp;"期"))</f>
        <v/>
      </c>
      <c r="AG262" s="245" t="str">
        <f aca="false">IF(OR($AN262="",N($M262)=0),"",ROUND(N($K262)*$AO262/$AN262,2)+N($L262))</f>
        <v/>
      </c>
      <c r="AH262" s="245" t="str">
        <f aca="false">IF($AG262="","",MAX(0,ROUND($AG262-(N($Q262)+N($R262)+N($S262)),2)))</f>
        <v/>
      </c>
      <c r="AI262" s="245" t="str">
        <f aca="false">IF(OR(TRIM($B262&amp;$C262)="",NOT(ISNUMBER($D262))),"",SUMIFS($W$3:$W$1001,$AK$3:$AK$1001,$AK262,$D$3:$D$1001,"&lt;"&amp;$D262))</f>
        <v/>
      </c>
      <c r="AJ262" s="245" t="str">
        <f aca="false">IF(TRIM($B262&amp;$C262)="","",SUMIFS($W$3:$W$1001,$AK$3:$AK$1001,$AK262))</f>
        <v/>
      </c>
      <c r="AK262" s="261" t="str">
        <f aca="false">IF(TRIM($B262&amp;$C262)="","",TRIM($B262)&amp;"｜"&amp;TRIM($C262))</f>
        <v/>
      </c>
      <c r="AL262" s="245" t="str">
        <f aca="false">IF(TRIM($B262&amp;$C262)="","",MIN(N($O262),N($Q262)))</f>
        <v/>
      </c>
      <c r="AM262" s="248" t="str">
        <f aca="false">IF(ISNUMBER($D262),YEAR($D262),"")</f>
        <v/>
      </c>
      <c r="AN262" s="248" t="str">
        <f aca="false">IF(OR(TRIM($B262&amp;$C262)="",NOT(ISNUMBER($D262)),NOT(ISNUMBER($E262))),"",IF($E262&lt;$D262,"",IF(IF($AE262="半年付",2,IF($AE262="季度付",4,IF($AE262="月付",12,IF($AE262="半月付",24,1))))=1,1,MAX(1,ROUND(($E262-$D262+1)/365*IF($AE262="半年付",2,IF($AE262="季度付",4,IF($AE262="月付",12,IF($AE262="半月付",24,1)))),0)))))</f>
        <v/>
      </c>
      <c r="AO262" s="248" t="str">
        <f aca="true">IF($AN262="","",MIN($AN262,MAX(0,INT((TODAY()-付款宽限天数-$D262)/(($E262-$D262+1)/$AN262))+1)))</f>
        <v/>
      </c>
    </row>
    <row r="263" customFormat="false" ht="24" hidden="false" customHeight="false" outlineLevel="0" collapsed="false">
      <c r="F263" s="288" t="str">
        <f aca="true">IF(TRIM($B263&amp;$C263)="","",IF(OR(ISNUMBER(SEARCH("未",$A263)),ISNUMBER(SEARCH("送出",$A263)),AND(TRIM($A263)="",NOT(ISNUMBER($D263)),N($H263)=0)),"【合同未回】","")&amp;IF(NOT(ISNUMBER($E263)),IF(OR(ISNUMBER(SEARCH("未",$A263)),ISNUMBER(SEARCH("送出",$A263)),AND(TRIM($A263)="",NOT(ISNUMBER($D263)),N($H263)=0)),"","【未填合同期】"),IF($E263&lt;TODAY(),"【已到期】",IF($E263-TODAY()&lt;=提醒天数,"【即将到期，剩余"&amp;($E263-TODAY())&amp;"天】","【正常】")))&amp;IF(OR($AD263="安装免保",$AD263="技术免保",$AD263="质保期内"),"【"&amp;$AD263&amp;"】",""))</f>
        <v/>
      </c>
      <c r="K263" s="244" t="str">
        <f aca="false">IF(OR(N($H263)=0,N($I263)=0),"",ROUND(N($H263)*N($I263)*IF(N($J263)=0,1,N($J263)),2))</f>
        <v/>
      </c>
      <c r="M263" s="244" t="str">
        <f aca="false">IF(TRIM($B263&amp;$C263)="","",IF(AND(N($K263)=0,N($L263)=0),"",ROUND(N($K263)+N($L263),2)))</f>
        <v/>
      </c>
      <c r="S263" s="244"/>
      <c r="T263" s="245" t="str">
        <f aca="false">IF(TRIM($B263&amp;$C263)="","",IF(N($O263)=0,"",MAX(0,MIN(N($O263)-N($Q263),N($W263)))))</f>
        <v/>
      </c>
      <c r="U263" s="245" t="str">
        <f aca="false">IF(TRIM($B263&amp;$C263)="","",IF(N($Q263)&lt;=N($O263),"",N($Q263)-N($O263)))</f>
        <v/>
      </c>
      <c r="V263" s="245" t="str">
        <f aca="false">IF(OR(TRIM($B263&amp;$C263)="",$W263=""),"",MAX(0,N($W263))-N($T263))</f>
        <v/>
      </c>
      <c r="W263" s="245" t="str">
        <f aca="false">IF(TRIM($B263&amp;$C263)="","",IF(AND(N($M263)=0,N($Q263)+N($R263)+N($S263)=0),"",ROUND(N($M263)-N($Q263)-N($R263)-N($S263),2)))</f>
        <v/>
      </c>
      <c r="X263" s="246" t="str">
        <f aca="false">IF(TRIM($B263&amp;$C263)="","",IF(N($M263)=0,IF((N($Q263)+N($R263)+N($S263))=0,"—未填单价","未填单价，已收 "&amp;TEXT((N($Q263)+N($R263)+N($S263)),"#,##0.00")),IF(N($W263)&gt;0.005,"欠 "&amp;TEXT(N($W263),"#,##0.00")&amp;IF(N($T263)&gt;0,"（开票未到账 "&amp;TEXT(N($T263),"#,##0.00")&amp;"）","")&amp;IF(N($V263)&gt;0,"（未开票 "&amp;TEXT(N($V263),"#,##0.00")&amp;"）",""),IF(N($W263)&lt;-0.005,"多收 "&amp;TEXT(-N($W263),"#,##0.00"),"✔ 已结清")))&amp;IF(N($U263)&gt;0,"｜到账未开票 "&amp;TEXT(N($U263),"#,##0.00")&amp;"，待补票","")&amp;IF(N($R263)&gt;0,"｜收现 "&amp;TEXT(N($R263),"#,##0.00"),"")&amp;IF(N($S263)&gt;0,"｜收款不开票 "&amp;TEXT(N($S263),"#,##0.00"),""))</f>
        <v/>
      </c>
      <c r="Y263" s="290"/>
      <c r="AC263" s="244" t="str">
        <f aca="false">IF(OR(N($O263)=0,N($AB263)=0),"",ROUND(N($O263)/(1+N($AB263))*N($AB263),2))</f>
        <v/>
      </c>
      <c r="AD263" s="290"/>
      <c r="AE263" s="288"/>
      <c r="AF263" s="261" t="str">
        <f aca="false">IF($AN263="","",IF($AN263=1,IF($AO263&gt;=1,"一次性·已到收款期","一次性·未到期"),$AE263&amp;" 第"&amp;$AO263&amp;"/"&amp;$AN263&amp;"期"))</f>
        <v/>
      </c>
      <c r="AG263" s="245" t="str">
        <f aca="false">IF(OR($AN263="",N($M263)=0),"",ROUND(N($K263)*$AO263/$AN263,2)+N($L263))</f>
        <v/>
      </c>
      <c r="AH263" s="245" t="str">
        <f aca="false">IF($AG263="","",MAX(0,ROUND($AG263-(N($Q263)+N($R263)+N($S263)),2)))</f>
        <v/>
      </c>
      <c r="AI263" s="245" t="str">
        <f aca="false">IF(OR(TRIM($B263&amp;$C263)="",NOT(ISNUMBER($D263))),"",SUMIFS($W$3:$W$1001,$AK$3:$AK$1001,$AK263,$D$3:$D$1001,"&lt;"&amp;$D263))</f>
        <v/>
      </c>
      <c r="AJ263" s="245" t="str">
        <f aca="false">IF(TRIM($B263&amp;$C263)="","",SUMIFS($W$3:$W$1001,$AK$3:$AK$1001,$AK263))</f>
        <v/>
      </c>
      <c r="AK263" s="261" t="str">
        <f aca="false">IF(TRIM($B263&amp;$C263)="","",TRIM($B263)&amp;"｜"&amp;TRIM($C263))</f>
        <v/>
      </c>
      <c r="AL263" s="245" t="str">
        <f aca="false">IF(TRIM($B263&amp;$C263)="","",MIN(N($O263),N($Q263)))</f>
        <v/>
      </c>
      <c r="AM263" s="248" t="str">
        <f aca="false">IF(ISNUMBER($D263),YEAR($D263),"")</f>
        <v/>
      </c>
      <c r="AN263" s="248" t="str">
        <f aca="false">IF(OR(TRIM($B263&amp;$C263)="",NOT(ISNUMBER($D263)),NOT(ISNUMBER($E263))),"",IF($E263&lt;$D263,"",IF(IF($AE263="半年付",2,IF($AE263="季度付",4,IF($AE263="月付",12,IF($AE263="半月付",24,1))))=1,1,MAX(1,ROUND(($E263-$D263+1)/365*IF($AE263="半年付",2,IF($AE263="季度付",4,IF($AE263="月付",12,IF($AE263="半月付",24,1)))),0)))))</f>
        <v/>
      </c>
      <c r="AO263" s="248" t="str">
        <f aca="true">IF($AN263="","",MIN($AN263,MAX(0,INT((TODAY()-付款宽限天数-$D263)/(($E263-$D263+1)/$AN263))+1)))</f>
        <v/>
      </c>
    </row>
    <row r="264" customFormat="false" ht="24" hidden="false" customHeight="false" outlineLevel="0" collapsed="false">
      <c r="F264" s="288" t="str">
        <f aca="true">IF(TRIM($B264&amp;$C264)="","",IF(OR(ISNUMBER(SEARCH("未",$A264)),ISNUMBER(SEARCH("送出",$A264)),AND(TRIM($A264)="",NOT(ISNUMBER($D264)),N($H264)=0)),"【合同未回】","")&amp;IF(NOT(ISNUMBER($E264)),IF(OR(ISNUMBER(SEARCH("未",$A264)),ISNUMBER(SEARCH("送出",$A264)),AND(TRIM($A264)="",NOT(ISNUMBER($D264)),N($H264)=0)),"","【未填合同期】"),IF($E264&lt;TODAY(),"【已到期】",IF($E264-TODAY()&lt;=提醒天数,"【即将到期，剩余"&amp;($E264-TODAY())&amp;"天】","【正常】")))&amp;IF(OR($AD264="安装免保",$AD264="技术免保",$AD264="质保期内"),"【"&amp;$AD264&amp;"】",""))</f>
        <v/>
      </c>
      <c r="K264" s="244" t="str">
        <f aca="false">IF(OR(N($H264)=0,N($I264)=0),"",ROUND(N($H264)*N($I264)*IF(N($J264)=0,1,N($J264)),2))</f>
        <v/>
      </c>
      <c r="M264" s="244" t="str">
        <f aca="false">IF(TRIM($B264&amp;$C264)="","",IF(AND(N($K264)=0,N($L264)=0),"",ROUND(N($K264)+N($L264),2)))</f>
        <v/>
      </c>
      <c r="S264" s="244"/>
      <c r="T264" s="245" t="str">
        <f aca="false">IF(TRIM($B264&amp;$C264)="","",IF(N($O264)=0,"",MAX(0,MIN(N($O264)-N($Q264),N($W264)))))</f>
        <v/>
      </c>
      <c r="U264" s="245" t="str">
        <f aca="false">IF(TRIM($B264&amp;$C264)="","",IF(N($Q264)&lt;=N($O264),"",N($Q264)-N($O264)))</f>
        <v/>
      </c>
      <c r="V264" s="245" t="str">
        <f aca="false">IF(OR(TRIM($B264&amp;$C264)="",$W264=""),"",MAX(0,N($W264))-N($T264))</f>
        <v/>
      </c>
      <c r="W264" s="245" t="str">
        <f aca="false">IF(TRIM($B264&amp;$C264)="","",IF(AND(N($M264)=0,N($Q264)+N($R264)+N($S264)=0),"",ROUND(N($M264)-N($Q264)-N($R264)-N($S264),2)))</f>
        <v/>
      </c>
      <c r="X264" s="246" t="str">
        <f aca="false">IF(TRIM($B264&amp;$C264)="","",IF(N($M264)=0,IF((N($Q264)+N($R264)+N($S264))=0,"—未填单价","未填单价，已收 "&amp;TEXT((N($Q264)+N($R264)+N($S264)),"#,##0.00")),IF(N($W264)&gt;0.005,"欠 "&amp;TEXT(N($W264),"#,##0.00")&amp;IF(N($T264)&gt;0,"（开票未到账 "&amp;TEXT(N($T264),"#,##0.00")&amp;"）","")&amp;IF(N($V264)&gt;0,"（未开票 "&amp;TEXT(N($V264),"#,##0.00")&amp;"）",""),IF(N($W264)&lt;-0.005,"多收 "&amp;TEXT(-N($W264),"#,##0.00"),"✔ 已结清")))&amp;IF(N($U264)&gt;0,"｜到账未开票 "&amp;TEXT(N($U264),"#,##0.00")&amp;"，待补票","")&amp;IF(N($R264)&gt;0,"｜收现 "&amp;TEXT(N($R264),"#,##0.00"),"")&amp;IF(N($S264)&gt;0,"｜收款不开票 "&amp;TEXT(N($S264),"#,##0.00"),""))</f>
        <v/>
      </c>
      <c r="Y264" s="290"/>
      <c r="AC264" s="244" t="str">
        <f aca="false">IF(OR(N($O264)=0,N($AB264)=0),"",ROUND(N($O264)/(1+N($AB264))*N($AB264),2))</f>
        <v/>
      </c>
      <c r="AD264" s="290"/>
      <c r="AE264" s="288"/>
      <c r="AF264" s="261" t="str">
        <f aca="false">IF($AN264="","",IF($AN264=1,IF($AO264&gt;=1,"一次性·已到收款期","一次性·未到期"),$AE264&amp;" 第"&amp;$AO264&amp;"/"&amp;$AN264&amp;"期"))</f>
        <v/>
      </c>
      <c r="AG264" s="245" t="str">
        <f aca="false">IF(OR($AN264="",N($M264)=0),"",ROUND(N($K264)*$AO264/$AN264,2)+N($L264))</f>
        <v/>
      </c>
      <c r="AH264" s="245" t="str">
        <f aca="false">IF($AG264="","",MAX(0,ROUND($AG264-(N($Q264)+N($R264)+N($S264)),2)))</f>
        <v/>
      </c>
      <c r="AI264" s="245" t="str">
        <f aca="false">IF(OR(TRIM($B264&amp;$C264)="",NOT(ISNUMBER($D264))),"",SUMIFS($W$3:$W$1001,$AK$3:$AK$1001,$AK264,$D$3:$D$1001,"&lt;"&amp;$D264))</f>
        <v/>
      </c>
      <c r="AJ264" s="245" t="str">
        <f aca="false">IF(TRIM($B264&amp;$C264)="","",SUMIFS($W$3:$W$1001,$AK$3:$AK$1001,$AK264))</f>
        <v/>
      </c>
      <c r="AK264" s="261" t="str">
        <f aca="false">IF(TRIM($B264&amp;$C264)="","",TRIM($B264)&amp;"｜"&amp;TRIM($C264))</f>
        <v/>
      </c>
      <c r="AL264" s="245" t="str">
        <f aca="false">IF(TRIM($B264&amp;$C264)="","",MIN(N($O264),N($Q264)))</f>
        <v/>
      </c>
      <c r="AM264" s="248" t="str">
        <f aca="false">IF(ISNUMBER($D264),YEAR($D264),"")</f>
        <v/>
      </c>
      <c r="AN264" s="248" t="str">
        <f aca="false">IF(OR(TRIM($B264&amp;$C264)="",NOT(ISNUMBER($D264)),NOT(ISNUMBER($E264))),"",IF($E264&lt;$D264,"",IF(IF($AE264="半年付",2,IF($AE264="季度付",4,IF($AE264="月付",12,IF($AE264="半月付",24,1))))=1,1,MAX(1,ROUND(($E264-$D264+1)/365*IF($AE264="半年付",2,IF($AE264="季度付",4,IF($AE264="月付",12,IF($AE264="半月付",24,1)))),0)))))</f>
        <v/>
      </c>
      <c r="AO264" s="248" t="str">
        <f aca="true">IF($AN264="","",MIN($AN264,MAX(0,INT((TODAY()-付款宽限天数-$D264)/(($E264-$D264+1)/$AN264))+1)))</f>
        <v/>
      </c>
    </row>
    <row r="265" customFormat="false" ht="24" hidden="false" customHeight="false" outlineLevel="0" collapsed="false">
      <c r="F265" s="288" t="str">
        <f aca="true">IF(TRIM($B265&amp;$C265)="","",IF(OR(ISNUMBER(SEARCH("未",$A265)),ISNUMBER(SEARCH("送出",$A265)),AND(TRIM($A265)="",NOT(ISNUMBER($D265)),N($H265)=0)),"【合同未回】","")&amp;IF(NOT(ISNUMBER($E265)),IF(OR(ISNUMBER(SEARCH("未",$A265)),ISNUMBER(SEARCH("送出",$A265)),AND(TRIM($A265)="",NOT(ISNUMBER($D265)),N($H265)=0)),"","【未填合同期】"),IF($E265&lt;TODAY(),"【已到期】",IF($E265-TODAY()&lt;=提醒天数,"【即将到期，剩余"&amp;($E265-TODAY())&amp;"天】","【正常】")))&amp;IF(OR($AD265="安装免保",$AD265="技术免保",$AD265="质保期内"),"【"&amp;$AD265&amp;"】",""))</f>
        <v/>
      </c>
      <c r="K265" s="244" t="str">
        <f aca="false">IF(OR(N($H265)=0,N($I265)=0),"",ROUND(N($H265)*N($I265)*IF(N($J265)=0,1,N($J265)),2))</f>
        <v/>
      </c>
      <c r="M265" s="244" t="str">
        <f aca="false">IF(TRIM($B265&amp;$C265)="","",IF(AND(N($K265)=0,N($L265)=0),"",ROUND(N($K265)+N($L265),2)))</f>
        <v/>
      </c>
      <c r="S265" s="244"/>
      <c r="T265" s="245" t="str">
        <f aca="false">IF(TRIM($B265&amp;$C265)="","",IF(N($O265)=0,"",MAX(0,MIN(N($O265)-N($Q265),N($W265)))))</f>
        <v/>
      </c>
      <c r="U265" s="245" t="str">
        <f aca="false">IF(TRIM($B265&amp;$C265)="","",IF(N($Q265)&lt;=N($O265),"",N($Q265)-N($O265)))</f>
        <v/>
      </c>
      <c r="V265" s="245" t="str">
        <f aca="false">IF(OR(TRIM($B265&amp;$C265)="",$W265=""),"",MAX(0,N($W265))-N($T265))</f>
        <v/>
      </c>
      <c r="W265" s="245" t="str">
        <f aca="false">IF(TRIM($B265&amp;$C265)="","",IF(AND(N($M265)=0,N($Q265)+N($R265)+N($S265)=0),"",ROUND(N($M265)-N($Q265)-N($R265)-N($S265),2)))</f>
        <v/>
      </c>
      <c r="X265" s="246" t="str">
        <f aca="false">IF(TRIM($B265&amp;$C265)="","",IF(N($M265)=0,IF((N($Q265)+N($R265)+N($S265))=0,"—未填单价","未填单价，已收 "&amp;TEXT((N($Q265)+N($R265)+N($S265)),"#,##0.00")),IF(N($W265)&gt;0.005,"欠 "&amp;TEXT(N($W265),"#,##0.00")&amp;IF(N($T265)&gt;0,"（开票未到账 "&amp;TEXT(N($T265),"#,##0.00")&amp;"）","")&amp;IF(N($V265)&gt;0,"（未开票 "&amp;TEXT(N($V265),"#,##0.00")&amp;"）",""),IF(N($W265)&lt;-0.005,"多收 "&amp;TEXT(-N($W265),"#,##0.00"),"✔ 已结清")))&amp;IF(N($U265)&gt;0,"｜到账未开票 "&amp;TEXT(N($U265),"#,##0.00")&amp;"，待补票","")&amp;IF(N($R265)&gt;0,"｜收现 "&amp;TEXT(N($R265),"#,##0.00"),"")&amp;IF(N($S265)&gt;0,"｜收款不开票 "&amp;TEXT(N($S265),"#,##0.00"),""))</f>
        <v/>
      </c>
      <c r="Y265" s="290"/>
      <c r="AC265" s="244" t="str">
        <f aca="false">IF(OR(N($O265)=0,N($AB265)=0),"",ROUND(N($O265)/(1+N($AB265))*N($AB265),2))</f>
        <v/>
      </c>
      <c r="AD265" s="290"/>
      <c r="AE265" s="288"/>
      <c r="AF265" s="261" t="str">
        <f aca="false">IF($AN265="","",IF($AN265=1,IF($AO265&gt;=1,"一次性·已到收款期","一次性·未到期"),$AE265&amp;" 第"&amp;$AO265&amp;"/"&amp;$AN265&amp;"期"))</f>
        <v/>
      </c>
      <c r="AG265" s="245" t="str">
        <f aca="false">IF(OR($AN265="",N($M265)=0),"",ROUND(N($K265)*$AO265/$AN265,2)+N($L265))</f>
        <v/>
      </c>
      <c r="AH265" s="245" t="str">
        <f aca="false">IF($AG265="","",MAX(0,ROUND($AG265-(N($Q265)+N($R265)+N($S265)),2)))</f>
        <v/>
      </c>
      <c r="AI265" s="245" t="str">
        <f aca="false">IF(OR(TRIM($B265&amp;$C265)="",NOT(ISNUMBER($D265))),"",SUMIFS($W$3:$W$1001,$AK$3:$AK$1001,$AK265,$D$3:$D$1001,"&lt;"&amp;$D265))</f>
        <v/>
      </c>
      <c r="AJ265" s="245" t="str">
        <f aca="false">IF(TRIM($B265&amp;$C265)="","",SUMIFS($W$3:$W$1001,$AK$3:$AK$1001,$AK265))</f>
        <v/>
      </c>
      <c r="AK265" s="261" t="str">
        <f aca="false">IF(TRIM($B265&amp;$C265)="","",TRIM($B265)&amp;"｜"&amp;TRIM($C265))</f>
        <v/>
      </c>
      <c r="AL265" s="245" t="str">
        <f aca="false">IF(TRIM($B265&amp;$C265)="","",MIN(N($O265),N($Q265)))</f>
        <v/>
      </c>
      <c r="AM265" s="248" t="str">
        <f aca="false">IF(ISNUMBER($D265),YEAR($D265),"")</f>
        <v/>
      </c>
      <c r="AN265" s="248" t="str">
        <f aca="false">IF(OR(TRIM($B265&amp;$C265)="",NOT(ISNUMBER($D265)),NOT(ISNUMBER($E265))),"",IF($E265&lt;$D265,"",IF(IF($AE265="半年付",2,IF($AE265="季度付",4,IF($AE265="月付",12,IF($AE265="半月付",24,1))))=1,1,MAX(1,ROUND(($E265-$D265+1)/365*IF($AE265="半年付",2,IF($AE265="季度付",4,IF($AE265="月付",12,IF($AE265="半月付",24,1)))),0)))))</f>
        <v/>
      </c>
      <c r="AO265" s="248" t="str">
        <f aca="true">IF($AN265="","",MIN($AN265,MAX(0,INT((TODAY()-付款宽限天数-$D265)/(($E265-$D265+1)/$AN265))+1)))</f>
        <v/>
      </c>
    </row>
    <row r="266" customFormat="false" ht="24" hidden="false" customHeight="false" outlineLevel="0" collapsed="false">
      <c r="F266" s="288" t="str">
        <f aca="true">IF(TRIM($B266&amp;$C266)="","",IF(OR(ISNUMBER(SEARCH("未",$A266)),ISNUMBER(SEARCH("送出",$A266)),AND(TRIM($A266)="",NOT(ISNUMBER($D266)),N($H266)=0)),"【合同未回】","")&amp;IF(NOT(ISNUMBER($E266)),IF(OR(ISNUMBER(SEARCH("未",$A266)),ISNUMBER(SEARCH("送出",$A266)),AND(TRIM($A266)="",NOT(ISNUMBER($D266)),N($H266)=0)),"","【未填合同期】"),IF($E266&lt;TODAY(),"【已到期】",IF($E266-TODAY()&lt;=提醒天数,"【即将到期，剩余"&amp;($E266-TODAY())&amp;"天】","【正常】")))&amp;IF(OR($AD266="安装免保",$AD266="技术免保",$AD266="质保期内"),"【"&amp;$AD266&amp;"】",""))</f>
        <v/>
      </c>
      <c r="K266" s="244" t="str">
        <f aca="false">IF(OR(N($H266)=0,N($I266)=0),"",ROUND(N($H266)*N($I266)*IF(N($J266)=0,1,N($J266)),2))</f>
        <v/>
      </c>
      <c r="M266" s="244" t="str">
        <f aca="false">IF(TRIM($B266&amp;$C266)="","",IF(AND(N($K266)=0,N($L266)=0),"",ROUND(N($K266)+N($L266),2)))</f>
        <v/>
      </c>
      <c r="S266" s="244"/>
      <c r="T266" s="245" t="str">
        <f aca="false">IF(TRIM($B266&amp;$C266)="","",IF(N($O266)=0,"",MAX(0,MIN(N($O266)-N($Q266),N($W266)))))</f>
        <v/>
      </c>
      <c r="U266" s="245" t="str">
        <f aca="false">IF(TRIM($B266&amp;$C266)="","",IF(N($Q266)&lt;=N($O266),"",N($Q266)-N($O266)))</f>
        <v/>
      </c>
      <c r="V266" s="245" t="str">
        <f aca="false">IF(OR(TRIM($B266&amp;$C266)="",$W266=""),"",MAX(0,N($W266))-N($T266))</f>
        <v/>
      </c>
      <c r="W266" s="245" t="str">
        <f aca="false">IF(TRIM($B266&amp;$C266)="","",IF(AND(N($M266)=0,N($Q266)+N($R266)+N($S266)=0),"",ROUND(N($M266)-N($Q266)-N($R266)-N($S266),2)))</f>
        <v/>
      </c>
      <c r="X266" s="246" t="str">
        <f aca="false">IF(TRIM($B266&amp;$C266)="","",IF(N($M266)=0,IF((N($Q266)+N($R266)+N($S266))=0,"—未填单价","未填单价，已收 "&amp;TEXT((N($Q266)+N($R266)+N($S266)),"#,##0.00")),IF(N($W266)&gt;0.005,"欠 "&amp;TEXT(N($W266),"#,##0.00")&amp;IF(N($T266)&gt;0,"（开票未到账 "&amp;TEXT(N($T266),"#,##0.00")&amp;"）","")&amp;IF(N($V266)&gt;0,"（未开票 "&amp;TEXT(N($V266),"#,##0.00")&amp;"）",""),IF(N($W266)&lt;-0.005,"多收 "&amp;TEXT(-N($W266),"#,##0.00"),"✔ 已结清")))&amp;IF(N($U266)&gt;0,"｜到账未开票 "&amp;TEXT(N($U266),"#,##0.00")&amp;"，待补票","")&amp;IF(N($R266)&gt;0,"｜收现 "&amp;TEXT(N($R266),"#,##0.00"),"")&amp;IF(N($S266)&gt;0,"｜收款不开票 "&amp;TEXT(N($S266),"#,##0.00"),""))</f>
        <v/>
      </c>
      <c r="Y266" s="290"/>
      <c r="AC266" s="244" t="str">
        <f aca="false">IF(OR(N($O266)=0,N($AB266)=0),"",ROUND(N($O266)/(1+N($AB266))*N($AB266),2))</f>
        <v/>
      </c>
      <c r="AD266" s="290"/>
      <c r="AE266" s="288"/>
      <c r="AF266" s="261" t="str">
        <f aca="false">IF($AN266="","",IF($AN266=1,IF($AO266&gt;=1,"一次性·已到收款期","一次性·未到期"),$AE266&amp;" 第"&amp;$AO266&amp;"/"&amp;$AN266&amp;"期"))</f>
        <v/>
      </c>
      <c r="AG266" s="245" t="str">
        <f aca="false">IF(OR($AN266="",N($M266)=0),"",ROUND(N($K266)*$AO266/$AN266,2)+N($L266))</f>
        <v/>
      </c>
      <c r="AH266" s="245" t="str">
        <f aca="false">IF($AG266="","",MAX(0,ROUND($AG266-(N($Q266)+N($R266)+N($S266)),2)))</f>
        <v/>
      </c>
      <c r="AI266" s="245" t="str">
        <f aca="false">IF(OR(TRIM($B266&amp;$C266)="",NOT(ISNUMBER($D266))),"",SUMIFS($W$3:$W$1001,$AK$3:$AK$1001,$AK266,$D$3:$D$1001,"&lt;"&amp;$D266))</f>
        <v/>
      </c>
      <c r="AJ266" s="245" t="str">
        <f aca="false">IF(TRIM($B266&amp;$C266)="","",SUMIFS($W$3:$W$1001,$AK$3:$AK$1001,$AK266))</f>
        <v/>
      </c>
      <c r="AK266" s="261" t="str">
        <f aca="false">IF(TRIM($B266&amp;$C266)="","",TRIM($B266)&amp;"｜"&amp;TRIM($C266))</f>
        <v/>
      </c>
      <c r="AL266" s="245" t="str">
        <f aca="false">IF(TRIM($B266&amp;$C266)="","",MIN(N($O266),N($Q266)))</f>
        <v/>
      </c>
      <c r="AM266" s="248" t="str">
        <f aca="false">IF(ISNUMBER($D266),YEAR($D266),"")</f>
        <v/>
      </c>
      <c r="AN266" s="248" t="str">
        <f aca="false">IF(OR(TRIM($B266&amp;$C266)="",NOT(ISNUMBER($D266)),NOT(ISNUMBER($E266))),"",IF($E266&lt;$D266,"",IF(IF($AE266="半年付",2,IF($AE266="季度付",4,IF($AE266="月付",12,IF($AE266="半月付",24,1))))=1,1,MAX(1,ROUND(($E266-$D266+1)/365*IF($AE266="半年付",2,IF($AE266="季度付",4,IF($AE266="月付",12,IF($AE266="半月付",24,1)))),0)))))</f>
        <v/>
      </c>
      <c r="AO266" s="248" t="str">
        <f aca="true">IF($AN266="","",MIN($AN266,MAX(0,INT((TODAY()-付款宽限天数-$D266)/(($E266-$D266+1)/$AN266))+1)))</f>
        <v/>
      </c>
    </row>
    <row r="267" customFormat="false" ht="24" hidden="false" customHeight="false" outlineLevel="0" collapsed="false">
      <c r="F267" s="288" t="str">
        <f aca="true">IF(TRIM($B267&amp;$C267)="","",IF(OR(ISNUMBER(SEARCH("未",$A267)),ISNUMBER(SEARCH("送出",$A267)),AND(TRIM($A267)="",NOT(ISNUMBER($D267)),N($H267)=0)),"【合同未回】","")&amp;IF(NOT(ISNUMBER($E267)),IF(OR(ISNUMBER(SEARCH("未",$A267)),ISNUMBER(SEARCH("送出",$A267)),AND(TRIM($A267)="",NOT(ISNUMBER($D267)),N($H267)=0)),"","【未填合同期】"),IF($E267&lt;TODAY(),"【已到期】",IF($E267-TODAY()&lt;=提醒天数,"【即将到期，剩余"&amp;($E267-TODAY())&amp;"天】","【正常】")))&amp;IF(OR($AD267="安装免保",$AD267="技术免保",$AD267="质保期内"),"【"&amp;$AD267&amp;"】",""))</f>
        <v/>
      </c>
      <c r="K267" s="244" t="str">
        <f aca="false">IF(OR(N($H267)=0,N($I267)=0),"",ROUND(N($H267)*N($I267)*IF(N($J267)=0,1,N($J267)),2))</f>
        <v/>
      </c>
      <c r="M267" s="244" t="str">
        <f aca="false">IF(TRIM($B267&amp;$C267)="","",IF(AND(N($K267)=0,N($L267)=0),"",ROUND(N($K267)+N($L267),2)))</f>
        <v/>
      </c>
      <c r="S267" s="244"/>
      <c r="T267" s="245" t="str">
        <f aca="false">IF(TRIM($B267&amp;$C267)="","",IF(N($O267)=0,"",MAX(0,MIN(N($O267)-N($Q267),N($W267)))))</f>
        <v/>
      </c>
      <c r="U267" s="245" t="str">
        <f aca="false">IF(TRIM($B267&amp;$C267)="","",IF(N($Q267)&lt;=N($O267),"",N($Q267)-N($O267)))</f>
        <v/>
      </c>
      <c r="V267" s="245" t="str">
        <f aca="false">IF(OR(TRIM($B267&amp;$C267)="",$W267=""),"",MAX(0,N($W267))-N($T267))</f>
        <v/>
      </c>
      <c r="W267" s="245" t="str">
        <f aca="false">IF(TRIM($B267&amp;$C267)="","",IF(AND(N($M267)=0,N($Q267)+N($R267)+N($S267)=0),"",ROUND(N($M267)-N($Q267)-N($R267)-N($S267),2)))</f>
        <v/>
      </c>
      <c r="X267" s="246" t="str">
        <f aca="false">IF(TRIM($B267&amp;$C267)="","",IF(N($M267)=0,IF((N($Q267)+N($R267)+N($S267))=0,"—未填单价","未填单价，已收 "&amp;TEXT((N($Q267)+N($R267)+N($S267)),"#,##0.00")),IF(N($W267)&gt;0.005,"欠 "&amp;TEXT(N($W267),"#,##0.00")&amp;IF(N($T267)&gt;0,"（开票未到账 "&amp;TEXT(N($T267),"#,##0.00")&amp;"）","")&amp;IF(N($V267)&gt;0,"（未开票 "&amp;TEXT(N($V267),"#,##0.00")&amp;"）",""),IF(N($W267)&lt;-0.005,"多收 "&amp;TEXT(-N($W267),"#,##0.00"),"✔ 已结清")))&amp;IF(N($U267)&gt;0,"｜到账未开票 "&amp;TEXT(N($U267),"#,##0.00")&amp;"，待补票","")&amp;IF(N($R267)&gt;0,"｜收现 "&amp;TEXT(N($R267),"#,##0.00"),"")&amp;IF(N($S267)&gt;0,"｜收款不开票 "&amp;TEXT(N($S267),"#,##0.00"),""))</f>
        <v/>
      </c>
      <c r="Y267" s="290"/>
      <c r="AC267" s="244" t="str">
        <f aca="false">IF(OR(N($O267)=0,N($AB267)=0),"",ROUND(N($O267)/(1+N($AB267))*N($AB267),2))</f>
        <v/>
      </c>
      <c r="AD267" s="290"/>
      <c r="AE267" s="288"/>
      <c r="AF267" s="261" t="str">
        <f aca="false">IF($AN267="","",IF($AN267=1,IF($AO267&gt;=1,"一次性·已到收款期","一次性·未到期"),$AE267&amp;" 第"&amp;$AO267&amp;"/"&amp;$AN267&amp;"期"))</f>
        <v/>
      </c>
      <c r="AG267" s="245" t="str">
        <f aca="false">IF(OR($AN267="",N($M267)=0),"",ROUND(N($K267)*$AO267/$AN267,2)+N($L267))</f>
        <v/>
      </c>
      <c r="AH267" s="245" t="str">
        <f aca="false">IF($AG267="","",MAX(0,ROUND($AG267-(N($Q267)+N($R267)+N($S267)),2)))</f>
        <v/>
      </c>
      <c r="AI267" s="245" t="str">
        <f aca="false">IF(OR(TRIM($B267&amp;$C267)="",NOT(ISNUMBER($D267))),"",SUMIFS($W$3:$W$1001,$AK$3:$AK$1001,$AK267,$D$3:$D$1001,"&lt;"&amp;$D267))</f>
        <v/>
      </c>
      <c r="AJ267" s="245" t="str">
        <f aca="false">IF(TRIM($B267&amp;$C267)="","",SUMIFS($W$3:$W$1001,$AK$3:$AK$1001,$AK267))</f>
        <v/>
      </c>
      <c r="AK267" s="261" t="str">
        <f aca="false">IF(TRIM($B267&amp;$C267)="","",TRIM($B267)&amp;"｜"&amp;TRIM($C267))</f>
        <v/>
      </c>
      <c r="AL267" s="245" t="str">
        <f aca="false">IF(TRIM($B267&amp;$C267)="","",MIN(N($O267),N($Q267)))</f>
        <v/>
      </c>
      <c r="AM267" s="248" t="str">
        <f aca="false">IF(ISNUMBER($D267),YEAR($D267),"")</f>
        <v/>
      </c>
      <c r="AN267" s="248" t="str">
        <f aca="false">IF(OR(TRIM($B267&amp;$C267)="",NOT(ISNUMBER($D267)),NOT(ISNUMBER($E267))),"",IF($E267&lt;$D267,"",IF(IF($AE267="半年付",2,IF($AE267="季度付",4,IF($AE267="月付",12,IF($AE267="半月付",24,1))))=1,1,MAX(1,ROUND(($E267-$D267+1)/365*IF($AE267="半年付",2,IF($AE267="季度付",4,IF($AE267="月付",12,IF($AE267="半月付",24,1)))),0)))))</f>
        <v/>
      </c>
      <c r="AO267" s="248" t="str">
        <f aca="true">IF($AN267="","",MIN($AN267,MAX(0,INT((TODAY()-付款宽限天数-$D267)/(($E267-$D267+1)/$AN267))+1)))</f>
        <v/>
      </c>
    </row>
    <row r="268" customFormat="false" ht="24" hidden="false" customHeight="false" outlineLevel="0" collapsed="false">
      <c r="F268" s="288" t="str">
        <f aca="true">IF(TRIM($B268&amp;$C268)="","",IF(OR(ISNUMBER(SEARCH("未",$A268)),ISNUMBER(SEARCH("送出",$A268)),AND(TRIM($A268)="",NOT(ISNUMBER($D268)),N($H268)=0)),"【合同未回】","")&amp;IF(NOT(ISNUMBER($E268)),IF(OR(ISNUMBER(SEARCH("未",$A268)),ISNUMBER(SEARCH("送出",$A268)),AND(TRIM($A268)="",NOT(ISNUMBER($D268)),N($H268)=0)),"","【未填合同期】"),IF($E268&lt;TODAY(),"【已到期】",IF($E268-TODAY()&lt;=提醒天数,"【即将到期，剩余"&amp;($E268-TODAY())&amp;"天】","【正常】")))&amp;IF(OR($AD268="安装免保",$AD268="技术免保",$AD268="质保期内"),"【"&amp;$AD268&amp;"】",""))</f>
        <v/>
      </c>
      <c r="K268" s="244" t="str">
        <f aca="false">IF(OR(N($H268)=0,N($I268)=0),"",ROUND(N($H268)*N($I268)*IF(N($J268)=0,1,N($J268)),2))</f>
        <v/>
      </c>
      <c r="M268" s="244" t="str">
        <f aca="false">IF(TRIM($B268&amp;$C268)="","",IF(AND(N($K268)=0,N($L268)=0),"",ROUND(N($K268)+N($L268),2)))</f>
        <v/>
      </c>
      <c r="S268" s="244"/>
      <c r="T268" s="245" t="str">
        <f aca="false">IF(TRIM($B268&amp;$C268)="","",IF(N($O268)=0,"",MAX(0,MIN(N($O268)-N($Q268),N($W268)))))</f>
        <v/>
      </c>
      <c r="U268" s="245" t="str">
        <f aca="false">IF(TRIM($B268&amp;$C268)="","",IF(N($Q268)&lt;=N($O268),"",N($Q268)-N($O268)))</f>
        <v/>
      </c>
      <c r="V268" s="245" t="str">
        <f aca="false">IF(OR(TRIM($B268&amp;$C268)="",$W268=""),"",MAX(0,N($W268))-N($T268))</f>
        <v/>
      </c>
      <c r="W268" s="245" t="str">
        <f aca="false">IF(TRIM($B268&amp;$C268)="","",IF(AND(N($M268)=0,N($Q268)+N($R268)+N($S268)=0),"",ROUND(N($M268)-N($Q268)-N($R268)-N($S268),2)))</f>
        <v/>
      </c>
      <c r="X268" s="246" t="str">
        <f aca="false">IF(TRIM($B268&amp;$C268)="","",IF(N($M268)=0,IF((N($Q268)+N($R268)+N($S268))=0,"—未填单价","未填单价，已收 "&amp;TEXT((N($Q268)+N($R268)+N($S268)),"#,##0.00")),IF(N($W268)&gt;0.005,"欠 "&amp;TEXT(N($W268),"#,##0.00")&amp;IF(N($T268)&gt;0,"（开票未到账 "&amp;TEXT(N($T268),"#,##0.00")&amp;"）","")&amp;IF(N($V268)&gt;0,"（未开票 "&amp;TEXT(N($V268),"#,##0.00")&amp;"）",""),IF(N($W268)&lt;-0.005,"多收 "&amp;TEXT(-N($W268),"#,##0.00"),"✔ 已结清")))&amp;IF(N($U268)&gt;0,"｜到账未开票 "&amp;TEXT(N($U268),"#,##0.00")&amp;"，待补票","")&amp;IF(N($R268)&gt;0,"｜收现 "&amp;TEXT(N($R268),"#,##0.00"),"")&amp;IF(N($S268)&gt;0,"｜收款不开票 "&amp;TEXT(N($S268),"#,##0.00"),""))</f>
        <v/>
      </c>
      <c r="Y268" s="290"/>
      <c r="AC268" s="244" t="str">
        <f aca="false">IF(OR(N($O268)=0,N($AB268)=0),"",ROUND(N($O268)/(1+N($AB268))*N($AB268),2))</f>
        <v/>
      </c>
      <c r="AD268" s="290"/>
      <c r="AE268" s="288"/>
      <c r="AF268" s="261" t="str">
        <f aca="false">IF($AN268="","",IF($AN268=1,IF($AO268&gt;=1,"一次性·已到收款期","一次性·未到期"),$AE268&amp;" 第"&amp;$AO268&amp;"/"&amp;$AN268&amp;"期"))</f>
        <v/>
      </c>
      <c r="AG268" s="245" t="str">
        <f aca="false">IF(OR($AN268="",N($M268)=0),"",ROUND(N($K268)*$AO268/$AN268,2)+N($L268))</f>
        <v/>
      </c>
      <c r="AH268" s="245" t="str">
        <f aca="false">IF($AG268="","",MAX(0,ROUND($AG268-(N($Q268)+N($R268)+N($S268)),2)))</f>
        <v/>
      </c>
      <c r="AI268" s="245" t="str">
        <f aca="false">IF(OR(TRIM($B268&amp;$C268)="",NOT(ISNUMBER($D268))),"",SUMIFS($W$3:$W$1001,$AK$3:$AK$1001,$AK268,$D$3:$D$1001,"&lt;"&amp;$D268))</f>
        <v/>
      </c>
      <c r="AJ268" s="245" t="str">
        <f aca="false">IF(TRIM($B268&amp;$C268)="","",SUMIFS($W$3:$W$1001,$AK$3:$AK$1001,$AK268))</f>
        <v/>
      </c>
      <c r="AK268" s="261" t="str">
        <f aca="false">IF(TRIM($B268&amp;$C268)="","",TRIM($B268)&amp;"｜"&amp;TRIM($C268))</f>
        <v/>
      </c>
      <c r="AL268" s="245" t="str">
        <f aca="false">IF(TRIM($B268&amp;$C268)="","",MIN(N($O268),N($Q268)))</f>
        <v/>
      </c>
      <c r="AM268" s="248" t="str">
        <f aca="false">IF(ISNUMBER($D268),YEAR($D268),"")</f>
        <v/>
      </c>
      <c r="AN268" s="248" t="str">
        <f aca="false">IF(OR(TRIM($B268&amp;$C268)="",NOT(ISNUMBER($D268)),NOT(ISNUMBER($E268))),"",IF($E268&lt;$D268,"",IF(IF($AE268="半年付",2,IF($AE268="季度付",4,IF($AE268="月付",12,IF($AE268="半月付",24,1))))=1,1,MAX(1,ROUND(($E268-$D268+1)/365*IF($AE268="半年付",2,IF($AE268="季度付",4,IF($AE268="月付",12,IF($AE268="半月付",24,1)))),0)))))</f>
        <v/>
      </c>
      <c r="AO268" s="248" t="str">
        <f aca="true">IF($AN268="","",MIN($AN268,MAX(0,INT((TODAY()-付款宽限天数-$D268)/(($E268-$D268+1)/$AN268))+1)))</f>
        <v/>
      </c>
    </row>
    <row r="269" customFormat="false" ht="24" hidden="false" customHeight="false" outlineLevel="0" collapsed="false">
      <c r="F269" s="288" t="str">
        <f aca="true">IF(TRIM($B269&amp;$C269)="","",IF(OR(ISNUMBER(SEARCH("未",$A269)),ISNUMBER(SEARCH("送出",$A269)),AND(TRIM($A269)="",NOT(ISNUMBER($D269)),N($H269)=0)),"【合同未回】","")&amp;IF(NOT(ISNUMBER($E269)),IF(OR(ISNUMBER(SEARCH("未",$A269)),ISNUMBER(SEARCH("送出",$A269)),AND(TRIM($A269)="",NOT(ISNUMBER($D269)),N($H269)=0)),"","【未填合同期】"),IF($E269&lt;TODAY(),"【已到期】",IF($E269-TODAY()&lt;=提醒天数,"【即将到期，剩余"&amp;($E269-TODAY())&amp;"天】","【正常】")))&amp;IF(OR($AD269="安装免保",$AD269="技术免保",$AD269="质保期内"),"【"&amp;$AD269&amp;"】",""))</f>
        <v/>
      </c>
      <c r="K269" s="244" t="str">
        <f aca="false">IF(OR(N($H269)=0,N($I269)=0),"",ROUND(N($H269)*N($I269)*IF(N($J269)=0,1,N($J269)),2))</f>
        <v/>
      </c>
      <c r="M269" s="244" t="str">
        <f aca="false">IF(TRIM($B269&amp;$C269)="","",IF(AND(N($K269)=0,N($L269)=0),"",ROUND(N($K269)+N($L269),2)))</f>
        <v/>
      </c>
      <c r="S269" s="244"/>
      <c r="T269" s="245" t="str">
        <f aca="false">IF(TRIM($B269&amp;$C269)="","",IF(N($O269)=0,"",MAX(0,MIN(N($O269)-N($Q269),N($W269)))))</f>
        <v/>
      </c>
      <c r="U269" s="245" t="str">
        <f aca="false">IF(TRIM($B269&amp;$C269)="","",IF(N($Q269)&lt;=N($O269),"",N($Q269)-N($O269)))</f>
        <v/>
      </c>
      <c r="V269" s="245" t="str">
        <f aca="false">IF(OR(TRIM($B269&amp;$C269)="",$W269=""),"",MAX(0,N($W269))-N($T269))</f>
        <v/>
      </c>
      <c r="W269" s="245" t="str">
        <f aca="false">IF(TRIM($B269&amp;$C269)="","",IF(AND(N($M269)=0,N($Q269)+N($R269)+N($S269)=0),"",ROUND(N($M269)-N($Q269)-N($R269)-N($S269),2)))</f>
        <v/>
      </c>
      <c r="X269" s="246" t="str">
        <f aca="false">IF(TRIM($B269&amp;$C269)="","",IF(N($M269)=0,IF((N($Q269)+N($R269)+N($S269))=0,"—未填单价","未填单价，已收 "&amp;TEXT((N($Q269)+N($R269)+N($S269)),"#,##0.00")),IF(N($W269)&gt;0.005,"欠 "&amp;TEXT(N($W269),"#,##0.00")&amp;IF(N($T269)&gt;0,"（开票未到账 "&amp;TEXT(N($T269),"#,##0.00")&amp;"）","")&amp;IF(N($V269)&gt;0,"（未开票 "&amp;TEXT(N($V269),"#,##0.00")&amp;"）",""),IF(N($W269)&lt;-0.005,"多收 "&amp;TEXT(-N($W269),"#,##0.00"),"✔ 已结清")))&amp;IF(N($U269)&gt;0,"｜到账未开票 "&amp;TEXT(N($U269),"#,##0.00")&amp;"，待补票","")&amp;IF(N($R269)&gt;0,"｜收现 "&amp;TEXT(N($R269),"#,##0.00"),"")&amp;IF(N($S269)&gt;0,"｜收款不开票 "&amp;TEXT(N($S269),"#,##0.00"),""))</f>
        <v/>
      </c>
      <c r="Y269" s="290"/>
      <c r="AC269" s="244" t="str">
        <f aca="false">IF(OR(N($O269)=0,N($AB269)=0),"",ROUND(N($O269)/(1+N($AB269))*N($AB269),2))</f>
        <v/>
      </c>
      <c r="AD269" s="290"/>
      <c r="AE269" s="288"/>
      <c r="AF269" s="261" t="str">
        <f aca="false">IF($AN269="","",IF($AN269=1,IF($AO269&gt;=1,"一次性·已到收款期","一次性·未到期"),$AE269&amp;" 第"&amp;$AO269&amp;"/"&amp;$AN269&amp;"期"))</f>
        <v/>
      </c>
      <c r="AG269" s="245" t="str">
        <f aca="false">IF(OR($AN269="",N($M269)=0),"",ROUND(N($K269)*$AO269/$AN269,2)+N($L269))</f>
        <v/>
      </c>
      <c r="AH269" s="245" t="str">
        <f aca="false">IF($AG269="","",MAX(0,ROUND($AG269-(N($Q269)+N($R269)+N($S269)),2)))</f>
        <v/>
      </c>
      <c r="AI269" s="245" t="str">
        <f aca="false">IF(OR(TRIM($B269&amp;$C269)="",NOT(ISNUMBER($D269))),"",SUMIFS($W$3:$W$1001,$AK$3:$AK$1001,$AK269,$D$3:$D$1001,"&lt;"&amp;$D269))</f>
        <v/>
      </c>
      <c r="AJ269" s="245" t="str">
        <f aca="false">IF(TRIM($B269&amp;$C269)="","",SUMIFS($W$3:$W$1001,$AK$3:$AK$1001,$AK269))</f>
        <v/>
      </c>
      <c r="AK269" s="261" t="str">
        <f aca="false">IF(TRIM($B269&amp;$C269)="","",TRIM($B269)&amp;"｜"&amp;TRIM($C269))</f>
        <v/>
      </c>
      <c r="AL269" s="245" t="str">
        <f aca="false">IF(TRIM($B269&amp;$C269)="","",MIN(N($O269),N($Q269)))</f>
        <v/>
      </c>
      <c r="AM269" s="248" t="str">
        <f aca="false">IF(ISNUMBER($D269),YEAR($D269),"")</f>
        <v/>
      </c>
      <c r="AN269" s="248" t="str">
        <f aca="false">IF(OR(TRIM($B269&amp;$C269)="",NOT(ISNUMBER($D269)),NOT(ISNUMBER($E269))),"",IF($E269&lt;$D269,"",IF(IF($AE269="半年付",2,IF($AE269="季度付",4,IF($AE269="月付",12,IF($AE269="半月付",24,1))))=1,1,MAX(1,ROUND(($E269-$D269+1)/365*IF($AE269="半年付",2,IF($AE269="季度付",4,IF($AE269="月付",12,IF($AE269="半月付",24,1)))),0)))))</f>
        <v/>
      </c>
      <c r="AO269" s="248" t="str">
        <f aca="true">IF($AN269="","",MIN($AN269,MAX(0,INT((TODAY()-付款宽限天数-$D269)/(($E269-$D269+1)/$AN269))+1)))</f>
        <v/>
      </c>
    </row>
    <row r="270" customFormat="false" ht="24" hidden="false" customHeight="false" outlineLevel="0" collapsed="false">
      <c r="F270" s="288" t="str">
        <f aca="true">IF(TRIM($B270&amp;$C270)="","",IF(OR(ISNUMBER(SEARCH("未",$A270)),ISNUMBER(SEARCH("送出",$A270)),AND(TRIM($A270)="",NOT(ISNUMBER($D270)),N($H270)=0)),"【合同未回】","")&amp;IF(NOT(ISNUMBER($E270)),IF(OR(ISNUMBER(SEARCH("未",$A270)),ISNUMBER(SEARCH("送出",$A270)),AND(TRIM($A270)="",NOT(ISNUMBER($D270)),N($H270)=0)),"","【未填合同期】"),IF($E270&lt;TODAY(),"【已到期】",IF($E270-TODAY()&lt;=提醒天数,"【即将到期，剩余"&amp;($E270-TODAY())&amp;"天】","【正常】")))&amp;IF(OR($AD270="安装免保",$AD270="技术免保",$AD270="质保期内"),"【"&amp;$AD270&amp;"】",""))</f>
        <v/>
      </c>
      <c r="K270" s="244" t="str">
        <f aca="false">IF(OR(N($H270)=0,N($I270)=0),"",ROUND(N($H270)*N($I270)*IF(N($J270)=0,1,N($J270)),2))</f>
        <v/>
      </c>
      <c r="M270" s="244" t="str">
        <f aca="false">IF(TRIM($B270&amp;$C270)="","",IF(AND(N($K270)=0,N($L270)=0),"",ROUND(N($K270)+N($L270),2)))</f>
        <v/>
      </c>
      <c r="S270" s="244"/>
      <c r="T270" s="245" t="str">
        <f aca="false">IF(TRIM($B270&amp;$C270)="","",IF(N($O270)=0,"",MAX(0,MIN(N($O270)-N($Q270),N($W270)))))</f>
        <v/>
      </c>
      <c r="U270" s="245" t="str">
        <f aca="false">IF(TRIM($B270&amp;$C270)="","",IF(N($Q270)&lt;=N($O270),"",N($Q270)-N($O270)))</f>
        <v/>
      </c>
      <c r="V270" s="245" t="str">
        <f aca="false">IF(OR(TRIM($B270&amp;$C270)="",$W270=""),"",MAX(0,N($W270))-N($T270))</f>
        <v/>
      </c>
      <c r="W270" s="245" t="str">
        <f aca="false">IF(TRIM($B270&amp;$C270)="","",IF(AND(N($M270)=0,N($Q270)+N($R270)+N($S270)=0),"",ROUND(N($M270)-N($Q270)-N($R270)-N($S270),2)))</f>
        <v/>
      </c>
      <c r="X270" s="246" t="str">
        <f aca="false">IF(TRIM($B270&amp;$C270)="","",IF(N($M270)=0,IF((N($Q270)+N($R270)+N($S270))=0,"—未填单价","未填单价，已收 "&amp;TEXT((N($Q270)+N($R270)+N($S270)),"#,##0.00")),IF(N($W270)&gt;0.005,"欠 "&amp;TEXT(N($W270),"#,##0.00")&amp;IF(N($T270)&gt;0,"（开票未到账 "&amp;TEXT(N($T270),"#,##0.00")&amp;"）","")&amp;IF(N($V270)&gt;0,"（未开票 "&amp;TEXT(N($V270),"#,##0.00")&amp;"）",""),IF(N($W270)&lt;-0.005,"多收 "&amp;TEXT(-N($W270),"#,##0.00"),"✔ 已结清")))&amp;IF(N($U270)&gt;0,"｜到账未开票 "&amp;TEXT(N($U270),"#,##0.00")&amp;"，待补票","")&amp;IF(N($R270)&gt;0,"｜收现 "&amp;TEXT(N($R270),"#,##0.00"),"")&amp;IF(N($S270)&gt;0,"｜收款不开票 "&amp;TEXT(N($S270),"#,##0.00"),""))</f>
        <v/>
      </c>
      <c r="Y270" s="290"/>
      <c r="AC270" s="244" t="str">
        <f aca="false">IF(OR(N($O270)=0,N($AB270)=0),"",ROUND(N($O270)/(1+N($AB270))*N($AB270),2))</f>
        <v/>
      </c>
      <c r="AD270" s="290"/>
      <c r="AE270" s="288"/>
      <c r="AF270" s="261" t="str">
        <f aca="false">IF($AN270="","",IF($AN270=1,IF($AO270&gt;=1,"一次性·已到收款期","一次性·未到期"),$AE270&amp;" 第"&amp;$AO270&amp;"/"&amp;$AN270&amp;"期"))</f>
        <v/>
      </c>
      <c r="AG270" s="245" t="str">
        <f aca="false">IF(OR($AN270="",N($M270)=0),"",ROUND(N($K270)*$AO270/$AN270,2)+N($L270))</f>
        <v/>
      </c>
      <c r="AH270" s="245" t="str">
        <f aca="false">IF($AG270="","",MAX(0,ROUND($AG270-(N($Q270)+N($R270)+N($S270)),2)))</f>
        <v/>
      </c>
      <c r="AI270" s="245" t="str">
        <f aca="false">IF(OR(TRIM($B270&amp;$C270)="",NOT(ISNUMBER($D270))),"",SUMIFS($W$3:$W$1001,$AK$3:$AK$1001,$AK270,$D$3:$D$1001,"&lt;"&amp;$D270))</f>
        <v/>
      </c>
      <c r="AJ270" s="245" t="str">
        <f aca="false">IF(TRIM($B270&amp;$C270)="","",SUMIFS($W$3:$W$1001,$AK$3:$AK$1001,$AK270))</f>
        <v/>
      </c>
      <c r="AK270" s="261" t="str">
        <f aca="false">IF(TRIM($B270&amp;$C270)="","",TRIM($B270)&amp;"｜"&amp;TRIM($C270))</f>
        <v/>
      </c>
      <c r="AL270" s="245" t="str">
        <f aca="false">IF(TRIM($B270&amp;$C270)="","",MIN(N($O270),N($Q270)))</f>
        <v/>
      </c>
      <c r="AM270" s="248" t="str">
        <f aca="false">IF(ISNUMBER($D270),YEAR($D270),"")</f>
        <v/>
      </c>
      <c r="AN270" s="248" t="str">
        <f aca="false">IF(OR(TRIM($B270&amp;$C270)="",NOT(ISNUMBER($D270)),NOT(ISNUMBER($E270))),"",IF($E270&lt;$D270,"",IF(IF($AE270="半年付",2,IF($AE270="季度付",4,IF($AE270="月付",12,IF($AE270="半月付",24,1))))=1,1,MAX(1,ROUND(($E270-$D270+1)/365*IF($AE270="半年付",2,IF($AE270="季度付",4,IF($AE270="月付",12,IF($AE270="半月付",24,1)))),0)))))</f>
        <v/>
      </c>
      <c r="AO270" s="248" t="str">
        <f aca="true">IF($AN270="","",MIN($AN270,MAX(0,INT((TODAY()-付款宽限天数-$D270)/(($E270-$D270+1)/$AN270))+1)))</f>
        <v/>
      </c>
    </row>
    <row r="271" customFormat="false" ht="24" hidden="false" customHeight="false" outlineLevel="0" collapsed="false">
      <c r="F271" s="288" t="str">
        <f aca="true">IF(TRIM($B271&amp;$C271)="","",IF(OR(ISNUMBER(SEARCH("未",$A271)),ISNUMBER(SEARCH("送出",$A271)),AND(TRIM($A271)="",NOT(ISNUMBER($D271)),N($H271)=0)),"【合同未回】","")&amp;IF(NOT(ISNUMBER($E271)),IF(OR(ISNUMBER(SEARCH("未",$A271)),ISNUMBER(SEARCH("送出",$A271)),AND(TRIM($A271)="",NOT(ISNUMBER($D271)),N($H271)=0)),"","【未填合同期】"),IF($E271&lt;TODAY(),"【已到期】",IF($E271-TODAY()&lt;=提醒天数,"【即将到期，剩余"&amp;($E271-TODAY())&amp;"天】","【正常】")))&amp;IF(OR($AD271="安装免保",$AD271="技术免保",$AD271="质保期内"),"【"&amp;$AD271&amp;"】",""))</f>
        <v/>
      </c>
      <c r="K271" s="244" t="str">
        <f aca="false">IF(OR(N($H271)=0,N($I271)=0),"",ROUND(N($H271)*N($I271)*IF(N($J271)=0,1,N($J271)),2))</f>
        <v/>
      </c>
      <c r="M271" s="244" t="str">
        <f aca="false">IF(TRIM($B271&amp;$C271)="","",IF(AND(N($K271)=0,N($L271)=0),"",ROUND(N($K271)+N($L271),2)))</f>
        <v/>
      </c>
      <c r="S271" s="244"/>
      <c r="T271" s="245" t="str">
        <f aca="false">IF(TRIM($B271&amp;$C271)="","",IF(N($O271)=0,"",MAX(0,MIN(N($O271)-N($Q271),N($W271)))))</f>
        <v/>
      </c>
      <c r="U271" s="245" t="str">
        <f aca="false">IF(TRIM($B271&amp;$C271)="","",IF(N($Q271)&lt;=N($O271),"",N($Q271)-N($O271)))</f>
        <v/>
      </c>
      <c r="V271" s="245" t="str">
        <f aca="false">IF(OR(TRIM($B271&amp;$C271)="",$W271=""),"",MAX(0,N($W271))-N($T271))</f>
        <v/>
      </c>
      <c r="W271" s="245" t="str">
        <f aca="false">IF(TRIM($B271&amp;$C271)="","",IF(AND(N($M271)=0,N($Q271)+N($R271)+N($S271)=0),"",ROUND(N($M271)-N($Q271)-N($R271)-N($S271),2)))</f>
        <v/>
      </c>
      <c r="X271" s="246" t="str">
        <f aca="false">IF(TRIM($B271&amp;$C271)="","",IF(N($M271)=0,IF((N($Q271)+N($R271)+N($S271))=0,"—未填单价","未填单价，已收 "&amp;TEXT((N($Q271)+N($R271)+N($S271)),"#,##0.00")),IF(N($W271)&gt;0.005,"欠 "&amp;TEXT(N($W271),"#,##0.00")&amp;IF(N($T271)&gt;0,"（开票未到账 "&amp;TEXT(N($T271),"#,##0.00")&amp;"）","")&amp;IF(N($V271)&gt;0,"（未开票 "&amp;TEXT(N($V271),"#,##0.00")&amp;"）",""),IF(N($W271)&lt;-0.005,"多收 "&amp;TEXT(-N($W271),"#,##0.00"),"✔ 已结清")))&amp;IF(N($U271)&gt;0,"｜到账未开票 "&amp;TEXT(N($U271),"#,##0.00")&amp;"，待补票","")&amp;IF(N($R271)&gt;0,"｜收现 "&amp;TEXT(N($R271),"#,##0.00"),"")&amp;IF(N($S271)&gt;0,"｜收款不开票 "&amp;TEXT(N($S271),"#,##0.00"),""))</f>
        <v/>
      </c>
      <c r="Y271" s="290"/>
      <c r="AC271" s="244" t="str">
        <f aca="false">IF(OR(N($O271)=0,N($AB271)=0),"",ROUND(N($O271)/(1+N($AB271))*N($AB271),2))</f>
        <v/>
      </c>
      <c r="AD271" s="290"/>
      <c r="AE271" s="288"/>
      <c r="AF271" s="261" t="str">
        <f aca="false">IF($AN271="","",IF($AN271=1,IF($AO271&gt;=1,"一次性·已到收款期","一次性·未到期"),$AE271&amp;" 第"&amp;$AO271&amp;"/"&amp;$AN271&amp;"期"))</f>
        <v/>
      </c>
      <c r="AG271" s="245" t="str">
        <f aca="false">IF(OR($AN271="",N($M271)=0),"",ROUND(N($K271)*$AO271/$AN271,2)+N($L271))</f>
        <v/>
      </c>
      <c r="AH271" s="245" t="str">
        <f aca="false">IF($AG271="","",MAX(0,ROUND($AG271-(N($Q271)+N($R271)+N($S271)),2)))</f>
        <v/>
      </c>
      <c r="AI271" s="245" t="str">
        <f aca="false">IF(OR(TRIM($B271&amp;$C271)="",NOT(ISNUMBER($D271))),"",SUMIFS($W$3:$W$1001,$AK$3:$AK$1001,$AK271,$D$3:$D$1001,"&lt;"&amp;$D271))</f>
        <v/>
      </c>
      <c r="AJ271" s="245" t="str">
        <f aca="false">IF(TRIM($B271&amp;$C271)="","",SUMIFS($W$3:$W$1001,$AK$3:$AK$1001,$AK271))</f>
        <v/>
      </c>
      <c r="AK271" s="261" t="str">
        <f aca="false">IF(TRIM($B271&amp;$C271)="","",TRIM($B271)&amp;"｜"&amp;TRIM($C271))</f>
        <v/>
      </c>
      <c r="AL271" s="245" t="str">
        <f aca="false">IF(TRIM($B271&amp;$C271)="","",MIN(N($O271),N($Q271)))</f>
        <v/>
      </c>
      <c r="AM271" s="248" t="str">
        <f aca="false">IF(ISNUMBER($D271),YEAR($D271),"")</f>
        <v/>
      </c>
      <c r="AN271" s="248" t="str">
        <f aca="false">IF(OR(TRIM($B271&amp;$C271)="",NOT(ISNUMBER($D271)),NOT(ISNUMBER($E271))),"",IF($E271&lt;$D271,"",IF(IF($AE271="半年付",2,IF($AE271="季度付",4,IF($AE271="月付",12,IF($AE271="半月付",24,1))))=1,1,MAX(1,ROUND(($E271-$D271+1)/365*IF($AE271="半年付",2,IF($AE271="季度付",4,IF($AE271="月付",12,IF($AE271="半月付",24,1)))),0)))))</f>
        <v/>
      </c>
      <c r="AO271" s="248" t="str">
        <f aca="true">IF($AN271="","",MIN($AN271,MAX(0,INT((TODAY()-付款宽限天数-$D271)/(($E271-$D271+1)/$AN271))+1)))</f>
        <v/>
      </c>
    </row>
    <row r="272" customFormat="false" ht="24" hidden="false" customHeight="false" outlineLevel="0" collapsed="false">
      <c r="F272" s="288" t="str">
        <f aca="true">IF(TRIM($B272&amp;$C272)="","",IF(OR(ISNUMBER(SEARCH("未",$A272)),ISNUMBER(SEARCH("送出",$A272)),AND(TRIM($A272)="",NOT(ISNUMBER($D272)),N($H272)=0)),"【合同未回】","")&amp;IF(NOT(ISNUMBER($E272)),IF(OR(ISNUMBER(SEARCH("未",$A272)),ISNUMBER(SEARCH("送出",$A272)),AND(TRIM($A272)="",NOT(ISNUMBER($D272)),N($H272)=0)),"","【未填合同期】"),IF($E272&lt;TODAY(),"【已到期】",IF($E272-TODAY()&lt;=提醒天数,"【即将到期，剩余"&amp;($E272-TODAY())&amp;"天】","【正常】")))&amp;IF(OR($AD272="安装免保",$AD272="技术免保",$AD272="质保期内"),"【"&amp;$AD272&amp;"】",""))</f>
        <v/>
      </c>
      <c r="K272" s="244" t="str">
        <f aca="false">IF(OR(N($H272)=0,N($I272)=0),"",ROUND(N($H272)*N($I272)*IF(N($J272)=0,1,N($J272)),2))</f>
        <v/>
      </c>
      <c r="M272" s="244" t="str">
        <f aca="false">IF(TRIM($B272&amp;$C272)="","",IF(AND(N($K272)=0,N($L272)=0),"",ROUND(N($K272)+N($L272),2)))</f>
        <v/>
      </c>
      <c r="S272" s="244"/>
      <c r="T272" s="245" t="str">
        <f aca="false">IF(TRIM($B272&amp;$C272)="","",IF(N($O272)=0,"",MAX(0,MIN(N($O272)-N($Q272),N($W272)))))</f>
        <v/>
      </c>
      <c r="U272" s="245" t="str">
        <f aca="false">IF(TRIM($B272&amp;$C272)="","",IF(N($Q272)&lt;=N($O272),"",N($Q272)-N($O272)))</f>
        <v/>
      </c>
      <c r="V272" s="245" t="str">
        <f aca="false">IF(OR(TRIM($B272&amp;$C272)="",$W272=""),"",MAX(0,N($W272))-N($T272))</f>
        <v/>
      </c>
      <c r="W272" s="245" t="str">
        <f aca="false">IF(TRIM($B272&amp;$C272)="","",IF(AND(N($M272)=0,N($Q272)+N($R272)+N($S272)=0),"",ROUND(N($M272)-N($Q272)-N($R272)-N($S272),2)))</f>
        <v/>
      </c>
      <c r="X272" s="246" t="str">
        <f aca="false">IF(TRIM($B272&amp;$C272)="","",IF(N($M272)=0,IF((N($Q272)+N($R272)+N($S272))=0,"—未填单价","未填单价，已收 "&amp;TEXT((N($Q272)+N($R272)+N($S272)),"#,##0.00")),IF(N($W272)&gt;0.005,"欠 "&amp;TEXT(N($W272),"#,##0.00")&amp;IF(N($T272)&gt;0,"（开票未到账 "&amp;TEXT(N($T272),"#,##0.00")&amp;"）","")&amp;IF(N($V272)&gt;0,"（未开票 "&amp;TEXT(N($V272),"#,##0.00")&amp;"）",""),IF(N($W272)&lt;-0.005,"多收 "&amp;TEXT(-N($W272),"#,##0.00"),"✔ 已结清")))&amp;IF(N($U272)&gt;0,"｜到账未开票 "&amp;TEXT(N($U272),"#,##0.00")&amp;"，待补票","")&amp;IF(N($R272)&gt;0,"｜收现 "&amp;TEXT(N($R272),"#,##0.00"),"")&amp;IF(N($S272)&gt;0,"｜收款不开票 "&amp;TEXT(N($S272),"#,##0.00"),""))</f>
        <v/>
      </c>
      <c r="Y272" s="290"/>
      <c r="AC272" s="244" t="str">
        <f aca="false">IF(OR(N($O272)=0,N($AB272)=0),"",ROUND(N($O272)/(1+N($AB272))*N($AB272),2))</f>
        <v/>
      </c>
      <c r="AD272" s="290"/>
      <c r="AE272" s="288"/>
      <c r="AF272" s="261" t="str">
        <f aca="false">IF($AN272="","",IF($AN272=1,IF($AO272&gt;=1,"一次性·已到收款期","一次性·未到期"),$AE272&amp;" 第"&amp;$AO272&amp;"/"&amp;$AN272&amp;"期"))</f>
        <v/>
      </c>
      <c r="AG272" s="245" t="str">
        <f aca="false">IF(OR($AN272="",N($M272)=0),"",ROUND(N($K272)*$AO272/$AN272,2)+N($L272))</f>
        <v/>
      </c>
      <c r="AH272" s="245" t="str">
        <f aca="false">IF($AG272="","",MAX(0,ROUND($AG272-(N($Q272)+N($R272)+N($S272)),2)))</f>
        <v/>
      </c>
      <c r="AI272" s="245" t="str">
        <f aca="false">IF(OR(TRIM($B272&amp;$C272)="",NOT(ISNUMBER($D272))),"",SUMIFS($W$3:$W$1001,$AK$3:$AK$1001,$AK272,$D$3:$D$1001,"&lt;"&amp;$D272))</f>
        <v/>
      </c>
      <c r="AJ272" s="245" t="str">
        <f aca="false">IF(TRIM($B272&amp;$C272)="","",SUMIFS($W$3:$W$1001,$AK$3:$AK$1001,$AK272))</f>
        <v/>
      </c>
      <c r="AK272" s="261" t="str">
        <f aca="false">IF(TRIM($B272&amp;$C272)="","",TRIM($B272)&amp;"｜"&amp;TRIM($C272))</f>
        <v/>
      </c>
      <c r="AL272" s="245" t="str">
        <f aca="false">IF(TRIM($B272&amp;$C272)="","",MIN(N($O272),N($Q272)))</f>
        <v/>
      </c>
      <c r="AM272" s="248" t="str">
        <f aca="false">IF(ISNUMBER($D272),YEAR($D272),"")</f>
        <v/>
      </c>
      <c r="AN272" s="248" t="str">
        <f aca="false">IF(OR(TRIM($B272&amp;$C272)="",NOT(ISNUMBER($D272)),NOT(ISNUMBER($E272))),"",IF($E272&lt;$D272,"",IF(IF($AE272="半年付",2,IF($AE272="季度付",4,IF($AE272="月付",12,IF($AE272="半月付",24,1))))=1,1,MAX(1,ROUND(($E272-$D272+1)/365*IF($AE272="半年付",2,IF($AE272="季度付",4,IF($AE272="月付",12,IF($AE272="半月付",24,1)))),0)))))</f>
        <v/>
      </c>
      <c r="AO272" s="248" t="str">
        <f aca="true">IF($AN272="","",MIN($AN272,MAX(0,INT((TODAY()-付款宽限天数-$D272)/(($E272-$D272+1)/$AN272))+1)))</f>
        <v/>
      </c>
    </row>
    <row r="273" customFormat="false" ht="24" hidden="false" customHeight="false" outlineLevel="0" collapsed="false">
      <c r="F273" s="288" t="str">
        <f aca="true">IF(TRIM($B273&amp;$C273)="","",IF(OR(ISNUMBER(SEARCH("未",$A273)),ISNUMBER(SEARCH("送出",$A273)),AND(TRIM($A273)="",NOT(ISNUMBER($D273)),N($H273)=0)),"【合同未回】","")&amp;IF(NOT(ISNUMBER($E273)),IF(OR(ISNUMBER(SEARCH("未",$A273)),ISNUMBER(SEARCH("送出",$A273)),AND(TRIM($A273)="",NOT(ISNUMBER($D273)),N($H273)=0)),"","【未填合同期】"),IF($E273&lt;TODAY(),"【已到期】",IF($E273-TODAY()&lt;=提醒天数,"【即将到期，剩余"&amp;($E273-TODAY())&amp;"天】","【正常】")))&amp;IF(OR($AD273="安装免保",$AD273="技术免保",$AD273="质保期内"),"【"&amp;$AD273&amp;"】",""))</f>
        <v/>
      </c>
      <c r="K273" s="244" t="str">
        <f aca="false">IF(OR(N($H273)=0,N($I273)=0),"",ROUND(N($H273)*N($I273)*IF(N($J273)=0,1,N($J273)),2))</f>
        <v/>
      </c>
      <c r="M273" s="244" t="str">
        <f aca="false">IF(TRIM($B273&amp;$C273)="","",IF(AND(N($K273)=0,N($L273)=0),"",ROUND(N($K273)+N($L273),2)))</f>
        <v/>
      </c>
      <c r="S273" s="244"/>
      <c r="T273" s="245" t="str">
        <f aca="false">IF(TRIM($B273&amp;$C273)="","",IF(N($O273)=0,"",MAX(0,MIN(N($O273)-N($Q273),N($W273)))))</f>
        <v/>
      </c>
      <c r="U273" s="245" t="str">
        <f aca="false">IF(TRIM($B273&amp;$C273)="","",IF(N($Q273)&lt;=N($O273),"",N($Q273)-N($O273)))</f>
        <v/>
      </c>
      <c r="V273" s="245" t="str">
        <f aca="false">IF(OR(TRIM($B273&amp;$C273)="",$W273=""),"",MAX(0,N($W273))-N($T273))</f>
        <v/>
      </c>
      <c r="W273" s="245" t="str">
        <f aca="false">IF(TRIM($B273&amp;$C273)="","",IF(AND(N($M273)=0,N($Q273)+N($R273)+N($S273)=0),"",ROUND(N($M273)-N($Q273)-N($R273)-N($S273),2)))</f>
        <v/>
      </c>
      <c r="X273" s="246" t="str">
        <f aca="false">IF(TRIM($B273&amp;$C273)="","",IF(N($M273)=0,IF((N($Q273)+N($R273)+N($S273))=0,"—未填单价","未填单价，已收 "&amp;TEXT((N($Q273)+N($R273)+N($S273)),"#,##0.00")),IF(N($W273)&gt;0.005,"欠 "&amp;TEXT(N($W273),"#,##0.00")&amp;IF(N($T273)&gt;0,"（开票未到账 "&amp;TEXT(N($T273),"#,##0.00")&amp;"）","")&amp;IF(N($V273)&gt;0,"（未开票 "&amp;TEXT(N($V273),"#,##0.00")&amp;"）",""),IF(N($W273)&lt;-0.005,"多收 "&amp;TEXT(-N($W273),"#,##0.00"),"✔ 已结清")))&amp;IF(N($U273)&gt;0,"｜到账未开票 "&amp;TEXT(N($U273),"#,##0.00")&amp;"，待补票","")&amp;IF(N($R273)&gt;0,"｜收现 "&amp;TEXT(N($R273),"#,##0.00"),"")&amp;IF(N($S273)&gt;0,"｜收款不开票 "&amp;TEXT(N($S273),"#,##0.00"),""))</f>
        <v/>
      </c>
      <c r="Y273" s="290"/>
      <c r="AC273" s="244" t="str">
        <f aca="false">IF(OR(N($O273)=0,N($AB273)=0),"",ROUND(N($O273)/(1+N($AB273))*N($AB273),2))</f>
        <v/>
      </c>
      <c r="AD273" s="290"/>
      <c r="AE273" s="288"/>
      <c r="AF273" s="261" t="str">
        <f aca="false">IF($AN273="","",IF($AN273=1,IF($AO273&gt;=1,"一次性·已到收款期","一次性·未到期"),$AE273&amp;" 第"&amp;$AO273&amp;"/"&amp;$AN273&amp;"期"))</f>
        <v/>
      </c>
      <c r="AG273" s="245" t="str">
        <f aca="false">IF(OR($AN273="",N($M273)=0),"",ROUND(N($K273)*$AO273/$AN273,2)+N($L273))</f>
        <v/>
      </c>
      <c r="AH273" s="245" t="str">
        <f aca="false">IF($AG273="","",MAX(0,ROUND($AG273-(N($Q273)+N($R273)+N($S273)),2)))</f>
        <v/>
      </c>
      <c r="AI273" s="245" t="str">
        <f aca="false">IF(OR(TRIM($B273&amp;$C273)="",NOT(ISNUMBER($D273))),"",SUMIFS($W$3:$W$1001,$AK$3:$AK$1001,$AK273,$D$3:$D$1001,"&lt;"&amp;$D273))</f>
        <v/>
      </c>
      <c r="AJ273" s="245" t="str">
        <f aca="false">IF(TRIM($B273&amp;$C273)="","",SUMIFS($W$3:$W$1001,$AK$3:$AK$1001,$AK273))</f>
        <v/>
      </c>
      <c r="AK273" s="261" t="str">
        <f aca="false">IF(TRIM($B273&amp;$C273)="","",TRIM($B273)&amp;"｜"&amp;TRIM($C273))</f>
        <v/>
      </c>
      <c r="AL273" s="245" t="str">
        <f aca="false">IF(TRIM($B273&amp;$C273)="","",MIN(N($O273),N($Q273)))</f>
        <v/>
      </c>
      <c r="AM273" s="248" t="str">
        <f aca="false">IF(ISNUMBER($D273),YEAR($D273),"")</f>
        <v/>
      </c>
      <c r="AN273" s="248" t="str">
        <f aca="false">IF(OR(TRIM($B273&amp;$C273)="",NOT(ISNUMBER($D273)),NOT(ISNUMBER($E273))),"",IF($E273&lt;$D273,"",IF(IF($AE273="半年付",2,IF($AE273="季度付",4,IF($AE273="月付",12,IF($AE273="半月付",24,1))))=1,1,MAX(1,ROUND(($E273-$D273+1)/365*IF($AE273="半年付",2,IF($AE273="季度付",4,IF($AE273="月付",12,IF($AE273="半月付",24,1)))),0)))))</f>
        <v/>
      </c>
      <c r="AO273" s="248" t="str">
        <f aca="true">IF($AN273="","",MIN($AN273,MAX(0,INT((TODAY()-付款宽限天数-$D273)/(($E273-$D273+1)/$AN273))+1)))</f>
        <v/>
      </c>
    </row>
    <row r="274" customFormat="false" ht="24" hidden="false" customHeight="false" outlineLevel="0" collapsed="false">
      <c r="F274" s="288" t="str">
        <f aca="true">IF(TRIM($B274&amp;$C274)="","",IF(OR(ISNUMBER(SEARCH("未",$A274)),ISNUMBER(SEARCH("送出",$A274)),AND(TRIM($A274)="",NOT(ISNUMBER($D274)),N($H274)=0)),"【合同未回】","")&amp;IF(NOT(ISNUMBER($E274)),IF(OR(ISNUMBER(SEARCH("未",$A274)),ISNUMBER(SEARCH("送出",$A274)),AND(TRIM($A274)="",NOT(ISNUMBER($D274)),N($H274)=0)),"","【未填合同期】"),IF($E274&lt;TODAY(),"【已到期】",IF($E274-TODAY()&lt;=提醒天数,"【即将到期，剩余"&amp;($E274-TODAY())&amp;"天】","【正常】")))&amp;IF(OR($AD274="安装免保",$AD274="技术免保",$AD274="质保期内"),"【"&amp;$AD274&amp;"】",""))</f>
        <v/>
      </c>
      <c r="K274" s="244" t="str">
        <f aca="false">IF(OR(N($H274)=0,N($I274)=0),"",ROUND(N($H274)*N($I274)*IF(N($J274)=0,1,N($J274)),2))</f>
        <v/>
      </c>
      <c r="M274" s="244" t="str">
        <f aca="false">IF(TRIM($B274&amp;$C274)="","",IF(AND(N($K274)=0,N($L274)=0),"",ROUND(N($K274)+N($L274),2)))</f>
        <v/>
      </c>
      <c r="S274" s="244"/>
      <c r="T274" s="245" t="str">
        <f aca="false">IF(TRIM($B274&amp;$C274)="","",IF(N($O274)=0,"",MAX(0,MIN(N($O274)-N($Q274),N($W274)))))</f>
        <v/>
      </c>
      <c r="U274" s="245" t="str">
        <f aca="false">IF(TRIM($B274&amp;$C274)="","",IF(N($Q274)&lt;=N($O274),"",N($Q274)-N($O274)))</f>
        <v/>
      </c>
      <c r="V274" s="245" t="str">
        <f aca="false">IF(OR(TRIM($B274&amp;$C274)="",$W274=""),"",MAX(0,N($W274))-N($T274))</f>
        <v/>
      </c>
      <c r="W274" s="245" t="str">
        <f aca="false">IF(TRIM($B274&amp;$C274)="","",IF(AND(N($M274)=0,N($Q274)+N($R274)+N($S274)=0),"",ROUND(N($M274)-N($Q274)-N($R274)-N($S274),2)))</f>
        <v/>
      </c>
      <c r="X274" s="246" t="str">
        <f aca="false">IF(TRIM($B274&amp;$C274)="","",IF(N($M274)=0,IF((N($Q274)+N($R274)+N($S274))=0,"—未填单价","未填单价，已收 "&amp;TEXT((N($Q274)+N($R274)+N($S274)),"#,##0.00")),IF(N($W274)&gt;0.005,"欠 "&amp;TEXT(N($W274),"#,##0.00")&amp;IF(N($T274)&gt;0,"（开票未到账 "&amp;TEXT(N($T274),"#,##0.00")&amp;"）","")&amp;IF(N($V274)&gt;0,"（未开票 "&amp;TEXT(N($V274),"#,##0.00")&amp;"）",""),IF(N($W274)&lt;-0.005,"多收 "&amp;TEXT(-N($W274),"#,##0.00"),"✔ 已结清")))&amp;IF(N($U274)&gt;0,"｜到账未开票 "&amp;TEXT(N($U274),"#,##0.00")&amp;"，待补票","")&amp;IF(N($R274)&gt;0,"｜收现 "&amp;TEXT(N($R274),"#,##0.00"),"")&amp;IF(N($S274)&gt;0,"｜收款不开票 "&amp;TEXT(N($S274),"#,##0.00"),""))</f>
        <v/>
      </c>
      <c r="Y274" s="290"/>
      <c r="AC274" s="244" t="str">
        <f aca="false">IF(OR(N($O274)=0,N($AB274)=0),"",ROUND(N($O274)/(1+N($AB274))*N($AB274),2))</f>
        <v/>
      </c>
      <c r="AD274" s="290"/>
      <c r="AE274" s="288"/>
      <c r="AF274" s="261" t="str">
        <f aca="false">IF($AN274="","",IF($AN274=1,IF($AO274&gt;=1,"一次性·已到收款期","一次性·未到期"),$AE274&amp;" 第"&amp;$AO274&amp;"/"&amp;$AN274&amp;"期"))</f>
        <v/>
      </c>
      <c r="AG274" s="245" t="str">
        <f aca="false">IF(OR($AN274="",N($M274)=0),"",ROUND(N($K274)*$AO274/$AN274,2)+N($L274))</f>
        <v/>
      </c>
      <c r="AH274" s="245" t="str">
        <f aca="false">IF($AG274="","",MAX(0,ROUND($AG274-(N($Q274)+N($R274)+N($S274)),2)))</f>
        <v/>
      </c>
      <c r="AI274" s="245" t="str">
        <f aca="false">IF(OR(TRIM($B274&amp;$C274)="",NOT(ISNUMBER($D274))),"",SUMIFS($W$3:$W$1001,$AK$3:$AK$1001,$AK274,$D$3:$D$1001,"&lt;"&amp;$D274))</f>
        <v/>
      </c>
      <c r="AJ274" s="245" t="str">
        <f aca="false">IF(TRIM($B274&amp;$C274)="","",SUMIFS($W$3:$W$1001,$AK$3:$AK$1001,$AK274))</f>
        <v/>
      </c>
      <c r="AK274" s="261" t="str">
        <f aca="false">IF(TRIM($B274&amp;$C274)="","",TRIM($B274)&amp;"｜"&amp;TRIM($C274))</f>
        <v/>
      </c>
      <c r="AL274" s="245" t="str">
        <f aca="false">IF(TRIM($B274&amp;$C274)="","",MIN(N($O274),N($Q274)))</f>
        <v/>
      </c>
      <c r="AM274" s="248" t="str">
        <f aca="false">IF(ISNUMBER($D274),YEAR($D274),"")</f>
        <v/>
      </c>
      <c r="AN274" s="248" t="str">
        <f aca="false">IF(OR(TRIM($B274&amp;$C274)="",NOT(ISNUMBER($D274)),NOT(ISNUMBER($E274))),"",IF($E274&lt;$D274,"",IF(IF($AE274="半年付",2,IF($AE274="季度付",4,IF($AE274="月付",12,IF($AE274="半月付",24,1))))=1,1,MAX(1,ROUND(($E274-$D274+1)/365*IF($AE274="半年付",2,IF($AE274="季度付",4,IF($AE274="月付",12,IF($AE274="半月付",24,1)))),0)))))</f>
        <v/>
      </c>
      <c r="AO274" s="248" t="str">
        <f aca="true">IF($AN274="","",MIN($AN274,MAX(0,INT((TODAY()-付款宽限天数-$D274)/(($E274-$D274+1)/$AN274))+1)))</f>
        <v/>
      </c>
    </row>
    <row r="275" customFormat="false" ht="24" hidden="false" customHeight="false" outlineLevel="0" collapsed="false">
      <c r="F275" s="288" t="str">
        <f aca="true">IF(TRIM($B275&amp;$C275)="","",IF(OR(ISNUMBER(SEARCH("未",$A275)),ISNUMBER(SEARCH("送出",$A275)),AND(TRIM($A275)="",NOT(ISNUMBER($D275)),N($H275)=0)),"【合同未回】","")&amp;IF(NOT(ISNUMBER($E275)),IF(OR(ISNUMBER(SEARCH("未",$A275)),ISNUMBER(SEARCH("送出",$A275)),AND(TRIM($A275)="",NOT(ISNUMBER($D275)),N($H275)=0)),"","【未填合同期】"),IF($E275&lt;TODAY(),"【已到期】",IF($E275-TODAY()&lt;=提醒天数,"【即将到期，剩余"&amp;($E275-TODAY())&amp;"天】","【正常】")))&amp;IF(OR($AD275="安装免保",$AD275="技术免保",$AD275="质保期内"),"【"&amp;$AD275&amp;"】",""))</f>
        <v/>
      </c>
      <c r="K275" s="244" t="str">
        <f aca="false">IF(OR(N($H275)=0,N($I275)=0),"",ROUND(N($H275)*N($I275)*IF(N($J275)=0,1,N($J275)),2))</f>
        <v/>
      </c>
      <c r="M275" s="244" t="str">
        <f aca="false">IF(TRIM($B275&amp;$C275)="","",IF(AND(N($K275)=0,N($L275)=0),"",ROUND(N($K275)+N($L275),2)))</f>
        <v/>
      </c>
      <c r="S275" s="244"/>
      <c r="T275" s="245" t="str">
        <f aca="false">IF(TRIM($B275&amp;$C275)="","",IF(N($O275)=0,"",MAX(0,MIN(N($O275)-N($Q275),N($W275)))))</f>
        <v/>
      </c>
      <c r="U275" s="245" t="str">
        <f aca="false">IF(TRIM($B275&amp;$C275)="","",IF(N($Q275)&lt;=N($O275),"",N($Q275)-N($O275)))</f>
        <v/>
      </c>
      <c r="V275" s="245" t="str">
        <f aca="false">IF(OR(TRIM($B275&amp;$C275)="",$W275=""),"",MAX(0,N($W275))-N($T275))</f>
        <v/>
      </c>
      <c r="W275" s="245" t="str">
        <f aca="false">IF(TRIM($B275&amp;$C275)="","",IF(AND(N($M275)=0,N($Q275)+N($R275)+N($S275)=0),"",ROUND(N($M275)-N($Q275)-N($R275)-N($S275),2)))</f>
        <v/>
      </c>
      <c r="X275" s="246" t="str">
        <f aca="false">IF(TRIM($B275&amp;$C275)="","",IF(N($M275)=0,IF((N($Q275)+N($R275)+N($S275))=0,"—未填单价","未填单价，已收 "&amp;TEXT((N($Q275)+N($R275)+N($S275)),"#,##0.00")),IF(N($W275)&gt;0.005,"欠 "&amp;TEXT(N($W275),"#,##0.00")&amp;IF(N($T275)&gt;0,"（开票未到账 "&amp;TEXT(N($T275),"#,##0.00")&amp;"）","")&amp;IF(N($V275)&gt;0,"（未开票 "&amp;TEXT(N($V275),"#,##0.00")&amp;"）",""),IF(N($W275)&lt;-0.005,"多收 "&amp;TEXT(-N($W275),"#,##0.00"),"✔ 已结清")))&amp;IF(N($U275)&gt;0,"｜到账未开票 "&amp;TEXT(N($U275),"#,##0.00")&amp;"，待补票","")&amp;IF(N($R275)&gt;0,"｜收现 "&amp;TEXT(N($R275),"#,##0.00"),"")&amp;IF(N($S275)&gt;0,"｜收款不开票 "&amp;TEXT(N($S275),"#,##0.00"),""))</f>
        <v/>
      </c>
      <c r="Y275" s="290"/>
      <c r="AC275" s="244" t="str">
        <f aca="false">IF(OR(N($O275)=0,N($AB275)=0),"",ROUND(N($O275)/(1+N($AB275))*N($AB275),2))</f>
        <v/>
      </c>
      <c r="AD275" s="290"/>
      <c r="AE275" s="288"/>
      <c r="AF275" s="261" t="str">
        <f aca="false">IF($AN275="","",IF($AN275=1,IF($AO275&gt;=1,"一次性·已到收款期","一次性·未到期"),$AE275&amp;" 第"&amp;$AO275&amp;"/"&amp;$AN275&amp;"期"))</f>
        <v/>
      </c>
      <c r="AG275" s="245" t="str">
        <f aca="false">IF(OR($AN275="",N($M275)=0),"",ROUND(N($K275)*$AO275/$AN275,2)+N($L275))</f>
        <v/>
      </c>
      <c r="AH275" s="245" t="str">
        <f aca="false">IF($AG275="","",MAX(0,ROUND($AG275-(N($Q275)+N($R275)+N($S275)),2)))</f>
        <v/>
      </c>
      <c r="AI275" s="245" t="str">
        <f aca="false">IF(OR(TRIM($B275&amp;$C275)="",NOT(ISNUMBER($D275))),"",SUMIFS($W$3:$W$1001,$AK$3:$AK$1001,$AK275,$D$3:$D$1001,"&lt;"&amp;$D275))</f>
        <v/>
      </c>
      <c r="AJ275" s="245" t="str">
        <f aca="false">IF(TRIM($B275&amp;$C275)="","",SUMIFS($W$3:$W$1001,$AK$3:$AK$1001,$AK275))</f>
        <v/>
      </c>
      <c r="AK275" s="261" t="str">
        <f aca="false">IF(TRIM($B275&amp;$C275)="","",TRIM($B275)&amp;"｜"&amp;TRIM($C275))</f>
        <v/>
      </c>
      <c r="AL275" s="245" t="str">
        <f aca="false">IF(TRIM($B275&amp;$C275)="","",MIN(N($O275),N($Q275)))</f>
        <v/>
      </c>
      <c r="AM275" s="248" t="str">
        <f aca="false">IF(ISNUMBER($D275),YEAR($D275),"")</f>
        <v/>
      </c>
      <c r="AN275" s="248" t="str">
        <f aca="false">IF(OR(TRIM($B275&amp;$C275)="",NOT(ISNUMBER($D275)),NOT(ISNUMBER($E275))),"",IF($E275&lt;$D275,"",IF(IF($AE275="半年付",2,IF($AE275="季度付",4,IF($AE275="月付",12,IF($AE275="半月付",24,1))))=1,1,MAX(1,ROUND(($E275-$D275+1)/365*IF($AE275="半年付",2,IF($AE275="季度付",4,IF($AE275="月付",12,IF($AE275="半月付",24,1)))),0)))))</f>
        <v/>
      </c>
      <c r="AO275" s="248" t="str">
        <f aca="true">IF($AN275="","",MIN($AN275,MAX(0,INT((TODAY()-付款宽限天数-$D275)/(($E275-$D275+1)/$AN275))+1)))</f>
        <v/>
      </c>
    </row>
    <row r="276" customFormat="false" ht="24" hidden="false" customHeight="false" outlineLevel="0" collapsed="false">
      <c r="F276" s="288" t="str">
        <f aca="true">IF(TRIM($B276&amp;$C276)="","",IF(OR(ISNUMBER(SEARCH("未",$A276)),ISNUMBER(SEARCH("送出",$A276)),AND(TRIM($A276)="",NOT(ISNUMBER($D276)),N($H276)=0)),"【合同未回】","")&amp;IF(NOT(ISNUMBER($E276)),IF(OR(ISNUMBER(SEARCH("未",$A276)),ISNUMBER(SEARCH("送出",$A276)),AND(TRIM($A276)="",NOT(ISNUMBER($D276)),N($H276)=0)),"","【未填合同期】"),IF($E276&lt;TODAY(),"【已到期】",IF($E276-TODAY()&lt;=提醒天数,"【即将到期，剩余"&amp;($E276-TODAY())&amp;"天】","【正常】")))&amp;IF(OR($AD276="安装免保",$AD276="技术免保",$AD276="质保期内"),"【"&amp;$AD276&amp;"】",""))</f>
        <v/>
      </c>
      <c r="K276" s="244" t="str">
        <f aca="false">IF(OR(N($H276)=0,N($I276)=0),"",ROUND(N($H276)*N($I276)*IF(N($J276)=0,1,N($J276)),2))</f>
        <v/>
      </c>
      <c r="M276" s="244" t="str">
        <f aca="false">IF(TRIM($B276&amp;$C276)="","",IF(AND(N($K276)=0,N($L276)=0),"",ROUND(N($K276)+N($L276),2)))</f>
        <v/>
      </c>
      <c r="S276" s="244"/>
      <c r="T276" s="245" t="str">
        <f aca="false">IF(TRIM($B276&amp;$C276)="","",IF(N($O276)=0,"",MAX(0,MIN(N($O276)-N($Q276),N($W276)))))</f>
        <v/>
      </c>
      <c r="U276" s="245" t="str">
        <f aca="false">IF(TRIM($B276&amp;$C276)="","",IF(N($Q276)&lt;=N($O276),"",N($Q276)-N($O276)))</f>
        <v/>
      </c>
      <c r="V276" s="245" t="str">
        <f aca="false">IF(OR(TRIM($B276&amp;$C276)="",$W276=""),"",MAX(0,N($W276))-N($T276))</f>
        <v/>
      </c>
      <c r="W276" s="245" t="str">
        <f aca="false">IF(TRIM($B276&amp;$C276)="","",IF(AND(N($M276)=0,N($Q276)+N($R276)+N($S276)=0),"",ROUND(N($M276)-N($Q276)-N($R276)-N($S276),2)))</f>
        <v/>
      </c>
      <c r="X276" s="246" t="str">
        <f aca="false">IF(TRIM($B276&amp;$C276)="","",IF(N($M276)=0,IF((N($Q276)+N($R276)+N($S276))=0,"—未填单价","未填单价，已收 "&amp;TEXT((N($Q276)+N($R276)+N($S276)),"#,##0.00")),IF(N($W276)&gt;0.005,"欠 "&amp;TEXT(N($W276),"#,##0.00")&amp;IF(N($T276)&gt;0,"（开票未到账 "&amp;TEXT(N($T276),"#,##0.00")&amp;"）","")&amp;IF(N($V276)&gt;0,"（未开票 "&amp;TEXT(N($V276),"#,##0.00")&amp;"）",""),IF(N($W276)&lt;-0.005,"多收 "&amp;TEXT(-N($W276),"#,##0.00"),"✔ 已结清")))&amp;IF(N($U276)&gt;0,"｜到账未开票 "&amp;TEXT(N($U276),"#,##0.00")&amp;"，待补票","")&amp;IF(N($R276)&gt;0,"｜收现 "&amp;TEXT(N($R276),"#,##0.00"),"")&amp;IF(N($S276)&gt;0,"｜收款不开票 "&amp;TEXT(N($S276),"#,##0.00"),""))</f>
        <v/>
      </c>
      <c r="Y276" s="290"/>
      <c r="AC276" s="244" t="str">
        <f aca="false">IF(OR(N($O276)=0,N($AB276)=0),"",ROUND(N($O276)/(1+N($AB276))*N($AB276),2))</f>
        <v/>
      </c>
      <c r="AD276" s="290"/>
      <c r="AE276" s="288"/>
      <c r="AF276" s="261" t="str">
        <f aca="false">IF($AN276="","",IF($AN276=1,IF($AO276&gt;=1,"一次性·已到收款期","一次性·未到期"),$AE276&amp;" 第"&amp;$AO276&amp;"/"&amp;$AN276&amp;"期"))</f>
        <v/>
      </c>
      <c r="AG276" s="245" t="str">
        <f aca="false">IF(OR($AN276="",N($M276)=0),"",ROUND(N($K276)*$AO276/$AN276,2)+N($L276))</f>
        <v/>
      </c>
      <c r="AH276" s="245" t="str">
        <f aca="false">IF($AG276="","",MAX(0,ROUND($AG276-(N($Q276)+N($R276)+N($S276)),2)))</f>
        <v/>
      </c>
      <c r="AI276" s="245" t="str">
        <f aca="false">IF(OR(TRIM($B276&amp;$C276)="",NOT(ISNUMBER($D276))),"",SUMIFS($W$3:$W$1001,$AK$3:$AK$1001,$AK276,$D$3:$D$1001,"&lt;"&amp;$D276))</f>
        <v/>
      </c>
      <c r="AJ276" s="245" t="str">
        <f aca="false">IF(TRIM($B276&amp;$C276)="","",SUMIFS($W$3:$W$1001,$AK$3:$AK$1001,$AK276))</f>
        <v/>
      </c>
      <c r="AK276" s="261" t="str">
        <f aca="false">IF(TRIM($B276&amp;$C276)="","",TRIM($B276)&amp;"｜"&amp;TRIM($C276))</f>
        <v/>
      </c>
      <c r="AL276" s="245" t="str">
        <f aca="false">IF(TRIM($B276&amp;$C276)="","",MIN(N($O276),N($Q276)))</f>
        <v/>
      </c>
      <c r="AM276" s="248" t="str">
        <f aca="false">IF(ISNUMBER($D276),YEAR($D276),"")</f>
        <v/>
      </c>
      <c r="AN276" s="248" t="str">
        <f aca="false">IF(OR(TRIM($B276&amp;$C276)="",NOT(ISNUMBER($D276)),NOT(ISNUMBER($E276))),"",IF($E276&lt;$D276,"",IF(IF($AE276="半年付",2,IF($AE276="季度付",4,IF($AE276="月付",12,IF($AE276="半月付",24,1))))=1,1,MAX(1,ROUND(($E276-$D276+1)/365*IF($AE276="半年付",2,IF($AE276="季度付",4,IF($AE276="月付",12,IF($AE276="半月付",24,1)))),0)))))</f>
        <v/>
      </c>
      <c r="AO276" s="248" t="str">
        <f aca="true">IF($AN276="","",MIN($AN276,MAX(0,INT((TODAY()-付款宽限天数-$D276)/(($E276-$D276+1)/$AN276))+1)))</f>
        <v/>
      </c>
    </row>
    <row r="277" customFormat="false" ht="24" hidden="false" customHeight="false" outlineLevel="0" collapsed="false">
      <c r="F277" s="288" t="str">
        <f aca="true">IF(TRIM($B277&amp;$C277)="","",IF(OR(ISNUMBER(SEARCH("未",$A277)),ISNUMBER(SEARCH("送出",$A277)),AND(TRIM($A277)="",NOT(ISNUMBER($D277)),N($H277)=0)),"【合同未回】","")&amp;IF(NOT(ISNUMBER($E277)),IF(OR(ISNUMBER(SEARCH("未",$A277)),ISNUMBER(SEARCH("送出",$A277)),AND(TRIM($A277)="",NOT(ISNUMBER($D277)),N($H277)=0)),"","【未填合同期】"),IF($E277&lt;TODAY(),"【已到期】",IF($E277-TODAY()&lt;=提醒天数,"【即将到期，剩余"&amp;($E277-TODAY())&amp;"天】","【正常】")))&amp;IF(OR($AD277="安装免保",$AD277="技术免保",$AD277="质保期内"),"【"&amp;$AD277&amp;"】",""))</f>
        <v/>
      </c>
      <c r="K277" s="244" t="str">
        <f aca="false">IF(OR(N($H277)=0,N($I277)=0),"",ROUND(N($H277)*N($I277)*IF(N($J277)=0,1,N($J277)),2))</f>
        <v/>
      </c>
      <c r="M277" s="244" t="str">
        <f aca="false">IF(TRIM($B277&amp;$C277)="","",IF(AND(N($K277)=0,N($L277)=0),"",ROUND(N($K277)+N($L277),2)))</f>
        <v/>
      </c>
      <c r="S277" s="244"/>
      <c r="T277" s="245" t="str">
        <f aca="false">IF(TRIM($B277&amp;$C277)="","",IF(N($O277)=0,"",MAX(0,MIN(N($O277)-N($Q277),N($W277)))))</f>
        <v/>
      </c>
      <c r="U277" s="245" t="str">
        <f aca="false">IF(TRIM($B277&amp;$C277)="","",IF(N($Q277)&lt;=N($O277),"",N($Q277)-N($O277)))</f>
        <v/>
      </c>
      <c r="V277" s="245" t="str">
        <f aca="false">IF(OR(TRIM($B277&amp;$C277)="",$W277=""),"",MAX(0,N($W277))-N($T277))</f>
        <v/>
      </c>
      <c r="W277" s="245" t="str">
        <f aca="false">IF(TRIM($B277&amp;$C277)="","",IF(AND(N($M277)=0,N($Q277)+N($R277)+N($S277)=0),"",ROUND(N($M277)-N($Q277)-N($R277)-N($S277),2)))</f>
        <v/>
      </c>
      <c r="X277" s="246" t="str">
        <f aca="false">IF(TRIM($B277&amp;$C277)="","",IF(N($M277)=0,IF((N($Q277)+N($R277)+N($S277))=0,"—未填单价","未填单价，已收 "&amp;TEXT((N($Q277)+N($R277)+N($S277)),"#,##0.00")),IF(N($W277)&gt;0.005,"欠 "&amp;TEXT(N($W277),"#,##0.00")&amp;IF(N($T277)&gt;0,"（开票未到账 "&amp;TEXT(N($T277),"#,##0.00")&amp;"）","")&amp;IF(N($V277)&gt;0,"（未开票 "&amp;TEXT(N($V277),"#,##0.00")&amp;"）",""),IF(N($W277)&lt;-0.005,"多收 "&amp;TEXT(-N($W277),"#,##0.00"),"✔ 已结清")))&amp;IF(N($U277)&gt;0,"｜到账未开票 "&amp;TEXT(N($U277),"#,##0.00")&amp;"，待补票","")&amp;IF(N($R277)&gt;0,"｜收现 "&amp;TEXT(N($R277),"#,##0.00"),"")&amp;IF(N($S277)&gt;0,"｜收款不开票 "&amp;TEXT(N($S277),"#,##0.00"),""))</f>
        <v/>
      </c>
      <c r="Y277" s="290"/>
      <c r="AC277" s="244" t="str">
        <f aca="false">IF(OR(N($O277)=0,N($AB277)=0),"",ROUND(N($O277)/(1+N($AB277))*N($AB277),2))</f>
        <v/>
      </c>
      <c r="AD277" s="290"/>
      <c r="AE277" s="288"/>
      <c r="AF277" s="261" t="str">
        <f aca="false">IF($AN277="","",IF($AN277=1,IF($AO277&gt;=1,"一次性·已到收款期","一次性·未到期"),$AE277&amp;" 第"&amp;$AO277&amp;"/"&amp;$AN277&amp;"期"))</f>
        <v/>
      </c>
      <c r="AG277" s="245" t="str">
        <f aca="false">IF(OR($AN277="",N($M277)=0),"",ROUND(N($K277)*$AO277/$AN277,2)+N($L277))</f>
        <v/>
      </c>
      <c r="AH277" s="245" t="str">
        <f aca="false">IF($AG277="","",MAX(0,ROUND($AG277-(N($Q277)+N($R277)+N($S277)),2)))</f>
        <v/>
      </c>
      <c r="AI277" s="245" t="str">
        <f aca="false">IF(OR(TRIM($B277&amp;$C277)="",NOT(ISNUMBER($D277))),"",SUMIFS($W$3:$W$1001,$AK$3:$AK$1001,$AK277,$D$3:$D$1001,"&lt;"&amp;$D277))</f>
        <v/>
      </c>
      <c r="AJ277" s="245" t="str">
        <f aca="false">IF(TRIM($B277&amp;$C277)="","",SUMIFS($W$3:$W$1001,$AK$3:$AK$1001,$AK277))</f>
        <v/>
      </c>
      <c r="AK277" s="261" t="str">
        <f aca="false">IF(TRIM($B277&amp;$C277)="","",TRIM($B277)&amp;"｜"&amp;TRIM($C277))</f>
        <v/>
      </c>
      <c r="AL277" s="245" t="str">
        <f aca="false">IF(TRIM($B277&amp;$C277)="","",MIN(N($O277),N($Q277)))</f>
        <v/>
      </c>
      <c r="AM277" s="248" t="str">
        <f aca="false">IF(ISNUMBER($D277),YEAR($D277),"")</f>
        <v/>
      </c>
      <c r="AN277" s="248" t="str">
        <f aca="false">IF(OR(TRIM($B277&amp;$C277)="",NOT(ISNUMBER($D277)),NOT(ISNUMBER($E277))),"",IF($E277&lt;$D277,"",IF(IF($AE277="半年付",2,IF($AE277="季度付",4,IF($AE277="月付",12,IF($AE277="半月付",24,1))))=1,1,MAX(1,ROUND(($E277-$D277+1)/365*IF($AE277="半年付",2,IF($AE277="季度付",4,IF($AE277="月付",12,IF($AE277="半月付",24,1)))),0)))))</f>
        <v/>
      </c>
      <c r="AO277" s="248" t="str">
        <f aca="true">IF($AN277="","",MIN($AN277,MAX(0,INT((TODAY()-付款宽限天数-$D277)/(($E277-$D277+1)/$AN277))+1)))</f>
        <v/>
      </c>
    </row>
    <row r="278" customFormat="false" ht="24" hidden="false" customHeight="false" outlineLevel="0" collapsed="false">
      <c r="F278" s="288" t="str">
        <f aca="true">IF(TRIM($B278&amp;$C278)="","",IF(OR(ISNUMBER(SEARCH("未",$A278)),ISNUMBER(SEARCH("送出",$A278)),AND(TRIM($A278)="",NOT(ISNUMBER($D278)),N($H278)=0)),"【合同未回】","")&amp;IF(NOT(ISNUMBER($E278)),IF(OR(ISNUMBER(SEARCH("未",$A278)),ISNUMBER(SEARCH("送出",$A278)),AND(TRIM($A278)="",NOT(ISNUMBER($D278)),N($H278)=0)),"","【未填合同期】"),IF($E278&lt;TODAY(),"【已到期】",IF($E278-TODAY()&lt;=提醒天数,"【即将到期，剩余"&amp;($E278-TODAY())&amp;"天】","【正常】")))&amp;IF(OR($AD278="安装免保",$AD278="技术免保",$AD278="质保期内"),"【"&amp;$AD278&amp;"】",""))</f>
        <v/>
      </c>
      <c r="K278" s="244" t="str">
        <f aca="false">IF(OR(N($H278)=0,N($I278)=0),"",ROUND(N($H278)*N($I278)*IF(N($J278)=0,1,N($J278)),2))</f>
        <v/>
      </c>
      <c r="M278" s="244" t="str">
        <f aca="false">IF(TRIM($B278&amp;$C278)="","",IF(AND(N($K278)=0,N($L278)=0),"",ROUND(N($K278)+N($L278),2)))</f>
        <v/>
      </c>
      <c r="S278" s="244"/>
      <c r="T278" s="245" t="str">
        <f aca="false">IF(TRIM($B278&amp;$C278)="","",IF(N($O278)=0,"",MAX(0,MIN(N($O278)-N($Q278),N($W278)))))</f>
        <v/>
      </c>
      <c r="U278" s="245" t="str">
        <f aca="false">IF(TRIM($B278&amp;$C278)="","",IF(N($Q278)&lt;=N($O278),"",N($Q278)-N($O278)))</f>
        <v/>
      </c>
      <c r="V278" s="245" t="str">
        <f aca="false">IF(OR(TRIM($B278&amp;$C278)="",$W278=""),"",MAX(0,N($W278))-N($T278))</f>
        <v/>
      </c>
      <c r="W278" s="245" t="str">
        <f aca="false">IF(TRIM($B278&amp;$C278)="","",IF(AND(N($M278)=0,N($Q278)+N($R278)+N($S278)=0),"",ROUND(N($M278)-N($Q278)-N($R278)-N($S278),2)))</f>
        <v/>
      </c>
      <c r="X278" s="246" t="str">
        <f aca="false">IF(TRIM($B278&amp;$C278)="","",IF(N($M278)=0,IF((N($Q278)+N($R278)+N($S278))=0,"—未填单价","未填单价，已收 "&amp;TEXT((N($Q278)+N($R278)+N($S278)),"#,##0.00")),IF(N($W278)&gt;0.005,"欠 "&amp;TEXT(N($W278),"#,##0.00")&amp;IF(N($T278)&gt;0,"（开票未到账 "&amp;TEXT(N($T278),"#,##0.00")&amp;"）","")&amp;IF(N($V278)&gt;0,"（未开票 "&amp;TEXT(N($V278),"#,##0.00")&amp;"）",""),IF(N($W278)&lt;-0.005,"多收 "&amp;TEXT(-N($W278),"#,##0.00"),"✔ 已结清")))&amp;IF(N($U278)&gt;0,"｜到账未开票 "&amp;TEXT(N($U278),"#,##0.00")&amp;"，待补票","")&amp;IF(N($R278)&gt;0,"｜收现 "&amp;TEXT(N($R278),"#,##0.00"),"")&amp;IF(N($S278)&gt;0,"｜收款不开票 "&amp;TEXT(N($S278),"#,##0.00"),""))</f>
        <v/>
      </c>
      <c r="Y278" s="290"/>
      <c r="AC278" s="244" t="str">
        <f aca="false">IF(OR(N($O278)=0,N($AB278)=0),"",ROUND(N($O278)/(1+N($AB278))*N($AB278),2))</f>
        <v/>
      </c>
      <c r="AD278" s="290"/>
      <c r="AE278" s="288"/>
      <c r="AF278" s="261" t="str">
        <f aca="false">IF($AN278="","",IF($AN278=1,IF($AO278&gt;=1,"一次性·已到收款期","一次性·未到期"),$AE278&amp;" 第"&amp;$AO278&amp;"/"&amp;$AN278&amp;"期"))</f>
        <v/>
      </c>
      <c r="AG278" s="245" t="str">
        <f aca="false">IF(OR($AN278="",N($M278)=0),"",ROUND(N($K278)*$AO278/$AN278,2)+N($L278))</f>
        <v/>
      </c>
      <c r="AH278" s="245" t="str">
        <f aca="false">IF($AG278="","",MAX(0,ROUND($AG278-(N($Q278)+N($R278)+N($S278)),2)))</f>
        <v/>
      </c>
      <c r="AI278" s="245" t="str">
        <f aca="false">IF(OR(TRIM($B278&amp;$C278)="",NOT(ISNUMBER($D278))),"",SUMIFS($W$3:$W$1001,$AK$3:$AK$1001,$AK278,$D$3:$D$1001,"&lt;"&amp;$D278))</f>
        <v/>
      </c>
      <c r="AJ278" s="245" t="str">
        <f aca="false">IF(TRIM($B278&amp;$C278)="","",SUMIFS($W$3:$W$1001,$AK$3:$AK$1001,$AK278))</f>
        <v/>
      </c>
      <c r="AK278" s="261" t="str">
        <f aca="false">IF(TRIM($B278&amp;$C278)="","",TRIM($B278)&amp;"｜"&amp;TRIM($C278))</f>
        <v/>
      </c>
      <c r="AL278" s="245" t="str">
        <f aca="false">IF(TRIM($B278&amp;$C278)="","",MIN(N($O278),N($Q278)))</f>
        <v/>
      </c>
      <c r="AM278" s="248" t="str">
        <f aca="false">IF(ISNUMBER($D278),YEAR($D278),"")</f>
        <v/>
      </c>
      <c r="AN278" s="248" t="str">
        <f aca="false">IF(OR(TRIM($B278&amp;$C278)="",NOT(ISNUMBER($D278)),NOT(ISNUMBER($E278))),"",IF($E278&lt;$D278,"",IF(IF($AE278="半年付",2,IF($AE278="季度付",4,IF($AE278="月付",12,IF($AE278="半月付",24,1))))=1,1,MAX(1,ROUND(($E278-$D278+1)/365*IF($AE278="半年付",2,IF($AE278="季度付",4,IF($AE278="月付",12,IF($AE278="半月付",24,1)))),0)))))</f>
        <v/>
      </c>
      <c r="AO278" s="248" t="str">
        <f aca="true">IF($AN278="","",MIN($AN278,MAX(0,INT((TODAY()-付款宽限天数-$D278)/(($E278-$D278+1)/$AN278))+1)))</f>
        <v/>
      </c>
    </row>
    <row r="279" customFormat="false" ht="24" hidden="false" customHeight="false" outlineLevel="0" collapsed="false">
      <c r="F279" s="288" t="str">
        <f aca="true">IF(TRIM($B279&amp;$C279)="","",IF(OR(ISNUMBER(SEARCH("未",$A279)),ISNUMBER(SEARCH("送出",$A279)),AND(TRIM($A279)="",NOT(ISNUMBER($D279)),N($H279)=0)),"【合同未回】","")&amp;IF(NOT(ISNUMBER($E279)),IF(OR(ISNUMBER(SEARCH("未",$A279)),ISNUMBER(SEARCH("送出",$A279)),AND(TRIM($A279)="",NOT(ISNUMBER($D279)),N($H279)=0)),"","【未填合同期】"),IF($E279&lt;TODAY(),"【已到期】",IF($E279-TODAY()&lt;=提醒天数,"【即将到期，剩余"&amp;($E279-TODAY())&amp;"天】","【正常】")))&amp;IF(OR($AD279="安装免保",$AD279="技术免保",$AD279="质保期内"),"【"&amp;$AD279&amp;"】",""))</f>
        <v/>
      </c>
      <c r="K279" s="244" t="str">
        <f aca="false">IF(OR(N($H279)=0,N($I279)=0),"",ROUND(N($H279)*N($I279)*IF(N($J279)=0,1,N($J279)),2))</f>
        <v/>
      </c>
      <c r="M279" s="244" t="str">
        <f aca="false">IF(TRIM($B279&amp;$C279)="","",IF(AND(N($K279)=0,N($L279)=0),"",ROUND(N($K279)+N($L279),2)))</f>
        <v/>
      </c>
      <c r="S279" s="244"/>
      <c r="T279" s="245" t="str">
        <f aca="false">IF(TRIM($B279&amp;$C279)="","",IF(N($O279)=0,"",MAX(0,MIN(N($O279)-N($Q279),N($W279)))))</f>
        <v/>
      </c>
      <c r="U279" s="245" t="str">
        <f aca="false">IF(TRIM($B279&amp;$C279)="","",IF(N($Q279)&lt;=N($O279),"",N($Q279)-N($O279)))</f>
        <v/>
      </c>
      <c r="V279" s="245" t="str">
        <f aca="false">IF(OR(TRIM($B279&amp;$C279)="",$W279=""),"",MAX(0,N($W279))-N($T279))</f>
        <v/>
      </c>
      <c r="W279" s="245" t="str">
        <f aca="false">IF(TRIM($B279&amp;$C279)="","",IF(AND(N($M279)=0,N($Q279)+N($R279)+N($S279)=0),"",ROUND(N($M279)-N($Q279)-N($R279)-N($S279),2)))</f>
        <v/>
      </c>
      <c r="X279" s="246" t="str">
        <f aca="false">IF(TRIM($B279&amp;$C279)="","",IF(N($M279)=0,IF((N($Q279)+N($R279)+N($S279))=0,"—未填单价","未填单价，已收 "&amp;TEXT((N($Q279)+N($R279)+N($S279)),"#,##0.00")),IF(N($W279)&gt;0.005,"欠 "&amp;TEXT(N($W279),"#,##0.00")&amp;IF(N($T279)&gt;0,"（开票未到账 "&amp;TEXT(N($T279),"#,##0.00")&amp;"）","")&amp;IF(N($V279)&gt;0,"（未开票 "&amp;TEXT(N($V279),"#,##0.00")&amp;"）",""),IF(N($W279)&lt;-0.005,"多收 "&amp;TEXT(-N($W279),"#,##0.00"),"✔ 已结清")))&amp;IF(N($U279)&gt;0,"｜到账未开票 "&amp;TEXT(N($U279),"#,##0.00")&amp;"，待补票","")&amp;IF(N($R279)&gt;0,"｜收现 "&amp;TEXT(N($R279),"#,##0.00"),"")&amp;IF(N($S279)&gt;0,"｜收款不开票 "&amp;TEXT(N($S279),"#,##0.00"),""))</f>
        <v/>
      </c>
      <c r="Y279" s="290"/>
      <c r="AC279" s="244" t="str">
        <f aca="false">IF(OR(N($O279)=0,N($AB279)=0),"",ROUND(N($O279)/(1+N($AB279))*N($AB279),2))</f>
        <v/>
      </c>
      <c r="AD279" s="290"/>
      <c r="AE279" s="288"/>
      <c r="AF279" s="261" t="str">
        <f aca="false">IF($AN279="","",IF($AN279=1,IF($AO279&gt;=1,"一次性·已到收款期","一次性·未到期"),$AE279&amp;" 第"&amp;$AO279&amp;"/"&amp;$AN279&amp;"期"))</f>
        <v/>
      </c>
      <c r="AG279" s="245" t="str">
        <f aca="false">IF(OR($AN279="",N($M279)=0),"",ROUND(N($K279)*$AO279/$AN279,2)+N($L279))</f>
        <v/>
      </c>
      <c r="AH279" s="245" t="str">
        <f aca="false">IF($AG279="","",MAX(0,ROUND($AG279-(N($Q279)+N($R279)+N($S279)),2)))</f>
        <v/>
      </c>
      <c r="AI279" s="245" t="str">
        <f aca="false">IF(OR(TRIM($B279&amp;$C279)="",NOT(ISNUMBER($D279))),"",SUMIFS($W$3:$W$1001,$AK$3:$AK$1001,$AK279,$D$3:$D$1001,"&lt;"&amp;$D279))</f>
        <v/>
      </c>
      <c r="AJ279" s="245" t="str">
        <f aca="false">IF(TRIM($B279&amp;$C279)="","",SUMIFS($W$3:$W$1001,$AK$3:$AK$1001,$AK279))</f>
        <v/>
      </c>
      <c r="AK279" s="261" t="str">
        <f aca="false">IF(TRIM($B279&amp;$C279)="","",TRIM($B279)&amp;"｜"&amp;TRIM($C279))</f>
        <v/>
      </c>
      <c r="AL279" s="245" t="str">
        <f aca="false">IF(TRIM($B279&amp;$C279)="","",MIN(N($O279),N($Q279)))</f>
        <v/>
      </c>
      <c r="AM279" s="248" t="str">
        <f aca="false">IF(ISNUMBER($D279),YEAR($D279),"")</f>
        <v/>
      </c>
      <c r="AN279" s="248" t="str">
        <f aca="false">IF(OR(TRIM($B279&amp;$C279)="",NOT(ISNUMBER($D279)),NOT(ISNUMBER($E279))),"",IF($E279&lt;$D279,"",IF(IF($AE279="半年付",2,IF($AE279="季度付",4,IF($AE279="月付",12,IF($AE279="半月付",24,1))))=1,1,MAX(1,ROUND(($E279-$D279+1)/365*IF($AE279="半年付",2,IF($AE279="季度付",4,IF($AE279="月付",12,IF($AE279="半月付",24,1)))),0)))))</f>
        <v/>
      </c>
      <c r="AO279" s="248" t="str">
        <f aca="true">IF($AN279="","",MIN($AN279,MAX(0,INT((TODAY()-付款宽限天数-$D279)/(($E279-$D279+1)/$AN279))+1)))</f>
        <v/>
      </c>
    </row>
    <row r="280" customFormat="false" ht="24" hidden="false" customHeight="false" outlineLevel="0" collapsed="false">
      <c r="F280" s="288" t="str">
        <f aca="true">IF(TRIM($B280&amp;$C280)="","",IF(OR(ISNUMBER(SEARCH("未",$A280)),ISNUMBER(SEARCH("送出",$A280)),AND(TRIM($A280)="",NOT(ISNUMBER($D280)),N($H280)=0)),"【合同未回】","")&amp;IF(NOT(ISNUMBER($E280)),IF(OR(ISNUMBER(SEARCH("未",$A280)),ISNUMBER(SEARCH("送出",$A280)),AND(TRIM($A280)="",NOT(ISNUMBER($D280)),N($H280)=0)),"","【未填合同期】"),IF($E280&lt;TODAY(),"【已到期】",IF($E280-TODAY()&lt;=提醒天数,"【即将到期，剩余"&amp;($E280-TODAY())&amp;"天】","【正常】")))&amp;IF(OR($AD280="安装免保",$AD280="技术免保",$AD280="质保期内"),"【"&amp;$AD280&amp;"】",""))</f>
        <v/>
      </c>
      <c r="K280" s="244" t="str">
        <f aca="false">IF(OR(N($H280)=0,N($I280)=0),"",ROUND(N($H280)*N($I280)*IF(N($J280)=0,1,N($J280)),2))</f>
        <v/>
      </c>
      <c r="M280" s="244" t="str">
        <f aca="false">IF(TRIM($B280&amp;$C280)="","",IF(AND(N($K280)=0,N($L280)=0),"",ROUND(N($K280)+N($L280),2)))</f>
        <v/>
      </c>
      <c r="S280" s="244"/>
      <c r="T280" s="245" t="str">
        <f aca="false">IF(TRIM($B280&amp;$C280)="","",IF(N($O280)=0,"",MAX(0,MIN(N($O280)-N($Q280),N($W280)))))</f>
        <v/>
      </c>
      <c r="U280" s="245" t="str">
        <f aca="false">IF(TRIM($B280&amp;$C280)="","",IF(N($Q280)&lt;=N($O280),"",N($Q280)-N($O280)))</f>
        <v/>
      </c>
      <c r="V280" s="245" t="str">
        <f aca="false">IF(OR(TRIM($B280&amp;$C280)="",$W280=""),"",MAX(0,N($W280))-N($T280))</f>
        <v/>
      </c>
      <c r="W280" s="245" t="str">
        <f aca="false">IF(TRIM($B280&amp;$C280)="","",IF(AND(N($M280)=0,N($Q280)+N($R280)+N($S280)=0),"",ROUND(N($M280)-N($Q280)-N($R280)-N($S280),2)))</f>
        <v/>
      </c>
      <c r="X280" s="246" t="str">
        <f aca="false">IF(TRIM($B280&amp;$C280)="","",IF(N($M280)=0,IF((N($Q280)+N($R280)+N($S280))=0,"—未填单价","未填单价，已收 "&amp;TEXT((N($Q280)+N($R280)+N($S280)),"#,##0.00")),IF(N($W280)&gt;0.005,"欠 "&amp;TEXT(N($W280),"#,##0.00")&amp;IF(N($T280)&gt;0,"（开票未到账 "&amp;TEXT(N($T280),"#,##0.00")&amp;"）","")&amp;IF(N($V280)&gt;0,"（未开票 "&amp;TEXT(N($V280),"#,##0.00")&amp;"）",""),IF(N($W280)&lt;-0.005,"多收 "&amp;TEXT(-N($W280),"#,##0.00"),"✔ 已结清")))&amp;IF(N($U280)&gt;0,"｜到账未开票 "&amp;TEXT(N($U280),"#,##0.00")&amp;"，待补票","")&amp;IF(N($R280)&gt;0,"｜收现 "&amp;TEXT(N($R280),"#,##0.00"),"")&amp;IF(N($S280)&gt;0,"｜收款不开票 "&amp;TEXT(N($S280),"#,##0.00"),""))</f>
        <v/>
      </c>
      <c r="Y280" s="290"/>
      <c r="AC280" s="244" t="str">
        <f aca="false">IF(OR(N($O280)=0,N($AB280)=0),"",ROUND(N($O280)/(1+N($AB280))*N($AB280),2))</f>
        <v/>
      </c>
      <c r="AD280" s="290"/>
      <c r="AE280" s="288"/>
      <c r="AF280" s="261" t="str">
        <f aca="false">IF($AN280="","",IF($AN280=1,IF($AO280&gt;=1,"一次性·已到收款期","一次性·未到期"),$AE280&amp;" 第"&amp;$AO280&amp;"/"&amp;$AN280&amp;"期"))</f>
        <v/>
      </c>
      <c r="AG280" s="245" t="str">
        <f aca="false">IF(OR($AN280="",N($M280)=0),"",ROUND(N($K280)*$AO280/$AN280,2)+N($L280))</f>
        <v/>
      </c>
      <c r="AH280" s="245" t="str">
        <f aca="false">IF($AG280="","",MAX(0,ROUND($AG280-(N($Q280)+N($R280)+N($S280)),2)))</f>
        <v/>
      </c>
      <c r="AI280" s="245" t="str">
        <f aca="false">IF(OR(TRIM($B280&amp;$C280)="",NOT(ISNUMBER($D280))),"",SUMIFS($W$3:$W$1001,$AK$3:$AK$1001,$AK280,$D$3:$D$1001,"&lt;"&amp;$D280))</f>
        <v/>
      </c>
      <c r="AJ280" s="245" t="str">
        <f aca="false">IF(TRIM($B280&amp;$C280)="","",SUMIFS($W$3:$W$1001,$AK$3:$AK$1001,$AK280))</f>
        <v/>
      </c>
      <c r="AK280" s="261" t="str">
        <f aca="false">IF(TRIM($B280&amp;$C280)="","",TRIM($B280)&amp;"｜"&amp;TRIM($C280))</f>
        <v/>
      </c>
      <c r="AL280" s="245" t="str">
        <f aca="false">IF(TRIM($B280&amp;$C280)="","",MIN(N($O280),N($Q280)))</f>
        <v/>
      </c>
      <c r="AM280" s="248" t="str">
        <f aca="false">IF(ISNUMBER($D280),YEAR($D280),"")</f>
        <v/>
      </c>
      <c r="AN280" s="248" t="str">
        <f aca="false">IF(OR(TRIM($B280&amp;$C280)="",NOT(ISNUMBER($D280)),NOT(ISNUMBER($E280))),"",IF($E280&lt;$D280,"",IF(IF($AE280="半年付",2,IF($AE280="季度付",4,IF($AE280="月付",12,IF($AE280="半月付",24,1))))=1,1,MAX(1,ROUND(($E280-$D280+1)/365*IF($AE280="半年付",2,IF($AE280="季度付",4,IF($AE280="月付",12,IF($AE280="半月付",24,1)))),0)))))</f>
        <v/>
      </c>
      <c r="AO280" s="248" t="str">
        <f aca="true">IF($AN280="","",MIN($AN280,MAX(0,INT((TODAY()-付款宽限天数-$D280)/(($E280-$D280+1)/$AN280))+1)))</f>
        <v/>
      </c>
    </row>
    <row r="281" customFormat="false" ht="24" hidden="false" customHeight="false" outlineLevel="0" collapsed="false">
      <c r="F281" s="288" t="str">
        <f aca="true">IF(TRIM($B281&amp;$C281)="","",IF(OR(ISNUMBER(SEARCH("未",$A281)),ISNUMBER(SEARCH("送出",$A281)),AND(TRIM($A281)="",NOT(ISNUMBER($D281)),N($H281)=0)),"【合同未回】","")&amp;IF(NOT(ISNUMBER($E281)),IF(OR(ISNUMBER(SEARCH("未",$A281)),ISNUMBER(SEARCH("送出",$A281)),AND(TRIM($A281)="",NOT(ISNUMBER($D281)),N($H281)=0)),"","【未填合同期】"),IF($E281&lt;TODAY(),"【已到期】",IF($E281-TODAY()&lt;=提醒天数,"【即将到期，剩余"&amp;($E281-TODAY())&amp;"天】","【正常】")))&amp;IF(OR($AD281="安装免保",$AD281="技术免保",$AD281="质保期内"),"【"&amp;$AD281&amp;"】",""))</f>
        <v/>
      </c>
      <c r="K281" s="244" t="str">
        <f aca="false">IF(OR(N($H281)=0,N($I281)=0),"",ROUND(N($H281)*N($I281)*IF(N($J281)=0,1,N($J281)),2))</f>
        <v/>
      </c>
      <c r="M281" s="244" t="str">
        <f aca="false">IF(TRIM($B281&amp;$C281)="","",IF(AND(N($K281)=0,N($L281)=0),"",ROUND(N($K281)+N($L281),2)))</f>
        <v/>
      </c>
      <c r="S281" s="244"/>
      <c r="T281" s="245" t="str">
        <f aca="false">IF(TRIM($B281&amp;$C281)="","",IF(N($O281)=0,"",MAX(0,MIN(N($O281)-N($Q281),N($W281)))))</f>
        <v/>
      </c>
      <c r="U281" s="245" t="str">
        <f aca="false">IF(TRIM($B281&amp;$C281)="","",IF(N($Q281)&lt;=N($O281),"",N($Q281)-N($O281)))</f>
        <v/>
      </c>
      <c r="V281" s="245" t="str">
        <f aca="false">IF(OR(TRIM($B281&amp;$C281)="",$W281=""),"",MAX(0,N($W281))-N($T281))</f>
        <v/>
      </c>
      <c r="W281" s="245" t="str">
        <f aca="false">IF(TRIM($B281&amp;$C281)="","",IF(AND(N($M281)=0,N($Q281)+N($R281)+N($S281)=0),"",ROUND(N($M281)-N($Q281)-N($R281)-N($S281),2)))</f>
        <v/>
      </c>
      <c r="X281" s="246" t="str">
        <f aca="false">IF(TRIM($B281&amp;$C281)="","",IF(N($M281)=0,IF((N($Q281)+N($R281)+N($S281))=0,"—未填单价","未填单价，已收 "&amp;TEXT((N($Q281)+N($R281)+N($S281)),"#,##0.00")),IF(N($W281)&gt;0.005,"欠 "&amp;TEXT(N($W281),"#,##0.00")&amp;IF(N($T281)&gt;0,"（开票未到账 "&amp;TEXT(N($T281),"#,##0.00")&amp;"）","")&amp;IF(N($V281)&gt;0,"（未开票 "&amp;TEXT(N($V281),"#,##0.00")&amp;"）",""),IF(N($W281)&lt;-0.005,"多收 "&amp;TEXT(-N($W281),"#,##0.00"),"✔ 已结清")))&amp;IF(N($U281)&gt;0,"｜到账未开票 "&amp;TEXT(N($U281),"#,##0.00")&amp;"，待补票","")&amp;IF(N($R281)&gt;0,"｜收现 "&amp;TEXT(N($R281),"#,##0.00"),"")&amp;IF(N($S281)&gt;0,"｜收款不开票 "&amp;TEXT(N($S281),"#,##0.00"),""))</f>
        <v/>
      </c>
      <c r="Y281" s="290"/>
      <c r="AC281" s="244" t="str">
        <f aca="false">IF(OR(N($O281)=0,N($AB281)=0),"",ROUND(N($O281)/(1+N($AB281))*N($AB281),2))</f>
        <v/>
      </c>
      <c r="AD281" s="290"/>
      <c r="AE281" s="288"/>
      <c r="AF281" s="261" t="str">
        <f aca="false">IF($AN281="","",IF($AN281=1,IF($AO281&gt;=1,"一次性·已到收款期","一次性·未到期"),$AE281&amp;" 第"&amp;$AO281&amp;"/"&amp;$AN281&amp;"期"))</f>
        <v/>
      </c>
      <c r="AG281" s="245" t="str">
        <f aca="false">IF(OR($AN281="",N($M281)=0),"",ROUND(N($K281)*$AO281/$AN281,2)+N($L281))</f>
        <v/>
      </c>
      <c r="AH281" s="245" t="str">
        <f aca="false">IF($AG281="","",MAX(0,ROUND($AG281-(N($Q281)+N($R281)+N($S281)),2)))</f>
        <v/>
      </c>
      <c r="AI281" s="245" t="str">
        <f aca="false">IF(OR(TRIM($B281&amp;$C281)="",NOT(ISNUMBER($D281))),"",SUMIFS($W$3:$W$1001,$AK$3:$AK$1001,$AK281,$D$3:$D$1001,"&lt;"&amp;$D281))</f>
        <v/>
      </c>
      <c r="AJ281" s="245" t="str">
        <f aca="false">IF(TRIM($B281&amp;$C281)="","",SUMIFS($W$3:$W$1001,$AK$3:$AK$1001,$AK281))</f>
        <v/>
      </c>
      <c r="AK281" s="261" t="str">
        <f aca="false">IF(TRIM($B281&amp;$C281)="","",TRIM($B281)&amp;"｜"&amp;TRIM($C281))</f>
        <v/>
      </c>
      <c r="AL281" s="245" t="str">
        <f aca="false">IF(TRIM($B281&amp;$C281)="","",MIN(N($O281),N($Q281)))</f>
        <v/>
      </c>
      <c r="AM281" s="248" t="str">
        <f aca="false">IF(ISNUMBER($D281),YEAR($D281),"")</f>
        <v/>
      </c>
      <c r="AN281" s="248" t="str">
        <f aca="false">IF(OR(TRIM($B281&amp;$C281)="",NOT(ISNUMBER($D281)),NOT(ISNUMBER($E281))),"",IF($E281&lt;$D281,"",IF(IF($AE281="半年付",2,IF($AE281="季度付",4,IF($AE281="月付",12,IF($AE281="半月付",24,1))))=1,1,MAX(1,ROUND(($E281-$D281+1)/365*IF($AE281="半年付",2,IF($AE281="季度付",4,IF($AE281="月付",12,IF($AE281="半月付",24,1)))),0)))))</f>
        <v/>
      </c>
      <c r="AO281" s="248" t="str">
        <f aca="true">IF($AN281="","",MIN($AN281,MAX(0,INT((TODAY()-付款宽限天数-$D281)/(($E281-$D281+1)/$AN281))+1)))</f>
        <v/>
      </c>
    </row>
    <row r="282" customFormat="false" ht="24" hidden="false" customHeight="false" outlineLevel="0" collapsed="false">
      <c r="F282" s="288" t="str">
        <f aca="true">IF(TRIM($B282&amp;$C282)="","",IF(OR(ISNUMBER(SEARCH("未",$A282)),ISNUMBER(SEARCH("送出",$A282)),AND(TRIM($A282)="",NOT(ISNUMBER($D282)),N($H282)=0)),"【合同未回】","")&amp;IF(NOT(ISNUMBER($E282)),IF(OR(ISNUMBER(SEARCH("未",$A282)),ISNUMBER(SEARCH("送出",$A282)),AND(TRIM($A282)="",NOT(ISNUMBER($D282)),N($H282)=0)),"","【未填合同期】"),IF($E282&lt;TODAY(),"【已到期】",IF($E282-TODAY()&lt;=提醒天数,"【即将到期，剩余"&amp;($E282-TODAY())&amp;"天】","【正常】")))&amp;IF(OR($AD282="安装免保",$AD282="技术免保",$AD282="质保期内"),"【"&amp;$AD282&amp;"】",""))</f>
        <v/>
      </c>
      <c r="K282" s="244" t="str">
        <f aca="false">IF(OR(N($H282)=0,N($I282)=0),"",ROUND(N($H282)*N($I282)*IF(N($J282)=0,1,N($J282)),2))</f>
        <v/>
      </c>
      <c r="M282" s="244" t="str">
        <f aca="false">IF(TRIM($B282&amp;$C282)="","",IF(AND(N($K282)=0,N($L282)=0),"",ROUND(N($K282)+N($L282),2)))</f>
        <v/>
      </c>
      <c r="S282" s="244"/>
      <c r="T282" s="245" t="str">
        <f aca="false">IF(TRIM($B282&amp;$C282)="","",IF(N($O282)=0,"",MAX(0,MIN(N($O282)-N($Q282),N($W282)))))</f>
        <v/>
      </c>
      <c r="U282" s="245" t="str">
        <f aca="false">IF(TRIM($B282&amp;$C282)="","",IF(N($Q282)&lt;=N($O282),"",N($Q282)-N($O282)))</f>
        <v/>
      </c>
      <c r="V282" s="245" t="str">
        <f aca="false">IF(OR(TRIM($B282&amp;$C282)="",$W282=""),"",MAX(0,N($W282))-N($T282))</f>
        <v/>
      </c>
      <c r="W282" s="245" t="str">
        <f aca="false">IF(TRIM($B282&amp;$C282)="","",IF(AND(N($M282)=0,N($Q282)+N($R282)+N($S282)=0),"",ROUND(N($M282)-N($Q282)-N($R282)-N($S282),2)))</f>
        <v/>
      </c>
      <c r="X282" s="246" t="str">
        <f aca="false">IF(TRIM($B282&amp;$C282)="","",IF(N($M282)=0,IF((N($Q282)+N($R282)+N($S282))=0,"—未填单价","未填单价，已收 "&amp;TEXT((N($Q282)+N($R282)+N($S282)),"#,##0.00")),IF(N($W282)&gt;0.005,"欠 "&amp;TEXT(N($W282),"#,##0.00")&amp;IF(N($T282)&gt;0,"（开票未到账 "&amp;TEXT(N($T282),"#,##0.00")&amp;"）","")&amp;IF(N($V282)&gt;0,"（未开票 "&amp;TEXT(N($V282),"#,##0.00")&amp;"）",""),IF(N($W282)&lt;-0.005,"多收 "&amp;TEXT(-N($W282),"#,##0.00"),"✔ 已结清")))&amp;IF(N($U282)&gt;0,"｜到账未开票 "&amp;TEXT(N($U282),"#,##0.00")&amp;"，待补票","")&amp;IF(N($R282)&gt;0,"｜收现 "&amp;TEXT(N($R282),"#,##0.00"),"")&amp;IF(N($S282)&gt;0,"｜收款不开票 "&amp;TEXT(N($S282),"#,##0.00"),""))</f>
        <v/>
      </c>
      <c r="Y282" s="290"/>
      <c r="AC282" s="244" t="str">
        <f aca="false">IF(OR(N($O282)=0,N($AB282)=0),"",ROUND(N($O282)/(1+N($AB282))*N($AB282),2))</f>
        <v/>
      </c>
      <c r="AD282" s="290"/>
      <c r="AE282" s="288"/>
      <c r="AF282" s="261" t="str">
        <f aca="false">IF($AN282="","",IF($AN282=1,IF($AO282&gt;=1,"一次性·已到收款期","一次性·未到期"),$AE282&amp;" 第"&amp;$AO282&amp;"/"&amp;$AN282&amp;"期"))</f>
        <v/>
      </c>
      <c r="AG282" s="245" t="str">
        <f aca="false">IF(OR($AN282="",N($M282)=0),"",ROUND(N($K282)*$AO282/$AN282,2)+N($L282))</f>
        <v/>
      </c>
      <c r="AH282" s="245" t="str">
        <f aca="false">IF($AG282="","",MAX(0,ROUND($AG282-(N($Q282)+N($R282)+N($S282)),2)))</f>
        <v/>
      </c>
      <c r="AI282" s="245" t="str">
        <f aca="false">IF(OR(TRIM($B282&amp;$C282)="",NOT(ISNUMBER($D282))),"",SUMIFS($W$3:$W$1001,$AK$3:$AK$1001,$AK282,$D$3:$D$1001,"&lt;"&amp;$D282))</f>
        <v/>
      </c>
      <c r="AJ282" s="245" t="str">
        <f aca="false">IF(TRIM($B282&amp;$C282)="","",SUMIFS($W$3:$W$1001,$AK$3:$AK$1001,$AK282))</f>
        <v/>
      </c>
      <c r="AK282" s="261" t="str">
        <f aca="false">IF(TRIM($B282&amp;$C282)="","",TRIM($B282)&amp;"｜"&amp;TRIM($C282))</f>
        <v/>
      </c>
      <c r="AL282" s="245" t="str">
        <f aca="false">IF(TRIM($B282&amp;$C282)="","",MIN(N($O282),N($Q282)))</f>
        <v/>
      </c>
      <c r="AM282" s="248" t="str">
        <f aca="false">IF(ISNUMBER($D282),YEAR($D282),"")</f>
        <v/>
      </c>
      <c r="AN282" s="248" t="str">
        <f aca="false">IF(OR(TRIM($B282&amp;$C282)="",NOT(ISNUMBER($D282)),NOT(ISNUMBER($E282))),"",IF($E282&lt;$D282,"",IF(IF($AE282="半年付",2,IF($AE282="季度付",4,IF($AE282="月付",12,IF($AE282="半月付",24,1))))=1,1,MAX(1,ROUND(($E282-$D282+1)/365*IF($AE282="半年付",2,IF($AE282="季度付",4,IF($AE282="月付",12,IF($AE282="半月付",24,1)))),0)))))</f>
        <v/>
      </c>
      <c r="AO282" s="248" t="str">
        <f aca="true">IF($AN282="","",MIN($AN282,MAX(0,INT((TODAY()-付款宽限天数-$D282)/(($E282-$D282+1)/$AN282))+1)))</f>
        <v/>
      </c>
    </row>
    <row r="283" customFormat="false" ht="24" hidden="false" customHeight="false" outlineLevel="0" collapsed="false">
      <c r="F283" s="288" t="str">
        <f aca="true">IF(TRIM($B283&amp;$C283)="","",IF(OR(ISNUMBER(SEARCH("未",$A283)),ISNUMBER(SEARCH("送出",$A283)),AND(TRIM($A283)="",NOT(ISNUMBER($D283)),N($H283)=0)),"【合同未回】","")&amp;IF(NOT(ISNUMBER($E283)),IF(OR(ISNUMBER(SEARCH("未",$A283)),ISNUMBER(SEARCH("送出",$A283)),AND(TRIM($A283)="",NOT(ISNUMBER($D283)),N($H283)=0)),"","【未填合同期】"),IF($E283&lt;TODAY(),"【已到期】",IF($E283-TODAY()&lt;=提醒天数,"【即将到期，剩余"&amp;($E283-TODAY())&amp;"天】","【正常】")))&amp;IF(OR($AD283="安装免保",$AD283="技术免保",$AD283="质保期内"),"【"&amp;$AD283&amp;"】",""))</f>
        <v/>
      </c>
      <c r="K283" s="244" t="str">
        <f aca="false">IF(OR(N($H283)=0,N($I283)=0),"",ROUND(N($H283)*N($I283)*IF(N($J283)=0,1,N($J283)),2))</f>
        <v/>
      </c>
      <c r="M283" s="244" t="str">
        <f aca="false">IF(TRIM($B283&amp;$C283)="","",IF(AND(N($K283)=0,N($L283)=0),"",ROUND(N($K283)+N($L283),2)))</f>
        <v/>
      </c>
      <c r="S283" s="244"/>
      <c r="T283" s="245" t="str">
        <f aca="false">IF(TRIM($B283&amp;$C283)="","",IF(N($O283)=0,"",MAX(0,MIN(N($O283)-N($Q283),N($W283)))))</f>
        <v/>
      </c>
      <c r="U283" s="245" t="str">
        <f aca="false">IF(TRIM($B283&amp;$C283)="","",IF(N($Q283)&lt;=N($O283),"",N($Q283)-N($O283)))</f>
        <v/>
      </c>
      <c r="V283" s="245" t="str">
        <f aca="false">IF(OR(TRIM($B283&amp;$C283)="",$W283=""),"",MAX(0,N($W283))-N($T283))</f>
        <v/>
      </c>
      <c r="W283" s="245" t="str">
        <f aca="false">IF(TRIM($B283&amp;$C283)="","",IF(AND(N($M283)=0,N($Q283)+N($R283)+N($S283)=0),"",ROUND(N($M283)-N($Q283)-N($R283)-N($S283),2)))</f>
        <v/>
      </c>
      <c r="X283" s="246" t="str">
        <f aca="false">IF(TRIM($B283&amp;$C283)="","",IF(N($M283)=0,IF((N($Q283)+N($R283)+N($S283))=0,"—未填单价","未填单价，已收 "&amp;TEXT((N($Q283)+N($R283)+N($S283)),"#,##0.00")),IF(N($W283)&gt;0.005,"欠 "&amp;TEXT(N($W283),"#,##0.00")&amp;IF(N($T283)&gt;0,"（开票未到账 "&amp;TEXT(N($T283),"#,##0.00")&amp;"）","")&amp;IF(N($V283)&gt;0,"（未开票 "&amp;TEXT(N($V283),"#,##0.00")&amp;"）",""),IF(N($W283)&lt;-0.005,"多收 "&amp;TEXT(-N($W283),"#,##0.00"),"✔ 已结清")))&amp;IF(N($U283)&gt;0,"｜到账未开票 "&amp;TEXT(N($U283),"#,##0.00")&amp;"，待补票","")&amp;IF(N($R283)&gt;0,"｜收现 "&amp;TEXT(N($R283),"#,##0.00"),"")&amp;IF(N($S283)&gt;0,"｜收款不开票 "&amp;TEXT(N($S283),"#,##0.00"),""))</f>
        <v/>
      </c>
      <c r="Y283" s="290"/>
      <c r="AC283" s="244" t="str">
        <f aca="false">IF(OR(N($O283)=0,N($AB283)=0),"",ROUND(N($O283)/(1+N($AB283))*N($AB283),2))</f>
        <v/>
      </c>
      <c r="AD283" s="290"/>
      <c r="AE283" s="288"/>
      <c r="AF283" s="261" t="str">
        <f aca="false">IF($AN283="","",IF($AN283=1,IF($AO283&gt;=1,"一次性·已到收款期","一次性·未到期"),$AE283&amp;" 第"&amp;$AO283&amp;"/"&amp;$AN283&amp;"期"))</f>
        <v/>
      </c>
      <c r="AG283" s="245" t="str">
        <f aca="false">IF(OR($AN283="",N($M283)=0),"",ROUND(N($K283)*$AO283/$AN283,2)+N($L283))</f>
        <v/>
      </c>
      <c r="AH283" s="245" t="str">
        <f aca="false">IF($AG283="","",MAX(0,ROUND($AG283-(N($Q283)+N($R283)+N($S283)),2)))</f>
        <v/>
      </c>
      <c r="AI283" s="245" t="str">
        <f aca="false">IF(OR(TRIM($B283&amp;$C283)="",NOT(ISNUMBER($D283))),"",SUMIFS($W$3:$W$1001,$AK$3:$AK$1001,$AK283,$D$3:$D$1001,"&lt;"&amp;$D283))</f>
        <v/>
      </c>
      <c r="AJ283" s="245" t="str">
        <f aca="false">IF(TRIM($B283&amp;$C283)="","",SUMIFS($W$3:$W$1001,$AK$3:$AK$1001,$AK283))</f>
        <v/>
      </c>
      <c r="AK283" s="261" t="str">
        <f aca="false">IF(TRIM($B283&amp;$C283)="","",TRIM($B283)&amp;"｜"&amp;TRIM($C283))</f>
        <v/>
      </c>
      <c r="AL283" s="245" t="str">
        <f aca="false">IF(TRIM($B283&amp;$C283)="","",MIN(N($O283),N($Q283)))</f>
        <v/>
      </c>
      <c r="AM283" s="248" t="str">
        <f aca="false">IF(ISNUMBER($D283),YEAR($D283),"")</f>
        <v/>
      </c>
      <c r="AN283" s="248" t="str">
        <f aca="false">IF(OR(TRIM($B283&amp;$C283)="",NOT(ISNUMBER($D283)),NOT(ISNUMBER($E283))),"",IF($E283&lt;$D283,"",IF(IF($AE283="半年付",2,IF($AE283="季度付",4,IF($AE283="月付",12,IF($AE283="半月付",24,1))))=1,1,MAX(1,ROUND(($E283-$D283+1)/365*IF($AE283="半年付",2,IF($AE283="季度付",4,IF($AE283="月付",12,IF($AE283="半月付",24,1)))),0)))))</f>
        <v/>
      </c>
      <c r="AO283" s="248" t="str">
        <f aca="true">IF($AN283="","",MIN($AN283,MAX(0,INT((TODAY()-付款宽限天数-$D283)/(($E283-$D283+1)/$AN283))+1)))</f>
        <v/>
      </c>
    </row>
    <row r="284" customFormat="false" ht="24" hidden="false" customHeight="false" outlineLevel="0" collapsed="false">
      <c r="F284" s="288" t="str">
        <f aca="true">IF(TRIM($B284&amp;$C284)="","",IF(OR(ISNUMBER(SEARCH("未",$A284)),ISNUMBER(SEARCH("送出",$A284)),AND(TRIM($A284)="",NOT(ISNUMBER($D284)),N($H284)=0)),"【合同未回】","")&amp;IF(NOT(ISNUMBER($E284)),IF(OR(ISNUMBER(SEARCH("未",$A284)),ISNUMBER(SEARCH("送出",$A284)),AND(TRIM($A284)="",NOT(ISNUMBER($D284)),N($H284)=0)),"","【未填合同期】"),IF($E284&lt;TODAY(),"【已到期】",IF($E284-TODAY()&lt;=提醒天数,"【即将到期，剩余"&amp;($E284-TODAY())&amp;"天】","【正常】")))&amp;IF(OR($AD284="安装免保",$AD284="技术免保",$AD284="质保期内"),"【"&amp;$AD284&amp;"】",""))</f>
        <v/>
      </c>
      <c r="K284" s="244" t="str">
        <f aca="false">IF(OR(N($H284)=0,N($I284)=0),"",ROUND(N($H284)*N($I284)*IF(N($J284)=0,1,N($J284)),2))</f>
        <v/>
      </c>
      <c r="M284" s="244" t="str">
        <f aca="false">IF(TRIM($B284&amp;$C284)="","",IF(AND(N($K284)=0,N($L284)=0),"",ROUND(N($K284)+N($L284),2)))</f>
        <v/>
      </c>
      <c r="S284" s="244"/>
      <c r="T284" s="245" t="str">
        <f aca="false">IF(TRIM($B284&amp;$C284)="","",IF(N($O284)=0,"",MAX(0,MIN(N($O284)-N($Q284),N($W284)))))</f>
        <v/>
      </c>
      <c r="U284" s="245" t="str">
        <f aca="false">IF(TRIM($B284&amp;$C284)="","",IF(N($Q284)&lt;=N($O284),"",N($Q284)-N($O284)))</f>
        <v/>
      </c>
      <c r="V284" s="245" t="str">
        <f aca="false">IF(OR(TRIM($B284&amp;$C284)="",$W284=""),"",MAX(0,N($W284))-N($T284))</f>
        <v/>
      </c>
      <c r="W284" s="245" t="str">
        <f aca="false">IF(TRIM($B284&amp;$C284)="","",IF(AND(N($M284)=0,N($Q284)+N($R284)+N($S284)=0),"",ROUND(N($M284)-N($Q284)-N($R284)-N($S284),2)))</f>
        <v/>
      </c>
      <c r="X284" s="246" t="str">
        <f aca="false">IF(TRIM($B284&amp;$C284)="","",IF(N($M284)=0,IF((N($Q284)+N($R284)+N($S284))=0,"—未填单价","未填单价，已收 "&amp;TEXT((N($Q284)+N($R284)+N($S284)),"#,##0.00")),IF(N($W284)&gt;0.005,"欠 "&amp;TEXT(N($W284),"#,##0.00")&amp;IF(N($T284)&gt;0,"（开票未到账 "&amp;TEXT(N($T284),"#,##0.00")&amp;"）","")&amp;IF(N($V284)&gt;0,"（未开票 "&amp;TEXT(N($V284),"#,##0.00")&amp;"）",""),IF(N($W284)&lt;-0.005,"多收 "&amp;TEXT(-N($W284),"#,##0.00"),"✔ 已结清")))&amp;IF(N($U284)&gt;0,"｜到账未开票 "&amp;TEXT(N($U284),"#,##0.00")&amp;"，待补票","")&amp;IF(N($R284)&gt;0,"｜收现 "&amp;TEXT(N($R284),"#,##0.00"),"")&amp;IF(N($S284)&gt;0,"｜收款不开票 "&amp;TEXT(N($S284),"#,##0.00"),""))</f>
        <v/>
      </c>
      <c r="Y284" s="290"/>
      <c r="AC284" s="244" t="str">
        <f aca="false">IF(OR(N($O284)=0,N($AB284)=0),"",ROUND(N($O284)/(1+N($AB284))*N($AB284),2))</f>
        <v/>
      </c>
      <c r="AD284" s="290"/>
      <c r="AE284" s="288"/>
      <c r="AF284" s="261" t="str">
        <f aca="false">IF($AN284="","",IF($AN284=1,IF($AO284&gt;=1,"一次性·已到收款期","一次性·未到期"),$AE284&amp;" 第"&amp;$AO284&amp;"/"&amp;$AN284&amp;"期"))</f>
        <v/>
      </c>
      <c r="AG284" s="245" t="str">
        <f aca="false">IF(OR($AN284="",N($M284)=0),"",ROUND(N($K284)*$AO284/$AN284,2)+N($L284))</f>
        <v/>
      </c>
      <c r="AH284" s="245" t="str">
        <f aca="false">IF($AG284="","",MAX(0,ROUND($AG284-(N($Q284)+N($R284)+N($S284)),2)))</f>
        <v/>
      </c>
      <c r="AI284" s="245" t="str">
        <f aca="false">IF(OR(TRIM($B284&amp;$C284)="",NOT(ISNUMBER($D284))),"",SUMIFS($W$3:$W$1001,$AK$3:$AK$1001,$AK284,$D$3:$D$1001,"&lt;"&amp;$D284))</f>
        <v/>
      </c>
      <c r="AJ284" s="245" t="str">
        <f aca="false">IF(TRIM($B284&amp;$C284)="","",SUMIFS($W$3:$W$1001,$AK$3:$AK$1001,$AK284))</f>
        <v/>
      </c>
      <c r="AK284" s="261" t="str">
        <f aca="false">IF(TRIM($B284&amp;$C284)="","",TRIM($B284)&amp;"｜"&amp;TRIM($C284))</f>
        <v/>
      </c>
      <c r="AL284" s="245" t="str">
        <f aca="false">IF(TRIM($B284&amp;$C284)="","",MIN(N($O284),N($Q284)))</f>
        <v/>
      </c>
      <c r="AM284" s="248" t="str">
        <f aca="false">IF(ISNUMBER($D284),YEAR($D284),"")</f>
        <v/>
      </c>
      <c r="AN284" s="248" t="str">
        <f aca="false">IF(OR(TRIM($B284&amp;$C284)="",NOT(ISNUMBER($D284)),NOT(ISNUMBER($E284))),"",IF($E284&lt;$D284,"",IF(IF($AE284="半年付",2,IF($AE284="季度付",4,IF($AE284="月付",12,IF($AE284="半月付",24,1))))=1,1,MAX(1,ROUND(($E284-$D284+1)/365*IF($AE284="半年付",2,IF($AE284="季度付",4,IF($AE284="月付",12,IF($AE284="半月付",24,1)))),0)))))</f>
        <v/>
      </c>
      <c r="AO284" s="248" t="str">
        <f aca="true">IF($AN284="","",MIN($AN284,MAX(0,INT((TODAY()-付款宽限天数-$D284)/(($E284-$D284+1)/$AN284))+1)))</f>
        <v/>
      </c>
    </row>
    <row r="285" customFormat="false" ht="24" hidden="false" customHeight="false" outlineLevel="0" collapsed="false">
      <c r="F285" s="288" t="str">
        <f aca="true">IF(TRIM($B285&amp;$C285)="","",IF(OR(ISNUMBER(SEARCH("未",$A285)),ISNUMBER(SEARCH("送出",$A285)),AND(TRIM($A285)="",NOT(ISNUMBER($D285)),N($H285)=0)),"【合同未回】","")&amp;IF(NOT(ISNUMBER($E285)),IF(OR(ISNUMBER(SEARCH("未",$A285)),ISNUMBER(SEARCH("送出",$A285)),AND(TRIM($A285)="",NOT(ISNUMBER($D285)),N($H285)=0)),"","【未填合同期】"),IF($E285&lt;TODAY(),"【已到期】",IF($E285-TODAY()&lt;=提醒天数,"【即将到期，剩余"&amp;($E285-TODAY())&amp;"天】","【正常】")))&amp;IF(OR($AD285="安装免保",$AD285="技术免保",$AD285="质保期内"),"【"&amp;$AD285&amp;"】",""))</f>
        <v/>
      </c>
      <c r="K285" s="244" t="str">
        <f aca="false">IF(OR(N($H285)=0,N($I285)=0),"",ROUND(N($H285)*N($I285)*IF(N($J285)=0,1,N($J285)),2))</f>
        <v/>
      </c>
      <c r="M285" s="244" t="str">
        <f aca="false">IF(TRIM($B285&amp;$C285)="","",IF(AND(N($K285)=0,N($L285)=0),"",ROUND(N($K285)+N($L285),2)))</f>
        <v/>
      </c>
      <c r="S285" s="244"/>
      <c r="T285" s="245" t="str">
        <f aca="false">IF(TRIM($B285&amp;$C285)="","",IF(N($O285)=0,"",MAX(0,MIN(N($O285)-N($Q285),N($W285)))))</f>
        <v/>
      </c>
      <c r="U285" s="245" t="str">
        <f aca="false">IF(TRIM($B285&amp;$C285)="","",IF(N($Q285)&lt;=N($O285),"",N($Q285)-N($O285)))</f>
        <v/>
      </c>
      <c r="V285" s="245" t="str">
        <f aca="false">IF(OR(TRIM($B285&amp;$C285)="",$W285=""),"",MAX(0,N($W285))-N($T285))</f>
        <v/>
      </c>
      <c r="W285" s="245" t="str">
        <f aca="false">IF(TRIM($B285&amp;$C285)="","",IF(AND(N($M285)=0,N($Q285)+N($R285)+N($S285)=0),"",ROUND(N($M285)-N($Q285)-N($R285)-N($S285),2)))</f>
        <v/>
      </c>
      <c r="X285" s="246" t="str">
        <f aca="false">IF(TRIM($B285&amp;$C285)="","",IF(N($M285)=0,IF((N($Q285)+N($R285)+N($S285))=0,"—未填单价","未填单价，已收 "&amp;TEXT((N($Q285)+N($R285)+N($S285)),"#,##0.00")),IF(N($W285)&gt;0.005,"欠 "&amp;TEXT(N($W285),"#,##0.00")&amp;IF(N($T285)&gt;0,"（开票未到账 "&amp;TEXT(N($T285),"#,##0.00")&amp;"）","")&amp;IF(N($V285)&gt;0,"（未开票 "&amp;TEXT(N($V285),"#,##0.00")&amp;"）",""),IF(N($W285)&lt;-0.005,"多收 "&amp;TEXT(-N($W285),"#,##0.00"),"✔ 已结清")))&amp;IF(N($U285)&gt;0,"｜到账未开票 "&amp;TEXT(N($U285),"#,##0.00")&amp;"，待补票","")&amp;IF(N($R285)&gt;0,"｜收现 "&amp;TEXT(N($R285),"#,##0.00"),"")&amp;IF(N($S285)&gt;0,"｜收款不开票 "&amp;TEXT(N($S285),"#,##0.00"),""))</f>
        <v/>
      </c>
      <c r="Y285" s="290"/>
      <c r="AC285" s="244" t="str">
        <f aca="false">IF(OR(N($O285)=0,N($AB285)=0),"",ROUND(N($O285)/(1+N($AB285))*N($AB285),2))</f>
        <v/>
      </c>
      <c r="AD285" s="290"/>
      <c r="AE285" s="288"/>
      <c r="AF285" s="261" t="str">
        <f aca="false">IF($AN285="","",IF($AN285=1,IF($AO285&gt;=1,"一次性·已到收款期","一次性·未到期"),$AE285&amp;" 第"&amp;$AO285&amp;"/"&amp;$AN285&amp;"期"))</f>
        <v/>
      </c>
      <c r="AG285" s="245" t="str">
        <f aca="false">IF(OR($AN285="",N($M285)=0),"",ROUND(N($K285)*$AO285/$AN285,2)+N($L285))</f>
        <v/>
      </c>
      <c r="AH285" s="245" t="str">
        <f aca="false">IF($AG285="","",MAX(0,ROUND($AG285-(N($Q285)+N($R285)+N($S285)),2)))</f>
        <v/>
      </c>
      <c r="AI285" s="245" t="str">
        <f aca="false">IF(OR(TRIM($B285&amp;$C285)="",NOT(ISNUMBER($D285))),"",SUMIFS($W$3:$W$1001,$AK$3:$AK$1001,$AK285,$D$3:$D$1001,"&lt;"&amp;$D285))</f>
        <v/>
      </c>
      <c r="AJ285" s="245" t="str">
        <f aca="false">IF(TRIM($B285&amp;$C285)="","",SUMIFS($W$3:$W$1001,$AK$3:$AK$1001,$AK285))</f>
        <v/>
      </c>
      <c r="AK285" s="261" t="str">
        <f aca="false">IF(TRIM($B285&amp;$C285)="","",TRIM($B285)&amp;"｜"&amp;TRIM($C285))</f>
        <v/>
      </c>
      <c r="AL285" s="245" t="str">
        <f aca="false">IF(TRIM($B285&amp;$C285)="","",MIN(N($O285),N($Q285)))</f>
        <v/>
      </c>
      <c r="AM285" s="248" t="str">
        <f aca="false">IF(ISNUMBER($D285),YEAR($D285),"")</f>
        <v/>
      </c>
      <c r="AN285" s="248" t="str">
        <f aca="false">IF(OR(TRIM($B285&amp;$C285)="",NOT(ISNUMBER($D285)),NOT(ISNUMBER($E285))),"",IF($E285&lt;$D285,"",IF(IF($AE285="半年付",2,IF($AE285="季度付",4,IF($AE285="月付",12,IF($AE285="半月付",24,1))))=1,1,MAX(1,ROUND(($E285-$D285+1)/365*IF($AE285="半年付",2,IF($AE285="季度付",4,IF($AE285="月付",12,IF($AE285="半月付",24,1)))),0)))))</f>
        <v/>
      </c>
      <c r="AO285" s="248" t="str">
        <f aca="true">IF($AN285="","",MIN($AN285,MAX(0,INT((TODAY()-付款宽限天数-$D285)/(($E285-$D285+1)/$AN285))+1)))</f>
        <v/>
      </c>
    </row>
    <row r="286" customFormat="false" ht="24" hidden="false" customHeight="false" outlineLevel="0" collapsed="false">
      <c r="F286" s="288" t="str">
        <f aca="true">IF(TRIM($B286&amp;$C286)="","",IF(OR(ISNUMBER(SEARCH("未",$A286)),ISNUMBER(SEARCH("送出",$A286)),AND(TRIM($A286)="",NOT(ISNUMBER($D286)),N($H286)=0)),"【合同未回】","")&amp;IF(NOT(ISNUMBER($E286)),IF(OR(ISNUMBER(SEARCH("未",$A286)),ISNUMBER(SEARCH("送出",$A286)),AND(TRIM($A286)="",NOT(ISNUMBER($D286)),N($H286)=0)),"","【未填合同期】"),IF($E286&lt;TODAY(),"【已到期】",IF($E286-TODAY()&lt;=提醒天数,"【即将到期，剩余"&amp;($E286-TODAY())&amp;"天】","【正常】")))&amp;IF(OR($AD286="安装免保",$AD286="技术免保",$AD286="质保期内"),"【"&amp;$AD286&amp;"】",""))</f>
        <v/>
      </c>
      <c r="K286" s="244" t="str">
        <f aca="false">IF(OR(N($H286)=0,N($I286)=0),"",ROUND(N($H286)*N($I286)*IF(N($J286)=0,1,N($J286)),2))</f>
        <v/>
      </c>
      <c r="M286" s="244" t="str">
        <f aca="false">IF(TRIM($B286&amp;$C286)="","",IF(AND(N($K286)=0,N($L286)=0),"",ROUND(N($K286)+N($L286),2)))</f>
        <v/>
      </c>
      <c r="S286" s="244"/>
      <c r="T286" s="245" t="str">
        <f aca="false">IF(TRIM($B286&amp;$C286)="","",IF(N($O286)=0,"",MAX(0,MIN(N($O286)-N($Q286),N($W286)))))</f>
        <v/>
      </c>
      <c r="U286" s="245" t="str">
        <f aca="false">IF(TRIM($B286&amp;$C286)="","",IF(N($Q286)&lt;=N($O286),"",N($Q286)-N($O286)))</f>
        <v/>
      </c>
      <c r="V286" s="245" t="str">
        <f aca="false">IF(OR(TRIM($B286&amp;$C286)="",$W286=""),"",MAX(0,N($W286))-N($T286))</f>
        <v/>
      </c>
      <c r="W286" s="245" t="str">
        <f aca="false">IF(TRIM($B286&amp;$C286)="","",IF(AND(N($M286)=0,N($Q286)+N($R286)+N($S286)=0),"",ROUND(N($M286)-N($Q286)-N($R286)-N($S286),2)))</f>
        <v/>
      </c>
      <c r="X286" s="246" t="str">
        <f aca="false">IF(TRIM($B286&amp;$C286)="","",IF(N($M286)=0,IF((N($Q286)+N($R286)+N($S286))=0,"—未填单价","未填单价，已收 "&amp;TEXT((N($Q286)+N($R286)+N($S286)),"#,##0.00")),IF(N($W286)&gt;0.005,"欠 "&amp;TEXT(N($W286),"#,##0.00")&amp;IF(N($T286)&gt;0,"（开票未到账 "&amp;TEXT(N($T286),"#,##0.00")&amp;"）","")&amp;IF(N($V286)&gt;0,"（未开票 "&amp;TEXT(N($V286),"#,##0.00")&amp;"）",""),IF(N($W286)&lt;-0.005,"多收 "&amp;TEXT(-N($W286),"#,##0.00"),"✔ 已结清")))&amp;IF(N($U286)&gt;0,"｜到账未开票 "&amp;TEXT(N($U286),"#,##0.00")&amp;"，待补票","")&amp;IF(N($R286)&gt;0,"｜收现 "&amp;TEXT(N($R286),"#,##0.00"),"")&amp;IF(N($S286)&gt;0,"｜收款不开票 "&amp;TEXT(N($S286),"#,##0.00"),""))</f>
        <v/>
      </c>
      <c r="Y286" s="290"/>
      <c r="AC286" s="244" t="str">
        <f aca="false">IF(OR(N($O286)=0,N($AB286)=0),"",ROUND(N($O286)/(1+N($AB286))*N($AB286),2))</f>
        <v/>
      </c>
      <c r="AD286" s="290"/>
      <c r="AE286" s="288"/>
      <c r="AF286" s="261" t="str">
        <f aca="false">IF($AN286="","",IF($AN286=1,IF($AO286&gt;=1,"一次性·已到收款期","一次性·未到期"),$AE286&amp;" 第"&amp;$AO286&amp;"/"&amp;$AN286&amp;"期"))</f>
        <v/>
      </c>
      <c r="AG286" s="245" t="str">
        <f aca="false">IF(OR($AN286="",N($M286)=0),"",ROUND(N($K286)*$AO286/$AN286,2)+N($L286))</f>
        <v/>
      </c>
      <c r="AH286" s="245" t="str">
        <f aca="false">IF($AG286="","",MAX(0,ROUND($AG286-(N($Q286)+N($R286)+N($S286)),2)))</f>
        <v/>
      </c>
      <c r="AI286" s="245" t="str">
        <f aca="false">IF(OR(TRIM($B286&amp;$C286)="",NOT(ISNUMBER($D286))),"",SUMIFS($W$3:$W$1001,$AK$3:$AK$1001,$AK286,$D$3:$D$1001,"&lt;"&amp;$D286))</f>
        <v/>
      </c>
      <c r="AJ286" s="245" t="str">
        <f aca="false">IF(TRIM($B286&amp;$C286)="","",SUMIFS($W$3:$W$1001,$AK$3:$AK$1001,$AK286))</f>
        <v/>
      </c>
      <c r="AK286" s="261" t="str">
        <f aca="false">IF(TRIM($B286&amp;$C286)="","",TRIM($B286)&amp;"｜"&amp;TRIM($C286))</f>
        <v/>
      </c>
      <c r="AL286" s="245" t="str">
        <f aca="false">IF(TRIM($B286&amp;$C286)="","",MIN(N($O286),N($Q286)))</f>
        <v/>
      </c>
      <c r="AM286" s="248" t="str">
        <f aca="false">IF(ISNUMBER($D286),YEAR($D286),"")</f>
        <v/>
      </c>
      <c r="AN286" s="248" t="str">
        <f aca="false">IF(OR(TRIM($B286&amp;$C286)="",NOT(ISNUMBER($D286)),NOT(ISNUMBER($E286))),"",IF($E286&lt;$D286,"",IF(IF($AE286="半年付",2,IF($AE286="季度付",4,IF($AE286="月付",12,IF($AE286="半月付",24,1))))=1,1,MAX(1,ROUND(($E286-$D286+1)/365*IF($AE286="半年付",2,IF($AE286="季度付",4,IF($AE286="月付",12,IF($AE286="半月付",24,1)))),0)))))</f>
        <v/>
      </c>
      <c r="AO286" s="248" t="str">
        <f aca="true">IF($AN286="","",MIN($AN286,MAX(0,INT((TODAY()-付款宽限天数-$D286)/(($E286-$D286+1)/$AN286))+1)))</f>
        <v/>
      </c>
    </row>
    <row r="287" customFormat="false" ht="24" hidden="false" customHeight="false" outlineLevel="0" collapsed="false">
      <c r="F287" s="288" t="str">
        <f aca="true">IF(TRIM($B287&amp;$C287)="","",IF(OR(ISNUMBER(SEARCH("未",$A287)),ISNUMBER(SEARCH("送出",$A287)),AND(TRIM($A287)="",NOT(ISNUMBER($D287)),N($H287)=0)),"【合同未回】","")&amp;IF(NOT(ISNUMBER($E287)),IF(OR(ISNUMBER(SEARCH("未",$A287)),ISNUMBER(SEARCH("送出",$A287)),AND(TRIM($A287)="",NOT(ISNUMBER($D287)),N($H287)=0)),"","【未填合同期】"),IF($E287&lt;TODAY(),"【已到期】",IF($E287-TODAY()&lt;=提醒天数,"【即将到期，剩余"&amp;($E287-TODAY())&amp;"天】","【正常】")))&amp;IF(OR($AD287="安装免保",$AD287="技术免保",$AD287="质保期内"),"【"&amp;$AD287&amp;"】",""))</f>
        <v/>
      </c>
      <c r="K287" s="244" t="str">
        <f aca="false">IF(OR(N($H287)=0,N($I287)=0),"",ROUND(N($H287)*N($I287)*IF(N($J287)=0,1,N($J287)),2))</f>
        <v/>
      </c>
      <c r="M287" s="244" t="str">
        <f aca="false">IF(TRIM($B287&amp;$C287)="","",IF(AND(N($K287)=0,N($L287)=0),"",ROUND(N($K287)+N($L287),2)))</f>
        <v/>
      </c>
      <c r="S287" s="244"/>
      <c r="T287" s="245" t="str">
        <f aca="false">IF(TRIM($B287&amp;$C287)="","",IF(N($O287)=0,"",MAX(0,MIN(N($O287)-N($Q287),N($W287)))))</f>
        <v/>
      </c>
      <c r="U287" s="245" t="str">
        <f aca="false">IF(TRIM($B287&amp;$C287)="","",IF(N($Q287)&lt;=N($O287),"",N($Q287)-N($O287)))</f>
        <v/>
      </c>
      <c r="V287" s="245" t="str">
        <f aca="false">IF(OR(TRIM($B287&amp;$C287)="",$W287=""),"",MAX(0,N($W287))-N($T287))</f>
        <v/>
      </c>
      <c r="W287" s="245" t="str">
        <f aca="false">IF(TRIM($B287&amp;$C287)="","",IF(AND(N($M287)=0,N($Q287)+N($R287)+N($S287)=0),"",ROUND(N($M287)-N($Q287)-N($R287)-N($S287),2)))</f>
        <v/>
      </c>
      <c r="X287" s="246" t="str">
        <f aca="false">IF(TRIM($B287&amp;$C287)="","",IF(N($M287)=0,IF((N($Q287)+N($R287)+N($S287))=0,"—未填单价","未填单价，已收 "&amp;TEXT((N($Q287)+N($R287)+N($S287)),"#,##0.00")),IF(N($W287)&gt;0.005,"欠 "&amp;TEXT(N($W287),"#,##0.00")&amp;IF(N($T287)&gt;0,"（开票未到账 "&amp;TEXT(N($T287),"#,##0.00")&amp;"）","")&amp;IF(N($V287)&gt;0,"（未开票 "&amp;TEXT(N($V287),"#,##0.00")&amp;"）",""),IF(N($W287)&lt;-0.005,"多收 "&amp;TEXT(-N($W287),"#,##0.00"),"✔ 已结清")))&amp;IF(N($U287)&gt;0,"｜到账未开票 "&amp;TEXT(N($U287),"#,##0.00")&amp;"，待补票","")&amp;IF(N($R287)&gt;0,"｜收现 "&amp;TEXT(N($R287),"#,##0.00"),"")&amp;IF(N($S287)&gt;0,"｜收款不开票 "&amp;TEXT(N($S287),"#,##0.00"),""))</f>
        <v/>
      </c>
      <c r="Y287" s="290"/>
      <c r="AC287" s="244" t="str">
        <f aca="false">IF(OR(N($O287)=0,N($AB287)=0),"",ROUND(N($O287)/(1+N($AB287))*N($AB287),2))</f>
        <v/>
      </c>
      <c r="AD287" s="290"/>
      <c r="AE287" s="288"/>
      <c r="AF287" s="261" t="str">
        <f aca="false">IF($AN287="","",IF($AN287=1,IF($AO287&gt;=1,"一次性·已到收款期","一次性·未到期"),$AE287&amp;" 第"&amp;$AO287&amp;"/"&amp;$AN287&amp;"期"))</f>
        <v/>
      </c>
      <c r="AG287" s="245" t="str">
        <f aca="false">IF(OR($AN287="",N($M287)=0),"",ROUND(N($K287)*$AO287/$AN287,2)+N($L287))</f>
        <v/>
      </c>
      <c r="AH287" s="245" t="str">
        <f aca="false">IF($AG287="","",MAX(0,ROUND($AG287-(N($Q287)+N($R287)+N($S287)),2)))</f>
        <v/>
      </c>
      <c r="AI287" s="245" t="str">
        <f aca="false">IF(OR(TRIM($B287&amp;$C287)="",NOT(ISNUMBER($D287))),"",SUMIFS($W$3:$W$1001,$AK$3:$AK$1001,$AK287,$D$3:$D$1001,"&lt;"&amp;$D287))</f>
        <v/>
      </c>
      <c r="AJ287" s="245" t="str">
        <f aca="false">IF(TRIM($B287&amp;$C287)="","",SUMIFS($W$3:$W$1001,$AK$3:$AK$1001,$AK287))</f>
        <v/>
      </c>
      <c r="AK287" s="261" t="str">
        <f aca="false">IF(TRIM($B287&amp;$C287)="","",TRIM($B287)&amp;"｜"&amp;TRIM($C287))</f>
        <v/>
      </c>
      <c r="AL287" s="245" t="str">
        <f aca="false">IF(TRIM($B287&amp;$C287)="","",MIN(N($O287),N($Q287)))</f>
        <v/>
      </c>
      <c r="AM287" s="248" t="str">
        <f aca="false">IF(ISNUMBER($D287),YEAR($D287),"")</f>
        <v/>
      </c>
      <c r="AN287" s="248" t="str">
        <f aca="false">IF(OR(TRIM($B287&amp;$C287)="",NOT(ISNUMBER($D287)),NOT(ISNUMBER($E287))),"",IF($E287&lt;$D287,"",IF(IF($AE287="半年付",2,IF($AE287="季度付",4,IF($AE287="月付",12,IF($AE287="半月付",24,1))))=1,1,MAX(1,ROUND(($E287-$D287+1)/365*IF($AE287="半年付",2,IF($AE287="季度付",4,IF($AE287="月付",12,IF($AE287="半月付",24,1)))),0)))))</f>
        <v/>
      </c>
      <c r="AO287" s="248" t="str">
        <f aca="true">IF($AN287="","",MIN($AN287,MAX(0,INT((TODAY()-付款宽限天数-$D287)/(($E287-$D287+1)/$AN287))+1)))</f>
        <v/>
      </c>
    </row>
    <row r="288" customFormat="false" ht="24" hidden="false" customHeight="false" outlineLevel="0" collapsed="false">
      <c r="F288" s="288" t="str">
        <f aca="true">IF(TRIM($B288&amp;$C288)="","",IF(OR(ISNUMBER(SEARCH("未",$A288)),ISNUMBER(SEARCH("送出",$A288)),AND(TRIM($A288)="",NOT(ISNUMBER($D288)),N($H288)=0)),"【合同未回】","")&amp;IF(NOT(ISNUMBER($E288)),IF(OR(ISNUMBER(SEARCH("未",$A288)),ISNUMBER(SEARCH("送出",$A288)),AND(TRIM($A288)="",NOT(ISNUMBER($D288)),N($H288)=0)),"","【未填合同期】"),IF($E288&lt;TODAY(),"【已到期】",IF($E288-TODAY()&lt;=提醒天数,"【即将到期，剩余"&amp;($E288-TODAY())&amp;"天】","【正常】")))&amp;IF(OR($AD288="安装免保",$AD288="技术免保",$AD288="质保期内"),"【"&amp;$AD288&amp;"】",""))</f>
        <v/>
      </c>
      <c r="K288" s="244" t="str">
        <f aca="false">IF(OR(N($H288)=0,N($I288)=0),"",ROUND(N($H288)*N($I288)*IF(N($J288)=0,1,N($J288)),2))</f>
        <v/>
      </c>
      <c r="M288" s="244" t="str">
        <f aca="false">IF(TRIM($B288&amp;$C288)="","",IF(AND(N($K288)=0,N($L288)=0),"",ROUND(N($K288)+N($L288),2)))</f>
        <v/>
      </c>
      <c r="S288" s="244"/>
      <c r="T288" s="245" t="str">
        <f aca="false">IF(TRIM($B288&amp;$C288)="","",IF(N($O288)=0,"",MAX(0,MIN(N($O288)-N($Q288),N($W288)))))</f>
        <v/>
      </c>
      <c r="U288" s="245" t="str">
        <f aca="false">IF(TRIM($B288&amp;$C288)="","",IF(N($Q288)&lt;=N($O288),"",N($Q288)-N($O288)))</f>
        <v/>
      </c>
      <c r="V288" s="245" t="str">
        <f aca="false">IF(OR(TRIM($B288&amp;$C288)="",$W288=""),"",MAX(0,N($W288))-N($T288))</f>
        <v/>
      </c>
      <c r="W288" s="245" t="str">
        <f aca="false">IF(TRIM($B288&amp;$C288)="","",IF(AND(N($M288)=0,N($Q288)+N($R288)+N($S288)=0),"",ROUND(N($M288)-N($Q288)-N($R288)-N($S288),2)))</f>
        <v/>
      </c>
      <c r="X288" s="246" t="str">
        <f aca="false">IF(TRIM($B288&amp;$C288)="","",IF(N($M288)=0,IF((N($Q288)+N($R288)+N($S288))=0,"—未填单价","未填单价，已收 "&amp;TEXT((N($Q288)+N($R288)+N($S288)),"#,##0.00")),IF(N($W288)&gt;0.005,"欠 "&amp;TEXT(N($W288),"#,##0.00")&amp;IF(N($T288)&gt;0,"（开票未到账 "&amp;TEXT(N($T288),"#,##0.00")&amp;"）","")&amp;IF(N($V288)&gt;0,"（未开票 "&amp;TEXT(N($V288),"#,##0.00")&amp;"）",""),IF(N($W288)&lt;-0.005,"多收 "&amp;TEXT(-N($W288),"#,##0.00"),"✔ 已结清")))&amp;IF(N($U288)&gt;0,"｜到账未开票 "&amp;TEXT(N($U288),"#,##0.00")&amp;"，待补票","")&amp;IF(N($R288)&gt;0,"｜收现 "&amp;TEXT(N($R288),"#,##0.00"),"")&amp;IF(N($S288)&gt;0,"｜收款不开票 "&amp;TEXT(N($S288),"#,##0.00"),""))</f>
        <v/>
      </c>
      <c r="Y288" s="290"/>
      <c r="AC288" s="244" t="str">
        <f aca="false">IF(OR(N($O288)=0,N($AB288)=0),"",ROUND(N($O288)/(1+N($AB288))*N($AB288),2))</f>
        <v/>
      </c>
      <c r="AD288" s="290"/>
      <c r="AE288" s="288"/>
      <c r="AF288" s="261" t="str">
        <f aca="false">IF($AN288="","",IF($AN288=1,IF($AO288&gt;=1,"一次性·已到收款期","一次性·未到期"),$AE288&amp;" 第"&amp;$AO288&amp;"/"&amp;$AN288&amp;"期"))</f>
        <v/>
      </c>
      <c r="AG288" s="245" t="str">
        <f aca="false">IF(OR($AN288="",N($M288)=0),"",ROUND(N($K288)*$AO288/$AN288,2)+N($L288))</f>
        <v/>
      </c>
      <c r="AH288" s="245" t="str">
        <f aca="false">IF($AG288="","",MAX(0,ROUND($AG288-(N($Q288)+N($R288)+N($S288)),2)))</f>
        <v/>
      </c>
      <c r="AI288" s="245" t="str">
        <f aca="false">IF(OR(TRIM($B288&amp;$C288)="",NOT(ISNUMBER($D288))),"",SUMIFS($W$3:$W$1001,$AK$3:$AK$1001,$AK288,$D$3:$D$1001,"&lt;"&amp;$D288))</f>
        <v/>
      </c>
      <c r="AJ288" s="245" t="str">
        <f aca="false">IF(TRIM($B288&amp;$C288)="","",SUMIFS($W$3:$W$1001,$AK$3:$AK$1001,$AK288))</f>
        <v/>
      </c>
      <c r="AK288" s="261" t="str">
        <f aca="false">IF(TRIM($B288&amp;$C288)="","",TRIM($B288)&amp;"｜"&amp;TRIM($C288))</f>
        <v/>
      </c>
      <c r="AL288" s="245" t="str">
        <f aca="false">IF(TRIM($B288&amp;$C288)="","",MIN(N($O288),N($Q288)))</f>
        <v/>
      </c>
      <c r="AM288" s="248" t="str">
        <f aca="false">IF(ISNUMBER($D288),YEAR($D288),"")</f>
        <v/>
      </c>
      <c r="AN288" s="248" t="str">
        <f aca="false">IF(OR(TRIM($B288&amp;$C288)="",NOT(ISNUMBER($D288)),NOT(ISNUMBER($E288))),"",IF($E288&lt;$D288,"",IF(IF($AE288="半年付",2,IF($AE288="季度付",4,IF($AE288="月付",12,IF($AE288="半月付",24,1))))=1,1,MAX(1,ROUND(($E288-$D288+1)/365*IF($AE288="半年付",2,IF($AE288="季度付",4,IF($AE288="月付",12,IF($AE288="半月付",24,1)))),0)))))</f>
        <v/>
      </c>
      <c r="AO288" s="248" t="str">
        <f aca="true">IF($AN288="","",MIN($AN288,MAX(0,INT((TODAY()-付款宽限天数-$D288)/(($E288-$D288+1)/$AN288))+1)))</f>
        <v/>
      </c>
    </row>
    <row r="289" customFormat="false" ht="24" hidden="false" customHeight="false" outlineLevel="0" collapsed="false">
      <c r="F289" s="288" t="str">
        <f aca="true">IF(TRIM($B289&amp;$C289)="","",IF(OR(ISNUMBER(SEARCH("未",$A289)),ISNUMBER(SEARCH("送出",$A289)),AND(TRIM($A289)="",NOT(ISNUMBER($D289)),N($H289)=0)),"【合同未回】","")&amp;IF(NOT(ISNUMBER($E289)),IF(OR(ISNUMBER(SEARCH("未",$A289)),ISNUMBER(SEARCH("送出",$A289)),AND(TRIM($A289)="",NOT(ISNUMBER($D289)),N($H289)=0)),"","【未填合同期】"),IF($E289&lt;TODAY(),"【已到期】",IF($E289-TODAY()&lt;=提醒天数,"【即将到期，剩余"&amp;($E289-TODAY())&amp;"天】","【正常】")))&amp;IF(OR($AD289="安装免保",$AD289="技术免保",$AD289="质保期内"),"【"&amp;$AD289&amp;"】",""))</f>
        <v/>
      </c>
      <c r="K289" s="244" t="str">
        <f aca="false">IF(OR(N($H289)=0,N($I289)=0),"",ROUND(N($H289)*N($I289)*IF(N($J289)=0,1,N($J289)),2))</f>
        <v/>
      </c>
      <c r="M289" s="244" t="str">
        <f aca="false">IF(TRIM($B289&amp;$C289)="","",IF(AND(N($K289)=0,N($L289)=0),"",ROUND(N($K289)+N($L289),2)))</f>
        <v/>
      </c>
      <c r="S289" s="244"/>
      <c r="T289" s="245" t="str">
        <f aca="false">IF(TRIM($B289&amp;$C289)="","",IF(N($O289)=0,"",MAX(0,MIN(N($O289)-N($Q289),N($W289)))))</f>
        <v/>
      </c>
      <c r="U289" s="245" t="str">
        <f aca="false">IF(TRIM($B289&amp;$C289)="","",IF(N($Q289)&lt;=N($O289),"",N($Q289)-N($O289)))</f>
        <v/>
      </c>
      <c r="V289" s="245" t="str">
        <f aca="false">IF(OR(TRIM($B289&amp;$C289)="",$W289=""),"",MAX(0,N($W289))-N($T289))</f>
        <v/>
      </c>
      <c r="W289" s="245" t="str">
        <f aca="false">IF(TRIM($B289&amp;$C289)="","",IF(AND(N($M289)=0,N($Q289)+N($R289)+N($S289)=0),"",ROUND(N($M289)-N($Q289)-N($R289)-N($S289),2)))</f>
        <v/>
      </c>
      <c r="X289" s="246" t="str">
        <f aca="false">IF(TRIM($B289&amp;$C289)="","",IF(N($M289)=0,IF((N($Q289)+N($R289)+N($S289))=0,"—未填单价","未填单价，已收 "&amp;TEXT((N($Q289)+N($R289)+N($S289)),"#,##0.00")),IF(N($W289)&gt;0.005,"欠 "&amp;TEXT(N($W289),"#,##0.00")&amp;IF(N($T289)&gt;0,"（开票未到账 "&amp;TEXT(N($T289),"#,##0.00")&amp;"）","")&amp;IF(N($V289)&gt;0,"（未开票 "&amp;TEXT(N($V289),"#,##0.00")&amp;"）",""),IF(N($W289)&lt;-0.005,"多收 "&amp;TEXT(-N($W289),"#,##0.00"),"✔ 已结清")))&amp;IF(N($U289)&gt;0,"｜到账未开票 "&amp;TEXT(N($U289),"#,##0.00")&amp;"，待补票","")&amp;IF(N($R289)&gt;0,"｜收现 "&amp;TEXT(N($R289),"#,##0.00"),"")&amp;IF(N($S289)&gt;0,"｜收款不开票 "&amp;TEXT(N($S289),"#,##0.00"),""))</f>
        <v/>
      </c>
      <c r="Y289" s="290"/>
      <c r="AC289" s="244" t="str">
        <f aca="false">IF(OR(N($O289)=0,N($AB289)=0),"",ROUND(N($O289)/(1+N($AB289))*N($AB289),2))</f>
        <v/>
      </c>
      <c r="AD289" s="290"/>
      <c r="AE289" s="288"/>
      <c r="AF289" s="261" t="str">
        <f aca="false">IF($AN289="","",IF($AN289=1,IF($AO289&gt;=1,"一次性·已到收款期","一次性·未到期"),$AE289&amp;" 第"&amp;$AO289&amp;"/"&amp;$AN289&amp;"期"))</f>
        <v/>
      </c>
      <c r="AG289" s="245" t="str">
        <f aca="false">IF(OR($AN289="",N($M289)=0),"",ROUND(N($K289)*$AO289/$AN289,2)+N($L289))</f>
        <v/>
      </c>
      <c r="AH289" s="245" t="str">
        <f aca="false">IF($AG289="","",MAX(0,ROUND($AG289-(N($Q289)+N($R289)+N($S289)),2)))</f>
        <v/>
      </c>
      <c r="AI289" s="245" t="str">
        <f aca="false">IF(OR(TRIM($B289&amp;$C289)="",NOT(ISNUMBER($D289))),"",SUMIFS($W$3:$W$1001,$AK$3:$AK$1001,$AK289,$D$3:$D$1001,"&lt;"&amp;$D289))</f>
        <v/>
      </c>
      <c r="AJ289" s="245" t="str">
        <f aca="false">IF(TRIM($B289&amp;$C289)="","",SUMIFS($W$3:$W$1001,$AK$3:$AK$1001,$AK289))</f>
        <v/>
      </c>
      <c r="AK289" s="261" t="str">
        <f aca="false">IF(TRIM($B289&amp;$C289)="","",TRIM($B289)&amp;"｜"&amp;TRIM($C289))</f>
        <v/>
      </c>
      <c r="AL289" s="245" t="str">
        <f aca="false">IF(TRIM($B289&amp;$C289)="","",MIN(N($O289),N($Q289)))</f>
        <v/>
      </c>
      <c r="AM289" s="248" t="str">
        <f aca="false">IF(ISNUMBER($D289),YEAR($D289),"")</f>
        <v/>
      </c>
      <c r="AN289" s="248" t="str">
        <f aca="false">IF(OR(TRIM($B289&amp;$C289)="",NOT(ISNUMBER($D289)),NOT(ISNUMBER($E289))),"",IF($E289&lt;$D289,"",IF(IF($AE289="半年付",2,IF($AE289="季度付",4,IF($AE289="月付",12,IF($AE289="半月付",24,1))))=1,1,MAX(1,ROUND(($E289-$D289+1)/365*IF($AE289="半年付",2,IF($AE289="季度付",4,IF($AE289="月付",12,IF($AE289="半月付",24,1)))),0)))))</f>
        <v/>
      </c>
      <c r="AO289" s="248" t="str">
        <f aca="true">IF($AN289="","",MIN($AN289,MAX(0,INT((TODAY()-付款宽限天数-$D289)/(($E289-$D289+1)/$AN289))+1)))</f>
        <v/>
      </c>
    </row>
    <row r="290" customFormat="false" ht="24" hidden="false" customHeight="false" outlineLevel="0" collapsed="false">
      <c r="F290" s="288" t="str">
        <f aca="true">IF(TRIM($B290&amp;$C290)="","",IF(OR(ISNUMBER(SEARCH("未",$A290)),ISNUMBER(SEARCH("送出",$A290)),AND(TRIM($A290)="",NOT(ISNUMBER($D290)),N($H290)=0)),"【合同未回】","")&amp;IF(NOT(ISNUMBER($E290)),IF(OR(ISNUMBER(SEARCH("未",$A290)),ISNUMBER(SEARCH("送出",$A290)),AND(TRIM($A290)="",NOT(ISNUMBER($D290)),N($H290)=0)),"","【未填合同期】"),IF($E290&lt;TODAY(),"【已到期】",IF($E290-TODAY()&lt;=提醒天数,"【即将到期，剩余"&amp;($E290-TODAY())&amp;"天】","【正常】")))&amp;IF(OR($AD290="安装免保",$AD290="技术免保",$AD290="质保期内"),"【"&amp;$AD290&amp;"】",""))</f>
        <v/>
      </c>
      <c r="K290" s="244" t="str">
        <f aca="false">IF(OR(N($H290)=0,N($I290)=0),"",ROUND(N($H290)*N($I290)*IF(N($J290)=0,1,N($J290)),2))</f>
        <v/>
      </c>
      <c r="M290" s="244" t="str">
        <f aca="false">IF(TRIM($B290&amp;$C290)="","",IF(AND(N($K290)=0,N($L290)=0),"",ROUND(N($K290)+N($L290),2)))</f>
        <v/>
      </c>
      <c r="S290" s="244"/>
      <c r="T290" s="245" t="str">
        <f aca="false">IF(TRIM($B290&amp;$C290)="","",IF(N($O290)=0,"",MAX(0,MIN(N($O290)-N($Q290),N($W290)))))</f>
        <v/>
      </c>
      <c r="U290" s="245" t="str">
        <f aca="false">IF(TRIM($B290&amp;$C290)="","",IF(N($Q290)&lt;=N($O290),"",N($Q290)-N($O290)))</f>
        <v/>
      </c>
      <c r="V290" s="245" t="str">
        <f aca="false">IF(OR(TRIM($B290&amp;$C290)="",$W290=""),"",MAX(0,N($W290))-N($T290))</f>
        <v/>
      </c>
      <c r="W290" s="245" t="str">
        <f aca="false">IF(TRIM($B290&amp;$C290)="","",IF(AND(N($M290)=0,N($Q290)+N($R290)+N($S290)=0),"",ROUND(N($M290)-N($Q290)-N($R290)-N($S290),2)))</f>
        <v/>
      </c>
      <c r="X290" s="246" t="str">
        <f aca="false">IF(TRIM($B290&amp;$C290)="","",IF(N($M290)=0,IF((N($Q290)+N($R290)+N($S290))=0,"—未填单价","未填单价，已收 "&amp;TEXT((N($Q290)+N($R290)+N($S290)),"#,##0.00")),IF(N($W290)&gt;0.005,"欠 "&amp;TEXT(N($W290),"#,##0.00")&amp;IF(N($T290)&gt;0,"（开票未到账 "&amp;TEXT(N($T290),"#,##0.00")&amp;"）","")&amp;IF(N($V290)&gt;0,"（未开票 "&amp;TEXT(N($V290),"#,##0.00")&amp;"）",""),IF(N($W290)&lt;-0.005,"多收 "&amp;TEXT(-N($W290),"#,##0.00"),"✔ 已结清")))&amp;IF(N($U290)&gt;0,"｜到账未开票 "&amp;TEXT(N($U290),"#,##0.00")&amp;"，待补票","")&amp;IF(N($R290)&gt;0,"｜收现 "&amp;TEXT(N($R290),"#,##0.00"),"")&amp;IF(N($S290)&gt;0,"｜收款不开票 "&amp;TEXT(N($S290),"#,##0.00"),""))</f>
        <v/>
      </c>
      <c r="Y290" s="290"/>
      <c r="AC290" s="244" t="str">
        <f aca="false">IF(OR(N($O290)=0,N($AB290)=0),"",ROUND(N($O290)/(1+N($AB290))*N($AB290),2))</f>
        <v/>
      </c>
      <c r="AD290" s="290"/>
      <c r="AE290" s="288"/>
      <c r="AF290" s="261" t="str">
        <f aca="false">IF($AN290="","",IF($AN290=1,IF($AO290&gt;=1,"一次性·已到收款期","一次性·未到期"),$AE290&amp;" 第"&amp;$AO290&amp;"/"&amp;$AN290&amp;"期"))</f>
        <v/>
      </c>
      <c r="AG290" s="245" t="str">
        <f aca="false">IF(OR($AN290="",N($M290)=0),"",ROUND(N($K290)*$AO290/$AN290,2)+N($L290))</f>
        <v/>
      </c>
      <c r="AH290" s="245" t="str">
        <f aca="false">IF($AG290="","",MAX(0,ROUND($AG290-(N($Q290)+N($R290)+N($S290)),2)))</f>
        <v/>
      </c>
      <c r="AI290" s="245" t="str">
        <f aca="false">IF(OR(TRIM($B290&amp;$C290)="",NOT(ISNUMBER($D290))),"",SUMIFS($W$3:$W$1001,$AK$3:$AK$1001,$AK290,$D$3:$D$1001,"&lt;"&amp;$D290))</f>
        <v/>
      </c>
      <c r="AJ290" s="245" t="str">
        <f aca="false">IF(TRIM($B290&amp;$C290)="","",SUMIFS($W$3:$W$1001,$AK$3:$AK$1001,$AK290))</f>
        <v/>
      </c>
      <c r="AK290" s="261" t="str">
        <f aca="false">IF(TRIM($B290&amp;$C290)="","",TRIM($B290)&amp;"｜"&amp;TRIM($C290))</f>
        <v/>
      </c>
      <c r="AL290" s="245" t="str">
        <f aca="false">IF(TRIM($B290&amp;$C290)="","",MIN(N($O290),N($Q290)))</f>
        <v/>
      </c>
      <c r="AM290" s="248" t="str">
        <f aca="false">IF(ISNUMBER($D290),YEAR($D290),"")</f>
        <v/>
      </c>
      <c r="AN290" s="248" t="str">
        <f aca="false">IF(OR(TRIM($B290&amp;$C290)="",NOT(ISNUMBER($D290)),NOT(ISNUMBER($E290))),"",IF($E290&lt;$D290,"",IF(IF($AE290="半年付",2,IF($AE290="季度付",4,IF($AE290="月付",12,IF($AE290="半月付",24,1))))=1,1,MAX(1,ROUND(($E290-$D290+1)/365*IF($AE290="半年付",2,IF($AE290="季度付",4,IF($AE290="月付",12,IF($AE290="半月付",24,1)))),0)))))</f>
        <v/>
      </c>
      <c r="AO290" s="248" t="str">
        <f aca="true">IF($AN290="","",MIN($AN290,MAX(0,INT((TODAY()-付款宽限天数-$D290)/(($E290-$D290+1)/$AN290))+1)))</f>
        <v/>
      </c>
    </row>
    <row r="291" customFormat="false" ht="24" hidden="false" customHeight="false" outlineLevel="0" collapsed="false">
      <c r="F291" s="288" t="str">
        <f aca="true">IF(TRIM($B291&amp;$C291)="","",IF(OR(ISNUMBER(SEARCH("未",$A291)),ISNUMBER(SEARCH("送出",$A291)),AND(TRIM($A291)="",NOT(ISNUMBER($D291)),N($H291)=0)),"【合同未回】","")&amp;IF(NOT(ISNUMBER($E291)),IF(OR(ISNUMBER(SEARCH("未",$A291)),ISNUMBER(SEARCH("送出",$A291)),AND(TRIM($A291)="",NOT(ISNUMBER($D291)),N($H291)=0)),"","【未填合同期】"),IF($E291&lt;TODAY(),"【已到期】",IF($E291-TODAY()&lt;=提醒天数,"【即将到期，剩余"&amp;($E291-TODAY())&amp;"天】","【正常】")))&amp;IF(OR($AD291="安装免保",$AD291="技术免保",$AD291="质保期内"),"【"&amp;$AD291&amp;"】",""))</f>
        <v/>
      </c>
      <c r="K291" s="244" t="str">
        <f aca="false">IF(OR(N($H291)=0,N($I291)=0),"",ROUND(N($H291)*N($I291)*IF(N($J291)=0,1,N($J291)),2))</f>
        <v/>
      </c>
      <c r="M291" s="244" t="str">
        <f aca="false">IF(TRIM($B291&amp;$C291)="","",IF(AND(N($K291)=0,N($L291)=0),"",ROUND(N($K291)+N($L291),2)))</f>
        <v/>
      </c>
      <c r="S291" s="244"/>
      <c r="T291" s="245" t="str">
        <f aca="false">IF(TRIM($B291&amp;$C291)="","",IF(N($O291)=0,"",MAX(0,MIN(N($O291)-N($Q291),N($W291)))))</f>
        <v/>
      </c>
      <c r="U291" s="245" t="str">
        <f aca="false">IF(TRIM($B291&amp;$C291)="","",IF(N($Q291)&lt;=N($O291),"",N($Q291)-N($O291)))</f>
        <v/>
      </c>
      <c r="V291" s="245" t="str">
        <f aca="false">IF(OR(TRIM($B291&amp;$C291)="",$W291=""),"",MAX(0,N($W291))-N($T291))</f>
        <v/>
      </c>
      <c r="W291" s="245" t="str">
        <f aca="false">IF(TRIM($B291&amp;$C291)="","",IF(AND(N($M291)=0,N($Q291)+N($R291)+N($S291)=0),"",ROUND(N($M291)-N($Q291)-N($R291)-N($S291),2)))</f>
        <v/>
      </c>
      <c r="X291" s="246" t="str">
        <f aca="false">IF(TRIM($B291&amp;$C291)="","",IF(N($M291)=0,IF((N($Q291)+N($R291)+N($S291))=0,"—未填单价","未填单价，已收 "&amp;TEXT((N($Q291)+N($R291)+N($S291)),"#,##0.00")),IF(N($W291)&gt;0.005,"欠 "&amp;TEXT(N($W291),"#,##0.00")&amp;IF(N($T291)&gt;0,"（开票未到账 "&amp;TEXT(N($T291),"#,##0.00")&amp;"）","")&amp;IF(N($V291)&gt;0,"（未开票 "&amp;TEXT(N($V291),"#,##0.00")&amp;"）",""),IF(N($W291)&lt;-0.005,"多收 "&amp;TEXT(-N($W291),"#,##0.00"),"✔ 已结清")))&amp;IF(N($U291)&gt;0,"｜到账未开票 "&amp;TEXT(N($U291),"#,##0.00")&amp;"，待补票","")&amp;IF(N($R291)&gt;0,"｜收现 "&amp;TEXT(N($R291),"#,##0.00"),"")&amp;IF(N($S291)&gt;0,"｜收款不开票 "&amp;TEXT(N($S291),"#,##0.00"),""))</f>
        <v/>
      </c>
      <c r="Y291" s="290"/>
      <c r="AC291" s="244" t="str">
        <f aca="false">IF(OR(N($O291)=0,N($AB291)=0),"",ROUND(N($O291)/(1+N($AB291))*N($AB291),2))</f>
        <v/>
      </c>
      <c r="AD291" s="290"/>
      <c r="AE291" s="288"/>
      <c r="AF291" s="261" t="str">
        <f aca="false">IF($AN291="","",IF($AN291=1,IF($AO291&gt;=1,"一次性·已到收款期","一次性·未到期"),$AE291&amp;" 第"&amp;$AO291&amp;"/"&amp;$AN291&amp;"期"))</f>
        <v/>
      </c>
      <c r="AG291" s="245" t="str">
        <f aca="false">IF(OR($AN291="",N($M291)=0),"",ROUND(N($K291)*$AO291/$AN291,2)+N($L291))</f>
        <v/>
      </c>
      <c r="AH291" s="245" t="str">
        <f aca="false">IF($AG291="","",MAX(0,ROUND($AG291-(N($Q291)+N($R291)+N($S291)),2)))</f>
        <v/>
      </c>
      <c r="AI291" s="245" t="str">
        <f aca="false">IF(OR(TRIM($B291&amp;$C291)="",NOT(ISNUMBER($D291))),"",SUMIFS($W$3:$W$1001,$AK$3:$AK$1001,$AK291,$D$3:$D$1001,"&lt;"&amp;$D291))</f>
        <v/>
      </c>
      <c r="AJ291" s="245" t="str">
        <f aca="false">IF(TRIM($B291&amp;$C291)="","",SUMIFS($W$3:$W$1001,$AK$3:$AK$1001,$AK291))</f>
        <v/>
      </c>
      <c r="AK291" s="261" t="str">
        <f aca="false">IF(TRIM($B291&amp;$C291)="","",TRIM($B291)&amp;"｜"&amp;TRIM($C291))</f>
        <v/>
      </c>
      <c r="AL291" s="245" t="str">
        <f aca="false">IF(TRIM($B291&amp;$C291)="","",MIN(N($O291),N($Q291)))</f>
        <v/>
      </c>
      <c r="AM291" s="248" t="str">
        <f aca="false">IF(ISNUMBER($D291),YEAR($D291),"")</f>
        <v/>
      </c>
      <c r="AN291" s="248" t="str">
        <f aca="false">IF(OR(TRIM($B291&amp;$C291)="",NOT(ISNUMBER($D291)),NOT(ISNUMBER($E291))),"",IF($E291&lt;$D291,"",IF(IF($AE291="半年付",2,IF($AE291="季度付",4,IF($AE291="月付",12,IF($AE291="半月付",24,1))))=1,1,MAX(1,ROUND(($E291-$D291+1)/365*IF($AE291="半年付",2,IF($AE291="季度付",4,IF($AE291="月付",12,IF($AE291="半月付",24,1)))),0)))))</f>
        <v/>
      </c>
      <c r="AO291" s="248" t="str">
        <f aca="true">IF($AN291="","",MIN($AN291,MAX(0,INT((TODAY()-付款宽限天数-$D291)/(($E291-$D291+1)/$AN291))+1)))</f>
        <v/>
      </c>
    </row>
    <row r="292" customFormat="false" ht="24" hidden="false" customHeight="false" outlineLevel="0" collapsed="false">
      <c r="F292" s="288" t="str">
        <f aca="true">IF(TRIM($B292&amp;$C292)="","",IF(OR(ISNUMBER(SEARCH("未",$A292)),ISNUMBER(SEARCH("送出",$A292)),AND(TRIM($A292)="",NOT(ISNUMBER($D292)),N($H292)=0)),"【合同未回】","")&amp;IF(NOT(ISNUMBER($E292)),IF(OR(ISNUMBER(SEARCH("未",$A292)),ISNUMBER(SEARCH("送出",$A292)),AND(TRIM($A292)="",NOT(ISNUMBER($D292)),N($H292)=0)),"","【未填合同期】"),IF($E292&lt;TODAY(),"【已到期】",IF($E292-TODAY()&lt;=提醒天数,"【即将到期，剩余"&amp;($E292-TODAY())&amp;"天】","【正常】")))&amp;IF(OR($AD292="安装免保",$AD292="技术免保",$AD292="质保期内"),"【"&amp;$AD292&amp;"】",""))</f>
        <v/>
      </c>
      <c r="K292" s="244" t="str">
        <f aca="false">IF(OR(N($H292)=0,N($I292)=0),"",ROUND(N($H292)*N($I292)*IF(N($J292)=0,1,N($J292)),2))</f>
        <v/>
      </c>
      <c r="M292" s="244" t="str">
        <f aca="false">IF(TRIM($B292&amp;$C292)="","",IF(AND(N($K292)=0,N($L292)=0),"",ROUND(N($K292)+N($L292),2)))</f>
        <v/>
      </c>
      <c r="S292" s="244"/>
      <c r="T292" s="245" t="str">
        <f aca="false">IF(TRIM($B292&amp;$C292)="","",IF(N($O292)=0,"",MAX(0,MIN(N($O292)-N($Q292),N($W292)))))</f>
        <v/>
      </c>
      <c r="U292" s="245" t="str">
        <f aca="false">IF(TRIM($B292&amp;$C292)="","",IF(N($Q292)&lt;=N($O292),"",N($Q292)-N($O292)))</f>
        <v/>
      </c>
      <c r="V292" s="245" t="str">
        <f aca="false">IF(OR(TRIM($B292&amp;$C292)="",$W292=""),"",MAX(0,N($W292))-N($T292))</f>
        <v/>
      </c>
      <c r="W292" s="245" t="str">
        <f aca="false">IF(TRIM($B292&amp;$C292)="","",IF(AND(N($M292)=0,N($Q292)+N($R292)+N($S292)=0),"",ROUND(N($M292)-N($Q292)-N($R292)-N($S292),2)))</f>
        <v/>
      </c>
      <c r="X292" s="246" t="str">
        <f aca="false">IF(TRIM($B292&amp;$C292)="","",IF(N($M292)=0,IF((N($Q292)+N($R292)+N($S292))=0,"—未填单价","未填单价，已收 "&amp;TEXT((N($Q292)+N($R292)+N($S292)),"#,##0.00")),IF(N($W292)&gt;0.005,"欠 "&amp;TEXT(N($W292),"#,##0.00")&amp;IF(N($T292)&gt;0,"（开票未到账 "&amp;TEXT(N($T292),"#,##0.00")&amp;"）","")&amp;IF(N($V292)&gt;0,"（未开票 "&amp;TEXT(N($V292),"#,##0.00")&amp;"）",""),IF(N($W292)&lt;-0.005,"多收 "&amp;TEXT(-N($W292),"#,##0.00"),"✔ 已结清")))&amp;IF(N($U292)&gt;0,"｜到账未开票 "&amp;TEXT(N($U292),"#,##0.00")&amp;"，待补票","")&amp;IF(N($R292)&gt;0,"｜收现 "&amp;TEXT(N($R292),"#,##0.00"),"")&amp;IF(N($S292)&gt;0,"｜收款不开票 "&amp;TEXT(N($S292),"#,##0.00"),""))</f>
        <v/>
      </c>
      <c r="Y292" s="290"/>
      <c r="AC292" s="244" t="str">
        <f aca="false">IF(OR(N($O292)=0,N($AB292)=0),"",ROUND(N($O292)/(1+N($AB292))*N($AB292),2))</f>
        <v/>
      </c>
      <c r="AD292" s="290"/>
      <c r="AE292" s="288"/>
      <c r="AF292" s="261" t="str">
        <f aca="false">IF($AN292="","",IF($AN292=1,IF($AO292&gt;=1,"一次性·已到收款期","一次性·未到期"),$AE292&amp;" 第"&amp;$AO292&amp;"/"&amp;$AN292&amp;"期"))</f>
        <v/>
      </c>
      <c r="AG292" s="245" t="str">
        <f aca="false">IF(OR($AN292="",N($M292)=0),"",ROUND(N($K292)*$AO292/$AN292,2)+N($L292))</f>
        <v/>
      </c>
      <c r="AH292" s="245" t="str">
        <f aca="false">IF($AG292="","",MAX(0,ROUND($AG292-(N($Q292)+N($R292)+N($S292)),2)))</f>
        <v/>
      </c>
      <c r="AI292" s="245" t="str">
        <f aca="false">IF(OR(TRIM($B292&amp;$C292)="",NOT(ISNUMBER($D292))),"",SUMIFS($W$3:$W$1001,$AK$3:$AK$1001,$AK292,$D$3:$D$1001,"&lt;"&amp;$D292))</f>
        <v/>
      </c>
      <c r="AJ292" s="245" t="str">
        <f aca="false">IF(TRIM($B292&amp;$C292)="","",SUMIFS($W$3:$W$1001,$AK$3:$AK$1001,$AK292))</f>
        <v/>
      </c>
      <c r="AK292" s="261" t="str">
        <f aca="false">IF(TRIM($B292&amp;$C292)="","",TRIM($B292)&amp;"｜"&amp;TRIM($C292))</f>
        <v/>
      </c>
      <c r="AL292" s="245" t="str">
        <f aca="false">IF(TRIM($B292&amp;$C292)="","",MIN(N($O292),N($Q292)))</f>
        <v/>
      </c>
      <c r="AM292" s="248" t="str">
        <f aca="false">IF(ISNUMBER($D292),YEAR($D292),"")</f>
        <v/>
      </c>
      <c r="AN292" s="248" t="str">
        <f aca="false">IF(OR(TRIM($B292&amp;$C292)="",NOT(ISNUMBER($D292)),NOT(ISNUMBER($E292))),"",IF($E292&lt;$D292,"",IF(IF($AE292="半年付",2,IF($AE292="季度付",4,IF($AE292="月付",12,IF($AE292="半月付",24,1))))=1,1,MAX(1,ROUND(($E292-$D292+1)/365*IF($AE292="半年付",2,IF($AE292="季度付",4,IF($AE292="月付",12,IF($AE292="半月付",24,1)))),0)))))</f>
        <v/>
      </c>
      <c r="AO292" s="248" t="str">
        <f aca="true">IF($AN292="","",MIN($AN292,MAX(0,INT((TODAY()-付款宽限天数-$D292)/(($E292-$D292+1)/$AN292))+1)))</f>
        <v/>
      </c>
    </row>
    <row r="293" customFormat="false" ht="24" hidden="false" customHeight="false" outlineLevel="0" collapsed="false">
      <c r="F293" s="288" t="str">
        <f aca="true">IF(TRIM($B293&amp;$C293)="","",IF(OR(ISNUMBER(SEARCH("未",$A293)),ISNUMBER(SEARCH("送出",$A293)),AND(TRIM($A293)="",NOT(ISNUMBER($D293)),N($H293)=0)),"【合同未回】","")&amp;IF(NOT(ISNUMBER($E293)),IF(OR(ISNUMBER(SEARCH("未",$A293)),ISNUMBER(SEARCH("送出",$A293)),AND(TRIM($A293)="",NOT(ISNUMBER($D293)),N($H293)=0)),"","【未填合同期】"),IF($E293&lt;TODAY(),"【已到期】",IF($E293-TODAY()&lt;=提醒天数,"【即将到期，剩余"&amp;($E293-TODAY())&amp;"天】","【正常】")))&amp;IF(OR($AD293="安装免保",$AD293="技术免保",$AD293="质保期内"),"【"&amp;$AD293&amp;"】",""))</f>
        <v/>
      </c>
      <c r="K293" s="244" t="str">
        <f aca="false">IF(OR(N($H293)=0,N($I293)=0),"",ROUND(N($H293)*N($I293)*IF(N($J293)=0,1,N($J293)),2))</f>
        <v/>
      </c>
      <c r="M293" s="244" t="str">
        <f aca="false">IF(TRIM($B293&amp;$C293)="","",IF(AND(N($K293)=0,N($L293)=0),"",ROUND(N($K293)+N($L293),2)))</f>
        <v/>
      </c>
      <c r="S293" s="244"/>
      <c r="T293" s="245" t="str">
        <f aca="false">IF(TRIM($B293&amp;$C293)="","",IF(N($O293)=0,"",MAX(0,MIN(N($O293)-N($Q293),N($W293)))))</f>
        <v/>
      </c>
      <c r="U293" s="245" t="str">
        <f aca="false">IF(TRIM($B293&amp;$C293)="","",IF(N($Q293)&lt;=N($O293),"",N($Q293)-N($O293)))</f>
        <v/>
      </c>
      <c r="V293" s="245" t="str">
        <f aca="false">IF(OR(TRIM($B293&amp;$C293)="",$W293=""),"",MAX(0,N($W293))-N($T293))</f>
        <v/>
      </c>
      <c r="W293" s="245" t="str">
        <f aca="false">IF(TRIM($B293&amp;$C293)="","",IF(AND(N($M293)=0,N($Q293)+N($R293)+N($S293)=0),"",ROUND(N($M293)-N($Q293)-N($R293)-N($S293),2)))</f>
        <v/>
      </c>
      <c r="X293" s="246" t="str">
        <f aca="false">IF(TRIM($B293&amp;$C293)="","",IF(N($M293)=0,IF((N($Q293)+N($R293)+N($S293))=0,"—未填单价","未填单价，已收 "&amp;TEXT((N($Q293)+N($R293)+N($S293)),"#,##0.00")),IF(N($W293)&gt;0.005,"欠 "&amp;TEXT(N($W293),"#,##0.00")&amp;IF(N($T293)&gt;0,"（开票未到账 "&amp;TEXT(N($T293),"#,##0.00")&amp;"）","")&amp;IF(N($V293)&gt;0,"（未开票 "&amp;TEXT(N($V293),"#,##0.00")&amp;"）",""),IF(N($W293)&lt;-0.005,"多收 "&amp;TEXT(-N($W293),"#,##0.00"),"✔ 已结清")))&amp;IF(N($U293)&gt;0,"｜到账未开票 "&amp;TEXT(N($U293),"#,##0.00")&amp;"，待补票","")&amp;IF(N($R293)&gt;0,"｜收现 "&amp;TEXT(N($R293),"#,##0.00"),"")&amp;IF(N($S293)&gt;0,"｜收款不开票 "&amp;TEXT(N($S293),"#,##0.00"),""))</f>
        <v/>
      </c>
      <c r="Y293" s="290"/>
      <c r="AC293" s="244" t="str">
        <f aca="false">IF(OR(N($O293)=0,N($AB293)=0),"",ROUND(N($O293)/(1+N($AB293))*N($AB293),2))</f>
        <v/>
      </c>
      <c r="AD293" s="290"/>
      <c r="AE293" s="288"/>
      <c r="AF293" s="261" t="str">
        <f aca="false">IF($AN293="","",IF($AN293=1,IF($AO293&gt;=1,"一次性·已到收款期","一次性·未到期"),$AE293&amp;" 第"&amp;$AO293&amp;"/"&amp;$AN293&amp;"期"))</f>
        <v/>
      </c>
      <c r="AG293" s="245" t="str">
        <f aca="false">IF(OR($AN293="",N($M293)=0),"",ROUND(N($K293)*$AO293/$AN293,2)+N($L293))</f>
        <v/>
      </c>
      <c r="AH293" s="245" t="str">
        <f aca="false">IF($AG293="","",MAX(0,ROUND($AG293-(N($Q293)+N($R293)+N($S293)),2)))</f>
        <v/>
      </c>
      <c r="AI293" s="245" t="str">
        <f aca="false">IF(OR(TRIM($B293&amp;$C293)="",NOT(ISNUMBER($D293))),"",SUMIFS($W$3:$W$1001,$AK$3:$AK$1001,$AK293,$D$3:$D$1001,"&lt;"&amp;$D293))</f>
        <v/>
      </c>
      <c r="AJ293" s="245" t="str">
        <f aca="false">IF(TRIM($B293&amp;$C293)="","",SUMIFS($W$3:$W$1001,$AK$3:$AK$1001,$AK293))</f>
        <v/>
      </c>
      <c r="AK293" s="261" t="str">
        <f aca="false">IF(TRIM($B293&amp;$C293)="","",TRIM($B293)&amp;"｜"&amp;TRIM($C293))</f>
        <v/>
      </c>
      <c r="AL293" s="245" t="str">
        <f aca="false">IF(TRIM($B293&amp;$C293)="","",MIN(N($O293),N($Q293)))</f>
        <v/>
      </c>
      <c r="AM293" s="248" t="str">
        <f aca="false">IF(ISNUMBER($D293),YEAR($D293),"")</f>
        <v/>
      </c>
      <c r="AN293" s="248" t="str">
        <f aca="false">IF(OR(TRIM($B293&amp;$C293)="",NOT(ISNUMBER($D293)),NOT(ISNUMBER($E293))),"",IF($E293&lt;$D293,"",IF(IF($AE293="半年付",2,IF($AE293="季度付",4,IF($AE293="月付",12,IF($AE293="半月付",24,1))))=1,1,MAX(1,ROUND(($E293-$D293+1)/365*IF($AE293="半年付",2,IF($AE293="季度付",4,IF($AE293="月付",12,IF($AE293="半月付",24,1)))),0)))))</f>
        <v/>
      </c>
      <c r="AO293" s="248" t="str">
        <f aca="true">IF($AN293="","",MIN($AN293,MAX(0,INT((TODAY()-付款宽限天数-$D293)/(($E293-$D293+1)/$AN293))+1)))</f>
        <v/>
      </c>
    </row>
    <row r="294" customFormat="false" ht="24" hidden="false" customHeight="false" outlineLevel="0" collapsed="false">
      <c r="F294" s="288" t="str">
        <f aca="true">IF(TRIM($B294&amp;$C294)="","",IF(OR(ISNUMBER(SEARCH("未",$A294)),ISNUMBER(SEARCH("送出",$A294)),AND(TRIM($A294)="",NOT(ISNUMBER($D294)),N($H294)=0)),"【合同未回】","")&amp;IF(NOT(ISNUMBER($E294)),IF(OR(ISNUMBER(SEARCH("未",$A294)),ISNUMBER(SEARCH("送出",$A294)),AND(TRIM($A294)="",NOT(ISNUMBER($D294)),N($H294)=0)),"","【未填合同期】"),IF($E294&lt;TODAY(),"【已到期】",IF($E294-TODAY()&lt;=提醒天数,"【即将到期，剩余"&amp;($E294-TODAY())&amp;"天】","【正常】")))&amp;IF(OR($AD294="安装免保",$AD294="技术免保",$AD294="质保期内"),"【"&amp;$AD294&amp;"】",""))</f>
        <v/>
      </c>
      <c r="K294" s="244" t="str">
        <f aca="false">IF(OR(N($H294)=0,N($I294)=0),"",ROUND(N($H294)*N($I294)*IF(N($J294)=0,1,N($J294)),2))</f>
        <v/>
      </c>
      <c r="M294" s="244" t="str">
        <f aca="false">IF(TRIM($B294&amp;$C294)="","",IF(AND(N($K294)=0,N($L294)=0),"",ROUND(N($K294)+N($L294),2)))</f>
        <v/>
      </c>
      <c r="S294" s="244"/>
      <c r="T294" s="245" t="str">
        <f aca="false">IF(TRIM($B294&amp;$C294)="","",IF(N($O294)=0,"",MAX(0,MIN(N($O294)-N($Q294),N($W294)))))</f>
        <v/>
      </c>
      <c r="U294" s="245" t="str">
        <f aca="false">IF(TRIM($B294&amp;$C294)="","",IF(N($Q294)&lt;=N($O294),"",N($Q294)-N($O294)))</f>
        <v/>
      </c>
      <c r="V294" s="245" t="str">
        <f aca="false">IF(OR(TRIM($B294&amp;$C294)="",$W294=""),"",MAX(0,N($W294))-N($T294))</f>
        <v/>
      </c>
      <c r="W294" s="245" t="str">
        <f aca="false">IF(TRIM($B294&amp;$C294)="","",IF(AND(N($M294)=0,N($Q294)+N($R294)+N($S294)=0),"",ROUND(N($M294)-N($Q294)-N($R294)-N($S294),2)))</f>
        <v/>
      </c>
      <c r="X294" s="246" t="str">
        <f aca="false">IF(TRIM($B294&amp;$C294)="","",IF(N($M294)=0,IF((N($Q294)+N($R294)+N($S294))=0,"—未填单价","未填单价，已收 "&amp;TEXT((N($Q294)+N($R294)+N($S294)),"#,##0.00")),IF(N($W294)&gt;0.005,"欠 "&amp;TEXT(N($W294),"#,##0.00")&amp;IF(N($T294)&gt;0,"（开票未到账 "&amp;TEXT(N($T294),"#,##0.00")&amp;"）","")&amp;IF(N($V294)&gt;0,"（未开票 "&amp;TEXT(N($V294),"#,##0.00")&amp;"）",""),IF(N($W294)&lt;-0.005,"多收 "&amp;TEXT(-N($W294),"#,##0.00"),"✔ 已结清")))&amp;IF(N($U294)&gt;0,"｜到账未开票 "&amp;TEXT(N($U294),"#,##0.00")&amp;"，待补票","")&amp;IF(N($R294)&gt;0,"｜收现 "&amp;TEXT(N($R294),"#,##0.00"),"")&amp;IF(N($S294)&gt;0,"｜收款不开票 "&amp;TEXT(N($S294),"#,##0.00"),""))</f>
        <v/>
      </c>
      <c r="Y294" s="290"/>
      <c r="AC294" s="244" t="str">
        <f aca="false">IF(OR(N($O294)=0,N($AB294)=0),"",ROUND(N($O294)/(1+N($AB294))*N($AB294),2))</f>
        <v/>
      </c>
      <c r="AD294" s="290"/>
      <c r="AE294" s="288"/>
      <c r="AF294" s="261" t="str">
        <f aca="false">IF($AN294="","",IF($AN294=1,IF($AO294&gt;=1,"一次性·已到收款期","一次性·未到期"),$AE294&amp;" 第"&amp;$AO294&amp;"/"&amp;$AN294&amp;"期"))</f>
        <v/>
      </c>
      <c r="AG294" s="245" t="str">
        <f aca="false">IF(OR($AN294="",N($M294)=0),"",ROUND(N($K294)*$AO294/$AN294,2)+N($L294))</f>
        <v/>
      </c>
      <c r="AH294" s="245" t="str">
        <f aca="false">IF($AG294="","",MAX(0,ROUND($AG294-(N($Q294)+N($R294)+N($S294)),2)))</f>
        <v/>
      </c>
      <c r="AI294" s="245" t="str">
        <f aca="false">IF(OR(TRIM($B294&amp;$C294)="",NOT(ISNUMBER($D294))),"",SUMIFS($W$3:$W$1001,$AK$3:$AK$1001,$AK294,$D$3:$D$1001,"&lt;"&amp;$D294))</f>
        <v/>
      </c>
      <c r="AJ294" s="245" t="str">
        <f aca="false">IF(TRIM($B294&amp;$C294)="","",SUMIFS($W$3:$W$1001,$AK$3:$AK$1001,$AK294))</f>
        <v/>
      </c>
      <c r="AK294" s="261" t="str">
        <f aca="false">IF(TRIM($B294&amp;$C294)="","",TRIM($B294)&amp;"｜"&amp;TRIM($C294))</f>
        <v/>
      </c>
      <c r="AL294" s="245" t="str">
        <f aca="false">IF(TRIM($B294&amp;$C294)="","",MIN(N($O294),N($Q294)))</f>
        <v/>
      </c>
      <c r="AM294" s="248" t="str">
        <f aca="false">IF(ISNUMBER($D294),YEAR($D294),"")</f>
        <v/>
      </c>
      <c r="AN294" s="248" t="str">
        <f aca="false">IF(OR(TRIM($B294&amp;$C294)="",NOT(ISNUMBER($D294)),NOT(ISNUMBER($E294))),"",IF($E294&lt;$D294,"",IF(IF($AE294="半年付",2,IF($AE294="季度付",4,IF($AE294="月付",12,IF($AE294="半月付",24,1))))=1,1,MAX(1,ROUND(($E294-$D294+1)/365*IF($AE294="半年付",2,IF($AE294="季度付",4,IF($AE294="月付",12,IF($AE294="半月付",24,1)))),0)))))</f>
        <v/>
      </c>
      <c r="AO294" s="248" t="str">
        <f aca="true">IF($AN294="","",MIN($AN294,MAX(0,INT((TODAY()-付款宽限天数-$D294)/(($E294-$D294+1)/$AN294))+1)))</f>
        <v/>
      </c>
    </row>
    <row r="295" customFormat="false" ht="24" hidden="false" customHeight="false" outlineLevel="0" collapsed="false">
      <c r="F295" s="288" t="str">
        <f aca="true">IF(TRIM($B295&amp;$C295)="","",IF(OR(ISNUMBER(SEARCH("未",$A295)),ISNUMBER(SEARCH("送出",$A295)),AND(TRIM($A295)="",NOT(ISNUMBER($D295)),N($H295)=0)),"【合同未回】","")&amp;IF(NOT(ISNUMBER($E295)),IF(OR(ISNUMBER(SEARCH("未",$A295)),ISNUMBER(SEARCH("送出",$A295)),AND(TRIM($A295)="",NOT(ISNUMBER($D295)),N($H295)=0)),"","【未填合同期】"),IF($E295&lt;TODAY(),"【已到期】",IF($E295-TODAY()&lt;=提醒天数,"【即将到期，剩余"&amp;($E295-TODAY())&amp;"天】","【正常】")))&amp;IF(OR($AD295="安装免保",$AD295="技术免保",$AD295="质保期内"),"【"&amp;$AD295&amp;"】",""))</f>
        <v/>
      </c>
      <c r="K295" s="244" t="str">
        <f aca="false">IF(OR(N($H295)=0,N($I295)=0),"",ROUND(N($H295)*N($I295)*IF(N($J295)=0,1,N($J295)),2))</f>
        <v/>
      </c>
      <c r="M295" s="244" t="str">
        <f aca="false">IF(TRIM($B295&amp;$C295)="","",IF(AND(N($K295)=0,N($L295)=0),"",ROUND(N($K295)+N($L295),2)))</f>
        <v/>
      </c>
      <c r="S295" s="244"/>
      <c r="T295" s="245" t="str">
        <f aca="false">IF(TRIM($B295&amp;$C295)="","",IF(N($O295)=0,"",MAX(0,MIN(N($O295)-N($Q295),N($W295)))))</f>
        <v/>
      </c>
      <c r="U295" s="245" t="str">
        <f aca="false">IF(TRIM($B295&amp;$C295)="","",IF(N($Q295)&lt;=N($O295),"",N($Q295)-N($O295)))</f>
        <v/>
      </c>
      <c r="V295" s="245" t="str">
        <f aca="false">IF(OR(TRIM($B295&amp;$C295)="",$W295=""),"",MAX(0,N($W295))-N($T295))</f>
        <v/>
      </c>
      <c r="W295" s="245" t="str">
        <f aca="false">IF(TRIM($B295&amp;$C295)="","",IF(AND(N($M295)=0,N($Q295)+N($R295)+N($S295)=0),"",ROUND(N($M295)-N($Q295)-N($R295)-N($S295),2)))</f>
        <v/>
      </c>
      <c r="X295" s="246" t="str">
        <f aca="false">IF(TRIM($B295&amp;$C295)="","",IF(N($M295)=0,IF((N($Q295)+N($R295)+N($S295))=0,"—未填单价","未填单价，已收 "&amp;TEXT((N($Q295)+N($R295)+N($S295)),"#,##0.00")),IF(N($W295)&gt;0.005,"欠 "&amp;TEXT(N($W295),"#,##0.00")&amp;IF(N($T295)&gt;0,"（开票未到账 "&amp;TEXT(N($T295),"#,##0.00")&amp;"）","")&amp;IF(N($V295)&gt;0,"（未开票 "&amp;TEXT(N($V295),"#,##0.00")&amp;"）",""),IF(N($W295)&lt;-0.005,"多收 "&amp;TEXT(-N($W295),"#,##0.00"),"✔ 已结清")))&amp;IF(N($U295)&gt;0,"｜到账未开票 "&amp;TEXT(N($U295),"#,##0.00")&amp;"，待补票","")&amp;IF(N($R295)&gt;0,"｜收现 "&amp;TEXT(N($R295),"#,##0.00"),"")&amp;IF(N($S295)&gt;0,"｜收款不开票 "&amp;TEXT(N($S295),"#,##0.00"),""))</f>
        <v/>
      </c>
      <c r="Y295" s="290"/>
      <c r="AC295" s="244" t="str">
        <f aca="false">IF(OR(N($O295)=0,N($AB295)=0),"",ROUND(N($O295)/(1+N($AB295))*N($AB295),2))</f>
        <v/>
      </c>
      <c r="AD295" s="290"/>
      <c r="AE295" s="288"/>
      <c r="AF295" s="261" t="str">
        <f aca="false">IF($AN295="","",IF($AN295=1,IF($AO295&gt;=1,"一次性·已到收款期","一次性·未到期"),$AE295&amp;" 第"&amp;$AO295&amp;"/"&amp;$AN295&amp;"期"))</f>
        <v/>
      </c>
      <c r="AG295" s="245" t="str">
        <f aca="false">IF(OR($AN295="",N($M295)=0),"",ROUND(N($K295)*$AO295/$AN295,2)+N($L295))</f>
        <v/>
      </c>
      <c r="AH295" s="245" t="str">
        <f aca="false">IF($AG295="","",MAX(0,ROUND($AG295-(N($Q295)+N($R295)+N($S295)),2)))</f>
        <v/>
      </c>
      <c r="AI295" s="245" t="str">
        <f aca="false">IF(OR(TRIM($B295&amp;$C295)="",NOT(ISNUMBER($D295))),"",SUMIFS($W$3:$W$1001,$AK$3:$AK$1001,$AK295,$D$3:$D$1001,"&lt;"&amp;$D295))</f>
        <v/>
      </c>
      <c r="AJ295" s="245" t="str">
        <f aca="false">IF(TRIM($B295&amp;$C295)="","",SUMIFS($W$3:$W$1001,$AK$3:$AK$1001,$AK295))</f>
        <v/>
      </c>
      <c r="AK295" s="261" t="str">
        <f aca="false">IF(TRIM($B295&amp;$C295)="","",TRIM($B295)&amp;"｜"&amp;TRIM($C295))</f>
        <v/>
      </c>
      <c r="AL295" s="245" t="str">
        <f aca="false">IF(TRIM($B295&amp;$C295)="","",MIN(N($O295),N($Q295)))</f>
        <v/>
      </c>
      <c r="AM295" s="248" t="str">
        <f aca="false">IF(ISNUMBER($D295),YEAR($D295),"")</f>
        <v/>
      </c>
      <c r="AN295" s="248" t="str">
        <f aca="false">IF(OR(TRIM($B295&amp;$C295)="",NOT(ISNUMBER($D295)),NOT(ISNUMBER($E295))),"",IF($E295&lt;$D295,"",IF(IF($AE295="半年付",2,IF($AE295="季度付",4,IF($AE295="月付",12,IF($AE295="半月付",24,1))))=1,1,MAX(1,ROUND(($E295-$D295+1)/365*IF($AE295="半年付",2,IF($AE295="季度付",4,IF($AE295="月付",12,IF($AE295="半月付",24,1)))),0)))))</f>
        <v/>
      </c>
      <c r="AO295" s="248" t="str">
        <f aca="true">IF($AN295="","",MIN($AN295,MAX(0,INT((TODAY()-付款宽限天数-$D295)/(($E295-$D295+1)/$AN295))+1)))</f>
        <v/>
      </c>
    </row>
    <row r="296" customFormat="false" ht="24" hidden="false" customHeight="false" outlineLevel="0" collapsed="false">
      <c r="F296" s="288" t="str">
        <f aca="true">IF(TRIM($B296&amp;$C296)="","",IF(OR(ISNUMBER(SEARCH("未",$A296)),ISNUMBER(SEARCH("送出",$A296)),AND(TRIM($A296)="",NOT(ISNUMBER($D296)),N($H296)=0)),"【合同未回】","")&amp;IF(NOT(ISNUMBER($E296)),IF(OR(ISNUMBER(SEARCH("未",$A296)),ISNUMBER(SEARCH("送出",$A296)),AND(TRIM($A296)="",NOT(ISNUMBER($D296)),N($H296)=0)),"","【未填合同期】"),IF($E296&lt;TODAY(),"【已到期】",IF($E296-TODAY()&lt;=提醒天数,"【即将到期，剩余"&amp;($E296-TODAY())&amp;"天】","【正常】")))&amp;IF(OR($AD296="安装免保",$AD296="技术免保",$AD296="质保期内"),"【"&amp;$AD296&amp;"】",""))</f>
        <v/>
      </c>
      <c r="K296" s="244" t="str">
        <f aca="false">IF(OR(N($H296)=0,N($I296)=0),"",ROUND(N($H296)*N($I296)*IF(N($J296)=0,1,N($J296)),2))</f>
        <v/>
      </c>
      <c r="M296" s="244" t="str">
        <f aca="false">IF(TRIM($B296&amp;$C296)="","",IF(AND(N($K296)=0,N($L296)=0),"",ROUND(N($K296)+N($L296),2)))</f>
        <v/>
      </c>
      <c r="S296" s="244"/>
      <c r="T296" s="245" t="str">
        <f aca="false">IF(TRIM($B296&amp;$C296)="","",IF(N($O296)=0,"",MAX(0,MIN(N($O296)-N($Q296),N($W296)))))</f>
        <v/>
      </c>
      <c r="U296" s="245" t="str">
        <f aca="false">IF(TRIM($B296&amp;$C296)="","",IF(N($Q296)&lt;=N($O296),"",N($Q296)-N($O296)))</f>
        <v/>
      </c>
      <c r="V296" s="245" t="str">
        <f aca="false">IF(OR(TRIM($B296&amp;$C296)="",$W296=""),"",MAX(0,N($W296))-N($T296))</f>
        <v/>
      </c>
      <c r="W296" s="245" t="str">
        <f aca="false">IF(TRIM($B296&amp;$C296)="","",IF(AND(N($M296)=0,N($Q296)+N($R296)+N($S296)=0),"",ROUND(N($M296)-N($Q296)-N($R296)-N($S296),2)))</f>
        <v/>
      </c>
      <c r="X296" s="246" t="str">
        <f aca="false">IF(TRIM($B296&amp;$C296)="","",IF(N($M296)=0,IF((N($Q296)+N($R296)+N($S296))=0,"—未填单价","未填单价，已收 "&amp;TEXT((N($Q296)+N($R296)+N($S296)),"#,##0.00")),IF(N($W296)&gt;0.005,"欠 "&amp;TEXT(N($W296),"#,##0.00")&amp;IF(N($T296)&gt;0,"（开票未到账 "&amp;TEXT(N($T296),"#,##0.00")&amp;"）","")&amp;IF(N($V296)&gt;0,"（未开票 "&amp;TEXT(N($V296),"#,##0.00")&amp;"）",""),IF(N($W296)&lt;-0.005,"多收 "&amp;TEXT(-N($W296),"#,##0.00"),"✔ 已结清")))&amp;IF(N($U296)&gt;0,"｜到账未开票 "&amp;TEXT(N($U296),"#,##0.00")&amp;"，待补票","")&amp;IF(N($R296)&gt;0,"｜收现 "&amp;TEXT(N($R296),"#,##0.00"),"")&amp;IF(N($S296)&gt;0,"｜收款不开票 "&amp;TEXT(N($S296),"#,##0.00"),""))</f>
        <v/>
      </c>
      <c r="Y296" s="290"/>
      <c r="AC296" s="244" t="str">
        <f aca="false">IF(OR(N($O296)=0,N($AB296)=0),"",ROUND(N($O296)/(1+N($AB296))*N($AB296),2))</f>
        <v/>
      </c>
      <c r="AD296" s="290"/>
      <c r="AE296" s="288"/>
      <c r="AF296" s="261" t="str">
        <f aca="false">IF($AN296="","",IF($AN296=1,IF($AO296&gt;=1,"一次性·已到收款期","一次性·未到期"),$AE296&amp;" 第"&amp;$AO296&amp;"/"&amp;$AN296&amp;"期"))</f>
        <v/>
      </c>
      <c r="AG296" s="245" t="str">
        <f aca="false">IF(OR($AN296="",N($M296)=0),"",ROUND(N($K296)*$AO296/$AN296,2)+N($L296))</f>
        <v/>
      </c>
      <c r="AH296" s="245" t="str">
        <f aca="false">IF($AG296="","",MAX(0,ROUND($AG296-(N($Q296)+N($R296)+N($S296)),2)))</f>
        <v/>
      </c>
      <c r="AI296" s="245" t="str">
        <f aca="false">IF(OR(TRIM($B296&amp;$C296)="",NOT(ISNUMBER($D296))),"",SUMIFS($W$3:$W$1001,$AK$3:$AK$1001,$AK296,$D$3:$D$1001,"&lt;"&amp;$D296))</f>
        <v/>
      </c>
      <c r="AJ296" s="245" t="str">
        <f aca="false">IF(TRIM($B296&amp;$C296)="","",SUMIFS($W$3:$W$1001,$AK$3:$AK$1001,$AK296))</f>
        <v/>
      </c>
      <c r="AK296" s="261" t="str">
        <f aca="false">IF(TRIM($B296&amp;$C296)="","",TRIM($B296)&amp;"｜"&amp;TRIM($C296))</f>
        <v/>
      </c>
      <c r="AL296" s="245" t="str">
        <f aca="false">IF(TRIM($B296&amp;$C296)="","",MIN(N($O296),N($Q296)))</f>
        <v/>
      </c>
      <c r="AM296" s="248" t="str">
        <f aca="false">IF(ISNUMBER($D296),YEAR($D296),"")</f>
        <v/>
      </c>
      <c r="AN296" s="248" t="str">
        <f aca="false">IF(OR(TRIM($B296&amp;$C296)="",NOT(ISNUMBER($D296)),NOT(ISNUMBER($E296))),"",IF($E296&lt;$D296,"",IF(IF($AE296="半年付",2,IF($AE296="季度付",4,IF($AE296="月付",12,IF($AE296="半月付",24,1))))=1,1,MAX(1,ROUND(($E296-$D296+1)/365*IF($AE296="半年付",2,IF($AE296="季度付",4,IF($AE296="月付",12,IF($AE296="半月付",24,1)))),0)))))</f>
        <v/>
      </c>
      <c r="AO296" s="248" t="str">
        <f aca="true">IF($AN296="","",MIN($AN296,MAX(0,INT((TODAY()-付款宽限天数-$D296)/(($E296-$D296+1)/$AN296))+1)))</f>
        <v/>
      </c>
    </row>
    <row r="297" customFormat="false" ht="24" hidden="false" customHeight="false" outlineLevel="0" collapsed="false">
      <c r="F297" s="288" t="str">
        <f aca="true">IF(TRIM($B297&amp;$C297)="","",IF(OR(ISNUMBER(SEARCH("未",$A297)),ISNUMBER(SEARCH("送出",$A297)),AND(TRIM($A297)="",NOT(ISNUMBER($D297)),N($H297)=0)),"【合同未回】","")&amp;IF(NOT(ISNUMBER($E297)),IF(OR(ISNUMBER(SEARCH("未",$A297)),ISNUMBER(SEARCH("送出",$A297)),AND(TRIM($A297)="",NOT(ISNUMBER($D297)),N($H297)=0)),"","【未填合同期】"),IF($E297&lt;TODAY(),"【已到期】",IF($E297-TODAY()&lt;=提醒天数,"【即将到期，剩余"&amp;($E297-TODAY())&amp;"天】","【正常】")))&amp;IF(OR($AD297="安装免保",$AD297="技术免保",$AD297="质保期内"),"【"&amp;$AD297&amp;"】",""))</f>
        <v/>
      </c>
      <c r="K297" s="244" t="str">
        <f aca="false">IF(OR(N($H297)=0,N($I297)=0),"",ROUND(N($H297)*N($I297)*IF(N($J297)=0,1,N($J297)),2))</f>
        <v/>
      </c>
      <c r="M297" s="244" t="str">
        <f aca="false">IF(TRIM($B297&amp;$C297)="","",IF(AND(N($K297)=0,N($L297)=0),"",ROUND(N($K297)+N($L297),2)))</f>
        <v/>
      </c>
      <c r="S297" s="244"/>
      <c r="T297" s="245" t="str">
        <f aca="false">IF(TRIM($B297&amp;$C297)="","",IF(N($O297)=0,"",MAX(0,MIN(N($O297)-N($Q297),N($W297)))))</f>
        <v/>
      </c>
      <c r="U297" s="245" t="str">
        <f aca="false">IF(TRIM($B297&amp;$C297)="","",IF(N($Q297)&lt;=N($O297),"",N($Q297)-N($O297)))</f>
        <v/>
      </c>
      <c r="V297" s="245" t="str">
        <f aca="false">IF(OR(TRIM($B297&amp;$C297)="",$W297=""),"",MAX(0,N($W297))-N($T297))</f>
        <v/>
      </c>
      <c r="W297" s="245" t="str">
        <f aca="false">IF(TRIM($B297&amp;$C297)="","",IF(AND(N($M297)=0,N($Q297)+N($R297)+N($S297)=0),"",ROUND(N($M297)-N($Q297)-N($R297)-N($S297),2)))</f>
        <v/>
      </c>
      <c r="X297" s="246" t="str">
        <f aca="false">IF(TRIM($B297&amp;$C297)="","",IF(N($M297)=0,IF((N($Q297)+N($R297)+N($S297))=0,"—未填单价","未填单价，已收 "&amp;TEXT((N($Q297)+N($R297)+N($S297)),"#,##0.00")),IF(N($W297)&gt;0.005,"欠 "&amp;TEXT(N($W297),"#,##0.00")&amp;IF(N($T297)&gt;0,"（开票未到账 "&amp;TEXT(N($T297),"#,##0.00")&amp;"）","")&amp;IF(N($V297)&gt;0,"（未开票 "&amp;TEXT(N($V297),"#,##0.00")&amp;"）",""),IF(N($W297)&lt;-0.005,"多收 "&amp;TEXT(-N($W297),"#,##0.00"),"✔ 已结清")))&amp;IF(N($U297)&gt;0,"｜到账未开票 "&amp;TEXT(N($U297),"#,##0.00")&amp;"，待补票","")&amp;IF(N($R297)&gt;0,"｜收现 "&amp;TEXT(N($R297),"#,##0.00"),"")&amp;IF(N($S297)&gt;0,"｜收款不开票 "&amp;TEXT(N($S297),"#,##0.00"),""))</f>
        <v/>
      </c>
      <c r="Y297" s="290"/>
      <c r="AC297" s="244" t="str">
        <f aca="false">IF(OR(N($O297)=0,N($AB297)=0),"",ROUND(N($O297)/(1+N($AB297))*N($AB297),2))</f>
        <v/>
      </c>
      <c r="AD297" s="290"/>
      <c r="AE297" s="288"/>
      <c r="AF297" s="261" t="str">
        <f aca="false">IF($AN297="","",IF($AN297=1,IF($AO297&gt;=1,"一次性·已到收款期","一次性·未到期"),$AE297&amp;" 第"&amp;$AO297&amp;"/"&amp;$AN297&amp;"期"))</f>
        <v/>
      </c>
      <c r="AG297" s="245" t="str">
        <f aca="false">IF(OR($AN297="",N($M297)=0),"",ROUND(N($K297)*$AO297/$AN297,2)+N($L297))</f>
        <v/>
      </c>
      <c r="AH297" s="245" t="str">
        <f aca="false">IF($AG297="","",MAX(0,ROUND($AG297-(N($Q297)+N($R297)+N($S297)),2)))</f>
        <v/>
      </c>
      <c r="AI297" s="245" t="str">
        <f aca="false">IF(OR(TRIM($B297&amp;$C297)="",NOT(ISNUMBER($D297))),"",SUMIFS($W$3:$W$1001,$AK$3:$AK$1001,$AK297,$D$3:$D$1001,"&lt;"&amp;$D297))</f>
        <v/>
      </c>
      <c r="AJ297" s="245" t="str">
        <f aca="false">IF(TRIM($B297&amp;$C297)="","",SUMIFS($W$3:$W$1001,$AK$3:$AK$1001,$AK297))</f>
        <v/>
      </c>
      <c r="AK297" s="261" t="str">
        <f aca="false">IF(TRIM($B297&amp;$C297)="","",TRIM($B297)&amp;"｜"&amp;TRIM($C297))</f>
        <v/>
      </c>
      <c r="AL297" s="245" t="str">
        <f aca="false">IF(TRIM($B297&amp;$C297)="","",MIN(N($O297),N($Q297)))</f>
        <v/>
      </c>
      <c r="AM297" s="248" t="str">
        <f aca="false">IF(ISNUMBER($D297),YEAR($D297),"")</f>
        <v/>
      </c>
      <c r="AN297" s="248" t="str">
        <f aca="false">IF(OR(TRIM($B297&amp;$C297)="",NOT(ISNUMBER($D297)),NOT(ISNUMBER($E297))),"",IF($E297&lt;$D297,"",IF(IF($AE297="半年付",2,IF($AE297="季度付",4,IF($AE297="月付",12,IF($AE297="半月付",24,1))))=1,1,MAX(1,ROUND(($E297-$D297+1)/365*IF($AE297="半年付",2,IF($AE297="季度付",4,IF($AE297="月付",12,IF($AE297="半月付",24,1)))),0)))))</f>
        <v/>
      </c>
      <c r="AO297" s="248" t="str">
        <f aca="true">IF($AN297="","",MIN($AN297,MAX(0,INT((TODAY()-付款宽限天数-$D297)/(($E297-$D297+1)/$AN297))+1)))</f>
        <v/>
      </c>
    </row>
    <row r="298" customFormat="false" ht="24" hidden="false" customHeight="false" outlineLevel="0" collapsed="false">
      <c r="F298" s="288" t="str">
        <f aca="true">IF(TRIM($B298&amp;$C298)="","",IF(OR(ISNUMBER(SEARCH("未",$A298)),ISNUMBER(SEARCH("送出",$A298)),AND(TRIM($A298)="",NOT(ISNUMBER($D298)),N($H298)=0)),"【合同未回】","")&amp;IF(NOT(ISNUMBER($E298)),IF(OR(ISNUMBER(SEARCH("未",$A298)),ISNUMBER(SEARCH("送出",$A298)),AND(TRIM($A298)="",NOT(ISNUMBER($D298)),N($H298)=0)),"","【未填合同期】"),IF($E298&lt;TODAY(),"【已到期】",IF($E298-TODAY()&lt;=提醒天数,"【即将到期，剩余"&amp;($E298-TODAY())&amp;"天】","【正常】")))&amp;IF(OR($AD298="安装免保",$AD298="技术免保",$AD298="质保期内"),"【"&amp;$AD298&amp;"】",""))</f>
        <v/>
      </c>
      <c r="K298" s="244" t="str">
        <f aca="false">IF(OR(N($H298)=0,N($I298)=0),"",ROUND(N($H298)*N($I298)*IF(N($J298)=0,1,N($J298)),2))</f>
        <v/>
      </c>
      <c r="M298" s="244" t="str">
        <f aca="false">IF(TRIM($B298&amp;$C298)="","",IF(AND(N($K298)=0,N($L298)=0),"",ROUND(N($K298)+N($L298),2)))</f>
        <v/>
      </c>
      <c r="S298" s="244"/>
      <c r="T298" s="245" t="str">
        <f aca="false">IF(TRIM($B298&amp;$C298)="","",IF(N($O298)=0,"",MAX(0,MIN(N($O298)-N($Q298),N($W298)))))</f>
        <v/>
      </c>
      <c r="U298" s="245" t="str">
        <f aca="false">IF(TRIM($B298&amp;$C298)="","",IF(N($Q298)&lt;=N($O298),"",N($Q298)-N($O298)))</f>
        <v/>
      </c>
      <c r="V298" s="245" t="str">
        <f aca="false">IF(OR(TRIM($B298&amp;$C298)="",$W298=""),"",MAX(0,N($W298))-N($T298))</f>
        <v/>
      </c>
      <c r="W298" s="245" t="str">
        <f aca="false">IF(TRIM($B298&amp;$C298)="","",IF(AND(N($M298)=0,N($Q298)+N($R298)+N($S298)=0),"",ROUND(N($M298)-N($Q298)-N($R298)-N($S298),2)))</f>
        <v/>
      </c>
      <c r="X298" s="246" t="str">
        <f aca="false">IF(TRIM($B298&amp;$C298)="","",IF(N($M298)=0,IF((N($Q298)+N($R298)+N($S298))=0,"—未填单价","未填单价，已收 "&amp;TEXT((N($Q298)+N($R298)+N($S298)),"#,##0.00")),IF(N($W298)&gt;0.005,"欠 "&amp;TEXT(N($W298),"#,##0.00")&amp;IF(N($T298)&gt;0,"（开票未到账 "&amp;TEXT(N($T298),"#,##0.00")&amp;"）","")&amp;IF(N($V298)&gt;0,"（未开票 "&amp;TEXT(N($V298),"#,##0.00")&amp;"）",""),IF(N($W298)&lt;-0.005,"多收 "&amp;TEXT(-N($W298),"#,##0.00"),"✔ 已结清")))&amp;IF(N($U298)&gt;0,"｜到账未开票 "&amp;TEXT(N($U298),"#,##0.00")&amp;"，待补票","")&amp;IF(N($R298)&gt;0,"｜收现 "&amp;TEXT(N($R298),"#,##0.00"),"")&amp;IF(N($S298)&gt;0,"｜收款不开票 "&amp;TEXT(N($S298),"#,##0.00"),""))</f>
        <v/>
      </c>
      <c r="Y298" s="290"/>
      <c r="AC298" s="244" t="str">
        <f aca="false">IF(OR(N($O298)=0,N($AB298)=0),"",ROUND(N($O298)/(1+N($AB298))*N($AB298),2))</f>
        <v/>
      </c>
      <c r="AD298" s="290"/>
      <c r="AE298" s="288"/>
      <c r="AF298" s="261" t="str">
        <f aca="false">IF($AN298="","",IF($AN298=1,IF($AO298&gt;=1,"一次性·已到收款期","一次性·未到期"),$AE298&amp;" 第"&amp;$AO298&amp;"/"&amp;$AN298&amp;"期"))</f>
        <v/>
      </c>
      <c r="AG298" s="245" t="str">
        <f aca="false">IF(OR($AN298="",N($M298)=0),"",ROUND(N($K298)*$AO298/$AN298,2)+N($L298))</f>
        <v/>
      </c>
      <c r="AH298" s="245" t="str">
        <f aca="false">IF($AG298="","",MAX(0,ROUND($AG298-(N($Q298)+N($R298)+N($S298)),2)))</f>
        <v/>
      </c>
      <c r="AI298" s="245" t="str">
        <f aca="false">IF(OR(TRIM($B298&amp;$C298)="",NOT(ISNUMBER($D298))),"",SUMIFS($W$3:$W$1001,$AK$3:$AK$1001,$AK298,$D$3:$D$1001,"&lt;"&amp;$D298))</f>
        <v/>
      </c>
      <c r="AJ298" s="245" t="str">
        <f aca="false">IF(TRIM($B298&amp;$C298)="","",SUMIFS($W$3:$W$1001,$AK$3:$AK$1001,$AK298))</f>
        <v/>
      </c>
      <c r="AK298" s="261" t="str">
        <f aca="false">IF(TRIM($B298&amp;$C298)="","",TRIM($B298)&amp;"｜"&amp;TRIM($C298))</f>
        <v/>
      </c>
      <c r="AL298" s="245" t="str">
        <f aca="false">IF(TRIM($B298&amp;$C298)="","",MIN(N($O298),N($Q298)))</f>
        <v/>
      </c>
      <c r="AM298" s="248" t="str">
        <f aca="false">IF(ISNUMBER($D298),YEAR($D298),"")</f>
        <v/>
      </c>
      <c r="AN298" s="248" t="str">
        <f aca="false">IF(OR(TRIM($B298&amp;$C298)="",NOT(ISNUMBER($D298)),NOT(ISNUMBER($E298))),"",IF($E298&lt;$D298,"",IF(IF($AE298="半年付",2,IF($AE298="季度付",4,IF($AE298="月付",12,IF($AE298="半月付",24,1))))=1,1,MAX(1,ROUND(($E298-$D298+1)/365*IF($AE298="半年付",2,IF($AE298="季度付",4,IF($AE298="月付",12,IF($AE298="半月付",24,1)))),0)))))</f>
        <v/>
      </c>
      <c r="AO298" s="248" t="str">
        <f aca="true">IF($AN298="","",MIN($AN298,MAX(0,INT((TODAY()-付款宽限天数-$D298)/(($E298-$D298+1)/$AN298))+1)))</f>
        <v/>
      </c>
    </row>
    <row r="299" customFormat="false" ht="24" hidden="false" customHeight="false" outlineLevel="0" collapsed="false">
      <c r="F299" s="288" t="str">
        <f aca="true">IF(TRIM($B299&amp;$C299)="","",IF(OR(ISNUMBER(SEARCH("未",$A299)),ISNUMBER(SEARCH("送出",$A299)),AND(TRIM($A299)="",NOT(ISNUMBER($D299)),N($H299)=0)),"【合同未回】","")&amp;IF(NOT(ISNUMBER($E299)),IF(OR(ISNUMBER(SEARCH("未",$A299)),ISNUMBER(SEARCH("送出",$A299)),AND(TRIM($A299)="",NOT(ISNUMBER($D299)),N($H299)=0)),"","【未填合同期】"),IF($E299&lt;TODAY(),"【已到期】",IF($E299-TODAY()&lt;=提醒天数,"【即将到期，剩余"&amp;($E299-TODAY())&amp;"天】","【正常】")))&amp;IF(OR($AD299="安装免保",$AD299="技术免保",$AD299="质保期内"),"【"&amp;$AD299&amp;"】",""))</f>
        <v/>
      </c>
      <c r="K299" s="244" t="str">
        <f aca="false">IF(OR(N($H299)=0,N($I299)=0),"",ROUND(N($H299)*N($I299)*IF(N($J299)=0,1,N($J299)),2))</f>
        <v/>
      </c>
      <c r="M299" s="244" t="str">
        <f aca="false">IF(TRIM($B299&amp;$C299)="","",IF(AND(N($K299)=0,N($L299)=0),"",ROUND(N($K299)+N($L299),2)))</f>
        <v/>
      </c>
      <c r="S299" s="244"/>
      <c r="T299" s="245" t="str">
        <f aca="false">IF(TRIM($B299&amp;$C299)="","",IF(N($O299)=0,"",MAX(0,MIN(N($O299)-N($Q299),N($W299)))))</f>
        <v/>
      </c>
      <c r="U299" s="245" t="str">
        <f aca="false">IF(TRIM($B299&amp;$C299)="","",IF(N($Q299)&lt;=N($O299),"",N($Q299)-N($O299)))</f>
        <v/>
      </c>
      <c r="V299" s="245" t="str">
        <f aca="false">IF(OR(TRIM($B299&amp;$C299)="",$W299=""),"",MAX(0,N($W299))-N($T299))</f>
        <v/>
      </c>
      <c r="W299" s="245" t="str">
        <f aca="false">IF(TRIM($B299&amp;$C299)="","",IF(AND(N($M299)=0,N($Q299)+N($R299)+N($S299)=0),"",ROUND(N($M299)-N($Q299)-N($R299)-N($S299),2)))</f>
        <v/>
      </c>
      <c r="X299" s="246" t="str">
        <f aca="false">IF(TRIM($B299&amp;$C299)="","",IF(N($M299)=0,IF((N($Q299)+N($R299)+N($S299))=0,"—未填单价","未填单价，已收 "&amp;TEXT((N($Q299)+N($R299)+N($S299)),"#,##0.00")),IF(N($W299)&gt;0.005,"欠 "&amp;TEXT(N($W299),"#,##0.00")&amp;IF(N($T299)&gt;0,"（开票未到账 "&amp;TEXT(N($T299),"#,##0.00")&amp;"）","")&amp;IF(N($V299)&gt;0,"（未开票 "&amp;TEXT(N($V299),"#,##0.00")&amp;"）",""),IF(N($W299)&lt;-0.005,"多收 "&amp;TEXT(-N($W299),"#,##0.00"),"✔ 已结清")))&amp;IF(N($U299)&gt;0,"｜到账未开票 "&amp;TEXT(N($U299),"#,##0.00")&amp;"，待补票","")&amp;IF(N($R299)&gt;0,"｜收现 "&amp;TEXT(N($R299),"#,##0.00"),"")&amp;IF(N($S299)&gt;0,"｜收款不开票 "&amp;TEXT(N($S299),"#,##0.00"),""))</f>
        <v/>
      </c>
      <c r="Y299" s="290"/>
      <c r="AC299" s="244" t="str">
        <f aca="false">IF(OR(N($O299)=0,N($AB299)=0),"",ROUND(N($O299)/(1+N($AB299))*N($AB299),2))</f>
        <v/>
      </c>
      <c r="AD299" s="290"/>
      <c r="AE299" s="288"/>
      <c r="AF299" s="261" t="str">
        <f aca="false">IF($AN299="","",IF($AN299=1,IF($AO299&gt;=1,"一次性·已到收款期","一次性·未到期"),$AE299&amp;" 第"&amp;$AO299&amp;"/"&amp;$AN299&amp;"期"))</f>
        <v/>
      </c>
      <c r="AG299" s="245" t="str">
        <f aca="false">IF(OR($AN299="",N($M299)=0),"",ROUND(N($K299)*$AO299/$AN299,2)+N($L299))</f>
        <v/>
      </c>
      <c r="AH299" s="245" t="str">
        <f aca="false">IF($AG299="","",MAX(0,ROUND($AG299-(N($Q299)+N($R299)+N($S299)),2)))</f>
        <v/>
      </c>
      <c r="AI299" s="245" t="str">
        <f aca="false">IF(OR(TRIM($B299&amp;$C299)="",NOT(ISNUMBER($D299))),"",SUMIFS($W$3:$W$1001,$AK$3:$AK$1001,$AK299,$D$3:$D$1001,"&lt;"&amp;$D299))</f>
        <v/>
      </c>
      <c r="AJ299" s="245" t="str">
        <f aca="false">IF(TRIM($B299&amp;$C299)="","",SUMIFS($W$3:$W$1001,$AK$3:$AK$1001,$AK299))</f>
        <v/>
      </c>
      <c r="AK299" s="261" t="str">
        <f aca="false">IF(TRIM($B299&amp;$C299)="","",TRIM($B299)&amp;"｜"&amp;TRIM($C299))</f>
        <v/>
      </c>
      <c r="AL299" s="245" t="str">
        <f aca="false">IF(TRIM($B299&amp;$C299)="","",MIN(N($O299),N($Q299)))</f>
        <v/>
      </c>
      <c r="AM299" s="248" t="str">
        <f aca="false">IF(ISNUMBER($D299),YEAR($D299),"")</f>
        <v/>
      </c>
      <c r="AN299" s="248" t="str">
        <f aca="false">IF(OR(TRIM($B299&amp;$C299)="",NOT(ISNUMBER($D299)),NOT(ISNUMBER($E299))),"",IF($E299&lt;$D299,"",IF(IF($AE299="半年付",2,IF($AE299="季度付",4,IF($AE299="月付",12,IF($AE299="半月付",24,1))))=1,1,MAX(1,ROUND(($E299-$D299+1)/365*IF($AE299="半年付",2,IF($AE299="季度付",4,IF($AE299="月付",12,IF($AE299="半月付",24,1)))),0)))))</f>
        <v/>
      </c>
      <c r="AO299" s="248" t="str">
        <f aca="true">IF($AN299="","",MIN($AN299,MAX(0,INT((TODAY()-付款宽限天数-$D299)/(($E299-$D299+1)/$AN299))+1)))</f>
        <v/>
      </c>
    </row>
    <row r="300" customFormat="false" ht="24" hidden="false" customHeight="false" outlineLevel="0" collapsed="false">
      <c r="F300" s="288" t="str">
        <f aca="true">IF(TRIM($B300&amp;$C300)="","",IF(OR(ISNUMBER(SEARCH("未",$A300)),ISNUMBER(SEARCH("送出",$A300)),AND(TRIM($A300)="",NOT(ISNUMBER($D300)),N($H300)=0)),"【合同未回】","")&amp;IF(NOT(ISNUMBER($E300)),IF(OR(ISNUMBER(SEARCH("未",$A300)),ISNUMBER(SEARCH("送出",$A300)),AND(TRIM($A300)="",NOT(ISNUMBER($D300)),N($H300)=0)),"","【未填合同期】"),IF($E300&lt;TODAY(),"【已到期】",IF($E300-TODAY()&lt;=提醒天数,"【即将到期，剩余"&amp;($E300-TODAY())&amp;"天】","【正常】")))&amp;IF(OR($AD300="安装免保",$AD300="技术免保",$AD300="质保期内"),"【"&amp;$AD300&amp;"】",""))</f>
        <v/>
      </c>
      <c r="K300" s="244" t="str">
        <f aca="false">IF(OR(N($H300)=0,N($I300)=0),"",ROUND(N($H300)*N($I300)*IF(N($J300)=0,1,N($J300)),2))</f>
        <v/>
      </c>
      <c r="M300" s="244" t="str">
        <f aca="false">IF(TRIM($B300&amp;$C300)="","",IF(AND(N($K300)=0,N($L300)=0),"",ROUND(N($K300)+N($L300),2)))</f>
        <v/>
      </c>
      <c r="S300" s="244"/>
      <c r="T300" s="245" t="str">
        <f aca="false">IF(TRIM($B300&amp;$C300)="","",IF(N($O300)=0,"",MAX(0,MIN(N($O300)-N($Q300),N($W300)))))</f>
        <v/>
      </c>
      <c r="U300" s="245" t="str">
        <f aca="false">IF(TRIM($B300&amp;$C300)="","",IF(N($Q300)&lt;=N($O300),"",N($Q300)-N($O300)))</f>
        <v/>
      </c>
      <c r="V300" s="245" t="str">
        <f aca="false">IF(OR(TRIM($B300&amp;$C300)="",$W300=""),"",MAX(0,N($W300))-N($T300))</f>
        <v/>
      </c>
      <c r="W300" s="245" t="str">
        <f aca="false">IF(TRIM($B300&amp;$C300)="","",IF(AND(N($M300)=0,N($Q300)+N($R300)+N($S300)=0),"",ROUND(N($M300)-N($Q300)-N($R300)-N($S300),2)))</f>
        <v/>
      </c>
      <c r="X300" s="246" t="str">
        <f aca="false">IF(TRIM($B300&amp;$C300)="","",IF(N($M300)=0,IF((N($Q300)+N($R300)+N($S300))=0,"—未填单价","未填单价，已收 "&amp;TEXT((N($Q300)+N($R300)+N($S300)),"#,##0.00")),IF(N($W300)&gt;0.005,"欠 "&amp;TEXT(N($W300),"#,##0.00")&amp;IF(N($T300)&gt;0,"（开票未到账 "&amp;TEXT(N($T300),"#,##0.00")&amp;"）","")&amp;IF(N($V300)&gt;0,"（未开票 "&amp;TEXT(N($V300),"#,##0.00")&amp;"）",""),IF(N($W300)&lt;-0.005,"多收 "&amp;TEXT(-N($W300),"#,##0.00"),"✔ 已结清")))&amp;IF(N($U300)&gt;0,"｜到账未开票 "&amp;TEXT(N($U300),"#,##0.00")&amp;"，待补票","")&amp;IF(N($R300)&gt;0,"｜收现 "&amp;TEXT(N($R300),"#,##0.00"),"")&amp;IF(N($S300)&gt;0,"｜收款不开票 "&amp;TEXT(N($S300),"#,##0.00"),""))</f>
        <v/>
      </c>
      <c r="Y300" s="290"/>
      <c r="AC300" s="244" t="str">
        <f aca="false">IF(OR(N($O300)=0,N($AB300)=0),"",ROUND(N($O300)/(1+N($AB300))*N($AB300),2))</f>
        <v/>
      </c>
      <c r="AD300" s="290"/>
      <c r="AE300" s="288"/>
      <c r="AF300" s="261" t="str">
        <f aca="false">IF($AN300="","",IF($AN300=1,IF($AO300&gt;=1,"一次性·已到收款期","一次性·未到期"),$AE300&amp;" 第"&amp;$AO300&amp;"/"&amp;$AN300&amp;"期"))</f>
        <v/>
      </c>
      <c r="AG300" s="245" t="str">
        <f aca="false">IF(OR($AN300="",N($M300)=0),"",ROUND(N($K300)*$AO300/$AN300,2)+N($L300))</f>
        <v/>
      </c>
      <c r="AH300" s="245" t="str">
        <f aca="false">IF($AG300="","",MAX(0,ROUND($AG300-(N($Q300)+N($R300)+N($S300)),2)))</f>
        <v/>
      </c>
      <c r="AI300" s="245" t="str">
        <f aca="false">IF(OR(TRIM($B300&amp;$C300)="",NOT(ISNUMBER($D300))),"",SUMIFS($W$3:$W$1001,$AK$3:$AK$1001,$AK300,$D$3:$D$1001,"&lt;"&amp;$D300))</f>
        <v/>
      </c>
      <c r="AJ300" s="245" t="str">
        <f aca="false">IF(TRIM($B300&amp;$C300)="","",SUMIFS($W$3:$W$1001,$AK$3:$AK$1001,$AK300))</f>
        <v/>
      </c>
      <c r="AK300" s="261" t="str">
        <f aca="false">IF(TRIM($B300&amp;$C300)="","",TRIM($B300)&amp;"｜"&amp;TRIM($C300))</f>
        <v/>
      </c>
      <c r="AL300" s="245" t="str">
        <f aca="false">IF(TRIM($B300&amp;$C300)="","",MIN(N($O300),N($Q300)))</f>
        <v/>
      </c>
      <c r="AM300" s="248" t="str">
        <f aca="false">IF(ISNUMBER($D300),YEAR($D300),"")</f>
        <v/>
      </c>
      <c r="AN300" s="248" t="str">
        <f aca="false">IF(OR(TRIM($B300&amp;$C300)="",NOT(ISNUMBER($D300)),NOT(ISNUMBER($E300))),"",IF($E300&lt;$D300,"",IF(IF($AE300="半年付",2,IF($AE300="季度付",4,IF($AE300="月付",12,IF($AE300="半月付",24,1))))=1,1,MAX(1,ROUND(($E300-$D300+1)/365*IF($AE300="半年付",2,IF($AE300="季度付",4,IF($AE300="月付",12,IF($AE300="半月付",24,1)))),0)))))</f>
        <v/>
      </c>
      <c r="AO300" s="248" t="str">
        <f aca="true">IF($AN300="","",MIN($AN300,MAX(0,INT((TODAY()-付款宽限天数-$D300)/(($E300-$D300+1)/$AN300))+1)))</f>
        <v/>
      </c>
    </row>
    <row r="301" customFormat="false" ht="24" hidden="false" customHeight="false" outlineLevel="0" collapsed="false">
      <c r="F301" s="288" t="str">
        <f aca="true">IF(TRIM($B301&amp;$C301)="","",IF(OR(ISNUMBER(SEARCH("未",$A301)),ISNUMBER(SEARCH("送出",$A301)),AND(TRIM($A301)="",NOT(ISNUMBER($D301)),N($H301)=0)),"【合同未回】","")&amp;IF(NOT(ISNUMBER($E301)),IF(OR(ISNUMBER(SEARCH("未",$A301)),ISNUMBER(SEARCH("送出",$A301)),AND(TRIM($A301)="",NOT(ISNUMBER($D301)),N($H301)=0)),"","【未填合同期】"),IF($E301&lt;TODAY(),"【已到期】",IF($E301-TODAY()&lt;=提醒天数,"【即将到期，剩余"&amp;($E301-TODAY())&amp;"天】","【正常】")))&amp;IF(OR($AD301="安装免保",$AD301="技术免保",$AD301="质保期内"),"【"&amp;$AD301&amp;"】",""))</f>
        <v/>
      </c>
      <c r="K301" s="244" t="str">
        <f aca="false">IF(OR(N($H301)=0,N($I301)=0),"",ROUND(N($H301)*N($I301)*IF(N($J301)=0,1,N($J301)),2))</f>
        <v/>
      </c>
      <c r="M301" s="244" t="str">
        <f aca="false">IF(TRIM($B301&amp;$C301)="","",IF(AND(N($K301)=0,N($L301)=0),"",ROUND(N($K301)+N($L301),2)))</f>
        <v/>
      </c>
      <c r="S301" s="244"/>
      <c r="T301" s="245" t="str">
        <f aca="false">IF(TRIM($B301&amp;$C301)="","",IF(N($O301)=0,"",MAX(0,MIN(N($O301)-N($Q301),N($W301)))))</f>
        <v/>
      </c>
      <c r="U301" s="245" t="str">
        <f aca="false">IF(TRIM($B301&amp;$C301)="","",IF(N($Q301)&lt;=N($O301),"",N($Q301)-N($O301)))</f>
        <v/>
      </c>
      <c r="V301" s="245" t="str">
        <f aca="false">IF(OR(TRIM($B301&amp;$C301)="",$W301=""),"",MAX(0,N($W301))-N($T301))</f>
        <v/>
      </c>
      <c r="W301" s="245" t="str">
        <f aca="false">IF(TRIM($B301&amp;$C301)="","",IF(AND(N($M301)=0,N($Q301)+N($R301)+N($S301)=0),"",ROUND(N($M301)-N($Q301)-N($R301)-N($S301),2)))</f>
        <v/>
      </c>
      <c r="X301" s="246" t="str">
        <f aca="false">IF(TRIM($B301&amp;$C301)="","",IF(N($M301)=0,IF((N($Q301)+N($R301)+N($S301))=0,"—未填单价","未填单价，已收 "&amp;TEXT((N($Q301)+N($R301)+N($S301)),"#,##0.00")),IF(N($W301)&gt;0.005,"欠 "&amp;TEXT(N($W301),"#,##0.00")&amp;IF(N($T301)&gt;0,"（开票未到账 "&amp;TEXT(N($T301),"#,##0.00")&amp;"）","")&amp;IF(N($V301)&gt;0,"（未开票 "&amp;TEXT(N($V301),"#,##0.00")&amp;"）",""),IF(N($W301)&lt;-0.005,"多收 "&amp;TEXT(-N($W301),"#,##0.00"),"✔ 已结清")))&amp;IF(N($U301)&gt;0,"｜到账未开票 "&amp;TEXT(N($U301),"#,##0.00")&amp;"，待补票","")&amp;IF(N($R301)&gt;0,"｜收现 "&amp;TEXT(N($R301),"#,##0.00"),"")&amp;IF(N($S301)&gt;0,"｜收款不开票 "&amp;TEXT(N($S301),"#,##0.00"),""))</f>
        <v/>
      </c>
      <c r="Y301" s="290"/>
      <c r="AC301" s="244" t="str">
        <f aca="false">IF(OR(N($O301)=0,N($AB301)=0),"",ROUND(N($O301)/(1+N($AB301))*N($AB301),2))</f>
        <v/>
      </c>
      <c r="AD301" s="290"/>
      <c r="AE301" s="288"/>
      <c r="AF301" s="261" t="str">
        <f aca="false">IF($AN301="","",IF($AN301=1,IF($AO301&gt;=1,"一次性·已到收款期","一次性·未到期"),$AE301&amp;" 第"&amp;$AO301&amp;"/"&amp;$AN301&amp;"期"))</f>
        <v/>
      </c>
      <c r="AG301" s="245" t="str">
        <f aca="false">IF(OR($AN301="",N($M301)=0),"",ROUND(N($K301)*$AO301/$AN301,2)+N($L301))</f>
        <v/>
      </c>
      <c r="AH301" s="245" t="str">
        <f aca="false">IF($AG301="","",MAX(0,ROUND($AG301-(N($Q301)+N($R301)+N($S301)),2)))</f>
        <v/>
      </c>
      <c r="AI301" s="245" t="str">
        <f aca="false">IF(OR(TRIM($B301&amp;$C301)="",NOT(ISNUMBER($D301))),"",SUMIFS($W$3:$W$1001,$AK$3:$AK$1001,$AK301,$D$3:$D$1001,"&lt;"&amp;$D301))</f>
        <v/>
      </c>
      <c r="AJ301" s="245" t="str">
        <f aca="false">IF(TRIM($B301&amp;$C301)="","",SUMIFS($W$3:$W$1001,$AK$3:$AK$1001,$AK301))</f>
        <v/>
      </c>
      <c r="AK301" s="261" t="str">
        <f aca="false">IF(TRIM($B301&amp;$C301)="","",TRIM($B301)&amp;"｜"&amp;TRIM($C301))</f>
        <v/>
      </c>
      <c r="AL301" s="245" t="str">
        <f aca="false">IF(TRIM($B301&amp;$C301)="","",MIN(N($O301),N($Q301)))</f>
        <v/>
      </c>
      <c r="AM301" s="248" t="str">
        <f aca="false">IF(ISNUMBER($D301),YEAR($D301),"")</f>
        <v/>
      </c>
      <c r="AN301" s="248" t="str">
        <f aca="false">IF(OR(TRIM($B301&amp;$C301)="",NOT(ISNUMBER($D301)),NOT(ISNUMBER($E301))),"",IF($E301&lt;$D301,"",IF(IF($AE301="半年付",2,IF($AE301="季度付",4,IF($AE301="月付",12,IF($AE301="半月付",24,1))))=1,1,MAX(1,ROUND(($E301-$D301+1)/365*IF($AE301="半年付",2,IF($AE301="季度付",4,IF($AE301="月付",12,IF($AE301="半月付",24,1)))),0)))))</f>
        <v/>
      </c>
      <c r="AO301" s="248" t="str">
        <f aca="true">IF($AN301="","",MIN($AN301,MAX(0,INT((TODAY()-付款宽限天数-$D301)/(($E301-$D301+1)/$AN301))+1)))</f>
        <v/>
      </c>
    </row>
    <row r="302" customFormat="false" ht="24" hidden="false" customHeight="false" outlineLevel="0" collapsed="false">
      <c r="F302" s="288" t="str">
        <f aca="true">IF(TRIM($B302&amp;$C302)="","",IF(OR(ISNUMBER(SEARCH("未",$A302)),ISNUMBER(SEARCH("送出",$A302)),AND(TRIM($A302)="",NOT(ISNUMBER($D302)),N($H302)=0)),"【合同未回】","")&amp;IF(NOT(ISNUMBER($E302)),IF(OR(ISNUMBER(SEARCH("未",$A302)),ISNUMBER(SEARCH("送出",$A302)),AND(TRIM($A302)="",NOT(ISNUMBER($D302)),N($H302)=0)),"","【未填合同期】"),IF($E302&lt;TODAY(),"【已到期】",IF($E302-TODAY()&lt;=提醒天数,"【即将到期，剩余"&amp;($E302-TODAY())&amp;"天】","【正常】")))&amp;IF(OR($AD302="安装免保",$AD302="技术免保",$AD302="质保期内"),"【"&amp;$AD302&amp;"】",""))</f>
        <v/>
      </c>
      <c r="K302" s="244" t="str">
        <f aca="false">IF(OR(N($H302)=0,N($I302)=0),"",ROUND(N($H302)*N($I302)*IF(N($J302)=0,1,N($J302)),2))</f>
        <v/>
      </c>
      <c r="M302" s="244" t="str">
        <f aca="false">IF(TRIM($B302&amp;$C302)="","",IF(AND(N($K302)=0,N($L302)=0),"",ROUND(N($K302)+N($L302),2)))</f>
        <v/>
      </c>
      <c r="S302" s="244"/>
      <c r="T302" s="245" t="str">
        <f aca="false">IF(TRIM($B302&amp;$C302)="","",IF(N($O302)=0,"",MAX(0,MIN(N($O302)-N($Q302),N($W302)))))</f>
        <v/>
      </c>
      <c r="U302" s="245" t="str">
        <f aca="false">IF(TRIM($B302&amp;$C302)="","",IF(N($Q302)&lt;=N($O302),"",N($Q302)-N($O302)))</f>
        <v/>
      </c>
      <c r="V302" s="245" t="str">
        <f aca="false">IF(OR(TRIM($B302&amp;$C302)="",$W302=""),"",MAX(0,N($W302))-N($T302))</f>
        <v/>
      </c>
      <c r="W302" s="245" t="str">
        <f aca="false">IF(TRIM($B302&amp;$C302)="","",IF(AND(N($M302)=0,N($Q302)+N($R302)+N($S302)=0),"",ROUND(N($M302)-N($Q302)-N($R302)-N($S302),2)))</f>
        <v/>
      </c>
      <c r="X302" s="246" t="str">
        <f aca="false">IF(TRIM($B302&amp;$C302)="","",IF(N($M302)=0,IF((N($Q302)+N($R302)+N($S302))=0,"—未填单价","未填单价，已收 "&amp;TEXT((N($Q302)+N($R302)+N($S302)),"#,##0.00")),IF(N($W302)&gt;0.005,"欠 "&amp;TEXT(N($W302),"#,##0.00")&amp;IF(N($T302)&gt;0,"（开票未到账 "&amp;TEXT(N($T302),"#,##0.00")&amp;"）","")&amp;IF(N($V302)&gt;0,"（未开票 "&amp;TEXT(N($V302),"#,##0.00")&amp;"）",""),IF(N($W302)&lt;-0.005,"多收 "&amp;TEXT(-N($W302),"#,##0.00"),"✔ 已结清")))&amp;IF(N($U302)&gt;0,"｜到账未开票 "&amp;TEXT(N($U302),"#,##0.00")&amp;"，待补票","")&amp;IF(N($R302)&gt;0,"｜收现 "&amp;TEXT(N($R302),"#,##0.00"),"")&amp;IF(N($S302)&gt;0,"｜收款不开票 "&amp;TEXT(N($S302),"#,##0.00"),""))</f>
        <v/>
      </c>
      <c r="Y302" s="290"/>
      <c r="AC302" s="244" t="str">
        <f aca="false">IF(OR(N($O302)=0,N($AB302)=0),"",ROUND(N($O302)/(1+N($AB302))*N($AB302),2))</f>
        <v/>
      </c>
      <c r="AD302" s="290"/>
      <c r="AE302" s="288"/>
      <c r="AF302" s="261" t="str">
        <f aca="false">IF($AN302="","",IF($AN302=1,IF($AO302&gt;=1,"一次性·已到收款期","一次性·未到期"),$AE302&amp;" 第"&amp;$AO302&amp;"/"&amp;$AN302&amp;"期"))</f>
        <v/>
      </c>
      <c r="AG302" s="245" t="str">
        <f aca="false">IF(OR($AN302="",N($M302)=0),"",ROUND(N($K302)*$AO302/$AN302,2)+N($L302))</f>
        <v/>
      </c>
      <c r="AH302" s="245" t="str">
        <f aca="false">IF($AG302="","",MAX(0,ROUND($AG302-(N($Q302)+N($R302)+N($S302)),2)))</f>
        <v/>
      </c>
      <c r="AI302" s="245" t="str">
        <f aca="false">IF(OR(TRIM($B302&amp;$C302)="",NOT(ISNUMBER($D302))),"",SUMIFS($W$3:$W$1001,$AK$3:$AK$1001,$AK302,$D$3:$D$1001,"&lt;"&amp;$D302))</f>
        <v/>
      </c>
      <c r="AJ302" s="245" t="str">
        <f aca="false">IF(TRIM($B302&amp;$C302)="","",SUMIFS($W$3:$W$1001,$AK$3:$AK$1001,$AK302))</f>
        <v/>
      </c>
      <c r="AK302" s="261" t="str">
        <f aca="false">IF(TRIM($B302&amp;$C302)="","",TRIM($B302)&amp;"｜"&amp;TRIM($C302))</f>
        <v/>
      </c>
      <c r="AL302" s="245" t="str">
        <f aca="false">IF(TRIM($B302&amp;$C302)="","",MIN(N($O302),N($Q302)))</f>
        <v/>
      </c>
      <c r="AM302" s="248" t="str">
        <f aca="false">IF(ISNUMBER($D302),YEAR($D302),"")</f>
        <v/>
      </c>
      <c r="AN302" s="248" t="str">
        <f aca="false">IF(OR(TRIM($B302&amp;$C302)="",NOT(ISNUMBER($D302)),NOT(ISNUMBER($E302))),"",IF($E302&lt;$D302,"",IF(IF($AE302="半年付",2,IF($AE302="季度付",4,IF($AE302="月付",12,IF($AE302="半月付",24,1))))=1,1,MAX(1,ROUND(($E302-$D302+1)/365*IF($AE302="半年付",2,IF($AE302="季度付",4,IF($AE302="月付",12,IF($AE302="半月付",24,1)))),0)))))</f>
        <v/>
      </c>
      <c r="AO302" s="248" t="str">
        <f aca="true">IF($AN302="","",MIN($AN302,MAX(0,INT((TODAY()-付款宽限天数-$D302)/(($E302-$D302+1)/$AN302))+1)))</f>
        <v/>
      </c>
    </row>
    <row r="303" customFormat="false" ht="24" hidden="false" customHeight="false" outlineLevel="0" collapsed="false">
      <c r="F303" s="288" t="str">
        <f aca="true">IF(TRIM($B303&amp;$C303)="","",IF(OR(ISNUMBER(SEARCH("未",$A303)),ISNUMBER(SEARCH("送出",$A303)),AND(TRIM($A303)="",NOT(ISNUMBER($D303)),N($H303)=0)),"【合同未回】","")&amp;IF(NOT(ISNUMBER($E303)),IF(OR(ISNUMBER(SEARCH("未",$A303)),ISNUMBER(SEARCH("送出",$A303)),AND(TRIM($A303)="",NOT(ISNUMBER($D303)),N($H303)=0)),"","【未填合同期】"),IF($E303&lt;TODAY(),"【已到期】",IF($E303-TODAY()&lt;=提醒天数,"【即将到期，剩余"&amp;($E303-TODAY())&amp;"天】","【正常】")))&amp;IF(OR($AD303="安装免保",$AD303="技术免保",$AD303="质保期内"),"【"&amp;$AD303&amp;"】",""))</f>
        <v/>
      </c>
      <c r="K303" s="244" t="str">
        <f aca="false">IF(OR(N($H303)=0,N($I303)=0),"",ROUND(N($H303)*N($I303)*IF(N($J303)=0,1,N($J303)),2))</f>
        <v/>
      </c>
      <c r="M303" s="244" t="str">
        <f aca="false">IF(TRIM($B303&amp;$C303)="","",IF(AND(N($K303)=0,N($L303)=0),"",ROUND(N($K303)+N($L303),2)))</f>
        <v/>
      </c>
      <c r="S303" s="244"/>
      <c r="T303" s="245" t="str">
        <f aca="false">IF(TRIM($B303&amp;$C303)="","",IF(N($O303)=0,"",MAX(0,MIN(N($O303)-N($Q303),N($W303)))))</f>
        <v/>
      </c>
      <c r="U303" s="245" t="str">
        <f aca="false">IF(TRIM($B303&amp;$C303)="","",IF(N($Q303)&lt;=N($O303),"",N($Q303)-N($O303)))</f>
        <v/>
      </c>
      <c r="V303" s="245" t="str">
        <f aca="false">IF(OR(TRIM($B303&amp;$C303)="",$W303=""),"",MAX(0,N($W303))-N($T303))</f>
        <v/>
      </c>
      <c r="W303" s="245" t="str">
        <f aca="false">IF(TRIM($B303&amp;$C303)="","",IF(AND(N($M303)=0,N($Q303)+N($R303)+N($S303)=0),"",ROUND(N($M303)-N($Q303)-N($R303)-N($S303),2)))</f>
        <v/>
      </c>
      <c r="X303" s="246" t="str">
        <f aca="false">IF(TRIM($B303&amp;$C303)="","",IF(N($M303)=0,IF((N($Q303)+N($R303)+N($S303))=0,"—未填单价","未填单价，已收 "&amp;TEXT((N($Q303)+N($R303)+N($S303)),"#,##0.00")),IF(N($W303)&gt;0.005,"欠 "&amp;TEXT(N($W303),"#,##0.00")&amp;IF(N($T303)&gt;0,"（开票未到账 "&amp;TEXT(N($T303),"#,##0.00")&amp;"）","")&amp;IF(N($V303)&gt;0,"（未开票 "&amp;TEXT(N($V303),"#,##0.00")&amp;"）",""),IF(N($W303)&lt;-0.005,"多收 "&amp;TEXT(-N($W303),"#,##0.00"),"✔ 已结清")))&amp;IF(N($U303)&gt;0,"｜到账未开票 "&amp;TEXT(N($U303),"#,##0.00")&amp;"，待补票","")&amp;IF(N($R303)&gt;0,"｜收现 "&amp;TEXT(N($R303),"#,##0.00"),"")&amp;IF(N($S303)&gt;0,"｜收款不开票 "&amp;TEXT(N($S303),"#,##0.00"),""))</f>
        <v/>
      </c>
      <c r="Y303" s="290"/>
      <c r="AC303" s="244" t="str">
        <f aca="false">IF(OR(N($O303)=0,N($AB303)=0),"",ROUND(N($O303)/(1+N($AB303))*N($AB303),2))</f>
        <v/>
      </c>
      <c r="AD303" s="290"/>
      <c r="AE303" s="288"/>
      <c r="AF303" s="261" t="str">
        <f aca="false">IF($AN303="","",IF($AN303=1,IF($AO303&gt;=1,"一次性·已到收款期","一次性·未到期"),$AE303&amp;" 第"&amp;$AO303&amp;"/"&amp;$AN303&amp;"期"))</f>
        <v/>
      </c>
      <c r="AG303" s="245" t="str">
        <f aca="false">IF(OR($AN303="",N($M303)=0),"",ROUND(N($K303)*$AO303/$AN303,2)+N($L303))</f>
        <v/>
      </c>
      <c r="AH303" s="245" t="str">
        <f aca="false">IF($AG303="","",MAX(0,ROUND($AG303-(N($Q303)+N($R303)+N($S303)),2)))</f>
        <v/>
      </c>
      <c r="AI303" s="245" t="str">
        <f aca="false">IF(OR(TRIM($B303&amp;$C303)="",NOT(ISNUMBER($D303))),"",SUMIFS($W$3:$W$1001,$AK$3:$AK$1001,$AK303,$D$3:$D$1001,"&lt;"&amp;$D303))</f>
        <v/>
      </c>
      <c r="AJ303" s="245" t="str">
        <f aca="false">IF(TRIM($B303&amp;$C303)="","",SUMIFS($W$3:$W$1001,$AK$3:$AK$1001,$AK303))</f>
        <v/>
      </c>
      <c r="AK303" s="261" t="str">
        <f aca="false">IF(TRIM($B303&amp;$C303)="","",TRIM($B303)&amp;"｜"&amp;TRIM($C303))</f>
        <v/>
      </c>
      <c r="AL303" s="245" t="str">
        <f aca="false">IF(TRIM($B303&amp;$C303)="","",MIN(N($O303),N($Q303)))</f>
        <v/>
      </c>
      <c r="AM303" s="248" t="str">
        <f aca="false">IF(ISNUMBER($D303),YEAR($D303),"")</f>
        <v/>
      </c>
      <c r="AN303" s="248" t="str">
        <f aca="false">IF(OR(TRIM($B303&amp;$C303)="",NOT(ISNUMBER($D303)),NOT(ISNUMBER($E303))),"",IF($E303&lt;$D303,"",IF(IF($AE303="半年付",2,IF($AE303="季度付",4,IF($AE303="月付",12,IF($AE303="半月付",24,1))))=1,1,MAX(1,ROUND(($E303-$D303+1)/365*IF($AE303="半年付",2,IF($AE303="季度付",4,IF($AE303="月付",12,IF($AE303="半月付",24,1)))),0)))))</f>
        <v/>
      </c>
      <c r="AO303" s="248" t="str">
        <f aca="true">IF($AN303="","",MIN($AN303,MAX(0,INT((TODAY()-付款宽限天数-$D303)/(($E303-$D303+1)/$AN303))+1)))</f>
        <v/>
      </c>
    </row>
    <row r="304" customFormat="false" ht="24" hidden="false" customHeight="false" outlineLevel="0" collapsed="false">
      <c r="F304" s="288" t="str">
        <f aca="true">IF(TRIM($B304&amp;$C304)="","",IF(OR(ISNUMBER(SEARCH("未",$A304)),ISNUMBER(SEARCH("送出",$A304)),AND(TRIM($A304)="",NOT(ISNUMBER($D304)),N($H304)=0)),"【合同未回】","")&amp;IF(NOT(ISNUMBER($E304)),IF(OR(ISNUMBER(SEARCH("未",$A304)),ISNUMBER(SEARCH("送出",$A304)),AND(TRIM($A304)="",NOT(ISNUMBER($D304)),N($H304)=0)),"","【未填合同期】"),IF($E304&lt;TODAY(),"【已到期】",IF($E304-TODAY()&lt;=提醒天数,"【即将到期，剩余"&amp;($E304-TODAY())&amp;"天】","【正常】")))&amp;IF(OR($AD304="安装免保",$AD304="技术免保",$AD304="质保期内"),"【"&amp;$AD304&amp;"】",""))</f>
        <v/>
      </c>
      <c r="K304" s="244" t="str">
        <f aca="false">IF(OR(N($H304)=0,N($I304)=0),"",ROUND(N($H304)*N($I304)*IF(N($J304)=0,1,N($J304)),2))</f>
        <v/>
      </c>
      <c r="M304" s="244" t="str">
        <f aca="false">IF(TRIM($B304&amp;$C304)="","",IF(AND(N($K304)=0,N($L304)=0),"",ROUND(N($K304)+N($L304),2)))</f>
        <v/>
      </c>
      <c r="S304" s="244"/>
      <c r="T304" s="245" t="str">
        <f aca="false">IF(TRIM($B304&amp;$C304)="","",IF(N($O304)=0,"",MAX(0,MIN(N($O304)-N($Q304),N($W304)))))</f>
        <v/>
      </c>
      <c r="U304" s="245" t="str">
        <f aca="false">IF(TRIM($B304&amp;$C304)="","",IF(N($Q304)&lt;=N($O304),"",N($Q304)-N($O304)))</f>
        <v/>
      </c>
      <c r="V304" s="245" t="str">
        <f aca="false">IF(OR(TRIM($B304&amp;$C304)="",$W304=""),"",MAX(0,N($W304))-N($T304))</f>
        <v/>
      </c>
      <c r="W304" s="245" t="str">
        <f aca="false">IF(TRIM($B304&amp;$C304)="","",IF(AND(N($M304)=0,N($Q304)+N($R304)+N($S304)=0),"",ROUND(N($M304)-N($Q304)-N($R304)-N($S304),2)))</f>
        <v/>
      </c>
      <c r="X304" s="246" t="str">
        <f aca="false">IF(TRIM($B304&amp;$C304)="","",IF(N($M304)=0,IF((N($Q304)+N($R304)+N($S304))=0,"—未填单价","未填单价，已收 "&amp;TEXT((N($Q304)+N($R304)+N($S304)),"#,##0.00")),IF(N($W304)&gt;0.005,"欠 "&amp;TEXT(N($W304),"#,##0.00")&amp;IF(N($T304)&gt;0,"（开票未到账 "&amp;TEXT(N($T304),"#,##0.00")&amp;"）","")&amp;IF(N($V304)&gt;0,"（未开票 "&amp;TEXT(N($V304),"#,##0.00")&amp;"）",""),IF(N($W304)&lt;-0.005,"多收 "&amp;TEXT(-N($W304),"#,##0.00"),"✔ 已结清")))&amp;IF(N($U304)&gt;0,"｜到账未开票 "&amp;TEXT(N($U304),"#,##0.00")&amp;"，待补票","")&amp;IF(N($R304)&gt;0,"｜收现 "&amp;TEXT(N($R304),"#,##0.00"),"")&amp;IF(N($S304)&gt;0,"｜收款不开票 "&amp;TEXT(N($S304),"#,##0.00"),""))</f>
        <v/>
      </c>
      <c r="Y304" s="290"/>
      <c r="AC304" s="244" t="str">
        <f aca="false">IF(OR(N($O304)=0,N($AB304)=0),"",ROUND(N($O304)/(1+N($AB304))*N($AB304),2))</f>
        <v/>
      </c>
      <c r="AD304" s="290"/>
      <c r="AE304" s="288"/>
      <c r="AF304" s="261" t="str">
        <f aca="false">IF($AN304="","",IF($AN304=1,IF($AO304&gt;=1,"一次性·已到收款期","一次性·未到期"),$AE304&amp;" 第"&amp;$AO304&amp;"/"&amp;$AN304&amp;"期"))</f>
        <v/>
      </c>
      <c r="AG304" s="245" t="str">
        <f aca="false">IF(OR($AN304="",N($M304)=0),"",ROUND(N($K304)*$AO304/$AN304,2)+N($L304))</f>
        <v/>
      </c>
      <c r="AH304" s="245" t="str">
        <f aca="false">IF($AG304="","",MAX(0,ROUND($AG304-(N($Q304)+N($R304)+N($S304)),2)))</f>
        <v/>
      </c>
      <c r="AI304" s="245" t="str">
        <f aca="false">IF(OR(TRIM($B304&amp;$C304)="",NOT(ISNUMBER($D304))),"",SUMIFS($W$3:$W$1001,$AK$3:$AK$1001,$AK304,$D$3:$D$1001,"&lt;"&amp;$D304))</f>
        <v/>
      </c>
      <c r="AJ304" s="245" t="str">
        <f aca="false">IF(TRIM($B304&amp;$C304)="","",SUMIFS($W$3:$W$1001,$AK$3:$AK$1001,$AK304))</f>
        <v/>
      </c>
      <c r="AK304" s="261" t="str">
        <f aca="false">IF(TRIM($B304&amp;$C304)="","",TRIM($B304)&amp;"｜"&amp;TRIM($C304))</f>
        <v/>
      </c>
      <c r="AL304" s="245" t="str">
        <f aca="false">IF(TRIM($B304&amp;$C304)="","",MIN(N($O304),N($Q304)))</f>
        <v/>
      </c>
      <c r="AM304" s="248" t="str">
        <f aca="false">IF(ISNUMBER($D304),YEAR($D304),"")</f>
        <v/>
      </c>
      <c r="AN304" s="248" t="str">
        <f aca="false">IF(OR(TRIM($B304&amp;$C304)="",NOT(ISNUMBER($D304)),NOT(ISNUMBER($E304))),"",IF($E304&lt;$D304,"",IF(IF($AE304="半年付",2,IF($AE304="季度付",4,IF($AE304="月付",12,IF($AE304="半月付",24,1))))=1,1,MAX(1,ROUND(($E304-$D304+1)/365*IF($AE304="半年付",2,IF($AE304="季度付",4,IF($AE304="月付",12,IF($AE304="半月付",24,1)))),0)))))</f>
        <v/>
      </c>
      <c r="AO304" s="248" t="str">
        <f aca="true">IF($AN304="","",MIN($AN304,MAX(0,INT((TODAY()-付款宽限天数-$D304)/(($E304-$D304+1)/$AN304))+1)))</f>
        <v/>
      </c>
    </row>
    <row r="305" customFormat="false" ht="24" hidden="false" customHeight="false" outlineLevel="0" collapsed="false">
      <c r="F305" s="288" t="str">
        <f aca="true">IF(TRIM($B305&amp;$C305)="","",IF(OR(ISNUMBER(SEARCH("未",$A305)),ISNUMBER(SEARCH("送出",$A305)),AND(TRIM($A305)="",NOT(ISNUMBER($D305)),N($H305)=0)),"【合同未回】","")&amp;IF(NOT(ISNUMBER($E305)),IF(OR(ISNUMBER(SEARCH("未",$A305)),ISNUMBER(SEARCH("送出",$A305)),AND(TRIM($A305)="",NOT(ISNUMBER($D305)),N($H305)=0)),"","【未填合同期】"),IF($E305&lt;TODAY(),"【已到期】",IF($E305-TODAY()&lt;=提醒天数,"【即将到期，剩余"&amp;($E305-TODAY())&amp;"天】","【正常】")))&amp;IF(OR($AD305="安装免保",$AD305="技术免保",$AD305="质保期内"),"【"&amp;$AD305&amp;"】",""))</f>
        <v/>
      </c>
      <c r="K305" s="244" t="str">
        <f aca="false">IF(OR(N($H305)=0,N($I305)=0),"",ROUND(N($H305)*N($I305)*IF(N($J305)=0,1,N($J305)),2))</f>
        <v/>
      </c>
      <c r="M305" s="244" t="str">
        <f aca="false">IF(TRIM($B305&amp;$C305)="","",IF(AND(N($K305)=0,N($L305)=0),"",ROUND(N($K305)+N($L305),2)))</f>
        <v/>
      </c>
      <c r="S305" s="244"/>
      <c r="T305" s="245" t="str">
        <f aca="false">IF(TRIM($B305&amp;$C305)="","",IF(N($O305)=0,"",MAX(0,MIN(N($O305)-N($Q305),N($W305)))))</f>
        <v/>
      </c>
      <c r="U305" s="245" t="str">
        <f aca="false">IF(TRIM($B305&amp;$C305)="","",IF(N($Q305)&lt;=N($O305),"",N($Q305)-N($O305)))</f>
        <v/>
      </c>
      <c r="V305" s="245" t="str">
        <f aca="false">IF(OR(TRIM($B305&amp;$C305)="",$W305=""),"",MAX(0,N($W305))-N($T305))</f>
        <v/>
      </c>
      <c r="W305" s="245" t="str">
        <f aca="false">IF(TRIM($B305&amp;$C305)="","",IF(AND(N($M305)=0,N($Q305)+N($R305)+N($S305)=0),"",ROUND(N($M305)-N($Q305)-N($R305)-N($S305),2)))</f>
        <v/>
      </c>
      <c r="X305" s="246" t="str">
        <f aca="false">IF(TRIM($B305&amp;$C305)="","",IF(N($M305)=0,IF((N($Q305)+N($R305)+N($S305))=0,"—未填单价","未填单价，已收 "&amp;TEXT((N($Q305)+N($R305)+N($S305)),"#,##0.00")),IF(N($W305)&gt;0.005,"欠 "&amp;TEXT(N($W305),"#,##0.00")&amp;IF(N($T305)&gt;0,"（开票未到账 "&amp;TEXT(N($T305),"#,##0.00")&amp;"）","")&amp;IF(N($V305)&gt;0,"（未开票 "&amp;TEXT(N($V305),"#,##0.00")&amp;"）",""),IF(N($W305)&lt;-0.005,"多收 "&amp;TEXT(-N($W305),"#,##0.00"),"✔ 已结清")))&amp;IF(N($U305)&gt;0,"｜到账未开票 "&amp;TEXT(N($U305),"#,##0.00")&amp;"，待补票","")&amp;IF(N($R305)&gt;0,"｜收现 "&amp;TEXT(N($R305),"#,##0.00"),"")&amp;IF(N($S305)&gt;0,"｜收款不开票 "&amp;TEXT(N($S305),"#,##0.00"),""))</f>
        <v/>
      </c>
      <c r="Y305" s="290"/>
      <c r="AC305" s="244" t="str">
        <f aca="false">IF(OR(N($O305)=0,N($AB305)=0),"",ROUND(N($O305)/(1+N($AB305))*N($AB305),2))</f>
        <v/>
      </c>
      <c r="AD305" s="290"/>
      <c r="AE305" s="288"/>
      <c r="AF305" s="261" t="str">
        <f aca="false">IF($AN305="","",IF($AN305=1,IF($AO305&gt;=1,"一次性·已到收款期","一次性·未到期"),$AE305&amp;" 第"&amp;$AO305&amp;"/"&amp;$AN305&amp;"期"))</f>
        <v/>
      </c>
      <c r="AG305" s="245" t="str">
        <f aca="false">IF(OR($AN305="",N($M305)=0),"",ROUND(N($K305)*$AO305/$AN305,2)+N($L305))</f>
        <v/>
      </c>
      <c r="AH305" s="245" t="str">
        <f aca="false">IF($AG305="","",MAX(0,ROUND($AG305-(N($Q305)+N($R305)+N($S305)),2)))</f>
        <v/>
      </c>
      <c r="AI305" s="245" t="str">
        <f aca="false">IF(OR(TRIM($B305&amp;$C305)="",NOT(ISNUMBER($D305))),"",SUMIFS($W$3:$W$1001,$AK$3:$AK$1001,$AK305,$D$3:$D$1001,"&lt;"&amp;$D305))</f>
        <v/>
      </c>
      <c r="AJ305" s="245" t="str">
        <f aca="false">IF(TRIM($B305&amp;$C305)="","",SUMIFS($W$3:$W$1001,$AK$3:$AK$1001,$AK305))</f>
        <v/>
      </c>
      <c r="AK305" s="261" t="str">
        <f aca="false">IF(TRIM($B305&amp;$C305)="","",TRIM($B305)&amp;"｜"&amp;TRIM($C305))</f>
        <v/>
      </c>
      <c r="AL305" s="245" t="str">
        <f aca="false">IF(TRIM($B305&amp;$C305)="","",MIN(N($O305),N($Q305)))</f>
        <v/>
      </c>
      <c r="AM305" s="248" t="str">
        <f aca="false">IF(ISNUMBER($D305),YEAR($D305),"")</f>
        <v/>
      </c>
      <c r="AN305" s="248" t="str">
        <f aca="false">IF(OR(TRIM($B305&amp;$C305)="",NOT(ISNUMBER($D305)),NOT(ISNUMBER($E305))),"",IF($E305&lt;$D305,"",IF(IF($AE305="半年付",2,IF($AE305="季度付",4,IF($AE305="月付",12,IF($AE305="半月付",24,1))))=1,1,MAX(1,ROUND(($E305-$D305+1)/365*IF($AE305="半年付",2,IF($AE305="季度付",4,IF($AE305="月付",12,IF($AE305="半月付",24,1)))),0)))))</f>
        <v/>
      </c>
      <c r="AO305" s="248" t="str">
        <f aca="true">IF($AN305="","",MIN($AN305,MAX(0,INT((TODAY()-付款宽限天数-$D305)/(($E305-$D305+1)/$AN305))+1)))</f>
        <v/>
      </c>
    </row>
    <row r="306" customFormat="false" ht="24" hidden="false" customHeight="false" outlineLevel="0" collapsed="false">
      <c r="F306" s="288" t="str">
        <f aca="true">IF(TRIM($B306&amp;$C306)="","",IF(OR(ISNUMBER(SEARCH("未",$A306)),ISNUMBER(SEARCH("送出",$A306)),AND(TRIM($A306)="",NOT(ISNUMBER($D306)),N($H306)=0)),"【合同未回】","")&amp;IF(NOT(ISNUMBER($E306)),IF(OR(ISNUMBER(SEARCH("未",$A306)),ISNUMBER(SEARCH("送出",$A306)),AND(TRIM($A306)="",NOT(ISNUMBER($D306)),N($H306)=0)),"","【未填合同期】"),IF($E306&lt;TODAY(),"【已到期】",IF($E306-TODAY()&lt;=提醒天数,"【即将到期，剩余"&amp;($E306-TODAY())&amp;"天】","【正常】")))&amp;IF(OR($AD306="安装免保",$AD306="技术免保",$AD306="质保期内"),"【"&amp;$AD306&amp;"】",""))</f>
        <v/>
      </c>
      <c r="K306" s="244" t="str">
        <f aca="false">IF(OR(N($H306)=0,N($I306)=0),"",ROUND(N($H306)*N($I306)*IF(N($J306)=0,1,N($J306)),2))</f>
        <v/>
      </c>
      <c r="M306" s="244" t="str">
        <f aca="false">IF(TRIM($B306&amp;$C306)="","",IF(AND(N($K306)=0,N($L306)=0),"",ROUND(N($K306)+N($L306),2)))</f>
        <v/>
      </c>
      <c r="S306" s="244"/>
      <c r="T306" s="245" t="str">
        <f aca="false">IF(TRIM($B306&amp;$C306)="","",IF(N($O306)=0,"",MAX(0,MIN(N($O306)-N($Q306),N($W306)))))</f>
        <v/>
      </c>
      <c r="U306" s="245" t="str">
        <f aca="false">IF(TRIM($B306&amp;$C306)="","",IF(N($Q306)&lt;=N($O306),"",N($Q306)-N($O306)))</f>
        <v/>
      </c>
      <c r="V306" s="245" t="str">
        <f aca="false">IF(OR(TRIM($B306&amp;$C306)="",$W306=""),"",MAX(0,N($W306))-N($T306))</f>
        <v/>
      </c>
      <c r="W306" s="245" t="str">
        <f aca="false">IF(TRIM($B306&amp;$C306)="","",IF(AND(N($M306)=0,N($Q306)+N($R306)+N($S306)=0),"",ROUND(N($M306)-N($Q306)-N($R306)-N($S306),2)))</f>
        <v/>
      </c>
      <c r="X306" s="246" t="str">
        <f aca="false">IF(TRIM($B306&amp;$C306)="","",IF(N($M306)=0,IF((N($Q306)+N($R306)+N($S306))=0,"—未填单价","未填单价，已收 "&amp;TEXT((N($Q306)+N($R306)+N($S306)),"#,##0.00")),IF(N($W306)&gt;0.005,"欠 "&amp;TEXT(N($W306),"#,##0.00")&amp;IF(N($T306)&gt;0,"（开票未到账 "&amp;TEXT(N($T306),"#,##0.00")&amp;"）","")&amp;IF(N($V306)&gt;0,"（未开票 "&amp;TEXT(N($V306),"#,##0.00")&amp;"）",""),IF(N($W306)&lt;-0.005,"多收 "&amp;TEXT(-N($W306),"#,##0.00"),"✔ 已结清")))&amp;IF(N($U306)&gt;0,"｜到账未开票 "&amp;TEXT(N($U306),"#,##0.00")&amp;"，待补票","")&amp;IF(N($R306)&gt;0,"｜收现 "&amp;TEXT(N($R306),"#,##0.00"),"")&amp;IF(N($S306)&gt;0,"｜收款不开票 "&amp;TEXT(N($S306),"#,##0.00"),""))</f>
        <v/>
      </c>
      <c r="Y306" s="290"/>
      <c r="AC306" s="244" t="str">
        <f aca="false">IF(OR(N($O306)=0,N($AB306)=0),"",ROUND(N($O306)/(1+N($AB306))*N($AB306),2))</f>
        <v/>
      </c>
      <c r="AD306" s="290"/>
      <c r="AE306" s="288"/>
      <c r="AF306" s="261" t="str">
        <f aca="false">IF($AN306="","",IF($AN306=1,IF($AO306&gt;=1,"一次性·已到收款期","一次性·未到期"),$AE306&amp;" 第"&amp;$AO306&amp;"/"&amp;$AN306&amp;"期"))</f>
        <v/>
      </c>
      <c r="AG306" s="245" t="str">
        <f aca="false">IF(OR($AN306="",N($M306)=0),"",ROUND(N($K306)*$AO306/$AN306,2)+N($L306))</f>
        <v/>
      </c>
      <c r="AH306" s="245" t="str">
        <f aca="false">IF($AG306="","",MAX(0,ROUND($AG306-(N($Q306)+N($R306)+N($S306)),2)))</f>
        <v/>
      </c>
      <c r="AI306" s="245" t="str">
        <f aca="false">IF(OR(TRIM($B306&amp;$C306)="",NOT(ISNUMBER($D306))),"",SUMIFS($W$3:$W$1001,$AK$3:$AK$1001,$AK306,$D$3:$D$1001,"&lt;"&amp;$D306))</f>
        <v/>
      </c>
      <c r="AJ306" s="245" t="str">
        <f aca="false">IF(TRIM($B306&amp;$C306)="","",SUMIFS($W$3:$W$1001,$AK$3:$AK$1001,$AK306))</f>
        <v/>
      </c>
      <c r="AK306" s="261" t="str">
        <f aca="false">IF(TRIM($B306&amp;$C306)="","",TRIM($B306)&amp;"｜"&amp;TRIM($C306))</f>
        <v/>
      </c>
      <c r="AL306" s="245" t="str">
        <f aca="false">IF(TRIM($B306&amp;$C306)="","",MIN(N($O306),N($Q306)))</f>
        <v/>
      </c>
      <c r="AM306" s="248" t="str">
        <f aca="false">IF(ISNUMBER($D306),YEAR($D306),"")</f>
        <v/>
      </c>
      <c r="AN306" s="248" t="str">
        <f aca="false">IF(OR(TRIM($B306&amp;$C306)="",NOT(ISNUMBER($D306)),NOT(ISNUMBER($E306))),"",IF($E306&lt;$D306,"",IF(IF($AE306="半年付",2,IF($AE306="季度付",4,IF($AE306="月付",12,IF($AE306="半月付",24,1))))=1,1,MAX(1,ROUND(($E306-$D306+1)/365*IF($AE306="半年付",2,IF($AE306="季度付",4,IF($AE306="月付",12,IF($AE306="半月付",24,1)))),0)))))</f>
        <v/>
      </c>
      <c r="AO306" s="248" t="str">
        <f aca="true">IF($AN306="","",MIN($AN306,MAX(0,INT((TODAY()-付款宽限天数-$D306)/(($E306-$D306+1)/$AN306))+1)))</f>
        <v/>
      </c>
    </row>
    <row r="307" customFormat="false" ht="24" hidden="false" customHeight="false" outlineLevel="0" collapsed="false">
      <c r="F307" s="288" t="str">
        <f aca="true">IF(TRIM($B307&amp;$C307)="","",IF(OR(ISNUMBER(SEARCH("未",$A307)),ISNUMBER(SEARCH("送出",$A307)),AND(TRIM($A307)="",NOT(ISNUMBER($D307)),N($H307)=0)),"【合同未回】","")&amp;IF(NOT(ISNUMBER($E307)),IF(OR(ISNUMBER(SEARCH("未",$A307)),ISNUMBER(SEARCH("送出",$A307)),AND(TRIM($A307)="",NOT(ISNUMBER($D307)),N($H307)=0)),"","【未填合同期】"),IF($E307&lt;TODAY(),"【已到期】",IF($E307-TODAY()&lt;=提醒天数,"【即将到期，剩余"&amp;($E307-TODAY())&amp;"天】","【正常】")))&amp;IF(OR($AD307="安装免保",$AD307="技术免保",$AD307="质保期内"),"【"&amp;$AD307&amp;"】",""))</f>
        <v/>
      </c>
      <c r="K307" s="244" t="str">
        <f aca="false">IF(OR(N($H307)=0,N($I307)=0),"",ROUND(N($H307)*N($I307)*IF(N($J307)=0,1,N($J307)),2))</f>
        <v/>
      </c>
      <c r="M307" s="244" t="str">
        <f aca="false">IF(TRIM($B307&amp;$C307)="","",IF(AND(N($K307)=0,N($L307)=0),"",ROUND(N($K307)+N($L307),2)))</f>
        <v/>
      </c>
      <c r="S307" s="244"/>
      <c r="T307" s="245" t="str">
        <f aca="false">IF(TRIM($B307&amp;$C307)="","",IF(N($O307)=0,"",MAX(0,MIN(N($O307)-N($Q307),N($W307)))))</f>
        <v/>
      </c>
      <c r="U307" s="245" t="str">
        <f aca="false">IF(TRIM($B307&amp;$C307)="","",IF(N($Q307)&lt;=N($O307),"",N($Q307)-N($O307)))</f>
        <v/>
      </c>
      <c r="V307" s="245" t="str">
        <f aca="false">IF(OR(TRIM($B307&amp;$C307)="",$W307=""),"",MAX(0,N($W307))-N($T307))</f>
        <v/>
      </c>
      <c r="W307" s="245" t="str">
        <f aca="false">IF(TRIM($B307&amp;$C307)="","",IF(AND(N($M307)=0,N($Q307)+N($R307)+N($S307)=0),"",ROUND(N($M307)-N($Q307)-N($R307)-N($S307),2)))</f>
        <v/>
      </c>
      <c r="X307" s="246" t="str">
        <f aca="false">IF(TRIM($B307&amp;$C307)="","",IF(N($M307)=0,IF((N($Q307)+N($R307)+N($S307))=0,"—未填单价","未填单价，已收 "&amp;TEXT((N($Q307)+N($R307)+N($S307)),"#,##0.00")),IF(N($W307)&gt;0.005,"欠 "&amp;TEXT(N($W307),"#,##0.00")&amp;IF(N($T307)&gt;0,"（开票未到账 "&amp;TEXT(N($T307),"#,##0.00")&amp;"）","")&amp;IF(N($V307)&gt;0,"（未开票 "&amp;TEXT(N($V307),"#,##0.00")&amp;"）",""),IF(N($W307)&lt;-0.005,"多收 "&amp;TEXT(-N($W307),"#,##0.00"),"✔ 已结清")))&amp;IF(N($U307)&gt;0,"｜到账未开票 "&amp;TEXT(N($U307),"#,##0.00")&amp;"，待补票","")&amp;IF(N($R307)&gt;0,"｜收现 "&amp;TEXT(N($R307),"#,##0.00"),"")&amp;IF(N($S307)&gt;0,"｜收款不开票 "&amp;TEXT(N($S307),"#,##0.00"),""))</f>
        <v/>
      </c>
      <c r="Y307" s="290"/>
      <c r="AC307" s="244" t="str">
        <f aca="false">IF(OR(N($O307)=0,N($AB307)=0),"",ROUND(N($O307)/(1+N($AB307))*N($AB307),2))</f>
        <v/>
      </c>
      <c r="AD307" s="290"/>
      <c r="AE307" s="288"/>
      <c r="AF307" s="261" t="str">
        <f aca="false">IF($AN307="","",IF($AN307=1,IF($AO307&gt;=1,"一次性·已到收款期","一次性·未到期"),$AE307&amp;" 第"&amp;$AO307&amp;"/"&amp;$AN307&amp;"期"))</f>
        <v/>
      </c>
      <c r="AG307" s="245" t="str">
        <f aca="false">IF(OR($AN307="",N($M307)=0),"",ROUND(N($K307)*$AO307/$AN307,2)+N($L307))</f>
        <v/>
      </c>
      <c r="AH307" s="245" t="str">
        <f aca="false">IF($AG307="","",MAX(0,ROUND($AG307-(N($Q307)+N($R307)+N($S307)),2)))</f>
        <v/>
      </c>
      <c r="AI307" s="245" t="str">
        <f aca="false">IF(OR(TRIM($B307&amp;$C307)="",NOT(ISNUMBER($D307))),"",SUMIFS($W$3:$W$1001,$AK$3:$AK$1001,$AK307,$D$3:$D$1001,"&lt;"&amp;$D307))</f>
        <v/>
      </c>
      <c r="AJ307" s="245" t="str">
        <f aca="false">IF(TRIM($B307&amp;$C307)="","",SUMIFS($W$3:$W$1001,$AK$3:$AK$1001,$AK307))</f>
        <v/>
      </c>
      <c r="AK307" s="261" t="str">
        <f aca="false">IF(TRIM($B307&amp;$C307)="","",TRIM($B307)&amp;"｜"&amp;TRIM($C307))</f>
        <v/>
      </c>
      <c r="AL307" s="245" t="str">
        <f aca="false">IF(TRIM($B307&amp;$C307)="","",MIN(N($O307),N($Q307)))</f>
        <v/>
      </c>
      <c r="AM307" s="248" t="str">
        <f aca="false">IF(ISNUMBER($D307),YEAR($D307),"")</f>
        <v/>
      </c>
      <c r="AN307" s="248" t="str">
        <f aca="false">IF(OR(TRIM($B307&amp;$C307)="",NOT(ISNUMBER($D307)),NOT(ISNUMBER($E307))),"",IF($E307&lt;$D307,"",IF(IF($AE307="半年付",2,IF($AE307="季度付",4,IF($AE307="月付",12,IF($AE307="半月付",24,1))))=1,1,MAX(1,ROUND(($E307-$D307+1)/365*IF($AE307="半年付",2,IF($AE307="季度付",4,IF($AE307="月付",12,IF($AE307="半月付",24,1)))),0)))))</f>
        <v/>
      </c>
      <c r="AO307" s="248" t="str">
        <f aca="true">IF($AN307="","",MIN($AN307,MAX(0,INT((TODAY()-付款宽限天数-$D307)/(($E307-$D307+1)/$AN307))+1)))</f>
        <v/>
      </c>
    </row>
    <row r="308" customFormat="false" ht="24" hidden="false" customHeight="false" outlineLevel="0" collapsed="false">
      <c r="F308" s="288" t="str">
        <f aca="true">IF(TRIM($B308&amp;$C308)="","",IF(OR(ISNUMBER(SEARCH("未",$A308)),ISNUMBER(SEARCH("送出",$A308)),AND(TRIM($A308)="",NOT(ISNUMBER($D308)),N($H308)=0)),"【合同未回】","")&amp;IF(NOT(ISNUMBER($E308)),IF(OR(ISNUMBER(SEARCH("未",$A308)),ISNUMBER(SEARCH("送出",$A308)),AND(TRIM($A308)="",NOT(ISNUMBER($D308)),N($H308)=0)),"","【未填合同期】"),IF($E308&lt;TODAY(),"【已到期】",IF($E308-TODAY()&lt;=提醒天数,"【即将到期，剩余"&amp;($E308-TODAY())&amp;"天】","【正常】")))&amp;IF(OR($AD308="安装免保",$AD308="技术免保",$AD308="质保期内"),"【"&amp;$AD308&amp;"】",""))</f>
        <v/>
      </c>
      <c r="K308" s="244" t="str">
        <f aca="false">IF(OR(N($H308)=0,N($I308)=0),"",ROUND(N($H308)*N($I308)*IF(N($J308)=0,1,N($J308)),2))</f>
        <v/>
      </c>
      <c r="M308" s="244" t="str">
        <f aca="false">IF(TRIM($B308&amp;$C308)="","",IF(AND(N($K308)=0,N($L308)=0),"",ROUND(N($K308)+N($L308),2)))</f>
        <v/>
      </c>
      <c r="S308" s="244"/>
      <c r="T308" s="245" t="str">
        <f aca="false">IF(TRIM($B308&amp;$C308)="","",IF(N($O308)=0,"",MAX(0,MIN(N($O308)-N($Q308),N($W308)))))</f>
        <v/>
      </c>
      <c r="U308" s="245" t="str">
        <f aca="false">IF(TRIM($B308&amp;$C308)="","",IF(N($Q308)&lt;=N($O308),"",N($Q308)-N($O308)))</f>
        <v/>
      </c>
      <c r="V308" s="245" t="str">
        <f aca="false">IF(OR(TRIM($B308&amp;$C308)="",$W308=""),"",MAX(0,N($W308))-N($T308))</f>
        <v/>
      </c>
      <c r="W308" s="245" t="str">
        <f aca="false">IF(TRIM($B308&amp;$C308)="","",IF(AND(N($M308)=0,N($Q308)+N($R308)+N($S308)=0),"",ROUND(N($M308)-N($Q308)-N($R308)-N($S308),2)))</f>
        <v/>
      </c>
      <c r="X308" s="246" t="str">
        <f aca="false">IF(TRIM($B308&amp;$C308)="","",IF(N($M308)=0,IF((N($Q308)+N($R308)+N($S308))=0,"—未填单价","未填单价，已收 "&amp;TEXT((N($Q308)+N($R308)+N($S308)),"#,##0.00")),IF(N($W308)&gt;0.005,"欠 "&amp;TEXT(N($W308),"#,##0.00")&amp;IF(N($T308)&gt;0,"（开票未到账 "&amp;TEXT(N($T308),"#,##0.00")&amp;"）","")&amp;IF(N($V308)&gt;0,"（未开票 "&amp;TEXT(N($V308),"#,##0.00")&amp;"）",""),IF(N($W308)&lt;-0.005,"多收 "&amp;TEXT(-N($W308),"#,##0.00"),"✔ 已结清")))&amp;IF(N($U308)&gt;0,"｜到账未开票 "&amp;TEXT(N($U308),"#,##0.00")&amp;"，待补票","")&amp;IF(N($R308)&gt;0,"｜收现 "&amp;TEXT(N($R308),"#,##0.00"),"")&amp;IF(N($S308)&gt;0,"｜收款不开票 "&amp;TEXT(N($S308),"#,##0.00"),""))</f>
        <v/>
      </c>
      <c r="Y308" s="290"/>
      <c r="AC308" s="244" t="str">
        <f aca="false">IF(OR(N($O308)=0,N($AB308)=0),"",ROUND(N($O308)/(1+N($AB308))*N($AB308),2))</f>
        <v/>
      </c>
      <c r="AD308" s="290"/>
      <c r="AE308" s="288"/>
      <c r="AF308" s="261" t="str">
        <f aca="false">IF($AN308="","",IF($AN308=1,IF($AO308&gt;=1,"一次性·已到收款期","一次性·未到期"),$AE308&amp;" 第"&amp;$AO308&amp;"/"&amp;$AN308&amp;"期"))</f>
        <v/>
      </c>
      <c r="AG308" s="245" t="str">
        <f aca="false">IF(OR($AN308="",N($M308)=0),"",ROUND(N($K308)*$AO308/$AN308,2)+N($L308))</f>
        <v/>
      </c>
      <c r="AH308" s="245" t="str">
        <f aca="false">IF($AG308="","",MAX(0,ROUND($AG308-(N($Q308)+N($R308)+N($S308)),2)))</f>
        <v/>
      </c>
      <c r="AI308" s="245" t="str">
        <f aca="false">IF(OR(TRIM($B308&amp;$C308)="",NOT(ISNUMBER($D308))),"",SUMIFS($W$3:$W$1001,$AK$3:$AK$1001,$AK308,$D$3:$D$1001,"&lt;"&amp;$D308))</f>
        <v/>
      </c>
      <c r="AJ308" s="245" t="str">
        <f aca="false">IF(TRIM($B308&amp;$C308)="","",SUMIFS($W$3:$W$1001,$AK$3:$AK$1001,$AK308))</f>
        <v/>
      </c>
      <c r="AK308" s="261" t="str">
        <f aca="false">IF(TRIM($B308&amp;$C308)="","",TRIM($B308)&amp;"｜"&amp;TRIM($C308))</f>
        <v/>
      </c>
      <c r="AL308" s="245" t="str">
        <f aca="false">IF(TRIM($B308&amp;$C308)="","",MIN(N($O308),N($Q308)))</f>
        <v/>
      </c>
      <c r="AM308" s="248" t="str">
        <f aca="false">IF(ISNUMBER($D308),YEAR($D308),"")</f>
        <v/>
      </c>
      <c r="AN308" s="248" t="str">
        <f aca="false">IF(OR(TRIM($B308&amp;$C308)="",NOT(ISNUMBER($D308)),NOT(ISNUMBER($E308))),"",IF($E308&lt;$D308,"",IF(IF($AE308="半年付",2,IF($AE308="季度付",4,IF($AE308="月付",12,IF($AE308="半月付",24,1))))=1,1,MAX(1,ROUND(($E308-$D308+1)/365*IF($AE308="半年付",2,IF($AE308="季度付",4,IF($AE308="月付",12,IF($AE308="半月付",24,1)))),0)))))</f>
        <v/>
      </c>
      <c r="AO308" s="248" t="str">
        <f aca="true">IF($AN308="","",MIN($AN308,MAX(0,INT((TODAY()-付款宽限天数-$D308)/(($E308-$D308+1)/$AN308))+1)))</f>
        <v/>
      </c>
    </row>
    <row r="309" customFormat="false" ht="24" hidden="false" customHeight="false" outlineLevel="0" collapsed="false">
      <c r="F309" s="288" t="str">
        <f aca="true">IF(TRIM($B309&amp;$C309)="","",IF(OR(ISNUMBER(SEARCH("未",$A309)),ISNUMBER(SEARCH("送出",$A309)),AND(TRIM($A309)="",NOT(ISNUMBER($D309)),N($H309)=0)),"【合同未回】","")&amp;IF(NOT(ISNUMBER($E309)),IF(OR(ISNUMBER(SEARCH("未",$A309)),ISNUMBER(SEARCH("送出",$A309)),AND(TRIM($A309)="",NOT(ISNUMBER($D309)),N($H309)=0)),"","【未填合同期】"),IF($E309&lt;TODAY(),"【已到期】",IF($E309-TODAY()&lt;=提醒天数,"【即将到期，剩余"&amp;($E309-TODAY())&amp;"天】","【正常】")))&amp;IF(OR($AD309="安装免保",$AD309="技术免保",$AD309="质保期内"),"【"&amp;$AD309&amp;"】",""))</f>
        <v/>
      </c>
      <c r="K309" s="244" t="str">
        <f aca="false">IF(OR(N($H309)=0,N($I309)=0),"",ROUND(N($H309)*N($I309)*IF(N($J309)=0,1,N($J309)),2))</f>
        <v/>
      </c>
      <c r="M309" s="244" t="str">
        <f aca="false">IF(TRIM($B309&amp;$C309)="","",IF(AND(N($K309)=0,N($L309)=0),"",ROUND(N($K309)+N($L309),2)))</f>
        <v/>
      </c>
      <c r="S309" s="244"/>
      <c r="T309" s="245" t="str">
        <f aca="false">IF(TRIM($B309&amp;$C309)="","",IF(N($O309)=0,"",MAX(0,MIN(N($O309)-N($Q309),N($W309)))))</f>
        <v/>
      </c>
      <c r="U309" s="245" t="str">
        <f aca="false">IF(TRIM($B309&amp;$C309)="","",IF(N($Q309)&lt;=N($O309),"",N($Q309)-N($O309)))</f>
        <v/>
      </c>
      <c r="V309" s="245" t="str">
        <f aca="false">IF(OR(TRIM($B309&amp;$C309)="",$W309=""),"",MAX(0,N($W309))-N($T309))</f>
        <v/>
      </c>
      <c r="W309" s="245" t="str">
        <f aca="false">IF(TRIM($B309&amp;$C309)="","",IF(AND(N($M309)=0,N($Q309)+N($R309)+N($S309)=0),"",ROUND(N($M309)-N($Q309)-N($R309)-N($S309),2)))</f>
        <v/>
      </c>
      <c r="X309" s="246" t="str">
        <f aca="false">IF(TRIM($B309&amp;$C309)="","",IF(N($M309)=0,IF((N($Q309)+N($R309)+N($S309))=0,"—未填单价","未填单价，已收 "&amp;TEXT((N($Q309)+N($R309)+N($S309)),"#,##0.00")),IF(N($W309)&gt;0.005,"欠 "&amp;TEXT(N($W309),"#,##0.00")&amp;IF(N($T309)&gt;0,"（开票未到账 "&amp;TEXT(N($T309),"#,##0.00")&amp;"）","")&amp;IF(N($V309)&gt;0,"（未开票 "&amp;TEXT(N($V309),"#,##0.00")&amp;"）",""),IF(N($W309)&lt;-0.005,"多收 "&amp;TEXT(-N($W309),"#,##0.00"),"✔ 已结清")))&amp;IF(N($U309)&gt;0,"｜到账未开票 "&amp;TEXT(N($U309),"#,##0.00")&amp;"，待补票","")&amp;IF(N($R309)&gt;0,"｜收现 "&amp;TEXT(N($R309),"#,##0.00"),"")&amp;IF(N($S309)&gt;0,"｜收款不开票 "&amp;TEXT(N($S309),"#,##0.00"),""))</f>
        <v/>
      </c>
      <c r="Y309" s="290"/>
      <c r="AC309" s="244" t="str">
        <f aca="false">IF(OR(N($O309)=0,N($AB309)=0),"",ROUND(N($O309)/(1+N($AB309))*N($AB309),2))</f>
        <v/>
      </c>
      <c r="AD309" s="290"/>
      <c r="AE309" s="288"/>
      <c r="AF309" s="261" t="str">
        <f aca="false">IF($AN309="","",IF($AN309=1,IF($AO309&gt;=1,"一次性·已到收款期","一次性·未到期"),$AE309&amp;" 第"&amp;$AO309&amp;"/"&amp;$AN309&amp;"期"))</f>
        <v/>
      </c>
      <c r="AG309" s="245" t="str">
        <f aca="false">IF(OR($AN309="",N($M309)=0),"",ROUND(N($K309)*$AO309/$AN309,2)+N($L309))</f>
        <v/>
      </c>
      <c r="AH309" s="245" t="str">
        <f aca="false">IF($AG309="","",MAX(0,ROUND($AG309-(N($Q309)+N($R309)+N($S309)),2)))</f>
        <v/>
      </c>
      <c r="AI309" s="245" t="str">
        <f aca="false">IF(OR(TRIM($B309&amp;$C309)="",NOT(ISNUMBER($D309))),"",SUMIFS($W$3:$W$1001,$AK$3:$AK$1001,$AK309,$D$3:$D$1001,"&lt;"&amp;$D309))</f>
        <v/>
      </c>
      <c r="AJ309" s="245" t="str">
        <f aca="false">IF(TRIM($B309&amp;$C309)="","",SUMIFS($W$3:$W$1001,$AK$3:$AK$1001,$AK309))</f>
        <v/>
      </c>
      <c r="AK309" s="261" t="str">
        <f aca="false">IF(TRIM($B309&amp;$C309)="","",TRIM($B309)&amp;"｜"&amp;TRIM($C309))</f>
        <v/>
      </c>
      <c r="AL309" s="245" t="str">
        <f aca="false">IF(TRIM($B309&amp;$C309)="","",MIN(N($O309),N($Q309)))</f>
        <v/>
      </c>
      <c r="AM309" s="248" t="str">
        <f aca="false">IF(ISNUMBER($D309),YEAR($D309),"")</f>
        <v/>
      </c>
      <c r="AN309" s="248" t="str">
        <f aca="false">IF(OR(TRIM($B309&amp;$C309)="",NOT(ISNUMBER($D309)),NOT(ISNUMBER($E309))),"",IF($E309&lt;$D309,"",IF(IF($AE309="半年付",2,IF($AE309="季度付",4,IF($AE309="月付",12,IF($AE309="半月付",24,1))))=1,1,MAX(1,ROUND(($E309-$D309+1)/365*IF($AE309="半年付",2,IF($AE309="季度付",4,IF($AE309="月付",12,IF($AE309="半月付",24,1)))),0)))))</f>
        <v/>
      </c>
      <c r="AO309" s="248" t="str">
        <f aca="true">IF($AN309="","",MIN($AN309,MAX(0,INT((TODAY()-付款宽限天数-$D309)/(($E309-$D309+1)/$AN309))+1)))</f>
        <v/>
      </c>
    </row>
    <row r="310" customFormat="false" ht="24" hidden="false" customHeight="false" outlineLevel="0" collapsed="false">
      <c r="F310" s="288" t="str">
        <f aca="true">IF(TRIM($B310&amp;$C310)="","",IF(OR(ISNUMBER(SEARCH("未",$A310)),ISNUMBER(SEARCH("送出",$A310)),AND(TRIM($A310)="",NOT(ISNUMBER($D310)),N($H310)=0)),"【合同未回】","")&amp;IF(NOT(ISNUMBER($E310)),IF(OR(ISNUMBER(SEARCH("未",$A310)),ISNUMBER(SEARCH("送出",$A310)),AND(TRIM($A310)="",NOT(ISNUMBER($D310)),N($H310)=0)),"","【未填合同期】"),IF($E310&lt;TODAY(),"【已到期】",IF($E310-TODAY()&lt;=提醒天数,"【即将到期，剩余"&amp;($E310-TODAY())&amp;"天】","【正常】")))&amp;IF(OR($AD310="安装免保",$AD310="技术免保",$AD310="质保期内"),"【"&amp;$AD310&amp;"】",""))</f>
        <v/>
      </c>
      <c r="K310" s="244" t="str">
        <f aca="false">IF(OR(N($H310)=0,N($I310)=0),"",ROUND(N($H310)*N($I310)*IF(N($J310)=0,1,N($J310)),2))</f>
        <v/>
      </c>
      <c r="M310" s="244" t="str">
        <f aca="false">IF(TRIM($B310&amp;$C310)="","",IF(AND(N($K310)=0,N($L310)=0),"",ROUND(N($K310)+N($L310),2)))</f>
        <v/>
      </c>
      <c r="S310" s="244"/>
      <c r="T310" s="245" t="str">
        <f aca="false">IF(TRIM($B310&amp;$C310)="","",IF(N($O310)=0,"",MAX(0,MIN(N($O310)-N($Q310),N($W310)))))</f>
        <v/>
      </c>
      <c r="U310" s="245" t="str">
        <f aca="false">IF(TRIM($B310&amp;$C310)="","",IF(N($Q310)&lt;=N($O310),"",N($Q310)-N($O310)))</f>
        <v/>
      </c>
      <c r="V310" s="245" t="str">
        <f aca="false">IF(OR(TRIM($B310&amp;$C310)="",$W310=""),"",MAX(0,N($W310))-N($T310))</f>
        <v/>
      </c>
      <c r="W310" s="245" t="str">
        <f aca="false">IF(TRIM($B310&amp;$C310)="","",IF(AND(N($M310)=0,N($Q310)+N($R310)+N($S310)=0),"",ROUND(N($M310)-N($Q310)-N($R310)-N($S310),2)))</f>
        <v/>
      </c>
      <c r="X310" s="246" t="str">
        <f aca="false">IF(TRIM($B310&amp;$C310)="","",IF(N($M310)=0,IF((N($Q310)+N($R310)+N($S310))=0,"—未填单价","未填单价，已收 "&amp;TEXT((N($Q310)+N($R310)+N($S310)),"#,##0.00")),IF(N($W310)&gt;0.005,"欠 "&amp;TEXT(N($W310),"#,##0.00")&amp;IF(N($T310)&gt;0,"（开票未到账 "&amp;TEXT(N($T310),"#,##0.00")&amp;"）","")&amp;IF(N($V310)&gt;0,"（未开票 "&amp;TEXT(N($V310),"#,##0.00")&amp;"）",""),IF(N($W310)&lt;-0.005,"多收 "&amp;TEXT(-N($W310),"#,##0.00"),"✔ 已结清")))&amp;IF(N($U310)&gt;0,"｜到账未开票 "&amp;TEXT(N($U310),"#,##0.00")&amp;"，待补票","")&amp;IF(N($R310)&gt;0,"｜收现 "&amp;TEXT(N($R310),"#,##0.00"),"")&amp;IF(N($S310)&gt;0,"｜收款不开票 "&amp;TEXT(N($S310),"#,##0.00"),""))</f>
        <v/>
      </c>
      <c r="Y310" s="290"/>
      <c r="AC310" s="244" t="str">
        <f aca="false">IF(OR(N($O310)=0,N($AB310)=0),"",ROUND(N($O310)/(1+N($AB310))*N($AB310),2))</f>
        <v/>
      </c>
      <c r="AD310" s="290"/>
      <c r="AE310" s="288"/>
      <c r="AF310" s="261" t="str">
        <f aca="false">IF($AN310="","",IF($AN310=1,IF($AO310&gt;=1,"一次性·已到收款期","一次性·未到期"),$AE310&amp;" 第"&amp;$AO310&amp;"/"&amp;$AN310&amp;"期"))</f>
        <v/>
      </c>
      <c r="AG310" s="245" t="str">
        <f aca="false">IF(OR($AN310="",N($M310)=0),"",ROUND(N($K310)*$AO310/$AN310,2)+N($L310))</f>
        <v/>
      </c>
      <c r="AH310" s="245" t="str">
        <f aca="false">IF($AG310="","",MAX(0,ROUND($AG310-(N($Q310)+N($R310)+N($S310)),2)))</f>
        <v/>
      </c>
      <c r="AI310" s="245" t="str">
        <f aca="false">IF(OR(TRIM($B310&amp;$C310)="",NOT(ISNUMBER($D310))),"",SUMIFS($W$3:$W$1001,$AK$3:$AK$1001,$AK310,$D$3:$D$1001,"&lt;"&amp;$D310))</f>
        <v/>
      </c>
      <c r="AJ310" s="245" t="str">
        <f aca="false">IF(TRIM($B310&amp;$C310)="","",SUMIFS($W$3:$W$1001,$AK$3:$AK$1001,$AK310))</f>
        <v/>
      </c>
      <c r="AK310" s="261" t="str">
        <f aca="false">IF(TRIM($B310&amp;$C310)="","",TRIM($B310)&amp;"｜"&amp;TRIM($C310))</f>
        <v/>
      </c>
      <c r="AL310" s="245" t="str">
        <f aca="false">IF(TRIM($B310&amp;$C310)="","",MIN(N($O310),N($Q310)))</f>
        <v/>
      </c>
      <c r="AM310" s="248" t="str">
        <f aca="false">IF(ISNUMBER($D310),YEAR($D310),"")</f>
        <v/>
      </c>
      <c r="AN310" s="248" t="str">
        <f aca="false">IF(OR(TRIM($B310&amp;$C310)="",NOT(ISNUMBER($D310)),NOT(ISNUMBER($E310))),"",IF($E310&lt;$D310,"",IF(IF($AE310="半年付",2,IF($AE310="季度付",4,IF($AE310="月付",12,IF($AE310="半月付",24,1))))=1,1,MAX(1,ROUND(($E310-$D310+1)/365*IF($AE310="半年付",2,IF($AE310="季度付",4,IF($AE310="月付",12,IF($AE310="半月付",24,1)))),0)))))</f>
        <v/>
      </c>
      <c r="AO310" s="248" t="str">
        <f aca="true">IF($AN310="","",MIN($AN310,MAX(0,INT((TODAY()-付款宽限天数-$D310)/(($E310-$D310+1)/$AN310))+1)))</f>
        <v/>
      </c>
    </row>
    <row r="311" customFormat="false" ht="24" hidden="false" customHeight="false" outlineLevel="0" collapsed="false">
      <c r="F311" s="288" t="str">
        <f aca="true">IF(TRIM($B311&amp;$C311)="","",IF(OR(ISNUMBER(SEARCH("未",$A311)),ISNUMBER(SEARCH("送出",$A311)),AND(TRIM($A311)="",NOT(ISNUMBER($D311)),N($H311)=0)),"【合同未回】","")&amp;IF(NOT(ISNUMBER($E311)),IF(OR(ISNUMBER(SEARCH("未",$A311)),ISNUMBER(SEARCH("送出",$A311)),AND(TRIM($A311)="",NOT(ISNUMBER($D311)),N($H311)=0)),"","【未填合同期】"),IF($E311&lt;TODAY(),"【已到期】",IF($E311-TODAY()&lt;=提醒天数,"【即将到期，剩余"&amp;($E311-TODAY())&amp;"天】","【正常】")))&amp;IF(OR($AD311="安装免保",$AD311="技术免保",$AD311="质保期内"),"【"&amp;$AD311&amp;"】",""))</f>
        <v/>
      </c>
      <c r="K311" s="244" t="str">
        <f aca="false">IF(OR(N($H311)=0,N($I311)=0),"",ROUND(N($H311)*N($I311)*IF(N($J311)=0,1,N($J311)),2))</f>
        <v/>
      </c>
      <c r="M311" s="244" t="str">
        <f aca="false">IF(TRIM($B311&amp;$C311)="","",IF(AND(N($K311)=0,N($L311)=0),"",ROUND(N($K311)+N($L311),2)))</f>
        <v/>
      </c>
      <c r="S311" s="244"/>
      <c r="T311" s="245" t="str">
        <f aca="false">IF(TRIM($B311&amp;$C311)="","",IF(N($O311)=0,"",MAX(0,MIN(N($O311)-N($Q311),N($W311)))))</f>
        <v/>
      </c>
      <c r="U311" s="245" t="str">
        <f aca="false">IF(TRIM($B311&amp;$C311)="","",IF(N($Q311)&lt;=N($O311),"",N($Q311)-N($O311)))</f>
        <v/>
      </c>
      <c r="V311" s="245" t="str">
        <f aca="false">IF(OR(TRIM($B311&amp;$C311)="",$W311=""),"",MAX(0,N($W311))-N($T311))</f>
        <v/>
      </c>
      <c r="W311" s="245" t="str">
        <f aca="false">IF(TRIM($B311&amp;$C311)="","",IF(AND(N($M311)=0,N($Q311)+N($R311)+N($S311)=0),"",ROUND(N($M311)-N($Q311)-N($R311)-N($S311),2)))</f>
        <v/>
      </c>
      <c r="X311" s="246" t="str">
        <f aca="false">IF(TRIM($B311&amp;$C311)="","",IF(N($M311)=0,IF((N($Q311)+N($R311)+N($S311))=0,"—未填单价","未填单价，已收 "&amp;TEXT((N($Q311)+N($R311)+N($S311)),"#,##0.00")),IF(N($W311)&gt;0.005,"欠 "&amp;TEXT(N($W311),"#,##0.00")&amp;IF(N($T311)&gt;0,"（开票未到账 "&amp;TEXT(N($T311),"#,##0.00")&amp;"）","")&amp;IF(N($V311)&gt;0,"（未开票 "&amp;TEXT(N($V311),"#,##0.00")&amp;"）",""),IF(N($W311)&lt;-0.005,"多收 "&amp;TEXT(-N($W311),"#,##0.00"),"✔ 已结清")))&amp;IF(N($U311)&gt;0,"｜到账未开票 "&amp;TEXT(N($U311),"#,##0.00")&amp;"，待补票","")&amp;IF(N($R311)&gt;0,"｜收现 "&amp;TEXT(N($R311),"#,##0.00"),"")&amp;IF(N($S311)&gt;0,"｜收款不开票 "&amp;TEXT(N($S311),"#,##0.00"),""))</f>
        <v/>
      </c>
      <c r="Y311" s="290"/>
      <c r="AC311" s="244" t="str">
        <f aca="false">IF(OR(N($O311)=0,N($AB311)=0),"",ROUND(N($O311)/(1+N($AB311))*N($AB311),2))</f>
        <v/>
      </c>
      <c r="AD311" s="290"/>
      <c r="AE311" s="288"/>
      <c r="AF311" s="261" t="str">
        <f aca="false">IF($AN311="","",IF($AN311=1,IF($AO311&gt;=1,"一次性·已到收款期","一次性·未到期"),$AE311&amp;" 第"&amp;$AO311&amp;"/"&amp;$AN311&amp;"期"))</f>
        <v/>
      </c>
      <c r="AG311" s="245" t="str">
        <f aca="false">IF(OR($AN311="",N($M311)=0),"",ROUND(N($K311)*$AO311/$AN311,2)+N($L311))</f>
        <v/>
      </c>
      <c r="AH311" s="245" t="str">
        <f aca="false">IF($AG311="","",MAX(0,ROUND($AG311-(N($Q311)+N($R311)+N($S311)),2)))</f>
        <v/>
      </c>
      <c r="AI311" s="245" t="str">
        <f aca="false">IF(OR(TRIM($B311&amp;$C311)="",NOT(ISNUMBER($D311))),"",SUMIFS($W$3:$W$1001,$AK$3:$AK$1001,$AK311,$D$3:$D$1001,"&lt;"&amp;$D311))</f>
        <v/>
      </c>
      <c r="AJ311" s="245" t="str">
        <f aca="false">IF(TRIM($B311&amp;$C311)="","",SUMIFS($W$3:$W$1001,$AK$3:$AK$1001,$AK311))</f>
        <v/>
      </c>
      <c r="AK311" s="261" t="str">
        <f aca="false">IF(TRIM($B311&amp;$C311)="","",TRIM($B311)&amp;"｜"&amp;TRIM($C311))</f>
        <v/>
      </c>
      <c r="AL311" s="245" t="str">
        <f aca="false">IF(TRIM($B311&amp;$C311)="","",MIN(N($O311),N($Q311)))</f>
        <v/>
      </c>
      <c r="AM311" s="248" t="str">
        <f aca="false">IF(ISNUMBER($D311),YEAR($D311),"")</f>
        <v/>
      </c>
      <c r="AN311" s="248" t="str">
        <f aca="false">IF(OR(TRIM($B311&amp;$C311)="",NOT(ISNUMBER($D311)),NOT(ISNUMBER($E311))),"",IF($E311&lt;$D311,"",IF(IF($AE311="半年付",2,IF($AE311="季度付",4,IF($AE311="月付",12,IF($AE311="半月付",24,1))))=1,1,MAX(1,ROUND(($E311-$D311+1)/365*IF($AE311="半年付",2,IF($AE311="季度付",4,IF($AE311="月付",12,IF($AE311="半月付",24,1)))),0)))))</f>
        <v/>
      </c>
      <c r="AO311" s="248" t="str">
        <f aca="true">IF($AN311="","",MIN($AN311,MAX(0,INT((TODAY()-付款宽限天数-$D311)/(($E311-$D311+1)/$AN311))+1)))</f>
        <v/>
      </c>
    </row>
    <row r="312" customFormat="false" ht="24" hidden="false" customHeight="false" outlineLevel="0" collapsed="false">
      <c r="F312" s="288" t="str">
        <f aca="true">IF(TRIM($B312&amp;$C312)="","",IF(OR(ISNUMBER(SEARCH("未",$A312)),ISNUMBER(SEARCH("送出",$A312)),AND(TRIM($A312)="",NOT(ISNUMBER($D312)),N($H312)=0)),"【合同未回】","")&amp;IF(NOT(ISNUMBER($E312)),IF(OR(ISNUMBER(SEARCH("未",$A312)),ISNUMBER(SEARCH("送出",$A312)),AND(TRIM($A312)="",NOT(ISNUMBER($D312)),N($H312)=0)),"","【未填合同期】"),IF($E312&lt;TODAY(),"【已到期】",IF($E312-TODAY()&lt;=提醒天数,"【即将到期，剩余"&amp;($E312-TODAY())&amp;"天】","【正常】")))&amp;IF(OR($AD312="安装免保",$AD312="技术免保",$AD312="质保期内"),"【"&amp;$AD312&amp;"】",""))</f>
        <v/>
      </c>
      <c r="K312" s="244" t="str">
        <f aca="false">IF(OR(N($H312)=0,N($I312)=0),"",ROUND(N($H312)*N($I312)*IF(N($J312)=0,1,N($J312)),2))</f>
        <v/>
      </c>
      <c r="M312" s="244" t="str">
        <f aca="false">IF(TRIM($B312&amp;$C312)="","",IF(AND(N($K312)=0,N($L312)=0),"",ROUND(N($K312)+N($L312),2)))</f>
        <v/>
      </c>
      <c r="S312" s="244"/>
      <c r="T312" s="245" t="str">
        <f aca="false">IF(TRIM($B312&amp;$C312)="","",IF(N($O312)=0,"",MAX(0,MIN(N($O312)-N($Q312),N($W312)))))</f>
        <v/>
      </c>
      <c r="U312" s="245" t="str">
        <f aca="false">IF(TRIM($B312&amp;$C312)="","",IF(N($Q312)&lt;=N($O312),"",N($Q312)-N($O312)))</f>
        <v/>
      </c>
      <c r="V312" s="245" t="str">
        <f aca="false">IF(OR(TRIM($B312&amp;$C312)="",$W312=""),"",MAX(0,N($W312))-N($T312))</f>
        <v/>
      </c>
      <c r="W312" s="245" t="str">
        <f aca="false">IF(TRIM($B312&amp;$C312)="","",IF(AND(N($M312)=0,N($Q312)+N($R312)+N($S312)=0),"",ROUND(N($M312)-N($Q312)-N($R312)-N($S312),2)))</f>
        <v/>
      </c>
      <c r="X312" s="246" t="str">
        <f aca="false">IF(TRIM($B312&amp;$C312)="","",IF(N($M312)=0,IF((N($Q312)+N($R312)+N($S312))=0,"—未填单价","未填单价，已收 "&amp;TEXT((N($Q312)+N($R312)+N($S312)),"#,##0.00")),IF(N($W312)&gt;0.005,"欠 "&amp;TEXT(N($W312),"#,##0.00")&amp;IF(N($T312)&gt;0,"（开票未到账 "&amp;TEXT(N($T312),"#,##0.00")&amp;"）","")&amp;IF(N($V312)&gt;0,"（未开票 "&amp;TEXT(N($V312),"#,##0.00")&amp;"）",""),IF(N($W312)&lt;-0.005,"多收 "&amp;TEXT(-N($W312),"#,##0.00"),"✔ 已结清")))&amp;IF(N($U312)&gt;0,"｜到账未开票 "&amp;TEXT(N($U312),"#,##0.00")&amp;"，待补票","")&amp;IF(N($R312)&gt;0,"｜收现 "&amp;TEXT(N($R312),"#,##0.00"),"")&amp;IF(N($S312)&gt;0,"｜收款不开票 "&amp;TEXT(N($S312),"#,##0.00"),""))</f>
        <v/>
      </c>
      <c r="Y312" s="290"/>
      <c r="AC312" s="244" t="str">
        <f aca="false">IF(OR(N($O312)=0,N($AB312)=0),"",ROUND(N($O312)/(1+N($AB312))*N($AB312),2))</f>
        <v/>
      </c>
      <c r="AD312" s="290"/>
      <c r="AE312" s="288"/>
      <c r="AF312" s="261" t="str">
        <f aca="false">IF($AN312="","",IF($AN312=1,IF($AO312&gt;=1,"一次性·已到收款期","一次性·未到期"),$AE312&amp;" 第"&amp;$AO312&amp;"/"&amp;$AN312&amp;"期"))</f>
        <v/>
      </c>
      <c r="AG312" s="245" t="str">
        <f aca="false">IF(OR($AN312="",N($M312)=0),"",ROUND(N($K312)*$AO312/$AN312,2)+N($L312))</f>
        <v/>
      </c>
      <c r="AH312" s="245" t="str">
        <f aca="false">IF($AG312="","",MAX(0,ROUND($AG312-(N($Q312)+N($R312)+N($S312)),2)))</f>
        <v/>
      </c>
      <c r="AI312" s="245" t="str">
        <f aca="false">IF(OR(TRIM($B312&amp;$C312)="",NOT(ISNUMBER($D312))),"",SUMIFS($W$3:$W$1001,$AK$3:$AK$1001,$AK312,$D$3:$D$1001,"&lt;"&amp;$D312))</f>
        <v/>
      </c>
      <c r="AJ312" s="245" t="str">
        <f aca="false">IF(TRIM($B312&amp;$C312)="","",SUMIFS($W$3:$W$1001,$AK$3:$AK$1001,$AK312))</f>
        <v/>
      </c>
      <c r="AK312" s="261" t="str">
        <f aca="false">IF(TRIM($B312&amp;$C312)="","",TRIM($B312)&amp;"｜"&amp;TRIM($C312))</f>
        <v/>
      </c>
      <c r="AL312" s="245" t="str">
        <f aca="false">IF(TRIM($B312&amp;$C312)="","",MIN(N($O312),N($Q312)))</f>
        <v/>
      </c>
      <c r="AM312" s="248" t="str">
        <f aca="false">IF(ISNUMBER($D312),YEAR($D312),"")</f>
        <v/>
      </c>
      <c r="AN312" s="248" t="str">
        <f aca="false">IF(OR(TRIM($B312&amp;$C312)="",NOT(ISNUMBER($D312)),NOT(ISNUMBER($E312))),"",IF($E312&lt;$D312,"",IF(IF($AE312="半年付",2,IF($AE312="季度付",4,IF($AE312="月付",12,IF($AE312="半月付",24,1))))=1,1,MAX(1,ROUND(($E312-$D312+1)/365*IF($AE312="半年付",2,IF($AE312="季度付",4,IF($AE312="月付",12,IF($AE312="半月付",24,1)))),0)))))</f>
        <v/>
      </c>
      <c r="AO312" s="248" t="str">
        <f aca="true">IF($AN312="","",MIN($AN312,MAX(0,INT((TODAY()-付款宽限天数-$D312)/(($E312-$D312+1)/$AN312))+1)))</f>
        <v/>
      </c>
    </row>
    <row r="313" customFormat="false" ht="24" hidden="false" customHeight="false" outlineLevel="0" collapsed="false">
      <c r="F313" s="288" t="str">
        <f aca="true">IF(TRIM($B313&amp;$C313)="","",IF(OR(ISNUMBER(SEARCH("未",$A313)),ISNUMBER(SEARCH("送出",$A313)),AND(TRIM($A313)="",NOT(ISNUMBER($D313)),N($H313)=0)),"【合同未回】","")&amp;IF(NOT(ISNUMBER($E313)),IF(OR(ISNUMBER(SEARCH("未",$A313)),ISNUMBER(SEARCH("送出",$A313)),AND(TRIM($A313)="",NOT(ISNUMBER($D313)),N($H313)=0)),"","【未填合同期】"),IF($E313&lt;TODAY(),"【已到期】",IF($E313-TODAY()&lt;=提醒天数,"【即将到期，剩余"&amp;($E313-TODAY())&amp;"天】","【正常】")))&amp;IF(OR($AD313="安装免保",$AD313="技术免保",$AD313="质保期内"),"【"&amp;$AD313&amp;"】",""))</f>
        <v/>
      </c>
      <c r="K313" s="244" t="str">
        <f aca="false">IF(OR(N($H313)=0,N($I313)=0),"",ROUND(N($H313)*N($I313)*IF(N($J313)=0,1,N($J313)),2))</f>
        <v/>
      </c>
      <c r="M313" s="244" t="str">
        <f aca="false">IF(TRIM($B313&amp;$C313)="","",IF(AND(N($K313)=0,N($L313)=0),"",ROUND(N($K313)+N($L313),2)))</f>
        <v/>
      </c>
      <c r="S313" s="244"/>
      <c r="T313" s="245" t="str">
        <f aca="false">IF(TRIM($B313&amp;$C313)="","",IF(N($O313)=0,"",MAX(0,MIN(N($O313)-N($Q313),N($W313)))))</f>
        <v/>
      </c>
      <c r="U313" s="245" t="str">
        <f aca="false">IF(TRIM($B313&amp;$C313)="","",IF(N($Q313)&lt;=N($O313),"",N($Q313)-N($O313)))</f>
        <v/>
      </c>
      <c r="V313" s="245" t="str">
        <f aca="false">IF(OR(TRIM($B313&amp;$C313)="",$W313=""),"",MAX(0,N($W313))-N($T313))</f>
        <v/>
      </c>
      <c r="W313" s="245" t="str">
        <f aca="false">IF(TRIM($B313&amp;$C313)="","",IF(AND(N($M313)=0,N($Q313)+N($R313)+N($S313)=0),"",ROUND(N($M313)-N($Q313)-N($R313)-N($S313),2)))</f>
        <v/>
      </c>
      <c r="X313" s="246" t="str">
        <f aca="false">IF(TRIM($B313&amp;$C313)="","",IF(N($M313)=0,IF((N($Q313)+N($R313)+N($S313))=0,"—未填单价","未填单价，已收 "&amp;TEXT((N($Q313)+N($R313)+N($S313)),"#,##0.00")),IF(N($W313)&gt;0.005,"欠 "&amp;TEXT(N($W313),"#,##0.00")&amp;IF(N($T313)&gt;0,"（开票未到账 "&amp;TEXT(N($T313),"#,##0.00")&amp;"）","")&amp;IF(N($V313)&gt;0,"（未开票 "&amp;TEXT(N($V313),"#,##0.00")&amp;"）",""),IF(N($W313)&lt;-0.005,"多收 "&amp;TEXT(-N($W313),"#,##0.00"),"✔ 已结清")))&amp;IF(N($U313)&gt;0,"｜到账未开票 "&amp;TEXT(N($U313),"#,##0.00")&amp;"，待补票","")&amp;IF(N($R313)&gt;0,"｜收现 "&amp;TEXT(N($R313),"#,##0.00"),"")&amp;IF(N($S313)&gt;0,"｜收款不开票 "&amp;TEXT(N($S313),"#,##0.00"),""))</f>
        <v/>
      </c>
      <c r="Y313" s="290"/>
      <c r="AC313" s="244" t="str">
        <f aca="false">IF(OR(N($O313)=0,N($AB313)=0),"",ROUND(N($O313)/(1+N($AB313))*N($AB313),2))</f>
        <v/>
      </c>
      <c r="AD313" s="290"/>
      <c r="AE313" s="288"/>
      <c r="AF313" s="261" t="str">
        <f aca="false">IF($AN313="","",IF($AN313=1,IF($AO313&gt;=1,"一次性·已到收款期","一次性·未到期"),$AE313&amp;" 第"&amp;$AO313&amp;"/"&amp;$AN313&amp;"期"))</f>
        <v/>
      </c>
      <c r="AG313" s="245" t="str">
        <f aca="false">IF(OR($AN313="",N($M313)=0),"",ROUND(N($K313)*$AO313/$AN313,2)+N($L313))</f>
        <v/>
      </c>
      <c r="AH313" s="245" t="str">
        <f aca="false">IF($AG313="","",MAX(0,ROUND($AG313-(N($Q313)+N($R313)+N($S313)),2)))</f>
        <v/>
      </c>
      <c r="AI313" s="245" t="str">
        <f aca="false">IF(OR(TRIM($B313&amp;$C313)="",NOT(ISNUMBER($D313))),"",SUMIFS($W$3:$W$1001,$AK$3:$AK$1001,$AK313,$D$3:$D$1001,"&lt;"&amp;$D313))</f>
        <v/>
      </c>
      <c r="AJ313" s="245" t="str">
        <f aca="false">IF(TRIM($B313&amp;$C313)="","",SUMIFS($W$3:$W$1001,$AK$3:$AK$1001,$AK313))</f>
        <v/>
      </c>
      <c r="AK313" s="261" t="str">
        <f aca="false">IF(TRIM($B313&amp;$C313)="","",TRIM($B313)&amp;"｜"&amp;TRIM($C313))</f>
        <v/>
      </c>
      <c r="AL313" s="245" t="str">
        <f aca="false">IF(TRIM($B313&amp;$C313)="","",MIN(N($O313),N($Q313)))</f>
        <v/>
      </c>
      <c r="AM313" s="248" t="str">
        <f aca="false">IF(ISNUMBER($D313),YEAR($D313),"")</f>
        <v/>
      </c>
      <c r="AN313" s="248" t="str">
        <f aca="false">IF(OR(TRIM($B313&amp;$C313)="",NOT(ISNUMBER($D313)),NOT(ISNUMBER($E313))),"",IF($E313&lt;$D313,"",IF(IF($AE313="半年付",2,IF($AE313="季度付",4,IF($AE313="月付",12,IF($AE313="半月付",24,1))))=1,1,MAX(1,ROUND(($E313-$D313+1)/365*IF($AE313="半年付",2,IF($AE313="季度付",4,IF($AE313="月付",12,IF($AE313="半月付",24,1)))),0)))))</f>
        <v/>
      </c>
      <c r="AO313" s="248" t="str">
        <f aca="true">IF($AN313="","",MIN($AN313,MAX(0,INT((TODAY()-付款宽限天数-$D313)/(($E313-$D313+1)/$AN313))+1)))</f>
        <v/>
      </c>
    </row>
    <row r="314" customFormat="false" ht="24" hidden="false" customHeight="false" outlineLevel="0" collapsed="false">
      <c r="F314" s="288" t="str">
        <f aca="true">IF(TRIM($B314&amp;$C314)="","",IF(OR(ISNUMBER(SEARCH("未",$A314)),ISNUMBER(SEARCH("送出",$A314)),AND(TRIM($A314)="",NOT(ISNUMBER($D314)),N($H314)=0)),"【合同未回】","")&amp;IF(NOT(ISNUMBER($E314)),IF(OR(ISNUMBER(SEARCH("未",$A314)),ISNUMBER(SEARCH("送出",$A314)),AND(TRIM($A314)="",NOT(ISNUMBER($D314)),N($H314)=0)),"","【未填合同期】"),IF($E314&lt;TODAY(),"【已到期】",IF($E314-TODAY()&lt;=提醒天数,"【即将到期，剩余"&amp;($E314-TODAY())&amp;"天】","【正常】")))&amp;IF(OR($AD314="安装免保",$AD314="技术免保",$AD314="质保期内"),"【"&amp;$AD314&amp;"】",""))</f>
        <v/>
      </c>
      <c r="K314" s="244" t="str">
        <f aca="false">IF(OR(N($H314)=0,N($I314)=0),"",ROUND(N($H314)*N($I314)*IF(N($J314)=0,1,N($J314)),2))</f>
        <v/>
      </c>
      <c r="M314" s="244" t="str">
        <f aca="false">IF(TRIM($B314&amp;$C314)="","",IF(AND(N($K314)=0,N($L314)=0),"",ROUND(N($K314)+N($L314),2)))</f>
        <v/>
      </c>
      <c r="S314" s="244"/>
      <c r="T314" s="245" t="str">
        <f aca="false">IF(TRIM($B314&amp;$C314)="","",IF(N($O314)=0,"",MAX(0,MIN(N($O314)-N($Q314),N($W314)))))</f>
        <v/>
      </c>
      <c r="U314" s="245" t="str">
        <f aca="false">IF(TRIM($B314&amp;$C314)="","",IF(N($Q314)&lt;=N($O314),"",N($Q314)-N($O314)))</f>
        <v/>
      </c>
      <c r="V314" s="245" t="str">
        <f aca="false">IF(OR(TRIM($B314&amp;$C314)="",$W314=""),"",MAX(0,N($W314))-N($T314))</f>
        <v/>
      </c>
      <c r="W314" s="245" t="str">
        <f aca="false">IF(TRIM($B314&amp;$C314)="","",IF(AND(N($M314)=0,N($Q314)+N($R314)+N($S314)=0),"",ROUND(N($M314)-N($Q314)-N($R314)-N($S314),2)))</f>
        <v/>
      </c>
      <c r="X314" s="246" t="str">
        <f aca="false">IF(TRIM($B314&amp;$C314)="","",IF(N($M314)=0,IF((N($Q314)+N($R314)+N($S314))=0,"—未填单价","未填单价，已收 "&amp;TEXT((N($Q314)+N($R314)+N($S314)),"#,##0.00")),IF(N($W314)&gt;0.005,"欠 "&amp;TEXT(N($W314),"#,##0.00")&amp;IF(N($T314)&gt;0,"（开票未到账 "&amp;TEXT(N($T314),"#,##0.00")&amp;"）","")&amp;IF(N($V314)&gt;0,"（未开票 "&amp;TEXT(N($V314),"#,##0.00")&amp;"）",""),IF(N($W314)&lt;-0.005,"多收 "&amp;TEXT(-N($W314),"#,##0.00"),"✔ 已结清")))&amp;IF(N($U314)&gt;0,"｜到账未开票 "&amp;TEXT(N($U314),"#,##0.00")&amp;"，待补票","")&amp;IF(N($R314)&gt;0,"｜收现 "&amp;TEXT(N($R314),"#,##0.00"),"")&amp;IF(N($S314)&gt;0,"｜收款不开票 "&amp;TEXT(N($S314),"#,##0.00"),""))</f>
        <v/>
      </c>
      <c r="Y314" s="290"/>
      <c r="AC314" s="244" t="str">
        <f aca="false">IF(OR(N($O314)=0,N($AB314)=0),"",ROUND(N($O314)/(1+N($AB314))*N($AB314),2))</f>
        <v/>
      </c>
      <c r="AD314" s="290"/>
      <c r="AE314" s="288"/>
      <c r="AF314" s="261" t="str">
        <f aca="false">IF($AN314="","",IF($AN314=1,IF($AO314&gt;=1,"一次性·已到收款期","一次性·未到期"),$AE314&amp;" 第"&amp;$AO314&amp;"/"&amp;$AN314&amp;"期"))</f>
        <v/>
      </c>
      <c r="AG314" s="245" t="str">
        <f aca="false">IF(OR($AN314="",N($M314)=0),"",ROUND(N($K314)*$AO314/$AN314,2)+N($L314))</f>
        <v/>
      </c>
      <c r="AH314" s="245" t="str">
        <f aca="false">IF($AG314="","",MAX(0,ROUND($AG314-(N($Q314)+N($R314)+N($S314)),2)))</f>
        <v/>
      </c>
      <c r="AI314" s="245" t="str">
        <f aca="false">IF(OR(TRIM($B314&amp;$C314)="",NOT(ISNUMBER($D314))),"",SUMIFS($W$3:$W$1001,$AK$3:$AK$1001,$AK314,$D$3:$D$1001,"&lt;"&amp;$D314))</f>
        <v/>
      </c>
      <c r="AJ314" s="245" t="str">
        <f aca="false">IF(TRIM($B314&amp;$C314)="","",SUMIFS($W$3:$W$1001,$AK$3:$AK$1001,$AK314))</f>
        <v/>
      </c>
      <c r="AK314" s="261" t="str">
        <f aca="false">IF(TRIM($B314&amp;$C314)="","",TRIM($B314)&amp;"｜"&amp;TRIM($C314))</f>
        <v/>
      </c>
      <c r="AL314" s="245" t="str">
        <f aca="false">IF(TRIM($B314&amp;$C314)="","",MIN(N($O314),N($Q314)))</f>
        <v/>
      </c>
      <c r="AM314" s="248" t="str">
        <f aca="false">IF(ISNUMBER($D314),YEAR($D314),"")</f>
        <v/>
      </c>
      <c r="AN314" s="248" t="str">
        <f aca="false">IF(OR(TRIM($B314&amp;$C314)="",NOT(ISNUMBER($D314)),NOT(ISNUMBER($E314))),"",IF($E314&lt;$D314,"",IF(IF($AE314="半年付",2,IF($AE314="季度付",4,IF($AE314="月付",12,IF($AE314="半月付",24,1))))=1,1,MAX(1,ROUND(($E314-$D314+1)/365*IF($AE314="半年付",2,IF($AE314="季度付",4,IF($AE314="月付",12,IF($AE314="半月付",24,1)))),0)))))</f>
        <v/>
      </c>
      <c r="AO314" s="248" t="str">
        <f aca="true">IF($AN314="","",MIN($AN314,MAX(0,INT((TODAY()-付款宽限天数-$D314)/(($E314-$D314+1)/$AN314))+1)))</f>
        <v/>
      </c>
    </row>
    <row r="315" customFormat="false" ht="24" hidden="false" customHeight="false" outlineLevel="0" collapsed="false">
      <c r="F315" s="288" t="str">
        <f aca="true">IF(TRIM($B315&amp;$C315)="","",IF(OR(ISNUMBER(SEARCH("未",$A315)),ISNUMBER(SEARCH("送出",$A315)),AND(TRIM($A315)="",NOT(ISNUMBER($D315)),N($H315)=0)),"【合同未回】","")&amp;IF(NOT(ISNUMBER($E315)),IF(OR(ISNUMBER(SEARCH("未",$A315)),ISNUMBER(SEARCH("送出",$A315)),AND(TRIM($A315)="",NOT(ISNUMBER($D315)),N($H315)=0)),"","【未填合同期】"),IF($E315&lt;TODAY(),"【已到期】",IF($E315-TODAY()&lt;=提醒天数,"【即将到期，剩余"&amp;($E315-TODAY())&amp;"天】","【正常】")))&amp;IF(OR($AD315="安装免保",$AD315="技术免保",$AD315="质保期内"),"【"&amp;$AD315&amp;"】",""))</f>
        <v/>
      </c>
      <c r="K315" s="244" t="str">
        <f aca="false">IF(OR(N($H315)=0,N($I315)=0),"",ROUND(N($H315)*N($I315)*IF(N($J315)=0,1,N($J315)),2))</f>
        <v/>
      </c>
      <c r="M315" s="244" t="str">
        <f aca="false">IF(TRIM($B315&amp;$C315)="","",IF(AND(N($K315)=0,N($L315)=0),"",ROUND(N($K315)+N($L315),2)))</f>
        <v/>
      </c>
      <c r="S315" s="244"/>
      <c r="T315" s="245" t="str">
        <f aca="false">IF(TRIM($B315&amp;$C315)="","",IF(N($O315)=0,"",MAX(0,MIN(N($O315)-N($Q315),N($W315)))))</f>
        <v/>
      </c>
      <c r="U315" s="245" t="str">
        <f aca="false">IF(TRIM($B315&amp;$C315)="","",IF(N($Q315)&lt;=N($O315),"",N($Q315)-N($O315)))</f>
        <v/>
      </c>
      <c r="V315" s="245" t="str">
        <f aca="false">IF(OR(TRIM($B315&amp;$C315)="",$W315=""),"",MAX(0,N($W315))-N($T315))</f>
        <v/>
      </c>
      <c r="W315" s="245" t="str">
        <f aca="false">IF(TRIM($B315&amp;$C315)="","",IF(AND(N($M315)=0,N($Q315)+N($R315)+N($S315)=0),"",ROUND(N($M315)-N($Q315)-N($R315)-N($S315),2)))</f>
        <v/>
      </c>
      <c r="X315" s="246" t="str">
        <f aca="false">IF(TRIM($B315&amp;$C315)="","",IF(N($M315)=0,IF((N($Q315)+N($R315)+N($S315))=0,"—未填单价","未填单价，已收 "&amp;TEXT((N($Q315)+N($R315)+N($S315)),"#,##0.00")),IF(N($W315)&gt;0.005,"欠 "&amp;TEXT(N($W315),"#,##0.00")&amp;IF(N($T315)&gt;0,"（开票未到账 "&amp;TEXT(N($T315),"#,##0.00")&amp;"）","")&amp;IF(N($V315)&gt;0,"（未开票 "&amp;TEXT(N($V315),"#,##0.00")&amp;"）",""),IF(N($W315)&lt;-0.005,"多收 "&amp;TEXT(-N($W315),"#,##0.00"),"✔ 已结清")))&amp;IF(N($U315)&gt;0,"｜到账未开票 "&amp;TEXT(N($U315),"#,##0.00")&amp;"，待补票","")&amp;IF(N($R315)&gt;0,"｜收现 "&amp;TEXT(N($R315),"#,##0.00"),"")&amp;IF(N($S315)&gt;0,"｜收款不开票 "&amp;TEXT(N($S315),"#,##0.00"),""))</f>
        <v/>
      </c>
      <c r="Y315" s="290"/>
      <c r="AC315" s="244" t="str">
        <f aca="false">IF(OR(N($O315)=0,N($AB315)=0),"",ROUND(N($O315)/(1+N($AB315))*N($AB315),2))</f>
        <v/>
      </c>
      <c r="AD315" s="290"/>
      <c r="AE315" s="288"/>
      <c r="AF315" s="261" t="str">
        <f aca="false">IF($AN315="","",IF($AN315=1,IF($AO315&gt;=1,"一次性·已到收款期","一次性·未到期"),$AE315&amp;" 第"&amp;$AO315&amp;"/"&amp;$AN315&amp;"期"))</f>
        <v/>
      </c>
      <c r="AG315" s="245" t="str">
        <f aca="false">IF(OR($AN315="",N($M315)=0),"",ROUND(N($K315)*$AO315/$AN315,2)+N($L315))</f>
        <v/>
      </c>
      <c r="AH315" s="245" t="str">
        <f aca="false">IF($AG315="","",MAX(0,ROUND($AG315-(N($Q315)+N($R315)+N($S315)),2)))</f>
        <v/>
      </c>
      <c r="AI315" s="245" t="str">
        <f aca="false">IF(OR(TRIM($B315&amp;$C315)="",NOT(ISNUMBER($D315))),"",SUMIFS($W$3:$W$1001,$AK$3:$AK$1001,$AK315,$D$3:$D$1001,"&lt;"&amp;$D315))</f>
        <v/>
      </c>
      <c r="AJ315" s="245" t="str">
        <f aca="false">IF(TRIM($B315&amp;$C315)="","",SUMIFS($W$3:$W$1001,$AK$3:$AK$1001,$AK315))</f>
        <v/>
      </c>
      <c r="AK315" s="261" t="str">
        <f aca="false">IF(TRIM($B315&amp;$C315)="","",TRIM($B315)&amp;"｜"&amp;TRIM($C315))</f>
        <v/>
      </c>
      <c r="AL315" s="245" t="str">
        <f aca="false">IF(TRIM($B315&amp;$C315)="","",MIN(N($O315),N($Q315)))</f>
        <v/>
      </c>
      <c r="AM315" s="248" t="str">
        <f aca="false">IF(ISNUMBER($D315),YEAR($D315),"")</f>
        <v/>
      </c>
      <c r="AN315" s="248" t="str">
        <f aca="false">IF(OR(TRIM($B315&amp;$C315)="",NOT(ISNUMBER($D315)),NOT(ISNUMBER($E315))),"",IF($E315&lt;$D315,"",IF(IF($AE315="半年付",2,IF($AE315="季度付",4,IF($AE315="月付",12,IF($AE315="半月付",24,1))))=1,1,MAX(1,ROUND(($E315-$D315+1)/365*IF($AE315="半年付",2,IF($AE315="季度付",4,IF($AE315="月付",12,IF($AE315="半月付",24,1)))),0)))))</f>
        <v/>
      </c>
      <c r="AO315" s="248" t="str">
        <f aca="true">IF($AN315="","",MIN($AN315,MAX(0,INT((TODAY()-付款宽限天数-$D315)/(($E315-$D315+1)/$AN315))+1)))</f>
        <v/>
      </c>
    </row>
    <row r="316" customFormat="false" ht="24" hidden="false" customHeight="false" outlineLevel="0" collapsed="false">
      <c r="F316" s="288" t="str">
        <f aca="true">IF(TRIM($B316&amp;$C316)="","",IF(OR(ISNUMBER(SEARCH("未",$A316)),ISNUMBER(SEARCH("送出",$A316)),AND(TRIM($A316)="",NOT(ISNUMBER($D316)),N($H316)=0)),"【合同未回】","")&amp;IF(NOT(ISNUMBER($E316)),IF(OR(ISNUMBER(SEARCH("未",$A316)),ISNUMBER(SEARCH("送出",$A316)),AND(TRIM($A316)="",NOT(ISNUMBER($D316)),N($H316)=0)),"","【未填合同期】"),IF($E316&lt;TODAY(),"【已到期】",IF($E316-TODAY()&lt;=提醒天数,"【即将到期，剩余"&amp;($E316-TODAY())&amp;"天】","【正常】")))&amp;IF(OR($AD316="安装免保",$AD316="技术免保",$AD316="质保期内"),"【"&amp;$AD316&amp;"】",""))</f>
        <v/>
      </c>
      <c r="K316" s="244" t="str">
        <f aca="false">IF(OR(N($H316)=0,N($I316)=0),"",ROUND(N($H316)*N($I316)*IF(N($J316)=0,1,N($J316)),2))</f>
        <v/>
      </c>
      <c r="M316" s="244" t="str">
        <f aca="false">IF(TRIM($B316&amp;$C316)="","",IF(AND(N($K316)=0,N($L316)=0),"",ROUND(N($K316)+N($L316),2)))</f>
        <v/>
      </c>
      <c r="S316" s="244"/>
      <c r="T316" s="245" t="str">
        <f aca="false">IF(TRIM($B316&amp;$C316)="","",IF(N($O316)=0,"",MAX(0,MIN(N($O316)-N($Q316),N($W316)))))</f>
        <v/>
      </c>
      <c r="U316" s="245" t="str">
        <f aca="false">IF(TRIM($B316&amp;$C316)="","",IF(N($Q316)&lt;=N($O316),"",N($Q316)-N($O316)))</f>
        <v/>
      </c>
      <c r="V316" s="245" t="str">
        <f aca="false">IF(OR(TRIM($B316&amp;$C316)="",$W316=""),"",MAX(0,N($W316))-N($T316))</f>
        <v/>
      </c>
      <c r="W316" s="245" t="str">
        <f aca="false">IF(TRIM($B316&amp;$C316)="","",IF(AND(N($M316)=0,N($Q316)+N($R316)+N($S316)=0),"",ROUND(N($M316)-N($Q316)-N($R316)-N($S316),2)))</f>
        <v/>
      </c>
      <c r="X316" s="246" t="str">
        <f aca="false">IF(TRIM($B316&amp;$C316)="","",IF(N($M316)=0,IF((N($Q316)+N($R316)+N($S316))=0,"—未填单价","未填单价，已收 "&amp;TEXT((N($Q316)+N($R316)+N($S316)),"#,##0.00")),IF(N($W316)&gt;0.005,"欠 "&amp;TEXT(N($W316),"#,##0.00")&amp;IF(N($T316)&gt;0,"（开票未到账 "&amp;TEXT(N($T316),"#,##0.00")&amp;"）","")&amp;IF(N($V316)&gt;0,"（未开票 "&amp;TEXT(N($V316),"#,##0.00")&amp;"）",""),IF(N($W316)&lt;-0.005,"多收 "&amp;TEXT(-N($W316),"#,##0.00"),"✔ 已结清")))&amp;IF(N($U316)&gt;0,"｜到账未开票 "&amp;TEXT(N($U316),"#,##0.00")&amp;"，待补票","")&amp;IF(N($R316)&gt;0,"｜收现 "&amp;TEXT(N($R316),"#,##0.00"),"")&amp;IF(N($S316)&gt;0,"｜收款不开票 "&amp;TEXT(N($S316),"#,##0.00"),""))</f>
        <v/>
      </c>
      <c r="Y316" s="290"/>
      <c r="AC316" s="244" t="str">
        <f aca="false">IF(OR(N($O316)=0,N($AB316)=0),"",ROUND(N($O316)/(1+N($AB316))*N($AB316),2))</f>
        <v/>
      </c>
      <c r="AD316" s="290"/>
      <c r="AE316" s="288"/>
      <c r="AF316" s="261" t="str">
        <f aca="false">IF($AN316="","",IF($AN316=1,IF($AO316&gt;=1,"一次性·已到收款期","一次性·未到期"),$AE316&amp;" 第"&amp;$AO316&amp;"/"&amp;$AN316&amp;"期"))</f>
        <v/>
      </c>
      <c r="AG316" s="245" t="str">
        <f aca="false">IF(OR($AN316="",N($M316)=0),"",ROUND(N($K316)*$AO316/$AN316,2)+N($L316))</f>
        <v/>
      </c>
      <c r="AH316" s="245" t="str">
        <f aca="false">IF($AG316="","",MAX(0,ROUND($AG316-(N($Q316)+N($R316)+N($S316)),2)))</f>
        <v/>
      </c>
      <c r="AI316" s="245" t="str">
        <f aca="false">IF(OR(TRIM($B316&amp;$C316)="",NOT(ISNUMBER($D316))),"",SUMIFS($W$3:$W$1001,$AK$3:$AK$1001,$AK316,$D$3:$D$1001,"&lt;"&amp;$D316))</f>
        <v/>
      </c>
      <c r="AJ316" s="245" t="str">
        <f aca="false">IF(TRIM($B316&amp;$C316)="","",SUMIFS($W$3:$W$1001,$AK$3:$AK$1001,$AK316))</f>
        <v/>
      </c>
      <c r="AK316" s="261" t="str">
        <f aca="false">IF(TRIM($B316&amp;$C316)="","",TRIM($B316)&amp;"｜"&amp;TRIM($C316))</f>
        <v/>
      </c>
      <c r="AL316" s="245" t="str">
        <f aca="false">IF(TRIM($B316&amp;$C316)="","",MIN(N($O316),N($Q316)))</f>
        <v/>
      </c>
      <c r="AM316" s="248" t="str">
        <f aca="false">IF(ISNUMBER($D316),YEAR($D316),"")</f>
        <v/>
      </c>
      <c r="AN316" s="248" t="str">
        <f aca="false">IF(OR(TRIM($B316&amp;$C316)="",NOT(ISNUMBER($D316)),NOT(ISNUMBER($E316))),"",IF($E316&lt;$D316,"",IF(IF($AE316="半年付",2,IF($AE316="季度付",4,IF($AE316="月付",12,IF($AE316="半月付",24,1))))=1,1,MAX(1,ROUND(($E316-$D316+1)/365*IF($AE316="半年付",2,IF($AE316="季度付",4,IF($AE316="月付",12,IF($AE316="半月付",24,1)))),0)))))</f>
        <v/>
      </c>
      <c r="AO316" s="248" t="str">
        <f aca="true">IF($AN316="","",MIN($AN316,MAX(0,INT((TODAY()-付款宽限天数-$D316)/(($E316-$D316+1)/$AN316))+1)))</f>
        <v/>
      </c>
    </row>
    <row r="317" customFormat="false" ht="24" hidden="false" customHeight="false" outlineLevel="0" collapsed="false">
      <c r="F317" s="288" t="str">
        <f aca="true">IF(TRIM($B317&amp;$C317)="","",IF(OR(ISNUMBER(SEARCH("未",$A317)),ISNUMBER(SEARCH("送出",$A317)),AND(TRIM($A317)="",NOT(ISNUMBER($D317)),N($H317)=0)),"【合同未回】","")&amp;IF(NOT(ISNUMBER($E317)),IF(OR(ISNUMBER(SEARCH("未",$A317)),ISNUMBER(SEARCH("送出",$A317)),AND(TRIM($A317)="",NOT(ISNUMBER($D317)),N($H317)=0)),"","【未填合同期】"),IF($E317&lt;TODAY(),"【已到期】",IF($E317-TODAY()&lt;=提醒天数,"【即将到期，剩余"&amp;($E317-TODAY())&amp;"天】","【正常】")))&amp;IF(OR($AD317="安装免保",$AD317="技术免保",$AD317="质保期内"),"【"&amp;$AD317&amp;"】",""))</f>
        <v/>
      </c>
      <c r="K317" s="244" t="str">
        <f aca="false">IF(OR(N($H317)=0,N($I317)=0),"",ROUND(N($H317)*N($I317)*IF(N($J317)=0,1,N($J317)),2))</f>
        <v/>
      </c>
      <c r="M317" s="244" t="str">
        <f aca="false">IF(TRIM($B317&amp;$C317)="","",IF(AND(N($K317)=0,N($L317)=0),"",ROUND(N($K317)+N($L317),2)))</f>
        <v/>
      </c>
      <c r="S317" s="244"/>
      <c r="T317" s="245" t="str">
        <f aca="false">IF(TRIM($B317&amp;$C317)="","",IF(N($O317)=0,"",MAX(0,MIN(N($O317)-N($Q317),N($W317)))))</f>
        <v/>
      </c>
      <c r="U317" s="245" t="str">
        <f aca="false">IF(TRIM($B317&amp;$C317)="","",IF(N($Q317)&lt;=N($O317),"",N($Q317)-N($O317)))</f>
        <v/>
      </c>
      <c r="V317" s="245" t="str">
        <f aca="false">IF(OR(TRIM($B317&amp;$C317)="",$W317=""),"",MAX(0,N($W317))-N($T317))</f>
        <v/>
      </c>
      <c r="W317" s="245" t="str">
        <f aca="false">IF(TRIM($B317&amp;$C317)="","",IF(AND(N($M317)=0,N($Q317)+N($R317)+N($S317)=0),"",ROUND(N($M317)-N($Q317)-N($R317)-N($S317),2)))</f>
        <v/>
      </c>
      <c r="X317" s="246" t="str">
        <f aca="false">IF(TRIM($B317&amp;$C317)="","",IF(N($M317)=0,IF((N($Q317)+N($R317)+N($S317))=0,"—未填单价","未填单价，已收 "&amp;TEXT((N($Q317)+N($R317)+N($S317)),"#,##0.00")),IF(N($W317)&gt;0.005,"欠 "&amp;TEXT(N($W317),"#,##0.00")&amp;IF(N($T317)&gt;0,"（开票未到账 "&amp;TEXT(N($T317),"#,##0.00")&amp;"）","")&amp;IF(N($V317)&gt;0,"（未开票 "&amp;TEXT(N($V317),"#,##0.00")&amp;"）",""),IF(N($W317)&lt;-0.005,"多收 "&amp;TEXT(-N($W317),"#,##0.00"),"✔ 已结清")))&amp;IF(N($U317)&gt;0,"｜到账未开票 "&amp;TEXT(N($U317),"#,##0.00")&amp;"，待补票","")&amp;IF(N($R317)&gt;0,"｜收现 "&amp;TEXT(N($R317),"#,##0.00"),"")&amp;IF(N($S317)&gt;0,"｜收款不开票 "&amp;TEXT(N($S317),"#,##0.00"),""))</f>
        <v/>
      </c>
      <c r="Y317" s="290"/>
      <c r="AC317" s="244" t="str">
        <f aca="false">IF(OR(N($O317)=0,N($AB317)=0),"",ROUND(N($O317)/(1+N($AB317))*N($AB317),2))</f>
        <v/>
      </c>
      <c r="AD317" s="290"/>
      <c r="AE317" s="288"/>
      <c r="AF317" s="261" t="str">
        <f aca="false">IF($AN317="","",IF($AN317=1,IF($AO317&gt;=1,"一次性·已到收款期","一次性·未到期"),$AE317&amp;" 第"&amp;$AO317&amp;"/"&amp;$AN317&amp;"期"))</f>
        <v/>
      </c>
      <c r="AG317" s="245" t="str">
        <f aca="false">IF(OR($AN317="",N($M317)=0),"",ROUND(N($K317)*$AO317/$AN317,2)+N($L317))</f>
        <v/>
      </c>
      <c r="AH317" s="245" t="str">
        <f aca="false">IF($AG317="","",MAX(0,ROUND($AG317-(N($Q317)+N($R317)+N($S317)),2)))</f>
        <v/>
      </c>
      <c r="AI317" s="245" t="str">
        <f aca="false">IF(OR(TRIM($B317&amp;$C317)="",NOT(ISNUMBER($D317))),"",SUMIFS($W$3:$W$1001,$AK$3:$AK$1001,$AK317,$D$3:$D$1001,"&lt;"&amp;$D317))</f>
        <v/>
      </c>
      <c r="AJ317" s="245" t="str">
        <f aca="false">IF(TRIM($B317&amp;$C317)="","",SUMIFS($W$3:$W$1001,$AK$3:$AK$1001,$AK317))</f>
        <v/>
      </c>
      <c r="AK317" s="261" t="str">
        <f aca="false">IF(TRIM($B317&amp;$C317)="","",TRIM($B317)&amp;"｜"&amp;TRIM($C317))</f>
        <v/>
      </c>
      <c r="AL317" s="245" t="str">
        <f aca="false">IF(TRIM($B317&amp;$C317)="","",MIN(N($O317),N($Q317)))</f>
        <v/>
      </c>
      <c r="AM317" s="248" t="str">
        <f aca="false">IF(ISNUMBER($D317),YEAR($D317),"")</f>
        <v/>
      </c>
      <c r="AN317" s="248" t="str">
        <f aca="false">IF(OR(TRIM($B317&amp;$C317)="",NOT(ISNUMBER($D317)),NOT(ISNUMBER($E317))),"",IF($E317&lt;$D317,"",IF(IF($AE317="半年付",2,IF($AE317="季度付",4,IF($AE317="月付",12,IF($AE317="半月付",24,1))))=1,1,MAX(1,ROUND(($E317-$D317+1)/365*IF($AE317="半年付",2,IF($AE317="季度付",4,IF($AE317="月付",12,IF($AE317="半月付",24,1)))),0)))))</f>
        <v/>
      </c>
      <c r="AO317" s="248" t="str">
        <f aca="true">IF($AN317="","",MIN($AN317,MAX(0,INT((TODAY()-付款宽限天数-$D317)/(($E317-$D317+1)/$AN317))+1)))</f>
        <v/>
      </c>
    </row>
    <row r="318" customFormat="false" ht="24" hidden="false" customHeight="false" outlineLevel="0" collapsed="false">
      <c r="F318" s="288" t="str">
        <f aca="true">IF(TRIM($B318&amp;$C318)="","",IF(OR(ISNUMBER(SEARCH("未",$A318)),ISNUMBER(SEARCH("送出",$A318)),AND(TRIM($A318)="",NOT(ISNUMBER($D318)),N($H318)=0)),"【合同未回】","")&amp;IF(NOT(ISNUMBER($E318)),IF(OR(ISNUMBER(SEARCH("未",$A318)),ISNUMBER(SEARCH("送出",$A318)),AND(TRIM($A318)="",NOT(ISNUMBER($D318)),N($H318)=0)),"","【未填合同期】"),IF($E318&lt;TODAY(),"【已到期】",IF($E318-TODAY()&lt;=提醒天数,"【即将到期，剩余"&amp;($E318-TODAY())&amp;"天】","【正常】")))&amp;IF(OR($AD318="安装免保",$AD318="技术免保",$AD318="质保期内"),"【"&amp;$AD318&amp;"】",""))</f>
        <v/>
      </c>
      <c r="K318" s="244" t="str">
        <f aca="false">IF(OR(N($H318)=0,N($I318)=0),"",ROUND(N($H318)*N($I318)*IF(N($J318)=0,1,N($J318)),2))</f>
        <v/>
      </c>
      <c r="M318" s="244" t="str">
        <f aca="false">IF(TRIM($B318&amp;$C318)="","",IF(AND(N($K318)=0,N($L318)=0),"",ROUND(N($K318)+N($L318),2)))</f>
        <v/>
      </c>
      <c r="S318" s="244"/>
      <c r="T318" s="245" t="str">
        <f aca="false">IF(TRIM($B318&amp;$C318)="","",IF(N($O318)=0,"",MAX(0,MIN(N($O318)-N($Q318),N($W318)))))</f>
        <v/>
      </c>
      <c r="U318" s="245" t="str">
        <f aca="false">IF(TRIM($B318&amp;$C318)="","",IF(N($Q318)&lt;=N($O318),"",N($Q318)-N($O318)))</f>
        <v/>
      </c>
      <c r="V318" s="245" t="str">
        <f aca="false">IF(OR(TRIM($B318&amp;$C318)="",$W318=""),"",MAX(0,N($W318))-N($T318))</f>
        <v/>
      </c>
      <c r="W318" s="245" t="str">
        <f aca="false">IF(TRIM($B318&amp;$C318)="","",IF(AND(N($M318)=0,N($Q318)+N($R318)+N($S318)=0),"",ROUND(N($M318)-N($Q318)-N($R318)-N($S318),2)))</f>
        <v/>
      </c>
      <c r="X318" s="246" t="str">
        <f aca="false">IF(TRIM($B318&amp;$C318)="","",IF(N($M318)=0,IF((N($Q318)+N($R318)+N($S318))=0,"—未填单价","未填单价，已收 "&amp;TEXT((N($Q318)+N($R318)+N($S318)),"#,##0.00")),IF(N($W318)&gt;0.005,"欠 "&amp;TEXT(N($W318),"#,##0.00")&amp;IF(N($T318)&gt;0,"（开票未到账 "&amp;TEXT(N($T318),"#,##0.00")&amp;"）","")&amp;IF(N($V318)&gt;0,"（未开票 "&amp;TEXT(N($V318),"#,##0.00")&amp;"）",""),IF(N($W318)&lt;-0.005,"多收 "&amp;TEXT(-N($W318),"#,##0.00"),"✔ 已结清")))&amp;IF(N($U318)&gt;0,"｜到账未开票 "&amp;TEXT(N($U318),"#,##0.00")&amp;"，待补票","")&amp;IF(N($R318)&gt;0,"｜收现 "&amp;TEXT(N($R318),"#,##0.00"),"")&amp;IF(N($S318)&gt;0,"｜收款不开票 "&amp;TEXT(N($S318),"#,##0.00"),""))</f>
        <v/>
      </c>
      <c r="Y318" s="290"/>
      <c r="AC318" s="244" t="str">
        <f aca="false">IF(OR(N($O318)=0,N($AB318)=0),"",ROUND(N($O318)/(1+N($AB318))*N($AB318),2))</f>
        <v/>
      </c>
      <c r="AD318" s="290"/>
      <c r="AE318" s="288"/>
      <c r="AF318" s="261" t="str">
        <f aca="false">IF($AN318="","",IF($AN318=1,IF($AO318&gt;=1,"一次性·已到收款期","一次性·未到期"),$AE318&amp;" 第"&amp;$AO318&amp;"/"&amp;$AN318&amp;"期"))</f>
        <v/>
      </c>
      <c r="AG318" s="245" t="str">
        <f aca="false">IF(OR($AN318="",N($M318)=0),"",ROUND(N($K318)*$AO318/$AN318,2)+N($L318))</f>
        <v/>
      </c>
      <c r="AH318" s="245" t="str">
        <f aca="false">IF($AG318="","",MAX(0,ROUND($AG318-(N($Q318)+N($R318)+N($S318)),2)))</f>
        <v/>
      </c>
      <c r="AI318" s="245" t="str">
        <f aca="false">IF(OR(TRIM($B318&amp;$C318)="",NOT(ISNUMBER($D318))),"",SUMIFS($W$3:$W$1001,$AK$3:$AK$1001,$AK318,$D$3:$D$1001,"&lt;"&amp;$D318))</f>
        <v/>
      </c>
      <c r="AJ318" s="245" t="str">
        <f aca="false">IF(TRIM($B318&amp;$C318)="","",SUMIFS($W$3:$W$1001,$AK$3:$AK$1001,$AK318))</f>
        <v/>
      </c>
      <c r="AK318" s="261" t="str">
        <f aca="false">IF(TRIM($B318&amp;$C318)="","",TRIM($B318)&amp;"｜"&amp;TRIM($C318))</f>
        <v/>
      </c>
      <c r="AL318" s="245" t="str">
        <f aca="false">IF(TRIM($B318&amp;$C318)="","",MIN(N($O318),N($Q318)))</f>
        <v/>
      </c>
      <c r="AM318" s="248" t="str">
        <f aca="false">IF(ISNUMBER($D318),YEAR($D318),"")</f>
        <v/>
      </c>
      <c r="AN318" s="248" t="str">
        <f aca="false">IF(OR(TRIM($B318&amp;$C318)="",NOT(ISNUMBER($D318)),NOT(ISNUMBER($E318))),"",IF($E318&lt;$D318,"",IF(IF($AE318="半年付",2,IF($AE318="季度付",4,IF($AE318="月付",12,IF($AE318="半月付",24,1))))=1,1,MAX(1,ROUND(($E318-$D318+1)/365*IF($AE318="半年付",2,IF($AE318="季度付",4,IF($AE318="月付",12,IF($AE318="半月付",24,1)))),0)))))</f>
        <v/>
      </c>
      <c r="AO318" s="248" t="str">
        <f aca="true">IF($AN318="","",MIN($AN318,MAX(0,INT((TODAY()-付款宽限天数-$D318)/(($E318-$D318+1)/$AN318))+1)))</f>
        <v/>
      </c>
    </row>
    <row r="319" customFormat="false" ht="24" hidden="false" customHeight="false" outlineLevel="0" collapsed="false">
      <c r="F319" s="288" t="str">
        <f aca="true">IF(TRIM($B319&amp;$C319)="","",IF(OR(ISNUMBER(SEARCH("未",$A319)),ISNUMBER(SEARCH("送出",$A319)),AND(TRIM($A319)="",NOT(ISNUMBER($D319)),N($H319)=0)),"【合同未回】","")&amp;IF(NOT(ISNUMBER($E319)),IF(OR(ISNUMBER(SEARCH("未",$A319)),ISNUMBER(SEARCH("送出",$A319)),AND(TRIM($A319)="",NOT(ISNUMBER($D319)),N($H319)=0)),"","【未填合同期】"),IF($E319&lt;TODAY(),"【已到期】",IF($E319-TODAY()&lt;=提醒天数,"【即将到期，剩余"&amp;($E319-TODAY())&amp;"天】","【正常】")))&amp;IF(OR($AD319="安装免保",$AD319="技术免保",$AD319="质保期内"),"【"&amp;$AD319&amp;"】",""))</f>
        <v/>
      </c>
      <c r="K319" s="244" t="str">
        <f aca="false">IF(OR(N($H319)=0,N($I319)=0),"",ROUND(N($H319)*N($I319)*IF(N($J319)=0,1,N($J319)),2))</f>
        <v/>
      </c>
      <c r="M319" s="244" t="str">
        <f aca="false">IF(TRIM($B319&amp;$C319)="","",IF(AND(N($K319)=0,N($L319)=0),"",ROUND(N($K319)+N($L319),2)))</f>
        <v/>
      </c>
      <c r="S319" s="244"/>
      <c r="T319" s="245" t="str">
        <f aca="false">IF(TRIM($B319&amp;$C319)="","",IF(N($O319)=0,"",MAX(0,MIN(N($O319)-N($Q319),N($W319)))))</f>
        <v/>
      </c>
      <c r="U319" s="245" t="str">
        <f aca="false">IF(TRIM($B319&amp;$C319)="","",IF(N($Q319)&lt;=N($O319),"",N($Q319)-N($O319)))</f>
        <v/>
      </c>
      <c r="V319" s="245" t="str">
        <f aca="false">IF(OR(TRIM($B319&amp;$C319)="",$W319=""),"",MAX(0,N($W319))-N($T319))</f>
        <v/>
      </c>
      <c r="W319" s="245" t="str">
        <f aca="false">IF(TRIM($B319&amp;$C319)="","",IF(AND(N($M319)=0,N($Q319)+N($R319)+N($S319)=0),"",ROUND(N($M319)-N($Q319)-N($R319)-N($S319),2)))</f>
        <v/>
      </c>
      <c r="X319" s="246" t="str">
        <f aca="false">IF(TRIM($B319&amp;$C319)="","",IF(N($M319)=0,IF((N($Q319)+N($R319)+N($S319))=0,"—未填单价","未填单价，已收 "&amp;TEXT((N($Q319)+N($R319)+N($S319)),"#,##0.00")),IF(N($W319)&gt;0.005,"欠 "&amp;TEXT(N($W319),"#,##0.00")&amp;IF(N($T319)&gt;0,"（开票未到账 "&amp;TEXT(N($T319),"#,##0.00")&amp;"）","")&amp;IF(N($V319)&gt;0,"（未开票 "&amp;TEXT(N($V319),"#,##0.00")&amp;"）",""),IF(N($W319)&lt;-0.005,"多收 "&amp;TEXT(-N($W319),"#,##0.00"),"✔ 已结清")))&amp;IF(N($U319)&gt;0,"｜到账未开票 "&amp;TEXT(N($U319),"#,##0.00")&amp;"，待补票","")&amp;IF(N($R319)&gt;0,"｜收现 "&amp;TEXT(N($R319),"#,##0.00"),"")&amp;IF(N($S319)&gt;0,"｜收款不开票 "&amp;TEXT(N($S319),"#,##0.00"),""))</f>
        <v/>
      </c>
      <c r="Y319" s="290"/>
      <c r="AC319" s="244" t="str">
        <f aca="false">IF(OR(N($O319)=0,N($AB319)=0),"",ROUND(N($O319)/(1+N($AB319))*N($AB319),2))</f>
        <v/>
      </c>
      <c r="AD319" s="290"/>
      <c r="AE319" s="288"/>
      <c r="AF319" s="261" t="str">
        <f aca="false">IF($AN319="","",IF($AN319=1,IF($AO319&gt;=1,"一次性·已到收款期","一次性·未到期"),$AE319&amp;" 第"&amp;$AO319&amp;"/"&amp;$AN319&amp;"期"))</f>
        <v/>
      </c>
      <c r="AG319" s="245" t="str">
        <f aca="false">IF(OR($AN319="",N($M319)=0),"",ROUND(N($K319)*$AO319/$AN319,2)+N($L319))</f>
        <v/>
      </c>
      <c r="AH319" s="245" t="str">
        <f aca="false">IF($AG319="","",MAX(0,ROUND($AG319-(N($Q319)+N($R319)+N($S319)),2)))</f>
        <v/>
      </c>
      <c r="AI319" s="245" t="str">
        <f aca="false">IF(OR(TRIM($B319&amp;$C319)="",NOT(ISNUMBER($D319))),"",SUMIFS($W$3:$W$1001,$AK$3:$AK$1001,$AK319,$D$3:$D$1001,"&lt;"&amp;$D319))</f>
        <v/>
      </c>
      <c r="AJ319" s="245" t="str">
        <f aca="false">IF(TRIM($B319&amp;$C319)="","",SUMIFS($W$3:$W$1001,$AK$3:$AK$1001,$AK319))</f>
        <v/>
      </c>
      <c r="AK319" s="261" t="str">
        <f aca="false">IF(TRIM($B319&amp;$C319)="","",TRIM($B319)&amp;"｜"&amp;TRIM($C319))</f>
        <v/>
      </c>
      <c r="AL319" s="245" t="str">
        <f aca="false">IF(TRIM($B319&amp;$C319)="","",MIN(N($O319),N($Q319)))</f>
        <v/>
      </c>
      <c r="AM319" s="248" t="str">
        <f aca="false">IF(ISNUMBER($D319),YEAR($D319),"")</f>
        <v/>
      </c>
      <c r="AN319" s="248" t="str">
        <f aca="false">IF(OR(TRIM($B319&amp;$C319)="",NOT(ISNUMBER($D319)),NOT(ISNUMBER($E319))),"",IF($E319&lt;$D319,"",IF(IF($AE319="半年付",2,IF($AE319="季度付",4,IF($AE319="月付",12,IF($AE319="半月付",24,1))))=1,1,MAX(1,ROUND(($E319-$D319+1)/365*IF($AE319="半年付",2,IF($AE319="季度付",4,IF($AE319="月付",12,IF($AE319="半月付",24,1)))),0)))))</f>
        <v/>
      </c>
      <c r="AO319" s="248" t="str">
        <f aca="true">IF($AN319="","",MIN($AN319,MAX(0,INT((TODAY()-付款宽限天数-$D319)/(($E319-$D319+1)/$AN319))+1)))</f>
        <v/>
      </c>
    </row>
    <row r="320" customFormat="false" ht="24" hidden="false" customHeight="false" outlineLevel="0" collapsed="false">
      <c r="F320" s="288" t="str">
        <f aca="true">IF(TRIM($B320&amp;$C320)="","",IF(OR(ISNUMBER(SEARCH("未",$A320)),ISNUMBER(SEARCH("送出",$A320)),AND(TRIM($A320)="",NOT(ISNUMBER($D320)),N($H320)=0)),"【合同未回】","")&amp;IF(NOT(ISNUMBER($E320)),IF(OR(ISNUMBER(SEARCH("未",$A320)),ISNUMBER(SEARCH("送出",$A320)),AND(TRIM($A320)="",NOT(ISNUMBER($D320)),N($H320)=0)),"","【未填合同期】"),IF($E320&lt;TODAY(),"【已到期】",IF($E320-TODAY()&lt;=提醒天数,"【即将到期，剩余"&amp;($E320-TODAY())&amp;"天】","【正常】")))&amp;IF(OR($AD320="安装免保",$AD320="技术免保",$AD320="质保期内"),"【"&amp;$AD320&amp;"】",""))</f>
        <v/>
      </c>
      <c r="K320" s="244" t="str">
        <f aca="false">IF(OR(N($H320)=0,N($I320)=0),"",ROUND(N($H320)*N($I320)*IF(N($J320)=0,1,N($J320)),2))</f>
        <v/>
      </c>
      <c r="M320" s="244" t="str">
        <f aca="false">IF(TRIM($B320&amp;$C320)="","",IF(AND(N($K320)=0,N($L320)=0),"",ROUND(N($K320)+N($L320),2)))</f>
        <v/>
      </c>
      <c r="S320" s="244"/>
      <c r="T320" s="245" t="str">
        <f aca="false">IF(TRIM($B320&amp;$C320)="","",IF(N($O320)=0,"",MAX(0,MIN(N($O320)-N($Q320),N($W320)))))</f>
        <v/>
      </c>
      <c r="U320" s="245" t="str">
        <f aca="false">IF(TRIM($B320&amp;$C320)="","",IF(N($Q320)&lt;=N($O320),"",N($Q320)-N($O320)))</f>
        <v/>
      </c>
      <c r="V320" s="245" t="str">
        <f aca="false">IF(OR(TRIM($B320&amp;$C320)="",$W320=""),"",MAX(0,N($W320))-N($T320))</f>
        <v/>
      </c>
      <c r="W320" s="245" t="str">
        <f aca="false">IF(TRIM($B320&amp;$C320)="","",IF(AND(N($M320)=0,N($Q320)+N($R320)+N($S320)=0),"",ROUND(N($M320)-N($Q320)-N($R320)-N($S320),2)))</f>
        <v/>
      </c>
      <c r="X320" s="246" t="str">
        <f aca="false">IF(TRIM($B320&amp;$C320)="","",IF(N($M320)=0,IF((N($Q320)+N($R320)+N($S320))=0,"—未填单价","未填单价，已收 "&amp;TEXT((N($Q320)+N($R320)+N($S320)),"#,##0.00")),IF(N($W320)&gt;0.005,"欠 "&amp;TEXT(N($W320),"#,##0.00")&amp;IF(N($T320)&gt;0,"（开票未到账 "&amp;TEXT(N($T320),"#,##0.00")&amp;"）","")&amp;IF(N($V320)&gt;0,"（未开票 "&amp;TEXT(N($V320),"#,##0.00")&amp;"）",""),IF(N($W320)&lt;-0.005,"多收 "&amp;TEXT(-N($W320),"#,##0.00"),"✔ 已结清")))&amp;IF(N($U320)&gt;0,"｜到账未开票 "&amp;TEXT(N($U320),"#,##0.00")&amp;"，待补票","")&amp;IF(N($R320)&gt;0,"｜收现 "&amp;TEXT(N($R320),"#,##0.00"),"")&amp;IF(N($S320)&gt;0,"｜收款不开票 "&amp;TEXT(N($S320),"#,##0.00"),""))</f>
        <v/>
      </c>
      <c r="Y320" s="290"/>
      <c r="AC320" s="244" t="str">
        <f aca="false">IF(OR(N($O320)=0,N($AB320)=0),"",ROUND(N($O320)/(1+N($AB320))*N($AB320),2))</f>
        <v/>
      </c>
      <c r="AD320" s="290"/>
      <c r="AE320" s="288"/>
      <c r="AF320" s="261" t="str">
        <f aca="false">IF($AN320="","",IF($AN320=1,IF($AO320&gt;=1,"一次性·已到收款期","一次性·未到期"),$AE320&amp;" 第"&amp;$AO320&amp;"/"&amp;$AN320&amp;"期"))</f>
        <v/>
      </c>
      <c r="AG320" s="245" t="str">
        <f aca="false">IF(OR($AN320="",N($M320)=0),"",ROUND(N($K320)*$AO320/$AN320,2)+N($L320))</f>
        <v/>
      </c>
      <c r="AH320" s="245" t="str">
        <f aca="false">IF($AG320="","",MAX(0,ROUND($AG320-(N($Q320)+N($R320)+N($S320)),2)))</f>
        <v/>
      </c>
      <c r="AI320" s="245" t="str">
        <f aca="false">IF(OR(TRIM($B320&amp;$C320)="",NOT(ISNUMBER($D320))),"",SUMIFS($W$3:$W$1001,$AK$3:$AK$1001,$AK320,$D$3:$D$1001,"&lt;"&amp;$D320))</f>
        <v/>
      </c>
      <c r="AJ320" s="245" t="str">
        <f aca="false">IF(TRIM($B320&amp;$C320)="","",SUMIFS($W$3:$W$1001,$AK$3:$AK$1001,$AK320))</f>
        <v/>
      </c>
      <c r="AK320" s="261" t="str">
        <f aca="false">IF(TRIM($B320&amp;$C320)="","",TRIM($B320)&amp;"｜"&amp;TRIM($C320))</f>
        <v/>
      </c>
      <c r="AL320" s="245" t="str">
        <f aca="false">IF(TRIM($B320&amp;$C320)="","",MIN(N($O320),N($Q320)))</f>
        <v/>
      </c>
      <c r="AM320" s="248" t="str">
        <f aca="false">IF(ISNUMBER($D320),YEAR($D320),"")</f>
        <v/>
      </c>
      <c r="AN320" s="248" t="str">
        <f aca="false">IF(OR(TRIM($B320&amp;$C320)="",NOT(ISNUMBER($D320)),NOT(ISNUMBER($E320))),"",IF($E320&lt;$D320,"",IF(IF($AE320="半年付",2,IF($AE320="季度付",4,IF($AE320="月付",12,IF($AE320="半月付",24,1))))=1,1,MAX(1,ROUND(($E320-$D320+1)/365*IF($AE320="半年付",2,IF($AE320="季度付",4,IF($AE320="月付",12,IF($AE320="半月付",24,1)))),0)))))</f>
        <v/>
      </c>
      <c r="AO320" s="248" t="str">
        <f aca="true">IF($AN320="","",MIN($AN320,MAX(0,INT((TODAY()-付款宽限天数-$D320)/(($E320-$D320+1)/$AN320))+1)))</f>
        <v/>
      </c>
    </row>
    <row r="321" customFormat="false" ht="24" hidden="false" customHeight="false" outlineLevel="0" collapsed="false">
      <c r="F321" s="288" t="str">
        <f aca="true">IF(TRIM($B321&amp;$C321)="","",IF(OR(ISNUMBER(SEARCH("未",$A321)),ISNUMBER(SEARCH("送出",$A321)),AND(TRIM($A321)="",NOT(ISNUMBER($D321)),N($H321)=0)),"【合同未回】","")&amp;IF(NOT(ISNUMBER($E321)),IF(OR(ISNUMBER(SEARCH("未",$A321)),ISNUMBER(SEARCH("送出",$A321)),AND(TRIM($A321)="",NOT(ISNUMBER($D321)),N($H321)=0)),"","【未填合同期】"),IF($E321&lt;TODAY(),"【已到期】",IF($E321-TODAY()&lt;=提醒天数,"【即将到期，剩余"&amp;($E321-TODAY())&amp;"天】","【正常】")))&amp;IF(OR($AD321="安装免保",$AD321="技术免保",$AD321="质保期内"),"【"&amp;$AD321&amp;"】",""))</f>
        <v/>
      </c>
      <c r="K321" s="244" t="str">
        <f aca="false">IF(OR(N($H321)=0,N($I321)=0),"",ROUND(N($H321)*N($I321)*IF(N($J321)=0,1,N($J321)),2))</f>
        <v/>
      </c>
      <c r="M321" s="244" t="str">
        <f aca="false">IF(TRIM($B321&amp;$C321)="","",IF(AND(N($K321)=0,N($L321)=0),"",ROUND(N($K321)+N($L321),2)))</f>
        <v/>
      </c>
      <c r="S321" s="244"/>
      <c r="T321" s="245" t="str">
        <f aca="false">IF(TRIM($B321&amp;$C321)="","",IF(N($O321)=0,"",MAX(0,MIN(N($O321)-N($Q321),N($W321)))))</f>
        <v/>
      </c>
      <c r="U321" s="245" t="str">
        <f aca="false">IF(TRIM($B321&amp;$C321)="","",IF(N($Q321)&lt;=N($O321),"",N($Q321)-N($O321)))</f>
        <v/>
      </c>
      <c r="V321" s="245" t="str">
        <f aca="false">IF(OR(TRIM($B321&amp;$C321)="",$W321=""),"",MAX(0,N($W321))-N($T321))</f>
        <v/>
      </c>
      <c r="W321" s="245" t="str">
        <f aca="false">IF(TRIM($B321&amp;$C321)="","",IF(AND(N($M321)=0,N($Q321)+N($R321)+N($S321)=0),"",ROUND(N($M321)-N($Q321)-N($R321)-N($S321),2)))</f>
        <v/>
      </c>
      <c r="X321" s="246" t="str">
        <f aca="false">IF(TRIM($B321&amp;$C321)="","",IF(N($M321)=0,IF((N($Q321)+N($R321)+N($S321))=0,"—未填单价","未填单价，已收 "&amp;TEXT((N($Q321)+N($R321)+N($S321)),"#,##0.00")),IF(N($W321)&gt;0.005,"欠 "&amp;TEXT(N($W321),"#,##0.00")&amp;IF(N($T321)&gt;0,"（开票未到账 "&amp;TEXT(N($T321),"#,##0.00")&amp;"）","")&amp;IF(N($V321)&gt;0,"（未开票 "&amp;TEXT(N($V321),"#,##0.00")&amp;"）",""),IF(N($W321)&lt;-0.005,"多收 "&amp;TEXT(-N($W321),"#,##0.00"),"✔ 已结清")))&amp;IF(N($U321)&gt;0,"｜到账未开票 "&amp;TEXT(N($U321),"#,##0.00")&amp;"，待补票","")&amp;IF(N($R321)&gt;0,"｜收现 "&amp;TEXT(N($R321),"#,##0.00"),"")&amp;IF(N($S321)&gt;0,"｜收款不开票 "&amp;TEXT(N($S321),"#,##0.00"),""))</f>
        <v/>
      </c>
      <c r="Y321" s="290"/>
      <c r="AC321" s="244" t="str">
        <f aca="false">IF(OR(N($O321)=0,N($AB321)=0),"",ROUND(N($O321)/(1+N($AB321))*N($AB321),2))</f>
        <v/>
      </c>
      <c r="AD321" s="290"/>
      <c r="AE321" s="288"/>
      <c r="AF321" s="261" t="str">
        <f aca="false">IF($AN321="","",IF($AN321=1,IF($AO321&gt;=1,"一次性·已到收款期","一次性·未到期"),$AE321&amp;" 第"&amp;$AO321&amp;"/"&amp;$AN321&amp;"期"))</f>
        <v/>
      </c>
      <c r="AG321" s="245" t="str">
        <f aca="false">IF(OR($AN321="",N($M321)=0),"",ROUND(N($K321)*$AO321/$AN321,2)+N($L321))</f>
        <v/>
      </c>
      <c r="AH321" s="245" t="str">
        <f aca="false">IF($AG321="","",MAX(0,ROUND($AG321-(N($Q321)+N($R321)+N($S321)),2)))</f>
        <v/>
      </c>
      <c r="AI321" s="245" t="str">
        <f aca="false">IF(OR(TRIM($B321&amp;$C321)="",NOT(ISNUMBER($D321))),"",SUMIFS($W$3:$W$1001,$AK$3:$AK$1001,$AK321,$D$3:$D$1001,"&lt;"&amp;$D321))</f>
        <v/>
      </c>
      <c r="AJ321" s="245" t="str">
        <f aca="false">IF(TRIM($B321&amp;$C321)="","",SUMIFS($W$3:$W$1001,$AK$3:$AK$1001,$AK321))</f>
        <v/>
      </c>
      <c r="AK321" s="261" t="str">
        <f aca="false">IF(TRIM($B321&amp;$C321)="","",TRIM($B321)&amp;"｜"&amp;TRIM($C321))</f>
        <v/>
      </c>
      <c r="AL321" s="245" t="str">
        <f aca="false">IF(TRIM($B321&amp;$C321)="","",MIN(N($O321),N($Q321)))</f>
        <v/>
      </c>
      <c r="AM321" s="248" t="str">
        <f aca="false">IF(ISNUMBER($D321),YEAR($D321),"")</f>
        <v/>
      </c>
      <c r="AN321" s="248" t="str">
        <f aca="false">IF(OR(TRIM($B321&amp;$C321)="",NOT(ISNUMBER($D321)),NOT(ISNUMBER($E321))),"",IF($E321&lt;$D321,"",IF(IF($AE321="半年付",2,IF($AE321="季度付",4,IF($AE321="月付",12,IF($AE321="半月付",24,1))))=1,1,MAX(1,ROUND(($E321-$D321+1)/365*IF($AE321="半年付",2,IF($AE321="季度付",4,IF($AE321="月付",12,IF($AE321="半月付",24,1)))),0)))))</f>
        <v/>
      </c>
      <c r="AO321" s="248" t="str">
        <f aca="true">IF($AN321="","",MIN($AN321,MAX(0,INT((TODAY()-付款宽限天数-$D321)/(($E321-$D321+1)/$AN321))+1)))</f>
        <v/>
      </c>
    </row>
    <row r="322" customFormat="false" ht="24" hidden="false" customHeight="false" outlineLevel="0" collapsed="false">
      <c r="F322" s="288" t="str">
        <f aca="true">IF(TRIM($B322&amp;$C322)="","",IF(OR(ISNUMBER(SEARCH("未",$A322)),ISNUMBER(SEARCH("送出",$A322)),AND(TRIM($A322)="",NOT(ISNUMBER($D322)),N($H322)=0)),"【合同未回】","")&amp;IF(NOT(ISNUMBER($E322)),IF(OR(ISNUMBER(SEARCH("未",$A322)),ISNUMBER(SEARCH("送出",$A322)),AND(TRIM($A322)="",NOT(ISNUMBER($D322)),N($H322)=0)),"","【未填合同期】"),IF($E322&lt;TODAY(),"【已到期】",IF($E322-TODAY()&lt;=提醒天数,"【即将到期，剩余"&amp;($E322-TODAY())&amp;"天】","【正常】")))&amp;IF(OR($AD322="安装免保",$AD322="技术免保",$AD322="质保期内"),"【"&amp;$AD322&amp;"】",""))</f>
        <v/>
      </c>
      <c r="K322" s="244" t="str">
        <f aca="false">IF(OR(N($H322)=0,N($I322)=0),"",ROUND(N($H322)*N($I322)*IF(N($J322)=0,1,N($J322)),2))</f>
        <v/>
      </c>
      <c r="M322" s="244" t="str">
        <f aca="false">IF(TRIM($B322&amp;$C322)="","",IF(AND(N($K322)=0,N($L322)=0),"",ROUND(N($K322)+N($L322),2)))</f>
        <v/>
      </c>
      <c r="S322" s="244"/>
      <c r="T322" s="245" t="str">
        <f aca="false">IF(TRIM($B322&amp;$C322)="","",IF(N($O322)=0,"",MAX(0,MIN(N($O322)-N($Q322),N($W322)))))</f>
        <v/>
      </c>
      <c r="U322" s="245" t="str">
        <f aca="false">IF(TRIM($B322&amp;$C322)="","",IF(N($Q322)&lt;=N($O322),"",N($Q322)-N($O322)))</f>
        <v/>
      </c>
      <c r="V322" s="245" t="str">
        <f aca="false">IF(OR(TRIM($B322&amp;$C322)="",$W322=""),"",MAX(0,N($W322))-N($T322))</f>
        <v/>
      </c>
      <c r="W322" s="245" t="str">
        <f aca="false">IF(TRIM($B322&amp;$C322)="","",IF(AND(N($M322)=0,N($Q322)+N($R322)+N($S322)=0),"",ROUND(N($M322)-N($Q322)-N($R322)-N($S322),2)))</f>
        <v/>
      </c>
      <c r="X322" s="246" t="str">
        <f aca="false">IF(TRIM($B322&amp;$C322)="","",IF(N($M322)=0,IF((N($Q322)+N($R322)+N($S322))=0,"—未填单价","未填单价，已收 "&amp;TEXT((N($Q322)+N($R322)+N($S322)),"#,##0.00")),IF(N($W322)&gt;0.005,"欠 "&amp;TEXT(N($W322),"#,##0.00")&amp;IF(N($T322)&gt;0,"（开票未到账 "&amp;TEXT(N($T322),"#,##0.00")&amp;"）","")&amp;IF(N($V322)&gt;0,"（未开票 "&amp;TEXT(N($V322),"#,##0.00")&amp;"）",""),IF(N($W322)&lt;-0.005,"多收 "&amp;TEXT(-N($W322),"#,##0.00"),"✔ 已结清")))&amp;IF(N($U322)&gt;0,"｜到账未开票 "&amp;TEXT(N($U322),"#,##0.00")&amp;"，待补票","")&amp;IF(N($R322)&gt;0,"｜收现 "&amp;TEXT(N($R322),"#,##0.00"),"")&amp;IF(N($S322)&gt;0,"｜收款不开票 "&amp;TEXT(N($S322),"#,##0.00"),""))</f>
        <v/>
      </c>
      <c r="Y322" s="290"/>
      <c r="AC322" s="244" t="str">
        <f aca="false">IF(OR(N($O322)=0,N($AB322)=0),"",ROUND(N($O322)/(1+N($AB322))*N($AB322),2))</f>
        <v/>
      </c>
      <c r="AD322" s="290"/>
      <c r="AE322" s="288"/>
      <c r="AF322" s="261" t="str">
        <f aca="false">IF($AN322="","",IF($AN322=1,IF($AO322&gt;=1,"一次性·已到收款期","一次性·未到期"),$AE322&amp;" 第"&amp;$AO322&amp;"/"&amp;$AN322&amp;"期"))</f>
        <v/>
      </c>
      <c r="AG322" s="245" t="str">
        <f aca="false">IF(OR($AN322="",N($M322)=0),"",ROUND(N($K322)*$AO322/$AN322,2)+N($L322))</f>
        <v/>
      </c>
      <c r="AH322" s="245" t="str">
        <f aca="false">IF($AG322="","",MAX(0,ROUND($AG322-(N($Q322)+N($R322)+N($S322)),2)))</f>
        <v/>
      </c>
      <c r="AI322" s="245" t="str">
        <f aca="false">IF(OR(TRIM($B322&amp;$C322)="",NOT(ISNUMBER($D322))),"",SUMIFS($W$3:$W$1001,$AK$3:$AK$1001,$AK322,$D$3:$D$1001,"&lt;"&amp;$D322))</f>
        <v/>
      </c>
      <c r="AJ322" s="245" t="str">
        <f aca="false">IF(TRIM($B322&amp;$C322)="","",SUMIFS($W$3:$W$1001,$AK$3:$AK$1001,$AK322))</f>
        <v/>
      </c>
      <c r="AK322" s="261" t="str">
        <f aca="false">IF(TRIM($B322&amp;$C322)="","",TRIM($B322)&amp;"｜"&amp;TRIM($C322))</f>
        <v/>
      </c>
      <c r="AL322" s="245" t="str">
        <f aca="false">IF(TRIM($B322&amp;$C322)="","",MIN(N($O322),N($Q322)))</f>
        <v/>
      </c>
      <c r="AM322" s="248" t="str">
        <f aca="false">IF(ISNUMBER($D322),YEAR($D322),"")</f>
        <v/>
      </c>
      <c r="AN322" s="248" t="str">
        <f aca="false">IF(OR(TRIM($B322&amp;$C322)="",NOT(ISNUMBER($D322)),NOT(ISNUMBER($E322))),"",IF($E322&lt;$D322,"",IF(IF($AE322="半年付",2,IF($AE322="季度付",4,IF($AE322="月付",12,IF($AE322="半月付",24,1))))=1,1,MAX(1,ROUND(($E322-$D322+1)/365*IF($AE322="半年付",2,IF($AE322="季度付",4,IF($AE322="月付",12,IF($AE322="半月付",24,1)))),0)))))</f>
        <v/>
      </c>
      <c r="AO322" s="248" t="str">
        <f aca="true">IF($AN322="","",MIN($AN322,MAX(0,INT((TODAY()-付款宽限天数-$D322)/(($E322-$D322+1)/$AN322))+1)))</f>
        <v/>
      </c>
    </row>
    <row r="323" customFormat="false" ht="24" hidden="false" customHeight="false" outlineLevel="0" collapsed="false">
      <c r="F323" s="288" t="str">
        <f aca="true">IF(TRIM($B323&amp;$C323)="","",IF(OR(ISNUMBER(SEARCH("未",$A323)),ISNUMBER(SEARCH("送出",$A323)),AND(TRIM($A323)="",NOT(ISNUMBER($D323)),N($H323)=0)),"【合同未回】","")&amp;IF(NOT(ISNUMBER($E323)),IF(OR(ISNUMBER(SEARCH("未",$A323)),ISNUMBER(SEARCH("送出",$A323)),AND(TRIM($A323)="",NOT(ISNUMBER($D323)),N($H323)=0)),"","【未填合同期】"),IF($E323&lt;TODAY(),"【已到期】",IF($E323-TODAY()&lt;=提醒天数,"【即将到期，剩余"&amp;($E323-TODAY())&amp;"天】","【正常】")))&amp;IF(OR($AD323="安装免保",$AD323="技术免保",$AD323="质保期内"),"【"&amp;$AD323&amp;"】",""))</f>
        <v/>
      </c>
      <c r="K323" s="244" t="str">
        <f aca="false">IF(OR(N($H323)=0,N($I323)=0),"",ROUND(N($H323)*N($I323)*IF(N($J323)=0,1,N($J323)),2))</f>
        <v/>
      </c>
      <c r="M323" s="244" t="str">
        <f aca="false">IF(TRIM($B323&amp;$C323)="","",IF(AND(N($K323)=0,N($L323)=0),"",ROUND(N($K323)+N($L323),2)))</f>
        <v/>
      </c>
      <c r="S323" s="244"/>
      <c r="T323" s="245" t="str">
        <f aca="false">IF(TRIM($B323&amp;$C323)="","",IF(N($O323)=0,"",MAX(0,MIN(N($O323)-N($Q323),N($W323)))))</f>
        <v/>
      </c>
      <c r="U323" s="245" t="str">
        <f aca="false">IF(TRIM($B323&amp;$C323)="","",IF(N($Q323)&lt;=N($O323),"",N($Q323)-N($O323)))</f>
        <v/>
      </c>
      <c r="V323" s="245" t="str">
        <f aca="false">IF(OR(TRIM($B323&amp;$C323)="",$W323=""),"",MAX(0,N($W323))-N($T323))</f>
        <v/>
      </c>
      <c r="W323" s="245" t="str">
        <f aca="false">IF(TRIM($B323&amp;$C323)="","",IF(AND(N($M323)=0,N($Q323)+N($R323)+N($S323)=0),"",ROUND(N($M323)-N($Q323)-N($R323)-N($S323),2)))</f>
        <v/>
      </c>
      <c r="X323" s="246" t="str">
        <f aca="false">IF(TRIM($B323&amp;$C323)="","",IF(N($M323)=0,IF((N($Q323)+N($R323)+N($S323))=0,"—未填单价","未填单价，已收 "&amp;TEXT((N($Q323)+N($R323)+N($S323)),"#,##0.00")),IF(N($W323)&gt;0.005,"欠 "&amp;TEXT(N($W323),"#,##0.00")&amp;IF(N($T323)&gt;0,"（开票未到账 "&amp;TEXT(N($T323),"#,##0.00")&amp;"）","")&amp;IF(N($V323)&gt;0,"（未开票 "&amp;TEXT(N($V323),"#,##0.00")&amp;"）",""),IF(N($W323)&lt;-0.005,"多收 "&amp;TEXT(-N($W323),"#,##0.00"),"✔ 已结清")))&amp;IF(N($U323)&gt;0,"｜到账未开票 "&amp;TEXT(N($U323),"#,##0.00")&amp;"，待补票","")&amp;IF(N($R323)&gt;0,"｜收现 "&amp;TEXT(N($R323),"#,##0.00"),"")&amp;IF(N($S323)&gt;0,"｜收款不开票 "&amp;TEXT(N($S323),"#,##0.00"),""))</f>
        <v/>
      </c>
      <c r="Y323" s="290"/>
      <c r="AC323" s="244" t="str">
        <f aca="false">IF(OR(N($O323)=0,N($AB323)=0),"",ROUND(N($O323)/(1+N($AB323))*N($AB323),2))</f>
        <v/>
      </c>
      <c r="AD323" s="290"/>
      <c r="AE323" s="288"/>
      <c r="AF323" s="261" t="str">
        <f aca="false">IF($AN323="","",IF($AN323=1,IF($AO323&gt;=1,"一次性·已到收款期","一次性·未到期"),$AE323&amp;" 第"&amp;$AO323&amp;"/"&amp;$AN323&amp;"期"))</f>
        <v/>
      </c>
      <c r="AG323" s="245" t="str">
        <f aca="false">IF(OR($AN323="",N($M323)=0),"",ROUND(N($K323)*$AO323/$AN323,2)+N($L323))</f>
        <v/>
      </c>
      <c r="AH323" s="245" t="str">
        <f aca="false">IF($AG323="","",MAX(0,ROUND($AG323-(N($Q323)+N($R323)+N($S323)),2)))</f>
        <v/>
      </c>
      <c r="AI323" s="245" t="str">
        <f aca="false">IF(OR(TRIM($B323&amp;$C323)="",NOT(ISNUMBER($D323))),"",SUMIFS($W$3:$W$1001,$AK$3:$AK$1001,$AK323,$D$3:$D$1001,"&lt;"&amp;$D323))</f>
        <v/>
      </c>
      <c r="AJ323" s="245" t="str">
        <f aca="false">IF(TRIM($B323&amp;$C323)="","",SUMIFS($W$3:$W$1001,$AK$3:$AK$1001,$AK323))</f>
        <v/>
      </c>
      <c r="AK323" s="261" t="str">
        <f aca="false">IF(TRIM($B323&amp;$C323)="","",TRIM($B323)&amp;"｜"&amp;TRIM($C323))</f>
        <v/>
      </c>
      <c r="AL323" s="245" t="str">
        <f aca="false">IF(TRIM($B323&amp;$C323)="","",MIN(N($O323),N($Q323)))</f>
        <v/>
      </c>
      <c r="AM323" s="248" t="str">
        <f aca="false">IF(ISNUMBER($D323),YEAR($D323),"")</f>
        <v/>
      </c>
      <c r="AN323" s="248" t="str">
        <f aca="false">IF(OR(TRIM($B323&amp;$C323)="",NOT(ISNUMBER($D323)),NOT(ISNUMBER($E323))),"",IF($E323&lt;$D323,"",IF(IF($AE323="半年付",2,IF($AE323="季度付",4,IF($AE323="月付",12,IF($AE323="半月付",24,1))))=1,1,MAX(1,ROUND(($E323-$D323+1)/365*IF($AE323="半年付",2,IF($AE323="季度付",4,IF($AE323="月付",12,IF($AE323="半月付",24,1)))),0)))))</f>
        <v/>
      </c>
      <c r="AO323" s="248" t="str">
        <f aca="true">IF($AN323="","",MIN($AN323,MAX(0,INT((TODAY()-付款宽限天数-$D323)/(($E323-$D323+1)/$AN323))+1)))</f>
        <v/>
      </c>
    </row>
    <row r="324" customFormat="false" ht="24" hidden="false" customHeight="false" outlineLevel="0" collapsed="false">
      <c r="F324" s="288" t="str">
        <f aca="true">IF(TRIM($B324&amp;$C324)="","",IF(OR(ISNUMBER(SEARCH("未",$A324)),ISNUMBER(SEARCH("送出",$A324)),AND(TRIM($A324)="",NOT(ISNUMBER($D324)),N($H324)=0)),"【合同未回】","")&amp;IF(NOT(ISNUMBER($E324)),IF(OR(ISNUMBER(SEARCH("未",$A324)),ISNUMBER(SEARCH("送出",$A324)),AND(TRIM($A324)="",NOT(ISNUMBER($D324)),N($H324)=0)),"","【未填合同期】"),IF($E324&lt;TODAY(),"【已到期】",IF($E324-TODAY()&lt;=提醒天数,"【即将到期，剩余"&amp;($E324-TODAY())&amp;"天】","【正常】")))&amp;IF(OR($AD324="安装免保",$AD324="技术免保",$AD324="质保期内"),"【"&amp;$AD324&amp;"】",""))</f>
        <v/>
      </c>
      <c r="K324" s="244" t="str">
        <f aca="false">IF(OR(N($H324)=0,N($I324)=0),"",ROUND(N($H324)*N($I324)*IF(N($J324)=0,1,N($J324)),2))</f>
        <v/>
      </c>
      <c r="M324" s="244" t="str">
        <f aca="false">IF(TRIM($B324&amp;$C324)="","",IF(AND(N($K324)=0,N($L324)=0),"",ROUND(N($K324)+N($L324),2)))</f>
        <v/>
      </c>
      <c r="S324" s="244"/>
      <c r="T324" s="245" t="str">
        <f aca="false">IF(TRIM($B324&amp;$C324)="","",IF(N($O324)=0,"",MAX(0,MIN(N($O324)-N($Q324),N($W324)))))</f>
        <v/>
      </c>
      <c r="U324" s="245" t="str">
        <f aca="false">IF(TRIM($B324&amp;$C324)="","",IF(N($Q324)&lt;=N($O324),"",N($Q324)-N($O324)))</f>
        <v/>
      </c>
      <c r="V324" s="245" t="str">
        <f aca="false">IF(OR(TRIM($B324&amp;$C324)="",$W324=""),"",MAX(0,N($W324))-N($T324))</f>
        <v/>
      </c>
      <c r="W324" s="245" t="str">
        <f aca="false">IF(TRIM($B324&amp;$C324)="","",IF(AND(N($M324)=0,N($Q324)+N($R324)+N($S324)=0),"",ROUND(N($M324)-N($Q324)-N($R324)-N($S324),2)))</f>
        <v/>
      </c>
      <c r="X324" s="246" t="str">
        <f aca="false">IF(TRIM($B324&amp;$C324)="","",IF(N($M324)=0,IF((N($Q324)+N($R324)+N($S324))=0,"—未填单价","未填单价，已收 "&amp;TEXT((N($Q324)+N($R324)+N($S324)),"#,##0.00")),IF(N($W324)&gt;0.005,"欠 "&amp;TEXT(N($W324),"#,##0.00")&amp;IF(N($T324)&gt;0,"（开票未到账 "&amp;TEXT(N($T324),"#,##0.00")&amp;"）","")&amp;IF(N($V324)&gt;0,"（未开票 "&amp;TEXT(N($V324),"#,##0.00")&amp;"）",""),IF(N($W324)&lt;-0.005,"多收 "&amp;TEXT(-N($W324),"#,##0.00"),"✔ 已结清")))&amp;IF(N($U324)&gt;0,"｜到账未开票 "&amp;TEXT(N($U324),"#,##0.00")&amp;"，待补票","")&amp;IF(N($R324)&gt;0,"｜收现 "&amp;TEXT(N($R324),"#,##0.00"),"")&amp;IF(N($S324)&gt;0,"｜收款不开票 "&amp;TEXT(N($S324),"#,##0.00"),""))</f>
        <v/>
      </c>
      <c r="Y324" s="290"/>
      <c r="AC324" s="244" t="str">
        <f aca="false">IF(OR(N($O324)=0,N($AB324)=0),"",ROUND(N($O324)/(1+N($AB324))*N($AB324),2))</f>
        <v/>
      </c>
      <c r="AD324" s="290"/>
      <c r="AE324" s="288"/>
      <c r="AF324" s="261" t="str">
        <f aca="false">IF($AN324="","",IF($AN324=1,IF($AO324&gt;=1,"一次性·已到收款期","一次性·未到期"),$AE324&amp;" 第"&amp;$AO324&amp;"/"&amp;$AN324&amp;"期"))</f>
        <v/>
      </c>
      <c r="AG324" s="245" t="str">
        <f aca="false">IF(OR($AN324="",N($M324)=0),"",ROUND(N($K324)*$AO324/$AN324,2)+N($L324))</f>
        <v/>
      </c>
      <c r="AH324" s="245" t="str">
        <f aca="false">IF($AG324="","",MAX(0,ROUND($AG324-(N($Q324)+N($R324)+N($S324)),2)))</f>
        <v/>
      </c>
      <c r="AI324" s="245" t="str">
        <f aca="false">IF(OR(TRIM($B324&amp;$C324)="",NOT(ISNUMBER($D324))),"",SUMIFS($W$3:$W$1001,$AK$3:$AK$1001,$AK324,$D$3:$D$1001,"&lt;"&amp;$D324))</f>
        <v/>
      </c>
      <c r="AJ324" s="245" t="str">
        <f aca="false">IF(TRIM($B324&amp;$C324)="","",SUMIFS($W$3:$W$1001,$AK$3:$AK$1001,$AK324))</f>
        <v/>
      </c>
      <c r="AK324" s="261" t="str">
        <f aca="false">IF(TRIM($B324&amp;$C324)="","",TRIM($B324)&amp;"｜"&amp;TRIM($C324))</f>
        <v/>
      </c>
      <c r="AL324" s="245" t="str">
        <f aca="false">IF(TRIM($B324&amp;$C324)="","",MIN(N($O324),N($Q324)))</f>
        <v/>
      </c>
      <c r="AM324" s="248" t="str">
        <f aca="false">IF(ISNUMBER($D324),YEAR($D324),"")</f>
        <v/>
      </c>
      <c r="AN324" s="248" t="str">
        <f aca="false">IF(OR(TRIM($B324&amp;$C324)="",NOT(ISNUMBER($D324)),NOT(ISNUMBER($E324))),"",IF($E324&lt;$D324,"",IF(IF($AE324="半年付",2,IF($AE324="季度付",4,IF($AE324="月付",12,IF($AE324="半月付",24,1))))=1,1,MAX(1,ROUND(($E324-$D324+1)/365*IF($AE324="半年付",2,IF($AE324="季度付",4,IF($AE324="月付",12,IF($AE324="半月付",24,1)))),0)))))</f>
        <v/>
      </c>
      <c r="AO324" s="248" t="str">
        <f aca="true">IF($AN324="","",MIN($AN324,MAX(0,INT((TODAY()-付款宽限天数-$D324)/(($E324-$D324+1)/$AN324))+1)))</f>
        <v/>
      </c>
    </row>
    <row r="325" customFormat="false" ht="24" hidden="false" customHeight="false" outlineLevel="0" collapsed="false">
      <c r="F325" s="288" t="str">
        <f aca="true">IF(TRIM($B325&amp;$C325)="","",IF(OR(ISNUMBER(SEARCH("未",$A325)),ISNUMBER(SEARCH("送出",$A325)),AND(TRIM($A325)="",NOT(ISNUMBER($D325)),N($H325)=0)),"【合同未回】","")&amp;IF(NOT(ISNUMBER($E325)),IF(OR(ISNUMBER(SEARCH("未",$A325)),ISNUMBER(SEARCH("送出",$A325)),AND(TRIM($A325)="",NOT(ISNUMBER($D325)),N($H325)=0)),"","【未填合同期】"),IF($E325&lt;TODAY(),"【已到期】",IF($E325-TODAY()&lt;=提醒天数,"【即将到期，剩余"&amp;($E325-TODAY())&amp;"天】","【正常】")))&amp;IF(OR($AD325="安装免保",$AD325="技术免保",$AD325="质保期内"),"【"&amp;$AD325&amp;"】",""))</f>
        <v/>
      </c>
      <c r="K325" s="244" t="str">
        <f aca="false">IF(OR(N($H325)=0,N($I325)=0),"",ROUND(N($H325)*N($I325)*IF(N($J325)=0,1,N($J325)),2))</f>
        <v/>
      </c>
      <c r="M325" s="244" t="str">
        <f aca="false">IF(TRIM($B325&amp;$C325)="","",IF(AND(N($K325)=0,N($L325)=0),"",ROUND(N($K325)+N($L325),2)))</f>
        <v/>
      </c>
      <c r="S325" s="244"/>
      <c r="T325" s="245" t="str">
        <f aca="false">IF(TRIM($B325&amp;$C325)="","",IF(N($O325)=0,"",MAX(0,MIN(N($O325)-N($Q325),N($W325)))))</f>
        <v/>
      </c>
      <c r="U325" s="245" t="str">
        <f aca="false">IF(TRIM($B325&amp;$C325)="","",IF(N($Q325)&lt;=N($O325),"",N($Q325)-N($O325)))</f>
        <v/>
      </c>
      <c r="V325" s="245" t="str">
        <f aca="false">IF(OR(TRIM($B325&amp;$C325)="",$W325=""),"",MAX(0,N($W325))-N($T325))</f>
        <v/>
      </c>
      <c r="W325" s="245" t="str">
        <f aca="false">IF(TRIM($B325&amp;$C325)="","",IF(AND(N($M325)=0,N($Q325)+N($R325)+N($S325)=0),"",ROUND(N($M325)-N($Q325)-N($R325)-N($S325),2)))</f>
        <v/>
      </c>
      <c r="X325" s="246" t="str">
        <f aca="false">IF(TRIM($B325&amp;$C325)="","",IF(N($M325)=0,IF((N($Q325)+N($R325)+N($S325))=0,"—未填单价","未填单价，已收 "&amp;TEXT((N($Q325)+N($R325)+N($S325)),"#,##0.00")),IF(N($W325)&gt;0.005,"欠 "&amp;TEXT(N($W325),"#,##0.00")&amp;IF(N($T325)&gt;0,"（开票未到账 "&amp;TEXT(N($T325),"#,##0.00")&amp;"）","")&amp;IF(N($V325)&gt;0,"（未开票 "&amp;TEXT(N($V325),"#,##0.00")&amp;"）",""),IF(N($W325)&lt;-0.005,"多收 "&amp;TEXT(-N($W325),"#,##0.00"),"✔ 已结清")))&amp;IF(N($U325)&gt;0,"｜到账未开票 "&amp;TEXT(N($U325),"#,##0.00")&amp;"，待补票","")&amp;IF(N($R325)&gt;0,"｜收现 "&amp;TEXT(N($R325),"#,##0.00"),"")&amp;IF(N($S325)&gt;0,"｜收款不开票 "&amp;TEXT(N($S325),"#,##0.00"),""))</f>
        <v/>
      </c>
      <c r="Y325" s="290"/>
      <c r="AC325" s="244" t="str">
        <f aca="false">IF(OR(N($O325)=0,N($AB325)=0),"",ROUND(N($O325)/(1+N($AB325))*N($AB325),2))</f>
        <v/>
      </c>
      <c r="AD325" s="290"/>
      <c r="AE325" s="288"/>
      <c r="AF325" s="261" t="str">
        <f aca="false">IF($AN325="","",IF($AN325=1,IF($AO325&gt;=1,"一次性·已到收款期","一次性·未到期"),$AE325&amp;" 第"&amp;$AO325&amp;"/"&amp;$AN325&amp;"期"))</f>
        <v/>
      </c>
      <c r="AG325" s="245" t="str">
        <f aca="false">IF(OR($AN325="",N($M325)=0),"",ROUND(N($K325)*$AO325/$AN325,2)+N($L325))</f>
        <v/>
      </c>
      <c r="AH325" s="245" t="str">
        <f aca="false">IF($AG325="","",MAX(0,ROUND($AG325-(N($Q325)+N($R325)+N($S325)),2)))</f>
        <v/>
      </c>
      <c r="AI325" s="245" t="str">
        <f aca="false">IF(OR(TRIM($B325&amp;$C325)="",NOT(ISNUMBER($D325))),"",SUMIFS($W$3:$W$1001,$AK$3:$AK$1001,$AK325,$D$3:$D$1001,"&lt;"&amp;$D325))</f>
        <v/>
      </c>
      <c r="AJ325" s="245" t="str">
        <f aca="false">IF(TRIM($B325&amp;$C325)="","",SUMIFS($W$3:$W$1001,$AK$3:$AK$1001,$AK325))</f>
        <v/>
      </c>
      <c r="AK325" s="261" t="str">
        <f aca="false">IF(TRIM($B325&amp;$C325)="","",TRIM($B325)&amp;"｜"&amp;TRIM($C325))</f>
        <v/>
      </c>
      <c r="AL325" s="245" t="str">
        <f aca="false">IF(TRIM($B325&amp;$C325)="","",MIN(N($O325),N($Q325)))</f>
        <v/>
      </c>
      <c r="AM325" s="248" t="str">
        <f aca="false">IF(ISNUMBER($D325),YEAR($D325),"")</f>
        <v/>
      </c>
      <c r="AN325" s="248" t="str">
        <f aca="false">IF(OR(TRIM($B325&amp;$C325)="",NOT(ISNUMBER($D325)),NOT(ISNUMBER($E325))),"",IF($E325&lt;$D325,"",IF(IF($AE325="半年付",2,IF($AE325="季度付",4,IF($AE325="月付",12,IF($AE325="半月付",24,1))))=1,1,MAX(1,ROUND(($E325-$D325+1)/365*IF($AE325="半年付",2,IF($AE325="季度付",4,IF($AE325="月付",12,IF($AE325="半月付",24,1)))),0)))))</f>
        <v/>
      </c>
      <c r="AO325" s="248" t="str">
        <f aca="true">IF($AN325="","",MIN($AN325,MAX(0,INT((TODAY()-付款宽限天数-$D325)/(($E325-$D325+1)/$AN325))+1)))</f>
        <v/>
      </c>
    </row>
    <row r="326" customFormat="false" ht="24" hidden="false" customHeight="false" outlineLevel="0" collapsed="false">
      <c r="F326" s="288" t="str">
        <f aca="true">IF(TRIM($B326&amp;$C326)="","",IF(OR(ISNUMBER(SEARCH("未",$A326)),ISNUMBER(SEARCH("送出",$A326)),AND(TRIM($A326)="",NOT(ISNUMBER($D326)),N($H326)=0)),"【合同未回】","")&amp;IF(NOT(ISNUMBER($E326)),IF(OR(ISNUMBER(SEARCH("未",$A326)),ISNUMBER(SEARCH("送出",$A326)),AND(TRIM($A326)="",NOT(ISNUMBER($D326)),N($H326)=0)),"","【未填合同期】"),IF($E326&lt;TODAY(),"【已到期】",IF($E326-TODAY()&lt;=提醒天数,"【即将到期，剩余"&amp;($E326-TODAY())&amp;"天】","【正常】")))&amp;IF(OR($AD326="安装免保",$AD326="技术免保",$AD326="质保期内"),"【"&amp;$AD326&amp;"】",""))</f>
        <v/>
      </c>
      <c r="K326" s="244" t="str">
        <f aca="false">IF(OR(N($H326)=0,N($I326)=0),"",ROUND(N($H326)*N($I326)*IF(N($J326)=0,1,N($J326)),2))</f>
        <v/>
      </c>
      <c r="M326" s="244" t="str">
        <f aca="false">IF(TRIM($B326&amp;$C326)="","",IF(AND(N($K326)=0,N($L326)=0),"",ROUND(N($K326)+N($L326),2)))</f>
        <v/>
      </c>
      <c r="S326" s="244"/>
      <c r="T326" s="245" t="str">
        <f aca="false">IF(TRIM($B326&amp;$C326)="","",IF(N($O326)=0,"",MAX(0,MIN(N($O326)-N($Q326),N($W326)))))</f>
        <v/>
      </c>
      <c r="U326" s="245" t="str">
        <f aca="false">IF(TRIM($B326&amp;$C326)="","",IF(N($Q326)&lt;=N($O326),"",N($Q326)-N($O326)))</f>
        <v/>
      </c>
      <c r="V326" s="245" t="str">
        <f aca="false">IF(OR(TRIM($B326&amp;$C326)="",$W326=""),"",MAX(0,N($W326))-N($T326))</f>
        <v/>
      </c>
      <c r="W326" s="245" t="str">
        <f aca="false">IF(TRIM($B326&amp;$C326)="","",IF(AND(N($M326)=0,N($Q326)+N($R326)+N($S326)=0),"",ROUND(N($M326)-N($Q326)-N($R326)-N($S326),2)))</f>
        <v/>
      </c>
      <c r="X326" s="246" t="str">
        <f aca="false">IF(TRIM($B326&amp;$C326)="","",IF(N($M326)=0,IF((N($Q326)+N($R326)+N($S326))=0,"—未填单价","未填单价，已收 "&amp;TEXT((N($Q326)+N($R326)+N($S326)),"#,##0.00")),IF(N($W326)&gt;0.005,"欠 "&amp;TEXT(N($W326),"#,##0.00")&amp;IF(N($T326)&gt;0,"（开票未到账 "&amp;TEXT(N($T326),"#,##0.00")&amp;"）","")&amp;IF(N($V326)&gt;0,"（未开票 "&amp;TEXT(N($V326),"#,##0.00")&amp;"）",""),IF(N($W326)&lt;-0.005,"多收 "&amp;TEXT(-N($W326),"#,##0.00"),"✔ 已结清")))&amp;IF(N($U326)&gt;0,"｜到账未开票 "&amp;TEXT(N($U326),"#,##0.00")&amp;"，待补票","")&amp;IF(N($R326)&gt;0,"｜收现 "&amp;TEXT(N($R326),"#,##0.00"),"")&amp;IF(N($S326)&gt;0,"｜收款不开票 "&amp;TEXT(N($S326),"#,##0.00"),""))</f>
        <v/>
      </c>
      <c r="Y326" s="290"/>
      <c r="AC326" s="244" t="str">
        <f aca="false">IF(OR(N($O326)=0,N($AB326)=0),"",ROUND(N($O326)/(1+N($AB326))*N($AB326),2))</f>
        <v/>
      </c>
      <c r="AD326" s="290"/>
      <c r="AE326" s="288"/>
      <c r="AF326" s="261" t="str">
        <f aca="false">IF($AN326="","",IF($AN326=1,IF($AO326&gt;=1,"一次性·已到收款期","一次性·未到期"),$AE326&amp;" 第"&amp;$AO326&amp;"/"&amp;$AN326&amp;"期"))</f>
        <v/>
      </c>
      <c r="AG326" s="245" t="str">
        <f aca="false">IF(OR($AN326="",N($M326)=0),"",ROUND(N($K326)*$AO326/$AN326,2)+N($L326))</f>
        <v/>
      </c>
      <c r="AH326" s="245" t="str">
        <f aca="false">IF($AG326="","",MAX(0,ROUND($AG326-(N($Q326)+N($R326)+N($S326)),2)))</f>
        <v/>
      </c>
      <c r="AI326" s="245" t="str">
        <f aca="false">IF(OR(TRIM($B326&amp;$C326)="",NOT(ISNUMBER($D326))),"",SUMIFS($W$3:$W$1001,$AK$3:$AK$1001,$AK326,$D$3:$D$1001,"&lt;"&amp;$D326))</f>
        <v/>
      </c>
      <c r="AJ326" s="245" t="str">
        <f aca="false">IF(TRIM($B326&amp;$C326)="","",SUMIFS($W$3:$W$1001,$AK$3:$AK$1001,$AK326))</f>
        <v/>
      </c>
      <c r="AK326" s="261" t="str">
        <f aca="false">IF(TRIM($B326&amp;$C326)="","",TRIM($B326)&amp;"｜"&amp;TRIM($C326))</f>
        <v/>
      </c>
      <c r="AL326" s="245" t="str">
        <f aca="false">IF(TRIM($B326&amp;$C326)="","",MIN(N($O326),N($Q326)))</f>
        <v/>
      </c>
      <c r="AM326" s="248" t="str">
        <f aca="false">IF(ISNUMBER($D326),YEAR($D326),"")</f>
        <v/>
      </c>
      <c r="AN326" s="248" t="str">
        <f aca="false">IF(OR(TRIM($B326&amp;$C326)="",NOT(ISNUMBER($D326)),NOT(ISNUMBER($E326))),"",IF($E326&lt;$D326,"",IF(IF($AE326="半年付",2,IF($AE326="季度付",4,IF($AE326="月付",12,IF($AE326="半月付",24,1))))=1,1,MAX(1,ROUND(($E326-$D326+1)/365*IF($AE326="半年付",2,IF($AE326="季度付",4,IF($AE326="月付",12,IF($AE326="半月付",24,1)))),0)))))</f>
        <v/>
      </c>
      <c r="AO326" s="248" t="str">
        <f aca="true">IF($AN326="","",MIN($AN326,MAX(0,INT((TODAY()-付款宽限天数-$D326)/(($E326-$D326+1)/$AN326))+1)))</f>
        <v/>
      </c>
    </row>
    <row r="327" customFormat="false" ht="24" hidden="false" customHeight="false" outlineLevel="0" collapsed="false">
      <c r="F327" s="288" t="str">
        <f aca="true">IF(TRIM($B327&amp;$C327)="","",IF(OR(ISNUMBER(SEARCH("未",$A327)),ISNUMBER(SEARCH("送出",$A327)),AND(TRIM($A327)="",NOT(ISNUMBER($D327)),N($H327)=0)),"【合同未回】","")&amp;IF(NOT(ISNUMBER($E327)),IF(OR(ISNUMBER(SEARCH("未",$A327)),ISNUMBER(SEARCH("送出",$A327)),AND(TRIM($A327)="",NOT(ISNUMBER($D327)),N($H327)=0)),"","【未填合同期】"),IF($E327&lt;TODAY(),"【已到期】",IF($E327-TODAY()&lt;=提醒天数,"【即将到期，剩余"&amp;($E327-TODAY())&amp;"天】","【正常】")))&amp;IF(OR($AD327="安装免保",$AD327="技术免保",$AD327="质保期内"),"【"&amp;$AD327&amp;"】",""))</f>
        <v/>
      </c>
      <c r="K327" s="244" t="str">
        <f aca="false">IF(OR(N($H327)=0,N($I327)=0),"",ROUND(N($H327)*N($I327)*IF(N($J327)=0,1,N($J327)),2))</f>
        <v/>
      </c>
      <c r="M327" s="244" t="str">
        <f aca="false">IF(TRIM($B327&amp;$C327)="","",IF(AND(N($K327)=0,N($L327)=0),"",ROUND(N($K327)+N($L327),2)))</f>
        <v/>
      </c>
      <c r="S327" s="244"/>
      <c r="T327" s="245" t="str">
        <f aca="false">IF(TRIM($B327&amp;$C327)="","",IF(N($O327)=0,"",MAX(0,MIN(N($O327)-N($Q327),N($W327)))))</f>
        <v/>
      </c>
      <c r="U327" s="245" t="str">
        <f aca="false">IF(TRIM($B327&amp;$C327)="","",IF(N($Q327)&lt;=N($O327),"",N($Q327)-N($O327)))</f>
        <v/>
      </c>
      <c r="V327" s="245" t="str">
        <f aca="false">IF(OR(TRIM($B327&amp;$C327)="",$W327=""),"",MAX(0,N($W327))-N($T327))</f>
        <v/>
      </c>
      <c r="W327" s="245" t="str">
        <f aca="false">IF(TRIM($B327&amp;$C327)="","",IF(AND(N($M327)=0,N($Q327)+N($R327)+N($S327)=0),"",ROUND(N($M327)-N($Q327)-N($R327)-N($S327),2)))</f>
        <v/>
      </c>
      <c r="X327" s="246" t="str">
        <f aca="false">IF(TRIM($B327&amp;$C327)="","",IF(N($M327)=0,IF((N($Q327)+N($R327)+N($S327))=0,"—未填单价","未填单价，已收 "&amp;TEXT((N($Q327)+N($R327)+N($S327)),"#,##0.00")),IF(N($W327)&gt;0.005,"欠 "&amp;TEXT(N($W327),"#,##0.00")&amp;IF(N($T327)&gt;0,"（开票未到账 "&amp;TEXT(N($T327),"#,##0.00")&amp;"）","")&amp;IF(N($V327)&gt;0,"（未开票 "&amp;TEXT(N($V327),"#,##0.00")&amp;"）",""),IF(N($W327)&lt;-0.005,"多收 "&amp;TEXT(-N($W327),"#,##0.00"),"✔ 已结清")))&amp;IF(N($U327)&gt;0,"｜到账未开票 "&amp;TEXT(N($U327),"#,##0.00")&amp;"，待补票","")&amp;IF(N($R327)&gt;0,"｜收现 "&amp;TEXT(N($R327),"#,##0.00"),"")&amp;IF(N($S327)&gt;0,"｜收款不开票 "&amp;TEXT(N($S327),"#,##0.00"),""))</f>
        <v/>
      </c>
      <c r="Y327" s="290"/>
      <c r="AC327" s="244" t="str">
        <f aca="false">IF(OR(N($O327)=0,N($AB327)=0),"",ROUND(N($O327)/(1+N($AB327))*N($AB327),2))</f>
        <v/>
      </c>
      <c r="AD327" s="290"/>
      <c r="AE327" s="288"/>
      <c r="AF327" s="261" t="str">
        <f aca="false">IF($AN327="","",IF($AN327=1,IF($AO327&gt;=1,"一次性·已到收款期","一次性·未到期"),$AE327&amp;" 第"&amp;$AO327&amp;"/"&amp;$AN327&amp;"期"))</f>
        <v/>
      </c>
      <c r="AG327" s="245" t="str">
        <f aca="false">IF(OR($AN327="",N($M327)=0),"",ROUND(N($K327)*$AO327/$AN327,2)+N($L327))</f>
        <v/>
      </c>
      <c r="AH327" s="245" t="str">
        <f aca="false">IF($AG327="","",MAX(0,ROUND($AG327-(N($Q327)+N($R327)+N($S327)),2)))</f>
        <v/>
      </c>
      <c r="AI327" s="245" t="str">
        <f aca="false">IF(OR(TRIM($B327&amp;$C327)="",NOT(ISNUMBER($D327))),"",SUMIFS($W$3:$W$1001,$AK$3:$AK$1001,$AK327,$D$3:$D$1001,"&lt;"&amp;$D327))</f>
        <v/>
      </c>
      <c r="AJ327" s="245" t="str">
        <f aca="false">IF(TRIM($B327&amp;$C327)="","",SUMIFS($W$3:$W$1001,$AK$3:$AK$1001,$AK327))</f>
        <v/>
      </c>
      <c r="AK327" s="261" t="str">
        <f aca="false">IF(TRIM($B327&amp;$C327)="","",TRIM($B327)&amp;"｜"&amp;TRIM($C327))</f>
        <v/>
      </c>
      <c r="AL327" s="245" t="str">
        <f aca="false">IF(TRIM($B327&amp;$C327)="","",MIN(N($O327),N($Q327)))</f>
        <v/>
      </c>
      <c r="AM327" s="248" t="str">
        <f aca="false">IF(ISNUMBER($D327),YEAR($D327),"")</f>
        <v/>
      </c>
      <c r="AN327" s="248" t="str">
        <f aca="false">IF(OR(TRIM($B327&amp;$C327)="",NOT(ISNUMBER($D327)),NOT(ISNUMBER($E327))),"",IF($E327&lt;$D327,"",IF(IF($AE327="半年付",2,IF($AE327="季度付",4,IF($AE327="月付",12,IF($AE327="半月付",24,1))))=1,1,MAX(1,ROUND(($E327-$D327+1)/365*IF($AE327="半年付",2,IF($AE327="季度付",4,IF($AE327="月付",12,IF($AE327="半月付",24,1)))),0)))))</f>
        <v/>
      </c>
      <c r="AO327" s="248" t="str">
        <f aca="true">IF($AN327="","",MIN($AN327,MAX(0,INT((TODAY()-付款宽限天数-$D327)/(($E327-$D327+1)/$AN327))+1)))</f>
        <v/>
      </c>
    </row>
    <row r="328" customFormat="false" ht="24" hidden="false" customHeight="false" outlineLevel="0" collapsed="false">
      <c r="F328" s="288" t="str">
        <f aca="true">IF(TRIM($B328&amp;$C328)="","",IF(OR(ISNUMBER(SEARCH("未",$A328)),ISNUMBER(SEARCH("送出",$A328)),AND(TRIM($A328)="",NOT(ISNUMBER($D328)),N($H328)=0)),"【合同未回】","")&amp;IF(NOT(ISNUMBER($E328)),IF(OR(ISNUMBER(SEARCH("未",$A328)),ISNUMBER(SEARCH("送出",$A328)),AND(TRIM($A328)="",NOT(ISNUMBER($D328)),N($H328)=0)),"","【未填合同期】"),IF($E328&lt;TODAY(),"【已到期】",IF($E328-TODAY()&lt;=提醒天数,"【即将到期，剩余"&amp;($E328-TODAY())&amp;"天】","【正常】")))&amp;IF(OR($AD328="安装免保",$AD328="技术免保",$AD328="质保期内"),"【"&amp;$AD328&amp;"】",""))</f>
        <v/>
      </c>
      <c r="K328" s="244" t="str">
        <f aca="false">IF(OR(N($H328)=0,N($I328)=0),"",ROUND(N($H328)*N($I328)*IF(N($J328)=0,1,N($J328)),2))</f>
        <v/>
      </c>
      <c r="M328" s="244" t="str">
        <f aca="false">IF(TRIM($B328&amp;$C328)="","",IF(AND(N($K328)=0,N($L328)=0),"",ROUND(N($K328)+N($L328),2)))</f>
        <v/>
      </c>
      <c r="S328" s="244"/>
      <c r="T328" s="245" t="str">
        <f aca="false">IF(TRIM($B328&amp;$C328)="","",IF(N($O328)=0,"",MAX(0,MIN(N($O328)-N($Q328),N($W328)))))</f>
        <v/>
      </c>
      <c r="U328" s="245" t="str">
        <f aca="false">IF(TRIM($B328&amp;$C328)="","",IF(N($Q328)&lt;=N($O328),"",N($Q328)-N($O328)))</f>
        <v/>
      </c>
      <c r="V328" s="245" t="str">
        <f aca="false">IF(OR(TRIM($B328&amp;$C328)="",$W328=""),"",MAX(0,N($W328))-N($T328))</f>
        <v/>
      </c>
      <c r="W328" s="245" t="str">
        <f aca="false">IF(TRIM($B328&amp;$C328)="","",IF(AND(N($M328)=0,N($Q328)+N($R328)+N($S328)=0),"",ROUND(N($M328)-N($Q328)-N($R328)-N($S328),2)))</f>
        <v/>
      </c>
      <c r="X328" s="246" t="str">
        <f aca="false">IF(TRIM($B328&amp;$C328)="","",IF(N($M328)=0,IF((N($Q328)+N($R328)+N($S328))=0,"—未填单价","未填单价，已收 "&amp;TEXT((N($Q328)+N($R328)+N($S328)),"#,##0.00")),IF(N($W328)&gt;0.005,"欠 "&amp;TEXT(N($W328),"#,##0.00")&amp;IF(N($T328)&gt;0,"（开票未到账 "&amp;TEXT(N($T328),"#,##0.00")&amp;"）","")&amp;IF(N($V328)&gt;0,"（未开票 "&amp;TEXT(N($V328),"#,##0.00")&amp;"）",""),IF(N($W328)&lt;-0.005,"多收 "&amp;TEXT(-N($W328),"#,##0.00"),"✔ 已结清")))&amp;IF(N($U328)&gt;0,"｜到账未开票 "&amp;TEXT(N($U328),"#,##0.00")&amp;"，待补票","")&amp;IF(N($R328)&gt;0,"｜收现 "&amp;TEXT(N($R328),"#,##0.00"),"")&amp;IF(N($S328)&gt;0,"｜收款不开票 "&amp;TEXT(N($S328),"#,##0.00"),""))</f>
        <v/>
      </c>
      <c r="Y328" s="290"/>
      <c r="AC328" s="244" t="str">
        <f aca="false">IF(OR(N($O328)=0,N($AB328)=0),"",ROUND(N($O328)/(1+N($AB328))*N($AB328),2))</f>
        <v/>
      </c>
      <c r="AD328" s="290"/>
      <c r="AE328" s="288"/>
      <c r="AF328" s="261" t="str">
        <f aca="false">IF($AN328="","",IF($AN328=1,IF($AO328&gt;=1,"一次性·已到收款期","一次性·未到期"),$AE328&amp;" 第"&amp;$AO328&amp;"/"&amp;$AN328&amp;"期"))</f>
        <v/>
      </c>
      <c r="AG328" s="245" t="str">
        <f aca="false">IF(OR($AN328="",N($M328)=0),"",ROUND(N($K328)*$AO328/$AN328,2)+N($L328))</f>
        <v/>
      </c>
      <c r="AH328" s="245" t="str">
        <f aca="false">IF($AG328="","",MAX(0,ROUND($AG328-(N($Q328)+N($R328)+N($S328)),2)))</f>
        <v/>
      </c>
      <c r="AI328" s="245" t="str">
        <f aca="false">IF(OR(TRIM($B328&amp;$C328)="",NOT(ISNUMBER($D328))),"",SUMIFS($W$3:$W$1001,$AK$3:$AK$1001,$AK328,$D$3:$D$1001,"&lt;"&amp;$D328))</f>
        <v/>
      </c>
      <c r="AJ328" s="245" t="str">
        <f aca="false">IF(TRIM($B328&amp;$C328)="","",SUMIFS($W$3:$W$1001,$AK$3:$AK$1001,$AK328))</f>
        <v/>
      </c>
      <c r="AK328" s="261" t="str">
        <f aca="false">IF(TRIM($B328&amp;$C328)="","",TRIM($B328)&amp;"｜"&amp;TRIM($C328))</f>
        <v/>
      </c>
      <c r="AL328" s="245" t="str">
        <f aca="false">IF(TRIM($B328&amp;$C328)="","",MIN(N($O328),N($Q328)))</f>
        <v/>
      </c>
      <c r="AM328" s="248" t="str">
        <f aca="false">IF(ISNUMBER($D328),YEAR($D328),"")</f>
        <v/>
      </c>
      <c r="AN328" s="248" t="str">
        <f aca="false">IF(OR(TRIM($B328&amp;$C328)="",NOT(ISNUMBER($D328)),NOT(ISNUMBER($E328))),"",IF($E328&lt;$D328,"",IF(IF($AE328="半年付",2,IF($AE328="季度付",4,IF($AE328="月付",12,IF($AE328="半月付",24,1))))=1,1,MAX(1,ROUND(($E328-$D328+1)/365*IF($AE328="半年付",2,IF($AE328="季度付",4,IF($AE328="月付",12,IF($AE328="半月付",24,1)))),0)))))</f>
        <v/>
      </c>
      <c r="AO328" s="248" t="str">
        <f aca="true">IF($AN328="","",MIN($AN328,MAX(0,INT((TODAY()-付款宽限天数-$D328)/(($E328-$D328+1)/$AN328))+1)))</f>
        <v/>
      </c>
    </row>
    <row r="329" customFormat="false" ht="24" hidden="false" customHeight="false" outlineLevel="0" collapsed="false">
      <c r="F329" s="288" t="str">
        <f aca="true">IF(TRIM($B329&amp;$C329)="","",IF(OR(ISNUMBER(SEARCH("未",$A329)),ISNUMBER(SEARCH("送出",$A329)),AND(TRIM($A329)="",NOT(ISNUMBER($D329)),N($H329)=0)),"【合同未回】","")&amp;IF(NOT(ISNUMBER($E329)),IF(OR(ISNUMBER(SEARCH("未",$A329)),ISNUMBER(SEARCH("送出",$A329)),AND(TRIM($A329)="",NOT(ISNUMBER($D329)),N($H329)=0)),"","【未填合同期】"),IF($E329&lt;TODAY(),"【已到期】",IF($E329-TODAY()&lt;=提醒天数,"【即将到期，剩余"&amp;($E329-TODAY())&amp;"天】","【正常】")))&amp;IF(OR($AD329="安装免保",$AD329="技术免保",$AD329="质保期内"),"【"&amp;$AD329&amp;"】",""))</f>
        <v/>
      </c>
      <c r="K329" s="244" t="str">
        <f aca="false">IF(OR(N($H329)=0,N($I329)=0),"",ROUND(N($H329)*N($I329)*IF(N($J329)=0,1,N($J329)),2))</f>
        <v/>
      </c>
      <c r="M329" s="244" t="str">
        <f aca="false">IF(TRIM($B329&amp;$C329)="","",IF(AND(N($K329)=0,N($L329)=0),"",ROUND(N($K329)+N($L329),2)))</f>
        <v/>
      </c>
      <c r="S329" s="244"/>
      <c r="T329" s="245" t="str">
        <f aca="false">IF(TRIM($B329&amp;$C329)="","",IF(N($O329)=0,"",MAX(0,MIN(N($O329)-N($Q329),N($W329)))))</f>
        <v/>
      </c>
      <c r="U329" s="245" t="str">
        <f aca="false">IF(TRIM($B329&amp;$C329)="","",IF(N($Q329)&lt;=N($O329),"",N($Q329)-N($O329)))</f>
        <v/>
      </c>
      <c r="V329" s="245" t="str">
        <f aca="false">IF(OR(TRIM($B329&amp;$C329)="",$W329=""),"",MAX(0,N($W329))-N($T329))</f>
        <v/>
      </c>
      <c r="W329" s="245" t="str">
        <f aca="false">IF(TRIM($B329&amp;$C329)="","",IF(AND(N($M329)=0,N($Q329)+N($R329)+N($S329)=0),"",ROUND(N($M329)-N($Q329)-N($R329)-N($S329),2)))</f>
        <v/>
      </c>
      <c r="X329" s="246" t="str">
        <f aca="false">IF(TRIM($B329&amp;$C329)="","",IF(N($M329)=0,IF((N($Q329)+N($R329)+N($S329))=0,"—未填单价","未填单价，已收 "&amp;TEXT((N($Q329)+N($R329)+N($S329)),"#,##0.00")),IF(N($W329)&gt;0.005,"欠 "&amp;TEXT(N($W329),"#,##0.00")&amp;IF(N($T329)&gt;0,"（开票未到账 "&amp;TEXT(N($T329),"#,##0.00")&amp;"）","")&amp;IF(N($V329)&gt;0,"（未开票 "&amp;TEXT(N($V329),"#,##0.00")&amp;"）",""),IF(N($W329)&lt;-0.005,"多收 "&amp;TEXT(-N($W329),"#,##0.00"),"✔ 已结清")))&amp;IF(N($U329)&gt;0,"｜到账未开票 "&amp;TEXT(N($U329),"#,##0.00")&amp;"，待补票","")&amp;IF(N($R329)&gt;0,"｜收现 "&amp;TEXT(N($R329),"#,##0.00"),"")&amp;IF(N($S329)&gt;0,"｜收款不开票 "&amp;TEXT(N($S329),"#,##0.00"),""))</f>
        <v/>
      </c>
      <c r="Y329" s="290"/>
      <c r="AC329" s="244" t="str">
        <f aca="false">IF(OR(N($O329)=0,N($AB329)=0),"",ROUND(N($O329)/(1+N($AB329))*N($AB329),2))</f>
        <v/>
      </c>
      <c r="AD329" s="290"/>
      <c r="AE329" s="288"/>
      <c r="AF329" s="261" t="str">
        <f aca="false">IF($AN329="","",IF($AN329=1,IF($AO329&gt;=1,"一次性·已到收款期","一次性·未到期"),$AE329&amp;" 第"&amp;$AO329&amp;"/"&amp;$AN329&amp;"期"))</f>
        <v/>
      </c>
      <c r="AG329" s="245" t="str">
        <f aca="false">IF(OR($AN329="",N($M329)=0),"",ROUND(N($K329)*$AO329/$AN329,2)+N($L329))</f>
        <v/>
      </c>
      <c r="AH329" s="245" t="str">
        <f aca="false">IF($AG329="","",MAX(0,ROUND($AG329-(N($Q329)+N($R329)+N($S329)),2)))</f>
        <v/>
      </c>
      <c r="AI329" s="245" t="str">
        <f aca="false">IF(OR(TRIM($B329&amp;$C329)="",NOT(ISNUMBER($D329))),"",SUMIFS($W$3:$W$1001,$AK$3:$AK$1001,$AK329,$D$3:$D$1001,"&lt;"&amp;$D329))</f>
        <v/>
      </c>
      <c r="AJ329" s="245" t="str">
        <f aca="false">IF(TRIM($B329&amp;$C329)="","",SUMIFS($W$3:$W$1001,$AK$3:$AK$1001,$AK329))</f>
        <v/>
      </c>
      <c r="AK329" s="261" t="str">
        <f aca="false">IF(TRIM($B329&amp;$C329)="","",TRIM($B329)&amp;"｜"&amp;TRIM($C329))</f>
        <v/>
      </c>
      <c r="AL329" s="245" t="str">
        <f aca="false">IF(TRIM($B329&amp;$C329)="","",MIN(N($O329),N($Q329)))</f>
        <v/>
      </c>
      <c r="AM329" s="248" t="str">
        <f aca="false">IF(ISNUMBER($D329),YEAR($D329),"")</f>
        <v/>
      </c>
      <c r="AN329" s="248" t="str">
        <f aca="false">IF(OR(TRIM($B329&amp;$C329)="",NOT(ISNUMBER($D329)),NOT(ISNUMBER($E329))),"",IF($E329&lt;$D329,"",IF(IF($AE329="半年付",2,IF($AE329="季度付",4,IF($AE329="月付",12,IF($AE329="半月付",24,1))))=1,1,MAX(1,ROUND(($E329-$D329+1)/365*IF($AE329="半年付",2,IF($AE329="季度付",4,IF($AE329="月付",12,IF($AE329="半月付",24,1)))),0)))))</f>
        <v/>
      </c>
      <c r="AO329" s="248" t="str">
        <f aca="true">IF($AN329="","",MIN($AN329,MAX(0,INT((TODAY()-付款宽限天数-$D329)/(($E329-$D329+1)/$AN329))+1)))</f>
        <v/>
      </c>
    </row>
    <row r="330" customFormat="false" ht="24" hidden="false" customHeight="false" outlineLevel="0" collapsed="false">
      <c r="F330" s="288" t="str">
        <f aca="true">IF(TRIM($B330&amp;$C330)="","",IF(OR(ISNUMBER(SEARCH("未",$A330)),ISNUMBER(SEARCH("送出",$A330)),AND(TRIM($A330)="",NOT(ISNUMBER($D330)),N($H330)=0)),"【合同未回】","")&amp;IF(NOT(ISNUMBER($E330)),IF(OR(ISNUMBER(SEARCH("未",$A330)),ISNUMBER(SEARCH("送出",$A330)),AND(TRIM($A330)="",NOT(ISNUMBER($D330)),N($H330)=0)),"","【未填合同期】"),IF($E330&lt;TODAY(),"【已到期】",IF($E330-TODAY()&lt;=提醒天数,"【即将到期，剩余"&amp;($E330-TODAY())&amp;"天】","【正常】")))&amp;IF(OR($AD330="安装免保",$AD330="技术免保",$AD330="质保期内"),"【"&amp;$AD330&amp;"】",""))</f>
        <v/>
      </c>
      <c r="K330" s="244" t="str">
        <f aca="false">IF(OR(N($H330)=0,N($I330)=0),"",ROUND(N($H330)*N($I330)*IF(N($J330)=0,1,N($J330)),2))</f>
        <v/>
      </c>
      <c r="M330" s="244" t="str">
        <f aca="false">IF(TRIM($B330&amp;$C330)="","",IF(AND(N($K330)=0,N($L330)=0),"",ROUND(N($K330)+N($L330),2)))</f>
        <v/>
      </c>
      <c r="S330" s="244"/>
      <c r="T330" s="245" t="str">
        <f aca="false">IF(TRIM($B330&amp;$C330)="","",IF(N($O330)=0,"",MAX(0,MIN(N($O330)-N($Q330),N($W330)))))</f>
        <v/>
      </c>
      <c r="U330" s="245" t="str">
        <f aca="false">IF(TRIM($B330&amp;$C330)="","",IF(N($Q330)&lt;=N($O330),"",N($Q330)-N($O330)))</f>
        <v/>
      </c>
      <c r="V330" s="245" t="str">
        <f aca="false">IF(OR(TRIM($B330&amp;$C330)="",$W330=""),"",MAX(0,N($W330))-N($T330))</f>
        <v/>
      </c>
      <c r="W330" s="245" t="str">
        <f aca="false">IF(TRIM($B330&amp;$C330)="","",IF(AND(N($M330)=0,N($Q330)+N($R330)+N($S330)=0),"",ROUND(N($M330)-N($Q330)-N($R330)-N($S330),2)))</f>
        <v/>
      </c>
      <c r="X330" s="246" t="str">
        <f aca="false">IF(TRIM($B330&amp;$C330)="","",IF(N($M330)=0,IF((N($Q330)+N($R330)+N($S330))=0,"—未填单价","未填单价，已收 "&amp;TEXT((N($Q330)+N($R330)+N($S330)),"#,##0.00")),IF(N($W330)&gt;0.005,"欠 "&amp;TEXT(N($W330),"#,##0.00")&amp;IF(N($T330)&gt;0,"（开票未到账 "&amp;TEXT(N($T330),"#,##0.00")&amp;"）","")&amp;IF(N($V330)&gt;0,"（未开票 "&amp;TEXT(N($V330),"#,##0.00")&amp;"）",""),IF(N($W330)&lt;-0.005,"多收 "&amp;TEXT(-N($W330),"#,##0.00"),"✔ 已结清")))&amp;IF(N($U330)&gt;0,"｜到账未开票 "&amp;TEXT(N($U330),"#,##0.00")&amp;"，待补票","")&amp;IF(N($R330)&gt;0,"｜收现 "&amp;TEXT(N($R330),"#,##0.00"),"")&amp;IF(N($S330)&gt;0,"｜收款不开票 "&amp;TEXT(N($S330),"#,##0.00"),""))</f>
        <v/>
      </c>
      <c r="Y330" s="290"/>
      <c r="AC330" s="244" t="str">
        <f aca="false">IF(OR(N($O330)=0,N($AB330)=0),"",ROUND(N($O330)/(1+N($AB330))*N($AB330),2))</f>
        <v/>
      </c>
      <c r="AD330" s="290"/>
      <c r="AE330" s="288"/>
      <c r="AF330" s="261" t="str">
        <f aca="false">IF($AN330="","",IF($AN330=1,IF($AO330&gt;=1,"一次性·已到收款期","一次性·未到期"),$AE330&amp;" 第"&amp;$AO330&amp;"/"&amp;$AN330&amp;"期"))</f>
        <v/>
      </c>
      <c r="AG330" s="245" t="str">
        <f aca="false">IF(OR($AN330="",N($M330)=0),"",ROUND(N($K330)*$AO330/$AN330,2)+N($L330))</f>
        <v/>
      </c>
      <c r="AH330" s="245" t="str">
        <f aca="false">IF($AG330="","",MAX(0,ROUND($AG330-(N($Q330)+N($R330)+N($S330)),2)))</f>
        <v/>
      </c>
      <c r="AI330" s="245" t="str">
        <f aca="false">IF(OR(TRIM($B330&amp;$C330)="",NOT(ISNUMBER($D330))),"",SUMIFS($W$3:$W$1001,$AK$3:$AK$1001,$AK330,$D$3:$D$1001,"&lt;"&amp;$D330))</f>
        <v/>
      </c>
      <c r="AJ330" s="245" t="str">
        <f aca="false">IF(TRIM($B330&amp;$C330)="","",SUMIFS($W$3:$W$1001,$AK$3:$AK$1001,$AK330))</f>
        <v/>
      </c>
      <c r="AK330" s="261" t="str">
        <f aca="false">IF(TRIM($B330&amp;$C330)="","",TRIM($B330)&amp;"｜"&amp;TRIM($C330))</f>
        <v/>
      </c>
      <c r="AL330" s="245" t="str">
        <f aca="false">IF(TRIM($B330&amp;$C330)="","",MIN(N($O330),N($Q330)))</f>
        <v/>
      </c>
      <c r="AM330" s="248" t="str">
        <f aca="false">IF(ISNUMBER($D330),YEAR($D330),"")</f>
        <v/>
      </c>
      <c r="AN330" s="248" t="str">
        <f aca="false">IF(OR(TRIM($B330&amp;$C330)="",NOT(ISNUMBER($D330)),NOT(ISNUMBER($E330))),"",IF($E330&lt;$D330,"",IF(IF($AE330="半年付",2,IF($AE330="季度付",4,IF($AE330="月付",12,IF($AE330="半月付",24,1))))=1,1,MAX(1,ROUND(($E330-$D330+1)/365*IF($AE330="半年付",2,IF($AE330="季度付",4,IF($AE330="月付",12,IF($AE330="半月付",24,1)))),0)))))</f>
        <v/>
      </c>
      <c r="AO330" s="248" t="str">
        <f aca="true">IF($AN330="","",MIN($AN330,MAX(0,INT((TODAY()-付款宽限天数-$D330)/(($E330-$D330+1)/$AN330))+1)))</f>
        <v/>
      </c>
    </row>
    <row r="331" customFormat="false" ht="24" hidden="false" customHeight="false" outlineLevel="0" collapsed="false">
      <c r="F331" s="288" t="str">
        <f aca="true">IF(TRIM($B331&amp;$C331)="","",IF(OR(ISNUMBER(SEARCH("未",$A331)),ISNUMBER(SEARCH("送出",$A331)),AND(TRIM($A331)="",NOT(ISNUMBER($D331)),N($H331)=0)),"【合同未回】","")&amp;IF(NOT(ISNUMBER($E331)),IF(OR(ISNUMBER(SEARCH("未",$A331)),ISNUMBER(SEARCH("送出",$A331)),AND(TRIM($A331)="",NOT(ISNUMBER($D331)),N($H331)=0)),"","【未填合同期】"),IF($E331&lt;TODAY(),"【已到期】",IF($E331-TODAY()&lt;=提醒天数,"【即将到期，剩余"&amp;($E331-TODAY())&amp;"天】","【正常】")))&amp;IF(OR($AD331="安装免保",$AD331="技术免保",$AD331="质保期内"),"【"&amp;$AD331&amp;"】",""))</f>
        <v/>
      </c>
      <c r="K331" s="244" t="str">
        <f aca="false">IF(OR(N($H331)=0,N($I331)=0),"",ROUND(N($H331)*N($I331)*IF(N($J331)=0,1,N($J331)),2))</f>
        <v/>
      </c>
      <c r="M331" s="244" t="str">
        <f aca="false">IF(TRIM($B331&amp;$C331)="","",IF(AND(N($K331)=0,N($L331)=0),"",ROUND(N($K331)+N($L331),2)))</f>
        <v/>
      </c>
      <c r="S331" s="244"/>
      <c r="T331" s="245" t="str">
        <f aca="false">IF(TRIM($B331&amp;$C331)="","",IF(N($O331)=0,"",MAX(0,MIN(N($O331)-N($Q331),N($W331)))))</f>
        <v/>
      </c>
      <c r="U331" s="245" t="str">
        <f aca="false">IF(TRIM($B331&amp;$C331)="","",IF(N($Q331)&lt;=N($O331),"",N($Q331)-N($O331)))</f>
        <v/>
      </c>
      <c r="V331" s="245" t="str">
        <f aca="false">IF(OR(TRIM($B331&amp;$C331)="",$W331=""),"",MAX(0,N($W331))-N($T331))</f>
        <v/>
      </c>
      <c r="W331" s="245" t="str">
        <f aca="false">IF(TRIM($B331&amp;$C331)="","",IF(AND(N($M331)=0,N($Q331)+N($R331)+N($S331)=0),"",ROUND(N($M331)-N($Q331)-N($R331)-N($S331),2)))</f>
        <v/>
      </c>
      <c r="X331" s="246" t="str">
        <f aca="false">IF(TRIM($B331&amp;$C331)="","",IF(N($M331)=0,IF((N($Q331)+N($R331)+N($S331))=0,"—未填单价","未填单价，已收 "&amp;TEXT((N($Q331)+N($R331)+N($S331)),"#,##0.00")),IF(N($W331)&gt;0.005,"欠 "&amp;TEXT(N($W331),"#,##0.00")&amp;IF(N($T331)&gt;0,"（开票未到账 "&amp;TEXT(N($T331),"#,##0.00")&amp;"）","")&amp;IF(N($V331)&gt;0,"（未开票 "&amp;TEXT(N($V331),"#,##0.00")&amp;"）",""),IF(N($W331)&lt;-0.005,"多收 "&amp;TEXT(-N($W331),"#,##0.00"),"✔ 已结清")))&amp;IF(N($U331)&gt;0,"｜到账未开票 "&amp;TEXT(N($U331),"#,##0.00")&amp;"，待补票","")&amp;IF(N($R331)&gt;0,"｜收现 "&amp;TEXT(N($R331),"#,##0.00"),"")&amp;IF(N($S331)&gt;0,"｜收款不开票 "&amp;TEXT(N($S331),"#,##0.00"),""))</f>
        <v/>
      </c>
      <c r="Y331" s="290"/>
      <c r="AC331" s="244" t="str">
        <f aca="false">IF(OR(N($O331)=0,N($AB331)=0),"",ROUND(N($O331)/(1+N($AB331))*N($AB331),2))</f>
        <v/>
      </c>
      <c r="AD331" s="290"/>
      <c r="AE331" s="288"/>
      <c r="AF331" s="261" t="str">
        <f aca="false">IF($AN331="","",IF($AN331=1,IF($AO331&gt;=1,"一次性·已到收款期","一次性·未到期"),$AE331&amp;" 第"&amp;$AO331&amp;"/"&amp;$AN331&amp;"期"))</f>
        <v/>
      </c>
      <c r="AG331" s="245" t="str">
        <f aca="false">IF(OR($AN331="",N($M331)=0),"",ROUND(N($K331)*$AO331/$AN331,2)+N($L331))</f>
        <v/>
      </c>
      <c r="AH331" s="245" t="str">
        <f aca="false">IF($AG331="","",MAX(0,ROUND($AG331-(N($Q331)+N($R331)+N($S331)),2)))</f>
        <v/>
      </c>
      <c r="AI331" s="245" t="str">
        <f aca="false">IF(OR(TRIM($B331&amp;$C331)="",NOT(ISNUMBER($D331))),"",SUMIFS($W$3:$W$1001,$AK$3:$AK$1001,$AK331,$D$3:$D$1001,"&lt;"&amp;$D331))</f>
        <v/>
      </c>
      <c r="AJ331" s="245" t="str">
        <f aca="false">IF(TRIM($B331&amp;$C331)="","",SUMIFS($W$3:$W$1001,$AK$3:$AK$1001,$AK331))</f>
        <v/>
      </c>
      <c r="AK331" s="261" t="str">
        <f aca="false">IF(TRIM($B331&amp;$C331)="","",TRIM($B331)&amp;"｜"&amp;TRIM($C331))</f>
        <v/>
      </c>
      <c r="AL331" s="245" t="str">
        <f aca="false">IF(TRIM($B331&amp;$C331)="","",MIN(N($O331),N($Q331)))</f>
        <v/>
      </c>
      <c r="AM331" s="248" t="str">
        <f aca="false">IF(ISNUMBER($D331),YEAR($D331),"")</f>
        <v/>
      </c>
      <c r="AN331" s="248" t="str">
        <f aca="false">IF(OR(TRIM($B331&amp;$C331)="",NOT(ISNUMBER($D331)),NOT(ISNUMBER($E331))),"",IF($E331&lt;$D331,"",IF(IF($AE331="半年付",2,IF($AE331="季度付",4,IF($AE331="月付",12,IF($AE331="半月付",24,1))))=1,1,MAX(1,ROUND(($E331-$D331+1)/365*IF($AE331="半年付",2,IF($AE331="季度付",4,IF($AE331="月付",12,IF($AE331="半月付",24,1)))),0)))))</f>
        <v/>
      </c>
      <c r="AO331" s="248" t="str">
        <f aca="true">IF($AN331="","",MIN($AN331,MAX(0,INT((TODAY()-付款宽限天数-$D331)/(($E331-$D331+1)/$AN331))+1)))</f>
        <v/>
      </c>
    </row>
    <row r="332" customFormat="false" ht="24" hidden="false" customHeight="false" outlineLevel="0" collapsed="false">
      <c r="F332" s="288" t="str">
        <f aca="true">IF(TRIM($B332&amp;$C332)="","",IF(OR(ISNUMBER(SEARCH("未",$A332)),ISNUMBER(SEARCH("送出",$A332)),AND(TRIM($A332)="",NOT(ISNUMBER($D332)),N($H332)=0)),"【合同未回】","")&amp;IF(NOT(ISNUMBER($E332)),IF(OR(ISNUMBER(SEARCH("未",$A332)),ISNUMBER(SEARCH("送出",$A332)),AND(TRIM($A332)="",NOT(ISNUMBER($D332)),N($H332)=0)),"","【未填合同期】"),IF($E332&lt;TODAY(),"【已到期】",IF($E332-TODAY()&lt;=提醒天数,"【即将到期，剩余"&amp;($E332-TODAY())&amp;"天】","【正常】")))&amp;IF(OR($AD332="安装免保",$AD332="技术免保",$AD332="质保期内"),"【"&amp;$AD332&amp;"】",""))</f>
        <v/>
      </c>
      <c r="K332" s="244" t="str">
        <f aca="false">IF(OR(N($H332)=0,N($I332)=0),"",ROUND(N($H332)*N($I332)*IF(N($J332)=0,1,N($J332)),2))</f>
        <v/>
      </c>
      <c r="M332" s="244" t="str">
        <f aca="false">IF(TRIM($B332&amp;$C332)="","",IF(AND(N($K332)=0,N($L332)=0),"",ROUND(N($K332)+N($L332),2)))</f>
        <v/>
      </c>
      <c r="S332" s="244"/>
      <c r="T332" s="245" t="str">
        <f aca="false">IF(TRIM($B332&amp;$C332)="","",IF(N($O332)=0,"",MAX(0,MIN(N($O332)-N($Q332),N($W332)))))</f>
        <v/>
      </c>
      <c r="U332" s="245" t="str">
        <f aca="false">IF(TRIM($B332&amp;$C332)="","",IF(N($Q332)&lt;=N($O332),"",N($Q332)-N($O332)))</f>
        <v/>
      </c>
      <c r="V332" s="245" t="str">
        <f aca="false">IF(OR(TRIM($B332&amp;$C332)="",$W332=""),"",MAX(0,N($W332))-N($T332))</f>
        <v/>
      </c>
      <c r="W332" s="245" t="str">
        <f aca="false">IF(TRIM($B332&amp;$C332)="","",IF(AND(N($M332)=0,N($Q332)+N($R332)+N($S332)=0),"",ROUND(N($M332)-N($Q332)-N($R332)-N($S332),2)))</f>
        <v/>
      </c>
      <c r="X332" s="246" t="str">
        <f aca="false">IF(TRIM($B332&amp;$C332)="","",IF(N($M332)=0,IF((N($Q332)+N($R332)+N($S332))=0,"—未填单价","未填单价，已收 "&amp;TEXT((N($Q332)+N($R332)+N($S332)),"#,##0.00")),IF(N($W332)&gt;0.005,"欠 "&amp;TEXT(N($W332),"#,##0.00")&amp;IF(N($T332)&gt;0,"（开票未到账 "&amp;TEXT(N($T332),"#,##0.00")&amp;"）","")&amp;IF(N($V332)&gt;0,"（未开票 "&amp;TEXT(N($V332),"#,##0.00")&amp;"）",""),IF(N($W332)&lt;-0.005,"多收 "&amp;TEXT(-N($W332),"#,##0.00"),"✔ 已结清")))&amp;IF(N($U332)&gt;0,"｜到账未开票 "&amp;TEXT(N($U332),"#,##0.00")&amp;"，待补票","")&amp;IF(N($R332)&gt;0,"｜收现 "&amp;TEXT(N($R332),"#,##0.00"),"")&amp;IF(N($S332)&gt;0,"｜收款不开票 "&amp;TEXT(N($S332),"#,##0.00"),""))</f>
        <v/>
      </c>
      <c r="Y332" s="290"/>
      <c r="AC332" s="244" t="str">
        <f aca="false">IF(OR(N($O332)=0,N($AB332)=0),"",ROUND(N($O332)/(1+N($AB332))*N($AB332),2))</f>
        <v/>
      </c>
      <c r="AD332" s="290"/>
      <c r="AE332" s="288"/>
      <c r="AF332" s="261" t="str">
        <f aca="false">IF($AN332="","",IF($AN332=1,IF($AO332&gt;=1,"一次性·已到收款期","一次性·未到期"),$AE332&amp;" 第"&amp;$AO332&amp;"/"&amp;$AN332&amp;"期"))</f>
        <v/>
      </c>
      <c r="AG332" s="245" t="str">
        <f aca="false">IF(OR($AN332="",N($M332)=0),"",ROUND(N($K332)*$AO332/$AN332,2)+N($L332))</f>
        <v/>
      </c>
      <c r="AH332" s="245" t="str">
        <f aca="false">IF($AG332="","",MAX(0,ROUND($AG332-(N($Q332)+N($R332)+N($S332)),2)))</f>
        <v/>
      </c>
      <c r="AI332" s="245" t="str">
        <f aca="false">IF(OR(TRIM($B332&amp;$C332)="",NOT(ISNUMBER($D332))),"",SUMIFS($W$3:$W$1001,$AK$3:$AK$1001,$AK332,$D$3:$D$1001,"&lt;"&amp;$D332))</f>
        <v/>
      </c>
      <c r="AJ332" s="245" t="str">
        <f aca="false">IF(TRIM($B332&amp;$C332)="","",SUMIFS($W$3:$W$1001,$AK$3:$AK$1001,$AK332))</f>
        <v/>
      </c>
      <c r="AK332" s="261" t="str">
        <f aca="false">IF(TRIM($B332&amp;$C332)="","",TRIM($B332)&amp;"｜"&amp;TRIM($C332))</f>
        <v/>
      </c>
      <c r="AL332" s="245" t="str">
        <f aca="false">IF(TRIM($B332&amp;$C332)="","",MIN(N($O332),N($Q332)))</f>
        <v/>
      </c>
      <c r="AM332" s="248" t="str">
        <f aca="false">IF(ISNUMBER($D332),YEAR($D332),"")</f>
        <v/>
      </c>
      <c r="AN332" s="248" t="str">
        <f aca="false">IF(OR(TRIM($B332&amp;$C332)="",NOT(ISNUMBER($D332)),NOT(ISNUMBER($E332))),"",IF($E332&lt;$D332,"",IF(IF($AE332="半年付",2,IF($AE332="季度付",4,IF($AE332="月付",12,IF($AE332="半月付",24,1))))=1,1,MAX(1,ROUND(($E332-$D332+1)/365*IF($AE332="半年付",2,IF($AE332="季度付",4,IF($AE332="月付",12,IF($AE332="半月付",24,1)))),0)))))</f>
        <v/>
      </c>
      <c r="AO332" s="248" t="str">
        <f aca="true">IF($AN332="","",MIN($AN332,MAX(0,INT((TODAY()-付款宽限天数-$D332)/(($E332-$D332+1)/$AN332))+1)))</f>
        <v/>
      </c>
    </row>
    <row r="333" customFormat="false" ht="24" hidden="false" customHeight="false" outlineLevel="0" collapsed="false">
      <c r="F333" s="288" t="str">
        <f aca="true">IF(TRIM($B333&amp;$C333)="","",IF(OR(ISNUMBER(SEARCH("未",$A333)),ISNUMBER(SEARCH("送出",$A333)),AND(TRIM($A333)="",NOT(ISNUMBER($D333)),N($H333)=0)),"【合同未回】","")&amp;IF(NOT(ISNUMBER($E333)),IF(OR(ISNUMBER(SEARCH("未",$A333)),ISNUMBER(SEARCH("送出",$A333)),AND(TRIM($A333)="",NOT(ISNUMBER($D333)),N($H333)=0)),"","【未填合同期】"),IF($E333&lt;TODAY(),"【已到期】",IF($E333-TODAY()&lt;=提醒天数,"【即将到期，剩余"&amp;($E333-TODAY())&amp;"天】","【正常】")))&amp;IF(OR($AD333="安装免保",$AD333="技术免保",$AD333="质保期内"),"【"&amp;$AD333&amp;"】",""))</f>
        <v/>
      </c>
      <c r="K333" s="244" t="str">
        <f aca="false">IF(OR(N($H333)=0,N($I333)=0),"",ROUND(N($H333)*N($I333)*IF(N($J333)=0,1,N($J333)),2))</f>
        <v/>
      </c>
      <c r="M333" s="244" t="str">
        <f aca="false">IF(TRIM($B333&amp;$C333)="","",IF(AND(N($K333)=0,N($L333)=0),"",ROUND(N($K333)+N($L333),2)))</f>
        <v/>
      </c>
      <c r="S333" s="244"/>
      <c r="T333" s="245" t="str">
        <f aca="false">IF(TRIM($B333&amp;$C333)="","",IF(N($O333)=0,"",MAX(0,MIN(N($O333)-N($Q333),N($W333)))))</f>
        <v/>
      </c>
      <c r="U333" s="245" t="str">
        <f aca="false">IF(TRIM($B333&amp;$C333)="","",IF(N($Q333)&lt;=N($O333),"",N($Q333)-N($O333)))</f>
        <v/>
      </c>
      <c r="V333" s="245" t="str">
        <f aca="false">IF(OR(TRIM($B333&amp;$C333)="",$W333=""),"",MAX(0,N($W333))-N($T333))</f>
        <v/>
      </c>
      <c r="W333" s="245" t="str">
        <f aca="false">IF(TRIM($B333&amp;$C333)="","",IF(AND(N($M333)=0,N($Q333)+N($R333)+N($S333)=0),"",ROUND(N($M333)-N($Q333)-N($R333)-N($S333),2)))</f>
        <v/>
      </c>
      <c r="X333" s="246" t="str">
        <f aca="false">IF(TRIM($B333&amp;$C333)="","",IF(N($M333)=0,IF((N($Q333)+N($R333)+N($S333))=0,"—未填单价","未填单价，已收 "&amp;TEXT((N($Q333)+N($R333)+N($S333)),"#,##0.00")),IF(N($W333)&gt;0.005,"欠 "&amp;TEXT(N($W333),"#,##0.00")&amp;IF(N($T333)&gt;0,"（开票未到账 "&amp;TEXT(N($T333),"#,##0.00")&amp;"）","")&amp;IF(N($V333)&gt;0,"（未开票 "&amp;TEXT(N($V333),"#,##0.00")&amp;"）",""),IF(N($W333)&lt;-0.005,"多收 "&amp;TEXT(-N($W333),"#,##0.00"),"✔ 已结清")))&amp;IF(N($U333)&gt;0,"｜到账未开票 "&amp;TEXT(N($U333),"#,##0.00")&amp;"，待补票","")&amp;IF(N($R333)&gt;0,"｜收现 "&amp;TEXT(N($R333),"#,##0.00"),"")&amp;IF(N($S333)&gt;0,"｜收款不开票 "&amp;TEXT(N($S333),"#,##0.00"),""))</f>
        <v/>
      </c>
      <c r="Y333" s="290"/>
      <c r="AC333" s="244" t="str">
        <f aca="false">IF(OR(N($O333)=0,N($AB333)=0),"",ROUND(N($O333)/(1+N($AB333))*N($AB333),2))</f>
        <v/>
      </c>
      <c r="AD333" s="290"/>
      <c r="AE333" s="288"/>
      <c r="AF333" s="261" t="str">
        <f aca="false">IF($AN333="","",IF($AN333=1,IF($AO333&gt;=1,"一次性·已到收款期","一次性·未到期"),$AE333&amp;" 第"&amp;$AO333&amp;"/"&amp;$AN333&amp;"期"))</f>
        <v/>
      </c>
      <c r="AG333" s="245" t="str">
        <f aca="false">IF(OR($AN333="",N($M333)=0),"",ROUND(N($K333)*$AO333/$AN333,2)+N($L333))</f>
        <v/>
      </c>
      <c r="AH333" s="245" t="str">
        <f aca="false">IF($AG333="","",MAX(0,ROUND($AG333-(N($Q333)+N($R333)+N($S333)),2)))</f>
        <v/>
      </c>
      <c r="AI333" s="245" t="str">
        <f aca="false">IF(OR(TRIM($B333&amp;$C333)="",NOT(ISNUMBER($D333))),"",SUMIFS($W$3:$W$1001,$AK$3:$AK$1001,$AK333,$D$3:$D$1001,"&lt;"&amp;$D333))</f>
        <v/>
      </c>
      <c r="AJ333" s="245" t="str">
        <f aca="false">IF(TRIM($B333&amp;$C333)="","",SUMIFS($W$3:$W$1001,$AK$3:$AK$1001,$AK333))</f>
        <v/>
      </c>
      <c r="AK333" s="261" t="str">
        <f aca="false">IF(TRIM($B333&amp;$C333)="","",TRIM($B333)&amp;"｜"&amp;TRIM($C333))</f>
        <v/>
      </c>
      <c r="AL333" s="245" t="str">
        <f aca="false">IF(TRIM($B333&amp;$C333)="","",MIN(N($O333),N($Q333)))</f>
        <v/>
      </c>
      <c r="AM333" s="248" t="str">
        <f aca="false">IF(ISNUMBER($D333),YEAR($D333),"")</f>
        <v/>
      </c>
      <c r="AN333" s="248" t="str">
        <f aca="false">IF(OR(TRIM($B333&amp;$C333)="",NOT(ISNUMBER($D333)),NOT(ISNUMBER($E333))),"",IF($E333&lt;$D333,"",IF(IF($AE333="半年付",2,IF($AE333="季度付",4,IF($AE333="月付",12,IF($AE333="半月付",24,1))))=1,1,MAX(1,ROUND(($E333-$D333+1)/365*IF($AE333="半年付",2,IF($AE333="季度付",4,IF($AE333="月付",12,IF($AE333="半月付",24,1)))),0)))))</f>
        <v/>
      </c>
      <c r="AO333" s="248" t="str">
        <f aca="true">IF($AN333="","",MIN($AN333,MAX(0,INT((TODAY()-付款宽限天数-$D333)/(($E333-$D333+1)/$AN333))+1)))</f>
        <v/>
      </c>
    </row>
    <row r="334" customFormat="false" ht="24" hidden="false" customHeight="false" outlineLevel="0" collapsed="false">
      <c r="F334" s="288" t="str">
        <f aca="true">IF(TRIM($B334&amp;$C334)="","",IF(OR(ISNUMBER(SEARCH("未",$A334)),ISNUMBER(SEARCH("送出",$A334)),AND(TRIM($A334)="",NOT(ISNUMBER($D334)),N($H334)=0)),"【合同未回】","")&amp;IF(NOT(ISNUMBER($E334)),IF(OR(ISNUMBER(SEARCH("未",$A334)),ISNUMBER(SEARCH("送出",$A334)),AND(TRIM($A334)="",NOT(ISNUMBER($D334)),N($H334)=0)),"","【未填合同期】"),IF($E334&lt;TODAY(),"【已到期】",IF($E334-TODAY()&lt;=提醒天数,"【即将到期，剩余"&amp;($E334-TODAY())&amp;"天】","【正常】")))&amp;IF(OR($AD334="安装免保",$AD334="技术免保",$AD334="质保期内"),"【"&amp;$AD334&amp;"】",""))</f>
        <v/>
      </c>
      <c r="K334" s="244" t="str">
        <f aca="false">IF(OR(N($H334)=0,N($I334)=0),"",ROUND(N($H334)*N($I334)*IF(N($J334)=0,1,N($J334)),2))</f>
        <v/>
      </c>
      <c r="M334" s="244" t="str">
        <f aca="false">IF(TRIM($B334&amp;$C334)="","",IF(AND(N($K334)=0,N($L334)=0),"",ROUND(N($K334)+N($L334),2)))</f>
        <v/>
      </c>
      <c r="S334" s="244"/>
      <c r="T334" s="245" t="str">
        <f aca="false">IF(TRIM($B334&amp;$C334)="","",IF(N($O334)=0,"",MAX(0,MIN(N($O334)-N($Q334),N($W334)))))</f>
        <v/>
      </c>
      <c r="U334" s="245" t="str">
        <f aca="false">IF(TRIM($B334&amp;$C334)="","",IF(N($Q334)&lt;=N($O334),"",N($Q334)-N($O334)))</f>
        <v/>
      </c>
      <c r="V334" s="245" t="str">
        <f aca="false">IF(OR(TRIM($B334&amp;$C334)="",$W334=""),"",MAX(0,N($W334))-N($T334))</f>
        <v/>
      </c>
      <c r="W334" s="245" t="str">
        <f aca="false">IF(TRIM($B334&amp;$C334)="","",IF(AND(N($M334)=0,N($Q334)+N($R334)+N($S334)=0),"",ROUND(N($M334)-N($Q334)-N($R334)-N($S334),2)))</f>
        <v/>
      </c>
      <c r="X334" s="246" t="str">
        <f aca="false">IF(TRIM($B334&amp;$C334)="","",IF(N($M334)=0,IF((N($Q334)+N($R334)+N($S334))=0,"—未填单价","未填单价，已收 "&amp;TEXT((N($Q334)+N($R334)+N($S334)),"#,##0.00")),IF(N($W334)&gt;0.005,"欠 "&amp;TEXT(N($W334),"#,##0.00")&amp;IF(N($T334)&gt;0,"（开票未到账 "&amp;TEXT(N($T334),"#,##0.00")&amp;"）","")&amp;IF(N($V334)&gt;0,"（未开票 "&amp;TEXT(N($V334),"#,##0.00")&amp;"）",""),IF(N($W334)&lt;-0.005,"多收 "&amp;TEXT(-N($W334),"#,##0.00"),"✔ 已结清")))&amp;IF(N($U334)&gt;0,"｜到账未开票 "&amp;TEXT(N($U334),"#,##0.00")&amp;"，待补票","")&amp;IF(N($R334)&gt;0,"｜收现 "&amp;TEXT(N($R334),"#,##0.00"),"")&amp;IF(N($S334)&gt;0,"｜收款不开票 "&amp;TEXT(N($S334),"#,##0.00"),""))</f>
        <v/>
      </c>
      <c r="Y334" s="290"/>
      <c r="AC334" s="244" t="str">
        <f aca="false">IF(OR(N($O334)=0,N($AB334)=0),"",ROUND(N($O334)/(1+N($AB334))*N($AB334),2))</f>
        <v/>
      </c>
      <c r="AD334" s="290"/>
      <c r="AE334" s="288"/>
      <c r="AF334" s="261" t="str">
        <f aca="false">IF($AN334="","",IF($AN334=1,IF($AO334&gt;=1,"一次性·已到收款期","一次性·未到期"),$AE334&amp;" 第"&amp;$AO334&amp;"/"&amp;$AN334&amp;"期"))</f>
        <v/>
      </c>
      <c r="AG334" s="245" t="str">
        <f aca="false">IF(OR($AN334="",N($M334)=0),"",ROUND(N($K334)*$AO334/$AN334,2)+N($L334))</f>
        <v/>
      </c>
      <c r="AH334" s="245" t="str">
        <f aca="false">IF($AG334="","",MAX(0,ROUND($AG334-(N($Q334)+N($R334)+N($S334)),2)))</f>
        <v/>
      </c>
      <c r="AI334" s="245" t="str">
        <f aca="false">IF(OR(TRIM($B334&amp;$C334)="",NOT(ISNUMBER($D334))),"",SUMIFS($W$3:$W$1001,$AK$3:$AK$1001,$AK334,$D$3:$D$1001,"&lt;"&amp;$D334))</f>
        <v/>
      </c>
      <c r="AJ334" s="245" t="str">
        <f aca="false">IF(TRIM($B334&amp;$C334)="","",SUMIFS($W$3:$W$1001,$AK$3:$AK$1001,$AK334))</f>
        <v/>
      </c>
      <c r="AK334" s="261" t="str">
        <f aca="false">IF(TRIM($B334&amp;$C334)="","",TRIM($B334)&amp;"｜"&amp;TRIM($C334))</f>
        <v/>
      </c>
      <c r="AL334" s="245" t="str">
        <f aca="false">IF(TRIM($B334&amp;$C334)="","",MIN(N($O334),N($Q334)))</f>
        <v/>
      </c>
      <c r="AM334" s="248" t="str">
        <f aca="false">IF(ISNUMBER($D334),YEAR($D334),"")</f>
        <v/>
      </c>
      <c r="AN334" s="248" t="str">
        <f aca="false">IF(OR(TRIM($B334&amp;$C334)="",NOT(ISNUMBER($D334)),NOT(ISNUMBER($E334))),"",IF($E334&lt;$D334,"",IF(IF($AE334="半年付",2,IF($AE334="季度付",4,IF($AE334="月付",12,IF($AE334="半月付",24,1))))=1,1,MAX(1,ROUND(($E334-$D334+1)/365*IF($AE334="半年付",2,IF($AE334="季度付",4,IF($AE334="月付",12,IF($AE334="半月付",24,1)))),0)))))</f>
        <v/>
      </c>
      <c r="AO334" s="248" t="str">
        <f aca="true">IF($AN334="","",MIN($AN334,MAX(0,INT((TODAY()-付款宽限天数-$D334)/(($E334-$D334+1)/$AN334))+1)))</f>
        <v/>
      </c>
    </row>
    <row r="335" customFormat="false" ht="24" hidden="false" customHeight="false" outlineLevel="0" collapsed="false">
      <c r="F335" s="288" t="str">
        <f aca="true">IF(TRIM($B335&amp;$C335)="","",IF(OR(ISNUMBER(SEARCH("未",$A335)),ISNUMBER(SEARCH("送出",$A335)),AND(TRIM($A335)="",NOT(ISNUMBER($D335)),N($H335)=0)),"【合同未回】","")&amp;IF(NOT(ISNUMBER($E335)),IF(OR(ISNUMBER(SEARCH("未",$A335)),ISNUMBER(SEARCH("送出",$A335)),AND(TRIM($A335)="",NOT(ISNUMBER($D335)),N($H335)=0)),"","【未填合同期】"),IF($E335&lt;TODAY(),"【已到期】",IF($E335-TODAY()&lt;=提醒天数,"【即将到期，剩余"&amp;($E335-TODAY())&amp;"天】","【正常】")))&amp;IF(OR($AD335="安装免保",$AD335="技术免保",$AD335="质保期内"),"【"&amp;$AD335&amp;"】",""))</f>
        <v/>
      </c>
      <c r="K335" s="244" t="str">
        <f aca="false">IF(OR(N($H335)=0,N($I335)=0),"",ROUND(N($H335)*N($I335)*IF(N($J335)=0,1,N($J335)),2))</f>
        <v/>
      </c>
      <c r="M335" s="244" t="str">
        <f aca="false">IF(TRIM($B335&amp;$C335)="","",IF(AND(N($K335)=0,N($L335)=0),"",ROUND(N($K335)+N($L335),2)))</f>
        <v/>
      </c>
      <c r="S335" s="244"/>
      <c r="T335" s="245" t="str">
        <f aca="false">IF(TRIM($B335&amp;$C335)="","",IF(N($O335)=0,"",MAX(0,MIN(N($O335)-N($Q335),N($W335)))))</f>
        <v/>
      </c>
      <c r="U335" s="245" t="str">
        <f aca="false">IF(TRIM($B335&amp;$C335)="","",IF(N($Q335)&lt;=N($O335),"",N($Q335)-N($O335)))</f>
        <v/>
      </c>
      <c r="V335" s="245" t="str">
        <f aca="false">IF(OR(TRIM($B335&amp;$C335)="",$W335=""),"",MAX(0,N($W335))-N($T335))</f>
        <v/>
      </c>
      <c r="W335" s="245" t="str">
        <f aca="false">IF(TRIM($B335&amp;$C335)="","",IF(AND(N($M335)=0,N($Q335)+N($R335)+N($S335)=0),"",ROUND(N($M335)-N($Q335)-N($R335)-N($S335),2)))</f>
        <v/>
      </c>
      <c r="X335" s="246" t="str">
        <f aca="false">IF(TRIM($B335&amp;$C335)="","",IF(N($M335)=0,IF((N($Q335)+N($R335)+N($S335))=0,"—未填单价","未填单价，已收 "&amp;TEXT((N($Q335)+N($R335)+N($S335)),"#,##0.00")),IF(N($W335)&gt;0.005,"欠 "&amp;TEXT(N($W335),"#,##0.00")&amp;IF(N($T335)&gt;0,"（开票未到账 "&amp;TEXT(N($T335),"#,##0.00")&amp;"）","")&amp;IF(N($V335)&gt;0,"（未开票 "&amp;TEXT(N($V335),"#,##0.00")&amp;"）",""),IF(N($W335)&lt;-0.005,"多收 "&amp;TEXT(-N($W335),"#,##0.00"),"✔ 已结清")))&amp;IF(N($U335)&gt;0,"｜到账未开票 "&amp;TEXT(N($U335),"#,##0.00")&amp;"，待补票","")&amp;IF(N($R335)&gt;0,"｜收现 "&amp;TEXT(N($R335),"#,##0.00"),"")&amp;IF(N($S335)&gt;0,"｜收款不开票 "&amp;TEXT(N($S335),"#,##0.00"),""))</f>
        <v/>
      </c>
      <c r="Y335" s="290"/>
      <c r="AC335" s="244" t="str">
        <f aca="false">IF(OR(N($O335)=0,N($AB335)=0),"",ROUND(N($O335)/(1+N($AB335))*N($AB335),2))</f>
        <v/>
      </c>
      <c r="AD335" s="290"/>
      <c r="AE335" s="288"/>
      <c r="AF335" s="261" t="str">
        <f aca="false">IF($AN335="","",IF($AN335=1,IF($AO335&gt;=1,"一次性·已到收款期","一次性·未到期"),$AE335&amp;" 第"&amp;$AO335&amp;"/"&amp;$AN335&amp;"期"))</f>
        <v/>
      </c>
      <c r="AG335" s="245" t="str">
        <f aca="false">IF(OR($AN335="",N($M335)=0),"",ROUND(N($K335)*$AO335/$AN335,2)+N($L335))</f>
        <v/>
      </c>
      <c r="AH335" s="245" t="str">
        <f aca="false">IF($AG335="","",MAX(0,ROUND($AG335-(N($Q335)+N($R335)+N($S335)),2)))</f>
        <v/>
      </c>
      <c r="AI335" s="245" t="str">
        <f aca="false">IF(OR(TRIM($B335&amp;$C335)="",NOT(ISNUMBER($D335))),"",SUMIFS($W$3:$W$1001,$AK$3:$AK$1001,$AK335,$D$3:$D$1001,"&lt;"&amp;$D335))</f>
        <v/>
      </c>
      <c r="AJ335" s="245" t="str">
        <f aca="false">IF(TRIM($B335&amp;$C335)="","",SUMIFS($W$3:$W$1001,$AK$3:$AK$1001,$AK335))</f>
        <v/>
      </c>
      <c r="AK335" s="261" t="str">
        <f aca="false">IF(TRIM($B335&amp;$C335)="","",TRIM($B335)&amp;"｜"&amp;TRIM($C335))</f>
        <v/>
      </c>
      <c r="AL335" s="245" t="str">
        <f aca="false">IF(TRIM($B335&amp;$C335)="","",MIN(N($O335),N($Q335)))</f>
        <v/>
      </c>
      <c r="AM335" s="248" t="str">
        <f aca="false">IF(ISNUMBER($D335),YEAR($D335),"")</f>
        <v/>
      </c>
      <c r="AN335" s="248" t="str">
        <f aca="false">IF(OR(TRIM($B335&amp;$C335)="",NOT(ISNUMBER($D335)),NOT(ISNUMBER($E335))),"",IF($E335&lt;$D335,"",IF(IF($AE335="半年付",2,IF($AE335="季度付",4,IF($AE335="月付",12,IF($AE335="半月付",24,1))))=1,1,MAX(1,ROUND(($E335-$D335+1)/365*IF($AE335="半年付",2,IF($AE335="季度付",4,IF($AE335="月付",12,IF($AE335="半月付",24,1)))),0)))))</f>
        <v/>
      </c>
      <c r="AO335" s="248" t="str">
        <f aca="true">IF($AN335="","",MIN($AN335,MAX(0,INT((TODAY()-付款宽限天数-$D335)/(($E335-$D335+1)/$AN335))+1)))</f>
        <v/>
      </c>
    </row>
    <row r="336" customFormat="false" ht="24" hidden="false" customHeight="false" outlineLevel="0" collapsed="false">
      <c r="F336" s="288" t="str">
        <f aca="true">IF(TRIM($B336&amp;$C336)="","",IF(OR(ISNUMBER(SEARCH("未",$A336)),ISNUMBER(SEARCH("送出",$A336)),AND(TRIM($A336)="",NOT(ISNUMBER($D336)),N($H336)=0)),"【合同未回】","")&amp;IF(NOT(ISNUMBER($E336)),IF(OR(ISNUMBER(SEARCH("未",$A336)),ISNUMBER(SEARCH("送出",$A336)),AND(TRIM($A336)="",NOT(ISNUMBER($D336)),N($H336)=0)),"","【未填合同期】"),IF($E336&lt;TODAY(),"【已到期】",IF($E336-TODAY()&lt;=提醒天数,"【即将到期，剩余"&amp;($E336-TODAY())&amp;"天】","【正常】")))&amp;IF(OR($AD336="安装免保",$AD336="技术免保",$AD336="质保期内"),"【"&amp;$AD336&amp;"】",""))</f>
        <v/>
      </c>
      <c r="K336" s="244" t="str">
        <f aca="false">IF(OR(N($H336)=0,N($I336)=0),"",ROUND(N($H336)*N($I336)*IF(N($J336)=0,1,N($J336)),2))</f>
        <v/>
      </c>
      <c r="M336" s="244" t="str">
        <f aca="false">IF(TRIM($B336&amp;$C336)="","",IF(AND(N($K336)=0,N($L336)=0),"",ROUND(N($K336)+N($L336),2)))</f>
        <v/>
      </c>
      <c r="S336" s="244"/>
      <c r="T336" s="245" t="str">
        <f aca="false">IF(TRIM($B336&amp;$C336)="","",IF(N($O336)=0,"",MAX(0,MIN(N($O336)-N($Q336),N($W336)))))</f>
        <v/>
      </c>
      <c r="U336" s="245" t="str">
        <f aca="false">IF(TRIM($B336&amp;$C336)="","",IF(N($Q336)&lt;=N($O336),"",N($Q336)-N($O336)))</f>
        <v/>
      </c>
      <c r="V336" s="245" t="str">
        <f aca="false">IF(OR(TRIM($B336&amp;$C336)="",$W336=""),"",MAX(0,N($W336))-N($T336))</f>
        <v/>
      </c>
      <c r="W336" s="245" t="str">
        <f aca="false">IF(TRIM($B336&amp;$C336)="","",IF(AND(N($M336)=0,N($Q336)+N($R336)+N($S336)=0),"",ROUND(N($M336)-N($Q336)-N($R336)-N($S336),2)))</f>
        <v/>
      </c>
      <c r="X336" s="246" t="str">
        <f aca="false">IF(TRIM($B336&amp;$C336)="","",IF(N($M336)=0,IF((N($Q336)+N($R336)+N($S336))=0,"—未填单价","未填单价，已收 "&amp;TEXT((N($Q336)+N($R336)+N($S336)),"#,##0.00")),IF(N($W336)&gt;0.005,"欠 "&amp;TEXT(N($W336),"#,##0.00")&amp;IF(N($T336)&gt;0,"（开票未到账 "&amp;TEXT(N($T336),"#,##0.00")&amp;"）","")&amp;IF(N($V336)&gt;0,"（未开票 "&amp;TEXT(N($V336),"#,##0.00")&amp;"）",""),IF(N($W336)&lt;-0.005,"多收 "&amp;TEXT(-N($W336),"#,##0.00"),"✔ 已结清")))&amp;IF(N($U336)&gt;0,"｜到账未开票 "&amp;TEXT(N($U336),"#,##0.00")&amp;"，待补票","")&amp;IF(N($R336)&gt;0,"｜收现 "&amp;TEXT(N($R336),"#,##0.00"),"")&amp;IF(N($S336)&gt;0,"｜收款不开票 "&amp;TEXT(N($S336),"#,##0.00"),""))</f>
        <v/>
      </c>
      <c r="Y336" s="290"/>
      <c r="AC336" s="244" t="str">
        <f aca="false">IF(OR(N($O336)=0,N($AB336)=0),"",ROUND(N($O336)/(1+N($AB336))*N($AB336),2))</f>
        <v/>
      </c>
      <c r="AD336" s="290"/>
      <c r="AE336" s="288"/>
      <c r="AF336" s="261" t="str">
        <f aca="false">IF($AN336="","",IF($AN336=1,IF($AO336&gt;=1,"一次性·已到收款期","一次性·未到期"),$AE336&amp;" 第"&amp;$AO336&amp;"/"&amp;$AN336&amp;"期"))</f>
        <v/>
      </c>
      <c r="AG336" s="245" t="str">
        <f aca="false">IF(OR($AN336="",N($M336)=0),"",ROUND(N($K336)*$AO336/$AN336,2)+N($L336))</f>
        <v/>
      </c>
      <c r="AH336" s="245" t="str">
        <f aca="false">IF($AG336="","",MAX(0,ROUND($AG336-(N($Q336)+N($R336)+N($S336)),2)))</f>
        <v/>
      </c>
      <c r="AI336" s="245" t="str">
        <f aca="false">IF(OR(TRIM($B336&amp;$C336)="",NOT(ISNUMBER($D336))),"",SUMIFS($W$3:$W$1001,$AK$3:$AK$1001,$AK336,$D$3:$D$1001,"&lt;"&amp;$D336))</f>
        <v/>
      </c>
      <c r="AJ336" s="245" t="str">
        <f aca="false">IF(TRIM($B336&amp;$C336)="","",SUMIFS($W$3:$W$1001,$AK$3:$AK$1001,$AK336))</f>
        <v/>
      </c>
      <c r="AK336" s="261" t="str">
        <f aca="false">IF(TRIM($B336&amp;$C336)="","",TRIM($B336)&amp;"｜"&amp;TRIM($C336))</f>
        <v/>
      </c>
      <c r="AL336" s="245" t="str">
        <f aca="false">IF(TRIM($B336&amp;$C336)="","",MIN(N($O336),N($Q336)))</f>
        <v/>
      </c>
      <c r="AM336" s="248" t="str">
        <f aca="false">IF(ISNUMBER($D336),YEAR($D336),"")</f>
        <v/>
      </c>
      <c r="AN336" s="248" t="str">
        <f aca="false">IF(OR(TRIM($B336&amp;$C336)="",NOT(ISNUMBER($D336)),NOT(ISNUMBER($E336))),"",IF($E336&lt;$D336,"",IF(IF($AE336="半年付",2,IF($AE336="季度付",4,IF($AE336="月付",12,IF($AE336="半月付",24,1))))=1,1,MAX(1,ROUND(($E336-$D336+1)/365*IF($AE336="半年付",2,IF($AE336="季度付",4,IF($AE336="月付",12,IF($AE336="半月付",24,1)))),0)))))</f>
        <v/>
      </c>
      <c r="AO336" s="248" t="str">
        <f aca="true">IF($AN336="","",MIN($AN336,MAX(0,INT((TODAY()-付款宽限天数-$D336)/(($E336-$D336+1)/$AN336))+1)))</f>
        <v/>
      </c>
    </row>
    <row r="337" customFormat="false" ht="24" hidden="false" customHeight="false" outlineLevel="0" collapsed="false">
      <c r="F337" s="288" t="str">
        <f aca="true">IF(TRIM($B337&amp;$C337)="","",IF(OR(ISNUMBER(SEARCH("未",$A337)),ISNUMBER(SEARCH("送出",$A337)),AND(TRIM($A337)="",NOT(ISNUMBER($D337)),N($H337)=0)),"【合同未回】","")&amp;IF(NOT(ISNUMBER($E337)),IF(OR(ISNUMBER(SEARCH("未",$A337)),ISNUMBER(SEARCH("送出",$A337)),AND(TRIM($A337)="",NOT(ISNUMBER($D337)),N($H337)=0)),"","【未填合同期】"),IF($E337&lt;TODAY(),"【已到期】",IF($E337-TODAY()&lt;=提醒天数,"【即将到期，剩余"&amp;($E337-TODAY())&amp;"天】","【正常】")))&amp;IF(OR($AD337="安装免保",$AD337="技术免保",$AD337="质保期内"),"【"&amp;$AD337&amp;"】",""))</f>
        <v/>
      </c>
      <c r="K337" s="244" t="str">
        <f aca="false">IF(OR(N($H337)=0,N($I337)=0),"",ROUND(N($H337)*N($I337)*IF(N($J337)=0,1,N($J337)),2))</f>
        <v/>
      </c>
      <c r="M337" s="244" t="str">
        <f aca="false">IF(TRIM($B337&amp;$C337)="","",IF(AND(N($K337)=0,N($L337)=0),"",ROUND(N($K337)+N($L337),2)))</f>
        <v/>
      </c>
      <c r="S337" s="244"/>
      <c r="T337" s="245" t="str">
        <f aca="false">IF(TRIM($B337&amp;$C337)="","",IF(N($O337)=0,"",MAX(0,MIN(N($O337)-N($Q337),N($W337)))))</f>
        <v/>
      </c>
      <c r="U337" s="245" t="str">
        <f aca="false">IF(TRIM($B337&amp;$C337)="","",IF(N($Q337)&lt;=N($O337),"",N($Q337)-N($O337)))</f>
        <v/>
      </c>
      <c r="V337" s="245" t="str">
        <f aca="false">IF(OR(TRIM($B337&amp;$C337)="",$W337=""),"",MAX(0,N($W337))-N($T337))</f>
        <v/>
      </c>
      <c r="W337" s="245" t="str">
        <f aca="false">IF(TRIM($B337&amp;$C337)="","",IF(AND(N($M337)=0,N($Q337)+N($R337)+N($S337)=0),"",ROUND(N($M337)-N($Q337)-N($R337)-N($S337),2)))</f>
        <v/>
      </c>
      <c r="X337" s="246" t="str">
        <f aca="false">IF(TRIM($B337&amp;$C337)="","",IF(N($M337)=0,IF((N($Q337)+N($R337)+N($S337))=0,"—未填单价","未填单价，已收 "&amp;TEXT((N($Q337)+N($R337)+N($S337)),"#,##0.00")),IF(N($W337)&gt;0.005,"欠 "&amp;TEXT(N($W337),"#,##0.00")&amp;IF(N($T337)&gt;0,"（开票未到账 "&amp;TEXT(N($T337),"#,##0.00")&amp;"）","")&amp;IF(N($V337)&gt;0,"（未开票 "&amp;TEXT(N($V337),"#,##0.00")&amp;"）",""),IF(N($W337)&lt;-0.005,"多收 "&amp;TEXT(-N($W337),"#,##0.00"),"✔ 已结清")))&amp;IF(N($U337)&gt;0,"｜到账未开票 "&amp;TEXT(N($U337),"#,##0.00")&amp;"，待补票","")&amp;IF(N($R337)&gt;0,"｜收现 "&amp;TEXT(N($R337),"#,##0.00"),"")&amp;IF(N($S337)&gt;0,"｜收款不开票 "&amp;TEXT(N($S337),"#,##0.00"),""))</f>
        <v/>
      </c>
      <c r="Y337" s="290"/>
      <c r="AC337" s="244" t="str">
        <f aca="false">IF(OR(N($O337)=0,N($AB337)=0),"",ROUND(N($O337)/(1+N($AB337))*N($AB337),2))</f>
        <v/>
      </c>
      <c r="AD337" s="290"/>
      <c r="AE337" s="288"/>
      <c r="AF337" s="261" t="str">
        <f aca="false">IF($AN337="","",IF($AN337=1,IF($AO337&gt;=1,"一次性·已到收款期","一次性·未到期"),$AE337&amp;" 第"&amp;$AO337&amp;"/"&amp;$AN337&amp;"期"))</f>
        <v/>
      </c>
      <c r="AG337" s="245" t="str">
        <f aca="false">IF(OR($AN337="",N($M337)=0),"",ROUND(N($K337)*$AO337/$AN337,2)+N($L337))</f>
        <v/>
      </c>
      <c r="AH337" s="245" t="str">
        <f aca="false">IF($AG337="","",MAX(0,ROUND($AG337-(N($Q337)+N($R337)+N($S337)),2)))</f>
        <v/>
      </c>
      <c r="AI337" s="245" t="str">
        <f aca="false">IF(OR(TRIM($B337&amp;$C337)="",NOT(ISNUMBER($D337))),"",SUMIFS($W$3:$W$1001,$AK$3:$AK$1001,$AK337,$D$3:$D$1001,"&lt;"&amp;$D337))</f>
        <v/>
      </c>
      <c r="AJ337" s="245" t="str">
        <f aca="false">IF(TRIM($B337&amp;$C337)="","",SUMIFS($W$3:$W$1001,$AK$3:$AK$1001,$AK337))</f>
        <v/>
      </c>
      <c r="AK337" s="261" t="str">
        <f aca="false">IF(TRIM($B337&amp;$C337)="","",TRIM($B337)&amp;"｜"&amp;TRIM($C337))</f>
        <v/>
      </c>
      <c r="AL337" s="245" t="str">
        <f aca="false">IF(TRIM($B337&amp;$C337)="","",MIN(N($O337),N($Q337)))</f>
        <v/>
      </c>
      <c r="AM337" s="248" t="str">
        <f aca="false">IF(ISNUMBER($D337),YEAR($D337),"")</f>
        <v/>
      </c>
      <c r="AN337" s="248" t="str">
        <f aca="false">IF(OR(TRIM($B337&amp;$C337)="",NOT(ISNUMBER($D337)),NOT(ISNUMBER($E337))),"",IF($E337&lt;$D337,"",IF(IF($AE337="半年付",2,IF($AE337="季度付",4,IF($AE337="月付",12,IF($AE337="半月付",24,1))))=1,1,MAX(1,ROUND(($E337-$D337+1)/365*IF($AE337="半年付",2,IF($AE337="季度付",4,IF($AE337="月付",12,IF($AE337="半月付",24,1)))),0)))))</f>
        <v/>
      </c>
      <c r="AO337" s="248" t="str">
        <f aca="true">IF($AN337="","",MIN($AN337,MAX(0,INT((TODAY()-付款宽限天数-$D337)/(($E337-$D337+1)/$AN337))+1)))</f>
        <v/>
      </c>
    </row>
    <row r="338" customFormat="false" ht="24" hidden="false" customHeight="false" outlineLevel="0" collapsed="false">
      <c r="F338" s="288" t="str">
        <f aca="true">IF(TRIM($B338&amp;$C338)="","",IF(OR(ISNUMBER(SEARCH("未",$A338)),ISNUMBER(SEARCH("送出",$A338)),AND(TRIM($A338)="",NOT(ISNUMBER($D338)),N($H338)=0)),"【合同未回】","")&amp;IF(NOT(ISNUMBER($E338)),IF(OR(ISNUMBER(SEARCH("未",$A338)),ISNUMBER(SEARCH("送出",$A338)),AND(TRIM($A338)="",NOT(ISNUMBER($D338)),N($H338)=0)),"","【未填合同期】"),IF($E338&lt;TODAY(),"【已到期】",IF($E338-TODAY()&lt;=提醒天数,"【即将到期，剩余"&amp;($E338-TODAY())&amp;"天】","【正常】")))&amp;IF(OR($AD338="安装免保",$AD338="技术免保",$AD338="质保期内"),"【"&amp;$AD338&amp;"】",""))</f>
        <v/>
      </c>
      <c r="K338" s="244" t="str">
        <f aca="false">IF(OR(N($H338)=0,N($I338)=0),"",ROUND(N($H338)*N($I338)*IF(N($J338)=0,1,N($J338)),2))</f>
        <v/>
      </c>
      <c r="M338" s="244" t="str">
        <f aca="false">IF(TRIM($B338&amp;$C338)="","",IF(AND(N($K338)=0,N($L338)=0),"",ROUND(N($K338)+N($L338),2)))</f>
        <v/>
      </c>
      <c r="S338" s="244"/>
      <c r="T338" s="245" t="str">
        <f aca="false">IF(TRIM($B338&amp;$C338)="","",IF(N($O338)=0,"",MAX(0,MIN(N($O338)-N($Q338),N($W338)))))</f>
        <v/>
      </c>
      <c r="U338" s="245" t="str">
        <f aca="false">IF(TRIM($B338&amp;$C338)="","",IF(N($Q338)&lt;=N($O338),"",N($Q338)-N($O338)))</f>
        <v/>
      </c>
      <c r="V338" s="245" t="str">
        <f aca="false">IF(OR(TRIM($B338&amp;$C338)="",$W338=""),"",MAX(0,N($W338))-N($T338))</f>
        <v/>
      </c>
      <c r="W338" s="245" t="str">
        <f aca="false">IF(TRIM($B338&amp;$C338)="","",IF(AND(N($M338)=0,N($Q338)+N($R338)+N($S338)=0),"",ROUND(N($M338)-N($Q338)-N($R338)-N($S338),2)))</f>
        <v/>
      </c>
      <c r="X338" s="246" t="str">
        <f aca="false">IF(TRIM($B338&amp;$C338)="","",IF(N($M338)=0,IF((N($Q338)+N($R338)+N($S338))=0,"—未填单价","未填单价，已收 "&amp;TEXT((N($Q338)+N($R338)+N($S338)),"#,##0.00")),IF(N($W338)&gt;0.005,"欠 "&amp;TEXT(N($W338),"#,##0.00")&amp;IF(N($T338)&gt;0,"（开票未到账 "&amp;TEXT(N($T338),"#,##0.00")&amp;"）","")&amp;IF(N($V338)&gt;0,"（未开票 "&amp;TEXT(N($V338),"#,##0.00")&amp;"）",""),IF(N($W338)&lt;-0.005,"多收 "&amp;TEXT(-N($W338),"#,##0.00"),"✔ 已结清")))&amp;IF(N($U338)&gt;0,"｜到账未开票 "&amp;TEXT(N($U338),"#,##0.00")&amp;"，待补票","")&amp;IF(N($R338)&gt;0,"｜收现 "&amp;TEXT(N($R338),"#,##0.00"),"")&amp;IF(N($S338)&gt;0,"｜收款不开票 "&amp;TEXT(N($S338),"#,##0.00"),""))</f>
        <v/>
      </c>
      <c r="Y338" s="290"/>
      <c r="AC338" s="244" t="str">
        <f aca="false">IF(OR(N($O338)=0,N($AB338)=0),"",ROUND(N($O338)/(1+N($AB338))*N($AB338),2))</f>
        <v/>
      </c>
      <c r="AD338" s="290"/>
      <c r="AE338" s="288"/>
      <c r="AF338" s="261" t="str">
        <f aca="false">IF($AN338="","",IF($AN338=1,IF($AO338&gt;=1,"一次性·已到收款期","一次性·未到期"),$AE338&amp;" 第"&amp;$AO338&amp;"/"&amp;$AN338&amp;"期"))</f>
        <v/>
      </c>
      <c r="AG338" s="245" t="str">
        <f aca="false">IF(OR($AN338="",N($M338)=0),"",ROUND(N($K338)*$AO338/$AN338,2)+N($L338))</f>
        <v/>
      </c>
      <c r="AH338" s="245" t="str">
        <f aca="false">IF($AG338="","",MAX(0,ROUND($AG338-(N($Q338)+N($R338)+N($S338)),2)))</f>
        <v/>
      </c>
      <c r="AI338" s="245" t="str">
        <f aca="false">IF(OR(TRIM($B338&amp;$C338)="",NOT(ISNUMBER($D338))),"",SUMIFS($W$3:$W$1001,$AK$3:$AK$1001,$AK338,$D$3:$D$1001,"&lt;"&amp;$D338))</f>
        <v/>
      </c>
      <c r="AJ338" s="245" t="str">
        <f aca="false">IF(TRIM($B338&amp;$C338)="","",SUMIFS($W$3:$W$1001,$AK$3:$AK$1001,$AK338))</f>
        <v/>
      </c>
      <c r="AK338" s="261" t="str">
        <f aca="false">IF(TRIM($B338&amp;$C338)="","",TRIM($B338)&amp;"｜"&amp;TRIM($C338))</f>
        <v/>
      </c>
      <c r="AL338" s="245" t="str">
        <f aca="false">IF(TRIM($B338&amp;$C338)="","",MIN(N($O338),N($Q338)))</f>
        <v/>
      </c>
      <c r="AM338" s="248" t="str">
        <f aca="false">IF(ISNUMBER($D338),YEAR($D338),"")</f>
        <v/>
      </c>
      <c r="AN338" s="248" t="str">
        <f aca="false">IF(OR(TRIM($B338&amp;$C338)="",NOT(ISNUMBER($D338)),NOT(ISNUMBER($E338))),"",IF($E338&lt;$D338,"",IF(IF($AE338="半年付",2,IF($AE338="季度付",4,IF($AE338="月付",12,IF($AE338="半月付",24,1))))=1,1,MAX(1,ROUND(($E338-$D338+1)/365*IF($AE338="半年付",2,IF($AE338="季度付",4,IF($AE338="月付",12,IF($AE338="半月付",24,1)))),0)))))</f>
        <v/>
      </c>
      <c r="AO338" s="248" t="str">
        <f aca="true">IF($AN338="","",MIN($AN338,MAX(0,INT((TODAY()-付款宽限天数-$D338)/(($E338-$D338+1)/$AN338))+1)))</f>
        <v/>
      </c>
    </row>
    <row r="339" customFormat="false" ht="24" hidden="false" customHeight="false" outlineLevel="0" collapsed="false">
      <c r="F339" s="288" t="str">
        <f aca="true">IF(TRIM($B339&amp;$C339)="","",IF(OR(ISNUMBER(SEARCH("未",$A339)),ISNUMBER(SEARCH("送出",$A339)),AND(TRIM($A339)="",NOT(ISNUMBER($D339)),N($H339)=0)),"【合同未回】","")&amp;IF(NOT(ISNUMBER($E339)),IF(OR(ISNUMBER(SEARCH("未",$A339)),ISNUMBER(SEARCH("送出",$A339)),AND(TRIM($A339)="",NOT(ISNUMBER($D339)),N($H339)=0)),"","【未填合同期】"),IF($E339&lt;TODAY(),"【已到期】",IF($E339-TODAY()&lt;=提醒天数,"【即将到期，剩余"&amp;($E339-TODAY())&amp;"天】","【正常】")))&amp;IF(OR($AD339="安装免保",$AD339="技术免保",$AD339="质保期内"),"【"&amp;$AD339&amp;"】",""))</f>
        <v/>
      </c>
      <c r="K339" s="244" t="str">
        <f aca="false">IF(OR(N($H339)=0,N($I339)=0),"",ROUND(N($H339)*N($I339)*IF(N($J339)=0,1,N($J339)),2))</f>
        <v/>
      </c>
      <c r="M339" s="244" t="str">
        <f aca="false">IF(TRIM($B339&amp;$C339)="","",IF(AND(N($K339)=0,N($L339)=0),"",ROUND(N($K339)+N($L339),2)))</f>
        <v/>
      </c>
      <c r="S339" s="244"/>
      <c r="T339" s="245" t="str">
        <f aca="false">IF(TRIM($B339&amp;$C339)="","",IF(N($O339)=0,"",MAX(0,MIN(N($O339)-N($Q339),N($W339)))))</f>
        <v/>
      </c>
      <c r="U339" s="245" t="str">
        <f aca="false">IF(TRIM($B339&amp;$C339)="","",IF(N($Q339)&lt;=N($O339),"",N($Q339)-N($O339)))</f>
        <v/>
      </c>
      <c r="V339" s="245" t="str">
        <f aca="false">IF(OR(TRIM($B339&amp;$C339)="",$W339=""),"",MAX(0,N($W339))-N($T339))</f>
        <v/>
      </c>
      <c r="W339" s="245" t="str">
        <f aca="false">IF(TRIM($B339&amp;$C339)="","",IF(AND(N($M339)=0,N($Q339)+N($R339)+N($S339)=0),"",ROUND(N($M339)-N($Q339)-N($R339)-N($S339),2)))</f>
        <v/>
      </c>
      <c r="X339" s="246" t="str">
        <f aca="false">IF(TRIM($B339&amp;$C339)="","",IF(N($M339)=0,IF((N($Q339)+N($R339)+N($S339))=0,"—未填单价","未填单价，已收 "&amp;TEXT((N($Q339)+N($R339)+N($S339)),"#,##0.00")),IF(N($W339)&gt;0.005,"欠 "&amp;TEXT(N($W339),"#,##0.00")&amp;IF(N($T339)&gt;0,"（开票未到账 "&amp;TEXT(N($T339),"#,##0.00")&amp;"）","")&amp;IF(N($V339)&gt;0,"（未开票 "&amp;TEXT(N($V339),"#,##0.00")&amp;"）",""),IF(N($W339)&lt;-0.005,"多收 "&amp;TEXT(-N($W339),"#,##0.00"),"✔ 已结清")))&amp;IF(N($U339)&gt;0,"｜到账未开票 "&amp;TEXT(N($U339),"#,##0.00")&amp;"，待补票","")&amp;IF(N($R339)&gt;0,"｜收现 "&amp;TEXT(N($R339),"#,##0.00"),"")&amp;IF(N($S339)&gt;0,"｜收款不开票 "&amp;TEXT(N($S339),"#,##0.00"),""))</f>
        <v/>
      </c>
      <c r="Y339" s="290"/>
      <c r="AC339" s="244" t="str">
        <f aca="false">IF(OR(N($O339)=0,N($AB339)=0),"",ROUND(N($O339)/(1+N($AB339))*N($AB339),2))</f>
        <v/>
      </c>
      <c r="AD339" s="290"/>
      <c r="AE339" s="288"/>
      <c r="AF339" s="261" t="str">
        <f aca="false">IF($AN339="","",IF($AN339=1,IF($AO339&gt;=1,"一次性·已到收款期","一次性·未到期"),$AE339&amp;" 第"&amp;$AO339&amp;"/"&amp;$AN339&amp;"期"))</f>
        <v/>
      </c>
      <c r="AG339" s="245" t="str">
        <f aca="false">IF(OR($AN339="",N($M339)=0),"",ROUND(N($K339)*$AO339/$AN339,2)+N($L339))</f>
        <v/>
      </c>
      <c r="AH339" s="245" t="str">
        <f aca="false">IF($AG339="","",MAX(0,ROUND($AG339-(N($Q339)+N($R339)+N($S339)),2)))</f>
        <v/>
      </c>
      <c r="AI339" s="245" t="str">
        <f aca="false">IF(OR(TRIM($B339&amp;$C339)="",NOT(ISNUMBER($D339))),"",SUMIFS($W$3:$W$1001,$AK$3:$AK$1001,$AK339,$D$3:$D$1001,"&lt;"&amp;$D339))</f>
        <v/>
      </c>
      <c r="AJ339" s="245" t="str">
        <f aca="false">IF(TRIM($B339&amp;$C339)="","",SUMIFS($W$3:$W$1001,$AK$3:$AK$1001,$AK339))</f>
        <v/>
      </c>
      <c r="AK339" s="261" t="str">
        <f aca="false">IF(TRIM($B339&amp;$C339)="","",TRIM($B339)&amp;"｜"&amp;TRIM($C339))</f>
        <v/>
      </c>
      <c r="AL339" s="245" t="str">
        <f aca="false">IF(TRIM($B339&amp;$C339)="","",MIN(N($O339),N($Q339)))</f>
        <v/>
      </c>
      <c r="AM339" s="248" t="str">
        <f aca="false">IF(ISNUMBER($D339),YEAR($D339),"")</f>
        <v/>
      </c>
      <c r="AN339" s="248" t="str">
        <f aca="false">IF(OR(TRIM($B339&amp;$C339)="",NOT(ISNUMBER($D339)),NOT(ISNUMBER($E339))),"",IF($E339&lt;$D339,"",IF(IF($AE339="半年付",2,IF($AE339="季度付",4,IF($AE339="月付",12,IF($AE339="半月付",24,1))))=1,1,MAX(1,ROUND(($E339-$D339+1)/365*IF($AE339="半年付",2,IF($AE339="季度付",4,IF($AE339="月付",12,IF($AE339="半月付",24,1)))),0)))))</f>
        <v/>
      </c>
      <c r="AO339" s="248" t="str">
        <f aca="true">IF($AN339="","",MIN($AN339,MAX(0,INT((TODAY()-付款宽限天数-$D339)/(($E339-$D339+1)/$AN339))+1)))</f>
        <v/>
      </c>
    </row>
    <row r="340" customFormat="false" ht="24" hidden="false" customHeight="false" outlineLevel="0" collapsed="false">
      <c r="F340" s="288" t="str">
        <f aca="true">IF(TRIM($B340&amp;$C340)="","",IF(OR(ISNUMBER(SEARCH("未",$A340)),ISNUMBER(SEARCH("送出",$A340)),AND(TRIM($A340)="",NOT(ISNUMBER($D340)),N($H340)=0)),"【合同未回】","")&amp;IF(NOT(ISNUMBER($E340)),IF(OR(ISNUMBER(SEARCH("未",$A340)),ISNUMBER(SEARCH("送出",$A340)),AND(TRIM($A340)="",NOT(ISNUMBER($D340)),N($H340)=0)),"","【未填合同期】"),IF($E340&lt;TODAY(),"【已到期】",IF($E340-TODAY()&lt;=提醒天数,"【即将到期，剩余"&amp;($E340-TODAY())&amp;"天】","【正常】")))&amp;IF(OR($AD340="安装免保",$AD340="技术免保",$AD340="质保期内"),"【"&amp;$AD340&amp;"】",""))</f>
        <v/>
      </c>
      <c r="K340" s="244" t="str">
        <f aca="false">IF(OR(N($H340)=0,N($I340)=0),"",ROUND(N($H340)*N($I340)*IF(N($J340)=0,1,N($J340)),2))</f>
        <v/>
      </c>
      <c r="M340" s="244" t="str">
        <f aca="false">IF(TRIM($B340&amp;$C340)="","",IF(AND(N($K340)=0,N($L340)=0),"",ROUND(N($K340)+N($L340),2)))</f>
        <v/>
      </c>
      <c r="S340" s="244"/>
      <c r="T340" s="245" t="str">
        <f aca="false">IF(TRIM($B340&amp;$C340)="","",IF(N($O340)=0,"",MAX(0,MIN(N($O340)-N($Q340),N($W340)))))</f>
        <v/>
      </c>
      <c r="U340" s="245" t="str">
        <f aca="false">IF(TRIM($B340&amp;$C340)="","",IF(N($Q340)&lt;=N($O340),"",N($Q340)-N($O340)))</f>
        <v/>
      </c>
      <c r="V340" s="245" t="str">
        <f aca="false">IF(OR(TRIM($B340&amp;$C340)="",$W340=""),"",MAX(0,N($W340))-N($T340))</f>
        <v/>
      </c>
      <c r="W340" s="245" t="str">
        <f aca="false">IF(TRIM($B340&amp;$C340)="","",IF(AND(N($M340)=0,N($Q340)+N($R340)+N($S340)=0),"",ROUND(N($M340)-N($Q340)-N($R340)-N($S340),2)))</f>
        <v/>
      </c>
      <c r="X340" s="246" t="str">
        <f aca="false">IF(TRIM($B340&amp;$C340)="","",IF(N($M340)=0,IF((N($Q340)+N($R340)+N($S340))=0,"—未填单价","未填单价，已收 "&amp;TEXT((N($Q340)+N($R340)+N($S340)),"#,##0.00")),IF(N($W340)&gt;0.005,"欠 "&amp;TEXT(N($W340),"#,##0.00")&amp;IF(N($T340)&gt;0,"（开票未到账 "&amp;TEXT(N($T340),"#,##0.00")&amp;"）","")&amp;IF(N($V340)&gt;0,"（未开票 "&amp;TEXT(N($V340),"#,##0.00")&amp;"）",""),IF(N($W340)&lt;-0.005,"多收 "&amp;TEXT(-N($W340),"#,##0.00"),"✔ 已结清")))&amp;IF(N($U340)&gt;0,"｜到账未开票 "&amp;TEXT(N($U340),"#,##0.00")&amp;"，待补票","")&amp;IF(N($R340)&gt;0,"｜收现 "&amp;TEXT(N($R340),"#,##0.00"),"")&amp;IF(N($S340)&gt;0,"｜收款不开票 "&amp;TEXT(N($S340),"#,##0.00"),""))</f>
        <v/>
      </c>
      <c r="Y340" s="290"/>
      <c r="AC340" s="244" t="str">
        <f aca="false">IF(OR(N($O340)=0,N($AB340)=0),"",ROUND(N($O340)/(1+N($AB340))*N($AB340),2))</f>
        <v/>
      </c>
      <c r="AD340" s="290"/>
      <c r="AE340" s="288"/>
      <c r="AF340" s="261" t="str">
        <f aca="false">IF($AN340="","",IF($AN340=1,IF($AO340&gt;=1,"一次性·已到收款期","一次性·未到期"),$AE340&amp;" 第"&amp;$AO340&amp;"/"&amp;$AN340&amp;"期"))</f>
        <v/>
      </c>
      <c r="AG340" s="245" t="str">
        <f aca="false">IF(OR($AN340="",N($M340)=0),"",ROUND(N($K340)*$AO340/$AN340,2)+N($L340))</f>
        <v/>
      </c>
      <c r="AH340" s="245" t="str">
        <f aca="false">IF($AG340="","",MAX(0,ROUND($AG340-(N($Q340)+N($R340)+N($S340)),2)))</f>
        <v/>
      </c>
      <c r="AI340" s="245" t="str">
        <f aca="false">IF(OR(TRIM($B340&amp;$C340)="",NOT(ISNUMBER($D340))),"",SUMIFS($W$3:$W$1001,$AK$3:$AK$1001,$AK340,$D$3:$D$1001,"&lt;"&amp;$D340))</f>
        <v/>
      </c>
      <c r="AJ340" s="245" t="str">
        <f aca="false">IF(TRIM($B340&amp;$C340)="","",SUMIFS($W$3:$W$1001,$AK$3:$AK$1001,$AK340))</f>
        <v/>
      </c>
      <c r="AK340" s="261" t="str">
        <f aca="false">IF(TRIM($B340&amp;$C340)="","",TRIM($B340)&amp;"｜"&amp;TRIM($C340))</f>
        <v/>
      </c>
      <c r="AL340" s="245" t="str">
        <f aca="false">IF(TRIM($B340&amp;$C340)="","",MIN(N($O340),N($Q340)))</f>
        <v/>
      </c>
      <c r="AM340" s="248" t="str">
        <f aca="false">IF(ISNUMBER($D340),YEAR($D340),"")</f>
        <v/>
      </c>
      <c r="AN340" s="248" t="str">
        <f aca="false">IF(OR(TRIM($B340&amp;$C340)="",NOT(ISNUMBER($D340)),NOT(ISNUMBER($E340))),"",IF($E340&lt;$D340,"",IF(IF($AE340="半年付",2,IF($AE340="季度付",4,IF($AE340="月付",12,IF($AE340="半月付",24,1))))=1,1,MAX(1,ROUND(($E340-$D340+1)/365*IF($AE340="半年付",2,IF($AE340="季度付",4,IF($AE340="月付",12,IF($AE340="半月付",24,1)))),0)))))</f>
        <v/>
      </c>
      <c r="AO340" s="248" t="str">
        <f aca="true">IF($AN340="","",MIN($AN340,MAX(0,INT((TODAY()-付款宽限天数-$D340)/(($E340-$D340+1)/$AN340))+1)))</f>
        <v/>
      </c>
    </row>
    <row r="341" customFormat="false" ht="24" hidden="false" customHeight="false" outlineLevel="0" collapsed="false">
      <c r="F341" s="288" t="str">
        <f aca="true">IF(TRIM($B341&amp;$C341)="","",IF(OR(ISNUMBER(SEARCH("未",$A341)),ISNUMBER(SEARCH("送出",$A341)),AND(TRIM($A341)="",NOT(ISNUMBER($D341)),N($H341)=0)),"【合同未回】","")&amp;IF(NOT(ISNUMBER($E341)),IF(OR(ISNUMBER(SEARCH("未",$A341)),ISNUMBER(SEARCH("送出",$A341)),AND(TRIM($A341)="",NOT(ISNUMBER($D341)),N($H341)=0)),"","【未填合同期】"),IF($E341&lt;TODAY(),"【已到期】",IF($E341-TODAY()&lt;=提醒天数,"【即将到期，剩余"&amp;($E341-TODAY())&amp;"天】","【正常】")))&amp;IF(OR($AD341="安装免保",$AD341="技术免保",$AD341="质保期内"),"【"&amp;$AD341&amp;"】",""))</f>
        <v/>
      </c>
      <c r="K341" s="244" t="str">
        <f aca="false">IF(OR(N($H341)=0,N($I341)=0),"",ROUND(N($H341)*N($I341)*IF(N($J341)=0,1,N($J341)),2))</f>
        <v/>
      </c>
      <c r="M341" s="244" t="str">
        <f aca="false">IF(TRIM($B341&amp;$C341)="","",IF(AND(N($K341)=0,N($L341)=0),"",ROUND(N($K341)+N($L341),2)))</f>
        <v/>
      </c>
      <c r="S341" s="244"/>
      <c r="T341" s="245" t="str">
        <f aca="false">IF(TRIM($B341&amp;$C341)="","",IF(N($O341)=0,"",MAX(0,MIN(N($O341)-N($Q341),N($W341)))))</f>
        <v/>
      </c>
      <c r="U341" s="245" t="str">
        <f aca="false">IF(TRIM($B341&amp;$C341)="","",IF(N($Q341)&lt;=N($O341),"",N($Q341)-N($O341)))</f>
        <v/>
      </c>
      <c r="V341" s="245" t="str">
        <f aca="false">IF(OR(TRIM($B341&amp;$C341)="",$W341=""),"",MAX(0,N($W341))-N($T341))</f>
        <v/>
      </c>
      <c r="W341" s="245" t="str">
        <f aca="false">IF(TRIM($B341&amp;$C341)="","",IF(AND(N($M341)=0,N($Q341)+N($R341)+N($S341)=0),"",ROUND(N($M341)-N($Q341)-N($R341)-N($S341),2)))</f>
        <v/>
      </c>
      <c r="X341" s="246" t="str">
        <f aca="false">IF(TRIM($B341&amp;$C341)="","",IF(N($M341)=0,IF((N($Q341)+N($R341)+N($S341))=0,"—未填单价","未填单价，已收 "&amp;TEXT((N($Q341)+N($R341)+N($S341)),"#,##0.00")),IF(N($W341)&gt;0.005,"欠 "&amp;TEXT(N($W341),"#,##0.00")&amp;IF(N($T341)&gt;0,"（开票未到账 "&amp;TEXT(N($T341),"#,##0.00")&amp;"）","")&amp;IF(N($V341)&gt;0,"（未开票 "&amp;TEXT(N($V341),"#,##0.00")&amp;"）",""),IF(N($W341)&lt;-0.005,"多收 "&amp;TEXT(-N($W341),"#,##0.00"),"✔ 已结清")))&amp;IF(N($U341)&gt;0,"｜到账未开票 "&amp;TEXT(N($U341),"#,##0.00")&amp;"，待补票","")&amp;IF(N($R341)&gt;0,"｜收现 "&amp;TEXT(N($R341),"#,##0.00"),"")&amp;IF(N($S341)&gt;0,"｜收款不开票 "&amp;TEXT(N($S341),"#,##0.00"),""))</f>
        <v/>
      </c>
      <c r="Y341" s="290"/>
      <c r="AC341" s="244" t="str">
        <f aca="false">IF(OR(N($O341)=0,N($AB341)=0),"",ROUND(N($O341)/(1+N($AB341))*N($AB341),2))</f>
        <v/>
      </c>
      <c r="AD341" s="290"/>
      <c r="AE341" s="288"/>
      <c r="AF341" s="261" t="str">
        <f aca="false">IF($AN341="","",IF($AN341=1,IF($AO341&gt;=1,"一次性·已到收款期","一次性·未到期"),$AE341&amp;" 第"&amp;$AO341&amp;"/"&amp;$AN341&amp;"期"))</f>
        <v/>
      </c>
      <c r="AG341" s="245" t="str">
        <f aca="false">IF(OR($AN341="",N($M341)=0),"",ROUND(N($K341)*$AO341/$AN341,2)+N($L341))</f>
        <v/>
      </c>
      <c r="AH341" s="245" t="str">
        <f aca="false">IF($AG341="","",MAX(0,ROUND($AG341-(N($Q341)+N($R341)+N($S341)),2)))</f>
        <v/>
      </c>
      <c r="AI341" s="245" t="str">
        <f aca="false">IF(OR(TRIM($B341&amp;$C341)="",NOT(ISNUMBER($D341))),"",SUMIFS($W$3:$W$1001,$AK$3:$AK$1001,$AK341,$D$3:$D$1001,"&lt;"&amp;$D341))</f>
        <v/>
      </c>
      <c r="AJ341" s="245" t="str">
        <f aca="false">IF(TRIM($B341&amp;$C341)="","",SUMIFS($W$3:$W$1001,$AK$3:$AK$1001,$AK341))</f>
        <v/>
      </c>
      <c r="AK341" s="261" t="str">
        <f aca="false">IF(TRIM($B341&amp;$C341)="","",TRIM($B341)&amp;"｜"&amp;TRIM($C341))</f>
        <v/>
      </c>
      <c r="AL341" s="245" t="str">
        <f aca="false">IF(TRIM($B341&amp;$C341)="","",MIN(N($O341),N($Q341)))</f>
        <v/>
      </c>
      <c r="AM341" s="248" t="str">
        <f aca="false">IF(ISNUMBER($D341),YEAR($D341),"")</f>
        <v/>
      </c>
      <c r="AN341" s="248" t="str">
        <f aca="false">IF(OR(TRIM($B341&amp;$C341)="",NOT(ISNUMBER($D341)),NOT(ISNUMBER($E341))),"",IF($E341&lt;$D341,"",IF(IF($AE341="半年付",2,IF($AE341="季度付",4,IF($AE341="月付",12,IF($AE341="半月付",24,1))))=1,1,MAX(1,ROUND(($E341-$D341+1)/365*IF($AE341="半年付",2,IF($AE341="季度付",4,IF($AE341="月付",12,IF($AE341="半月付",24,1)))),0)))))</f>
        <v/>
      </c>
      <c r="AO341" s="248" t="str">
        <f aca="true">IF($AN341="","",MIN($AN341,MAX(0,INT((TODAY()-付款宽限天数-$D341)/(($E341-$D341+1)/$AN341))+1)))</f>
        <v/>
      </c>
    </row>
    <row r="342" customFormat="false" ht="24" hidden="false" customHeight="false" outlineLevel="0" collapsed="false">
      <c r="F342" s="288" t="str">
        <f aca="true">IF(TRIM($B342&amp;$C342)="","",IF(OR(ISNUMBER(SEARCH("未",$A342)),ISNUMBER(SEARCH("送出",$A342)),AND(TRIM($A342)="",NOT(ISNUMBER($D342)),N($H342)=0)),"【合同未回】","")&amp;IF(NOT(ISNUMBER($E342)),IF(OR(ISNUMBER(SEARCH("未",$A342)),ISNUMBER(SEARCH("送出",$A342)),AND(TRIM($A342)="",NOT(ISNUMBER($D342)),N($H342)=0)),"","【未填合同期】"),IF($E342&lt;TODAY(),"【已到期】",IF($E342-TODAY()&lt;=提醒天数,"【即将到期，剩余"&amp;($E342-TODAY())&amp;"天】","【正常】")))&amp;IF(OR($AD342="安装免保",$AD342="技术免保",$AD342="质保期内"),"【"&amp;$AD342&amp;"】",""))</f>
        <v/>
      </c>
      <c r="K342" s="244" t="str">
        <f aca="false">IF(OR(N($H342)=0,N($I342)=0),"",ROUND(N($H342)*N($I342)*IF(N($J342)=0,1,N($J342)),2))</f>
        <v/>
      </c>
      <c r="M342" s="244" t="str">
        <f aca="false">IF(TRIM($B342&amp;$C342)="","",IF(AND(N($K342)=0,N($L342)=0),"",ROUND(N($K342)+N($L342),2)))</f>
        <v/>
      </c>
      <c r="S342" s="244"/>
      <c r="T342" s="245" t="str">
        <f aca="false">IF(TRIM($B342&amp;$C342)="","",IF(N($O342)=0,"",MAX(0,MIN(N($O342)-N($Q342),N($W342)))))</f>
        <v/>
      </c>
      <c r="U342" s="245" t="str">
        <f aca="false">IF(TRIM($B342&amp;$C342)="","",IF(N($Q342)&lt;=N($O342),"",N($Q342)-N($O342)))</f>
        <v/>
      </c>
      <c r="V342" s="245" t="str">
        <f aca="false">IF(OR(TRIM($B342&amp;$C342)="",$W342=""),"",MAX(0,N($W342))-N($T342))</f>
        <v/>
      </c>
      <c r="W342" s="245" t="str">
        <f aca="false">IF(TRIM($B342&amp;$C342)="","",IF(AND(N($M342)=0,N($Q342)+N($R342)+N($S342)=0),"",ROUND(N($M342)-N($Q342)-N($R342)-N($S342),2)))</f>
        <v/>
      </c>
      <c r="X342" s="246" t="str">
        <f aca="false">IF(TRIM($B342&amp;$C342)="","",IF(N($M342)=0,IF((N($Q342)+N($R342)+N($S342))=0,"—未填单价","未填单价，已收 "&amp;TEXT((N($Q342)+N($R342)+N($S342)),"#,##0.00")),IF(N($W342)&gt;0.005,"欠 "&amp;TEXT(N($W342),"#,##0.00")&amp;IF(N($T342)&gt;0,"（开票未到账 "&amp;TEXT(N($T342),"#,##0.00")&amp;"）","")&amp;IF(N($V342)&gt;0,"（未开票 "&amp;TEXT(N($V342),"#,##0.00")&amp;"）",""),IF(N($W342)&lt;-0.005,"多收 "&amp;TEXT(-N($W342),"#,##0.00"),"✔ 已结清")))&amp;IF(N($U342)&gt;0,"｜到账未开票 "&amp;TEXT(N($U342),"#,##0.00")&amp;"，待补票","")&amp;IF(N($R342)&gt;0,"｜收现 "&amp;TEXT(N($R342),"#,##0.00"),"")&amp;IF(N($S342)&gt;0,"｜收款不开票 "&amp;TEXT(N($S342),"#,##0.00"),""))</f>
        <v/>
      </c>
      <c r="Y342" s="290"/>
      <c r="AC342" s="244" t="str">
        <f aca="false">IF(OR(N($O342)=0,N($AB342)=0),"",ROUND(N($O342)/(1+N($AB342))*N($AB342),2))</f>
        <v/>
      </c>
      <c r="AD342" s="290"/>
      <c r="AE342" s="288"/>
      <c r="AF342" s="261" t="str">
        <f aca="false">IF($AN342="","",IF($AN342=1,IF($AO342&gt;=1,"一次性·已到收款期","一次性·未到期"),$AE342&amp;" 第"&amp;$AO342&amp;"/"&amp;$AN342&amp;"期"))</f>
        <v/>
      </c>
      <c r="AG342" s="245" t="str">
        <f aca="false">IF(OR($AN342="",N($M342)=0),"",ROUND(N($K342)*$AO342/$AN342,2)+N($L342))</f>
        <v/>
      </c>
      <c r="AH342" s="245" t="str">
        <f aca="false">IF($AG342="","",MAX(0,ROUND($AG342-(N($Q342)+N($R342)+N($S342)),2)))</f>
        <v/>
      </c>
      <c r="AI342" s="245" t="str">
        <f aca="false">IF(OR(TRIM($B342&amp;$C342)="",NOT(ISNUMBER($D342))),"",SUMIFS($W$3:$W$1001,$AK$3:$AK$1001,$AK342,$D$3:$D$1001,"&lt;"&amp;$D342))</f>
        <v/>
      </c>
      <c r="AJ342" s="245" t="str">
        <f aca="false">IF(TRIM($B342&amp;$C342)="","",SUMIFS($W$3:$W$1001,$AK$3:$AK$1001,$AK342))</f>
        <v/>
      </c>
      <c r="AK342" s="261" t="str">
        <f aca="false">IF(TRIM($B342&amp;$C342)="","",TRIM($B342)&amp;"｜"&amp;TRIM($C342))</f>
        <v/>
      </c>
      <c r="AL342" s="245" t="str">
        <f aca="false">IF(TRIM($B342&amp;$C342)="","",MIN(N($O342),N($Q342)))</f>
        <v/>
      </c>
      <c r="AM342" s="248" t="str">
        <f aca="false">IF(ISNUMBER($D342),YEAR($D342),"")</f>
        <v/>
      </c>
      <c r="AN342" s="248" t="str">
        <f aca="false">IF(OR(TRIM($B342&amp;$C342)="",NOT(ISNUMBER($D342)),NOT(ISNUMBER($E342))),"",IF($E342&lt;$D342,"",IF(IF($AE342="半年付",2,IF($AE342="季度付",4,IF($AE342="月付",12,IF($AE342="半月付",24,1))))=1,1,MAX(1,ROUND(($E342-$D342+1)/365*IF($AE342="半年付",2,IF($AE342="季度付",4,IF($AE342="月付",12,IF($AE342="半月付",24,1)))),0)))))</f>
        <v/>
      </c>
      <c r="AO342" s="248" t="str">
        <f aca="true">IF($AN342="","",MIN($AN342,MAX(0,INT((TODAY()-付款宽限天数-$D342)/(($E342-$D342+1)/$AN342))+1)))</f>
        <v/>
      </c>
    </row>
    <row r="343" customFormat="false" ht="24" hidden="false" customHeight="false" outlineLevel="0" collapsed="false">
      <c r="F343" s="288" t="str">
        <f aca="true">IF(TRIM($B343&amp;$C343)="","",IF(OR(ISNUMBER(SEARCH("未",$A343)),ISNUMBER(SEARCH("送出",$A343)),AND(TRIM($A343)="",NOT(ISNUMBER($D343)),N($H343)=0)),"【合同未回】","")&amp;IF(NOT(ISNUMBER($E343)),IF(OR(ISNUMBER(SEARCH("未",$A343)),ISNUMBER(SEARCH("送出",$A343)),AND(TRIM($A343)="",NOT(ISNUMBER($D343)),N($H343)=0)),"","【未填合同期】"),IF($E343&lt;TODAY(),"【已到期】",IF($E343-TODAY()&lt;=提醒天数,"【即将到期，剩余"&amp;($E343-TODAY())&amp;"天】","【正常】")))&amp;IF(OR($AD343="安装免保",$AD343="技术免保",$AD343="质保期内"),"【"&amp;$AD343&amp;"】",""))</f>
        <v/>
      </c>
      <c r="K343" s="244" t="str">
        <f aca="false">IF(OR(N($H343)=0,N($I343)=0),"",ROUND(N($H343)*N($I343)*IF(N($J343)=0,1,N($J343)),2))</f>
        <v/>
      </c>
      <c r="M343" s="244" t="str">
        <f aca="false">IF(TRIM($B343&amp;$C343)="","",IF(AND(N($K343)=0,N($L343)=0),"",ROUND(N($K343)+N($L343),2)))</f>
        <v/>
      </c>
      <c r="S343" s="244"/>
      <c r="T343" s="245" t="str">
        <f aca="false">IF(TRIM($B343&amp;$C343)="","",IF(N($O343)=0,"",MAX(0,MIN(N($O343)-N($Q343),N($W343)))))</f>
        <v/>
      </c>
      <c r="U343" s="245" t="str">
        <f aca="false">IF(TRIM($B343&amp;$C343)="","",IF(N($Q343)&lt;=N($O343),"",N($Q343)-N($O343)))</f>
        <v/>
      </c>
      <c r="V343" s="245" t="str">
        <f aca="false">IF(OR(TRIM($B343&amp;$C343)="",$W343=""),"",MAX(0,N($W343))-N($T343))</f>
        <v/>
      </c>
      <c r="W343" s="245" t="str">
        <f aca="false">IF(TRIM($B343&amp;$C343)="","",IF(AND(N($M343)=0,N($Q343)+N($R343)+N($S343)=0),"",ROUND(N($M343)-N($Q343)-N($R343)-N($S343),2)))</f>
        <v/>
      </c>
      <c r="X343" s="246" t="str">
        <f aca="false">IF(TRIM($B343&amp;$C343)="","",IF(N($M343)=0,IF((N($Q343)+N($R343)+N($S343))=0,"—未填单价","未填单价，已收 "&amp;TEXT((N($Q343)+N($R343)+N($S343)),"#,##0.00")),IF(N($W343)&gt;0.005,"欠 "&amp;TEXT(N($W343),"#,##0.00")&amp;IF(N($T343)&gt;0,"（开票未到账 "&amp;TEXT(N($T343),"#,##0.00")&amp;"）","")&amp;IF(N($V343)&gt;0,"（未开票 "&amp;TEXT(N($V343),"#,##0.00")&amp;"）",""),IF(N($W343)&lt;-0.005,"多收 "&amp;TEXT(-N($W343),"#,##0.00"),"✔ 已结清")))&amp;IF(N($U343)&gt;0,"｜到账未开票 "&amp;TEXT(N($U343),"#,##0.00")&amp;"，待补票","")&amp;IF(N($R343)&gt;0,"｜收现 "&amp;TEXT(N($R343),"#,##0.00"),"")&amp;IF(N($S343)&gt;0,"｜收款不开票 "&amp;TEXT(N($S343),"#,##0.00"),""))</f>
        <v/>
      </c>
      <c r="Y343" s="290"/>
      <c r="AC343" s="244" t="str">
        <f aca="false">IF(OR(N($O343)=0,N($AB343)=0),"",ROUND(N($O343)/(1+N($AB343))*N($AB343),2))</f>
        <v/>
      </c>
      <c r="AD343" s="290"/>
      <c r="AE343" s="288"/>
      <c r="AF343" s="261" t="str">
        <f aca="false">IF($AN343="","",IF($AN343=1,IF($AO343&gt;=1,"一次性·已到收款期","一次性·未到期"),$AE343&amp;" 第"&amp;$AO343&amp;"/"&amp;$AN343&amp;"期"))</f>
        <v/>
      </c>
      <c r="AG343" s="245" t="str">
        <f aca="false">IF(OR($AN343="",N($M343)=0),"",ROUND(N($K343)*$AO343/$AN343,2)+N($L343))</f>
        <v/>
      </c>
      <c r="AH343" s="245" t="str">
        <f aca="false">IF($AG343="","",MAX(0,ROUND($AG343-(N($Q343)+N($R343)+N($S343)),2)))</f>
        <v/>
      </c>
      <c r="AI343" s="245" t="str">
        <f aca="false">IF(OR(TRIM($B343&amp;$C343)="",NOT(ISNUMBER($D343))),"",SUMIFS($W$3:$W$1001,$AK$3:$AK$1001,$AK343,$D$3:$D$1001,"&lt;"&amp;$D343))</f>
        <v/>
      </c>
      <c r="AJ343" s="245" t="str">
        <f aca="false">IF(TRIM($B343&amp;$C343)="","",SUMIFS($W$3:$W$1001,$AK$3:$AK$1001,$AK343))</f>
        <v/>
      </c>
      <c r="AK343" s="261" t="str">
        <f aca="false">IF(TRIM($B343&amp;$C343)="","",TRIM($B343)&amp;"｜"&amp;TRIM($C343))</f>
        <v/>
      </c>
      <c r="AL343" s="245" t="str">
        <f aca="false">IF(TRIM($B343&amp;$C343)="","",MIN(N($O343),N($Q343)))</f>
        <v/>
      </c>
      <c r="AM343" s="248" t="str">
        <f aca="false">IF(ISNUMBER($D343),YEAR($D343),"")</f>
        <v/>
      </c>
      <c r="AN343" s="248" t="str">
        <f aca="false">IF(OR(TRIM($B343&amp;$C343)="",NOT(ISNUMBER($D343)),NOT(ISNUMBER($E343))),"",IF($E343&lt;$D343,"",IF(IF($AE343="半年付",2,IF($AE343="季度付",4,IF($AE343="月付",12,IF($AE343="半月付",24,1))))=1,1,MAX(1,ROUND(($E343-$D343+1)/365*IF($AE343="半年付",2,IF($AE343="季度付",4,IF($AE343="月付",12,IF($AE343="半月付",24,1)))),0)))))</f>
        <v/>
      </c>
      <c r="AO343" s="248" t="str">
        <f aca="true">IF($AN343="","",MIN($AN343,MAX(0,INT((TODAY()-付款宽限天数-$D343)/(($E343-$D343+1)/$AN343))+1)))</f>
        <v/>
      </c>
    </row>
    <row r="344" customFormat="false" ht="24" hidden="false" customHeight="false" outlineLevel="0" collapsed="false">
      <c r="F344" s="288" t="str">
        <f aca="true">IF(TRIM($B344&amp;$C344)="","",IF(OR(ISNUMBER(SEARCH("未",$A344)),ISNUMBER(SEARCH("送出",$A344)),AND(TRIM($A344)="",NOT(ISNUMBER($D344)),N($H344)=0)),"【合同未回】","")&amp;IF(NOT(ISNUMBER($E344)),IF(OR(ISNUMBER(SEARCH("未",$A344)),ISNUMBER(SEARCH("送出",$A344)),AND(TRIM($A344)="",NOT(ISNUMBER($D344)),N($H344)=0)),"","【未填合同期】"),IF($E344&lt;TODAY(),"【已到期】",IF($E344-TODAY()&lt;=提醒天数,"【即将到期，剩余"&amp;($E344-TODAY())&amp;"天】","【正常】")))&amp;IF(OR($AD344="安装免保",$AD344="技术免保",$AD344="质保期内"),"【"&amp;$AD344&amp;"】",""))</f>
        <v/>
      </c>
      <c r="K344" s="244" t="str">
        <f aca="false">IF(OR(N($H344)=0,N($I344)=0),"",ROUND(N($H344)*N($I344)*IF(N($J344)=0,1,N($J344)),2))</f>
        <v/>
      </c>
      <c r="M344" s="244" t="str">
        <f aca="false">IF(TRIM($B344&amp;$C344)="","",IF(AND(N($K344)=0,N($L344)=0),"",ROUND(N($K344)+N($L344),2)))</f>
        <v/>
      </c>
      <c r="S344" s="244"/>
      <c r="T344" s="245" t="str">
        <f aca="false">IF(TRIM($B344&amp;$C344)="","",IF(N($O344)=0,"",MAX(0,MIN(N($O344)-N($Q344),N($W344)))))</f>
        <v/>
      </c>
      <c r="U344" s="245" t="str">
        <f aca="false">IF(TRIM($B344&amp;$C344)="","",IF(N($Q344)&lt;=N($O344),"",N($Q344)-N($O344)))</f>
        <v/>
      </c>
      <c r="V344" s="245" t="str">
        <f aca="false">IF(OR(TRIM($B344&amp;$C344)="",$W344=""),"",MAX(0,N($W344))-N($T344))</f>
        <v/>
      </c>
      <c r="W344" s="245" t="str">
        <f aca="false">IF(TRIM($B344&amp;$C344)="","",IF(AND(N($M344)=0,N($Q344)+N($R344)+N($S344)=0),"",ROUND(N($M344)-N($Q344)-N($R344)-N($S344),2)))</f>
        <v/>
      </c>
      <c r="X344" s="246" t="str">
        <f aca="false">IF(TRIM($B344&amp;$C344)="","",IF(N($M344)=0,IF((N($Q344)+N($R344)+N($S344))=0,"—未填单价","未填单价，已收 "&amp;TEXT((N($Q344)+N($R344)+N($S344)),"#,##0.00")),IF(N($W344)&gt;0.005,"欠 "&amp;TEXT(N($W344),"#,##0.00")&amp;IF(N($T344)&gt;0,"（开票未到账 "&amp;TEXT(N($T344),"#,##0.00")&amp;"）","")&amp;IF(N($V344)&gt;0,"（未开票 "&amp;TEXT(N($V344),"#,##0.00")&amp;"）",""),IF(N($W344)&lt;-0.005,"多收 "&amp;TEXT(-N($W344),"#,##0.00"),"✔ 已结清")))&amp;IF(N($U344)&gt;0,"｜到账未开票 "&amp;TEXT(N($U344),"#,##0.00")&amp;"，待补票","")&amp;IF(N($R344)&gt;0,"｜收现 "&amp;TEXT(N($R344),"#,##0.00"),"")&amp;IF(N($S344)&gt;0,"｜收款不开票 "&amp;TEXT(N($S344),"#,##0.00"),""))</f>
        <v/>
      </c>
      <c r="Y344" s="290"/>
      <c r="AC344" s="244" t="str">
        <f aca="false">IF(OR(N($O344)=0,N($AB344)=0),"",ROUND(N($O344)/(1+N($AB344))*N($AB344),2))</f>
        <v/>
      </c>
      <c r="AD344" s="290"/>
      <c r="AE344" s="288"/>
      <c r="AF344" s="261" t="str">
        <f aca="false">IF($AN344="","",IF($AN344=1,IF($AO344&gt;=1,"一次性·已到收款期","一次性·未到期"),$AE344&amp;" 第"&amp;$AO344&amp;"/"&amp;$AN344&amp;"期"))</f>
        <v/>
      </c>
      <c r="AG344" s="245" t="str">
        <f aca="false">IF(OR($AN344="",N($M344)=0),"",ROUND(N($K344)*$AO344/$AN344,2)+N($L344))</f>
        <v/>
      </c>
      <c r="AH344" s="245" t="str">
        <f aca="false">IF($AG344="","",MAX(0,ROUND($AG344-(N($Q344)+N($R344)+N($S344)),2)))</f>
        <v/>
      </c>
      <c r="AI344" s="245" t="str">
        <f aca="false">IF(OR(TRIM($B344&amp;$C344)="",NOT(ISNUMBER($D344))),"",SUMIFS($W$3:$W$1001,$AK$3:$AK$1001,$AK344,$D$3:$D$1001,"&lt;"&amp;$D344))</f>
        <v/>
      </c>
      <c r="AJ344" s="245" t="str">
        <f aca="false">IF(TRIM($B344&amp;$C344)="","",SUMIFS($W$3:$W$1001,$AK$3:$AK$1001,$AK344))</f>
        <v/>
      </c>
      <c r="AK344" s="261" t="str">
        <f aca="false">IF(TRIM($B344&amp;$C344)="","",TRIM($B344)&amp;"｜"&amp;TRIM($C344))</f>
        <v/>
      </c>
      <c r="AL344" s="245" t="str">
        <f aca="false">IF(TRIM($B344&amp;$C344)="","",MIN(N($O344),N($Q344)))</f>
        <v/>
      </c>
      <c r="AM344" s="248" t="str">
        <f aca="false">IF(ISNUMBER($D344),YEAR($D344),"")</f>
        <v/>
      </c>
      <c r="AN344" s="248" t="str">
        <f aca="false">IF(OR(TRIM($B344&amp;$C344)="",NOT(ISNUMBER($D344)),NOT(ISNUMBER($E344))),"",IF($E344&lt;$D344,"",IF(IF($AE344="半年付",2,IF($AE344="季度付",4,IF($AE344="月付",12,IF($AE344="半月付",24,1))))=1,1,MAX(1,ROUND(($E344-$D344+1)/365*IF($AE344="半年付",2,IF($AE344="季度付",4,IF($AE344="月付",12,IF($AE344="半月付",24,1)))),0)))))</f>
        <v/>
      </c>
      <c r="AO344" s="248" t="str">
        <f aca="true">IF($AN344="","",MIN($AN344,MAX(0,INT((TODAY()-付款宽限天数-$D344)/(($E344-$D344+1)/$AN344))+1)))</f>
        <v/>
      </c>
    </row>
    <row r="345" customFormat="false" ht="24" hidden="false" customHeight="false" outlineLevel="0" collapsed="false">
      <c r="F345" s="288" t="str">
        <f aca="true">IF(TRIM($B345&amp;$C345)="","",IF(OR(ISNUMBER(SEARCH("未",$A345)),ISNUMBER(SEARCH("送出",$A345)),AND(TRIM($A345)="",NOT(ISNUMBER($D345)),N($H345)=0)),"【合同未回】","")&amp;IF(NOT(ISNUMBER($E345)),IF(OR(ISNUMBER(SEARCH("未",$A345)),ISNUMBER(SEARCH("送出",$A345)),AND(TRIM($A345)="",NOT(ISNUMBER($D345)),N($H345)=0)),"","【未填合同期】"),IF($E345&lt;TODAY(),"【已到期】",IF($E345-TODAY()&lt;=提醒天数,"【即将到期，剩余"&amp;($E345-TODAY())&amp;"天】","【正常】")))&amp;IF(OR($AD345="安装免保",$AD345="技术免保",$AD345="质保期内"),"【"&amp;$AD345&amp;"】",""))</f>
        <v/>
      </c>
      <c r="K345" s="244" t="str">
        <f aca="false">IF(OR(N($H345)=0,N($I345)=0),"",ROUND(N($H345)*N($I345)*IF(N($J345)=0,1,N($J345)),2))</f>
        <v/>
      </c>
      <c r="M345" s="244" t="str">
        <f aca="false">IF(TRIM($B345&amp;$C345)="","",IF(AND(N($K345)=0,N($L345)=0),"",ROUND(N($K345)+N($L345),2)))</f>
        <v/>
      </c>
      <c r="S345" s="244"/>
      <c r="T345" s="245" t="str">
        <f aca="false">IF(TRIM($B345&amp;$C345)="","",IF(N($O345)=0,"",MAX(0,MIN(N($O345)-N($Q345),N($W345)))))</f>
        <v/>
      </c>
      <c r="U345" s="245" t="str">
        <f aca="false">IF(TRIM($B345&amp;$C345)="","",IF(N($Q345)&lt;=N($O345),"",N($Q345)-N($O345)))</f>
        <v/>
      </c>
      <c r="V345" s="245" t="str">
        <f aca="false">IF(OR(TRIM($B345&amp;$C345)="",$W345=""),"",MAX(0,N($W345))-N($T345))</f>
        <v/>
      </c>
      <c r="W345" s="245" t="str">
        <f aca="false">IF(TRIM($B345&amp;$C345)="","",IF(AND(N($M345)=0,N($Q345)+N($R345)+N($S345)=0),"",ROUND(N($M345)-N($Q345)-N($R345)-N($S345),2)))</f>
        <v/>
      </c>
      <c r="X345" s="246" t="str">
        <f aca="false">IF(TRIM($B345&amp;$C345)="","",IF(N($M345)=0,IF((N($Q345)+N($R345)+N($S345))=0,"—未填单价","未填单价，已收 "&amp;TEXT((N($Q345)+N($R345)+N($S345)),"#,##0.00")),IF(N($W345)&gt;0.005,"欠 "&amp;TEXT(N($W345),"#,##0.00")&amp;IF(N($T345)&gt;0,"（开票未到账 "&amp;TEXT(N($T345),"#,##0.00")&amp;"）","")&amp;IF(N($V345)&gt;0,"（未开票 "&amp;TEXT(N($V345),"#,##0.00")&amp;"）",""),IF(N($W345)&lt;-0.005,"多收 "&amp;TEXT(-N($W345),"#,##0.00"),"✔ 已结清")))&amp;IF(N($U345)&gt;0,"｜到账未开票 "&amp;TEXT(N($U345),"#,##0.00")&amp;"，待补票","")&amp;IF(N($R345)&gt;0,"｜收现 "&amp;TEXT(N($R345),"#,##0.00"),"")&amp;IF(N($S345)&gt;0,"｜收款不开票 "&amp;TEXT(N($S345),"#,##0.00"),""))</f>
        <v/>
      </c>
      <c r="Y345" s="290"/>
      <c r="AC345" s="244" t="str">
        <f aca="false">IF(OR(N($O345)=0,N($AB345)=0),"",ROUND(N($O345)/(1+N($AB345))*N($AB345),2))</f>
        <v/>
      </c>
      <c r="AD345" s="290"/>
      <c r="AE345" s="288"/>
      <c r="AF345" s="261" t="str">
        <f aca="false">IF($AN345="","",IF($AN345=1,IF($AO345&gt;=1,"一次性·已到收款期","一次性·未到期"),$AE345&amp;" 第"&amp;$AO345&amp;"/"&amp;$AN345&amp;"期"))</f>
        <v/>
      </c>
      <c r="AG345" s="245" t="str">
        <f aca="false">IF(OR($AN345="",N($M345)=0),"",ROUND(N($K345)*$AO345/$AN345,2)+N($L345))</f>
        <v/>
      </c>
      <c r="AH345" s="245" t="str">
        <f aca="false">IF($AG345="","",MAX(0,ROUND($AG345-(N($Q345)+N($R345)+N($S345)),2)))</f>
        <v/>
      </c>
      <c r="AI345" s="245" t="str">
        <f aca="false">IF(OR(TRIM($B345&amp;$C345)="",NOT(ISNUMBER($D345))),"",SUMIFS($W$3:$W$1001,$AK$3:$AK$1001,$AK345,$D$3:$D$1001,"&lt;"&amp;$D345))</f>
        <v/>
      </c>
      <c r="AJ345" s="245" t="str">
        <f aca="false">IF(TRIM($B345&amp;$C345)="","",SUMIFS($W$3:$W$1001,$AK$3:$AK$1001,$AK345))</f>
        <v/>
      </c>
      <c r="AK345" s="261" t="str">
        <f aca="false">IF(TRIM($B345&amp;$C345)="","",TRIM($B345)&amp;"｜"&amp;TRIM($C345))</f>
        <v/>
      </c>
      <c r="AL345" s="245" t="str">
        <f aca="false">IF(TRIM($B345&amp;$C345)="","",MIN(N($O345),N($Q345)))</f>
        <v/>
      </c>
      <c r="AM345" s="248" t="str">
        <f aca="false">IF(ISNUMBER($D345),YEAR($D345),"")</f>
        <v/>
      </c>
      <c r="AN345" s="248" t="str">
        <f aca="false">IF(OR(TRIM($B345&amp;$C345)="",NOT(ISNUMBER($D345)),NOT(ISNUMBER($E345))),"",IF($E345&lt;$D345,"",IF(IF($AE345="半年付",2,IF($AE345="季度付",4,IF($AE345="月付",12,IF($AE345="半月付",24,1))))=1,1,MAX(1,ROUND(($E345-$D345+1)/365*IF($AE345="半年付",2,IF($AE345="季度付",4,IF($AE345="月付",12,IF($AE345="半月付",24,1)))),0)))))</f>
        <v/>
      </c>
      <c r="AO345" s="248" t="str">
        <f aca="true">IF($AN345="","",MIN($AN345,MAX(0,INT((TODAY()-付款宽限天数-$D345)/(($E345-$D345+1)/$AN345))+1)))</f>
        <v/>
      </c>
    </row>
    <row r="346" customFormat="false" ht="24" hidden="false" customHeight="false" outlineLevel="0" collapsed="false">
      <c r="F346" s="288" t="str">
        <f aca="true">IF(TRIM($B346&amp;$C346)="","",IF(OR(ISNUMBER(SEARCH("未",$A346)),ISNUMBER(SEARCH("送出",$A346)),AND(TRIM($A346)="",NOT(ISNUMBER($D346)),N($H346)=0)),"【合同未回】","")&amp;IF(NOT(ISNUMBER($E346)),IF(OR(ISNUMBER(SEARCH("未",$A346)),ISNUMBER(SEARCH("送出",$A346)),AND(TRIM($A346)="",NOT(ISNUMBER($D346)),N($H346)=0)),"","【未填合同期】"),IF($E346&lt;TODAY(),"【已到期】",IF($E346-TODAY()&lt;=提醒天数,"【即将到期，剩余"&amp;($E346-TODAY())&amp;"天】","【正常】")))&amp;IF(OR($AD346="安装免保",$AD346="技术免保",$AD346="质保期内"),"【"&amp;$AD346&amp;"】",""))</f>
        <v/>
      </c>
      <c r="K346" s="244" t="str">
        <f aca="false">IF(OR(N($H346)=0,N($I346)=0),"",ROUND(N($H346)*N($I346)*IF(N($J346)=0,1,N($J346)),2))</f>
        <v/>
      </c>
      <c r="M346" s="244" t="str">
        <f aca="false">IF(TRIM($B346&amp;$C346)="","",IF(AND(N($K346)=0,N($L346)=0),"",ROUND(N($K346)+N($L346),2)))</f>
        <v/>
      </c>
      <c r="S346" s="244"/>
      <c r="T346" s="245" t="str">
        <f aca="false">IF(TRIM($B346&amp;$C346)="","",IF(N($O346)=0,"",MAX(0,MIN(N($O346)-N($Q346),N($W346)))))</f>
        <v/>
      </c>
      <c r="U346" s="245" t="str">
        <f aca="false">IF(TRIM($B346&amp;$C346)="","",IF(N($Q346)&lt;=N($O346),"",N($Q346)-N($O346)))</f>
        <v/>
      </c>
      <c r="V346" s="245" t="str">
        <f aca="false">IF(OR(TRIM($B346&amp;$C346)="",$W346=""),"",MAX(0,N($W346))-N($T346))</f>
        <v/>
      </c>
      <c r="W346" s="245" t="str">
        <f aca="false">IF(TRIM($B346&amp;$C346)="","",IF(AND(N($M346)=0,N($Q346)+N($R346)+N($S346)=0),"",ROUND(N($M346)-N($Q346)-N($R346)-N($S346),2)))</f>
        <v/>
      </c>
      <c r="X346" s="246" t="str">
        <f aca="false">IF(TRIM($B346&amp;$C346)="","",IF(N($M346)=0,IF((N($Q346)+N($R346)+N($S346))=0,"—未填单价","未填单价，已收 "&amp;TEXT((N($Q346)+N($R346)+N($S346)),"#,##0.00")),IF(N($W346)&gt;0.005,"欠 "&amp;TEXT(N($W346),"#,##0.00")&amp;IF(N($T346)&gt;0,"（开票未到账 "&amp;TEXT(N($T346),"#,##0.00")&amp;"）","")&amp;IF(N($V346)&gt;0,"（未开票 "&amp;TEXT(N($V346),"#,##0.00")&amp;"）",""),IF(N($W346)&lt;-0.005,"多收 "&amp;TEXT(-N($W346),"#,##0.00"),"✔ 已结清")))&amp;IF(N($U346)&gt;0,"｜到账未开票 "&amp;TEXT(N($U346),"#,##0.00")&amp;"，待补票","")&amp;IF(N($R346)&gt;0,"｜收现 "&amp;TEXT(N($R346),"#,##0.00"),"")&amp;IF(N($S346)&gt;0,"｜收款不开票 "&amp;TEXT(N($S346),"#,##0.00"),""))</f>
        <v/>
      </c>
      <c r="Y346" s="290"/>
      <c r="AC346" s="244" t="str">
        <f aca="false">IF(OR(N($O346)=0,N($AB346)=0),"",ROUND(N($O346)/(1+N($AB346))*N($AB346),2))</f>
        <v/>
      </c>
      <c r="AD346" s="290"/>
      <c r="AE346" s="288"/>
      <c r="AF346" s="261" t="str">
        <f aca="false">IF($AN346="","",IF($AN346=1,IF($AO346&gt;=1,"一次性·已到收款期","一次性·未到期"),$AE346&amp;" 第"&amp;$AO346&amp;"/"&amp;$AN346&amp;"期"))</f>
        <v/>
      </c>
      <c r="AG346" s="245" t="str">
        <f aca="false">IF(OR($AN346="",N($M346)=0),"",ROUND(N($K346)*$AO346/$AN346,2)+N($L346))</f>
        <v/>
      </c>
      <c r="AH346" s="245" t="str">
        <f aca="false">IF($AG346="","",MAX(0,ROUND($AG346-(N($Q346)+N($R346)+N($S346)),2)))</f>
        <v/>
      </c>
      <c r="AI346" s="245" t="str">
        <f aca="false">IF(OR(TRIM($B346&amp;$C346)="",NOT(ISNUMBER($D346))),"",SUMIFS($W$3:$W$1001,$AK$3:$AK$1001,$AK346,$D$3:$D$1001,"&lt;"&amp;$D346))</f>
        <v/>
      </c>
      <c r="AJ346" s="245" t="str">
        <f aca="false">IF(TRIM($B346&amp;$C346)="","",SUMIFS($W$3:$W$1001,$AK$3:$AK$1001,$AK346))</f>
        <v/>
      </c>
      <c r="AK346" s="261" t="str">
        <f aca="false">IF(TRIM($B346&amp;$C346)="","",TRIM($B346)&amp;"｜"&amp;TRIM($C346))</f>
        <v/>
      </c>
      <c r="AL346" s="245" t="str">
        <f aca="false">IF(TRIM($B346&amp;$C346)="","",MIN(N($O346),N($Q346)))</f>
        <v/>
      </c>
      <c r="AM346" s="248" t="str">
        <f aca="false">IF(ISNUMBER($D346),YEAR($D346),"")</f>
        <v/>
      </c>
      <c r="AN346" s="248" t="str">
        <f aca="false">IF(OR(TRIM($B346&amp;$C346)="",NOT(ISNUMBER($D346)),NOT(ISNUMBER($E346))),"",IF($E346&lt;$D346,"",IF(IF($AE346="半年付",2,IF($AE346="季度付",4,IF($AE346="月付",12,IF($AE346="半月付",24,1))))=1,1,MAX(1,ROUND(($E346-$D346+1)/365*IF($AE346="半年付",2,IF($AE346="季度付",4,IF($AE346="月付",12,IF($AE346="半月付",24,1)))),0)))))</f>
        <v/>
      </c>
      <c r="AO346" s="248" t="str">
        <f aca="true">IF($AN346="","",MIN($AN346,MAX(0,INT((TODAY()-付款宽限天数-$D346)/(($E346-$D346+1)/$AN346))+1)))</f>
        <v/>
      </c>
    </row>
    <row r="347" customFormat="false" ht="24" hidden="false" customHeight="false" outlineLevel="0" collapsed="false">
      <c r="F347" s="288" t="str">
        <f aca="true">IF(TRIM($B347&amp;$C347)="","",IF(OR(ISNUMBER(SEARCH("未",$A347)),ISNUMBER(SEARCH("送出",$A347)),AND(TRIM($A347)="",NOT(ISNUMBER($D347)),N($H347)=0)),"【合同未回】","")&amp;IF(NOT(ISNUMBER($E347)),IF(OR(ISNUMBER(SEARCH("未",$A347)),ISNUMBER(SEARCH("送出",$A347)),AND(TRIM($A347)="",NOT(ISNUMBER($D347)),N($H347)=0)),"","【未填合同期】"),IF($E347&lt;TODAY(),"【已到期】",IF($E347-TODAY()&lt;=提醒天数,"【即将到期，剩余"&amp;($E347-TODAY())&amp;"天】","【正常】")))&amp;IF(OR($AD347="安装免保",$AD347="技术免保",$AD347="质保期内"),"【"&amp;$AD347&amp;"】",""))</f>
        <v/>
      </c>
      <c r="K347" s="244" t="str">
        <f aca="false">IF(OR(N($H347)=0,N($I347)=0),"",ROUND(N($H347)*N($I347)*IF(N($J347)=0,1,N($J347)),2))</f>
        <v/>
      </c>
      <c r="M347" s="244" t="str">
        <f aca="false">IF(TRIM($B347&amp;$C347)="","",IF(AND(N($K347)=0,N($L347)=0),"",ROUND(N($K347)+N($L347),2)))</f>
        <v/>
      </c>
      <c r="S347" s="244"/>
      <c r="T347" s="245" t="str">
        <f aca="false">IF(TRIM($B347&amp;$C347)="","",IF(N($O347)=0,"",MAX(0,MIN(N($O347)-N($Q347),N($W347)))))</f>
        <v/>
      </c>
      <c r="U347" s="245" t="str">
        <f aca="false">IF(TRIM($B347&amp;$C347)="","",IF(N($Q347)&lt;=N($O347),"",N($Q347)-N($O347)))</f>
        <v/>
      </c>
      <c r="V347" s="245" t="str">
        <f aca="false">IF(OR(TRIM($B347&amp;$C347)="",$W347=""),"",MAX(0,N($W347))-N($T347))</f>
        <v/>
      </c>
      <c r="W347" s="245" t="str">
        <f aca="false">IF(TRIM($B347&amp;$C347)="","",IF(AND(N($M347)=0,N($Q347)+N($R347)+N($S347)=0),"",ROUND(N($M347)-N($Q347)-N($R347)-N($S347),2)))</f>
        <v/>
      </c>
      <c r="X347" s="246" t="str">
        <f aca="false">IF(TRIM($B347&amp;$C347)="","",IF(N($M347)=0,IF((N($Q347)+N($R347)+N($S347))=0,"—未填单价","未填单价，已收 "&amp;TEXT((N($Q347)+N($R347)+N($S347)),"#,##0.00")),IF(N($W347)&gt;0.005,"欠 "&amp;TEXT(N($W347),"#,##0.00")&amp;IF(N($T347)&gt;0,"（开票未到账 "&amp;TEXT(N($T347),"#,##0.00")&amp;"）","")&amp;IF(N($V347)&gt;0,"（未开票 "&amp;TEXT(N($V347),"#,##0.00")&amp;"）",""),IF(N($W347)&lt;-0.005,"多收 "&amp;TEXT(-N($W347),"#,##0.00"),"✔ 已结清")))&amp;IF(N($U347)&gt;0,"｜到账未开票 "&amp;TEXT(N($U347),"#,##0.00")&amp;"，待补票","")&amp;IF(N($R347)&gt;0,"｜收现 "&amp;TEXT(N($R347),"#,##0.00"),"")&amp;IF(N($S347)&gt;0,"｜收款不开票 "&amp;TEXT(N($S347),"#,##0.00"),""))</f>
        <v/>
      </c>
      <c r="Y347" s="290"/>
      <c r="AC347" s="244" t="str">
        <f aca="false">IF(OR(N($O347)=0,N($AB347)=0),"",ROUND(N($O347)/(1+N($AB347))*N($AB347),2))</f>
        <v/>
      </c>
      <c r="AD347" s="290"/>
      <c r="AE347" s="288"/>
      <c r="AF347" s="261" t="str">
        <f aca="false">IF($AN347="","",IF($AN347=1,IF($AO347&gt;=1,"一次性·已到收款期","一次性·未到期"),$AE347&amp;" 第"&amp;$AO347&amp;"/"&amp;$AN347&amp;"期"))</f>
        <v/>
      </c>
      <c r="AG347" s="245" t="str">
        <f aca="false">IF(OR($AN347="",N($M347)=0),"",ROUND(N($K347)*$AO347/$AN347,2)+N($L347))</f>
        <v/>
      </c>
      <c r="AH347" s="245" t="str">
        <f aca="false">IF($AG347="","",MAX(0,ROUND($AG347-(N($Q347)+N($R347)+N($S347)),2)))</f>
        <v/>
      </c>
      <c r="AI347" s="245" t="str">
        <f aca="false">IF(OR(TRIM($B347&amp;$C347)="",NOT(ISNUMBER($D347))),"",SUMIFS($W$3:$W$1001,$AK$3:$AK$1001,$AK347,$D$3:$D$1001,"&lt;"&amp;$D347))</f>
        <v/>
      </c>
      <c r="AJ347" s="245" t="str">
        <f aca="false">IF(TRIM($B347&amp;$C347)="","",SUMIFS($W$3:$W$1001,$AK$3:$AK$1001,$AK347))</f>
        <v/>
      </c>
      <c r="AK347" s="261" t="str">
        <f aca="false">IF(TRIM($B347&amp;$C347)="","",TRIM($B347)&amp;"｜"&amp;TRIM($C347))</f>
        <v/>
      </c>
      <c r="AL347" s="245" t="str">
        <f aca="false">IF(TRIM($B347&amp;$C347)="","",MIN(N($O347),N($Q347)))</f>
        <v/>
      </c>
      <c r="AM347" s="248" t="str">
        <f aca="false">IF(ISNUMBER($D347),YEAR($D347),"")</f>
        <v/>
      </c>
      <c r="AN347" s="248" t="str">
        <f aca="false">IF(OR(TRIM($B347&amp;$C347)="",NOT(ISNUMBER($D347)),NOT(ISNUMBER($E347))),"",IF($E347&lt;$D347,"",IF(IF($AE347="半年付",2,IF($AE347="季度付",4,IF($AE347="月付",12,IF($AE347="半月付",24,1))))=1,1,MAX(1,ROUND(($E347-$D347+1)/365*IF($AE347="半年付",2,IF($AE347="季度付",4,IF($AE347="月付",12,IF($AE347="半月付",24,1)))),0)))))</f>
        <v/>
      </c>
      <c r="AO347" s="248" t="str">
        <f aca="true">IF($AN347="","",MIN($AN347,MAX(0,INT((TODAY()-付款宽限天数-$D347)/(($E347-$D347+1)/$AN347))+1)))</f>
        <v/>
      </c>
    </row>
    <row r="348" customFormat="false" ht="24" hidden="false" customHeight="false" outlineLevel="0" collapsed="false">
      <c r="F348" s="288" t="str">
        <f aca="true">IF(TRIM($B348&amp;$C348)="","",IF(OR(ISNUMBER(SEARCH("未",$A348)),ISNUMBER(SEARCH("送出",$A348)),AND(TRIM($A348)="",NOT(ISNUMBER($D348)),N($H348)=0)),"【合同未回】","")&amp;IF(NOT(ISNUMBER($E348)),IF(OR(ISNUMBER(SEARCH("未",$A348)),ISNUMBER(SEARCH("送出",$A348)),AND(TRIM($A348)="",NOT(ISNUMBER($D348)),N($H348)=0)),"","【未填合同期】"),IF($E348&lt;TODAY(),"【已到期】",IF($E348-TODAY()&lt;=提醒天数,"【即将到期，剩余"&amp;($E348-TODAY())&amp;"天】","【正常】")))&amp;IF(OR($AD348="安装免保",$AD348="技术免保",$AD348="质保期内"),"【"&amp;$AD348&amp;"】",""))</f>
        <v/>
      </c>
      <c r="K348" s="244" t="str">
        <f aca="false">IF(OR(N($H348)=0,N($I348)=0),"",ROUND(N($H348)*N($I348)*IF(N($J348)=0,1,N($J348)),2))</f>
        <v/>
      </c>
      <c r="M348" s="244" t="str">
        <f aca="false">IF(TRIM($B348&amp;$C348)="","",IF(AND(N($K348)=0,N($L348)=0),"",ROUND(N($K348)+N($L348),2)))</f>
        <v/>
      </c>
      <c r="S348" s="244"/>
      <c r="T348" s="245" t="str">
        <f aca="false">IF(TRIM($B348&amp;$C348)="","",IF(N($O348)=0,"",MAX(0,MIN(N($O348)-N($Q348),N($W348)))))</f>
        <v/>
      </c>
      <c r="U348" s="245" t="str">
        <f aca="false">IF(TRIM($B348&amp;$C348)="","",IF(N($Q348)&lt;=N($O348),"",N($Q348)-N($O348)))</f>
        <v/>
      </c>
      <c r="V348" s="245" t="str">
        <f aca="false">IF(OR(TRIM($B348&amp;$C348)="",$W348=""),"",MAX(0,N($W348))-N($T348))</f>
        <v/>
      </c>
      <c r="W348" s="245" t="str">
        <f aca="false">IF(TRIM($B348&amp;$C348)="","",IF(AND(N($M348)=0,N($Q348)+N($R348)+N($S348)=0),"",ROUND(N($M348)-N($Q348)-N($R348)-N($S348),2)))</f>
        <v/>
      </c>
      <c r="X348" s="246" t="str">
        <f aca="false">IF(TRIM($B348&amp;$C348)="","",IF(N($M348)=0,IF((N($Q348)+N($R348)+N($S348))=0,"—未填单价","未填单价，已收 "&amp;TEXT((N($Q348)+N($R348)+N($S348)),"#,##0.00")),IF(N($W348)&gt;0.005,"欠 "&amp;TEXT(N($W348),"#,##0.00")&amp;IF(N($T348)&gt;0,"（开票未到账 "&amp;TEXT(N($T348),"#,##0.00")&amp;"）","")&amp;IF(N($V348)&gt;0,"（未开票 "&amp;TEXT(N($V348),"#,##0.00")&amp;"）",""),IF(N($W348)&lt;-0.005,"多收 "&amp;TEXT(-N($W348),"#,##0.00"),"✔ 已结清")))&amp;IF(N($U348)&gt;0,"｜到账未开票 "&amp;TEXT(N($U348),"#,##0.00")&amp;"，待补票","")&amp;IF(N($R348)&gt;0,"｜收现 "&amp;TEXT(N($R348),"#,##0.00"),"")&amp;IF(N($S348)&gt;0,"｜收款不开票 "&amp;TEXT(N($S348),"#,##0.00"),""))</f>
        <v/>
      </c>
      <c r="Y348" s="290"/>
      <c r="AC348" s="244" t="str">
        <f aca="false">IF(OR(N($O348)=0,N($AB348)=0),"",ROUND(N($O348)/(1+N($AB348))*N($AB348),2))</f>
        <v/>
      </c>
      <c r="AD348" s="290"/>
      <c r="AE348" s="288"/>
      <c r="AF348" s="261" t="str">
        <f aca="false">IF($AN348="","",IF($AN348=1,IF($AO348&gt;=1,"一次性·已到收款期","一次性·未到期"),$AE348&amp;" 第"&amp;$AO348&amp;"/"&amp;$AN348&amp;"期"))</f>
        <v/>
      </c>
      <c r="AG348" s="245" t="str">
        <f aca="false">IF(OR($AN348="",N($M348)=0),"",ROUND(N($K348)*$AO348/$AN348,2)+N($L348))</f>
        <v/>
      </c>
      <c r="AH348" s="245" t="str">
        <f aca="false">IF($AG348="","",MAX(0,ROUND($AG348-(N($Q348)+N($R348)+N($S348)),2)))</f>
        <v/>
      </c>
      <c r="AI348" s="245" t="str">
        <f aca="false">IF(OR(TRIM($B348&amp;$C348)="",NOT(ISNUMBER($D348))),"",SUMIFS($W$3:$W$1001,$AK$3:$AK$1001,$AK348,$D$3:$D$1001,"&lt;"&amp;$D348))</f>
        <v/>
      </c>
      <c r="AJ348" s="245" t="str">
        <f aca="false">IF(TRIM($B348&amp;$C348)="","",SUMIFS($W$3:$W$1001,$AK$3:$AK$1001,$AK348))</f>
        <v/>
      </c>
      <c r="AK348" s="261" t="str">
        <f aca="false">IF(TRIM($B348&amp;$C348)="","",TRIM($B348)&amp;"｜"&amp;TRIM($C348))</f>
        <v/>
      </c>
      <c r="AL348" s="245" t="str">
        <f aca="false">IF(TRIM($B348&amp;$C348)="","",MIN(N($O348),N($Q348)))</f>
        <v/>
      </c>
      <c r="AM348" s="248" t="str">
        <f aca="false">IF(ISNUMBER($D348),YEAR($D348),"")</f>
        <v/>
      </c>
      <c r="AN348" s="248" t="str">
        <f aca="false">IF(OR(TRIM($B348&amp;$C348)="",NOT(ISNUMBER($D348)),NOT(ISNUMBER($E348))),"",IF($E348&lt;$D348,"",IF(IF($AE348="半年付",2,IF($AE348="季度付",4,IF($AE348="月付",12,IF($AE348="半月付",24,1))))=1,1,MAX(1,ROUND(($E348-$D348+1)/365*IF($AE348="半年付",2,IF($AE348="季度付",4,IF($AE348="月付",12,IF($AE348="半月付",24,1)))),0)))))</f>
        <v/>
      </c>
      <c r="AO348" s="248" t="str">
        <f aca="true">IF($AN348="","",MIN($AN348,MAX(0,INT((TODAY()-付款宽限天数-$D348)/(($E348-$D348+1)/$AN348))+1)))</f>
        <v/>
      </c>
    </row>
    <row r="349" customFormat="false" ht="24" hidden="false" customHeight="false" outlineLevel="0" collapsed="false">
      <c r="F349" s="288" t="str">
        <f aca="true">IF(TRIM($B349&amp;$C349)="","",IF(OR(ISNUMBER(SEARCH("未",$A349)),ISNUMBER(SEARCH("送出",$A349)),AND(TRIM($A349)="",NOT(ISNUMBER($D349)),N($H349)=0)),"【合同未回】","")&amp;IF(NOT(ISNUMBER($E349)),IF(OR(ISNUMBER(SEARCH("未",$A349)),ISNUMBER(SEARCH("送出",$A349)),AND(TRIM($A349)="",NOT(ISNUMBER($D349)),N($H349)=0)),"","【未填合同期】"),IF($E349&lt;TODAY(),"【已到期】",IF($E349-TODAY()&lt;=提醒天数,"【即将到期，剩余"&amp;($E349-TODAY())&amp;"天】","【正常】")))&amp;IF(OR($AD349="安装免保",$AD349="技术免保",$AD349="质保期内"),"【"&amp;$AD349&amp;"】",""))</f>
        <v/>
      </c>
      <c r="K349" s="244" t="str">
        <f aca="false">IF(OR(N($H349)=0,N($I349)=0),"",ROUND(N($H349)*N($I349)*IF(N($J349)=0,1,N($J349)),2))</f>
        <v/>
      </c>
      <c r="M349" s="244" t="str">
        <f aca="false">IF(TRIM($B349&amp;$C349)="","",IF(AND(N($K349)=0,N($L349)=0),"",ROUND(N($K349)+N($L349),2)))</f>
        <v/>
      </c>
      <c r="S349" s="244"/>
      <c r="T349" s="245" t="str">
        <f aca="false">IF(TRIM($B349&amp;$C349)="","",IF(N($O349)=0,"",MAX(0,MIN(N($O349)-N($Q349),N($W349)))))</f>
        <v/>
      </c>
      <c r="U349" s="245" t="str">
        <f aca="false">IF(TRIM($B349&amp;$C349)="","",IF(N($Q349)&lt;=N($O349),"",N($Q349)-N($O349)))</f>
        <v/>
      </c>
      <c r="V349" s="245" t="str">
        <f aca="false">IF(OR(TRIM($B349&amp;$C349)="",$W349=""),"",MAX(0,N($W349))-N($T349))</f>
        <v/>
      </c>
      <c r="W349" s="245" t="str">
        <f aca="false">IF(TRIM($B349&amp;$C349)="","",IF(AND(N($M349)=0,N($Q349)+N($R349)+N($S349)=0),"",ROUND(N($M349)-N($Q349)-N($R349)-N($S349),2)))</f>
        <v/>
      </c>
      <c r="X349" s="246" t="str">
        <f aca="false">IF(TRIM($B349&amp;$C349)="","",IF(N($M349)=0,IF((N($Q349)+N($R349)+N($S349))=0,"—未填单价","未填单价，已收 "&amp;TEXT((N($Q349)+N($R349)+N($S349)),"#,##0.00")),IF(N($W349)&gt;0.005,"欠 "&amp;TEXT(N($W349),"#,##0.00")&amp;IF(N($T349)&gt;0,"（开票未到账 "&amp;TEXT(N($T349),"#,##0.00")&amp;"）","")&amp;IF(N($V349)&gt;0,"（未开票 "&amp;TEXT(N($V349),"#,##0.00")&amp;"）",""),IF(N($W349)&lt;-0.005,"多收 "&amp;TEXT(-N($W349),"#,##0.00"),"✔ 已结清")))&amp;IF(N($U349)&gt;0,"｜到账未开票 "&amp;TEXT(N($U349),"#,##0.00")&amp;"，待补票","")&amp;IF(N($R349)&gt;0,"｜收现 "&amp;TEXT(N($R349),"#,##0.00"),"")&amp;IF(N($S349)&gt;0,"｜收款不开票 "&amp;TEXT(N($S349),"#,##0.00"),""))</f>
        <v/>
      </c>
      <c r="Y349" s="290"/>
      <c r="AC349" s="244" t="str">
        <f aca="false">IF(OR(N($O349)=0,N($AB349)=0),"",ROUND(N($O349)/(1+N($AB349))*N($AB349),2))</f>
        <v/>
      </c>
      <c r="AD349" s="290"/>
      <c r="AE349" s="288"/>
      <c r="AF349" s="261" t="str">
        <f aca="false">IF($AN349="","",IF($AN349=1,IF($AO349&gt;=1,"一次性·已到收款期","一次性·未到期"),$AE349&amp;" 第"&amp;$AO349&amp;"/"&amp;$AN349&amp;"期"))</f>
        <v/>
      </c>
      <c r="AG349" s="245" t="str">
        <f aca="false">IF(OR($AN349="",N($M349)=0),"",ROUND(N($K349)*$AO349/$AN349,2)+N($L349))</f>
        <v/>
      </c>
      <c r="AH349" s="245" t="str">
        <f aca="false">IF($AG349="","",MAX(0,ROUND($AG349-(N($Q349)+N($R349)+N($S349)),2)))</f>
        <v/>
      </c>
      <c r="AI349" s="245" t="str">
        <f aca="false">IF(OR(TRIM($B349&amp;$C349)="",NOT(ISNUMBER($D349))),"",SUMIFS($W$3:$W$1001,$AK$3:$AK$1001,$AK349,$D$3:$D$1001,"&lt;"&amp;$D349))</f>
        <v/>
      </c>
      <c r="AJ349" s="245" t="str">
        <f aca="false">IF(TRIM($B349&amp;$C349)="","",SUMIFS($W$3:$W$1001,$AK$3:$AK$1001,$AK349))</f>
        <v/>
      </c>
      <c r="AK349" s="261" t="str">
        <f aca="false">IF(TRIM($B349&amp;$C349)="","",TRIM($B349)&amp;"｜"&amp;TRIM($C349))</f>
        <v/>
      </c>
      <c r="AL349" s="245" t="str">
        <f aca="false">IF(TRIM($B349&amp;$C349)="","",MIN(N($O349),N($Q349)))</f>
        <v/>
      </c>
      <c r="AM349" s="248" t="str">
        <f aca="false">IF(ISNUMBER($D349),YEAR($D349),"")</f>
        <v/>
      </c>
      <c r="AN349" s="248" t="str">
        <f aca="false">IF(OR(TRIM($B349&amp;$C349)="",NOT(ISNUMBER($D349)),NOT(ISNUMBER($E349))),"",IF($E349&lt;$D349,"",IF(IF($AE349="半年付",2,IF($AE349="季度付",4,IF($AE349="月付",12,IF($AE349="半月付",24,1))))=1,1,MAX(1,ROUND(($E349-$D349+1)/365*IF($AE349="半年付",2,IF($AE349="季度付",4,IF($AE349="月付",12,IF($AE349="半月付",24,1)))),0)))))</f>
        <v/>
      </c>
      <c r="AO349" s="248" t="str">
        <f aca="true">IF($AN349="","",MIN($AN349,MAX(0,INT((TODAY()-付款宽限天数-$D349)/(($E349-$D349+1)/$AN349))+1)))</f>
        <v/>
      </c>
    </row>
    <row r="350" customFormat="false" ht="24" hidden="false" customHeight="false" outlineLevel="0" collapsed="false">
      <c r="F350" s="288" t="str">
        <f aca="true">IF(TRIM($B350&amp;$C350)="","",IF(OR(ISNUMBER(SEARCH("未",$A350)),ISNUMBER(SEARCH("送出",$A350)),AND(TRIM($A350)="",NOT(ISNUMBER($D350)),N($H350)=0)),"【合同未回】","")&amp;IF(NOT(ISNUMBER($E350)),IF(OR(ISNUMBER(SEARCH("未",$A350)),ISNUMBER(SEARCH("送出",$A350)),AND(TRIM($A350)="",NOT(ISNUMBER($D350)),N($H350)=0)),"","【未填合同期】"),IF($E350&lt;TODAY(),"【已到期】",IF($E350-TODAY()&lt;=提醒天数,"【即将到期，剩余"&amp;($E350-TODAY())&amp;"天】","【正常】")))&amp;IF(OR($AD350="安装免保",$AD350="技术免保",$AD350="质保期内"),"【"&amp;$AD350&amp;"】",""))</f>
        <v/>
      </c>
      <c r="K350" s="244" t="str">
        <f aca="false">IF(OR(N($H350)=0,N($I350)=0),"",ROUND(N($H350)*N($I350)*IF(N($J350)=0,1,N($J350)),2))</f>
        <v/>
      </c>
      <c r="M350" s="244" t="str">
        <f aca="false">IF(TRIM($B350&amp;$C350)="","",IF(AND(N($K350)=0,N($L350)=0),"",ROUND(N($K350)+N($L350),2)))</f>
        <v/>
      </c>
      <c r="S350" s="244"/>
      <c r="T350" s="245" t="str">
        <f aca="false">IF(TRIM($B350&amp;$C350)="","",IF(N($O350)=0,"",MAX(0,MIN(N($O350)-N($Q350),N($W350)))))</f>
        <v/>
      </c>
      <c r="U350" s="245" t="str">
        <f aca="false">IF(TRIM($B350&amp;$C350)="","",IF(N($Q350)&lt;=N($O350),"",N($Q350)-N($O350)))</f>
        <v/>
      </c>
      <c r="V350" s="245" t="str">
        <f aca="false">IF(OR(TRIM($B350&amp;$C350)="",$W350=""),"",MAX(0,N($W350))-N($T350))</f>
        <v/>
      </c>
      <c r="W350" s="245" t="str">
        <f aca="false">IF(TRIM($B350&amp;$C350)="","",IF(AND(N($M350)=0,N($Q350)+N($R350)+N($S350)=0),"",ROUND(N($M350)-N($Q350)-N($R350)-N($S350),2)))</f>
        <v/>
      </c>
      <c r="X350" s="246" t="str">
        <f aca="false">IF(TRIM($B350&amp;$C350)="","",IF(N($M350)=0,IF((N($Q350)+N($R350)+N($S350))=0,"—未填单价","未填单价，已收 "&amp;TEXT((N($Q350)+N($R350)+N($S350)),"#,##0.00")),IF(N($W350)&gt;0.005,"欠 "&amp;TEXT(N($W350),"#,##0.00")&amp;IF(N($T350)&gt;0,"（开票未到账 "&amp;TEXT(N($T350),"#,##0.00")&amp;"）","")&amp;IF(N($V350)&gt;0,"（未开票 "&amp;TEXT(N($V350),"#,##0.00")&amp;"）",""),IF(N($W350)&lt;-0.005,"多收 "&amp;TEXT(-N($W350),"#,##0.00"),"✔ 已结清")))&amp;IF(N($U350)&gt;0,"｜到账未开票 "&amp;TEXT(N($U350),"#,##0.00")&amp;"，待补票","")&amp;IF(N($R350)&gt;0,"｜收现 "&amp;TEXT(N($R350),"#,##0.00"),"")&amp;IF(N($S350)&gt;0,"｜收款不开票 "&amp;TEXT(N($S350),"#,##0.00"),""))</f>
        <v/>
      </c>
      <c r="Y350" s="290"/>
      <c r="AC350" s="244" t="str">
        <f aca="false">IF(OR(N($O350)=0,N($AB350)=0),"",ROUND(N($O350)/(1+N($AB350))*N($AB350),2))</f>
        <v/>
      </c>
      <c r="AD350" s="290"/>
      <c r="AE350" s="288"/>
      <c r="AF350" s="261" t="str">
        <f aca="false">IF($AN350="","",IF($AN350=1,IF($AO350&gt;=1,"一次性·已到收款期","一次性·未到期"),$AE350&amp;" 第"&amp;$AO350&amp;"/"&amp;$AN350&amp;"期"))</f>
        <v/>
      </c>
      <c r="AG350" s="245" t="str">
        <f aca="false">IF(OR($AN350="",N($M350)=0),"",ROUND(N($K350)*$AO350/$AN350,2)+N($L350))</f>
        <v/>
      </c>
      <c r="AH350" s="245" t="str">
        <f aca="false">IF($AG350="","",MAX(0,ROUND($AG350-(N($Q350)+N($R350)+N($S350)),2)))</f>
        <v/>
      </c>
      <c r="AI350" s="245" t="str">
        <f aca="false">IF(OR(TRIM($B350&amp;$C350)="",NOT(ISNUMBER($D350))),"",SUMIFS($W$3:$W$1001,$AK$3:$AK$1001,$AK350,$D$3:$D$1001,"&lt;"&amp;$D350))</f>
        <v/>
      </c>
      <c r="AJ350" s="245" t="str">
        <f aca="false">IF(TRIM($B350&amp;$C350)="","",SUMIFS($W$3:$W$1001,$AK$3:$AK$1001,$AK350))</f>
        <v/>
      </c>
      <c r="AK350" s="261" t="str">
        <f aca="false">IF(TRIM($B350&amp;$C350)="","",TRIM($B350)&amp;"｜"&amp;TRIM($C350))</f>
        <v/>
      </c>
      <c r="AL350" s="245" t="str">
        <f aca="false">IF(TRIM($B350&amp;$C350)="","",MIN(N($O350),N($Q350)))</f>
        <v/>
      </c>
      <c r="AM350" s="248" t="str">
        <f aca="false">IF(ISNUMBER($D350),YEAR($D350),"")</f>
        <v/>
      </c>
      <c r="AN350" s="248" t="str">
        <f aca="false">IF(OR(TRIM($B350&amp;$C350)="",NOT(ISNUMBER($D350)),NOT(ISNUMBER($E350))),"",IF($E350&lt;$D350,"",IF(IF($AE350="半年付",2,IF($AE350="季度付",4,IF($AE350="月付",12,IF($AE350="半月付",24,1))))=1,1,MAX(1,ROUND(($E350-$D350+1)/365*IF($AE350="半年付",2,IF($AE350="季度付",4,IF($AE350="月付",12,IF($AE350="半月付",24,1)))),0)))))</f>
        <v/>
      </c>
      <c r="AO350" s="248" t="str">
        <f aca="true">IF($AN350="","",MIN($AN350,MAX(0,INT((TODAY()-付款宽限天数-$D350)/(($E350-$D350+1)/$AN350))+1)))</f>
        <v/>
      </c>
    </row>
    <row r="351" customFormat="false" ht="24" hidden="false" customHeight="false" outlineLevel="0" collapsed="false">
      <c r="F351" s="288" t="str">
        <f aca="true">IF(TRIM($B351&amp;$C351)="","",IF(OR(ISNUMBER(SEARCH("未",$A351)),ISNUMBER(SEARCH("送出",$A351)),AND(TRIM($A351)="",NOT(ISNUMBER($D351)),N($H351)=0)),"【合同未回】","")&amp;IF(NOT(ISNUMBER($E351)),IF(OR(ISNUMBER(SEARCH("未",$A351)),ISNUMBER(SEARCH("送出",$A351)),AND(TRIM($A351)="",NOT(ISNUMBER($D351)),N($H351)=0)),"","【未填合同期】"),IF($E351&lt;TODAY(),"【已到期】",IF($E351-TODAY()&lt;=提醒天数,"【即将到期，剩余"&amp;($E351-TODAY())&amp;"天】","【正常】")))&amp;IF(OR($AD351="安装免保",$AD351="技术免保",$AD351="质保期内"),"【"&amp;$AD351&amp;"】",""))</f>
        <v/>
      </c>
      <c r="K351" s="244" t="str">
        <f aca="false">IF(OR(N($H351)=0,N($I351)=0),"",ROUND(N($H351)*N($I351)*IF(N($J351)=0,1,N($J351)),2))</f>
        <v/>
      </c>
      <c r="M351" s="244" t="str">
        <f aca="false">IF(TRIM($B351&amp;$C351)="","",IF(AND(N($K351)=0,N($L351)=0),"",ROUND(N($K351)+N($L351),2)))</f>
        <v/>
      </c>
      <c r="S351" s="244"/>
      <c r="T351" s="245" t="str">
        <f aca="false">IF(TRIM($B351&amp;$C351)="","",IF(N($O351)=0,"",MAX(0,MIN(N($O351)-N($Q351),N($W351)))))</f>
        <v/>
      </c>
      <c r="U351" s="245" t="str">
        <f aca="false">IF(TRIM($B351&amp;$C351)="","",IF(N($Q351)&lt;=N($O351),"",N($Q351)-N($O351)))</f>
        <v/>
      </c>
      <c r="V351" s="245" t="str">
        <f aca="false">IF(OR(TRIM($B351&amp;$C351)="",$W351=""),"",MAX(0,N($W351))-N($T351))</f>
        <v/>
      </c>
      <c r="W351" s="245" t="str">
        <f aca="false">IF(TRIM($B351&amp;$C351)="","",IF(AND(N($M351)=0,N($Q351)+N($R351)+N($S351)=0),"",ROUND(N($M351)-N($Q351)-N($R351)-N($S351),2)))</f>
        <v/>
      </c>
      <c r="X351" s="246" t="str">
        <f aca="false">IF(TRIM($B351&amp;$C351)="","",IF(N($M351)=0,IF((N($Q351)+N($R351)+N($S351))=0,"—未填单价","未填单价，已收 "&amp;TEXT((N($Q351)+N($R351)+N($S351)),"#,##0.00")),IF(N($W351)&gt;0.005,"欠 "&amp;TEXT(N($W351),"#,##0.00")&amp;IF(N($T351)&gt;0,"（开票未到账 "&amp;TEXT(N($T351),"#,##0.00")&amp;"）","")&amp;IF(N($V351)&gt;0,"（未开票 "&amp;TEXT(N($V351),"#,##0.00")&amp;"）",""),IF(N($W351)&lt;-0.005,"多收 "&amp;TEXT(-N($W351),"#,##0.00"),"✔ 已结清")))&amp;IF(N($U351)&gt;0,"｜到账未开票 "&amp;TEXT(N($U351),"#,##0.00")&amp;"，待补票","")&amp;IF(N($R351)&gt;0,"｜收现 "&amp;TEXT(N($R351),"#,##0.00"),"")&amp;IF(N($S351)&gt;0,"｜收款不开票 "&amp;TEXT(N($S351),"#,##0.00"),""))</f>
        <v/>
      </c>
      <c r="Y351" s="290"/>
      <c r="AC351" s="244" t="str">
        <f aca="false">IF(OR(N($O351)=0,N($AB351)=0),"",ROUND(N($O351)/(1+N($AB351))*N($AB351),2))</f>
        <v/>
      </c>
      <c r="AD351" s="290"/>
      <c r="AE351" s="288"/>
      <c r="AF351" s="261" t="str">
        <f aca="false">IF($AN351="","",IF($AN351=1,IF($AO351&gt;=1,"一次性·已到收款期","一次性·未到期"),$AE351&amp;" 第"&amp;$AO351&amp;"/"&amp;$AN351&amp;"期"))</f>
        <v/>
      </c>
      <c r="AG351" s="245" t="str">
        <f aca="false">IF(OR($AN351="",N($M351)=0),"",ROUND(N($K351)*$AO351/$AN351,2)+N($L351))</f>
        <v/>
      </c>
      <c r="AH351" s="245" t="str">
        <f aca="false">IF($AG351="","",MAX(0,ROUND($AG351-(N($Q351)+N($R351)+N($S351)),2)))</f>
        <v/>
      </c>
      <c r="AI351" s="245" t="str">
        <f aca="false">IF(OR(TRIM($B351&amp;$C351)="",NOT(ISNUMBER($D351))),"",SUMIFS($W$3:$W$1001,$AK$3:$AK$1001,$AK351,$D$3:$D$1001,"&lt;"&amp;$D351))</f>
        <v/>
      </c>
      <c r="AJ351" s="245" t="str">
        <f aca="false">IF(TRIM($B351&amp;$C351)="","",SUMIFS($W$3:$W$1001,$AK$3:$AK$1001,$AK351))</f>
        <v/>
      </c>
      <c r="AK351" s="261" t="str">
        <f aca="false">IF(TRIM($B351&amp;$C351)="","",TRIM($B351)&amp;"｜"&amp;TRIM($C351))</f>
        <v/>
      </c>
      <c r="AL351" s="245" t="str">
        <f aca="false">IF(TRIM($B351&amp;$C351)="","",MIN(N($O351),N($Q351)))</f>
        <v/>
      </c>
      <c r="AM351" s="248" t="str">
        <f aca="false">IF(ISNUMBER($D351),YEAR($D351),"")</f>
        <v/>
      </c>
      <c r="AN351" s="248" t="str">
        <f aca="false">IF(OR(TRIM($B351&amp;$C351)="",NOT(ISNUMBER($D351)),NOT(ISNUMBER($E351))),"",IF($E351&lt;$D351,"",IF(IF($AE351="半年付",2,IF($AE351="季度付",4,IF($AE351="月付",12,IF($AE351="半月付",24,1))))=1,1,MAX(1,ROUND(($E351-$D351+1)/365*IF($AE351="半年付",2,IF($AE351="季度付",4,IF($AE351="月付",12,IF($AE351="半月付",24,1)))),0)))))</f>
        <v/>
      </c>
      <c r="AO351" s="248" t="str">
        <f aca="true">IF($AN351="","",MIN($AN351,MAX(0,INT((TODAY()-付款宽限天数-$D351)/(($E351-$D351+1)/$AN351))+1)))</f>
        <v/>
      </c>
    </row>
    <row r="352" customFormat="false" ht="24" hidden="false" customHeight="false" outlineLevel="0" collapsed="false">
      <c r="F352" s="288" t="str">
        <f aca="true">IF(TRIM($B352&amp;$C352)="","",IF(OR(ISNUMBER(SEARCH("未",$A352)),ISNUMBER(SEARCH("送出",$A352)),AND(TRIM($A352)="",NOT(ISNUMBER($D352)),N($H352)=0)),"【合同未回】","")&amp;IF(NOT(ISNUMBER($E352)),IF(OR(ISNUMBER(SEARCH("未",$A352)),ISNUMBER(SEARCH("送出",$A352)),AND(TRIM($A352)="",NOT(ISNUMBER($D352)),N($H352)=0)),"","【未填合同期】"),IF($E352&lt;TODAY(),"【已到期】",IF($E352-TODAY()&lt;=提醒天数,"【即将到期，剩余"&amp;($E352-TODAY())&amp;"天】","【正常】")))&amp;IF(OR($AD352="安装免保",$AD352="技术免保",$AD352="质保期内"),"【"&amp;$AD352&amp;"】",""))</f>
        <v/>
      </c>
      <c r="K352" s="244" t="str">
        <f aca="false">IF(OR(N($H352)=0,N($I352)=0),"",ROUND(N($H352)*N($I352)*IF(N($J352)=0,1,N($J352)),2))</f>
        <v/>
      </c>
      <c r="M352" s="244" t="str">
        <f aca="false">IF(TRIM($B352&amp;$C352)="","",IF(AND(N($K352)=0,N($L352)=0),"",ROUND(N($K352)+N($L352),2)))</f>
        <v/>
      </c>
      <c r="S352" s="244"/>
      <c r="T352" s="245" t="str">
        <f aca="false">IF(TRIM($B352&amp;$C352)="","",IF(N($O352)=0,"",MAX(0,MIN(N($O352)-N($Q352),N($W352)))))</f>
        <v/>
      </c>
      <c r="U352" s="245" t="str">
        <f aca="false">IF(TRIM($B352&amp;$C352)="","",IF(N($Q352)&lt;=N($O352),"",N($Q352)-N($O352)))</f>
        <v/>
      </c>
      <c r="V352" s="245" t="str">
        <f aca="false">IF(OR(TRIM($B352&amp;$C352)="",$W352=""),"",MAX(0,N($W352))-N($T352))</f>
        <v/>
      </c>
      <c r="W352" s="245" t="str">
        <f aca="false">IF(TRIM($B352&amp;$C352)="","",IF(AND(N($M352)=0,N($Q352)+N($R352)+N($S352)=0),"",ROUND(N($M352)-N($Q352)-N($R352)-N($S352),2)))</f>
        <v/>
      </c>
      <c r="X352" s="246" t="str">
        <f aca="false">IF(TRIM($B352&amp;$C352)="","",IF(N($M352)=0,IF((N($Q352)+N($R352)+N($S352))=0,"—未填单价","未填单价，已收 "&amp;TEXT((N($Q352)+N($R352)+N($S352)),"#,##0.00")),IF(N($W352)&gt;0.005,"欠 "&amp;TEXT(N($W352),"#,##0.00")&amp;IF(N($T352)&gt;0,"（开票未到账 "&amp;TEXT(N($T352),"#,##0.00")&amp;"）","")&amp;IF(N($V352)&gt;0,"（未开票 "&amp;TEXT(N($V352),"#,##0.00")&amp;"）",""),IF(N($W352)&lt;-0.005,"多收 "&amp;TEXT(-N($W352),"#,##0.00"),"✔ 已结清")))&amp;IF(N($U352)&gt;0,"｜到账未开票 "&amp;TEXT(N($U352),"#,##0.00")&amp;"，待补票","")&amp;IF(N($R352)&gt;0,"｜收现 "&amp;TEXT(N($R352),"#,##0.00"),"")&amp;IF(N($S352)&gt;0,"｜收款不开票 "&amp;TEXT(N($S352),"#,##0.00"),""))</f>
        <v/>
      </c>
      <c r="Y352" s="290"/>
      <c r="AC352" s="244" t="str">
        <f aca="false">IF(OR(N($O352)=0,N($AB352)=0),"",ROUND(N($O352)/(1+N($AB352))*N($AB352),2))</f>
        <v/>
      </c>
      <c r="AD352" s="290"/>
      <c r="AE352" s="288"/>
      <c r="AF352" s="261" t="str">
        <f aca="false">IF($AN352="","",IF($AN352=1,IF($AO352&gt;=1,"一次性·已到收款期","一次性·未到期"),$AE352&amp;" 第"&amp;$AO352&amp;"/"&amp;$AN352&amp;"期"))</f>
        <v/>
      </c>
      <c r="AG352" s="245" t="str">
        <f aca="false">IF(OR($AN352="",N($M352)=0),"",ROUND(N($K352)*$AO352/$AN352,2)+N($L352))</f>
        <v/>
      </c>
      <c r="AH352" s="245" t="str">
        <f aca="false">IF($AG352="","",MAX(0,ROUND($AG352-(N($Q352)+N($R352)+N($S352)),2)))</f>
        <v/>
      </c>
      <c r="AI352" s="245" t="str">
        <f aca="false">IF(OR(TRIM($B352&amp;$C352)="",NOT(ISNUMBER($D352))),"",SUMIFS($W$3:$W$1001,$AK$3:$AK$1001,$AK352,$D$3:$D$1001,"&lt;"&amp;$D352))</f>
        <v/>
      </c>
      <c r="AJ352" s="245" t="str">
        <f aca="false">IF(TRIM($B352&amp;$C352)="","",SUMIFS($W$3:$W$1001,$AK$3:$AK$1001,$AK352))</f>
        <v/>
      </c>
      <c r="AK352" s="261" t="str">
        <f aca="false">IF(TRIM($B352&amp;$C352)="","",TRIM($B352)&amp;"｜"&amp;TRIM($C352))</f>
        <v/>
      </c>
      <c r="AL352" s="245" t="str">
        <f aca="false">IF(TRIM($B352&amp;$C352)="","",MIN(N($O352),N($Q352)))</f>
        <v/>
      </c>
      <c r="AM352" s="248" t="str">
        <f aca="false">IF(ISNUMBER($D352),YEAR($D352),"")</f>
        <v/>
      </c>
      <c r="AN352" s="248" t="str">
        <f aca="false">IF(OR(TRIM($B352&amp;$C352)="",NOT(ISNUMBER($D352)),NOT(ISNUMBER($E352))),"",IF($E352&lt;$D352,"",IF(IF($AE352="半年付",2,IF($AE352="季度付",4,IF($AE352="月付",12,IF($AE352="半月付",24,1))))=1,1,MAX(1,ROUND(($E352-$D352+1)/365*IF($AE352="半年付",2,IF($AE352="季度付",4,IF($AE352="月付",12,IF($AE352="半月付",24,1)))),0)))))</f>
        <v/>
      </c>
      <c r="AO352" s="248" t="str">
        <f aca="true">IF($AN352="","",MIN($AN352,MAX(0,INT((TODAY()-付款宽限天数-$D352)/(($E352-$D352+1)/$AN352))+1)))</f>
        <v/>
      </c>
    </row>
    <row r="353" customFormat="false" ht="24" hidden="false" customHeight="false" outlineLevel="0" collapsed="false">
      <c r="F353" s="288" t="str">
        <f aca="true">IF(TRIM($B353&amp;$C353)="","",IF(OR(ISNUMBER(SEARCH("未",$A353)),ISNUMBER(SEARCH("送出",$A353)),AND(TRIM($A353)="",NOT(ISNUMBER($D353)),N($H353)=0)),"【合同未回】","")&amp;IF(NOT(ISNUMBER($E353)),IF(OR(ISNUMBER(SEARCH("未",$A353)),ISNUMBER(SEARCH("送出",$A353)),AND(TRIM($A353)="",NOT(ISNUMBER($D353)),N($H353)=0)),"","【未填合同期】"),IF($E353&lt;TODAY(),"【已到期】",IF($E353-TODAY()&lt;=提醒天数,"【即将到期，剩余"&amp;($E353-TODAY())&amp;"天】","【正常】")))&amp;IF(OR($AD353="安装免保",$AD353="技术免保",$AD353="质保期内"),"【"&amp;$AD353&amp;"】",""))</f>
        <v/>
      </c>
      <c r="K353" s="244" t="str">
        <f aca="false">IF(OR(N($H353)=0,N($I353)=0),"",ROUND(N($H353)*N($I353)*IF(N($J353)=0,1,N($J353)),2))</f>
        <v/>
      </c>
      <c r="M353" s="244" t="str">
        <f aca="false">IF(TRIM($B353&amp;$C353)="","",IF(AND(N($K353)=0,N($L353)=0),"",ROUND(N($K353)+N($L353),2)))</f>
        <v/>
      </c>
      <c r="S353" s="244"/>
      <c r="T353" s="245" t="str">
        <f aca="false">IF(TRIM($B353&amp;$C353)="","",IF(N($O353)=0,"",MAX(0,MIN(N($O353)-N($Q353),N($W353)))))</f>
        <v/>
      </c>
      <c r="U353" s="245" t="str">
        <f aca="false">IF(TRIM($B353&amp;$C353)="","",IF(N($Q353)&lt;=N($O353),"",N($Q353)-N($O353)))</f>
        <v/>
      </c>
      <c r="V353" s="245" t="str">
        <f aca="false">IF(OR(TRIM($B353&amp;$C353)="",$W353=""),"",MAX(0,N($W353))-N($T353))</f>
        <v/>
      </c>
      <c r="W353" s="245" t="str">
        <f aca="false">IF(TRIM($B353&amp;$C353)="","",IF(AND(N($M353)=0,N($Q353)+N($R353)+N($S353)=0),"",ROUND(N($M353)-N($Q353)-N($R353)-N($S353),2)))</f>
        <v/>
      </c>
      <c r="X353" s="246" t="str">
        <f aca="false">IF(TRIM($B353&amp;$C353)="","",IF(N($M353)=0,IF((N($Q353)+N($R353)+N($S353))=0,"—未填单价","未填单价，已收 "&amp;TEXT((N($Q353)+N($R353)+N($S353)),"#,##0.00")),IF(N($W353)&gt;0.005,"欠 "&amp;TEXT(N($W353),"#,##0.00")&amp;IF(N($T353)&gt;0,"（开票未到账 "&amp;TEXT(N($T353),"#,##0.00")&amp;"）","")&amp;IF(N($V353)&gt;0,"（未开票 "&amp;TEXT(N($V353),"#,##0.00")&amp;"）",""),IF(N($W353)&lt;-0.005,"多收 "&amp;TEXT(-N($W353),"#,##0.00"),"✔ 已结清")))&amp;IF(N($U353)&gt;0,"｜到账未开票 "&amp;TEXT(N($U353),"#,##0.00")&amp;"，待补票","")&amp;IF(N($R353)&gt;0,"｜收现 "&amp;TEXT(N($R353),"#,##0.00"),"")&amp;IF(N($S353)&gt;0,"｜收款不开票 "&amp;TEXT(N($S353),"#,##0.00"),""))</f>
        <v/>
      </c>
      <c r="Y353" s="290"/>
      <c r="AC353" s="244" t="str">
        <f aca="false">IF(OR(N($O353)=0,N($AB353)=0),"",ROUND(N($O353)/(1+N($AB353))*N($AB353),2))</f>
        <v/>
      </c>
      <c r="AD353" s="290"/>
      <c r="AE353" s="288"/>
      <c r="AF353" s="261" t="str">
        <f aca="false">IF($AN353="","",IF($AN353=1,IF($AO353&gt;=1,"一次性·已到收款期","一次性·未到期"),$AE353&amp;" 第"&amp;$AO353&amp;"/"&amp;$AN353&amp;"期"))</f>
        <v/>
      </c>
      <c r="AG353" s="245" t="str">
        <f aca="false">IF(OR($AN353="",N($M353)=0),"",ROUND(N($K353)*$AO353/$AN353,2)+N($L353))</f>
        <v/>
      </c>
      <c r="AH353" s="245" t="str">
        <f aca="false">IF($AG353="","",MAX(0,ROUND($AG353-(N($Q353)+N($R353)+N($S353)),2)))</f>
        <v/>
      </c>
      <c r="AI353" s="245" t="str">
        <f aca="false">IF(OR(TRIM($B353&amp;$C353)="",NOT(ISNUMBER($D353))),"",SUMIFS($W$3:$W$1001,$AK$3:$AK$1001,$AK353,$D$3:$D$1001,"&lt;"&amp;$D353))</f>
        <v/>
      </c>
      <c r="AJ353" s="245" t="str">
        <f aca="false">IF(TRIM($B353&amp;$C353)="","",SUMIFS($W$3:$W$1001,$AK$3:$AK$1001,$AK353))</f>
        <v/>
      </c>
      <c r="AK353" s="261" t="str">
        <f aca="false">IF(TRIM($B353&amp;$C353)="","",TRIM($B353)&amp;"｜"&amp;TRIM($C353))</f>
        <v/>
      </c>
      <c r="AL353" s="245" t="str">
        <f aca="false">IF(TRIM($B353&amp;$C353)="","",MIN(N($O353),N($Q353)))</f>
        <v/>
      </c>
      <c r="AM353" s="248" t="str">
        <f aca="false">IF(ISNUMBER($D353),YEAR($D353),"")</f>
        <v/>
      </c>
      <c r="AN353" s="248" t="str">
        <f aca="false">IF(OR(TRIM($B353&amp;$C353)="",NOT(ISNUMBER($D353)),NOT(ISNUMBER($E353))),"",IF($E353&lt;$D353,"",IF(IF($AE353="半年付",2,IF($AE353="季度付",4,IF($AE353="月付",12,IF($AE353="半月付",24,1))))=1,1,MAX(1,ROUND(($E353-$D353+1)/365*IF($AE353="半年付",2,IF($AE353="季度付",4,IF($AE353="月付",12,IF($AE353="半月付",24,1)))),0)))))</f>
        <v/>
      </c>
      <c r="AO353" s="248" t="str">
        <f aca="true">IF($AN353="","",MIN($AN353,MAX(0,INT((TODAY()-付款宽限天数-$D353)/(($E353-$D353+1)/$AN353))+1)))</f>
        <v/>
      </c>
    </row>
    <row r="354" customFormat="false" ht="24" hidden="false" customHeight="false" outlineLevel="0" collapsed="false">
      <c r="F354" s="288" t="str">
        <f aca="true">IF(TRIM($B354&amp;$C354)="","",IF(OR(ISNUMBER(SEARCH("未",$A354)),ISNUMBER(SEARCH("送出",$A354)),AND(TRIM($A354)="",NOT(ISNUMBER($D354)),N($H354)=0)),"【合同未回】","")&amp;IF(NOT(ISNUMBER($E354)),IF(OR(ISNUMBER(SEARCH("未",$A354)),ISNUMBER(SEARCH("送出",$A354)),AND(TRIM($A354)="",NOT(ISNUMBER($D354)),N($H354)=0)),"","【未填合同期】"),IF($E354&lt;TODAY(),"【已到期】",IF($E354-TODAY()&lt;=提醒天数,"【即将到期，剩余"&amp;($E354-TODAY())&amp;"天】","【正常】")))&amp;IF(OR($AD354="安装免保",$AD354="技术免保",$AD354="质保期内"),"【"&amp;$AD354&amp;"】",""))</f>
        <v/>
      </c>
      <c r="K354" s="244" t="str">
        <f aca="false">IF(OR(N($H354)=0,N($I354)=0),"",ROUND(N($H354)*N($I354)*IF(N($J354)=0,1,N($J354)),2))</f>
        <v/>
      </c>
      <c r="M354" s="244" t="str">
        <f aca="false">IF(TRIM($B354&amp;$C354)="","",IF(AND(N($K354)=0,N($L354)=0),"",ROUND(N($K354)+N($L354),2)))</f>
        <v/>
      </c>
      <c r="S354" s="244"/>
      <c r="T354" s="245" t="str">
        <f aca="false">IF(TRIM($B354&amp;$C354)="","",IF(N($O354)=0,"",MAX(0,MIN(N($O354)-N($Q354),N($W354)))))</f>
        <v/>
      </c>
      <c r="U354" s="245" t="str">
        <f aca="false">IF(TRIM($B354&amp;$C354)="","",IF(N($Q354)&lt;=N($O354),"",N($Q354)-N($O354)))</f>
        <v/>
      </c>
      <c r="V354" s="245" t="str">
        <f aca="false">IF(OR(TRIM($B354&amp;$C354)="",$W354=""),"",MAX(0,N($W354))-N($T354))</f>
        <v/>
      </c>
      <c r="W354" s="245" t="str">
        <f aca="false">IF(TRIM($B354&amp;$C354)="","",IF(AND(N($M354)=0,N($Q354)+N($R354)+N($S354)=0),"",ROUND(N($M354)-N($Q354)-N($R354)-N($S354),2)))</f>
        <v/>
      </c>
      <c r="X354" s="246" t="str">
        <f aca="false">IF(TRIM($B354&amp;$C354)="","",IF(N($M354)=0,IF((N($Q354)+N($R354)+N($S354))=0,"—未填单价","未填单价，已收 "&amp;TEXT((N($Q354)+N($R354)+N($S354)),"#,##0.00")),IF(N($W354)&gt;0.005,"欠 "&amp;TEXT(N($W354),"#,##0.00")&amp;IF(N($T354)&gt;0,"（开票未到账 "&amp;TEXT(N($T354),"#,##0.00")&amp;"）","")&amp;IF(N($V354)&gt;0,"（未开票 "&amp;TEXT(N($V354),"#,##0.00")&amp;"）",""),IF(N($W354)&lt;-0.005,"多收 "&amp;TEXT(-N($W354),"#,##0.00"),"✔ 已结清")))&amp;IF(N($U354)&gt;0,"｜到账未开票 "&amp;TEXT(N($U354),"#,##0.00")&amp;"，待补票","")&amp;IF(N($R354)&gt;0,"｜收现 "&amp;TEXT(N($R354),"#,##0.00"),"")&amp;IF(N($S354)&gt;0,"｜收款不开票 "&amp;TEXT(N($S354),"#,##0.00"),""))</f>
        <v/>
      </c>
      <c r="Y354" s="290"/>
      <c r="AC354" s="244" t="str">
        <f aca="false">IF(OR(N($O354)=0,N($AB354)=0),"",ROUND(N($O354)/(1+N($AB354))*N($AB354),2))</f>
        <v/>
      </c>
      <c r="AD354" s="290"/>
      <c r="AE354" s="288"/>
      <c r="AF354" s="261" t="str">
        <f aca="false">IF($AN354="","",IF($AN354=1,IF($AO354&gt;=1,"一次性·已到收款期","一次性·未到期"),$AE354&amp;" 第"&amp;$AO354&amp;"/"&amp;$AN354&amp;"期"))</f>
        <v/>
      </c>
      <c r="AG354" s="245" t="str">
        <f aca="false">IF(OR($AN354="",N($M354)=0),"",ROUND(N($K354)*$AO354/$AN354,2)+N($L354))</f>
        <v/>
      </c>
      <c r="AH354" s="245" t="str">
        <f aca="false">IF($AG354="","",MAX(0,ROUND($AG354-(N($Q354)+N($R354)+N($S354)),2)))</f>
        <v/>
      </c>
      <c r="AI354" s="245" t="str">
        <f aca="false">IF(OR(TRIM($B354&amp;$C354)="",NOT(ISNUMBER($D354))),"",SUMIFS($W$3:$W$1001,$AK$3:$AK$1001,$AK354,$D$3:$D$1001,"&lt;"&amp;$D354))</f>
        <v/>
      </c>
      <c r="AJ354" s="245" t="str">
        <f aca="false">IF(TRIM($B354&amp;$C354)="","",SUMIFS($W$3:$W$1001,$AK$3:$AK$1001,$AK354))</f>
        <v/>
      </c>
      <c r="AK354" s="261" t="str">
        <f aca="false">IF(TRIM($B354&amp;$C354)="","",TRIM($B354)&amp;"｜"&amp;TRIM($C354))</f>
        <v/>
      </c>
      <c r="AL354" s="245" t="str">
        <f aca="false">IF(TRIM($B354&amp;$C354)="","",MIN(N($O354),N($Q354)))</f>
        <v/>
      </c>
      <c r="AM354" s="248" t="str">
        <f aca="false">IF(ISNUMBER($D354),YEAR($D354),"")</f>
        <v/>
      </c>
      <c r="AN354" s="248" t="str">
        <f aca="false">IF(OR(TRIM($B354&amp;$C354)="",NOT(ISNUMBER($D354)),NOT(ISNUMBER($E354))),"",IF($E354&lt;$D354,"",IF(IF($AE354="半年付",2,IF($AE354="季度付",4,IF($AE354="月付",12,IF($AE354="半月付",24,1))))=1,1,MAX(1,ROUND(($E354-$D354+1)/365*IF($AE354="半年付",2,IF($AE354="季度付",4,IF($AE354="月付",12,IF($AE354="半月付",24,1)))),0)))))</f>
        <v/>
      </c>
      <c r="AO354" s="248" t="str">
        <f aca="true">IF($AN354="","",MIN($AN354,MAX(0,INT((TODAY()-付款宽限天数-$D354)/(($E354-$D354+1)/$AN354))+1)))</f>
        <v/>
      </c>
    </row>
    <row r="355" customFormat="false" ht="24" hidden="false" customHeight="false" outlineLevel="0" collapsed="false">
      <c r="F355" s="288" t="str">
        <f aca="true">IF(TRIM($B355&amp;$C355)="","",IF(OR(ISNUMBER(SEARCH("未",$A355)),ISNUMBER(SEARCH("送出",$A355)),AND(TRIM($A355)="",NOT(ISNUMBER($D355)),N($H355)=0)),"【合同未回】","")&amp;IF(NOT(ISNUMBER($E355)),IF(OR(ISNUMBER(SEARCH("未",$A355)),ISNUMBER(SEARCH("送出",$A355)),AND(TRIM($A355)="",NOT(ISNUMBER($D355)),N($H355)=0)),"","【未填合同期】"),IF($E355&lt;TODAY(),"【已到期】",IF($E355-TODAY()&lt;=提醒天数,"【即将到期，剩余"&amp;($E355-TODAY())&amp;"天】","【正常】")))&amp;IF(OR($AD355="安装免保",$AD355="技术免保",$AD355="质保期内"),"【"&amp;$AD355&amp;"】",""))</f>
        <v/>
      </c>
      <c r="K355" s="244" t="str">
        <f aca="false">IF(OR(N($H355)=0,N($I355)=0),"",ROUND(N($H355)*N($I355)*IF(N($J355)=0,1,N($J355)),2))</f>
        <v/>
      </c>
      <c r="M355" s="244" t="str">
        <f aca="false">IF(TRIM($B355&amp;$C355)="","",IF(AND(N($K355)=0,N($L355)=0),"",ROUND(N($K355)+N($L355),2)))</f>
        <v/>
      </c>
      <c r="S355" s="244"/>
      <c r="T355" s="245" t="str">
        <f aca="false">IF(TRIM($B355&amp;$C355)="","",IF(N($O355)=0,"",MAX(0,MIN(N($O355)-N($Q355),N($W355)))))</f>
        <v/>
      </c>
      <c r="U355" s="245" t="str">
        <f aca="false">IF(TRIM($B355&amp;$C355)="","",IF(N($Q355)&lt;=N($O355),"",N($Q355)-N($O355)))</f>
        <v/>
      </c>
      <c r="V355" s="245" t="str">
        <f aca="false">IF(OR(TRIM($B355&amp;$C355)="",$W355=""),"",MAX(0,N($W355))-N($T355))</f>
        <v/>
      </c>
      <c r="W355" s="245" t="str">
        <f aca="false">IF(TRIM($B355&amp;$C355)="","",IF(AND(N($M355)=0,N($Q355)+N($R355)+N($S355)=0),"",ROUND(N($M355)-N($Q355)-N($R355)-N($S355),2)))</f>
        <v/>
      </c>
      <c r="X355" s="246" t="str">
        <f aca="false">IF(TRIM($B355&amp;$C355)="","",IF(N($M355)=0,IF((N($Q355)+N($R355)+N($S355))=0,"—未填单价","未填单价，已收 "&amp;TEXT((N($Q355)+N($R355)+N($S355)),"#,##0.00")),IF(N($W355)&gt;0.005,"欠 "&amp;TEXT(N($W355),"#,##0.00")&amp;IF(N($T355)&gt;0,"（开票未到账 "&amp;TEXT(N($T355),"#,##0.00")&amp;"）","")&amp;IF(N($V355)&gt;0,"（未开票 "&amp;TEXT(N($V355),"#,##0.00")&amp;"）",""),IF(N($W355)&lt;-0.005,"多收 "&amp;TEXT(-N($W355),"#,##0.00"),"✔ 已结清")))&amp;IF(N($U355)&gt;0,"｜到账未开票 "&amp;TEXT(N($U355),"#,##0.00")&amp;"，待补票","")&amp;IF(N($R355)&gt;0,"｜收现 "&amp;TEXT(N($R355),"#,##0.00"),"")&amp;IF(N($S355)&gt;0,"｜收款不开票 "&amp;TEXT(N($S355),"#,##0.00"),""))</f>
        <v/>
      </c>
      <c r="Y355" s="290"/>
      <c r="AC355" s="244" t="str">
        <f aca="false">IF(OR(N($O355)=0,N($AB355)=0),"",ROUND(N($O355)/(1+N($AB355))*N($AB355),2))</f>
        <v/>
      </c>
      <c r="AD355" s="290"/>
      <c r="AE355" s="288"/>
      <c r="AF355" s="261" t="str">
        <f aca="false">IF($AN355="","",IF($AN355=1,IF($AO355&gt;=1,"一次性·已到收款期","一次性·未到期"),$AE355&amp;" 第"&amp;$AO355&amp;"/"&amp;$AN355&amp;"期"))</f>
        <v/>
      </c>
      <c r="AG355" s="245" t="str">
        <f aca="false">IF(OR($AN355="",N($M355)=0),"",ROUND(N($K355)*$AO355/$AN355,2)+N($L355))</f>
        <v/>
      </c>
      <c r="AH355" s="245" t="str">
        <f aca="false">IF($AG355="","",MAX(0,ROUND($AG355-(N($Q355)+N($R355)+N($S355)),2)))</f>
        <v/>
      </c>
      <c r="AI355" s="245" t="str">
        <f aca="false">IF(OR(TRIM($B355&amp;$C355)="",NOT(ISNUMBER($D355))),"",SUMIFS($W$3:$W$1001,$AK$3:$AK$1001,$AK355,$D$3:$D$1001,"&lt;"&amp;$D355))</f>
        <v/>
      </c>
      <c r="AJ355" s="245" t="str">
        <f aca="false">IF(TRIM($B355&amp;$C355)="","",SUMIFS($W$3:$W$1001,$AK$3:$AK$1001,$AK355))</f>
        <v/>
      </c>
      <c r="AK355" s="261" t="str">
        <f aca="false">IF(TRIM($B355&amp;$C355)="","",TRIM($B355)&amp;"｜"&amp;TRIM($C355))</f>
        <v/>
      </c>
      <c r="AL355" s="245" t="str">
        <f aca="false">IF(TRIM($B355&amp;$C355)="","",MIN(N($O355),N($Q355)))</f>
        <v/>
      </c>
      <c r="AM355" s="248" t="str">
        <f aca="false">IF(ISNUMBER($D355),YEAR($D355),"")</f>
        <v/>
      </c>
      <c r="AN355" s="248" t="str">
        <f aca="false">IF(OR(TRIM($B355&amp;$C355)="",NOT(ISNUMBER($D355)),NOT(ISNUMBER($E355))),"",IF($E355&lt;$D355,"",IF(IF($AE355="半年付",2,IF($AE355="季度付",4,IF($AE355="月付",12,IF($AE355="半月付",24,1))))=1,1,MAX(1,ROUND(($E355-$D355+1)/365*IF($AE355="半年付",2,IF($AE355="季度付",4,IF($AE355="月付",12,IF($AE355="半月付",24,1)))),0)))))</f>
        <v/>
      </c>
      <c r="AO355" s="248" t="str">
        <f aca="true">IF($AN355="","",MIN($AN355,MAX(0,INT((TODAY()-付款宽限天数-$D355)/(($E355-$D355+1)/$AN355))+1)))</f>
        <v/>
      </c>
    </row>
    <row r="356" customFormat="false" ht="24" hidden="false" customHeight="false" outlineLevel="0" collapsed="false">
      <c r="F356" s="288" t="str">
        <f aca="true">IF(TRIM($B356&amp;$C356)="","",IF(OR(ISNUMBER(SEARCH("未",$A356)),ISNUMBER(SEARCH("送出",$A356)),AND(TRIM($A356)="",NOT(ISNUMBER($D356)),N($H356)=0)),"【合同未回】","")&amp;IF(NOT(ISNUMBER($E356)),IF(OR(ISNUMBER(SEARCH("未",$A356)),ISNUMBER(SEARCH("送出",$A356)),AND(TRIM($A356)="",NOT(ISNUMBER($D356)),N($H356)=0)),"","【未填合同期】"),IF($E356&lt;TODAY(),"【已到期】",IF($E356-TODAY()&lt;=提醒天数,"【即将到期，剩余"&amp;($E356-TODAY())&amp;"天】","【正常】")))&amp;IF(OR($AD356="安装免保",$AD356="技术免保",$AD356="质保期内"),"【"&amp;$AD356&amp;"】",""))</f>
        <v/>
      </c>
      <c r="K356" s="244" t="str">
        <f aca="false">IF(OR(N($H356)=0,N($I356)=0),"",ROUND(N($H356)*N($I356)*IF(N($J356)=0,1,N($J356)),2))</f>
        <v/>
      </c>
      <c r="M356" s="244" t="str">
        <f aca="false">IF(TRIM($B356&amp;$C356)="","",IF(AND(N($K356)=0,N($L356)=0),"",ROUND(N($K356)+N($L356),2)))</f>
        <v/>
      </c>
      <c r="S356" s="244"/>
      <c r="T356" s="245" t="str">
        <f aca="false">IF(TRIM($B356&amp;$C356)="","",IF(N($O356)=0,"",MAX(0,MIN(N($O356)-N($Q356),N($W356)))))</f>
        <v/>
      </c>
      <c r="U356" s="245" t="str">
        <f aca="false">IF(TRIM($B356&amp;$C356)="","",IF(N($Q356)&lt;=N($O356),"",N($Q356)-N($O356)))</f>
        <v/>
      </c>
      <c r="V356" s="245" t="str">
        <f aca="false">IF(OR(TRIM($B356&amp;$C356)="",$W356=""),"",MAX(0,N($W356))-N($T356))</f>
        <v/>
      </c>
      <c r="W356" s="245" t="str">
        <f aca="false">IF(TRIM($B356&amp;$C356)="","",IF(AND(N($M356)=0,N($Q356)+N($R356)+N($S356)=0),"",ROUND(N($M356)-N($Q356)-N($R356)-N($S356),2)))</f>
        <v/>
      </c>
      <c r="X356" s="246" t="str">
        <f aca="false">IF(TRIM($B356&amp;$C356)="","",IF(N($M356)=0,IF((N($Q356)+N($R356)+N($S356))=0,"—未填单价","未填单价，已收 "&amp;TEXT((N($Q356)+N($R356)+N($S356)),"#,##0.00")),IF(N($W356)&gt;0.005,"欠 "&amp;TEXT(N($W356),"#,##0.00")&amp;IF(N($T356)&gt;0,"（开票未到账 "&amp;TEXT(N($T356),"#,##0.00")&amp;"）","")&amp;IF(N($V356)&gt;0,"（未开票 "&amp;TEXT(N($V356),"#,##0.00")&amp;"）",""),IF(N($W356)&lt;-0.005,"多收 "&amp;TEXT(-N($W356),"#,##0.00"),"✔ 已结清")))&amp;IF(N($U356)&gt;0,"｜到账未开票 "&amp;TEXT(N($U356),"#,##0.00")&amp;"，待补票","")&amp;IF(N($R356)&gt;0,"｜收现 "&amp;TEXT(N($R356),"#,##0.00"),"")&amp;IF(N($S356)&gt;0,"｜收款不开票 "&amp;TEXT(N($S356),"#,##0.00"),""))</f>
        <v/>
      </c>
      <c r="Y356" s="290"/>
      <c r="AC356" s="244" t="str">
        <f aca="false">IF(OR(N($O356)=0,N($AB356)=0),"",ROUND(N($O356)/(1+N($AB356))*N($AB356),2))</f>
        <v/>
      </c>
      <c r="AD356" s="290"/>
      <c r="AE356" s="288"/>
      <c r="AF356" s="261" t="str">
        <f aca="false">IF($AN356="","",IF($AN356=1,IF($AO356&gt;=1,"一次性·已到收款期","一次性·未到期"),$AE356&amp;" 第"&amp;$AO356&amp;"/"&amp;$AN356&amp;"期"))</f>
        <v/>
      </c>
      <c r="AG356" s="245" t="str">
        <f aca="false">IF(OR($AN356="",N($M356)=0),"",ROUND(N($K356)*$AO356/$AN356,2)+N($L356))</f>
        <v/>
      </c>
      <c r="AH356" s="245" t="str">
        <f aca="false">IF($AG356="","",MAX(0,ROUND($AG356-(N($Q356)+N($R356)+N($S356)),2)))</f>
        <v/>
      </c>
      <c r="AI356" s="245" t="str">
        <f aca="false">IF(OR(TRIM($B356&amp;$C356)="",NOT(ISNUMBER($D356))),"",SUMIFS($W$3:$W$1001,$AK$3:$AK$1001,$AK356,$D$3:$D$1001,"&lt;"&amp;$D356))</f>
        <v/>
      </c>
      <c r="AJ356" s="245" t="str">
        <f aca="false">IF(TRIM($B356&amp;$C356)="","",SUMIFS($W$3:$W$1001,$AK$3:$AK$1001,$AK356))</f>
        <v/>
      </c>
      <c r="AK356" s="261" t="str">
        <f aca="false">IF(TRIM($B356&amp;$C356)="","",TRIM($B356)&amp;"｜"&amp;TRIM($C356))</f>
        <v/>
      </c>
      <c r="AL356" s="245" t="str">
        <f aca="false">IF(TRIM($B356&amp;$C356)="","",MIN(N($O356),N($Q356)))</f>
        <v/>
      </c>
      <c r="AM356" s="248" t="str">
        <f aca="false">IF(ISNUMBER($D356),YEAR($D356),"")</f>
        <v/>
      </c>
      <c r="AN356" s="248" t="str">
        <f aca="false">IF(OR(TRIM($B356&amp;$C356)="",NOT(ISNUMBER($D356)),NOT(ISNUMBER($E356))),"",IF($E356&lt;$D356,"",IF(IF($AE356="半年付",2,IF($AE356="季度付",4,IF($AE356="月付",12,IF($AE356="半月付",24,1))))=1,1,MAX(1,ROUND(($E356-$D356+1)/365*IF($AE356="半年付",2,IF($AE356="季度付",4,IF($AE356="月付",12,IF($AE356="半月付",24,1)))),0)))))</f>
        <v/>
      </c>
      <c r="AO356" s="248" t="str">
        <f aca="true">IF($AN356="","",MIN($AN356,MAX(0,INT((TODAY()-付款宽限天数-$D356)/(($E356-$D356+1)/$AN356))+1)))</f>
        <v/>
      </c>
    </row>
    <row r="357" customFormat="false" ht="24" hidden="false" customHeight="false" outlineLevel="0" collapsed="false">
      <c r="F357" s="288" t="str">
        <f aca="true">IF(TRIM($B357&amp;$C357)="","",IF(OR(ISNUMBER(SEARCH("未",$A357)),ISNUMBER(SEARCH("送出",$A357)),AND(TRIM($A357)="",NOT(ISNUMBER($D357)),N($H357)=0)),"【合同未回】","")&amp;IF(NOT(ISNUMBER($E357)),IF(OR(ISNUMBER(SEARCH("未",$A357)),ISNUMBER(SEARCH("送出",$A357)),AND(TRIM($A357)="",NOT(ISNUMBER($D357)),N($H357)=0)),"","【未填合同期】"),IF($E357&lt;TODAY(),"【已到期】",IF($E357-TODAY()&lt;=提醒天数,"【即将到期，剩余"&amp;($E357-TODAY())&amp;"天】","【正常】")))&amp;IF(OR($AD357="安装免保",$AD357="技术免保",$AD357="质保期内"),"【"&amp;$AD357&amp;"】",""))</f>
        <v/>
      </c>
      <c r="K357" s="244" t="str">
        <f aca="false">IF(OR(N($H357)=0,N($I357)=0),"",ROUND(N($H357)*N($I357)*IF(N($J357)=0,1,N($J357)),2))</f>
        <v/>
      </c>
      <c r="M357" s="244" t="str">
        <f aca="false">IF(TRIM($B357&amp;$C357)="","",IF(AND(N($K357)=0,N($L357)=0),"",ROUND(N($K357)+N($L357),2)))</f>
        <v/>
      </c>
      <c r="S357" s="244"/>
      <c r="T357" s="245" t="str">
        <f aca="false">IF(TRIM($B357&amp;$C357)="","",IF(N($O357)=0,"",MAX(0,MIN(N($O357)-N($Q357),N($W357)))))</f>
        <v/>
      </c>
      <c r="U357" s="245" t="str">
        <f aca="false">IF(TRIM($B357&amp;$C357)="","",IF(N($Q357)&lt;=N($O357),"",N($Q357)-N($O357)))</f>
        <v/>
      </c>
      <c r="V357" s="245" t="str">
        <f aca="false">IF(OR(TRIM($B357&amp;$C357)="",$W357=""),"",MAX(0,N($W357))-N($T357))</f>
        <v/>
      </c>
      <c r="W357" s="245" t="str">
        <f aca="false">IF(TRIM($B357&amp;$C357)="","",IF(AND(N($M357)=0,N($Q357)+N($R357)+N($S357)=0),"",ROUND(N($M357)-N($Q357)-N($R357)-N($S357),2)))</f>
        <v/>
      </c>
      <c r="X357" s="246" t="str">
        <f aca="false">IF(TRIM($B357&amp;$C357)="","",IF(N($M357)=0,IF((N($Q357)+N($R357)+N($S357))=0,"—未填单价","未填单价，已收 "&amp;TEXT((N($Q357)+N($R357)+N($S357)),"#,##0.00")),IF(N($W357)&gt;0.005,"欠 "&amp;TEXT(N($W357),"#,##0.00")&amp;IF(N($T357)&gt;0,"（开票未到账 "&amp;TEXT(N($T357),"#,##0.00")&amp;"）","")&amp;IF(N($V357)&gt;0,"（未开票 "&amp;TEXT(N($V357),"#,##0.00")&amp;"）",""),IF(N($W357)&lt;-0.005,"多收 "&amp;TEXT(-N($W357),"#,##0.00"),"✔ 已结清")))&amp;IF(N($U357)&gt;0,"｜到账未开票 "&amp;TEXT(N($U357),"#,##0.00")&amp;"，待补票","")&amp;IF(N($R357)&gt;0,"｜收现 "&amp;TEXT(N($R357),"#,##0.00"),"")&amp;IF(N($S357)&gt;0,"｜收款不开票 "&amp;TEXT(N($S357),"#,##0.00"),""))</f>
        <v/>
      </c>
      <c r="Y357" s="290"/>
      <c r="AC357" s="244" t="str">
        <f aca="false">IF(OR(N($O357)=0,N($AB357)=0),"",ROUND(N($O357)/(1+N($AB357))*N($AB357),2))</f>
        <v/>
      </c>
      <c r="AD357" s="290"/>
      <c r="AE357" s="288"/>
      <c r="AF357" s="261" t="str">
        <f aca="false">IF($AN357="","",IF($AN357=1,IF($AO357&gt;=1,"一次性·已到收款期","一次性·未到期"),$AE357&amp;" 第"&amp;$AO357&amp;"/"&amp;$AN357&amp;"期"))</f>
        <v/>
      </c>
      <c r="AG357" s="245" t="str">
        <f aca="false">IF(OR($AN357="",N($M357)=0),"",ROUND(N($K357)*$AO357/$AN357,2)+N($L357))</f>
        <v/>
      </c>
      <c r="AH357" s="245" t="str">
        <f aca="false">IF($AG357="","",MAX(0,ROUND($AG357-(N($Q357)+N($R357)+N($S357)),2)))</f>
        <v/>
      </c>
      <c r="AI357" s="245" t="str">
        <f aca="false">IF(OR(TRIM($B357&amp;$C357)="",NOT(ISNUMBER($D357))),"",SUMIFS($W$3:$W$1001,$AK$3:$AK$1001,$AK357,$D$3:$D$1001,"&lt;"&amp;$D357))</f>
        <v/>
      </c>
      <c r="AJ357" s="245" t="str">
        <f aca="false">IF(TRIM($B357&amp;$C357)="","",SUMIFS($W$3:$W$1001,$AK$3:$AK$1001,$AK357))</f>
        <v/>
      </c>
      <c r="AK357" s="261" t="str">
        <f aca="false">IF(TRIM($B357&amp;$C357)="","",TRIM($B357)&amp;"｜"&amp;TRIM($C357))</f>
        <v/>
      </c>
      <c r="AL357" s="245" t="str">
        <f aca="false">IF(TRIM($B357&amp;$C357)="","",MIN(N($O357),N($Q357)))</f>
        <v/>
      </c>
      <c r="AM357" s="248" t="str">
        <f aca="false">IF(ISNUMBER($D357),YEAR($D357),"")</f>
        <v/>
      </c>
      <c r="AN357" s="248" t="str">
        <f aca="false">IF(OR(TRIM($B357&amp;$C357)="",NOT(ISNUMBER($D357)),NOT(ISNUMBER($E357))),"",IF($E357&lt;$D357,"",IF(IF($AE357="半年付",2,IF($AE357="季度付",4,IF($AE357="月付",12,IF($AE357="半月付",24,1))))=1,1,MAX(1,ROUND(($E357-$D357+1)/365*IF($AE357="半年付",2,IF($AE357="季度付",4,IF($AE357="月付",12,IF($AE357="半月付",24,1)))),0)))))</f>
        <v/>
      </c>
      <c r="AO357" s="248" t="str">
        <f aca="true">IF($AN357="","",MIN($AN357,MAX(0,INT((TODAY()-付款宽限天数-$D357)/(($E357-$D357+1)/$AN357))+1)))</f>
        <v/>
      </c>
    </row>
    <row r="358" customFormat="false" ht="24" hidden="false" customHeight="false" outlineLevel="0" collapsed="false">
      <c r="F358" s="288" t="str">
        <f aca="true">IF(TRIM($B358&amp;$C358)="","",IF(OR(ISNUMBER(SEARCH("未",$A358)),ISNUMBER(SEARCH("送出",$A358)),AND(TRIM($A358)="",NOT(ISNUMBER($D358)),N($H358)=0)),"【合同未回】","")&amp;IF(NOT(ISNUMBER($E358)),IF(OR(ISNUMBER(SEARCH("未",$A358)),ISNUMBER(SEARCH("送出",$A358)),AND(TRIM($A358)="",NOT(ISNUMBER($D358)),N($H358)=0)),"","【未填合同期】"),IF($E358&lt;TODAY(),"【已到期】",IF($E358-TODAY()&lt;=提醒天数,"【即将到期，剩余"&amp;($E358-TODAY())&amp;"天】","【正常】")))&amp;IF(OR($AD358="安装免保",$AD358="技术免保",$AD358="质保期内"),"【"&amp;$AD358&amp;"】",""))</f>
        <v/>
      </c>
      <c r="K358" s="244" t="str">
        <f aca="false">IF(OR(N($H358)=0,N($I358)=0),"",ROUND(N($H358)*N($I358)*IF(N($J358)=0,1,N($J358)),2))</f>
        <v/>
      </c>
      <c r="M358" s="244" t="str">
        <f aca="false">IF(TRIM($B358&amp;$C358)="","",IF(AND(N($K358)=0,N($L358)=0),"",ROUND(N($K358)+N($L358),2)))</f>
        <v/>
      </c>
      <c r="S358" s="244"/>
      <c r="T358" s="245" t="str">
        <f aca="false">IF(TRIM($B358&amp;$C358)="","",IF(N($O358)=0,"",MAX(0,MIN(N($O358)-N($Q358),N($W358)))))</f>
        <v/>
      </c>
      <c r="U358" s="245" t="str">
        <f aca="false">IF(TRIM($B358&amp;$C358)="","",IF(N($Q358)&lt;=N($O358),"",N($Q358)-N($O358)))</f>
        <v/>
      </c>
      <c r="V358" s="245" t="str">
        <f aca="false">IF(OR(TRIM($B358&amp;$C358)="",$W358=""),"",MAX(0,N($W358))-N($T358))</f>
        <v/>
      </c>
      <c r="W358" s="245" t="str">
        <f aca="false">IF(TRIM($B358&amp;$C358)="","",IF(AND(N($M358)=0,N($Q358)+N($R358)+N($S358)=0),"",ROUND(N($M358)-N($Q358)-N($R358)-N($S358),2)))</f>
        <v/>
      </c>
      <c r="X358" s="246" t="str">
        <f aca="false">IF(TRIM($B358&amp;$C358)="","",IF(N($M358)=0,IF((N($Q358)+N($R358)+N($S358))=0,"—未填单价","未填单价，已收 "&amp;TEXT((N($Q358)+N($R358)+N($S358)),"#,##0.00")),IF(N($W358)&gt;0.005,"欠 "&amp;TEXT(N($W358),"#,##0.00")&amp;IF(N($T358)&gt;0,"（开票未到账 "&amp;TEXT(N($T358),"#,##0.00")&amp;"）","")&amp;IF(N($V358)&gt;0,"（未开票 "&amp;TEXT(N($V358),"#,##0.00")&amp;"）",""),IF(N($W358)&lt;-0.005,"多收 "&amp;TEXT(-N($W358),"#,##0.00"),"✔ 已结清")))&amp;IF(N($U358)&gt;0,"｜到账未开票 "&amp;TEXT(N($U358),"#,##0.00")&amp;"，待补票","")&amp;IF(N($R358)&gt;0,"｜收现 "&amp;TEXT(N($R358),"#,##0.00"),"")&amp;IF(N($S358)&gt;0,"｜收款不开票 "&amp;TEXT(N($S358),"#,##0.00"),""))</f>
        <v/>
      </c>
      <c r="Y358" s="290"/>
      <c r="AC358" s="244" t="str">
        <f aca="false">IF(OR(N($O358)=0,N($AB358)=0),"",ROUND(N($O358)/(1+N($AB358))*N($AB358),2))</f>
        <v/>
      </c>
      <c r="AD358" s="290"/>
      <c r="AE358" s="288"/>
      <c r="AF358" s="261" t="str">
        <f aca="false">IF($AN358="","",IF($AN358=1,IF($AO358&gt;=1,"一次性·已到收款期","一次性·未到期"),$AE358&amp;" 第"&amp;$AO358&amp;"/"&amp;$AN358&amp;"期"))</f>
        <v/>
      </c>
      <c r="AG358" s="245" t="str">
        <f aca="false">IF(OR($AN358="",N($M358)=0),"",ROUND(N($K358)*$AO358/$AN358,2)+N($L358))</f>
        <v/>
      </c>
      <c r="AH358" s="245" t="str">
        <f aca="false">IF($AG358="","",MAX(0,ROUND($AG358-(N($Q358)+N($R358)+N($S358)),2)))</f>
        <v/>
      </c>
      <c r="AI358" s="245" t="str">
        <f aca="false">IF(OR(TRIM($B358&amp;$C358)="",NOT(ISNUMBER($D358))),"",SUMIFS($W$3:$W$1001,$AK$3:$AK$1001,$AK358,$D$3:$D$1001,"&lt;"&amp;$D358))</f>
        <v/>
      </c>
      <c r="AJ358" s="245" t="str">
        <f aca="false">IF(TRIM($B358&amp;$C358)="","",SUMIFS($W$3:$W$1001,$AK$3:$AK$1001,$AK358))</f>
        <v/>
      </c>
      <c r="AK358" s="261" t="str">
        <f aca="false">IF(TRIM($B358&amp;$C358)="","",TRIM($B358)&amp;"｜"&amp;TRIM($C358))</f>
        <v/>
      </c>
      <c r="AL358" s="245" t="str">
        <f aca="false">IF(TRIM($B358&amp;$C358)="","",MIN(N($O358),N($Q358)))</f>
        <v/>
      </c>
      <c r="AM358" s="248" t="str">
        <f aca="false">IF(ISNUMBER($D358),YEAR($D358),"")</f>
        <v/>
      </c>
      <c r="AN358" s="248" t="str">
        <f aca="false">IF(OR(TRIM($B358&amp;$C358)="",NOT(ISNUMBER($D358)),NOT(ISNUMBER($E358))),"",IF($E358&lt;$D358,"",IF(IF($AE358="半年付",2,IF($AE358="季度付",4,IF($AE358="月付",12,IF($AE358="半月付",24,1))))=1,1,MAX(1,ROUND(($E358-$D358+1)/365*IF($AE358="半年付",2,IF($AE358="季度付",4,IF($AE358="月付",12,IF($AE358="半月付",24,1)))),0)))))</f>
        <v/>
      </c>
      <c r="AO358" s="248" t="str">
        <f aca="true">IF($AN358="","",MIN($AN358,MAX(0,INT((TODAY()-付款宽限天数-$D358)/(($E358-$D358+1)/$AN358))+1)))</f>
        <v/>
      </c>
    </row>
    <row r="359" customFormat="false" ht="24" hidden="false" customHeight="false" outlineLevel="0" collapsed="false">
      <c r="F359" s="288" t="str">
        <f aca="true">IF(TRIM($B359&amp;$C359)="","",IF(OR(ISNUMBER(SEARCH("未",$A359)),ISNUMBER(SEARCH("送出",$A359)),AND(TRIM($A359)="",NOT(ISNUMBER($D359)),N($H359)=0)),"【合同未回】","")&amp;IF(NOT(ISNUMBER($E359)),IF(OR(ISNUMBER(SEARCH("未",$A359)),ISNUMBER(SEARCH("送出",$A359)),AND(TRIM($A359)="",NOT(ISNUMBER($D359)),N($H359)=0)),"","【未填合同期】"),IF($E359&lt;TODAY(),"【已到期】",IF($E359-TODAY()&lt;=提醒天数,"【即将到期，剩余"&amp;($E359-TODAY())&amp;"天】","【正常】")))&amp;IF(OR($AD359="安装免保",$AD359="技术免保",$AD359="质保期内"),"【"&amp;$AD359&amp;"】",""))</f>
        <v/>
      </c>
      <c r="K359" s="244" t="str">
        <f aca="false">IF(OR(N($H359)=0,N($I359)=0),"",ROUND(N($H359)*N($I359)*IF(N($J359)=0,1,N($J359)),2))</f>
        <v/>
      </c>
      <c r="M359" s="244" t="str">
        <f aca="false">IF(TRIM($B359&amp;$C359)="","",IF(AND(N($K359)=0,N($L359)=0),"",ROUND(N($K359)+N($L359),2)))</f>
        <v/>
      </c>
      <c r="S359" s="244"/>
      <c r="T359" s="245" t="str">
        <f aca="false">IF(TRIM($B359&amp;$C359)="","",IF(N($O359)=0,"",MAX(0,MIN(N($O359)-N($Q359),N($W359)))))</f>
        <v/>
      </c>
      <c r="U359" s="245" t="str">
        <f aca="false">IF(TRIM($B359&amp;$C359)="","",IF(N($Q359)&lt;=N($O359),"",N($Q359)-N($O359)))</f>
        <v/>
      </c>
      <c r="V359" s="245" t="str">
        <f aca="false">IF(OR(TRIM($B359&amp;$C359)="",$W359=""),"",MAX(0,N($W359))-N($T359))</f>
        <v/>
      </c>
      <c r="W359" s="245" t="str">
        <f aca="false">IF(TRIM($B359&amp;$C359)="","",IF(AND(N($M359)=0,N($Q359)+N($R359)+N($S359)=0),"",ROUND(N($M359)-N($Q359)-N($R359)-N($S359),2)))</f>
        <v/>
      </c>
      <c r="X359" s="246" t="str">
        <f aca="false">IF(TRIM($B359&amp;$C359)="","",IF(N($M359)=0,IF((N($Q359)+N($R359)+N($S359))=0,"—未填单价","未填单价，已收 "&amp;TEXT((N($Q359)+N($R359)+N($S359)),"#,##0.00")),IF(N($W359)&gt;0.005,"欠 "&amp;TEXT(N($W359),"#,##0.00")&amp;IF(N($T359)&gt;0,"（开票未到账 "&amp;TEXT(N($T359),"#,##0.00")&amp;"）","")&amp;IF(N($V359)&gt;0,"（未开票 "&amp;TEXT(N($V359),"#,##0.00")&amp;"）",""),IF(N($W359)&lt;-0.005,"多收 "&amp;TEXT(-N($W359),"#,##0.00"),"✔ 已结清")))&amp;IF(N($U359)&gt;0,"｜到账未开票 "&amp;TEXT(N($U359),"#,##0.00")&amp;"，待补票","")&amp;IF(N($R359)&gt;0,"｜收现 "&amp;TEXT(N($R359),"#,##0.00"),"")&amp;IF(N($S359)&gt;0,"｜收款不开票 "&amp;TEXT(N($S359),"#,##0.00"),""))</f>
        <v/>
      </c>
      <c r="Y359" s="290"/>
      <c r="AC359" s="244" t="str">
        <f aca="false">IF(OR(N($O359)=0,N($AB359)=0),"",ROUND(N($O359)/(1+N($AB359))*N($AB359),2))</f>
        <v/>
      </c>
      <c r="AD359" s="290"/>
      <c r="AE359" s="288"/>
      <c r="AF359" s="261" t="str">
        <f aca="false">IF($AN359="","",IF($AN359=1,IF($AO359&gt;=1,"一次性·已到收款期","一次性·未到期"),$AE359&amp;" 第"&amp;$AO359&amp;"/"&amp;$AN359&amp;"期"))</f>
        <v/>
      </c>
      <c r="AG359" s="245" t="str">
        <f aca="false">IF(OR($AN359="",N($M359)=0),"",ROUND(N($K359)*$AO359/$AN359,2)+N($L359))</f>
        <v/>
      </c>
      <c r="AH359" s="245" t="str">
        <f aca="false">IF($AG359="","",MAX(0,ROUND($AG359-(N($Q359)+N($R359)+N($S359)),2)))</f>
        <v/>
      </c>
      <c r="AI359" s="245" t="str">
        <f aca="false">IF(OR(TRIM($B359&amp;$C359)="",NOT(ISNUMBER($D359))),"",SUMIFS($W$3:$W$1001,$AK$3:$AK$1001,$AK359,$D$3:$D$1001,"&lt;"&amp;$D359))</f>
        <v/>
      </c>
      <c r="AJ359" s="245" t="str">
        <f aca="false">IF(TRIM($B359&amp;$C359)="","",SUMIFS($W$3:$W$1001,$AK$3:$AK$1001,$AK359))</f>
        <v/>
      </c>
      <c r="AK359" s="261" t="str">
        <f aca="false">IF(TRIM($B359&amp;$C359)="","",TRIM($B359)&amp;"｜"&amp;TRIM($C359))</f>
        <v/>
      </c>
      <c r="AL359" s="245" t="str">
        <f aca="false">IF(TRIM($B359&amp;$C359)="","",MIN(N($O359),N($Q359)))</f>
        <v/>
      </c>
      <c r="AM359" s="248" t="str">
        <f aca="false">IF(ISNUMBER($D359),YEAR($D359),"")</f>
        <v/>
      </c>
      <c r="AN359" s="248" t="str">
        <f aca="false">IF(OR(TRIM($B359&amp;$C359)="",NOT(ISNUMBER($D359)),NOT(ISNUMBER($E359))),"",IF($E359&lt;$D359,"",IF(IF($AE359="半年付",2,IF($AE359="季度付",4,IF($AE359="月付",12,IF($AE359="半月付",24,1))))=1,1,MAX(1,ROUND(($E359-$D359+1)/365*IF($AE359="半年付",2,IF($AE359="季度付",4,IF($AE359="月付",12,IF($AE359="半月付",24,1)))),0)))))</f>
        <v/>
      </c>
      <c r="AO359" s="248" t="str">
        <f aca="true">IF($AN359="","",MIN($AN359,MAX(0,INT((TODAY()-付款宽限天数-$D359)/(($E359-$D359+1)/$AN359))+1)))</f>
        <v/>
      </c>
    </row>
    <row r="360" customFormat="false" ht="24" hidden="false" customHeight="false" outlineLevel="0" collapsed="false">
      <c r="F360" s="288" t="str">
        <f aca="true">IF(TRIM($B360&amp;$C360)="","",IF(OR(ISNUMBER(SEARCH("未",$A360)),ISNUMBER(SEARCH("送出",$A360)),AND(TRIM($A360)="",NOT(ISNUMBER($D360)),N($H360)=0)),"【合同未回】","")&amp;IF(NOT(ISNUMBER($E360)),IF(OR(ISNUMBER(SEARCH("未",$A360)),ISNUMBER(SEARCH("送出",$A360)),AND(TRIM($A360)="",NOT(ISNUMBER($D360)),N($H360)=0)),"","【未填合同期】"),IF($E360&lt;TODAY(),"【已到期】",IF($E360-TODAY()&lt;=提醒天数,"【即将到期，剩余"&amp;($E360-TODAY())&amp;"天】","【正常】")))&amp;IF(OR($AD360="安装免保",$AD360="技术免保",$AD360="质保期内"),"【"&amp;$AD360&amp;"】",""))</f>
        <v/>
      </c>
      <c r="K360" s="244" t="str">
        <f aca="false">IF(OR(N($H360)=0,N($I360)=0),"",ROUND(N($H360)*N($I360)*IF(N($J360)=0,1,N($J360)),2))</f>
        <v/>
      </c>
      <c r="M360" s="244" t="str">
        <f aca="false">IF(TRIM($B360&amp;$C360)="","",IF(AND(N($K360)=0,N($L360)=0),"",ROUND(N($K360)+N($L360),2)))</f>
        <v/>
      </c>
      <c r="S360" s="244"/>
      <c r="T360" s="245" t="str">
        <f aca="false">IF(TRIM($B360&amp;$C360)="","",IF(N($O360)=0,"",MAX(0,MIN(N($O360)-N($Q360),N($W360)))))</f>
        <v/>
      </c>
      <c r="U360" s="245" t="str">
        <f aca="false">IF(TRIM($B360&amp;$C360)="","",IF(N($Q360)&lt;=N($O360),"",N($Q360)-N($O360)))</f>
        <v/>
      </c>
      <c r="V360" s="245" t="str">
        <f aca="false">IF(OR(TRIM($B360&amp;$C360)="",$W360=""),"",MAX(0,N($W360))-N($T360))</f>
        <v/>
      </c>
      <c r="W360" s="245" t="str">
        <f aca="false">IF(TRIM($B360&amp;$C360)="","",IF(AND(N($M360)=0,N($Q360)+N($R360)+N($S360)=0),"",ROUND(N($M360)-N($Q360)-N($R360)-N($S360),2)))</f>
        <v/>
      </c>
      <c r="X360" s="246" t="str">
        <f aca="false">IF(TRIM($B360&amp;$C360)="","",IF(N($M360)=0,IF((N($Q360)+N($R360)+N($S360))=0,"—未填单价","未填单价，已收 "&amp;TEXT((N($Q360)+N($R360)+N($S360)),"#,##0.00")),IF(N($W360)&gt;0.005,"欠 "&amp;TEXT(N($W360),"#,##0.00")&amp;IF(N($T360)&gt;0,"（开票未到账 "&amp;TEXT(N($T360),"#,##0.00")&amp;"）","")&amp;IF(N($V360)&gt;0,"（未开票 "&amp;TEXT(N($V360),"#,##0.00")&amp;"）",""),IF(N($W360)&lt;-0.005,"多收 "&amp;TEXT(-N($W360),"#,##0.00"),"✔ 已结清")))&amp;IF(N($U360)&gt;0,"｜到账未开票 "&amp;TEXT(N($U360),"#,##0.00")&amp;"，待补票","")&amp;IF(N($R360)&gt;0,"｜收现 "&amp;TEXT(N($R360),"#,##0.00"),"")&amp;IF(N($S360)&gt;0,"｜收款不开票 "&amp;TEXT(N($S360),"#,##0.00"),""))</f>
        <v/>
      </c>
      <c r="Y360" s="290"/>
      <c r="AC360" s="244" t="str">
        <f aca="false">IF(OR(N($O360)=0,N($AB360)=0),"",ROUND(N($O360)/(1+N($AB360))*N($AB360),2))</f>
        <v/>
      </c>
      <c r="AD360" s="290"/>
      <c r="AE360" s="288"/>
      <c r="AF360" s="261" t="str">
        <f aca="false">IF($AN360="","",IF($AN360=1,IF($AO360&gt;=1,"一次性·已到收款期","一次性·未到期"),$AE360&amp;" 第"&amp;$AO360&amp;"/"&amp;$AN360&amp;"期"))</f>
        <v/>
      </c>
      <c r="AG360" s="245" t="str">
        <f aca="false">IF(OR($AN360="",N($M360)=0),"",ROUND(N($K360)*$AO360/$AN360,2)+N($L360))</f>
        <v/>
      </c>
      <c r="AH360" s="245" t="str">
        <f aca="false">IF($AG360="","",MAX(0,ROUND($AG360-(N($Q360)+N($R360)+N($S360)),2)))</f>
        <v/>
      </c>
      <c r="AI360" s="245" t="str">
        <f aca="false">IF(OR(TRIM($B360&amp;$C360)="",NOT(ISNUMBER($D360))),"",SUMIFS($W$3:$W$1001,$AK$3:$AK$1001,$AK360,$D$3:$D$1001,"&lt;"&amp;$D360))</f>
        <v/>
      </c>
      <c r="AJ360" s="245" t="str">
        <f aca="false">IF(TRIM($B360&amp;$C360)="","",SUMIFS($W$3:$W$1001,$AK$3:$AK$1001,$AK360))</f>
        <v/>
      </c>
      <c r="AK360" s="261" t="str">
        <f aca="false">IF(TRIM($B360&amp;$C360)="","",TRIM($B360)&amp;"｜"&amp;TRIM($C360))</f>
        <v/>
      </c>
      <c r="AL360" s="245" t="str">
        <f aca="false">IF(TRIM($B360&amp;$C360)="","",MIN(N($O360),N($Q360)))</f>
        <v/>
      </c>
      <c r="AM360" s="248" t="str">
        <f aca="false">IF(ISNUMBER($D360),YEAR($D360),"")</f>
        <v/>
      </c>
      <c r="AN360" s="248" t="str">
        <f aca="false">IF(OR(TRIM($B360&amp;$C360)="",NOT(ISNUMBER($D360)),NOT(ISNUMBER($E360))),"",IF($E360&lt;$D360,"",IF(IF($AE360="半年付",2,IF($AE360="季度付",4,IF($AE360="月付",12,IF($AE360="半月付",24,1))))=1,1,MAX(1,ROUND(($E360-$D360+1)/365*IF($AE360="半年付",2,IF($AE360="季度付",4,IF($AE360="月付",12,IF($AE360="半月付",24,1)))),0)))))</f>
        <v/>
      </c>
      <c r="AO360" s="248" t="str">
        <f aca="true">IF($AN360="","",MIN($AN360,MAX(0,INT((TODAY()-付款宽限天数-$D360)/(($E360-$D360+1)/$AN360))+1)))</f>
        <v/>
      </c>
    </row>
    <row r="361" customFormat="false" ht="24" hidden="false" customHeight="false" outlineLevel="0" collapsed="false">
      <c r="F361" s="288" t="str">
        <f aca="true">IF(TRIM($B361&amp;$C361)="","",IF(OR(ISNUMBER(SEARCH("未",$A361)),ISNUMBER(SEARCH("送出",$A361)),AND(TRIM($A361)="",NOT(ISNUMBER($D361)),N($H361)=0)),"【合同未回】","")&amp;IF(NOT(ISNUMBER($E361)),IF(OR(ISNUMBER(SEARCH("未",$A361)),ISNUMBER(SEARCH("送出",$A361)),AND(TRIM($A361)="",NOT(ISNUMBER($D361)),N($H361)=0)),"","【未填合同期】"),IF($E361&lt;TODAY(),"【已到期】",IF($E361-TODAY()&lt;=提醒天数,"【即将到期，剩余"&amp;($E361-TODAY())&amp;"天】","【正常】")))&amp;IF(OR($AD361="安装免保",$AD361="技术免保",$AD361="质保期内"),"【"&amp;$AD361&amp;"】",""))</f>
        <v/>
      </c>
      <c r="K361" s="244" t="str">
        <f aca="false">IF(OR(N($H361)=0,N($I361)=0),"",ROUND(N($H361)*N($I361)*IF(N($J361)=0,1,N($J361)),2))</f>
        <v/>
      </c>
      <c r="M361" s="244" t="str">
        <f aca="false">IF(TRIM($B361&amp;$C361)="","",IF(AND(N($K361)=0,N($L361)=0),"",ROUND(N($K361)+N($L361),2)))</f>
        <v/>
      </c>
      <c r="S361" s="244"/>
      <c r="T361" s="245" t="str">
        <f aca="false">IF(TRIM($B361&amp;$C361)="","",IF(N($O361)=0,"",MAX(0,MIN(N($O361)-N($Q361),N($W361)))))</f>
        <v/>
      </c>
      <c r="U361" s="245" t="str">
        <f aca="false">IF(TRIM($B361&amp;$C361)="","",IF(N($Q361)&lt;=N($O361),"",N($Q361)-N($O361)))</f>
        <v/>
      </c>
      <c r="V361" s="245" t="str">
        <f aca="false">IF(OR(TRIM($B361&amp;$C361)="",$W361=""),"",MAX(0,N($W361))-N($T361))</f>
        <v/>
      </c>
      <c r="W361" s="245" t="str">
        <f aca="false">IF(TRIM($B361&amp;$C361)="","",IF(AND(N($M361)=0,N($Q361)+N($R361)+N($S361)=0),"",ROUND(N($M361)-N($Q361)-N($R361)-N($S361),2)))</f>
        <v/>
      </c>
      <c r="X361" s="246" t="str">
        <f aca="false">IF(TRIM($B361&amp;$C361)="","",IF(N($M361)=0,IF((N($Q361)+N($R361)+N($S361))=0,"—未填单价","未填单价，已收 "&amp;TEXT((N($Q361)+N($R361)+N($S361)),"#,##0.00")),IF(N($W361)&gt;0.005,"欠 "&amp;TEXT(N($W361),"#,##0.00")&amp;IF(N($T361)&gt;0,"（开票未到账 "&amp;TEXT(N($T361),"#,##0.00")&amp;"）","")&amp;IF(N($V361)&gt;0,"（未开票 "&amp;TEXT(N($V361),"#,##0.00")&amp;"）",""),IF(N($W361)&lt;-0.005,"多收 "&amp;TEXT(-N($W361),"#,##0.00"),"✔ 已结清")))&amp;IF(N($U361)&gt;0,"｜到账未开票 "&amp;TEXT(N($U361),"#,##0.00")&amp;"，待补票","")&amp;IF(N($R361)&gt;0,"｜收现 "&amp;TEXT(N($R361),"#,##0.00"),"")&amp;IF(N($S361)&gt;0,"｜收款不开票 "&amp;TEXT(N($S361),"#,##0.00"),""))</f>
        <v/>
      </c>
      <c r="Y361" s="290"/>
      <c r="AC361" s="244" t="str">
        <f aca="false">IF(OR(N($O361)=0,N($AB361)=0),"",ROUND(N($O361)/(1+N($AB361))*N($AB361),2))</f>
        <v/>
      </c>
      <c r="AD361" s="290"/>
      <c r="AE361" s="288"/>
      <c r="AF361" s="261" t="str">
        <f aca="false">IF($AN361="","",IF($AN361=1,IF($AO361&gt;=1,"一次性·已到收款期","一次性·未到期"),$AE361&amp;" 第"&amp;$AO361&amp;"/"&amp;$AN361&amp;"期"))</f>
        <v/>
      </c>
      <c r="AG361" s="245" t="str">
        <f aca="false">IF(OR($AN361="",N($M361)=0),"",ROUND(N($K361)*$AO361/$AN361,2)+N($L361))</f>
        <v/>
      </c>
      <c r="AH361" s="245" t="str">
        <f aca="false">IF($AG361="","",MAX(0,ROUND($AG361-(N($Q361)+N($R361)+N($S361)),2)))</f>
        <v/>
      </c>
      <c r="AI361" s="245" t="str">
        <f aca="false">IF(OR(TRIM($B361&amp;$C361)="",NOT(ISNUMBER($D361))),"",SUMIFS($W$3:$W$1001,$AK$3:$AK$1001,$AK361,$D$3:$D$1001,"&lt;"&amp;$D361))</f>
        <v/>
      </c>
      <c r="AJ361" s="245" t="str">
        <f aca="false">IF(TRIM($B361&amp;$C361)="","",SUMIFS($W$3:$W$1001,$AK$3:$AK$1001,$AK361))</f>
        <v/>
      </c>
      <c r="AK361" s="261" t="str">
        <f aca="false">IF(TRIM($B361&amp;$C361)="","",TRIM($B361)&amp;"｜"&amp;TRIM($C361))</f>
        <v/>
      </c>
      <c r="AL361" s="245" t="str">
        <f aca="false">IF(TRIM($B361&amp;$C361)="","",MIN(N($O361),N($Q361)))</f>
        <v/>
      </c>
      <c r="AM361" s="248" t="str">
        <f aca="false">IF(ISNUMBER($D361),YEAR($D361),"")</f>
        <v/>
      </c>
      <c r="AN361" s="248" t="str">
        <f aca="false">IF(OR(TRIM($B361&amp;$C361)="",NOT(ISNUMBER($D361)),NOT(ISNUMBER($E361))),"",IF($E361&lt;$D361,"",IF(IF($AE361="半年付",2,IF($AE361="季度付",4,IF($AE361="月付",12,IF($AE361="半月付",24,1))))=1,1,MAX(1,ROUND(($E361-$D361+1)/365*IF($AE361="半年付",2,IF($AE361="季度付",4,IF($AE361="月付",12,IF($AE361="半月付",24,1)))),0)))))</f>
        <v/>
      </c>
      <c r="AO361" s="248" t="str">
        <f aca="true">IF($AN361="","",MIN($AN361,MAX(0,INT((TODAY()-付款宽限天数-$D361)/(($E361-$D361+1)/$AN361))+1)))</f>
        <v/>
      </c>
    </row>
    <row r="362" customFormat="false" ht="24" hidden="false" customHeight="false" outlineLevel="0" collapsed="false">
      <c r="F362" s="288" t="str">
        <f aca="true">IF(TRIM($B362&amp;$C362)="","",IF(OR(ISNUMBER(SEARCH("未",$A362)),ISNUMBER(SEARCH("送出",$A362)),AND(TRIM($A362)="",NOT(ISNUMBER($D362)),N($H362)=0)),"【合同未回】","")&amp;IF(NOT(ISNUMBER($E362)),IF(OR(ISNUMBER(SEARCH("未",$A362)),ISNUMBER(SEARCH("送出",$A362)),AND(TRIM($A362)="",NOT(ISNUMBER($D362)),N($H362)=0)),"","【未填合同期】"),IF($E362&lt;TODAY(),"【已到期】",IF($E362-TODAY()&lt;=提醒天数,"【即将到期，剩余"&amp;($E362-TODAY())&amp;"天】","【正常】")))&amp;IF(OR($AD362="安装免保",$AD362="技术免保",$AD362="质保期内"),"【"&amp;$AD362&amp;"】",""))</f>
        <v/>
      </c>
      <c r="K362" s="244" t="str">
        <f aca="false">IF(OR(N($H362)=0,N($I362)=0),"",ROUND(N($H362)*N($I362)*IF(N($J362)=0,1,N($J362)),2))</f>
        <v/>
      </c>
      <c r="M362" s="244" t="str">
        <f aca="false">IF(TRIM($B362&amp;$C362)="","",IF(AND(N($K362)=0,N($L362)=0),"",ROUND(N($K362)+N($L362),2)))</f>
        <v/>
      </c>
      <c r="S362" s="244"/>
      <c r="T362" s="245" t="str">
        <f aca="false">IF(TRIM($B362&amp;$C362)="","",IF(N($O362)=0,"",MAX(0,MIN(N($O362)-N($Q362),N($W362)))))</f>
        <v/>
      </c>
      <c r="U362" s="245" t="str">
        <f aca="false">IF(TRIM($B362&amp;$C362)="","",IF(N($Q362)&lt;=N($O362),"",N($Q362)-N($O362)))</f>
        <v/>
      </c>
      <c r="V362" s="245" t="str">
        <f aca="false">IF(OR(TRIM($B362&amp;$C362)="",$W362=""),"",MAX(0,N($W362))-N($T362))</f>
        <v/>
      </c>
      <c r="W362" s="245" t="str">
        <f aca="false">IF(TRIM($B362&amp;$C362)="","",IF(AND(N($M362)=0,N($Q362)+N($R362)+N($S362)=0),"",ROUND(N($M362)-N($Q362)-N($R362)-N($S362),2)))</f>
        <v/>
      </c>
      <c r="X362" s="246" t="str">
        <f aca="false">IF(TRIM($B362&amp;$C362)="","",IF(N($M362)=0,IF((N($Q362)+N($R362)+N($S362))=0,"—未填单价","未填单价，已收 "&amp;TEXT((N($Q362)+N($R362)+N($S362)),"#,##0.00")),IF(N($W362)&gt;0.005,"欠 "&amp;TEXT(N($W362),"#,##0.00")&amp;IF(N($T362)&gt;0,"（开票未到账 "&amp;TEXT(N($T362),"#,##0.00")&amp;"）","")&amp;IF(N($V362)&gt;0,"（未开票 "&amp;TEXT(N($V362),"#,##0.00")&amp;"）",""),IF(N($W362)&lt;-0.005,"多收 "&amp;TEXT(-N($W362),"#,##0.00"),"✔ 已结清")))&amp;IF(N($U362)&gt;0,"｜到账未开票 "&amp;TEXT(N($U362),"#,##0.00")&amp;"，待补票","")&amp;IF(N($R362)&gt;0,"｜收现 "&amp;TEXT(N($R362),"#,##0.00"),"")&amp;IF(N($S362)&gt;0,"｜收款不开票 "&amp;TEXT(N($S362),"#,##0.00"),""))</f>
        <v/>
      </c>
      <c r="Y362" s="290"/>
      <c r="AC362" s="244" t="str">
        <f aca="false">IF(OR(N($O362)=0,N($AB362)=0),"",ROUND(N($O362)/(1+N($AB362))*N($AB362),2))</f>
        <v/>
      </c>
      <c r="AD362" s="290"/>
      <c r="AE362" s="288"/>
      <c r="AF362" s="261" t="str">
        <f aca="false">IF($AN362="","",IF($AN362=1,IF($AO362&gt;=1,"一次性·已到收款期","一次性·未到期"),$AE362&amp;" 第"&amp;$AO362&amp;"/"&amp;$AN362&amp;"期"))</f>
        <v/>
      </c>
      <c r="AG362" s="245" t="str">
        <f aca="false">IF(OR($AN362="",N($M362)=0),"",ROUND(N($K362)*$AO362/$AN362,2)+N($L362))</f>
        <v/>
      </c>
      <c r="AH362" s="245" t="str">
        <f aca="false">IF($AG362="","",MAX(0,ROUND($AG362-(N($Q362)+N($R362)+N($S362)),2)))</f>
        <v/>
      </c>
      <c r="AI362" s="245" t="str">
        <f aca="false">IF(OR(TRIM($B362&amp;$C362)="",NOT(ISNUMBER($D362))),"",SUMIFS($W$3:$W$1001,$AK$3:$AK$1001,$AK362,$D$3:$D$1001,"&lt;"&amp;$D362))</f>
        <v/>
      </c>
      <c r="AJ362" s="245" t="str">
        <f aca="false">IF(TRIM($B362&amp;$C362)="","",SUMIFS($W$3:$W$1001,$AK$3:$AK$1001,$AK362))</f>
        <v/>
      </c>
      <c r="AK362" s="261" t="str">
        <f aca="false">IF(TRIM($B362&amp;$C362)="","",TRIM($B362)&amp;"｜"&amp;TRIM($C362))</f>
        <v/>
      </c>
      <c r="AL362" s="245" t="str">
        <f aca="false">IF(TRIM($B362&amp;$C362)="","",MIN(N($O362),N($Q362)))</f>
        <v/>
      </c>
      <c r="AM362" s="248" t="str">
        <f aca="false">IF(ISNUMBER($D362),YEAR($D362),"")</f>
        <v/>
      </c>
      <c r="AN362" s="248" t="str">
        <f aca="false">IF(OR(TRIM($B362&amp;$C362)="",NOT(ISNUMBER($D362)),NOT(ISNUMBER($E362))),"",IF($E362&lt;$D362,"",IF(IF($AE362="半年付",2,IF($AE362="季度付",4,IF($AE362="月付",12,IF($AE362="半月付",24,1))))=1,1,MAX(1,ROUND(($E362-$D362+1)/365*IF($AE362="半年付",2,IF($AE362="季度付",4,IF($AE362="月付",12,IF($AE362="半月付",24,1)))),0)))))</f>
        <v/>
      </c>
      <c r="AO362" s="248" t="str">
        <f aca="true">IF($AN362="","",MIN($AN362,MAX(0,INT((TODAY()-付款宽限天数-$D362)/(($E362-$D362+1)/$AN362))+1)))</f>
        <v/>
      </c>
    </row>
    <row r="363" customFormat="false" ht="24" hidden="false" customHeight="false" outlineLevel="0" collapsed="false">
      <c r="F363" s="288" t="str">
        <f aca="true">IF(TRIM($B363&amp;$C363)="","",IF(OR(ISNUMBER(SEARCH("未",$A363)),ISNUMBER(SEARCH("送出",$A363)),AND(TRIM($A363)="",NOT(ISNUMBER($D363)),N($H363)=0)),"【合同未回】","")&amp;IF(NOT(ISNUMBER($E363)),IF(OR(ISNUMBER(SEARCH("未",$A363)),ISNUMBER(SEARCH("送出",$A363)),AND(TRIM($A363)="",NOT(ISNUMBER($D363)),N($H363)=0)),"","【未填合同期】"),IF($E363&lt;TODAY(),"【已到期】",IF($E363-TODAY()&lt;=提醒天数,"【即将到期，剩余"&amp;($E363-TODAY())&amp;"天】","【正常】")))&amp;IF(OR($AD363="安装免保",$AD363="技术免保",$AD363="质保期内"),"【"&amp;$AD363&amp;"】",""))</f>
        <v/>
      </c>
      <c r="K363" s="244" t="str">
        <f aca="false">IF(OR(N($H363)=0,N($I363)=0),"",ROUND(N($H363)*N($I363)*IF(N($J363)=0,1,N($J363)),2))</f>
        <v/>
      </c>
      <c r="M363" s="244" t="str">
        <f aca="false">IF(TRIM($B363&amp;$C363)="","",IF(AND(N($K363)=0,N($L363)=0),"",ROUND(N($K363)+N($L363),2)))</f>
        <v/>
      </c>
      <c r="S363" s="244"/>
      <c r="T363" s="245" t="str">
        <f aca="false">IF(TRIM($B363&amp;$C363)="","",IF(N($O363)=0,"",MAX(0,MIN(N($O363)-N($Q363),N($W363)))))</f>
        <v/>
      </c>
      <c r="U363" s="245" t="str">
        <f aca="false">IF(TRIM($B363&amp;$C363)="","",IF(N($Q363)&lt;=N($O363),"",N($Q363)-N($O363)))</f>
        <v/>
      </c>
      <c r="V363" s="245" t="str">
        <f aca="false">IF(OR(TRIM($B363&amp;$C363)="",$W363=""),"",MAX(0,N($W363))-N($T363))</f>
        <v/>
      </c>
      <c r="W363" s="245" t="str">
        <f aca="false">IF(TRIM($B363&amp;$C363)="","",IF(AND(N($M363)=0,N($Q363)+N($R363)+N($S363)=0),"",ROUND(N($M363)-N($Q363)-N($R363)-N($S363),2)))</f>
        <v/>
      </c>
      <c r="X363" s="246" t="str">
        <f aca="false">IF(TRIM($B363&amp;$C363)="","",IF(N($M363)=0,IF((N($Q363)+N($R363)+N($S363))=0,"—未填单价","未填单价，已收 "&amp;TEXT((N($Q363)+N($R363)+N($S363)),"#,##0.00")),IF(N($W363)&gt;0.005,"欠 "&amp;TEXT(N($W363),"#,##0.00")&amp;IF(N($T363)&gt;0,"（开票未到账 "&amp;TEXT(N($T363),"#,##0.00")&amp;"）","")&amp;IF(N($V363)&gt;0,"（未开票 "&amp;TEXT(N($V363),"#,##0.00")&amp;"）",""),IF(N($W363)&lt;-0.005,"多收 "&amp;TEXT(-N($W363),"#,##0.00"),"✔ 已结清")))&amp;IF(N($U363)&gt;0,"｜到账未开票 "&amp;TEXT(N($U363),"#,##0.00")&amp;"，待补票","")&amp;IF(N($R363)&gt;0,"｜收现 "&amp;TEXT(N($R363),"#,##0.00"),"")&amp;IF(N($S363)&gt;0,"｜收款不开票 "&amp;TEXT(N($S363),"#,##0.00"),""))</f>
        <v/>
      </c>
      <c r="Y363" s="290"/>
      <c r="AC363" s="244" t="str">
        <f aca="false">IF(OR(N($O363)=0,N($AB363)=0),"",ROUND(N($O363)/(1+N($AB363))*N($AB363),2))</f>
        <v/>
      </c>
      <c r="AD363" s="290"/>
      <c r="AE363" s="288"/>
      <c r="AF363" s="261" t="str">
        <f aca="false">IF($AN363="","",IF($AN363=1,IF($AO363&gt;=1,"一次性·已到收款期","一次性·未到期"),$AE363&amp;" 第"&amp;$AO363&amp;"/"&amp;$AN363&amp;"期"))</f>
        <v/>
      </c>
      <c r="AG363" s="245" t="str">
        <f aca="false">IF(OR($AN363="",N($M363)=0),"",ROUND(N($K363)*$AO363/$AN363,2)+N($L363))</f>
        <v/>
      </c>
      <c r="AH363" s="245" t="str">
        <f aca="false">IF($AG363="","",MAX(0,ROUND($AG363-(N($Q363)+N($R363)+N($S363)),2)))</f>
        <v/>
      </c>
      <c r="AI363" s="245" t="str">
        <f aca="false">IF(OR(TRIM($B363&amp;$C363)="",NOT(ISNUMBER($D363))),"",SUMIFS($W$3:$W$1001,$AK$3:$AK$1001,$AK363,$D$3:$D$1001,"&lt;"&amp;$D363))</f>
        <v/>
      </c>
      <c r="AJ363" s="245" t="str">
        <f aca="false">IF(TRIM($B363&amp;$C363)="","",SUMIFS($W$3:$W$1001,$AK$3:$AK$1001,$AK363))</f>
        <v/>
      </c>
      <c r="AK363" s="261" t="str">
        <f aca="false">IF(TRIM($B363&amp;$C363)="","",TRIM($B363)&amp;"｜"&amp;TRIM($C363))</f>
        <v/>
      </c>
      <c r="AL363" s="245" t="str">
        <f aca="false">IF(TRIM($B363&amp;$C363)="","",MIN(N($O363),N($Q363)))</f>
        <v/>
      </c>
      <c r="AM363" s="248" t="str">
        <f aca="false">IF(ISNUMBER($D363),YEAR($D363),"")</f>
        <v/>
      </c>
      <c r="AN363" s="248" t="str">
        <f aca="false">IF(OR(TRIM($B363&amp;$C363)="",NOT(ISNUMBER($D363)),NOT(ISNUMBER($E363))),"",IF($E363&lt;$D363,"",IF(IF($AE363="半年付",2,IF($AE363="季度付",4,IF($AE363="月付",12,IF($AE363="半月付",24,1))))=1,1,MAX(1,ROUND(($E363-$D363+1)/365*IF($AE363="半年付",2,IF($AE363="季度付",4,IF($AE363="月付",12,IF($AE363="半月付",24,1)))),0)))))</f>
        <v/>
      </c>
      <c r="AO363" s="248" t="str">
        <f aca="true">IF($AN363="","",MIN($AN363,MAX(0,INT((TODAY()-付款宽限天数-$D363)/(($E363-$D363+1)/$AN363))+1)))</f>
        <v/>
      </c>
    </row>
    <row r="364" customFormat="false" ht="24" hidden="false" customHeight="false" outlineLevel="0" collapsed="false">
      <c r="F364" s="288" t="str">
        <f aca="true">IF(TRIM($B364&amp;$C364)="","",IF(OR(ISNUMBER(SEARCH("未",$A364)),ISNUMBER(SEARCH("送出",$A364)),AND(TRIM($A364)="",NOT(ISNUMBER($D364)),N($H364)=0)),"【合同未回】","")&amp;IF(NOT(ISNUMBER($E364)),IF(OR(ISNUMBER(SEARCH("未",$A364)),ISNUMBER(SEARCH("送出",$A364)),AND(TRIM($A364)="",NOT(ISNUMBER($D364)),N($H364)=0)),"","【未填合同期】"),IF($E364&lt;TODAY(),"【已到期】",IF($E364-TODAY()&lt;=提醒天数,"【即将到期，剩余"&amp;($E364-TODAY())&amp;"天】","【正常】")))&amp;IF(OR($AD364="安装免保",$AD364="技术免保",$AD364="质保期内"),"【"&amp;$AD364&amp;"】",""))</f>
        <v/>
      </c>
      <c r="K364" s="244" t="str">
        <f aca="false">IF(OR(N($H364)=0,N($I364)=0),"",ROUND(N($H364)*N($I364)*IF(N($J364)=0,1,N($J364)),2))</f>
        <v/>
      </c>
      <c r="M364" s="244" t="str">
        <f aca="false">IF(TRIM($B364&amp;$C364)="","",IF(AND(N($K364)=0,N($L364)=0),"",ROUND(N($K364)+N($L364),2)))</f>
        <v/>
      </c>
      <c r="S364" s="244"/>
      <c r="T364" s="245" t="str">
        <f aca="false">IF(TRIM($B364&amp;$C364)="","",IF(N($O364)=0,"",MAX(0,MIN(N($O364)-N($Q364),N($W364)))))</f>
        <v/>
      </c>
      <c r="U364" s="245" t="str">
        <f aca="false">IF(TRIM($B364&amp;$C364)="","",IF(N($Q364)&lt;=N($O364),"",N($Q364)-N($O364)))</f>
        <v/>
      </c>
      <c r="V364" s="245" t="str">
        <f aca="false">IF(OR(TRIM($B364&amp;$C364)="",$W364=""),"",MAX(0,N($W364))-N($T364))</f>
        <v/>
      </c>
      <c r="W364" s="245" t="str">
        <f aca="false">IF(TRIM($B364&amp;$C364)="","",IF(AND(N($M364)=0,N($Q364)+N($R364)+N($S364)=0),"",ROUND(N($M364)-N($Q364)-N($R364)-N($S364),2)))</f>
        <v/>
      </c>
      <c r="X364" s="246" t="str">
        <f aca="false">IF(TRIM($B364&amp;$C364)="","",IF(N($M364)=0,IF((N($Q364)+N($R364)+N($S364))=0,"—未填单价","未填单价，已收 "&amp;TEXT((N($Q364)+N($R364)+N($S364)),"#,##0.00")),IF(N($W364)&gt;0.005,"欠 "&amp;TEXT(N($W364),"#,##0.00")&amp;IF(N($T364)&gt;0,"（开票未到账 "&amp;TEXT(N($T364),"#,##0.00")&amp;"）","")&amp;IF(N($V364)&gt;0,"（未开票 "&amp;TEXT(N($V364),"#,##0.00")&amp;"）",""),IF(N($W364)&lt;-0.005,"多收 "&amp;TEXT(-N($W364),"#,##0.00"),"✔ 已结清")))&amp;IF(N($U364)&gt;0,"｜到账未开票 "&amp;TEXT(N($U364),"#,##0.00")&amp;"，待补票","")&amp;IF(N($R364)&gt;0,"｜收现 "&amp;TEXT(N($R364),"#,##0.00"),"")&amp;IF(N($S364)&gt;0,"｜收款不开票 "&amp;TEXT(N($S364),"#,##0.00"),""))</f>
        <v/>
      </c>
      <c r="Y364" s="290"/>
      <c r="AC364" s="244" t="str">
        <f aca="false">IF(OR(N($O364)=0,N($AB364)=0),"",ROUND(N($O364)/(1+N($AB364))*N($AB364),2))</f>
        <v/>
      </c>
      <c r="AD364" s="290"/>
      <c r="AE364" s="288"/>
      <c r="AF364" s="261" t="str">
        <f aca="false">IF($AN364="","",IF($AN364=1,IF($AO364&gt;=1,"一次性·已到收款期","一次性·未到期"),$AE364&amp;" 第"&amp;$AO364&amp;"/"&amp;$AN364&amp;"期"))</f>
        <v/>
      </c>
      <c r="AG364" s="245" t="str">
        <f aca="false">IF(OR($AN364="",N($M364)=0),"",ROUND(N($K364)*$AO364/$AN364,2)+N($L364))</f>
        <v/>
      </c>
      <c r="AH364" s="245" t="str">
        <f aca="false">IF($AG364="","",MAX(0,ROUND($AG364-(N($Q364)+N($R364)+N($S364)),2)))</f>
        <v/>
      </c>
      <c r="AI364" s="245" t="str">
        <f aca="false">IF(OR(TRIM($B364&amp;$C364)="",NOT(ISNUMBER($D364))),"",SUMIFS($W$3:$W$1001,$AK$3:$AK$1001,$AK364,$D$3:$D$1001,"&lt;"&amp;$D364))</f>
        <v/>
      </c>
      <c r="AJ364" s="245" t="str">
        <f aca="false">IF(TRIM($B364&amp;$C364)="","",SUMIFS($W$3:$W$1001,$AK$3:$AK$1001,$AK364))</f>
        <v/>
      </c>
      <c r="AK364" s="261" t="str">
        <f aca="false">IF(TRIM($B364&amp;$C364)="","",TRIM($B364)&amp;"｜"&amp;TRIM($C364))</f>
        <v/>
      </c>
      <c r="AL364" s="245" t="str">
        <f aca="false">IF(TRIM($B364&amp;$C364)="","",MIN(N($O364),N($Q364)))</f>
        <v/>
      </c>
      <c r="AM364" s="248" t="str">
        <f aca="false">IF(ISNUMBER($D364),YEAR($D364),"")</f>
        <v/>
      </c>
      <c r="AN364" s="248" t="str">
        <f aca="false">IF(OR(TRIM($B364&amp;$C364)="",NOT(ISNUMBER($D364)),NOT(ISNUMBER($E364))),"",IF($E364&lt;$D364,"",IF(IF($AE364="半年付",2,IF($AE364="季度付",4,IF($AE364="月付",12,IF($AE364="半月付",24,1))))=1,1,MAX(1,ROUND(($E364-$D364+1)/365*IF($AE364="半年付",2,IF($AE364="季度付",4,IF($AE364="月付",12,IF($AE364="半月付",24,1)))),0)))))</f>
        <v/>
      </c>
      <c r="AO364" s="248" t="str">
        <f aca="true">IF($AN364="","",MIN($AN364,MAX(0,INT((TODAY()-付款宽限天数-$D364)/(($E364-$D364+1)/$AN364))+1)))</f>
        <v/>
      </c>
    </row>
    <row r="365" customFormat="false" ht="24" hidden="false" customHeight="false" outlineLevel="0" collapsed="false">
      <c r="F365" s="288" t="str">
        <f aca="true">IF(TRIM($B365&amp;$C365)="","",IF(OR(ISNUMBER(SEARCH("未",$A365)),ISNUMBER(SEARCH("送出",$A365)),AND(TRIM($A365)="",NOT(ISNUMBER($D365)),N($H365)=0)),"【合同未回】","")&amp;IF(NOT(ISNUMBER($E365)),IF(OR(ISNUMBER(SEARCH("未",$A365)),ISNUMBER(SEARCH("送出",$A365)),AND(TRIM($A365)="",NOT(ISNUMBER($D365)),N($H365)=0)),"","【未填合同期】"),IF($E365&lt;TODAY(),"【已到期】",IF($E365-TODAY()&lt;=提醒天数,"【即将到期，剩余"&amp;($E365-TODAY())&amp;"天】","【正常】")))&amp;IF(OR($AD365="安装免保",$AD365="技术免保",$AD365="质保期内"),"【"&amp;$AD365&amp;"】",""))</f>
        <v/>
      </c>
      <c r="K365" s="244" t="str">
        <f aca="false">IF(OR(N($H365)=0,N($I365)=0),"",ROUND(N($H365)*N($I365)*IF(N($J365)=0,1,N($J365)),2))</f>
        <v/>
      </c>
      <c r="M365" s="244" t="str">
        <f aca="false">IF(TRIM($B365&amp;$C365)="","",IF(AND(N($K365)=0,N($L365)=0),"",ROUND(N($K365)+N($L365),2)))</f>
        <v/>
      </c>
      <c r="S365" s="244"/>
      <c r="T365" s="245" t="str">
        <f aca="false">IF(TRIM($B365&amp;$C365)="","",IF(N($O365)=0,"",MAX(0,MIN(N($O365)-N($Q365),N($W365)))))</f>
        <v/>
      </c>
      <c r="U365" s="245" t="str">
        <f aca="false">IF(TRIM($B365&amp;$C365)="","",IF(N($Q365)&lt;=N($O365),"",N($Q365)-N($O365)))</f>
        <v/>
      </c>
      <c r="V365" s="245" t="str">
        <f aca="false">IF(OR(TRIM($B365&amp;$C365)="",$W365=""),"",MAX(0,N($W365))-N($T365))</f>
        <v/>
      </c>
      <c r="W365" s="245" t="str">
        <f aca="false">IF(TRIM($B365&amp;$C365)="","",IF(AND(N($M365)=0,N($Q365)+N($R365)+N($S365)=0),"",ROUND(N($M365)-N($Q365)-N($R365)-N($S365),2)))</f>
        <v/>
      </c>
      <c r="X365" s="246" t="str">
        <f aca="false">IF(TRIM($B365&amp;$C365)="","",IF(N($M365)=0,IF((N($Q365)+N($R365)+N($S365))=0,"—未填单价","未填单价，已收 "&amp;TEXT((N($Q365)+N($R365)+N($S365)),"#,##0.00")),IF(N($W365)&gt;0.005,"欠 "&amp;TEXT(N($W365),"#,##0.00")&amp;IF(N($T365)&gt;0,"（开票未到账 "&amp;TEXT(N($T365),"#,##0.00")&amp;"）","")&amp;IF(N($V365)&gt;0,"（未开票 "&amp;TEXT(N($V365),"#,##0.00")&amp;"）",""),IF(N($W365)&lt;-0.005,"多收 "&amp;TEXT(-N($W365),"#,##0.00"),"✔ 已结清")))&amp;IF(N($U365)&gt;0,"｜到账未开票 "&amp;TEXT(N($U365),"#,##0.00")&amp;"，待补票","")&amp;IF(N($R365)&gt;0,"｜收现 "&amp;TEXT(N($R365),"#,##0.00"),"")&amp;IF(N($S365)&gt;0,"｜收款不开票 "&amp;TEXT(N($S365),"#,##0.00"),""))</f>
        <v/>
      </c>
      <c r="Y365" s="290"/>
      <c r="AC365" s="244" t="str">
        <f aca="false">IF(OR(N($O365)=0,N($AB365)=0),"",ROUND(N($O365)/(1+N($AB365))*N($AB365),2))</f>
        <v/>
      </c>
      <c r="AD365" s="290"/>
      <c r="AE365" s="288"/>
      <c r="AF365" s="261" t="str">
        <f aca="false">IF($AN365="","",IF($AN365=1,IF($AO365&gt;=1,"一次性·已到收款期","一次性·未到期"),$AE365&amp;" 第"&amp;$AO365&amp;"/"&amp;$AN365&amp;"期"))</f>
        <v/>
      </c>
      <c r="AG365" s="245" t="str">
        <f aca="false">IF(OR($AN365="",N($M365)=0),"",ROUND(N($K365)*$AO365/$AN365,2)+N($L365))</f>
        <v/>
      </c>
      <c r="AH365" s="245" t="str">
        <f aca="false">IF($AG365="","",MAX(0,ROUND($AG365-(N($Q365)+N($R365)+N($S365)),2)))</f>
        <v/>
      </c>
      <c r="AI365" s="245" t="str">
        <f aca="false">IF(OR(TRIM($B365&amp;$C365)="",NOT(ISNUMBER($D365))),"",SUMIFS($W$3:$W$1001,$AK$3:$AK$1001,$AK365,$D$3:$D$1001,"&lt;"&amp;$D365))</f>
        <v/>
      </c>
      <c r="AJ365" s="245" t="str">
        <f aca="false">IF(TRIM($B365&amp;$C365)="","",SUMIFS($W$3:$W$1001,$AK$3:$AK$1001,$AK365))</f>
        <v/>
      </c>
      <c r="AK365" s="261" t="str">
        <f aca="false">IF(TRIM($B365&amp;$C365)="","",TRIM($B365)&amp;"｜"&amp;TRIM($C365))</f>
        <v/>
      </c>
      <c r="AL365" s="245" t="str">
        <f aca="false">IF(TRIM($B365&amp;$C365)="","",MIN(N($O365),N($Q365)))</f>
        <v/>
      </c>
      <c r="AM365" s="248" t="str">
        <f aca="false">IF(ISNUMBER($D365),YEAR($D365),"")</f>
        <v/>
      </c>
      <c r="AN365" s="248" t="str">
        <f aca="false">IF(OR(TRIM($B365&amp;$C365)="",NOT(ISNUMBER($D365)),NOT(ISNUMBER($E365))),"",IF($E365&lt;$D365,"",IF(IF($AE365="半年付",2,IF($AE365="季度付",4,IF($AE365="月付",12,IF($AE365="半月付",24,1))))=1,1,MAX(1,ROUND(($E365-$D365+1)/365*IF($AE365="半年付",2,IF($AE365="季度付",4,IF($AE365="月付",12,IF($AE365="半月付",24,1)))),0)))))</f>
        <v/>
      </c>
      <c r="AO365" s="248" t="str">
        <f aca="true">IF($AN365="","",MIN($AN365,MAX(0,INT((TODAY()-付款宽限天数-$D365)/(($E365-$D365+1)/$AN365))+1)))</f>
        <v/>
      </c>
    </row>
    <row r="366" customFormat="false" ht="24" hidden="false" customHeight="false" outlineLevel="0" collapsed="false">
      <c r="F366" s="288" t="str">
        <f aca="true">IF(TRIM($B366&amp;$C366)="","",IF(OR(ISNUMBER(SEARCH("未",$A366)),ISNUMBER(SEARCH("送出",$A366)),AND(TRIM($A366)="",NOT(ISNUMBER($D366)),N($H366)=0)),"【合同未回】","")&amp;IF(NOT(ISNUMBER($E366)),IF(OR(ISNUMBER(SEARCH("未",$A366)),ISNUMBER(SEARCH("送出",$A366)),AND(TRIM($A366)="",NOT(ISNUMBER($D366)),N($H366)=0)),"","【未填合同期】"),IF($E366&lt;TODAY(),"【已到期】",IF($E366-TODAY()&lt;=提醒天数,"【即将到期，剩余"&amp;($E366-TODAY())&amp;"天】","【正常】")))&amp;IF(OR($AD366="安装免保",$AD366="技术免保",$AD366="质保期内"),"【"&amp;$AD366&amp;"】",""))</f>
        <v/>
      </c>
      <c r="K366" s="244" t="str">
        <f aca="false">IF(OR(N($H366)=0,N($I366)=0),"",ROUND(N($H366)*N($I366)*IF(N($J366)=0,1,N($J366)),2))</f>
        <v/>
      </c>
      <c r="M366" s="244" t="str">
        <f aca="false">IF(TRIM($B366&amp;$C366)="","",IF(AND(N($K366)=0,N($L366)=0),"",ROUND(N($K366)+N($L366),2)))</f>
        <v/>
      </c>
      <c r="S366" s="244"/>
      <c r="T366" s="245" t="str">
        <f aca="false">IF(TRIM($B366&amp;$C366)="","",IF(N($O366)=0,"",MAX(0,MIN(N($O366)-N($Q366),N($W366)))))</f>
        <v/>
      </c>
      <c r="U366" s="245" t="str">
        <f aca="false">IF(TRIM($B366&amp;$C366)="","",IF(N($Q366)&lt;=N($O366),"",N($Q366)-N($O366)))</f>
        <v/>
      </c>
      <c r="V366" s="245" t="str">
        <f aca="false">IF(OR(TRIM($B366&amp;$C366)="",$W366=""),"",MAX(0,N($W366))-N($T366))</f>
        <v/>
      </c>
      <c r="W366" s="245" t="str">
        <f aca="false">IF(TRIM($B366&amp;$C366)="","",IF(AND(N($M366)=0,N($Q366)+N($R366)+N($S366)=0),"",ROUND(N($M366)-N($Q366)-N($R366)-N($S366),2)))</f>
        <v/>
      </c>
      <c r="X366" s="246" t="str">
        <f aca="false">IF(TRIM($B366&amp;$C366)="","",IF(N($M366)=0,IF((N($Q366)+N($R366)+N($S366))=0,"—未填单价","未填单价，已收 "&amp;TEXT((N($Q366)+N($R366)+N($S366)),"#,##0.00")),IF(N($W366)&gt;0.005,"欠 "&amp;TEXT(N($W366),"#,##0.00")&amp;IF(N($T366)&gt;0,"（开票未到账 "&amp;TEXT(N($T366),"#,##0.00")&amp;"）","")&amp;IF(N($V366)&gt;0,"（未开票 "&amp;TEXT(N($V366),"#,##0.00")&amp;"）",""),IF(N($W366)&lt;-0.005,"多收 "&amp;TEXT(-N($W366),"#,##0.00"),"✔ 已结清")))&amp;IF(N($U366)&gt;0,"｜到账未开票 "&amp;TEXT(N($U366),"#,##0.00")&amp;"，待补票","")&amp;IF(N($R366)&gt;0,"｜收现 "&amp;TEXT(N($R366),"#,##0.00"),"")&amp;IF(N($S366)&gt;0,"｜收款不开票 "&amp;TEXT(N($S366),"#,##0.00"),""))</f>
        <v/>
      </c>
      <c r="Y366" s="290"/>
      <c r="AC366" s="244" t="str">
        <f aca="false">IF(OR(N($O366)=0,N($AB366)=0),"",ROUND(N($O366)/(1+N($AB366))*N($AB366),2))</f>
        <v/>
      </c>
      <c r="AD366" s="290"/>
      <c r="AE366" s="288"/>
      <c r="AF366" s="261" t="str">
        <f aca="false">IF($AN366="","",IF($AN366=1,IF($AO366&gt;=1,"一次性·已到收款期","一次性·未到期"),$AE366&amp;" 第"&amp;$AO366&amp;"/"&amp;$AN366&amp;"期"))</f>
        <v/>
      </c>
      <c r="AG366" s="245" t="str">
        <f aca="false">IF(OR($AN366="",N($M366)=0),"",ROUND(N($K366)*$AO366/$AN366,2)+N($L366))</f>
        <v/>
      </c>
      <c r="AH366" s="245" t="str">
        <f aca="false">IF($AG366="","",MAX(0,ROUND($AG366-(N($Q366)+N($R366)+N($S366)),2)))</f>
        <v/>
      </c>
      <c r="AI366" s="245" t="str">
        <f aca="false">IF(OR(TRIM($B366&amp;$C366)="",NOT(ISNUMBER($D366))),"",SUMIFS($W$3:$W$1001,$AK$3:$AK$1001,$AK366,$D$3:$D$1001,"&lt;"&amp;$D366))</f>
        <v/>
      </c>
      <c r="AJ366" s="245" t="str">
        <f aca="false">IF(TRIM($B366&amp;$C366)="","",SUMIFS($W$3:$W$1001,$AK$3:$AK$1001,$AK366))</f>
        <v/>
      </c>
      <c r="AK366" s="261" t="str">
        <f aca="false">IF(TRIM($B366&amp;$C366)="","",TRIM($B366)&amp;"｜"&amp;TRIM($C366))</f>
        <v/>
      </c>
      <c r="AL366" s="245" t="str">
        <f aca="false">IF(TRIM($B366&amp;$C366)="","",MIN(N($O366),N($Q366)))</f>
        <v/>
      </c>
      <c r="AM366" s="248" t="str">
        <f aca="false">IF(ISNUMBER($D366),YEAR($D366),"")</f>
        <v/>
      </c>
      <c r="AN366" s="248" t="str">
        <f aca="false">IF(OR(TRIM($B366&amp;$C366)="",NOT(ISNUMBER($D366)),NOT(ISNUMBER($E366))),"",IF($E366&lt;$D366,"",IF(IF($AE366="半年付",2,IF($AE366="季度付",4,IF($AE366="月付",12,IF($AE366="半月付",24,1))))=1,1,MAX(1,ROUND(($E366-$D366+1)/365*IF($AE366="半年付",2,IF($AE366="季度付",4,IF($AE366="月付",12,IF($AE366="半月付",24,1)))),0)))))</f>
        <v/>
      </c>
      <c r="AO366" s="248" t="str">
        <f aca="true">IF($AN366="","",MIN($AN366,MAX(0,INT((TODAY()-付款宽限天数-$D366)/(($E366-$D366+1)/$AN366))+1)))</f>
        <v/>
      </c>
    </row>
    <row r="367" customFormat="false" ht="24" hidden="false" customHeight="false" outlineLevel="0" collapsed="false">
      <c r="F367" s="288" t="str">
        <f aca="true">IF(TRIM($B367&amp;$C367)="","",IF(OR(ISNUMBER(SEARCH("未",$A367)),ISNUMBER(SEARCH("送出",$A367)),AND(TRIM($A367)="",NOT(ISNUMBER($D367)),N($H367)=0)),"【合同未回】","")&amp;IF(NOT(ISNUMBER($E367)),IF(OR(ISNUMBER(SEARCH("未",$A367)),ISNUMBER(SEARCH("送出",$A367)),AND(TRIM($A367)="",NOT(ISNUMBER($D367)),N($H367)=0)),"","【未填合同期】"),IF($E367&lt;TODAY(),"【已到期】",IF($E367-TODAY()&lt;=提醒天数,"【即将到期，剩余"&amp;($E367-TODAY())&amp;"天】","【正常】")))&amp;IF(OR($AD367="安装免保",$AD367="技术免保",$AD367="质保期内"),"【"&amp;$AD367&amp;"】",""))</f>
        <v/>
      </c>
      <c r="K367" s="244" t="str">
        <f aca="false">IF(OR(N($H367)=0,N($I367)=0),"",ROUND(N($H367)*N($I367)*IF(N($J367)=0,1,N($J367)),2))</f>
        <v/>
      </c>
      <c r="M367" s="244" t="str">
        <f aca="false">IF(TRIM($B367&amp;$C367)="","",IF(AND(N($K367)=0,N($L367)=0),"",ROUND(N($K367)+N($L367),2)))</f>
        <v/>
      </c>
      <c r="S367" s="244"/>
      <c r="T367" s="245" t="str">
        <f aca="false">IF(TRIM($B367&amp;$C367)="","",IF(N($O367)=0,"",MAX(0,MIN(N($O367)-N($Q367),N($W367)))))</f>
        <v/>
      </c>
      <c r="U367" s="245" t="str">
        <f aca="false">IF(TRIM($B367&amp;$C367)="","",IF(N($Q367)&lt;=N($O367),"",N($Q367)-N($O367)))</f>
        <v/>
      </c>
      <c r="V367" s="245" t="str">
        <f aca="false">IF(OR(TRIM($B367&amp;$C367)="",$W367=""),"",MAX(0,N($W367))-N($T367))</f>
        <v/>
      </c>
      <c r="W367" s="245" t="str">
        <f aca="false">IF(TRIM($B367&amp;$C367)="","",IF(AND(N($M367)=0,N($Q367)+N($R367)+N($S367)=0),"",ROUND(N($M367)-N($Q367)-N($R367)-N($S367),2)))</f>
        <v/>
      </c>
      <c r="X367" s="246" t="str">
        <f aca="false">IF(TRIM($B367&amp;$C367)="","",IF(N($M367)=0,IF((N($Q367)+N($R367)+N($S367))=0,"—未填单价","未填单价，已收 "&amp;TEXT((N($Q367)+N($R367)+N($S367)),"#,##0.00")),IF(N($W367)&gt;0.005,"欠 "&amp;TEXT(N($W367),"#,##0.00")&amp;IF(N($T367)&gt;0,"（开票未到账 "&amp;TEXT(N($T367),"#,##0.00")&amp;"）","")&amp;IF(N($V367)&gt;0,"（未开票 "&amp;TEXT(N($V367),"#,##0.00")&amp;"）",""),IF(N($W367)&lt;-0.005,"多收 "&amp;TEXT(-N($W367),"#,##0.00"),"✔ 已结清")))&amp;IF(N($U367)&gt;0,"｜到账未开票 "&amp;TEXT(N($U367),"#,##0.00")&amp;"，待补票","")&amp;IF(N($R367)&gt;0,"｜收现 "&amp;TEXT(N($R367),"#,##0.00"),"")&amp;IF(N($S367)&gt;0,"｜收款不开票 "&amp;TEXT(N($S367),"#,##0.00"),""))</f>
        <v/>
      </c>
      <c r="Y367" s="290"/>
      <c r="AC367" s="244" t="str">
        <f aca="false">IF(OR(N($O367)=0,N($AB367)=0),"",ROUND(N($O367)/(1+N($AB367))*N($AB367),2))</f>
        <v/>
      </c>
      <c r="AD367" s="290"/>
      <c r="AE367" s="288"/>
      <c r="AF367" s="261" t="str">
        <f aca="false">IF($AN367="","",IF($AN367=1,IF($AO367&gt;=1,"一次性·已到收款期","一次性·未到期"),$AE367&amp;" 第"&amp;$AO367&amp;"/"&amp;$AN367&amp;"期"))</f>
        <v/>
      </c>
      <c r="AG367" s="245" t="str">
        <f aca="false">IF(OR($AN367="",N($M367)=0),"",ROUND(N($K367)*$AO367/$AN367,2)+N($L367))</f>
        <v/>
      </c>
      <c r="AH367" s="245" t="str">
        <f aca="false">IF($AG367="","",MAX(0,ROUND($AG367-(N($Q367)+N($R367)+N($S367)),2)))</f>
        <v/>
      </c>
      <c r="AI367" s="245" t="str">
        <f aca="false">IF(OR(TRIM($B367&amp;$C367)="",NOT(ISNUMBER($D367))),"",SUMIFS($W$3:$W$1001,$AK$3:$AK$1001,$AK367,$D$3:$D$1001,"&lt;"&amp;$D367))</f>
        <v/>
      </c>
      <c r="AJ367" s="245" t="str">
        <f aca="false">IF(TRIM($B367&amp;$C367)="","",SUMIFS($W$3:$W$1001,$AK$3:$AK$1001,$AK367))</f>
        <v/>
      </c>
      <c r="AK367" s="261" t="str">
        <f aca="false">IF(TRIM($B367&amp;$C367)="","",TRIM($B367)&amp;"｜"&amp;TRIM($C367))</f>
        <v/>
      </c>
      <c r="AL367" s="245" t="str">
        <f aca="false">IF(TRIM($B367&amp;$C367)="","",MIN(N($O367),N($Q367)))</f>
        <v/>
      </c>
      <c r="AM367" s="248" t="str">
        <f aca="false">IF(ISNUMBER($D367),YEAR($D367),"")</f>
        <v/>
      </c>
      <c r="AN367" s="248" t="str">
        <f aca="false">IF(OR(TRIM($B367&amp;$C367)="",NOT(ISNUMBER($D367)),NOT(ISNUMBER($E367))),"",IF($E367&lt;$D367,"",IF(IF($AE367="半年付",2,IF($AE367="季度付",4,IF($AE367="月付",12,IF($AE367="半月付",24,1))))=1,1,MAX(1,ROUND(($E367-$D367+1)/365*IF($AE367="半年付",2,IF($AE367="季度付",4,IF($AE367="月付",12,IF($AE367="半月付",24,1)))),0)))))</f>
        <v/>
      </c>
      <c r="AO367" s="248" t="str">
        <f aca="true">IF($AN367="","",MIN($AN367,MAX(0,INT((TODAY()-付款宽限天数-$D367)/(($E367-$D367+1)/$AN367))+1)))</f>
        <v/>
      </c>
    </row>
    <row r="368" customFormat="false" ht="24" hidden="false" customHeight="false" outlineLevel="0" collapsed="false">
      <c r="F368" s="288" t="str">
        <f aca="true">IF(TRIM($B368&amp;$C368)="","",IF(OR(ISNUMBER(SEARCH("未",$A368)),ISNUMBER(SEARCH("送出",$A368)),AND(TRIM($A368)="",NOT(ISNUMBER($D368)),N($H368)=0)),"【合同未回】","")&amp;IF(NOT(ISNUMBER($E368)),IF(OR(ISNUMBER(SEARCH("未",$A368)),ISNUMBER(SEARCH("送出",$A368)),AND(TRIM($A368)="",NOT(ISNUMBER($D368)),N($H368)=0)),"","【未填合同期】"),IF($E368&lt;TODAY(),"【已到期】",IF($E368-TODAY()&lt;=提醒天数,"【即将到期，剩余"&amp;($E368-TODAY())&amp;"天】","【正常】")))&amp;IF(OR($AD368="安装免保",$AD368="技术免保",$AD368="质保期内"),"【"&amp;$AD368&amp;"】",""))</f>
        <v/>
      </c>
      <c r="K368" s="244" t="str">
        <f aca="false">IF(OR(N($H368)=0,N($I368)=0),"",ROUND(N($H368)*N($I368)*IF(N($J368)=0,1,N($J368)),2))</f>
        <v/>
      </c>
      <c r="M368" s="244" t="str">
        <f aca="false">IF(TRIM($B368&amp;$C368)="","",IF(AND(N($K368)=0,N($L368)=0),"",ROUND(N($K368)+N($L368),2)))</f>
        <v/>
      </c>
      <c r="S368" s="244"/>
      <c r="T368" s="245" t="str">
        <f aca="false">IF(TRIM($B368&amp;$C368)="","",IF(N($O368)=0,"",MAX(0,MIN(N($O368)-N($Q368),N($W368)))))</f>
        <v/>
      </c>
      <c r="U368" s="245" t="str">
        <f aca="false">IF(TRIM($B368&amp;$C368)="","",IF(N($Q368)&lt;=N($O368),"",N($Q368)-N($O368)))</f>
        <v/>
      </c>
      <c r="V368" s="245" t="str">
        <f aca="false">IF(OR(TRIM($B368&amp;$C368)="",$W368=""),"",MAX(0,N($W368))-N($T368))</f>
        <v/>
      </c>
      <c r="W368" s="245" t="str">
        <f aca="false">IF(TRIM($B368&amp;$C368)="","",IF(AND(N($M368)=0,N($Q368)+N($R368)+N($S368)=0),"",ROUND(N($M368)-N($Q368)-N($R368)-N($S368),2)))</f>
        <v/>
      </c>
      <c r="X368" s="246" t="str">
        <f aca="false">IF(TRIM($B368&amp;$C368)="","",IF(N($M368)=0,IF((N($Q368)+N($R368)+N($S368))=0,"—未填单价","未填单价，已收 "&amp;TEXT((N($Q368)+N($R368)+N($S368)),"#,##0.00")),IF(N($W368)&gt;0.005,"欠 "&amp;TEXT(N($W368),"#,##0.00")&amp;IF(N($T368)&gt;0,"（开票未到账 "&amp;TEXT(N($T368),"#,##0.00")&amp;"）","")&amp;IF(N($V368)&gt;0,"（未开票 "&amp;TEXT(N($V368),"#,##0.00")&amp;"）",""),IF(N($W368)&lt;-0.005,"多收 "&amp;TEXT(-N($W368),"#,##0.00"),"✔ 已结清")))&amp;IF(N($U368)&gt;0,"｜到账未开票 "&amp;TEXT(N($U368),"#,##0.00")&amp;"，待补票","")&amp;IF(N($R368)&gt;0,"｜收现 "&amp;TEXT(N($R368),"#,##0.00"),"")&amp;IF(N($S368)&gt;0,"｜收款不开票 "&amp;TEXT(N($S368),"#,##0.00"),""))</f>
        <v/>
      </c>
      <c r="Y368" s="290"/>
      <c r="AC368" s="244" t="str">
        <f aca="false">IF(OR(N($O368)=0,N($AB368)=0),"",ROUND(N($O368)/(1+N($AB368))*N($AB368),2))</f>
        <v/>
      </c>
      <c r="AD368" s="290"/>
      <c r="AE368" s="288"/>
      <c r="AF368" s="261" t="str">
        <f aca="false">IF($AN368="","",IF($AN368=1,IF($AO368&gt;=1,"一次性·已到收款期","一次性·未到期"),$AE368&amp;" 第"&amp;$AO368&amp;"/"&amp;$AN368&amp;"期"))</f>
        <v/>
      </c>
      <c r="AG368" s="245" t="str">
        <f aca="false">IF(OR($AN368="",N($M368)=0),"",ROUND(N($K368)*$AO368/$AN368,2)+N($L368))</f>
        <v/>
      </c>
      <c r="AH368" s="245" t="str">
        <f aca="false">IF($AG368="","",MAX(0,ROUND($AG368-(N($Q368)+N($R368)+N($S368)),2)))</f>
        <v/>
      </c>
      <c r="AI368" s="245" t="str">
        <f aca="false">IF(OR(TRIM($B368&amp;$C368)="",NOT(ISNUMBER($D368))),"",SUMIFS($W$3:$W$1001,$AK$3:$AK$1001,$AK368,$D$3:$D$1001,"&lt;"&amp;$D368))</f>
        <v/>
      </c>
      <c r="AJ368" s="245" t="str">
        <f aca="false">IF(TRIM($B368&amp;$C368)="","",SUMIFS($W$3:$W$1001,$AK$3:$AK$1001,$AK368))</f>
        <v/>
      </c>
      <c r="AK368" s="261" t="str">
        <f aca="false">IF(TRIM($B368&amp;$C368)="","",TRIM($B368)&amp;"｜"&amp;TRIM($C368))</f>
        <v/>
      </c>
      <c r="AL368" s="245" t="str">
        <f aca="false">IF(TRIM($B368&amp;$C368)="","",MIN(N($O368),N($Q368)))</f>
        <v/>
      </c>
      <c r="AM368" s="248" t="str">
        <f aca="false">IF(ISNUMBER($D368),YEAR($D368),"")</f>
        <v/>
      </c>
      <c r="AN368" s="248" t="str">
        <f aca="false">IF(OR(TRIM($B368&amp;$C368)="",NOT(ISNUMBER($D368)),NOT(ISNUMBER($E368))),"",IF($E368&lt;$D368,"",IF(IF($AE368="半年付",2,IF($AE368="季度付",4,IF($AE368="月付",12,IF($AE368="半月付",24,1))))=1,1,MAX(1,ROUND(($E368-$D368+1)/365*IF($AE368="半年付",2,IF($AE368="季度付",4,IF($AE368="月付",12,IF($AE368="半月付",24,1)))),0)))))</f>
        <v/>
      </c>
      <c r="AO368" s="248" t="str">
        <f aca="true">IF($AN368="","",MIN($AN368,MAX(0,INT((TODAY()-付款宽限天数-$D368)/(($E368-$D368+1)/$AN368))+1)))</f>
        <v/>
      </c>
    </row>
    <row r="369" customFormat="false" ht="24" hidden="false" customHeight="false" outlineLevel="0" collapsed="false">
      <c r="F369" s="288" t="str">
        <f aca="true">IF(TRIM($B369&amp;$C369)="","",IF(OR(ISNUMBER(SEARCH("未",$A369)),ISNUMBER(SEARCH("送出",$A369)),AND(TRIM($A369)="",NOT(ISNUMBER($D369)),N($H369)=0)),"【合同未回】","")&amp;IF(NOT(ISNUMBER($E369)),IF(OR(ISNUMBER(SEARCH("未",$A369)),ISNUMBER(SEARCH("送出",$A369)),AND(TRIM($A369)="",NOT(ISNUMBER($D369)),N($H369)=0)),"","【未填合同期】"),IF($E369&lt;TODAY(),"【已到期】",IF($E369-TODAY()&lt;=提醒天数,"【即将到期，剩余"&amp;($E369-TODAY())&amp;"天】","【正常】")))&amp;IF(OR($AD369="安装免保",$AD369="技术免保",$AD369="质保期内"),"【"&amp;$AD369&amp;"】",""))</f>
        <v/>
      </c>
      <c r="K369" s="244" t="str">
        <f aca="false">IF(OR(N($H369)=0,N($I369)=0),"",ROUND(N($H369)*N($I369)*IF(N($J369)=0,1,N($J369)),2))</f>
        <v/>
      </c>
      <c r="M369" s="244" t="str">
        <f aca="false">IF(TRIM($B369&amp;$C369)="","",IF(AND(N($K369)=0,N($L369)=0),"",ROUND(N($K369)+N($L369),2)))</f>
        <v/>
      </c>
      <c r="S369" s="244"/>
      <c r="T369" s="245" t="str">
        <f aca="false">IF(TRIM($B369&amp;$C369)="","",IF(N($O369)=0,"",MAX(0,MIN(N($O369)-N($Q369),N($W369)))))</f>
        <v/>
      </c>
      <c r="U369" s="245" t="str">
        <f aca="false">IF(TRIM($B369&amp;$C369)="","",IF(N($Q369)&lt;=N($O369),"",N($Q369)-N($O369)))</f>
        <v/>
      </c>
      <c r="V369" s="245" t="str">
        <f aca="false">IF(OR(TRIM($B369&amp;$C369)="",$W369=""),"",MAX(0,N($W369))-N($T369))</f>
        <v/>
      </c>
      <c r="W369" s="245" t="str">
        <f aca="false">IF(TRIM($B369&amp;$C369)="","",IF(AND(N($M369)=0,N($Q369)+N($R369)+N($S369)=0),"",ROUND(N($M369)-N($Q369)-N($R369)-N($S369),2)))</f>
        <v/>
      </c>
      <c r="X369" s="246" t="str">
        <f aca="false">IF(TRIM($B369&amp;$C369)="","",IF(N($M369)=0,IF((N($Q369)+N($R369)+N($S369))=0,"—未填单价","未填单价，已收 "&amp;TEXT((N($Q369)+N($R369)+N($S369)),"#,##0.00")),IF(N($W369)&gt;0.005,"欠 "&amp;TEXT(N($W369),"#,##0.00")&amp;IF(N($T369)&gt;0,"（开票未到账 "&amp;TEXT(N($T369),"#,##0.00")&amp;"）","")&amp;IF(N($V369)&gt;0,"（未开票 "&amp;TEXT(N($V369),"#,##0.00")&amp;"）",""),IF(N($W369)&lt;-0.005,"多收 "&amp;TEXT(-N($W369),"#,##0.00"),"✔ 已结清")))&amp;IF(N($U369)&gt;0,"｜到账未开票 "&amp;TEXT(N($U369),"#,##0.00")&amp;"，待补票","")&amp;IF(N($R369)&gt;0,"｜收现 "&amp;TEXT(N($R369),"#,##0.00"),"")&amp;IF(N($S369)&gt;0,"｜收款不开票 "&amp;TEXT(N($S369),"#,##0.00"),""))</f>
        <v/>
      </c>
      <c r="Y369" s="290"/>
      <c r="AC369" s="244" t="str">
        <f aca="false">IF(OR(N($O369)=0,N($AB369)=0),"",ROUND(N($O369)/(1+N($AB369))*N($AB369),2))</f>
        <v/>
      </c>
      <c r="AD369" s="290"/>
      <c r="AE369" s="288"/>
      <c r="AF369" s="261" t="str">
        <f aca="false">IF($AN369="","",IF($AN369=1,IF($AO369&gt;=1,"一次性·已到收款期","一次性·未到期"),$AE369&amp;" 第"&amp;$AO369&amp;"/"&amp;$AN369&amp;"期"))</f>
        <v/>
      </c>
      <c r="AG369" s="245" t="str">
        <f aca="false">IF(OR($AN369="",N($M369)=0),"",ROUND(N($K369)*$AO369/$AN369,2)+N($L369))</f>
        <v/>
      </c>
      <c r="AH369" s="245" t="str">
        <f aca="false">IF($AG369="","",MAX(0,ROUND($AG369-(N($Q369)+N($R369)+N($S369)),2)))</f>
        <v/>
      </c>
      <c r="AI369" s="245" t="str">
        <f aca="false">IF(OR(TRIM($B369&amp;$C369)="",NOT(ISNUMBER($D369))),"",SUMIFS($W$3:$W$1001,$AK$3:$AK$1001,$AK369,$D$3:$D$1001,"&lt;"&amp;$D369))</f>
        <v/>
      </c>
      <c r="AJ369" s="245" t="str">
        <f aca="false">IF(TRIM($B369&amp;$C369)="","",SUMIFS($W$3:$W$1001,$AK$3:$AK$1001,$AK369))</f>
        <v/>
      </c>
      <c r="AK369" s="261" t="str">
        <f aca="false">IF(TRIM($B369&amp;$C369)="","",TRIM($B369)&amp;"｜"&amp;TRIM($C369))</f>
        <v/>
      </c>
      <c r="AL369" s="245" t="str">
        <f aca="false">IF(TRIM($B369&amp;$C369)="","",MIN(N($O369),N($Q369)))</f>
        <v/>
      </c>
      <c r="AM369" s="248" t="str">
        <f aca="false">IF(ISNUMBER($D369),YEAR($D369),"")</f>
        <v/>
      </c>
      <c r="AN369" s="248" t="str">
        <f aca="false">IF(OR(TRIM($B369&amp;$C369)="",NOT(ISNUMBER($D369)),NOT(ISNUMBER($E369))),"",IF($E369&lt;$D369,"",IF(IF($AE369="半年付",2,IF($AE369="季度付",4,IF($AE369="月付",12,IF($AE369="半月付",24,1))))=1,1,MAX(1,ROUND(($E369-$D369+1)/365*IF($AE369="半年付",2,IF($AE369="季度付",4,IF($AE369="月付",12,IF($AE369="半月付",24,1)))),0)))))</f>
        <v/>
      </c>
      <c r="AO369" s="248" t="str">
        <f aca="true">IF($AN369="","",MIN($AN369,MAX(0,INT((TODAY()-付款宽限天数-$D369)/(($E369-$D369+1)/$AN369))+1)))</f>
        <v/>
      </c>
    </row>
    <row r="370" customFormat="false" ht="24" hidden="false" customHeight="false" outlineLevel="0" collapsed="false">
      <c r="F370" s="288" t="str">
        <f aca="true">IF(TRIM($B370&amp;$C370)="","",IF(OR(ISNUMBER(SEARCH("未",$A370)),ISNUMBER(SEARCH("送出",$A370)),AND(TRIM($A370)="",NOT(ISNUMBER($D370)),N($H370)=0)),"【合同未回】","")&amp;IF(NOT(ISNUMBER($E370)),IF(OR(ISNUMBER(SEARCH("未",$A370)),ISNUMBER(SEARCH("送出",$A370)),AND(TRIM($A370)="",NOT(ISNUMBER($D370)),N($H370)=0)),"","【未填合同期】"),IF($E370&lt;TODAY(),"【已到期】",IF($E370-TODAY()&lt;=提醒天数,"【即将到期，剩余"&amp;($E370-TODAY())&amp;"天】","【正常】")))&amp;IF(OR($AD370="安装免保",$AD370="技术免保",$AD370="质保期内"),"【"&amp;$AD370&amp;"】",""))</f>
        <v/>
      </c>
      <c r="K370" s="244" t="str">
        <f aca="false">IF(OR(N($H370)=0,N($I370)=0),"",ROUND(N($H370)*N($I370)*IF(N($J370)=0,1,N($J370)),2))</f>
        <v/>
      </c>
      <c r="M370" s="244" t="str">
        <f aca="false">IF(TRIM($B370&amp;$C370)="","",IF(AND(N($K370)=0,N($L370)=0),"",ROUND(N($K370)+N($L370),2)))</f>
        <v/>
      </c>
      <c r="S370" s="244"/>
      <c r="T370" s="245" t="str">
        <f aca="false">IF(TRIM($B370&amp;$C370)="","",IF(N($O370)=0,"",MAX(0,MIN(N($O370)-N($Q370),N($W370)))))</f>
        <v/>
      </c>
      <c r="U370" s="245" t="str">
        <f aca="false">IF(TRIM($B370&amp;$C370)="","",IF(N($Q370)&lt;=N($O370),"",N($Q370)-N($O370)))</f>
        <v/>
      </c>
      <c r="V370" s="245" t="str">
        <f aca="false">IF(OR(TRIM($B370&amp;$C370)="",$W370=""),"",MAX(0,N($W370))-N($T370))</f>
        <v/>
      </c>
      <c r="W370" s="245" t="str">
        <f aca="false">IF(TRIM($B370&amp;$C370)="","",IF(AND(N($M370)=0,N($Q370)+N($R370)+N($S370)=0),"",ROUND(N($M370)-N($Q370)-N($R370)-N($S370),2)))</f>
        <v/>
      </c>
      <c r="X370" s="246" t="str">
        <f aca="false">IF(TRIM($B370&amp;$C370)="","",IF(N($M370)=0,IF((N($Q370)+N($R370)+N($S370))=0,"—未填单价","未填单价，已收 "&amp;TEXT((N($Q370)+N($R370)+N($S370)),"#,##0.00")),IF(N($W370)&gt;0.005,"欠 "&amp;TEXT(N($W370),"#,##0.00")&amp;IF(N($T370)&gt;0,"（开票未到账 "&amp;TEXT(N($T370),"#,##0.00")&amp;"）","")&amp;IF(N($V370)&gt;0,"（未开票 "&amp;TEXT(N($V370),"#,##0.00")&amp;"）",""),IF(N($W370)&lt;-0.005,"多收 "&amp;TEXT(-N($W370),"#,##0.00"),"✔ 已结清")))&amp;IF(N($U370)&gt;0,"｜到账未开票 "&amp;TEXT(N($U370),"#,##0.00")&amp;"，待补票","")&amp;IF(N($R370)&gt;0,"｜收现 "&amp;TEXT(N($R370),"#,##0.00"),"")&amp;IF(N($S370)&gt;0,"｜收款不开票 "&amp;TEXT(N($S370),"#,##0.00"),""))</f>
        <v/>
      </c>
      <c r="Y370" s="290"/>
      <c r="AC370" s="244" t="str">
        <f aca="false">IF(OR(N($O370)=0,N($AB370)=0),"",ROUND(N($O370)/(1+N($AB370))*N($AB370),2))</f>
        <v/>
      </c>
      <c r="AD370" s="290"/>
      <c r="AE370" s="288"/>
      <c r="AF370" s="261" t="str">
        <f aca="false">IF($AN370="","",IF($AN370=1,IF($AO370&gt;=1,"一次性·已到收款期","一次性·未到期"),$AE370&amp;" 第"&amp;$AO370&amp;"/"&amp;$AN370&amp;"期"))</f>
        <v/>
      </c>
      <c r="AG370" s="245" t="str">
        <f aca="false">IF(OR($AN370="",N($M370)=0),"",ROUND(N($K370)*$AO370/$AN370,2)+N($L370))</f>
        <v/>
      </c>
      <c r="AH370" s="245" t="str">
        <f aca="false">IF($AG370="","",MAX(0,ROUND($AG370-(N($Q370)+N($R370)+N($S370)),2)))</f>
        <v/>
      </c>
      <c r="AI370" s="245" t="str">
        <f aca="false">IF(OR(TRIM($B370&amp;$C370)="",NOT(ISNUMBER($D370))),"",SUMIFS($W$3:$W$1001,$AK$3:$AK$1001,$AK370,$D$3:$D$1001,"&lt;"&amp;$D370))</f>
        <v/>
      </c>
      <c r="AJ370" s="245" t="str">
        <f aca="false">IF(TRIM($B370&amp;$C370)="","",SUMIFS($W$3:$W$1001,$AK$3:$AK$1001,$AK370))</f>
        <v/>
      </c>
      <c r="AK370" s="261" t="str">
        <f aca="false">IF(TRIM($B370&amp;$C370)="","",TRIM($B370)&amp;"｜"&amp;TRIM($C370))</f>
        <v/>
      </c>
      <c r="AL370" s="245" t="str">
        <f aca="false">IF(TRIM($B370&amp;$C370)="","",MIN(N($O370),N($Q370)))</f>
        <v/>
      </c>
      <c r="AM370" s="248" t="str">
        <f aca="false">IF(ISNUMBER($D370),YEAR($D370),"")</f>
        <v/>
      </c>
      <c r="AN370" s="248" t="str">
        <f aca="false">IF(OR(TRIM($B370&amp;$C370)="",NOT(ISNUMBER($D370)),NOT(ISNUMBER($E370))),"",IF($E370&lt;$D370,"",IF(IF($AE370="半年付",2,IF($AE370="季度付",4,IF($AE370="月付",12,IF($AE370="半月付",24,1))))=1,1,MAX(1,ROUND(($E370-$D370+1)/365*IF($AE370="半年付",2,IF($AE370="季度付",4,IF($AE370="月付",12,IF($AE370="半月付",24,1)))),0)))))</f>
        <v/>
      </c>
      <c r="AO370" s="248" t="str">
        <f aca="true">IF($AN370="","",MIN($AN370,MAX(0,INT((TODAY()-付款宽限天数-$D370)/(($E370-$D370+1)/$AN370))+1)))</f>
        <v/>
      </c>
    </row>
    <row r="371" customFormat="false" ht="24" hidden="false" customHeight="false" outlineLevel="0" collapsed="false">
      <c r="F371" s="288" t="str">
        <f aca="true">IF(TRIM($B371&amp;$C371)="","",IF(OR(ISNUMBER(SEARCH("未",$A371)),ISNUMBER(SEARCH("送出",$A371)),AND(TRIM($A371)="",NOT(ISNUMBER($D371)),N($H371)=0)),"【合同未回】","")&amp;IF(NOT(ISNUMBER($E371)),IF(OR(ISNUMBER(SEARCH("未",$A371)),ISNUMBER(SEARCH("送出",$A371)),AND(TRIM($A371)="",NOT(ISNUMBER($D371)),N($H371)=0)),"","【未填合同期】"),IF($E371&lt;TODAY(),"【已到期】",IF($E371-TODAY()&lt;=提醒天数,"【即将到期，剩余"&amp;($E371-TODAY())&amp;"天】","【正常】")))&amp;IF(OR($AD371="安装免保",$AD371="技术免保",$AD371="质保期内"),"【"&amp;$AD371&amp;"】",""))</f>
        <v/>
      </c>
      <c r="K371" s="244" t="str">
        <f aca="false">IF(OR(N($H371)=0,N($I371)=0),"",ROUND(N($H371)*N($I371)*IF(N($J371)=0,1,N($J371)),2))</f>
        <v/>
      </c>
      <c r="M371" s="244" t="str">
        <f aca="false">IF(TRIM($B371&amp;$C371)="","",IF(AND(N($K371)=0,N($L371)=0),"",ROUND(N($K371)+N($L371),2)))</f>
        <v/>
      </c>
      <c r="S371" s="244"/>
      <c r="T371" s="245" t="str">
        <f aca="false">IF(TRIM($B371&amp;$C371)="","",IF(N($O371)=0,"",MAX(0,MIN(N($O371)-N($Q371),N($W371)))))</f>
        <v/>
      </c>
      <c r="U371" s="245" t="str">
        <f aca="false">IF(TRIM($B371&amp;$C371)="","",IF(N($Q371)&lt;=N($O371),"",N($Q371)-N($O371)))</f>
        <v/>
      </c>
      <c r="V371" s="245" t="str">
        <f aca="false">IF(OR(TRIM($B371&amp;$C371)="",$W371=""),"",MAX(0,N($W371))-N($T371))</f>
        <v/>
      </c>
      <c r="W371" s="245" t="str">
        <f aca="false">IF(TRIM($B371&amp;$C371)="","",IF(AND(N($M371)=0,N($Q371)+N($R371)+N($S371)=0),"",ROUND(N($M371)-N($Q371)-N($R371)-N($S371),2)))</f>
        <v/>
      </c>
      <c r="X371" s="246" t="str">
        <f aca="false">IF(TRIM($B371&amp;$C371)="","",IF(N($M371)=0,IF((N($Q371)+N($R371)+N($S371))=0,"—未填单价","未填单价，已收 "&amp;TEXT((N($Q371)+N($R371)+N($S371)),"#,##0.00")),IF(N($W371)&gt;0.005,"欠 "&amp;TEXT(N($W371),"#,##0.00")&amp;IF(N($T371)&gt;0,"（开票未到账 "&amp;TEXT(N($T371),"#,##0.00")&amp;"）","")&amp;IF(N($V371)&gt;0,"（未开票 "&amp;TEXT(N($V371),"#,##0.00")&amp;"）",""),IF(N($W371)&lt;-0.005,"多收 "&amp;TEXT(-N($W371),"#,##0.00"),"✔ 已结清")))&amp;IF(N($U371)&gt;0,"｜到账未开票 "&amp;TEXT(N($U371),"#,##0.00")&amp;"，待补票","")&amp;IF(N($R371)&gt;0,"｜收现 "&amp;TEXT(N($R371),"#,##0.00"),"")&amp;IF(N($S371)&gt;0,"｜收款不开票 "&amp;TEXT(N($S371),"#,##0.00"),""))</f>
        <v/>
      </c>
      <c r="Y371" s="290"/>
      <c r="AC371" s="244" t="str">
        <f aca="false">IF(OR(N($O371)=0,N($AB371)=0),"",ROUND(N($O371)/(1+N($AB371))*N($AB371),2))</f>
        <v/>
      </c>
      <c r="AD371" s="290"/>
      <c r="AE371" s="288"/>
      <c r="AF371" s="261" t="str">
        <f aca="false">IF($AN371="","",IF($AN371=1,IF($AO371&gt;=1,"一次性·已到收款期","一次性·未到期"),$AE371&amp;" 第"&amp;$AO371&amp;"/"&amp;$AN371&amp;"期"))</f>
        <v/>
      </c>
      <c r="AG371" s="245" t="str">
        <f aca="false">IF(OR($AN371="",N($M371)=0),"",ROUND(N($K371)*$AO371/$AN371,2)+N($L371))</f>
        <v/>
      </c>
      <c r="AH371" s="245" t="str">
        <f aca="false">IF($AG371="","",MAX(0,ROUND($AG371-(N($Q371)+N($R371)+N($S371)),2)))</f>
        <v/>
      </c>
      <c r="AI371" s="245" t="str">
        <f aca="false">IF(OR(TRIM($B371&amp;$C371)="",NOT(ISNUMBER($D371))),"",SUMIFS($W$3:$W$1001,$AK$3:$AK$1001,$AK371,$D$3:$D$1001,"&lt;"&amp;$D371))</f>
        <v/>
      </c>
      <c r="AJ371" s="245" t="str">
        <f aca="false">IF(TRIM($B371&amp;$C371)="","",SUMIFS($W$3:$W$1001,$AK$3:$AK$1001,$AK371))</f>
        <v/>
      </c>
      <c r="AK371" s="261" t="str">
        <f aca="false">IF(TRIM($B371&amp;$C371)="","",TRIM($B371)&amp;"｜"&amp;TRIM($C371))</f>
        <v/>
      </c>
      <c r="AL371" s="245" t="str">
        <f aca="false">IF(TRIM($B371&amp;$C371)="","",MIN(N($O371),N($Q371)))</f>
        <v/>
      </c>
      <c r="AM371" s="248" t="str">
        <f aca="false">IF(ISNUMBER($D371),YEAR($D371),"")</f>
        <v/>
      </c>
      <c r="AN371" s="248" t="str">
        <f aca="false">IF(OR(TRIM($B371&amp;$C371)="",NOT(ISNUMBER($D371)),NOT(ISNUMBER($E371))),"",IF($E371&lt;$D371,"",IF(IF($AE371="半年付",2,IF($AE371="季度付",4,IF($AE371="月付",12,IF($AE371="半月付",24,1))))=1,1,MAX(1,ROUND(($E371-$D371+1)/365*IF($AE371="半年付",2,IF($AE371="季度付",4,IF($AE371="月付",12,IF($AE371="半月付",24,1)))),0)))))</f>
        <v/>
      </c>
      <c r="AO371" s="248" t="str">
        <f aca="true">IF($AN371="","",MIN($AN371,MAX(0,INT((TODAY()-付款宽限天数-$D371)/(($E371-$D371+1)/$AN371))+1)))</f>
        <v/>
      </c>
    </row>
    <row r="372" customFormat="false" ht="24" hidden="false" customHeight="false" outlineLevel="0" collapsed="false">
      <c r="F372" s="288" t="str">
        <f aca="true">IF(TRIM($B372&amp;$C372)="","",IF(OR(ISNUMBER(SEARCH("未",$A372)),ISNUMBER(SEARCH("送出",$A372)),AND(TRIM($A372)="",NOT(ISNUMBER($D372)),N($H372)=0)),"【合同未回】","")&amp;IF(NOT(ISNUMBER($E372)),IF(OR(ISNUMBER(SEARCH("未",$A372)),ISNUMBER(SEARCH("送出",$A372)),AND(TRIM($A372)="",NOT(ISNUMBER($D372)),N($H372)=0)),"","【未填合同期】"),IF($E372&lt;TODAY(),"【已到期】",IF($E372-TODAY()&lt;=提醒天数,"【即将到期，剩余"&amp;($E372-TODAY())&amp;"天】","【正常】")))&amp;IF(OR($AD372="安装免保",$AD372="技术免保",$AD372="质保期内"),"【"&amp;$AD372&amp;"】",""))</f>
        <v/>
      </c>
      <c r="K372" s="244" t="str">
        <f aca="false">IF(OR(N($H372)=0,N($I372)=0),"",ROUND(N($H372)*N($I372)*IF(N($J372)=0,1,N($J372)),2))</f>
        <v/>
      </c>
      <c r="M372" s="244" t="str">
        <f aca="false">IF(TRIM($B372&amp;$C372)="","",IF(AND(N($K372)=0,N($L372)=0),"",ROUND(N($K372)+N($L372),2)))</f>
        <v/>
      </c>
      <c r="S372" s="244"/>
      <c r="T372" s="245" t="str">
        <f aca="false">IF(TRIM($B372&amp;$C372)="","",IF(N($O372)=0,"",MAX(0,MIN(N($O372)-N($Q372),N($W372)))))</f>
        <v/>
      </c>
      <c r="U372" s="245" t="str">
        <f aca="false">IF(TRIM($B372&amp;$C372)="","",IF(N($Q372)&lt;=N($O372),"",N($Q372)-N($O372)))</f>
        <v/>
      </c>
      <c r="V372" s="245" t="str">
        <f aca="false">IF(OR(TRIM($B372&amp;$C372)="",$W372=""),"",MAX(0,N($W372))-N($T372))</f>
        <v/>
      </c>
      <c r="W372" s="245" t="str">
        <f aca="false">IF(TRIM($B372&amp;$C372)="","",IF(AND(N($M372)=0,N($Q372)+N($R372)+N($S372)=0),"",ROUND(N($M372)-N($Q372)-N($R372)-N($S372),2)))</f>
        <v/>
      </c>
      <c r="X372" s="246" t="str">
        <f aca="false">IF(TRIM($B372&amp;$C372)="","",IF(N($M372)=0,IF((N($Q372)+N($R372)+N($S372))=0,"—未填单价","未填单价，已收 "&amp;TEXT((N($Q372)+N($R372)+N($S372)),"#,##0.00")),IF(N($W372)&gt;0.005,"欠 "&amp;TEXT(N($W372),"#,##0.00")&amp;IF(N($T372)&gt;0,"（开票未到账 "&amp;TEXT(N($T372),"#,##0.00")&amp;"）","")&amp;IF(N($V372)&gt;0,"（未开票 "&amp;TEXT(N($V372),"#,##0.00")&amp;"）",""),IF(N($W372)&lt;-0.005,"多收 "&amp;TEXT(-N($W372),"#,##0.00"),"✔ 已结清")))&amp;IF(N($U372)&gt;0,"｜到账未开票 "&amp;TEXT(N($U372),"#,##0.00")&amp;"，待补票","")&amp;IF(N($R372)&gt;0,"｜收现 "&amp;TEXT(N($R372),"#,##0.00"),"")&amp;IF(N($S372)&gt;0,"｜收款不开票 "&amp;TEXT(N($S372),"#,##0.00"),""))</f>
        <v/>
      </c>
      <c r="Y372" s="290"/>
      <c r="AC372" s="244" t="str">
        <f aca="false">IF(OR(N($O372)=0,N($AB372)=0),"",ROUND(N($O372)/(1+N($AB372))*N($AB372),2))</f>
        <v/>
      </c>
      <c r="AD372" s="290"/>
      <c r="AE372" s="288"/>
      <c r="AF372" s="261" t="str">
        <f aca="false">IF($AN372="","",IF($AN372=1,IF($AO372&gt;=1,"一次性·已到收款期","一次性·未到期"),$AE372&amp;" 第"&amp;$AO372&amp;"/"&amp;$AN372&amp;"期"))</f>
        <v/>
      </c>
      <c r="AG372" s="245" t="str">
        <f aca="false">IF(OR($AN372="",N($M372)=0),"",ROUND(N($K372)*$AO372/$AN372,2)+N($L372))</f>
        <v/>
      </c>
      <c r="AH372" s="245" t="str">
        <f aca="false">IF($AG372="","",MAX(0,ROUND($AG372-(N($Q372)+N($R372)+N($S372)),2)))</f>
        <v/>
      </c>
      <c r="AI372" s="245" t="str">
        <f aca="false">IF(OR(TRIM($B372&amp;$C372)="",NOT(ISNUMBER($D372))),"",SUMIFS($W$3:$W$1001,$AK$3:$AK$1001,$AK372,$D$3:$D$1001,"&lt;"&amp;$D372))</f>
        <v/>
      </c>
      <c r="AJ372" s="245" t="str">
        <f aca="false">IF(TRIM($B372&amp;$C372)="","",SUMIFS($W$3:$W$1001,$AK$3:$AK$1001,$AK372))</f>
        <v/>
      </c>
      <c r="AK372" s="261" t="str">
        <f aca="false">IF(TRIM($B372&amp;$C372)="","",TRIM($B372)&amp;"｜"&amp;TRIM($C372))</f>
        <v/>
      </c>
      <c r="AL372" s="245" t="str">
        <f aca="false">IF(TRIM($B372&amp;$C372)="","",MIN(N($O372),N($Q372)))</f>
        <v/>
      </c>
      <c r="AM372" s="248" t="str">
        <f aca="false">IF(ISNUMBER($D372),YEAR($D372),"")</f>
        <v/>
      </c>
      <c r="AN372" s="248" t="str">
        <f aca="false">IF(OR(TRIM($B372&amp;$C372)="",NOT(ISNUMBER($D372)),NOT(ISNUMBER($E372))),"",IF($E372&lt;$D372,"",IF(IF($AE372="半年付",2,IF($AE372="季度付",4,IF($AE372="月付",12,IF($AE372="半月付",24,1))))=1,1,MAX(1,ROUND(($E372-$D372+1)/365*IF($AE372="半年付",2,IF($AE372="季度付",4,IF($AE372="月付",12,IF($AE372="半月付",24,1)))),0)))))</f>
        <v/>
      </c>
      <c r="AO372" s="248" t="str">
        <f aca="true">IF($AN372="","",MIN($AN372,MAX(0,INT((TODAY()-付款宽限天数-$D372)/(($E372-$D372+1)/$AN372))+1)))</f>
        <v/>
      </c>
    </row>
    <row r="373" customFormat="false" ht="24" hidden="false" customHeight="false" outlineLevel="0" collapsed="false">
      <c r="F373" s="288" t="str">
        <f aca="true">IF(TRIM($B373&amp;$C373)="","",IF(OR(ISNUMBER(SEARCH("未",$A373)),ISNUMBER(SEARCH("送出",$A373)),AND(TRIM($A373)="",NOT(ISNUMBER($D373)),N($H373)=0)),"【合同未回】","")&amp;IF(NOT(ISNUMBER($E373)),IF(OR(ISNUMBER(SEARCH("未",$A373)),ISNUMBER(SEARCH("送出",$A373)),AND(TRIM($A373)="",NOT(ISNUMBER($D373)),N($H373)=0)),"","【未填合同期】"),IF($E373&lt;TODAY(),"【已到期】",IF($E373-TODAY()&lt;=提醒天数,"【即将到期，剩余"&amp;($E373-TODAY())&amp;"天】","【正常】")))&amp;IF(OR($AD373="安装免保",$AD373="技术免保",$AD373="质保期内"),"【"&amp;$AD373&amp;"】",""))</f>
        <v/>
      </c>
      <c r="K373" s="244" t="str">
        <f aca="false">IF(OR(N($H373)=0,N($I373)=0),"",ROUND(N($H373)*N($I373)*IF(N($J373)=0,1,N($J373)),2))</f>
        <v/>
      </c>
      <c r="M373" s="244" t="str">
        <f aca="false">IF(TRIM($B373&amp;$C373)="","",IF(AND(N($K373)=0,N($L373)=0),"",ROUND(N($K373)+N($L373),2)))</f>
        <v/>
      </c>
      <c r="S373" s="244"/>
      <c r="T373" s="245" t="str">
        <f aca="false">IF(TRIM($B373&amp;$C373)="","",IF(N($O373)=0,"",MAX(0,MIN(N($O373)-N($Q373),N($W373)))))</f>
        <v/>
      </c>
      <c r="U373" s="245" t="str">
        <f aca="false">IF(TRIM($B373&amp;$C373)="","",IF(N($Q373)&lt;=N($O373),"",N($Q373)-N($O373)))</f>
        <v/>
      </c>
      <c r="V373" s="245" t="str">
        <f aca="false">IF(OR(TRIM($B373&amp;$C373)="",$W373=""),"",MAX(0,N($W373))-N($T373))</f>
        <v/>
      </c>
      <c r="W373" s="245" t="str">
        <f aca="false">IF(TRIM($B373&amp;$C373)="","",IF(AND(N($M373)=0,N($Q373)+N($R373)+N($S373)=0),"",ROUND(N($M373)-N($Q373)-N($R373)-N($S373),2)))</f>
        <v/>
      </c>
      <c r="X373" s="246" t="str">
        <f aca="false">IF(TRIM($B373&amp;$C373)="","",IF(N($M373)=0,IF((N($Q373)+N($R373)+N($S373))=0,"—未填单价","未填单价，已收 "&amp;TEXT((N($Q373)+N($R373)+N($S373)),"#,##0.00")),IF(N($W373)&gt;0.005,"欠 "&amp;TEXT(N($W373),"#,##0.00")&amp;IF(N($T373)&gt;0,"（开票未到账 "&amp;TEXT(N($T373),"#,##0.00")&amp;"）","")&amp;IF(N($V373)&gt;0,"（未开票 "&amp;TEXT(N($V373),"#,##0.00")&amp;"）",""),IF(N($W373)&lt;-0.005,"多收 "&amp;TEXT(-N($W373),"#,##0.00"),"✔ 已结清")))&amp;IF(N($U373)&gt;0,"｜到账未开票 "&amp;TEXT(N($U373),"#,##0.00")&amp;"，待补票","")&amp;IF(N($R373)&gt;0,"｜收现 "&amp;TEXT(N($R373),"#,##0.00"),"")&amp;IF(N($S373)&gt;0,"｜收款不开票 "&amp;TEXT(N($S373),"#,##0.00"),""))</f>
        <v/>
      </c>
      <c r="Y373" s="290"/>
      <c r="AC373" s="244" t="str">
        <f aca="false">IF(OR(N($O373)=0,N($AB373)=0),"",ROUND(N($O373)/(1+N($AB373))*N($AB373),2))</f>
        <v/>
      </c>
      <c r="AD373" s="290"/>
      <c r="AE373" s="288"/>
      <c r="AF373" s="261" t="str">
        <f aca="false">IF($AN373="","",IF($AN373=1,IF($AO373&gt;=1,"一次性·已到收款期","一次性·未到期"),$AE373&amp;" 第"&amp;$AO373&amp;"/"&amp;$AN373&amp;"期"))</f>
        <v/>
      </c>
      <c r="AG373" s="245" t="str">
        <f aca="false">IF(OR($AN373="",N($M373)=0),"",ROUND(N($K373)*$AO373/$AN373,2)+N($L373))</f>
        <v/>
      </c>
      <c r="AH373" s="245" t="str">
        <f aca="false">IF($AG373="","",MAX(0,ROUND($AG373-(N($Q373)+N($R373)+N($S373)),2)))</f>
        <v/>
      </c>
      <c r="AI373" s="245" t="str">
        <f aca="false">IF(OR(TRIM($B373&amp;$C373)="",NOT(ISNUMBER($D373))),"",SUMIFS($W$3:$W$1001,$AK$3:$AK$1001,$AK373,$D$3:$D$1001,"&lt;"&amp;$D373))</f>
        <v/>
      </c>
      <c r="AJ373" s="245" t="str">
        <f aca="false">IF(TRIM($B373&amp;$C373)="","",SUMIFS($W$3:$W$1001,$AK$3:$AK$1001,$AK373))</f>
        <v/>
      </c>
      <c r="AK373" s="261" t="str">
        <f aca="false">IF(TRIM($B373&amp;$C373)="","",TRIM($B373)&amp;"｜"&amp;TRIM($C373))</f>
        <v/>
      </c>
      <c r="AL373" s="245" t="str">
        <f aca="false">IF(TRIM($B373&amp;$C373)="","",MIN(N($O373),N($Q373)))</f>
        <v/>
      </c>
      <c r="AM373" s="248" t="str">
        <f aca="false">IF(ISNUMBER($D373),YEAR($D373),"")</f>
        <v/>
      </c>
      <c r="AN373" s="248" t="str">
        <f aca="false">IF(OR(TRIM($B373&amp;$C373)="",NOT(ISNUMBER($D373)),NOT(ISNUMBER($E373))),"",IF($E373&lt;$D373,"",IF(IF($AE373="半年付",2,IF($AE373="季度付",4,IF($AE373="月付",12,IF($AE373="半月付",24,1))))=1,1,MAX(1,ROUND(($E373-$D373+1)/365*IF($AE373="半年付",2,IF($AE373="季度付",4,IF($AE373="月付",12,IF($AE373="半月付",24,1)))),0)))))</f>
        <v/>
      </c>
      <c r="AO373" s="248" t="str">
        <f aca="true">IF($AN373="","",MIN($AN373,MAX(0,INT((TODAY()-付款宽限天数-$D373)/(($E373-$D373+1)/$AN373))+1)))</f>
        <v/>
      </c>
    </row>
    <row r="374" customFormat="false" ht="24" hidden="false" customHeight="false" outlineLevel="0" collapsed="false">
      <c r="F374" s="288" t="str">
        <f aca="true">IF(TRIM($B374&amp;$C374)="","",IF(OR(ISNUMBER(SEARCH("未",$A374)),ISNUMBER(SEARCH("送出",$A374)),AND(TRIM($A374)="",NOT(ISNUMBER($D374)),N($H374)=0)),"【合同未回】","")&amp;IF(NOT(ISNUMBER($E374)),IF(OR(ISNUMBER(SEARCH("未",$A374)),ISNUMBER(SEARCH("送出",$A374)),AND(TRIM($A374)="",NOT(ISNUMBER($D374)),N($H374)=0)),"","【未填合同期】"),IF($E374&lt;TODAY(),"【已到期】",IF($E374-TODAY()&lt;=提醒天数,"【即将到期，剩余"&amp;($E374-TODAY())&amp;"天】","【正常】")))&amp;IF(OR($AD374="安装免保",$AD374="技术免保",$AD374="质保期内"),"【"&amp;$AD374&amp;"】",""))</f>
        <v/>
      </c>
      <c r="K374" s="244" t="str">
        <f aca="false">IF(OR(N($H374)=0,N($I374)=0),"",ROUND(N($H374)*N($I374)*IF(N($J374)=0,1,N($J374)),2))</f>
        <v/>
      </c>
      <c r="M374" s="244" t="str">
        <f aca="false">IF(TRIM($B374&amp;$C374)="","",IF(AND(N($K374)=0,N($L374)=0),"",ROUND(N($K374)+N($L374),2)))</f>
        <v/>
      </c>
      <c r="S374" s="244"/>
      <c r="T374" s="245" t="str">
        <f aca="false">IF(TRIM($B374&amp;$C374)="","",IF(N($O374)=0,"",MAX(0,MIN(N($O374)-N($Q374),N($W374)))))</f>
        <v/>
      </c>
      <c r="U374" s="245" t="str">
        <f aca="false">IF(TRIM($B374&amp;$C374)="","",IF(N($Q374)&lt;=N($O374),"",N($Q374)-N($O374)))</f>
        <v/>
      </c>
      <c r="V374" s="245" t="str">
        <f aca="false">IF(OR(TRIM($B374&amp;$C374)="",$W374=""),"",MAX(0,N($W374))-N($T374))</f>
        <v/>
      </c>
      <c r="W374" s="245" t="str">
        <f aca="false">IF(TRIM($B374&amp;$C374)="","",IF(AND(N($M374)=0,N($Q374)+N($R374)+N($S374)=0),"",ROUND(N($M374)-N($Q374)-N($R374)-N($S374),2)))</f>
        <v/>
      </c>
      <c r="X374" s="246" t="str">
        <f aca="false">IF(TRIM($B374&amp;$C374)="","",IF(N($M374)=0,IF((N($Q374)+N($R374)+N($S374))=0,"—未填单价","未填单价，已收 "&amp;TEXT((N($Q374)+N($R374)+N($S374)),"#,##0.00")),IF(N($W374)&gt;0.005,"欠 "&amp;TEXT(N($W374),"#,##0.00")&amp;IF(N($T374)&gt;0,"（开票未到账 "&amp;TEXT(N($T374),"#,##0.00")&amp;"）","")&amp;IF(N($V374)&gt;0,"（未开票 "&amp;TEXT(N($V374),"#,##0.00")&amp;"）",""),IF(N($W374)&lt;-0.005,"多收 "&amp;TEXT(-N($W374),"#,##0.00"),"✔ 已结清")))&amp;IF(N($U374)&gt;0,"｜到账未开票 "&amp;TEXT(N($U374),"#,##0.00")&amp;"，待补票","")&amp;IF(N($R374)&gt;0,"｜收现 "&amp;TEXT(N($R374),"#,##0.00"),"")&amp;IF(N($S374)&gt;0,"｜收款不开票 "&amp;TEXT(N($S374),"#,##0.00"),""))</f>
        <v/>
      </c>
      <c r="Y374" s="290"/>
      <c r="AC374" s="244" t="str">
        <f aca="false">IF(OR(N($O374)=0,N($AB374)=0),"",ROUND(N($O374)/(1+N($AB374))*N($AB374),2))</f>
        <v/>
      </c>
      <c r="AD374" s="290"/>
      <c r="AE374" s="288"/>
      <c r="AF374" s="261" t="str">
        <f aca="false">IF($AN374="","",IF($AN374=1,IF($AO374&gt;=1,"一次性·已到收款期","一次性·未到期"),$AE374&amp;" 第"&amp;$AO374&amp;"/"&amp;$AN374&amp;"期"))</f>
        <v/>
      </c>
      <c r="AG374" s="245" t="str">
        <f aca="false">IF(OR($AN374="",N($M374)=0),"",ROUND(N($K374)*$AO374/$AN374,2)+N($L374))</f>
        <v/>
      </c>
      <c r="AH374" s="245" t="str">
        <f aca="false">IF($AG374="","",MAX(0,ROUND($AG374-(N($Q374)+N($R374)+N($S374)),2)))</f>
        <v/>
      </c>
      <c r="AI374" s="245" t="str">
        <f aca="false">IF(OR(TRIM($B374&amp;$C374)="",NOT(ISNUMBER($D374))),"",SUMIFS($W$3:$W$1001,$AK$3:$AK$1001,$AK374,$D$3:$D$1001,"&lt;"&amp;$D374))</f>
        <v/>
      </c>
      <c r="AJ374" s="245" t="str">
        <f aca="false">IF(TRIM($B374&amp;$C374)="","",SUMIFS($W$3:$W$1001,$AK$3:$AK$1001,$AK374))</f>
        <v/>
      </c>
      <c r="AK374" s="261" t="str">
        <f aca="false">IF(TRIM($B374&amp;$C374)="","",TRIM($B374)&amp;"｜"&amp;TRIM($C374))</f>
        <v/>
      </c>
      <c r="AL374" s="245" t="str">
        <f aca="false">IF(TRIM($B374&amp;$C374)="","",MIN(N($O374),N($Q374)))</f>
        <v/>
      </c>
      <c r="AM374" s="248" t="str">
        <f aca="false">IF(ISNUMBER($D374),YEAR($D374),"")</f>
        <v/>
      </c>
      <c r="AN374" s="248" t="str">
        <f aca="false">IF(OR(TRIM($B374&amp;$C374)="",NOT(ISNUMBER($D374)),NOT(ISNUMBER($E374))),"",IF($E374&lt;$D374,"",IF(IF($AE374="半年付",2,IF($AE374="季度付",4,IF($AE374="月付",12,IF($AE374="半月付",24,1))))=1,1,MAX(1,ROUND(($E374-$D374+1)/365*IF($AE374="半年付",2,IF($AE374="季度付",4,IF($AE374="月付",12,IF($AE374="半月付",24,1)))),0)))))</f>
        <v/>
      </c>
      <c r="AO374" s="248" t="str">
        <f aca="true">IF($AN374="","",MIN($AN374,MAX(0,INT((TODAY()-付款宽限天数-$D374)/(($E374-$D374+1)/$AN374))+1)))</f>
        <v/>
      </c>
    </row>
    <row r="375" customFormat="false" ht="24" hidden="false" customHeight="false" outlineLevel="0" collapsed="false">
      <c r="F375" s="288" t="str">
        <f aca="true">IF(TRIM($B375&amp;$C375)="","",IF(OR(ISNUMBER(SEARCH("未",$A375)),ISNUMBER(SEARCH("送出",$A375)),AND(TRIM($A375)="",NOT(ISNUMBER($D375)),N($H375)=0)),"【合同未回】","")&amp;IF(NOT(ISNUMBER($E375)),IF(OR(ISNUMBER(SEARCH("未",$A375)),ISNUMBER(SEARCH("送出",$A375)),AND(TRIM($A375)="",NOT(ISNUMBER($D375)),N($H375)=0)),"","【未填合同期】"),IF($E375&lt;TODAY(),"【已到期】",IF($E375-TODAY()&lt;=提醒天数,"【即将到期，剩余"&amp;($E375-TODAY())&amp;"天】","【正常】")))&amp;IF(OR($AD375="安装免保",$AD375="技术免保",$AD375="质保期内"),"【"&amp;$AD375&amp;"】",""))</f>
        <v/>
      </c>
      <c r="K375" s="244" t="str">
        <f aca="false">IF(OR(N($H375)=0,N($I375)=0),"",ROUND(N($H375)*N($I375)*IF(N($J375)=0,1,N($J375)),2))</f>
        <v/>
      </c>
      <c r="M375" s="244" t="str">
        <f aca="false">IF(TRIM($B375&amp;$C375)="","",IF(AND(N($K375)=0,N($L375)=0),"",ROUND(N($K375)+N($L375),2)))</f>
        <v/>
      </c>
      <c r="S375" s="244"/>
      <c r="T375" s="245" t="str">
        <f aca="false">IF(TRIM($B375&amp;$C375)="","",IF(N($O375)=0,"",MAX(0,MIN(N($O375)-N($Q375),N($W375)))))</f>
        <v/>
      </c>
      <c r="U375" s="245" t="str">
        <f aca="false">IF(TRIM($B375&amp;$C375)="","",IF(N($Q375)&lt;=N($O375),"",N($Q375)-N($O375)))</f>
        <v/>
      </c>
      <c r="V375" s="245" t="str">
        <f aca="false">IF(OR(TRIM($B375&amp;$C375)="",$W375=""),"",MAX(0,N($W375))-N($T375))</f>
        <v/>
      </c>
      <c r="W375" s="245" t="str">
        <f aca="false">IF(TRIM($B375&amp;$C375)="","",IF(AND(N($M375)=0,N($Q375)+N($R375)+N($S375)=0),"",ROUND(N($M375)-N($Q375)-N($R375)-N($S375),2)))</f>
        <v/>
      </c>
      <c r="X375" s="246" t="str">
        <f aca="false">IF(TRIM($B375&amp;$C375)="","",IF(N($M375)=0,IF((N($Q375)+N($R375)+N($S375))=0,"—未填单价","未填单价，已收 "&amp;TEXT((N($Q375)+N($R375)+N($S375)),"#,##0.00")),IF(N($W375)&gt;0.005,"欠 "&amp;TEXT(N($W375),"#,##0.00")&amp;IF(N($T375)&gt;0,"（开票未到账 "&amp;TEXT(N($T375),"#,##0.00")&amp;"）","")&amp;IF(N($V375)&gt;0,"（未开票 "&amp;TEXT(N($V375),"#,##0.00")&amp;"）",""),IF(N($W375)&lt;-0.005,"多收 "&amp;TEXT(-N($W375),"#,##0.00"),"✔ 已结清")))&amp;IF(N($U375)&gt;0,"｜到账未开票 "&amp;TEXT(N($U375),"#,##0.00")&amp;"，待补票","")&amp;IF(N($R375)&gt;0,"｜收现 "&amp;TEXT(N($R375),"#,##0.00"),"")&amp;IF(N($S375)&gt;0,"｜收款不开票 "&amp;TEXT(N($S375),"#,##0.00"),""))</f>
        <v/>
      </c>
      <c r="Y375" s="290"/>
      <c r="AC375" s="244" t="str">
        <f aca="false">IF(OR(N($O375)=0,N($AB375)=0),"",ROUND(N($O375)/(1+N($AB375))*N($AB375),2))</f>
        <v/>
      </c>
      <c r="AD375" s="290"/>
      <c r="AE375" s="288"/>
      <c r="AF375" s="261" t="str">
        <f aca="false">IF($AN375="","",IF($AN375=1,IF($AO375&gt;=1,"一次性·已到收款期","一次性·未到期"),$AE375&amp;" 第"&amp;$AO375&amp;"/"&amp;$AN375&amp;"期"))</f>
        <v/>
      </c>
      <c r="AG375" s="245" t="str">
        <f aca="false">IF(OR($AN375="",N($M375)=0),"",ROUND(N($K375)*$AO375/$AN375,2)+N($L375))</f>
        <v/>
      </c>
      <c r="AH375" s="245" t="str">
        <f aca="false">IF($AG375="","",MAX(0,ROUND($AG375-(N($Q375)+N($R375)+N($S375)),2)))</f>
        <v/>
      </c>
      <c r="AI375" s="245" t="str">
        <f aca="false">IF(OR(TRIM($B375&amp;$C375)="",NOT(ISNUMBER($D375))),"",SUMIFS($W$3:$W$1001,$AK$3:$AK$1001,$AK375,$D$3:$D$1001,"&lt;"&amp;$D375))</f>
        <v/>
      </c>
      <c r="AJ375" s="245" t="str">
        <f aca="false">IF(TRIM($B375&amp;$C375)="","",SUMIFS($W$3:$W$1001,$AK$3:$AK$1001,$AK375))</f>
        <v/>
      </c>
      <c r="AK375" s="261" t="str">
        <f aca="false">IF(TRIM($B375&amp;$C375)="","",TRIM($B375)&amp;"｜"&amp;TRIM($C375))</f>
        <v/>
      </c>
      <c r="AL375" s="245" t="str">
        <f aca="false">IF(TRIM($B375&amp;$C375)="","",MIN(N($O375),N($Q375)))</f>
        <v/>
      </c>
      <c r="AM375" s="248" t="str">
        <f aca="false">IF(ISNUMBER($D375),YEAR($D375),"")</f>
        <v/>
      </c>
      <c r="AN375" s="248" t="str">
        <f aca="false">IF(OR(TRIM($B375&amp;$C375)="",NOT(ISNUMBER($D375)),NOT(ISNUMBER($E375))),"",IF($E375&lt;$D375,"",IF(IF($AE375="半年付",2,IF($AE375="季度付",4,IF($AE375="月付",12,IF($AE375="半月付",24,1))))=1,1,MAX(1,ROUND(($E375-$D375+1)/365*IF($AE375="半年付",2,IF($AE375="季度付",4,IF($AE375="月付",12,IF($AE375="半月付",24,1)))),0)))))</f>
        <v/>
      </c>
      <c r="AO375" s="248" t="str">
        <f aca="true">IF($AN375="","",MIN($AN375,MAX(0,INT((TODAY()-付款宽限天数-$D375)/(($E375-$D375+1)/$AN375))+1)))</f>
        <v/>
      </c>
    </row>
    <row r="376" customFormat="false" ht="24" hidden="false" customHeight="false" outlineLevel="0" collapsed="false">
      <c r="F376" s="288" t="str">
        <f aca="true">IF(TRIM($B376&amp;$C376)="","",IF(OR(ISNUMBER(SEARCH("未",$A376)),ISNUMBER(SEARCH("送出",$A376)),AND(TRIM($A376)="",NOT(ISNUMBER($D376)),N($H376)=0)),"【合同未回】","")&amp;IF(NOT(ISNUMBER($E376)),IF(OR(ISNUMBER(SEARCH("未",$A376)),ISNUMBER(SEARCH("送出",$A376)),AND(TRIM($A376)="",NOT(ISNUMBER($D376)),N($H376)=0)),"","【未填合同期】"),IF($E376&lt;TODAY(),"【已到期】",IF($E376-TODAY()&lt;=提醒天数,"【即将到期，剩余"&amp;($E376-TODAY())&amp;"天】","【正常】")))&amp;IF(OR($AD376="安装免保",$AD376="技术免保",$AD376="质保期内"),"【"&amp;$AD376&amp;"】",""))</f>
        <v/>
      </c>
      <c r="K376" s="244" t="str">
        <f aca="false">IF(OR(N($H376)=0,N($I376)=0),"",ROUND(N($H376)*N($I376)*IF(N($J376)=0,1,N($J376)),2))</f>
        <v/>
      </c>
      <c r="M376" s="244" t="str">
        <f aca="false">IF(TRIM($B376&amp;$C376)="","",IF(AND(N($K376)=0,N($L376)=0),"",ROUND(N($K376)+N($L376),2)))</f>
        <v/>
      </c>
      <c r="S376" s="244"/>
      <c r="T376" s="245" t="str">
        <f aca="false">IF(TRIM($B376&amp;$C376)="","",IF(N($O376)=0,"",MAX(0,MIN(N($O376)-N($Q376),N($W376)))))</f>
        <v/>
      </c>
      <c r="U376" s="245" t="str">
        <f aca="false">IF(TRIM($B376&amp;$C376)="","",IF(N($Q376)&lt;=N($O376),"",N($Q376)-N($O376)))</f>
        <v/>
      </c>
      <c r="V376" s="245" t="str">
        <f aca="false">IF(OR(TRIM($B376&amp;$C376)="",$W376=""),"",MAX(0,N($W376))-N($T376))</f>
        <v/>
      </c>
      <c r="W376" s="245" t="str">
        <f aca="false">IF(TRIM($B376&amp;$C376)="","",IF(AND(N($M376)=0,N($Q376)+N($R376)+N($S376)=0),"",ROUND(N($M376)-N($Q376)-N($R376)-N($S376),2)))</f>
        <v/>
      </c>
      <c r="X376" s="246" t="str">
        <f aca="false">IF(TRIM($B376&amp;$C376)="","",IF(N($M376)=0,IF((N($Q376)+N($R376)+N($S376))=0,"—未填单价","未填单价，已收 "&amp;TEXT((N($Q376)+N($R376)+N($S376)),"#,##0.00")),IF(N($W376)&gt;0.005,"欠 "&amp;TEXT(N($W376),"#,##0.00")&amp;IF(N($T376)&gt;0,"（开票未到账 "&amp;TEXT(N($T376),"#,##0.00")&amp;"）","")&amp;IF(N($V376)&gt;0,"（未开票 "&amp;TEXT(N($V376),"#,##0.00")&amp;"）",""),IF(N($W376)&lt;-0.005,"多收 "&amp;TEXT(-N($W376),"#,##0.00"),"✔ 已结清")))&amp;IF(N($U376)&gt;0,"｜到账未开票 "&amp;TEXT(N($U376),"#,##0.00")&amp;"，待补票","")&amp;IF(N($R376)&gt;0,"｜收现 "&amp;TEXT(N($R376),"#,##0.00"),"")&amp;IF(N($S376)&gt;0,"｜收款不开票 "&amp;TEXT(N($S376),"#,##0.00"),""))</f>
        <v/>
      </c>
      <c r="Y376" s="290"/>
      <c r="AC376" s="244" t="str">
        <f aca="false">IF(OR(N($O376)=0,N($AB376)=0),"",ROUND(N($O376)/(1+N($AB376))*N($AB376),2))</f>
        <v/>
      </c>
      <c r="AD376" s="290"/>
      <c r="AE376" s="288"/>
      <c r="AF376" s="261" t="str">
        <f aca="false">IF($AN376="","",IF($AN376=1,IF($AO376&gt;=1,"一次性·已到收款期","一次性·未到期"),$AE376&amp;" 第"&amp;$AO376&amp;"/"&amp;$AN376&amp;"期"))</f>
        <v/>
      </c>
      <c r="AG376" s="245" t="str">
        <f aca="false">IF(OR($AN376="",N($M376)=0),"",ROUND(N($K376)*$AO376/$AN376,2)+N($L376))</f>
        <v/>
      </c>
      <c r="AH376" s="245" t="str">
        <f aca="false">IF($AG376="","",MAX(0,ROUND($AG376-(N($Q376)+N($R376)+N($S376)),2)))</f>
        <v/>
      </c>
      <c r="AI376" s="245" t="str">
        <f aca="false">IF(OR(TRIM($B376&amp;$C376)="",NOT(ISNUMBER($D376))),"",SUMIFS($W$3:$W$1001,$AK$3:$AK$1001,$AK376,$D$3:$D$1001,"&lt;"&amp;$D376))</f>
        <v/>
      </c>
      <c r="AJ376" s="245" t="str">
        <f aca="false">IF(TRIM($B376&amp;$C376)="","",SUMIFS($W$3:$W$1001,$AK$3:$AK$1001,$AK376))</f>
        <v/>
      </c>
      <c r="AK376" s="261" t="str">
        <f aca="false">IF(TRIM($B376&amp;$C376)="","",TRIM($B376)&amp;"｜"&amp;TRIM($C376))</f>
        <v/>
      </c>
      <c r="AL376" s="245" t="str">
        <f aca="false">IF(TRIM($B376&amp;$C376)="","",MIN(N($O376),N($Q376)))</f>
        <v/>
      </c>
      <c r="AM376" s="248" t="str">
        <f aca="false">IF(ISNUMBER($D376),YEAR($D376),"")</f>
        <v/>
      </c>
      <c r="AN376" s="248" t="str">
        <f aca="false">IF(OR(TRIM($B376&amp;$C376)="",NOT(ISNUMBER($D376)),NOT(ISNUMBER($E376))),"",IF($E376&lt;$D376,"",IF(IF($AE376="半年付",2,IF($AE376="季度付",4,IF($AE376="月付",12,IF($AE376="半月付",24,1))))=1,1,MAX(1,ROUND(($E376-$D376+1)/365*IF($AE376="半年付",2,IF($AE376="季度付",4,IF($AE376="月付",12,IF($AE376="半月付",24,1)))),0)))))</f>
        <v/>
      </c>
      <c r="AO376" s="248" t="str">
        <f aca="true">IF($AN376="","",MIN($AN376,MAX(0,INT((TODAY()-付款宽限天数-$D376)/(($E376-$D376+1)/$AN376))+1)))</f>
        <v/>
      </c>
    </row>
    <row r="377" customFormat="false" ht="24" hidden="false" customHeight="false" outlineLevel="0" collapsed="false">
      <c r="F377" s="288" t="str">
        <f aca="true">IF(TRIM($B377&amp;$C377)="","",IF(OR(ISNUMBER(SEARCH("未",$A377)),ISNUMBER(SEARCH("送出",$A377)),AND(TRIM($A377)="",NOT(ISNUMBER($D377)),N($H377)=0)),"【合同未回】","")&amp;IF(NOT(ISNUMBER($E377)),IF(OR(ISNUMBER(SEARCH("未",$A377)),ISNUMBER(SEARCH("送出",$A377)),AND(TRIM($A377)="",NOT(ISNUMBER($D377)),N($H377)=0)),"","【未填合同期】"),IF($E377&lt;TODAY(),"【已到期】",IF($E377-TODAY()&lt;=提醒天数,"【即将到期，剩余"&amp;($E377-TODAY())&amp;"天】","【正常】")))&amp;IF(OR($AD377="安装免保",$AD377="技术免保",$AD377="质保期内"),"【"&amp;$AD377&amp;"】",""))</f>
        <v/>
      </c>
      <c r="K377" s="244" t="str">
        <f aca="false">IF(OR(N($H377)=0,N($I377)=0),"",ROUND(N($H377)*N($I377)*IF(N($J377)=0,1,N($J377)),2))</f>
        <v/>
      </c>
      <c r="M377" s="244" t="str">
        <f aca="false">IF(TRIM($B377&amp;$C377)="","",IF(AND(N($K377)=0,N($L377)=0),"",ROUND(N($K377)+N($L377),2)))</f>
        <v/>
      </c>
      <c r="S377" s="244"/>
      <c r="T377" s="245" t="str">
        <f aca="false">IF(TRIM($B377&amp;$C377)="","",IF(N($O377)=0,"",MAX(0,MIN(N($O377)-N($Q377),N($W377)))))</f>
        <v/>
      </c>
      <c r="U377" s="245" t="str">
        <f aca="false">IF(TRIM($B377&amp;$C377)="","",IF(N($Q377)&lt;=N($O377),"",N($Q377)-N($O377)))</f>
        <v/>
      </c>
      <c r="V377" s="245" t="str">
        <f aca="false">IF(OR(TRIM($B377&amp;$C377)="",$W377=""),"",MAX(0,N($W377))-N($T377))</f>
        <v/>
      </c>
      <c r="W377" s="245" t="str">
        <f aca="false">IF(TRIM($B377&amp;$C377)="","",IF(AND(N($M377)=0,N($Q377)+N($R377)+N($S377)=0),"",ROUND(N($M377)-N($Q377)-N($R377)-N($S377),2)))</f>
        <v/>
      </c>
      <c r="X377" s="246" t="str">
        <f aca="false">IF(TRIM($B377&amp;$C377)="","",IF(N($M377)=0,IF((N($Q377)+N($R377)+N($S377))=0,"—未填单价","未填单价，已收 "&amp;TEXT((N($Q377)+N($R377)+N($S377)),"#,##0.00")),IF(N($W377)&gt;0.005,"欠 "&amp;TEXT(N($W377),"#,##0.00")&amp;IF(N($T377)&gt;0,"（开票未到账 "&amp;TEXT(N($T377),"#,##0.00")&amp;"）","")&amp;IF(N($V377)&gt;0,"（未开票 "&amp;TEXT(N($V377),"#,##0.00")&amp;"）",""),IF(N($W377)&lt;-0.005,"多收 "&amp;TEXT(-N($W377),"#,##0.00"),"✔ 已结清")))&amp;IF(N($U377)&gt;0,"｜到账未开票 "&amp;TEXT(N($U377),"#,##0.00")&amp;"，待补票","")&amp;IF(N($R377)&gt;0,"｜收现 "&amp;TEXT(N($R377),"#,##0.00"),"")&amp;IF(N($S377)&gt;0,"｜收款不开票 "&amp;TEXT(N($S377),"#,##0.00"),""))</f>
        <v/>
      </c>
      <c r="Y377" s="290"/>
      <c r="AC377" s="244" t="str">
        <f aca="false">IF(OR(N($O377)=0,N($AB377)=0),"",ROUND(N($O377)/(1+N($AB377))*N($AB377),2))</f>
        <v/>
      </c>
      <c r="AD377" s="290"/>
      <c r="AE377" s="288"/>
      <c r="AF377" s="261" t="str">
        <f aca="false">IF($AN377="","",IF($AN377=1,IF($AO377&gt;=1,"一次性·已到收款期","一次性·未到期"),$AE377&amp;" 第"&amp;$AO377&amp;"/"&amp;$AN377&amp;"期"))</f>
        <v/>
      </c>
      <c r="AG377" s="245" t="str">
        <f aca="false">IF(OR($AN377="",N($M377)=0),"",ROUND(N($K377)*$AO377/$AN377,2)+N($L377))</f>
        <v/>
      </c>
      <c r="AH377" s="245" t="str">
        <f aca="false">IF($AG377="","",MAX(0,ROUND($AG377-(N($Q377)+N($R377)+N($S377)),2)))</f>
        <v/>
      </c>
      <c r="AI377" s="245" t="str">
        <f aca="false">IF(OR(TRIM($B377&amp;$C377)="",NOT(ISNUMBER($D377))),"",SUMIFS($W$3:$W$1001,$AK$3:$AK$1001,$AK377,$D$3:$D$1001,"&lt;"&amp;$D377))</f>
        <v/>
      </c>
      <c r="AJ377" s="245" t="str">
        <f aca="false">IF(TRIM($B377&amp;$C377)="","",SUMIFS($W$3:$W$1001,$AK$3:$AK$1001,$AK377))</f>
        <v/>
      </c>
      <c r="AK377" s="261" t="str">
        <f aca="false">IF(TRIM($B377&amp;$C377)="","",TRIM($B377)&amp;"｜"&amp;TRIM($C377))</f>
        <v/>
      </c>
      <c r="AL377" s="245" t="str">
        <f aca="false">IF(TRIM($B377&amp;$C377)="","",MIN(N($O377),N($Q377)))</f>
        <v/>
      </c>
      <c r="AM377" s="248" t="str">
        <f aca="false">IF(ISNUMBER($D377),YEAR($D377),"")</f>
        <v/>
      </c>
      <c r="AN377" s="248" t="str">
        <f aca="false">IF(OR(TRIM($B377&amp;$C377)="",NOT(ISNUMBER($D377)),NOT(ISNUMBER($E377))),"",IF($E377&lt;$D377,"",IF(IF($AE377="半年付",2,IF($AE377="季度付",4,IF($AE377="月付",12,IF($AE377="半月付",24,1))))=1,1,MAX(1,ROUND(($E377-$D377+1)/365*IF($AE377="半年付",2,IF($AE377="季度付",4,IF($AE377="月付",12,IF($AE377="半月付",24,1)))),0)))))</f>
        <v/>
      </c>
      <c r="AO377" s="248" t="str">
        <f aca="true">IF($AN377="","",MIN($AN377,MAX(0,INT((TODAY()-付款宽限天数-$D377)/(($E377-$D377+1)/$AN377))+1)))</f>
        <v/>
      </c>
    </row>
    <row r="378" customFormat="false" ht="24" hidden="false" customHeight="false" outlineLevel="0" collapsed="false">
      <c r="F378" s="288" t="str">
        <f aca="true">IF(TRIM($B378&amp;$C378)="","",IF(OR(ISNUMBER(SEARCH("未",$A378)),ISNUMBER(SEARCH("送出",$A378)),AND(TRIM($A378)="",NOT(ISNUMBER($D378)),N($H378)=0)),"【合同未回】","")&amp;IF(NOT(ISNUMBER($E378)),IF(OR(ISNUMBER(SEARCH("未",$A378)),ISNUMBER(SEARCH("送出",$A378)),AND(TRIM($A378)="",NOT(ISNUMBER($D378)),N($H378)=0)),"","【未填合同期】"),IF($E378&lt;TODAY(),"【已到期】",IF($E378-TODAY()&lt;=提醒天数,"【即将到期，剩余"&amp;($E378-TODAY())&amp;"天】","【正常】")))&amp;IF(OR($AD378="安装免保",$AD378="技术免保",$AD378="质保期内"),"【"&amp;$AD378&amp;"】",""))</f>
        <v/>
      </c>
      <c r="K378" s="244" t="str">
        <f aca="false">IF(OR(N($H378)=0,N($I378)=0),"",ROUND(N($H378)*N($I378)*IF(N($J378)=0,1,N($J378)),2))</f>
        <v/>
      </c>
      <c r="M378" s="244" t="str">
        <f aca="false">IF(TRIM($B378&amp;$C378)="","",IF(AND(N($K378)=0,N($L378)=0),"",ROUND(N($K378)+N($L378),2)))</f>
        <v/>
      </c>
      <c r="S378" s="244"/>
      <c r="T378" s="245" t="str">
        <f aca="false">IF(TRIM($B378&amp;$C378)="","",IF(N($O378)=0,"",MAX(0,MIN(N($O378)-N($Q378),N($W378)))))</f>
        <v/>
      </c>
      <c r="U378" s="245" t="str">
        <f aca="false">IF(TRIM($B378&amp;$C378)="","",IF(N($Q378)&lt;=N($O378),"",N($Q378)-N($O378)))</f>
        <v/>
      </c>
      <c r="V378" s="245" t="str">
        <f aca="false">IF(OR(TRIM($B378&amp;$C378)="",$W378=""),"",MAX(0,N($W378))-N($T378))</f>
        <v/>
      </c>
      <c r="W378" s="245" t="str">
        <f aca="false">IF(TRIM($B378&amp;$C378)="","",IF(AND(N($M378)=0,N($Q378)+N($R378)+N($S378)=0),"",ROUND(N($M378)-N($Q378)-N($R378)-N($S378),2)))</f>
        <v/>
      </c>
      <c r="X378" s="246" t="str">
        <f aca="false">IF(TRIM($B378&amp;$C378)="","",IF(N($M378)=0,IF((N($Q378)+N($R378)+N($S378))=0,"—未填单价","未填单价，已收 "&amp;TEXT((N($Q378)+N($R378)+N($S378)),"#,##0.00")),IF(N($W378)&gt;0.005,"欠 "&amp;TEXT(N($W378),"#,##0.00")&amp;IF(N($T378)&gt;0,"（开票未到账 "&amp;TEXT(N($T378),"#,##0.00")&amp;"）","")&amp;IF(N($V378)&gt;0,"（未开票 "&amp;TEXT(N($V378),"#,##0.00")&amp;"）",""),IF(N($W378)&lt;-0.005,"多收 "&amp;TEXT(-N($W378),"#,##0.00"),"✔ 已结清")))&amp;IF(N($U378)&gt;0,"｜到账未开票 "&amp;TEXT(N($U378),"#,##0.00")&amp;"，待补票","")&amp;IF(N($R378)&gt;0,"｜收现 "&amp;TEXT(N($R378),"#,##0.00"),"")&amp;IF(N($S378)&gt;0,"｜收款不开票 "&amp;TEXT(N($S378),"#,##0.00"),""))</f>
        <v/>
      </c>
      <c r="Y378" s="290"/>
      <c r="AC378" s="244" t="str">
        <f aca="false">IF(OR(N($O378)=0,N($AB378)=0),"",ROUND(N($O378)/(1+N($AB378))*N($AB378),2))</f>
        <v/>
      </c>
      <c r="AD378" s="290"/>
      <c r="AE378" s="288"/>
      <c r="AF378" s="261" t="str">
        <f aca="false">IF($AN378="","",IF($AN378=1,IF($AO378&gt;=1,"一次性·已到收款期","一次性·未到期"),$AE378&amp;" 第"&amp;$AO378&amp;"/"&amp;$AN378&amp;"期"))</f>
        <v/>
      </c>
      <c r="AG378" s="245" t="str">
        <f aca="false">IF(OR($AN378="",N($M378)=0),"",ROUND(N($K378)*$AO378/$AN378,2)+N($L378))</f>
        <v/>
      </c>
      <c r="AH378" s="245" t="str">
        <f aca="false">IF($AG378="","",MAX(0,ROUND($AG378-(N($Q378)+N($R378)+N($S378)),2)))</f>
        <v/>
      </c>
      <c r="AI378" s="245" t="str">
        <f aca="false">IF(OR(TRIM($B378&amp;$C378)="",NOT(ISNUMBER($D378))),"",SUMIFS($W$3:$W$1001,$AK$3:$AK$1001,$AK378,$D$3:$D$1001,"&lt;"&amp;$D378))</f>
        <v/>
      </c>
      <c r="AJ378" s="245" t="str">
        <f aca="false">IF(TRIM($B378&amp;$C378)="","",SUMIFS($W$3:$W$1001,$AK$3:$AK$1001,$AK378))</f>
        <v/>
      </c>
      <c r="AK378" s="261" t="str">
        <f aca="false">IF(TRIM($B378&amp;$C378)="","",TRIM($B378)&amp;"｜"&amp;TRIM($C378))</f>
        <v/>
      </c>
      <c r="AL378" s="245" t="str">
        <f aca="false">IF(TRIM($B378&amp;$C378)="","",MIN(N($O378),N($Q378)))</f>
        <v/>
      </c>
      <c r="AM378" s="248" t="str">
        <f aca="false">IF(ISNUMBER($D378),YEAR($D378),"")</f>
        <v/>
      </c>
      <c r="AN378" s="248" t="str">
        <f aca="false">IF(OR(TRIM($B378&amp;$C378)="",NOT(ISNUMBER($D378)),NOT(ISNUMBER($E378))),"",IF($E378&lt;$D378,"",IF(IF($AE378="半年付",2,IF($AE378="季度付",4,IF($AE378="月付",12,IF($AE378="半月付",24,1))))=1,1,MAX(1,ROUND(($E378-$D378+1)/365*IF($AE378="半年付",2,IF($AE378="季度付",4,IF($AE378="月付",12,IF($AE378="半月付",24,1)))),0)))))</f>
        <v/>
      </c>
      <c r="AO378" s="248" t="str">
        <f aca="true">IF($AN378="","",MIN($AN378,MAX(0,INT((TODAY()-付款宽限天数-$D378)/(($E378-$D378+1)/$AN378))+1)))</f>
        <v/>
      </c>
    </row>
    <row r="379" customFormat="false" ht="24" hidden="false" customHeight="false" outlineLevel="0" collapsed="false">
      <c r="F379" s="288" t="str">
        <f aca="true">IF(TRIM($B379&amp;$C379)="","",IF(OR(ISNUMBER(SEARCH("未",$A379)),ISNUMBER(SEARCH("送出",$A379)),AND(TRIM($A379)="",NOT(ISNUMBER($D379)),N($H379)=0)),"【合同未回】","")&amp;IF(NOT(ISNUMBER($E379)),IF(OR(ISNUMBER(SEARCH("未",$A379)),ISNUMBER(SEARCH("送出",$A379)),AND(TRIM($A379)="",NOT(ISNUMBER($D379)),N($H379)=0)),"","【未填合同期】"),IF($E379&lt;TODAY(),"【已到期】",IF($E379-TODAY()&lt;=提醒天数,"【即将到期，剩余"&amp;($E379-TODAY())&amp;"天】","【正常】")))&amp;IF(OR($AD379="安装免保",$AD379="技术免保",$AD379="质保期内"),"【"&amp;$AD379&amp;"】",""))</f>
        <v/>
      </c>
      <c r="K379" s="244" t="str">
        <f aca="false">IF(OR(N($H379)=0,N($I379)=0),"",ROUND(N($H379)*N($I379)*IF(N($J379)=0,1,N($J379)),2))</f>
        <v/>
      </c>
      <c r="M379" s="244" t="str">
        <f aca="false">IF(TRIM($B379&amp;$C379)="","",IF(AND(N($K379)=0,N($L379)=0),"",ROUND(N($K379)+N($L379),2)))</f>
        <v/>
      </c>
      <c r="S379" s="244"/>
      <c r="T379" s="245" t="str">
        <f aca="false">IF(TRIM($B379&amp;$C379)="","",IF(N($O379)=0,"",MAX(0,MIN(N($O379)-N($Q379),N($W379)))))</f>
        <v/>
      </c>
      <c r="U379" s="245" t="str">
        <f aca="false">IF(TRIM($B379&amp;$C379)="","",IF(N($Q379)&lt;=N($O379),"",N($Q379)-N($O379)))</f>
        <v/>
      </c>
      <c r="V379" s="245" t="str">
        <f aca="false">IF(OR(TRIM($B379&amp;$C379)="",$W379=""),"",MAX(0,N($W379))-N($T379))</f>
        <v/>
      </c>
      <c r="W379" s="245" t="str">
        <f aca="false">IF(TRIM($B379&amp;$C379)="","",IF(AND(N($M379)=0,N($Q379)+N($R379)+N($S379)=0),"",ROUND(N($M379)-N($Q379)-N($R379)-N($S379),2)))</f>
        <v/>
      </c>
      <c r="X379" s="246" t="str">
        <f aca="false">IF(TRIM($B379&amp;$C379)="","",IF(N($M379)=0,IF((N($Q379)+N($R379)+N($S379))=0,"—未填单价","未填单价，已收 "&amp;TEXT((N($Q379)+N($R379)+N($S379)),"#,##0.00")),IF(N($W379)&gt;0.005,"欠 "&amp;TEXT(N($W379),"#,##0.00")&amp;IF(N($T379)&gt;0,"（开票未到账 "&amp;TEXT(N($T379),"#,##0.00")&amp;"）","")&amp;IF(N($V379)&gt;0,"（未开票 "&amp;TEXT(N($V379),"#,##0.00")&amp;"）",""),IF(N($W379)&lt;-0.005,"多收 "&amp;TEXT(-N($W379),"#,##0.00"),"✔ 已结清")))&amp;IF(N($U379)&gt;0,"｜到账未开票 "&amp;TEXT(N($U379),"#,##0.00")&amp;"，待补票","")&amp;IF(N($R379)&gt;0,"｜收现 "&amp;TEXT(N($R379),"#,##0.00"),"")&amp;IF(N($S379)&gt;0,"｜收款不开票 "&amp;TEXT(N($S379),"#,##0.00"),""))</f>
        <v/>
      </c>
      <c r="Y379" s="290"/>
      <c r="AC379" s="244" t="str">
        <f aca="false">IF(OR(N($O379)=0,N($AB379)=0),"",ROUND(N($O379)/(1+N($AB379))*N($AB379),2))</f>
        <v/>
      </c>
      <c r="AD379" s="290"/>
      <c r="AE379" s="288"/>
      <c r="AF379" s="261" t="str">
        <f aca="false">IF($AN379="","",IF($AN379=1,IF($AO379&gt;=1,"一次性·已到收款期","一次性·未到期"),$AE379&amp;" 第"&amp;$AO379&amp;"/"&amp;$AN379&amp;"期"))</f>
        <v/>
      </c>
      <c r="AG379" s="245" t="str">
        <f aca="false">IF(OR($AN379="",N($M379)=0),"",ROUND(N($K379)*$AO379/$AN379,2)+N($L379))</f>
        <v/>
      </c>
      <c r="AH379" s="245" t="str">
        <f aca="false">IF($AG379="","",MAX(0,ROUND($AG379-(N($Q379)+N($R379)+N($S379)),2)))</f>
        <v/>
      </c>
      <c r="AI379" s="245" t="str">
        <f aca="false">IF(OR(TRIM($B379&amp;$C379)="",NOT(ISNUMBER($D379))),"",SUMIFS($W$3:$W$1001,$AK$3:$AK$1001,$AK379,$D$3:$D$1001,"&lt;"&amp;$D379))</f>
        <v/>
      </c>
      <c r="AJ379" s="245" t="str">
        <f aca="false">IF(TRIM($B379&amp;$C379)="","",SUMIFS($W$3:$W$1001,$AK$3:$AK$1001,$AK379))</f>
        <v/>
      </c>
      <c r="AK379" s="261" t="str">
        <f aca="false">IF(TRIM($B379&amp;$C379)="","",TRIM($B379)&amp;"｜"&amp;TRIM($C379))</f>
        <v/>
      </c>
      <c r="AL379" s="245" t="str">
        <f aca="false">IF(TRIM($B379&amp;$C379)="","",MIN(N($O379),N($Q379)))</f>
        <v/>
      </c>
      <c r="AM379" s="248" t="str">
        <f aca="false">IF(ISNUMBER($D379),YEAR($D379),"")</f>
        <v/>
      </c>
      <c r="AN379" s="248" t="str">
        <f aca="false">IF(OR(TRIM($B379&amp;$C379)="",NOT(ISNUMBER($D379)),NOT(ISNUMBER($E379))),"",IF($E379&lt;$D379,"",IF(IF($AE379="半年付",2,IF($AE379="季度付",4,IF($AE379="月付",12,IF($AE379="半月付",24,1))))=1,1,MAX(1,ROUND(($E379-$D379+1)/365*IF($AE379="半年付",2,IF($AE379="季度付",4,IF($AE379="月付",12,IF($AE379="半月付",24,1)))),0)))))</f>
        <v/>
      </c>
      <c r="AO379" s="248" t="str">
        <f aca="true">IF($AN379="","",MIN($AN379,MAX(0,INT((TODAY()-付款宽限天数-$D379)/(($E379-$D379+1)/$AN379))+1)))</f>
        <v/>
      </c>
    </row>
    <row r="380" customFormat="false" ht="24" hidden="false" customHeight="false" outlineLevel="0" collapsed="false">
      <c r="F380" s="288" t="str">
        <f aca="true">IF(TRIM($B380&amp;$C380)="","",IF(OR(ISNUMBER(SEARCH("未",$A380)),ISNUMBER(SEARCH("送出",$A380)),AND(TRIM($A380)="",NOT(ISNUMBER($D380)),N($H380)=0)),"【合同未回】","")&amp;IF(NOT(ISNUMBER($E380)),IF(OR(ISNUMBER(SEARCH("未",$A380)),ISNUMBER(SEARCH("送出",$A380)),AND(TRIM($A380)="",NOT(ISNUMBER($D380)),N($H380)=0)),"","【未填合同期】"),IF($E380&lt;TODAY(),"【已到期】",IF($E380-TODAY()&lt;=提醒天数,"【即将到期，剩余"&amp;($E380-TODAY())&amp;"天】","【正常】")))&amp;IF(OR($AD380="安装免保",$AD380="技术免保",$AD380="质保期内"),"【"&amp;$AD380&amp;"】",""))</f>
        <v/>
      </c>
      <c r="K380" s="244" t="str">
        <f aca="false">IF(OR(N($H380)=0,N($I380)=0),"",ROUND(N($H380)*N($I380)*IF(N($J380)=0,1,N($J380)),2))</f>
        <v/>
      </c>
      <c r="M380" s="244" t="str">
        <f aca="false">IF(TRIM($B380&amp;$C380)="","",IF(AND(N($K380)=0,N($L380)=0),"",ROUND(N($K380)+N($L380),2)))</f>
        <v/>
      </c>
      <c r="S380" s="244"/>
      <c r="T380" s="245" t="str">
        <f aca="false">IF(TRIM($B380&amp;$C380)="","",IF(N($O380)=0,"",MAX(0,MIN(N($O380)-N($Q380),N($W380)))))</f>
        <v/>
      </c>
      <c r="U380" s="245" t="str">
        <f aca="false">IF(TRIM($B380&amp;$C380)="","",IF(N($Q380)&lt;=N($O380),"",N($Q380)-N($O380)))</f>
        <v/>
      </c>
      <c r="V380" s="245" t="str">
        <f aca="false">IF(OR(TRIM($B380&amp;$C380)="",$W380=""),"",MAX(0,N($W380))-N($T380))</f>
        <v/>
      </c>
      <c r="W380" s="245" t="str">
        <f aca="false">IF(TRIM($B380&amp;$C380)="","",IF(AND(N($M380)=0,N($Q380)+N($R380)+N($S380)=0),"",ROUND(N($M380)-N($Q380)-N($R380)-N($S380),2)))</f>
        <v/>
      </c>
      <c r="X380" s="246" t="str">
        <f aca="false">IF(TRIM($B380&amp;$C380)="","",IF(N($M380)=0,IF((N($Q380)+N($R380)+N($S380))=0,"—未填单价","未填单价，已收 "&amp;TEXT((N($Q380)+N($R380)+N($S380)),"#,##0.00")),IF(N($W380)&gt;0.005,"欠 "&amp;TEXT(N($W380),"#,##0.00")&amp;IF(N($T380)&gt;0,"（开票未到账 "&amp;TEXT(N($T380),"#,##0.00")&amp;"）","")&amp;IF(N($V380)&gt;0,"（未开票 "&amp;TEXT(N($V380),"#,##0.00")&amp;"）",""),IF(N($W380)&lt;-0.005,"多收 "&amp;TEXT(-N($W380),"#,##0.00"),"✔ 已结清")))&amp;IF(N($U380)&gt;0,"｜到账未开票 "&amp;TEXT(N($U380),"#,##0.00")&amp;"，待补票","")&amp;IF(N($R380)&gt;0,"｜收现 "&amp;TEXT(N($R380),"#,##0.00"),"")&amp;IF(N($S380)&gt;0,"｜收款不开票 "&amp;TEXT(N($S380),"#,##0.00"),""))</f>
        <v/>
      </c>
      <c r="Y380" s="290"/>
      <c r="AC380" s="244" t="str">
        <f aca="false">IF(OR(N($O380)=0,N($AB380)=0),"",ROUND(N($O380)/(1+N($AB380))*N($AB380),2))</f>
        <v/>
      </c>
      <c r="AD380" s="290"/>
      <c r="AE380" s="288"/>
      <c r="AF380" s="261" t="str">
        <f aca="false">IF($AN380="","",IF($AN380=1,IF($AO380&gt;=1,"一次性·已到收款期","一次性·未到期"),$AE380&amp;" 第"&amp;$AO380&amp;"/"&amp;$AN380&amp;"期"))</f>
        <v/>
      </c>
      <c r="AG380" s="245" t="str">
        <f aca="false">IF(OR($AN380="",N($M380)=0),"",ROUND(N($K380)*$AO380/$AN380,2)+N($L380))</f>
        <v/>
      </c>
      <c r="AH380" s="245" t="str">
        <f aca="false">IF($AG380="","",MAX(0,ROUND($AG380-(N($Q380)+N($R380)+N($S380)),2)))</f>
        <v/>
      </c>
      <c r="AI380" s="245" t="str">
        <f aca="false">IF(OR(TRIM($B380&amp;$C380)="",NOT(ISNUMBER($D380))),"",SUMIFS($W$3:$W$1001,$AK$3:$AK$1001,$AK380,$D$3:$D$1001,"&lt;"&amp;$D380))</f>
        <v/>
      </c>
      <c r="AJ380" s="245" t="str">
        <f aca="false">IF(TRIM($B380&amp;$C380)="","",SUMIFS($W$3:$W$1001,$AK$3:$AK$1001,$AK380))</f>
        <v/>
      </c>
      <c r="AK380" s="261" t="str">
        <f aca="false">IF(TRIM($B380&amp;$C380)="","",TRIM($B380)&amp;"｜"&amp;TRIM($C380))</f>
        <v/>
      </c>
      <c r="AL380" s="245" t="str">
        <f aca="false">IF(TRIM($B380&amp;$C380)="","",MIN(N($O380),N($Q380)))</f>
        <v/>
      </c>
      <c r="AM380" s="248" t="str">
        <f aca="false">IF(ISNUMBER($D380),YEAR($D380),"")</f>
        <v/>
      </c>
      <c r="AN380" s="248" t="str">
        <f aca="false">IF(OR(TRIM($B380&amp;$C380)="",NOT(ISNUMBER($D380)),NOT(ISNUMBER($E380))),"",IF($E380&lt;$D380,"",IF(IF($AE380="半年付",2,IF($AE380="季度付",4,IF($AE380="月付",12,IF($AE380="半月付",24,1))))=1,1,MAX(1,ROUND(($E380-$D380+1)/365*IF($AE380="半年付",2,IF($AE380="季度付",4,IF($AE380="月付",12,IF($AE380="半月付",24,1)))),0)))))</f>
        <v/>
      </c>
      <c r="AO380" s="248" t="str">
        <f aca="true">IF($AN380="","",MIN($AN380,MAX(0,INT((TODAY()-付款宽限天数-$D380)/(($E380-$D380+1)/$AN380))+1)))</f>
        <v/>
      </c>
    </row>
    <row r="381" customFormat="false" ht="24" hidden="false" customHeight="false" outlineLevel="0" collapsed="false">
      <c r="F381" s="288" t="str">
        <f aca="true">IF(TRIM($B381&amp;$C381)="","",IF(OR(ISNUMBER(SEARCH("未",$A381)),ISNUMBER(SEARCH("送出",$A381)),AND(TRIM($A381)="",NOT(ISNUMBER($D381)),N($H381)=0)),"【合同未回】","")&amp;IF(NOT(ISNUMBER($E381)),IF(OR(ISNUMBER(SEARCH("未",$A381)),ISNUMBER(SEARCH("送出",$A381)),AND(TRIM($A381)="",NOT(ISNUMBER($D381)),N($H381)=0)),"","【未填合同期】"),IF($E381&lt;TODAY(),"【已到期】",IF($E381-TODAY()&lt;=提醒天数,"【即将到期，剩余"&amp;($E381-TODAY())&amp;"天】","【正常】")))&amp;IF(OR($AD381="安装免保",$AD381="技术免保",$AD381="质保期内"),"【"&amp;$AD381&amp;"】",""))</f>
        <v/>
      </c>
      <c r="K381" s="244" t="str">
        <f aca="false">IF(OR(N($H381)=0,N($I381)=0),"",ROUND(N($H381)*N($I381)*IF(N($J381)=0,1,N($J381)),2))</f>
        <v/>
      </c>
      <c r="M381" s="244" t="str">
        <f aca="false">IF(TRIM($B381&amp;$C381)="","",IF(AND(N($K381)=0,N($L381)=0),"",ROUND(N($K381)+N($L381),2)))</f>
        <v/>
      </c>
      <c r="S381" s="244"/>
      <c r="T381" s="245" t="str">
        <f aca="false">IF(TRIM($B381&amp;$C381)="","",IF(N($O381)=0,"",MAX(0,MIN(N($O381)-N($Q381),N($W381)))))</f>
        <v/>
      </c>
      <c r="U381" s="245" t="str">
        <f aca="false">IF(TRIM($B381&amp;$C381)="","",IF(N($Q381)&lt;=N($O381),"",N($Q381)-N($O381)))</f>
        <v/>
      </c>
      <c r="V381" s="245" t="str">
        <f aca="false">IF(OR(TRIM($B381&amp;$C381)="",$W381=""),"",MAX(0,N($W381))-N($T381))</f>
        <v/>
      </c>
      <c r="W381" s="245" t="str">
        <f aca="false">IF(TRIM($B381&amp;$C381)="","",IF(AND(N($M381)=0,N($Q381)+N($R381)+N($S381)=0),"",ROUND(N($M381)-N($Q381)-N($R381)-N($S381),2)))</f>
        <v/>
      </c>
      <c r="X381" s="246" t="str">
        <f aca="false">IF(TRIM($B381&amp;$C381)="","",IF(N($M381)=0,IF((N($Q381)+N($R381)+N($S381))=0,"—未填单价","未填单价，已收 "&amp;TEXT((N($Q381)+N($R381)+N($S381)),"#,##0.00")),IF(N($W381)&gt;0.005,"欠 "&amp;TEXT(N($W381),"#,##0.00")&amp;IF(N($T381)&gt;0,"（开票未到账 "&amp;TEXT(N($T381),"#,##0.00")&amp;"）","")&amp;IF(N($V381)&gt;0,"（未开票 "&amp;TEXT(N($V381),"#,##0.00")&amp;"）",""),IF(N($W381)&lt;-0.005,"多收 "&amp;TEXT(-N($W381),"#,##0.00"),"✔ 已结清")))&amp;IF(N($U381)&gt;0,"｜到账未开票 "&amp;TEXT(N($U381),"#,##0.00")&amp;"，待补票","")&amp;IF(N($R381)&gt;0,"｜收现 "&amp;TEXT(N($R381),"#,##0.00"),"")&amp;IF(N($S381)&gt;0,"｜收款不开票 "&amp;TEXT(N($S381),"#,##0.00"),""))</f>
        <v/>
      </c>
      <c r="Y381" s="290"/>
      <c r="AC381" s="244" t="str">
        <f aca="false">IF(OR(N($O381)=0,N($AB381)=0),"",ROUND(N($O381)/(1+N($AB381))*N($AB381),2))</f>
        <v/>
      </c>
      <c r="AD381" s="290"/>
      <c r="AE381" s="288"/>
      <c r="AF381" s="261" t="str">
        <f aca="false">IF($AN381="","",IF($AN381=1,IF($AO381&gt;=1,"一次性·已到收款期","一次性·未到期"),$AE381&amp;" 第"&amp;$AO381&amp;"/"&amp;$AN381&amp;"期"))</f>
        <v/>
      </c>
      <c r="AG381" s="245" t="str">
        <f aca="false">IF(OR($AN381="",N($M381)=0),"",ROUND(N($K381)*$AO381/$AN381,2)+N($L381))</f>
        <v/>
      </c>
      <c r="AH381" s="245" t="str">
        <f aca="false">IF($AG381="","",MAX(0,ROUND($AG381-(N($Q381)+N($R381)+N($S381)),2)))</f>
        <v/>
      </c>
      <c r="AI381" s="245" t="str">
        <f aca="false">IF(OR(TRIM($B381&amp;$C381)="",NOT(ISNUMBER($D381))),"",SUMIFS($W$3:$W$1001,$AK$3:$AK$1001,$AK381,$D$3:$D$1001,"&lt;"&amp;$D381))</f>
        <v/>
      </c>
      <c r="AJ381" s="245" t="str">
        <f aca="false">IF(TRIM($B381&amp;$C381)="","",SUMIFS($W$3:$W$1001,$AK$3:$AK$1001,$AK381))</f>
        <v/>
      </c>
      <c r="AK381" s="261" t="str">
        <f aca="false">IF(TRIM($B381&amp;$C381)="","",TRIM($B381)&amp;"｜"&amp;TRIM($C381))</f>
        <v/>
      </c>
      <c r="AL381" s="245" t="str">
        <f aca="false">IF(TRIM($B381&amp;$C381)="","",MIN(N($O381),N($Q381)))</f>
        <v/>
      </c>
      <c r="AM381" s="248" t="str">
        <f aca="false">IF(ISNUMBER($D381),YEAR($D381),"")</f>
        <v/>
      </c>
      <c r="AN381" s="248" t="str">
        <f aca="false">IF(OR(TRIM($B381&amp;$C381)="",NOT(ISNUMBER($D381)),NOT(ISNUMBER($E381))),"",IF($E381&lt;$D381,"",IF(IF($AE381="半年付",2,IF($AE381="季度付",4,IF($AE381="月付",12,IF($AE381="半月付",24,1))))=1,1,MAX(1,ROUND(($E381-$D381+1)/365*IF($AE381="半年付",2,IF($AE381="季度付",4,IF($AE381="月付",12,IF($AE381="半月付",24,1)))),0)))))</f>
        <v/>
      </c>
      <c r="AO381" s="248" t="str">
        <f aca="true">IF($AN381="","",MIN($AN381,MAX(0,INT((TODAY()-付款宽限天数-$D381)/(($E381-$D381+1)/$AN381))+1)))</f>
        <v/>
      </c>
    </row>
    <row r="382" customFormat="false" ht="24" hidden="false" customHeight="false" outlineLevel="0" collapsed="false">
      <c r="F382" s="288" t="str">
        <f aca="true">IF(TRIM($B382&amp;$C382)="","",IF(OR(ISNUMBER(SEARCH("未",$A382)),ISNUMBER(SEARCH("送出",$A382)),AND(TRIM($A382)="",NOT(ISNUMBER($D382)),N($H382)=0)),"【合同未回】","")&amp;IF(NOT(ISNUMBER($E382)),IF(OR(ISNUMBER(SEARCH("未",$A382)),ISNUMBER(SEARCH("送出",$A382)),AND(TRIM($A382)="",NOT(ISNUMBER($D382)),N($H382)=0)),"","【未填合同期】"),IF($E382&lt;TODAY(),"【已到期】",IF($E382-TODAY()&lt;=提醒天数,"【即将到期，剩余"&amp;($E382-TODAY())&amp;"天】","【正常】")))&amp;IF(OR($AD382="安装免保",$AD382="技术免保",$AD382="质保期内"),"【"&amp;$AD382&amp;"】",""))</f>
        <v/>
      </c>
      <c r="K382" s="244" t="str">
        <f aca="false">IF(OR(N($H382)=0,N($I382)=0),"",ROUND(N($H382)*N($I382)*IF(N($J382)=0,1,N($J382)),2))</f>
        <v/>
      </c>
      <c r="M382" s="244" t="str">
        <f aca="false">IF(TRIM($B382&amp;$C382)="","",IF(AND(N($K382)=0,N($L382)=0),"",ROUND(N($K382)+N($L382),2)))</f>
        <v/>
      </c>
      <c r="S382" s="244"/>
      <c r="T382" s="245" t="str">
        <f aca="false">IF(TRIM($B382&amp;$C382)="","",IF(N($O382)=0,"",MAX(0,MIN(N($O382)-N($Q382),N($W382)))))</f>
        <v/>
      </c>
      <c r="U382" s="245" t="str">
        <f aca="false">IF(TRIM($B382&amp;$C382)="","",IF(N($Q382)&lt;=N($O382),"",N($Q382)-N($O382)))</f>
        <v/>
      </c>
      <c r="V382" s="245" t="str">
        <f aca="false">IF(OR(TRIM($B382&amp;$C382)="",$W382=""),"",MAX(0,N($W382))-N($T382))</f>
        <v/>
      </c>
      <c r="W382" s="245" t="str">
        <f aca="false">IF(TRIM($B382&amp;$C382)="","",IF(AND(N($M382)=0,N($Q382)+N($R382)+N($S382)=0),"",ROUND(N($M382)-N($Q382)-N($R382)-N($S382),2)))</f>
        <v/>
      </c>
      <c r="X382" s="246" t="str">
        <f aca="false">IF(TRIM($B382&amp;$C382)="","",IF(N($M382)=0,IF((N($Q382)+N($R382)+N($S382))=0,"—未填单价","未填单价，已收 "&amp;TEXT((N($Q382)+N($R382)+N($S382)),"#,##0.00")),IF(N($W382)&gt;0.005,"欠 "&amp;TEXT(N($W382),"#,##0.00")&amp;IF(N($T382)&gt;0,"（开票未到账 "&amp;TEXT(N($T382),"#,##0.00")&amp;"）","")&amp;IF(N($V382)&gt;0,"（未开票 "&amp;TEXT(N($V382),"#,##0.00")&amp;"）",""),IF(N($W382)&lt;-0.005,"多收 "&amp;TEXT(-N($W382),"#,##0.00"),"✔ 已结清")))&amp;IF(N($U382)&gt;0,"｜到账未开票 "&amp;TEXT(N($U382),"#,##0.00")&amp;"，待补票","")&amp;IF(N($R382)&gt;0,"｜收现 "&amp;TEXT(N($R382),"#,##0.00"),"")&amp;IF(N($S382)&gt;0,"｜收款不开票 "&amp;TEXT(N($S382),"#,##0.00"),""))</f>
        <v/>
      </c>
      <c r="Y382" s="290"/>
      <c r="AC382" s="244" t="str">
        <f aca="false">IF(OR(N($O382)=0,N($AB382)=0),"",ROUND(N($O382)/(1+N($AB382))*N($AB382),2))</f>
        <v/>
      </c>
      <c r="AD382" s="290"/>
      <c r="AE382" s="288"/>
      <c r="AF382" s="261" t="str">
        <f aca="false">IF($AN382="","",IF($AN382=1,IF($AO382&gt;=1,"一次性·已到收款期","一次性·未到期"),$AE382&amp;" 第"&amp;$AO382&amp;"/"&amp;$AN382&amp;"期"))</f>
        <v/>
      </c>
      <c r="AG382" s="245" t="str">
        <f aca="false">IF(OR($AN382="",N($M382)=0),"",ROUND(N($K382)*$AO382/$AN382,2)+N($L382))</f>
        <v/>
      </c>
      <c r="AH382" s="245" t="str">
        <f aca="false">IF($AG382="","",MAX(0,ROUND($AG382-(N($Q382)+N($R382)+N($S382)),2)))</f>
        <v/>
      </c>
      <c r="AI382" s="245" t="str">
        <f aca="false">IF(OR(TRIM($B382&amp;$C382)="",NOT(ISNUMBER($D382))),"",SUMIFS($W$3:$W$1001,$AK$3:$AK$1001,$AK382,$D$3:$D$1001,"&lt;"&amp;$D382))</f>
        <v/>
      </c>
      <c r="AJ382" s="245" t="str">
        <f aca="false">IF(TRIM($B382&amp;$C382)="","",SUMIFS($W$3:$W$1001,$AK$3:$AK$1001,$AK382))</f>
        <v/>
      </c>
      <c r="AK382" s="261" t="str">
        <f aca="false">IF(TRIM($B382&amp;$C382)="","",TRIM($B382)&amp;"｜"&amp;TRIM($C382))</f>
        <v/>
      </c>
      <c r="AL382" s="245" t="str">
        <f aca="false">IF(TRIM($B382&amp;$C382)="","",MIN(N($O382),N($Q382)))</f>
        <v/>
      </c>
      <c r="AM382" s="248" t="str">
        <f aca="false">IF(ISNUMBER($D382),YEAR($D382),"")</f>
        <v/>
      </c>
      <c r="AN382" s="248" t="str">
        <f aca="false">IF(OR(TRIM($B382&amp;$C382)="",NOT(ISNUMBER($D382)),NOT(ISNUMBER($E382))),"",IF($E382&lt;$D382,"",IF(IF($AE382="半年付",2,IF($AE382="季度付",4,IF($AE382="月付",12,IF($AE382="半月付",24,1))))=1,1,MAX(1,ROUND(($E382-$D382+1)/365*IF($AE382="半年付",2,IF($AE382="季度付",4,IF($AE382="月付",12,IF($AE382="半月付",24,1)))),0)))))</f>
        <v/>
      </c>
      <c r="AO382" s="248" t="str">
        <f aca="true">IF($AN382="","",MIN($AN382,MAX(0,INT((TODAY()-付款宽限天数-$D382)/(($E382-$D382+1)/$AN382))+1)))</f>
        <v/>
      </c>
    </row>
    <row r="383" customFormat="false" ht="24" hidden="false" customHeight="false" outlineLevel="0" collapsed="false">
      <c r="F383" s="288" t="str">
        <f aca="true">IF(TRIM($B383&amp;$C383)="","",IF(OR(ISNUMBER(SEARCH("未",$A383)),ISNUMBER(SEARCH("送出",$A383)),AND(TRIM($A383)="",NOT(ISNUMBER($D383)),N($H383)=0)),"【合同未回】","")&amp;IF(NOT(ISNUMBER($E383)),IF(OR(ISNUMBER(SEARCH("未",$A383)),ISNUMBER(SEARCH("送出",$A383)),AND(TRIM($A383)="",NOT(ISNUMBER($D383)),N($H383)=0)),"","【未填合同期】"),IF($E383&lt;TODAY(),"【已到期】",IF($E383-TODAY()&lt;=提醒天数,"【即将到期，剩余"&amp;($E383-TODAY())&amp;"天】","【正常】")))&amp;IF(OR($AD383="安装免保",$AD383="技术免保",$AD383="质保期内"),"【"&amp;$AD383&amp;"】",""))</f>
        <v/>
      </c>
      <c r="K383" s="244" t="str">
        <f aca="false">IF(OR(N($H383)=0,N($I383)=0),"",ROUND(N($H383)*N($I383)*IF(N($J383)=0,1,N($J383)),2))</f>
        <v/>
      </c>
      <c r="M383" s="244" t="str">
        <f aca="false">IF(TRIM($B383&amp;$C383)="","",IF(AND(N($K383)=0,N($L383)=0),"",ROUND(N($K383)+N($L383),2)))</f>
        <v/>
      </c>
      <c r="S383" s="244"/>
      <c r="T383" s="245" t="str">
        <f aca="false">IF(TRIM($B383&amp;$C383)="","",IF(N($O383)=0,"",MAX(0,MIN(N($O383)-N($Q383),N($W383)))))</f>
        <v/>
      </c>
      <c r="U383" s="245" t="str">
        <f aca="false">IF(TRIM($B383&amp;$C383)="","",IF(N($Q383)&lt;=N($O383),"",N($Q383)-N($O383)))</f>
        <v/>
      </c>
      <c r="V383" s="245" t="str">
        <f aca="false">IF(OR(TRIM($B383&amp;$C383)="",$W383=""),"",MAX(0,N($W383))-N($T383))</f>
        <v/>
      </c>
      <c r="W383" s="245" t="str">
        <f aca="false">IF(TRIM($B383&amp;$C383)="","",IF(AND(N($M383)=0,N($Q383)+N($R383)+N($S383)=0),"",ROUND(N($M383)-N($Q383)-N($R383)-N($S383),2)))</f>
        <v/>
      </c>
      <c r="X383" s="246" t="str">
        <f aca="false">IF(TRIM($B383&amp;$C383)="","",IF(N($M383)=0,IF((N($Q383)+N($R383)+N($S383))=0,"—未填单价","未填单价，已收 "&amp;TEXT((N($Q383)+N($R383)+N($S383)),"#,##0.00")),IF(N($W383)&gt;0.005,"欠 "&amp;TEXT(N($W383),"#,##0.00")&amp;IF(N($T383)&gt;0,"（开票未到账 "&amp;TEXT(N($T383),"#,##0.00")&amp;"）","")&amp;IF(N($V383)&gt;0,"（未开票 "&amp;TEXT(N($V383),"#,##0.00")&amp;"）",""),IF(N($W383)&lt;-0.005,"多收 "&amp;TEXT(-N($W383),"#,##0.00"),"✔ 已结清")))&amp;IF(N($U383)&gt;0,"｜到账未开票 "&amp;TEXT(N($U383),"#,##0.00")&amp;"，待补票","")&amp;IF(N($R383)&gt;0,"｜收现 "&amp;TEXT(N($R383),"#,##0.00"),"")&amp;IF(N($S383)&gt;0,"｜收款不开票 "&amp;TEXT(N($S383),"#,##0.00"),""))</f>
        <v/>
      </c>
      <c r="Y383" s="290"/>
      <c r="AC383" s="244" t="str">
        <f aca="false">IF(OR(N($O383)=0,N($AB383)=0),"",ROUND(N($O383)/(1+N($AB383))*N($AB383),2))</f>
        <v/>
      </c>
      <c r="AD383" s="290"/>
      <c r="AE383" s="288"/>
      <c r="AF383" s="261" t="str">
        <f aca="false">IF($AN383="","",IF($AN383=1,IF($AO383&gt;=1,"一次性·已到收款期","一次性·未到期"),$AE383&amp;" 第"&amp;$AO383&amp;"/"&amp;$AN383&amp;"期"))</f>
        <v/>
      </c>
      <c r="AG383" s="245" t="str">
        <f aca="false">IF(OR($AN383="",N($M383)=0),"",ROUND(N($K383)*$AO383/$AN383,2)+N($L383))</f>
        <v/>
      </c>
      <c r="AH383" s="245" t="str">
        <f aca="false">IF($AG383="","",MAX(0,ROUND($AG383-(N($Q383)+N($R383)+N($S383)),2)))</f>
        <v/>
      </c>
      <c r="AI383" s="245" t="str">
        <f aca="false">IF(OR(TRIM($B383&amp;$C383)="",NOT(ISNUMBER($D383))),"",SUMIFS($W$3:$W$1001,$AK$3:$AK$1001,$AK383,$D$3:$D$1001,"&lt;"&amp;$D383))</f>
        <v/>
      </c>
      <c r="AJ383" s="245" t="str">
        <f aca="false">IF(TRIM($B383&amp;$C383)="","",SUMIFS($W$3:$W$1001,$AK$3:$AK$1001,$AK383))</f>
        <v/>
      </c>
      <c r="AK383" s="261" t="str">
        <f aca="false">IF(TRIM($B383&amp;$C383)="","",TRIM($B383)&amp;"｜"&amp;TRIM($C383))</f>
        <v/>
      </c>
      <c r="AL383" s="245" t="str">
        <f aca="false">IF(TRIM($B383&amp;$C383)="","",MIN(N($O383),N($Q383)))</f>
        <v/>
      </c>
      <c r="AM383" s="248" t="str">
        <f aca="false">IF(ISNUMBER($D383),YEAR($D383),"")</f>
        <v/>
      </c>
      <c r="AN383" s="248" t="str">
        <f aca="false">IF(OR(TRIM($B383&amp;$C383)="",NOT(ISNUMBER($D383)),NOT(ISNUMBER($E383))),"",IF($E383&lt;$D383,"",IF(IF($AE383="半年付",2,IF($AE383="季度付",4,IF($AE383="月付",12,IF($AE383="半月付",24,1))))=1,1,MAX(1,ROUND(($E383-$D383+1)/365*IF($AE383="半年付",2,IF($AE383="季度付",4,IF($AE383="月付",12,IF($AE383="半月付",24,1)))),0)))))</f>
        <v/>
      </c>
      <c r="AO383" s="248" t="str">
        <f aca="true">IF($AN383="","",MIN($AN383,MAX(0,INT((TODAY()-付款宽限天数-$D383)/(($E383-$D383+1)/$AN383))+1)))</f>
        <v/>
      </c>
    </row>
    <row r="384" customFormat="false" ht="24" hidden="false" customHeight="false" outlineLevel="0" collapsed="false">
      <c r="F384" s="288" t="str">
        <f aca="true">IF(TRIM($B384&amp;$C384)="","",IF(OR(ISNUMBER(SEARCH("未",$A384)),ISNUMBER(SEARCH("送出",$A384)),AND(TRIM($A384)="",NOT(ISNUMBER($D384)),N($H384)=0)),"【合同未回】","")&amp;IF(NOT(ISNUMBER($E384)),IF(OR(ISNUMBER(SEARCH("未",$A384)),ISNUMBER(SEARCH("送出",$A384)),AND(TRIM($A384)="",NOT(ISNUMBER($D384)),N($H384)=0)),"","【未填合同期】"),IF($E384&lt;TODAY(),"【已到期】",IF($E384-TODAY()&lt;=提醒天数,"【即将到期，剩余"&amp;($E384-TODAY())&amp;"天】","【正常】")))&amp;IF(OR($AD384="安装免保",$AD384="技术免保",$AD384="质保期内"),"【"&amp;$AD384&amp;"】",""))</f>
        <v/>
      </c>
      <c r="K384" s="244" t="str">
        <f aca="false">IF(OR(N($H384)=0,N($I384)=0),"",ROUND(N($H384)*N($I384)*IF(N($J384)=0,1,N($J384)),2))</f>
        <v/>
      </c>
      <c r="M384" s="244" t="str">
        <f aca="false">IF(TRIM($B384&amp;$C384)="","",IF(AND(N($K384)=0,N($L384)=0),"",ROUND(N($K384)+N($L384),2)))</f>
        <v/>
      </c>
      <c r="S384" s="244"/>
      <c r="T384" s="245" t="str">
        <f aca="false">IF(TRIM($B384&amp;$C384)="","",IF(N($O384)=0,"",MAX(0,MIN(N($O384)-N($Q384),N($W384)))))</f>
        <v/>
      </c>
      <c r="U384" s="245" t="str">
        <f aca="false">IF(TRIM($B384&amp;$C384)="","",IF(N($Q384)&lt;=N($O384),"",N($Q384)-N($O384)))</f>
        <v/>
      </c>
      <c r="V384" s="245" t="str">
        <f aca="false">IF(OR(TRIM($B384&amp;$C384)="",$W384=""),"",MAX(0,N($W384))-N($T384))</f>
        <v/>
      </c>
      <c r="W384" s="245" t="str">
        <f aca="false">IF(TRIM($B384&amp;$C384)="","",IF(AND(N($M384)=0,N($Q384)+N($R384)+N($S384)=0),"",ROUND(N($M384)-N($Q384)-N($R384)-N($S384),2)))</f>
        <v/>
      </c>
      <c r="X384" s="246" t="str">
        <f aca="false">IF(TRIM($B384&amp;$C384)="","",IF(N($M384)=0,IF((N($Q384)+N($R384)+N($S384))=0,"—未填单价","未填单价，已收 "&amp;TEXT((N($Q384)+N($R384)+N($S384)),"#,##0.00")),IF(N($W384)&gt;0.005,"欠 "&amp;TEXT(N($W384),"#,##0.00")&amp;IF(N($T384)&gt;0,"（开票未到账 "&amp;TEXT(N($T384),"#,##0.00")&amp;"）","")&amp;IF(N($V384)&gt;0,"（未开票 "&amp;TEXT(N($V384),"#,##0.00")&amp;"）",""),IF(N($W384)&lt;-0.005,"多收 "&amp;TEXT(-N($W384),"#,##0.00"),"✔ 已结清")))&amp;IF(N($U384)&gt;0,"｜到账未开票 "&amp;TEXT(N($U384),"#,##0.00")&amp;"，待补票","")&amp;IF(N($R384)&gt;0,"｜收现 "&amp;TEXT(N($R384),"#,##0.00"),"")&amp;IF(N($S384)&gt;0,"｜收款不开票 "&amp;TEXT(N($S384),"#,##0.00"),""))</f>
        <v/>
      </c>
      <c r="Y384" s="290"/>
      <c r="AC384" s="244" t="str">
        <f aca="false">IF(OR(N($O384)=0,N($AB384)=0),"",ROUND(N($O384)/(1+N($AB384))*N($AB384),2))</f>
        <v/>
      </c>
      <c r="AD384" s="290"/>
      <c r="AE384" s="288"/>
      <c r="AF384" s="261" t="str">
        <f aca="false">IF($AN384="","",IF($AN384=1,IF($AO384&gt;=1,"一次性·已到收款期","一次性·未到期"),$AE384&amp;" 第"&amp;$AO384&amp;"/"&amp;$AN384&amp;"期"))</f>
        <v/>
      </c>
      <c r="AG384" s="245" t="str">
        <f aca="false">IF(OR($AN384="",N($M384)=0),"",ROUND(N($K384)*$AO384/$AN384,2)+N($L384))</f>
        <v/>
      </c>
      <c r="AH384" s="245" t="str">
        <f aca="false">IF($AG384="","",MAX(0,ROUND($AG384-(N($Q384)+N($R384)+N($S384)),2)))</f>
        <v/>
      </c>
      <c r="AI384" s="245" t="str">
        <f aca="false">IF(OR(TRIM($B384&amp;$C384)="",NOT(ISNUMBER($D384))),"",SUMIFS($W$3:$W$1001,$AK$3:$AK$1001,$AK384,$D$3:$D$1001,"&lt;"&amp;$D384))</f>
        <v/>
      </c>
      <c r="AJ384" s="245" t="str">
        <f aca="false">IF(TRIM($B384&amp;$C384)="","",SUMIFS($W$3:$W$1001,$AK$3:$AK$1001,$AK384))</f>
        <v/>
      </c>
      <c r="AK384" s="261" t="str">
        <f aca="false">IF(TRIM($B384&amp;$C384)="","",TRIM($B384)&amp;"｜"&amp;TRIM($C384))</f>
        <v/>
      </c>
      <c r="AL384" s="245" t="str">
        <f aca="false">IF(TRIM($B384&amp;$C384)="","",MIN(N($O384),N($Q384)))</f>
        <v/>
      </c>
      <c r="AM384" s="248" t="str">
        <f aca="false">IF(ISNUMBER($D384),YEAR($D384),"")</f>
        <v/>
      </c>
      <c r="AN384" s="248" t="str">
        <f aca="false">IF(OR(TRIM($B384&amp;$C384)="",NOT(ISNUMBER($D384)),NOT(ISNUMBER($E384))),"",IF($E384&lt;$D384,"",IF(IF($AE384="半年付",2,IF($AE384="季度付",4,IF($AE384="月付",12,IF($AE384="半月付",24,1))))=1,1,MAX(1,ROUND(($E384-$D384+1)/365*IF($AE384="半年付",2,IF($AE384="季度付",4,IF($AE384="月付",12,IF($AE384="半月付",24,1)))),0)))))</f>
        <v/>
      </c>
      <c r="AO384" s="248" t="str">
        <f aca="true">IF($AN384="","",MIN($AN384,MAX(0,INT((TODAY()-付款宽限天数-$D384)/(($E384-$D384+1)/$AN384))+1)))</f>
        <v/>
      </c>
    </row>
    <row r="385" customFormat="false" ht="24" hidden="false" customHeight="false" outlineLevel="0" collapsed="false">
      <c r="F385" s="288" t="str">
        <f aca="true">IF(TRIM($B385&amp;$C385)="","",IF(OR(ISNUMBER(SEARCH("未",$A385)),ISNUMBER(SEARCH("送出",$A385)),AND(TRIM($A385)="",NOT(ISNUMBER($D385)),N($H385)=0)),"【合同未回】","")&amp;IF(NOT(ISNUMBER($E385)),IF(OR(ISNUMBER(SEARCH("未",$A385)),ISNUMBER(SEARCH("送出",$A385)),AND(TRIM($A385)="",NOT(ISNUMBER($D385)),N($H385)=0)),"","【未填合同期】"),IF($E385&lt;TODAY(),"【已到期】",IF($E385-TODAY()&lt;=提醒天数,"【即将到期，剩余"&amp;($E385-TODAY())&amp;"天】","【正常】")))&amp;IF(OR($AD385="安装免保",$AD385="技术免保",$AD385="质保期内"),"【"&amp;$AD385&amp;"】",""))</f>
        <v/>
      </c>
      <c r="K385" s="244" t="str">
        <f aca="false">IF(OR(N($H385)=0,N($I385)=0),"",ROUND(N($H385)*N($I385)*IF(N($J385)=0,1,N($J385)),2))</f>
        <v/>
      </c>
      <c r="M385" s="244" t="str">
        <f aca="false">IF(TRIM($B385&amp;$C385)="","",IF(AND(N($K385)=0,N($L385)=0),"",ROUND(N($K385)+N($L385),2)))</f>
        <v/>
      </c>
      <c r="S385" s="244"/>
      <c r="T385" s="245" t="str">
        <f aca="false">IF(TRIM($B385&amp;$C385)="","",IF(N($O385)=0,"",MAX(0,MIN(N($O385)-N($Q385),N($W385)))))</f>
        <v/>
      </c>
      <c r="U385" s="245" t="str">
        <f aca="false">IF(TRIM($B385&amp;$C385)="","",IF(N($Q385)&lt;=N($O385),"",N($Q385)-N($O385)))</f>
        <v/>
      </c>
      <c r="V385" s="245" t="str">
        <f aca="false">IF(OR(TRIM($B385&amp;$C385)="",$W385=""),"",MAX(0,N($W385))-N($T385))</f>
        <v/>
      </c>
      <c r="W385" s="245" t="str">
        <f aca="false">IF(TRIM($B385&amp;$C385)="","",IF(AND(N($M385)=0,N($Q385)+N($R385)+N($S385)=0),"",ROUND(N($M385)-N($Q385)-N($R385)-N($S385),2)))</f>
        <v/>
      </c>
      <c r="X385" s="246" t="str">
        <f aca="false">IF(TRIM($B385&amp;$C385)="","",IF(N($M385)=0,IF((N($Q385)+N($R385)+N($S385))=0,"—未填单价","未填单价，已收 "&amp;TEXT((N($Q385)+N($R385)+N($S385)),"#,##0.00")),IF(N($W385)&gt;0.005,"欠 "&amp;TEXT(N($W385),"#,##0.00")&amp;IF(N($T385)&gt;0,"（开票未到账 "&amp;TEXT(N($T385),"#,##0.00")&amp;"）","")&amp;IF(N($V385)&gt;0,"（未开票 "&amp;TEXT(N($V385),"#,##0.00")&amp;"）",""),IF(N($W385)&lt;-0.005,"多收 "&amp;TEXT(-N($W385),"#,##0.00"),"✔ 已结清")))&amp;IF(N($U385)&gt;0,"｜到账未开票 "&amp;TEXT(N($U385),"#,##0.00")&amp;"，待补票","")&amp;IF(N($R385)&gt;0,"｜收现 "&amp;TEXT(N($R385),"#,##0.00"),"")&amp;IF(N($S385)&gt;0,"｜收款不开票 "&amp;TEXT(N($S385),"#,##0.00"),""))</f>
        <v/>
      </c>
      <c r="Y385" s="290"/>
      <c r="AC385" s="244" t="str">
        <f aca="false">IF(OR(N($O385)=0,N($AB385)=0),"",ROUND(N($O385)/(1+N($AB385))*N($AB385),2))</f>
        <v/>
      </c>
      <c r="AD385" s="290"/>
      <c r="AE385" s="288"/>
      <c r="AF385" s="261" t="str">
        <f aca="false">IF($AN385="","",IF($AN385=1,IF($AO385&gt;=1,"一次性·已到收款期","一次性·未到期"),$AE385&amp;" 第"&amp;$AO385&amp;"/"&amp;$AN385&amp;"期"))</f>
        <v/>
      </c>
      <c r="AG385" s="245" t="str">
        <f aca="false">IF(OR($AN385="",N($M385)=0),"",ROUND(N($K385)*$AO385/$AN385,2)+N($L385))</f>
        <v/>
      </c>
      <c r="AH385" s="245" t="str">
        <f aca="false">IF($AG385="","",MAX(0,ROUND($AG385-(N($Q385)+N($R385)+N($S385)),2)))</f>
        <v/>
      </c>
      <c r="AI385" s="245" t="str">
        <f aca="false">IF(OR(TRIM($B385&amp;$C385)="",NOT(ISNUMBER($D385))),"",SUMIFS($W$3:$W$1001,$AK$3:$AK$1001,$AK385,$D$3:$D$1001,"&lt;"&amp;$D385))</f>
        <v/>
      </c>
      <c r="AJ385" s="245" t="str">
        <f aca="false">IF(TRIM($B385&amp;$C385)="","",SUMIFS($W$3:$W$1001,$AK$3:$AK$1001,$AK385))</f>
        <v/>
      </c>
      <c r="AK385" s="261" t="str">
        <f aca="false">IF(TRIM($B385&amp;$C385)="","",TRIM($B385)&amp;"｜"&amp;TRIM($C385))</f>
        <v/>
      </c>
      <c r="AL385" s="245" t="str">
        <f aca="false">IF(TRIM($B385&amp;$C385)="","",MIN(N($O385),N($Q385)))</f>
        <v/>
      </c>
      <c r="AM385" s="248" t="str">
        <f aca="false">IF(ISNUMBER($D385),YEAR($D385),"")</f>
        <v/>
      </c>
      <c r="AN385" s="248" t="str">
        <f aca="false">IF(OR(TRIM($B385&amp;$C385)="",NOT(ISNUMBER($D385)),NOT(ISNUMBER($E385))),"",IF($E385&lt;$D385,"",IF(IF($AE385="半年付",2,IF($AE385="季度付",4,IF($AE385="月付",12,IF($AE385="半月付",24,1))))=1,1,MAX(1,ROUND(($E385-$D385+1)/365*IF($AE385="半年付",2,IF($AE385="季度付",4,IF($AE385="月付",12,IF($AE385="半月付",24,1)))),0)))))</f>
        <v/>
      </c>
      <c r="AO385" s="248" t="str">
        <f aca="true">IF($AN385="","",MIN($AN385,MAX(0,INT((TODAY()-付款宽限天数-$D385)/(($E385-$D385+1)/$AN385))+1)))</f>
        <v/>
      </c>
    </row>
    <row r="386" customFormat="false" ht="24" hidden="false" customHeight="false" outlineLevel="0" collapsed="false">
      <c r="F386" s="288" t="str">
        <f aca="true">IF(TRIM($B386&amp;$C386)="","",IF(OR(ISNUMBER(SEARCH("未",$A386)),ISNUMBER(SEARCH("送出",$A386)),AND(TRIM($A386)="",NOT(ISNUMBER($D386)),N($H386)=0)),"【合同未回】","")&amp;IF(NOT(ISNUMBER($E386)),IF(OR(ISNUMBER(SEARCH("未",$A386)),ISNUMBER(SEARCH("送出",$A386)),AND(TRIM($A386)="",NOT(ISNUMBER($D386)),N($H386)=0)),"","【未填合同期】"),IF($E386&lt;TODAY(),"【已到期】",IF($E386-TODAY()&lt;=提醒天数,"【即将到期，剩余"&amp;($E386-TODAY())&amp;"天】","【正常】")))&amp;IF(OR($AD386="安装免保",$AD386="技术免保",$AD386="质保期内"),"【"&amp;$AD386&amp;"】",""))</f>
        <v/>
      </c>
      <c r="K386" s="244" t="str">
        <f aca="false">IF(OR(N($H386)=0,N($I386)=0),"",ROUND(N($H386)*N($I386)*IF(N($J386)=0,1,N($J386)),2))</f>
        <v/>
      </c>
      <c r="M386" s="244" t="str">
        <f aca="false">IF(TRIM($B386&amp;$C386)="","",IF(AND(N($K386)=0,N($L386)=0),"",ROUND(N($K386)+N($L386),2)))</f>
        <v/>
      </c>
      <c r="S386" s="244"/>
      <c r="T386" s="245" t="str">
        <f aca="false">IF(TRIM($B386&amp;$C386)="","",IF(N($O386)=0,"",MAX(0,MIN(N($O386)-N($Q386),N($W386)))))</f>
        <v/>
      </c>
      <c r="U386" s="245" t="str">
        <f aca="false">IF(TRIM($B386&amp;$C386)="","",IF(N($Q386)&lt;=N($O386),"",N($Q386)-N($O386)))</f>
        <v/>
      </c>
      <c r="V386" s="245" t="str">
        <f aca="false">IF(OR(TRIM($B386&amp;$C386)="",$W386=""),"",MAX(0,N($W386))-N($T386))</f>
        <v/>
      </c>
      <c r="W386" s="245" t="str">
        <f aca="false">IF(TRIM($B386&amp;$C386)="","",IF(AND(N($M386)=0,N($Q386)+N($R386)+N($S386)=0),"",ROUND(N($M386)-N($Q386)-N($R386)-N($S386),2)))</f>
        <v/>
      </c>
      <c r="X386" s="246" t="str">
        <f aca="false">IF(TRIM($B386&amp;$C386)="","",IF(N($M386)=0,IF((N($Q386)+N($R386)+N($S386))=0,"—未填单价","未填单价，已收 "&amp;TEXT((N($Q386)+N($R386)+N($S386)),"#,##0.00")),IF(N($W386)&gt;0.005,"欠 "&amp;TEXT(N($W386),"#,##0.00")&amp;IF(N($T386)&gt;0,"（开票未到账 "&amp;TEXT(N($T386),"#,##0.00")&amp;"）","")&amp;IF(N($V386)&gt;0,"（未开票 "&amp;TEXT(N($V386),"#,##0.00")&amp;"）",""),IF(N($W386)&lt;-0.005,"多收 "&amp;TEXT(-N($W386),"#,##0.00"),"✔ 已结清")))&amp;IF(N($U386)&gt;0,"｜到账未开票 "&amp;TEXT(N($U386),"#,##0.00")&amp;"，待补票","")&amp;IF(N($R386)&gt;0,"｜收现 "&amp;TEXT(N($R386),"#,##0.00"),"")&amp;IF(N($S386)&gt;0,"｜收款不开票 "&amp;TEXT(N($S386),"#,##0.00"),""))</f>
        <v/>
      </c>
      <c r="Y386" s="290"/>
      <c r="AC386" s="244" t="str">
        <f aca="false">IF(OR(N($O386)=0,N($AB386)=0),"",ROUND(N($O386)/(1+N($AB386))*N($AB386),2))</f>
        <v/>
      </c>
      <c r="AD386" s="290"/>
      <c r="AE386" s="288"/>
      <c r="AF386" s="261" t="str">
        <f aca="false">IF($AN386="","",IF($AN386=1,IF($AO386&gt;=1,"一次性·已到收款期","一次性·未到期"),$AE386&amp;" 第"&amp;$AO386&amp;"/"&amp;$AN386&amp;"期"))</f>
        <v/>
      </c>
      <c r="AG386" s="245" t="str">
        <f aca="false">IF(OR($AN386="",N($M386)=0),"",ROUND(N($K386)*$AO386/$AN386,2)+N($L386))</f>
        <v/>
      </c>
      <c r="AH386" s="245" t="str">
        <f aca="false">IF($AG386="","",MAX(0,ROUND($AG386-(N($Q386)+N($R386)+N($S386)),2)))</f>
        <v/>
      </c>
      <c r="AI386" s="245" t="str">
        <f aca="false">IF(OR(TRIM($B386&amp;$C386)="",NOT(ISNUMBER($D386))),"",SUMIFS($W$3:$W$1001,$AK$3:$AK$1001,$AK386,$D$3:$D$1001,"&lt;"&amp;$D386))</f>
        <v/>
      </c>
      <c r="AJ386" s="245" t="str">
        <f aca="false">IF(TRIM($B386&amp;$C386)="","",SUMIFS($W$3:$W$1001,$AK$3:$AK$1001,$AK386))</f>
        <v/>
      </c>
      <c r="AK386" s="261" t="str">
        <f aca="false">IF(TRIM($B386&amp;$C386)="","",TRIM($B386)&amp;"｜"&amp;TRIM($C386))</f>
        <v/>
      </c>
      <c r="AL386" s="245" t="str">
        <f aca="false">IF(TRIM($B386&amp;$C386)="","",MIN(N($O386),N($Q386)))</f>
        <v/>
      </c>
      <c r="AM386" s="248" t="str">
        <f aca="false">IF(ISNUMBER($D386),YEAR($D386),"")</f>
        <v/>
      </c>
      <c r="AN386" s="248" t="str">
        <f aca="false">IF(OR(TRIM($B386&amp;$C386)="",NOT(ISNUMBER($D386)),NOT(ISNUMBER($E386))),"",IF($E386&lt;$D386,"",IF(IF($AE386="半年付",2,IF($AE386="季度付",4,IF($AE386="月付",12,IF($AE386="半月付",24,1))))=1,1,MAX(1,ROUND(($E386-$D386+1)/365*IF($AE386="半年付",2,IF($AE386="季度付",4,IF($AE386="月付",12,IF($AE386="半月付",24,1)))),0)))))</f>
        <v/>
      </c>
      <c r="AO386" s="248" t="str">
        <f aca="true">IF($AN386="","",MIN($AN386,MAX(0,INT((TODAY()-付款宽限天数-$D386)/(($E386-$D386+1)/$AN386))+1)))</f>
        <v/>
      </c>
    </row>
    <row r="387" customFormat="false" ht="24" hidden="false" customHeight="false" outlineLevel="0" collapsed="false">
      <c r="F387" s="288" t="str">
        <f aca="true">IF(TRIM($B387&amp;$C387)="","",IF(OR(ISNUMBER(SEARCH("未",$A387)),ISNUMBER(SEARCH("送出",$A387)),AND(TRIM($A387)="",NOT(ISNUMBER($D387)),N($H387)=0)),"【合同未回】","")&amp;IF(NOT(ISNUMBER($E387)),IF(OR(ISNUMBER(SEARCH("未",$A387)),ISNUMBER(SEARCH("送出",$A387)),AND(TRIM($A387)="",NOT(ISNUMBER($D387)),N($H387)=0)),"","【未填合同期】"),IF($E387&lt;TODAY(),"【已到期】",IF($E387-TODAY()&lt;=提醒天数,"【即将到期，剩余"&amp;($E387-TODAY())&amp;"天】","【正常】")))&amp;IF(OR($AD387="安装免保",$AD387="技术免保",$AD387="质保期内"),"【"&amp;$AD387&amp;"】",""))</f>
        <v/>
      </c>
      <c r="K387" s="244" t="str">
        <f aca="false">IF(OR(N($H387)=0,N($I387)=0),"",ROUND(N($H387)*N($I387)*IF(N($J387)=0,1,N($J387)),2))</f>
        <v/>
      </c>
      <c r="M387" s="244" t="str">
        <f aca="false">IF(TRIM($B387&amp;$C387)="","",IF(AND(N($K387)=0,N($L387)=0),"",ROUND(N($K387)+N($L387),2)))</f>
        <v/>
      </c>
      <c r="S387" s="244"/>
      <c r="T387" s="245" t="str">
        <f aca="false">IF(TRIM($B387&amp;$C387)="","",IF(N($O387)=0,"",MAX(0,MIN(N($O387)-N($Q387),N($W387)))))</f>
        <v/>
      </c>
      <c r="U387" s="245" t="str">
        <f aca="false">IF(TRIM($B387&amp;$C387)="","",IF(N($Q387)&lt;=N($O387),"",N($Q387)-N($O387)))</f>
        <v/>
      </c>
      <c r="V387" s="245" t="str">
        <f aca="false">IF(OR(TRIM($B387&amp;$C387)="",$W387=""),"",MAX(0,N($W387))-N($T387))</f>
        <v/>
      </c>
      <c r="W387" s="245" t="str">
        <f aca="false">IF(TRIM($B387&amp;$C387)="","",IF(AND(N($M387)=0,N($Q387)+N($R387)+N($S387)=0),"",ROUND(N($M387)-N($Q387)-N($R387)-N($S387),2)))</f>
        <v/>
      </c>
      <c r="X387" s="246" t="str">
        <f aca="false">IF(TRIM($B387&amp;$C387)="","",IF(N($M387)=0,IF((N($Q387)+N($R387)+N($S387))=0,"—未填单价","未填单价，已收 "&amp;TEXT((N($Q387)+N($R387)+N($S387)),"#,##0.00")),IF(N($W387)&gt;0.005,"欠 "&amp;TEXT(N($W387),"#,##0.00")&amp;IF(N($T387)&gt;0,"（开票未到账 "&amp;TEXT(N($T387),"#,##0.00")&amp;"）","")&amp;IF(N($V387)&gt;0,"（未开票 "&amp;TEXT(N($V387),"#,##0.00")&amp;"）",""),IF(N($W387)&lt;-0.005,"多收 "&amp;TEXT(-N($W387),"#,##0.00"),"✔ 已结清")))&amp;IF(N($U387)&gt;0,"｜到账未开票 "&amp;TEXT(N($U387),"#,##0.00")&amp;"，待补票","")&amp;IF(N($R387)&gt;0,"｜收现 "&amp;TEXT(N($R387),"#,##0.00"),"")&amp;IF(N($S387)&gt;0,"｜收款不开票 "&amp;TEXT(N($S387),"#,##0.00"),""))</f>
        <v/>
      </c>
      <c r="Y387" s="290"/>
      <c r="AC387" s="244" t="str">
        <f aca="false">IF(OR(N($O387)=0,N($AB387)=0),"",ROUND(N($O387)/(1+N($AB387))*N($AB387),2))</f>
        <v/>
      </c>
      <c r="AD387" s="290"/>
      <c r="AE387" s="288"/>
      <c r="AF387" s="261" t="str">
        <f aca="false">IF($AN387="","",IF($AN387=1,IF($AO387&gt;=1,"一次性·已到收款期","一次性·未到期"),$AE387&amp;" 第"&amp;$AO387&amp;"/"&amp;$AN387&amp;"期"))</f>
        <v/>
      </c>
      <c r="AG387" s="245" t="str">
        <f aca="false">IF(OR($AN387="",N($M387)=0),"",ROUND(N($K387)*$AO387/$AN387,2)+N($L387))</f>
        <v/>
      </c>
      <c r="AH387" s="245" t="str">
        <f aca="false">IF($AG387="","",MAX(0,ROUND($AG387-(N($Q387)+N($R387)+N($S387)),2)))</f>
        <v/>
      </c>
      <c r="AI387" s="245" t="str">
        <f aca="false">IF(OR(TRIM($B387&amp;$C387)="",NOT(ISNUMBER($D387))),"",SUMIFS($W$3:$W$1001,$AK$3:$AK$1001,$AK387,$D$3:$D$1001,"&lt;"&amp;$D387))</f>
        <v/>
      </c>
      <c r="AJ387" s="245" t="str">
        <f aca="false">IF(TRIM($B387&amp;$C387)="","",SUMIFS($W$3:$W$1001,$AK$3:$AK$1001,$AK387))</f>
        <v/>
      </c>
      <c r="AK387" s="261" t="str">
        <f aca="false">IF(TRIM($B387&amp;$C387)="","",TRIM($B387)&amp;"｜"&amp;TRIM($C387))</f>
        <v/>
      </c>
      <c r="AL387" s="245" t="str">
        <f aca="false">IF(TRIM($B387&amp;$C387)="","",MIN(N($O387),N($Q387)))</f>
        <v/>
      </c>
      <c r="AM387" s="248" t="str">
        <f aca="false">IF(ISNUMBER($D387),YEAR($D387),"")</f>
        <v/>
      </c>
      <c r="AN387" s="248" t="str">
        <f aca="false">IF(OR(TRIM($B387&amp;$C387)="",NOT(ISNUMBER($D387)),NOT(ISNUMBER($E387))),"",IF($E387&lt;$D387,"",IF(IF($AE387="半年付",2,IF($AE387="季度付",4,IF($AE387="月付",12,IF($AE387="半月付",24,1))))=1,1,MAX(1,ROUND(($E387-$D387+1)/365*IF($AE387="半年付",2,IF($AE387="季度付",4,IF($AE387="月付",12,IF($AE387="半月付",24,1)))),0)))))</f>
        <v/>
      </c>
      <c r="AO387" s="248" t="str">
        <f aca="true">IF($AN387="","",MIN($AN387,MAX(0,INT((TODAY()-付款宽限天数-$D387)/(($E387-$D387+1)/$AN387))+1)))</f>
        <v/>
      </c>
    </row>
    <row r="388" customFormat="false" ht="24" hidden="false" customHeight="false" outlineLevel="0" collapsed="false">
      <c r="F388" s="288" t="str">
        <f aca="true">IF(TRIM($B388&amp;$C388)="","",IF(OR(ISNUMBER(SEARCH("未",$A388)),ISNUMBER(SEARCH("送出",$A388)),AND(TRIM($A388)="",NOT(ISNUMBER($D388)),N($H388)=0)),"【合同未回】","")&amp;IF(NOT(ISNUMBER($E388)),IF(OR(ISNUMBER(SEARCH("未",$A388)),ISNUMBER(SEARCH("送出",$A388)),AND(TRIM($A388)="",NOT(ISNUMBER($D388)),N($H388)=0)),"","【未填合同期】"),IF($E388&lt;TODAY(),"【已到期】",IF($E388-TODAY()&lt;=提醒天数,"【即将到期，剩余"&amp;($E388-TODAY())&amp;"天】","【正常】")))&amp;IF(OR($AD388="安装免保",$AD388="技术免保",$AD388="质保期内"),"【"&amp;$AD388&amp;"】",""))</f>
        <v/>
      </c>
      <c r="K388" s="244" t="str">
        <f aca="false">IF(OR(N($H388)=0,N($I388)=0),"",ROUND(N($H388)*N($I388)*IF(N($J388)=0,1,N($J388)),2))</f>
        <v/>
      </c>
      <c r="M388" s="244" t="str">
        <f aca="false">IF(TRIM($B388&amp;$C388)="","",IF(AND(N($K388)=0,N($L388)=0),"",ROUND(N($K388)+N($L388),2)))</f>
        <v/>
      </c>
      <c r="S388" s="244"/>
      <c r="T388" s="245" t="str">
        <f aca="false">IF(TRIM($B388&amp;$C388)="","",IF(N($O388)=0,"",MAX(0,MIN(N($O388)-N($Q388),N($W388)))))</f>
        <v/>
      </c>
      <c r="U388" s="245" t="str">
        <f aca="false">IF(TRIM($B388&amp;$C388)="","",IF(N($Q388)&lt;=N($O388),"",N($Q388)-N($O388)))</f>
        <v/>
      </c>
      <c r="V388" s="245" t="str">
        <f aca="false">IF(OR(TRIM($B388&amp;$C388)="",$W388=""),"",MAX(0,N($W388))-N($T388))</f>
        <v/>
      </c>
      <c r="W388" s="245" t="str">
        <f aca="false">IF(TRIM($B388&amp;$C388)="","",IF(AND(N($M388)=0,N($Q388)+N($R388)+N($S388)=0),"",ROUND(N($M388)-N($Q388)-N($R388)-N($S388),2)))</f>
        <v/>
      </c>
      <c r="X388" s="246" t="str">
        <f aca="false">IF(TRIM($B388&amp;$C388)="","",IF(N($M388)=0,IF((N($Q388)+N($R388)+N($S388))=0,"—未填单价","未填单价，已收 "&amp;TEXT((N($Q388)+N($R388)+N($S388)),"#,##0.00")),IF(N($W388)&gt;0.005,"欠 "&amp;TEXT(N($W388),"#,##0.00")&amp;IF(N($T388)&gt;0,"（开票未到账 "&amp;TEXT(N($T388),"#,##0.00")&amp;"）","")&amp;IF(N($V388)&gt;0,"（未开票 "&amp;TEXT(N($V388),"#,##0.00")&amp;"）",""),IF(N($W388)&lt;-0.005,"多收 "&amp;TEXT(-N($W388),"#,##0.00"),"✔ 已结清")))&amp;IF(N($U388)&gt;0,"｜到账未开票 "&amp;TEXT(N($U388),"#,##0.00")&amp;"，待补票","")&amp;IF(N($R388)&gt;0,"｜收现 "&amp;TEXT(N($R388),"#,##0.00"),"")&amp;IF(N($S388)&gt;0,"｜收款不开票 "&amp;TEXT(N($S388),"#,##0.00"),""))</f>
        <v/>
      </c>
      <c r="Y388" s="290"/>
      <c r="AC388" s="244" t="str">
        <f aca="false">IF(OR(N($O388)=0,N($AB388)=0),"",ROUND(N($O388)/(1+N($AB388))*N($AB388),2))</f>
        <v/>
      </c>
      <c r="AD388" s="290"/>
      <c r="AE388" s="288"/>
      <c r="AF388" s="261" t="str">
        <f aca="false">IF($AN388="","",IF($AN388=1,IF($AO388&gt;=1,"一次性·已到收款期","一次性·未到期"),$AE388&amp;" 第"&amp;$AO388&amp;"/"&amp;$AN388&amp;"期"))</f>
        <v/>
      </c>
      <c r="AG388" s="245" t="str">
        <f aca="false">IF(OR($AN388="",N($M388)=0),"",ROUND(N($K388)*$AO388/$AN388,2)+N($L388))</f>
        <v/>
      </c>
      <c r="AH388" s="245" t="str">
        <f aca="false">IF($AG388="","",MAX(0,ROUND($AG388-(N($Q388)+N($R388)+N($S388)),2)))</f>
        <v/>
      </c>
      <c r="AI388" s="245" t="str">
        <f aca="false">IF(OR(TRIM($B388&amp;$C388)="",NOT(ISNUMBER($D388))),"",SUMIFS($W$3:$W$1001,$AK$3:$AK$1001,$AK388,$D$3:$D$1001,"&lt;"&amp;$D388))</f>
        <v/>
      </c>
      <c r="AJ388" s="245" t="str">
        <f aca="false">IF(TRIM($B388&amp;$C388)="","",SUMIFS($W$3:$W$1001,$AK$3:$AK$1001,$AK388))</f>
        <v/>
      </c>
      <c r="AK388" s="261" t="str">
        <f aca="false">IF(TRIM($B388&amp;$C388)="","",TRIM($B388)&amp;"｜"&amp;TRIM($C388))</f>
        <v/>
      </c>
      <c r="AL388" s="245" t="str">
        <f aca="false">IF(TRIM($B388&amp;$C388)="","",MIN(N($O388),N($Q388)))</f>
        <v/>
      </c>
      <c r="AM388" s="248" t="str">
        <f aca="false">IF(ISNUMBER($D388),YEAR($D388),"")</f>
        <v/>
      </c>
      <c r="AN388" s="248" t="str">
        <f aca="false">IF(OR(TRIM($B388&amp;$C388)="",NOT(ISNUMBER($D388)),NOT(ISNUMBER($E388))),"",IF($E388&lt;$D388,"",IF(IF($AE388="半年付",2,IF($AE388="季度付",4,IF($AE388="月付",12,IF($AE388="半月付",24,1))))=1,1,MAX(1,ROUND(($E388-$D388+1)/365*IF($AE388="半年付",2,IF($AE388="季度付",4,IF($AE388="月付",12,IF($AE388="半月付",24,1)))),0)))))</f>
        <v/>
      </c>
      <c r="AO388" s="248" t="str">
        <f aca="true">IF($AN388="","",MIN($AN388,MAX(0,INT((TODAY()-付款宽限天数-$D388)/(($E388-$D388+1)/$AN388))+1)))</f>
        <v/>
      </c>
    </row>
    <row r="389" customFormat="false" ht="24" hidden="false" customHeight="false" outlineLevel="0" collapsed="false">
      <c r="F389" s="288" t="str">
        <f aca="true">IF(TRIM($B389&amp;$C389)="","",IF(OR(ISNUMBER(SEARCH("未",$A389)),ISNUMBER(SEARCH("送出",$A389)),AND(TRIM($A389)="",NOT(ISNUMBER($D389)),N($H389)=0)),"【合同未回】","")&amp;IF(NOT(ISNUMBER($E389)),IF(OR(ISNUMBER(SEARCH("未",$A389)),ISNUMBER(SEARCH("送出",$A389)),AND(TRIM($A389)="",NOT(ISNUMBER($D389)),N($H389)=0)),"","【未填合同期】"),IF($E389&lt;TODAY(),"【已到期】",IF($E389-TODAY()&lt;=提醒天数,"【即将到期，剩余"&amp;($E389-TODAY())&amp;"天】","【正常】")))&amp;IF(OR($AD389="安装免保",$AD389="技术免保",$AD389="质保期内"),"【"&amp;$AD389&amp;"】",""))</f>
        <v/>
      </c>
      <c r="K389" s="244" t="str">
        <f aca="false">IF(OR(N($H389)=0,N($I389)=0),"",ROUND(N($H389)*N($I389)*IF(N($J389)=0,1,N($J389)),2))</f>
        <v/>
      </c>
      <c r="M389" s="244" t="str">
        <f aca="false">IF(TRIM($B389&amp;$C389)="","",IF(AND(N($K389)=0,N($L389)=0),"",ROUND(N($K389)+N($L389),2)))</f>
        <v/>
      </c>
      <c r="S389" s="244"/>
      <c r="T389" s="245" t="str">
        <f aca="false">IF(TRIM($B389&amp;$C389)="","",IF(N($O389)=0,"",MAX(0,MIN(N($O389)-N($Q389),N($W389)))))</f>
        <v/>
      </c>
      <c r="U389" s="245" t="str">
        <f aca="false">IF(TRIM($B389&amp;$C389)="","",IF(N($Q389)&lt;=N($O389),"",N($Q389)-N($O389)))</f>
        <v/>
      </c>
      <c r="V389" s="245" t="str">
        <f aca="false">IF(OR(TRIM($B389&amp;$C389)="",$W389=""),"",MAX(0,N($W389))-N($T389))</f>
        <v/>
      </c>
      <c r="W389" s="245" t="str">
        <f aca="false">IF(TRIM($B389&amp;$C389)="","",IF(AND(N($M389)=0,N($Q389)+N($R389)+N($S389)=0),"",ROUND(N($M389)-N($Q389)-N($R389)-N($S389),2)))</f>
        <v/>
      </c>
      <c r="X389" s="246" t="str">
        <f aca="false">IF(TRIM($B389&amp;$C389)="","",IF(N($M389)=0,IF((N($Q389)+N($R389)+N($S389))=0,"—未填单价","未填单价，已收 "&amp;TEXT((N($Q389)+N($R389)+N($S389)),"#,##0.00")),IF(N($W389)&gt;0.005,"欠 "&amp;TEXT(N($W389),"#,##0.00")&amp;IF(N($T389)&gt;0,"（开票未到账 "&amp;TEXT(N($T389),"#,##0.00")&amp;"）","")&amp;IF(N($V389)&gt;0,"（未开票 "&amp;TEXT(N($V389),"#,##0.00")&amp;"）",""),IF(N($W389)&lt;-0.005,"多收 "&amp;TEXT(-N($W389),"#,##0.00"),"✔ 已结清")))&amp;IF(N($U389)&gt;0,"｜到账未开票 "&amp;TEXT(N($U389),"#,##0.00")&amp;"，待补票","")&amp;IF(N($R389)&gt;0,"｜收现 "&amp;TEXT(N($R389),"#,##0.00"),"")&amp;IF(N($S389)&gt;0,"｜收款不开票 "&amp;TEXT(N($S389),"#,##0.00"),""))</f>
        <v/>
      </c>
      <c r="Y389" s="290"/>
      <c r="AC389" s="244" t="str">
        <f aca="false">IF(OR(N($O389)=0,N($AB389)=0),"",ROUND(N($O389)/(1+N($AB389))*N($AB389),2))</f>
        <v/>
      </c>
      <c r="AD389" s="290"/>
      <c r="AE389" s="288"/>
      <c r="AF389" s="261" t="str">
        <f aca="false">IF($AN389="","",IF($AN389=1,IF($AO389&gt;=1,"一次性·已到收款期","一次性·未到期"),$AE389&amp;" 第"&amp;$AO389&amp;"/"&amp;$AN389&amp;"期"))</f>
        <v/>
      </c>
      <c r="AG389" s="245" t="str">
        <f aca="false">IF(OR($AN389="",N($M389)=0),"",ROUND(N($K389)*$AO389/$AN389,2)+N($L389))</f>
        <v/>
      </c>
      <c r="AH389" s="245" t="str">
        <f aca="false">IF($AG389="","",MAX(0,ROUND($AG389-(N($Q389)+N($R389)+N($S389)),2)))</f>
        <v/>
      </c>
      <c r="AI389" s="245" t="str">
        <f aca="false">IF(OR(TRIM($B389&amp;$C389)="",NOT(ISNUMBER($D389))),"",SUMIFS($W$3:$W$1001,$AK$3:$AK$1001,$AK389,$D$3:$D$1001,"&lt;"&amp;$D389))</f>
        <v/>
      </c>
      <c r="AJ389" s="245" t="str">
        <f aca="false">IF(TRIM($B389&amp;$C389)="","",SUMIFS($W$3:$W$1001,$AK$3:$AK$1001,$AK389))</f>
        <v/>
      </c>
      <c r="AK389" s="261" t="str">
        <f aca="false">IF(TRIM($B389&amp;$C389)="","",TRIM($B389)&amp;"｜"&amp;TRIM($C389))</f>
        <v/>
      </c>
      <c r="AL389" s="245" t="str">
        <f aca="false">IF(TRIM($B389&amp;$C389)="","",MIN(N($O389),N($Q389)))</f>
        <v/>
      </c>
      <c r="AM389" s="248" t="str">
        <f aca="false">IF(ISNUMBER($D389),YEAR($D389),"")</f>
        <v/>
      </c>
      <c r="AN389" s="248" t="str">
        <f aca="false">IF(OR(TRIM($B389&amp;$C389)="",NOT(ISNUMBER($D389)),NOT(ISNUMBER($E389))),"",IF($E389&lt;$D389,"",IF(IF($AE389="半年付",2,IF($AE389="季度付",4,IF($AE389="月付",12,IF($AE389="半月付",24,1))))=1,1,MAX(1,ROUND(($E389-$D389+1)/365*IF($AE389="半年付",2,IF($AE389="季度付",4,IF($AE389="月付",12,IF($AE389="半月付",24,1)))),0)))))</f>
        <v/>
      </c>
      <c r="AO389" s="248" t="str">
        <f aca="true">IF($AN389="","",MIN($AN389,MAX(0,INT((TODAY()-付款宽限天数-$D389)/(($E389-$D389+1)/$AN389))+1)))</f>
        <v/>
      </c>
    </row>
    <row r="390" customFormat="false" ht="24" hidden="false" customHeight="false" outlineLevel="0" collapsed="false">
      <c r="F390" s="288" t="str">
        <f aca="true">IF(TRIM($B390&amp;$C390)="","",IF(OR(ISNUMBER(SEARCH("未",$A390)),ISNUMBER(SEARCH("送出",$A390)),AND(TRIM($A390)="",NOT(ISNUMBER($D390)),N($H390)=0)),"【合同未回】","")&amp;IF(NOT(ISNUMBER($E390)),IF(OR(ISNUMBER(SEARCH("未",$A390)),ISNUMBER(SEARCH("送出",$A390)),AND(TRIM($A390)="",NOT(ISNUMBER($D390)),N($H390)=0)),"","【未填合同期】"),IF($E390&lt;TODAY(),"【已到期】",IF($E390-TODAY()&lt;=提醒天数,"【即将到期，剩余"&amp;($E390-TODAY())&amp;"天】","【正常】")))&amp;IF(OR($AD390="安装免保",$AD390="技术免保",$AD390="质保期内"),"【"&amp;$AD390&amp;"】",""))</f>
        <v/>
      </c>
      <c r="K390" s="244" t="str">
        <f aca="false">IF(OR(N($H390)=0,N($I390)=0),"",ROUND(N($H390)*N($I390)*IF(N($J390)=0,1,N($J390)),2))</f>
        <v/>
      </c>
      <c r="M390" s="244" t="str">
        <f aca="false">IF(TRIM($B390&amp;$C390)="","",IF(AND(N($K390)=0,N($L390)=0),"",ROUND(N($K390)+N($L390),2)))</f>
        <v/>
      </c>
      <c r="S390" s="244"/>
      <c r="T390" s="245" t="str">
        <f aca="false">IF(TRIM($B390&amp;$C390)="","",IF(N($O390)=0,"",MAX(0,MIN(N($O390)-N($Q390),N($W390)))))</f>
        <v/>
      </c>
      <c r="U390" s="245" t="str">
        <f aca="false">IF(TRIM($B390&amp;$C390)="","",IF(N($Q390)&lt;=N($O390),"",N($Q390)-N($O390)))</f>
        <v/>
      </c>
      <c r="V390" s="245" t="str">
        <f aca="false">IF(OR(TRIM($B390&amp;$C390)="",$W390=""),"",MAX(0,N($W390))-N($T390))</f>
        <v/>
      </c>
      <c r="W390" s="245" t="str">
        <f aca="false">IF(TRIM($B390&amp;$C390)="","",IF(AND(N($M390)=0,N($Q390)+N($R390)+N($S390)=0),"",ROUND(N($M390)-N($Q390)-N($R390)-N($S390),2)))</f>
        <v/>
      </c>
      <c r="X390" s="246" t="str">
        <f aca="false">IF(TRIM($B390&amp;$C390)="","",IF(N($M390)=0,IF((N($Q390)+N($R390)+N($S390))=0,"—未填单价","未填单价，已收 "&amp;TEXT((N($Q390)+N($R390)+N($S390)),"#,##0.00")),IF(N($W390)&gt;0.005,"欠 "&amp;TEXT(N($W390),"#,##0.00")&amp;IF(N($T390)&gt;0,"（开票未到账 "&amp;TEXT(N($T390),"#,##0.00")&amp;"）","")&amp;IF(N($V390)&gt;0,"（未开票 "&amp;TEXT(N($V390),"#,##0.00")&amp;"）",""),IF(N($W390)&lt;-0.005,"多收 "&amp;TEXT(-N($W390),"#,##0.00"),"✔ 已结清")))&amp;IF(N($U390)&gt;0,"｜到账未开票 "&amp;TEXT(N($U390),"#,##0.00")&amp;"，待补票","")&amp;IF(N($R390)&gt;0,"｜收现 "&amp;TEXT(N($R390),"#,##0.00"),"")&amp;IF(N($S390)&gt;0,"｜收款不开票 "&amp;TEXT(N($S390),"#,##0.00"),""))</f>
        <v/>
      </c>
      <c r="Y390" s="290"/>
      <c r="AC390" s="244" t="str">
        <f aca="false">IF(OR(N($O390)=0,N($AB390)=0),"",ROUND(N($O390)/(1+N($AB390))*N($AB390),2))</f>
        <v/>
      </c>
      <c r="AD390" s="290"/>
      <c r="AE390" s="288"/>
      <c r="AF390" s="261" t="str">
        <f aca="false">IF($AN390="","",IF($AN390=1,IF($AO390&gt;=1,"一次性·已到收款期","一次性·未到期"),$AE390&amp;" 第"&amp;$AO390&amp;"/"&amp;$AN390&amp;"期"))</f>
        <v/>
      </c>
      <c r="AG390" s="245" t="str">
        <f aca="false">IF(OR($AN390="",N($M390)=0),"",ROUND(N($K390)*$AO390/$AN390,2)+N($L390))</f>
        <v/>
      </c>
      <c r="AH390" s="245" t="str">
        <f aca="false">IF($AG390="","",MAX(0,ROUND($AG390-(N($Q390)+N($R390)+N($S390)),2)))</f>
        <v/>
      </c>
      <c r="AI390" s="245" t="str">
        <f aca="false">IF(OR(TRIM($B390&amp;$C390)="",NOT(ISNUMBER($D390))),"",SUMIFS($W$3:$W$1001,$AK$3:$AK$1001,$AK390,$D$3:$D$1001,"&lt;"&amp;$D390))</f>
        <v/>
      </c>
      <c r="AJ390" s="245" t="str">
        <f aca="false">IF(TRIM($B390&amp;$C390)="","",SUMIFS($W$3:$W$1001,$AK$3:$AK$1001,$AK390))</f>
        <v/>
      </c>
      <c r="AK390" s="261" t="str">
        <f aca="false">IF(TRIM($B390&amp;$C390)="","",TRIM($B390)&amp;"｜"&amp;TRIM($C390))</f>
        <v/>
      </c>
      <c r="AL390" s="245" t="str">
        <f aca="false">IF(TRIM($B390&amp;$C390)="","",MIN(N($O390),N($Q390)))</f>
        <v/>
      </c>
      <c r="AM390" s="248" t="str">
        <f aca="false">IF(ISNUMBER($D390),YEAR($D390),"")</f>
        <v/>
      </c>
      <c r="AN390" s="248" t="str">
        <f aca="false">IF(OR(TRIM($B390&amp;$C390)="",NOT(ISNUMBER($D390)),NOT(ISNUMBER($E390))),"",IF($E390&lt;$D390,"",IF(IF($AE390="半年付",2,IF($AE390="季度付",4,IF($AE390="月付",12,IF($AE390="半月付",24,1))))=1,1,MAX(1,ROUND(($E390-$D390+1)/365*IF($AE390="半年付",2,IF($AE390="季度付",4,IF($AE390="月付",12,IF($AE390="半月付",24,1)))),0)))))</f>
        <v/>
      </c>
      <c r="AO390" s="248" t="str">
        <f aca="true">IF($AN390="","",MIN($AN390,MAX(0,INT((TODAY()-付款宽限天数-$D390)/(($E390-$D390+1)/$AN390))+1)))</f>
        <v/>
      </c>
    </row>
    <row r="391" customFormat="false" ht="24" hidden="false" customHeight="false" outlineLevel="0" collapsed="false">
      <c r="F391" s="288" t="str">
        <f aca="true">IF(TRIM($B391&amp;$C391)="","",IF(OR(ISNUMBER(SEARCH("未",$A391)),ISNUMBER(SEARCH("送出",$A391)),AND(TRIM($A391)="",NOT(ISNUMBER($D391)),N($H391)=0)),"【合同未回】","")&amp;IF(NOT(ISNUMBER($E391)),IF(OR(ISNUMBER(SEARCH("未",$A391)),ISNUMBER(SEARCH("送出",$A391)),AND(TRIM($A391)="",NOT(ISNUMBER($D391)),N($H391)=0)),"","【未填合同期】"),IF($E391&lt;TODAY(),"【已到期】",IF($E391-TODAY()&lt;=提醒天数,"【即将到期，剩余"&amp;($E391-TODAY())&amp;"天】","【正常】")))&amp;IF(OR($AD391="安装免保",$AD391="技术免保",$AD391="质保期内"),"【"&amp;$AD391&amp;"】",""))</f>
        <v/>
      </c>
      <c r="K391" s="244" t="str">
        <f aca="false">IF(OR(N($H391)=0,N($I391)=0),"",ROUND(N($H391)*N($I391)*IF(N($J391)=0,1,N($J391)),2))</f>
        <v/>
      </c>
      <c r="M391" s="244" t="str">
        <f aca="false">IF(TRIM($B391&amp;$C391)="","",IF(AND(N($K391)=0,N($L391)=0),"",ROUND(N($K391)+N($L391),2)))</f>
        <v/>
      </c>
      <c r="S391" s="244"/>
      <c r="T391" s="245" t="str">
        <f aca="false">IF(TRIM($B391&amp;$C391)="","",IF(N($O391)=0,"",MAX(0,MIN(N($O391)-N($Q391),N($W391)))))</f>
        <v/>
      </c>
      <c r="U391" s="245" t="str">
        <f aca="false">IF(TRIM($B391&amp;$C391)="","",IF(N($Q391)&lt;=N($O391),"",N($Q391)-N($O391)))</f>
        <v/>
      </c>
      <c r="V391" s="245" t="str">
        <f aca="false">IF(OR(TRIM($B391&amp;$C391)="",$W391=""),"",MAX(0,N($W391))-N($T391))</f>
        <v/>
      </c>
      <c r="W391" s="245" t="str">
        <f aca="false">IF(TRIM($B391&amp;$C391)="","",IF(AND(N($M391)=0,N($Q391)+N($R391)+N($S391)=0),"",ROUND(N($M391)-N($Q391)-N($R391)-N($S391),2)))</f>
        <v/>
      </c>
      <c r="X391" s="246" t="str">
        <f aca="false">IF(TRIM($B391&amp;$C391)="","",IF(N($M391)=0,IF((N($Q391)+N($R391)+N($S391))=0,"—未填单价","未填单价，已收 "&amp;TEXT((N($Q391)+N($R391)+N($S391)),"#,##0.00")),IF(N($W391)&gt;0.005,"欠 "&amp;TEXT(N($W391),"#,##0.00")&amp;IF(N($T391)&gt;0,"（开票未到账 "&amp;TEXT(N($T391),"#,##0.00")&amp;"）","")&amp;IF(N($V391)&gt;0,"（未开票 "&amp;TEXT(N($V391),"#,##0.00")&amp;"）",""),IF(N($W391)&lt;-0.005,"多收 "&amp;TEXT(-N($W391),"#,##0.00"),"✔ 已结清")))&amp;IF(N($U391)&gt;0,"｜到账未开票 "&amp;TEXT(N($U391),"#,##0.00")&amp;"，待补票","")&amp;IF(N($R391)&gt;0,"｜收现 "&amp;TEXT(N($R391),"#,##0.00"),"")&amp;IF(N($S391)&gt;0,"｜收款不开票 "&amp;TEXT(N($S391),"#,##0.00"),""))</f>
        <v/>
      </c>
      <c r="Y391" s="290"/>
      <c r="AC391" s="244" t="str">
        <f aca="false">IF(OR(N($O391)=0,N($AB391)=0),"",ROUND(N($O391)/(1+N($AB391))*N($AB391),2))</f>
        <v/>
      </c>
      <c r="AD391" s="290"/>
      <c r="AE391" s="288"/>
      <c r="AF391" s="261" t="str">
        <f aca="false">IF($AN391="","",IF($AN391=1,IF($AO391&gt;=1,"一次性·已到收款期","一次性·未到期"),$AE391&amp;" 第"&amp;$AO391&amp;"/"&amp;$AN391&amp;"期"))</f>
        <v/>
      </c>
      <c r="AG391" s="245" t="str">
        <f aca="false">IF(OR($AN391="",N($M391)=0),"",ROUND(N($K391)*$AO391/$AN391,2)+N($L391))</f>
        <v/>
      </c>
      <c r="AH391" s="245" t="str">
        <f aca="false">IF($AG391="","",MAX(0,ROUND($AG391-(N($Q391)+N($R391)+N($S391)),2)))</f>
        <v/>
      </c>
      <c r="AI391" s="245" t="str">
        <f aca="false">IF(OR(TRIM($B391&amp;$C391)="",NOT(ISNUMBER($D391))),"",SUMIFS($W$3:$W$1001,$AK$3:$AK$1001,$AK391,$D$3:$D$1001,"&lt;"&amp;$D391))</f>
        <v/>
      </c>
      <c r="AJ391" s="245" t="str">
        <f aca="false">IF(TRIM($B391&amp;$C391)="","",SUMIFS($W$3:$W$1001,$AK$3:$AK$1001,$AK391))</f>
        <v/>
      </c>
      <c r="AK391" s="261" t="str">
        <f aca="false">IF(TRIM($B391&amp;$C391)="","",TRIM($B391)&amp;"｜"&amp;TRIM($C391))</f>
        <v/>
      </c>
      <c r="AL391" s="245" t="str">
        <f aca="false">IF(TRIM($B391&amp;$C391)="","",MIN(N($O391),N($Q391)))</f>
        <v/>
      </c>
      <c r="AM391" s="248" t="str">
        <f aca="false">IF(ISNUMBER($D391),YEAR($D391),"")</f>
        <v/>
      </c>
      <c r="AN391" s="248" t="str">
        <f aca="false">IF(OR(TRIM($B391&amp;$C391)="",NOT(ISNUMBER($D391)),NOT(ISNUMBER($E391))),"",IF($E391&lt;$D391,"",IF(IF($AE391="半年付",2,IF($AE391="季度付",4,IF($AE391="月付",12,IF($AE391="半月付",24,1))))=1,1,MAX(1,ROUND(($E391-$D391+1)/365*IF($AE391="半年付",2,IF($AE391="季度付",4,IF($AE391="月付",12,IF($AE391="半月付",24,1)))),0)))))</f>
        <v/>
      </c>
      <c r="AO391" s="248" t="str">
        <f aca="true">IF($AN391="","",MIN($AN391,MAX(0,INT((TODAY()-付款宽限天数-$D391)/(($E391-$D391+1)/$AN391))+1)))</f>
        <v/>
      </c>
    </row>
    <row r="392" customFormat="false" ht="24" hidden="false" customHeight="false" outlineLevel="0" collapsed="false">
      <c r="F392" s="288" t="str">
        <f aca="true">IF(TRIM($B392&amp;$C392)="","",IF(OR(ISNUMBER(SEARCH("未",$A392)),ISNUMBER(SEARCH("送出",$A392)),AND(TRIM($A392)="",NOT(ISNUMBER($D392)),N($H392)=0)),"【合同未回】","")&amp;IF(NOT(ISNUMBER($E392)),IF(OR(ISNUMBER(SEARCH("未",$A392)),ISNUMBER(SEARCH("送出",$A392)),AND(TRIM($A392)="",NOT(ISNUMBER($D392)),N($H392)=0)),"","【未填合同期】"),IF($E392&lt;TODAY(),"【已到期】",IF($E392-TODAY()&lt;=提醒天数,"【即将到期，剩余"&amp;($E392-TODAY())&amp;"天】","【正常】")))&amp;IF(OR($AD392="安装免保",$AD392="技术免保",$AD392="质保期内"),"【"&amp;$AD392&amp;"】",""))</f>
        <v/>
      </c>
      <c r="K392" s="244" t="str">
        <f aca="false">IF(OR(N($H392)=0,N($I392)=0),"",ROUND(N($H392)*N($I392)*IF(N($J392)=0,1,N($J392)),2))</f>
        <v/>
      </c>
      <c r="M392" s="244" t="str">
        <f aca="false">IF(TRIM($B392&amp;$C392)="","",IF(AND(N($K392)=0,N($L392)=0),"",ROUND(N($K392)+N($L392),2)))</f>
        <v/>
      </c>
      <c r="S392" s="244"/>
      <c r="T392" s="245" t="str">
        <f aca="false">IF(TRIM($B392&amp;$C392)="","",IF(N($O392)=0,"",MAX(0,MIN(N($O392)-N($Q392),N($W392)))))</f>
        <v/>
      </c>
      <c r="U392" s="245" t="str">
        <f aca="false">IF(TRIM($B392&amp;$C392)="","",IF(N($Q392)&lt;=N($O392),"",N($Q392)-N($O392)))</f>
        <v/>
      </c>
      <c r="V392" s="245" t="str">
        <f aca="false">IF(OR(TRIM($B392&amp;$C392)="",$W392=""),"",MAX(0,N($W392))-N($T392))</f>
        <v/>
      </c>
      <c r="W392" s="245" t="str">
        <f aca="false">IF(TRIM($B392&amp;$C392)="","",IF(AND(N($M392)=0,N($Q392)+N($R392)+N($S392)=0),"",ROUND(N($M392)-N($Q392)-N($R392)-N($S392),2)))</f>
        <v/>
      </c>
      <c r="X392" s="246" t="str">
        <f aca="false">IF(TRIM($B392&amp;$C392)="","",IF(N($M392)=0,IF((N($Q392)+N($R392)+N($S392))=0,"—未填单价","未填单价，已收 "&amp;TEXT((N($Q392)+N($R392)+N($S392)),"#,##0.00")),IF(N($W392)&gt;0.005,"欠 "&amp;TEXT(N($W392),"#,##0.00")&amp;IF(N($T392)&gt;0,"（开票未到账 "&amp;TEXT(N($T392),"#,##0.00")&amp;"）","")&amp;IF(N($V392)&gt;0,"（未开票 "&amp;TEXT(N($V392),"#,##0.00")&amp;"）",""),IF(N($W392)&lt;-0.005,"多收 "&amp;TEXT(-N($W392),"#,##0.00"),"✔ 已结清")))&amp;IF(N($U392)&gt;0,"｜到账未开票 "&amp;TEXT(N($U392),"#,##0.00")&amp;"，待补票","")&amp;IF(N($R392)&gt;0,"｜收现 "&amp;TEXT(N($R392),"#,##0.00"),"")&amp;IF(N($S392)&gt;0,"｜收款不开票 "&amp;TEXT(N($S392),"#,##0.00"),""))</f>
        <v/>
      </c>
      <c r="Y392" s="290"/>
      <c r="AC392" s="244" t="str">
        <f aca="false">IF(OR(N($O392)=0,N($AB392)=0),"",ROUND(N($O392)/(1+N($AB392))*N($AB392),2))</f>
        <v/>
      </c>
      <c r="AD392" s="290"/>
      <c r="AE392" s="288"/>
      <c r="AF392" s="261" t="str">
        <f aca="false">IF($AN392="","",IF($AN392=1,IF($AO392&gt;=1,"一次性·已到收款期","一次性·未到期"),$AE392&amp;" 第"&amp;$AO392&amp;"/"&amp;$AN392&amp;"期"))</f>
        <v/>
      </c>
      <c r="AG392" s="245" t="str">
        <f aca="false">IF(OR($AN392="",N($M392)=0),"",ROUND(N($K392)*$AO392/$AN392,2)+N($L392))</f>
        <v/>
      </c>
      <c r="AH392" s="245" t="str">
        <f aca="false">IF($AG392="","",MAX(0,ROUND($AG392-(N($Q392)+N($R392)+N($S392)),2)))</f>
        <v/>
      </c>
      <c r="AI392" s="245" t="str">
        <f aca="false">IF(OR(TRIM($B392&amp;$C392)="",NOT(ISNUMBER($D392))),"",SUMIFS($W$3:$W$1001,$AK$3:$AK$1001,$AK392,$D$3:$D$1001,"&lt;"&amp;$D392))</f>
        <v/>
      </c>
      <c r="AJ392" s="245" t="str">
        <f aca="false">IF(TRIM($B392&amp;$C392)="","",SUMIFS($W$3:$W$1001,$AK$3:$AK$1001,$AK392))</f>
        <v/>
      </c>
      <c r="AK392" s="261" t="str">
        <f aca="false">IF(TRIM($B392&amp;$C392)="","",TRIM($B392)&amp;"｜"&amp;TRIM($C392))</f>
        <v/>
      </c>
      <c r="AL392" s="245" t="str">
        <f aca="false">IF(TRIM($B392&amp;$C392)="","",MIN(N($O392),N($Q392)))</f>
        <v/>
      </c>
      <c r="AM392" s="248" t="str">
        <f aca="false">IF(ISNUMBER($D392),YEAR($D392),"")</f>
        <v/>
      </c>
      <c r="AN392" s="248" t="str">
        <f aca="false">IF(OR(TRIM($B392&amp;$C392)="",NOT(ISNUMBER($D392)),NOT(ISNUMBER($E392))),"",IF($E392&lt;$D392,"",IF(IF($AE392="半年付",2,IF($AE392="季度付",4,IF($AE392="月付",12,IF($AE392="半月付",24,1))))=1,1,MAX(1,ROUND(($E392-$D392+1)/365*IF($AE392="半年付",2,IF($AE392="季度付",4,IF($AE392="月付",12,IF($AE392="半月付",24,1)))),0)))))</f>
        <v/>
      </c>
      <c r="AO392" s="248" t="str">
        <f aca="true">IF($AN392="","",MIN($AN392,MAX(0,INT((TODAY()-付款宽限天数-$D392)/(($E392-$D392+1)/$AN392))+1)))</f>
        <v/>
      </c>
    </row>
    <row r="393" customFormat="false" ht="24" hidden="false" customHeight="false" outlineLevel="0" collapsed="false">
      <c r="F393" s="288" t="str">
        <f aca="true">IF(TRIM($B393&amp;$C393)="","",IF(OR(ISNUMBER(SEARCH("未",$A393)),ISNUMBER(SEARCH("送出",$A393)),AND(TRIM($A393)="",NOT(ISNUMBER($D393)),N($H393)=0)),"【合同未回】","")&amp;IF(NOT(ISNUMBER($E393)),IF(OR(ISNUMBER(SEARCH("未",$A393)),ISNUMBER(SEARCH("送出",$A393)),AND(TRIM($A393)="",NOT(ISNUMBER($D393)),N($H393)=0)),"","【未填合同期】"),IF($E393&lt;TODAY(),"【已到期】",IF($E393-TODAY()&lt;=提醒天数,"【即将到期，剩余"&amp;($E393-TODAY())&amp;"天】","【正常】")))&amp;IF(OR($AD393="安装免保",$AD393="技术免保",$AD393="质保期内"),"【"&amp;$AD393&amp;"】",""))</f>
        <v/>
      </c>
      <c r="K393" s="244" t="str">
        <f aca="false">IF(OR(N($H393)=0,N($I393)=0),"",ROUND(N($H393)*N($I393)*IF(N($J393)=0,1,N($J393)),2))</f>
        <v/>
      </c>
      <c r="M393" s="244" t="str">
        <f aca="false">IF(TRIM($B393&amp;$C393)="","",IF(AND(N($K393)=0,N($L393)=0),"",ROUND(N($K393)+N($L393),2)))</f>
        <v/>
      </c>
      <c r="S393" s="244"/>
      <c r="T393" s="245" t="str">
        <f aca="false">IF(TRIM($B393&amp;$C393)="","",IF(N($O393)=0,"",MAX(0,MIN(N($O393)-N($Q393),N($W393)))))</f>
        <v/>
      </c>
      <c r="U393" s="245" t="str">
        <f aca="false">IF(TRIM($B393&amp;$C393)="","",IF(N($Q393)&lt;=N($O393),"",N($Q393)-N($O393)))</f>
        <v/>
      </c>
      <c r="V393" s="245" t="str">
        <f aca="false">IF(OR(TRIM($B393&amp;$C393)="",$W393=""),"",MAX(0,N($W393))-N($T393))</f>
        <v/>
      </c>
      <c r="W393" s="245" t="str">
        <f aca="false">IF(TRIM($B393&amp;$C393)="","",IF(AND(N($M393)=0,N($Q393)+N($R393)+N($S393)=0),"",ROUND(N($M393)-N($Q393)-N($R393)-N($S393),2)))</f>
        <v/>
      </c>
      <c r="X393" s="246" t="str">
        <f aca="false">IF(TRIM($B393&amp;$C393)="","",IF(N($M393)=0,IF((N($Q393)+N($R393)+N($S393))=0,"—未填单价","未填单价，已收 "&amp;TEXT((N($Q393)+N($R393)+N($S393)),"#,##0.00")),IF(N($W393)&gt;0.005,"欠 "&amp;TEXT(N($W393),"#,##0.00")&amp;IF(N($T393)&gt;0,"（开票未到账 "&amp;TEXT(N($T393),"#,##0.00")&amp;"）","")&amp;IF(N($V393)&gt;0,"（未开票 "&amp;TEXT(N($V393),"#,##0.00")&amp;"）",""),IF(N($W393)&lt;-0.005,"多收 "&amp;TEXT(-N($W393),"#,##0.00"),"✔ 已结清")))&amp;IF(N($U393)&gt;0,"｜到账未开票 "&amp;TEXT(N($U393),"#,##0.00")&amp;"，待补票","")&amp;IF(N($R393)&gt;0,"｜收现 "&amp;TEXT(N($R393),"#,##0.00"),"")&amp;IF(N($S393)&gt;0,"｜收款不开票 "&amp;TEXT(N($S393),"#,##0.00"),""))</f>
        <v/>
      </c>
      <c r="Y393" s="290"/>
      <c r="AC393" s="244" t="str">
        <f aca="false">IF(OR(N($O393)=0,N($AB393)=0),"",ROUND(N($O393)/(1+N($AB393))*N($AB393),2))</f>
        <v/>
      </c>
      <c r="AD393" s="290"/>
      <c r="AE393" s="288"/>
      <c r="AF393" s="261" t="str">
        <f aca="false">IF($AN393="","",IF($AN393=1,IF($AO393&gt;=1,"一次性·已到收款期","一次性·未到期"),$AE393&amp;" 第"&amp;$AO393&amp;"/"&amp;$AN393&amp;"期"))</f>
        <v/>
      </c>
      <c r="AG393" s="245" t="str">
        <f aca="false">IF(OR($AN393="",N($M393)=0),"",ROUND(N($K393)*$AO393/$AN393,2)+N($L393))</f>
        <v/>
      </c>
      <c r="AH393" s="245" t="str">
        <f aca="false">IF($AG393="","",MAX(0,ROUND($AG393-(N($Q393)+N($R393)+N($S393)),2)))</f>
        <v/>
      </c>
      <c r="AI393" s="245" t="str">
        <f aca="false">IF(OR(TRIM($B393&amp;$C393)="",NOT(ISNUMBER($D393))),"",SUMIFS($W$3:$W$1001,$AK$3:$AK$1001,$AK393,$D$3:$D$1001,"&lt;"&amp;$D393))</f>
        <v/>
      </c>
      <c r="AJ393" s="245" t="str">
        <f aca="false">IF(TRIM($B393&amp;$C393)="","",SUMIFS($W$3:$W$1001,$AK$3:$AK$1001,$AK393))</f>
        <v/>
      </c>
      <c r="AK393" s="261" t="str">
        <f aca="false">IF(TRIM($B393&amp;$C393)="","",TRIM($B393)&amp;"｜"&amp;TRIM($C393))</f>
        <v/>
      </c>
      <c r="AL393" s="245" t="str">
        <f aca="false">IF(TRIM($B393&amp;$C393)="","",MIN(N($O393),N($Q393)))</f>
        <v/>
      </c>
      <c r="AM393" s="248" t="str">
        <f aca="false">IF(ISNUMBER($D393),YEAR($D393),"")</f>
        <v/>
      </c>
      <c r="AN393" s="248" t="str">
        <f aca="false">IF(OR(TRIM($B393&amp;$C393)="",NOT(ISNUMBER($D393)),NOT(ISNUMBER($E393))),"",IF($E393&lt;$D393,"",IF(IF($AE393="半年付",2,IF($AE393="季度付",4,IF($AE393="月付",12,IF($AE393="半月付",24,1))))=1,1,MAX(1,ROUND(($E393-$D393+1)/365*IF($AE393="半年付",2,IF($AE393="季度付",4,IF($AE393="月付",12,IF($AE393="半月付",24,1)))),0)))))</f>
        <v/>
      </c>
      <c r="AO393" s="248" t="str">
        <f aca="true">IF($AN393="","",MIN($AN393,MAX(0,INT((TODAY()-付款宽限天数-$D393)/(($E393-$D393+1)/$AN393))+1)))</f>
        <v/>
      </c>
    </row>
    <row r="394" customFormat="false" ht="24" hidden="false" customHeight="false" outlineLevel="0" collapsed="false">
      <c r="F394" s="288" t="str">
        <f aca="true">IF(TRIM($B394&amp;$C394)="","",IF(OR(ISNUMBER(SEARCH("未",$A394)),ISNUMBER(SEARCH("送出",$A394)),AND(TRIM($A394)="",NOT(ISNUMBER($D394)),N($H394)=0)),"【合同未回】","")&amp;IF(NOT(ISNUMBER($E394)),IF(OR(ISNUMBER(SEARCH("未",$A394)),ISNUMBER(SEARCH("送出",$A394)),AND(TRIM($A394)="",NOT(ISNUMBER($D394)),N($H394)=0)),"","【未填合同期】"),IF($E394&lt;TODAY(),"【已到期】",IF($E394-TODAY()&lt;=提醒天数,"【即将到期，剩余"&amp;($E394-TODAY())&amp;"天】","【正常】")))&amp;IF(OR($AD394="安装免保",$AD394="技术免保",$AD394="质保期内"),"【"&amp;$AD394&amp;"】",""))</f>
        <v/>
      </c>
      <c r="K394" s="244" t="str">
        <f aca="false">IF(OR(N($H394)=0,N($I394)=0),"",ROUND(N($H394)*N($I394)*IF(N($J394)=0,1,N($J394)),2))</f>
        <v/>
      </c>
      <c r="M394" s="244" t="str">
        <f aca="false">IF(TRIM($B394&amp;$C394)="","",IF(AND(N($K394)=0,N($L394)=0),"",ROUND(N($K394)+N($L394),2)))</f>
        <v/>
      </c>
      <c r="S394" s="244"/>
      <c r="T394" s="245" t="str">
        <f aca="false">IF(TRIM($B394&amp;$C394)="","",IF(N($O394)=0,"",MAX(0,MIN(N($O394)-N($Q394),N($W394)))))</f>
        <v/>
      </c>
      <c r="U394" s="245" t="str">
        <f aca="false">IF(TRIM($B394&amp;$C394)="","",IF(N($Q394)&lt;=N($O394),"",N($Q394)-N($O394)))</f>
        <v/>
      </c>
      <c r="V394" s="245" t="str">
        <f aca="false">IF(OR(TRIM($B394&amp;$C394)="",$W394=""),"",MAX(0,N($W394))-N($T394))</f>
        <v/>
      </c>
      <c r="W394" s="245" t="str">
        <f aca="false">IF(TRIM($B394&amp;$C394)="","",IF(AND(N($M394)=0,N($Q394)+N($R394)+N($S394)=0),"",ROUND(N($M394)-N($Q394)-N($R394)-N($S394),2)))</f>
        <v/>
      </c>
      <c r="X394" s="246" t="str">
        <f aca="false">IF(TRIM($B394&amp;$C394)="","",IF(N($M394)=0,IF((N($Q394)+N($R394)+N($S394))=0,"—未填单价","未填单价，已收 "&amp;TEXT((N($Q394)+N($R394)+N($S394)),"#,##0.00")),IF(N($W394)&gt;0.005,"欠 "&amp;TEXT(N($W394),"#,##0.00")&amp;IF(N($T394)&gt;0,"（开票未到账 "&amp;TEXT(N($T394),"#,##0.00")&amp;"）","")&amp;IF(N($V394)&gt;0,"（未开票 "&amp;TEXT(N($V394),"#,##0.00")&amp;"）",""),IF(N($W394)&lt;-0.005,"多收 "&amp;TEXT(-N($W394),"#,##0.00"),"✔ 已结清")))&amp;IF(N($U394)&gt;0,"｜到账未开票 "&amp;TEXT(N($U394),"#,##0.00")&amp;"，待补票","")&amp;IF(N($R394)&gt;0,"｜收现 "&amp;TEXT(N($R394),"#,##0.00"),"")&amp;IF(N($S394)&gt;0,"｜收款不开票 "&amp;TEXT(N($S394),"#,##0.00"),""))</f>
        <v/>
      </c>
      <c r="Y394" s="290"/>
      <c r="AC394" s="244" t="str">
        <f aca="false">IF(OR(N($O394)=0,N($AB394)=0),"",ROUND(N($O394)/(1+N($AB394))*N($AB394),2))</f>
        <v/>
      </c>
      <c r="AD394" s="290"/>
      <c r="AE394" s="288"/>
      <c r="AF394" s="261" t="str">
        <f aca="false">IF($AN394="","",IF($AN394=1,IF($AO394&gt;=1,"一次性·已到收款期","一次性·未到期"),$AE394&amp;" 第"&amp;$AO394&amp;"/"&amp;$AN394&amp;"期"))</f>
        <v/>
      </c>
      <c r="AG394" s="245" t="str">
        <f aca="false">IF(OR($AN394="",N($M394)=0),"",ROUND(N($K394)*$AO394/$AN394,2)+N($L394))</f>
        <v/>
      </c>
      <c r="AH394" s="245" t="str">
        <f aca="false">IF($AG394="","",MAX(0,ROUND($AG394-(N($Q394)+N($R394)+N($S394)),2)))</f>
        <v/>
      </c>
      <c r="AI394" s="245" t="str">
        <f aca="false">IF(OR(TRIM($B394&amp;$C394)="",NOT(ISNUMBER($D394))),"",SUMIFS($W$3:$W$1001,$AK$3:$AK$1001,$AK394,$D$3:$D$1001,"&lt;"&amp;$D394))</f>
        <v/>
      </c>
      <c r="AJ394" s="245" t="str">
        <f aca="false">IF(TRIM($B394&amp;$C394)="","",SUMIFS($W$3:$W$1001,$AK$3:$AK$1001,$AK394))</f>
        <v/>
      </c>
      <c r="AK394" s="261" t="str">
        <f aca="false">IF(TRIM($B394&amp;$C394)="","",TRIM($B394)&amp;"｜"&amp;TRIM($C394))</f>
        <v/>
      </c>
      <c r="AL394" s="245" t="str">
        <f aca="false">IF(TRIM($B394&amp;$C394)="","",MIN(N($O394),N($Q394)))</f>
        <v/>
      </c>
      <c r="AM394" s="248" t="str">
        <f aca="false">IF(ISNUMBER($D394),YEAR($D394),"")</f>
        <v/>
      </c>
      <c r="AN394" s="248" t="str">
        <f aca="false">IF(OR(TRIM($B394&amp;$C394)="",NOT(ISNUMBER($D394)),NOT(ISNUMBER($E394))),"",IF($E394&lt;$D394,"",IF(IF($AE394="半年付",2,IF($AE394="季度付",4,IF($AE394="月付",12,IF($AE394="半月付",24,1))))=1,1,MAX(1,ROUND(($E394-$D394+1)/365*IF($AE394="半年付",2,IF($AE394="季度付",4,IF($AE394="月付",12,IF($AE394="半月付",24,1)))),0)))))</f>
        <v/>
      </c>
      <c r="AO394" s="248" t="str">
        <f aca="true">IF($AN394="","",MIN($AN394,MAX(0,INT((TODAY()-付款宽限天数-$D394)/(($E394-$D394+1)/$AN394))+1)))</f>
        <v/>
      </c>
    </row>
    <row r="395" customFormat="false" ht="24" hidden="false" customHeight="false" outlineLevel="0" collapsed="false">
      <c r="F395" s="288" t="str">
        <f aca="true">IF(TRIM($B395&amp;$C395)="","",IF(OR(ISNUMBER(SEARCH("未",$A395)),ISNUMBER(SEARCH("送出",$A395)),AND(TRIM($A395)="",NOT(ISNUMBER($D395)),N($H395)=0)),"【合同未回】","")&amp;IF(NOT(ISNUMBER($E395)),IF(OR(ISNUMBER(SEARCH("未",$A395)),ISNUMBER(SEARCH("送出",$A395)),AND(TRIM($A395)="",NOT(ISNUMBER($D395)),N($H395)=0)),"","【未填合同期】"),IF($E395&lt;TODAY(),"【已到期】",IF($E395-TODAY()&lt;=提醒天数,"【即将到期，剩余"&amp;($E395-TODAY())&amp;"天】","【正常】")))&amp;IF(OR($AD395="安装免保",$AD395="技术免保",$AD395="质保期内"),"【"&amp;$AD395&amp;"】",""))</f>
        <v/>
      </c>
      <c r="K395" s="244" t="str">
        <f aca="false">IF(OR(N($H395)=0,N($I395)=0),"",ROUND(N($H395)*N($I395)*IF(N($J395)=0,1,N($J395)),2))</f>
        <v/>
      </c>
      <c r="M395" s="244" t="str">
        <f aca="false">IF(TRIM($B395&amp;$C395)="","",IF(AND(N($K395)=0,N($L395)=0),"",ROUND(N($K395)+N($L395),2)))</f>
        <v/>
      </c>
      <c r="S395" s="244"/>
      <c r="T395" s="245" t="str">
        <f aca="false">IF(TRIM($B395&amp;$C395)="","",IF(N($O395)=0,"",MAX(0,MIN(N($O395)-N($Q395),N($W395)))))</f>
        <v/>
      </c>
      <c r="U395" s="245" t="str">
        <f aca="false">IF(TRIM($B395&amp;$C395)="","",IF(N($Q395)&lt;=N($O395),"",N($Q395)-N($O395)))</f>
        <v/>
      </c>
      <c r="V395" s="245" t="str">
        <f aca="false">IF(OR(TRIM($B395&amp;$C395)="",$W395=""),"",MAX(0,N($W395))-N($T395))</f>
        <v/>
      </c>
      <c r="W395" s="245" t="str">
        <f aca="false">IF(TRIM($B395&amp;$C395)="","",IF(AND(N($M395)=0,N($Q395)+N($R395)+N($S395)=0),"",ROUND(N($M395)-N($Q395)-N($R395)-N($S395),2)))</f>
        <v/>
      </c>
      <c r="X395" s="246" t="str">
        <f aca="false">IF(TRIM($B395&amp;$C395)="","",IF(N($M395)=0,IF((N($Q395)+N($R395)+N($S395))=0,"—未填单价","未填单价，已收 "&amp;TEXT((N($Q395)+N($R395)+N($S395)),"#,##0.00")),IF(N($W395)&gt;0.005,"欠 "&amp;TEXT(N($W395),"#,##0.00")&amp;IF(N($T395)&gt;0,"（开票未到账 "&amp;TEXT(N($T395),"#,##0.00")&amp;"）","")&amp;IF(N($V395)&gt;0,"（未开票 "&amp;TEXT(N($V395),"#,##0.00")&amp;"）",""),IF(N($W395)&lt;-0.005,"多收 "&amp;TEXT(-N($W395),"#,##0.00"),"✔ 已结清")))&amp;IF(N($U395)&gt;0,"｜到账未开票 "&amp;TEXT(N($U395),"#,##0.00")&amp;"，待补票","")&amp;IF(N($R395)&gt;0,"｜收现 "&amp;TEXT(N($R395),"#,##0.00"),"")&amp;IF(N($S395)&gt;0,"｜收款不开票 "&amp;TEXT(N($S395),"#,##0.00"),""))</f>
        <v/>
      </c>
      <c r="Y395" s="290"/>
      <c r="AC395" s="244" t="str">
        <f aca="false">IF(OR(N($O395)=0,N($AB395)=0),"",ROUND(N($O395)/(1+N($AB395))*N($AB395),2))</f>
        <v/>
      </c>
      <c r="AD395" s="290"/>
      <c r="AE395" s="288"/>
      <c r="AF395" s="261" t="str">
        <f aca="false">IF($AN395="","",IF($AN395=1,IF($AO395&gt;=1,"一次性·已到收款期","一次性·未到期"),$AE395&amp;" 第"&amp;$AO395&amp;"/"&amp;$AN395&amp;"期"))</f>
        <v/>
      </c>
      <c r="AG395" s="245" t="str">
        <f aca="false">IF(OR($AN395="",N($M395)=0),"",ROUND(N($K395)*$AO395/$AN395,2)+N($L395))</f>
        <v/>
      </c>
      <c r="AH395" s="245" t="str">
        <f aca="false">IF($AG395="","",MAX(0,ROUND($AG395-(N($Q395)+N($R395)+N($S395)),2)))</f>
        <v/>
      </c>
      <c r="AI395" s="245" t="str">
        <f aca="false">IF(OR(TRIM($B395&amp;$C395)="",NOT(ISNUMBER($D395))),"",SUMIFS($W$3:$W$1001,$AK$3:$AK$1001,$AK395,$D$3:$D$1001,"&lt;"&amp;$D395))</f>
        <v/>
      </c>
      <c r="AJ395" s="245" t="str">
        <f aca="false">IF(TRIM($B395&amp;$C395)="","",SUMIFS($W$3:$W$1001,$AK$3:$AK$1001,$AK395))</f>
        <v/>
      </c>
      <c r="AK395" s="261" t="str">
        <f aca="false">IF(TRIM($B395&amp;$C395)="","",TRIM($B395)&amp;"｜"&amp;TRIM($C395))</f>
        <v/>
      </c>
      <c r="AL395" s="245" t="str">
        <f aca="false">IF(TRIM($B395&amp;$C395)="","",MIN(N($O395),N($Q395)))</f>
        <v/>
      </c>
      <c r="AM395" s="248" t="str">
        <f aca="false">IF(ISNUMBER($D395),YEAR($D395),"")</f>
        <v/>
      </c>
      <c r="AN395" s="248" t="str">
        <f aca="false">IF(OR(TRIM($B395&amp;$C395)="",NOT(ISNUMBER($D395)),NOT(ISNUMBER($E395))),"",IF($E395&lt;$D395,"",IF(IF($AE395="半年付",2,IF($AE395="季度付",4,IF($AE395="月付",12,IF($AE395="半月付",24,1))))=1,1,MAX(1,ROUND(($E395-$D395+1)/365*IF($AE395="半年付",2,IF($AE395="季度付",4,IF($AE395="月付",12,IF($AE395="半月付",24,1)))),0)))))</f>
        <v/>
      </c>
      <c r="AO395" s="248" t="str">
        <f aca="true">IF($AN395="","",MIN($AN395,MAX(0,INT((TODAY()-付款宽限天数-$D395)/(($E395-$D395+1)/$AN395))+1)))</f>
        <v/>
      </c>
    </row>
    <row r="396" customFormat="false" ht="24" hidden="false" customHeight="false" outlineLevel="0" collapsed="false">
      <c r="F396" s="288" t="str">
        <f aca="true">IF(TRIM($B396&amp;$C396)="","",IF(OR(ISNUMBER(SEARCH("未",$A396)),ISNUMBER(SEARCH("送出",$A396)),AND(TRIM($A396)="",NOT(ISNUMBER($D396)),N($H396)=0)),"【合同未回】","")&amp;IF(NOT(ISNUMBER($E396)),IF(OR(ISNUMBER(SEARCH("未",$A396)),ISNUMBER(SEARCH("送出",$A396)),AND(TRIM($A396)="",NOT(ISNUMBER($D396)),N($H396)=0)),"","【未填合同期】"),IF($E396&lt;TODAY(),"【已到期】",IF($E396-TODAY()&lt;=提醒天数,"【即将到期，剩余"&amp;($E396-TODAY())&amp;"天】","【正常】")))&amp;IF(OR($AD396="安装免保",$AD396="技术免保",$AD396="质保期内"),"【"&amp;$AD396&amp;"】",""))</f>
        <v/>
      </c>
      <c r="K396" s="244" t="str">
        <f aca="false">IF(OR(N($H396)=0,N($I396)=0),"",ROUND(N($H396)*N($I396)*IF(N($J396)=0,1,N($J396)),2))</f>
        <v/>
      </c>
      <c r="M396" s="244" t="str">
        <f aca="false">IF(TRIM($B396&amp;$C396)="","",IF(AND(N($K396)=0,N($L396)=0),"",ROUND(N($K396)+N($L396),2)))</f>
        <v/>
      </c>
      <c r="S396" s="244"/>
      <c r="T396" s="245" t="str">
        <f aca="false">IF(TRIM($B396&amp;$C396)="","",IF(N($O396)=0,"",MAX(0,MIN(N($O396)-N($Q396),N($W396)))))</f>
        <v/>
      </c>
      <c r="U396" s="245" t="str">
        <f aca="false">IF(TRIM($B396&amp;$C396)="","",IF(N($Q396)&lt;=N($O396),"",N($Q396)-N($O396)))</f>
        <v/>
      </c>
      <c r="V396" s="245" t="str">
        <f aca="false">IF(OR(TRIM($B396&amp;$C396)="",$W396=""),"",MAX(0,N($W396))-N($T396))</f>
        <v/>
      </c>
      <c r="W396" s="245" t="str">
        <f aca="false">IF(TRIM($B396&amp;$C396)="","",IF(AND(N($M396)=0,N($Q396)+N($R396)+N($S396)=0),"",ROUND(N($M396)-N($Q396)-N($R396)-N($S396),2)))</f>
        <v/>
      </c>
      <c r="X396" s="246" t="str">
        <f aca="false">IF(TRIM($B396&amp;$C396)="","",IF(N($M396)=0,IF((N($Q396)+N($R396)+N($S396))=0,"—未填单价","未填单价，已收 "&amp;TEXT((N($Q396)+N($R396)+N($S396)),"#,##0.00")),IF(N($W396)&gt;0.005,"欠 "&amp;TEXT(N($W396),"#,##0.00")&amp;IF(N($T396)&gt;0,"（开票未到账 "&amp;TEXT(N($T396),"#,##0.00")&amp;"）","")&amp;IF(N($V396)&gt;0,"（未开票 "&amp;TEXT(N($V396),"#,##0.00")&amp;"）",""),IF(N($W396)&lt;-0.005,"多收 "&amp;TEXT(-N($W396),"#,##0.00"),"✔ 已结清")))&amp;IF(N($U396)&gt;0,"｜到账未开票 "&amp;TEXT(N($U396),"#,##0.00")&amp;"，待补票","")&amp;IF(N($R396)&gt;0,"｜收现 "&amp;TEXT(N($R396),"#,##0.00"),"")&amp;IF(N($S396)&gt;0,"｜收款不开票 "&amp;TEXT(N($S396),"#,##0.00"),""))</f>
        <v/>
      </c>
      <c r="Y396" s="290"/>
      <c r="AC396" s="244" t="str">
        <f aca="false">IF(OR(N($O396)=0,N($AB396)=0),"",ROUND(N($O396)/(1+N($AB396))*N($AB396),2))</f>
        <v/>
      </c>
      <c r="AD396" s="290"/>
      <c r="AE396" s="288"/>
      <c r="AF396" s="261" t="str">
        <f aca="false">IF($AN396="","",IF($AN396=1,IF($AO396&gt;=1,"一次性·已到收款期","一次性·未到期"),$AE396&amp;" 第"&amp;$AO396&amp;"/"&amp;$AN396&amp;"期"))</f>
        <v/>
      </c>
      <c r="AG396" s="245" t="str">
        <f aca="false">IF(OR($AN396="",N($M396)=0),"",ROUND(N($K396)*$AO396/$AN396,2)+N($L396))</f>
        <v/>
      </c>
      <c r="AH396" s="245" t="str">
        <f aca="false">IF($AG396="","",MAX(0,ROUND($AG396-(N($Q396)+N($R396)+N($S396)),2)))</f>
        <v/>
      </c>
      <c r="AI396" s="245" t="str">
        <f aca="false">IF(OR(TRIM($B396&amp;$C396)="",NOT(ISNUMBER($D396))),"",SUMIFS($W$3:$W$1001,$AK$3:$AK$1001,$AK396,$D$3:$D$1001,"&lt;"&amp;$D396))</f>
        <v/>
      </c>
      <c r="AJ396" s="245" t="str">
        <f aca="false">IF(TRIM($B396&amp;$C396)="","",SUMIFS($W$3:$W$1001,$AK$3:$AK$1001,$AK396))</f>
        <v/>
      </c>
      <c r="AK396" s="261" t="str">
        <f aca="false">IF(TRIM($B396&amp;$C396)="","",TRIM($B396)&amp;"｜"&amp;TRIM($C396))</f>
        <v/>
      </c>
      <c r="AL396" s="245" t="str">
        <f aca="false">IF(TRIM($B396&amp;$C396)="","",MIN(N($O396),N($Q396)))</f>
        <v/>
      </c>
      <c r="AM396" s="248" t="str">
        <f aca="false">IF(ISNUMBER($D396),YEAR($D396),"")</f>
        <v/>
      </c>
      <c r="AN396" s="248" t="str">
        <f aca="false">IF(OR(TRIM($B396&amp;$C396)="",NOT(ISNUMBER($D396)),NOT(ISNUMBER($E396))),"",IF($E396&lt;$D396,"",IF(IF($AE396="半年付",2,IF($AE396="季度付",4,IF($AE396="月付",12,IF($AE396="半月付",24,1))))=1,1,MAX(1,ROUND(($E396-$D396+1)/365*IF($AE396="半年付",2,IF($AE396="季度付",4,IF($AE396="月付",12,IF($AE396="半月付",24,1)))),0)))))</f>
        <v/>
      </c>
      <c r="AO396" s="248" t="str">
        <f aca="true">IF($AN396="","",MIN($AN396,MAX(0,INT((TODAY()-付款宽限天数-$D396)/(($E396-$D396+1)/$AN396))+1)))</f>
        <v/>
      </c>
    </row>
    <row r="397" customFormat="false" ht="24" hidden="false" customHeight="false" outlineLevel="0" collapsed="false">
      <c r="F397" s="288" t="str">
        <f aca="true">IF(TRIM($B397&amp;$C397)="","",IF(OR(ISNUMBER(SEARCH("未",$A397)),ISNUMBER(SEARCH("送出",$A397)),AND(TRIM($A397)="",NOT(ISNUMBER($D397)),N($H397)=0)),"【合同未回】","")&amp;IF(NOT(ISNUMBER($E397)),IF(OR(ISNUMBER(SEARCH("未",$A397)),ISNUMBER(SEARCH("送出",$A397)),AND(TRIM($A397)="",NOT(ISNUMBER($D397)),N($H397)=0)),"","【未填合同期】"),IF($E397&lt;TODAY(),"【已到期】",IF($E397-TODAY()&lt;=提醒天数,"【即将到期，剩余"&amp;($E397-TODAY())&amp;"天】","【正常】")))&amp;IF(OR($AD397="安装免保",$AD397="技术免保",$AD397="质保期内"),"【"&amp;$AD397&amp;"】",""))</f>
        <v/>
      </c>
      <c r="K397" s="244" t="str">
        <f aca="false">IF(OR(N($H397)=0,N($I397)=0),"",ROUND(N($H397)*N($I397)*IF(N($J397)=0,1,N($J397)),2))</f>
        <v/>
      </c>
      <c r="M397" s="244" t="str">
        <f aca="false">IF(TRIM($B397&amp;$C397)="","",IF(AND(N($K397)=0,N($L397)=0),"",ROUND(N($K397)+N($L397),2)))</f>
        <v/>
      </c>
      <c r="S397" s="244"/>
      <c r="T397" s="245" t="str">
        <f aca="false">IF(TRIM($B397&amp;$C397)="","",IF(N($O397)=0,"",MAX(0,MIN(N($O397)-N($Q397),N($W397)))))</f>
        <v/>
      </c>
      <c r="U397" s="245" t="str">
        <f aca="false">IF(TRIM($B397&amp;$C397)="","",IF(N($Q397)&lt;=N($O397),"",N($Q397)-N($O397)))</f>
        <v/>
      </c>
      <c r="V397" s="245" t="str">
        <f aca="false">IF(OR(TRIM($B397&amp;$C397)="",$W397=""),"",MAX(0,N($W397))-N($T397))</f>
        <v/>
      </c>
      <c r="W397" s="245" t="str">
        <f aca="false">IF(TRIM($B397&amp;$C397)="","",IF(AND(N($M397)=0,N($Q397)+N($R397)+N($S397)=0),"",ROUND(N($M397)-N($Q397)-N($R397)-N($S397),2)))</f>
        <v/>
      </c>
      <c r="X397" s="246" t="str">
        <f aca="false">IF(TRIM($B397&amp;$C397)="","",IF(N($M397)=0,IF((N($Q397)+N($R397)+N($S397))=0,"—未填单价","未填单价，已收 "&amp;TEXT((N($Q397)+N($R397)+N($S397)),"#,##0.00")),IF(N($W397)&gt;0.005,"欠 "&amp;TEXT(N($W397),"#,##0.00")&amp;IF(N($T397)&gt;0,"（开票未到账 "&amp;TEXT(N($T397),"#,##0.00")&amp;"）","")&amp;IF(N($V397)&gt;0,"（未开票 "&amp;TEXT(N($V397),"#,##0.00")&amp;"）",""),IF(N($W397)&lt;-0.005,"多收 "&amp;TEXT(-N($W397),"#,##0.00"),"✔ 已结清")))&amp;IF(N($U397)&gt;0,"｜到账未开票 "&amp;TEXT(N($U397),"#,##0.00")&amp;"，待补票","")&amp;IF(N($R397)&gt;0,"｜收现 "&amp;TEXT(N($R397),"#,##0.00"),"")&amp;IF(N($S397)&gt;0,"｜收款不开票 "&amp;TEXT(N($S397),"#,##0.00"),""))</f>
        <v/>
      </c>
      <c r="Y397" s="290"/>
      <c r="AC397" s="244" t="str">
        <f aca="false">IF(OR(N($O397)=0,N($AB397)=0),"",ROUND(N($O397)/(1+N($AB397))*N($AB397),2))</f>
        <v/>
      </c>
      <c r="AD397" s="290"/>
      <c r="AE397" s="288"/>
      <c r="AF397" s="261" t="str">
        <f aca="false">IF($AN397="","",IF($AN397=1,IF($AO397&gt;=1,"一次性·已到收款期","一次性·未到期"),$AE397&amp;" 第"&amp;$AO397&amp;"/"&amp;$AN397&amp;"期"))</f>
        <v/>
      </c>
      <c r="AG397" s="245" t="str">
        <f aca="false">IF(OR($AN397="",N($M397)=0),"",ROUND(N($K397)*$AO397/$AN397,2)+N($L397))</f>
        <v/>
      </c>
      <c r="AH397" s="245" t="str">
        <f aca="false">IF($AG397="","",MAX(0,ROUND($AG397-(N($Q397)+N($R397)+N($S397)),2)))</f>
        <v/>
      </c>
      <c r="AI397" s="245" t="str">
        <f aca="false">IF(OR(TRIM($B397&amp;$C397)="",NOT(ISNUMBER($D397))),"",SUMIFS($W$3:$W$1001,$AK$3:$AK$1001,$AK397,$D$3:$D$1001,"&lt;"&amp;$D397))</f>
        <v/>
      </c>
      <c r="AJ397" s="245" t="str">
        <f aca="false">IF(TRIM($B397&amp;$C397)="","",SUMIFS($W$3:$W$1001,$AK$3:$AK$1001,$AK397))</f>
        <v/>
      </c>
      <c r="AK397" s="261" t="str">
        <f aca="false">IF(TRIM($B397&amp;$C397)="","",TRIM($B397)&amp;"｜"&amp;TRIM($C397))</f>
        <v/>
      </c>
      <c r="AL397" s="245" t="str">
        <f aca="false">IF(TRIM($B397&amp;$C397)="","",MIN(N($O397),N($Q397)))</f>
        <v/>
      </c>
      <c r="AM397" s="248" t="str">
        <f aca="false">IF(ISNUMBER($D397),YEAR($D397),"")</f>
        <v/>
      </c>
      <c r="AN397" s="248" t="str">
        <f aca="false">IF(OR(TRIM($B397&amp;$C397)="",NOT(ISNUMBER($D397)),NOT(ISNUMBER($E397))),"",IF($E397&lt;$D397,"",IF(IF($AE397="半年付",2,IF($AE397="季度付",4,IF($AE397="月付",12,IF($AE397="半月付",24,1))))=1,1,MAX(1,ROUND(($E397-$D397+1)/365*IF($AE397="半年付",2,IF($AE397="季度付",4,IF($AE397="月付",12,IF($AE397="半月付",24,1)))),0)))))</f>
        <v/>
      </c>
      <c r="AO397" s="248" t="str">
        <f aca="true">IF($AN397="","",MIN($AN397,MAX(0,INT((TODAY()-付款宽限天数-$D397)/(($E397-$D397+1)/$AN397))+1)))</f>
        <v/>
      </c>
    </row>
    <row r="398" customFormat="false" ht="24" hidden="false" customHeight="false" outlineLevel="0" collapsed="false">
      <c r="F398" s="288" t="str">
        <f aca="true">IF(TRIM($B398&amp;$C398)="","",IF(OR(ISNUMBER(SEARCH("未",$A398)),ISNUMBER(SEARCH("送出",$A398)),AND(TRIM($A398)="",NOT(ISNUMBER($D398)),N($H398)=0)),"【合同未回】","")&amp;IF(NOT(ISNUMBER($E398)),IF(OR(ISNUMBER(SEARCH("未",$A398)),ISNUMBER(SEARCH("送出",$A398)),AND(TRIM($A398)="",NOT(ISNUMBER($D398)),N($H398)=0)),"","【未填合同期】"),IF($E398&lt;TODAY(),"【已到期】",IF($E398-TODAY()&lt;=提醒天数,"【即将到期，剩余"&amp;($E398-TODAY())&amp;"天】","【正常】")))&amp;IF(OR($AD398="安装免保",$AD398="技术免保",$AD398="质保期内"),"【"&amp;$AD398&amp;"】",""))</f>
        <v/>
      </c>
      <c r="K398" s="244" t="str">
        <f aca="false">IF(OR(N($H398)=0,N($I398)=0),"",ROUND(N($H398)*N($I398)*IF(N($J398)=0,1,N($J398)),2))</f>
        <v/>
      </c>
      <c r="M398" s="244" t="str">
        <f aca="false">IF(TRIM($B398&amp;$C398)="","",IF(AND(N($K398)=0,N($L398)=0),"",ROUND(N($K398)+N($L398),2)))</f>
        <v/>
      </c>
      <c r="S398" s="244"/>
      <c r="T398" s="245" t="str">
        <f aca="false">IF(TRIM($B398&amp;$C398)="","",IF(N($O398)=0,"",MAX(0,MIN(N($O398)-N($Q398),N($W398)))))</f>
        <v/>
      </c>
      <c r="U398" s="245" t="str">
        <f aca="false">IF(TRIM($B398&amp;$C398)="","",IF(N($Q398)&lt;=N($O398),"",N($Q398)-N($O398)))</f>
        <v/>
      </c>
      <c r="V398" s="245" t="str">
        <f aca="false">IF(OR(TRIM($B398&amp;$C398)="",$W398=""),"",MAX(0,N($W398))-N($T398))</f>
        <v/>
      </c>
      <c r="W398" s="245" t="str">
        <f aca="false">IF(TRIM($B398&amp;$C398)="","",IF(AND(N($M398)=0,N($Q398)+N($R398)+N($S398)=0),"",ROUND(N($M398)-N($Q398)-N($R398)-N($S398),2)))</f>
        <v/>
      </c>
      <c r="X398" s="246" t="str">
        <f aca="false">IF(TRIM($B398&amp;$C398)="","",IF(N($M398)=0,IF((N($Q398)+N($R398)+N($S398))=0,"—未填单价","未填单价，已收 "&amp;TEXT((N($Q398)+N($R398)+N($S398)),"#,##0.00")),IF(N($W398)&gt;0.005,"欠 "&amp;TEXT(N($W398),"#,##0.00")&amp;IF(N($T398)&gt;0,"（开票未到账 "&amp;TEXT(N($T398),"#,##0.00")&amp;"）","")&amp;IF(N($V398)&gt;0,"（未开票 "&amp;TEXT(N($V398),"#,##0.00")&amp;"）",""),IF(N($W398)&lt;-0.005,"多收 "&amp;TEXT(-N($W398),"#,##0.00"),"✔ 已结清")))&amp;IF(N($U398)&gt;0,"｜到账未开票 "&amp;TEXT(N($U398),"#,##0.00")&amp;"，待补票","")&amp;IF(N($R398)&gt;0,"｜收现 "&amp;TEXT(N($R398),"#,##0.00"),"")&amp;IF(N($S398)&gt;0,"｜收款不开票 "&amp;TEXT(N($S398),"#,##0.00"),""))</f>
        <v/>
      </c>
      <c r="Y398" s="290"/>
      <c r="AC398" s="244" t="str">
        <f aca="false">IF(OR(N($O398)=0,N($AB398)=0),"",ROUND(N($O398)/(1+N($AB398))*N($AB398),2))</f>
        <v/>
      </c>
      <c r="AD398" s="290"/>
      <c r="AE398" s="288"/>
      <c r="AF398" s="261" t="str">
        <f aca="false">IF($AN398="","",IF($AN398=1,IF($AO398&gt;=1,"一次性·已到收款期","一次性·未到期"),$AE398&amp;" 第"&amp;$AO398&amp;"/"&amp;$AN398&amp;"期"))</f>
        <v/>
      </c>
      <c r="AG398" s="245" t="str">
        <f aca="false">IF(OR($AN398="",N($M398)=0),"",ROUND(N($K398)*$AO398/$AN398,2)+N($L398))</f>
        <v/>
      </c>
      <c r="AH398" s="245" t="str">
        <f aca="false">IF($AG398="","",MAX(0,ROUND($AG398-(N($Q398)+N($R398)+N($S398)),2)))</f>
        <v/>
      </c>
      <c r="AI398" s="245" t="str">
        <f aca="false">IF(OR(TRIM($B398&amp;$C398)="",NOT(ISNUMBER($D398))),"",SUMIFS($W$3:$W$1001,$AK$3:$AK$1001,$AK398,$D$3:$D$1001,"&lt;"&amp;$D398))</f>
        <v/>
      </c>
      <c r="AJ398" s="245" t="str">
        <f aca="false">IF(TRIM($B398&amp;$C398)="","",SUMIFS($W$3:$W$1001,$AK$3:$AK$1001,$AK398))</f>
        <v/>
      </c>
      <c r="AK398" s="261" t="str">
        <f aca="false">IF(TRIM($B398&amp;$C398)="","",TRIM($B398)&amp;"｜"&amp;TRIM($C398))</f>
        <v/>
      </c>
      <c r="AL398" s="245" t="str">
        <f aca="false">IF(TRIM($B398&amp;$C398)="","",MIN(N($O398),N($Q398)))</f>
        <v/>
      </c>
      <c r="AM398" s="248" t="str">
        <f aca="false">IF(ISNUMBER($D398),YEAR($D398),"")</f>
        <v/>
      </c>
      <c r="AN398" s="248" t="str">
        <f aca="false">IF(OR(TRIM($B398&amp;$C398)="",NOT(ISNUMBER($D398)),NOT(ISNUMBER($E398))),"",IF($E398&lt;$D398,"",IF(IF($AE398="半年付",2,IF($AE398="季度付",4,IF($AE398="月付",12,IF($AE398="半月付",24,1))))=1,1,MAX(1,ROUND(($E398-$D398+1)/365*IF($AE398="半年付",2,IF($AE398="季度付",4,IF($AE398="月付",12,IF($AE398="半月付",24,1)))),0)))))</f>
        <v/>
      </c>
      <c r="AO398" s="248" t="str">
        <f aca="true">IF($AN398="","",MIN($AN398,MAX(0,INT((TODAY()-付款宽限天数-$D398)/(($E398-$D398+1)/$AN398))+1)))</f>
        <v/>
      </c>
    </row>
    <row r="399" customFormat="false" ht="24" hidden="false" customHeight="false" outlineLevel="0" collapsed="false">
      <c r="F399" s="288" t="str">
        <f aca="true">IF(TRIM($B399&amp;$C399)="","",IF(OR(ISNUMBER(SEARCH("未",$A399)),ISNUMBER(SEARCH("送出",$A399)),AND(TRIM($A399)="",NOT(ISNUMBER($D399)),N($H399)=0)),"【合同未回】","")&amp;IF(NOT(ISNUMBER($E399)),IF(OR(ISNUMBER(SEARCH("未",$A399)),ISNUMBER(SEARCH("送出",$A399)),AND(TRIM($A399)="",NOT(ISNUMBER($D399)),N($H399)=0)),"","【未填合同期】"),IF($E399&lt;TODAY(),"【已到期】",IF($E399-TODAY()&lt;=提醒天数,"【即将到期，剩余"&amp;($E399-TODAY())&amp;"天】","【正常】")))&amp;IF(OR($AD399="安装免保",$AD399="技术免保",$AD399="质保期内"),"【"&amp;$AD399&amp;"】",""))</f>
        <v/>
      </c>
      <c r="K399" s="244" t="str">
        <f aca="false">IF(OR(N($H399)=0,N($I399)=0),"",ROUND(N($H399)*N($I399)*IF(N($J399)=0,1,N($J399)),2))</f>
        <v/>
      </c>
      <c r="M399" s="244" t="str">
        <f aca="false">IF(TRIM($B399&amp;$C399)="","",IF(AND(N($K399)=0,N($L399)=0),"",ROUND(N($K399)+N($L399),2)))</f>
        <v/>
      </c>
      <c r="S399" s="244"/>
      <c r="T399" s="245" t="str">
        <f aca="false">IF(TRIM($B399&amp;$C399)="","",IF(N($O399)=0,"",MAX(0,MIN(N($O399)-N($Q399),N($W399)))))</f>
        <v/>
      </c>
      <c r="U399" s="245" t="str">
        <f aca="false">IF(TRIM($B399&amp;$C399)="","",IF(N($Q399)&lt;=N($O399),"",N($Q399)-N($O399)))</f>
        <v/>
      </c>
      <c r="V399" s="245" t="str">
        <f aca="false">IF(OR(TRIM($B399&amp;$C399)="",$W399=""),"",MAX(0,N($W399))-N($T399))</f>
        <v/>
      </c>
      <c r="W399" s="245" t="str">
        <f aca="false">IF(TRIM($B399&amp;$C399)="","",IF(AND(N($M399)=0,N($Q399)+N($R399)+N($S399)=0),"",ROUND(N($M399)-N($Q399)-N($R399)-N($S399),2)))</f>
        <v/>
      </c>
      <c r="X399" s="246" t="str">
        <f aca="false">IF(TRIM($B399&amp;$C399)="","",IF(N($M399)=0,IF((N($Q399)+N($R399)+N($S399))=0,"—未填单价","未填单价，已收 "&amp;TEXT((N($Q399)+N($R399)+N($S399)),"#,##0.00")),IF(N($W399)&gt;0.005,"欠 "&amp;TEXT(N($W399),"#,##0.00")&amp;IF(N($T399)&gt;0,"（开票未到账 "&amp;TEXT(N($T399),"#,##0.00")&amp;"）","")&amp;IF(N($V399)&gt;0,"（未开票 "&amp;TEXT(N($V399),"#,##0.00")&amp;"）",""),IF(N($W399)&lt;-0.005,"多收 "&amp;TEXT(-N($W399),"#,##0.00"),"✔ 已结清")))&amp;IF(N($U399)&gt;0,"｜到账未开票 "&amp;TEXT(N($U399),"#,##0.00")&amp;"，待补票","")&amp;IF(N($R399)&gt;0,"｜收现 "&amp;TEXT(N($R399),"#,##0.00"),"")&amp;IF(N($S399)&gt;0,"｜收款不开票 "&amp;TEXT(N($S399),"#,##0.00"),""))</f>
        <v/>
      </c>
      <c r="Y399" s="290"/>
      <c r="AC399" s="244" t="str">
        <f aca="false">IF(OR(N($O399)=0,N($AB399)=0),"",ROUND(N($O399)/(1+N($AB399))*N($AB399),2))</f>
        <v/>
      </c>
      <c r="AD399" s="290"/>
      <c r="AE399" s="288"/>
      <c r="AF399" s="261" t="str">
        <f aca="false">IF($AN399="","",IF($AN399=1,IF($AO399&gt;=1,"一次性·已到收款期","一次性·未到期"),$AE399&amp;" 第"&amp;$AO399&amp;"/"&amp;$AN399&amp;"期"))</f>
        <v/>
      </c>
      <c r="AG399" s="245" t="str">
        <f aca="false">IF(OR($AN399="",N($M399)=0),"",ROUND(N($K399)*$AO399/$AN399,2)+N($L399))</f>
        <v/>
      </c>
      <c r="AH399" s="245" t="str">
        <f aca="false">IF($AG399="","",MAX(0,ROUND($AG399-(N($Q399)+N($R399)+N($S399)),2)))</f>
        <v/>
      </c>
      <c r="AI399" s="245" t="str">
        <f aca="false">IF(OR(TRIM($B399&amp;$C399)="",NOT(ISNUMBER($D399))),"",SUMIFS($W$3:$W$1001,$AK$3:$AK$1001,$AK399,$D$3:$D$1001,"&lt;"&amp;$D399))</f>
        <v/>
      </c>
      <c r="AJ399" s="245" t="str">
        <f aca="false">IF(TRIM($B399&amp;$C399)="","",SUMIFS($W$3:$W$1001,$AK$3:$AK$1001,$AK399))</f>
        <v/>
      </c>
      <c r="AK399" s="261" t="str">
        <f aca="false">IF(TRIM($B399&amp;$C399)="","",TRIM($B399)&amp;"｜"&amp;TRIM($C399))</f>
        <v/>
      </c>
      <c r="AL399" s="245" t="str">
        <f aca="false">IF(TRIM($B399&amp;$C399)="","",MIN(N($O399),N($Q399)))</f>
        <v/>
      </c>
      <c r="AM399" s="248" t="str">
        <f aca="false">IF(ISNUMBER($D399),YEAR($D399),"")</f>
        <v/>
      </c>
      <c r="AN399" s="248" t="str">
        <f aca="false">IF(OR(TRIM($B399&amp;$C399)="",NOT(ISNUMBER($D399)),NOT(ISNUMBER($E399))),"",IF($E399&lt;$D399,"",IF(IF($AE399="半年付",2,IF($AE399="季度付",4,IF($AE399="月付",12,IF($AE399="半月付",24,1))))=1,1,MAX(1,ROUND(($E399-$D399+1)/365*IF($AE399="半年付",2,IF($AE399="季度付",4,IF($AE399="月付",12,IF($AE399="半月付",24,1)))),0)))))</f>
        <v/>
      </c>
      <c r="AO399" s="248" t="str">
        <f aca="true">IF($AN399="","",MIN($AN399,MAX(0,INT((TODAY()-付款宽限天数-$D399)/(($E399-$D399+1)/$AN399))+1)))</f>
        <v/>
      </c>
    </row>
    <row r="400" customFormat="false" ht="24" hidden="false" customHeight="false" outlineLevel="0" collapsed="false">
      <c r="F400" s="288" t="str">
        <f aca="true">IF(TRIM($B400&amp;$C400)="","",IF(OR(ISNUMBER(SEARCH("未",$A400)),ISNUMBER(SEARCH("送出",$A400)),AND(TRIM($A400)="",NOT(ISNUMBER($D400)),N($H400)=0)),"【合同未回】","")&amp;IF(NOT(ISNUMBER($E400)),IF(OR(ISNUMBER(SEARCH("未",$A400)),ISNUMBER(SEARCH("送出",$A400)),AND(TRIM($A400)="",NOT(ISNUMBER($D400)),N($H400)=0)),"","【未填合同期】"),IF($E400&lt;TODAY(),"【已到期】",IF($E400-TODAY()&lt;=提醒天数,"【即将到期，剩余"&amp;($E400-TODAY())&amp;"天】","【正常】")))&amp;IF(OR($AD400="安装免保",$AD400="技术免保",$AD400="质保期内"),"【"&amp;$AD400&amp;"】",""))</f>
        <v/>
      </c>
      <c r="K400" s="244" t="str">
        <f aca="false">IF(OR(N($H400)=0,N($I400)=0),"",ROUND(N($H400)*N($I400)*IF(N($J400)=0,1,N($J400)),2))</f>
        <v/>
      </c>
      <c r="M400" s="244" t="str">
        <f aca="false">IF(TRIM($B400&amp;$C400)="","",IF(AND(N($K400)=0,N($L400)=0),"",ROUND(N($K400)+N($L400),2)))</f>
        <v/>
      </c>
      <c r="S400" s="244"/>
      <c r="T400" s="245" t="str">
        <f aca="false">IF(TRIM($B400&amp;$C400)="","",IF(N($O400)=0,"",MAX(0,MIN(N($O400)-N($Q400),N($W400)))))</f>
        <v/>
      </c>
      <c r="U400" s="245" t="str">
        <f aca="false">IF(TRIM($B400&amp;$C400)="","",IF(N($Q400)&lt;=N($O400),"",N($Q400)-N($O400)))</f>
        <v/>
      </c>
      <c r="V400" s="245" t="str">
        <f aca="false">IF(OR(TRIM($B400&amp;$C400)="",$W400=""),"",MAX(0,N($W400))-N($T400))</f>
        <v/>
      </c>
      <c r="W400" s="245" t="str">
        <f aca="false">IF(TRIM($B400&amp;$C400)="","",IF(AND(N($M400)=0,N($Q400)+N($R400)+N($S400)=0),"",ROUND(N($M400)-N($Q400)-N($R400)-N($S400),2)))</f>
        <v/>
      </c>
      <c r="X400" s="246" t="str">
        <f aca="false">IF(TRIM($B400&amp;$C400)="","",IF(N($M400)=0,IF((N($Q400)+N($R400)+N($S400))=0,"—未填单价","未填单价，已收 "&amp;TEXT((N($Q400)+N($R400)+N($S400)),"#,##0.00")),IF(N($W400)&gt;0.005,"欠 "&amp;TEXT(N($W400),"#,##0.00")&amp;IF(N($T400)&gt;0,"（开票未到账 "&amp;TEXT(N($T400),"#,##0.00")&amp;"）","")&amp;IF(N($V400)&gt;0,"（未开票 "&amp;TEXT(N($V400),"#,##0.00")&amp;"）",""),IF(N($W400)&lt;-0.005,"多收 "&amp;TEXT(-N($W400),"#,##0.00"),"✔ 已结清")))&amp;IF(N($U400)&gt;0,"｜到账未开票 "&amp;TEXT(N($U400),"#,##0.00")&amp;"，待补票","")&amp;IF(N($R400)&gt;0,"｜收现 "&amp;TEXT(N($R400),"#,##0.00"),"")&amp;IF(N($S400)&gt;0,"｜收款不开票 "&amp;TEXT(N($S400),"#,##0.00"),""))</f>
        <v/>
      </c>
      <c r="Y400" s="290"/>
      <c r="AC400" s="244" t="str">
        <f aca="false">IF(OR(N($O400)=0,N($AB400)=0),"",ROUND(N($O400)/(1+N($AB400))*N($AB400),2))</f>
        <v/>
      </c>
      <c r="AD400" s="290"/>
      <c r="AE400" s="288"/>
      <c r="AF400" s="261" t="str">
        <f aca="false">IF($AN400="","",IF($AN400=1,IF($AO400&gt;=1,"一次性·已到收款期","一次性·未到期"),$AE400&amp;" 第"&amp;$AO400&amp;"/"&amp;$AN400&amp;"期"))</f>
        <v/>
      </c>
      <c r="AG400" s="245" t="str">
        <f aca="false">IF(OR($AN400="",N($M400)=0),"",ROUND(N($K400)*$AO400/$AN400,2)+N($L400))</f>
        <v/>
      </c>
      <c r="AH400" s="245" t="str">
        <f aca="false">IF($AG400="","",MAX(0,ROUND($AG400-(N($Q400)+N($R400)+N($S400)),2)))</f>
        <v/>
      </c>
      <c r="AI400" s="245" t="str">
        <f aca="false">IF(OR(TRIM($B400&amp;$C400)="",NOT(ISNUMBER($D400))),"",SUMIFS($W$3:$W$1001,$AK$3:$AK$1001,$AK400,$D$3:$D$1001,"&lt;"&amp;$D400))</f>
        <v/>
      </c>
      <c r="AJ400" s="245" t="str">
        <f aca="false">IF(TRIM($B400&amp;$C400)="","",SUMIFS($W$3:$W$1001,$AK$3:$AK$1001,$AK400))</f>
        <v/>
      </c>
      <c r="AK400" s="261" t="str">
        <f aca="false">IF(TRIM($B400&amp;$C400)="","",TRIM($B400)&amp;"｜"&amp;TRIM($C400))</f>
        <v/>
      </c>
      <c r="AL400" s="245" t="str">
        <f aca="false">IF(TRIM($B400&amp;$C400)="","",MIN(N($O400),N($Q400)))</f>
        <v/>
      </c>
      <c r="AM400" s="248" t="str">
        <f aca="false">IF(ISNUMBER($D400),YEAR($D400),"")</f>
        <v/>
      </c>
      <c r="AN400" s="248" t="str">
        <f aca="false">IF(OR(TRIM($B400&amp;$C400)="",NOT(ISNUMBER($D400)),NOT(ISNUMBER($E400))),"",IF($E400&lt;$D400,"",IF(IF($AE400="半年付",2,IF($AE400="季度付",4,IF($AE400="月付",12,IF($AE400="半月付",24,1))))=1,1,MAX(1,ROUND(($E400-$D400+1)/365*IF($AE400="半年付",2,IF($AE400="季度付",4,IF($AE400="月付",12,IF($AE400="半月付",24,1)))),0)))))</f>
        <v/>
      </c>
      <c r="AO400" s="248" t="str">
        <f aca="true">IF($AN400="","",MIN($AN400,MAX(0,INT((TODAY()-付款宽限天数-$D400)/(($E400-$D400+1)/$AN400))+1)))</f>
        <v/>
      </c>
    </row>
    <row r="401" customFormat="false" ht="24" hidden="false" customHeight="false" outlineLevel="0" collapsed="false">
      <c r="F401" s="288" t="str">
        <f aca="true">IF(TRIM($B401&amp;$C401)="","",IF(OR(ISNUMBER(SEARCH("未",$A401)),ISNUMBER(SEARCH("送出",$A401)),AND(TRIM($A401)="",NOT(ISNUMBER($D401)),N($H401)=0)),"【合同未回】","")&amp;IF(NOT(ISNUMBER($E401)),IF(OR(ISNUMBER(SEARCH("未",$A401)),ISNUMBER(SEARCH("送出",$A401)),AND(TRIM($A401)="",NOT(ISNUMBER($D401)),N($H401)=0)),"","【未填合同期】"),IF($E401&lt;TODAY(),"【已到期】",IF($E401-TODAY()&lt;=提醒天数,"【即将到期，剩余"&amp;($E401-TODAY())&amp;"天】","【正常】")))&amp;IF(OR($AD401="安装免保",$AD401="技术免保",$AD401="质保期内"),"【"&amp;$AD401&amp;"】",""))</f>
        <v/>
      </c>
      <c r="K401" s="244" t="str">
        <f aca="false">IF(OR(N($H401)=0,N($I401)=0),"",ROUND(N($H401)*N($I401)*IF(N($J401)=0,1,N($J401)),2))</f>
        <v/>
      </c>
      <c r="M401" s="244" t="str">
        <f aca="false">IF(TRIM($B401&amp;$C401)="","",IF(AND(N($K401)=0,N($L401)=0),"",ROUND(N($K401)+N($L401),2)))</f>
        <v/>
      </c>
      <c r="S401" s="244"/>
      <c r="T401" s="245" t="str">
        <f aca="false">IF(TRIM($B401&amp;$C401)="","",IF(N($O401)=0,"",MAX(0,MIN(N($O401)-N($Q401),N($W401)))))</f>
        <v/>
      </c>
      <c r="U401" s="245" t="str">
        <f aca="false">IF(TRIM($B401&amp;$C401)="","",IF(N($Q401)&lt;=N($O401),"",N($Q401)-N($O401)))</f>
        <v/>
      </c>
      <c r="V401" s="245" t="str">
        <f aca="false">IF(OR(TRIM($B401&amp;$C401)="",$W401=""),"",MAX(0,N($W401))-N($T401))</f>
        <v/>
      </c>
      <c r="W401" s="245" t="str">
        <f aca="false">IF(TRIM($B401&amp;$C401)="","",IF(AND(N($M401)=0,N($Q401)+N($R401)+N($S401)=0),"",ROUND(N($M401)-N($Q401)-N($R401)-N($S401),2)))</f>
        <v/>
      </c>
      <c r="X401" s="246" t="str">
        <f aca="false">IF(TRIM($B401&amp;$C401)="","",IF(N($M401)=0,IF((N($Q401)+N($R401)+N($S401))=0,"—未填单价","未填单价，已收 "&amp;TEXT((N($Q401)+N($R401)+N($S401)),"#,##0.00")),IF(N($W401)&gt;0.005,"欠 "&amp;TEXT(N($W401),"#,##0.00")&amp;IF(N($T401)&gt;0,"（开票未到账 "&amp;TEXT(N($T401),"#,##0.00")&amp;"）","")&amp;IF(N($V401)&gt;0,"（未开票 "&amp;TEXT(N($V401),"#,##0.00")&amp;"）",""),IF(N($W401)&lt;-0.005,"多收 "&amp;TEXT(-N($W401),"#,##0.00"),"✔ 已结清")))&amp;IF(N($U401)&gt;0,"｜到账未开票 "&amp;TEXT(N($U401),"#,##0.00")&amp;"，待补票","")&amp;IF(N($R401)&gt;0,"｜收现 "&amp;TEXT(N($R401),"#,##0.00"),"")&amp;IF(N($S401)&gt;0,"｜收款不开票 "&amp;TEXT(N($S401),"#,##0.00"),""))</f>
        <v/>
      </c>
      <c r="Y401" s="290"/>
      <c r="AC401" s="244" t="str">
        <f aca="false">IF(OR(N($O401)=0,N($AB401)=0),"",ROUND(N($O401)/(1+N($AB401))*N($AB401),2))</f>
        <v/>
      </c>
      <c r="AD401" s="290"/>
      <c r="AE401" s="288"/>
      <c r="AF401" s="261" t="str">
        <f aca="false">IF($AN401="","",IF($AN401=1,IF($AO401&gt;=1,"一次性·已到收款期","一次性·未到期"),$AE401&amp;" 第"&amp;$AO401&amp;"/"&amp;$AN401&amp;"期"))</f>
        <v/>
      </c>
      <c r="AG401" s="245" t="str">
        <f aca="false">IF(OR($AN401="",N($M401)=0),"",ROUND(N($K401)*$AO401/$AN401,2)+N($L401))</f>
        <v/>
      </c>
      <c r="AH401" s="245" t="str">
        <f aca="false">IF($AG401="","",MAX(0,ROUND($AG401-(N($Q401)+N($R401)+N($S401)),2)))</f>
        <v/>
      </c>
      <c r="AI401" s="245" t="str">
        <f aca="false">IF(OR(TRIM($B401&amp;$C401)="",NOT(ISNUMBER($D401))),"",SUMIFS($W$3:$W$1001,$AK$3:$AK$1001,$AK401,$D$3:$D$1001,"&lt;"&amp;$D401))</f>
        <v/>
      </c>
      <c r="AJ401" s="245" t="str">
        <f aca="false">IF(TRIM($B401&amp;$C401)="","",SUMIFS($W$3:$W$1001,$AK$3:$AK$1001,$AK401))</f>
        <v/>
      </c>
      <c r="AK401" s="261" t="str">
        <f aca="false">IF(TRIM($B401&amp;$C401)="","",TRIM($B401)&amp;"｜"&amp;TRIM($C401))</f>
        <v/>
      </c>
      <c r="AL401" s="245" t="str">
        <f aca="false">IF(TRIM($B401&amp;$C401)="","",MIN(N($O401),N($Q401)))</f>
        <v/>
      </c>
      <c r="AM401" s="248" t="str">
        <f aca="false">IF(ISNUMBER($D401),YEAR($D401),"")</f>
        <v/>
      </c>
      <c r="AN401" s="248" t="str">
        <f aca="false">IF(OR(TRIM($B401&amp;$C401)="",NOT(ISNUMBER($D401)),NOT(ISNUMBER($E401))),"",IF($E401&lt;$D401,"",IF(IF($AE401="半年付",2,IF($AE401="季度付",4,IF($AE401="月付",12,IF($AE401="半月付",24,1))))=1,1,MAX(1,ROUND(($E401-$D401+1)/365*IF($AE401="半年付",2,IF($AE401="季度付",4,IF($AE401="月付",12,IF($AE401="半月付",24,1)))),0)))))</f>
        <v/>
      </c>
      <c r="AO401" s="248" t="str">
        <f aca="true">IF($AN401="","",MIN($AN401,MAX(0,INT((TODAY()-付款宽限天数-$D401)/(($E401-$D401+1)/$AN401))+1)))</f>
        <v/>
      </c>
    </row>
    <row r="402" customFormat="false" ht="24" hidden="false" customHeight="false" outlineLevel="0" collapsed="false">
      <c r="F402" s="288" t="str">
        <f aca="true">IF(TRIM($B402&amp;$C402)="","",IF(OR(ISNUMBER(SEARCH("未",$A402)),ISNUMBER(SEARCH("送出",$A402)),AND(TRIM($A402)="",NOT(ISNUMBER($D402)),N($H402)=0)),"【合同未回】","")&amp;IF(NOT(ISNUMBER($E402)),IF(OR(ISNUMBER(SEARCH("未",$A402)),ISNUMBER(SEARCH("送出",$A402)),AND(TRIM($A402)="",NOT(ISNUMBER($D402)),N($H402)=0)),"","【未填合同期】"),IF($E402&lt;TODAY(),"【已到期】",IF($E402-TODAY()&lt;=提醒天数,"【即将到期，剩余"&amp;($E402-TODAY())&amp;"天】","【正常】")))&amp;IF(OR($AD402="安装免保",$AD402="技术免保",$AD402="质保期内"),"【"&amp;$AD402&amp;"】",""))</f>
        <v/>
      </c>
      <c r="K402" s="244" t="str">
        <f aca="false">IF(OR(N($H402)=0,N($I402)=0),"",ROUND(N($H402)*N($I402)*IF(N($J402)=0,1,N($J402)),2))</f>
        <v/>
      </c>
      <c r="M402" s="244" t="str">
        <f aca="false">IF(TRIM($B402&amp;$C402)="","",IF(AND(N($K402)=0,N($L402)=0),"",ROUND(N($K402)+N($L402),2)))</f>
        <v/>
      </c>
      <c r="S402" s="244"/>
      <c r="T402" s="245" t="str">
        <f aca="false">IF(TRIM($B402&amp;$C402)="","",IF(N($O402)=0,"",MAX(0,MIN(N($O402)-N($Q402),N($W402)))))</f>
        <v/>
      </c>
      <c r="U402" s="245" t="str">
        <f aca="false">IF(TRIM($B402&amp;$C402)="","",IF(N($Q402)&lt;=N($O402),"",N($Q402)-N($O402)))</f>
        <v/>
      </c>
      <c r="V402" s="245" t="str">
        <f aca="false">IF(OR(TRIM($B402&amp;$C402)="",$W402=""),"",MAX(0,N($W402))-N($T402))</f>
        <v/>
      </c>
      <c r="W402" s="245" t="str">
        <f aca="false">IF(TRIM($B402&amp;$C402)="","",IF(AND(N($M402)=0,N($Q402)+N($R402)+N($S402)=0),"",ROUND(N($M402)-N($Q402)-N($R402)-N($S402),2)))</f>
        <v/>
      </c>
      <c r="X402" s="246" t="str">
        <f aca="false">IF(TRIM($B402&amp;$C402)="","",IF(N($M402)=0,IF((N($Q402)+N($R402)+N($S402))=0,"—未填单价","未填单价，已收 "&amp;TEXT((N($Q402)+N($R402)+N($S402)),"#,##0.00")),IF(N($W402)&gt;0.005,"欠 "&amp;TEXT(N($W402),"#,##0.00")&amp;IF(N($T402)&gt;0,"（开票未到账 "&amp;TEXT(N($T402),"#,##0.00")&amp;"）","")&amp;IF(N($V402)&gt;0,"（未开票 "&amp;TEXT(N($V402),"#,##0.00")&amp;"）",""),IF(N($W402)&lt;-0.005,"多收 "&amp;TEXT(-N($W402),"#,##0.00"),"✔ 已结清")))&amp;IF(N($U402)&gt;0,"｜到账未开票 "&amp;TEXT(N($U402),"#,##0.00")&amp;"，待补票","")&amp;IF(N($R402)&gt;0,"｜收现 "&amp;TEXT(N($R402),"#,##0.00"),"")&amp;IF(N($S402)&gt;0,"｜收款不开票 "&amp;TEXT(N($S402),"#,##0.00"),""))</f>
        <v/>
      </c>
      <c r="Y402" s="290"/>
      <c r="AC402" s="244" t="str">
        <f aca="false">IF(OR(N($O402)=0,N($AB402)=0),"",ROUND(N($O402)/(1+N($AB402))*N($AB402),2))</f>
        <v/>
      </c>
      <c r="AD402" s="290"/>
      <c r="AE402" s="288"/>
      <c r="AF402" s="261" t="str">
        <f aca="false">IF($AN402="","",IF($AN402=1,IF($AO402&gt;=1,"一次性·已到收款期","一次性·未到期"),$AE402&amp;" 第"&amp;$AO402&amp;"/"&amp;$AN402&amp;"期"))</f>
        <v/>
      </c>
      <c r="AG402" s="245" t="str">
        <f aca="false">IF(OR($AN402="",N($M402)=0),"",ROUND(N($K402)*$AO402/$AN402,2)+N($L402))</f>
        <v/>
      </c>
      <c r="AH402" s="245" t="str">
        <f aca="false">IF($AG402="","",MAX(0,ROUND($AG402-(N($Q402)+N($R402)+N($S402)),2)))</f>
        <v/>
      </c>
      <c r="AI402" s="245" t="str">
        <f aca="false">IF(OR(TRIM($B402&amp;$C402)="",NOT(ISNUMBER($D402))),"",SUMIFS($W$3:$W$1001,$AK$3:$AK$1001,$AK402,$D$3:$D$1001,"&lt;"&amp;$D402))</f>
        <v/>
      </c>
      <c r="AJ402" s="245" t="str">
        <f aca="false">IF(TRIM($B402&amp;$C402)="","",SUMIFS($W$3:$W$1001,$AK$3:$AK$1001,$AK402))</f>
        <v/>
      </c>
      <c r="AK402" s="261" t="str">
        <f aca="false">IF(TRIM($B402&amp;$C402)="","",TRIM($B402)&amp;"｜"&amp;TRIM($C402))</f>
        <v/>
      </c>
      <c r="AL402" s="245" t="str">
        <f aca="false">IF(TRIM($B402&amp;$C402)="","",MIN(N($O402),N($Q402)))</f>
        <v/>
      </c>
      <c r="AM402" s="248" t="str">
        <f aca="false">IF(ISNUMBER($D402),YEAR($D402),"")</f>
        <v/>
      </c>
      <c r="AN402" s="248" t="str">
        <f aca="false">IF(OR(TRIM($B402&amp;$C402)="",NOT(ISNUMBER($D402)),NOT(ISNUMBER($E402))),"",IF($E402&lt;$D402,"",IF(IF($AE402="半年付",2,IF($AE402="季度付",4,IF($AE402="月付",12,IF($AE402="半月付",24,1))))=1,1,MAX(1,ROUND(($E402-$D402+1)/365*IF($AE402="半年付",2,IF($AE402="季度付",4,IF($AE402="月付",12,IF($AE402="半月付",24,1)))),0)))))</f>
        <v/>
      </c>
      <c r="AO402" s="248" t="str">
        <f aca="true">IF($AN402="","",MIN($AN402,MAX(0,INT((TODAY()-付款宽限天数-$D402)/(($E402-$D402+1)/$AN402))+1)))</f>
        <v/>
      </c>
    </row>
    <row r="403" customFormat="false" ht="24" hidden="false" customHeight="false" outlineLevel="0" collapsed="false">
      <c r="F403" s="288" t="str">
        <f aca="true">IF(TRIM($B403&amp;$C403)="","",IF(OR(ISNUMBER(SEARCH("未",$A403)),ISNUMBER(SEARCH("送出",$A403)),AND(TRIM($A403)="",NOT(ISNUMBER($D403)),N($H403)=0)),"【合同未回】","")&amp;IF(NOT(ISNUMBER($E403)),IF(OR(ISNUMBER(SEARCH("未",$A403)),ISNUMBER(SEARCH("送出",$A403)),AND(TRIM($A403)="",NOT(ISNUMBER($D403)),N($H403)=0)),"","【未填合同期】"),IF($E403&lt;TODAY(),"【已到期】",IF($E403-TODAY()&lt;=提醒天数,"【即将到期，剩余"&amp;($E403-TODAY())&amp;"天】","【正常】")))&amp;IF(OR($AD403="安装免保",$AD403="技术免保",$AD403="质保期内"),"【"&amp;$AD403&amp;"】",""))</f>
        <v/>
      </c>
      <c r="K403" s="244" t="str">
        <f aca="false">IF(OR(N($H403)=0,N($I403)=0),"",ROUND(N($H403)*N($I403)*IF(N($J403)=0,1,N($J403)),2))</f>
        <v/>
      </c>
      <c r="M403" s="244" t="str">
        <f aca="false">IF(TRIM($B403&amp;$C403)="","",IF(AND(N($K403)=0,N($L403)=0),"",ROUND(N($K403)+N($L403),2)))</f>
        <v/>
      </c>
      <c r="S403" s="244"/>
      <c r="T403" s="245" t="str">
        <f aca="false">IF(TRIM($B403&amp;$C403)="","",IF(N($O403)=0,"",MAX(0,MIN(N($O403)-N($Q403),N($W403)))))</f>
        <v/>
      </c>
      <c r="U403" s="245" t="str">
        <f aca="false">IF(TRIM($B403&amp;$C403)="","",IF(N($Q403)&lt;=N($O403),"",N($Q403)-N($O403)))</f>
        <v/>
      </c>
      <c r="V403" s="245" t="str">
        <f aca="false">IF(OR(TRIM($B403&amp;$C403)="",$W403=""),"",MAX(0,N($W403))-N($T403))</f>
        <v/>
      </c>
      <c r="W403" s="245" t="str">
        <f aca="false">IF(TRIM($B403&amp;$C403)="","",IF(AND(N($M403)=0,N($Q403)+N($R403)+N($S403)=0),"",ROUND(N($M403)-N($Q403)-N($R403)-N($S403),2)))</f>
        <v/>
      </c>
      <c r="X403" s="246" t="str">
        <f aca="false">IF(TRIM($B403&amp;$C403)="","",IF(N($M403)=0,IF((N($Q403)+N($R403)+N($S403))=0,"—未填单价","未填单价，已收 "&amp;TEXT((N($Q403)+N($R403)+N($S403)),"#,##0.00")),IF(N($W403)&gt;0.005,"欠 "&amp;TEXT(N($W403),"#,##0.00")&amp;IF(N($T403)&gt;0,"（开票未到账 "&amp;TEXT(N($T403),"#,##0.00")&amp;"）","")&amp;IF(N($V403)&gt;0,"（未开票 "&amp;TEXT(N($V403),"#,##0.00")&amp;"）",""),IF(N($W403)&lt;-0.005,"多收 "&amp;TEXT(-N($W403),"#,##0.00"),"✔ 已结清")))&amp;IF(N($U403)&gt;0,"｜到账未开票 "&amp;TEXT(N($U403),"#,##0.00")&amp;"，待补票","")&amp;IF(N($R403)&gt;0,"｜收现 "&amp;TEXT(N($R403),"#,##0.00"),"")&amp;IF(N($S403)&gt;0,"｜收款不开票 "&amp;TEXT(N($S403),"#,##0.00"),""))</f>
        <v/>
      </c>
      <c r="Y403" s="290"/>
      <c r="AC403" s="244" t="str">
        <f aca="false">IF(OR(N($O403)=0,N($AB403)=0),"",ROUND(N($O403)/(1+N($AB403))*N($AB403),2))</f>
        <v/>
      </c>
      <c r="AD403" s="290"/>
      <c r="AE403" s="288"/>
      <c r="AF403" s="261" t="str">
        <f aca="false">IF($AN403="","",IF($AN403=1,IF($AO403&gt;=1,"一次性·已到收款期","一次性·未到期"),$AE403&amp;" 第"&amp;$AO403&amp;"/"&amp;$AN403&amp;"期"))</f>
        <v/>
      </c>
      <c r="AG403" s="245" t="str">
        <f aca="false">IF(OR($AN403="",N($M403)=0),"",ROUND(N($K403)*$AO403/$AN403,2)+N($L403))</f>
        <v/>
      </c>
      <c r="AH403" s="245" t="str">
        <f aca="false">IF($AG403="","",MAX(0,ROUND($AG403-(N($Q403)+N($R403)+N($S403)),2)))</f>
        <v/>
      </c>
      <c r="AI403" s="245" t="str">
        <f aca="false">IF(OR(TRIM($B403&amp;$C403)="",NOT(ISNUMBER($D403))),"",SUMIFS($W$3:$W$1001,$AK$3:$AK$1001,$AK403,$D$3:$D$1001,"&lt;"&amp;$D403))</f>
        <v/>
      </c>
      <c r="AJ403" s="245" t="str">
        <f aca="false">IF(TRIM($B403&amp;$C403)="","",SUMIFS($W$3:$W$1001,$AK$3:$AK$1001,$AK403))</f>
        <v/>
      </c>
      <c r="AK403" s="261" t="str">
        <f aca="false">IF(TRIM($B403&amp;$C403)="","",TRIM($B403)&amp;"｜"&amp;TRIM($C403))</f>
        <v/>
      </c>
      <c r="AL403" s="245" t="str">
        <f aca="false">IF(TRIM($B403&amp;$C403)="","",MIN(N($O403),N($Q403)))</f>
        <v/>
      </c>
      <c r="AM403" s="248" t="str">
        <f aca="false">IF(ISNUMBER($D403),YEAR($D403),"")</f>
        <v/>
      </c>
      <c r="AN403" s="248" t="str">
        <f aca="false">IF(OR(TRIM($B403&amp;$C403)="",NOT(ISNUMBER($D403)),NOT(ISNUMBER($E403))),"",IF($E403&lt;$D403,"",IF(IF($AE403="半年付",2,IF($AE403="季度付",4,IF($AE403="月付",12,IF($AE403="半月付",24,1))))=1,1,MAX(1,ROUND(($E403-$D403+1)/365*IF($AE403="半年付",2,IF($AE403="季度付",4,IF($AE403="月付",12,IF($AE403="半月付",24,1)))),0)))))</f>
        <v/>
      </c>
      <c r="AO403" s="248" t="str">
        <f aca="true">IF($AN403="","",MIN($AN403,MAX(0,INT((TODAY()-付款宽限天数-$D403)/(($E403-$D403+1)/$AN403))+1)))</f>
        <v/>
      </c>
    </row>
    <row r="404" customFormat="false" ht="24" hidden="false" customHeight="false" outlineLevel="0" collapsed="false">
      <c r="F404" s="288" t="str">
        <f aca="true">IF(TRIM($B404&amp;$C404)="","",IF(OR(ISNUMBER(SEARCH("未",$A404)),ISNUMBER(SEARCH("送出",$A404)),AND(TRIM($A404)="",NOT(ISNUMBER($D404)),N($H404)=0)),"【合同未回】","")&amp;IF(NOT(ISNUMBER($E404)),IF(OR(ISNUMBER(SEARCH("未",$A404)),ISNUMBER(SEARCH("送出",$A404)),AND(TRIM($A404)="",NOT(ISNUMBER($D404)),N($H404)=0)),"","【未填合同期】"),IF($E404&lt;TODAY(),"【已到期】",IF($E404-TODAY()&lt;=提醒天数,"【即将到期，剩余"&amp;($E404-TODAY())&amp;"天】","【正常】")))&amp;IF(OR($AD404="安装免保",$AD404="技术免保",$AD404="质保期内"),"【"&amp;$AD404&amp;"】",""))</f>
        <v/>
      </c>
      <c r="K404" s="244" t="str">
        <f aca="false">IF(OR(N($H404)=0,N($I404)=0),"",ROUND(N($H404)*N($I404)*IF(N($J404)=0,1,N($J404)),2))</f>
        <v/>
      </c>
      <c r="M404" s="244" t="str">
        <f aca="false">IF(TRIM($B404&amp;$C404)="","",IF(AND(N($K404)=0,N($L404)=0),"",ROUND(N($K404)+N($L404),2)))</f>
        <v/>
      </c>
      <c r="S404" s="244"/>
      <c r="T404" s="245" t="str">
        <f aca="false">IF(TRIM($B404&amp;$C404)="","",IF(N($O404)=0,"",MAX(0,MIN(N($O404)-N($Q404),N($W404)))))</f>
        <v/>
      </c>
      <c r="U404" s="245" t="str">
        <f aca="false">IF(TRIM($B404&amp;$C404)="","",IF(N($Q404)&lt;=N($O404),"",N($Q404)-N($O404)))</f>
        <v/>
      </c>
      <c r="V404" s="245" t="str">
        <f aca="false">IF(OR(TRIM($B404&amp;$C404)="",$W404=""),"",MAX(0,N($W404))-N($T404))</f>
        <v/>
      </c>
      <c r="W404" s="245" t="str">
        <f aca="false">IF(TRIM($B404&amp;$C404)="","",IF(AND(N($M404)=0,N($Q404)+N($R404)+N($S404)=0),"",ROUND(N($M404)-N($Q404)-N($R404)-N($S404),2)))</f>
        <v/>
      </c>
      <c r="X404" s="246" t="str">
        <f aca="false">IF(TRIM($B404&amp;$C404)="","",IF(N($M404)=0,IF((N($Q404)+N($R404)+N($S404))=0,"—未填单价","未填单价，已收 "&amp;TEXT((N($Q404)+N($R404)+N($S404)),"#,##0.00")),IF(N($W404)&gt;0.005,"欠 "&amp;TEXT(N($W404),"#,##0.00")&amp;IF(N($T404)&gt;0,"（开票未到账 "&amp;TEXT(N($T404),"#,##0.00")&amp;"）","")&amp;IF(N($V404)&gt;0,"（未开票 "&amp;TEXT(N($V404),"#,##0.00")&amp;"）",""),IF(N($W404)&lt;-0.005,"多收 "&amp;TEXT(-N($W404),"#,##0.00"),"✔ 已结清")))&amp;IF(N($U404)&gt;0,"｜到账未开票 "&amp;TEXT(N($U404),"#,##0.00")&amp;"，待补票","")&amp;IF(N($R404)&gt;0,"｜收现 "&amp;TEXT(N($R404),"#,##0.00"),"")&amp;IF(N($S404)&gt;0,"｜收款不开票 "&amp;TEXT(N($S404),"#,##0.00"),""))</f>
        <v/>
      </c>
      <c r="Y404" s="290"/>
      <c r="AC404" s="244" t="str">
        <f aca="false">IF(OR(N($O404)=0,N($AB404)=0),"",ROUND(N($O404)/(1+N($AB404))*N($AB404),2))</f>
        <v/>
      </c>
      <c r="AD404" s="290"/>
      <c r="AE404" s="288"/>
      <c r="AF404" s="261" t="str">
        <f aca="false">IF($AN404="","",IF($AN404=1,IF($AO404&gt;=1,"一次性·已到收款期","一次性·未到期"),$AE404&amp;" 第"&amp;$AO404&amp;"/"&amp;$AN404&amp;"期"))</f>
        <v/>
      </c>
      <c r="AG404" s="245" t="str">
        <f aca="false">IF(OR($AN404="",N($M404)=0),"",ROUND(N($K404)*$AO404/$AN404,2)+N($L404))</f>
        <v/>
      </c>
      <c r="AH404" s="245" t="str">
        <f aca="false">IF($AG404="","",MAX(0,ROUND($AG404-(N($Q404)+N($R404)+N($S404)),2)))</f>
        <v/>
      </c>
      <c r="AI404" s="245" t="str">
        <f aca="false">IF(OR(TRIM($B404&amp;$C404)="",NOT(ISNUMBER($D404))),"",SUMIFS($W$3:$W$1001,$AK$3:$AK$1001,$AK404,$D$3:$D$1001,"&lt;"&amp;$D404))</f>
        <v/>
      </c>
      <c r="AJ404" s="245" t="str">
        <f aca="false">IF(TRIM($B404&amp;$C404)="","",SUMIFS($W$3:$W$1001,$AK$3:$AK$1001,$AK404))</f>
        <v/>
      </c>
      <c r="AK404" s="261" t="str">
        <f aca="false">IF(TRIM($B404&amp;$C404)="","",TRIM($B404)&amp;"｜"&amp;TRIM($C404))</f>
        <v/>
      </c>
      <c r="AL404" s="245" t="str">
        <f aca="false">IF(TRIM($B404&amp;$C404)="","",MIN(N($O404),N($Q404)))</f>
        <v/>
      </c>
      <c r="AM404" s="248" t="str">
        <f aca="false">IF(ISNUMBER($D404),YEAR($D404),"")</f>
        <v/>
      </c>
      <c r="AN404" s="248" t="str">
        <f aca="false">IF(OR(TRIM($B404&amp;$C404)="",NOT(ISNUMBER($D404)),NOT(ISNUMBER($E404))),"",IF($E404&lt;$D404,"",IF(IF($AE404="半年付",2,IF($AE404="季度付",4,IF($AE404="月付",12,IF($AE404="半月付",24,1))))=1,1,MAX(1,ROUND(($E404-$D404+1)/365*IF($AE404="半年付",2,IF($AE404="季度付",4,IF($AE404="月付",12,IF($AE404="半月付",24,1)))),0)))))</f>
        <v/>
      </c>
      <c r="AO404" s="248" t="str">
        <f aca="true">IF($AN404="","",MIN($AN404,MAX(0,INT((TODAY()-付款宽限天数-$D404)/(($E404-$D404+1)/$AN404))+1)))</f>
        <v/>
      </c>
    </row>
    <row r="405" customFormat="false" ht="24" hidden="false" customHeight="false" outlineLevel="0" collapsed="false">
      <c r="F405" s="288" t="str">
        <f aca="true">IF(TRIM($B405&amp;$C405)="","",IF(OR(ISNUMBER(SEARCH("未",$A405)),ISNUMBER(SEARCH("送出",$A405)),AND(TRIM($A405)="",NOT(ISNUMBER($D405)),N($H405)=0)),"【合同未回】","")&amp;IF(NOT(ISNUMBER($E405)),IF(OR(ISNUMBER(SEARCH("未",$A405)),ISNUMBER(SEARCH("送出",$A405)),AND(TRIM($A405)="",NOT(ISNUMBER($D405)),N($H405)=0)),"","【未填合同期】"),IF($E405&lt;TODAY(),"【已到期】",IF($E405-TODAY()&lt;=提醒天数,"【即将到期，剩余"&amp;($E405-TODAY())&amp;"天】","【正常】")))&amp;IF(OR($AD405="安装免保",$AD405="技术免保",$AD405="质保期内"),"【"&amp;$AD405&amp;"】",""))</f>
        <v/>
      </c>
      <c r="K405" s="244" t="str">
        <f aca="false">IF(OR(N($H405)=0,N($I405)=0),"",ROUND(N($H405)*N($I405)*IF(N($J405)=0,1,N($J405)),2))</f>
        <v/>
      </c>
      <c r="M405" s="244" t="str">
        <f aca="false">IF(TRIM($B405&amp;$C405)="","",IF(AND(N($K405)=0,N($L405)=0),"",ROUND(N($K405)+N($L405),2)))</f>
        <v/>
      </c>
      <c r="S405" s="244"/>
      <c r="T405" s="245" t="str">
        <f aca="false">IF(TRIM($B405&amp;$C405)="","",IF(N($O405)=0,"",MAX(0,MIN(N($O405)-N($Q405),N($W405)))))</f>
        <v/>
      </c>
      <c r="U405" s="245" t="str">
        <f aca="false">IF(TRIM($B405&amp;$C405)="","",IF(N($Q405)&lt;=N($O405),"",N($Q405)-N($O405)))</f>
        <v/>
      </c>
      <c r="V405" s="245" t="str">
        <f aca="false">IF(OR(TRIM($B405&amp;$C405)="",$W405=""),"",MAX(0,N($W405))-N($T405))</f>
        <v/>
      </c>
      <c r="W405" s="245" t="str">
        <f aca="false">IF(TRIM($B405&amp;$C405)="","",IF(AND(N($M405)=0,N($Q405)+N($R405)+N($S405)=0),"",ROUND(N($M405)-N($Q405)-N($R405)-N($S405),2)))</f>
        <v/>
      </c>
      <c r="X405" s="246" t="str">
        <f aca="false">IF(TRIM($B405&amp;$C405)="","",IF(N($M405)=0,IF((N($Q405)+N($R405)+N($S405))=0,"—未填单价","未填单价，已收 "&amp;TEXT((N($Q405)+N($R405)+N($S405)),"#,##0.00")),IF(N($W405)&gt;0.005,"欠 "&amp;TEXT(N($W405),"#,##0.00")&amp;IF(N($T405)&gt;0,"（开票未到账 "&amp;TEXT(N($T405),"#,##0.00")&amp;"）","")&amp;IF(N($V405)&gt;0,"（未开票 "&amp;TEXT(N($V405),"#,##0.00")&amp;"）",""),IF(N($W405)&lt;-0.005,"多收 "&amp;TEXT(-N($W405),"#,##0.00"),"✔ 已结清")))&amp;IF(N($U405)&gt;0,"｜到账未开票 "&amp;TEXT(N($U405),"#,##0.00")&amp;"，待补票","")&amp;IF(N($R405)&gt;0,"｜收现 "&amp;TEXT(N($R405),"#,##0.00"),"")&amp;IF(N($S405)&gt;0,"｜收款不开票 "&amp;TEXT(N($S405),"#,##0.00"),""))</f>
        <v/>
      </c>
      <c r="Y405" s="290"/>
      <c r="AC405" s="244" t="str">
        <f aca="false">IF(OR(N($O405)=0,N($AB405)=0),"",ROUND(N($O405)/(1+N($AB405))*N($AB405),2))</f>
        <v/>
      </c>
      <c r="AD405" s="290"/>
      <c r="AE405" s="288"/>
      <c r="AF405" s="261" t="str">
        <f aca="false">IF($AN405="","",IF($AN405=1,IF($AO405&gt;=1,"一次性·已到收款期","一次性·未到期"),$AE405&amp;" 第"&amp;$AO405&amp;"/"&amp;$AN405&amp;"期"))</f>
        <v/>
      </c>
      <c r="AG405" s="245" t="str">
        <f aca="false">IF(OR($AN405="",N($M405)=0),"",ROUND(N($K405)*$AO405/$AN405,2)+N($L405))</f>
        <v/>
      </c>
      <c r="AH405" s="245" t="str">
        <f aca="false">IF($AG405="","",MAX(0,ROUND($AG405-(N($Q405)+N($R405)+N($S405)),2)))</f>
        <v/>
      </c>
      <c r="AI405" s="245" t="str">
        <f aca="false">IF(OR(TRIM($B405&amp;$C405)="",NOT(ISNUMBER($D405))),"",SUMIFS($W$3:$W$1001,$AK$3:$AK$1001,$AK405,$D$3:$D$1001,"&lt;"&amp;$D405))</f>
        <v/>
      </c>
      <c r="AJ405" s="245" t="str">
        <f aca="false">IF(TRIM($B405&amp;$C405)="","",SUMIFS($W$3:$W$1001,$AK$3:$AK$1001,$AK405))</f>
        <v/>
      </c>
      <c r="AK405" s="261" t="str">
        <f aca="false">IF(TRIM($B405&amp;$C405)="","",TRIM($B405)&amp;"｜"&amp;TRIM($C405))</f>
        <v/>
      </c>
      <c r="AL405" s="245" t="str">
        <f aca="false">IF(TRIM($B405&amp;$C405)="","",MIN(N($O405),N($Q405)))</f>
        <v/>
      </c>
      <c r="AM405" s="248" t="str">
        <f aca="false">IF(ISNUMBER($D405),YEAR($D405),"")</f>
        <v/>
      </c>
      <c r="AN405" s="248" t="str">
        <f aca="false">IF(OR(TRIM($B405&amp;$C405)="",NOT(ISNUMBER($D405)),NOT(ISNUMBER($E405))),"",IF($E405&lt;$D405,"",IF(IF($AE405="半年付",2,IF($AE405="季度付",4,IF($AE405="月付",12,IF($AE405="半月付",24,1))))=1,1,MAX(1,ROUND(($E405-$D405+1)/365*IF($AE405="半年付",2,IF($AE405="季度付",4,IF($AE405="月付",12,IF($AE405="半月付",24,1)))),0)))))</f>
        <v/>
      </c>
      <c r="AO405" s="248" t="str">
        <f aca="true">IF($AN405="","",MIN($AN405,MAX(0,INT((TODAY()-付款宽限天数-$D405)/(($E405-$D405+1)/$AN405))+1)))</f>
        <v/>
      </c>
    </row>
    <row r="406" customFormat="false" ht="24" hidden="false" customHeight="false" outlineLevel="0" collapsed="false">
      <c r="F406" s="288" t="str">
        <f aca="true">IF(TRIM($B406&amp;$C406)="","",IF(OR(ISNUMBER(SEARCH("未",$A406)),ISNUMBER(SEARCH("送出",$A406)),AND(TRIM($A406)="",NOT(ISNUMBER($D406)),N($H406)=0)),"【合同未回】","")&amp;IF(NOT(ISNUMBER($E406)),IF(OR(ISNUMBER(SEARCH("未",$A406)),ISNUMBER(SEARCH("送出",$A406)),AND(TRIM($A406)="",NOT(ISNUMBER($D406)),N($H406)=0)),"","【未填合同期】"),IF($E406&lt;TODAY(),"【已到期】",IF($E406-TODAY()&lt;=提醒天数,"【即将到期，剩余"&amp;($E406-TODAY())&amp;"天】","【正常】")))&amp;IF(OR($AD406="安装免保",$AD406="技术免保",$AD406="质保期内"),"【"&amp;$AD406&amp;"】",""))</f>
        <v/>
      </c>
      <c r="K406" s="244" t="str">
        <f aca="false">IF(OR(N($H406)=0,N($I406)=0),"",ROUND(N($H406)*N($I406)*IF(N($J406)=0,1,N($J406)),2))</f>
        <v/>
      </c>
      <c r="M406" s="244" t="str">
        <f aca="false">IF(TRIM($B406&amp;$C406)="","",IF(AND(N($K406)=0,N($L406)=0),"",ROUND(N($K406)+N($L406),2)))</f>
        <v/>
      </c>
      <c r="S406" s="244"/>
      <c r="T406" s="245" t="str">
        <f aca="false">IF(TRIM($B406&amp;$C406)="","",IF(N($O406)=0,"",MAX(0,MIN(N($O406)-N($Q406),N($W406)))))</f>
        <v/>
      </c>
      <c r="U406" s="245" t="str">
        <f aca="false">IF(TRIM($B406&amp;$C406)="","",IF(N($Q406)&lt;=N($O406),"",N($Q406)-N($O406)))</f>
        <v/>
      </c>
      <c r="V406" s="245" t="str">
        <f aca="false">IF(OR(TRIM($B406&amp;$C406)="",$W406=""),"",MAX(0,N($W406))-N($T406))</f>
        <v/>
      </c>
      <c r="W406" s="245" t="str">
        <f aca="false">IF(TRIM($B406&amp;$C406)="","",IF(AND(N($M406)=0,N($Q406)+N($R406)+N($S406)=0),"",ROUND(N($M406)-N($Q406)-N($R406)-N($S406),2)))</f>
        <v/>
      </c>
      <c r="X406" s="246" t="str">
        <f aca="false">IF(TRIM($B406&amp;$C406)="","",IF(N($M406)=0,IF((N($Q406)+N($R406)+N($S406))=0,"—未填单价","未填单价，已收 "&amp;TEXT((N($Q406)+N($R406)+N($S406)),"#,##0.00")),IF(N($W406)&gt;0.005,"欠 "&amp;TEXT(N($W406),"#,##0.00")&amp;IF(N($T406)&gt;0,"（开票未到账 "&amp;TEXT(N($T406),"#,##0.00")&amp;"）","")&amp;IF(N($V406)&gt;0,"（未开票 "&amp;TEXT(N($V406),"#,##0.00")&amp;"）",""),IF(N($W406)&lt;-0.005,"多收 "&amp;TEXT(-N($W406),"#,##0.00"),"✔ 已结清")))&amp;IF(N($U406)&gt;0,"｜到账未开票 "&amp;TEXT(N($U406),"#,##0.00")&amp;"，待补票","")&amp;IF(N($R406)&gt;0,"｜收现 "&amp;TEXT(N($R406),"#,##0.00"),"")&amp;IF(N($S406)&gt;0,"｜收款不开票 "&amp;TEXT(N($S406),"#,##0.00"),""))</f>
        <v/>
      </c>
      <c r="Y406" s="290"/>
      <c r="AC406" s="244" t="str">
        <f aca="false">IF(OR(N($O406)=0,N($AB406)=0),"",ROUND(N($O406)/(1+N($AB406))*N($AB406),2))</f>
        <v/>
      </c>
      <c r="AD406" s="290"/>
      <c r="AE406" s="288"/>
      <c r="AF406" s="261" t="str">
        <f aca="false">IF($AN406="","",IF($AN406=1,IF($AO406&gt;=1,"一次性·已到收款期","一次性·未到期"),$AE406&amp;" 第"&amp;$AO406&amp;"/"&amp;$AN406&amp;"期"))</f>
        <v/>
      </c>
      <c r="AG406" s="245" t="str">
        <f aca="false">IF(OR($AN406="",N($M406)=0),"",ROUND(N($K406)*$AO406/$AN406,2)+N($L406))</f>
        <v/>
      </c>
      <c r="AH406" s="245" t="str">
        <f aca="false">IF($AG406="","",MAX(0,ROUND($AG406-(N($Q406)+N($R406)+N($S406)),2)))</f>
        <v/>
      </c>
      <c r="AI406" s="245" t="str">
        <f aca="false">IF(OR(TRIM($B406&amp;$C406)="",NOT(ISNUMBER($D406))),"",SUMIFS($W$3:$W$1001,$AK$3:$AK$1001,$AK406,$D$3:$D$1001,"&lt;"&amp;$D406))</f>
        <v/>
      </c>
      <c r="AJ406" s="245" t="str">
        <f aca="false">IF(TRIM($B406&amp;$C406)="","",SUMIFS($W$3:$W$1001,$AK$3:$AK$1001,$AK406))</f>
        <v/>
      </c>
      <c r="AK406" s="261" t="str">
        <f aca="false">IF(TRIM($B406&amp;$C406)="","",TRIM($B406)&amp;"｜"&amp;TRIM($C406))</f>
        <v/>
      </c>
      <c r="AL406" s="245" t="str">
        <f aca="false">IF(TRIM($B406&amp;$C406)="","",MIN(N($O406),N($Q406)))</f>
        <v/>
      </c>
      <c r="AM406" s="248" t="str">
        <f aca="false">IF(ISNUMBER($D406),YEAR($D406),"")</f>
        <v/>
      </c>
      <c r="AN406" s="248" t="str">
        <f aca="false">IF(OR(TRIM($B406&amp;$C406)="",NOT(ISNUMBER($D406)),NOT(ISNUMBER($E406))),"",IF($E406&lt;$D406,"",IF(IF($AE406="半年付",2,IF($AE406="季度付",4,IF($AE406="月付",12,IF($AE406="半月付",24,1))))=1,1,MAX(1,ROUND(($E406-$D406+1)/365*IF($AE406="半年付",2,IF($AE406="季度付",4,IF($AE406="月付",12,IF($AE406="半月付",24,1)))),0)))))</f>
        <v/>
      </c>
      <c r="AO406" s="248" t="str">
        <f aca="true">IF($AN406="","",MIN($AN406,MAX(0,INT((TODAY()-付款宽限天数-$D406)/(($E406-$D406+1)/$AN406))+1)))</f>
        <v/>
      </c>
    </row>
    <row r="407" customFormat="false" ht="24" hidden="false" customHeight="false" outlineLevel="0" collapsed="false">
      <c r="F407" s="288" t="str">
        <f aca="true">IF(TRIM($B407&amp;$C407)="","",IF(OR(ISNUMBER(SEARCH("未",$A407)),ISNUMBER(SEARCH("送出",$A407)),AND(TRIM($A407)="",NOT(ISNUMBER($D407)),N($H407)=0)),"【合同未回】","")&amp;IF(NOT(ISNUMBER($E407)),IF(OR(ISNUMBER(SEARCH("未",$A407)),ISNUMBER(SEARCH("送出",$A407)),AND(TRIM($A407)="",NOT(ISNUMBER($D407)),N($H407)=0)),"","【未填合同期】"),IF($E407&lt;TODAY(),"【已到期】",IF($E407-TODAY()&lt;=提醒天数,"【即将到期，剩余"&amp;($E407-TODAY())&amp;"天】","【正常】")))&amp;IF(OR($AD407="安装免保",$AD407="技术免保",$AD407="质保期内"),"【"&amp;$AD407&amp;"】",""))</f>
        <v/>
      </c>
      <c r="K407" s="244" t="str">
        <f aca="false">IF(OR(N($H407)=0,N($I407)=0),"",ROUND(N($H407)*N($I407)*IF(N($J407)=0,1,N($J407)),2))</f>
        <v/>
      </c>
      <c r="M407" s="244" t="str">
        <f aca="false">IF(TRIM($B407&amp;$C407)="","",IF(AND(N($K407)=0,N($L407)=0),"",ROUND(N($K407)+N($L407),2)))</f>
        <v/>
      </c>
      <c r="S407" s="244"/>
      <c r="T407" s="245" t="str">
        <f aca="false">IF(TRIM($B407&amp;$C407)="","",IF(N($O407)=0,"",MAX(0,MIN(N($O407)-N($Q407),N($W407)))))</f>
        <v/>
      </c>
      <c r="U407" s="245" t="str">
        <f aca="false">IF(TRIM($B407&amp;$C407)="","",IF(N($Q407)&lt;=N($O407),"",N($Q407)-N($O407)))</f>
        <v/>
      </c>
      <c r="V407" s="245" t="str">
        <f aca="false">IF(OR(TRIM($B407&amp;$C407)="",$W407=""),"",MAX(0,N($W407))-N($T407))</f>
        <v/>
      </c>
      <c r="W407" s="245" t="str">
        <f aca="false">IF(TRIM($B407&amp;$C407)="","",IF(AND(N($M407)=0,N($Q407)+N($R407)+N($S407)=0),"",ROUND(N($M407)-N($Q407)-N($R407)-N($S407),2)))</f>
        <v/>
      </c>
      <c r="X407" s="246" t="str">
        <f aca="false">IF(TRIM($B407&amp;$C407)="","",IF(N($M407)=0,IF((N($Q407)+N($R407)+N($S407))=0,"—未填单价","未填单价，已收 "&amp;TEXT((N($Q407)+N($R407)+N($S407)),"#,##0.00")),IF(N($W407)&gt;0.005,"欠 "&amp;TEXT(N($W407),"#,##0.00")&amp;IF(N($T407)&gt;0,"（开票未到账 "&amp;TEXT(N($T407),"#,##0.00")&amp;"）","")&amp;IF(N($V407)&gt;0,"（未开票 "&amp;TEXT(N($V407),"#,##0.00")&amp;"）",""),IF(N($W407)&lt;-0.005,"多收 "&amp;TEXT(-N($W407),"#,##0.00"),"✔ 已结清")))&amp;IF(N($U407)&gt;0,"｜到账未开票 "&amp;TEXT(N($U407),"#,##0.00")&amp;"，待补票","")&amp;IF(N($R407)&gt;0,"｜收现 "&amp;TEXT(N($R407),"#,##0.00"),"")&amp;IF(N($S407)&gt;0,"｜收款不开票 "&amp;TEXT(N($S407),"#,##0.00"),""))</f>
        <v/>
      </c>
      <c r="Y407" s="290"/>
      <c r="AC407" s="244" t="str">
        <f aca="false">IF(OR(N($O407)=0,N($AB407)=0),"",ROUND(N($O407)/(1+N($AB407))*N($AB407),2))</f>
        <v/>
      </c>
      <c r="AD407" s="290"/>
      <c r="AE407" s="288"/>
      <c r="AF407" s="261" t="str">
        <f aca="false">IF($AN407="","",IF($AN407=1,IF($AO407&gt;=1,"一次性·已到收款期","一次性·未到期"),$AE407&amp;" 第"&amp;$AO407&amp;"/"&amp;$AN407&amp;"期"))</f>
        <v/>
      </c>
      <c r="AG407" s="245" t="str">
        <f aca="false">IF(OR($AN407="",N($M407)=0),"",ROUND(N($K407)*$AO407/$AN407,2)+N($L407))</f>
        <v/>
      </c>
      <c r="AH407" s="245" t="str">
        <f aca="false">IF($AG407="","",MAX(0,ROUND($AG407-(N($Q407)+N($R407)+N($S407)),2)))</f>
        <v/>
      </c>
      <c r="AI407" s="245" t="str">
        <f aca="false">IF(OR(TRIM($B407&amp;$C407)="",NOT(ISNUMBER($D407))),"",SUMIFS($W$3:$W$1001,$AK$3:$AK$1001,$AK407,$D$3:$D$1001,"&lt;"&amp;$D407))</f>
        <v/>
      </c>
      <c r="AJ407" s="245" t="str">
        <f aca="false">IF(TRIM($B407&amp;$C407)="","",SUMIFS($W$3:$W$1001,$AK$3:$AK$1001,$AK407))</f>
        <v/>
      </c>
      <c r="AK407" s="261" t="str">
        <f aca="false">IF(TRIM($B407&amp;$C407)="","",TRIM($B407)&amp;"｜"&amp;TRIM($C407))</f>
        <v/>
      </c>
      <c r="AL407" s="245" t="str">
        <f aca="false">IF(TRIM($B407&amp;$C407)="","",MIN(N($O407),N($Q407)))</f>
        <v/>
      </c>
      <c r="AM407" s="248" t="str">
        <f aca="false">IF(ISNUMBER($D407),YEAR($D407),"")</f>
        <v/>
      </c>
      <c r="AN407" s="248" t="str">
        <f aca="false">IF(OR(TRIM($B407&amp;$C407)="",NOT(ISNUMBER($D407)),NOT(ISNUMBER($E407))),"",IF($E407&lt;$D407,"",IF(IF($AE407="半年付",2,IF($AE407="季度付",4,IF($AE407="月付",12,IF($AE407="半月付",24,1))))=1,1,MAX(1,ROUND(($E407-$D407+1)/365*IF($AE407="半年付",2,IF($AE407="季度付",4,IF($AE407="月付",12,IF($AE407="半月付",24,1)))),0)))))</f>
        <v/>
      </c>
      <c r="AO407" s="248" t="str">
        <f aca="true">IF($AN407="","",MIN($AN407,MAX(0,INT((TODAY()-付款宽限天数-$D407)/(($E407-$D407+1)/$AN407))+1)))</f>
        <v/>
      </c>
    </row>
    <row r="408" customFormat="false" ht="24" hidden="false" customHeight="false" outlineLevel="0" collapsed="false">
      <c r="F408" s="288" t="str">
        <f aca="true">IF(TRIM($B408&amp;$C408)="","",IF(OR(ISNUMBER(SEARCH("未",$A408)),ISNUMBER(SEARCH("送出",$A408)),AND(TRIM($A408)="",NOT(ISNUMBER($D408)),N($H408)=0)),"【合同未回】","")&amp;IF(NOT(ISNUMBER($E408)),IF(OR(ISNUMBER(SEARCH("未",$A408)),ISNUMBER(SEARCH("送出",$A408)),AND(TRIM($A408)="",NOT(ISNUMBER($D408)),N($H408)=0)),"","【未填合同期】"),IF($E408&lt;TODAY(),"【已到期】",IF($E408-TODAY()&lt;=提醒天数,"【即将到期，剩余"&amp;($E408-TODAY())&amp;"天】","【正常】")))&amp;IF(OR($AD408="安装免保",$AD408="技术免保",$AD408="质保期内"),"【"&amp;$AD408&amp;"】",""))</f>
        <v/>
      </c>
      <c r="K408" s="244" t="str">
        <f aca="false">IF(OR(N($H408)=0,N($I408)=0),"",ROUND(N($H408)*N($I408)*IF(N($J408)=0,1,N($J408)),2))</f>
        <v/>
      </c>
      <c r="M408" s="244" t="str">
        <f aca="false">IF(TRIM($B408&amp;$C408)="","",IF(AND(N($K408)=0,N($L408)=0),"",ROUND(N($K408)+N($L408),2)))</f>
        <v/>
      </c>
      <c r="S408" s="244"/>
      <c r="T408" s="245" t="str">
        <f aca="false">IF(TRIM($B408&amp;$C408)="","",IF(N($O408)=0,"",MAX(0,MIN(N($O408)-N($Q408),N($W408)))))</f>
        <v/>
      </c>
      <c r="U408" s="245" t="str">
        <f aca="false">IF(TRIM($B408&amp;$C408)="","",IF(N($Q408)&lt;=N($O408),"",N($Q408)-N($O408)))</f>
        <v/>
      </c>
      <c r="V408" s="245" t="str">
        <f aca="false">IF(OR(TRIM($B408&amp;$C408)="",$W408=""),"",MAX(0,N($W408))-N($T408))</f>
        <v/>
      </c>
      <c r="W408" s="245" t="str">
        <f aca="false">IF(TRIM($B408&amp;$C408)="","",IF(AND(N($M408)=0,N($Q408)+N($R408)+N($S408)=0),"",ROUND(N($M408)-N($Q408)-N($R408)-N($S408),2)))</f>
        <v/>
      </c>
      <c r="X408" s="246" t="str">
        <f aca="false">IF(TRIM($B408&amp;$C408)="","",IF(N($M408)=0,IF((N($Q408)+N($R408)+N($S408))=0,"—未填单价","未填单价，已收 "&amp;TEXT((N($Q408)+N($R408)+N($S408)),"#,##0.00")),IF(N($W408)&gt;0.005,"欠 "&amp;TEXT(N($W408),"#,##0.00")&amp;IF(N($T408)&gt;0,"（开票未到账 "&amp;TEXT(N($T408),"#,##0.00")&amp;"）","")&amp;IF(N($V408)&gt;0,"（未开票 "&amp;TEXT(N($V408),"#,##0.00")&amp;"）",""),IF(N($W408)&lt;-0.005,"多收 "&amp;TEXT(-N($W408),"#,##0.00"),"✔ 已结清")))&amp;IF(N($U408)&gt;0,"｜到账未开票 "&amp;TEXT(N($U408),"#,##0.00")&amp;"，待补票","")&amp;IF(N($R408)&gt;0,"｜收现 "&amp;TEXT(N($R408),"#,##0.00"),"")&amp;IF(N($S408)&gt;0,"｜收款不开票 "&amp;TEXT(N($S408),"#,##0.00"),""))</f>
        <v/>
      </c>
      <c r="Y408" s="290"/>
      <c r="AC408" s="244" t="str">
        <f aca="false">IF(OR(N($O408)=0,N($AB408)=0),"",ROUND(N($O408)/(1+N($AB408))*N($AB408),2))</f>
        <v/>
      </c>
      <c r="AD408" s="290"/>
      <c r="AE408" s="288"/>
      <c r="AF408" s="261" t="str">
        <f aca="false">IF($AN408="","",IF($AN408=1,IF($AO408&gt;=1,"一次性·已到收款期","一次性·未到期"),$AE408&amp;" 第"&amp;$AO408&amp;"/"&amp;$AN408&amp;"期"))</f>
        <v/>
      </c>
      <c r="AG408" s="245" t="str">
        <f aca="false">IF(OR($AN408="",N($M408)=0),"",ROUND(N($K408)*$AO408/$AN408,2)+N($L408))</f>
        <v/>
      </c>
      <c r="AH408" s="245" t="str">
        <f aca="false">IF($AG408="","",MAX(0,ROUND($AG408-(N($Q408)+N($R408)+N($S408)),2)))</f>
        <v/>
      </c>
      <c r="AI408" s="245" t="str">
        <f aca="false">IF(OR(TRIM($B408&amp;$C408)="",NOT(ISNUMBER($D408))),"",SUMIFS($W$3:$W$1001,$AK$3:$AK$1001,$AK408,$D$3:$D$1001,"&lt;"&amp;$D408))</f>
        <v/>
      </c>
      <c r="AJ408" s="245" t="str">
        <f aca="false">IF(TRIM($B408&amp;$C408)="","",SUMIFS($W$3:$W$1001,$AK$3:$AK$1001,$AK408))</f>
        <v/>
      </c>
      <c r="AK408" s="261" t="str">
        <f aca="false">IF(TRIM($B408&amp;$C408)="","",TRIM($B408)&amp;"｜"&amp;TRIM($C408))</f>
        <v/>
      </c>
      <c r="AL408" s="245" t="str">
        <f aca="false">IF(TRIM($B408&amp;$C408)="","",MIN(N($O408),N($Q408)))</f>
        <v/>
      </c>
      <c r="AM408" s="248" t="str">
        <f aca="false">IF(ISNUMBER($D408),YEAR($D408),"")</f>
        <v/>
      </c>
      <c r="AN408" s="248" t="str">
        <f aca="false">IF(OR(TRIM($B408&amp;$C408)="",NOT(ISNUMBER($D408)),NOT(ISNUMBER($E408))),"",IF($E408&lt;$D408,"",IF(IF($AE408="半年付",2,IF($AE408="季度付",4,IF($AE408="月付",12,IF($AE408="半月付",24,1))))=1,1,MAX(1,ROUND(($E408-$D408+1)/365*IF($AE408="半年付",2,IF($AE408="季度付",4,IF($AE408="月付",12,IF($AE408="半月付",24,1)))),0)))))</f>
        <v/>
      </c>
      <c r="AO408" s="248" t="str">
        <f aca="true">IF($AN408="","",MIN($AN408,MAX(0,INT((TODAY()-付款宽限天数-$D408)/(($E408-$D408+1)/$AN408))+1)))</f>
        <v/>
      </c>
    </row>
    <row r="409" customFormat="false" ht="24" hidden="false" customHeight="false" outlineLevel="0" collapsed="false">
      <c r="F409" s="288" t="str">
        <f aca="true">IF(TRIM($B409&amp;$C409)="","",IF(OR(ISNUMBER(SEARCH("未",$A409)),ISNUMBER(SEARCH("送出",$A409)),AND(TRIM($A409)="",NOT(ISNUMBER($D409)),N($H409)=0)),"【合同未回】","")&amp;IF(NOT(ISNUMBER($E409)),IF(OR(ISNUMBER(SEARCH("未",$A409)),ISNUMBER(SEARCH("送出",$A409)),AND(TRIM($A409)="",NOT(ISNUMBER($D409)),N($H409)=0)),"","【未填合同期】"),IF($E409&lt;TODAY(),"【已到期】",IF($E409-TODAY()&lt;=提醒天数,"【即将到期，剩余"&amp;($E409-TODAY())&amp;"天】","【正常】")))&amp;IF(OR($AD409="安装免保",$AD409="技术免保",$AD409="质保期内"),"【"&amp;$AD409&amp;"】",""))</f>
        <v/>
      </c>
      <c r="K409" s="244" t="str">
        <f aca="false">IF(OR(N($H409)=0,N($I409)=0),"",ROUND(N($H409)*N($I409)*IF(N($J409)=0,1,N($J409)),2))</f>
        <v/>
      </c>
      <c r="M409" s="244" t="str">
        <f aca="false">IF(TRIM($B409&amp;$C409)="","",IF(AND(N($K409)=0,N($L409)=0),"",ROUND(N($K409)+N($L409),2)))</f>
        <v/>
      </c>
      <c r="S409" s="244"/>
      <c r="T409" s="245" t="str">
        <f aca="false">IF(TRIM($B409&amp;$C409)="","",IF(N($O409)=0,"",MAX(0,MIN(N($O409)-N($Q409),N($W409)))))</f>
        <v/>
      </c>
      <c r="U409" s="245" t="str">
        <f aca="false">IF(TRIM($B409&amp;$C409)="","",IF(N($Q409)&lt;=N($O409),"",N($Q409)-N($O409)))</f>
        <v/>
      </c>
      <c r="V409" s="245" t="str">
        <f aca="false">IF(OR(TRIM($B409&amp;$C409)="",$W409=""),"",MAX(0,N($W409))-N($T409))</f>
        <v/>
      </c>
      <c r="W409" s="245" t="str">
        <f aca="false">IF(TRIM($B409&amp;$C409)="","",IF(AND(N($M409)=0,N($Q409)+N($R409)+N($S409)=0),"",ROUND(N($M409)-N($Q409)-N($R409)-N($S409),2)))</f>
        <v/>
      </c>
      <c r="X409" s="246" t="str">
        <f aca="false">IF(TRIM($B409&amp;$C409)="","",IF(N($M409)=0,IF((N($Q409)+N($R409)+N($S409))=0,"—未填单价","未填单价，已收 "&amp;TEXT((N($Q409)+N($R409)+N($S409)),"#,##0.00")),IF(N($W409)&gt;0.005,"欠 "&amp;TEXT(N($W409),"#,##0.00")&amp;IF(N($T409)&gt;0,"（开票未到账 "&amp;TEXT(N($T409),"#,##0.00")&amp;"）","")&amp;IF(N($V409)&gt;0,"（未开票 "&amp;TEXT(N($V409),"#,##0.00")&amp;"）",""),IF(N($W409)&lt;-0.005,"多收 "&amp;TEXT(-N($W409),"#,##0.00"),"✔ 已结清")))&amp;IF(N($U409)&gt;0,"｜到账未开票 "&amp;TEXT(N($U409),"#,##0.00")&amp;"，待补票","")&amp;IF(N($R409)&gt;0,"｜收现 "&amp;TEXT(N($R409),"#,##0.00"),"")&amp;IF(N($S409)&gt;0,"｜收款不开票 "&amp;TEXT(N($S409),"#,##0.00"),""))</f>
        <v/>
      </c>
      <c r="Y409" s="290"/>
      <c r="AC409" s="244" t="str">
        <f aca="false">IF(OR(N($O409)=0,N($AB409)=0),"",ROUND(N($O409)/(1+N($AB409))*N($AB409),2))</f>
        <v/>
      </c>
      <c r="AD409" s="290"/>
      <c r="AE409" s="288"/>
      <c r="AF409" s="261" t="str">
        <f aca="false">IF($AN409="","",IF($AN409=1,IF($AO409&gt;=1,"一次性·已到收款期","一次性·未到期"),$AE409&amp;" 第"&amp;$AO409&amp;"/"&amp;$AN409&amp;"期"))</f>
        <v/>
      </c>
      <c r="AG409" s="245" t="str">
        <f aca="false">IF(OR($AN409="",N($M409)=0),"",ROUND(N($K409)*$AO409/$AN409,2)+N($L409))</f>
        <v/>
      </c>
      <c r="AH409" s="245" t="str">
        <f aca="false">IF($AG409="","",MAX(0,ROUND($AG409-(N($Q409)+N($R409)+N($S409)),2)))</f>
        <v/>
      </c>
      <c r="AI409" s="245" t="str">
        <f aca="false">IF(OR(TRIM($B409&amp;$C409)="",NOT(ISNUMBER($D409))),"",SUMIFS($W$3:$W$1001,$AK$3:$AK$1001,$AK409,$D$3:$D$1001,"&lt;"&amp;$D409))</f>
        <v/>
      </c>
      <c r="AJ409" s="245" t="str">
        <f aca="false">IF(TRIM($B409&amp;$C409)="","",SUMIFS($W$3:$W$1001,$AK$3:$AK$1001,$AK409))</f>
        <v/>
      </c>
      <c r="AK409" s="261" t="str">
        <f aca="false">IF(TRIM($B409&amp;$C409)="","",TRIM($B409)&amp;"｜"&amp;TRIM($C409))</f>
        <v/>
      </c>
      <c r="AL409" s="245" t="str">
        <f aca="false">IF(TRIM($B409&amp;$C409)="","",MIN(N($O409),N($Q409)))</f>
        <v/>
      </c>
      <c r="AM409" s="248" t="str">
        <f aca="false">IF(ISNUMBER($D409),YEAR($D409),"")</f>
        <v/>
      </c>
      <c r="AN409" s="248" t="str">
        <f aca="false">IF(OR(TRIM($B409&amp;$C409)="",NOT(ISNUMBER($D409)),NOT(ISNUMBER($E409))),"",IF($E409&lt;$D409,"",IF(IF($AE409="半年付",2,IF($AE409="季度付",4,IF($AE409="月付",12,IF($AE409="半月付",24,1))))=1,1,MAX(1,ROUND(($E409-$D409+1)/365*IF($AE409="半年付",2,IF($AE409="季度付",4,IF($AE409="月付",12,IF($AE409="半月付",24,1)))),0)))))</f>
        <v/>
      </c>
      <c r="AO409" s="248" t="str">
        <f aca="true">IF($AN409="","",MIN($AN409,MAX(0,INT((TODAY()-付款宽限天数-$D409)/(($E409-$D409+1)/$AN409))+1)))</f>
        <v/>
      </c>
    </row>
    <row r="410" customFormat="false" ht="24" hidden="false" customHeight="false" outlineLevel="0" collapsed="false">
      <c r="F410" s="288" t="str">
        <f aca="true">IF(TRIM($B410&amp;$C410)="","",IF(OR(ISNUMBER(SEARCH("未",$A410)),ISNUMBER(SEARCH("送出",$A410)),AND(TRIM($A410)="",NOT(ISNUMBER($D410)),N($H410)=0)),"【合同未回】","")&amp;IF(NOT(ISNUMBER($E410)),IF(OR(ISNUMBER(SEARCH("未",$A410)),ISNUMBER(SEARCH("送出",$A410)),AND(TRIM($A410)="",NOT(ISNUMBER($D410)),N($H410)=0)),"","【未填合同期】"),IF($E410&lt;TODAY(),"【已到期】",IF($E410-TODAY()&lt;=提醒天数,"【即将到期，剩余"&amp;($E410-TODAY())&amp;"天】","【正常】")))&amp;IF(OR($AD410="安装免保",$AD410="技术免保",$AD410="质保期内"),"【"&amp;$AD410&amp;"】",""))</f>
        <v/>
      </c>
      <c r="K410" s="244" t="str">
        <f aca="false">IF(OR(N($H410)=0,N($I410)=0),"",ROUND(N($H410)*N($I410)*IF(N($J410)=0,1,N($J410)),2))</f>
        <v/>
      </c>
      <c r="M410" s="244" t="str">
        <f aca="false">IF(TRIM($B410&amp;$C410)="","",IF(AND(N($K410)=0,N($L410)=0),"",ROUND(N($K410)+N($L410),2)))</f>
        <v/>
      </c>
      <c r="S410" s="244"/>
      <c r="T410" s="245" t="str">
        <f aca="false">IF(TRIM($B410&amp;$C410)="","",IF(N($O410)=0,"",MAX(0,MIN(N($O410)-N($Q410),N($W410)))))</f>
        <v/>
      </c>
      <c r="U410" s="245" t="str">
        <f aca="false">IF(TRIM($B410&amp;$C410)="","",IF(N($Q410)&lt;=N($O410),"",N($Q410)-N($O410)))</f>
        <v/>
      </c>
      <c r="V410" s="245" t="str">
        <f aca="false">IF(OR(TRIM($B410&amp;$C410)="",$W410=""),"",MAX(0,N($W410))-N($T410))</f>
        <v/>
      </c>
      <c r="W410" s="245" t="str">
        <f aca="false">IF(TRIM($B410&amp;$C410)="","",IF(AND(N($M410)=0,N($Q410)+N($R410)+N($S410)=0),"",ROUND(N($M410)-N($Q410)-N($R410)-N($S410),2)))</f>
        <v/>
      </c>
      <c r="X410" s="246" t="str">
        <f aca="false">IF(TRIM($B410&amp;$C410)="","",IF(N($M410)=0,IF((N($Q410)+N($R410)+N($S410))=0,"—未填单价","未填单价，已收 "&amp;TEXT((N($Q410)+N($R410)+N($S410)),"#,##0.00")),IF(N($W410)&gt;0.005,"欠 "&amp;TEXT(N($W410),"#,##0.00")&amp;IF(N($T410)&gt;0,"（开票未到账 "&amp;TEXT(N($T410),"#,##0.00")&amp;"）","")&amp;IF(N($V410)&gt;0,"（未开票 "&amp;TEXT(N($V410),"#,##0.00")&amp;"）",""),IF(N($W410)&lt;-0.005,"多收 "&amp;TEXT(-N($W410),"#,##0.00"),"✔ 已结清")))&amp;IF(N($U410)&gt;0,"｜到账未开票 "&amp;TEXT(N($U410),"#,##0.00")&amp;"，待补票","")&amp;IF(N($R410)&gt;0,"｜收现 "&amp;TEXT(N($R410),"#,##0.00"),"")&amp;IF(N($S410)&gt;0,"｜收款不开票 "&amp;TEXT(N($S410),"#,##0.00"),""))</f>
        <v/>
      </c>
      <c r="Y410" s="290"/>
      <c r="AC410" s="244" t="str">
        <f aca="false">IF(OR(N($O410)=0,N($AB410)=0),"",ROUND(N($O410)/(1+N($AB410))*N($AB410),2))</f>
        <v/>
      </c>
      <c r="AD410" s="290"/>
      <c r="AE410" s="288"/>
      <c r="AF410" s="261" t="str">
        <f aca="false">IF($AN410="","",IF($AN410=1,IF($AO410&gt;=1,"一次性·已到收款期","一次性·未到期"),$AE410&amp;" 第"&amp;$AO410&amp;"/"&amp;$AN410&amp;"期"))</f>
        <v/>
      </c>
      <c r="AG410" s="245" t="str">
        <f aca="false">IF(OR($AN410="",N($M410)=0),"",ROUND(N($K410)*$AO410/$AN410,2)+N($L410))</f>
        <v/>
      </c>
      <c r="AH410" s="245" t="str">
        <f aca="false">IF($AG410="","",MAX(0,ROUND($AG410-(N($Q410)+N($R410)+N($S410)),2)))</f>
        <v/>
      </c>
      <c r="AI410" s="245" t="str">
        <f aca="false">IF(OR(TRIM($B410&amp;$C410)="",NOT(ISNUMBER($D410))),"",SUMIFS($W$3:$W$1001,$AK$3:$AK$1001,$AK410,$D$3:$D$1001,"&lt;"&amp;$D410))</f>
        <v/>
      </c>
      <c r="AJ410" s="245" t="str">
        <f aca="false">IF(TRIM($B410&amp;$C410)="","",SUMIFS($W$3:$W$1001,$AK$3:$AK$1001,$AK410))</f>
        <v/>
      </c>
      <c r="AK410" s="261" t="str">
        <f aca="false">IF(TRIM($B410&amp;$C410)="","",TRIM($B410)&amp;"｜"&amp;TRIM($C410))</f>
        <v/>
      </c>
      <c r="AL410" s="245" t="str">
        <f aca="false">IF(TRIM($B410&amp;$C410)="","",MIN(N($O410),N($Q410)))</f>
        <v/>
      </c>
      <c r="AM410" s="248" t="str">
        <f aca="false">IF(ISNUMBER($D410),YEAR($D410),"")</f>
        <v/>
      </c>
      <c r="AN410" s="248" t="str">
        <f aca="false">IF(OR(TRIM($B410&amp;$C410)="",NOT(ISNUMBER($D410)),NOT(ISNUMBER($E410))),"",IF($E410&lt;$D410,"",IF(IF($AE410="半年付",2,IF($AE410="季度付",4,IF($AE410="月付",12,IF($AE410="半月付",24,1))))=1,1,MAX(1,ROUND(($E410-$D410+1)/365*IF($AE410="半年付",2,IF($AE410="季度付",4,IF($AE410="月付",12,IF($AE410="半月付",24,1)))),0)))))</f>
        <v/>
      </c>
      <c r="AO410" s="248" t="str">
        <f aca="true">IF($AN410="","",MIN($AN410,MAX(0,INT((TODAY()-付款宽限天数-$D410)/(($E410-$D410+1)/$AN410))+1)))</f>
        <v/>
      </c>
    </row>
    <row r="411" customFormat="false" ht="24" hidden="false" customHeight="false" outlineLevel="0" collapsed="false">
      <c r="F411" s="288" t="str">
        <f aca="true">IF(TRIM($B411&amp;$C411)="","",IF(OR(ISNUMBER(SEARCH("未",$A411)),ISNUMBER(SEARCH("送出",$A411)),AND(TRIM($A411)="",NOT(ISNUMBER($D411)),N($H411)=0)),"【合同未回】","")&amp;IF(NOT(ISNUMBER($E411)),IF(OR(ISNUMBER(SEARCH("未",$A411)),ISNUMBER(SEARCH("送出",$A411)),AND(TRIM($A411)="",NOT(ISNUMBER($D411)),N($H411)=0)),"","【未填合同期】"),IF($E411&lt;TODAY(),"【已到期】",IF($E411-TODAY()&lt;=提醒天数,"【即将到期，剩余"&amp;($E411-TODAY())&amp;"天】","【正常】")))&amp;IF(OR($AD411="安装免保",$AD411="技术免保",$AD411="质保期内"),"【"&amp;$AD411&amp;"】",""))</f>
        <v/>
      </c>
      <c r="K411" s="244" t="str">
        <f aca="false">IF(OR(N($H411)=0,N($I411)=0),"",ROUND(N($H411)*N($I411)*IF(N($J411)=0,1,N($J411)),2))</f>
        <v/>
      </c>
      <c r="M411" s="244" t="str">
        <f aca="false">IF(TRIM($B411&amp;$C411)="","",IF(AND(N($K411)=0,N($L411)=0),"",ROUND(N($K411)+N($L411),2)))</f>
        <v/>
      </c>
      <c r="S411" s="244"/>
      <c r="T411" s="245" t="str">
        <f aca="false">IF(TRIM($B411&amp;$C411)="","",IF(N($O411)=0,"",MAX(0,MIN(N($O411)-N($Q411),N($W411)))))</f>
        <v/>
      </c>
      <c r="U411" s="245" t="str">
        <f aca="false">IF(TRIM($B411&amp;$C411)="","",IF(N($Q411)&lt;=N($O411),"",N($Q411)-N($O411)))</f>
        <v/>
      </c>
      <c r="V411" s="245" t="str">
        <f aca="false">IF(OR(TRIM($B411&amp;$C411)="",$W411=""),"",MAX(0,N($W411))-N($T411))</f>
        <v/>
      </c>
      <c r="W411" s="245" t="str">
        <f aca="false">IF(TRIM($B411&amp;$C411)="","",IF(AND(N($M411)=0,N($Q411)+N($R411)+N($S411)=0),"",ROUND(N($M411)-N($Q411)-N($R411)-N($S411),2)))</f>
        <v/>
      </c>
      <c r="X411" s="246" t="str">
        <f aca="false">IF(TRIM($B411&amp;$C411)="","",IF(N($M411)=0,IF((N($Q411)+N($R411)+N($S411))=0,"—未填单价","未填单价，已收 "&amp;TEXT((N($Q411)+N($R411)+N($S411)),"#,##0.00")),IF(N($W411)&gt;0.005,"欠 "&amp;TEXT(N($W411),"#,##0.00")&amp;IF(N($T411)&gt;0,"（开票未到账 "&amp;TEXT(N($T411),"#,##0.00")&amp;"）","")&amp;IF(N($V411)&gt;0,"（未开票 "&amp;TEXT(N($V411),"#,##0.00")&amp;"）",""),IF(N($W411)&lt;-0.005,"多收 "&amp;TEXT(-N($W411),"#,##0.00"),"✔ 已结清")))&amp;IF(N($U411)&gt;0,"｜到账未开票 "&amp;TEXT(N($U411),"#,##0.00")&amp;"，待补票","")&amp;IF(N($R411)&gt;0,"｜收现 "&amp;TEXT(N($R411),"#,##0.00"),"")&amp;IF(N($S411)&gt;0,"｜收款不开票 "&amp;TEXT(N($S411),"#,##0.00"),""))</f>
        <v/>
      </c>
      <c r="Y411" s="290"/>
      <c r="AC411" s="244" t="str">
        <f aca="false">IF(OR(N($O411)=0,N($AB411)=0),"",ROUND(N($O411)/(1+N($AB411))*N($AB411),2))</f>
        <v/>
      </c>
      <c r="AD411" s="290"/>
      <c r="AE411" s="288"/>
      <c r="AF411" s="261" t="str">
        <f aca="false">IF($AN411="","",IF($AN411=1,IF($AO411&gt;=1,"一次性·已到收款期","一次性·未到期"),$AE411&amp;" 第"&amp;$AO411&amp;"/"&amp;$AN411&amp;"期"))</f>
        <v/>
      </c>
      <c r="AG411" s="245" t="str">
        <f aca="false">IF(OR($AN411="",N($M411)=0),"",ROUND(N($K411)*$AO411/$AN411,2)+N($L411))</f>
        <v/>
      </c>
      <c r="AH411" s="245" t="str">
        <f aca="false">IF($AG411="","",MAX(0,ROUND($AG411-(N($Q411)+N($R411)+N($S411)),2)))</f>
        <v/>
      </c>
      <c r="AI411" s="245" t="str">
        <f aca="false">IF(OR(TRIM($B411&amp;$C411)="",NOT(ISNUMBER($D411))),"",SUMIFS($W$3:$W$1001,$AK$3:$AK$1001,$AK411,$D$3:$D$1001,"&lt;"&amp;$D411))</f>
        <v/>
      </c>
      <c r="AJ411" s="245" t="str">
        <f aca="false">IF(TRIM($B411&amp;$C411)="","",SUMIFS($W$3:$W$1001,$AK$3:$AK$1001,$AK411))</f>
        <v/>
      </c>
      <c r="AK411" s="261" t="str">
        <f aca="false">IF(TRIM($B411&amp;$C411)="","",TRIM($B411)&amp;"｜"&amp;TRIM($C411))</f>
        <v/>
      </c>
      <c r="AL411" s="245" t="str">
        <f aca="false">IF(TRIM($B411&amp;$C411)="","",MIN(N($O411),N($Q411)))</f>
        <v/>
      </c>
      <c r="AM411" s="248" t="str">
        <f aca="false">IF(ISNUMBER($D411),YEAR($D411),"")</f>
        <v/>
      </c>
      <c r="AN411" s="248" t="str">
        <f aca="false">IF(OR(TRIM($B411&amp;$C411)="",NOT(ISNUMBER($D411)),NOT(ISNUMBER($E411))),"",IF($E411&lt;$D411,"",IF(IF($AE411="半年付",2,IF($AE411="季度付",4,IF($AE411="月付",12,IF($AE411="半月付",24,1))))=1,1,MAX(1,ROUND(($E411-$D411+1)/365*IF($AE411="半年付",2,IF($AE411="季度付",4,IF($AE411="月付",12,IF($AE411="半月付",24,1)))),0)))))</f>
        <v/>
      </c>
      <c r="AO411" s="248" t="str">
        <f aca="true">IF($AN411="","",MIN($AN411,MAX(0,INT((TODAY()-付款宽限天数-$D411)/(($E411-$D411+1)/$AN411))+1)))</f>
        <v/>
      </c>
    </row>
    <row r="412" customFormat="false" ht="24" hidden="false" customHeight="false" outlineLevel="0" collapsed="false">
      <c r="F412" s="288" t="str">
        <f aca="true">IF(TRIM($B412&amp;$C412)="","",IF(OR(ISNUMBER(SEARCH("未",$A412)),ISNUMBER(SEARCH("送出",$A412)),AND(TRIM($A412)="",NOT(ISNUMBER($D412)),N($H412)=0)),"【合同未回】","")&amp;IF(NOT(ISNUMBER($E412)),IF(OR(ISNUMBER(SEARCH("未",$A412)),ISNUMBER(SEARCH("送出",$A412)),AND(TRIM($A412)="",NOT(ISNUMBER($D412)),N($H412)=0)),"","【未填合同期】"),IF($E412&lt;TODAY(),"【已到期】",IF($E412-TODAY()&lt;=提醒天数,"【即将到期，剩余"&amp;($E412-TODAY())&amp;"天】","【正常】")))&amp;IF(OR($AD412="安装免保",$AD412="技术免保",$AD412="质保期内"),"【"&amp;$AD412&amp;"】",""))</f>
        <v/>
      </c>
      <c r="K412" s="244" t="str">
        <f aca="false">IF(OR(N($H412)=0,N($I412)=0),"",ROUND(N($H412)*N($I412)*IF(N($J412)=0,1,N($J412)),2))</f>
        <v/>
      </c>
      <c r="M412" s="244" t="str">
        <f aca="false">IF(TRIM($B412&amp;$C412)="","",IF(AND(N($K412)=0,N($L412)=0),"",ROUND(N($K412)+N($L412),2)))</f>
        <v/>
      </c>
      <c r="S412" s="244"/>
      <c r="T412" s="245" t="str">
        <f aca="false">IF(TRIM($B412&amp;$C412)="","",IF(N($O412)=0,"",MAX(0,MIN(N($O412)-N($Q412),N($W412)))))</f>
        <v/>
      </c>
      <c r="U412" s="245" t="str">
        <f aca="false">IF(TRIM($B412&amp;$C412)="","",IF(N($Q412)&lt;=N($O412),"",N($Q412)-N($O412)))</f>
        <v/>
      </c>
      <c r="V412" s="245" t="str">
        <f aca="false">IF(OR(TRIM($B412&amp;$C412)="",$W412=""),"",MAX(0,N($W412))-N($T412))</f>
        <v/>
      </c>
      <c r="W412" s="245" t="str">
        <f aca="false">IF(TRIM($B412&amp;$C412)="","",IF(AND(N($M412)=0,N($Q412)+N($R412)+N($S412)=0),"",ROUND(N($M412)-N($Q412)-N($R412)-N($S412),2)))</f>
        <v/>
      </c>
      <c r="X412" s="246" t="str">
        <f aca="false">IF(TRIM($B412&amp;$C412)="","",IF(N($M412)=0,IF((N($Q412)+N($R412)+N($S412))=0,"—未填单价","未填单价，已收 "&amp;TEXT((N($Q412)+N($R412)+N($S412)),"#,##0.00")),IF(N($W412)&gt;0.005,"欠 "&amp;TEXT(N($W412),"#,##0.00")&amp;IF(N($T412)&gt;0,"（开票未到账 "&amp;TEXT(N($T412),"#,##0.00")&amp;"）","")&amp;IF(N($V412)&gt;0,"（未开票 "&amp;TEXT(N($V412),"#,##0.00")&amp;"）",""),IF(N($W412)&lt;-0.005,"多收 "&amp;TEXT(-N($W412),"#,##0.00"),"✔ 已结清")))&amp;IF(N($U412)&gt;0,"｜到账未开票 "&amp;TEXT(N($U412),"#,##0.00")&amp;"，待补票","")&amp;IF(N($R412)&gt;0,"｜收现 "&amp;TEXT(N($R412),"#,##0.00"),"")&amp;IF(N($S412)&gt;0,"｜收款不开票 "&amp;TEXT(N($S412),"#,##0.00"),""))</f>
        <v/>
      </c>
      <c r="Y412" s="290"/>
      <c r="AC412" s="244" t="str">
        <f aca="false">IF(OR(N($O412)=0,N($AB412)=0),"",ROUND(N($O412)/(1+N($AB412))*N($AB412),2))</f>
        <v/>
      </c>
      <c r="AD412" s="290"/>
      <c r="AE412" s="288"/>
      <c r="AF412" s="261" t="str">
        <f aca="false">IF($AN412="","",IF($AN412=1,IF($AO412&gt;=1,"一次性·已到收款期","一次性·未到期"),$AE412&amp;" 第"&amp;$AO412&amp;"/"&amp;$AN412&amp;"期"))</f>
        <v/>
      </c>
      <c r="AG412" s="245" t="str">
        <f aca="false">IF(OR($AN412="",N($M412)=0),"",ROUND(N($K412)*$AO412/$AN412,2)+N($L412))</f>
        <v/>
      </c>
      <c r="AH412" s="245" t="str">
        <f aca="false">IF($AG412="","",MAX(0,ROUND($AG412-(N($Q412)+N($R412)+N($S412)),2)))</f>
        <v/>
      </c>
      <c r="AI412" s="245" t="str">
        <f aca="false">IF(OR(TRIM($B412&amp;$C412)="",NOT(ISNUMBER($D412))),"",SUMIFS($W$3:$W$1001,$AK$3:$AK$1001,$AK412,$D$3:$D$1001,"&lt;"&amp;$D412))</f>
        <v/>
      </c>
      <c r="AJ412" s="245" t="str">
        <f aca="false">IF(TRIM($B412&amp;$C412)="","",SUMIFS($W$3:$W$1001,$AK$3:$AK$1001,$AK412))</f>
        <v/>
      </c>
      <c r="AK412" s="261" t="str">
        <f aca="false">IF(TRIM($B412&amp;$C412)="","",TRIM($B412)&amp;"｜"&amp;TRIM($C412))</f>
        <v/>
      </c>
      <c r="AL412" s="245" t="str">
        <f aca="false">IF(TRIM($B412&amp;$C412)="","",MIN(N($O412),N($Q412)))</f>
        <v/>
      </c>
      <c r="AM412" s="248" t="str">
        <f aca="false">IF(ISNUMBER($D412),YEAR($D412),"")</f>
        <v/>
      </c>
      <c r="AN412" s="248" t="str">
        <f aca="false">IF(OR(TRIM($B412&amp;$C412)="",NOT(ISNUMBER($D412)),NOT(ISNUMBER($E412))),"",IF($E412&lt;$D412,"",IF(IF($AE412="半年付",2,IF($AE412="季度付",4,IF($AE412="月付",12,IF($AE412="半月付",24,1))))=1,1,MAX(1,ROUND(($E412-$D412+1)/365*IF($AE412="半年付",2,IF($AE412="季度付",4,IF($AE412="月付",12,IF($AE412="半月付",24,1)))),0)))))</f>
        <v/>
      </c>
      <c r="AO412" s="248" t="str">
        <f aca="true">IF($AN412="","",MIN($AN412,MAX(0,INT((TODAY()-付款宽限天数-$D412)/(($E412-$D412+1)/$AN412))+1)))</f>
        <v/>
      </c>
    </row>
    <row r="413" customFormat="false" ht="24" hidden="false" customHeight="false" outlineLevel="0" collapsed="false">
      <c r="F413" s="288" t="str">
        <f aca="true">IF(TRIM($B413&amp;$C413)="","",IF(OR(ISNUMBER(SEARCH("未",$A413)),ISNUMBER(SEARCH("送出",$A413)),AND(TRIM($A413)="",NOT(ISNUMBER($D413)),N($H413)=0)),"【合同未回】","")&amp;IF(NOT(ISNUMBER($E413)),IF(OR(ISNUMBER(SEARCH("未",$A413)),ISNUMBER(SEARCH("送出",$A413)),AND(TRIM($A413)="",NOT(ISNUMBER($D413)),N($H413)=0)),"","【未填合同期】"),IF($E413&lt;TODAY(),"【已到期】",IF($E413-TODAY()&lt;=提醒天数,"【即将到期，剩余"&amp;($E413-TODAY())&amp;"天】","【正常】")))&amp;IF(OR($AD413="安装免保",$AD413="技术免保",$AD413="质保期内"),"【"&amp;$AD413&amp;"】",""))</f>
        <v/>
      </c>
      <c r="K413" s="244" t="str">
        <f aca="false">IF(OR(N($H413)=0,N($I413)=0),"",ROUND(N($H413)*N($I413)*IF(N($J413)=0,1,N($J413)),2))</f>
        <v/>
      </c>
      <c r="M413" s="244" t="str">
        <f aca="false">IF(TRIM($B413&amp;$C413)="","",IF(AND(N($K413)=0,N($L413)=0),"",ROUND(N($K413)+N($L413),2)))</f>
        <v/>
      </c>
      <c r="S413" s="244"/>
      <c r="T413" s="245" t="str">
        <f aca="false">IF(TRIM($B413&amp;$C413)="","",IF(N($O413)=0,"",MAX(0,MIN(N($O413)-N($Q413),N($W413)))))</f>
        <v/>
      </c>
      <c r="U413" s="245" t="str">
        <f aca="false">IF(TRIM($B413&amp;$C413)="","",IF(N($Q413)&lt;=N($O413),"",N($Q413)-N($O413)))</f>
        <v/>
      </c>
      <c r="V413" s="245" t="str">
        <f aca="false">IF(OR(TRIM($B413&amp;$C413)="",$W413=""),"",MAX(0,N($W413))-N($T413))</f>
        <v/>
      </c>
      <c r="W413" s="245" t="str">
        <f aca="false">IF(TRIM($B413&amp;$C413)="","",IF(AND(N($M413)=0,N($Q413)+N($R413)+N($S413)=0),"",ROUND(N($M413)-N($Q413)-N($R413)-N($S413),2)))</f>
        <v/>
      </c>
      <c r="X413" s="246" t="str">
        <f aca="false">IF(TRIM($B413&amp;$C413)="","",IF(N($M413)=0,IF((N($Q413)+N($R413)+N($S413))=0,"—未填单价","未填单价，已收 "&amp;TEXT((N($Q413)+N($R413)+N($S413)),"#,##0.00")),IF(N($W413)&gt;0.005,"欠 "&amp;TEXT(N($W413),"#,##0.00")&amp;IF(N($T413)&gt;0,"（开票未到账 "&amp;TEXT(N($T413),"#,##0.00")&amp;"）","")&amp;IF(N($V413)&gt;0,"（未开票 "&amp;TEXT(N($V413),"#,##0.00")&amp;"）",""),IF(N($W413)&lt;-0.005,"多收 "&amp;TEXT(-N($W413),"#,##0.00"),"✔ 已结清")))&amp;IF(N($U413)&gt;0,"｜到账未开票 "&amp;TEXT(N($U413),"#,##0.00")&amp;"，待补票","")&amp;IF(N($R413)&gt;0,"｜收现 "&amp;TEXT(N($R413),"#,##0.00"),"")&amp;IF(N($S413)&gt;0,"｜收款不开票 "&amp;TEXT(N($S413),"#,##0.00"),""))</f>
        <v/>
      </c>
      <c r="Y413" s="290"/>
      <c r="AC413" s="244" t="str">
        <f aca="false">IF(OR(N($O413)=0,N($AB413)=0),"",ROUND(N($O413)/(1+N($AB413))*N($AB413),2))</f>
        <v/>
      </c>
      <c r="AD413" s="290"/>
      <c r="AE413" s="288"/>
      <c r="AF413" s="261" t="str">
        <f aca="false">IF($AN413="","",IF($AN413=1,IF($AO413&gt;=1,"一次性·已到收款期","一次性·未到期"),$AE413&amp;" 第"&amp;$AO413&amp;"/"&amp;$AN413&amp;"期"))</f>
        <v/>
      </c>
      <c r="AG413" s="245" t="str">
        <f aca="false">IF(OR($AN413="",N($M413)=0),"",ROUND(N($K413)*$AO413/$AN413,2)+N($L413))</f>
        <v/>
      </c>
      <c r="AH413" s="245" t="str">
        <f aca="false">IF($AG413="","",MAX(0,ROUND($AG413-(N($Q413)+N($R413)+N($S413)),2)))</f>
        <v/>
      </c>
      <c r="AI413" s="245" t="str">
        <f aca="false">IF(OR(TRIM($B413&amp;$C413)="",NOT(ISNUMBER($D413))),"",SUMIFS($W$3:$W$1001,$AK$3:$AK$1001,$AK413,$D$3:$D$1001,"&lt;"&amp;$D413))</f>
        <v/>
      </c>
      <c r="AJ413" s="245" t="str">
        <f aca="false">IF(TRIM($B413&amp;$C413)="","",SUMIFS($W$3:$W$1001,$AK$3:$AK$1001,$AK413))</f>
        <v/>
      </c>
      <c r="AK413" s="261" t="str">
        <f aca="false">IF(TRIM($B413&amp;$C413)="","",TRIM($B413)&amp;"｜"&amp;TRIM($C413))</f>
        <v/>
      </c>
      <c r="AL413" s="245" t="str">
        <f aca="false">IF(TRIM($B413&amp;$C413)="","",MIN(N($O413),N($Q413)))</f>
        <v/>
      </c>
      <c r="AM413" s="248" t="str">
        <f aca="false">IF(ISNUMBER($D413),YEAR($D413),"")</f>
        <v/>
      </c>
      <c r="AN413" s="248" t="str">
        <f aca="false">IF(OR(TRIM($B413&amp;$C413)="",NOT(ISNUMBER($D413)),NOT(ISNUMBER($E413))),"",IF($E413&lt;$D413,"",IF(IF($AE413="半年付",2,IF($AE413="季度付",4,IF($AE413="月付",12,IF($AE413="半月付",24,1))))=1,1,MAX(1,ROUND(($E413-$D413+1)/365*IF($AE413="半年付",2,IF($AE413="季度付",4,IF($AE413="月付",12,IF($AE413="半月付",24,1)))),0)))))</f>
        <v/>
      </c>
      <c r="AO413" s="248" t="str">
        <f aca="true">IF($AN413="","",MIN($AN413,MAX(0,INT((TODAY()-付款宽限天数-$D413)/(($E413-$D413+1)/$AN413))+1)))</f>
        <v/>
      </c>
    </row>
    <row r="414" customFormat="false" ht="24" hidden="false" customHeight="false" outlineLevel="0" collapsed="false">
      <c r="F414" s="288" t="str">
        <f aca="true">IF(TRIM($B414&amp;$C414)="","",IF(OR(ISNUMBER(SEARCH("未",$A414)),ISNUMBER(SEARCH("送出",$A414)),AND(TRIM($A414)="",NOT(ISNUMBER($D414)),N($H414)=0)),"【合同未回】","")&amp;IF(NOT(ISNUMBER($E414)),IF(OR(ISNUMBER(SEARCH("未",$A414)),ISNUMBER(SEARCH("送出",$A414)),AND(TRIM($A414)="",NOT(ISNUMBER($D414)),N($H414)=0)),"","【未填合同期】"),IF($E414&lt;TODAY(),"【已到期】",IF($E414-TODAY()&lt;=提醒天数,"【即将到期，剩余"&amp;($E414-TODAY())&amp;"天】","【正常】")))&amp;IF(OR($AD414="安装免保",$AD414="技术免保",$AD414="质保期内"),"【"&amp;$AD414&amp;"】",""))</f>
        <v/>
      </c>
      <c r="K414" s="244" t="str">
        <f aca="false">IF(OR(N($H414)=0,N($I414)=0),"",ROUND(N($H414)*N($I414)*IF(N($J414)=0,1,N($J414)),2))</f>
        <v/>
      </c>
      <c r="M414" s="244" t="str">
        <f aca="false">IF(TRIM($B414&amp;$C414)="","",IF(AND(N($K414)=0,N($L414)=0),"",ROUND(N($K414)+N($L414),2)))</f>
        <v/>
      </c>
      <c r="S414" s="244"/>
      <c r="T414" s="245" t="str">
        <f aca="false">IF(TRIM($B414&amp;$C414)="","",IF(N($O414)=0,"",MAX(0,MIN(N($O414)-N($Q414),N($W414)))))</f>
        <v/>
      </c>
      <c r="U414" s="245" t="str">
        <f aca="false">IF(TRIM($B414&amp;$C414)="","",IF(N($Q414)&lt;=N($O414),"",N($Q414)-N($O414)))</f>
        <v/>
      </c>
      <c r="V414" s="245" t="str">
        <f aca="false">IF(OR(TRIM($B414&amp;$C414)="",$W414=""),"",MAX(0,N($W414))-N($T414))</f>
        <v/>
      </c>
      <c r="W414" s="245" t="str">
        <f aca="false">IF(TRIM($B414&amp;$C414)="","",IF(AND(N($M414)=0,N($Q414)+N($R414)+N($S414)=0),"",ROUND(N($M414)-N($Q414)-N($R414)-N($S414),2)))</f>
        <v/>
      </c>
      <c r="X414" s="246" t="str">
        <f aca="false">IF(TRIM($B414&amp;$C414)="","",IF(N($M414)=0,IF((N($Q414)+N($R414)+N($S414))=0,"—未填单价","未填单价，已收 "&amp;TEXT((N($Q414)+N($R414)+N($S414)),"#,##0.00")),IF(N($W414)&gt;0.005,"欠 "&amp;TEXT(N($W414),"#,##0.00")&amp;IF(N($T414)&gt;0,"（开票未到账 "&amp;TEXT(N($T414),"#,##0.00")&amp;"）","")&amp;IF(N($V414)&gt;0,"（未开票 "&amp;TEXT(N($V414),"#,##0.00")&amp;"）",""),IF(N($W414)&lt;-0.005,"多收 "&amp;TEXT(-N($W414),"#,##0.00"),"✔ 已结清")))&amp;IF(N($U414)&gt;0,"｜到账未开票 "&amp;TEXT(N($U414),"#,##0.00")&amp;"，待补票","")&amp;IF(N($R414)&gt;0,"｜收现 "&amp;TEXT(N($R414),"#,##0.00"),"")&amp;IF(N($S414)&gt;0,"｜收款不开票 "&amp;TEXT(N($S414),"#,##0.00"),""))</f>
        <v/>
      </c>
      <c r="Y414" s="290"/>
      <c r="AC414" s="244" t="str">
        <f aca="false">IF(OR(N($O414)=0,N($AB414)=0),"",ROUND(N($O414)/(1+N($AB414))*N($AB414),2))</f>
        <v/>
      </c>
      <c r="AD414" s="290"/>
      <c r="AE414" s="288"/>
      <c r="AF414" s="261" t="str">
        <f aca="false">IF($AN414="","",IF($AN414=1,IF($AO414&gt;=1,"一次性·已到收款期","一次性·未到期"),$AE414&amp;" 第"&amp;$AO414&amp;"/"&amp;$AN414&amp;"期"))</f>
        <v/>
      </c>
      <c r="AG414" s="245" t="str">
        <f aca="false">IF(OR($AN414="",N($M414)=0),"",ROUND(N($K414)*$AO414/$AN414,2)+N($L414))</f>
        <v/>
      </c>
      <c r="AH414" s="245" t="str">
        <f aca="false">IF($AG414="","",MAX(0,ROUND($AG414-(N($Q414)+N($R414)+N($S414)),2)))</f>
        <v/>
      </c>
      <c r="AI414" s="245" t="str">
        <f aca="false">IF(OR(TRIM($B414&amp;$C414)="",NOT(ISNUMBER($D414))),"",SUMIFS($W$3:$W$1001,$AK$3:$AK$1001,$AK414,$D$3:$D$1001,"&lt;"&amp;$D414))</f>
        <v/>
      </c>
      <c r="AJ414" s="245" t="str">
        <f aca="false">IF(TRIM($B414&amp;$C414)="","",SUMIFS($W$3:$W$1001,$AK$3:$AK$1001,$AK414))</f>
        <v/>
      </c>
      <c r="AK414" s="261" t="str">
        <f aca="false">IF(TRIM($B414&amp;$C414)="","",TRIM($B414)&amp;"｜"&amp;TRIM($C414))</f>
        <v/>
      </c>
      <c r="AL414" s="245" t="str">
        <f aca="false">IF(TRIM($B414&amp;$C414)="","",MIN(N($O414),N($Q414)))</f>
        <v/>
      </c>
      <c r="AM414" s="248" t="str">
        <f aca="false">IF(ISNUMBER($D414),YEAR($D414),"")</f>
        <v/>
      </c>
      <c r="AN414" s="248" t="str">
        <f aca="false">IF(OR(TRIM($B414&amp;$C414)="",NOT(ISNUMBER($D414)),NOT(ISNUMBER($E414))),"",IF($E414&lt;$D414,"",IF(IF($AE414="半年付",2,IF($AE414="季度付",4,IF($AE414="月付",12,IF($AE414="半月付",24,1))))=1,1,MAX(1,ROUND(($E414-$D414+1)/365*IF($AE414="半年付",2,IF($AE414="季度付",4,IF($AE414="月付",12,IF($AE414="半月付",24,1)))),0)))))</f>
        <v/>
      </c>
      <c r="AO414" s="248" t="str">
        <f aca="true">IF($AN414="","",MIN($AN414,MAX(0,INT((TODAY()-付款宽限天数-$D414)/(($E414-$D414+1)/$AN414))+1)))</f>
        <v/>
      </c>
    </row>
    <row r="415" customFormat="false" ht="24" hidden="false" customHeight="false" outlineLevel="0" collapsed="false">
      <c r="F415" s="288" t="str">
        <f aca="true">IF(TRIM($B415&amp;$C415)="","",IF(OR(ISNUMBER(SEARCH("未",$A415)),ISNUMBER(SEARCH("送出",$A415)),AND(TRIM($A415)="",NOT(ISNUMBER($D415)),N($H415)=0)),"【合同未回】","")&amp;IF(NOT(ISNUMBER($E415)),IF(OR(ISNUMBER(SEARCH("未",$A415)),ISNUMBER(SEARCH("送出",$A415)),AND(TRIM($A415)="",NOT(ISNUMBER($D415)),N($H415)=0)),"","【未填合同期】"),IF($E415&lt;TODAY(),"【已到期】",IF($E415-TODAY()&lt;=提醒天数,"【即将到期，剩余"&amp;($E415-TODAY())&amp;"天】","【正常】")))&amp;IF(OR($AD415="安装免保",$AD415="技术免保",$AD415="质保期内"),"【"&amp;$AD415&amp;"】",""))</f>
        <v/>
      </c>
      <c r="K415" s="244" t="str">
        <f aca="false">IF(OR(N($H415)=0,N($I415)=0),"",ROUND(N($H415)*N($I415)*IF(N($J415)=0,1,N($J415)),2))</f>
        <v/>
      </c>
      <c r="M415" s="244" t="str">
        <f aca="false">IF(TRIM($B415&amp;$C415)="","",IF(AND(N($K415)=0,N($L415)=0),"",ROUND(N($K415)+N($L415),2)))</f>
        <v/>
      </c>
      <c r="S415" s="244"/>
      <c r="T415" s="245" t="str">
        <f aca="false">IF(TRIM($B415&amp;$C415)="","",IF(N($O415)=0,"",MAX(0,MIN(N($O415)-N($Q415),N($W415)))))</f>
        <v/>
      </c>
      <c r="U415" s="245" t="str">
        <f aca="false">IF(TRIM($B415&amp;$C415)="","",IF(N($Q415)&lt;=N($O415),"",N($Q415)-N($O415)))</f>
        <v/>
      </c>
      <c r="V415" s="245" t="str">
        <f aca="false">IF(OR(TRIM($B415&amp;$C415)="",$W415=""),"",MAX(0,N($W415))-N($T415))</f>
        <v/>
      </c>
      <c r="W415" s="245" t="str">
        <f aca="false">IF(TRIM($B415&amp;$C415)="","",IF(AND(N($M415)=0,N($Q415)+N($R415)+N($S415)=0),"",ROUND(N($M415)-N($Q415)-N($R415)-N($S415),2)))</f>
        <v/>
      </c>
      <c r="X415" s="246" t="str">
        <f aca="false">IF(TRIM($B415&amp;$C415)="","",IF(N($M415)=0,IF((N($Q415)+N($R415)+N($S415))=0,"—未填单价","未填单价，已收 "&amp;TEXT((N($Q415)+N($R415)+N($S415)),"#,##0.00")),IF(N($W415)&gt;0.005,"欠 "&amp;TEXT(N($W415),"#,##0.00")&amp;IF(N($T415)&gt;0,"（开票未到账 "&amp;TEXT(N($T415),"#,##0.00")&amp;"）","")&amp;IF(N($V415)&gt;0,"（未开票 "&amp;TEXT(N($V415),"#,##0.00")&amp;"）",""),IF(N($W415)&lt;-0.005,"多收 "&amp;TEXT(-N($W415),"#,##0.00"),"✔ 已结清")))&amp;IF(N($U415)&gt;0,"｜到账未开票 "&amp;TEXT(N($U415),"#,##0.00")&amp;"，待补票","")&amp;IF(N($R415)&gt;0,"｜收现 "&amp;TEXT(N($R415),"#,##0.00"),"")&amp;IF(N($S415)&gt;0,"｜收款不开票 "&amp;TEXT(N($S415),"#,##0.00"),""))</f>
        <v/>
      </c>
      <c r="Y415" s="290"/>
      <c r="AC415" s="244" t="str">
        <f aca="false">IF(OR(N($O415)=0,N($AB415)=0),"",ROUND(N($O415)/(1+N($AB415))*N($AB415),2))</f>
        <v/>
      </c>
      <c r="AD415" s="290"/>
      <c r="AE415" s="288"/>
      <c r="AF415" s="261" t="str">
        <f aca="false">IF($AN415="","",IF($AN415=1,IF($AO415&gt;=1,"一次性·已到收款期","一次性·未到期"),$AE415&amp;" 第"&amp;$AO415&amp;"/"&amp;$AN415&amp;"期"))</f>
        <v/>
      </c>
      <c r="AG415" s="245" t="str">
        <f aca="false">IF(OR($AN415="",N($M415)=0),"",ROUND(N($K415)*$AO415/$AN415,2)+N($L415))</f>
        <v/>
      </c>
      <c r="AH415" s="245" t="str">
        <f aca="false">IF($AG415="","",MAX(0,ROUND($AG415-(N($Q415)+N($R415)+N($S415)),2)))</f>
        <v/>
      </c>
      <c r="AI415" s="245" t="str">
        <f aca="false">IF(OR(TRIM($B415&amp;$C415)="",NOT(ISNUMBER($D415))),"",SUMIFS($W$3:$W$1001,$AK$3:$AK$1001,$AK415,$D$3:$D$1001,"&lt;"&amp;$D415))</f>
        <v/>
      </c>
      <c r="AJ415" s="245" t="str">
        <f aca="false">IF(TRIM($B415&amp;$C415)="","",SUMIFS($W$3:$W$1001,$AK$3:$AK$1001,$AK415))</f>
        <v/>
      </c>
      <c r="AK415" s="261" t="str">
        <f aca="false">IF(TRIM($B415&amp;$C415)="","",TRIM($B415)&amp;"｜"&amp;TRIM($C415))</f>
        <v/>
      </c>
      <c r="AL415" s="245" t="str">
        <f aca="false">IF(TRIM($B415&amp;$C415)="","",MIN(N($O415),N($Q415)))</f>
        <v/>
      </c>
      <c r="AM415" s="248" t="str">
        <f aca="false">IF(ISNUMBER($D415),YEAR($D415),"")</f>
        <v/>
      </c>
      <c r="AN415" s="248" t="str">
        <f aca="false">IF(OR(TRIM($B415&amp;$C415)="",NOT(ISNUMBER($D415)),NOT(ISNUMBER($E415))),"",IF($E415&lt;$D415,"",IF(IF($AE415="半年付",2,IF($AE415="季度付",4,IF($AE415="月付",12,IF($AE415="半月付",24,1))))=1,1,MAX(1,ROUND(($E415-$D415+1)/365*IF($AE415="半年付",2,IF($AE415="季度付",4,IF($AE415="月付",12,IF($AE415="半月付",24,1)))),0)))))</f>
        <v/>
      </c>
      <c r="AO415" s="248" t="str">
        <f aca="true">IF($AN415="","",MIN($AN415,MAX(0,INT((TODAY()-付款宽限天数-$D415)/(($E415-$D415+1)/$AN415))+1)))</f>
        <v/>
      </c>
    </row>
    <row r="416" customFormat="false" ht="24" hidden="false" customHeight="false" outlineLevel="0" collapsed="false">
      <c r="F416" s="288" t="str">
        <f aca="true">IF(TRIM($B416&amp;$C416)="","",IF(OR(ISNUMBER(SEARCH("未",$A416)),ISNUMBER(SEARCH("送出",$A416)),AND(TRIM($A416)="",NOT(ISNUMBER($D416)),N($H416)=0)),"【合同未回】","")&amp;IF(NOT(ISNUMBER($E416)),IF(OR(ISNUMBER(SEARCH("未",$A416)),ISNUMBER(SEARCH("送出",$A416)),AND(TRIM($A416)="",NOT(ISNUMBER($D416)),N($H416)=0)),"","【未填合同期】"),IF($E416&lt;TODAY(),"【已到期】",IF($E416-TODAY()&lt;=提醒天数,"【即将到期，剩余"&amp;($E416-TODAY())&amp;"天】","【正常】")))&amp;IF(OR($AD416="安装免保",$AD416="技术免保",$AD416="质保期内"),"【"&amp;$AD416&amp;"】",""))</f>
        <v/>
      </c>
      <c r="K416" s="244" t="str">
        <f aca="false">IF(OR(N($H416)=0,N($I416)=0),"",ROUND(N($H416)*N($I416)*IF(N($J416)=0,1,N($J416)),2))</f>
        <v/>
      </c>
      <c r="M416" s="244" t="str">
        <f aca="false">IF(TRIM($B416&amp;$C416)="","",IF(AND(N($K416)=0,N($L416)=0),"",ROUND(N($K416)+N($L416),2)))</f>
        <v/>
      </c>
      <c r="S416" s="244"/>
      <c r="T416" s="245" t="str">
        <f aca="false">IF(TRIM($B416&amp;$C416)="","",IF(N($O416)=0,"",MAX(0,MIN(N($O416)-N($Q416),N($W416)))))</f>
        <v/>
      </c>
      <c r="U416" s="245" t="str">
        <f aca="false">IF(TRIM($B416&amp;$C416)="","",IF(N($Q416)&lt;=N($O416),"",N($Q416)-N($O416)))</f>
        <v/>
      </c>
      <c r="V416" s="245" t="str">
        <f aca="false">IF(OR(TRIM($B416&amp;$C416)="",$W416=""),"",MAX(0,N($W416))-N($T416))</f>
        <v/>
      </c>
      <c r="W416" s="245" t="str">
        <f aca="false">IF(TRIM($B416&amp;$C416)="","",IF(AND(N($M416)=0,N($Q416)+N($R416)+N($S416)=0),"",ROUND(N($M416)-N($Q416)-N($R416)-N($S416),2)))</f>
        <v/>
      </c>
      <c r="X416" s="246" t="str">
        <f aca="false">IF(TRIM($B416&amp;$C416)="","",IF(N($M416)=0,IF((N($Q416)+N($R416)+N($S416))=0,"—未填单价","未填单价，已收 "&amp;TEXT((N($Q416)+N($R416)+N($S416)),"#,##0.00")),IF(N($W416)&gt;0.005,"欠 "&amp;TEXT(N($W416),"#,##0.00")&amp;IF(N($T416)&gt;0,"（开票未到账 "&amp;TEXT(N($T416),"#,##0.00")&amp;"）","")&amp;IF(N($V416)&gt;0,"（未开票 "&amp;TEXT(N($V416),"#,##0.00")&amp;"）",""),IF(N($W416)&lt;-0.005,"多收 "&amp;TEXT(-N($W416),"#,##0.00"),"✔ 已结清")))&amp;IF(N($U416)&gt;0,"｜到账未开票 "&amp;TEXT(N($U416),"#,##0.00")&amp;"，待补票","")&amp;IF(N($R416)&gt;0,"｜收现 "&amp;TEXT(N($R416),"#,##0.00"),"")&amp;IF(N($S416)&gt;0,"｜收款不开票 "&amp;TEXT(N($S416),"#,##0.00"),""))</f>
        <v/>
      </c>
      <c r="Y416" s="290"/>
      <c r="AC416" s="244" t="str">
        <f aca="false">IF(OR(N($O416)=0,N($AB416)=0),"",ROUND(N($O416)/(1+N($AB416))*N($AB416),2))</f>
        <v/>
      </c>
      <c r="AD416" s="290"/>
      <c r="AE416" s="288"/>
      <c r="AF416" s="261" t="str">
        <f aca="false">IF($AN416="","",IF($AN416=1,IF($AO416&gt;=1,"一次性·已到收款期","一次性·未到期"),$AE416&amp;" 第"&amp;$AO416&amp;"/"&amp;$AN416&amp;"期"))</f>
        <v/>
      </c>
      <c r="AG416" s="245" t="str">
        <f aca="false">IF(OR($AN416="",N($M416)=0),"",ROUND(N($K416)*$AO416/$AN416,2)+N($L416))</f>
        <v/>
      </c>
      <c r="AH416" s="245" t="str">
        <f aca="false">IF($AG416="","",MAX(0,ROUND($AG416-(N($Q416)+N($R416)+N($S416)),2)))</f>
        <v/>
      </c>
      <c r="AI416" s="245" t="str">
        <f aca="false">IF(OR(TRIM($B416&amp;$C416)="",NOT(ISNUMBER($D416))),"",SUMIFS($W$3:$W$1001,$AK$3:$AK$1001,$AK416,$D$3:$D$1001,"&lt;"&amp;$D416))</f>
        <v/>
      </c>
      <c r="AJ416" s="245" t="str">
        <f aca="false">IF(TRIM($B416&amp;$C416)="","",SUMIFS($W$3:$W$1001,$AK$3:$AK$1001,$AK416))</f>
        <v/>
      </c>
      <c r="AK416" s="261" t="str">
        <f aca="false">IF(TRIM($B416&amp;$C416)="","",TRIM($B416)&amp;"｜"&amp;TRIM($C416))</f>
        <v/>
      </c>
      <c r="AL416" s="245" t="str">
        <f aca="false">IF(TRIM($B416&amp;$C416)="","",MIN(N($O416),N($Q416)))</f>
        <v/>
      </c>
      <c r="AM416" s="248" t="str">
        <f aca="false">IF(ISNUMBER($D416),YEAR($D416),"")</f>
        <v/>
      </c>
      <c r="AN416" s="248" t="str">
        <f aca="false">IF(OR(TRIM($B416&amp;$C416)="",NOT(ISNUMBER($D416)),NOT(ISNUMBER($E416))),"",IF($E416&lt;$D416,"",IF(IF($AE416="半年付",2,IF($AE416="季度付",4,IF($AE416="月付",12,IF($AE416="半月付",24,1))))=1,1,MAX(1,ROUND(($E416-$D416+1)/365*IF($AE416="半年付",2,IF($AE416="季度付",4,IF($AE416="月付",12,IF($AE416="半月付",24,1)))),0)))))</f>
        <v/>
      </c>
      <c r="AO416" s="248" t="str">
        <f aca="true">IF($AN416="","",MIN($AN416,MAX(0,INT((TODAY()-付款宽限天数-$D416)/(($E416-$D416+1)/$AN416))+1)))</f>
        <v/>
      </c>
    </row>
    <row r="417" customFormat="false" ht="24" hidden="false" customHeight="false" outlineLevel="0" collapsed="false">
      <c r="F417" s="288" t="str">
        <f aca="true">IF(TRIM($B417&amp;$C417)="","",IF(OR(ISNUMBER(SEARCH("未",$A417)),ISNUMBER(SEARCH("送出",$A417)),AND(TRIM($A417)="",NOT(ISNUMBER($D417)),N($H417)=0)),"【合同未回】","")&amp;IF(NOT(ISNUMBER($E417)),IF(OR(ISNUMBER(SEARCH("未",$A417)),ISNUMBER(SEARCH("送出",$A417)),AND(TRIM($A417)="",NOT(ISNUMBER($D417)),N($H417)=0)),"","【未填合同期】"),IF($E417&lt;TODAY(),"【已到期】",IF($E417-TODAY()&lt;=提醒天数,"【即将到期，剩余"&amp;($E417-TODAY())&amp;"天】","【正常】")))&amp;IF(OR($AD417="安装免保",$AD417="技术免保",$AD417="质保期内"),"【"&amp;$AD417&amp;"】",""))</f>
        <v/>
      </c>
      <c r="K417" s="244" t="str">
        <f aca="false">IF(OR(N($H417)=0,N($I417)=0),"",ROUND(N($H417)*N($I417)*IF(N($J417)=0,1,N($J417)),2))</f>
        <v/>
      </c>
      <c r="M417" s="244" t="str">
        <f aca="false">IF(TRIM($B417&amp;$C417)="","",IF(AND(N($K417)=0,N($L417)=0),"",ROUND(N($K417)+N($L417),2)))</f>
        <v/>
      </c>
      <c r="S417" s="244"/>
      <c r="T417" s="245" t="str">
        <f aca="false">IF(TRIM($B417&amp;$C417)="","",IF(N($O417)=0,"",MAX(0,MIN(N($O417)-N($Q417),N($W417)))))</f>
        <v/>
      </c>
      <c r="U417" s="245" t="str">
        <f aca="false">IF(TRIM($B417&amp;$C417)="","",IF(N($Q417)&lt;=N($O417),"",N($Q417)-N($O417)))</f>
        <v/>
      </c>
      <c r="V417" s="245" t="str">
        <f aca="false">IF(OR(TRIM($B417&amp;$C417)="",$W417=""),"",MAX(0,N($W417))-N($T417))</f>
        <v/>
      </c>
      <c r="W417" s="245" t="str">
        <f aca="false">IF(TRIM($B417&amp;$C417)="","",IF(AND(N($M417)=0,N($Q417)+N($R417)+N($S417)=0),"",ROUND(N($M417)-N($Q417)-N($R417)-N($S417),2)))</f>
        <v/>
      </c>
      <c r="X417" s="246" t="str">
        <f aca="false">IF(TRIM($B417&amp;$C417)="","",IF(N($M417)=0,IF((N($Q417)+N($R417)+N($S417))=0,"—未填单价","未填单价，已收 "&amp;TEXT((N($Q417)+N($R417)+N($S417)),"#,##0.00")),IF(N($W417)&gt;0.005,"欠 "&amp;TEXT(N($W417),"#,##0.00")&amp;IF(N($T417)&gt;0,"（开票未到账 "&amp;TEXT(N($T417),"#,##0.00")&amp;"）","")&amp;IF(N($V417)&gt;0,"（未开票 "&amp;TEXT(N($V417),"#,##0.00")&amp;"）",""),IF(N($W417)&lt;-0.005,"多收 "&amp;TEXT(-N($W417),"#,##0.00"),"✔ 已结清")))&amp;IF(N($U417)&gt;0,"｜到账未开票 "&amp;TEXT(N($U417),"#,##0.00")&amp;"，待补票","")&amp;IF(N($R417)&gt;0,"｜收现 "&amp;TEXT(N($R417),"#,##0.00"),"")&amp;IF(N($S417)&gt;0,"｜收款不开票 "&amp;TEXT(N($S417),"#,##0.00"),""))</f>
        <v/>
      </c>
      <c r="Y417" s="290"/>
      <c r="AC417" s="244" t="str">
        <f aca="false">IF(OR(N($O417)=0,N($AB417)=0),"",ROUND(N($O417)/(1+N($AB417))*N($AB417),2))</f>
        <v/>
      </c>
      <c r="AD417" s="290"/>
      <c r="AE417" s="288"/>
      <c r="AF417" s="261" t="str">
        <f aca="false">IF($AN417="","",IF($AN417=1,IF($AO417&gt;=1,"一次性·已到收款期","一次性·未到期"),$AE417&amp;" 第"&amp;$AO417&amp;"/"&amp;$AN417&amp;"期"))</f>
        <v/>
      </c>
      <c r="AG417" s="245" t="str">
        <f aca="false">IF(OR($AN417="",N($M417)=0),"",ROUND(N($K417)*$AO417/$AN417,2)+N($L417))</f>
        <v/>
      </c>
      <c r="AH417" s="245" t="str">
        <f aca="false">IF($AG417="","",MAX(0,ROUND($AG417-(N($Q417)+N($R417)+N($S417)),2)))</f>
        <v/>
      </c>
      <c r="AI417" s="245" t="str">
        <f aca="false">IF(OR(TRIM($B417&amp;$C417)="",NOT(ISNUMBER($D417))),"",SUMIFS($W$3:$W$1001,$AK$3:$AK$1001,$AK417,$D$3:$D$1001,"&lt;"&amp;$D417))</f>
        <v/>
      </c>
      <c r="AJ417" s="245" t="str">
        <f aca="false">IF(TRIM($B417&amp;$C417)="","",SUMIFS($W$3:$W$1001,$AK$3:$AK$1001,$AK417))</f>
        <v/>
      </c>
      <c r="AK417" s="261" t="str">
        <f aca="false">IF(TRIM($B417&amp;$C417)="","",TRIM($B417)&amp;"｜"&amp;TRIM($C417))</f>
        <v/>
      </c>
      <c r="AL417" s="245" t="str">
        <f aca="false">IF(TRIM($B417&amp;$C417)="","",MIN(N($O417),N($Q417)))</f>
        <v/>
      </c>
      <c r="AM417" s="248" t="str">
        <f aca="false">IF(ISNUMBER($D417),YEAR($D417),"")</f>
        <v/>
      </c>
      <c r="AN417" s="248" t="str">
        <f aca="false">IF(OR(TRIM($B417&amp;$C417)="",NOT(ISNUMBER($D417)),NOT(ISNUMBER($E417))),"",IF($E417&lt;$D417,"",IF(IF($AE417="半年付",2,IF($AE417="季度付",4,IF($AE417="月付",12,IF($AE417="半月付",24,1))))=1,1,MAX(1,ROUND(($E417-$D417+1)/365*IF($AE417="半年付",2,IF($AE417="季度付",4,IF($AE417="月付",12,IF($AE417="半月付",24,1)))),0)))))</f>
        <v/>
      </c>
      <c r="AO417" s="248" t="str">
        <f aca="true">IF($AN417="","",MIN($AN417,MAX(0,INT((TODAY()-付款宽限天数-$D417)/(($E417-$D417+1)/$AN417))+1)))</f>
        <v/>
      </c>
    </row>
    <row r="418" customFormat="false" ht="24" hidden="false" customHeight="false" outlineLevel="0" collapsed="false">
      <c r="F418" s="288" t="str">
        <f aca="true">IF(TRIM($B418&amp;$C418)="","",IF(OR(ISNUMBER(SEARCH("未",$A418)),ISNUMBER(SEARCH("送出",$A418)),AND(TRIM($A418)="",NOT(ISNUMBER($D418)),N($H418)=0)),"【合同未回】","")&amp;IF(NOT(ISNUMBER($E418)),IF(OR(ISNUMBER(SEARCH("未",$A418)),ISNUMBER(SEARCH("送出",$A418)),AND(TRIM($A418)="",NOT(ISNUMBER($D418)),N($H418)=0)),"","【未填合同期】"),IF($E418&lt;TODAY(),"【已到期】",IF($E418-TODAY()&lt;=提醒天数,"【即将到期，剩余"&amp;($E418-TODAY())&amp;"天】","【正常】")))&amp;IF(OR($AD418="安装免保",$AD418="技术免保",$AD418="质保期内"),"【"&amp;$AD418&amp;"】",""))</f>
        <v/>
      </c>
      <c r="K418" s="244" t="str">
        <f aca="false">IF(OR(N($H418)=0,N($I418)=0),"",ROUND(N($H418)*N($I418)*IF(N($J418)=0,1,N($J418)),2))</f>
        <v/>
      </c>
      <c r="M418" s="244" t="str">
        <f aca="false">IF(TRIM($B418&amp;$C418)="","",IF(AND(N($K418)=0,N($L418)=0),"",ROUND(N($K418)+N($L418),2)))</f>
        <v/>
      </c>
      <c r="S418" s="244"/>
      <c r="T418" s="245" t="str">
        <f aca="false">IF(TRIM($B418&amp;$C418)="","",IF(N($O418)=0,"",MAX(0,MIN(N($O418)-N($Q418),N($W418)))))</f>
        <v/>
      </c>
      <c r="U418" s="245" t="str">
        <f aca="false">IF(TRIM($B418&amp;$C418)="","",IF(N($Q418)&lt;=N($O418),"",N($Q418)-N($O418)))</f>
        <v/>
      </c>
      <c r="V418" s="245" t="str">
        <f aca="false">IF(OR(TRIM($B418&amp;$C418)="",$W418=""),"",MAX(0,N($W418))-N($T418))</f>
        <v/>
      </c>
      <c r="W418" s="245" t="str">
        <f aca="false">IF(TRIM($B418&amp;$C418)="","",IF(AND(N($M418)=0,N($Q418)+N($R418)+N($S418)=0),"",ROUND(N($M418)-N($Q418)-N($R418)-N($S418),2)))</f>
        <v/>
      </c>
      <c r="X418" s="246" t="str">
        <f aca="false">IF(TRIM($B418&amp;$C418)="","",IF(N($M418)=0,IF((N($Q418)+N($R418)+N($S418))=0,"—未填单价","未填单价，已收 "&amp;TEXT((N($Q418)+N($R418)+N($S418)),"#,##0.00")),IF(N($W418)&gt;0.005,"欠 "&amp;TEXT(N($W418),"#,##0.00")&amp;IF(N($T418)&gt;0,"（开票未到账 "&amp;TEXT(N($T418),"#,##0.00")&amp;"）","")&amp;IF(N($V418)&gt;0,"（未开票 "&amp;TEXT(N($V418),"#,##0.00")&amp;"）",""),IF(N($W418)&lt;-0.005,"多收 "&amp;TEXT(-N($W418),"#,##0.00"),"✔ 已结清")))&amp;IF(N($U418)&gt;0,"｜到账未开票 "&amp;TEXT(N($U418),"#,##0.00")&amp;"，待补票","")&amp;IF(N($R418)&gt;0,"｜收现 "&amp;TEXT(N($R418),"#,##0.00"),"")&amp;IF(N($S418)&gt;0,"｜收款不开票 "&amp;TEXT(N($S418),"#,##0.00"),""))</f>
        <v/>
      </c>
      <c r="Y418" s="290"/>
      <c r="AC418" s="244" t="str">
        <f aca="false">IF(OR(N($O418)=0,N($AB418)=0),"",ROUND(N($O418)/(1+N($AB418))*N($AB418),2))</f>
        <v/>
      </c>
      <c r="AD418" s="290"/>
      <c r="AE418" s="288"/>
      <c r="AF418" s="261" t="str">
        <f aca="false">IF($AN418="","",IF($AN418=1,IF($AO418&gt;=1,"一次性·已到收款期","一次性·未到期"),$AE418&amp;" 第"&amp;$AO418&amp;"/"&amp;$AN418&amp;"期"))</f>
        <v/>
      </c>
      <c r="AG418" s="245" t="str">
        <f aca="false">IF(OR($AN418="",N($M418)=0),"",ROUND(N($K418)*$AO418/$AN418,2)+N($L418))</f>
        <v/>
      </c>
      <c r="AH418" s="245" t="str">
        <f aca="false">IF($AG418="","",MAX(0,ROUND($AG418-(N($Q418)+N($R418)+N($S418)),2)))</f>
        <v/>
      </c>
      <c r="AI418" s="245" t="str">
        <f aca="false">IF(OR(TRIM($B418&amp;$C418)="",NOT(ISNUMBER($D418))),"",SUMIFS($W$3:$W$1001,$AK$3:$AK$1001,$AK418,$D$3:$D$1001,"&lt;"&amp;$D418))</f>
        <v/>
      </c>
      <c r="AJ418" s="245" t="str">
        <f aca="false">IF(TRIM($B418&amp;$C418)="","",SUMIFS($W$3:$W$1001,$AK$3:$AK$1001,$AK418))</f>
        <v/>
      </c>
      <c r="AK418" s="261" t="str">
        <f aca="false">IF(TRIM($B418&amp;$C418)="","",TRIM($B418)&amp;"｜"&amp;TRIM($C418))</f>
        <v/>
      </c>
      <c r="AL418" s="245" t="str">
        <f aca="false">IF(TRIM($B418&amp;$C418)="","",MIN(N($O418),N($Q418)))</f>
        <v/>
      </c>
      <c r="AM418" s="248" t="str">
        <f aca="false">IF(ISNUMBER($D418),YEAR($D418),"")</f>
        <v/>
      </c>
      <c r="AN418" s="248" t="str">
        <f aca="false">IF(OR(TRIM($B418&amp;$C418)="",NOT(ISNUMBER($D418)),NOT(ISNUMBER($E418))),"",IF($E418&lt;$D418,"",IF(IF($AE418="半年付",2,IF($AE418="季度付",4,IF($AE418="月付",12,IF($AE418="半月付",24,1))))=1,1,MAX(1,ROUND(($E418-$D418+1)/365*IF($AE418="半年付",2,IF($AE418="季度付",4,IF($AE418="月付",12,IF($AE418="半月付",24,1)))),0)))))</f>
        <v/>
      </c>
      <c r="AO418" s="248" t="str">
        <f aca="true">IF($AN418="","",MIN($AN418,MAX(0,INT((TODAY()-付款宽限天数-$D418)/(($E418-$D418+1)/$AN418))+1)))</f>
        <v/>
      </c>
    </row>
    <row r="419" customFormat="false" ht="24" hidden="false" customHeight="false" outlineLevel="0" collapsed="false">
      <c r="F419" s="288" t="str">
        <f aca="true">IF(TRIM($B419&amp;$C419)="","",IF(OR(ISNUMBER(SEARCH("未",$A419)),ISNUMBER(SEARCH("送出",$A419)),AND(TRIM($A419)="",NOT(ISNUMBER($D419)),N($H419)=0)),"【合同未回】","")&amp;IF(NOT(ISNUMBER($E419)),IF(OR(ISNUMBER(SEARCH("未",$A419)),ISNUMBER(SEARCH("送出",$A419)),AND(TRIM($A419)="",NOT(ISNUMBER($D419)),N($H419)=0)),"","【未填合同期】"),IF($E419&lt;TODAY(),"【已到期】",IF($E419-TODAY()&lt;=提醒天数,"【即将到期，剩余"&amp;($E419-TODAY())&amp;"天】","【正常】")))&amp;IF(OR($AD419="安装免保",$AD419="技术免保",$AD419="质保期内"),"【"&amp;$AD419&amp;"】",""))</f>
        <v/>
      </c>
      <c r="K419" s="244" t="str">
        <f aca="false">IF(OR(N($H419)=0,N($I419)=0),"",ROUND(N($H419)*N($I419)*IF(N($J419)=0,1,N($J419)),2))</f>
        <v/>
      </c>
      <c r="M419" s="244" t="str">
        <f aca="false">IF(TRIM($B419&amp;$C419)="","",IF(AND(N($K419)=0,N($L419)=0),"",ROUND(N($K419)+N($L419),2)))</f>
        <v/>
      </c>
      <c r="S419" s="244"/>
      <c r="T419" s="245" t="str">
        <f aca="false">IF(TRIM($B419&amp;$C419)="","",IF(N($O419)=0,"",MAX(0,MIN(N($O419)-N($Q419),N($W419)))))</f>
        <v/>
      </c>
      <c r="U419" s="245" t="str">
        <f aca="false">IF(TRIM($B419&amp;$C419)="","",IF(N($Q419)&lt;=N($O419),"",N($Q419)-N($O419)))</f>
        <v/>
      </c>
      <c r="V419" s="245" t="str">
        <f aca="false">IF(OR(TRIM($B419&amp;$C419)="",$W419=""),"",MAX(0,N($W419))-N($T419))</f>
        <v/>
      </c>
      <c r="W419" s="245" t="str">
        <f aca="false">IF(TRIM($B419&amp;$C419)="","",IF(AND(N($M419)=0,N($Q419)+N($R419)+N($S419)=0),"",ROUND(N($M419)-N($Q419)-N($R419)-N($S419),2)))</f>
        <v/>
      </c>
      <c r="X419" s="246" t="str">
        <f aca="false">IF(TRIM($B419&amp;$C419)="","",IF(N($M419)=0,IF((N($Q419)+N($R419)+N($S419))=0,"—未填单价","未填单价，已收 "&amp;TEXT((N($Q419)+N($R419)+N($S419)),"#,##0.00")),IF(N($W419)&gt;0.005,"欠 "&amp;TEXT(N($W419),"#,##0.00")&amp;IF(N($T419)&gt;0,"（开票未到账 "&amp;TEXT(N($T419),"#,##0.00")&amp;"）","")&amp;IF(N($V419)&gt;0,"（未开票 "&amp;TEXT(N($V419),"#,##0.00")&amp;"）",""),IF(N($W419)&lt;-0.005,"多收 "&amp;TEXT(-N($W419),"#,##0.00"),"✔ 已结清")))&amp;IF(N($U419)&gt;0,"｜到账未开票 "&amp;TEXT(N($U419),"#,##0.00")&amp;"，待补票","")&amp;IF(N($R419)&gt;0,"｜收现 "&amp;TEXT(N($R419),"#,##0.00"),"")&amp;IF(N($S419)&gt;0,"｜收款不开票 "&amp;TEXT(N($S419),"#,##0.00"),""))</f>
        <v/>
      </c>
      <c r="Y419" s="290"/>
      <c r="AC419" s="244" t="str">
        <f aca="false">IF(OR(N($O419)=0,N($AB419)=0),"",ROUND(N($O419)/(1+N($AB419))*N($AB419),2))</f>
        <v/>
      </c>
      <c r="AD419" s="290"/>
      <c r="AE419" s="288"/>
      <c r="AF419" s="261" t="str">
        <f aca="false">IF($AN419="","",IF($AN419=1,IF($AO419&gt;=1,"一次性·已到收款期","一次性·未到期"),$AE419&amp;" 第"&amp;$AO419&amp;"/"&amp;$AN419&amp;"期"))</f>
        <v/>
      </c>
      <c r="AG419" s="245" t="str">
        <f aca="false">IF(OR($AN419="",N($M419)=0),"",ROUND(N($K419)*$AO419/$AN419,2)+N($L419))</f>
        <v/>
      </c>
      <c r="AH419" s="245" t="str">
        <f aca="false">IF($AG419="","",MAX(0,ROUND($AG419-(N($Q419)+N($R419)+N($S419)),2)))</f>
        <v/>
      </c>
      <c r="AI419" s="245" t="str">
        <f aca="false">IF(OR(TRIM($B419&amp;$C419)="",NOT(ISNUMBER($D419))),"",SUMIFS($W$3:$W$1001,$AK$3:$AK$1001,$AK419,$D$3:$D$1001,"&lt;"&amp;$D419))</f>
        <v/>
      </c>
      <c r="AJ419" s="245" t="str">
        <f aca="false">IF(TRIM($B419&amp;$C419)="","",SUMIFS($W$3:$W$1001,$AK$3:$AK$1001,$AK419))</f>
        <v/>
      </c>
      <c r="AK419" s="261" t="str">
        <f aca="false">IF(TRIM($B419&amp;$C419)="","",TRIM($B419)&amp;"｜"&amp;TRIM($C419))</f>
        <v/>
      </c>
      <c r="AL419" s="245" t="str">
        <f aca="false">IF(TRIM($B419&amp;$C419)="","",MIN(N($O419),N($Q419)))</f>
        <v/>
      </c>
      <c r="AM419" s="248" t="str">
        <f aca="false">IF(ISNUMBER($D419),YEAR($D419),"")</f>
        <v/>
      </c>
      <c r="AN419" s="248" t="str">
        <f aca="false">IF(OR(TRIM($B419&amp;$C419)="",NOT(ISNUMBER($D419)),NOT(ISNUMBER($E419))),"",IF($E419&lt;$D419,"",IF(IF($AE419="半年付",2,IF($AE419="季度付",4,IF($AE419="月付",12,IF($AE419="半月付",24,1))))=1,1,MAX(1,ROUND(($E419-$D419+1)/365*IF($AE419="半年付",2,IF($AE419="季度付",4,IF($AE419="月付",12,IF($AE419="半月付",24,1)))),0)))))</f>
        <v/>
      </c>
      <c r="AO419" s="248" t="str">
        <f aca="true">IF($AN419="","",MIN($AN419,MAX(0,INT((TODAY()-付款宽限天数-$D419)/(($E419-$D419+1)/$AN419))+1)))</f>
        <v/>
      </c>
    </row>
    <row r="420" customFormat="false" ht="24" hidden="false" customHeight="false" outlineLevel="0" collapsed="false">
      <c r="F420" s="288" t="str">
        <f aca="true">IF(TRIM($B420&amp;$C420)="","",IF(OR(ISNUMBER(SEARCH("未",$A420)),ISNUMBER(SEARCH("送出",$A420)),AND(TRIM($A420)="",NOT(ISNUMBER($D420)),N($H420)=0)),"【合同未回】","")&amp;IF(NOT(ISNUMBER($E420)),IF(OR(ISNUMBER(SEARCH("未",$A420)),ISNUMBER(SEARCH("送出",$A420)),AND(TRIM($A420)="",NOT(ISNUMBER($D420)),N($H420)=0)),"","【未填合同期】"),IF($E420&lt;TODAY(),"【已到期】",IF($E420-TODAY()&lt;=提醒天数,"【即将到期，剩余"&amp;($E420-TODAY())&amp;"天】","【正常】")))&amp;IF(OR($AD420="安装免保",$AD420="技术免保",$AD420="质保期内"),"【"&amp;$AD420&amp;"】",""))</f>
        <v/>
      </c>
      <c r="K420" s="244" t="str">
        <f aca="false">IF(OR(N($H420)=0,N($I420)=0),"",ROUND(N($H420)*N($I420)*IF(N($J420)=0,1,N($J420)),2))</f>
        <v/>
      </c>
      <c r="M420" s="244" t="str">
        <f aca="false">IF(TRIM($B420&amp;$C420)="","",IF(AND(N($K420)=0,N($L420)=0),"",ROUND(N($K420)+N($L420),2)))</f>
        <v/>
      </c>
      <c r="S420" s="244"/>
      <c r="T420" s="245" t="str">
        <f aca="false">IF(TRIM($B420&amp;$C420)="","",IF(N($O420)=0,"",MAX(0,MIN(N($O420)-N($Q420),N($W420)))))</f>
        <v/>
      </c>
      <c r="U420" s="245" t="str">
        <f aca="false">IF(TRIM($B420&amp;$C420)="","",IF(N($Q420)&lt;=N($O420),"",N($Q420)-N($O420)))</f>
        <v/>
      </c>
      <c r="V420" s="245" t="str">
        <f aca="false">IF(OR(TRIM($B420&amp;$C420)="",$W420=""),"",MAX(0,N($W420))-N($T420))</f>
        <v/>
      </c>
      <c r="W420" s="245" t="str">
        <f aca="false">IF(TRIM($B420&amp;$C420)="","",IF(AND(N($M420)=0,N($Q420)+N($R420)+N($S420)=0),"",ROUND(N($M420)-N($Q420)-N($R420)-N($S420),2)))</f>
        <v/>
      </c>
      <c r="X420" s="246" t="str">
        <f aca="false">IF(TRIM($B420&amp;$C420)="","",IF(N($M420)=0,IF((N($Q420)+N($R420)+N($S420))=0,"—未填单价","未填单价，已收 "&amp;TEXT((N($Q420)+N($R420)+N($S420)),"#,##0.00")),IF(N($W420)&gt;0.005,"欠 "&amp;TEXT(N($W420),"#,##0.00")&amp;IF(N($T420)&gt;0,"（开票未到账 "&amp;TEXT(N($T420),"#,##0.00")&amp;"）","")&amp;IF(N($V420)&gt;0,"（未开票 "&amp;TEXT(N($V420),"#,##0.00")&amp;"）",""),IF(N($W420)&lt;-0.005,"多收 "&amp;TEXT(-N($W420),"#,##0.00"),"✔ 已结清")))&amp;IF(N($U420)&gt;0,"｜到账未开票 "&amp;TEXT(N($U420),"#,##0.00")&amp;"，待补票","")&amp;IF(N($R420)&gt;0,"｜收现 "&amp;TEXT(N($R420),"#,##0.00"),"")&amp;IF(N($S420)&gt;0,"｜收款不开票 "&amp;TEXT(N($S420),"#,##0.00"),""))</f>
        <v/>
      </c>
      <c r="Y420" s="290"/>
      <c r="AC420" s="244" t="str">
        <f aca="false">IF(OR(N($O420)=0,N($AB420)=0),"",ROUND(N($O420)/(1+N($AB420))*N($AB420),2))</f>
        <v/>
      </c>
      <c r="AD420" s="290"/>
      <c r="AE420" s="288"/>
      <c r="AF420" s="261" t="str">
        <f aca="false">IF($AN420="","",IF($AN420=1,IF($AO420&gt;=1,"一次性·已到收款期","一次性·未到期"),$AE420&amp;" 第"&amp;$AO420&amp;"/"&amp;$AN420&amp;"期"))</f>
        <v/>
      </c>
      <c r="AG420" s="245" t="str">
        <f aca="false">IF(OR($AN420="",N($M420)=0),"",ROUND(N($K420)*$AO420/$AN420,2)+N($L420))</f>
        <v/>
      </c>
      <c r="AH420" s="245" t="str">
        <f aca="false">IF($AG420="","",MAX(0,ROUND($AG420-(N($Q420)+N($R420)+N($S420)),2)))</f>
        <v/>
      </c>
      <c r="AI420" s="245" t="str">
        <f aca="false">IF(OR(TRIM($B420&amp;$C420)="",NOT(ISNUMBER($D420))),"",SUMIFS($W$3:$W$1001,$AK$3:$AK$1001,$AK420,$D$3:$D$1001,"&lt;"&amp;$D420))</f>
        <v/>
      </c>
      <c r="AJ420" s="245" t="str">
        <f aca="false">IF(TRIM($B420&amp;$C420)="","",SUMIFS($W$3:$W$1001,$AK$3:$AK$1001,$AK420))</f>
        <v/>
      </c>
      <c r="AK420" s="261" t="str">
        <f aca="false">IF(TRIM($B420&amp;$C420)="","",TRIM($B420)&amp;"｜"&amp;TRIM($C420))</f>
        <v/>
      </c>
      <c r="AL420" s="245" t="str">
        <f aca="false">IF(TRIM($B420&amp;$C420)="","",MIN(N($O420),N($Q420)))</f>
        <v/>
      </c>
      <c r="AM420" s="248" t="str">
        <f aca="false">IF(ISNUMBER($D420),YEAR($D420),"")</f>
        <v/>
      </c>
      <c r="AN420" s="248" t="str">
        <f aca="false">IF(OR(TRIM($B420&amp;$C420)="",NOT(ISNUMBER($D420)),NOT(ISNUMBER($E420))),"",IF($E420&lt;$D420,"",IF(IF($AE420="半年付",2,IF($AE420="季度付",4,IF($AE420="月付",12,IF($AE420="半月付",24,1))))=1,1,MAX(1,ROUND(($E420-$D420+1)/365*IF($AE420="半年付",2,IF($AE420="季度付",4,IF($AE420="月付",12,IF($AE420="半月付",24,1)))),0)))))</f>
        <v/>
      </c>
      <c r="AO420" s="248" t="str">
        <f aca="true">IF($AN420="","",MIN($AN420,MAX(0,INT((TODAY()-付款宽限天数-$D420)/(($E420-$D420+1)/$AN420))+1)))</f>
        <v/>
      </c>
    </row>
    <row r="421" customFormat="false" ht="24" hidden="false" customHeight="false" outlineLevel="0" collapsed="false">
      <c r="F421" s="288" t="str">
        <f aca="true">IF(TRIM($B421&amp;$C421)="","",IF(OR(ISNUMBER(SEARCH("未",$A421)),ISNUMBER(SEARCH("送出",$A421)),AND(TRIM($A421)="",NOT(ISNUMBER($D421)),N($H421)=0)),"【合同未回】","")&amp;IF(NOT(ISNUMBER($E421)),IF(OR(ISNUMBER(SEARCH("未",$A421)),ISNUMBER(SEARCH("送出",$A421)),AND(TRIM($A421)="",NOT(ISNUMBER($D421)),N($H421)=0)),"","【未填合同期】"),IF($E421&lt;TODAY(),"【已到期】",IF($E421-TODAY()&lt;=提醒天数,"【即将到期，剩余"&amp;($E421-TODAY())&amp;"天】","【正常】")))&amp;IF(OR($AD421="安装免保",$AD421="技术免保",$AD421="质保期内"),"【"&amp;$AD421&amp;"】",""))</f>
        <v/>
      </c>
      <c r="K421" s="244" t="str">
        <f aca="false">IF(OR(N($H421)=0,N($I421)=0),"",ROUND(N($H421)*N($I421)*IF(N($J421)=0,1,N($J421)),2))</f>
        <v/>
      </c>
      <c r="M421" s="244" t="str">
        <f aca="false">IF(TRIM($B421&amp;$C421)="","",IF(AND(N($K421)=0,N($L421)=0),"",ROUND(N($K421)+N($L421),2)))</f>
        <v/>
      </c>
      <c r="S421" s="244"/>
      <c r="T421" s="245" t="str">
        <f aca="false">IF(TRIM($B421&amp;$C421)="","",IF(N($O421)=0,"",MAX(0,MIN(N($O421)-N($Q421),N($W421)))))</f>
        <v/>
      </c>
      <c r="U421" s="245" t="str">
        <f aca="false">IF(TRIM($B421&amp;$C421)="","",IF(N($Q421)&lt;=N($O421),"",N($Q421)-N($O421)))</f>
        <v/>
      </c>
      <c r="V421" s="245" t="str">
        <f aca="false">IF(OR(TRIM($B421&amp;$C421)="",$W421=""),"",MAX(0,N($W421))-N($T421))</f>
        <v/>
      </c>
      <c r="W421" s="245" t="str">
        <f aca="false">IF(TRIM($B421&amp;$C421)="","",IF(AND(N($M421)=0,N($Q421)+N($R421)+N($S421)=0),"",ROUND(N($M421)-N($Q421)-N($R421)-N($S421),2)))</f>
        <v/>
      </c>
      <c r="X421" s="246" t="str">
        <f aca="false">IF(TRIM($B421&amp;$C421)="","",IF(N($M421)=0,IF((N($Q421)+N($R421)+N($S421))=0,"—未填单价","未填单价，已收 "&amp;TEXT((N($Q421)+N($R421)+N($S421)),"#,##0.00")),IF(N($W421)&gt;0.005,"欠 "&amp;TEXT(N($W421),"#,##0.00")&amp;IF(N($T421)&gt;0,"（开票未到账 "&amp;TEXT(N($T421),"#,##0.00")&amp;"）","")&amp;IF(N($V421)&gt;0,"（未开票 "&amp;TEXT(N($V421),"#,##0.00")&amp;"）",""),IF(N($W421)&lt;-0.005,"多收 "&amp;TEXT(-N($W421),"#,##0.00"),"✔ 已结清")))&amp;IF(N($U421)&gt;0,"｜到账未开票 "&amp;TEXT(N($U421),"#,##0.00")&amp;"，待补票","")&amp;IF(N($R421)&gt;0,"｜收现 "&amp;TEXT(N($R421),"#,##0.00"),"")&amp;IF(N($S421)&gt;0,"｜收款不开票 "&amp;TEXT(N($S421),"#,##0.00"),""))</f>
        <v/>
      </c>
      <c r="Y421" s="290"/>
      <c r="AC421" s="244" t="str">
        <f aca="false">IF(OR(N($O421)=0,N($AB421)=0),"",ROUND(N($O421)/(1+N($AB421))*N($AB421),2))</f>
        <v/>
      </c>
      <c r="AD421" s="290"/>
      <c r="AE421" s="288"/>
      <c r="AF421" s="261" t="str">
        <f aca="false">IF($AN421="","",IF($AN421=1,IF($AO421&gt;=1,"一次性·已到收款期","一次性·未到期"),$AE421&amp;" 第"&amp;$AO421&amp;"/"&amp;$AN421&amp;"期"))</f>
        <v/>
      </c>
      <c r="AG421" s="245" t="str">
        <f aca="false">IF(OR($AN421="",N($M421)=0),"",ROUND(N($K421)*$AO421/$AN421,2)+N($L421))</f>
        <v/>
      </c>
      <c r="AH421" s="245" t="str">
        <f aca="false">IF($AG421="","",MAX(0,ROUND($AG421-(N($Q421)+N($R421)+N($S421)),2)))</f>
        <v/>
      </c>
      <c r="AI421" s="245" t="str">
        <f aca="false">IF(OR(TRIM($B421&amp;$C421)="",NOT(ISNUMBER($D421))),"",SUMIFS($W$3:$W$1001,$AK$3:$AK$1001,$AK421,$D$3:$D$1001,"&lt;"&amp;$D421))</f>
        <v/>
      </c>
      <c r="AJ421" s="245" t="str">
        <f aca="false">IF(TRIM($B421&amp;$C421)="","",SUMIFS($W$3:$W$1001,$AK$3:$AK$1001,$AK421))</f>
        <v/>
      </c>
      <c r="AK421" s="261" t="str">
        <f aca="false">IF(TRIM($B421&amp;$C421)="","",TRIM($B421)&amp;"｜"&amp;TRIM($C421))</f>
        <v/>
      </c>
      <c r="AL421" s="245" t="str">
        <f aca="false">IF(TRIM($B421&amp;$C421)="","",MIN(N($O421),N($Q421)))</f>
        <v/>
      </c>
      <c r="AM421" s="248" t="str">
        <f aca="false">IF(ISNUMBER($D421),YEAR($D421),"")</f>
        <v/>
      </c>
      <c r="AN421" s="248" t="str">
        <f aca="false">IF(OR(TRIM($B421&amp;$C421)="",NOT(ISNUMBER($D421)),NOT(ISNUMBER($E421))),"",IF($E421&lt;$D421,"",IF(IF($AE421="半年付",2,IF($AE421="季度付",4,IF($AE421="月付",12,IF($AE421="半月付",24,1))))=1,1,MAX(1,ROUND(($E421-$D421+1)/365*IF($AE421="半年付",2,IF($AE421="季度付",4,IF($AE421="月付",12,IF($AE421="半月付",24,1)))),0)))))</f>
        <v/>
      </c>
      <c r="AO421" s="248" t="str">
        <f aca="true">IF($AN421="","",MIN($AN421,MAX(0,INT((TODAY()-付款宽限天数-$D421)/(($E421-$D421+1)/$AN421))+1)))</f>
        <v/>
      </c>
    </row>
    <row r="422" customFormat="false" ht="24" hidden="false" customHeight="false" outlineLevel="0" collapsed="false">
      <c r="F422" s="288" t="str">
        <f aca="true">IF(TRIM($B422&amp;$C422)="","",IF(OR(ISNUMBER(SEARCH("未",$A422)),ISNUMBER(SEARCH("送出",$A422)),AND(TRIM($A422)="",NOT(ISNUMBER($D422)),N($H422)=0)),"【合同未回】","")&amp;IF(NOT(ISNUMBER($E422)),IF(OR(ISNUMBER(SEARCH("未",$A422)),ISNUMBER(SEARCH("送出",$A422)),AND(TRIM($A422)="",NOT(ISNUMBER($D422)),N($H422)=0)),"","【未填合同期】"),IF($E422&lt;TODAY(),"【已到期】",IF($E422-TODAY()&lt;=提醒天数,"【即将到期，剩余"&amp;($E422-TODAY())&amp;"天】","【正常】")))&amp;IF(OR($AD422="安装免保",$AD422="技术免保",$AD422="质保期内"),"【"&amp;$AD422&amp;"】",""))</f>
        <v/>
      </c>
      <c r="K422" s="244" t="str">
        <f aca="false">IF(OR(N($H422)=0,N($I422)=0),"",ROUND(N($H422)*N($I422)*IF(N($J422)=0,1,N($J422)),2))</f>
        <v/>
      </c>
      <c r="M422" s="244" t="str">
        <f aca="false">IF(TRIM($B422&amp;$C422)="","",IF(AND(N($K422)=0,N($L422)=0),"",ROUND(N($K422)+N($L422),2)))</f>
        <v/>
      </c>
      <c r="S422" s="244"/>
      <c r="T422" s="245" t="str">
        <f aca="false">IF(TRIM($B422&amp;$C422)="","",IF(N($O422)=0,"",MAX(0,MIN(N($O422)-N($Q422),N($W422)))))</f>
        <v/>
      </c>
      <c r="U422" s="245" t="str">
        <f aca="false">IF(TRIM($B422&amp;$C422)="","",IF(N($Q422)&lt;=N($O422),"",N($Q422)-N($O422)))</f>
        <v/>
      </c>
      <c r="V422" s="245" t="str">
        <f aca="false">IF(OR(TRIM($B422&amp;$C422)="",$W422=""),"",MAX(0,N($W422))-N($T422))</f>
        <v/>
      </c>
      <c r="W422" s="245" t="str">
        <f aca="false">IF(TRIM($B422&amp;$C422)="","",IF(AND(N($M422)=0,N($Q422)+N($R422)+N($S422)=0),"",ROUND(N($M422)-N($Q422)-N($R422)-N($S422),2)))</f>
        <v/>
      </c>
      <c r="X422" s="246" t="str">
        <f aca="false">IF(TRIM($B422&amp;$C422)="","",IF(N($M422)=0,IF((N($Q422)+N($R422)+N($S422))=0,"—未填单价","未填单价，已收 "&amp;TEXT((N($Q422)+N($R422)+N($S422)),"#,##0.00")),IF(N($W422)&gt;0.005,"欠 "&amp;TEXT(N($W422),"#,##0.00")&amp;IF(N($T422)&gt;0,"（开票未到账 "&amp;TEXT(N($T422),"#,##0.00")&amp;"）","")&amp;IF(N($V422)&gt;0,"（未开票 "&amp;TEXT(N($V422),"#,##0.00")&amp;"）",""),IF(N($W422)&lt;-0.005,"多收 "&amp;TEXT(-N($W422),"#,##0.00"),"✔ 已结清")))&amp;IF(N($U422)&gt;0,"｜到账未开票 "&amp;TEXT(N($U422),"#,##0.00")&amp;"，待补票","")&amp;IF(N($R422)&gt;0,"｜收现 "&amp;TEXT(N($R422),"#,##0.00"),"")&amp;IF(N($S422)&gt;0,"｜收款不开票 "&amp;TEXT(N($S422),"#,##0.00"),""))</f>
        <v/>
      </c>
      <c r="Y422" s="290"/>
      <c r="AC422" s="244" t="str">
        <f aca="false">IF(OR(N($O422)=0,N($AB422)=0),"",ROUND(N($O422)/(1+N($AB422))*N($AB422),2))</f>
        <v/>
      </c>
      <c r="AD422" s="290"/>
      <c r="AE422" s="288"/>
      <c r="AF422" s="261" t="str">
        <f aca="false">IF($AN422="","",IF($AN422=1,IF($AO422&gt;=1,"一次性·已到收款期","一次性·未到期"),$AE422&amp;" 第"&amp;$AO422&amp;"/"&amp;$AN422&amp;"期"))</f>
        <v/>
      </c>
      <c r="AG422" s="245" t="str">
        <f aca="false">IF(OR($AN422="",N($M422)=0),"",ROUND(N($K422)*$AO422/$AN422,2)+N($L422))</f>
        <v/>
      </c>
      <c r="AH422" s="245" t="str">
        <f aca="false">IF($AG422="","",MAX(0,ROUND($AG422-(N($Q422)+N($R422)+N($S422)),2)))</f>
        <v/>
      </c>
      <c r="AI422" s="245" t="str">
        <f aca="false">IF(OR(TRIM($B422&amp;$C422)="",NOT(ISNUMBER($D422))),"",SUMIFS($W$3:$W$1001,$AK$3:$AK$1001,$AK422,$D$3:$D$1001,"&lt;"&amp;$D422))</f>
        <v/>
      </c>
      <c r="AJ422" s="245" t="str">
        <f aca="false">IF(TRIM($B422&amp;$C422)="","",SUMIFS($W$3:$W$1001,$AK$3:$AK$1001,$AK422))</f>
        <v/>
      </c>
      <c r="AK422" s="261" t="str">
        <f aca="false">IF(TRIM($B422&amp;$C422)="","",TRIM($B422)&amp;"｜"&amp;TRIM($C422))</f>
        <v/>
      </c>
      <c r="AL422" s="245" t="str">
        <f aca="false">IF(TRIM($B422&amp;$C422)="","",MIN(N($O422),N($Q422)))</f>
        <v/>
      </c>
      <c r="AM422" s="248" t="str">
        <f aca="false">IF(ISNUMBER($D422),YEAR($D422),"")</f>
        <v/>
      </c>
      <c r="AN422" s="248" t="str">
        <f aca="false">IF(OR(TRIM($B422&amp;$C422)="",NOT(ISNUMBER($D422)),NOT(ISNUMBER($E422))),"",IF($E422&lt;$D422,"",IF(IF($AE422="半年付",2,IF($AE422="季度付",4,IF($AE422="月付",12,IF($AE422="半月付",24,1))))=1,1,MAX(1,ROUND(($E422-$D422+1)/365*IF($AE422="半年付",2,IF($AE422="季度付",4,IF($AE422="月付",12,IF($AE422="半月付",24,1)))),0)))))</f>
        <v/>
      </c>
      <c r="AO422" s="248" t="str">
        <f aca="true">IF($AN422="","",MIN($AN422,MAX(0,INT((TODAY()-付款宽限天数-$D422)/(($E422-$D422+1)/$AN422))+1)))</f>
        <v/>
      </c>
    </row>
    <row r="423" customFormat="false" ht="24" hidden="false" customHeight="false" outlineLevel="0" collapsed="false">
      <c r="F423" s="288" t="str">
        <f aca="true">IF(TRIM($B423&amp;$C423)="","",IF(OR(ISNUMBER(SEARCH("未",$A423)),ISNUMBER(SEARCH("送出",$A423)),AND(TRIM($A423)="",NOT(ISNUMBER($D423)),N($H423)=0)),"【合同未回】","")&amp;IF(NOT(ISNUMBER($E423)),IF(OR(ISNUMBER(SEARCH("未",$A423)),ISNUMBER(SEARCH("送出",$A423)),AND(TRIM($A423)="",NOT(ISNUMBER($D423)),N($H423)=0)),"","【未填合同期】"),IF($E423&lt;TODAY(),"【已到期】",IF($E423-TODAY()&lt;=提醒天数,"【即将到期，剩余"&amp;($E423-TODAY())&amp;"天】","【正常】")))&amp;IF(OR($AD423="安装免保",$AD423="技术免保",$AD423="质保期内"),"【"&amp;$AD423&amp;"】",""))</f>
        <v/>
      </c>
      <c r="K423" s="244" t="str">
        <f aca="false">IF(OR(N($H423)=0,N($I423)=0),"",ROUND(N($H423)*N($I423)*IF(N($J423)=0,1,N($J423)),2))</f>
        <v/>
      </c>
      <c r="M423" s="244" t="str">
        <f aca="false">IF(TRIM($B423&amp;$C423)="","",IF(AND(N($K423)=0,N($L423)=0),"",ROUND(N($K423)+N($L423),2)))</f>
        <v/>
      </c>
      <c r="S423" s="244"/>
      <c r="T423" s="245" t="str">
        <f aca="false">IF(TRIM($B423&amp;$C423)="","",IF(N($O423)=0,"",MAX(0,MIN(N($O423)-N($Q423),N($W423)))))</f>
        <v/>
      </c>
      <c r="U423" s="245" t="str">
        <f aca="false">IF(TRIM($B423&amp;$C423)="","",IF(N($Q423)&lt;=N($O423),"",N($Q423)-N($O423)))</f>
        <v/>
      </c>
      <c r="V423" s="245" t="str">
        <f aca="false">IF(OR(TRIM($B423&amp;$C423)="",$W423=""),"",MAX(0,N($W423))-N($T423))</f>
        <v/>
      </c>
      <c r="W423" s="245" t="str">
        <f aca="false">IF(TRIM($B423&amp;$C423)="","",IF(AND(N($M423)=0,N($Q423)+N($R423)+N($S423)=0),"",ROUND(N($M423)-N($Q423)-N($R423)-N($S423),2)))</f>
        <v/>
      </c>
      <c r="X423" s="246" t="str">
        <f aca="false">IF(TRIM($B423&amp;$C423)="","",IF(N($M423)=0,IF((N($Q423)+N($R423)+N($S423))=0,"—未填单价","未填单价，已收 "&amp;TEXT((N($Q423)+N($R423)+N($S423)),"#,##0.00")),IF(N($W423)&gt;0.005,"欠 "&amp;TEXT(N($W423),"#,##0.00")&amp;IF(N($T423)&gt;0,"（开票未到账 "&amp;TEXT(N($T423),"#,##0.00")&amp;"）","")&amp;IF(N($V423)&gt;0,"（未开票 "&amp;TEXT(N($V423),"#,##0.00")&amp;"）",""),IF(N($W423)&lt;-0.005,"多收 "&amp;TEXT(-N($W423),"#,##0.00"),"✔ 已结清")))&amp;IF(N($U423)&gt;0,"｜到账未开票 "&amp;TEXT(N($U423),"#,##0.00")&amp;"，待补票","")&amp;IF(N($R423)&gt;0,"｜收现 "&amp;TEXT(N($R423),"#,##0.00"),"")&amp;IF(N($S423)&gt;0,"｜收款不开票 "&amp;TEXT(N($S423),"#,##0.00"),""))</f>
        <v/>
      </c>
      <c r="Y423" s="290"/>
      <c r="AC423" s="244" t="str">
        <f aca="false">IF(OR(N($O423)=0,N($AB423)=0),"",ROUND(N($O423)/(1+N($AB423))*N($AB423),2))</f>
        <v/>
      </c>
      <c r="AD423" s="290"/>
      <c r="AE423" s="288"/>
      <c r="AF423" s="261" t="str">
        <f aca="false">IF($AN423="","",IF($AN423=1,IF($AO423&gt;=1,"一次性·已到收款期","一次性·未到期"),$AE423&amp;" 第"&amp;$AO423&amp;"/"&amp;$AN423&amp;"期"))</f>
        <v/>
      </c>
      <c r="AG423" s="245" t="str">
        <f aca="false">IF(OR($AN423="",N($M423)=0),"",ROUND(N($K423)*$AO423/$AN423,2)+N($L423))</f>
        <v/>
      </c>
      <c r="AH423" s="245" t="str">
        <f aca="false">IF($AG423="","",MAX(0,ROUND($AG423-(N($Q423)+N($R423)+N($S423)),2)))</f>
        <v/>
      </c>
      <c r="AI423" s="245" t="str">
        <f aca="false">IF(OR(TRIM($B423&amp;$C423)="",NOT(ISNUMBER($D423))),"",SUMIFS($W$3:$W$1001,$AK$3:$AK$1001,$AK423,$D$3:$D$1001,"&lt;"&amp;$D423))</f>
        <v/>
      </c>
      <c r="AJ423" s="245" t="str">
        <f aca="false">IF(TRIM($B423&amp;$C423)="","",SUMIFS($W$3:$W$1001,$AK$3:$AK$1001,$AK423))</f>
        <v/>
      </c>
      <c r="AK423" s="261" t="str">
        <f aca="false">IF(TRIM($B423&amp;$C423)="","",TRIM($B423)&amp;"｜"&amp;TRIM($C423))</f>
        <v/>
      </c>
      <c r="AL423" s="245" t="str">
        <f aca="false">IF(TRIM($B423&amp;$C423)="","",MIN(N($O423),N($Q423)))</f>
        <v/>
      </c>
      <c r="AM423" s="248" t="str">
        <f aca="false">IF(ISNUMBER($D423),YEAR($D423),"")</f>
        <v/>
      </c>
      <c r="AN423" s="248" t="str">
        <f aca="false">IF(OR(TRIM($B423&amp;$C423)="",NOT(ISNUMBER($D423)),NOT(ISNUMBER($E423))),"",IF($E423&lt;$D423,"",IF(IF($AE423="半年付",2,IF($AE423="季度付",4,IF($AE423="月付",12,IF($AE423="半月付",24,1))))=1,1,MAX(1,ROUND(($E423-$D423+1)/365*IF($AE423="半年付",2,IF($AE423="季度付",4,IF($AE423="月付",12,IF($AE423="半月付",24,1)))),0)))))</f>
        <v/>
      </c>
      <c r="AO423" s="248" t="str">
        <f aca="true">IF($AN423="","",MIN($AN423,MAX(0,INT((TODAY()-付款宽限天数-$D423)/(($E423-$D423+1)/$AN423))+1)))</f>
        <v/>
      </c>
    </row>
    <row r="424" customFormat="false" ht="24" hidden="false" customHeight="false" outlineLevel="0" collapsed="false">
      <c r="F424" s="288" t="str">
        <f aca="true">IF(TRIM($B424&amp;$C424)="","",IF(OR(ISNUMBER(SEARCH("未",$A424)),ISNUMBER(SEARCH("送出",$A424)),AND(TRIM($A424)="",NOT(ISNUMBER($D424)),N($H424)=0)),"【合同未回】","")&amp;IF(NOT(ISNUMBER($E424)),IF(OR(ISNUMBER(SEARCH("未",$A424)),ISNUMBER(SEARCH("送出",$A424)),AND(TRIM($A424)="",NOT(ISNUMBER($D424)),N($H424)=0)),"","【未填合同期】"),IF($E424&lt;TODAY(),"【已到期】",IF($E424-TODAY()&lt;=提醒天数,"【即将到期，剩余"&amp;($E424-TODAY())&amp;"天】","【正常】")))&amp;IF(OR($AD424="安装免保",$AD424="技术免保",$AD424="质保期内"),"【"&amp;$AD424&amp;"】",""))</f>
        <v/>
      </c>
      <c r="K424" s="244" t="str">
        <f aca="false">IF(OR(N($H424)=0,N($I424)=0),"",ROUND(N($H424)*N($I424)*IF(N($J424)=0,1,N($J424)),2))</f>
        <v/>
      </c>
      <c r="M424" s="244" t="str">
        <f aca="false">IF(TRIM($B424&amp;$C424)="","",IF(AND(N($K424)=0,N($L424)=0),"",ROUND(N($K424)+N($L424),2)))</f>
        <v/>
      </c>
      <c r="S424" s="244"/>
      <c r="T424" s="245" t="str">
        <f aca="false">IF(TRIM($B424&amp;$C424)="","",IF(N($O424)=0,"",MAX(0,MIN(N($O424)-N($Q424),N($W424)))))</f>
        <v/>
      </c>
      <c r="U424" s="245" t="str">
        <f aca="false">IF(TRIM($B424&amp;$C424)="","",IF(N($Q424)&lt;=N($O424),"",N($Q424)-N($O424)))</f>
        <v/>
      </c>
      <c r="V424" s="245" t="str">
        <f aca="false">IF(OR(TRIM($B424&amp;$C424)="",$W424=""),"",MAX(0,N($W424))-N($T424))</f>
        <v/>
      </c>
      <c r="W424" s="245" t="str">
        <f aca="false">IF(TRIM($B424&amp;$C424)="","",IF(AND(N($M424)=0,N($Q424)+N($R424)+N($S424)=0),"",ROUND(N($M424)-N($Q424)-N($R424)-N($S424),2)))</f>
        <v/>
      </c>
      <c r="X424" s="246" t="str">
        <f aca="false">IF(TRIM($B424&amp;$C424)="","",IF(N($M424)=0,IF((N($Q424)+N($R424)+N($S424))=0,"—未填单价","未填单价，已收 "&amp;TEXT((N($Q424)+N($R424)+N($S424)),"#,##0.00")),IF(N($W424)&gt;0.005,"欠 "&amp;TEXT(N($W424),"#,##0.00")&amp;IF(N($T424)&gt;0,"（开票未到账 "&amp;TEXT(N($T424),"#,##0.00")&amp;"）","")&amp;IF(N($V424)&gt;0,"（未开票 "&amp;TEXT(N($V424),"#,##0.00")&amp;"）",""),IF(N($W424)&lt;-0.005,"多收 "&amp;TEXT(-N($W424),"#,##0.00"),"✔ 已结清")))&amp;IF(N($U424)&gt;0,"｜到账未开票 "&amp;TEXT(N($U424),"#,##0.00")&amp;"，待补票","")&amp;IF(N($R424)&gt;0,"｜收现 "&amp;TEXT(N($R424),"#,##0.00"),"")&amp;IF(N($S424)&gt;0,"｜收款不开票 "&amp;TEXT(N($S424),"#,##0.00"),""))</f>
        <v/>
      </c>
      <c r="Y424" s="290"/>
      <c r="AC424" s="244" t="str">
        <f aca="false">IF(OR(N($O424)=0,N($AB424)=0),"",ROUND(N($O424)/(1+N($AB424))*N($AB424),2))</f>
        <v/>
      </c>
      <c r="AD424" s="290"/>
      <c r="AE424" s="288"/>
      <c r="AF424" s="261" t="str">
        <f aca="false">IF($AN424="","",IF($AN424=1,IF($AO424&gt;=1,"一次性·已到收款期","一次性·未到期"),$AE424&amp;" 第"&amp;$AO424&amp;"/"&amp;$AN424&amp;"期"))</f>
        <v/>
      </c>
      <c r="AG424" s="245" t="str">
        <f aca="false">IF(OR($AN424="",N($M424)=0),"",ROUND(N($K424)*$AO424/$AN424,2)+N($L424))</f>
        <v/>
      </c>
      <c r="AH424" s="245" t="str">
        <f aca="false">IF($AG424="","",MAX(0,ROUND($AG424-(N($Q424)+N($R424)+N($S424)),2)))</f>
        <v/>
      </c>
      <c r="AI424" s="245" t="str">
        <f aca="false">IF(OR(TRIM($B424&amp;$C424)="",NOT(ISNUMBER($D424))),"",SUMIFS($W$3:$W$1001,$AK$3:$AK$1001,$AK424,$D$3:$D$1001,"&lt;"&amp;$D424))</f>
        <v/>
      </c>
      <c r="AJ424" s="245" t="str">
        <f aca="false">IF(TRIM($B424&amp;$C424)="","",SUMIFS($W$3:$W$1001,$AK$3:$AK$1001,$AK424))</f>
        <v/>
      </c>
      <c r="AK424" s="261" t="str">
        <f aca="false">IF(TRIM($B424&amp;$C424)="","",TRIM($B424)&amp;"｜"&amp;TRIM($C424))</f>
        <v/>
      </c>
      <c r="AL424" s="245" t="str">
        <f aca="false">IF(TRIM($B424&amp;$C424)="","",MIN(N($O424),N($Q424)))</f>
        <v/>
      </c>
      <c r="AM424" s="248" t="str">
        <f aca="false">IF(ISNUMBER($D424),YEAR($D424),"")</f>
        <v/>
      </c>
      <c r="AN424" s="248" t="str">
        <f aca="false">IF(OR(TRIM($B424&amp;$C424)="",NOT(ISNUMBER($D424)),NOT(ISNUMBER($E424))),"",IF($E424&lt;$D424,"",IF(IF($AE424="半年付",2,IF($AE424="季度付",4,IF($AE424="月付",12,IF($AE424="半月付",24,1))))=1,1,MAX(1,ROUND(($E424-$D424+1)/365*IF($AE424="半年付",2,IF($AE424="季度付",4,IF($AE424="月付",12,IF($AE424="半月付",24,1)))),0)))))</f>
        <v/>
      </c>
      <c r="AO424" s="248" t="str">
        <f aca="true">IF($AN424="","",MIN($AN424,MAX(0,INT((TODAY()-付款宽限天数-$D424)/(($E424-$D424+1)/$AN424))+1)))</f>
        <v/>
      </c>
    </row>
    <row r="425" customFormat="false" ht="24" hidden="false" customHeight="false" outlineLevel="0" collapsed="false">
      <c r="F425" s="288" t="str">
        <f aca="true">IF(TRIM($B425&amp;$C425)="","",IF(OR(ISNUMBER(SEARCH("未",$A425)),ISNUMBER(SEARCH("送出",$A425)),AND(TRIM($A425)="",NOT(ISNUMBER($D425)),N($H425)=0)),"【合同未回】","")&amp;IF(NOT(ISNUMBER($E425)),IF(OR(ISNUMBER(SEARCH("未",$A425)),ISNUMBER(SEARCH("送出",$A425)),AND(TRIM($A425)="",NOT(ISNUMBER($D425)),N($H425)=0)),"","【未填合同期】"),IF($E425&lt;TODAY(),"【已到期】",IF($E425-TODAY()&lt;=提醒天数,"【即将到期，剩余"&amp;($E425-TODAY())&amp;"天】","【正常】")))&amp;IF(OR($AD425="安装免保",$AD425="技术免保",$AD425="质保期内"),"【"&amp;$AD425&amp;"】",""))</f>
        <v/>
      </c>
      <c r="K425" s="244" t="str">
        <f aca="false">IF(OR(N($H425)=0,N($I425)=0),"",ROUND(N($H425)*N($I425)*IF(N($J425)=0,1,N($J425)),2))</f>
        <v/>
      </c>
      <c r="M425" s="244" t="str">
        <f aca="false">IF(TRIM($B425&amp;$C425)="","",IF(AND(N($K425)=0,N($L425)=0),"",ROUND(N($K425)+N($L425),2)))</f>
        <v/>
      </c>
      <c r="S425" s="244"/>
      <c r="T425" s="245" t="str">
        <f aca="false">IF(TRIM($B425&amp;$C425)="","",IF(N($O425)=0,"",MAX(0,MIN(N($O425)-N($Q425),N($W425)))))</f>
        <v/>
      </c>
      <c r="U425" s="245" t="str">
        <f aca="false">IF(TRIM($B425&amp;$C425)="","",IF(N($Q425)&lt;=N($O425),"",N($Q425)-N($O425)))</f>
        <v/>
      </c>
      <c r="V425" s="245" t="str">
        <f aca="false">IF(OR(TRIM($B425&amp;$C425)="",$W425=""),"",MAX(0,N($W425))-N($T425))</f>
        <v/>
      </c>
      <c r="W425" s="245" t="str">
        <f aca="false">IF(TRIM($B425&amp;$C425)="","",IF(AND(N($M425)=0,N($Q425)+N($R425)+N($S425)=0),"",ROUND(N($M425)-N($Q425)-N($R425)-N($S425),2)))</f>
        <v/>
      </c>
      <c r="X425" s="246" t="str">
        <f aca="false">IF(TRIM($B425&amp;$C425)="","",IF(N($M425)=0,IF((N($Q425)+N($R425)+N($S425))=0,"—未填单价","未填单价，已收 "&amp;TEXT((N($Q425)+N($R425)+N($S425)),"#,##0.00")),IF(N($W425)&gt;0.005,"欠 "&amp;TEXT(N($W425),"#,##0.00")&amp;IF(N($T425)&gt;0,"（开票未到账 "&amp;TEXT(N($T425),"#,##0.00")&amp;"）","")&amp;IF(N($V425)&gt;0,"（未开票 "&amp;TEXT(N($V425),"#,##0.00")&amp;"）",""),IF(N($W425)&lt;-0.005,"多收 "&amp;TEXT(-N($W425),"#,##0.00"),"✔ 已结清")))&amp;IF(N($U425)&gt;0,"｜到账未开票 "&amp;TEXT(N($U425),"#,##0.00")&amp;"，待补票","")&amp;IF(N($R425)&gt;0,"｜收现 "&amp;TEXT(N($R425),"#,##0.00"),"")&amp;IF(N($S425)&gt;0,"｜收款不开票 "&amp;TEXT(N($S425),"#,##0.00"),""))</f>
        <v/>
      </c>
      <c r="Y425" s="290"/>
      <c r="AC425" s="244" t="str">
        <f aca="false">IF(OR(N($O425)=0,N($AB425)=0),"",ROUND(N($O425)/(1+N($AB425))*N($AB425),2))</f>
        <v/>
      </c>
      <c r="AD425" s="290"/>
      <c r="AE425" s="288"/>
      <c r="AF425" s="261" t="str">
        <f aca="false">IF($AN425="","",IF($AN425=1,IF($AO425&gt;=1,"一次性·已到收款期","一次性·未到期"),$AE425&amp;" 第"&amp;$AO425&amp;"/"&amp;$AN425&amp;"期"))</f>
        <v/>
      </c>
      <c r="AG425" s="245" t="str">
        <f aca="false">IF(OR($AN425="",N($M425)=0),"",ROUND(N($K425)*$AO425/$AN425,2)+N($L425))</f>
        <v/>
      </c>
      <c r="AH425" s="245" t="str">
        <f aca="false">IF($AG425="","",MAX(0,ROUND($AG425-(N($Q425)+N($R425)+N($S425)),2)))</f>
        <v/>
      </c>
      <c r="AI425" s="245" t="str">
        <f aca="false">IF(OR(TRIM($B425&amp;$C425)="",NOT(ISNUMBER($D425))),"",SUMIFS($W$3:$W$1001,$AK$3:$AK$1001,$AK425,$D$3:$D$1001,"&lt;"&amp;$D425))</f>
        <v/>
      </c>
      <c r="AJ425" s="245" t="str">
        <f aca="false">IF(TRIM($B425&amp;$C425)="","",SUMIFS($W$3:$W$1001,$AK$3:$AK$1001,$AK425))</f>
        <v/>
      </c>
      <c r="AK425" s="261" t="str">
        <f aca="false">IF(TRIM($B425&amp;$C425)="","",TRIM($B425)&amp;"｜"&amp;TRIM($C425))</f>
        <v/>
      </c>
      <c r="AL425" s="245" t="str">
        <f aca="false">IF(TRIM($B425&amp;$C425)="","",MIN(N($O425),N($Q425)))</f>
        <v/>
      </c>
      <c r="AM425" s="248" t="str">
        <f aca="false">IF(ISNUMBER($D425),YEAR($D425),"")</f>
        <v/>
      </c>
      <c r="AN425" s="248" t="str">
        <f aca="false">IF(OR(TRIM($B425&amp;$C425)="",NOT(ISNUMBER($D425)),NOT(ISNUMBER($E425))),"",IF($E425&lt;$D425,"",IF(IF($AE425="半年付",2,IF($AE425="季度付",4,IF($AE425="月付",12,IF($AE425="半月付",24,1))))=1,1,MAX(1,ROUND(($E425-$D425+1)/365*IF($AE425="半年付",2,IF($AE425="季度付",4,IF($AE425="月付",12,IF($AE425="半月付",24,1)))),0)))))</f>
        <v/>
      </c>
      <c r="AO425" s="248" t="str">
        <f aca="true">IF($AN425="","",MIN($AN425,MAX(0,INT((TODAY()-付款宽限天数-$D425)/(($E425-$D425+1)/$AN425))+1)))</f>
        <v/>
      </c>
    </row>
    <row r="426" customFormat="false" ht="24" hidden="false" customHeight="false" outlineLevel="0" collapsed="false">
      <c r="F426" s="288" t="str">
        <f aca="true">IF(TRIM($B426&amp;$C426)="","",IF(OR(ISNUMBER(SEARCH("未",$A426)),ISNUMBER(SEARCH("送出",$A426)),AND(TRIM($A426)="",NOT(ISNUMBER($D426)),N($H426)=0)),"【合同未回】","")&amp;IF(NOT(ISNUMBER($E426)),IF(OR(ISNUMBER(SEARCH("未",$A426)),ISNUMBER(SEARCH("送出",$A426)),AND(TRIM($A426)="",NOT(ISNUMBER($D426)),N($H426)=0)),"","【未填合同期】"),IF($E426&lt;TODAY(),"【已到期】",IF($E426-TODAY()&lt;=提醒天数,"【即将到期，剩余"&amp;($E426-TODAY())&amp;"天】","【正常】")))&amp;IF(OR($AD426="安装免保",$AD426="技术免保",$AD426="质保期内"),"【"&amp;$AD426&amp;"】",""))</f>
        <v/>
      </c>
      <c r="K426" s="244" t="str">
        <f aca="false">IF(OR(N($H426)=0,N($I426)=0),"",ROUND(N($H426)*N($I426)*IF(N($J426)=0,1,N($J426)),2))</f>
        <v/>
      </c>
      <c r="M426" s="244" t="str">
        <f aca="false">IF(TRIM($B426&amp;$C426)="","",IF(AND(N($K426)=0,N($L426)=0),"",ROUND(N($K426)+N($L426),2)))</f>
        <v/>
      </c>
      <c r="S426" s="244"/>
      <c r="T426" s="245" t="str">
        <f aca="false">IF(TRIM($B426&amp;$C426)="","",IF(N($O426)=0,"",MAX(0,MIN(N($O426)-N($Q426),N($W426)))))</f>
        <v/>
      </c>
      <c r="U426" s="245" t="str">
        <f aca="false">IF(TRIM($B426&amp;$C426)="","",IF(N($Q426)&lt;=N($O426),"",N($Q426)-N($O426)))</f>
        <v/>
      </c>
      <c r="V426" s="245" t="str">
        <f aca="false">IF(OR(TRIM($B426&amp;$C426)="",$W426=""),"",MAX(0,N($W426))-N($T426))</f>
        <v/>
      </c>
      <c r="W426" s="245" t="str">
        <f aca="false">IF(TRIM($B426&amp;$C426)="","",IF(AND(N($M426)=0,N($Q426)+N($R426)+N($S426)=0),"",ROUND(N($M426)-N($Q426)-N($R426)-N($S426),2)))</f>
        <v/>
      </c>
      <c r="X426" s="246" t="str">
        <f aca="false">IF(TRIM($B426&amp;$C426)="","",IF(N($M426)=0,IF((N($Q426)+N($R426)+N($S426))=0,"—未填单价","未填单价，已收 "&amp;TEXT((N($Q426)+N($R426)+N($S426)),"#,##0.00")),IF(N($W426)&gt;0.005,"欠 "&amp;TEXT(N($W426),"#,##0.00")&amp;IF(N($T426)&gt;0,"（开票未到账 "&amp;TEXT(N($T426),"#,##0.00")&amp;"）","")&amp;IF(N($V426)&gt;0,"（未开票 "&amp;TEXT(N($V426),"#,##0.00")&amp;"）",""),IF(N($W426)&lt;-0.005,"多收 "&amp;TEXT(-N($W426),"#,##0.00"),"✔ 已结清")))&amp;IF(N($U426)&gt;0,"｜到账未开票 "&amp;TEXT(N($U426),"#,##0.00")&amp;"，待补票","")&amp;IF(N($R426)&gt;0,"｜收现 "&amp;TEXT(N($R426),"#,##0.00"),"")&amp;IF(N($S426)&gt;0,"｜收款不开票 "&amp;TEXT(N($S426),"#,##0.00"),""))</f>
        <v/>
      </c>
      <c r="Y426" s="290"/>
      <c r="AC426" s="244" t="str">
        <f aca="false">IF(OR(N($O426)=0,N($AB426)=0),"",ROUND(N($O426)/(1+N($AB426))*N($AB426),2))</f>
        <v/>
      </c>
      <c r="AD426" s="290"/>
      <c r="AE426" s="288"/>
      <c r="AF426" s="261" t="str">
        <f aca="false">IF($AN426="","",IF($AN426=1,IF($AO426&gt;=1,"一次性·已到收款期","一次性·未到期"),$AE426&amp;" 第"&amp;$AO426&amp;"/"&amp;$AN426&amp;"期"))</f>
        <v/>
      </c>
      <c r="AG426" s="245" t="str">
        <f aca="false">IF(OR($AN426="",N($M426)=0),"",ROUND(N($K426)*$AO426/$AN426,2)+N($L426))</f>
        <v/>
      </c>
      <c r="AH426" s="245" t="str">
        <f aca="false">IF($AG426="","",MAX(0,ROUND($AG426-(N($Q426)+N($R426)+N($S426)),2)))</f>
        <v/>
      </c>
      <c r="AI426" s="245" t="str">
        <f aca="false">IF(OR(TRIM($B426&amp;$C426)="",NOT(ISNUMBER($D426))),"",SUMIFS($W$3:$W$1001,$AK$3:$AK$1001,$AK426,$D$3:$D$1001,"&lt;"&amp;$D426))</f>
        <v/>
      </c>
      <c r="AJ426" s="245" t="str">
        <f aca="false">IF(TRIM($B426&amp;$C426)="","",SUMIFS($W$3:$W$1001,$AK$3:$AK$1001,$AK426))</f>
        <v/>
      </c>
      <c r="AK426" s="261" t="str">
        <f aca="false">IF(TRIM($B426&amp;$C426)="","",TRIM($B426)&amp;"｜"&amp;TRIM($C426))</f>
        <v/>
      </c>
      <c r="AL426" s="245" t="str">
        <f aca="false">IF(TRIM($B426&amp;$C426)="","",MIN(N($O426),N($Q426)))</f>
        <v/>
      </c>
      <c r="AM426" s="248" t="str">
        <f aca="false">IF(ISNUMBER($D426),YEAR($D426),"")</f>
        <v/>
      </c>
      <c r="AN426" s="248" t="str">
        <f aca="false">IF(OR(TRIM($B426&amp;$C426)="",NOT(ISNUMBER($D426)),NOT(ISNUMBER($E426))),"",IF($E426&lt;$D426,"",IF(IF($AE426="半年付",2,IF($AE426="季度付",4,IF($AE426="月付",12,IF($AE426="半月付",24,1))))=1,1,MAX(1,ROUND(($E426-$D426+1)/365*IF($AE426="半年付",2,IF($AE426="季度付",4,IF($AE426="月付",12,IF($AE426="半月付",24,1)))),0)))))</f>
        <v/>
      </c>
      <c r="AO426" s="248" t="str">
        <f aca="true">IF($AN426="","",MIN($AN426,MAX(0,INT((TODAY()-付款宽限天数-$D426)/(($E426-$D426+1)/$AN426))+1)))</f>
        <v/>
      </c>
    </row>
    <row r="427" customFormat="false" ht="24" hidden="false" customHeight="false" outlineLevel="0" collapsed="false">
      <c r="F427" s="288" t="str">
        <f aca="true">IF(TRIM($B427&amp;$C427)="","",IF(OR(ISNUMBER(SEARCH("未",$A427)),ISNUMBER(SEARCH("送出",$A427)),AND(TRIM($A427)="",NOT(ISNUMBER($D427)),N($H427)=0)),"【合同未回】","")&amp;IF(NOT(ISNUMBER($E427)),IF(OR(ISNUMBER(SEARCH("未",$A427)),ISNUMBER(SEARCH("送出",$A427)),AND(TRIM($A427)="",NOT(ISNUMBER($D427)),N($H427)=0)),"","【未填合同期】"),IF($E427&lt;TODAY(),"【已到期】",IF($E427-TODAY()&lt;=提醒天数,"【即将到期，剩余"&amp;($E427-TODAY())&amp;"天】","【正常】")))&amp;IF(OR($AD427="安装免保",$AD427="技术免保",$AD427="质保期内"),"【"&amp;$AD427&amp;"】",""))</f>
        <v/>
      </c>
      <c r="K427" s="244" t="str">
        <f aca="false">IF(OR(N($H427)=0,N($I427)=0),"",ROUND(N($H427)*N($I427)*IF(N($J427)=0,1,N($J427)),2))</f>
        <v/>
      </c>
      <c r="M427" s="244" t="str">
        <f aca="false">IF(TRIM($B427&amp;$C427)="","",IF(AND(N($K427)=0,N($L427)=0),"",ROUND(N($K427)+N($L427),2)))</f>
        <v/>
      </c>
      <c r="S427" s="244"/>
      <c r="T427" s="245" t="str">
        <f aca="false">IF(TRIM($B427&amp;$C427)="","",IF(N($O427)=0,"",MAX(0,MIN(N($O427)-N($Q427),N($W427)))))</f>
        <v/>
      </c>
      <c r="U427" s="245" t="str">
        <f aca="false">IF(TRIM($B427&amp;$C427)="","",IF(N($Q427)&lt;=N($O427),"",N($Q427)-N($O427)))</f>
        <v/>
      </c>
      <c r="V427" s="245" t="str">
        <f aca="false">IF(OR(TRIM($B427&amp;$C427)="",$W427=""),"",MAX(0,N($W427))-N($T427))</f>
        <v/>
      </c>
      <c r="W427" s="245" t="str">
        <f aca="false">IF(TRIM($B427&amp;$C427)="","",IF(AND(N($M427)=0,N($Q427)+N($R427)+N($S427)=0),"",ROUND(N($M427)-N($Q427)-N($R427)-N($S427),2)))</f>
        <v/>
      </c>
      <c r="X427" s="246" t="str">
        <f aca="false">IF(TRIM($B427&amp;$C427)="","",IF(N($M427)=0,IF((N($Q427)+N($R427)+N($S427))=0,"—未填单价","未填单价，已收 "&amp;TEXT((N($Q427)+N($R427)+N($S427)),"#,##0.00")),IF(N($W427)&gt;0.005,"欠 "&amp;TEXT(N($W427),"#,##0.00")&amp;IF(N($T427)&gt;0,"（开票未到账 "&amp;TEXT(N($T427),"#,##0.00")&amp;"）","")&amp;IF(N($V427)&gt;0,"（未开票 "&amp;TEXT(N($V427),"#,##0.00")&amp;"）",""),IF(N($W427)&lt;-0.005,"多收 "&amp;TEXT(-N($W427),"#,##0.00"),"✔ 已结清")))&amp;IF(N($U427)&gt;0,"｜到账未开票 "&amp;TEXT(N($U427),"#,##0.00")&amp;"，待补票","")&amp;IF(N($R427)&gt;0,"｜收现 "&amp;TEXT(N($R427),"#,##0.00"),"")&amp;IF(N($S427)&gt;0,"｜收款不开票 "&amp;TEXT(N($S427),"#,##0.00"),""))</f>
        <v/>
      </c>
      <c r="Y427" s="290"/>
      <c r="AC427" s="244" t="str">
        <f aca="false">IF(OR(N($O427)=0,N($AB427)=0),"",ROUND(N($O427)/(1+N($AB427))*N($AB427),2))</f>
        <v/>
      </c>
      <c r="AD427" s="290"/>
      <c r="AE427" s="288"/>
      <c r="AF427" s="261" t="str">
        <f aca="false">IF($AN427="","",IF($AN427=1,IF($AO427&gt;=1,"一次性·已到收款期","一次性·未到期"),$AE427&amp;" 第"&amp;$AO427&amp;"/"&amp;$AN427&amp;"期"))</f>
        <v/>
      </c>
      <c r="AG427" s="245" t="str">
        <f aca="false">IF(OR($AN427="",N($M427)=0),"",ROUND(N($K427)*$AO427/$AN427,2)+N($L427))</f>
        <v/>
      </c>
      <c r="AH427" s="245" t="str">
        <f aca="false">IF($AG427="","",MAX(0,ROUND($AG427-(N($Q427)+N($R427)+N($S427)),2)))</f>
        <v/>
      </c>
      <c r="AI427" s="245" t="str">
        <f aca="false">IF(OR(TRIM($B427&amp;$C427)="",NOT(ISNUMBER($D427))),"",SUMIFS($W$3:$W$1001,$AK$3:$AK$1001,$AK427,$D$3:$D$1001,"&lt;"&amp;$D427))</f>
        <v/>
      </c>
      <c r="AJ427" s="245" t="str">
        <f aca="false">IF(TRIM($B427&amp;$C427)="","",SUMIFS($W$3:$W$1001,$AK$3:$AK$1001,$AK427))</f>
        <v/>
      </c>
      <c r="AK427" s="261" t="str">
        <f aca="false">IF(TRIM($B427&amp;$C427)="","",TRIM($B427)&amp;"｜"&amp;TRIM($C427))</f>
        <v/>
      </c>
      <c r="AL427" s="245" t="str">
        <f aca="false">IF(TRIM($B427&amp;$C427)="","",MIN(N($O427),N($Q427)))</f>
        <v/>
      </c>
      <c r="AM427" s="248" t="str">
        <f aca="false">IF(ISNUMBER($D427),YEAR($D427),"")</f>
        <v/>
      </c>
      <c r="AN427" s="248" t="str">
        <f aca="false">IF(OR(TRIM($B427&amp;$C427)="",NOT(ISNUMBER($D427)),NOT(ISNUMBER($E427))),"",IF($E427&lt;$D427,"",IF(IF($AE427="半年付",2,IF($AE427="季度付",4,IF($AE427="月付",12,IF($AE427="半月付",24,1))))=1,1,MAX(1,ROUND(($E427-$D427+1)/365*IF($AE427="半年付",2,IF($AE427="季度付",4,IF($AE427="月付",12,IF($AE427="半月付",24,1)))),0)))))</f>
        <v/>
      </c>
      <c r="AO427" s="248" t="str">
        <f aca="true">IF($AN427="","",MIN($AN427,MAX(0,INT((TODAY()-付款宽限天数-$D427)/(($E427-$D427+1)/$AN427))+1)))</f>
        <v/>
      </c>
    </row>
    <row r="428" customFormat="false" ht="24" hidden="false" customHeight="false" outlineLevel="0" collapsed="false">
      <c r="F428" s="288" t="str">
        <f aca="true">IF(TRIM($B428&amp;$C428)="","",IF(OR(ISNUMBER(SEARCH("未",$A428)),ISNUMBER(SEARCH("送出",$A428)),AND(TRIM($A428)="",NOT(ISNUMBER($D428)),N($H428)=0)),"【合同未回】","")&amp;IF(NOT(ISNUMBER($E428)),IF(OR(ISNUMBER(SEARCH("未",$A428)),ISNUMBER(SEARCH("送出",$A428)),AND(TRIM($A428)="",NOT(ISNUMBER($D428)),N($H428)=0)),"","【未填合同期】"),IF($E428&lt;TODAY(),"【已到期】",IF($E428-TODAY()&lt;=提醒天数,"【即将到期，剩余"&amp;($E428-TODAY())&amp;"天】","【正常】")))&amp;IF(OR($AD428="安装免保",$AD428="技术免保",$AD428="质保期内"),"【"&amp;$AD428&amp;"】",""))</f>
        <v/>
      </c>
      <c r="K428" s="244" t="str">
        <f aca="false">IF(OR(N($H428)=0,N($I428)=0),"",ROUND(N($H428)*N($I428)*IF(N($J428)=0,1,N($J428)),2))</f>
        <v/>
      </c>
      <c r="M428" s="244" t="str">
        <f aca="false">IF(TRIM($B428&amp;$C428)="","",IF(AND(N($K428)=0,N($L428)=0),"",ROUND(N($K428)+N($L428),2)))</f>
        <v/>
      </c>
      <c r="S428" s="244"/>
      <c r="T428" s="245" t="str">
        <f aca="false">IF(TRIM($B428&amp;$C428)="","",IF(N($O428)=0,"",MAX(0,MIN(N($O428)-N($Q428),N($W428)))))</f>
        <v/>
      </c>
      <c r="U428" s="245" t="str">
        <f aca="false">IF(TRIM($B428&amp;$C428)="","",IF(N($Q428)&lt;=N($O428),"",N($Q428)-N($O428)))</f>
        <v/>
      </c>
      <c r="V428" s="245" t="str">
        <f aca="false">IF(OR(TRIM($B428&amp;$C428)="",$W428=""),"",MAX(0,N($W428))-N($T428))</f>
        <v/>
      </c>
      <c r="W428" s="245" t="str">
        <f aca="false">IF(TRIM($B428&amp;$C428)="","",IF(AND(N($M428)=0,N($Q428)+N($R428)+N($S428)=0),"",ROUND(N($M428)-N($Q428)-N($R428)-N($S428),2)))</f>
        <v/>
      </c>
      <c r="X428" s="246" t="str">
        <f aca="false">IF(TRIM($B428&amp;$C428)="","",IF(N($M428)=0,IF((N($Q428)+N($R428)+N($S428))=0,"—未填单价","未填单价，已收 "&amp;TEXT((N($Q428)+N($R428)+N($S428)),"#,##0.00")),IF(N($W428)&gt;0.005,"欠 "&amp;TEXT(N($W428),"#,##0.00")&amp;IF(N($T428)&gt;0,"（开票未到账 "&amp;TEXT(N($T428),"#,##0.00")&amp;"）","")&amp;IF(N($V428)&gt;0,"（未开票 "&amp;TEXT(N($V428),"#,##0.00")&amp;"）",""),IF(N($W428)&lt;-0.005,"多收 "&amp;TEXT(-N($W428),"#,##0.00"),"✔ 已结清")))&amp;IF(N($U428)&gt;0,"｜到账未开票 "&amp;TEXT(N($U428),"#,##0.00")&amp;"，待补票","")&amp;IF(N($R428)&gt;0,"｜收现 "&amp;TEXT(N($R428),"#,##0.00"),"")&amp;IF(N($S428)&gt;0,"｜收款不开票 "&amp;TEXT(N($S428),"#,##0.00"),""))</f>
        <v/>
      </c>
      <c r="Y428" s="290"/>
      <c r="AC428" s="244" t="str">
        <f aca="false">IF(OR(N($O428)=0,N($AB428)=0),"",ROUND(N($O428)/(1+N($AB428))*N($AB428),2))</f>
        <v/>
      </c>
      <c r="AD428" s="290"/>
      <c r="AE428" s="288"/>
      <c r="AF428" s="261" t="str">
        <f aca="false">IF($AN428="","",IF($AN428=1,IF($AO428&gt;=1,"一次性·已到收款期","一次性·未到期"),$AE428&amp;" 第"&amp;$AO428&amp;"/"&amp;$AN428&amp;"期"))</f>
        <v/>
      </c>
      <c r="AG428" s="245" t="str">
        <f aca="false">IF(OR($AN428="",N($M428)=0),"",ROUND(N($K428)*$AO428/$AN428,2)+N($L428))</f>
        <v/>
      </c>
      <c r="AH428" s="245" t="str">
        <f aca="false">IF($AG428="","",MAX(0,ROUND($AG428-(N($Q428)+N($R428)+N($S428)),2)))</f>
        <v/>
      </c>
      <c r="AI428" s="245" t="str">
        <f aca="false">IF(OR(TRIM($B428&amp;$C428)="",NOT(ISNUMBER($D428))),"",SUMIFS($W$3:$W$1001,$AK$3:$AK$1001,$AK428,$D$3:$D$1001,"&lt;"&amp;$D428))</f>
        <v/>
      </c>
      <c r="AJ428" s="245" t="str">
        <f aca="false">IF(TRIM($B428&amp;$C428)="","",SUMIFS($W$3:$W$1001,$AK$3:$AK$1001,$AK428))</f>
        <v/>
      </c>
      <c r="AK428" s="261" t="str">
        <f aca="false">IF(TRIM($B428&amp;$C428)="","",TRIM($B428)&amp;"｜"&amp;TRIM($C428))</f>
        <v/>
      </c>
      <c r="AL428" s="245" t="str">
        <f aca="false">IF(TRIM($B428&amp;$C428)="","",MIN(N($O428),N($Q428)))</f>
        <v/>
      </c>
      <c r="AM428" s="248" t="str">
        <f aca="false">IF(ISNUMBER($D428),YEAR($D428),"")</f>
        <v/>
      </c>
      <c r="AN428" s="248" t="str">
        <f aca="false">IF(OR(TRIM($B428&amp;$C428)="",NOT(ISNUMBER($D428)),NOT(ISNUMBER($E428))),"",IF($E428&lt;$D428,"",IF(IF($AE428="半年付",2,IF($AE428="季度付",4,IF($AE428="月付",12,IF($AE428="半月付",24,1))))=1,1,MAX(1,ROUND(($E428-$D428+1)/365*IF($AE428="半年付",2,IF($AE428="季度付",4,IF($AE428="月付",12,IF($AE428="半月付",24,1)))),0)))))</f>
        <v/>
      </c>
      <c r="AO428" s="248" t="str">
        <f aca="true">IF($AN428="","",MIN($AN428,MAX(0,INT((TODAY()-付款宽限天数-$D428)/(($E428-$D428+1)/$AN428))+1)))</f>
        <v/>
      </c>
    </row>
    <row r="429" customFormat="false" ht="24" hidden="false" customHeight="false" outlineLevel="0" collapsed="false">
      <c r="F429" s="288" t="str">
        <f aca="true">IF(TRIM($B429&amp;$C429)="","",IF(OR(ISNUMBER(SEARCH("未",$A429)),ISNUMBER(SEARCH("送出",$A429)),AND(TRIM($A429)="",NOT(ISNUMBER($D429)),N($H429)=0)),"【合同未回】","")&amp;IF(NOT(ISNUMBER($E429)),IF(OR(ISNUMBER(SEARCH("未",$A429)),ISNUMBER(SEARCH("送出",$A429)),AND(TRIM($A429)="",NOT(ISNUMBER($D429)),N($H429)=0)),"","【未填合同期】"),IF($E429&lt;TODAY(),"【已到期】",IF($E429-TODAY()&lt;=提醒天数,"【即将到期，剩余"&amp;($E429-TODAY())&amp;"天】","【正常】")))&amp;IF(OR($AD429="安装免保",$AD429="技术免保",$AD429="质保期内"),"【"&amp;$AD429&amp;"】",""))</f>
        <v/>
      </c>
      <c r="K429" s="244" t="str">
        <f aca="false">IF(OR(N($H429)=0,N($I429)=0),"",ROUND(N($H429)*N($I429)*IF(N($J429)=0,1,N($J429)),2))</f>
        <v/>
      </c>
      <c r="M429" s="244" t="str">
        <f aca="false">IF(TRIM($B429&amp;$C429)="","",IF(AND(N($K429)=0,N($L429)=0),"",ROUND(N($K429)+N($L429),2)))</f>
        <v/>
      </c>
      <c r="S429" s="244"/>
      <c r="T429" s="245" t="str">
        <f aca="false">IF(TRIM($B429&amp;$C429)="","",IF(N($O429)=0,"",MAX(0,MIN(N($O429)-N($Q429),N($W429)))))</f>
        <v/>
      </c>
      <c r="U429" s="245" t="str">
        <f aca="false">IF(TRIM($B429&amp;$C429)="","",IF(N($Q429)&lt;=N($O429),"",N($Q429)-N($O429)))</f>
        <v/>
      </c>
      <c r="V429" s="245" t="str">
        <f aca="false">IF(OR(TRIM($B429&amp;$C429)="",$W429=""),"",MAX(0,N($W429))-N($T429))</f>
        <v/>
      </c>
      <c r="W429" s="245" t="str">
        <f aca="false">IF(TRIM($B429&amp;$C429)="","",IF(AND(N($M429)=0,N($Q429)+N($R429)+N($S429)=0),"",ROUND(N($M429)-N($Q429)-N($R429)-N($S429),2)))</f>
        <v/>
      </c>
      <c r="X429" s="246" t="str">
        <f aca="false">IF(TRIM($B429&amp;$C429)="","",IF(N($M429)=0,IF((N($Q429)+N($R429)+N($S429))=0,"—未填单价","未填单价，已收 "&amp;TEXT((N($Q429)+N($R429)+N($S429)),"#,##0.00")),IF(N($W429)&gt;0.005,"欠 "&amp;TEXT(N($W429),"#,##0.00")&amp;IF(N($T429)&gt;0,"（开票未到账 "&amp;TEXT(N($T429),"#,##0.00")&amp;"）","")&amp;IF(N($V429)&gt;0,"（未开票 "&amp;TEXT(N($V429),"#,##0.00")&amp;"）",""),IF(N($W429)&lt;-0.005,"多收 "&amp;TEXT(-N($W429),"#,##0.00"),"✔ 已结清")))&amp;IF(N($U429)&gt;0,"｜到账未开票 "&amp;TEXT(N($U429),"#,##0.00")&amp;"，待补票","")&amp;IF(N($R429)&gt;0,"｜收现 "&amp;TEXT(N($R429),"#,##0.00"),"")&amp;IF(N($S429)&gt;0,"｜收款不开票 "&amp;TEXT(N($S429),"#,##0.00"),""))</f>
        <v/>
      </c>
      <c r="Y429" s="290"/>
      <c r="AC429" s="244" t="str">
        <f aca="false">IF(OR(N($O429)=0,N($AB429)=0),"",ROUND(N($O429)/(1+N($AB429))*N($AB429),2))</f>
        <v/>
      </c>
      <c r="AD429" s="290"/>
      <c r="AE429" s="288"/>
      <c r="AF429" s="261" t="str">
        <f aca="false">IF($AN429="","",IF($AN429=1,IF($AO429&gt;=1,"一次性·已到收款期","一次性·未到期"),$AE429&amp;" 第"&amp;$AO429&amp;"/"&amp;$AN429&amp;"期"))</f>
        <v/>
      </c>
      <c r="AG429" s="245" t="str">
        <f aca="false">IF(OR($AN429="",N($M429)=0),"",ROUND(N($K429)*$AO429/$AN429,2)+N($L429))</f>
        <v/>
      </c>
      <c r="AH429" s="245" t="str">
        <f aca="false">IF($AG429="","",MAX(0,ROUND($AG429-(N($Q429)+N($R429)+N($S429)),2)))</f>
        <v/>
      </c>
      <c r="AI429" s="245" t="str">
        <f aca="false">IF(OR(TRIM($B429&amp;$C429)="",NOT(ISNUMBER($D429))),"",SUMIFS($W$3:$W$1001,$AK$3:$AK$1001,$AK429,$D$3:$D$1001,"&lt;"&amp;$D429))</f>
        <v/>
      </c>
      <c r="AJ429" s="245" t="str">
        <f aca="false">IF(TRIM($B429&amp;$C429)="","",SUMIFS($W$3:$W$1001,$AK$3:$AK$1001,$AK429))</f>
        <v/>
      </c>
      <c r="AK429" s="261" t="str">
        <f aca="false">IF(TRIM($B429&amp;$C429)="","",TRIM($B429)&amp;"｜"&amp;TRIM($C429))</f>
        <v/>
      </c>
      <c r="AL429" s="245" t="str">
        <f aca="false">IF(TRIM($B429&amp;$C429)="","",MIN(N($O429),N($Q429)))</f>
        <v/>
      </c>
      <c r="AM429" s="248" t="str">
        <f aca="false">IF(ISNUMBER($D429),YEAR($D429),"")</f>
        <v/>
      </c>
      <c r="AN429" s="248" t="str">
        <f aca="false">IF(OR(TRIM($B429&amp;$C429)="",NOT(ISNUMBER($D429)),NOT(ISNUMBER($E429))),"",IF($E429&lt;$D429,"",IF(IF($AE429="半年付",2,IF($AE429="季度付",4,IF($AE429="月付",12,IF($AE429="半月付",24,1))))=1,1,MAX(1,ROUND(($E429-$D429+1)/365*IF($AE429="半年付",2,IF($AE429="季度付",4,IF($AE429="月付",12,IF($AE429="半月付",24,1)))),0)))))</f>
        <v/>
      </c>
      <c r="AO429" s="248" t="str">
        <f aca="true">IF($AN429="","",MIN($AN429,MAX(0,INT((TODAY()-付款宽限天数-$D429)/(($E429-$D429+1)/$AN429))+1)))</f>
        <v/>
      </c>
    </row>
    <row r="430" customFormat="false" ht="24" hidden="false" customHeight="false" outlineLevel="0" collapsed="false">
      <c r="F430" s="288" t="str">
        <f aca="true">IF(TRIM($B430&amp;$C430)="","",IF(OR(ISNUMBER(SEARCH("未",$A430)),ISNUMBER(SEARCH("送出",$A430)),AND(TRIM($A430)="",NOT(ISNUMBER($D430)),N($H430)=0)),"【合同未回】","")&amp;IF(NOT(ISNUMBER($E430)),IF(OR(ISNUMBER(SEARCH("未",$A430)),ISNUMBER(SEARCH("送出",$A430)),AND(TRIM($A430)="",NOT(ISNUMBER($D430)),N($H430)=0)),"","【未填合同期】"),IF($E430&lt;TODAY(),"【已到期】",IF($E430-TODAY()&lt;=提醒天数,"【即将到期，剩余"&amp;($E430-TODAY())&amp;"天】","【正常】")))&amp;IF(OR($AD430="安装免保",$AD430="技术免保",$AD430="质保期内"),"【"&amp;$AD430&amp;"】",""))</f>
        <v/>
      </c>
      <c r="K430" s="244" t="str">
        <f aca="false">IF(OR(N($H430)=0,N($I430)=0),"",ROUND(N($H430)*N($I430)*IF(N($J430)=0,1,N($J430)),2))</f>
        <v/>
      </c>
      <c r="M430" s="244" t="str">
        <f aca="false">IF(TRIM($B430&amp;$C430)="","",IF(AND(N($K430)=0,N($L430)=0),"",ROUND(N($K430)+N($L430),2)))</f>
        <v/>
      </c>
      <c r="S430" s="244"/>
      <c r="T430" s="245" t="str">
        <f aca="false">IF(TRIM($B430&amp;$C430)="","",IF(N($O430)=0,"",MAX(0,MIN(N($O430)-N($Q430),N($W430)))))</f>
        <v/>
      </c>
      <c r="U430" s="245" t="str">
        <f aca="false">IF(TRIM($B430&amp;$C430)="","",IF(N($Q430)&lt;=N($O430),"",N($Q430)-N($O430)))</f>
        <v/>
      </c>
      <c r="V430" s="245" t="str">
        <f aca="false">IF(OR(TRIM($B430&amp;$C430)="",$W430=""),"",MAX(0,N($W430))-N($T430))</f>
        <v/>
      </c>
      <c r="W430" s="245" t="str">
        <f aca="false">IF(TRIM($B430&amp;$C430)="","",IF(AND(N($M430)=0,N($Q430)+N($R430)+N($S430)=0),"",ROUND(N($M430)-N($Q430)-N($R430)-N($S430),2)))</f>
        <v/>
      </c>
      <c r="X430" s="246" t="str">
        <f aca="false">IF(TRIM($B430&amp;$C430)="","",IF(N($M430)=0,IF((N($Q430)+N($R430)+N($S430))=0,"—未填单价","未填单价，已收 "&amp;TEXT((N($Q430)+N($R430)+N($S430)),"#,##0.00")),IF(N($W430)&gt;0.005,"欠 "&amp;TEXT(N($W430),"#,##0.00")&amp;IF(N($T430)&gt;0,"（开票未到账 "&amp;TEXT(N($T430),"#,##0.00")&amp;"）","")&amp;IF(N($V430)&gt;0,"（未开票 "&amp;TEXT(N($V430),"#,##0.00")&amp;"）",""),IF(N($W430)&lt;-0.005,"多收 "&amp;TEXT(-N($W430),"#,##0.00"),"✔ 已结清")))&amp;IF(N($U430)&gt;0,"｜到账未开票 "&amp;TEXT(N($U430),"#,##0.00")&amp;"，待补票","")&amp;IF(N($R430)&gt;0,"｜收现 "&amp;TEXT(N($R430),"#,##0.00"),"")&amp;IF(N($S430)&gt;0,"｜收款不开票 "&amp;TEXT(N($S430),"#,##0.00"),""))</f>
        <v/>
      </c>
      <c r="Y430" s="290"/>
      <c r="AC430" s="244" t="str">
        <f aca="false">IF(OR(N($O430)=0,N($AB430)=0),"",ROUND(N($O430)/(1+N($AB430))*N($AB430),2))</f>
        <v/>
      </c>
      <c r="AD430" s="290"/>
      <c r="AE430" s="288"/>
      <c r="AF430" s="261" t="str">
        <f aca="false">IF($AN430="","",IF($AN430=1,IF($AO430&gt;=1,"一次性·已到收款期","一次性·未到期"),$AE430&amp;" 第"&amp;$AO430&amp;"/"&amp;$AN430&amp;"期"))</f>
        <v/>
      </c>
      <c r="AG430" s="245" t="str">
        <f aca="false">IF(OR($AN430="",N($M430)=0),"",ROUND(N($K430)*$AO430/$AN430,2)+N($L430))</f>
        <v/>
      </c>
      <c r="AH430" s="245" t="str">
        <f aca="false">IF($AG430="","",MAX(0,ROUND($AG430-(N($Q430)+N($R430)+N($S430)),2)))</f>
        <v/>
      </c>
      <c r="AI430" s="245" t="str">
        <f aca="false">IF(OR(TRIM($B430&amp;$C430)="",NOT(ISNUMBER($D430))),"",SUMIFS($W$3:$W$1001,$AK$3:$AK$1001,$AK430,$D$3:$D$1001,"&lt;"&amp;$D430))</f>
        <v/>
      </c>
      <c r="AJ430" s="245" t="str">
        <f aca="false">IF(TRIM($B430&amp;$C430)="","",SUMIFS($W$3:$W$1001,$AK$3:$AK$1001,$AK430))</f>
        <v/>
      </c>
      <c r="AK430" s="261" t="str">
        <f aca="false">IF(TRIM($B430&amp;$C430)="","",TRIM($B430)&amp;"｜"&amp;TRIM($C430))</f>
        <v/>
      </c>
      <c r="AL430" s="245" t="str">
        <f aca="false">IF(TRIM($B430&amp;$C430)="","",MIN(N($O430),N($Q430)))</f>
        <v/>
      </c>
      <c r="AM430" s="248" t="str">
        <f aca="false">IF(ISNUMBER($D430),YEAR($D430),"")</f>
        <v/>
      </c>
      <c r="AN430" s="248" t="str">
        <f aca="false">IF(OR(TRIM($B430&amp;$C430)="",NOT(ISNUMBER($D430)),NOT(ISNUMBER($E430))),"",IF($E430&lt;$D430,"",IF(IF($AE430="半年付",2,IF($AE430="季度付",4,IF($AE430="月付",12,IF($AE430="半月付",24,1))))=1,1,MAX(1,ROUND(($E430-$D430+1)/365*IF($AE430="半年付",2,IF($AE430="季度付",4,IF($AE430="月付",12,IF($AE430="半月付",24,1)))),0)))))</f>
        <v/>
      </c>
      <c r="AO430" s="248" t="str">
        <f aca="true">IF($AN430="","",MIN($AN430,MAX(0,INT((TODAY()-付款宽限天数-$D430)/(($E430-$D430+1)/$AN430))+1)))</f>
        <v/>
      </c>
    </row>
    <row r="431" customFormat="false" ht="24" hidden="false" customHeight="false" outlineLevel="0" collapsed="false">
      <c r="F431" s="288" t="str">
        <f aca="true">IF(TRIM($B431&amp;$C431)="","",IF(OR(ISNUMBER(SEARCH("未",$A431)),ISNUMBER(SEARCH("送出",$A431)),AND(TRIM($A431)="",NOT(ISNUMBER($D431)),N($H431)=0)),"【合同未回】","")&amp;IF(NOT(ISNUMBER($E431)),IF(OR(ISNUMBER(SEARCH("未",$A431)),ISNUMBER(SEARCH("送出",$A431)),AND(TRIM($A431)="",NOT(ISNUMBER($D431)),N($H431)=0)),"","【未填合同期】"),IF($E431&lt;TODAY(),"【已到期】",IF($E431-TODAY()&lt;=提醒天数,"【即将到期，剩余"&amp;($E431-TODAY())&amp;"天】","【正常】")))&amp;IF(OR($AD431="安装免保",$AD431="技术免保",$AD431="质保期内"),"【"&amp;$AD431&amp;"】",""))</f>
        <v/>
      </c>
      <c r="K431" s="244" t="str">
        <f aca="false">IF(OR(N($H431)=0,N($I431)=0),"",ROUND(N($H431)*N($I431)*IF(N($J431)=0,1,N($J431)),2))</f>
        <v/>
      </c>
      <c r="M431" s="244" t="str">
        <f aca="false">IF(TRIM($B431&amp;$C431)="","",IF(AND(N($K431)=0,N($L431)=0),"",ROUND(N($K431)+N($L431),2)))</f>
        <v/>
      </c>
      <c r="S431" s="244"/>
      <c r="T431" s="245" t="str">
        <f aca="false">IF(TRIM($B431&amp;$C431)="","",IF(N($O431)=0,"",MAX(0,MIN(N($O431)-N($Q431),N($W431)))))</f>
        <v/>
      </c>
      <c r="U431" s="245" t="str">
        <f aca="false">IF(TRIM($B431&amp;$C431)="","",IF(N($Q431)&lt;=N($O431),"",N($Q431)-N($O431)))</f>
        <v/>
      </c>
      <c r="V431" s="245" t="str">
        <f aca="false">IF(OR(TRIM($B431&amp;$C431)="",$W431=""),"",MAX(0,N($W431))-N($T431))</f>
        <v/>
      </c>
      <c r="W431" s="245" t="str">
        <f aca="false">IF(TRIM($B431&amp;$C431)="","",IF(AND(N($M431)=0,N($Q431)+N($R431)+N($S431)=0),"",ROUND(N($M431)-N($Q431)-N($R431)-N($S431),2)))</f>
        <v/>
      </c>
      <c r="X431" s="246" t="str">
        <f aca="false">IF(TRIM($B431&amp;$C431)="","",IF(N($M431)=0,IF((N($Q431)+N($R431)+N($S431))=0,"—未填单价","未填单价，已收 "&amp;TEXT((N($Q431)+N($R431)+N($S431)),"#,##0.00")),IF(N($W431)&gt;0.005,"欠 "&amp;TEXT(N($W431),"#,##0.00")&amp;IF(N($T431)&gt;0,"（开票未到账 "&amp;TEXT(N($T431),"#,##0.00")&amp;"）","")&amp;IF(N($V431)&gt;0,"（未开票 "&amp;TEXT(N($V431),"#,##0.00")&amp;"）",""),IF(N($W431)&lt;-0.005,"多收 "&amp;TEXT(-N($W431),"#,##0.00"),"✔ 已结清")))&amp;IF(N($U431)&gt;0,"｜到账未开票 "&amp;TEXT(N($U431),"#,##0.00")&amp;"，待补票","")&amp;IF(N($R431)&gt;0,"｜收现 "&amp;TEXT(N($R431),"#,##0.00"),"")&amp;IF(N($S431)&gt;0,"｜收款不开票 "&amp;TEXT(N($S431),"#,##0.00"),""))</f>
        <v/>
      </c>
      <c r="Y431" s="290"/>
      <c r="AC431" s="244" t="str">
        <f aca="false">IF(OR(N($O431)=0,N($AB431)=0),"",ROUND(N($O431)/(1+N($AB431))*N($AB431),2))</f>
        <v/>
      </c>
      <c r="AD431" s="290"/>
      <c r="AE431" s="288"/>
      <c r="AF431" s="261" t="str">
        <f aca="false">IF($AN431="","",IF($AN431=1,IF($AO431&gt;=1,"一次性·已到收款期","一次性·未到期"),$AE431&amp;" 第"&amp;$AO431&amp;"/"&amp;$AN431&amp;"期"))</f>
        <v/>
      </c>
      <c r="AG431" s="245" t="str">
        <f aca="false">IF(OR($AN431="",N($M431)=0),"",ROUND(N($K431)*$AO431/$AN431,2)+N($L431))</f>
        <v/>
      </c>
      <c r="AH431" s="245" t="str">
        <f aca="false">IF($AG431="","",MAX(0,ROUND($AG431-(N($Q431)+N($R431)+N($S431)),2)))</f>
        <v/>
      </c>
      <c r="AI431" s="245" t="str">
        <f aca="false">IF(OR(TRIM($B431&amp;$C431)="",NOT(ISNUMBER($D431))),"",SUMIFS($W$3:$W$1001,$AK$3:$AK$1001,$AK431,$D$3:$D$1001,"&lt;"&amp;$D431))</f>
        <v/>
      </c>
      <c r="AJ431" s="245" t="str">
        <f aca="false">IF(TRIM($B431&amp;$C431)="","",SUMIFS($W$3:$W$1001,$AK$3:$AK$1001,$AK431))</f>
        <v/>
      </c>
      <c r="AK431" s="261" t="str">
        <f aca="false">IF(TRIM($B431&amp;$C431)="","",TRIM($B431)&amp;"｜"&amp;TRIM($C431))</f>
        <v/>
      </c>
      <c r="AL431" s="245" t="str">
        <f aca="false">IF(TRIM($B431&amp;$C431)="","",MIN(N($O431),N($Q431)))</f>
        <v/>
      </c>
      <c r="AM431" s="248" t="str">
        <f aca="false">IF(ISNUMBER($D431),YEAR($D431),"")</f>
        <v/>
      </c>
      <c r="AN431" s="248" t="str">
        <f aca="false">IF(OR(TRIM($B431&amp;$C431)="",NOT(ISNUMBER($D431)),NOT(ISNUMBER($E431))),"",IF($E431&lt;$D431,"",IF(IF($AE431="半年付",2,IF($AE431="季度付",4,IF($AE431="月付",12,IF($AE431="半月付",24,1))))=1,1,MAX(1,ROUND(($E431-$D431+1)/365*IF($AE431="半年付",2,IF($AE431="季度付",4,IF($AE431="月付",12,IF($AE431="半月付",24,1)))),0)))))</f>
        <v/>
      </c>
      <c r="AO431" s="248" t="str">
        <f aca="true">IF($AN431="","",MIN($AN431,MAX(0,INT((TODAY()-付款宽限天数-$D431)/(($E431-$D431+1)/$AN431))+1)))</f>
        <v/>
      </c>
    </row>
    <row r="432" customFormat="false" ht="24" hidden="false" customHeight="false" outlineLevel="0" collapsed="false">
      <c r="F432" s="288" t="str">
        <f aca="true">IF(TRIM($B432&amp;$C432)="","",IF(OR(ISNUMBER(SEARCH("未",$A432)),ISNUMBER(SEARCH("送出",$A432)),AND(TRIM($A432)="",NOT(ISNUMBER($D432)),N($H432)=0)),"【合同未回】","")&amp;IF(NOT(ISNUMBER($E432)),IF(OR(ISNUMBER(SEARCH("未",$A432)),ISNUMBER(SEARCH("送出",$A432)),AND(TRIM($A432)="",NOT(ISNUMBER($D432)),N($H432)=0)),"","【未填合同期】"),IF($E432&lt;TODAY(),"【已到期】",IF($E432-TODAY()&lt;=提醒天数,"【即将到期，剩余"&amp;($E432-TODAY())&amp;"天】","【正常】")))&amp;IF(OR($AD432="安装免保",$AD432="技术免保",$AD432="质保期内"),"【"&amp;$AD432&amp;"】",""))</f>
        <v/>
      </c>
      <c r="K432" s="244" t="str">
        <f aca="false">IF(OR(N($H432)=0,N($I432)=0),"",ROUND(N($H432)*N($I432)*IF(N($J432)=0,1,N($J432)),2))</f>
        <v/>
      </c>
      <c r="M432" s="244" t="str">
        <f aca="false">IF(TRIM($B432&amp;$C432)="","",IF(AND(N($K432)=0,N($L432)=0),"",ROUND(N($K432)+N($L432),2)))</f>
        <v/>
      </c>
      <c r="S432" s="244"/>
      <c r="T432" s="245" t="str">
        <f aca="false">IF(TRIM($B432&amp;$C432)="","",IF(N($O432)=0,"",MAX(0,MIN(N($O432)-N($Q432),N($W432)))))</f>
        <v/>
      </c>
      <c r="U432" s="245" t="str">
        <f aca="false">IF(TRIM($B432&amp;$C432)="","",IF(N($Q432)&lt;=N($O432),"",N($Q432)-N($O432)))</f>
        <v/>
      </c>
      <c r="V432" s="245" t="str">
        <f aca="false">IF(OR(TRIM($B432&amp;$C432)="",$W432=""),"",MAX(0,N($W432))-N($T432))</f>
        <v/>
      </c>
      <c r="W432" s="245" t="str">
        <f aca="false">IF(TRIM($B432&amp;$C432)="","",IF(AND(N($M432)=0,N($Q432)+N($R432)+N($S432)=0),"",ROUND(N($M432)-N($Q432)-N($R432)-N($S432),2)))</f>
        <v/>
      </c>
      <c r="X432" s="246" t="str">
        <f aca="false">IF(TRIM($B432&amp;$C432)="","",IF(N($M432)=0,IF((N($Q432)+N($R432)+N($S432))=0,"—未填单价","未填单价，已收 "&amp;TEXT((N($Q432)+N($R432)+N($S432)),"#,##0.00")),IF(N($W432)&gt;0.005,"欠 "&amp;TEXT(N($W432),"#,##0.00")&amp;IF(N($T432)&gt;0,"（开票未到账 "&amp;TEXT(N($T432),"#,##0.00")&amp;"）","")&amp;IF(N($V432)&gt;0,"（未开票 "&amp;TEXT(N($V432),"#,##0.00")&amp;"）",""),IF(N($W432)&lt;-0.005,"多收 "&amp;TEXT(-N($W432),"#,##0.00"),"✔ 已结清")))&amp;IF(N($U432)&gt;0,"｜到账未开票 "&amp;TEXT(N($U432),"#,##0.00")&amp;"，待补票","")&amp;IF(N($R432)&gt;0,"｜收现 "&amp;TEXT(N($R432),"#,##0.00"),"")&amp;IF(N($S432)&gt;0,"｜收款不开票 "&amp;TEXT(N($S432),"#,##0.00"),""))</f>
        <v/>
      </c>
      <c r="Y432" s="290"/>
      <c r="AC432" s="244" t="str">
        <f aca="false">IF(OR(N($O432)=0,N($AB432)=0),"",ROUND(N($O432)/(1+N($AB432))*N($AB432),2))</f>
        <v/>
      </c>
      <c r="AD432" s="290"/>
      <c r="AE432" s="288"/>
      <c r="AF432" s="261" t="str">
        <f aca="false">IF($AN432="","",IF($AN432=1,IF($AO432&gt;=1,"一次性·已到收款期","一次性·未到期"),$AE432&amp;" 第"&amp;$AO432&amp;"/"&amp;$AN432&amp;"期"))</f>
        <v/>
      </c>
      <c r="AG432" s="245" t="str">
        <f aca="false">IF(OR($AN432="",N($M432)=0),"",ROUND(N($K432)*$AO432/$AN432,2)+N($L432))</f>
        <v/>
      </c>
      <c r="AH432" s="245" t="str">
        <f aca="false">IF($AG432="","",MAX(0,ROUND($AG432-(N($Q432)+N($R432)+N($S432)),2)))</f>
        <v/>
      </c>
      <c r="AI432" s="245" t="str">
        <f aca="false">IF(OR(TRIM($B432&amp;$C432)="",NOT(ISNUMBER($D432))),"",SUMIFS($W$3:$W$1001,$AK$3:$AK$1001,$AK432,$D$3:$D$1001,"&lt;"&amp;$D432))</f>
        <v/>
      </c>
      <c r="AJ432" s="245" t="str">
        <f aca="false">IF(TRIM($B432&amp;$C432)="","",SUMIFS($W$3:$W$1001,$AK$3:$AK$1001,$AK432))</f>
        <v/>
      </c>
      <c r="AK432" s="261" t="str">
        <f aca="false">IF(TRIM($B432&amp;$C432)="","",TRIM($B432)&amp;"｜"&amp;TRIM($C432))</f>
        <v/>
      </c>
      <c r="AL432" s="245" t="str">
        <f aca="false">IF(TRIM($B432&amp;$C432)="","",MIN(N($O432),N($Q432)))</f>
        <v/>
      </c>
      <c r="AM432" s="248" t="str">
        <f aca="false">IF(ISNUMBER($D432),YEAR($D432),"")</f>
        <v/>
      </c>
      <c r="AN432" s="248" t="str">
        <f aca="false">IF(OR(TRIM($B432&amp;$C432)="",NOT(ISNUMBER($D432)),NOT(ISNUMBER($E432))),"",IF($E432&lt;$D432,"",IF(IF($AE432="半年付",2,IF($AE432="季度付",4,IF($AE432="月付",12,IF($AE432="半月付",24,1))))=1,1,MAX(1,ROUND(($E432-$D432+1)/365*IF($AE432="半年付",2,IF($AE432="季度付",4,IF($AE432="月付",12,IF($AE432="半月付",24,1)))),0)))))</f>
        <v/>
      </c>
      <c r="AO432" s="248" t="str">
        <f aca="true">IF($AN432="","",MIN($AN432,MAX(0,INT((TODAY()-付款宽限天数-$D432)/(($E432-$D432+1)/$AN432))+1)))</f>
        <v/>
      </c>
    </row>
    <row r="433" customFormat="false" ht="24" hidden="false" customHeight="false" outlineLevel="0" collapsed="false">
      <c r="F433" s="288" t="str">
        <f aca="true">IF(TRIM($B433&amp;$C433)="","",IF(OR(ISNUMBER(SEARCH("未",$A433)),ISNUMBER(SEARCH("送出",$A433)),AND(TRIM($A433)="",NOT(ISNUMBER($D433)),N($H433)=0)),"【合同未回】","")&amp;IF(NOT(ISNUMBER($E433)),IF(OR(ISNUMBER(SEARCH("未",$A433)),ISNUMBER(SEARCH("送出",$A433)),AND(TRIM($A433)="",NOT(ISNUMBER($D433)),N($H433)=0)),"","【未填合同期】"),IF($E433&lt;TODAY(),"【已到期】",IF($E433-TODAY()&lt;=提醒天数,"【即将到期，剩余"&amp;($E433-TODAY())&amp;"天】","【正常】")))&amp;IF(OR($AD433="安装免保",$AD433="技术免保",$AD433="质保期内"),"【"&amp;$AD433&amp;"】",""))</f>
        <v/>
      </c>
      <c r="K433" s="244" t="str">
        <f aca="false">IF(OR(N($H433)=0,N($I433)=0),"",ROUND(N($H433)*N($I433)*IF(N($J433)=0,1,N($J433)),2))</f>
        <v/>
      </c>
      <c r="M433" s="244" t="str">
        <f aca="false">IF(TRIM($B433&amp;$C433)="","",IF(AND(N($K433)=0,N($L433)=0),"",ROUND(N($K433)+N($L433),2)))</f>
        <v/>
      </c>
      <c r="S433" s="244"/>
      <c r="T433" s="245" t="str">
        <f aca="false">IF(TRIM($B433&amp;$C433)="","",IF(N($O433)=0,"",MAX(0,MIN(N($O433)-N($Q433),N($W433)))))</f>
        <v/>
      </c>
      <c r="U433" s="245" t="str">
        <f aca="false">IF(TRIM($B433&amp;$C433)="","",IF(N($Q433)&lt;=N($O433),"",N($Q433)-N($O433)))</f>
        <v/>
      </c>
      <c r="V433" s="245" t="str">
        <f aca="false">IF(OR(TRIM($B433&amp;$C433)="",$W433=""),"",MAX(0,N($W433))-N($T433))</f>
        <v/>
      </c>
      <c r="W433" s="245" t="str">
        <f aca="false">IF(TRIM($B433&amp;$C433)="","",IF(AND(N($M433)=0,N($Q433)+N($R433)+N($S433)=0),"",ROUND(N($M433)-N($Q433)-N($R433)-N($S433),2)))</f>
        <v/>
      </c>
      <c r="X433" s="246" t="str">
        <f aca="false">IF(TRIM($B433&amp;$C433)="","",IF(N($M433)=0,IF((N($Q433)+N($R433)+N($S433))=0,"—未填单价","未填单价，已收 "&amp;TEXT((N($Q433)+N($R433)+N($S433)),"#,##0.00")),IF(N($W433)&gt;0.005,"欠 "&amp;TEXT(N($W433),"#,##0.00")&amp;IF(N($T433)&gt;0,"（开票未到账 "&amp;TEXT(N($T433),"#,##0.00")&amp;"）","")&amp;IF(N($V433)&gt;0,"（未开票 "&amp;TEXT(N($V433),"#,##0.00")&amp;"）",""),IF(N($W433)&lt;-0.005,"多收 "&amp;TEXT(-N($W433),"#,##0.00"),"✔ 已结清")))&amp;IF(N($U433)&gt;0,"｜到账未开票 "&amp;TEXT(N($U433),"#,##0.00")&amp;"，待补票","")&amp;IF(N($R433)&gt;0,"｜收现 "&amp;TEXT(N($R433),"#,##0.00"),"")&amp;IF(N($S433)&gt;0,"｜收款不开票 "&amp;TEXT(N($S433),"#,##0.00"),""))</f>
        <v/>
      </c>
      <c r="Y433" s="290"/>
      <c r="AC433" s="244" t="str">
        <f aca="false">IF(OR(N($O433)=0,N($AB433)=0),"",ROUND(N($O433)/(1+N($AB433))*N($AB433),2))</f>
        <v/>
      </c>
      <c r="AD433" s="290"/>
      <c r="AE433" s="288"/>
      <c r="AF433" s="261" t="str">
        <f aca="false">IF($AN433="","",IF($AN433=1,IF($AO433&gt;=1,"一次性·已到收款期","一次性·未到期"),$AE433&amp;" 第"&amp;$AO433&amp;"/"&amp;$AN433&amp;"期"))</f>
        <v/>
      </c>
      <c r="AG433" s="245" t="str">
        <f aca="false">IF(OR($AN433="",N($M433)=0),"",ROUND(N($K433)*$AO433/$AN433,2)+N($L433))</f>
        <v/>
      </c>
      <c r="AH433" s="245" t="str">
        <f aca="false">IF($AG433="","",MAX(0,ROUND($AG433-(N($Q433)+N($R433)+N($S433)),2)))</f>
        <v/>
      </c>
      <c r="AI433" s="245" t="str">
        <f aca="false">IF(OR(TRIM($B433&amp;$C433)="",NOT(ISNUMBER($D433))),"",SUMIFS($W$3:$W$1001,$AK$3:$AK$1001,$AK433,$D$3:$D$1001,"&lt;"&amp;$D433))</f>
        <v/>
      </c>
      <c r="AJ433" s="245" t="str">
        <f aca="false">IF(TRIM($B433&amp;$C433)="","",SUMIFS($W$3:$W$1001,$AK$3:$AK$1001,$AK433))</f>
        <v/>
      </c>
      <c r="AK433" s="261" t="str">
        <f aca="false">IF(TRIM($B433&amp;$C433)="","",TRIM($B433)&amp;"｜"&amp;TRIM($C433))</f>
        <v/>
      </c>
      <c r="AL433" s="245" t="str">
        <f aca="false">IF(TRIM($B433&amp;$C433)="","",MIN(N($O433),N($Q433)))</f>
        <v/>
      </c>
      <c r="AM433" s="248" t="str">
        <f aca="false">IF(ISNUMBER($D433),YEAR($D433),"")</f>
        <v/>
      </c>
      <c r="AN433" s="248" t="str">
        <f aca="false">IF(OR(TRIM($B433&amp;$C433)="",NOT(ISNUMBER($D433)),NOT(ISNUMBER($E433))),"",IF($E433&lt;$D433,"",IF(IF($AE433="半年付",2,IF($AE433="季度付",4,IF($AE433="月付",12,IF($AE433="半月付",24,1))))=1,1,MAX(1,ROUND(($E433-$D433+1)/365*IF($AE433="半年付",2,IF($AE433="季度付",4,IF($AE433="月付",12,IF($AE433="半月付",24,1)))),0)))))</f>
        <v/>
      </c>
      <c r="AO433" s="248" t="str">
        <f aca="true">IF($AN433="","",MIN($AN433,MAX(0,INT((TODAY()-付款宽限天数-$D433)/(($E433-$D433+1)/$AN433))+1)))</f>
        <v/>
      </c>
    </row>
    <row r="434" customFormat="false" ht="24" hidden="false" customHeight="false" outlineLevel="0" collapsed="false">
      <c r="F434" s="288" t="str">
        <f aca="true">IF(TRIM($B434&amp;$C434)="","",IF(OR(ISNUMBER(SEARCH("未",$A434)),ISNUMBER(SEARCH("送出",$A434)),AND(TRIM($A434)="",NOT(ISNUMBER($D434)),N($H434)=0)),"【合同未回】","")&amp;IF(NOT(ISNUMBER($E434)),IF(OR(ISNUMBER(SEARCH("未",$A434)),ISNUMBER(SEARCH("送出",$A434)),AND(TRIM($A434)="",NOT(ISNUMBER($D434)),N($H434)=0)),"","【未填合同期】"),IF($E434&lt;TODAY(),"【已到期】",IF($E434-TODAY()&lt;=提醒天数,"【即将到期，剩余"&amp;($E434-TODAY())&amp;"天】","【正常】")))&amp;IF(OR($AD434="安装免保",$AD434="技术免保",$AD434="质保期内"),"【"&amp;$AD434&amp;"】",""))</f>
        <v/>
      </c>
      <c r="K434" s="244" t="str">
        <f aca="false">IF(OR(N($H434)=0,N($I434)=0),"",ROUND(N($H434)*N($I434)*IF(N($J434)=0,1,N($J434)),2))</f>
        <v/>
      </c>
      <c r="M434" s="244" t="str">
        <f aca="false">IF(TRIM($B434&amp;$C434)="","",IF(AND(N($K434)=0,N($L434)=0),"",ROUND(N($K434)+N($L434),2)))</f>
        <v/>
      </c>
      <c r="S434" s="244"/>
      <c r="T434" s="245" t="str">
        <f aca="false">IF(TRIM($B434&amp;$C434)="","",IF(N($O434)=0,"",MAX(0,MIN(N($O434)-N($Q434),N($W434)))))</f>
        <v/>
      </c>
      <c r="U434" s="245" t="str">
        <f aca="false">IF(TRIM($B434&amp;$C434)="","",IF(N($Q434)&lt;=N($O434),"",N($Q434)-N($O434)))</f>
        <v/>
      </c>
      <c r="V434" s="245" t="str">
        <f aca="false">IF(OR(TRIM($B434&amp;$C434)="",$W434=""),"",MAX(0,N($W434))-N($T434))</f>
        <v/>
      </c>
      <c r="W434" s="245" t="str">
        <f aca="false">IF(TRIM($B434&amp;$C434)="","",IF(AND(N($M434)=0,N($Q434)+N($R434)+N($S434)=0),"",ROUND(N($M434)-N($Q434)-N($R434)-N($S434),2)))</f>
        <v/>
      </c>
      <c r="X434" s="246" t="str">
        <f aca="false">IF(TRIM($B434&amp;$C434)="","",IF(N($M434)=0,IF((N($Q434)+N($R434)+N($S434))=0,"—未填单价","未填单价，已收 "&amp;TEXT((N($Q434)+N($R434)+N($S434)),"#,##0.00")),IF(N($W434)&gt;0.005,"欠 "&amp;TEXT(N($W434),"#,##0.00")&amp;IF(N($T434)&gt;0,"（开票未到账 "&amp;TEXT(N($T434),"#,##0.00")&amp;"）","")&amp;IF(N($V434)&gt;0,"（未开票 "&amp;TEXT(N($V434),"#,##0.00")&amp;"）",""),IF(N($W434)&lt;-0.005,"多收 "&amp;TEXT(-N($W434),"#,##0.00"),"✔ 已结清")))&amp;IF(N($U434)&gt;0,"｜到账未开票 "&amp;TEXT(N($U434),"#,##0.00")&amp;"，待补票","")&amp;IF(N($R434)&gt;0,"｜收现 "&amp;TEXT(N($R434),"#,##0.00"),"")&amp;IF(N($S434)&gt;0,"｜收款不开票 "&amp;TEXT(N($S434),"#,##0.00"),""))</f>
        <v/>
      </c>
      <c r="Y434" s="290"/>
      <c r="AC434" s="244" t="str">
        <f aca="false">IF(OR(N($O434)=0,N($AB434)=0),"",ROUND(N($O434)/(1+N($AB434))*N($AB434),2))</f>
        <v/>
      </c>
      <c r="AD434" s="290"/>
      <c r="AE434" s="288"/>
      <c r="AF434" s="261" t="str">
        <f aca="false">IF($AN434="","",IF($AN434=1,IF($AO434&gt;=1,"一次性·已到收款期","一次性·未到期"),$AE434&amp;" 第"&amp;$AO434&amp;"/"&amp;$AN434&amp;"期"))</f>
        <v/>
      </c>
      <c r="AG434" s="245" t="str">
        <f aca="false">IF(OR($AN434="",N($M434)=0),"",ROUND(N($K434)*$AO434/$AN434,2)+N($L434))</f>
        <v/>
      </c>
      <c r="AH434" s="245" t="str">
        <f aca="false">IF($AG434="","",MAX(0,ROUND($AG434-(N($Q434)+N($R434)+N($S434)),2)))</f>
        <v/>
      </c>
      <c r="AI434" s="245" t="str">
        <f aca="false">IF(OR(TRIM($B434&amp;$C434)="",NOT(ISNUMBER($D434))),"",SUMIFS($W$3:$W$1001,$AK$3:$AK$1001,$AK434,$D$3:$D$1001,"&lt;"&amp;$D434))</f>
        <v/>
      </c>
      <c r="AJ434" s="245" t="str">
        <f aca="false">IF(TRIM($B434&amp;$C434)="","",SUMIFS($W$3:$W$1001,$AK$3:$AK$1001,$AK434))</f>
        <v/>
      </c>
      <c r="AK434" s="261" t="str">
        <f aca="false">IF(TRIM($B434&amp;$C434)="","",TRIM($B434)&amp;"｜"&amp;TRIM($C434))</f>
        <v/>
      </c>
      <c r="AL434" s="245" t="str">
        <f aca="false">IF(TRIM($B434&amp;$C434)="","",MIN(N($O434),N($Q434)))</f>
        <v/>
      </c>
      <c r="AM434" s="248" t="str">
        <f aca="false">IF(ISNUMBER($D434),YEAR($D434),"")</f>
        <v/>
      </c>
      <c r="AN434" s="248" t="str">
        <f aca="false">IF(OR(TRIM($B434&amp;$C434)="",NOT(ISNUMBER($D434)),NOT(ISNUMBER($E434))),"",IF($E434&lt;$D434,"",IF(IF($AE434="半年付",2,IF($AE434="季度付",4,IF($AE434="月付",12,IF($AE434="半月付",24,1))))=1,1,MAX(1,ROUND(($E434-$D434+1)/365*IF($AE434="半年付",2,IF($AE434="季度付",4,IF($AE434="月付",12,IF($AE434="半月付",24,1)))),0)))))</f>
        <v/>
      </c>
      <c r="AO434" s="248" t="str">
        <f aca="true">IF($AN434="","",MIN($AN434,MAX(0,INT((TODAY()-付款宽限天数-$D434)/(($E434-$D434+1)/$AN434))+1)))</f>
        <v/>
      </c>
    </row>
    <row r="435" customFormat="false" ht="24" hidden="false" customHeight="false" outlineLevel="0" collapsed="false">
      <c r="F435" s="288" t="str">
        <f aca="true">IF(TRIM($B435&amp;$C435)="","",IF(OR(ISNUMBER(SEARCH("未",$A435)),ISNUMBER(SEARCH("送出",$A435)),AND(TRIM($A435)="",NOT(ISNUMBER($D435)),N($H435)=0)),"【合同未回】","")&amp;IF(NOT(ISNUMBER($E435)),IF(OR(ISNUMBER(SEARCH("未",$A435)),ISNUMBER(SEARCH("送出",$A435)),AND(TRIM($A435)="",NOT(ISNUMBER($D435)),N($H435)=0)),"","【未填合同期】"),IF($E435&lt;TODAY(),"【已到期】",IF($E435-TODAY()&lt;=提醒天数,"【即将到期，剩余"&amp;($E435-TODAY())&amp;"天】","【正常】")))&amp;IF(OR($AD435="安装免保",$AD435="技术免保",$AD435="质保期内"),"【"&amp;$AD435&amp;"】",""))</f>
        <v/>
      </c>
      <c r="K435" s="244" t="str">
        <f aca="false">IF(OR(N($H435)=0,N($I435)=0),"",ROUND(N($H435)*N($I435)*IF(N($J435)=0,1,N($J435)),2))</f>
        <v/>
      </c>
      <c r="M435" s="244" t="str">
        <f aca="false">IF(TRIM($B435&amp;$C435)="","",IF(AND(N($K435)=0,N($L435)=0),"",ROUND(N($K435)+N($L435),2)))</f>
        <v/>
      </c>
      <c r="S435" s="244"/>
      <c r="T435" s="245" t="str">
        <f aca="false">IF(TRIM($B435&amp;$C435)="","",IF(N($O435)=0,"",MAX(0,MIN(N($O435)-N($Q435),N($W435)))))</f>
        <v/>
      </c>
      <c r="U435" s="245" t="str">
        <f aca="false">IF(TRIM($B435&amp;$C435)="","",IF(N($Q435)&lt;=N($O435),"",N($Q435)-N($O435)))</f>
        <v/>
      </c>
      <c r="V435" s="245" t="str">
        <f aca="false">IF(OR(TRIM($B435&amp;$C435)="",$W435=""),"",MAX(0,N($W435))-N($T435))</f>
        <v/>
      </c>
      <c r="W435" s="245" t="str">
        <f aca="false">IF(TRIM($B435&amp;$C435)="","",IF(AND(N($M435)=0,N($Q435)+N($R435)+N($S435)=0),"",ROUND(N($M435)-N($Q435)-N($R435)-N($S435),2)))</f>
        <v/>
      </c>
      <c r="X435" s="246" t="str">
        <f aca="false">IF(TRIM($B435&amp;$C435)="","",IF(N($M435)=0,IF((N($Q435)+N($R435)+N($S435))=0,"—未填单价","未填单价，已收 "&amp;TEXT((N($Q435)+N($R435)+N($S435)),"#,##0.00")),IF(N($W435)&gt;0.005,"欠 "&amp;TEXT(N($W435),"#,##0.00")&amp;IF(N($T435)&gt;0,"（开票未到账 "&amp;TEXT(N($T435),"#,##0.00")&amp;"）","")&amp;IF(N($V435)&gt;0,"（未开票 "&amp;TEXT(N($V435),"#,##0.00")&amp;"）",""),IF(N($W435)&lt;-0.005,"多收 "&amp;TEXT(-N($W435),"#,##0.00"),"✔ 已结清")))&amp;IF(N($U435)&gt;0,"｜到账未开票 "&amp;TEXT(N($U435),"#,##0.00")&amp;"，待补票","")&amp;IF(N($R435)&gt;0,"｜收现 "&amp;TEXT(N($R435),"#,##0.00"),"")&amp;IF(N($S435)&gt;0,"｜收款不开票 "&amp;TEXT(N($S435),"#,##0.00"),""))</f>
        <v/>
      </c>
      <c r="Y435" s="290"/>
      <c r="AC435" s="244" t="str">
        <f aca="false">IF(OR(N($O435)=0,N($AB435)=0),"",ROUND(N($O435)/(1+N($AB435))*N($AB435),2))</f>
        <v/>
      </c>
      <c r="AD435" s="290"/>
      <c r="AE435" s="288"/>
      <c r="AF435" s="261" t="str">
        <f aca="false">IF($AN435="","",IF($AN435=1,IF($AO435&gt;=1,"一次性·已到收款期","一次性·未到期"),$AE435&amp;" 第"&amp;$AO435&amp;"/"&amp;$AN435&amp;"期"))</f>
        <v/>
      </c>
      <c r="AG435" s="245" t="str">
        <f aca="false">IF(OR($AN435="",N($M435)=0),"",ROUND(N($K435)*$AO435/$AN435,2)+N($L435))</f>
        <v/>
      </c>
      <c r="AH435" s="245" t="str">
        <f aca="false">IF($AG435="","",MAX(0,ROUND($AG435-(N($Q435)+N($R435)+N($S435)),2)))</f>
        <v/>
      </c>
      <c r="AI435" s="245" t="str">
        <f aca="false">IF(OR(TRIM($B435&amp;$C435)="",NOT(ISNUMBER($D435))),"",SUMIFS($W$3:$W$1001,$AK$3:$AK$1001,$AK435,$D$3:$D$1001,"&lt;"&amp;$D435))</f>
        <v/>
      </c>
      <c r="AJ435" s="245" t="str">
        <f aca="false">IF(TRIM($B435&amp;$C435)="","",SUMIFS($W$3:$W$1001,$AK$3:$AK$1001,$AK435))</f>
        <v/>
      </c>
      <c r="AK435" s="261" t="str">
        <f aca="false">IF(TRIM($B435&amp;$C435)="","",TRIM($B435)&amp;"｜"&amp;TRIM($C435))</f>
        <v/>
      </c>
      <c r="AL435" s="245" t="str">
        <f aca="false">IF(TRIM($B435&amp;$C435)="","",MIN(N($O435),N($Q435)))</f>
        <v/>
      </c>
      <c r="AM435" s="248" t="str">
        <f aca="false">IF(ISNUMBER($D435),YEAR($D435),"")</f>
        <v/>
      </c>
      <c r="AN435" s="248" t="str">
        <f aca="false">IF(OR(TRIM($B435&amp;$C435)="",NOT(ISNUMBER($D435)),NOT(ISNUMBER($E435))),"",IF($E435&lt;$D435,"",IF(IF($AE435="半年付",2,IF($AE435="季度付",4,IF($AE435="月付",12,IF($AE435="半月付",24,1))))=1,1,MAX(1,ROUND(($E435-$D435+1)/365*IF($AE435="半年付",2,IF($AE435="季度付",4,IF($AE435="月付",12,IF($AE435="半月付",24,1)))),0)))))</f>
        <v/>
      </c>
      <c r="AO435" s="248" t="str">
        <f aca="true">IF($AN435="","",MIN($AN435,MAX(0,INT((TODAY()-付款宽限天数-$D435)/(($E435-$D435+1)/$AN435))+1)))</f>
        <v/>
      </c>
    </row>
    <row r="436" customFormat="false" ht="24" hidden="false" customHeight="false" outlineLevel="0" collapsed="false">
      <c r="F436" s="288" t="str">
        <f aca="true">IF(TRIM($B436&amp;$C436)="","",IF(OR(ISNUMBER(SEARCH("未",$A436)),ISNUMBER(SEARCH("送出",$A436)),AND(TRIM($A436)="",NOT(ISNUMBER($D436)),N($H436)=0)),"【合同未回】","")&amp;IF(NOT(ISNUMBER($E436)),IF(OR(ISNUMBER(SEARCH("未",$A436)),ISNUMBER(SEARCH("送出",$A436)),AND(TRIM($A436)="",NOT(ISNUMBER($D436)),N($H436)=0)),"","【未填合同期】"),IF($E436&lt;TODAY(),"【已到期】",IF($E436-TODAY()&lt;=提醒天数,"【即将到期，剩余"&amp;($E436-TODAY())&amp;"天】","【正常】")))&amp;IF(OR($AD436="安装免保",$AD436="技术免保",$AD436="质保期内"),"【"&amp;$AD436&amp;"】",""))</f>
        <v/>
      </c>
      <c r="K436" s="244" t="str">
        <f aca="false">IF(OR(N($H436)=0,N($I436)=0),"",ROUND(N($H436)*N($I436)*IF(N($J436)=0,1,N($J436)),2))</f>
        <v/>
      </c>
      <c r="M436" s="244" t="str">
        <f aca="false">IF(TRIM($B436&amp;$C436)="","",IF(AND(N($K436)=0,N($L436)=0),"",ROUND(N($K436)+N($L436),2)))</f>
        <v/>
      </c>
      <c r="S436" s="244"/>
      <c r="T436" s="245" t="str">
        <f aca="false">IF(TRIM($B436&amp;$C436)="","",IF(N($O436)=0,"",MAX(0,MIN(N($O436)-N($Q436),N($W436)))))</f>
        <v/>
      </c>
      <c r="U436" s="245" t="str">
        <f aca="false">IF(TRIM($B436&amp;$C436)="","",IF(N($Q436)&lt;=N($O436),"",N($Q436)-N($O436)))</f>
        <v/>
      </c>
      <c r="V436" s="245" t="str">
        <f aca="false">IF(OR(TRIM($B436&amp;$C436)="",$W436=""),"",MAX(0,N($W436))-N($T436))</f>
        <v/>
      </c>
      <c r="W436" s="245" t="str">
        <f aca="false">IF(TRIM($B436&amp;$C436)="","",IF(AND(N($M436)=0,N($Q436)+N($R436)+N($S436)=0),"",ROUND(N($M436)-N($Q436)-N($R436)-N($S436),2)))</f>
        <v/>
      </c>
      <c r="X436" s="246" t="str">
        <f aca="false">IF(TRIM($B436&amp;$C436)="","",IF(N($M436)=0,IF((N($Q436)+N($R436)+N($S436))=0,"—未填单价","未填单价，已收 "&amp;TEXT((N($Q436)+N($R436)+N($S436)),"#,##0.00")),IF(N($W436)&gt;0.005,"欠 "&amp;TEXT(N($W436),"#,##0.00")&amp;IF(N($T436)&gt;0,"（开票未到账 "&amp;TEXT(N($T436),"#,##0.00")&amp;"）","")&amp;IF(N($V436)&gt;0,"（未开票 "&amp;TEXT(N($V436),"#,##0.00")&amp;"）",""),IF(N($W436)&lt;-0.005,"多收 "&amp;TEXT(-N($W436),"#,##0.00"),"✔ 已结清")))&amp;IF(N($U436)&gt;0,"｜到账未开票 "&amp;TEXT(N($U436),"#,##0.00")&amp;"，待补票","")&amp;IF(N($R436)&gt;0,"｜收现 "&amp;TEXT(N($R436),"#,##0.00"),"")&amp;IF(N($S436)&gt;0,"｜收款不开票 "&amp;TEXT(N($S436),"#,##0.00"),""))</f>
        <v/>
      </c>
      <c r="Y436" s="290"/>
      <c r="AC436" s="244" t="str">
        <f aca="false">IF(OR(N($O436)=0,N($AB436)=0),"",ROUND(N($O436)/(1+N($AB436))*N($AB436),2))</f>
        <v/>
      </c>
      <c r="AD436" s="290"/>
      <c r="AE436" s="288"/>
      <c r="AF436" s="261" t="str">
        <f aca="false">IF($AN436="","",IF($AN436=1,IF($AO436&gt;=1,"一次性·已到收款期","一次性·未到期"),$AE436&amp;" 第"&amp;$AO436&amp;"/"&amp;$AN436&amp;"期"))</f>
        <v/>
      </c>
      <c r="AG436" s="245" t="str">
        <f aca="false">IF(OR($AN436="",N($M436)=0),"",ROUND(N($K436)*$AO436/$AN436,2)+N($L436))</f>
        <v/>
      </c>
      <c r="AH436" s="245" t="str">
        <f aca="false">IF($AG436="","",MAX(0,ROUND($AG436-(N($Q436)+N($R436)+N($S436)),2)))</f>
        <v/>
      </c>
      <c r="AI436" s="245" t="str">
        <f aca="false">IF(OR(TRIM($B436&amp;$C436)="",NOT(ISNUMBER($D436))),"",SUMIFS($W$3:$W$1001,$AK$3:$AK$1001,$AK436,$D$3:$D$1001,"&lt;"&amp;$D436))</f>
        <v/>
      </c>
      <c r="AJ436" s="245" t="str">
        <f aca="false">IF(TRIM($B436&amp;$C436)="","",SUMIFS($W$3:$W$1001,$AK$3:$AK$1001,$AK436))</f>
        <v/>
      </c>
      <c r="AK436" s="261" t="str">
        <f aca="false">IF(TRIM($B436&amp;$C436)="","",TRIM($B436)&amp;"｜"&amp;TRIM($C436))</f>
        <v/>
      </c>
      <c r="AL436" s="245" t="str">
        <f aca="false">IF(TRIM($B436&amp;$C436)="","",MIN(N($O436),N($Q436)))</f>
        <v/>
      </c>
      <c r="AM436" s="248" t="str">
        <f aca="false">IF(ISNUMBER($D436),YEAR($D436),"")</f>
        <v/>
      </c>
      <c r="AN436" s="248" t="str">
        <f aca="false">IF(OR(TRIM($B436&amp;$C436)="",NOT(ISNUMBER($D436)),NOT(ISNUMBER($E436))),"",IF($E436&lt;$D436,"",IF(IF($AE436="半年付",2,IF($AE436="季度付",4,IF($AE436="月付",12,IF($AE436="半月付",24,1))))=1,1,MAX(1,ROUND(($E436-$D436+1)/365*IF($AE436="半年付",2,IF($AE436="季度付",4,IF($AE436="月付",12,IF($AE436="半月付",24,1)))),0)))))</f>
        <v/>
      </c>
      <c r="AO436" s="248" t="str">
        <f aca="true">IF($AN436="","",MIN($AN436,MAX(0,INT((TODAY()-付款宽限天数-$D436)/(($E436-$D436+1)/$AN436))+1)))</f>
        <v/>
      </c>
    </row>
    <row r="437" customFormat="false" ht="24" hidden="false" customHeight="false" outlineLevel="0" collapsed="false">
      <c r="F437" s="288" t="str">
        <f aca="true">IF(TRIM($B437&amp;$C437)="","",IF(OR(ISNUMBER(SEARCH("未",$A437)),ISNUMBER(SEARCH("送出",$A437)),AND(TRIM($A437)="",NOT(ISNUMBER($D437)),N($H437)=0)),"【合同未回】","")&amp;IF(NOT(ISNUMBER($E437)),IF(OR(ISNUMBER(SEARCH("未",$A437)),ISNUMBER(SEARCH("送出",$A437)),AND(TRIM($A437)="",NOT(ISNUMBER($D437)),N($H437)=0)),"","【未填合同期】"),IF($E437&lt;TODAY(),"【已到期】",IF($E437-TODAY()&lt;=提醒天数,"【即将到期，剩余"&amp;($E437-TODAY())&amp;"天】","【正常】")))&amp;IF(OR($AD437="安装免保",$AD437="技术免保",$AD437="质保期内"),"【"&amp;$AD437&amp;"】",""))</f>
        <v/>
      </c>
      <c r="K437" s="244" t="str">
        <f aca="false">IF(OR(N($H437)=0,N($I437)=0),"",ROUND(N($H437)*N($I437)*IF(N($J437)=0,1,N($J437)),2))</f>
        <v/>
      </c>
      <c r="M437" s="244" t="str">
        <f aca="false">IF(TRIM($B437&amp;$C437)="","",IF(AND(N($K437)=0,N($L437)=0),"",ROUND(N($K437)+N($L437),2)))</f>
        <v/>
      </c>
      <c r="S437" s="244"/>
      <c r="T437" s="245" t="str">
        <f aca="false">IF(TRIM($B437&amp;$C437)="","",IF(N($O437)=0,"",MAX(0,MIN(N($O437)-N($Q437),N($W437)))))</f>
        <v/>
      </c>
      <c r="U437" s="245" t="str">
        <f aca="false">IF(TRIM($B437&amp;$C437)="","",IF(N($Q437)&lt;=N($O437),"",N($Q437)-N($O437)))</f>
        <v/>
      </c>
      <c r="V437" s="245" t="str">
        <f aca="false">IF(OR(TRIM($B437&amp;$C437)="",$W437=""),"",MAX(0,N($W437))-N($T437))</f>
        <v/>
      </c>
      <c r="W437" s="245" t="str">
        <f aca="false">IF(TRIM($B437&amp;$C437)="","",IF(AND(N($M437)=0,N($Q437)+N($R437)+N($S437)=0),"",ROUND(N($M437)-N($Q437)-N($R437)-N($S437),2)))</f>
        <v/>
      </c>
      <c r="X437" s="246" t="str">
        <f aca="false">IF(TRIM($B437&amp;$C437)="","",IF(N($M437)=0,IF((N($Q437)+N($R437)+N($S437))=0,"—未填单价","未填单价，已收 "&amp;TEXT((N($Q437)+N($R437)+N($S437)),"#,##0.00")),IF(N($W437)&gt;0.005,"欠 "&amp;TEXT(N($W437),"#,##0.00")&amp;IF(N($T437)&gt;0,"（开票未到账 "&amp;TEXT(N($T437),"#,##0.00")&amp;"）","")&amp;IF(N($V437)&gt;0,"（未开票 "&amp;TEXT(N($V437),"#,##0.00")&amp;"）",""),IF(N($W437)&lt;-0.005,"多收 "&amp;TEXT(-N($W437),"#,##0.00"),"✔ 已结清")))&amp;IF(N($U437)&gt;0,"｜到账未开票 "&amp;TEXT(N($U437),"#,##0.00")&amp;"，待补票","")&amp;IF(N($R437)&gt;0,"｜收现 "&amp;TEXT(N($R437),"#,##0.00"),"")&amp;IF(N($S437)&gt;0,"｜收款不开票 "&amp;TEXT(N($S437),"#,##0.00"),""))</f>
        <v/>
      </c>
      <c r="Y437" s="290"/>
      <c r="AC437" s="244" t="str">
        <f aca="false">IF(OR(N($O437)=0,N($AB437)=0),"",ROUND(N($O437)/(1+N($AB437))*N($AB437),2))</f>
        <v/>
      </c>
      <c r="AD437" s="290"/>
      <c r="AE437" s="288"/>
      <c r="AF437" s="261" t="str">
        <f aca="false">IF($AN437="","",IF($AN437=1,IF($AO437&gt;=1,"一次性·已到收款期","一次性·未到期"),$AE437&amp;" 第"&amp;$AO437&amp;"/"&amp;$AN437&amp;"期"))</f>
        <v/>
      </c>
      <c r="AG437" s="245" t="str">
        <f aca="false">IF(OR($AN437="",N($M437)=0),"",ROUND(N($K437)*$AO437/$AN437,2)+N($L437))</f>
        <v/>
      </c>
      <c r="AH437" s="245" t="str">
        <f aca="false">IF($AG437="","",MAX(0,ROUND($AG437-(N($Q437)+N($R437)+N($S437)),2)))</f>
        <v/>
      </c>
      <c r="AI437" s="245" t="str">
        <f aca="false">IF(OR(TRIM($B437&amp;$C437)="",NOT(ISNUMBER($D437))),"",SUMIFS($W$3:$W$1001,$AK$3:$AK$1001,$AK437,$D$3:$D$1001,"&lt;"&amp;$D437))</f>
        <v/>
      </c>
      <c r="AJ437" s="245" t="str">
        <f aca="false">IF(TRIM($B437&amp;$C437)="","",SUMIFS($W$3:$W$1001,$AK$3:$AK$1001,$AK437))</f>
        <v/>
      </c>
      <c r="AK437" s="261" t="str">
        <f aca="false">IF(TRIM($B437&amp;$C437)="","",TRIM($B437)&amp;"｜"&amp;TRIM($C437))</f>
        <v/>
      </c>
      <c r="AL437" s="245" t="str">
        <f aca="false">IF(TRIM($B437&amp;$C437)="","",MIN(N($O437),N($Q437)))</f>
        <v/>
      </c>
      <c r="AM437" s="248" t="str">
        <f aca="false">IF(ISNUMBER($D437),YEAR($D437),"")</f>
        <v/>
      </c>
      <c r="AN437" s="248" t="str">
        <f aca="false">IF(OR(TRIM($B437&amp;$C437)="",NOT(ISNUMBER($D437)),NOT(ISNUMBER($E437))),"",IF($E437&lt;$D437,"",IF(IF($AE437="半年付",2,IF($AE437="季度付",4,IF($AE437="月付",12,IF($AE437="半月付",24,1))))=1,1,MAX(1,ROUND(($E437-$D437+1)/365*IF($AE437="半年付",2,IF($AE437="季度付",4,IF($AE437="月付",12,IF($AE437="半月付",24,1)))),0)))))</f>
        <v/>
      </c>
      <c r="AO437" s="248" t="str">
        <f aca="true">IF($AN437="","",MIN($AN437,MAX(0,INT((TODAY()-付款宽限天数-$D437)/(($E437-$D437+1)/$AN437))+1)))</f>
        <v/>
      </c>
    </row>
    <row r="438" customFormat="false" ht="24" hidden="false" customHeight="false" outlineLevel="0" collapsed="false">
      <c r="F438" s="288" t="str">
        <f aca="true">IF(TRIM($B438&amp;$C438)="","",IF(OR(ISNUMBER(SEARCH("未",$A438)),ISNUMBER(SEARCH("送出",$A438)),AND(TRIM($A438)="",NOT(ISNUMBER($D438)),N($H438)=0)),"【合同未回】","")&amp;IF(NOT(ISNUMBER($E438)),IF(OR(ISNUMBER(SEARCH("未",$A438)),ISNUMBER(SEARCH("送出",$A438)),AND(TRIM($A438)="",NOT(ISNUMBER($D438)),N($H438)=0)),"","【未填合同期】"),IF($E438&lt;TODAY(),"【已到期】",IF($E438-TODAY()&lt;=提醒天数,"【即将到期，剩余"&amp;($E438-TODAY())&amp;"天】","【正常】")))&amp;IF(OR($AD438="安装免保",$AD438="技术免保",$AD438="质保期内"),"【"&amp;$AD438&amp;"】",""))</f>
        <v/>
      </c>
      <c r="K438" s="244" t="str">
        <f aca="false">IF(OR(N($H438)=0,N($I438)=0),"",ROUND(N($H438)*N($I438)*IF(N($J438)=0,1,N($J438)),2))</f>
        <v/>
      </c>
      <c r="M438" s="244" t="str">
        <f aca="false">IF(TRIM($B438&amp;$C438)="","",IF(AND(N($K438)=0,N($L438)=0),"",ROUND(N($K438)+N($L438),2)))</f>
        <v/>
      </c>
      <c r="S438" s="244"/>
      <c r="T438" s="245" t="str">
        <f aca="false">IF(TRIM($B438&amp;$C438)="","",IF(N($O438)=0,"",MAX(0,MIN(N($O438)-N($Q438),N($W438)))))</f>
        <v/>
      </c>
      <c r="U438" s="245" t="str">
        <f aca="false">IF(TRIM($B438&amp;$C438)="","",IF(N($Q438)&lt;=N($O438),"",N($Q438)-N($O438)))</f>
        <v/>
      </c>
      <c r="V438" s="245" t="str">
        <f aca="false">IF(OR(TRIM($B438&amp;$C438)="",$W438=""),"",MAX(0,N($W438))-N($T438))</f>
        <v/>
      </c>
      <c r="W438" s="245" t="str">
        <f aca="false">IF(TRIM($B438&amp;$C438)="","",IF(AND(N($M438)=0,N($Q438)+N($R438)+N($S438)=0),"",ROUND(N($M438)-N($Q438)-N($R438)-N($S438),2)))</f>
        <v/>
      </c>
      <c r="X438" s="246" t="str">
        <f aca="false">IF(TRIM($B438&amp;$C438)="","",IF(N($M438)=0,IF((N($Q438)+N($R438)+N($S438))=0,"—未填单价","未填单价，已收 "&amp;TEXT((N($Q438)+N($R438)+N($S438)),"#,##0.00")),IF(N($W438)&gt;0.005,"欠 "&amp;TEXT(N($W438),"#,##0.00")&amp;IF(N($T438)&gt;0,"（开票未到账 "&amp;TEXT(N($T438),"#,##0.00")&amp;"）","")&amp;IF(N($V438)&gt;0,"（未开票 "&amp;TEXT(N($V438),"#,##0.00")&amp;"）",""),IF(N($W438)&lt;-0.005,"多收 "&amp;TEXT(-N($W438),"#,##0.00"),"✔ 已结清")))&amp;IF(N($U438)&gt;0,"｜到账未开票 "&amp;TEXT(N($U438),"#,##0.00")&amp;"，待补票","")&amp;IF(N($R438)&gt;0,"｜收现 "&amp;TEXT(N($R438),"#,##0.00"),"")&amp;IF(N($S438)&gt;0,"｜收款不开票 "&amp;TEXT(N($S438),"#,##0.00"),""))</f>
        <v/>
      </c>
      <c r="Y438" s="290"/>
      <c r="AC438" s="244" t="str">
        <f aca="false">IF(OR(N($O438)=0,N($AB438)=0),"",ROUND(N($O438)/(1+N($AB438))*N($AB438),2))</f>
        <v/>
      </c>
      <c r="AD438" s="290"/>
      <c r="AE438" s="288"/>
      <c r="AF438" s="261" t="str">
        <f aca="false">IF($AN438="","",IF($AN438=1,IF($AO438&gt;=1,"一次性·已到收款期","一次性·未到期"),$AE438&amp;" 第"&amp;$AO438&amp;"/"&amp;$AN438&amp;"期"))</f>
        <v/>
      </c>
      <c r="AG438" s="245" t="str">
        <f aca="false">IF(OR($AN438="",N($M438)=0),"",ROUND(N($K438)*$AO438/$AN438,2)+N($L438))</f>
        <v/>
      </c>
      <c r="AH438" s="245" t="str">
        <f aca="false">IF($AG438="","",MAX(0,ROUND($AG438-(N($Q438)+N($R438)+N($S438)),2)))</f>
        <v/>
      </c>
      <c r="AI438" s="245" t="str">
        <f aca="false">IF(OR(TRIM($B438&amp;$C438)="",NOT(ISNUMBER($D438))),"",SUMIFS($W$3:$W$1001,$AK$3:$AK$1001,$AK438,$D$3:$D$1001,"&lt;"&amp;$D438))</f>
        <v/>
      </c>
      <c r="AJ438" s="245" t="str">
        <f aca="false">IF(TRIM($B438&amp;$C438)="","",SUMIFS($W$3:$W$1001,$AK$3:$AK$1001,$AK438))</f>
        <v/>
      </c>
      <c r="AK438" s="261" t="str">
        <f aca="false">IF(TRIM($B438&amp;$C438)="","",TRIM($B438)&amp;"｜"&amp;TRIM($C438))</f>
        <v/>
      </c>
      <c r="AL438" s="245" t="str">
        <f aca="false">IF(TRIM($B438&amp;$C438)="","",MIN(N($O438),N($Q438)))</f>
        <v/>
      </c>
      <c r="AM438" s="248" t="str">
        <f aca="false">IF(ISNUMBER($D438),YEAR($D438),"")</f>
        <v/>
      </c>
      <c r="AN438" s="248" t="str">
        <f aca="false">IF(OR(TRIM($B438&amp;$C438)="",NOT(ISNUMBER($D438)),NOT(ISNUMBER($E438))),"",IF($E438&lt;$D438,"",IF(IF($AE438="半年付",2,IF($AE438="季度付",4,IF($AE438="月付",12,IF($AE438="半月付",24,1))))=1,1,MAX(1,ROUND(($E438-$D438+1)/365*IF($AE438="半年付",2,IF($AE438="季度付",4,IF($AE438="月付",12,IF($AE438="半月付",24,1)))),0)))))</f>
        <v/>
      </c>
      <c r="AO438" s="248" t="str">
        <f aca="true">IF($AN438="","",MIN($AN438,MAX(0,INT((TODAY()-付款宽限天数-$D438)/(($E438-$D438+1)/$AN438))+1)))</f>
        <v/>
      </c>
    </row>
    <row r="439" customFormat="false" ht="24" hidden="false" customHeight="false" outlineLevel="0" collapsed="false">
      <c r="F439" s="288" t="str">
        <f aca="true">IF(TRIM($B439&amp;$C439)="","",IF(OR(ISNUMBER(SEARCH("未",$A439)),ISNUMBER(SEARCH("送出",$A439)),AND(TRIM($A439)="",NOT(ISNUMBER($D439)),N($H439)=0)),"【合同未回】","")&amp;IF(NOT(ISNUMBER($E439)),IF(OR(ISNUMBER(SEARCH("未",$A439)),ISNUMBER(SEARCH("送出",$A439)),AND(TRIM($A439)="",NOT(ISNUMBER($D439)),N($H439)=0)),"","【未填合同期】"),IF($E439&lt;TODAY(),"【已到期】",IF($E439-TODAY()&lt;=提醒天数,"【即将到期，剩余"&amp;($E439-TODAY())&amp;"天】","【正常】")))&amp;IF(OR($AD439="安装免保",$AD439="技术免保",$AD439="质保期内"),"【"&amp;$AD439&amp;"】",""))</f>
        <v/>
      </c>
      <c r="K439" s="244" t="str">
        <f aca="false">IF(OR(N($H439)=0,N($I439)=0),"",ROUND(N($H439)*N($I439)*IF(N($J439)=0,1,N($J439)),2))</f>
        <v/>
      </c>
      <c r="M439" s="244" t="str">
        <f aca="false">IF(TRIM($B439&amp;$C439)="","",IF(AND(N($K439)=0,N($L439)=0),"",ROUND(N($K439)+N($L439),2)))</f>
        <v/>
      </c>
      <c r="S439" s="244"/>
      <c r="T439" s="245" t="str">
        <f aca="false">IF(TRIM($B439&amp;$C439)="","",IF(N($O439)=0,"",MAX(0,MIN(N($O439)-N($Q439),N($W439)))))</f>
        <v/>
      </c>
      <c r="U439" s="245" t="str">
        <f aca="false">IF(TRIM($B439&amp;$C439)="","",IF(N($Q439)&lt;=N($O439),"",N($Q439)-N($O439)))</f>
        <v/>
      </c>
      <c r="V439" s="245" t="str">
        <f aca="false">IF(OR(TRIM($B439&amp;$C439)="",$W439=""),"",MAX(0,N($W439))-N($T439))</f>
        <v/>
      </c>
      <c r="W439" s="245" t="str">
        <f aca="false">IF(TRIM($B439&amp;$C439)="","",IF(AND(N($M439)=0,N($Q439)+N($R439)+N($S439)=0),"",ROUND(N($M439)-N($Q439)-N($R439)-N($S439),2)))</f>
        <v/>
      </c>
      <c r="X439" s="246" t="str">
        <f aca="false">IF(TRIM($B439&amp;$C439)="","",IF(N($M439)=0,IF((N($Q439)+N($R439)+N($S439))=0,"—未填单价","未填单价，已收 "&amp;TEXT((N($Q439)+N($R439)+N($S439)),"#,##0.00")),IF(N($W439)&gt;0.005,"欠 "&amp;TEXT(N($W439),"#,##0.00")&amp;IF(N($T439)&gt;0,"（开票未到账 "&amp;TEXT(N($T439),"#,##0.00")&amp;"）","")&amp;IF(N($V439)&gt;0,"（未开票 "&amp;TEXT(N($V439),"#,##0.00")&amp;"）",""),IF(N($W439)&lt;-0.005,"多收 "&amp;TEXT(-N($W439),"#,##0.00"),"✔ 已结清")))&amp;IF(N($U439)&gt;0,"｜到账未开票 "&amp;TEXT(N($U439),"#,##0.00")&amp;"，待补票","")&amp;IF(N($R439)&gt;0,"｜收现 "&amp;TEXT(N($R439),"#,##0.00"),"")&amp;IF(N($S439)&gt;0,"｜收款不开票 "&amp;TEXT(N($S439),"#,##0.00"),""))</f>
        <v/>
      </c>
      <c r="Y439" s="290"/>
      <c r="AC439" s="244" t="str">
        <f aca="false">IF(OR(N($O439)=0,N($AB439)=0),"",ROUND(N($O439)/(1+N($AB439))*N($AB439),2))</f>
        <v/>
      </c>
      <c r="AD439" s="290"/>
      <c r="AE439" s="288"/>
      <c r="AF439" s="261" t="str">
        <f aca="false">IF($AN439="","",IF($AN439=1,IF($AO439&gt;=1,"一次性·已到收款期","一次性·未到期"),$AE439&amp;" 第"&amp;$AO439&amp;"/"&amp;$AN439&amp;"期"))</f>
        <v/>
      </c>
      <c r="AG439" s="245" t="str">
        <f aca="false">IF(OR($AN439="",N($M439)=0),"",ROUND(N($K439)*$AO439/$AN439,2)+N($L439))</f>
        <v/>
      </c>
      <c r="AH439" s="245" t="str">
        <f aca="false">IF($AG439="","",MAX(0,ROUND($AG439-(N($Q439)+N($R439)+N($S439)),2)))</f>
        <v/>
      </c>
      <c r="AI439" s="245" t="str">
        <f aca="false">IF(OR(TRIM($B439&amp;$C439)="",NOT(ISNUMBER($D439))),"",SUMIFS($W$3:$W$1001,$AK$3:$AK$1001,$AK439,$D$3:$D$1001,"&lt;"&amp;$D439))</f>
        <v/>
      </c>
      <c r="AJ439" s="245" t="str">
        <f aca="false">IF(TRIM($B439&amp;$C439)="","",SUMIFS($W$3:$W$1001,$AK$3:$AK$1001,$AK439))</f>
        <v/>
      </c>
      <c r="AK439" s="261" t="str">
        <f aca="false">IF(TRIM($B439&amp;$C439)="","",TRIM($B439)&amp;"｜"&amp;TRIM($C439))</f>
        <v/>
      </c>
      <c r="AL439" s="245" t="str">
        <f aca="false">IF(TRIM($B439&amp;$C439)="","",MIN(N($O439),N($Q439)))</f>
        <v/>
      </c>
      <c r="AM439" s="248" t="str">
        <f aca="false">IF(ISNUMBER($D439),YEAR($D439),"")</f>
        <v/>
      </c>
      <c r="AN439" s="248" t="str">
        <f aca="false">IF(OR(TRIM($B439&amp;$C439)="",NOT(ISNUMBER($D439)),NOT(ISNUMBER($E439))),"",IF($E439&lt;$D439,"",IF(IF($AE439="半年付",2,IF($AE439="季度付",4,IF($AE439="月付",12,IF($AE439="半月付",24,1))))=1,1,MAX(1,ROUND(($E439-$D439+1)/365*IF($AE439="半年付",2,IF($AE439="季度付",4,IF($AE439="月付",12,IF($AE439="半月付",24,1)))),0)))))</f>
        <v/>
      </c>
      <c r="AO439" s="248" t="str">
        <f aca="true">IF($AN439="","",MIN($AN439,MAX(0,INT((TODAY()-付款宽限天数-$D439)/(($E439-$D439+1)/$AN439))+1)))</f>
        <v/>
      </c>
    </row>
    <row r="440" customFormat="false" ht="24" hidden="false" customHeight="false" outlineLevel="0" collapsed="false">
      <c r="F440" s="288" t="str">
        <f aca="true">IF(TRIM($B440&amp;$C440)="","",IF(OR(ISNUMBER(SEARCH("未",$A440)),ISNUMBER(SEARCH("送出",$A440)),AND(TRIM($A440)="",NOT(ISNUMBER($D440)),N($H440)=0)),"【合同未回】","")&amp;IF(NOT(ISNUMBER($E440)),IF(OR(ISNUMBER(SEARCH("未",$A440)),ISNUMBER(SEARCH("送出",$A440)),AND(TRIM($A440)="",NOT(ISNUMBER($D440)),N($H440)=0)),"","【未填合同期】"),IF($E440&lt;TODAY(),"【已到期】",IF($E440-TODAY()&lt;=提醒天数,"【即将到期，剩余"&amp;($E440-TODAY())&amp;"天】","【正常】")))&amp;IF(OR($AD440="安装免保",$AD440="技术免保",$AD440="质保期内"),"【"&amp;$AD440&amp;"】",""))</f>
        <v/>
      </c>
      <c r="K440" s="244" t="str">
        <f aca="false">IF(OR(N($H440)=0,N($I440)=0),"",ROUND(N($H440)*N($I440)*IF(N($J440)=0,1,N($J440)),2))</f>
        <v/>
      </c>
      <c r="M440" s="244" t="str">
        <f aca="false">IF(TRIM($B440&amp;$C440)="","",IF(AND(N($K440)=0,N($L440)=0),"",ROUND(N($K440)+N($L440),2)))</f>
        <v/>
      </c>
      <c r="S440" s="244"/>
      <c r="T440" s="245" t="str">
        <f aca="false">IF(TRIM($B440&amp;$C440)="","",IF(N($O440)=0,"",MAX(0,MIN(N($O440)-N($Q440),N($W440)))))</f>
        <v/>
      </c>
      <c r="U440" s="245" t="str">
        <f aca="false">IF(TRIM($B440&amp;$C440)="","",IF(N($Q440)&lt;=N($O440),"",N($Q440)-N($O440)))</f>
        <v/>
      </c>
      <c r="V440" s="245" t="str">
        <f aca="false">IF(OR(TRIM($B440&amp;$C440)="",$W440=""),"",MAX(0,N($W440))-N($T440))</f>
        <v/>
      </c>
      <c r="W440" s="245" t="str">
        <f aca="false">IF(TRIM($B440&amp;$C440)="","",IF(AND(N($M440)=0,N($Q440)+N($R440)+N($S440)=0),"",ROUND(N($M440)-N($Q440)-N($R440)-N($S440),2)))</f>
        <v/>
      </c>
      <c r="X440" s="246" t="str">
        <f aca="false">IF(TRIM($B440&amp;$C440)="","",IF(N($M440)=0,IF((N($Q440)+N($R440)+N($S440))=0,"—未填单价","未填单价，已收 "&amp;TEXT((N($Q440)+N($R440)+N($S440)),"#,##0.00")),IF(N($W440)&gt;0.005,"欠 "&amp;TEXT(N($W440),"#,##0.00")&amp;IF(N($T440)&gt;0,"（开票未到账 "&amp;TEXT(N($T440),"#,##0.00")&amp;"）","")&amp;IF(N($V440)&gt;0,"（未开票 "&amp;TEXT(N($V440),"#,##0.00")&amp;"）",""),IF(N($W440)&lt;-0.005,"多收 "&amp;TEXT(-N($W440),"#,##0.00"),"✔ 已结清")))&amp;IF(N($U440)&gt;0,"｜到账未开票 "&amp;TEXT(N($U440),"#,##0.00")&amp;"，待补票","")&amp;IF(N($R440)&gt;0,"｜收现 "&amp;TEXT(N($R440),"#,##0.00"),"")&amp;IF(N($S440)&gt;0,"｜收款不开票 "&amp;TEXT(N($S440),"#,##0.00"),""))</f>
        <v/>
      </c>
      <c r="Y440" s="290"/>
      <c r="AC440" s="244" t="str">
        <f aca="false">IF(OR(N($O440)=0,N($AB440)=0),"",ROUND(N($O440)/(1+N($AB440))*N($AB440),2))</f>
        <v/>
      </c>
      <c r="AD440" s="290"/>
      <c r="AE440" s="288"/>
      <c r="AF440" s="261" t="str">
        <f aca="false">IF($AN440="","",IF($AN440=1,IF($AO440&gt;=1,"一次性·已到收款期","一次性·未到期"),$AE440&amp;" 第"&amp;$AO440&amp;"/"&amp;$AN440&amp;"期"))</f>
        <v/>
      </c>
      <c r="AG440" s="245" t="str">
        <f aca="false">IF(OR($AN440="",N($M440)=0),"",ROUND(N($K440)*$AO440/$AN440,2)+N($L440))</f>
        <v/>
      </c>
      <c r="AH440" s="245" t="str">
        <f aca="false">IF($AG440="","",MAX(0,ROUND($AG440-(N($Q440)+N($R440)+N($S440)),2)))</f>
        <v/>
      </c>
      <c r="AI440" s="245" t="str">
        <f aca="false">IF(OR(TRIM($B440&amp;$C440)="",NOT(ISNUMBER($D440))),"",SUMIFS($W$3:$W$1001,$AK$3:$AK$1001,$AK440,$D$3:$D$1001,"&lt;"&amp;$D440))</f>
        <v/>
      </c>
      <c r="AJ440" s="245" t="str">
        <f aca="false">IF(TRIM($B440&amp;$C440)="","",SUMIFS($W$3:$W$1001,$AK$3:$AK$1001,$AK440))</f>
        <v/>
      </c>
      <c r="AK440" s="261" t="str">
        <f aca="false">IF(TRIM($B440&amp;$C440)="","",TRIM($B440)&amp;"｜"&amp;TRIM($C440))</f>
        <v/>
      </c>
      <c r="AL440" s="245" t="str">
        <f aca="false">IF(TRIM($B440&amp;$C440)="","",MIN(N($O440),N($Q440)))</f>
        <v/>
      </c>
      <c r="AM440" s="248" t="str">
        <f aca="false">IF(ISNUMBER($D440),YEAR($D440),"")</f>
        <v/>
      </c>
      <c r="AN440" s="248" t="str">
        <f aca="false">IF(OR(TRIM($B440&amp;$C440)="",NOT(ISNUMBER($D440)),NOT(ISNUMBER($E440))),"",IF($E440&lt;$D440,"",IF(IF($AE440="半年付",2,IF($AE440="季度付",4,IF($AE440="月付",12,IF($AE440="半月付",24,1))))=1,1,MAX(1,ROUND(($E440-$D440+1)/365*IF($AE440="半年付",2,IF($AE440="季度付",4,IF($AE440="月付",12,IF($AE440="半月付",24,1)))),0)))))</f>
        <v/>
      </c>
      <c r="AO440" s="248" t="str">
        <f aca="true">IF($AN440="","",MIN($AN440,MAX(0,INT((TODAY()-付款宽限天数-$D440)/(($E440-$D440+1)/$AN440))+1)))</f>
        <v/>
      </c>
    </row>
    <row r="441" customFormat="false" ht="24" hidden="false" customHeight="false" outlineLevel="0" collapsed="false">
      <c r="F441" s="288" t="str">
        <f aca="true">IF(TRIM($B441&amp;$C441)="","",IF(OR(ISNUMBER(SEARCH("未",$A441)),ISNUMBER(SEARCH("送出",$A441)),AND(TRIM($A441)="",NOT(ISNUMBER($D441)),N($H441)=0)),"【合同未回】","")&amp;IF(NOT(ISNUMBER($E441)),IF(OR(ISNUMBER(SEARCH("未",$A441)),ISNUMBER(SEARCH("送出",$A441)),AND(TRIM($A441)="",NOT(ISNUMBER($D441)),N($H441)=0)),"","【未填合同期】"),IF($E441&lt;TODAY(),"【已到期】",IF($E441-TODAY()&lt;=提醒天数,"【即将到期，剩余"&amp;($E441-TODAY())&amp;"天】","【正常】")))&amp;IF(OR($AD441="安装免保",$AD441="技术免保",$AD441="质保期内"),"【"&amp;$AD441&amp;"】",""))</f>
        <v/>
      </c>
      <c r="K441" s="244" t="str">
        <f aca="false">IF(OR(N($H441)=0,N($I441)=0),"",ROUND(N($H441)*N($I441)*IF(N($J441)=0,1,N($J441)),2))</f>
        <v/>
      </c>
      <c r="M441" s="244" t="str">
        <f aca="false">IF(TRIM($B441&amp;$C441)="","",IF(AND(N($K441)=0,N($L441)=0),"",ROUND(N($K441)+N($L441),2)))</f>
        <v/>
      </c>
      <c r="S441" s="244"/>
      <c r="T441" s="245" t="str">
        <f aca="false">IF(TRIM($B441&amp;$C441)="","",IF(N($O441)=0,"",MAX(0,MIN(N($O441)-N($Q441),N($W441)))))</f>
        <v/>
      </c>
      <c r="U441" s="245" t="str">
        <f aca="false">IF(TRIM($B441&amp;$C441)="","",IF(N($Q441)&lt;=N($O441),"",N($Q441)-N($O441)))</f>
        <v/>
      </c>
      <c r="V441" s="245" t="str">
        <f aca="false">IF(OR(TRIM($B441&amp;$C441)="",$W441=""),"",MAX(0,N($W441))-N($T441))</f>
        <v/>
      </c>
      <c r="W441" s="245" t="str">
        <f aca="false">IF(TRIM($B441&amp;$C441)="","",IF(AND(N($M441)=0,N($Q441)+N($R441)+N($S441)=0),"",ROUND(N($M441)-N($Q441)-N($R441)-N($S441),2)))</f>
        <v/>
      </c>
      <c r="X441" s="246" t="str">
        <f aca="false">IF(TRIM($B441&amp;$C441)="","",IF(N($M441)=0,IF((N($Q441)+N($R441)+N($S441))=0,"—未填单价","未填单价，已收 "&amp;TEXT((N($Q441)+N($R441)+N($S441)),"#,##0.00")),IF(N($W441)&gt;0.005,"欠 "&amp;TEXT(N($W441),"#,##0.00")&amp;IF(N($T441)&gt;0,"（开票未到账 "&amp;TEXT(N($T441),"#,##0.00")&amp;"）","")&amp;IF(N($V441)&gt;0,"（未开票 "&amp;TEXT(N($V441),"#,##0.00")&amp;"）",""),IF(N($W441)&lt;-0.005,"多收 "&amp;TEXT(-N($W441),"#,##0.00"),"✔ 已结清")))&amp;IF(N($U441)&gt;0,"｜到账未开票 "&amp;TEXT(N($U441),"#,##0.00")&amp;"，待补票","")&amp;IF(N($R441)&gt;0,"｜收现 "&amp;TEXT(N($R441),"#,##0.00"),"")&amp;IF(N($S441)&gt;0,"｜收款不开票 "&amp;TEXT(N($S441),"#,##0.00"),""))</f>
        <v/>
      </c>
      <c r="Y441" s="290"/>
      <c r="AC441" s="244" t="str">
        <f aca="false">IF(OR(N($O441)=0,N($AB441)=0),"",ROUND(N($O441)/(1+N($AB441))*N($AB441),2))</f>
        <v/>
      </c>
      <c r="AD441" s="290"/>
      <c r="AE441" s="288"/>
      <c r="AF441" s="261" t="str">
        <f aca="false">IF($AN441="","",IF($AN441=1,IF($AO441&gt;=1,"一次性·已到收款期","一次性·未到期"),$AE441&amp;" 第"&amp;$AO441&amp;"/"&amp;$AN441&amp;"期"))</f>
        <v/>
      </c>
      <c r="AG441" s="245" t="str">
        <f aca="false">IF(OR($AN441="",N($M441)=0),"",ROUND(N($K441)*$AO441/$AN441,2)+N($L441))</f>
        <v/>
      </c>
      <c r="AH441" s="245" t="str">
        <f aca="false">IF($AG441="","",MAX(0,ROUND($AG441-(N($Q441)+N($R441)+N($S441)),2)))</f>
        <v/>
      </c>
      <c r="AI441" s="245" t="str">
        <f aca="false">IF(OR(TRIM($B441&amp;$C441)="",NOT(ISNUMBER($D441))),"",SUMIFS($W$3:$W$1001,$AK$3:$AK$1001,$AK441,$D$3:$D$1001,"&lt;"&amp;$D441))</f>
        <v/>
      </c>
      <c r="AJ441" s="245" t="str">
        <f aca="false">IF(TRIM($B441&amp;$C441)="","",SUMIFS($W$3:$W$1001,$AK$3:$AK$1001,$AK441))</f>
        <v/>
      </c>
      <c r="AK441" s="261" t="str">
        <f aca="false">IF(TRIM($B441&amp;$C441)="","",TRIM($B441)&amp;"｜"&amp;TRIM($C441))</f>
        <v/>
      </c>
      <c r="AL441" s="245" t="str">
        <f aca="false">IF(TRIM($B441&amp;$C441)="","",MIN(N($O441),N($Q441)))</f>
        <v/>
      </c>
      <c r="AM441" s="248" t="str">
        <f aca="false">IF(ISNUMBER($D441),YEAR($D441),"")</f>
        <v/>
      </c>
      <c r="AN441" s="248" t="str">
        <f aca="false">IF(OR(TRIM($B441&amp;$C441)="",NOT(ISNUMBER($D441)),NOT(ISNUMBER($E441))),"",IF($E441&lt;$D441,"",IF(IF($AE441="半年付",2,IF($AE441="季度付",4,IF($AE441="月付",12,IF($AE441="半月付",24,1))))=1,1,MAX(1,ROUND(($E441-$D441+1)/365*IF($AE441="半年付",2,IF($AE441="季度付",4,IF($AE441="月付",12,IF($AE441="半月付",24,1)))),0)))))</f>
        <v/>
      </c>
      <c r="AO441" s="248" t="str">
        <f aca="true">IF($AN441="","",MIN($AN441,MAX(0,INT((TODAY()-付款宽限天数-$D441)/(($E441-$D441+1)/$AN441))+1)))</f>
        <v/>
      </c>
    </row>
    <row r="442" customFormat="false" ht="24" hidden="false" customHeight="false" outlineLevel="0" collapsed="false">
      <c r="F442" s="288" t="str">
        <f aca="true">IF(TRIM($B442&amp;$C442)="","",IF(OR(ISNUMBER(SEARCH("未",$A442)),ISNUMBER(SEARCH("送出",$A442)),AND(TRIM($A442)="",NOT(ISNUMBER($D442)),N($H442)=0)),"【合同未回】","")&amp;IF(NOT(ISNUMBER($E442)),IF(OR(ISNUMBER(SEARCH("未",$A442)),ISNUMBER(SEARCH("送出",$A442)),AND(TRIM($A442)="",NOT(ISNUMBER($D442)),N($H442)=0)),"","【未填合同期】"),IF($E442&lt;TODAY(),"【已到期】",IF($E442-TODAY()&lt;=提醒天数,"【即将到期，剩余"&amp;($E442-TODAY())&amp;"天】","【正常】")))&amp;IF(OR($AD442="安装免保",$AD442="技术免保",$AD442="质保期内"),"【"&amp;$AD442&amp;"】",""))</f>
        <v/>
      </c>
      <c r="K442" s="244" t="str">
        <f aca="false">IF(OR(N($H442)=0,N($I442)=0),"",ROUND(N($H442)*N($I442)*IF(N($J442)=0,1,N($J442)),2))</f>
        <v/>
      </c>
      <c r="M442" s="244" t="str">
        <f aca="false">IF(TRIM($B442&amp;$C442)="","",IF(AND(N($K442)=0,N($L442)=0),"",ROUND(N($K442)+N($L442),2)))</f>
        <v/>
      </c>
      <c r="S442" s="244"/>
      <c r="T442" s="245" t="str">
        <f aca="false">IF(TRIM($B442&amp;$C442)="","",IF(N($O442)=0,"",MAX(0,MIN(N($O442)-N($Q442),N($W442)))))</f>
        <v/>
      </c>
      <c r="U442" s="245" t="str">
        <f aca="false">IF(TRIM($B442&amp;$C442)="","",IF(N($Q442)&lt;=N($O442),"",N($Q442)-N($O442)))</f>
        <v/>
      </c>
      <c r="V442" s="245" t="str">
        <f aca="false">IF(OR(TRIM($B442&amp;$C442)="",$W442=""),"",MAX(0,N($W442))-N($T442))</f>
        <v/>
      </c>
      <c r="W442" s="245" t="str">
        <f aca="false">IF(TRIM($B442&amp;$C442)="","",IF(AND(N($M442)=0,N($Q442)+N($R442)+N($S442)=0),"",ROUND(N($M442)-N($Q442)-N($R442)-N($S442),2)))</f>
        <v/>
      </c>
      <c r="X442" s="246" t="str">
        <f aca="false">IF(TRIM($B442&amp;$C442)="","",IF(N($M442)=0,IF((N($Q442)+N($R442)+N($S442))=0,"—未填单价","未填单价，已收 "&amp;TEXT((N($Q442)+N($R442)+N($S442)),"#,##0.00")),IF(N($W442)&gt;0.005,"欠 "&amp;TEXT(N($W442),"#,##0.00")&amp;IF(N($T442)&gt;0,"（开票未到账 "&amp;TEXT(N($T442),"#,##0.00")&amp;"）","")&amp;IF(N($V442)&gt;0,"（未开票 "&amp;TEXT(N($V442),"#,##0.00")&amp;"）",""),IF(N($W442)&lt;-0.005,"多收 "&amp;TEXT(-N($W442),"#,##0.00"),"✔ 已结清")))&amp;IF(N($U442)&gt;0,"｜到账未开票 "&amp;TEXT(N($U442),"#,##0.00")&amp;"，待补票","")&amp;IF(N($R442)&gt;0,"｜收现 "&amp;TEXT(N($R442),"#,##0.00"),"")&amp;IF(N($S442)&gt;0,"｜收款不开票 "&amp;TEXT(N($S442),"#,##0.00"),""))</f>
        <v/>
      </c>
      <c r="Y442" s="290"/>
      <c r="AC442" s="244" t="str">
        <f aca="false">IF(OR(N($O442)=0,N($AB442)=0),"",ROUND(N($O442)/(1+N($AB442))*N($AB442),2))</f>
        <v/>
      </c>
      <c r="AD442" s="290"/>
      <c r="AE442" s="288"/>
      <c r="AF442" s="261" t="str">
        <f aca="false">IF($AN442="","",IF($AN442=1,IF($AO442&gt;=1,"一次性·已到收款期","一次性·未到期"),$AE442&amp;" 第"&amp;$AO442&amp;"/"&amp;$AN442&amp;"期"))</f>
        <v/>
      </c>
      <c r="AG442" s="245" t="str">
        <f aca="false">IF(OR($AN442="",N($M442)=0),"",ROUND(N($K442)*$AO442/$AN442,2)+N($L442))</f>
        <v/>
      </c>
      <c r="AH442" s="245" t="str">
        <f aca="false">IF($AG442="","",MAX(0,ROUND($AG442-(N($Q442)+N($R442)+N($S442)),2)))</f>
        <v/>
      </c>
      <c r="AI442" s="245" t="str">
        <f aca="false">IF(OR(TRIM($B442&amp;$C442)="",NOT(ISNUMBER($D442))),"",SUMIFS($W$3:$W$1001,$AK$3:$AK$1001,$AK442,$D$3:$D$1001,"&lt;"&amp;$D442))</f>
        <v/>
      </c>
      <c r="AJ442" s="245" t="str">
        <f aca="false">IF(TRIM($B442&amp;$C442)="","",SUMIFS($W$3:$W$1001,$AK$3:$AK$1001,$AK442))</f>
        <v/>
      </c>
      <c r="AK442" s="261" t="str">
        <f aca="false">IF(TRIM($B442&amp;$C442)="","",TRIM($B442)&amp;"｜"&amp;TRIM($C442))</f>
        <v/>
      </c>
      <c r="AL442" s="245" t="str">
        <f aca="false">IF(TRIM($B442&amp;$C442)="","",MIN(N($O442),N($Q442)))</f>
        <v/>
      </c>
      <c r="AM442" s="248" t="str">
        <f aca="false">IF(ISNUMBER($D442),YEAR($D442),"")</f>
        <v/>
      </c>
      <c r="AN442" s="248" t="str">
        <f aca="false">IF(OR(TRIM($B442&amp;$C442)="",NOT(ISNUMBER($D442)),NOT(ISNUMBER($E442))),"",IF($E442&lt;$D442,"",IF(IF($AE442="半年付",2,IF($AE442="季度付",4,IF($AE442="月付",12,IF($AE442="半月付",24,1))))=1,1,MAX(1,ROUND(($E442-$D442+1)/365*IF($AE442="半年付",2,IF($AE442="季度付",4,IF($AE442="月付",12,IF($AE442="半月付",24,1)))),0)))))</f>
        <v/>
      </c>
      <c r="AO442" s="248" t="str">
        <f aca="true">IF($AN442="","",MIN($AN442,MAX(0,INT((TODAY()-付款宽限天数-$D442)/(($E442-$D442+1)/$AN442))+1)))</f>
        <v/>
      </c>
    </row>
    <row r="443" customFormat="false" ht="24" hidden="false" customHeight="false" outlineLevel="0" collapsed="false">
      <c r="F443" s="288" t="str">
        <f aca="true">IF(TRIM($B443&amp;$C443)="","",IF(OR(ISNUMBER(SEARCH("未",$A443)),ISNUMBER(SEARCH("送出",$A443)),AND(TRIM($A443)="",NOT(ISNUMBER($D443)),N($H443)=0)),"【合同未回】","")&amp;IF(NOT(ISNUMBER($E443)),IF(OR(ISNUMBER(SEARCH("未",$A443)),ISNUMBER(SEARCH("送出",$A443)),AND(TRIM($A443)="",NOT(ISNUMBER($D443)),N($H443)=0)),"","【未填合同期】"),IF($E443&lt;TODAY(),"【已到期】",IF($E443-TODAY()&lt;=提醒天数,"【即将到期，剩余"&amp;($E443-TODAY())&amp;"天】","【正常】")))&amp;IF(OR($AD443="安装免保",$AD443="技术免保",$AD443="质保期内"),"【"&amp;$AD443&amp;"】",""))</f>
        <v/>
      </c>
      <c r="K443" s="244" t="str">
        <f aca="false">IF(OR(N($H443)=0,N($I443)=0),"",ROUND(N($H443)*N($I443)*IF(N($J443)=0,1,N($J443)),2))</f>
        <v/>
      </c>
      <c r="M443" s="244" t="str">
        <f aca="false">IF(TRIM($B443&amp;$C443)="","",IF(AND(N($K443)=0,N($L443)=0),"",ROUND(N($K443)+N($L443),2)))</f>
        <v/>
      </c>
      <c r="S443" s="244"/>
      <c r="T443" s="245" t="str">
        <f aca="false">IF(TRIM($B443&amp;$C443)="","",IF(N($O443)=0,"",MAX(0,MIN(N($O443)-N($Q443),N($W443)))))</f>
        <v/>
      </c>
      <c r="U443" s="245" t="str">
        <f aca="false">IF(TRIM($B443&amp;$C443)="","",IF(N($Q443)&lt;=N($O443),"",N($Q443)-N($O443)))</f>
        <v/>
      </c>
      <c r="V443" s="245" t="str">
        <f aca="false">IF(OR(TRIM($B443&amp;$C443)="",$W443=""),"",MAX(0,N($W443))-N($T443))</f>
        <v/>
      </c>
      <c r="W443" s="245" t="str">
        <f aca="false">IF(TRIM($B443&amp;$C443)="","",IF(AND(N($M443)=0,N($Q443)+N($R443)+N($S443)=0),"",ROUND(N($M443)-N($Q443)-N($R443)-N($S443),2)))</f>
        <v/>
      </c>
      <c r="X443" s="246" t="str">
        <f aca="false">IF(TRIM($B443&amp;$C443)="","",IF(N($M443)=0,IF((N($Q443)+N($R443)+N($S443))=0,"—未填单价","未填单价，已收 "&amp;TEXT((N($Q443)+N($R443)+N($S443)),"#,##0.00")),IF(N($W443)&gt;0.005,"欠 "&amp;TEXT(N($W443),"#,##0.00")&amp;IF(N($T443)&gt;0,"（开票未到账 "&amp;TEXT(N($T443),"#,##0.00")&amp;"）","")&amp;IF(N($V443)&gt;0,"（未开票 "&amp;TEXT(N($V443),"#,##0.00")&amp;"）",""),IF(N($W443)&lt;-0.005,"多收 "&amp;TEXT(-N($W443),"#,##0.00"),"✔ 已结清")))&amp;IF(N($U443)&gt;0,"｜到账未开票 "&amp;TEXT(N($U443),"#,##0.00")&amp;"，待补票","")&amp;IF(N($R443)&gt;0,"｜收现 "&amp;TEXT(N($R443),"#,##0.00"),"")&amp;IF(N($S443)&gt;0,"｜收款不开票 "&amp;TEXT(N($S443),"#,##0.00"),""))</f>
        <v/>
      </c>
      <c r="Y443" s="290"/>
      <c r="AC443" s="244" t="str">
        <f aca="false">IF(OR(N($O443)=0,N($AB443)=0),"",ROUND(N($O443)/(1+N($AB443))*N($AB443),2))</f>
        <v/>
      </c>
      <c r="AD443" s="290"/>
      <c r="AE443" s="288"/>
      <c r="AF443" s="261" t="str">
        <f aca="false">IF($AN443="","",IF($AN443=1,IF($AO443&gt;=1,"一次性·已到收款期","一次性·未到期"),$AE443&amp;" 第"&amp;$AO443&amp;"/"&amp;$AN443&amp;"期"))</f>
        <v/>
      </c>
      <c r="AG443" s="245" t="str">
        <f aca="false">IF(OR($AN443="",N($M443)=0),"",ROUND(N($K443)*$AO443/$AN443,2)+N($L443))</f>
        <v/>
      </c>
      <c r="AH443" s="245" t="str">
        <f aca="false">IF($AG443="","",MAX(0,ROUND($AG443-(N($Q443)+N($R443)+N($S443)),2)))</f>
        <v/>
      </c>
      <c r="AI443" s="245" t="str">
        <f aca="false">IF(OR(TRIM($B443&amp;$C443)="",NOT(ISNUMBER($D443))),"",SUMIFS($W$3:$W$1001,$AK$3:$AK$1001,$AK443,$D$3:$D$1001,"&lt;"&amp;$D443))</f>
        <v/>
      </c>
      <c r="AJ443" s="245" t="str">
        <f aca="false">IF(TRIM($B443&amp;$C443)="","",SUMIFS($W$3:$W$1001,$AK$3:$AK$1001,$AK443))</f>
        <v/>
      </c>
      <c r="AK443" s="261" t="str">
        <f aca="false">IF(TRIM($B443&amp;$C443)="","",TRIM($B443)&amp;"｜"&amp;TRIM($C443))</f>
        <v/>
      </c>
      <c r="AL443" s="245" t="str">
        <f aca="false">IF(TRIM($B443&amp;$C443)="","",MIN(N($O443),N($Q443)))</f>
        <v/>
      </c>
      <c r="AM443" s="248" t="str">
        <f aca="false">IF(ISNUMBER($D443),YEAR($D443),"")</f>
        <v/>
      </c>
      <c r="AN443" s="248" t="str">
        <f aca="false">IF(OR(TRIM($B443&amp;$C443)="",NOT(ISNUMBER($D443)),NOT(ISNUMBER($E443))),"",IF($E443&lt;$D443,"",IF(IF($AE443="半年付",2,IF($AE443="季度付",4,IF($AE443="月付",12,IF($AE443="半月付",24,1))))=1,1,MAX(1,ROUND(($E443-$D443+1)/365*IF($AE443="半年付",2,IF($AE443="季度付",4,IF($AE443="月付",12,IF($AE443="半月付",24,1)))),0)))))</f>
        <v/>
      </c>
      <c r="AO443" s="248" t="str">
        <f aca="true">IF($AN443="","",MIN($AN443,MAX(0,INT((TODAY()-付款宽限天数-$D443)/(($E443-$D443+1)/$AN443))+1)))</f>
        <v/>
      </c>
    </row>
    <row r="444" customFormat="false" ht="24" hidden="false" customHeight="false" outlineLevel="0" collapsed="false">
      <c r="F444" s="288" t="str">
        <f aca="true">IF(TRIM($B444&amp;$C444)="","",IF(OR(ISNUMBER(SEARCH("未",$A444)),ISNUMBER(SEARCH("送出",$A444)),AND(TRIM($A444)="",NOT(ISNUMBER($D444)),N($H444)=0)),"【合同未回】","")&amp;IF(NOT(ISNUMBER($E444)),IF(OR(ISNUMBER(SEARCH("未",$A444)),ISNUMBER(SEARCH("送出",$A444)),AND(TRIM($A444)="",NOT(ISNUMBER($D444)),N($H444)=0)),"","【未填合同期】"),IF($E444&lt;TODAY(),"【已到期】",IF($E444-TODAY()&lt;=提醒天数,"【即将到期，剩余"&amp;($E444-TODAY())&amp;"天】","【正常】")))&amp;IF(OR($AD444="安装免保",$AD444="技术免保",$AD444="质保期内"),"【"&amp;$AD444&amp;"】",""))</f>
        <v/>
      </c>
      <c r="K444" s="244" t="str">
        <f aca="false">IF(OR(N($H444)=0,N($I444)=0),"",ROUND(N($H444)*N($I444)*IF(N($J444)=0,1,N($J444)),2))</f>
        <v/>
      </c>
      <c r="M444" s="244" t="str">
        <f aca="false">IF(TRIM($B444&amp;$C444)="","",IF(AND(N($K444)=0,N($L444)=0),"",ROUND(N($K444)+N($L444),2)))</f>
        <v/>
      </c>
      <c r="S444" s="244"/>
      <c r="T444" s="245" t="str">
        <f aca="false">IF(TRIM($B444&amp;$C444)="","",IF(N($O444)=0,"",MAX(0,MIN(N($O444)-N($Q444),N($W444)))))</f>
        <v/>
      </c>
      <c r="U444" s="245" t="str">
        <f aca="false">IF(TRIM($B444&amp;$C444)="","",IF(N($Q444)&lt;=N($O444),"",N($Q444)-N($O444)))</f>
        <v/>
      </c>
      <c r="V444" s="245" t="str">
        <f aca="false">IF(OR(TRIM($B444&amp;$C444)="",$W444=""),"",MAX(0,N($W444))-N($T444))</f>
        <v/>
      </c>
      <c r="W444" s="245" t="str">
        <f aca="false">IF(TRIM($B444&amp;$C444)="","",IF(AND(N($M444)=0,N($Q444)+N($R444)+N($S444)=0),"",ROUND(N($M444)-N($Q444)-N($R444)-N($S444),2)))</f>
        <v/>
      </c>
      <c r="X444" s="246" t="str">
        <f aca="false">IF(TRIM($B444&amp;$C444)="","",IF(N($M444)=0,IF((N($Q444)+N($R444)+N($S444))=0,"—未填单价","未填单价，已收 "&amp;TEXT((N($Q444)+N($R444)+N($S444)),"#,##0.00")),IF(N($W444)&gt;0.005,"欠 "&amp;TEXT(N($W444),"#,##0.00")&amp;IF(N($T444)&gt;0,"（开票未到账 "&amp;TEXT(N($T444),"#,##0.00")&amp;"）","")&amp;IF(N($V444)&gt;0,"（未开票 "&amp;TEXT(N($V444),"#,##0.00")&amp;"）",""),IF(N($W444)&lt;-0.005,"多收 "&amp;TEXT(-N($W444),"#,##0.00"),"✔ 已结清")))&amp;IF(N($U444)&gt;0,"｜到账未开票 "&amp;TEXT(N($U444),"#,##0.00")&amp;"，待补票","")&amp;IF(N($R444)&gt;0,"｜收现 "&amp;TEXT(N($R444),"#,##0.00"),"")&amp;IF(N($S444)&gt;0,"｜收款不开票 "&amp;TEXT(N($S444),"#,##0.00"),""))</f>
        <v/>
      </c>
      <c r="Y444" s="290"/>
      <c r="AC444" s="244" t="str">
        <f aca="false">IF(OR(N($O444)=0,N($AB444)=0),"",ROUND(N($O444)/(1+N($AB444))*N($AB444),2))</f>
        <v/>
      </c>
      <c r="AD444" s="290"/>
      <c r="AE444" s="288"/>
      <c r="AF444" s="261" t="str">
        <f aca="false">IF($AN444="","",IF($AN444=1,IF($AO444&gt;=1,"一次性·已到收款期","一次性·未到期"),$AE444&amp;" 第"&amp;$AO444&amp;"/"&amp;$AN444&amp;"期"))</f>
        <v/>
      </c>
      <c r="AG444" s="245" t="str">
        <f aca="false">IF(OR($AN444="",N($M444)=0),"",ROUND(N($K444)*$AO444/$AN444,2)+N($L444))</f>
        <v/>
      </c>
      <c r="AH444" s="245" t="str">
        <f aca="false">IF($AG444="","",MAX(0,ROUND($AG444-(N($Q444)+N($R444)+N($S444)),2)))</f>
        <v/>
      </c>
      <c r="AI444" s="245" t="str">
        <f aca="false">IF(OR(TRIM($B444&amp;$C444)="",NOT(ISNUMBER($D444))),"",SUMIFS($W$3:$W$1001,$AK$3:$AK$1001,$AK444,$D$3:$D$1001,"&lt;"&amp;$D444))</f>
        <v/>
      </c>
      <c r="AJ444" s="245" t="str">
        <f aca="false">IF(TRIM($B444&amp;$C444)="","",SUMIFS($W$3:$W$1001,$AK$3:$AK$1001,$AK444))</f>
        <v/>
      </c>
      <c r="AK444" s="261" t="str">
        <f aca="false">IF(TRIM($B444&amp;$C444)="","",TRIM($B444)&amp;"｜"&amp;TRIM($C444))</f>
        <v/>
      </c>
      <c r="AL444" s="245" t="str">
        <f aca="false">IF(TRIM($B444&amp;$C444)="","",MIN(N($O444),N($Q444)))</f>
        <v/>
      </c>
      <c r="AM444" s="248" t="str">
        <f aca="false">IF(ISNUMBER($D444),YEAR($D444),"")</f>
        <v/>
      </c>
      <c r="AN444" s="248" t="str">
        <f aca="false">IF(OR(TRIM($B444&amp;$C444)="",NOT(ISNUMBER($D444)),NOT(ISNUMBER($E444))),"",IF($E444&lt;$D444,"",IF(IF($AE444="半年付",2,IF($AE444="季度付",4,IF($AE444="月付",12,IF($AE444="半月付",24,1))))=1,1,MAX(1,ROUND(($E444-$D444+1)/365*IF($AE444="半年付",2,IF($AE444="季度付",4,IF($AE444="月付",12,IF($AE444="半月付",24,1)))),0)))))</f>
        <v/>
      </c>
      <c r="AO444" s="248" t="str">
        <f aca="true">IF($AN444="","",MIN($AN444,MAX(0,INT((TODAY()-付款宽限天数-$D444)/(($E444-$D444+1)/$AN444))+1)))</f>
        <v/>
      </c>
    </row>
    <row r="445" customFormat="false" ht="24" hidden="false" customHeight="false" outlineLevel="0" collapsed="false">
      <c r="F445" s="288" t="str">
        <f aca="true">IF(TRIM($B445&amp;$C445)="","",IF(OR(ISNUMBER(SEARCH("未",$A445)),ISNUMBER(SEARCH("送出",$A445)),AND(TRIM($A445)="",NOT(ISNUMBER($D445)),N($H445)=0)),"【合同未回】","")&amp;IF(NOT(ISNUMBER($E445)),IF(OR(ISNUMBER(SEARCH("未",$A445)),ISNUMBER(SEARCH("送出",$A445)),AND(TRIM($A445)="",NOT(ISNUMBER($D445)),N($H445)=0)),"","【未填合同期】"),IF($E445&lt;TODAY(),"【已到期】",IF($E445-TODAY()&lt;=提醒天数,"【即将到期，剩余"&amp;($E445-TODAY())&amp;"天】","【正常】")))&amp;IF(OR($AD445="安装免保",$AD445="技术免保",$AD445="质保期内"),"【"&amp;$AD445&amp;"】",""))</f>
        <v/>
      </c>
      <c r="K445" s="244" t="str">
        <f aca="false">IF(OR(N($H445)=0,N($I445)=0),"",ROUND(N($H445)*N($I445)*IF(N($J445)=0,1,N($J445)),2))</f>
        <v/>
      </c>
      <c r="M445" s="244" t="str">
        <f aca="false">IF(TRIM($B445&amp;$C445)="","",IF(AND(N($K445)=0,N($L445)=0),"",ROUND(N($K445)+N($L445),2)))</f>
        <v/>
      </c>
      <c r="S445" s="244"/>
      <c r="T445" s="245" t="str">
        <f aca="false">IF(TRIM($B445&amp;$C445)="","",IF(N($O445)=0,"",MAX(0,MIN(N($O445)-N($Q445),N($W445)))))</f>
        <v/>
      </c>
      <c r="U445" s="245" t="str">
        <f aca="false">IF(TRIM($B445&amp;$C445)="","",IF(N($Q445)&lt;=N($O445),"",N($Q445)-N($O445)))</f>
        <v/>
      </c>
      <c r="V445" s="245" t="str">
        <f aca="false">IF(OR(TRIM($B445&amp;$C445)="",$W445=""),"",MAX(0,N($W445))-N($T445))</f>
        <v/>
      </c>
      <c r="W445" s="245" t="str">
        <f aca="false">IF(TRIM($B445&amp;$C445)="","",IF(AND(N($M445)=0,N($Q445)+N($R445)+N($S445)=0),"",ROUND(N($M445)-N($Q445)-N($R445)-N($S445),2)))</f>
        <v/>
      </c>
      <c r="X445" s="246" t="str">
        <f aca="false">IF(TRIM($B445&amp;$C445)="","",IF(N($M445)=0,IF((N($Q445)+N($R445)+N($S445))=0,"—未填单价","未填单价，已收 "&amp;TEXT((N($Q445)+N($R445)+N($S445)),"#,##0.00")),IF(N($W445)&gt;0.005,"欠 "&amp;TEXT(N($W445),"#,##0.00")&amp;IF(N($T445)&gt;0,"（开票未到账 "&amp;TEXT(N($T445),"#,##0.00")&amp;"）","")&amp;IF(N($V445)&gt;0,"（未开票 "&amp;TEXT(N($V445),"#,##0.00")&amp;"）",""),IF(N($W445)&lt;-0.005,"多收 "&amp;TEXT(-N($W445),"#,##0.00"),"✔ 已结清")))&amp;IF(N($U445)&gt;0,"｜到账未开票 "&amp;TEXT(N($U445),"#,##0.00")&amp;"，待补票","")&amp;IF(N($R445)&gt;0,"｜收现 "&amp;TEXT(N($R445),"#,##0.00"),"")&amp;IF(N($S445)&gt;0,"｜收款不开票 "&amp;TEXT(N($S445),"#,##0.00"),""))</f>
        <v/>
      </c>
      <c r="Y445" s="290"/>
      <c r="AC445" s="244" t="str">
        <f aca="false">IF(OR(N($O445)=0,N($AB445)=0),"",ROUND(N($O445)/(1+N($AB445))*N($AB445),2))</f>
        <v/>
      </c>
      <c r="AD445" s="290"/>
      <c r="AE445" s="288"/>
      <c r="AF445" s="261" t="str">
        <f aca="false">IF($AN445="","",IF($AN445=1,IF($AO445&gt;=1,"一次性·已到收款期","一次性·未到期"),$AE445&amp;" 第"&amp;$AO445&amp;"/"&amp;$AN445&amp;"期"))</f>
        <v/>
      </c>
      <c r="AG445" s="245" t="str">
        <f aca="false">IF(OR($AN445="",N($M445)=0),"",ROUND(N($K445)*$AO445/$AN445,2)+N($L445))</f>
        <v/>
      </c>
      <c r="AH445" s="245" t="str">
        <f aca="false">IF($AG445="","",MAX(0,ROUND($AG445-(N($Q445)+N($R445)+N($S445)),2)))</f>
        <v/>
      </c>
      <c r="AI445" s="245" t="str">
        <f aca="false">IF(OR(TRIM($B445&amp;$C445)="",NOT(ISNUMBER($D445))),"",SUMIFS($W$3:$W$1001,$AK$3:$AK$1001,$AK445,$D$3:$D$1001,"&lt;"&amp;$D445))</f>
        <v/>
      </c>
      <c r="AJ445" s="245" t="str">
        <f aca="false">IF(TRIM($B445&amp;$C445)="","",SUMIFS($W$3:$W$1001,$AK$3:$AK$1001,$AK445))</f>
        <v/>
      </c>
      <c r="AK445" s="261" t="str">
        <f aca="false">IF(TRIM($B445&amp;$C445)="","",TRIM($B445)&amp;"｜"&amp;TRIM($C445))</f>
        <v/>
      </c>
      <c r="AL445" s="245" t="str">
        <f aca="false">IF(TRIM($B445&amp;$C445)="","",MIN(N($O445),N($Q445)))</f>
        <v/>
      </c>
      <c r="AM445" s="248" t="str">
        <f aca="false">IF(ISNUMBER($D445),YEAR($D445),"")</f>
        <v/>
      </c>
      <c r="AN445" s="248" t="str">
        <f aca="false">IF(OR(TRIM($B445&amp;$C445)="",NOT(ISNUMBER($D445)),NOT(ISNUMBER($E445))),"",IF($E445&lt;$D445,"",IF(IF($AE445="半年付",2,IF($AE445="季度付",4,IF($AE445="月付",12,IF($AE445="半月付",24,1))))=1,1,MAX(1,ROUND(($E445-$D445+1)/365*IF($AE445="半年付",2,IF($AE445="季度付",4,IF($AE445="月付",12,IF($AE445="半月付",24,1)))),0)))))</f>
        <v/>
      </c>
      <c r="AO445" s="248" t="str">
        <f aca="true">IF($AN445="","",MIN($AN445,MAX(0,INT((TODAY()-付款宽限天数-$D445)/(($E445-$D445+1)/$AN445))+1)))</f>
        <v/>
      </c>
    </row>
    <row r="446" customFormat="false" ht="24" hidden="false" customHeight="false" outlineLevel="0" collapsed="false">
      <c r="F446" s="288" t="str">
        <f aca="true">IF(TRIM($B446&amp;$C446)="","",IF(OR(ISNUMBER(SEARCH("未",$A446)),ISNUMBER(SEARCH("送出",$A446)),AND(TRIM($A446)="",NOT(ISNUMBER($D446)),N($H446)=0)),"【合同未回】","")&amp;IF(NOT(ISNUMBER($E446)),IF(OR(ISNUMBER(SEARCH("未",$A446)),ISNUMBER(SEARCH("送出",$A446)),AND(TRIM($A446)="",NOT(ISNUMBER($D446)),N($H446)=0)),"","【未填合同期】"),IF($E446&lt;TODAY(),"【已到期】",IF($E446-TODAY()&lt;=提醒天数,"【即将到期，剩余"&amp;($E446-TODAY())&amp;"天】","【正常】")))&amp;IF(OR($AD446="安装免保",$AD446="技术免保",$AD446="质保期内"),"【"&amp;$AD446&amp;"】",""))</f>
        <v/>
      </c>
      <c r="K446" s="244" t="str">
        <f aca="false">IF(OR(N($H446)=0,N($I446)=0),"",ROUND(N($H446)*N($I446)*IF(N($J446)=0,1,N($J446)),2))</f>
        <v/>
      </c>
      <c r="M446" s="244" t="str">
        <f aca="false">IF(TRIM($B446&amp;$C446)="","",IF(AND(N($K446)=0,N($L446)=0),"",ROUND(N($K446)+N($L446),2)))</f>
        <v/>
      </c>
      <c r="S446" s="244"/>
      <c r="T446" s="245" t="str">
        <f aca="false">IF(TRIM($B446&amp;$C446)="","",IF(N($O446)=0,"",MAX(0,MIN(N($O446)-N($Q446),N($W446)))))</f>
        <v/>
      </c>
      <c r="U446" s="245" t="str">
        <f aca="false">IF(TRIM($B446&amp;$C446)="","",IF(N($Q446)&lt;=N($O446),"",N($Q446)-N($O446)))</f>
        <v/>
      </c>
      <c r="V446" s="245" t="str">
        <f aca="false">IF(OR(TRIM($B446&amp;$C446)="",$W446=""),"",MAX(0,N($W446))-N($T446))</f>
        <v/>
      </c>
      <c r="W446" s="245" t="str">
        <f aca="false">IF(TRIM($B446&amp;$C446)="","",IF(AND(N($M446)=0,N($Q446)+N($R446)+N($S446)=0),"",ROUND(N($M446)-N($Q446)-N($R446)-N($S446),2)))</f>
        <v/>
      </c>
      <c r="X446" s="246" t="str">
        <f aca="false">IF(TRIM($B446&amp;$C446)="","",IF(N($M446)=0,IF((N($Q446)+N($R446)+N($S446))=0,"—未填单价","未填单价，已收 "&amp;TEXT((N($Q446)+N($R446)+N($S446)),"#,##0.00")),IF(N($W446)&gt;0.005,"欠 "&amp;TEXT(N($W446),"#,##0.00")&amp;IF(N($T446)&gt;0,"（开票未到账 "&amp;TEXT(N($T446),"#,##0.00")&amp;"）","")&amp;IF(N($V446)&gt;0,"（未开票 "&amp;TEXT(N($V446),"#,##0.00")&amp;"）",""),IF(N($W446)&lt;-0.005,"多收 "&amp;TEXT(-N($W446),"#,##0.00"),"✔ 已结清")))&amp;IF(N($U446)&gt;0,"｜到账未开票 "&amp;TEXT(N($U446),"#,##0.00")&amp;"，待补票","")&amp;IF(N($R446)&gt;0,"｜收现 "&amp;TEXT(N($R446),"#,##0.00"),"")&amp;IF(N($S446)&gt;0,"｜收款不开票 "&amp;TEXT(N($S446),"#,##0.00"),""))</f>
        <v/>
      </c>
      <c r="Y446" s="290"/>
      <c r="AC446" s="244" t="str">
        <f aca="false">IF(OR(N($O446)=0,N($AB446)=0),"",ROUND(N($O446)/(1+N($AB446))*N($AB446),2))</f>
        <v/>
      </c>
      <c r="AD446" s="290"/>
      <c r="AE446" s="288"/>
      <c r="AF446" s="261" t="str">
        <f aca="false">IF($AN446="","",IF($AN446=1,IF($AO446&gt;=1,"一次性·已到收款期","一次性·未到期"),$AE446&amp;" 第"&amp;$AO446&amp;"/"&amp;$AN446&amp;"期"))</f>
        <v/>
      </c>
      <c r="AG446" s="245" t="str">
        <f aca="false">IF(OR($AN446="",N($M446)=0),"",ROUND(N($K446)*$AO446/$AN446,2)+N($L446))</f>
        <v/>
      </c>
      <c r="AH446" s="245" t="str">
        <f aca="false">IF($AG446="","",MAX(0,ROUND($AG446-(N($Q446)+N($R446)+N($S446)),2)))</f>
        <v/>
      </c>
      <c r="AI446" s="245" t="str">
        <f aca="false">IF(OR(TRIM($B446&amp;$C446)="",NOT(ISNUMBER($D446))),"",SUMIFS($W$3:$W$1001,$AK$3:$AK$1001,$AK446,$D$3:$D$1001,"&lt;"&amp;$D446))</f>
        <v/>
      </c>
      <c r="AJ446" s="245" t="str">
        <f aca="false">IF(TRIM($B446&amp;$C446)="","",SUMIFS($W$3:$W$1001,$AK$3:$AK$1001,$AK446))</f>
        <v/>
      </c>
      <c r="AK446" s="261" t="str">
        <f aca="false">IF(TRIM($B446&amp;$C446)="","",TRIM($B446)&amp;"｜"&amp;TRIM($C446))</f>
        <v/>
      </c>
      <c r="AL446" s="245" t="str">
        <f aca="false">IF(TRIM($B446&amp;$C446)="","",MIN(N($O446),N($Q446)))</f>
        <v/>
      </c>
      <c r="AM446" s="248" t="str">
        <f aca="false">IF(ISNUMBER($D446),YEAR($D446),"")</f>
        <v/>
      </c>
      <c r="AN446" s="248" t="str">
        <f aca="false">IF(OR(TRIM($B446&amp;$C446)="",NOT(ISNUMBER($D446)),NOT(ISNUMBER($E446))),"",IF($E446&lt;$D446,"",IF(IF($AE446="半年付",2,IF($AE446="季度付",4,IF($AE446="月付",12,IF($AE446="半月付",24,1))))=1,1,MAX(1,ROUND(($E446-$D446+1)/365*IF($AE446="半年付",2,IF($AE446="季度付",4,IF($AE446="月付",12,IF($AE446="半月付",24,1)))),0)))))</f>
        <v/>
      </c>
      <c r="AO446" s="248" t="str">
        <f aca="true">IF($AN446="","",MIN($AN446,MAX(0,INT((TODAY()-付款宽限天数-$D446)/(($E446-$D446+1)/$AN446))+1)))</f>
        <v/>
      </c>
    </row>
    <row r="447" customFormat="false" ht="24" hidden="false" customHeight="false" outlineLevel="0" collapsed="false">
      <c r="F447" s="288" t="str">
        <f aca="true">IF(TRIM($B447&amp;$C447)="","",IF(OR(ISNUMBER(SEARCH("未",$A447)),ISNUMBER(SEARCH("送出",$A447)),AND(TRIM($A447)="",NOT(ISNUMBER($D447)),N($H447)=0)),"【合同未回】","")&amp;IF(NOT(ISNUMBER($E447)),IF(OR(ISNUMBER(SEARCH("未",$A447)),ISNUMBER(SEARCH("送出",$A447)),AND(TRIM($A447)="",NOT(ISNUMBER($D447)),N($H447)=0)),"","【未填合同期】"),IF($E447&lt;TODAY(),"【已到期】",IF($E447-TODAY()&lt;=提醒天数,"【即将到期，剩余"&amp;($E447-TODAY())&amp;"天】","【正常】")))&amp;IF(OR($AD447="安装免保",$AD447="技术免保",$AD447="质保期内"),"【"&amp;$AD447&amp;"】",""))</f>
        <v/>
      </c>
      <c r="K447" s="244" t="str">
        <f aca="false">IF(OR(N($H447)=0,N($I447)=0),"",ROUND(N($H447)*N($I447)*IF(N($J447)=0,1,N($J447)),2))</f>
        <v/>
      </c>
      <c r="M447" s="244" t="str">
        <f aca="false">IF(TRIM($B447&amp;$C447)="","",IF(AND(N($K447)=0,N($L447)=0),"",ROUND(N($K447)+N($L447),2)))</f>
        <v/>
      </c>
      <c r="S447" s="244"/>
      <c r="T447" s="245" t="str">
        <f aca="false">IF(TRIM($B447&amp;$C447)="","",IF(N($O447)=0,"",MAX(0,MIN(N($O447)-N($Q447),N($W447)))))</f>
        <v/>
      </c>
      <c r="U447" s="245" t="str">
        <f aca="false">IF(TRIM($B447&amp;$C447)="","",IF(N($Q447)&lt;=N($O447),"",N($Q447)-N($O447)))</f>
        <v/>
      </c>
      <c r="V447" s="245" t="str">
        <f aca="false">IF(OR(TRIM($B447&amp;$C447)="",$W447=""),"",MAX(0,N($W447))-N($T447))</f>
        <v/>
      </c>
      <c r="W447" s="245" t="str">
        <f aca="false">IF(TRIM($B447&amp;$C447)="","",IF(AND(N($M447)=0,N($Q447)+N($R447)+N($S447)=0),"",ROUND(N($M447)-N($Q447)-N($R447)-N($S447),2)))</f>
        <v/>
      </c>
      <c r="X447" s="246" t="str">
        <f aca="false">IF(TRIM($B447&amp;$C447)="","",IF(N($M447)=0,IF((N($Q447)+N($R447)+N($S447))=0,"—未填单价","未填单价，已收 "&amp;TEXT((N($Q447)+N($R447)+N($S447)),"#,##0.00")),IF(N($W447)&gt;0.005,"欠 "&amp;TEXT(N($W447),"#,##0.00")&amp;IF(N($T447)&gt;0,"（开票未到账 "&amp;TEXT(N($T447),"#,##0.00")&amp;"）","")&amp;IF(N($V447)&gt;0,"（未开票 "&amp;TEXT(N($V447),"#,##0.00")&amp;"）",""),IF(N($W447)&lt;-0.005,"多收 "&amp;TEXT(-N($W447),"#,##0.00"),"✔ 已结清")))&amp;IF(N($U447)&gt;0,"｜到账未开票 "&amp;TEXT(N($U447),"#,##0.00")&amp;"，待补票","")&amp;IF(N($R447)&gt;0,"｜收现 "&amp;TEXT(N($R447),"#,##0.00"),"")&amp;IF(N($S447)&gt;0,"｜收款不开票 "&amp;TEXT(N($S447),"#,##0.00"),""))</f>
        <v/>
      </c>
      <c r="Y447" s="290"/>
      <c r="AC447" s="244" t="str">
        <f aca="false">IF(OR(N($O447)=0,N($AB447)=0),"",ROUND(N($O447)/(1+N($AB447))*N($AB447),2))</f>
        <v/>
      </c>
      <c r="AD447" s="290"/>
      <c r="AE447" s="288"/>
      <c r="AF447" s="261" t="str">
        <f aca="false">IF($AN447="","",IF($AN447=1,IF($AO447&gt;=1,"一次性·已到收款期","一次性·未到期"),$AE447&amp;" 第"&amp;$AO447&amp;"/"&amp;$AN447&amp;"期"))</f>
        <v/>
      </c>
      <c r="AG447" s="245" t="str">
        <f aca="false">IF(OR($AN447="",N($M447)=0),"",ROUND(N($K447)*$AO447/$AN447,2)+N($L447))</f>
        <v/>
      </c>
      <c r="AH447" s="245" t="str">
        <f aca="false">IF($AG447="","",MAX(0,ROUND($AG447-(N($Q447)+N($R447)+N($S447)),2)))</f>
        <v/>
      </c>
      <c r="AI447" s="245" t="str">
        <f aca="false">IF(OR(TRIM($B447&amp;$C447)="",NOT(ISNUMBER($D447))),"",SUMIFS($W$3:$W$1001,$AK$3:$AK$1001,$AK447,$D$3:$D$1001,"&lt;"&amp;$D447))</f>
        <v/>
      </c>
      <c r="AJ447" s="245" t="str">
        <f aca="false">IF(TRIM($B447&amp;$C447)="","",SUMIFS($W$3:$W$1001,$AK$3:$AK$1001,$AK447))</f>
        <v/>
      </c>
      <c r="AK447" s="261" t="str">
        <f aca="false">IF(TRIM($B447&amp;$C447)="","",TRIM($B447)&amp;"｜"&amp;TRIM($C447))</f>
        <v/>
      </c>
      <c r="AL447" s="245" t="str">
        <f aca="false">IF(TRIM($B447&amp;$C447)="","",MIN(N($O447),N($Q447)))</f>
        <v/>
      </c>
      <c r="AM447" s="248" t="str">
        <f aca="false">IF(ISNUMBER($D447),YEAR($D447),"")</f>
        <v/>
      </c>
      <c r="AN447" s="248" t="str">
        <f aca="false">IF(OR(TRIM($B447&amp;$C447)="",NOT(ISNUMBER($D447)),NOT(ISNUMBER($E447))),"",IF($E447&lt;$D447,"",IF(IF($AE447="半年付",2,IF($AE447="季度付",4,IF($AE447="月付",12,IF($AE447="半月付",24,1))))=1,1,MAX(1,ROUND(($E447-$D447+1)/365*IF($AE447="半年付",2,IF($AE447="季度付",4,IF($AE447="月付",12,IF($AE447="半月付",24,1)))),0)))))</f>
        <v/>
      </c>
      <c r="AO447" s="248" t="str">
        <f aca="true">IF($AN447="","",MIN($AN447,MAX(0,INT((TODAY()-付款宽限天数-$D447)/(($E447-$D447+1)/$AN447))+1)))</f>
        <v/>
      </c>
    </row>
    <row r="448" customFormat="false" ht="24" hidden="false" customHeight="false" outlineLevel="0" collapsed="false">
      <c r="F448" s="288" t="str">
        <f aca="true">IF(TRIM($B448&amp;$C448)="","",IF(OR(ISNUMBER(SEARCH("未",$A448)),ISNUMBER(SEARCH("送出",$A448)),AND(TRIM($A448)="",NOT(ISNUMBER($D448)),N($H448)=0)),"【合同未回】","")&amp;IF(NOT(ISNUMBER($E448)),IF(OR(ISNUMBER(SEARCH("未",$A448)),ISNUMBER(SEARCH("送出",$A448)),AND(TRIM($A448)="",NOT(ISNUMBER($D448)),N($H448)=0)),"","【未填合同期】"),IF($E448&lt;TODAY(),"【已到期】",IF($E448-TODAY()&lt;=提醒天数,"【即将到期，剩余"&amp;($E448-TODAY())&amp;"天】","【正常】")))&amp;IF(OR($AD448="安装免保",$AD448="技术免保",$AD448="质保期内"),"【"&amp;$AD448&amp;"】",""))</f>
        <v/>
      </c>
      <c r="K448" s="244" t="str">
        <f aca="false">IF(OR(N($H448)=0,N($I448)=0),"",ROUND(N($H448)*N($I448)*IF(N($J448)=0,1,N($J448)),2))</f>
        <v/>
      </c>
      <c r="M448" s="244" t="str">
        <f aca="false">IF(TRIM($B448&amp;$C448)="","",IF(AND(N($K448)=0,N($L448)=0),"",ROUND(N($K448)+N($L448),2)))</f>
        <v/>
      </c>
      <c r="S448" s="244"/>
      <c r="T448" s="245" t="str">
        <f aca="false">IF(TRIM($B448&amp;$C448)="","",IF(N($O448)=0,"",MAX(0,MIN(N($O448)-N($Q448),N($W448)))))</f>
        <v/>
      </c>
      <c r="U448" s="245" t="str">
        <f aca="false">IF(TRIM($B448&amp;$C448)="","",IF(N($Q448)&lt;=N($O448),"",N($Q448)-N($O448)))</f>
        <v/>
      </c>
      <c r="V448" s="245" t="str">
        <f aca="false">IF(OR(TRIM($B448&amp;$C448)="",$W448=""),"",MAX(0,N($W448))-N($T448))</f>
        <v/>
      </c>
      <c r="W448" s="245" t="str">
        <f aca="false">IF(TRIM($B448&amp;$C448)="","",IF(AND(N($M448)=0,N($Q448)+N($R448)+N($S448)=0),"",ROUND(N($M448)-N($Q448)-N($R448)-N($S448),2)))</f>
        <v/>
      </c>
      <c r="X448" s="246" t="str">
        <f aca="false">IF(TRIM($B448&amp;$C448)="","",IF(N($M448)=0,IF((N($Q448)+N($R448)+N($S448))=0,"—未填单价","未填单价，已收 "&amp;TEXT((N($Q448)+N($R448)+N($S448)),"#,##0.00")),IF(N($W448)&gt;0.005,"欠 "&amp;TEXT(N($W448),"#,##0.00")&amp;IF(N($T448)&gt;0,"（开票未到账 "&amp;TEXT(N($T448),"#,##0.00")&amp;"）","")&amp;IF(N($V448)&gt;0,"（未开票 "&amp;TEXT(N($V448),"#,##0.00")&amp;"）",""),IF(N($W448)&lt;-0.005,"多收 "&amp;TEXT(-N($W448),"#,##0.00"),"✔ 已结清")))&amp;IF(N($U448)&gt;0,"｜到账未开票 "&amp;TEXT(N($U448),"#,##0.00")&amp;"，待补票","")&amp;IF(N($R448)&gt;0,"｜收现 "&amp;TEXT(N($R448),"#,##0.00"),"")&amp;IF(N($S448)&gt;0,"｜收款不开票 "&amp;TEXT(N($S448),"#,##0.00"),""))</f>
        <v/>
      </c>
      <c r="Y448" s="290"/>
      <c r="AC448" s="244" t="str">
        <f aca="false">IF(OR(N($O448)=0,N($AB448)=0),"",ROUND(N($O448)/(1+N($AB448))*N($AB448),2))</f>
        <v/>
      </c>
      <c r="AD448" s="290"/>
      <c r="AE448" s="288"/>
      <c r="AF448" s="261" t="str">
        <f aca="false">IF($AN448="","",IF($AN448=1,IF($AO448&gt;=1,"一次性·已到收款期","一次性·未到期"),$AE448&amp;" 第"&amp;$AO448&amp;"/"&amp;$AN448&amp;"期"))</f>
        <v/>
      </c>
      <c r="AG448" s="245" t="str">
        <f aca="false">IF(OR($AN448="",N($M448)=0),"",ROUND(N($K448)*$AO448/$AN448,2)+N($L448))</f>
        <v/>
      </c>
      <c r="AH448" s="245" t="str">
        <f aca="false">IF($AG448="","",MAX(0,ROUND($AG448-(N($Q448)+N($R448)+N($S448)),2)))</f>
        <v/>
      </c>
      <c r="AI448" s="245" t="str">
        <f aca="false">IF(OR(TRIM($B448&amp;$C448)="",NOT(ISNUMBER($D448))),"",SUMIFS($W$3:$W$1001,$AK$3:$AK$1001,$AK448,$D$3:$D$1001,"&lt;"&amp;$D448))</f>
        <v/>
      </c>
      <c r="AJ448" s="245" t="str">
        <f aca="false">IF(TRIM($B448&amp;$C448)="","",SUMIFS($W$3:$W$1001,$AK$3:$AK$1001,$AK448))</f>
        <v/>
      </c>
      <c r="AK448" s="261" t="str">
        <f aca="false">IF(TRIM($B448&amp;$C448)="","",TRIM($B448)&amp;"｜"&amp;TRIM($C448))</f>
        <v/>
      </c>
      <c r="AL448" s="245" t="str">
        <f aca="false">IF(TRIM($B448&amp;$C448)="","",MIN(N($O448),N($Q448)))</f>
        <v/>
      </c>
      <c r="AM448" s="248" t="str">
        <f aca="false">IF(ISNUMBER($D448),YEAR($D448),"")</f>
        <v/>
      </c>
      <c r="AN448" s="248" t="str">
        <f aca="false">IF(OR(TRIM($B448&amp;$C448)="",NOT(ISNUMBER($D448)),NOT(ISNUMBER($E448))),"",IF($E448&lt;$D448,"",IF(IF($AE448="半年付",2,IF($AE448="季度付",4,IF($AE448="月付",12,IF($AE448="半月付",24,1))))=1,1,MAX(1,ROUND(($E448-$D448+1)/365*IF($AE448="半年付",2,IF($AE448="季度付",4,IF($AE448="月付",12,IF($AE448="半月付",24,1)))),0)))))</f>
        <v/>
      </c>
      <c r="AO448" s="248" t="str">
        <f aca="true">IF($AN448="","",MIN($AN448,MAX(0,INT((TODAY()-付款宽限天数-$D448)/(($E448-$D448+1)/$AN448))+1)))</f>
        <v/>
      </c>
    </row>
    <row r="449" customFormat="false" ht="24" hidden="false" customHeight="false" outlineLevel="0" collapsed="false">
      <c r="F449" s="288" t="str">
        <f aca="true">IF(TRIM($B449&amp;$C449)="","",IF(OR(ISNUMBER(SEARCH("未",$A449)),ISNUMBER(SEARCH("送出",$A449)),AND(TRIM($A449)="",NOT(ISNUMBER($D449)),N($H449)=0)),"【合同未回】","")&amp;IF(NOT(ISNUMBER($E449)),IF(OR(ISNUMBER(SEARCH("未",$A449)),ISNUMBER(SEARCH("送出",$A449)),AND(TRIM($A449)="",NOT(ISNUMBER($D449)),N($H449)=0)),"","【未填合同期】"),IF($E449&lt;TODAY(),"【已到期】",IF($E449-TODAY()&lt;=提醒天数,"【即将到期，剩余"&amp;($E449-TODAY())&amp;"天】","【正常】")))&amp;IF(OR($AD449="安装免保",$AD449="技术免保",$AD449="质保期内"),"【"&amp;$AD449&amp;"】",""))</f>
        <v/>
      </c>
      <c r="K449" s="244" t="str">
        <f aca="false">IF(OR(N($H449)=0,N($I449)=0),"",ROUND(N($H449)*N($I449)*IF(N($J449)=0,1,N($J449)),2))</f>
        <v/>
      </c>
      <c r="M449" s="244" t="str">
        <f aca="false">IF(TRIM($B449&amp;$C449)="","",IF(AND(N($K449)=0,N($L449)=0),"",ROUND(N($K449)+N($L449),2)))</f>
        <v/>
      </c>
      <c r="S449" s="244"/>
      <c r="T449" s="245" t="str">
        <f aca="false">IF(TRIM($B449&amp;$C449)="","",IF(N($O449)=0,"",MAX(0,MIN(N($O449)-N($Q449),N($W449)))))</f>
        <v/>
      </c>
      <c r="U449" s="245" t="str">
        <f aca="false">IF(TRIM($B449&amp;$C449)="","",IF(N($Q449)&lt;=N($O449),"",N($Q449)-N($O449)))</f>
        <v/>
      </c>
      <c r="V449" s="245" t="str">
        <f aca="false">IF(OR(TRIM($B449&amp;$C449)="",$W449=""),"",MAX(0,N($W449))-N($T449))</f>
        <v/>
      </c>
      <c r="W449" s="245" t="str">
        <f aca="false">IF(TRIM($B449&amp;$C449)="","",IF(AND(N($M449)=0,N($Q449)+N($R449)+N($S449)=0),"",ROUND(N($M449)-N($Q449)-N($R449)-N($S449),2)))</f>
        <v/>
      </c>
      <c r="X449" s="246" t="str">
        <f aca="false">IF(TRIM($B449&amp;$C449)="","",IF(N($M449)=0,IF((N($Q449)+N($R449)+N($S449))=0,"—未填单价","未填单价，已收 "&amp;TEXT((N($Q449)+N($R449)+N($S449)),"#,##0.00")),IF(N($W449)&gt;0.005,"欠 "&amp;TEXT(N($W449),"#,##0.00")&amp;IF(N($T449)&gt;0,"（开票未到账 "&amp;TEXT(N($T449),"#,##0.00")&amp;"）","")&amp;IF(N($V449)&gt;0,"（未开票 "&amp;TEXT(N($V449),"#,##0.00")&amp;"）",""),IF(N($W449)&lt;-0.005,"多收 "&amp;TEXT(-N($W449),"#,##0.00"),"✔ 已结清")))&amp;IF(N($U449)&gt;0,"｜到账未开票 "&amp;TEXT(N($U449),"#,##0.00")&amp;"，待补票","")&amp;IF(N($R449)&gt;0,"｜收现 "&amp;TEXT(N($R449),"#,##0.00"),"")&amp;IF(N($S449)&gt;0,"｜收款不开票 "&amp;TEXT(N($S449),"#,##0.00"),""))</f>
        <v/>
      </c>
      <c r="Y449" s="290"/>
      <c r="AC449" s="244" t="str">
        <f aca="false">IF(OR(N($O449)=0,N($AB449)=0),"",ROUND(N($O449)/(1+N($AB449))*N($AB449),2))</f>
        <v/>
      </c>
      <c r="AD449" s="290"/>
      <c r="AE449" s="288"/>
      <c r="AF449" s="261" t="str">
        <f aca="false">IF($AN449="","",IF($AN449=1,IF($AO449&gt;=1,"一次性·已到收款期","一次性·未到期"),$AE449&amp;" 第"&amp;$AO449&amp;"/"&amp;$AN449&amp;"期"))</f>
        <v/>
      </c>
      <c r="AG449" s="245" t="str">
        <f aca="false">IF(OR($AN449="",N($M449)=0),"",ROUND(N($K449)*$AO449/$AN449,2)+N($L449))</f>
        <v/>
      </c>
      <c r="AH449" s="245" t="str">
        <f aca="false">IF($AG449="","",MAX(0,ROUND($AG449-(N($Q449)+N($R449)+N($S449)),2)))</f>
        <v/>
      </c>
      <c r="AI449" s="245" t="str">
        <f aca="false">IF(OR(TRIM($B449&amp;$C449)="",NOT(ISNUMBER($D449))),"",SUMIFS($W$3:$W$1001,$AK$3:$AK$1001,$AK449,$D$3:$D$1001,"&lt;"&amp;$D449))</f>
        <v/>
      </c>
      <c r="AJ449" s="245" t="str">
        <f aca="false">IF(TRIM($B449&amp;$C449)="","",SUMIFS($W$3:$W$1001,$AK$3:$AK$1001,$AK449))</f>
        <v/>
      </c>
      <c r="AK449" s="261" t="str">
        <f aca="false">IF(TRIM($B449&amp;$C449)="","",TRIM($B449)&amp;"｜"&amp;TRIM($C449))</f>
        <v/>
      </c>
      <c r="AL449" s="245" t="str">
        <f aca="false">IF(TRIM($B449&amp;$C449)="","",MIN(N($O449),N($Q449)))</f>
        <v/>
      </c>
      <c r="AM449" s="248" t="str">
        <f aca="false">IF(ISNUMBER($D449),YEAR($D449),"")</f>
        <v/>
      </c>
      <c r="AN449" s="248" t="str">
        <f aca="false">IF(OR(TRIM($B449&amp;$C449)="",NOT(ISNUMBER($D449)),NOT(ISNUMBER($E449))),"",IF($E449&lt;$D449,"",IF(IF($AE449="半年付",2,IF($AE449="季度付",4,IF($AE449="月付",12,IF($AE449="半月付",24,1))))=1,1,MAX(1,ROUND(($E449-$D449+1)/365*IF($AE449="半年付",2,IF($AE449="季度付",4,IF($AE449="月付",12,IF($AE449="半月付",24,1)))),0)))))</f>
        <v/>
      </c>
      <c r="AO449" s="248" t="str">
        <f aca="true">IF($AN449="","",MIN($AN449,MAX(0,INT((TODAY()-付款宽限天数-$D449)/(($E449-$D449+1)/$AN449))+1)))</f>
        <v/>
      </c>
    </row>
    <row r="450" customFormat="false" ht="24" hidden="false" customHeight="false" outlineLevel="0" collapsed="false">
      <c r="F450" s="288" t="str">
        <f aca="true">IF(TRIM($B450&amp;$C450)="","",IF(OR(ISNUMBER(SEARCH("未",$A450)),ISNUMBER(SEARCH("送出",$A450)),AND(TRIM($A450)="",NOT(ISNUMBER($D450)),N($H450)=0)),"【合同未回】","")&amp;IF(NOT(ISNUMBER($E450)),IF(OR(ISNUMBER(SEARCH("未",$A450)),ISNUMBER(SEARCH("送出",$A450)),AND(TRIM($A450)="",NOT(ISNUMBER($D450)),N($H450)=0)),"","【未填合同期】"),IF($E450&lt;TODAY(),"【已到期】",IF($E450-TODAY()&lt;=提醒天数,"【即将到期，剩余"&amp;($E450-TODAY())&amp;"天】","【正常】")))&amp;IF(OR($AD450="安装免保",$AD450="技术免保",$AD450="质保期内"),"【"&amp;$AD450&amp;"】",""))</f>
        <v/>
      </c>
      <c r="K450" s="244" t="str">
        <f aca="false">IF(OR(N($H450)=0,N($I450)=0),"",ROUND(N($H450)*N($I450)*IF(N($J450)=0,1,N($J450)),2))</f>
        <v/>
      </c>
      <c r="M450" s="244" t="str">
        <f aca="false">IF(TRIM($B450&amp;$C450)="","",IF(AND(N($K450)=0,N($L450)=0),"",ROUND(N($K450)+N($L450),2)))</f>
        <v/>
      </c>
      <c r="S450" s="244"/>
      <c r="T450" s="245" t="str">
        <f aca="false">IF(TRIM($B450&amp;$C450)="","",IF(N($O450)=0,"",MAX(0,MIN(N($O450)-N($Q450),N($W450)))))</f>
        <v/>
      </c>
      <c r="U450" s="245" t="str">
        <f aca="false">IF(TRIM($B450&amp;$C450)="","",IF(N($Q450)&lt;=N($O450),"",N($Q450)-N($O450)))</f>
        <v/>
      </c>
      <c r="V450" s="245" t="str">
        <f aca="false">IF(OR(TRIM($B450&amp;$C450)="",$W450=""),"",MAX(0,N($W450))-N($T450))</f>
        <v/>
      </c>
      <c r="W450" s="245" t="str">
        <f aca="false">IF(TRIM($B450&amp;$C450)="","",IF(AND(N($M450)=0,N($Q450)+N($R450)+N($S450)=0),"",ROUND(N($M450)-N($Q450)-N($R450)-N($S450),2)))</f>
        <v/>
      </c>
      <c r="X450" s="246" t="str">
        <f aca="false">IF(TRIM($B450&amp;$C450)="","",IF(N($M450)=0,IF((N($Q450)+N($R450)+N($S450))=0,"—未填单价","未填单价，已收 "&amp;TEXT((N($Q450)+N($R450)+N($S450)),"#,##0.00")),IF(N($W450)&gt;0.005,"欠 "&amp;TEXT(N($W450),"#,##0.00")&amp;IF(N($T450)&gt;0,"（开票未到账 "&amp;TEXT(N($T450),"#,##0.00")&amp;"）","")&amp;IF(N($V450)&gt;0,"（未开票 "&amp;TEXT(N($V450),"#,##0.00")&amp;"）",""),IF(N($W450)&lt;-0.005,"多收 "&amp;TEXT(-N($W450),"#,##0.00"),"✔ 已结清")))&amp;IF(N($U450)&gt;0,"｜到账未开票 "&amp;TEXT(N($U450),"#,##0.00")&amp;"，待补票","")&amp;IF(N($R450)&gt;0,"｜收现 "&amp;TEXT(N($R450),"#,##0.00"),"")&amp;IF(N($S450)&gt;0,"｜收款不开票 "&amp;TEXT(N($S450),"#,##0.00"),""))</f>
        <v/>
      </c>
      <c r="Y450" s="290"/>
      <c r="AC450" s="244" t="str">
        <f aca="false">IF(OR(N($O450)=0,N($AB450)=0),"",ROUND(N($O450)/(1+N($AB450))*N($AB450),2))</f>
        <v/>
      </c>
      <c r="AD450" s="290"/>
      <c r="AE450" s="288"/>
      <c r="AF450" s="261" t="str">
        <f aca="false">IF($AN450="","",IF($AN450=1,IF($AO450&gt;=1,"一次性·已到收款期","一次性·未到期"),$AE450&amp;" 第"&amp;$AO450&amp;"/"&amp;$AN450&amp;"期"))</f>
        <v/>
      </c>
      <c r="AG450" s="245" t="str">
        <f aca="false">IF(OR($AN450="",N($M450)=0),"",ROUND(N($K450)*$AO450/$AN450,2)+N($L450))</f>
        <v/>
      </c>
      <c r="AH450" s="245" t="str">
        <f aca="false">IF($AG450="","",MAX(0,ROUND($AG450-(N($Q450)+N($R450)+N($S450)),2)))</f>
        <v/>
      </c>
      <c r="AI450" s="245" t="str">
        <f aca="false">IF(OR(TRIM($B450&amp;$C450)="",NOT(ISNUMBER($D450))),"",SUMIFS($W$3:$W$1001,$AK$3:$AK$1001,$AK450,$D$3:$D$1001,"&lt;"&amp;$D450))</f>
        <v/>
      </c>
      <c r="AJ450" s="245" t="str">
        <f aca="false">IF(TRIM($B450&amp;$C450)="","",SUMIFS($W$3:$W$1001,$AK$3:$AK$1001,$AK450))</f>
        <v/>
      </c>
      <c r="AK450" s="261" t="str">
        <f aca="false">IF(TRIM($B450&amp;$C450)="","",TRIM($B450)&amp;"｜"&amp;TRIM($C450))</f>
        <v/>
      </c>
      <c r="AL450" s="245" t="str">
        <f aca="false">IF(TRIM($B450&amp;$C450)="","",MIN(N($O450),N($Q450)))</f>
        <v/>
      </c>
      <c r="AM450" s="248" t="str">
        <f aca="false">IF(ISNUMBER($D450),YEAR($D450),"")</f>
        <v/>
      </c>
      <c r="AN450" s="248" t="str">
        <f aca="false">IF(OR(TRIM($B450&amp;$C450)="",NOT(ISNUMBER($D450)),NOT(ISNUMBER($E450))),"",IF($E450&lt;$D450,"",IF(IF($AE450="半年付",2,IF($AE450="季度付",4,IF($AE450="月付",12,IF($AE450="半月付",24,1))))=1,1,MAX(1,ROUND(($E450-$D450+1)/365*IF($AE450="半年付",2,IF($AE450="季度付",4,IF($AE450="月付",12,IF($AE450="半月付",24,1)))),0)))))</f>
        <v/>
      </c>
      <c r="AO450" s="248" t="str">
        <f aca="true">IF($AN450="","",MIN($AN450,MAX(0,INT((TODAY()-付款宽限天数-$D450)/(($E450-$D450+1)/$AN450))+1)))</f>
        <v/>
      </c>
    </row>
    <row r="451" customFormat="false" ht="24" hidden="false" customHeight="false" outlineLevel="0" collapsed="false">
      <c r="F451" s="288" t="str">
        <f aca="true">IF(TRIM($B451&amp;$C451)="","",IF(OR(ISNUMBER(SEARCH("未",$A451)),ISNUMBER(SEARCH("送出",$A451)),AND(TRIM($A451)="",NOT(ISNUMBER($D451)),N($H451)=0)),"【合同未回】","")&amp;IF(NOT(ISNUMBER($E451)),IF(OR(ISNUMBER(SEARCH("未",$A451)),ISNUMBER(SEARCH("送出",$A451)),AND(TRIM($A451)="",NOT(ISNUMBER($D451)),N($H451)=0)),"","【未填合同期】"),IF($E451&lt;TODAY(),"【已到期】",IF($E451-TODAY()&lt;=提醒天数,"【即将到期，剩余"&amp;($E451-TODAY())&amp;"天】","【正常】")))&amp;IF(OR($AD451="安装免保",$AD451="技术免保",$AD451="质保期内"),"【"&amp;$AD451&amp;"】",""))</f>
        <v/>
      </c>
      <c r="K451" s="244" t="str">
        <f aca="false">IF(OR(N($H451)=0,N($I451)=0),"",ROUND(N($H451)*N($I451)*IF(N($J451)=0,1,N($J451)),2))</f>
        <v/>
      </c>
      <c r="M451" s="244" t="str">
        <f aca="false">IF(TRIM($B451&amp;$C451)="","",IF(AND(N($K451)=0,N($L451)=0),"",ROUND(N($K451)+N($L451),2)))</f>
        <v/>
      </c>
      <c r="S451" s="244"/>
      <c r="T451" s="245" t="str">
        <f aca="false">IF(TRIM($B451&amp;$C451)="","",IF(N($O451)=0,"",MAX(0,MIN(N($O451)-N($Q451),N($W451)))))</f>
        <v/>
      </c>
      <c r="U451" s="245" t="str">
        <f aca="false">IF(TRIM($B451&amp;$C451)="","",IF(N($Q451)&lt;=N($O451),"",N($Q451)-N($O451)))</f>
        <v/>
      </c>
      <c r="V451" s="245" t="str">
        <f aca="false">IF(OR(TRIM($B451&amp;$C451)="",$W451=""),"",MAX(0,N($W451))-N($T451))</f>
        <v/>
      </c>
      <c r="W451" s="245" t="str">
        <f aca="false">IF(TRIM($B451&amp;$C451)="","",IF(AND(N($M451)=0,N($Q451)+N($R451)+N($S451)=0),"",ROUND(N($M451)-N($Q451)-N($R451)-N($S451),2)))</f>
        <v/>
      </c>
      <c r="X451" s="246" t="str">
        <f aca="false">IF(TRIM($B451&amp;$C451)="","",IF(N($M451)=0,IF((N($Q451)+N($R451)+N($S451))=0,"—未填单价","未填单价，已收 "&amp;TEXT((N($Q451)+N($R451)+N($S451)),"#,##0.00")),IF(N($W451)&gt;0.005,"欠 "&amp;TEXT(N($W451),"#,##0.00")&amp;IF(N($T451)&gt;0,"（开票未到账 "&amp;TEXT(N($T451),"#,##0.00")&amp;"）","")&amp;IF(N($V451)&gt;0,"（未开票 "&amp;TEXT(N($V451),"#,##0.00")&amp;"）",""),IF(N($W451)&lt;-0.005,"多收 "&amp;TEXT(-N($W451),"#,##0.00"),"✔ 已结清")))&amp;IF(N($U451)&gt;0,"｜到账未开票 "&amp;TEXT(N($U451),"#,##0.00")&amp;"，待补票","")&amp;IF(N($R451)&gt;0,"｜收现 "&amp;TEXT(N($R451),"#,##0.00"),"")&amp;IF(N($S451)&gt;0,"｜收款不开票 "&amp;TEXT(N($S451),"#,##0.00"),""))</f>
        <v/>
      </c>
      <c r="Y451" s="290"/>
      <c r="AC451" s="244" t="str">
        <f aca="false">IF(OR(N($O451)=0,N($AB451)=0),"",ROUND(N($O451)/(1+N($AB451))*N($AB451),2))</f>
        <v/>
      </c>
      <c r="AD451" s="290"/>
      <c r="AE451" s="288"/>
      <c r="AF451" s="261" t="str">
        <f aca="false">IF($AN451="","",IF($AN451=1,IF($AO451&gt;=1,"一次性·已到收款期","一次性·未到期"),$AE451&amp;" 第"&amp;$AO451&amp;"/"&amp;$AN451&amp;"期"))</f>
        <v/>
      </c>
      <c r="AG451" s="245" t="str">
        <f aca="false">IF(OR($AN451="",N($M451)=0),"",ROUND(N($K451)*$AO451/$AN451,2)+N($L451))</f>
        <v/>
      </c>
      <c r="AH451" s="245" t="str">
        <f aca="false">IF($AG451="","",MAX(0,ROUND($AG451-(N($Q451)+N($R451)+N($S451)),2)))</f>
        <v/>
      </c>
      <c r="AI451" s="245" t="str">
        <f aca="false">IF(OR(TRIM($B451&amp;$C451)="",NOT(ISNUMBER($D451))),"",SUMIFS($W$3:$W$1001,$AK$3:$AK$1001,$AK451,$D$3:$D$1001,"&lt;"&amp;$D451))</f>
        <v/>
      </c>
      <c r="AJ451" s="245" t="str">
        <f aca="false">IF(TRIM($B451&amp;$C451)="","",SUMIFS($W$3:$W$1001,$AK$3:$AK$1001,$AK451))</f>
        <v/>
      </c>
      <c r="AK451" s="261" t="str">
        <f aca="false">IF(TRIM($B451&amp;$C451)="","",TRIM($B451)&amp;"｜"&amp;TRIM($C451))</f>
        <v/>
      </c>
      <c r="AL451" s="245" t="str">
        <f aca="false">IF(TRIM($B451&amp;$C451)="","",MIN(N($O451),N($Q451)))</f>
        <v/>
      </c>
      <c r="AM451" s="248" t="str">
        <f aca="false">IF(ISNUMBER($D451),YEAR($D451),"")</f>
        <v/>
      </c>
      <c r="AN451" s="248" t="str">
        <f aca="false">IF(OR(TRIM($B451&amp;$C451)="",NOT(ISNUMBER($D451)),NOT(ISNUMBER($E451))),"",IF($E451&lt;$D451,"",IF(IF($AE451="半年付",2,IF($AE451="季度付",4,IF($AE451="月付",12,IF($AE451="半月付",24,1))))=1,1,MAX(1,ROUND(($E451-$D451+1)/365*IF($AE451="半年付",2,IF($AE451="季度付",4,IF($AE451="月付",12,IF($AE451="半月付",24,1)))),0)))))</f>
        <v/>
      </c>
      <c r="AO451" s="248" t="str">
        <f aca="true">IF($AN451="","",MIN($AN451,MAX(0,INT((TODAY()-付款宽限天数-$D451)/(($E451-$D451+1)/$AN451))+1)))</f>
        <v/>
      </c>
    </row>
    <row r="452" customFormat="false" ht="24" hidden="false" customHeight="false" outlineLevel="0" collapsed="false">
      <c r="F452" s="288" t="str">
        <f aca="true">IF(TRIM($B452&amp;$C452)="","",IF(OR(ISNUMBER(SEARCH("未",$A452)),ISNUMBER(SEARCH("送出",$A452)),AND(TRIM($A452)="",NOT(ISNUMBER($D452)),N($H452)=0)),"【合同未回】","")&amp;IF(NOT(ISNUMBER($E452)),IF(OR(ISNUMBER(SEARCH("未",$A452)),ISNUMBER(SEARCH("送出",$A452)),AND(TRIM($A452)="",NOT(ISNUMBER($D452)),N($H452)=0)),"","【未填合同期】"),IF($E452&lt;TODAY(),"【已到期】",IF($E452-TODAY()&lt;=提醒天数,"【即将到期，剩余"&amp;($E452-TODAY())&amp;"天】","【正常】")))&amp;IF(OR($AD452="安装免保",$AD452="技术免保",$AD452="质保期内"),"【"&amp;$AD452&amp;"】",""))</f>
        <v/>
      </c>
      <c r="K452" s="244" t="str">
        <f aca="false">IF(OR(N($H452)=0,N($I452)=0),"",ROUND(N($H452)*N($I452)*IF(N($J452)=0,1,N($J452)),2))</f>
        <v/>
      </c>
      <c r="M452" s="244" t="str">
        <f aca="false">IF(TRIM($B452&amp;$C452)="","",IF(AND(N($K452)=0,N($L452)=0),"",ROUND(N($K452)+N($L452),2)))</f>
        <v/>
      </c>
      <c r="S452" s="244"/>
      <c r="T452" s="245" t="str">
        <f aca="false">IF(TRIM($B452&amp;$C452)="","",IF(N($O452)=0,"",MAX(0,MIN(N($O452)-N($Q452),N($W452)))))</f>
        <v/>
      </c>
      <c r="U452" s="245" t="str">
        <f aca="false">IF(TRIM($B452&amp;$C452)="","",IF(N($Q452)&lt;=N($O452),"",N($Q452)-N($O452)))</f>
        <v/>
      </c>
      <c r="V452" s="245" t="str">
        <f aca="false">IF(OR(TRIM($B452&amp;$C452)="",$W452=""),"",MAX(0,N($W452))-N($T452))</f>
        <v/>
      </c>
      <c r="W452" s="245" t="str">
        <f aca="false">IF(TRIM($B452&amp;$C452)="","",IF(AND(N($M452)=0,N($Q452)+N($R452)+N($S452)=0),"",ROUND(N($M452)-N($Q452)-N($R452)-N($S452),2)))</f>
        <v/>
      </c>
      <c r="X452" s="246" t="str">
        <f aca="false">IF(TRIM($B452&amp;$C452)="","",IF(N($M452)=0,IF((N($Q452)+N($R452)+N($S452))=0,"—未填单价","未填单价，已收 "&amp;TEXT((N($Q452)+N($R452)+N($S452)),"#,##0.00")),IF(N($W452)&gt;0.005,"欠 "&amp;TEXT(N($W452),"#,##0.00")&amp;IF(N($T452)&gt;0,"（开票未到账 "&amp;TEXT(N($T452),"#,##0.00")&amp;"）","")&amp;IF(N($V452)&gt;0,"（未开票 "&amp;TEXT(N($V452),"#,##0.00")&amp;"）",""),IF(N($W452)&lt;-0.005,"多收 "&amp;TEXT(-N($W452),"#,##0.00"),"✔ 已结清")))&amp;IF(N($U452)&gt;0,"｜到账未开票 "&amp;TEXT(N($U452),"#,##0.00")&amp;"，待补票","")&amp;IF(N($R452)&gt;0,"｜收现 "&amp;TEXT(N($R452),"#,##0.00"),"")&amp;IF(N($S452)&gt;0,"｜收款不开票 "&amp;TEXT(N($S452),"#,##0.00"),""))</f>
        <v/>
      </c>
      <c r="Y452" s="290"/>
      <c r="AC452" s="244" t="str">
        <f aca="false">IF(OR(N($O452)=0,N($AB452)=0),"",ROUND(N($O452)/(1+N($AB452))*N($AB452),2))</f>
        <v/>
      </c>
      <c r="AD452" s="290"/>
      <c r="AE452" s="288"/>
      <c r="AF452" s="261" t="str">
        <f aca="false">IF($AN452="","",IF($AN452=1,IF($AO452&gt;=1,"一次性·已到收款期","一次性·未到期"),$AE452&amp;" 第"&amp;$AO452&amp;"/"&amp;$AN452&amp;"期"))</f>
        <v/>
      </c>
      <c r="AG452" s="245" t="str">
        <f aca="false">IF(OR($AN452="",N($M452)=0),"",ROUND(N($K452)*$AO452/$AN452,2)+N($L452))</f>
        <v/>
      </c>
      <c r="AH452" s="245" t="str">
        <f aca="false">IF($AG452="","",MAX(0,ROUND($AG452-(N($Q452)+N($R452)+N($S452)),2)))</f>
        <v/>
      </c>
      <c r="AI452" s="245" t="str">
        <f aca="false">IF(OR(TRIM($B452&amp;$C452)="",NOT(ISNUMBER($D452))),"",SUMIFS($W$3:$W$1001,$AK$3:$AK$1001,$AK452,$D$3:$D$1001,"&lt;"&amp;$D452))</f>
        <v/>
      </c>
      <c r="AJ452" s="245" t="str">
        <f aca="false">IF(TRIM($B452&amp;$C452)="","",SUMIFS($W$3:$W$1001,$AK$3:$AK$1001,$AK452))</f>
        <v/>
      </c>
      <c r="AK452" s="261" t="str">
        <f aca="false">IF(TRIM($B452&amp;$C452)="","",TRIM($B452)&amp;"｜"&amp;TRIM($C452))</f>
        <v/>
      </c>
      <c r="AL452" s="245" t="str">
        <f aca="false">IF(TRIM($B452&amp;$C452)="","",MIN(N($O452),N($Q452)))</f>
        <v/>
      </c>
      <c r="AM452" s="248" t="str">
        <f aca="false">IF(ISNUMBER($D452),YEAR($D452),"")</f>
        <v/>
      </c>
      <c r="AN452" s="248" t="str">
        <f aca="false">IF(OR(TRIM($B452&amp;$C452)="",NOT(ISNUMBER($D452)),NOT(ISNUMBER($E452))),"",IF($E452&lt;$D452,"",IF(IF($AE452="半年付",2,IF($AE452="季度付",4,IF($AE452="月付",12,IF($AE452="半月付",24,1))))=1,1,MAX(1,ROUND(($E452-$D452+1)/365*IF($AE452="半年付",2,IF($AE452="季度付",4,IF($AE452="月付",12,IF($AE452="半月付",24,1)))),0)))))</f>
        <v/>
      </c>
      <c r="AO452" s="248" t="str">
        <f aca="true">IF($AN452="","",MIN($AN452,MAX(0,INT((TODAY()-付款宽限天数-$D452)/(($E452-$D452+1)/$AN452))+1)))</f>
        <v/>
      </c>
    </row>
    <row r="453" customFormat="false" ht="24" hidden="false" customHeight="false" outlineLevel="0" collapsed="false">
      <c r="F453" s="288" t="str">
        <f aca="true">IF(TRIM($B453&amp;$C453)="","",IF(OR(ISNUMBER(SEARCH("未",$A453)),ISNUMBER(SEARCH("送出",$A453)),AND(TRIM($A453)="",NOT(ISNUMBER($D453)),N($H453)=0)),"【合同未回】","")&amp;IF(NOT(ISNUMBER($E453)),IF(OR(ISNUMBER(SEARCH("未",$A453)),ISNUMBER(SEARCH("送出",$A453)),AND(TRIM($A453)="",NOT(ISNUMBER($D453)),N($H453)=0)),"","【未填合同期】"),IF($E453&lt;TODAY(),"【已到期】",IF($E453-TODAY()&lt;=提醒天数,"【即将到期，剩余"&amp;($E453-TODAY())&amp;"天】","【正常】")))&amp;IF(OR($AD453="安装免保",$AD453="技术免保",$AD453="质保期内"),"【"&amp;$AD453&amp;"】",""))</f>
        <v/>
      </c>
      <c r="K453" s="244" t="str">
        <f aca="false">IF(OR(N($H453)=0,N($I453)=0),"",ROUND(N($H453)*N($I453)*IF(N($J453)=0,1,N($J453)),2))</f>
        <v/>
      </c>
      <c r="M453" s="244" t="str">
        <f aca="false">IF(TRIM($B453&amp;$C453)="","",IF(AND(N($K453)=0,N($L453)=0),"",ROUND(N($K453)+N($L453),2)))</f>
        <v/>
      </c>
      <c r="S453" s="244"/>
      <c r="T453" s="245" t="str">
        <f aca="false">IF(TRIM($B453&amp;$C453)="","",IF(N($O453)=0,"",MAX(0,MIN(N($O453)-N($Q453),N($W453)))))</f>
        <v/>
      </c>
      <c r="U453" s="245" t="str">
        <f aca="false">IF(TRIM($B453&amp;$C453)="","",IF(N($Q453)&lt;=N($O453),"",N($Q453)-N($O453)))</f>
        <v/>
      </c>
      <c r="V453" s="245" t="str">
        <f aca="false">IF(OR(TRIM($B453&amp;$C453)="",$W453=""),"",MAX(0,N($W453))-N($T453))</f>
        <v/>
      </c>
      <c r="W453" s="245" t="str">
        <f aca="false">IF(TRIM($B453&amp;$C453)="","",IF(AND(N($M453)=0,N($Q453)+N($R453)+N($S453)=0),"",ROUND(N($M453)-N($Q453)-N($R453)-N($S453),2)))</f>
        <v/>
      </c>
      <c r="X453" s="246" t="str">
        <f aca="false">IF(TRIM($B453&amp;$C453)="","",IF(N($M453)=0,IF((N($Q453)+N($R453)+N($S453))=0,"—未填单价","未填单价，已收 "&amp;TEXT((N($Q453)+N($R453)+N($S453)),"#,##0.00")),IF(N($W453)&gt;0.005,"欠 "&amp;TEXT(N($W453),"#,##0.00")&amp;IF(N($T453)&gt;0,"（开票未到账 "&amp;TEXT(N($T453),"#,##0.00")&amp;"）","")&amp;IF(N($V453)&gt;0,"（未开票 "&amp;TEXT(N($V453),"#,##0.00")&amp;"）",""),IF(N($W453)&lt;-0.005,"多收 "&amp;TEXT(-N($W453),"#,##0.00"),"✔ 已结清")))&amp;IF(N($U453)&gt;0,"｜到账未开票 "&amp;TEXT(N($U453),"#,##0.00")&amp;"，待补票","")&amp;IF(N($R453)&gt;0,"｜收现 "&amp;TEXT(N($R453),"#,##0.00"),"")&amp;IF(N($S453)&gt;0,"｜收款不开票 "&amp;TEXT(N($S453),"#,##0.00"),""))</f>
        <v/>
      </c>
      <c r="Y453" s="290"/>
      <c r="AC453" s="244" t="str">
        <f aca="false">IF(OR(N($O453)=0,N($AB453)=0),"",ROUND(N($O453)/(1+N($AB453))*N($AB453),2))</f>
        <v/>
      </c>
      <c r="AD453" s="290"/>
      <c r="AE453" s="288"/>
      <c r="AF453" s="261" t="str">
        <f aca="false">IF($AN453="","",IF($AN453=1,IF($AO453&gt;=1,"一次性·已到收款期","一次性·未到期"),$AE453&amp;" 第"&amp;$AO453&amp;"/"&amp;$AN453&amp;"期"))</f>
        <v/>
      </c>
      <c r="AG453" s="245" t="str">
        <f aca="false">IF(OR($AN453="",N($M453)=0),"",ROUND(N($K453)*$AO453/$AN453,2)+N($L453))</f>
        <v/>
      </c>
      <c r="AH453" s="245" t="str">
        <f aca="false">IF($AG453="","",MAX(0,ROUND($AG453-(N($Q453)+N($R453)+N($S453)),2)))</f>
        <v/>
      </c>
      <c r="AI453" s="245" t="str">
        <f aca="false">IF(OR(TRIM($B453&amp;$C453)="",NOT(ISNUMBER($D453))),"",SUMIFS($W$3:$W$1001,$AK$3:$AK$1001,$AK453,$D$3:$D$1001,"&lt;"&amp;$D453))</f>
        <v/>
      </c>
      <c r="AJ453" s="245" t="str">
        <f aca="false">IF(TRIM($B453&amp;$C453)="","",SUMIFS($W$3:$W$1001,$AK$3:$AK$1001,$AK453))</f>
        <v/>
      </c>
      <c r="AK453" s="261" t="str">
        <f aca="false">IF(TRIM($B453&amp;$C453)="","",TRIM($B453)&amp;"｜"&amp;TRIM($C453))</f>
        <v/>
      </c>
      <c r="AL453" s="245" t="str">
        <f aca="false">IF(TRIM($B453&amp;$C453)="","",MIN(N($O453),N($Q453)))</f>
        <v/>
      </c>
      <c r="AM453" s="248" t="str">
        <f aca="false">IF(ISNUMBER($D453),YEAR($D453),"")</f>
        <v/>
      </c>
      <c r="AN453" s="248" t="str">
        <f aca="false">IF(OR(TRIM($B453&amp;$C453)="",NOT(ISNUMBER($D453)),NOT(ISNUMBER($E453))),"",IF($E453&lt;$D453,"",IF(IF($AE453="半年付",2,IF($AE453="季度付",4,IF($AE453="月付",12,IF($AE453="半月付",24,1))))=1,1,MAX(1,ROUND(($E453-$D453+1)/365*IF($AE453="半年付",2,IF($AE453="季度付",4,IF($AE453="月付",12,IF($AE453="半月付",24,1)))),0)))))</f>
        <v/>
      </c>
      <c r="AO453" s="248" t="str">
        <f aca="true">IF($AN453="","",MIN($AN453,MAX(0,INT((TODAY()-付款宽限天数-$D453)/(($E453-$D453+1)/$AN453))+1)))</f>
        <v/>
      </c>
    </row>
    <row r="454" customFormat="false" ht="24" hidden="false" customHeight="false" outlineLevel="0" collapsed="false">
      <c r="F454" s="288" t="str">
        <f aca="true">IF(TRIM($B454&amp;$C454)="","",IF(OR(ISNUMBER(SEARCH("未",$A454)),ISNUMBER(SEARCH("送出",$A454)),AND(TRIM($A454)="",NOT(ISNUMBER($D454)),N($H454)=0)),"【合同未回】","")&amp;IF(NOT(ISNUMBER($E454)),IF(OR(ISNUMBER(SEARCH("未",$A454)),ISNUMBER(SEARCH("送出",$A454)),AND(TRIM($A454)="",NOT(ISNUMBER($D454)),N($H454)=0)),"","【未填合同期】"),IF($E454&lt;TODAY(),"【已到期】",IF($E454-TODAY()&lt;=提醒天数,"【即将到期，剩余"&amp;($E454-TODAY())&amp;"天】","【正常】")))&amp;IF(OR($AD454="安装免保",$AD454="技术免保",$AD454="质保期内"),"【"&amp;$AD454&amp;"】",""))</f>
        <v/>
      </c>
      <c r="K454" s="244" t="str">
        <f aca="false">IF(OR(N($H454)=0,N($I454)=0),"",ROUND(N($H454)*N($I454)*IF(N($J454)=0,1,N($J454)),2))</f>
        <v/>
      </c>
      <c r="M454" s="244" t="str">
        <f aca="false">IF(TRIM($B454&amp;$C454)="","",IF(AND(N($K454)=0,N($L454)=0),"",ROUND(N($K454)+N($L454),2)))</f>
        <v/>
      </c>
      <c r="S454" s="244"/>
      <c r="T454" s="245" t="str">
        <f aca="false">IF(TRIM($B454&amp;$C454)="","",IF(N($O454)=0,"",MAX(0,MIN(N($O454)-N($Q454),N($W454)))))</f>
        <v/>
      </c>
      <c r="U454" s="245" t="str">
        <f aca="false">IF(TRIM($B454&amp;$C454)="","",IF(N($Q454)&lt;=N($O454),"",N($Q454)-N($O454)))</f>
        <v/>
      </c>
      <c r="V454" s="245" t="str">
        <f aca="false">IF(OR(TRIM($B454&amp;$C454)="",$W454=""),"",MAX(0,N($W454))-N($T454))</f>
        <v/>
      </c>
      <c r="W454" s="245" t="str">
        <f aca="false">IF(TRIM($B454&amp;$C454)="","",IF(AND(N($M454)=0,N($Q454)+N($R454)+N($S454)=0),"",ROUND(N($M454)-N($Q454)-N($R454)-N($S454),2)))</f>
        <v/>
      </c>
      <c r="X454" s="246" t="str">
        <f aca="false">IF(TRIM($B454&amp;$C454)="","",IF(N($M454)=0,IF((N($Q454)+N($R454)+N($S454))=0,"—未填单价","未填单价，已收 "&amp;TEXT((N($Q454)+N($R454)+N($S454)),"#,##0.00")),IF(N($W454)&gt;0.005,"欠 "&amp;TEXT(N($W454),"#,##0.00")&amp;IF(N($T454)&gt;0,"（开票未到账 "&amp;TEXT(N($T454),"#,##0.00")&amp;"）","")&amp;IF(N($V454)&gt;0,"（未开票 "&amp;TEXT(N($V454),"#,##0.00")&amp;"）",""),IF(N($W454)&lt;-0.005,"多收 "&amp;TEXT(-N($W454),"#,##0.00"),"✔ 已结清")))&amp;IF(N($U454)&gt;0,"｜到账未开票 "&amp;TEXT(N($U454),"#,##0.00")&amp;"，待补票","")&amp;IF(N($R454)&gt;0,"｜收现 "&amp;TEXT(N($R454),"#,##0.00"),"")&amp;IF(N($S454)&gt;0,"｜收款不开票 "&amp;TEXT(N($S454),"#,##0.00"),""))</f>
        <v/>
      </c>
      <c r="Y454" s="290"/>
      <c r="AC454" s="244" t="str">
        <f aca="false">IF(OR(N($O454)=0,N($AB454)=0),"",ROUND(N($O454)/(1+N($AB454))*N($AB454),2))</f>
        <v/>
      </c>
      <c r="AD454" s="290"/>
      <c r="AE454" s="288"/>
      <c r="AF454" s="261" t="str">
        <f aca="false">IF($AN454="","",IF($AN454=1,IF($AO454&gt;=1,"一次性·已到收款期","一次性·未到期"),$AE454&amp;" 第"&amp;$AO454&amp;"/"&amp;$AN454&amp;"期"))</f>
        <v/>
      </c>
      <c r="AG454" s="245" t="str">
        <f aca="false">IF(OR($AN454="",N($M454)=0),"",ROUND(N($K454)*$AO454/$AN454,2)+N($L454))</f>
        <v/>
      </c>
      <c r="AH454" s="245" t="str">
        <f aca="false">IF($AG454="","",MAX(0,ROUND($AG454-(N($Q454)+N($R454)+N($S454)),2)))</f>
        <v/>
      </c>
      <c r="AI454" s="245" t="str">
        <f aca="false">IF(OR(TRIM($B454&amp;$C454)="",NOT(ISNUMBER($D454))),"",SUMIFS($W$3:$W$1001,$AK$3:$AK$1001,$AK454,$D$3:$D$1001,"&lt;"&amp;$D454))</f>
        <v/>
      </c>
      <c r="AJ454" s="245" t="str">
        <f aca="false">IF(TRIM($B454&amp;$C454)="","",SUMIFS($W$3:$W$1001,$AK$3:$AK$1001,$AK454))</f>
        <v/>
      </c>
      <c r="AK454" s="261" t="str">
        <f aca="false">IF(TRIM($B454&amp;$C454)="","",TRIM($B454)&amp;"｜"&amp;TRIM($C454))</f>
        <v/>
      </c>
      <c r="AL454" s="245" t="str">
        <f aca="false">IF(TRIM($B454&amp;$C454)="","",MIN(N($O454),N($Q454)))</f>
        <v/>
      </c>
      <c r="AM454" s="248" t="str">
        <f aca="false">IF(ISNUMBER($D454),YEAR($D454),"")</f>
        <v/>
      </c>
      <c r="AN454" s="248" t="str">
        <f aca="false">IF(OR(TRIM($B454&amp;$C454)="",NOT(ISNUMBER($D454)),NOT(ISNUMBER($E454))),"",IF($E454&lt;$D454,"",IF(IF($AE454="半年付",2,IF($AE454="季度付",4,IF($AE454="月付",12,IF($AE454="半月付",24,1))))=1,1,MAX(1,ROUND(($E454-$D454+1)/365*IF($AE454="半年付",2,IF($AE454="季度付",4,IF($AE454="月付",12,IF($AE454="半月付",24,1)))),0)))))</f>
        <v/>
      </c>
      <c r="AO454" s="248" t="str">
        <f aca="true">IF($AN454="","",MIN($AN454,MAX(0,INT((TODAY()-付款宽限天数-$D454)/(($E454-$D454+1)/$AN454))+1)))</f>
        <v/>
      </c>
    </row>
    <row r="455" customFormat="false" ht="24" hidden="false" customHeight="false" outlineLevel="0" collapsed="false">
      <c r="F455" s="288" t="str">
        <f aca="true">IF(TRIM($B455&amp;$C455)="","",IF(OR(ISNUMBER(SEARCH("未",$A455)),ISNUMBER(SEARCH("送出",$A455)),AND(TRIM($A455)="",NOT(ISNUMBER($D455)),N($H455)=0)),"【合同未回】","")&amp;IF(NOT(ISNUMBER($E455)),IF(OR(ISNUMBER(SEARCH("未",$A455)),ISNUMBER(SEARCH("送出",$A455)),AND(TRIM($A455)="",NOT(ISNUMBER($D455)),N($H455)=0)),"","【未填合同期】"),IF($E455&lt;TODAY(),"【已到期】",IF($E455-TODAY()&lt;=提醒天数,"【即将到期，剩余"&amp;($E455-TODAY())&amp;"天】","【正常】")))&amp;IF(OR($AD455="安装免保",$AD455="技术免保",$AD455="质保期内"),"【"&amp;$AD455&amp;"】",""))</f>
        <v/>
      </c>
      <c r="K455" s="244" t="str">
        <f aca="false">IF(OR(N($H455)=0,N($I455)=0),"",ROUND(N($H455)*N($I455)*IF(N($J455)=0,1,N($J455)),2))</f>
        <v/>
      </c>
      <c r="M455" s="244" t="str">
        <f aca="false">IF(TRIM($B455&amp;$C455)="","",IF(AND(N($K455)=0,N($L455)=0),"",ROUND(N($K455)+N($L455),2)))</f>
        <v/>
      </c>
      <c r="S455" s="244"/>
      <c r="T455" s="245" t="str">
        <f aca="false">IF(TRIM($B455&amp;$C455)="","",IF(N($O455)=0,"",MAX(0,MIN(N($O455)-N($Q455),N($W455)))))</f>
        <v/>
      </c>
      <c r="U455" s="245" t="str">
        <f aca="false">IF(TRIM($B455&amp;$C455)="","",IF(N($Q455)&lt;=N($O455),"",N($Q455)-N($O455)))</f>
        <v/>
      </c>
      <c r="V455" s="245" t="str">
        <f aca="false">IF(OR(TRIM($B455&amp;$C455)="",$W455=""),"",MAX(0,N($W455))-N($T455))</f>
        <v/>
      </c>
      <c r="W455" s="245" t="str">
        <f aca="false">IF(TRIM($B455&amp;$C455)="","",IF(AND(N($M455)=0,N($Q455)+N($R455)+N($S455)=0),"",ROUND(N($M455)-N($Q455)-N($R455)-N($S455),2)))</f>
        <v/>
      </c>
      <c r="X455" s="246" t="str">
        <f aca="false">IF(TRIM($B455&amp;$C455)="","",IF(N($M455)=0,IF((N($Q455)+N($R455)+N($S455))=0,"—未填单价","未填单价，已收 "&amp;TEXT((N($Q455)+N($R455)+N($S455)),"#,##0.00")),IF(N($W455)&gt;0.005,"欠 "&amp;TEXT(N($W455),"#,##0.00")&amp;IF(N($T455)&gt;0,"（开票未到账 "&amp;TEXT(N($T455),"#,##0.00")&amp;"）","")&amp;IF(N($V455)&gt;0,"（未开票 "&amp;TEXT(N($V455),"#,##0.00")&amp;"）",""),IF(N($W455)&lt;-0.005,"多收 "&amp;TEXT(-N($W455),"#,##0.00"),"✔ 已结清")))&amp;IF(N($U455)&gt;0,"｜到账未开票 "&amp;TEXT(N($U455),"#,##0.00")&amp;"，待补票","")&amp;IF(N($R455)&gt;0,"｜收现 "&amp;TEXT(N($R455),"#,##0.00"),"")&amp;IF(N($S455)&gt;0,"｜收款不开票 "&amp;TEXT(N($S455),"#,##0.00"),""))</f>
        <v/>
      </c>
      <c r="Y455" s="290"/>
      <c r="AC455" s="244" t="str">
        <f aca="false">IF(OR(N($O455)=0,N($AB455)=0),"",ROUND(N($O455)/(1+N($AB455))*N($AB455),2))</f>
        <v/>
      </c>
      <c r="AD455" s="290"/>
      <c r="AE455" s="288"/>
      <c r="AF455" s="261" t="str">
        <f aca="false">IF($AN455="","",IF($AN455=1,IF($AO455&gt;=1,"一次性·已到收款期","一次性·未到期"),$AE455&amp;" 第"&amp;$AO455&amp;"/"&amp;$AN455&amp;"期"))</f>
        <v/>
      </c>
      <c r="AG455" s="245" t="str">
        <f aca="false">IF(OR($AN455="",N($M455)=0),"",ROUND(N($K455)*$AO455/$AN455,2)+N($L455))</f>
        <v/>
      </c>
      <c r="AH455" s="245" t="str">
        <f aca="false">IF($AG455="","",MAX(0,ROUND($AG455-(N($Q455)+N($R455)+N($S455)),2)))</f>
        <v/>
      </c>
      <c r="AI455" s="245" t="str">
        <f aca="false">IF(OR(TRIM($B455&amp;$C455)="",NOT(ISNUMBER($D455))),"",SUMIFS($W$3:$W$1001,$AK$3:$AK$1001,$AK455,$D$3:$D$1001,"&lt;"&amp;$D455))</f>
        <v/>
      </c>
      <c r="AJ455" s="245" t="str">
        <f aca="false">IF(TRIM($B455&amp;$C455)="","",SUMIFS($W$3:$W$1001,$AK$3:$AK$1001,$AK455))</f>
        <v/>
      </c>
      <c r="AK455" s="261" t="str">
        <f aca="false">IF(TRIM($B455&amp;$C455)="","",TRIM($B455)&amp;"｜"&amp;TRIM($C455))</f>
        <v/>
      </c>
      <c r="AL455" s="245" t="str">
        <f aca="false">IF(TRIM($B455&amp;$C455)="","",MIN(N($O455),N($Q455)))</f>
        <v/>
      </c>
      <c r="AM455" s="248" t="str">
        <f aca="false">IF(ISNUMBER($D455),YEAR($D455),"")</f>
        <v/>
      </c>
      <c r="AN455" s="248" t="str">
        <f aca="false">IF(OR(TRIM($B455&amp;$C455)="",NOT(ISNUMBER($D455)),NOT(ISNUMBER($E455))),"",IF($E455&lt;$D455,"",IF(IF($AE455="半年付",2,IF($AE455="季度付",4,IF($AE455="月付",12,IF($AE455="半月付",24,1))))=1,1,MAX(1,ROUND(($E455-$D455+1)/365*IF($AE455="半年付",2,IF($AE455="季度付",4,IF($AE455="月付",12,IF($AE455="半月付",24,1)))),0)))))</f>
        <v/>
      </c>
      <c r="AO455" s="248" t="str">
        <f aca="true">IF($AN455="","",MIN($AN455,MAX(0,INT((TODAY()-付款宽限天数-$D455)/(($E455-$D455+1)/$AN455))+1)))</f>
        <v/>
      </c>
    </row>
    <row r="456" customFormat="false" ht="24" hidden="false" customHeight="false" outlineLevel="0" collapsed="false">
      <c r="F456" s="288" t="str">
        <f aca="true">IF(TRIM($B456&amp;$C456)="","",IF(OR(ISNUMBER(SEARCH("未",$A456)),ISNUMBER(SEARCH("送出",$A456)),AND(TRIM($A456)="",NOT(ISNUMBER($D456)),N($H456)=0)),"【合同未回】","")&amp;IF(NOT(ISNUMBER($E456)),IF(OR(ISNUMBER(SEARCH("未",$A456)),ISNUMBER(SEARCH("送出",$A456)),AND(TRIM($A456)="",NOT(ISNUMBER($D456)),N($H456)=0)),"","【未填合同期】"),IF($E456&lt;TODAY(),"【已到期】",IF($E456-TODAY()&lt;=提醒天数,"【即将到期，剩余"&amp;($E456-TODAY())&amp;"天】","【正常】")))&amp;IF(OR($AD456="安装免保",$AD456="技术免保",$AD456="质保期内"),"【"&amp;$AD456&amp;"】",""))</f>
        <v/>
      </c>
      <c r="K456" s="244" t="str">
        <f aca="false">IF(OR(N($H456)=0,N($I456)=0),"",ROUND(N($H456)*N($I456)*IF(N($J456)=0,1,N($J456)),2))</f>
        <v/>
      </c>
      <c r="M456" s="244" t="str">
        <f aca="false">IF(TRIM($B456&amp;$C456)="","",IF(AND(N($K456)=0,N($L456)=0),"",ROUND(N($K456)+N($L456),2)))</f>
        <v/>
      </c>
      <c r="S456" s="244"/>
      <c r="T456" s="245" t="str">
        <f aca="false">IF(TRIM($B456&amp;$C456)="","",IF(N($O456)=0,"",MAX(0,MIN(N($O456)-N($Q456),N($W456)))))</f>
        <v/>
      </c>
      <c r="U456" s="245" t="str">
        <f aca="false">IF(TRIM($B456&amp;$C456)="","",IF(N($Q456)&lt;=N($O456),"",N($Q456)-N($O456)))</f>
        <v/>
      </c>
      <c r="V456" s="245" t="str">
        <f aca="false">IF(OR(TRIM($B456&amp;$C456)="",$W456=""),"",MAX(0,N($W456))-N($T456))</f>
        <v/>
      </c>
      <c r="W456" s="245" t="str">
        <f aca="false">IF(TRIM($B456&amp;$C456)="","",IF(AND(N($M456)=0,N($Q456)+N($R456)+N($S456)=0),"",ROUND(N($M456)-N($Q456)-N($R456)-N($S456),2)))</f>
        <v/>
      </c>
      <c r="X456" s="246" t="str">
        <f aca="false">IF(TRIM($B456&amp;$C456)="","",IF(N($M456)=0,IF((N($Q456)+N($R456)+N($S456))=0,"—未填单价","未填单价，已收 "&amp;TEXT((N($Q456)+N($R456)+N($S456)),"#,##0.00")),IF(N($W456)&gt;0.005,"欠 "&amp;TEXT(N($W456),"#,##0.00")&amp;IF(N($T456)&gt;0,"（开票未到账 "&amp;TEXT(N($T456),"#,##0.00")&amp;"）","")&amp;IF(N($V456)&gt;0,"（未开票 "&amp;TEXT(N($V456),"#,##0.00")&amp;"）",""),IF(N($W456)&lt;-0.005,"多收 "&amp;TEXT(-N($W456),"#,##0.00"),"✔ 已结清")))&amp;IF(N($U456)&gt;0,"｜到账未开票 "&amp;TEXT(N($U456),"#,##0.00")&amp;"，待补票","")&amp;IF(N($R456)&gt;0,"｜收现 "&amp;TEXT(N($R456),"#,##0.00"),"")&amp;IF(N($S456)&gt;0,"｜收款不开票 "&amp;TEXT(N($S456),"#,##0.00"),""))</f>
        <v/>
      </c>
      <c r="Y456" s="290"/>
      <c r="AC456" s="244" t="str">
        <f aca="false">IF(OR(N($O456)=0,N($AB456)=0),"",ROUND(N($O456)/(1+N($AB456))*N($AB456),2))</f>
        <v/>
      </c>
      <c r="AD456" s="290"/>
      <c r="AE456" s="288"/>
      <c r="AF456" s="261" t="str">
        <f aca="false">IF($AN456="","",IF($AN456=1,IF($AO456&gt;=1,"一次性·已到收款期","一次性·未到期"),$AE456&amp;" 第"&amp;$AO456&amp;"/"&amp;$AN456&amp;"期"))</f>
        <v/>
      </c>
      <c r="AG456" s="245" t="str">
        <f aca="false">IF(OR($AN456="",N($M456)=0),"",ROUND(N($K456)*$AO456/$AN456,2)+N($L456))</f>
        <v/>
      </c>
      <c r="AH456" s="245" t="str">
        <f aca="false">IF($AG456="","",MAX(0,ROUND($AG456-(N($Q456)+N($R456)+N($S456)),2)))</f>
        <v/>
      </c>
      <c r="AI456" s="245" t="str">
        <f aca="false">IF(OR(TRIM($B456&amp;$C456)="",NOT(ISNUMBER($D456))),"",SUMIFS($W$3:$W$1001,$AK$3:$AK$1001,$AK456,$D$3:$D$1001,"&lt;"&amp;$D456))</f>
        <v/>
      </c>
      <c r="AJ456" s="245" t="str">
        <f aca="false">IF(TRIM($B456&amp;$C456)="","",SUMIFS($W$3:$W$1001,$AK$3:$AK$1001,$AK456))</f>
        <v/>
      </c>
      <c r="AK456" s="261" t="str">
        <f aca="false">IF(TRIM($B456&amp;$C456)="","",TRIM($B456)&amp;"｜"&amp;TRIM($C456))</f>
        <v/>
      </c>
      <c r="AL456" s="245" t="str">
        <f aca="false">IF(TRIM($B456&amp;$C456)="","",MIN(N($O456),N($Q456)))</f>
        <v/>
      </c>
      <c r="AM456" s="248" t="str">
        <f aca="false">IF(ISNUMBER($D456),YEAR($D456),"")</f>
        <v/>
      </c>
      <c r="AN456" s="248" t="str">
        <f aca="false">IF(OR(TRIM($B456&amp;$C456)="",NOT(ISNUMBER($D456)),NOT(ISNUMBER($E456))),"",IF($E456&lt;$D456,"",IF(IF($AE456="半年付",2,IF($AE456="季度付",4,IF($AE456="月付",12,IF($AE456="半月付",24,1))))=1,1,MAX(1,ROUND(($E456-$D456+1)/365*IF($AE456="半年付",2,IF($AE456="季度付",4,IF($AE456="月付",12,IF($AE456="半月付",24,1)))),0)))))</f>
        <v/>
      </c>
      <c r="AO456" s="248" t="str">
        <f aca="true">IF($AN456="","",MIN($AN456,MAX(0,INT((TODAY()-付款宽限天数-$D456)/(($E456-$D456+1)/$AN456))+1)))</f>
        <v/>
      </c>
    </row>
    <row r="457" customFormat="false" ht="24" hidden="false" customHeight="false" outlineLevel="0" collapsed="false">
      <c r="F457" s="288" t="str">
        <f aca="true">IF(TRIM($B457&amp;$C457)="","",IF(OR(ISNUMBER(SEARCH("未",$A457)),ISNUMBER(SEARCH("送出",$A457)),AND(TRIM($A457)="",NOT(ISNUMBER($D457)),N($H457)=0)),"【合同未回】","")&amp;IF(NOT(ISNUMBER($E457)),IF(OR(ISNUMBER(SEARCH("未",$A457)),ISNUMBER(SEARCH("送出",$A457)),AND(TRIM($A457)="",NOT(ISNUMBER($D457)),N($H457)=0)),"","【未填合同期】"),IF($E457&lt;TODAY(),"【已到期】",IF($E457-TODAY()&lt;=提醒天数,"【即将到期，剩余"&amp;($E457-TODAY())&amp;"天】","【正常】")))&amp;IF(OR($AD457="安装免保",$AD457="技术免保",$AD457="质保期内"),"【"&amp;$AD457&amp;"】",""))</f>
        <v/>
      </c>
      <c r="K457" s="244" t="str">
        <f aca="false">IF(OR(N($H457)=0,N($I457)=0),"",ROUND(N($H457)*N($I457)*IF(N($J457)=0,1,N($J457)),2))</f>
        <v/>
      </c>
      <c r="M457" s="244" t="str">
        <f aca="false">IF(TRIM($B457&amp;$C457)="","",IF(AND(N($K457)=0,N($L457)=0),"",ROUND(N($K457)+N($L457),2)))</f>
        <v/>
      </c>
      <c r="S457" s="244"/>
      <c r="T457" s="245" t="str">
        <f aca="false">IF(TRIM($B457&amp;$C457)="","",IF(N($O457)=0,"",MAX(0,MIN(N($O457)-N($Q457),N($W457)))))</f>
        <v/>
      </c>
      <c r="U457" s="245" t="str">
        <f aca="false">IF(TRIM($B457&amp;$C457)="","",IF(N($Q457)&lt;=N($O457),"",N($Q457)-N($O457)))</f>
        <v/>
      </c>
      <c r="V457" s="245" t="str">
        <f aca="false">IF(OR(TRIM($B457&amp;$C457)="",$W457=""),"",MAX(0,N($W457))-N($T457))</f>
        <v/>
      </c>
      <c r="W457" s="245" t="str">
        <f aca="false">IF(TRIM($B457&amp;$C457)="","",IF(AND(N($M457)=0,N($Q457)+N($R457)+N($S457)=0),"",ROUND(N($M457)-N($Q457)-N($R457)-N($S457),2)))</f>
        <v/>
      </c>
      <c r="X457" s="246" t="str">
        <f aca="false">IF(TRIM($B457&amp;$C457)="","",IF(N($M457)=0,IF((N($Q457)+N($R457)+N($S457))=0,"—未填单价","未填单价，已收 "&amp;TEXT((N($Q457)+N($R457)+N($S457)),"#,##0.00")),IF(N($W457)&gt;0.005,"欠 "&amp;TEXT(N($W457),"#,##0.00")&amp;IF(N($T457)&gt;0,"（开票未到账 "&amp;TEXT(N($T457),"#,##0.00")&amp;"）","")&amp;IF(N($V457)&gt;0,"（未开票 "&amp;TEXT(N($V457),"#,##0.00")&amp;"）",""),IF(N($W457)&lt;-0.005,"多收 "&amp;TEXT(-N($W457),"#,##0.00"),"✔ 已结清")))&amp;IF(N($U457)&gt;0,"｜到账未开票 "&amp;TEXT(N($U457),"#,##0.00")&amp;"，待补票","")&amp;IF(N($R457)&gt;0,"｜收现 "&amp;TEXT(N($R457),"#,##0.00"),"")&amp;IF(N($S457)&gt;0,"｜收款不开票 "&amp;TEXT(N($S457),"#,##0.00"),""))</f>
        <v/>
      </c>
      <c r="Y457" s="290"/>
      <c r="AC457" s="244" t="str">
        <f aca="false">IF(OR(N($O457)=0,N($AB457)=0),"",ROUND(N($O457)/(1+N($AB457))*N($AB457),2))</f>
        <v/>
      </c>
      <c r="AD457" s="290"/>
      <c r="AE457" s="288"/>
      <c r="AF457" s="261" t="str">
        <f aca="false">IF($AN457="","",IF($AN457=1,IF($AO457&gt;=1,"一次性·已到收款期","一次性·未到期"),$AE457&amp;" 第"&amp;$AO457&amp;"/"&amp;$AN457&amp;"期"))</f>
        <v/>
      </c>
      <c r="AG457" s="245" t="str">
        <f aca="false">IF(OR($AN457="",N($M457)=0),"",ROUND(N($K457)*$AO457/$AN457,2)+N($L457))</f>
        <v/>
      </c>
      <c r="AH457" s="245" t="str">
        <f aca="false">IF($AG457="","",MAX(0,ROUND($AG457-(N($Q457)+N($R457)+N($S457)),2)))</f>
        <v/>
      </c>
      <c r="AI457" s="245" t="str">
        <f aca="false">IF(OR(TRIM($B457&amp;$C457)="",NOT(ISNUMBER($D457))),"",SUMIFS($W$3:$W$1001,$AK$3:$AK$1001,$AK457,$D$3:$D$1001,"&lt;"&amp;$D457))</f>
        <v/>
      </c>
      <c r="AJ457" s="245" t="str">
        <f aca="false">IF(TRIM($B457&amp;$C457)="","",SUMIFS($W$3:$W$1001,$AK$3:$AK$1001,$AK457))</f>
        <v/>
      </c>
      <c r="AK457" s="261" t="str">
        <f aca="false">IF(TRIM($B457&amp;$C457)="","",TRIM($B457)&amp;"｜"&amp;TRIM($C457))</f>
        <v/>
      </c>
      <c r="AL457" s="245" t="str">
        <f aca="false">IF(TRIM($B457&amp;$C457)="","",MIN(N($O457),N($Q457)))</f>
        <v/>
      </c>
      <c r="AM457" s="248" t="str">
        <f aca="false">IF(ISNUMBER($D457),YEAR($D457),"")</f>
        <v/>
      </c>
      <c r="AN457" s="248" t="str">
        <f aca="false">IF(OR(TRIM($B457&amp;$C457)="",NOT(ISNUMBER($D457)),NOT(ISNUMBER($E457))),"",IF($E457&lt;$D457,"",IF(IF($AE457="半年付",2,IF($AE457="季度付",4,IF($AE457="月付",12,IF($AE457="半月付",24,1))))=1,1,MAX(1,ROUND(($E457-$D457+1)/365*IF($AE457="半年付",2,IF($AE457="季度付",4,IF($AE457="月付",12,IF($AE457="半月付",24,1)))),0)))))</f>
        <v/>
      </c>
      <c r="AO457" s="248" t="str">
        <f aca="true">IF($AN457="","",MIN($AN457,MAX(0,INT((TODAY()-付款宽限天数-$D457)/(($E457-$D457+1)/$AN457))+1)))</f>
        <v/>
      </c>
    </row>
    <row r="458" customFormat="false" ht="24" hidden="false" customHeight="false" outlineLevel="0" collapsed="false">
      <c r="F458" s="288" t="str">
        <f aca="true">IF(TRIM($B458&amp;$C458)="","",IF(OR(ISNUMBER(SEARCH("未",$A458)),ISNUMBER(SEARCH("送出",$A458)),AND(TRIM($A458)="",NOT(ISNUMBER($D458)),N($H458)=0)),"【合同未回】","")&amp;IF(NOT(ISNUMBER($E458)),IF(OR(ISNUMBER(SEARCH("未",$A458)),ISNUMBER(SEARCH("送出",$A458)),AND(TRIM($A458)="",NOT(ISNUMBER($D458)),N($H458)=0)),"","【未填合同期】"),IF($E458&lt;TODAY(),"【已到期】",IF($E458-TODAY()&lt;=提醒天数,"【即将到期，剩余"&amp;($E458-TODAY())&amp;"天】","【正常】")))&amp;IF(OR($AD458="安装免保",$AD458="技术免保",$AD458="质保期内"),"【"&amp;$AD458&amp;"】",""))</f>
        <v/>
      </c>
      <c r="K458" s="244" t="str">
        <f aca="false">IF(OR(N($H458)=0,N($I458)=0),"",ROUND(N($H458)*N($I458)*IF(N($J458)=0,1,N($J458)),2))</f>
        <v/>
      </c>
      <c r="M458" s="244" t="str">
        <f aca="false">IF(TRIM($B458&amp;$C458)="","",IF(AND(N($K458)=0,N($L458)=0),"",ROUND(N($K458)+N($L458),2)))</f>
        <v/>
      </c>
      <c r="S458" s="244"/>
      <c r="T458" s="245" t="str">
        <f aca="false">IF(TRIM($B458&amp;$C458)="","",IF(N($O458)=0,"",MAX(0,MIN(N($O458)-N($Q458),N($W458)))))</f>
        <v/>
      </c>
      <c r="U458" s="245" t="str">
        <f aca="false">IF(TRIM($B458&amp;$C458)="","",IF(N($Q458)&lt;=N($O458),"",N($Q458)-N($O458)))</f>
        <v/>
      </c>
      <c r="V458" s="245" t="str">
        <f aca="false">IF(OR(TRIM($B458&amp;$C458)="",$W458=""),"",MAX(0,N($W458))-N($T458))</f>
        <v/>
      </c>
      <c r="W458" s="245" t="str">
        <f aca="false">IF(TRIM($B458&amp;$C458)="","",IF(AND(N($M458)=0,N($Q458)+N($R458)+N($S458)=0),"",ROUND(N($M458)-N($Q458)-N($R458)-N($S458),2)))</f>
        <v/>
      </c>
      <c r="X458" s="246" t="str">
        <f aca="false">IF(TRIM($B458&amp;$C458)="","",IF(N($M458)=0,IF((N($Q458)+N($R458)+N($S458))=0,"—未填单价","未填单价，已收 "&amp;TEXT((N($Q458)+N($R458)+N($S458)),"#,##0.00")),IF(N($W458)&gt;0.005,"欠 "&amp;TEXT(N($W458),"#,##0.00")&amp;IF(N($T458)&gt;0,"（开票未到账 "&amp;TEXT(N($T458),"#,##0.00")&amp;"）","")&amp;IF(N($V458)&gt;0,"（未开票 "&amp;TEXT(N($V458),"#,##0.00")&amp;"）",""),IF(N($W458)&lt;-0.005,"多收 "&amp;TEXT(-N($W458),"#,##0.00"),"✔ 已结清")))&amp;IF(N($U458)&gt;0,"｜到账未开票 "&amp;TEXT(N($U458),"#,##0.00")&amp;"，待补票","")&amp;IF(N($R458)&gt;0,"｜收现 "&amp;TEXT(N($R458),"#,##0.00"),"")&amp;IF(N($S458)&gt;0,"｜收款不开票 "&amp;TEXT(N($S458),"#,##0.00"),""))</f>
        <v/>
      </c>
      <c r="Y458" s="290"/>
      <c r="AC458" s="244" t="str">
        <f aca="false">IF(OR(N($O458)=0,N($AB458)=0),"",ROUND(N($O458)/(1+N($AB458))*N($AB458),2))</f>
        <v/>
      </c>
      <c r="AD458" s="290"/>
      <c r="AE458" s="288"/>
      <c r="AF458" s="261" t="str">
        <f aca="false">IF($AN458="","",IF($AN458=1,IF($AO458&gt;=1,"一次性·已到收款期","一次性·未到期"),$AE458&amp;" 第"&amp;$AO458&amp;"/"&amp;$AN458&amp;"期"))</f>
        <v/>
      </c>
      <c r="AG458" s="245" t="str">
        <f aca="false">IF(OR($AN458="",N($M458)=0),"",ROUND(N($K458)*$AO458/$AN458,2)+N($L458))</f>
        <v/>
      </c>
      <c r="AH458" s="245" t="str">
        <f aca="false">IF($AG458="","",MAX(0,ROUND($AG458-(N($Q458)+N($R458)+N($S458)),2)))</f>
        <v/>
      </c>
      <c r="AI458" s="245" t="str">
        <f aca="false">IF(OR(TRIM($B458&amp;$C458)="",NOT(ISNUMBER($D458))),"",SUMIFS($W$3:$W$1001,$AK$3:$AK$1001,$AK458,$D$3:$D$1001,"&lt;"&amp;$D458))</f>
        <v/>
      </c>
      <c r="AJ458" s="245" t="str">
        <f aca="false">IF(TRIM($B458&amp;$C458)="","",SUMIFS($W$3:$W$1001,$AK$3:$AK$1001,$AK458))</f>
        <v/>
      </c>
      <c r="AK458" s="261" t="str">
        <f aca="false">IF(TRIM($B458&amp;$C458)="","",TRIM($B458)&amp;"｜"&amp;TRIM($C458))</f>
        <v/>
      </c>
      <c r="AL458" s="245" t="str">
        <f aca="false">IF(TRIM($B458&amp;$C458)="","",MIN(N($O458),N($Q458)))</f>
        <v/>
      </c>
      <c r="AM458" s="248" t="str">
        <f aca="false">IF(ISNUMBER($D458),YEAR($D458),"")</f>
        <v/>
      </c>
      <c r="AN458" s="248" t="str">
        <f aca="false">IF(OR(TRIM($B458&amp;$C458)="",NOT(ISNUMBER($D458)),NOT(ISNUMBER($E458))),"",IF($E458&lt;$D458,"",IF(IF($AE458="半年付",2,IF($AE458="季度付",4,IF($AE458="月付",12,IF($AE458="半月付",24,1))))=1,1,MAX(1,ROUND(($E458-$D458+1)/365*IF($AE458="半年付",2,IF($AE458="季度付",4,IF($AE458="月付",12,IF($AE458="半月付",24,1)))),0)))))</f>
        <v/>
      </c>
      <c r="AO458" s="248" t="str">
        <f aca="true">IF($AN458="","",MIN($AN458,MAX(0,INT((TODAY()-付款宽限天数-$D458)/(($E458-$D458+1)/$AN458))+1)))</f>
        <v/>
      </c>
    </row>
    <row r="459" customFormat="false" ht="24" hidden="false" customHeight="false" outlineLevel="0" collapsed="false">
      <c r="F459" s="288" t="str">
        <f aca="true">IF(TRIM($B459&amp;$C459)="","",IF(OR(ISNUMBER(SEARCH("未",$A459)),ISNUMBER(SEARCH("送出",$A459)),AND(TRIM($A459)="",NOT(ISNUMBER($D459)),N($H459)=0)),"【合同未回】","")&amp;IF(NOT(ISNUMBER($E459)),IF(OR(ISNUMBER(SEARCH("未",$A459)),ISNUMBER(SEARCH("送出",$A459)),AND(TRIM($A459)="",NOT(ISNUMBER($D459)),N($H459)=0)),"","【未填合同期】"),IF($E459&lt;TODAY(),"【已到期】",IF($E459-TODAY()&lt;=提醒天数,"【即将到期，剩余"&amp;($E459-TODAY())&amp;"天】","【正常】")))&amp;IF(OR($AD459="安装免保",$AD459="技术免保",$AD459="质保期内"),"【"&amp;$AD459&amp;"】",""))</f>
        <v/>
      </c>
      <c r="K459" s="244" t="str">
        <f aca="false">IF(OR(N($H459)=0,N($I459)=0),"",ROUND(N($H459)*N($I459)*IF(N($J459)=0,1,N($J459)),2))</f>
        <v/>
      </c>
      <c r="M459" s="244" t="str">
        <f aca="false">IF(TRIM($B459&amp;$C459)="","",IF(AND(N($K459)=0,N($L459)=0),"",ROUND(N($K459)+N($L459),2)))</f>
        <v/>
      </c>
      <c r="S459" s="244"/>
      <c r="T459" s="245" t="str">
        <f aca="false">IF(TRIM($B459&amp;$C459)="","",IF(N($O459)=0,"",MAX(0,MIN(N($O459)-N($Q459),N($W459)))))</f>
        <v/>
      </c>
      <c r="U459" s="245" t="str">
        <f aca="false">IF(TRIM($B459&amp;$C459)="","",IF(N($Q459)&lt;=N($O459),"",N($Q459)-N($O459)))</f>
        <v/>
      </c>
      <c r="V459" s="245" t="str">
        <f aca="false">IF(OR(TRIM($B459&amp;$C459)="",$W459=""),"",MAX(0,N($W459))-N($T459))</f>
        <v/>
      </c>
      <c r="W459" s="245" t="str">
        <f aca="false">IF(TRIM($B459&amp;$C459)="","",IF(AND(N($M459)=0,N($Q459)+N($R459)+N($S459)=0),"",ROUND(N($M459)-N($Q459)-N($R459)-N($S459),2)))</f>
        <v/>
      </c>
      <c r="X459" s="246" t="str">
        <f aca="false">IF(TRIM($B459&amp;$C459)="","",IF(N($M459)=0,IF((N($Q459)+N($R459)+N($S459))=0,"—未填单价","未填单价，已收 "&amp;TEXT((N($Q459)+N($R459)+N($S459)),"#,##0.00")),IF(N($W459)&gt;0.005,"欠 "&amp;TEXT(N($W459),"#,##0.00")&amp;IF(N($T459)&gt;0,"（开票未到账 "&amp;TEXT(N($T459),"#,##0.00")&amp;"）","")&amp;IF(N($V459)&gt;0,"（未开票 "&amp;TEXT(N($V459),"#,##0.00")&amp;"）",""),IF(N($W459)&lt;-0.005,"多收 "&amp;TEXT(-N($W459),"#,##0.00"),"✔ 已结清")))&amp;IF(N($U459)&gt;0,"｜到账未开票 "&amp;TEXT(N($U459),"#,##0.00")&amp;"，待补票","")&amp;IF(N($R459)&gt;0,"｜收现 "&amp;TEXT(N($R459),"#,##0.00"),"")&amp;IF(N($S459)&gt;0,"｜收款不开票 "&amp;TEXT(N($S459),"#,##0.00"),""))</f>
        <v/>
      </c>
      <c r="Y459" s="290"/>
      <c r="AC459" s="244" t="str">
        <f aca="false">IF(OR(N($O459)=0,N($AB459)=0),"",ROUND(N($O459)/(1+N($AB459))*N($AB459),2))</f>
        <v/>
      </c>
      <c r="AD459" s="290"/>
      <c r="AE459" s="288"/>
      <c r="AF459" s="261" t="str">
        <f aca="false">IF($AN459="","",IF($AN459=1,IF($AO459&gt;=1,"一次性·已到收款期","一次性·未到期"),$AE459&amp;" 第"&amp;$AO459&amp;"/"&amp;$AN459&amp;"期"))</f>
        <v/>
      </c>
      <c r="AG459" s="245" t="str">
        <f aca="false">IF(OR($AN459="",N($M459)=0),"",ROUND(N($K459)*$AO459/$AN459,2)+N($L459))</f>
        <v/>
      </c>
      <c r="AH459" s="245" t="str">
        <f aca="false">IF($AG459="","",MAX(0,ROUND($AG459-(N($Q459)+N($R459)+N($S459)),2)))</f>
        <v/>
      </c>
      <c r="AI459" s="245" t="str">
        <f aca="false">IF(OR(TRIM($B459&amp;$C459)="",NOT(ISNUMBER($D459))),"",SUMIFS($W$3:$W$1001,$AK$3:$AK$1001,$AK459,$D$3:$D$1001,"&lt;"&amp;$D459))</f>
        <v/>
      </c>
      <c r="AJ459" s="245" t="str">
        <f aca="false">IF(TRIM($B459&amp;$C459)="","",SUMIFS($W$3:$W$1001,$AK$3:$AK$1001,$AK459))</f>
        <v/>
      </c>
      <c r="AK459" s="261" t="str">
        <f aca="false">IF(TRIM($B459&amp;$C459)="","",TRIM($B459)&amp;"｜"&amp;TRIM($C459))</f>
        <v/>
      </c>
      <c r="AL459" s="245" t="str">
        <f aca="false">IF(TRIM($B459&amp;$C459)="","",MIN(N($O459),N($Q459)))</f>
        <v/>
      </c>
      <c r="AM459" s="248" t="str">
        <f aca="false">IF(ISNUMBER($D459),YEAR($D459),"")</f>
        <v/>
      </c>
      <c r="AN459" s="248" t="str">
        <f aca="false">IF(OR(TRIM($B459&amp;$C459)="",NOT(ISNUMBER($D459)),NOT(ISNUMBER($E459))),"",IF($E459&lt;$D459,"",IF(IF($AE459="半年付",2,IF($AE459="季度付",4,IF($AE459="月付",12,IF($AE459="半月付",24,1))))=1,1,MAX(1,ROUND(($E459-$D459+1)/365*IF($AE459="半年付",2,IF($AE459="季度付",4,IF($AE459="月付",12,IF($AE459="半月付",24,1)))),0)))))</f>
        <v/>
      </c>
      <c r="AO459" s="248" t="str">
        <f aca="true">IF($AN459="","",MIN($AN459,MAX(0,INT((TODAY()-付款宽限天数-$D459)/(($E459-$D459+1)/$AN459))+1)))</f>
        <v/>
      </c>
    </row>
    <row r="460" customFormat="false" ht="24" hidden="false" customHeight="false" outlineLevel="0" collapsed="false">
      <c r="F460" s="288" t="str">
        <f aca="true">IF(TRIM($B460&amp;$C460)="","",IF(OR(ISNUMBER(SEARCH("未",$A460)),ISNUMBER(SEARCH("送出",$A460)),AND(TRIM($A460)="",NOT(ISNUMBER($D460)),N($H460)=0)),"【合同未回】","")&amp;IF(NOT(ISNUMBER($E460)),IF(OR(ISNUMBER(SEARCH("未",$A460)),ISNUMBER(SEARCH("送出",$A460)),AND(TRIM($A460)="",NOT(ISNUMBER($D460)),N($H460)=0)),"","【未填合同期】"),IF($E460&lt;TODAY(),"【已到期】",IF($E460-TODAY()&lt;=提醒天数,"【即将到期，剩余"&amp;($E460-TODAY())&amp;"天】","【正常】")))&amp;IF(OR($AD460="安装免保",$AD460="技术免保",$AD460="质保期内"),"【"&amp;$AD460&amp;"】",""))</f>
        <v/>
      </c>
      <c r="K460" s="244" t="str">
        <f aca="false">IF(OR(N($H460)=0,N($I460)=0),"",ROUND(N($H460)*N($I460)*IF(N($J460)=0,1,N($J460)),2))</f>
        <v/>
      </c>
      <c r="M460" s="244" t="str">
        <f aca="false">IF(TRIM($B460&amp;$C460)="","",IF(AND(N($K460)=0,N($L460)=0),"",ROUND(N($K460)+N($L460),2)))</f>
        <v/>
      </c>
      <c r="S460" s="244"/>
      <c r="T460" s="245" t="str">
        <f aca="false">IF(TRIM($B460&amp;$C460)="","",IF(N($O460)=0,"",MAX(0,MIN(N($O460)-N($Q460),N($W460)))))</f>
        <v/>
      </c>
      <c r="U460" s="245" t="str">
        <f aca="false">IF(TRIM($B460&amp;$C460)="","",IF(N($Q460)&lt;=N($O460),"",N($Q460)-N($O460)))</f>
        <v/>
      </c>
      <c r="V460" s="245" t="str">
        <f aca="false">IF(OR(TRIM($B460&amp;$C460)="",$W460=""),"",MAX(0,N($W460))-N($T460))</f>
        <v/>
      </c>
      <c r="W460" s="245" t="str">
        <f aca="false">IF(TRIM($B460&amp;$C460)="","",IF(AND(N($M460)=0,N($Q460)+N($R460)+N($S460)=0),"",ROUND(N($M460)-N($Q460)-N($R460)-N($S460),2)))</f>
        <v/>
      </c>
      <c r="X460" s="246" t="str">
        <f aca="false">IF(TRIM($B460&amp;$C460)="","",IF(N($M460)=0,IF((N($Q460)+N($R460)+N($S460))=0,"—未填单价","未填单价，已收 "&amp;TEXT((N($Q460)+N($R460)+N($S460)),"#,##0.00")),IF(N($W460)&gt;0.005,"欠 "&amp;TEXT(N($W460),"#,##0.00")&amp;IF(N($T460)&gt;0,"（开票未到账 "&amp;TEXT(N($T460),"#,##0.00")&amp;"）","")&amp;IF(N($V460)&gt;0,"（未开票 "&amp;TEXT(N($V460),"#,##0.00")&amp;"）",""),IF(N($W460)&lt;-0.005,"多收 "&amp;TEXT(-N($W460),"#,##0.00"),"✔ 已结清")))&amp;IF(N($U460)&gt;0,"｜到账未开票 "&amp;TEXT(N($U460),"#,##0.00")&amp;"，待补票","")&amp;IF(N($R460)&gt;0,"｜收现 "&amp;TEXT(N($R460),"#,##0.00"),"")&amp;IF(N($S460)&gt;0,"｜收款不开票 "&amp;TEXT(N($S460),"#,##0.00"),""))</f>
        <v/>
      </c>
      <c r="Y460" s="290"/>
      <c r="AC460" s="244" t="str">
        <f aca="false">IF(OR(N($O460)=0,N($AB460)=0),"",ROUND(N($O460)/(1+N($AB460))*N($AB460),2))</f>
        <v/>
      </c>
      <c r="AD460" s="290"/>
      <c r="AE460" s="288"/>
      <c r="AF460" s="261" t="str">
        <f aca="false">IF($AN460="","",IF($AN460=1,IF($AO460&gt;=1,"一次性·已到收款期","一次性·未到期"),$AE460&amp;" 第"&amp;$AO460&amp;"/"&amp;$AN460&amp;"期"))</f>
        <v/>
      </c>
      <c r="AG460" s="245" t="str">
        <f aca="false">IF(OR($AN460="",N($M460)=0),"",ROUND(N($K460)*$AO460/$AN460,2)+N($L460))</f>
        <v/>
      </c>
      <c r="AH460" s="245" t="str">
        <f aca="false">IF($AG460="","",MAX(0,ROUND($AG460-(N($Q460)+N($R460)+N($S460)),2)))</f>
        <v/>
      </c>
      <c r="AI460" s="245" t="str">
        <f aca="false">IF(OR(TRIM($B460&amp;$C460)="",NOT(ISNUMBER($D460))),"",SUMIFS($W$3:$W$1001,$AK$3:$AK$1001,$AK460,$D$3:$D$1001,"&lt;"&amp;$D460))</f>
        <v/>
      </c>
      <c r="AJ460" s="245" t="str">
        <f aca="false">IF(TRIM($B460&amp;$C460)="","",SUMIFS($W$3:$W$1001,$AK$3:$AK$1001,$AK460))</f>
        <v/>
      </c>
      <c r="AK460" s="261" t="str">
        <f aca="false">IF(TRIM($B460&amp;$C460)="","",TRIM($B460)&amp;"｜"&amp;TRIM($C460))</f>
        <v/>
      </c>
      <c r="AL460" s="245" t="str">
        <f aca="false">IF(TRIM($B460&amp;$C460)="","",MIN(N($O460),N($Q460)))</f>
        <v/>
      </c>
      <c r="AM460" s="248" t="str">
        <f aca="false">IF(ISNUMBER($D460),YEAR($D460),"")</f>
        <v/>
      </c>
      <c r="AN460" s="248" t="str">
        <f aca="false">IF(OR(TRIM($B460&amp;$C460)="",NOT(ISNUMBER($D460)),NOT(ISNUMBER($E460))),"",IF($E460&lt;$D460,"",IF(IF($AE460="半年付",2,IF($AE460="季度付",4,IF($AE460="月付",12,IF($AE460="半月付",24,1))))=1,1,MAX(1,ROUND(($E460-$D460+1)/365*IF($AE460="半年付",2,IF($AE460="季度付",4,IF($AE460="月付",12,IF($AE460="半月付",24,1)))),0)))))</f>
        <v/>
      </c>
      <c r="AO460" s="248" t="str">
        <f aca="true">IF($AN460="","",MIN($AN460,MAX(0,INT((TODAY()-付款宽限天数-$D460)/(($E460-$D460+1)/$AN460))+1)))</f>
        <v/>
      </c>
    </row>
    <row r="461" customFormat="false" ht="24" hidden="false" customHeight="false" outlineLevel="0" collapsed="false">
      <c r="F461" s="288" t="str">
        <f aca="true">IF(TRIM($B461&amp;$C461)="","",IF(OR(ISNUMBER(SEARCH("未",$A461)),ISNUMBER(SEARCH("送出",$A461)),AND(TRIM($A461)="",NOT(ISNUMBER($D461)),N($H461)=0)),"【合同未回】","")&amp;IF(NOT(ISNUMBER($E461)),IF(OR(ISNUMBER(SEARCH("未",$A461)),ISNUMBER(SEARCH("送出",$A461)),AND(TRIM($A461)="",NOT(ISNUMBER($D461)),N($H461)=0)),"","【未填合同期】"),IF($E461&lt;TODAY(),"【已到期】",IF($E461-TODAY()&lt;=提醒天数,"【即将到期，剩余"&amp;($E461-TODAY())&amp;"天】","【正常】")))&amp;IF(OR($AD461="安装免保",$AD461="技术免保",$AD461="质保期内"),"【"&amp;$AD461&amp;"】",""))</f>
        <v/>
      </c>
      <c r="K461" s="244" t="str">
        <f aca="false">IF(OR(N($H461)=0,N($I461)=0),"",ROUND(N($H461)*N($I461)*IF(N($J461)=0,1,N($J461)),2))</f>
        <v/>
      </c>
      <c r="M461" s="244" t="str">
        <f aca="false">IF(TRIM($B461&amp;$C461)="","",IF(AND(N($K461)=0,N($L461)=0),"",ROUND(N($K461)+N($L461),2)))</f>
        <v/>
      </c>
      <c r="S461" s="244"/>
      <c r="T461" s="245" t="str">
        <f aca="false">IF(TRIM($B461&amp;$C461)="","",IF(N($O461)=0,"",MAX(0,MIN(N($O461)-N($Q461),N($W461)))))</f>
        <v/>
      </c>
      <c r="U461" s="245" t="str">
        <f aca="false">IF(TRIM($B461&amp;$C461)="","",IF(N($Q461)&lt;=N($O461),"",N($Q461)-N($O461)))</f>
        <v/>
      </c>
      <c r="V461" s="245" t="str">
        <f aca="false">IF(OR(TRIM($B461&amp;$C461)="",$W461=""),"",MAX(0,N($W461))-N($T461))</f>
        <v/>
      </c>
      <c r="W461" s="245" t="str">
        <f aca="false">IF(TRIM($B461&amp;$C461)="","",IF(AND(N($M461)=0,N($Q461)+N($R461)+N($S461)=0),"",ROUND(N($M461)-N($Q461)-N($R461)-N($S461),2)))</f>
        <v/>
      </c>
      <c r="X461" s="246" t="str">
        <f aca="false">IF(TRIM($B461&amp;$C461)="","",IF(N($M461)=0,IF((N($Q461)+N($R461)+N($S461))=0,"—未填单价","未填单价，已收 "&amp;TEXT((N($Q461)+N($R461)+N($S461)),"#,##0.00")),IF(N($W461)&gt;0.005,"欠 "&amp;TEXT(N($W461),"#,##0.00")&amp;IF(N($T461)&gt;0,"（开票未到账 "&amp;TEXT(N($T461),"#,##0.00")&amp;"）","")&amp;IF(N($V461)&gt;0,"（未开票 "&amp;TEXT(N($V461),"#,##0.00")&amp;"）",""),IF(N($W461)&lt;-0.005,"多收 "&amp;TEXT(-N($W461),"#,##0.00"),"✔ 已结清")))&amp;IF(N($U461)&gt;0,"｜到账未开票 "&amp;TEXT(N($U461),"#,##0.00")&amp;"，待补票","")&amp;IF(N($R461)&gt;0,"｜收现 "&amp;TEXT(N($R461),"#,##0.00"),"")&amp;IF(N($S461)&gt;0,"｜收款不开票 "&amp;TEXT(N($S461),"#,##0.00"),""))</f>
        <v/>
      </c>
      <c r="Y461" s="290"/>
      <c r="AC461" s="244" t="str">
        <f aca="false">IF(OR(N($O461)=0,N($AB461)=0),"",ROUND(N($O461)/(1+N($AB461))*N($AB461),2))</f>
        <v/>
      </c>
      <c r="AD461" s="290"/>
      <c r="AE461" s="288"/>
      <c r="AF461" s="261" t="str">
        <f aca="false">IF($AN461="","",IF($AN461=1,IF($AO461&gt;=1,"一次性·已到收款期","一次性·未到期"),$AE461&amp;" 第"&amp;$AO461&amp;"/"&amp;$AN461&amp;"期"))</f>
        <v/>
      </c>
      <c r="AG461" s="245" t="str">
        <f aca="false">IF(OR($AN461="",N($M461)=0),"",ROUND(N($K461)*$AO461/$AN461,2)+N($L461))</f>
        <v/>
      </c>
      <c r="AH461" s="245" t="str">
        <f aca="false">IF($AG461="","",MAX(0,ROUND($AG461-(N($Q461)+N($R461)+N($S461)),2)))</f>
        <v/>
      </c>
      <c r="AI461" s="245" t="str">
        <f aca="false">IF(OR(TRIM($B461&amp;$C461)="",NOT(ISNUMBER($D461))),"",SUMIFS($W$3:$W$1001,$AK$3:$AK$1001,$AK461,$D$3:$D$1001,"&lt;"&amp;$D461))</f>
        <v/>
      </c>
      <c r="AJ461" s="245" t="str">
        <f aca="false">IF(TRIM($B461&amp;$C461)="","",SUMIFS($W$3:$W$1001,$AK$3:$AK$1001,$AK461))</f>
        <v/>
      </c>
      <c r="AK461" s="261" t="str">
        <f aca="false">IF(TRIM($B461&amp;$C461)="","",TRIM($B461)&amp;"｜"&amp;TRIM($C461))</f>
        <v/>
      </c>
      <c r="AL461" s="245" t="str">
        <f aca="false">IF(TRIM($B461&amp;$C461)="","",MIN(N($O461),N($Q461)))</f>
        <v/>
      </c>
      <c r="AM461" s="248" t="str">
        <f aca="false">IF(ISNUMBER($D461),YEAR($D461),"")</f>
        <v/>
      </c>
      <c r="AN461" s="248" t="str">
        <f aca="false">IF(OR(TRIM($B461&amp;$C461)="",NOT(ISNUMBER($D461)),NOT(ISNUMBER($E461))),"",IF($E461&lt;$D461,"",IF(IF($AE461="半年付",2,IF($AE461="季度付",4,IF($AE461="月付",12,IF($AE461="半月付",24,1))))=1,1,MAX(1,ROUND(($E461-$D461+1)/365*IF($AE461="半年付",2,IF($AE461="季度付",4,IF($AE461="月付",12,IF($AE461="半月付",24,1)))),0)))))</f>
        <v/>
      </c>
      <c r="AO461" s="248" t="str">
        <f aca="true">IF($AN461="","",MIN($AN461,MAX(0,INT((TODAY()-付款宽限天数-$D461)/(($E461-$D461+1)/$AN461))+1)))</f>
        <v/>
      </c>
    </row>
    <row r="462" customFormat="false" ht="24" hidden="false" customHeight="false" outlineLevel="0" collapsed="false">
      <c r="F462" s="288" t="str">
        <f aca="true">IF(TRIM($B462&amp;$C462)="","",IF(OR(ISNUMBER(SEARCH("未",$A462)),ISNUMBER(SEARCH("送出",$A462)),AND(TRIM($A462)="",NOT(ISNUMBER($D462)),N($H462)=0)),"【合同未回】","")&amp;IF(NOT(ISNUMBER($E462)),IF(OR(ISNUMBER(SEARCH("未",$A462)),ISNUMBER(SEARCH("送出",$A462)),AND(TRIM($A462)="",NOT(ISNUMBER($D462)),N($H462)=0)),"","【未填合同期】"),IF($E462&lt;TODAY(),"【已到期】",IF($E462-TODAY()&lt;=提醒天数,"【即将到期，剩余"&amp;($E462-TODAY())&amp;"天】","【正常】")))&amp;IF(OR($AD462="安装免保",$AD462="技术免保",$AD462="质保期内"),"【"&amp;$AD462&amp;"】",""))</f>
        <v/>
      </c>
      <c r="K462" s="244" t="str">
        <f aca="false">IF(OR(N($H462)=0,N($I462)=0),"",ROUND(N($H462)*N($I462)*IF(N($J462)=0,1,N($J462)),2))</f>
        <v/>
      </c>
      <c r="M462" s="244" t="str">
        <f aca="false">IF(TRIM($B462&amp;$C462)="","",IF(AND(N($K462)=0,N($L462)=0),"",ROUND(N($K462)+N($L462),2)))</f>
        <v/>
      </c>
      <c r="S462" s="244"/>
      <c r="T462" s="245" t="str">
        <f aca="false">IF(TRIM($B462&amp;$C462)="","",IF(N($O462)=0,"",MAX(0,MIN(N($O462)-N($Q462),N($W462)))))</f>
        <v/>
      </c>
      <c r="U462" s="245" t="str">
        <f aca="false">IF(TRIM($B462&amp;$C462)="","",IF(N($Q462)&lt;=N($O462),"",N($Q462)-N($O462)))</f>
        <v/>
      </c>
      <c r="V462" s="245" t="str">
        <f aca="false">IF(OR(TRIM($B462&amp;$C462)="",$W462=""),"",MAX(0,N($W462))-N($T462))</f>
        <v/>
      </c>
      <c r="W462" s="245" t="str">
        <f aca="false">IF(TRIM($B462&amp;$C462)="","",IF(AND(N($M462)=0,N($Q462)+N($R462)+N($S462)=0),"",ROUND(N($M462)-N($Q462)-N($R462)-N($S462),2)))</f>
        <v/>
      </c>
      <c r="X462" s="246" t="str">
        <f aca="false">IF(TRIM($B462&amp;$C462)="","",IF(N($M462)=0,IF((N($Q462)+N($R462)+N($S462))=0,"—未填单价","未填单价，已收 "&amp;TEXT((N($Q462)+N($R462)+N($S462)),"#,##0.00")),IF(N($W462)&gt;0.005,"欠 "&amp;TEXT(N($W462),"#,##0.00")&amp;IF(N($T462)&gt;0,"（开票未到账 "&amp;TEXT(N($T462),"#,##0.00")&amp;"）","")&amp;IF(N($V462)&gt;0,"（未开票 "&amp;TEXT(N($V462),"#,##0.00")&amp;"）",""),IF(N($W462)&lt;-0.005,"多收 "&amp;TEXT(-N($W462),"#,##0.00"),"✔ 已结清")))&amp;IF(N($U462)&gt;0,"｜到账未开票 "&amp;TEXT(N($U462),"#,##0.00")&amp;"，待补票","")&amp;IF(N($R462)&gt;0,"｜收现 "&amp;TEXT(N($R462),"#,##0.00"),"")&amp;IF(N($S462)&gt;0,"｜收款不开票 "&amp;TEXT(N($S462),"#,##0.00"),""))</f>
        <v/>
      </c>
      <c r="Y462" s="290"/>
      <c r="AC462" s="244" t="str">
        <f aca="false">IF(OR(N($O462)=0,N($AB462)=0),"",ROUND(N($O462)/(1+N($AB462))*N($AB462),2))</f>
        <v/>
      </c>
      <c r="AD462" s="290"/>
      <c r="AE462" s="288"/>
      <c r="AF462" s="261" t="str">
        <f aca="false">IF($AN462="","",IF($AN462=1,IF($AO462&gt;=1,"一次性·已到收款期","一次性·未到期"),$AE462&amp;" 第"&amp;$AO462&amp;"/"&amp;$AN462&amp;"期"))</f>
        <v/>
      </c>
      <c r="AG462" s="245" t="str">
        <f aca="false">IF(OR($AN462="",N($M462)=0),"",ROUND(N($K462)*$AO462/$AN462,2)+N($L462))</f>
        <v/>
      </c>
      <c r="AH462" s="245" t="str">
        <f aca="false">IF($AG462="","",MAX(0,ROUND($AG462-(N($Q462)+N($R462)+N($S462)),2)))</f>
        <v/>
      </c>
      <c r="AI462" s="245" t="str">
        <f aca="false">IF(OR(TRIM($B462&amp;$C462)="",NOT(ISNUMBER($D462))),"",SUMIFS($W$3:$W$1001,$AK$3:$AK$1001,$AK462,$D$3:$D$1001,"&lt;"&amp;$D462))</f>
        <v/>
      </c>
      <c r="AJ462" s="245" t="str">
        <f aca="false">IF(TRIM($B462&amp;$C462)="","",SUMIFS($W$3:$W$1001,$AK$3:$AK$1001,$AK462))</f>
        <v/>
      </c>
      <c r="AK462" s="261" t="str">
        <f aca="false">IF(TRIM($B462&amp;$C462)="","",TRIM($B462)&amp;"｜"&amp;TRIM($C462))</f>
        <v/>
      </c>
      <c r="AL462" s="245" t="str">
        <f aca="false">IF(TRIM($B462&amp;$C462)="","",MIN(N($O462),N($Q462)))</f>
        <v/>
      </c>
      <c r="AM462" s="248" t="str">
        <f aca="false">IF(ISNUMBER($D462),YEAR($D462),"")</f>
        <v/>
      </c>
      <c r="AN462" s="248" t="str">
        <f aca="false">IF(OR(TRIM($B462&amp;$C462)="",NOT(ISNUMBER($D462)),NOT(ISNUMBER($E462))),"",IF($E462&lt;$D462,"",IF(IF($AE462="半年付",2,IF($AE462="季度付",4,IF($AE462="月付",12,IF($AE462="半月付",24,1))))=1,1,MAX(1,ROUND(($E462-$D462+1)/365*IF($AE462="半年付",2,IF($AE462="季度付",4,IF($AE462="月付",12,IF($AE462="半月付",24,1)))),0)))))</f>
        <v/>
      </c>
      <c r="AO462" s="248" t="str">
        <f aca="true">IF($AN462="","",MIN($AN462,MAX(0,INT((TODAY()-付款宽限天数-$D462)/(($E462-$D462+1)/$AN462))+1)))</f>
        <v/>
      </c>
    </row>
    <row r="463" customFormat="false" ht="24" hidden="false" customHeight="false" outlineLevel="0" collapsed="false">
      <c r="F463" s="288" t="str">
        <f aca="true">IF(TRIM($B463&amp;$C463)="","",IF(OR(ISNUMBER(SEARCH("未",$A463)),ISNUMBER(SEARCH("送出",$A463)),AND(TRIM($A463)="",NOT(ISNUMBER($D463)),N($H463)=0)),"【合同未回】","")&amp;IF(NOT(ISNUMBER($E463)),IF(OR(ISNUMBER(SEARCH("未",$A463)),ISNUMBER(SEARCH("送出",$A463)),AND(TRIM($A463)="",NOT(ISNUMBER($D463)),N($H463)=0)),"","【未填合同期】"),IF($E463&lt;TODAY(),"【已到期】",IF($E463-TODAY()&lt;=提醒天数,"【即将到期，剩余"&amp;($E463-TODAY())&amp;"天】","【正常】")))&amp;IF(OR($AD463="安装免保",$AD463="技术免保",$AD463="质保期内"),"【"&amp;$AD463&amp;"】",""))</f>
        <v/>
      </c>
      <c r="K463" s="244" t="str">
        <f aca="false">IF(OR(N($H463)=0,N($I463)=0),"",ROUND(N($H463)*N($I463)*IF(N($J463)=0,1,N($J463)),2))</f>
        <v/>
      </c>
      <c r="M463" s="244" t="str">
        <f aca="false">IF(TRIM($B463&amp;$C463)="","",IF(AND(N($K463)=0,N($L463)=0),"",ROUND(N($K463)+N($L463),2)))</f>
        <v/>
      </c>
      <c r="S463" s="244"/>
      <c r="T463" s="245" t="str">
        <f aca="false">IF(TRIM($B463&amp;$C463)="","",IF(N($O463)=0,"",MAX(0,MIN(N($O463)-N($Q463),N($W463)))))</f>
        <v/>
      </c>
      <c r="U463" s="245" t="str">
        <f aca="false">IF(TRIM($B463&amp;$C463)="","",IF(N($Q463)&lt;=N($O463),"",N($Q463)-N($O463)))</f>
        <v/>
      </c>
      <c r="V463" s="245" t="str">
        <f aca="false">IF(OR(TRIM($B463&amp;$C463)="",$W463=""),"",MAX(0,N($W463))-N($T463))</f>
        <v/>
      </c>
      <c r="W463" s="245" t="str">
        <f aca="false">IF(TRIM($B463&amp;$C463)="","",IF(AND(N($M463)=0,N($Q463)+N($R463)+N($S463)=0),"",ROUND(N($M463)-N($Q463)-N($R463)-N($S463),2)))</f>
        <v/>
      </c>
      <c r="X463" s="246" t="str">
        <f aca="false">IF(TRIM($B463&amp;$C463)="","",IF(N($M463)=0,IF((N($Q463)+N($R463)+N($S463))=0,"—未填单价","未填单价，已收 "&amp;TEXT((N($Q463)+N($R463)+N($S463)),"#,##0.00")),IF(N($W463)&gt;0.005,"欠 "&amp;TEXT(N($W463),"#,##0.00")&amp;IF(N($T463)&gt;0,"（开票未到账 "&amp;TEXT(N($T463),"#,##0.00")&amp;"）","")&amp;IF(N($V463)&gt;0,"（未开票 "&amp;TEXT(N($V463),"#,##0.00")&amp;"）",""),IF(N($W463)&lt;-0.005,"多收 "&amp;TEXT(-N($W463),"#,##0.00"),"✔ 已结清")))&amp;IF(N($U463)&gt;0,"｜到账未开票 "&amp;TEXT(N($U463),"#,##0.00")&amp;"，待补票","")&amp;IF(N($R463)&gt;0,"｜收现 "&amp;TEXT(N($R463),"#,##0.00"),"")&amp;IF(N($S463)&gt;0,"｜收款不开票 "&amp;TEXT(N($S463),"#,##0.00"),""))</f>
        <v/>
      </c>
      <c r="Y463" s="290"/>
      <c r="AC463" s="244" t="str">
        <f aca="false">IF(OR(N($O463)=0,N($AB463)=0),"",ROUND(N($O463)/(1+N($AB463))*N($AB463),2))</f>
        <v/>
      </c>
      <c r="AD463" s="290"/>
      <c r="AE463" s="288"/>
      <c r="AF463" s="261" t="str">
        <f aca="false">IF($AN463="","",IF($AN463=1,IF($AO463&gt;=1,"一次性·已到收款期","一次性·未到期"),$AE463&amp;" 第"&amp;$AO463&amp;"/"&amp;$AN463&amp;"期"))</f>
        <v/>
      </c>
      <c r="AG463" s="245" t="str">
        <f aca="false">IF(OR($AN463="",N($M463)=0),"",ROUND(N($K463)*$AO463/$AN463,2)+N($L463))</f>
        <v/>
      </c>
      <c r="AH463" s="245" t="str">
        <f aca="false">IF($AG463="","",MAX(0,ROUND($AG463-(N($Q463)+N($R463)+N($S463)),2)))</f>
        <v/>
      </c>
      <c r="AI463" s="245" t="str">
        <f aca="false">IF(OR(TRIM($B463&amp;$C463)="",NOT(ISNUMBER($D463))),"",SUMIFS($W$3:$W$1001,$AK$3:$AK$1001,$AK463,$D$3:$D$1001,"&lt;"&amp;$D463))</f>
        <v/>
      </c>
      <c r="AJ463" s="245" t="str">
        <f aca="false">IF(TRIM($B463&amp;$C463)="","",SUMIFS($W$3:$W$1001,$AK$3:$AK$1001,$AK463))</f>
        <v/>
      </c>
      <c r="AK463" s="261" t="str">
        <f aca="false">IF(TRIM($B463&amp;$C463)="","",TRIM($B463)&amp;"｜"&amp;TRIM($C463))</f>
        <v/>
      </c>
      <c r="AL463" s="245" t="str">
        <f aca="false">IF(TRIM($B463&amp;$C463)="","",MIN(N($O463),N($Q463)))</f>
        <v/>
      </c>
      <c r="AM463" s="248" t="str">
        <f aca="false">IF(ISNUMBER($D463),YEAR($D463),"")</f>
        <v/>
      </c>
      <c r="AN463" s="248" t="str">
        <f aca="false">IF(OR(TRIM($B463&amp;$C463)="",NOT(ISNUMBER($D463)),NOT(ISNUMBER($E463))),"",IF($E463&lt;$D463,"",IF(IF($AE463="半年付",2,IF($AE463="季度付",4,IF($AE463="月付",12,IF($AE463="半月付",24,1))))=1,1,MAX(1,ROUND(($E463-$D463+1)/365*IF($AE463="半年付",2,IF($AE463="季度付",4,IF($AE463="月付",12,IF($AE463="半月付",24,1)))),0)))))</f>
        <v/>
      </c>
      <c r="AO463" s="248" t="str">
        <f aca="true">IF($AN463="","",MIN($AN463,MAX(0,INT((TODAY()-付款宽限天数-$D463)/(($E463-$D463+1)/$AN463))+1)))</f>
        <v/>
      </c>
    </row>
    <row r="464" customFormat="false" ht="24" hidden="false" customHeight="false" outlineLevel="0" collapsed="false">
      <c r="F464" s="288" t="str">
        <f aca="true">IF(TRIM($B464&amp;$C464)="","",IF(OR(ISNUMBER(SEARCH("未",$A464)),ISNUMBER(SEARCH("送出",$A464)),AND(TRIM($A464)="",NOT(ISNUMBER($D464)),N($H464)=0)),"【合同未回】","")&amp;IF(NOT(ISNUMBER($E464)),IF(OR(ISNUMBER(SEARCH("未",$A464)),ISNUMBER(SEARCH("送出",$A464)),AND(TRIM($A464)="",NOT(ISNUMBER($D464)),N($H464)=0)),"","【未填合同期】"),IF($E464&lt;TODAY(),"【已到期】",IF($E464-TODAY()&lt;=提醒天数,"【即将到期，剩余"&amp;($E464-TODAY())&amp;"天】","【正常】")))&amp;IF(OR($AD464="安装免保",$AD464="技术免保",$AD464="质保期内"),"【"&amp;$AD464&amp;"】",""))</f>
        <v/>
      </c>
      <c r="K464" s="244" t="str">
        <f aca="false">IF(OR(N($H464)=0,N($I464)=0),"",ROUND(N($H464)*N($I464)*IF(N($J464)=0,1,N($J464)),2))</f>
        <v/>
      </c>
      <c r="M464" s="244" t="str">
        <f aca="false">IF(TRIM($B464&amp;$C464)="","",IF(AND(N($K464)=0,N($L464)=0),"",ROUND(N($K464)+N($L464),2)))</f>
        <v/>
      </c>
      <c r="S464" s="244"/>
      <c r="T464" s="245" t="str">
        <f aca="false">IF(TRIM($B464&amp;$C464)="","",IF(N($O464)=0,"",MAX(0,MIN(N($O464)-N($Q464),N($W464)))))</f>
        <v/>
      </c>
      <c r="U464" s="245" t="str">
        <f aca="false">IF(TRIM($B464&amp;$C464)="","",IF(N($Q464)&lt;=N($O464),"",N($Q464)-N($O464)))</f>
        <v/>
      </c>
      <c r="V464" s="245" t="str">
        <f aca="false">IF(OR(TRIM($B464&amp;$C464)="",$W464=""),"",MAX(0,N($W464))-N($T464))</f>
        <v/>
      </c>
      <c r="W464" s="245" t="str">
        <f aca="false">IF(TRIM($B464&amp;$C464)="","",IF(AND(N($M464)=0,N($Q464)+N($R464)+N($S464)=0),"",ROUND(N($M464)-N($Q464)-N($R464)-N($S464),2)))</f>
        <v/>
      </c>
      <c r="X464" s="246" t="str">
        <f aca="false">IF(TRIM($B464&amp;$C464)="","",IF(N($M464)=0,IF((N($Q464)+N($R464)+N($S464))=0,"—未填单价","未填单价，已收 "&amp;TEXT((N($Q464)+N($R464)+N($S464)),"#,##0.00")),IF(N($W464)&gt;0.005,"欠 "&amp;TEXT(N($W464),"#,##0.00")&amp;IF(N($T464)&gt;0,"（开票未到账 "&amp;TEXT(N($T464),"#,##0.00")&amp;"）","")&amp;IF(N($V464)&gt;0,"（未开票 "&amp;TEXT(N($V464),"#,##0.00")&amp;"）",""),IF(N($W464)&lt;-0.005,"多收 "&amp;TEXT(-N($W464),"#,##0.00"),"✔ 已结清")))&amp;IF(N($U464)&gt;0,"｜到账未开票 "&amp;TEXT(N($U464),"#,##0.00")&amp;"，待补票","")&amp;IF(N($R464)&gt;0,"｜收现 "&amp;TEXT(N($R464),"#,##0.00"),"")&amp;IF(N($S464)&gt;0,"｜收款不开票 "&amp;TEXT(N($S464),"#,##0.00"),""))</f>
        <v/>
      </c>
      <c r="Y464" s="290"/>
      <c r="AC464" s="244" t="str">
        <f aca="false">IF(OR(N($O464)=0,N($AB464)=0),"",ROUND(N($O464)/(1+N($AB464))*N($AB464),2))</f>
        <v/>
      </c>
      <c r="AD464" s="290"/>
      <c r="AE464" s="288"/>
      <c r="AF464" s="261" t="str">
        <f aca="false">IF($AN464="","",IF($AN464=1,IF($AO464&gt;=1,"一次性·已到收款期","一次性·未到期"),$AE464&amp;" 第"&amp;$AO464&amp;"/"&amp;$AN464&amp;"期"))</f>
        <v/>
      </c>
      <c r="AG464" s="245" t="str">
        <f aca="false">IF(OR($AN464="",N($M464)=0),"",ROUND(N($K464)*$AO464/$AN464,2)+N($L464))</f>
        <v/>
      </c>
      <c r="AH464" s="245" t="str">
        <f aca="false">IF($AG464="","",MAX(0,ROUND($AG464-(N($Q464)+N($R464)+N($S464)),2)))</f>
        <v/>
      </c>
      <c r="AI464" s="245" t="str">
        <f aca="false">IF(OR(TRIM($B464&amp;$C464)="",NOT(ISNUMBER($D464))),"",SUMIFS($W$3:$W$1001,$AK$3:$AK$1001,$AK464,$D$3:$D$1001,"&lt;"&amp;$D464))</f>
        <v/>
      </c>
      <c r="AJ464" s="245" t="str">
        <f aca="false">IF(TRIM($B464&amp;$C464)="","",SUMIFS($W$3:$W$1001,$AK$3:$AK$1001,$AK464))</f>
        <v/>
      </c>
      <c r="AK464" s="261" t="str">
        <f aca="false">IF(TRIM($B464&amp;$C464)="","",TRIM($B464)&amp;"｜"&amp;TRIM($C464))</f>
        <v/>
      </c>
      <c r="AL464" s="245" t="str">
        <f aca="false">IF(TRIM($B464&amp;$C464)="","",MIN(N($O464),N($Q464)))</f>
        <v/>
      </c>
      <c r="AM464" s="248" t="str">
        <f aca="false">IF(ISNUMBER($D464),YEAR($D464),"")</f>
        <v/>
      </c>
      <c r="AN464" s="248" t="str">
        <f aca="false">IF(OR(TRIM($B464&amp;$C464)="",NOT(ISNUMBER($D464)),NOT(ISNUMBER($E464))),"",IF($E464&lt;$D464,"",IF(IF($AE464="半年付",2,IF($AE464="季度付",4,IF($AE464="月付",12,IF($AE464="半月付",24,1))))=1,1,MAX(1,ROUND(($E464-$D464+1)/365*IF($AE464="半年付",2,IF($AE464="季度付",4,IF($AE464="月付",12,IF($AE464="半月付",24,1)))),0)))))</f>
        <v/>
      </c>
      <c r="AO464" s="248" t="str">
        <f aca="true">IF($AN464="","",MIN($AN464,MAX(0,INT((TODAY()-付款宽限天数-$D464)/(($E464-$D464+1)/$AN464))+1)))</f>
        <v/>
      </c>
    </row>
    <row r="465" customFormat="false" ht="24" hidden="false" customHeight="false" outlineLevel="0" collapsed="false">
      <c r="F465" s="288" t="str">
        <f aca="true">IF(TRIM($B465&amp;$C465)="","",IF(OR(ISNUMBER(SEARCH("未",$A465)),ISNUMBER(SEARCH("送出",$A465)),AND(TRIM($A465)="",NOT(ISNUMBER($D465)),N($H465)=0)),"【合同未回】","")&amp;IF(NOT(ISNUMBER($E465)),IF(OR(ISNUMBER(SEARCH("未",$A465)),ISNUMBER(SEARCH("送出",$A465)),AND(TRIM($A465)="",NOT(ISNUMBER($D465)),N($H465)=0)),"","【未填合同期】"),IF($E465&lt;TODAY(),"【已到期】",IF($E465-TODAY()&lt;=提醒天数,"【即将到期，剩余"&amp;($E465-TODAY())&amp;"天】","【正常】")))&amp;IF(OR($AD465="安装免保",$AD465="技术免保",$AD465="质保期内"),"【"&amp;$AD465&amp;"】",""))</f>
        <v/>
      </c>
      <c r="K465" s="244" t="str">
        <f aca="false">IF(OR(N($H465)=0,N($I465)=0),"",ROUND(N($H465)*N($I465)*IF(N($J465)=0,1,N($J465)),2))</f>
        <v/>
      </c>
      <c r="M465" s="244" t="str">
        <f aca="false">IF(TRIM($B465&amp;$C465)="","",IF(AND(N($K465)=0,N($L465)=0),"",ROUND(N($K465)+N($L465),2)))</f>
        <v/>
      </c>
      <c r="S465" s="244"/>
      <c r="T465" s="245" t="str">
        <f aca="false">IF(TRIM($B465&amp;$C465)="","",IF(N($O465)=0,"",MAX(0,MIN(N($O465)-N($Q465),N($W465)))))</f>
        <v/>
      </c>
      <c r="U465" s="245" t="str">
        <f aca="false">IF(TRIM($B465&amp;$C465)="","",IF(N($Q465)&lt;=N($O465),"",N($Q465)-N($O465)))</f>
        <v/>
      </c>
      <c r="V465" s="245" t="str">
        <f aca="false">IF(OR(TRIM($B465&amp;$C465)="",$W465=""),"",MAX(0,N($W465))-N($T465))</f>
        <v/>
      </c>
      <c r="W465" s="245" t="str">
        <f aca="false">IF(TRIM($B465&amp;$C465)="","",IF(AND(N($M465)=0,N($Q465)+N($R465)+N($S465)=0),"",ROUND(N($M465)-N($Q465)-N($R465)-N($S465),2)))</f>
        <v/>
      </c>
      <c r="X465" s="246" t="str">
        <f aca="false">IF(TRIM($B465&amp;$C465)="","",IF(N($M465)=0,IF((N($Q465)+N($R465)+N($S465))=0,"—未填单价","未填单价，已收 "&amp;TEXT((N($Q465)+N($R465)+N($S465)),"#,##0.00")),IF(N($W465)&gt;0.005,"欠 "&amp;TEXT(N($W465),"#,##0.00")&amp;IF(N($T465)&gt;0,"（开票未到账 "&amp;TEXT(N($T465),"#,##0.00")&amp;"）","")&amp;IF(N($V465)&gt;0,"（未开票 "&amp;TEXT(N($V465),"#,##0.00")&amp;"）",""),IF(N($W465)&lt;-0.005,"多收 "&amp;TEXT(-N($W465),"#,##0.00"),"✔ 已结清")))&amp;IF(N($U465)&gt;0,"｜到账未开票 "&amp;TEXT(N($U465),"#,##0.00")&amp;"，待补票","")&amp;IF(N($R465)&gt;0,"｜收现 "&amp;TEXT(N($R465),"#,##0.00"),"")&amp;IF(N($S465)&gt;0,"｜收款不开票 "&amp;TEXT(N($S465),"#,##0.00"),""))</f>
        <v/>
      </c>
      <c r="Y465" s="290"/>
      <c r="AC465" s="244" t="str">
        <f aca="false">IF(OR(N($O465)=0,N($AB465)=0),"",ROUND(N($O465)/(1+N($AB465))*N($AB465),2))</f>
        <v/>
      </c>
      <c r="AD465" s="290"/>
      <c r="AE465" s="288"/>
      <c r="AF465" s="261" t="str">
        <f aca="false">IF($AN465="","",IF($AN465=1,IF($AO465&gt;=1,"一次性·已到收款期","一次性·未到期"),$AE465&amp;" 第"&amp;$AO465&amp;"/"&amp;$AN465&amp;"期"))</f>
        <v/>
      </c>
      <c r="AG465" s="245" t="str">
        <f aca="false">IF(OR($AN465="",N($M465)=0),"",ROUND(N($K465)*$AO465/$AN465,2)+N($L465))</f>
        <v/>
      </c>
      <c r="AH465" s="245" t="str">
        <f aca="false">IF($AG465="","",MAX(0,ROUND($AG465-(N($Q465)+N($R465)+N($S465)),2)))</f>
        <v/>
      </c>
      <c r="AI465" s="245" t="str">
        <f aca="false">IF(OR(TRIM($B465&amp;$C465)="",NOT(ISNUMBER($D465))),"",SUMIFS($W$3:$W$1001,$AK$3:$AK$1001,$AK465,$D$3:$D$1001,"&lt;"&amp;$D465))</f>
        <v/>
      </c>
      <c r="AJ465" s="245" t="str">
        <f aca="false">IF(TRIM($B465&amp;$C465)="","",SUMIFS($W$3:$W$1001,$AK$3:$AK$1001,$AK465))</f>
        <v/>
      </c>
      <c r="AK465" s="261" t="str">
        <f aca="false">IF(TRIM($B465&amp;$C465)="","",TRIM($B465)&amp;"｜"&amp;TRIM($C465))</f>
        <v/>
      </c>
      <c r="AL465" s="245" t="str">
        <f aca="false">IF(TRIM($B465&amp;$C465)="","",MIN(N($O465),N($Q465)))</f>
        <v/>
      </c>
      <c r="AM465" s="248" t="str">
        <f aca="false">IF(ISNUMBER($D465),YEAR($D465),"")</f>
        <v/>
      </c>
      <c r="AN465" s="248" t="str">
        <f aca="false">IF(OR(TRIM($B465&amp;$C465)="",NOT(ISNUMBER($D465)),NOT(ISNUMBER($E465))),"",IF($E465&lt;$D465,"",IF(IF($AE465="半年付",2,IF($AE465="季度付",4,IF($AE465="月付",12,IF($AE465="半月付",24,1))))=1,1,MAX(1,ROUND(($E465-$D465+1)/365*IF($AE465="半年付",2,IF($AE465="季度付",4,IF($AE465="月付",12,IF($AE465="半月付",24,1)))),0)))))</f>
        <v/>
      </c>
      <c r="AO465" s="248" t="str">
        <f aca="true">IF($AN465="","",MIN($AN465,MAX(0,INT((TODAY()-付款宽限天数-$D465)/(($E465-$D465+1)/$AN465))+1)))</f>
        <v/>
      </c>
    </row>
    <row r="466" customFormat="false" ht="24" hidden="false" customHeight="false" outlineLevel="0" collapsed="false">
      <c r="F466" s="288" t="str">
        <f aca="true">IF(TRIM($B466&amp;$C466)="","",IF(OR(ISNUMBER(SEARCH("未",$A466)),ISNUMBER(SEARCH("送出",$A466)),AND(TRIM($A466)="",NOT(ISNUMBER($D466)),N($H466)=0)),"【合同未回】","")&amp;IF(NOT(ISNUMBER($E466)),IF(OR(ISNUMBER(SEARCH("未",$A466)),ISNUMBER(SEARCH("送出",$A466)),AND(TRIM($A466)="",NOT(ISNUMBER($D466)),N($H466)=0)),"","【未填合同期】"),IF($E466&lt;TODAY(),"【已到期】",IF($E466-TODAY()&lt;=提醒天数,"【即将到期，剩余"&amp;($E466-TODAY())&amp;"天】","【正常】")))&amp;IF(OR($AD466="安装免保",$AD466="技术免保",$AD466="质保期内"),"【"&amp;$AD466&amp;"】",""))</f>
        <v/>
      </c>
      <c r="K466" s="244" t="str">
        <f aca="false">IF(OR(N($H466)=0,N($I466)=0),"",ROUND(N($H466)*N($I466)*IF(N($J466)=0,1,N($J466)),2))</f>
        <v/>
      </c>
      <c r="M466" s="244" t="str">
        <f aca="false">IF(TRIM($B466&amp;$C466)="","",IF(AND(N($K466)=0,N($L466)=0),"",ROUND(N($K466)+N($L466),2)))</f>
        <v/>
      </c>
      <c r="S466" s="244"/>
      <c r="T466" s="245" t="str">
        <f aca="false">IF(TRIM($B466&amp;$C466)="","",IF(N($O466)=0,"",MAX(0,MIN(N($O466)-N($Q466),N($W466)))))</f>
        <v/>
      </c>
      <c r="U466" s="245" t="str">
        <f aca="false">IF(TRIM($B466&amp;$C466)="","",IF(N($Q466)&lt;=N($O466),"",N($Q466)-N($O466)))</f>
        <v/>
      </c>
      <c r="V466" s="245" t="str">
        <f aca="false">IF(OR(TRIM($B466&amp;$C466)="",$W466=""),"",MAX(0,N($W466))-N($T466))</f>
        <v/>
      </c>
      <c r="W466" s="245" t="str">
        <f aca="false">IF(TRIM($B466&amp;$C466)="","",IF(AND(N($M466)=0,N($Q466)+N($R466)+N($S466)=0),"",ROUND(N($M466)-N($Q466)-N($R466)-N($S466),2)))</f>
        <v/>
      </c>
      <c r="X466" s="246" t="str">
        <f aca="false">IF(TRIM($B466&amp;$C466)="","",IF(N($M466)=0,IF((N($Q466)+N($R466)+N($S466))=0,"—未填单价","未填单价，已收 "&amp;TEXT((N($Q466)+N($R466)+N($S466)),"#,##0.00")),IF(N($W466)&gt;0.005,"欠 "&amp;TEXT(N($W466),"#,##0.00")&amp;IF(N($T466)&gt;0,"（开票未到账 "&amp;TEXT(N($T466),"#,##0.00")&amp;"）","")&amp;IF(N($V466)&gt;0,"（未开票 "&amp;TEXT(N($V466),"#,##0.00")&amp;"）",""),IF(N($W466)&lt;-0.005,"多收 "&amp;TEXT(-N($W466),"#,##0.00"),"✔ 已结清")))&amp;IF(N($U466)&gt;0,"｜到账未开票 "&amp;TEXT(N($U466),"#,##0.00")&amp;"，待补票","")&amp;IF(N($R466)&gt;0,"｜收现 "&amp;TEXT(N($R466),"#,##0.00"),"")&amp;IF(N($S466)&gt;0,"｜收款不开票 "&amp;TEXT(N($S466),"#,##0.00"),""))</f>
        <v/>
      </c>
      <c r="Y466" s="290"/>
      <c r="AC466" s="244" t="str">
        <f aca="false">IF(OR(N($O466)=0,N($AB466)=0),"",ROUND(N($O466)/(1+N($AB466))*N($AB466),2))</f>
        <v/>
      </c>
      <c r="AD466" s="290"/>
      <c r="AE466" s="288"/>
      <c r="AF466" s="261" t="str">
        <f aca="false">IF($AN466="","",IF($AN466=1,IF($AO466&gt;=1,"一次性·已到收款期","一次性·未到期"),$AE466&amp;" 第"&amp;$AO466&amp;"/"&amp;$AN466&amp;"期"))</f>
        <v/>
      </c>
      <c r="AG466" s="245" t="str">
        <f aca="false">IF(OR($AN466="",N($M466)=0),"",ROUND(N($K466)*$AO466/$AN466,2)+N($L466))</f>
        <v/>
      </c>
      <c r="AH466" s="245" t="str">
        <f aca="false">IF($AG466="","",MAX(0,ROUND($AG466-(N($Q466)+N($R466)+N($S466)),2)))</f>
        <v/>
      </c>
      <c r="AI466" s="245" t="str">
        <f aca="false">IF(OR(TRIM($B466&amp;$C466)="",NOT(ISNUMBER($D466))),"",SUMIFS($W$3:$W$1001,$AK$3:$AK$1001,$AK466,$D$3:$D$1001,"&lt;"&amp;$D466))</f>
        <v/>
      </c>
      <c r="AJ466" s="245" t="str">
        <f aca="false">IF(TRIM($B466&amp;$C466)="","",SUMIFS($W$3:$W$1001,$AK$3:$AK$1001,$AK466))</f>
        <v/>
      </c>
      <c r="AK466" s="261" t="str">
        <f aca="false">IF(TRIM($B466&amp;$C466)="","",TRIM($B466)&amp;"｜"&amp;TRIM($C466))</f>
        <v/>
      </c>
      <c r="AL466" s="245" t="str">
        <f aca="false">IF(TRIM($B466&amp;$C466)="","",MIN(N($O466),N($Q466)))</f>
        <v/>
      </c>
      <c r="AM466" s="248" t="str">
        <f aca="false">IF(ISNUMBER($D466),YEAR($D466),"")</f>
        <v/>
      </c>
      <c r="AN466" s="248" t="str">
        <f aca="false">IF(OR(TRIM($B466&amp;$C466)="",NOT(ISNUMBER($D466)),NOT(ISNUMBER($E466))),"",IF($E466&lt;$D466,"",IF(IF($AE466="半年付",2,IF($AE466="季度付",4,IF($AE466="月付",12,IF($AE466="半月付",24,1))))=1,1,MAX(1,ROUND(($E466-$D466+1)/365*IF($AE466="半年付",2,IF($AE466="季度付",4,IF($AE466="月付",12,IF($AE466="半月付",24,1)))),0)))))</f>
        <v/>
      </c>
      <c r="AO466" s="248" t="str">
        <f aca="true">IF($AN466="","",MIN($AN466,MAX(0,INT((TODAY()-付款宽限天数-$D466)/(($E466-$D466+1)/$AN466))+1)))</f>
        <v/>
      </c>
    </row>
    <row r="467" customFormat="false" ht="24" hidden="false" customHeight="false" outlineLevel="0" collapsed="false">
      <c r="F467" s="288" t="str">
        <f aca="true">IF(TRIM($B467&amp;$C467)="","",IF(OR(ISNUMBER(SEARCH("未",$A467)),ISNUMBER(SEARCH("送出",$A467)),AND(TRIM($A467)="",NOT(ISNUMBER($D467)),N($H467)=0)),"【合同未回】","")&amp;IF(NOT(ISNUMBER($E467)),IF(OR(ISNUMBER(SEARCH("未",$A467)),ISNUMBER(SEARCH("送出",$A467)),AND(TRIM($A467)="",NOT(ISNUMBER($D467)),N($H467)=0)),"","【未填合同期】"),IF($E467&lt;TODAY(),"【已到期】",IF($E467-TODAY()&lt;=提醒天数,"【即将到期，剩余"&amp;($E467-TODAY())&amp;"天】","【正常】")))&amp;IF(OR($AD467="安装免保",$AD467="技术免保",$AD467="质保期内"),"【"&amp;$AD467&amp;"】",""))</f>
        <v/>
      </c>
      <c r="K467" s="244" t="str">
        <f aca="false">IF(OR(N($H467)=0,N($I467)=0),"",ROUND(N($H467)*N($I467)*IF(N($J467)=0,1,N($J467)),2))</f>
        <v/>
      </c>
      <c r="M467" s="244" t="str">
        <f aca="false">IF(TRIM($B467&amp;$C467)="","",IF(AND(N($K467)=0,N($L467)=0),"",ROUND(N($K467)+N($L467),2)))</f>
        <v/>
      </c>
      <c r="S467" s="244"/>
      <c r="T467" s="245" t="str">
        <f aca="false">IF(TRIM($B467&amp;$C467)="","",IF(N($O467)=0,"",MAX(0,MIN(N($O467)-N($Q467),N($W467)))))</f>
        <v/>
      </c>
      <c r="U467" s="245" t="str">
        <f aca="false">IF(TRIM($B467&amp;$C467)="","",IF(N($Q467)&lt;=N($O467),"",N($Q467)-N($O467)))</f>
        <v/>
      </c>
      <c r="V467" s="245" t="str">
        <f aca="false">IF(OR(TRIM($B467&amp;$C467)="",$W467=""),"",MAX(0,N($W467))-N($T467))</f>
        <v/>
      </c>
      <c r="W467" s="245" t="str">
        <f aca="false">IF(TRIM($B467&amp;$C467)="","",IF(AND(N($M467)=0,N($Q467)+N($R467)+N($S467)=0),"",ROUND(N($M467)-N($Q467)-N($R467)-N($S467),2)))</f>
        <v/>
      </c>
      <c r="X467" s="246" t="str">
        <f aca="false">IF(TRIM($B467&amp;$C467)="","",IF(N($M467)=0,IF((N($Q467)+N($R467)+N($S467))=0,"—未填单价","未填单价，已收 "&amp;TEXT((N($Q467)+N($R467)+N($S467)),"#,##0.00")),IF(N($W467)&gt;0.005,"欠 "&amp;TEXT(N($W467),"#,##0.00")&amp;IF(N($T467)&gt;0,"（开票未到账 "&amp;TEXT(N($T467),"#,##0.00")&amp;"）","")&amp;IF(N($V467)&gt;0,"（未开票 "&amp;TEXT(N($V467),"#,##0.00")&amp;"）",""),IF(N($W467)&lt;-0.005,"多收 "&amp;TEXT(-N($W467),"#,##0.00"),"✔ 已结清")))&amp;IF(N($U467)&gt;0,"｜到账未开票 "&amp;TEXT(N($U467),"#,##0.00")&amp;"，待补票","")&amp;IF(N($R467)&gt;0,"｜收现 "&amp;TEXT(N($R467),"#,##0.00"),"")&amp;IF(N($S467)&gt;0,"｜收款不开票 "&amp;TEXT(N($S467),"#,##0.00"),""))</f>
        <v/>
      </c>
      <c r="Y467" s="290"/>
      <c r="AC467" s="244" t="str">
        <f aca="false">IF(OR(N($O467)=0,N($AB467)=0),"",ROUND(N($O467)/(1+N($AB467))*N($AB467),2))</f>
        <v/>
      </c>
      <c r="AD467" s="290"/>
      <c r="AE467" s="288"/>
      <c r="AF467" s="261" t="str">
        <f aca="false">IF($AN467="","",IF($AN467=1,IF($AO467&gt;=1,"一次性·已到收款期","一次性·未到期"),$AE467&amp;" 第"&amp;$AO467&amp;"/"&amp;$AN467&amp;"期"))</f>
        <v/>
      </c>
      <c r="AG467" s="245" t="str">
        <f aca="false">IF(OR($AN467="",N($M467)=0),"",ROUND(N($K467)*$AO467/$AN467,2)+N($L467))</f>
        <v/>
      </c>
      <c r="AH467" s="245" t="str">
        <f aca="false">IF($AG467="","",MAX(0,ROUND($AG467-(N($Q467)+N($R467)+N($S467)),2)))</f>
        <v/>
      </c>
      <c r="AI467" s="245" t="str">
        <f aca="false">IF(OR(TRIM($B467&amp;$C467)="",NOT(ISNUMBER($D467))),"",SUMIFS($W$3:$W$1001,$AK$3:$AK$1001,$AK467,$D$3:$D$1001,"&lt;"&amp;$D467))</f>
        <v/>
      </c>
      <c r="AJ467" s="245" t="str">
        <f aca="false">IF(TRIM($B467&amp;$C467)="","",SUMIFS($W$3:$W$1001,$AK$3:$AK$1001,$AK467))</f>
        <v/>
      </c>
      <c r="AK467" s="261" t="str">
        <f aca="false">IF(TRIM($B467&amp;$C467)="","",TRIM($B467)&amp;"｜"&amp;TRIM($C467))</f>
        <v/>
      </c>
      <c r="AL467" s="245" t="str">
        <f aca="false">IF(TRIM($B467&amp;$C467)="","",MIN(N($O467),N($Q467)))</f>
        <v/>
      </c>
      <c r="AM467" s="248" t="str">
        <f aca="false">IF(ISNUMBER($D467),YEAR($D467),"")</f>
        <v/>
      </c>
      <c r="AN467" s="248" t="str">
        <f aca="false">IF(OR(TRIM($B467&amp;$C467)="",NOT(ISNUMBER($D467)),NOT(ISNUMBER($E467))),"",IF($E467&lt;$D467,"",IF(IF($AE467="半年付",2,IF($AE467="季度付",4,IF($AE467="月付",12,IF($AE467="半月付",24,1))))=1,1,MAX(1,ROUND(($E467-$D467+1)/365*IF($AE467="半年付",2,IF($AE467="季度付",4,IF($AE467="月付",12,IF($AE467="半月付",24,1)))),0)))))</f>
        <v/>
      </c>
      <c r="AO467" s="248" t="str">
        <f aca="true">IF($AN467="","",MIN($AN467,MAX(0,INT((TODAY()-付款宽限天数-$D467)/(($E467-$D467+1)/$AN467))+1)))</f>
        <v/>
      </c>
    </row>
    <row r="468" customFormat="false" ht="24" hidden="false" customHeight="false" outlineLevel="0" collapsed="false">
      <c r="F468" s="288" t="str">
        <f aca="true">IF(TRIM($B468&amp;$C468)="","",IF(OR(ISNUMBER(SEARCH("未",$A468)),ISNUMBER(SEARCH("送出",$A468)),AND(TRIM($A468)="",NOT(ISNUMBER($D468)),N($H468)=0)),"【合同未回】","")&amp;IF(NOT(ISNUMBER($E468)),IF(OR(ISNUMBER(SEARCH("未",$A468)),ISNUMBER(SEARCH("送出",$A468)),AND(TRIM($A468)="",NOT(ISNUMBER($D468)),N($H468)=0)),"","【未填合同期】"),IF($E468&lt;TODAY(),"【已到期】",IF($E468-TODAY()&lt;=提醒天数,"【即将到期，剩余"&amp;($E468-TODAY())&amp;"天】","【正常】")))&amp;IF(OR($AD468="安装免保",$AD468="技术免保",$AD468="质保期内"),"【"&amp;$AD468&amp;"】",""))</f>
        <v/>
      </c>
      <c r="K468" s="244" t="str">
        <f aca="false">IF(OR(N($H468)=0,N($I468)=0),"",ROUND(N($H468)*N($I468)*IF(N($J468)=0,1,N($J468)),2))</f>
        <v/>
      </c>
      <c r="M468" s="244" t="str">
        <f aca="false">IF(TRIM($B468&amp;$C468)="","",IF(AND(N($K468)=0,N($L468)=0),"",ROUND(N($K468)+N($L468),2)))</f>
        <v/>
      </c>
      <c r="S468" s="244"/>
      <c r="T468" s="245" t="str">
        <f aca="false">IF(TRIM($B468&amp;$C468)="","",IF(N($O468)=0,"",MAX(0,MIN(N($O468)-N($Q468),N($W468)))))</f>
        <v/>
      </c>
      <c r="U468" s="245" t="str">
        <f aca="false">IF(TRIM($B468&amp;$C468)="","",IF(N($Q468)&lt;=N($O468),"",N($Q468)-N($O468)))</f>
        <v/>
      </c>
      <c r="V468" s="245" t="str">
        <f aca="false">IF(OR(TRIM($B468&amp;$C468)="",$W468=""),"",MAX(0,N($W468))-N($T468))</f>
        <v/>
      </c>
      <c r="W468" s="245" t="str">
        <f aca="false">IF(TRIM($B468&amp;$C468)="","",IF(AND(N($M468)=0,N($Q468)+N($R468)+N($S468)=0),"",ROUND(N($M468)-N($Q468)-N($R468)-N($S468),2)))</f>
        <v/>
      </c>
      <c r="X468" s="246" t="str">
        <f aca="false">IF(TRIM($B468&amp;$C468)="","",IF(N($M468)=0,IF((N($Q468)+N($R468)+N($S468))=0,"—未填单价","未填单价，已收 "&amp;TEXT((N($Q468)+N($R468)+N($S468)),"#,##0.00")),IF(N($W468)&gt;0.005,"欠 "&amp;TEXT(N($W468),"#,##0.00")&amp;IF(N($T468)&gt;0,"（开票未到账 "&amp;TEXT(N($T468),"#,##0.00")&amp;"）","")&amp;IF(N($V468)&gt;0,"（未开票 "&amp;TEXT(N($V468),"#,##0.00")&amp;"）",""),IF(N($W468)&lt;-0.005,"多收 "&amp;TEXT(-N($W468),"#,##0.00"),"✔ 已结清")))&amp;IF(N($U468)&gt;0,"｜到账未开票 "&amp;TEXT(N($U468),"#,##0.00")&amp;"，待补票","")&amp;IF(N($R468)&gt;0,"｜收现 "&amp;TEXT(N($R468),"#,##0.00"),"")&amp;IF(N($S468)&gt;0,"｜收款不开票 "&amp;TEXT(N($S468),"#,##0.00"),""))</f>
        <v/>
      </c>
      <c r="Y468" s="290"/>
      <c r="AC468" s="244" t="str">
        <f aca="false">IF(OR(N($O468)=0,N($AB468)=0),"",ROUND(N($O468)/(1+N($AB468))*N($AB468),2))</f>
        <v/>
      </c>
      <c r="AD468" s="290"/>
      <c r="AE468" s="288"/>
      <c r="AF468" s="261" t="str">
        <f aca="false">IF($AN468="","",IF($AN468=1,IF($AO468&gt;=1,"一次性·已到收款期","一次性·未到期"),$AE468&amp;" 第"&amp;$AO468&amp;"/"&amp;$AN468&amp;"期"))</f>
        <v/>
      </c>
      <c r="AG468" s="245" t="str">
        <f aca="false">IF(OR($AN468="",N($M468)=0),"",ROUND(N($K468)*$AO468/$AN468,2)+N($L468))</f>
        <v/>
      </c>
      <c r="AH468" s="245" t="str">
        <f aca="false">IF($AG468="","",MAX(0,ROUND($AG468-(N($Q468)+N($R468)+N($S468)),2)))</f>
        <v/>
      </c>
      <c r="AI468" s="245" t="str">
        <f aca="false">IF(OR(TRIM($B468&amp;$C468)="",NOT(ISNUMBER($D468))),"",SUMIFS($W$3:$W$1001,$AK$3:$AK$1001,$AK468,$D$3:$D$1001,"&lt;"&amp;$D468))</f>
        <v/>
      </c>
      <c r="AJ468" s="245" t="str">
        <f aca="false">IF(TRIM($B468&amp;$C468)="","",SUMIFS($W$3:$W$1001,$AK$3:$AK$1001,$AK468))</f>
        <v/>
      </c>
      <c r="AK468" s="261" t="str">
        <f aca="false">IF(TRIM($B468&amp;$C468)="","",TRIM($B468)&amp;"｜"&amp;TRIM($C468))</f>
        <v/>
      </c>
      <c r="AL468" s="245" t="str">
        <f aca="false">IF(TRIM($B468&amp;$C468)="","",MIN(N($O468),N($Q468)))</f>
        <v/>
      </c>
      <c r="AM468" s="248" t="str">
        <f aca="false">IF(ISNUMBER($D468),YEAR($D468),"")</f>
        <v/>
      </c>
      <c r="AN468" s="248" t="str">
        <f aca="false">IF(OR(TRIM($B468&amp;$C468)="",NOT(ISNUMBER($D468)),NOT(ISNUMBER($E468))),"",IF($E468&lt;$D468,"",IF(IF($AE468="半年付",2,IF($AE468="季度付",4,IF($AE468="月付",12,IF($AE468="半月付",24,1))))=1,1,MAX(1,ROUND(($E468-$D468+1)/365*IF($AE468="半年付",2,IF($AE468="季度付",4,IF($AE468="月付",12,IF($AE468="半月付",24,1)))),0)))))</f>
        <v/>
      </c>
      <c r="AO468" s="248" t="str">
        <f aca="true">IF($AN468="","",MIN($AN468,MAX(0,INT((TODAY()-付款宽限天数-$D468)/(($E468-$D468+1)/$AN468))+1)))</f>
        <v/>
      </c>
    </row>
    <row r="469" customFormat="false" ht="24" hidden="false" customHeight="false" outlineLevel="0" collapsed="false">
      <c r="F469" s="288" t="str">
        <f aca="true">IF(TRIM($B469&amp;$C469)="","",IF(OR(ISNUMBER(SEARCH("未",$A469)),ISNUMBER(SEARCH("送出",$A469)),AND(TRIM($A469)="",NOT(ISNUMBER($D469)),N($H469)=0)),"【合同未回】","")&amp;IF(NOT(ISNUMBER($E469)),IF(OR(ISNUMBER(SEARCH("未",$A469)),ISNUMBER(SEARCH("送出",$A469)),AND(TRIM($A469)="",NOT(ISNUMBER($D469)),N($H469)=0)),"","【未填合同期】"),IF($E469&lt;TODAY(),"【已到期】",IF($E469-TODAY()&lt;=提醒天数,"【即将到期，剩余"&amp;($E469-TODAY())&amp;"天】","【正常】")))&amp;IF(OR($AD469="安装免保",$AD469="技术免保",$AD469="质保期内"),"【"&amp;$AD469&amp;"】",""))</f>
        <v/>
      </c>
      <c r="K469" s="244" t="str">
        <f aca="false">IF(OR(N($H469)=0,N($I469)=0),"",ROUND(N($H469)*N($I469)*IF(N($J469)=0,1,N($J469)),2))</f>
        <v/>
      </c>
      <c r="M469" s="244" t="str">
        <f aca="false">IF(TRIM($B469&amp;$C469)="","",IF(AND(N($K469)=0,N($L469)=0),"",ROUND(N($K469)+N($L469),2)))</f>
        <v/>
      </c>
      <c r="S469" s="244"/>
      <c r="T469" s="245" t="str">
        <f aca="false">IF(TRIM($B469&amp;$C469)="","",IF(N($O469)=0,"",MAX(0,MIN(N($O469)-N($Q469),N($W469)))))</f>
        <v/>
      </c>
      <c r="U469" s="245" t="str">
        <f aca="false">IF(TRIM($B469&amp;$C469)="","",IF(N($Q469)&lt;=N($O469),"",N($Q469)-N($O469)))</f>
        <v/>
      </c>
      <c r="V469" s="245" t="str">
        <f aca="false">IF(OR(TRIM($B469&amp;$C469)="",$W469=""),"",MAX(0,N($W469))-N($T469))</f>
        <v/>
      </c>
      <c r="W469" s="245" t="str">
        <f aca="false">IF(TRIM($B469&amp;$C469)="","",IF(AND(N($M469)=0,N($Q469)+N($R469)+N($S469)=0),"",ROUND(N($M469)-N($Q469)-N($R469)-N($S469),2)))</f>
        <v/>
      </c>
      <c r="X469" s="246" t="str">
        <f aca="false">IF(TRIM($B469&amp;$C469)="","",IF(N($M469)=0,IF((N($Q469)+N($R469)+N($S469))=0,"—未填单价","未填单价，已收 "&amp;TEXT((N($Q469)+N($R469)+N($S469)),"#,##0.00")),IF(N($W469)&gt;0.005,"欠 "&amp;TEXT(N($W469),"#,##0.00")&amp;IF(N($T469)&gt;0,"（开票未到账 "&amp;TEXT(N($T469),"#,##0.00")&amp;"）","")&amp;IF(N($V469)&gt;0,"（未开票 "&amp;TEXT(N($V469),"#,##0.00")&amp;"）",""),IF(N($W469)&lt;-0.005,"多收 "&amp;TEXT(-N($W469),"#,##0.00"),"✔ 已结清")))&amp;IF(N($U469)&gt;0,"｜到账未开票 "&amp;TEXT(N($U469),"#,##0.00")&amp;"，待补票","")&amp;IF(N($R469)&gt;0,"｜收现 "&amp;TEXT(N($R469),"#,##0.00"),"")&amp;IF(N($S469)&gt;0,"｜收款不开票 "&amp;TEXT(N($S469),"#,##0.00"),""))</f>
        <v/>
      </c>
      <c r="Y469" s="290"/>
      <c r="AC469" s="244" t="str">
        <f aca="false">IF(OR(N($O469)=0,N($AB469)=0),"",ROUND(N($O469)/(1+N($AB469))*N($AB469),2))</f>
        <v/>
      </c>
      <c r="AD469" s="290"/>
      <c r="AE469" s="288"/>
      <c r="AF469" s="261" t="str">
        <f aca="false">IF($AN469="","",IF($AN469=1,IF($AO469&gt;=1,"一次性·已到收款期","一次性·未到期"),$AE469&amp;" 第"&amp;$AO469&amp;"/"&amp;$AN469&amp;"期"))</f>
        <v/>
      </c>
      <c r="AG469" s="245" t="str">
        <f aca="false">IF(OR($AN469="",N($M469)=0),"",ROUND(N($K469)*$AO469/$AN469,2)+N($L469))</f>
        <v/>
      </c>
      <c r="AH469" s="245" t="str">
        <f aca="false">IF($AG469="","",MAX(0,ROUND($AG469-(N($Q469)+N($R469)+N($S469)),2)))</f>
        <v/>
      </c>
      <c r="AI469" s="245" t="str">
        <f aca="false">IF(OR(TRIM($B469&amp;$C469)="",NOT(ISNUMBER($D469))),"",SUMIFS($W$3:$W$1001,$AK$3:$AK$1001,$AK469,$D$3:$D$1001,"&lt;"&amp;$D469))</f>
        <v/>
      </c>
      <c r="AJ469" s="245" t="str">
        <f aca="false">IF(TRIM($B469&amp;$C469)="","",SUMIFS($W$3:$W$1001,$AK$3:$AK$1001,$AK469))</f>
        <v/>
      </c>
      <c r="AK469" s="261" t="str">
        <f aca="false">IF(TRIM($B469&amp;$C469)="","",TRIM($B469)&amp;"｜"&amp;TRIM($C469))</f>
        <v/>
      </c>
      <c r="AL469" s="245" t="str">
        <f aca="false">IF(TRIM($B469&amp;$C469)="","",MIN(N($O469),N($Q469)))</f>
        <v/>
      </c>
      <c r="AM469" s="248" t="str">
        <f aca="false">IF(ISNUMBER($D469),YEAR($D469),"")</f>
        <v/>
      </c>
      <c r="AN469" s="248" t="str">
        <f aca="false">IF(OR(TRIM($B469&amp;$C469)="",NOT(ISNUMBER($D469)),NOT(ISNUMBER($E469))),"",IF($E469&lt;$D469,"",IF(IF($AE469="半年付",2,IF($AE469="季度付",4,IF($AE469="月付",12,IF($AE469="半月付",24,1))))=1,1,MAX(1,ROUND(($E469-$D469+1)/365*IF($AE469="半年付",2,IF($AE469="季度付",4,IF($AE469="月付",12,IF($AE469="半月付",24,1)))),0)))))</f>
        <v/>
      </c>
      <c r="AO469" s="248" t="str">
        <f aca="true">IF($AN469="","",MIN($AN469,MAX(0,INT((TODAY()-付款宽限天数-$D469)/(($E469-$D469+1)/$AN469))+1)))</f>
        <v/>
      </c>
    </row>
    <row r="470" customFormat="false" ht="24" hidden="false" customHeight="false" outlineLevel="0" collapsed="false">
      <c r="F470" s="288" t="str">
        <f aca="true">IF(TRIM($B470&amp;$C470)="","",IF(OR(ISNUMBER(SEARCH("未",$A470)),ISNUMBER(SEARCH("送出",$A470)),AND(TRIM($A470)="",NOT(ISNUMBER($D470)),N($H470)=0)),"【合同未回】","")&amp;IF(NOT(ISNUMBER($E470)),IF(OR(ISNUMBER(SEARCH("未",$A470)),ISNUMBER(SEARCH("送出",$A470)),AND(TRIM($A470)="",NOT(ISNUMBER($D470)),N($H470)=0)),"","【未填合同期】"),IF($E470&lt;TODAY(),"【已到期】",IF($E470-TODAY()&lt;=提醒天数,"【即将到期，剩余"&amp;($E470-TODAY())&amp;"天】","【正常】")))&amp;IF(OR($AD470="安装免保",$AD470="技术免保",$AD470="质保期内"),"【"&amp;$AD470&amp;"】",""))</f>
        <v/>
      </c>
      <c r="K470" s="244" t="str">
        <f aca="false">IF(OR(N($H470)=0,N($I470)=0),"",ROUND(N($H470)*N($I470)*IF(N($J470)=0,1,N($J470)),2))</f>
        <v/>
      </c>
      <c r="M470" s="244" t="str">
        <f aca="false">IF(TRIM($B470&amp;$C470)="","",IF(AND(N($K470)=0,N($L470)=0),"",ROUND(N($K470)+N($L470),2)))</f>
        <v/>
      </c>
      <c r="S470" s="244"/>
      <c r="T470" s="245" t="str">
        <f aca="false">IF(TRIM($B470&amp;$C470)="","",IF(N($O470)=0,"",MAX(0,MIN(N($O470)-N($Q470),N($W470)))))</f>
        <v/>
      </c>
      <c r="U470" s="245" t="str">
        <f aca="false">IF(TRIM($B470&amp;$C470)="","",IF(N($Q470)&lt;=N($O470),"",N($Q470)-N($O470)))</f>
        <v/>
      </c>
      <c r="V470" s="245" t="str">
        <f aca="false">IF(OR(TRIM($B470&amp;$C470)="",$W470=""),"",MAX(0,N($W470))-N($T470))</f>
        <v/>
      </c>
      <c r="W470" s="245" t="str">
        <f aca="false">IF(TRIM($B470&amp;$C470)="","",IF(AND(N($M470)=0,N($Q470)+N($R470)+N($S470)=0),"",ROUND(N($M470)-N($Q470)-N($R470)-N($S470),2)))</f>
        <v/>
      </c>
      <c r="X470" s="246" t="str">
        <f aca="false">IF(TRIM($B470&amp;$C470)="","",IF(N($M470)=0,IF((N($Q470)+N($R470)+N($S470))=0,"—未填单价","未填单价，已收 "&amp;TEXT((N($Q470)+N($R470)+N($S470)),"#,##0.00")),IF(N($W470)&gt;0.005,"欠 "&amp;TEXT(N($W470),"#,##0.00")&amp;IF(N($T470)&gt;0,"（开票未到账 "&amp;TEXT(N($T470),"#,##0.00")&amp;"）","")&amp;IF(N($V470)&gt;0,"（未开票 "&amp;TEXT(N($V470),"#,##0.00")&amp;"）",""),IF(N($W470)&lt;-0.005,"多收 "&amp;TEXT(-N($W470),"#,##0.00"),"✔ 已结清")))&amp;IF(N($U470)&gt;0,"｜到账未开票 "&amp;TEXT(N($U470),"#,##0.00")&amp;"，待补票","")&amp;IF(N($R470)&gt;0,"｜收现 "&amp;TEXT(N($R470),"#,##0.00"),"")&amp;IF(N($S470)&gt;0,"｜收款不开票 "&amp;TEXT(N($S470),"#,##0.00"),""))</f>
        <v/>
      </c>
      <c r="Y470" s="290"/>
      <c r="AC470" s="244" t="str">
        <f aca="false">IF(OR(N($O470)=0,N($AB470)=0),"",ROUND(N($O470)/(1+N($AB470))*N($AB470),2))</f>
        <v/>
      </c>
      <c r="AD470" s="290"/>
      <c r="AE470" s="288"/>
      <c r="AF470" s="261" t="str">
        <f aca="false">IF($AN470="","",IF($AN470=1,IF($AO470&gt;=1,"一次性·已到收款期","一次性·未到期"),$AE470&amp;" 第"&amp;$AO470&amp;"/"&amp;$AN470&amp;"期"))</f>
        <v/>
      </c>
      <c r="AG470" s="245" t="str">
        <f aca="false">IF(OR($AN470="",N($M470)=0),"",ROUND(N($K470)*$AO470/$AN470,2)+N($L470))</f>
        <v/>
      </c>
      <c r="AH470" s="245" t="str">
        <f aca="false">IF($AG470="","",MAX(0,ROUND($AG470-(N($Q470)+N($R470)+N($S470)),2)))</f>
        <v/>
      </c>
      <c r="AI470" s="245" t="str">
        <f aca="false">IF(OR(TRIM($B470&amp;$C470)="",NOT(ISNUMBER($D470))),"",SUMIFS($W$3:$W$1001,$AK$3:$AK$1001,$AK470,$D$3:$D$1001,"&lt;"&amp;$D470))</f>
        <v/>
      </c>
      <c r="AJ470" s="245" t="str">
        <f aca="false">IF(TRIM($B470&amp;$C470)="","",SUMIFS($W$3:$W$1001,$AK$3:$AK$1001,$AK470))</f>
        <v/>
      </c>
      <c r="AK470" s="261" t="str">
        <f aca="false">IF(TRIM($B470&amp;$C470)="","",TRIM($B470)&amp;"｜"&amp;TRIM($C470))</f>
        <v/>
      </c>
      <c r="AL470" s="245" t="str">
        <f aca="false">IF(TRIM($B470&amp;$C470)="","",MIN(N($O470),N($Q470)))</f>
        <v/>
      </c>
      <c r="AM470" s="248" t="str">
        <f aca="false">IF(ISNUMBER($D470),YEAR($D470),"")</f>
        <v/>
      </c>
      <c r="AN470" s="248" t="str">
        <f aca="false">IF(OR(TRIM($B470&amp;$C470)="",NOT(ISNUMBER($D470)),NOT(ISNUMBER($E470))),"",IF($E470&lt;$D470,"",IF(IF($AE470="半年付",2,IF($AE470="季度付",4,IF($AE470="月付",12,IF($AE470="半月付",24,1))))=1,1,MAX(1,ROUND(($E470-$D470+1)/365*IF($AE470="半年付",2,IF($AE470="季度付",4,IF($AE470="月付",12,IF($AE470="半月付",24,1)))),0)))))</f>
        <v/>
      </c>
      <c r="AO470" s="248" t="str">
        <f aca="true">IF($AN470="","",MIN($AN470,MAX(0,INT((TODAY()-付款宽限天数-$D470)/(($E470-$D470+1)/$AN470))+1)))</f>
        <v/>
      </c>
    </row>
    <row r="471" customFormat="false" ht="24" hidden="false" customHeight="false" outlineLevel="0" collapsed="false">
      <c r="F471" s="288" t="str">
        <f aca="true">IF(TRIM($B471&amp;$C471)="","",IF(OR(ISNUMBER(SEARCH("未",$A471)),ISNUMBER(SEARCH("送出",$A471)),AND(TRIM($A471)="",NOT(ISNUMBER($D471)),N($H471)=0)),"【合同未回】","")&amp;IF(NOT(ISNUMBER($E471)),IF(OR(ISNUMBER(SEARCH("未",$A471)),ISNUMBER(SEARCH("送出",$A471)),AND(TRIM($A471)="",NOT(ISNUMBER($D471)),N($H471)=0)),"","【未填合同期】"),IF($E471&lt;TODAY(),"【已到期】",IF($E471-TODAY()&lt;=提醒天数,"【即将到期，剩余"&amp;($E471-TODAY())&amp;"天】","【正常】")))&amp;IF(OR($AD471="安装免保",$AD471="技术免保",$AD471="质保期内"),"【"&amp;$AD471&amp;"】",""))</f>
        <v/>
      </c>
      <c r="K471" s="244" t="str">
        <f aca="false">IF(OR(N($H471)=0,N($I471)=0),"",ROUND(N($H471)*N($I471)*IF(N($J471)=0,1,N($J471)),2))</f>
        <v/>
      </c>
      <c r="M471" s="244" t="str">
        <f aca="false">IF(TRIM($B471&amp;$C471)="","",IF(AND(N($K471)=0,N($L471)=0),"",ROUND(N($K471)+N($L471),2)))</f>
        <v/>
      </c>
      <c r="S471" s="244"/>
      <c r="T471" s="245" t="str">
        <f aca="false">IF(TRIM($B471&amp;$C471)="","",IF(N($O471)=0,"",MAX(0,MIN(N($O471)-N($Q471),N($W471)))))</f>
        <v/>
      </c>
      <c r="U471" s="245" t="str">
        <f aca="false">IF(TRIM($B471&amp;$C471)="","",IF(N($Q471)&lt;=N($O471),"",N($Q471)-N($O471)))</f>
        <v/>
      </c>
      <c r="V471" s="245" t="str">
        <f aca="false">IF(OR(TRIM($B471&amp;$C471)="",$W471=""),"",MAX(0,N($W471))-N($T471))</f>
        <v/>
      </c>
      <c r="W471" s="245" t="str">
        <f aca="false">IF(TRIM($B471&amp;$C471)="","",IF(AND(N($M471)=0,N($Q471)+N($R471)+N($S471)=0),"",ROUND(N($M471)-N($Q471)-N($R471)-N($S471),2)))</f>
        <v/>
      </c>
      <c r="X471" s="246" t="str">
        <f aca="false">IF(TRIM($B471&amp;$C471)="","",IF(N($M471)=0,IF((N($Q471)+N($R471)+N($S471))=0,"—未填单价","未填单价，已收 "&amp;TEXT((N($Q471)+N($R471)+N($S471)),"#,##0.00")),IF(N($W471)&gt;0.005,"欠 "&amp;TEXT(N($W471),"#,##0.00")&amp;IF(N($T471)&gt;0,"（开票未到账 "&amp;TEXT(N($T471),"#,##0.00")&amp;"）","")&amp;IF(N($V471)&gt;0,"（未开票 "&amp;TEXT(N($V471),"#,##0.00")&amp;"）",""),IF(N($W471)&lt;-0.005,"多收 "&amp;TEXT(-N($W471),"#,##0.00"),"✔ 已结清")))&amp;IF(N($U471)&gt;0,"｜到账未开票 "&amp;TEXT(N($U471),"#,##0.00")&amp;"，待补票","")&amp;IF(N($R471)&gt;0,"｜收现 "&amp;TEXT(N($R471),"#,##0.00"),"")&amp;IF(N($S471)&gt;0,"｜收款不开票 "&amp;TEXT(N($S471),"#,##0.00"),""))</f>
        <v/>
      </c>
      <c r="Y471" s="290"/>
      <c r="AC471" s="244" t="str">
        <f aca="false">IF(OR(N($O471)=0,N($AB471)=0),"",ROUND(N($O471)/(1+N($AB471))*N($AB471),2))</f>
        <v/>
      </c>
      <c r="AD471" s="290"/>
      <c r="AE471" s="288"/>
      <c r="AF471" s="261" t="str">
        <f aca="false">IF($AN471="","",IF($AN471=1,IF($AO471&gt;=1,"一次性·已到收款期","一次性·未到期"),$AE471&amp;" 第"&amp;$AO471&amp;"/"&amp;$AN471&amp;"期"))</f>
        <v/>
      </c>
      <c r="AG471" s="245" t="str">
        <f aca="false">IF(OR($AN471="",N($M471)=0),"",ROUND(N($K471)*$AO471/$AN471,2)+N($L471))</f>
        <v/>
      </c>
      <c r="AH471" s="245" t="str">
        <f aca="false">IF($AG471="","",MAX(0,ROUND($AG471-(N($Q471)+N($R471)+N($S471)),2)))</f>
        <v/>
      </c>
      <c r="AI471" s="245" t="str">
        <f aca="false">IF(OR(TRIM($B471&amp;$C471)="",NOT(ISNUMBER($D471))),"",SUMIFS($W$3:$W$1001,$AK$3:$AK$1001,$AK471,$D$3:$D$1001,"&lt;"&amp;$D471))</f>
        <v/>
      </c>
      <c r="AJ471" s="245" t="str">
        <f aca="false">IF(TRIM($B471&amp;$C471)="","",SUMIFS($W$3:$W$1001,$AK$3:$AK$1001,$AK471))</f>
        <v/>
      </c>
      <c r="AK471" s="261" t="str">
        <f aca="false">IF(TRIM($B471&amp;$C471)="","",TRIM($B471)&amp;"｜"&amp;TRIM($C471))</f>
        <v/>
      </c>
      <c r="AL471" s="245" t="str">
        <f aca="false">IF(TRIM($B471&amp;$C471)="","",MIN(N($O471),N($Q471)))</f>
        <v/>
      </c>
      <c r="AM471" s="248" t="str">
        <f aca="false">IF(ISNUMBER($D471),YEAR($D471),"")</f>
        <v/>
      </c>
      <c r="AN471" s="248" t="str">
        <f aca="false">IF(OR(TRIM($B471&amp;$C471)="",NOT(ISNUMBER($D471)),NOT(ISNUMBER($E471))),"",IF($E471&lt;$D471,"",IF(IF($AE471="半年付",2,IF($AE471="季度付",4,IF($AE471="月付",12,IF($AE471="半月付",24,1))))=1,1,MAX(1,ROUND(($E471-$D471+1)/365*IF($AE471="半年付",2,IF($AE471="季度付",4,IF($AE471="月付",12,IF($AE471="半月付",24,1)))),0)))))</f>
        <v/>
      </c>
      <c r="AO471" s="248" t="str">
        <f aca="true">IF($AN471="","",MIN($AN471,MAX(0,INT((TODAY()-付款宽限天数-$D471)/(($E471-$D471+1)/$AN471))+1)))</f>
        <v/>
      </c>
    </row>
    <row r="472" customFormat="false" ht="24" hidden="false" customHeight="false" outlineLevel="0" collapsed="false">
      <c r="F472" s="288" t="str">
        <f aca="true">IF(TRIM($B472&amp;$C472)="","",IF(OR(ISNUMBER(SEARCH("未",$A472)),ISNUMBER(SEARCH("送出",$A472)),AND(TRIM($A472)="",NOT(ISNUMBER($D472)),N($H472)=0)),"【合同未回】","")&amp;IF(NOT(ISNUMBER($E472)),IF(OR(ISNUMBER(SEARCH("未",$A472)),ISNUMBER(SEARCH("送出",$A472)),AND(TRIM($A472)="",NOT(ISNUMBER($D472)),N($H472)=0)),"","【未填合同期】"),IF($E472&lt;TODAY(),"【已到期】",IF($E472-TODAY()&lt;=提醒天数,"【即将到期，剩余"&amp;($E472-TODAY())&amp;"天】","【正常】")))&amp;IF(OR($AD472="安装免保",$AD472="技术免保",$AD472="质保期内"),"【"&amp;$AD472&amp;"】",""))</f>
        <v/>
      </c>
      <c r="K472" s="244" t="str">
        <f aca="false">IF(OR(N($H472)=0,N($I472)=0),"",ROUND(N($H472)*N($I472)*IF(N($J472)=0,1,N($J472)),2))</f>
        <v/>
      </c>
      <c r="M472" s="244" t="str">
        <f aca="false">IF(TRIM($B472&amp;$C472)="","",IF(AND(N($K472)=0,N($L472)=0),"",ROUND(N($K472)+N($L472),2)))</f>
        <v/>
      </c>
      <c r="S472" s="244"/>
      <c r="T472" s="245" t="str">
        <f aca="false">IF(TRIM($B472&amp;$C472)="","",IF(N($O472)=0,"",MAX(0,MIN(N($O472)-N($Q472),N($W472)))))</f>
        <v/>
      </c>
      <c r="U472" s="245" t="str">
        <f aca="false">IF(TRIM($B472&amp;$C472)="","",IF(N($Q472)&lt;=N($O472),"",N($Q472)-N($O472)))</f>
        <v/>
      </c>
      <c r="V472" s="245" t="str">
        <f aca="false">IF(OR(TRIM($B472&amp;$C472)="",$W472=""),"",MAX(0,N($W472))-N($T472))</f>
        <v/>
      </c>
      <c r="W472" s="245" t="str">
        <f aca="false">IF(TRIM($B472&amp;$C472)="","",IF(AND(N($M472)=0,N($Q472)+N($R472)+N($S472)=0),"",ROUND(N($M472)-N($Q472)-N($R472)-N($S472),2)))</f>
        <v/>
      </c>
      <c r="X472" s="246" t="str">
        <f aca="false">IF(TRIM($B472&amp;$C472)="","",IF(N($M472)=0,IF((N($Q472)+N($R472)+N($S472))=0,"—未填单价","未填单价，已收 "&amp;TEXT((N($Q472)+N($R472)+N($S472)),"#,##0.00")),IF(N($W472)&gt;0.005,"欠 "&amp;TEXT(N($W472),"#,##0.00")&amp;IF(N($T472)&gt;0,"（开票未到账 "&amp;TEXT(N($T472),"#,##0.00")&amp;"）","")&amp;IF(N($V472)&gt;0,"（未开票 "&amp;TEXT(N($V472),"#,##0.00")&amp;"）",""),IF(N($W472)&lt;-0.005,"多收 "&amp;TEXT(-N($W472),"#,##0.00"),"✔ 已结清")))&amp;IF(N($U472)&gt;0,"｜到账未开票 "&amp;TEXT(N($U472),"#,##0.00")&amp;"，待补票","")&amp;IF(N($R472)&gt;0,"｜收现 "&amp;TEXT(N($R472),"#,##0.00"),"")&amp;IF(N($S472)&gt;0,"｜收款不开票 "&amp;TEXT(N($S472),"#,##0.00"),""))</f>
        <v/>
      </c>
      <c r="Y472" s="290"/>
      <c r="AC472" s="244" t="str">
        <f aca="false">IF(OR(N($O472)=0,N($AB472)=0),"",ROUND(N($O472)/(1+N($AB472))*N($AB472),2))</f>
        <v/>
      </c>
      <c r="AD472" s="290"/>
      <c r="AE472" s="288"/>
      <c r="AF472" s="261" t="str">
        <f aca="false">IF($AN472="","",IF($AN472=1,IF($AO472&gt;=1,"一次性·已到收款期","一次性·未到期"),$AE472&amp;" 第"&amp;$AO472&amp;"/"&amp;$AN472&amp;"期"))</f>
        <v/>
      </c>
      <c r="AG472" s="245" t="str">
        <f aca="false">IF(OR($AN472="",N($M472)=0),"",ROUND(N($K472)*$AO472/$AN472,2)+N($L472))</f>
        <v/>
      </c>
      <c r="AH472" s="245" t="str">
        <f aca="false">IF($AG472="","",MAX(0,ROUND($AG472-(N($Q472)+N($R472)+N($S472)),2)))</f>
        <v/>
      </c>
      <c r="AI472" s="245" t="str">
        <f aca="false">IF(OR(TRIM($B472&amp;$C472)="",NOT(ISNUMBER($D472))),"",SUMIFS($W$3:$W$1001,$AK$3:$AK$1001,$AK472,$D$3:$D$1001,"&lt;"&amp;$D472))</f>
        <v/>
      </c>
      <c r="AJ472" s="245" t="str">
        <f aca="false">IF(TRIM($B472&amp;$C472)="","",SUMIFS($W$3:$W$1001,$AK$3:$AK$1001,$AK472))</f>
        <v/>
      </c>
      <c r="AK472" s="261" t="str">
        <f aca="false">IF(TRIM($B472&amp;$C472)="","",TRIM($B472)&amp;"｜"&amp;TRIM($C472))</f>
        <v/>
      </c>
      <c r="AL472" s="245" t="str">
        <f aca="false">IF(TRIM($B472&amp;$C472)="","",MIN(N($O472),N($Q472)))</f>
        <v/>
      </c>
      <c r="AM472" s="248" t="str">
        <f aca="false">IF(ISNUMBER($D472),YEAR($D472),"")</f>
        <v/>
      </c>
      <c r="AN472" s="248" t="str">
        <f aca="false">IF(OR(TRIM($B472&amp;$C472)="",NOT(ISNUMBER($D472)),NOT(ISNUMBER($E472))),"",IF($E472&lt;$D472,"",IF(IF($AE472="半年付",2,IF($AE472="季度付",4,IF($AE472="月付",12,IF($AE472="半月付",24,1))))=1,1,MAX(1,ROUND(($E472-$D472+1)/365*IF($AE472="半年付",2,IF($AE472="季度付",4,IF($AE472="月付",12,IF($AE472="半月付",24,1)))),0)))))</f>
        <v/>
      </c>
      <c r="AO472" s="248" t="str">
        <f aca="true">IF($AN472="","",MIN($AN472,MAX(0,INT((TODAY()-付款宽限天数-$D472)/(($E472-$D472+1)/$AN472))+1)))</f>
        <v/>
      </c>
    </row>
    <row r="473" customFormat="false" ht="24" hidden="false" customHeight="false" outlineLevel="0" collapsed="false">
      <c r="F473" s="288" t="str">
        <f aca="true">IF(TRIM($B473&amp;$C473)="","",IF(OR(ISNUMBER(SEARCH("未",$A473)),ISNUMBER(SEARCH("送出",$A473)),AND(TRIM($A473)="",NOT(ISNUMBER($D473)),N($H473)=0)),"【合同未回】","")&amp;IF(NOT(ISNUMBER($E473)),IF(OR(ISNUMBER(SEARCH("未",$A473)),ISNUMBER(SEARCH("送出",$A473)),AND(TRIM($A473)="",NOT(ISNUMBER($D473)),N($H473)=0)),"","【未填合同期】"),IF($E473&lt;TODAY(),"【已到期】",IF($E473-TODAY()&lt;=提醒天数,"【即将到期，剩余"&amp;($E473-TODAY())&amp;"天】","【正常】")))&amp;IF(OR($AD473="安装免保",$AD473="技术免保",$AD473="质保期内"),"【"&amp;$AD473&amp;"】",""))</f>
        <v/>
      </c>
      <c r="K473" s="244" t="str">
        <f aca="false">IF(OR(N($H473)=0,N($I473)=0),"",ROUND(N($H473)*N($I473)*IF(N($J473)=0,1,N($J473)),2))</f>
        <v/>
      </c>
      <c r="M473" s="244" t="str">
        <f aca="false">IF(TRIM($B473&amp;$C473)="","",IF(AND(N($K473)=0,N($L473)=0),"",ROUND(N($K473)+N($L473),2)))</f>
        <v/>
      </c>
      <c r="S473" s="244"/>
      <c r="T473" s="245" t="str">
        <f aca="false">IF(TRIM($B473&amp;$C473)="","",IF(N($O473)=0,"",MAX(0,MIN(N($O473)-N($Q473),N($W473)))))</f>
        <v/>
      </c>
      <c r="U473" s="245" t="str">
        <f aca="false">IF(TRIM($B473&amp;$C473)="","",IF(N($Q473)&lt;=N($O473),"",N($Q473)-N($O473)))</f>
        <v/>
      </c>
      <c r="V473" s="245" t="str">
        <f aca="false">IF(OR(TRIM($B473&amp;$C473)="",$W473=""),"",MAX(0,N($W473))-N($T473))</f>
        <v/>
      </c>
      <c r="W473" s="245" t="str">
        <f aca="false">IF(TRIM($B473&amp;$C473)="","",IF(AND(N($M473)=0,N($Q473)+N($R473)+N($S473)=0),"",ROUND(N($M473)-N($Q473)-N($R473)-N($S473),2)))</f>
        <v/>
      </c>
      <c r="X473" s="246" t="str">
        <f aca="false">IF(TRIM($B473&amp;$C473)="","",IF(N($M473)=0,IF((N($Q473)+N($R473)+N($S473))=0,"—未填单价","未填单价，已收 "&amp;TEXT((N($Q473)+N($R473)+N($S473)),"#,##0.00")),IF(N($W473)&gt;0.005,"欠 "&amp;TEXT(N($W473),"#,##0.00")&amp;IF(N($T473)&gt;0,"（开票未到账 "&amp;TEXT(N($T473),"#,##0.00")&amp;"）","")&amp;IF(N($V473)&gt;0,"（未开票 "&amp;TEXT(N($V473),"#,##0.00")&amp;"）",""),IF(N($W473)&lt;-0.005,"多收 "&amp;TEXT(-N($W473),"#,##0.00"),"✔ 已结清")))&amp;IF(N($U473)&gt;0,"｜到账未开票 "&amp;TEXT(N($U473),"#,##0.00")&amp;"，待补票","")&amp;IF(N($R473)&gt;0,"｜收现 "&amp;TEXT(N($R473),"#,##0.00"),"")&amp;IF(N($S473)&gt;0,"｜收款不开票 "&amp;TEXT(N($S473),"#,##0.00"),""))</f>
        <v/>
      </c>
      <c r="Y473" s="290"/>
      <c r="AC473" s="244" t="str">
        <f aca="false">IF(OR(N($O473)=0,N($AB473)=0),"",ROUND(N($O473)/(1+N($AB473))*N($AB473),2))</f>
        <v/>
      </c>
      <c r="AD473" s="290"/>
      <c r="AE473" s="288"/>
      <c r="AF473" s="261" t="str">
        <f aca="false">IF($AN473="","",IF($AN473=1,IF($AO473&gt;=1,"一次性·已到收款期","一次性·未到期"),$AE473&amp;" 第"&amp;$AO473&amp;"/"&amp;$AN473&amp;"期"))</f>
        <v/>
      </c>
      <c r="AG473" s="245" t="str">
        <f aca="false">IF(OR($AN473="",N($M473)=0),"",ROUND(N($K473)*$AO473/$AN473,2)+N($L473))</f>
        <v/>
      </c>
      <c r="AH473" s="245" t="str">
        <f aca="false">IF($AG473="","",MAX(0,ROUND($AG473-(N($Q473)+N($R473)+N($S473)),2)))</f>
        <v/>
      </c>
      <c r="AI473" s="245" t="str">
        <f aca="false">IF(OR(TRIM($B473&amp;$C473)="",NOT(ISNUMBER($D473))),"",SUMIFS($W$3:$W$1001,$AK$3:$AK$1001,$AK473,$D$3:$D$1001,"&lt;"&amp;$D473))</f>
        <v/>
      </c>
      <c r="AJ473" s="245" t="str">
        <f aca="false">IF(TRIM($B473&amp;$C473)="","",SUMIFS($W$3:$W$1001,$AK$3:$AK$1001,$AK473))</f>
        <v/>
      </c>
      <c r="AK473" s="261" t="str">
        <f aca="false">IF(TRIM($B473&amp;$C473)="","",TRIM($B473)&amp;"｜"&amp;TRIM($C473))</f>
        <v/>
      </c>
      <c r="AL473" s="245" t="str">
        <f aca="false">IF(TRIM($B473&amp;$C473)="","",MIN(N($O473),N($Q473)))</f>
        <v/>
      </c>
      <c r="AM473" s="248" t="str">
        <f aca="false">IF(ISNUMBER($D473),YEAR($D473),"")</f>
        <v/>
      </c>
      <c r="AN473" s="248" t="str">
        <f aca="false">IF(OR(TRIM($B473&amp;$C473)="",NOT(ISNUMBER($D473)),NOT(ISNUMBER($E473))),"",IF($E473&lt;$D473,"",IF(IF($AE473="半年付",2,IF($AE473="季度付",4,IF($AE473="月付",12,IF($AE473="半月付",24,1))))=1,1,MAX(1,ROUND(($E473-$D473+1)/365*IF($AE473="半年付",2,IF($AE473="季度付",4,IF($AE473="月付",12,IF($AE473="半月付",24,1)))),0)))))</f>
        <v/>
      </c>
      <c r="AO473" s="248" t="str">
        <f aca="true">IF($AN473="","",MIN($AN473,MAX(0,INT((TODAY()-付款宽限天数-$D473)/(($E473-$D473+1)/$AN473))+1)))</f>
        <v/>
      </c>
    </row>
    <row r="474" customFormat="false" ht="24" hidden="false" customHeight="false" outlineLevel="0" collapsed="false">
      <c r="F474" s="288" t="str">
        <f aca="true">IF(TRIM($B474&amp;$C474)="","",IF(OR(ISNUMBER(SEARCH("未",$A474)),ISNUMBER(SEARCH("送出",$A474)),AND(TRIM($A474)="",NOT(ISNUMBER($D474)),N($H474)=0)),"【合同未回】","")&amp;IF(NOT(ISNUMBER($E474)),IF(OR(ISNUMBER(SEARCH("未",$A474)),ISNUMBER(SEARCH("送出",$A474)),AND(TRIM($A474)="",NOT(ISNUMBER($D474)),N($H474)=0)),"","【未填合同期】"),IF($E474&lt;TODAY(),"【已到期】",IF($E474-TODAY()&lt;=提醒天数,"【即将到期，剩余"&amp;($E474-TODAY())&amp;"天】","【正常】")))&amp;IF(OR($AD474="安装免保",$AD474="技术免保",$AD474="质保期内"),"【"&amp;$AD474&amp;"】",""))</f>
        <v/>
      </c>
      <c r="K474" s="244" t="str">
        <f aca="false">IF(OR(N($H474)=0,N($I474)=0),"",ROUND(N($H474)*N($I474)*IF(N($J474)=0,1,N($J474)),2))</f>
        <v/>
      </c>
      <c r="M474" s="244" t="str">
        <f aca="false">IF(TRIM($B474&amp;$C474)="","",IF(AND(N($K474)=0,N($L474)=0),"",ROUND(N($K474)+N($L474),2)))</f>
        <v/>
      </c>
      <c r="S474" s="244"/>
      <c r="T474" s="245" t="str">
        <f aca="false">IF(TRIM($B474&amp;$C474)="","",IF(N($O474)=0,"",MAX(0,MIN(N($O474)-N($Q474),N($W474)))))</f>
        <v/>
      </c>
      <c r="U474" s="245" t="str">
        <f aca="false">IF(TRIM($B474&amp;$C474)="","",IF(N($Q474)&lt;=N($O474),"",N($Q474)-N($O474)))</f>
        <v/>
      </c>
      <c r="V474" s="245" t="str">
        <f aca="false">IF(OR(TRIM($B474&amp;$C474)="",$W474=""),"",MAX(0,N($W474))-N($T474))</f>
        <v/>
      </c>
      <c r="W474" s="245" t="str">
        <f aca="false">IF(TRIM($B474&amp;$C474)="","",IF(AND(N($M474)=0,N($Q474)+N($R474)+N($S474)=0),"",ROUND(N($M474)-N($Q474)-N($R474)-N($S474),2)))</f>
        <v/>
      </c>
      <c r="X474" s="246" t="str">
        <f aca="false">IF(TRIM($B474&amp;$C474)="","",IF(N($M474)=0,IF((N($Q474)+N($R474)+N($S474))=0,"—未填单价","未填单价，已收 "&amp;TEXT((N($Q474)+N($R474)+N($S474)),"#,##0.00")),IF(N($W474)&gt;0.005,"欠 "&amp;TEXT(N($W474),"#,##0.00")&amp;IF(N($T474)&gt;0,"（开票未到账 "&amp;TEXT(N($T474),"#,##0.00")&amp;"）","")&amp;IF(N($V474)&gt;0,"（未开票 "&amp;TEXT(N($V474),"#,##0.00")&amp;"）",""),IF(N($W474)&lt;-0.005,"多收 "&amp;TEXT(-N($W474),"#,##0.00"),"✔ 已结清")))&amp;IF(N($U474)&gt;0,"｜到账未开票 "&amp;TEXT(N($U474),"#,##0.00")&amp;"，待补票","")&amp;IF(N($R474)&gt;0,"｜收现 "&amp;TEXT(N($R474),"#,##0.00"),"")&amp;IF(N($S474)&gt;0,"｜收款不开票 "&amp;TEXT(N($S474),"#,##0.00"),""))</f>
        <v/>
      </c>
      <c r="Y474" s="290"/>
      <c r="AC474" s="244" t="str">
        <f aca="false">IF(OR(N($O474)=0,N($AB474)=0),"",ROUND(N($O474)/(1+N($AB474))*N($AB474),2))</f>
        <v/>
      </c>
      <c r="AD474" s="290"/>
      <c r="AE474" s="288"/>
      <c r="AF474" s="261" t="str">
        <f aca="false">IF($AN474="","",IF($AN474=1,IF($AO474&gt;=1,"一次性·已到收款期","一次性·未到期"),$AE474&amp;" 第"&amp;$AO474&amp;"/"&amp;$AN474&amp;"期"))</f>
        <v/>
      </c>
      <c r="AG474" s="245" t="str">
        <f aca="false">IF(OR($AN474="",N($M474)=0),"",ROUND(N($K474)*$AO474/$AN474,2)+N($L474))</f>
        <v/>
      </c>
      <c r="AH474" s="245" t="str">
        <f aca="false">IF($AG474="","",MAX(0,ROUND($AG474-(N($Q474)+N($R474)+N($S474)),2)))</f>
        <v/>
      </c>
      <c r="AI474" s="245" t="str">
        <f aca="false">IF(OR(TRIM($B474&amp;$C474)="",NOT(ISNUMBER($D474))),"",SUMIFS($W$3:$W$1001,$AK$3:$AK$1001,$AK474,$D$3:$D$1001,"&lt;"&amp;$D474))</f>
        <v/>
      </c>
      <c r="AJ474" s="245" t="str">
        <f aca="false">IF(TRIM($B474&amp;$C474)="","",SUMIFS($W$3:$W$1001,$AK$3:$AK$1001,$AK474))</f>
        <v/>
      </c>
      <c r="AK474" s="261" t="str">
        <f aca="false">IF(TRIM($B474&amp;$C474)="","",TRIM($B474)&amp;"｜"&amp;TRIM($C474))</f>
        <v/>
      </c>
      <c r="AL474" s="245" t="str">
        <f aca="false">IF(TRIM($B474&amp;$C474)="","",MIN(N($O474),N($Q474)))</f>
        <v/>
      </c>
      <c r="AM474" s="248" t="str">
        <f aca="false">IF(ISNUMBER($D474),YEAR($D474),"")</f>
        <v/>
      </c>
      <c r="AN474" s="248" t="str">
        <f aca="false">IF(OR(TRIM($B474&amp;$C474)="",NOT(ISNUMBER($D474)),NOT(ISNUMBER($E474))),"",IF($E474&lt;$D474,"",IF(IF($AE474="半年付",2,IF($AE474="季度付",4,IF($AE474="月付",12,IF($AE474="半月付",24,1))))=1,1,MAX(1,ROUND(($E474-$D474+1)/365*IF($AE474="半年付",2,IF($AE474="季度付",4,IF($AE474="月付",12,IF($AE474="半月付",24,1)))),0)))))</f>
        <v/>
      </c>
      <c r="AO474" s="248" t="str">
        <f aca="true">IF($AN474="","",MIN($AN474,MAX(0,INT((TODAY()-付款宽限天数-$D474)/(($E474-$D474+1)/$AN474))+1)))</f>
        <v/>
      </c>
    </row>
    <row r="475" customFormat="false" ht="24" hidden="false" customHeight="false" outlineLevel="0" collapsed="false">
      <c r="F475" s="288" t="str">
        <f aca="true">IF(TRIM($B475&amp;$C475)="","",IF(OR(ISNUMBER(SEARCH("未",$A475)),ISNUMBER(SEARCH("送出",$A475)),AND(TRIM($A475)="",NOT(ISNUMBER($D475)),N($H475)=0)),"【合同未回】","")&amp;IF(NOT(ISNUMBER($E475)),IF(OR(ISNUMBER(SEARCH("未",$A475)),ISNUMBER(SEARCH("送出",$A475)),AND(TRIM($A475)="",NOT(ISNUMBER($D475)),N($H475)=0)),"","【未填合同期】"),IF($E475&lt;TODAY(),"【已到期】",IF($E475-TODAY()&lt;=提醒天数,"【即将到期，剩余"&amp;($E475-TODAY())&amp;"天】","【正常】")))&amp;IF(OR($AD475="安装免保",$AD475="技术免保",$AD475="质保期内"),"【"&amp;$AD475&amp;"】",""))</f>
        <v/>
      </c>
      <c r="K475" s="244" t="str">
        <f aca="false">IF(OR(N($H475)=0,N($I475)=0),"",ROUND(N($H475)*N($I475)*IF(N($J475)=0,1,N($J475)),2))</f>
        <v/>
      </c>
      <c r="M475" s="244" t="str">
        <f aca="false">IF(TRIM($B475&amp;$C475)="","",IF(AND(N($K475)=0,N($L475)=0),"",ROUND(N($K475)+N($L475),2)))</f>
        <v/>
      </c>
      <c r="S475" s="244"/>
      <c r="T475" s="245" t="str">
        <f aca="false">IF(TRIM($B475&amp;$C475)="","",IF(N($O475)=0,"",MAX(0,MIN(N($O475)-N($Q475),N($W475)))))</f>
        <v/>
      </c>
      <c r="U475" s="245" t="str">
        <f aca="false">IF(TRIM($B475&amp;$C475)="","",IF(N($Q475)&lt;=N($O475),"",N($Q475)-N($O475)))</f>
        <v/>
      </c>
      <c r="V475" s="245" t="str">
        <f aca="false">IF(OR(TRIM($B475&amp;$C475)="",$W475=""),"",MAX(0,N($W475))-N($T475))</f>
        <v/>
      </c>
      <c r="W475" s="245" t="str">
        <f aca="false">IF(TRIM($B475&amp;$C475)="","",IF(AND(N($M475)=0,N($Q475)+N($R475)+N($S475)=0),"",ROUND(N($M475)-N($Q475)-N($R475)-N($S475),2)))</f>
        <v/>
      </c>
      <c r="X475" s="246" t="str">
        <f aca="false">IF(TRIM($B475&amp;$C475)="","",IF(N($M475)=0,IF((N($Q475)+N($R475)+N($S475))=0,"—未填单价","未填单价，已收 "&amp;TEXT((N($Q475)+N($R475)+N($S475)),"#,##0.00")),IF(N($W475)&gt;0.005,"欠 "&amp;TEXT(N($W475),"#,##0.00")&amp;IF(N($T475)&gt;0,"（开票未到账 "&amp;TEXT(N($T475),"#,##0.00")&amp;"）","")&amp;IF(N($V475)&gt;0,"（未开票 "&amp;TEXT(N($V475),"#,##0.00")&amp;"）",""),IF(N($W475)&lt;-0.005,"多收 "&amp;TEXT(-N($W475),"#,##0.00"),"✔ 已结清")))&amp;IF(N($U475)&gt;0,"｜到账未开票 "&amp;TEXT(N($U475),"#,##0.00")&amp;"，待补票","")&amp;IF(N($R475)&gt;0,"｜收现 "&amp;TEXT(N($R475),"#,##0.00"),"")&amp;IF(N($S475)&gt;0,"｜收款不开票 "&amp;TEXT(N($S475),"#,##0.00"),""))</f>
        <v/>
      </c>
      <c r="Y475" s="290"/>
      <c r="AC475" s="244" t="str">
        <f aca="false">IF(OR(N($O475)=0,N($AB475)=0),"",ROUND(N($O475)/(1+N($AB475))*N($AB475),2))</f>
        <v/>
      </c>
      <c r="AD475" s="290"/>
      <c r="AE475" s="288"/>
      <c r="AF475" s="261" t="str">
        <f aca="false">IF($AN475="","",IF($AN475=1,IF($AO475&gt;=1,"一次性·已到收款期","一次性·未到期"),$AE475&amp;" 第"&amp;$AO475&amp;"/"&amp;$AN475&amp;"期"))</f>
        <v/>
      </c>
      <c r="AG475" s="245" t="str">
        <f aca="false">IF(OR($AN475="",N($M475)=0),"",ROUND(N($K475)*$AO475/$AN475,2)+N($L475))</f>
        <v/>
      </c>
      <c r="AH475" s="245" t="str">
        <f aca="false">IF($AG475="","",MAX(0,ROUND($AG475-(N($Q475)+N($R475)+N($S475)),2)))</f>
        <v/>
      </c>
      <c r="AI475" s="245" t="str">
        <f aca="false">IF(OR(TRIM($B475&amp;$C475)="",NOT(ISNUMBER($D475))),"",SUMIFS($W$3:$W$1001,$AK$3:$AK$1001,$AK475,$D$3:$D$1001,"&lt;"&amp;$D475))</f>
        <v/>
      </c>
      <c r="AJ475" s="245" t="str">
        <f aca="false">IF(TRIM($B475&amp;$C475)="","",SUMIFS($W$3:$W$1001,$AK$3:$AK$1001,$AK475))</f>
        <v/>
      </c>
      <c r="AK475" s="261" t="str">
        <f aca="false">IF(TRIM($B475&amp;$C475)="","",TRIM($B475)&amp;"｜"&amp;TRIM($C475))</f>
        <v/>
      </c>
      <c r="AL475" s="245" t="str">
        <f aca="false">IF(TRIM($B475&amp;$C475)="","",MIN(N($O475),N($Q475)))</f>
        <v/>
      </c>
      <c r="AM475" s="248" t="str">
        <f aca="false">IF(ISNUMBER($D475),YEAR($D475),"")</f>
        <v/>
      </c>
      <c r="AN475" s="248" t="str">
        <f aca="false">IF(OR(TRIM($B475&amp;$C475)="",NOT(ISNUMBER($D475)),NOT(ISNUMBER($E475))),"",IF($E475&lt;$D475,"",IF(IF($AE475="半年付",2,IF($AE475="季度付",4,IF($AE475="月付",12,IF($AE475="半月付",24,1))))=1,1,MAX(1,ROUND(($E475-$D475+1)/365*IF($AE475="半年付",2,IF($AE475="季度付",4,IF($AE475="月付",12,IF($AE475="半月付",24,1)))),0)))))</f>
        <v/>
      </c>
      <c r="AO475" s="248" t="str">
        <f aca="true">IF($AN475="","",MIN($AN475,MAX(0,INT((TODAY()-付款宽限天数-$D475)/(($E475-$D475+1)/$AN475))+1)))</f>
        <v/>
      </c>
    </row>
    <row r="476" customFormat="false" ht="24" hidden="false" customHeight="false" outlineLevel="0" collapsed="false">
      <c r="F476" s="288" t="str">
        <f aca="true">IF(TRIM($B476&amp;$C476)="","",IF(OR(ISNUMBER(SEARCH("未",$A476)),ISNUMBER(SEARCH("送出",$A476)),AND(TRIM($A476)="",NOT(ISNUMBER($D476)),N($H476)=0)),"【合同未回】","")&amp;IF(NOT(ISNUMBER($E476)),IF(OR(ISNUMBER(SEARCH("未",$A476)),ISNUMBER(SEARCH("送出",$A476)),AND(TRIM($A476)="",NOT(ISNUMBER($D476)),N($H476)=0)),"","【未填合同期】"),IF($E476&lt;TODAY(),"【已到期】",IF($E476-TODAY()&lt;=提醒天数,"【即将到期，剩余"&amp;($E476-TODAY())&amp;"天】","【正常】")))&amp;IF(OR($AD476="安装免保",$AD476="技术免保",$AD476="质保期内"),"【"&amp;$AD476&amp;"】",""))</f>
        <v/>
      </c>
      <c r="K476" s="244" t="str">
        <f aca="false">IF(OR(N($H476)=0,N($I476)=0),"",ROUND(N($H476)*N($I476)*IF(N($J476)=0,1,N($J476)),2))</f>
        <v/>
      </c>
      <c r="M476" s="244" t="str">
        <f aca="false">IF(TRIM($B476&amp;$C476)="","",IF(AND(N($K476)=0,N($L476)=0),"",ROUND(N($K476)+N($L476),2)))</f>
        <v/>
      </c>
      <c r="S476" s="244"/>
      <c r="T476" s="245" t="str">
        <f aca="false">IF(TRIM($B476&amp;$C476)="","",IF(N($O476)=0,"",MAX(0,MIN(N($O476)-N($Q476),N($W476)))))</f>
        <v/>
      </c>
      <c r="U476" s="245" t="str">
        <f aca="false">IF(TRIM($B476&amp;$C476)="","",IF(N($Q476)&lt;=N($O476),"",N($Q476)-N($O476)))</f>
        <v/>
      </c>
      <c r="V476" s="245" t="str">
        <f aca="false">IF(OR(TRIM($B476&amp;$C476)="",$W476=""),"",MAX(0,N($W476))-N($T476))</f>
        <v/>
      </c>
      <c r="W476" s="245" t="str">
        <f aca="false">IF(TRIM($B476&amp;$C476)="","",IF(AND(N($M476)=0,N($Q476)+N($R476)+N($S476)=0),"",ROUND(N($M476)-N($Q476)-N($R476)-N($S476),2)))</f>
        <v/>
      </c>
      <c r="X476" s="246" t="str">
        <f aca="false">IF(TRIM($B476&amp;$C476)="","",IF(N($M476)=0,IF((N($Q476)+N($R476)+N($S476))=0,"—未填单价","未填单价，已收 "&amp;TEXT((N($Q476)+N($R476)+N($S476)),"#,##0.00")),IF(N($W476)&gt;0.005,"欠 "&amp;TEXT(N($W476),"#,##0.00")&amp;IF(N($T476)&gt;0,"（开票未到账 "&amp;TEXT(N($T476),"#,##0.00")&amp;"）","")&amp;IF(N($V476)&gt;0,"（未开票 "&amp;TEXT(N($V476),"#,##0.00")&amp;"）",""),IF(N($W476)&lt;-0.005,"多收 "&amp;TEXT(-N($W476),"#,##0.00"),"✔ 已结清")))&amp;IF(N($U476)&gt;0,"｜到账未开票 "&amp;TEXT(N($U476),"#,##0.00")&amp;"，待补票","")&amp;IF(N($R476)&gt;0,"｜收现 "&amp;TEXT(N($R476),"#,##0.00"),"")&amp;IF(N($S476)&gt;0,"｜收款不开票 "&amp;TEXT(N($S476),"#,##0.00"),""))</f>
        <v/>
      </c>
      <c r="Y476" s="290"/>
      <c r="AC476" s="244" t="str">
        <f aca="false">IF(OR(N($O476)=0,N($AB476)=0),"",ROUND(N($O476)/(1+N($AB476))*N($AB476),2))</f>
        <v/>
      </c>
      <c r="AD476" s="290"/>
      <c r="AE476" s="288"/>
      <c r="AF476" s="261" t="str">
        <f aca="false">IF($AN476="","",IF($AN476=1,IF($AO476&gt;=1,"一次性·已到收款期","一次性·未到期"),$AE476&amp;" 第"&amp;$AO476&amp;"/"&amp;$AN476&amp;"期"))</f>
        <v/>
      </c>
      <c r="AG476" s="245" t="str">
        <f aca="false">IF(OR($AN476="",N($M476)=0),"",ROUND(N($K476)*$AO476/$AN476,2)+N($L476))</f>
        <v/>
      </c>
      <c r="AH476" s="245" t="str">
        <f aca="false">IF($AG476="","",MAX(0,ROUND($AG476-(N($Q476)+N($R476)+N($S476)),2)))</f>
        <v/>
      </c>
      <c r="AI476" s="245" t="str">
        <f aca="false">IF(OR(TRIM($B476&amp;$C476)="",NOT(ISNUMBER($D476))),"",SUMIFS($W$3:$W$1001,$AK$3:$AK$1001,$AK476,$D$3:$D$1001,"&lt;"&amp;$D476))</f>
        <v/>
      </c>
      <c r="AJ476" s="245" t="str">
        <f aca="false">IF(TRIM($B476&amp;$C476)="","",SUMIFS($W$3:$W$1001,$AK$3:$AK$1001,$AK476))</f>
        <v/>
      </c>
      <c r="AK476" s="261" t="str">
        <f aca="false">IF(TRIM($B476&amp;$C476)="","",TRIM($B476)&amp;"｜"&amp;TRIM($C476))</f>
        <v/>
      </c>
      <c r="AL476" s="245" t="str">
        <f aca="false">IF(TRIM($B476&amp;$C476)="","",MIN(N($O476),N($Q476)))</f>
        <v/>
      </c>
      <c r="AM476" s="248" t="str">
        <f aca="false">IF(ISNUMBER($D476),YEAR($D476),"")</f>
        <v/>
      </c>
      <c r="AN476" s="248" t="str">
        <f aca="false">IF(OR(TRIM($B476&amp;$C476)="",NOT(ISNUMBER($D476)),NOT(ISNUMBER($E476))),"",IF($E476&lt;$D476,"",IF(IF($AE476="半年付",2,IF($AE476="季度付",4,IF($AE476="月付",12,IF($AE476="半月付",24,1))))=1,1,MAX(1,ROUND(($E476-$D476+1)/365*IF($AE476="半年付",2,IF($AE476="季度付",4,IF($AE476="月付",12,IF($AE476="半月付",24,1)))),0)))))</f>
        <v/>
      </c>
      <c r="AO476" s="248" t="str">
        <f aca="true">IF($AN476="","",MIN($AN476,MAX(0,INT((TODAY()-付款宽限天数-$D476)/(($E476-$D476+1)/$AN476))+1)))</f>
        <v/>
      </c>
    </row>
    <row r="477" customFormat="false" ht="24" hidden="false" customHeight="false" outlineLevel="0" collapsed="false">
      <c r="F477" s="288" t="str">
        <f aca="true">IF(TRIM($B477&amp;$C477)="","",IF(OR(ISNUMBER(SEARCH("未",$A477)),ISNUMBER(SEARCH("送出",$A477)),AND(TRIM($A477)="",NOT(ISNUMBER($D477)),N($H477)=0)),"【合同未回】","")&amp;IF(NOT(ISNUMBER($E477)),IF(OR(ISNUMBER(SEARCH("未",$A477)),ISNUMBER(SEARCH("送出",$A477)),AND(TRIM($A477)="",NOT(ISNUMBER($D477)),N($H477)=0)),"","【未填合同期】"),IF($E477&lt;TODAY(),"【已到期】",IF($E477-TODAY()&lt;=提醒天数,"【即将到期，剩余"&amp;($E477-TODAY())&amp;"天】","【正常】")))&amp;IF(OR($AD477="安装免保",$AD477="技术免保",$AD477="质保期内"),"【"&amp;$AD477&amp;"】",""))</f>
        <v/>
      </c>
      <c r="K477" s="244" t="str">
        <f aca="false">IF(OR(N($H477)=0,N($I477)=0),"",ROUND(N($H477)*N($I477)*IF(N($J477)=0,1,N($J477)),2))</f>
        <v/>
      </c>
      <c r="M477" s="244" t="str">
        <f aca="false">IF(TRIM($B477&amp;$C477)="","",IF(AND(N($K477)=0,N($L477)=0),"",ROUND(N($K477)+N($L477),2)))</f>
        <v/>
      </c>
      <c r="S477" s="244"/>
      <c r="T477" s="245" t="str">
        <f aca="false">IF(TRIM($B477&amp;$C477)="","",IF(N($O477)=0,"",MAX(0,MIN(N($O477)-N($Q477),N($W477)))))</f>
        <v/>
      </c>
      <c r="U477" s="245" t="str">
        <f aca="false">IF(TRIM($B477&amp;$C477)="","",IF(N($Q477)&lt;=N($O477),"",N($Q477)-N($O477)))</f>
        <v/>
      </c>
      <c r="V477" s="245" t="str">
        <f aca="false">IF(OR(TRIM($B477&amp;$C477)="",$W477=""),"",MAX(0,N($W477))-N($T477))</f>
        <v/>
      </c>
      <c r="W477" s="245" t="str">
        <f aca="false">IF(TRIM($B477&amp;$C477)="","",IF(AND(N($M477)=0,N($Q477)+N($R477)+N($S477)=0),"",ROUND(N($M477)-N($Q477)-N($R477)-N($S477),2)))</f>
        <v/>
      </c>
      <c r="X477" s="246" t="str">
        <f aca="false">IF(TRIM($B477&amp;$C477)="","",IF(N($M477)=0,IF((N($Q477)+N($R477)+N($S477))=0,"—未填单价","未填单价，已收 "&amp;TEXT((N($Q477)+N($R477)+N($S477)),"#,##0.00")),IF(N($W477)&gt;0.005,"欠 "&amp;TEXT(N($W477),"#,##0.00")&amp;IF(N($T477)&gt;0,"（开票未到账 "&amp;TEXT(N($T477),"#,##0.00")&amp;"）","")&amp;IF(N($V477)&gt;0,"（未开票 "&amp;TEXT(N($V477),"#,##0.00")&amp;"）",""),IF(N($W477)&lt;-0.005,"多收 "&amp;TEXT(-N($W477),"#,##0.00"),"✔ 已结清")))&amp;IF(N($U477)&gt;0,"｜到账未开票 "&amp;TEXT(N($U477),"#,##0.00")&amp;"，待补票","")&amp;IF(N($R477)&gt;0,"｜收现 "&amp;TEXT(N($R477),"#,##0.00"),"")&amp;IF(N($S477)&gt;0,"｜收款不开票 "&amp;TEXT(N($S477),"#,##0.00"),""))</f>
        <v/>
      </c>
      <c r="Y477" s="290"/>
      <c r="AC477" s="244" t="str">
        <f aca="false">IF(OR(N($O477)=0,N($AB477)=0),"",ROUND(N($O477)/(1+N($AB477))*N($AB477),2))</f>
        <v/>
      </c>
      <c r="AD477" s="290"/>
      <c r="AE477" s="288"/>
      <c r="AF477" s="261" t="str">
        <f aca="false">IF($AN477="","",IF($AN477=1,IF($AO477&gt;=1,"一次性·已到收款期","一次性·未到期"),$AE477&amp;" 第"&amp;$AO477&amp;"/"&amp;$AN477&amp;"期"))</f>
        <v/>
      </c>
      <c r="AG477" s="245" t="str">
        <f aca="false">IF(OR($AN477="",N($M477)=0),"",ROUND(N($K477)*$AO477/$AN477,2)+N($L477))</f>
        <v/>
      </c>
      <c r="AH477" s="245" t="str">
        <f aca="false">IF($AG477="","",MAX(0,ROUND($AG477-(N($Q477)+N($R477)+N($S477)),2)))</f>
        <v/>
      </c>
      <c r="AI477" s="245" t="str">
        <f aca="false">IF(OR(TRIM($B477&amp;$C477)="",NOT(ISNUMBER($D477))),"",SUMIFS($W$3:$W$1001,$AK$3:$AK$1001,$AK477,$D$3:$D$1001,"&lt;"&amp;$D477))</f>
        <v/>
      </c>
      <c r="AJ477" s="245" t="str">
        <f aca="false">IF(TRIM($B477&amp;$C477)="","",SUMIFS($W$3:$W$1001,$AK$3:$AK$1001,$AK477))</f>
        <v/>
      </c>
      <c r="AK477" s="261" t="str">
        <f aca="false">IF(TRIM($B477&amp;$C477)="","",TRIM($B477)&amp;"｜"&amp;TRIM($C477))</f>
        <v/>
      </c>
      <c r="AL477" s="245" t="str">
        <f aca="false">IF(TRIM($B477&amp;$C477)="","",MIN(N($O477),N($Q477)))</f>
        <v/>
      </c>
      <c r="AM477" s="248" t="str">
        <f aca="false">IF(ISNUMBER($D477),YEAR($D477),"")</f>
        <v/>
      </c>
      <c r="AN477" s="248" t="str">
        <f aca="false">IF(OR(TRIM($B477&amp;$C477)="",NOT(ISNUMBER($D477)),NOT(ISNUMBER($E477))),"",IF($E477&lt;$D477,"",IF(IF($AE477="半年付",2,IF($AE477="季度付",4,IF($AE477="月付",12,IF($AE477="半月付",24,1))))=1,1,MAX(1,ROUND(($E477-$D477+1)/365*IF($AE477="半年付",2,IF($AE477="季度付",4,IF($AE477="月付",12,IF($AE477="半月付",24,1)))),0)))))</f>
        <v/>
      </c>
      <c r="AO477" s="248" t="str">
        <f aca="true">IF($AN477="","",MIN($AN477,MAX(0,INT((TODAY()-付款宽限天数-$D477)/(($E477-$D477+1)/$AN477))+1)))</f>
        <v/>
      </c>
    </row>
    <row r="478" customFormat="false" ht="24" hidden="false" customHeight="false" outlineLevel="0" collapsed="false">
      <c r="F478" s="288" t="str">
        <f aca="true">IF(TRIM($B478&amp;$C478)="","",IF(OR(ISNUMBER(SEARCH("未",$A478)),ISNUMBER(SEARCH("送出",$A478)),AND(TRIM($A478)="",NOT(ISNUMBER($D478)),N($H478)=0)),"【合同未回】","")&amp;IF(NOT(ISNUMBER($E478)),IF(OR(ISNUMBER(SEARCH("未",$A478)),ISNUMBER(SEARCH("送出",$A478)),AND(TRIM($A478)="",NOT(ISNUMBER($D478)),N($H478)=0)),"","【未填合同期】"),IF($E478&lt;TODAY(),"【已到期】",IF($E478-TODAY()&lt;=提醒天数,"【即将到期，剩余"&amp;($E478-TODAY())&amp;"天】","【正常】")))&amp;IF(OR($AD478="安装免保",$AD478="技术免保",$AD478="质保期内"),"【"&amp;$AD478&amp;"】",""))</f>
        <v/>
      </c>
      <c r="K478" s="244" t="str">
        <f aca="false">IF(OR(N($H478)=0,N($I478)=0),"",ROUND(N($H478)*N($I478)*IF(N($J478)=0,1,N($J478)),2))</f>
        <v/>
      </c>
      <c r="M478" s="244" t="str">
        <f aca="false">IF(TRIM($B478&amp;$C478)="","",IF(AND(N($K478)=0,N($L478)=0),"",ROUND(N($K478)+N($L478),2)))</f>
        <v/>
      </c>
      <c r="S478" s="244"/>
      <c r="T478" s="245" t="str">
        <f aca="false">IF(TRIM($B478&amp;$C478)="","",IF(N($O478)=0,"",MAX(0,MIN(N($O478)-N($Q478),N($W478)))))</f>
        <v/>
      </c>
      <c r="U478" s="245" t="str">
        <f aca="false">IF(TRIM($B478&amp;$C478)="","",IF(N($Q478)&lt;=N($O478),"",N($Q478)-N($O478)))</f>
        <v/>
      </c>
      <c r="V478" s="245" t="str">
        <f aca="false">IF(OR(TRIM($B478&amp;$C478)="",$W478=""),"",MAX(0,N($W478))-N($T478))</f>
        <v/>
      </c>
      <c r="W478" s="245" t="str">
        <f aca="false">IF(TRIM($B478&amp;$C478)="","",IF(AND(N($M478)=0,N($Q478)+N($R478)+N($S478)=0),"",ROUND(N($M478)-N($Q478)-N($R478)-N($S478),2)))</f>
        <v/>
      </c>
      <c r="X478" s="246" t="str">
        <f aca="false">IF(TRIM($B478&amp;$C478)="","",IF(N($M478)=0,IF((N($Q478)+N($R478)+N($S478))=0,"—未填单价","未填单价，已收 "&amp;TEXT((N($Q478)+N($R478)+N($S478)),"#,##0.00")),IF(N($W478)&gt;0.005,"欠 "&amp;TEXT(N($W478),"#,##0.00")&amp;IF(N($T478)&gt;0,"（开票未到账 "&amp;TEXT(N($T478),"#,##0.00")&amp;"）","")&amp;IF(N($V478)&gt;0,"（未开票 "&amp;TEXT(N($V478),"#,##0.00")&amp;"）",""),IF(N($W478)&lt;-0.005,"多收 "&amp;TEXT(-N($W478),"#,##0.00"),"✔ 已结清")))&amp;IF(N($U478)&gt;0,"｜到账未开票 "&amp;TEXT(N($U478),"#,##0.00")&amp;"，待补票","")&amp;IF(N($R478)&gt;0,"｜收现 "&amp;TEXT(N($R478),"#,##0.00"),"")&amp;IF(N($S478)&gt;0,"｜收款不开票 "&amp;TEXT(N($S478),"#,##0.00"),""))</f>
        <v/>
      </c>
      <c r="Y478" s="290"/>
      <c r="AC478" s="244" t="str">
        <f aca="false">IF(OR(N($O478)=0,N($AB478)=0),"",ROUND(N($O478)/(1+N($AB478))*N($AB478),2))</f>
        <v/>
      </c>
      <c r="AD478" s="290"/>
      <c r="AE478" s="288"/>
      <c r="AF478" s="261" t="str">
        <f aca="false">IF($AN478="","",IF($AN478=1,IF($AO478&gt;=1,"一次性·已到收款期","一次性·未到期"),$AE478&amp;" 第"&amp;$AO478&amp;"/"&amp;$AN478&amp;"期"))</f>
        <v/>
      </c>
      <c r="AG478" s="245" t="str">
        <f aca="false">IF(OR($AN478="",N($M478)=0),"",ROUND(N($K478)*$AO478/$AN478,2)+N($L478))</f>
        <v/>
      </c>
      <c r="AH478" s="245" t="str">
        <f aca="false">IF($AG478="","",MAX(0,ROUND($AG478-(N($Q478)+N($R478)+N($S478)),2)))</f>
        <v/>
      </c>
      <c r="AI478" s="245" t="str">
        <f aca="false">IF(OR(TRIM($B478&amp;$C478)="",NOT(ISNUMBER($D478))),"",SUMIFS($W$3:$W$1001,$AK$3:$AK$1001,$AK478,$D$3:$D$1001,"&lt;"&amp;$D478))</f>
        <v/>
      </c>
      <c r="AJ478" s="245" t="str">
        <f aca="false">IF(TRIM($B478&amp;$C478)="","",SUMIFS($W$3:$W$1001,$AK$3:$AK$1001,$AK478))</f>
        <v/>
      </c>
      <c r="AK478" s="261" t="str">
        <f aca="false">IF(TRIM($B478&amp;$C478)="","",TRIM($B478)&amp;"｜"&amp;TRIM($C478))</f>
        <v/>
      </c>
      <c r="AL478" s="245" t="str">
        <f aca="false">IF(TRIM($B478&amp;$C478)="","",MIN(N($O478),N($Q478)))</f>
        <v/>
      </c>
      <c r="AM478" s="248" t="str">
        <f aca="false">IF(ISNUMBER($D478),YEAR($D478),"")</f>
        <v/>
      </c>
      <c r="AN478" s="248" t="str">
        <f aca="false">IF(OR(TRIM($B478&amp;$C478)="",NOT(ISNUMBER($D478)),NOT(ISNUMBER($E478))),"",IF($E478&lt;$D478,"",IF(IF($AE478="半年付",2,IF($AE478="季度付",4,IF($AE478="月付",12,IF($AE478="半月付",24,1))))=1,1,MAX(1,ROUND(($E478-$D478+1)/365*IF($AE478="半年付",2,IF($AE478="季度付",4,IF($AE478="月付",12,IF($AE478="半月付",24,1)))),0)))))</f>
        <v/>
      </c>
      <c r="AO478" s="248" t="str">
        <f aca="true">IF($AN478="","",MIN($AN478,MAX(0,INT((TODAY()-付款宽限天数-$D478)/(($E478-$D478+1)/$AN478))+1)))</f>
        <v/>
      </c>
    </row>
    <row r="479" customFormat="false" ht="24" hidden="false" customHeight="false" outlineLevel="0" collapsed="false">
      <c r="F479" s="288" t="str">
        <f aca="true">IF(TRIM($B479&amp;$C479)="","",IF(OR(ISNUMBER(SEARCH("未",$A479)),ISNUMBER(SEARCH("送出",$A479)),AND(TRIM($A479)="",NOT(ISNUMBER($D479)),N($H479)=0)),"【合同未回】","")&amp;IF(NOT(ISNUMBER($E479)),IF(OR(ISNUMBER(SEARCH("未",$A479)),ISNUMBER(SEARCH("送出",$A479)),AND(TRIM($A479)="",NOT(ISNUMBER($D479)),N($H479)=0)),"","【未填合同期】"),IF($E479&lt;TODAY(),"【已到期】",IF($E479-TODAY()&lt;=提醒天数,"【即将到期，剩余"&amp;($E479-TODAY())&amp;"天】","【正常】")))&amp;IF(OR($AD479="安装免保",$AD479="技术免保",$AD479="质保期内"),"【"&amp;$AD479&amp;"】",""))</f>
        <v/>
      </c>
      <c r="K479" s="244" t="str">
        <f aca="false">IF(OR(N($H479)=0,N($I479)=0),"",ROUND(N($H479)*N($I479)*IF(N($J479)=0,1,N($J479)),2))</f>
        <v/>
      </c>
      <c r="M479" s="244" t="str">
        <f aca="false">IF(TRIM($B479&amp;$C479)="","",IF(AND(N($K479)=0,N($L479)=0),"",ROUND(N($K479)+N($L479),2)))</f>
        <v/>
      </c>
      <c r="S479" s="244"/>
      <c r="T479" s="245" t="str">
        <f aca="false">IF(TRIM($B479&amp;$C479)="","",IF(N($O479)=0,"",MAX(0,MIN(N($O479)-N($Q479),N($W479)))))</f>
        <v/>
      </c>
      <c r="U479" s="245" t="str">
        <f aca="false">IF(TRIM($B479&amp;$C479)="","",IF(N($Q479)&lt;=N($O479),"",N($Q479)-N($O479)))</f>
        <v/>
      </c>
      <c r="V479" s="245" t="str">
        <f aca="false">IF(OR(TRIM($B479&amp;$C479)="",$W479=""),"",MAX(0,N($W479))-N($T479))</f>
        <v/>
      </c>
      <c r="W479" s="245" t="str">
        <f aca="false">IF(TRIM($B479&amp;$C479)="","",IF(AND(N($M479)=0,N($Q479)+N($R479)+N($S479)=0),"",ROUND(N($M479)-N($Q479)-N($R479)-N($S479),2)))</f>
        <v/>
      </c>
      <c r="X479" s="246" t="str">
        <f aca="false">IF(TRIM($B479&amp;$C479)="","",IF(N($M479)=0,IF((N($Q479)+N($R479)+N($S479))=0,"—未填单价","未填单价，已收 "&amp;TEXT((N($Q479)+N($R479)+N($S479)),"#,##0.00")),IF(N($W479)&gt;0.005,"欠 "&amp;TEXT(N($W479),"#,##0.00")&amp;IF(N($T479)&gt;0,"（开票未到账 "&amp;TEXT(N($T479),"#,##0.00")&amp;"）","")&amp;IF(N($V479)&gt;0,"（未开票 "&amp;TEXT(N($V479),"#,##0.00")&amp;"）",""),IF(N($W479)&lt;-0.005,"多收 "&amp;TEXT(-N($W479),"#,##0.00"),"✔ 已结清")))&amp;IF(N($U479)&gt;0,"｜到账未开票 "&amp;TEXT(N($U479),"#,##0.00")&amp;"，待补票","")&amp;IF(N($R479)&gt;0,"｜收现 "&amp;TEXT(N($R479),"#,##0.00"),"")&amp;IF(N($S479)&gt;0,"｜收款不开票 "&amp;TEXT(N($S479),"#,##0.00"),""))</f>
        <v/>
      </c>
      <c r="Y479" s="290"/>
      <c r="AC479" s="244" t="str">
        <f aca="false">IF(OR(N($O479)=0,N($AB479)=0),"",ROUND(N($O479)/(1+N($AB479))*N($AB479),2))</f>
        <v/>
      </c>
      <c r="AD479" s="290"/>
      <c r="AE479" s="288"/>
      <c r="AF479" s="261" t="str">
        <f aca="false">IF($AN479="","",IF($AN479=1,IF($AO479&gt;=1,"一次性·已到收款期","一次性·未到期"),$AE479&amp;" 第"&amp;$AO479&amp;"/"&amp;$AN479&amp;"期"))</f>
        <v/>
      </c>
      <c r="AG479" s="245" t="str">
        <f aca="false">IF(OR($AN479="",N($M479)=0),"",ROUND(N($K479)*$AO479/$AN479,2)+N($L479))</f>
        <v/>
      </c>
      <c r="AH479" s="245" t="str">
        <f aca="false">IF($AG479="","",MAX(0,ROUND($AG479-(N($Q479)+N($R479)+N($S479)),2)))</f>
        <v/>
      </c>
      <c r="AI479" s="245" t="str">
        <f aca="false">IF(OR(TRIM($B479&amp;$C479)="",NOT(ISNUMBER($D479))),"",SUMIFS($W$3:$W$1001,$AK$3:$AK$1001,$AK479,$D$3:$D$1001,"&lt;"&amp;$D479))</f>
        <v/>
      </c>
      <c r="AJ479" s="245" t="str">
        <f aca="false">IF(TRIM($B479&amp;$C479)="","",SUMIFS($W$3:$W$1001,$AK$3:$AK$1001,$AK479))</f>
        <v/>
      </c>
      <c r="AK479" s="261" t="str">
        <f aca="false">IF(TRIM($B479&amp;$C479)="","",TRIM($B479)&amp;"｜"&amp;TRIM($C479))</f>
        <v/>
      </c>
      <c r="AL479" s="245" t="str">
        <f aca="false">IF(TRIM($B479&amp;$C479)="","",MIN(N($O479),N($Q479)))</f>
        <v/>
      </c>
      <c r="AM479" s="248" t="str">
        <f aca="false">IF(ISNUMBER($D479),YEAR($D479),"")</f>
        <v/>
      </c>
      <c r="AN479" s="248" t="str">
        <f aca="false">IF(OR(TRIM($B479&amp;$C479)="",NOT(ISNUMBER($D479)),NOT(ISNUMBER($E479))),"",IF($E479&lt;$D479,"",IF(IF($AE479="半年付",2,IF($AE479="季度付",4,IF($AE479="月付",12,IF($AE479="半月付",24,1))))=1,1,MAX(1,ROUND(($E479-$D479+1)/365*IF($AE479="半年付",2,IF($AE479="季度付",4,IF($AE479="月付",12,IF($AE479="半月付",24,1)))),0)))))</f>
        <v/>
      </c>
      <c r="AO479" s="248" t="str">
        <f aca="true">IF($AN479="","",MIN($AN479,MAX(0,INT((TODAY()-付款宽限天数-$D479)/(($E479-$D479+1)/$AN479))+1)))</f>
        <v/>
      </c>
    </row>
    <row r="480" customFormat="false" ht="24" hidden="false" customHeight="false" outlineLevel="0" collapsed="false">
      <c r="F480" s="288" t="str">
        <f aca="true">IF(TRIM($B480&amp;$C480)="","",IF(OR(ISNUMBER(SEARCH("未",$A480)),ISNUMBER(SEARCH("送出",$A480)),AND(TRIM($A480)="",NOT(ISNUMBER($D480)),N($H480)=0)),"【合同未回】","")&amp;IF(NOT(ISNUMBER($E480)),IF(OR(ISNUMBER(SEARCH("未",$A480)),ISNUMBER(SEARCH("送出",$A480)),AND(TRIM($A480)="",NOT(ISNUMBER($D480)),N($H480)=0)),"","【未填合同期】"),IF($E480&lt;TODAY(),"【已到期】",IF($E480-TODAY()&lt;=提醒天数,"【即将到期，剩余"&amp;($E480-TODAY())&amp;"天】","【正常】")))&amp;IF(OR($AD480="安装免保",$AD480="技术免保",$AD480="质保期内"),"【"&amp;$AD480&amp;"】",""))</f>
        <v/>
      </c>
      <c r="K480" s="244" t="str">
        <f aca="false">IF(OR(N($H480)=0,N($I480)=0),"",ROUND(N($H480)*N($I480)*IF(N($J480)=0,1,N($J480)),2))</f>
        <v/>
      </c>
      <c r="M480" s="244" t="str">
        <f aca="false">IF(TRIM($B480&amp;$C480)="","",IF(AND(N($K480)=0,N($L480)=0),"",ROUND(N($K480)+N($L480),2)))</f>
        <v/>
      </c>
      <c r="S480" s="244"/>
      <c r="T480" s="245" t="str">
        <f aca="false">IF(TRIM($B480&amp;$C480)="","",IF(N($O480)=0,"",MAX(0,MIN(N($O480)-N($Q480),N($W480)))))</f>
        <v/>
      </c>
      <c r="U480" s="245" t="str">
        <f aca="false">IF(TRIM($B480&amp;$C480)="","",IF(N($Q480)&lt;=N($O480),"",N($Q480)-N($O480)))</f>
        <v/>
      </c>
      <c r="V480" s="245" t="str">
        <f aca="false">IF(OR(TRIM($B480&amp;$C480)="",$W480=""),"",MAX(0,N($W480))-N($T480))</f>
        <v/>
      </c>
      <c r="W480" s="245" t="str">
        <f aca="false">IF(TRIM($B480&amp;$C480)="","",IF(AND(N($M480)=0,N($Q480)+N($R480)+N($S480)=0),"",ROUND(N($M480)-N($Q480)-N($R480)-N($S480),2)))</f>
        <v/>
      </c>
      <c r="X480" s="246" t="str">
        <f aca="false">IF(TRIM($B480&amp;$C480)="","",IF(N($M480)=0,IF((N($Q480)+N($R480)+N($S480))=0,"—未填单价","未填单价，已收 "&amp;TEXT((N($Q480)+N($R480)+N($S480)),"#,##0.00")),IF(N($W480)&gt;0.005,"欠 "&amp;TEXT(N($W480),"#,##0.00")&amp;IF(N($T480)&gt;0,"（开票未到账 "&amp;TEXT(N($T480),"#,##0.00")&amp;"）","")&amp;IF(N($V480)&gt;0,"（未开票 "&amp;TEXT(N($V480),"#,##0.00")&amp;"）",""),IF(N($W480)&lt;-0.005,"多收 "&amp;TEXT(-N($W480),"#,##0.00"),"✔ 已结清")))&amp;IF(N($U480)&gt;0,"｜到账未开票 "&amp;TEXT(N($U480),"#,##0.00")&amp;"，待补票","")&amp;IF(N($R480)&gt;0,"｜收现 "&amp;TEXT(N($R480),"#,##0.00"),"")&amp;IF(N($S480)&gt;0,"｜收款不开票 "&amp;TEXT(N($S480),"#,##0.00"),""))</f>
        <v/>
      </c>
      <c r="Y480" s="290"/>
      <c r="AC480" s="244" t="str">
        <f aca="false">IF(OR(N($O480)=0,N($AB480)=0),"",ROUND(N($O480)/(1+N($AB480))*N($AB480),2))</f>
        <v/>
      </c>
      <c r="AD480" s="290"/>
      <c r="AE480" s="288"/>
      <c r="AF480" s="261" t="str">
        <f aca="false">IF($AN480="","",IF($AN480=1,IF($AO480&gt;=1,"一次性·已到收款期","一次性·未到期"),$AE480&amp;" 第"&amp;$AO480&amp;"/"&amp;$AN480&amp;"期"))</f>
        <v/>
      </c>
      <c r="AG480" s="245" t="str">
        <f aca="false">IF(OR($AN480="",N($M480)=0),"",ROUND(N($K480)*$AO480/$AN480,2)+N($L480))</f>
        <v/>
      </c>
      <c r="AH480" s="245" t="str">
        <f aca="false">IF($AG480="","",MAX(0,ROUND($AG480-(N($Q480)+N($R480)+N($S480)),2)))</f>
        <v/>
      </c>
      <c r="AI480" s="245" t="str">
        <f aca="false">IF(OR(TRIM($B480&amp;$C480)="",NOT(ISNUMBER($D480))),"",SUMIFS($W$3:$W$1001,$AK$3:$AK$1001,$AK480,$D$3:$D$1001,"&lt;"&amp;$D480))</f>
        <v/>
      </c>
      <c r="AJ480" s="245" t="str">
        <f aca="false">IF(TRIM($B480&amp;$C480)="","",SUMIFS($W$3:$W$1001,$AK$3:$AK$1001,$AK480))</f>
        <v/>
      </c>
      <c r="AK480" s="261" t="str">
        <f aca="false">IF(TRIM($B480&amp;$C480)="","",TRIM($B480)&amp;"｜"&amp;TRIM($C480))</f>
        <v/>
      </c>
      <c r="AL480" s="245" t="str">
        <f aca="false">IF(TRIM($B480&amp;$C480)="","",MIN(N($O480),N($Q480)))</f>
        <v/>
      </c>
      <c r="AM480" s="248" t="str">
        <f aca="false">IF(ISNUMBER($D480),YEAR($D480),"")</f>
        <v/>
      </c>
      <c r="AN480" s="248" t="str">
        <f aca="false">IF(OR(TRIM($B480&amp;$C480)="",NOT(ISNUMBER($D480)),NOT(ISNUMBER($E480))),"",IF($E480&lt;$D480,"",IF(IF($AE480="半年付",2,IF($AE480="季度付",4,IF($AE480="月付",12,IF($AE480="半月付",24,1))))=1,1,MAX(1,ROUND(($E480-$D480+1)/365*IF($AE480="半年付",2,IF($AE480="季度付",4,IF($AE480="月付",12,IF($AE480="半月付",24,1)))),0)))))</f>
        <v/>
      </c>
      <c r="AO480" s="248" t="str">
        <f aca="true">IF($AN480="","",MIN($AN480,MAX(0,INT((TODAY()-付款宽限天数-$D480)/(($E480-$D480+1)/$AN480))+1)))</f>
        <v/>
      </c>
    </row>
    <row r="481" customFormat="false" ht="24" hidden="false" customHeight="false" outlineLevel="0" collapsed="false">
      <c r="F481" s="288" t="str">
        <f aca="true">IF(TRIM($B481&amp;$C481)="","",IF(OR(ISNUMBER(SEARCH("未",$A481)),ISNUMBER(SEARCH("送出",$A481)),AND(TRIM($A481)="",NOT(ISNUMBER($D481)),N($H481)=0)),"【合同未回】","")&amp;IF(NOT(ISNUMBER($E481)),IF(OR(ISNUMBER(SEARCH("未",$A481)),ISNUMBER(SEARCH("送出",$A481)),AND(TRIM($A481)="",NOT(ISNUMBER($D481)),N($H481)=0)),"","【未填合同期】"),IF($E481&lt;TODAY(),"【已到期】",IF($E481-TODAY()&lt;=提醒天数,"【即将到期，剩余"&amp;($E481-TODAY())&amp;"天】","【正常】")))&amp;IF(OR($AD481="安装免保",$AD481="技术免保",$AD481="质保期内"),"【"&amp;$AD481&amp;"】",""))</f>
        <v/>
      </c>
      <c r="K481" s="244" t="str">
        <f aca="false">IF(OR(N($H481)=0,N($I481)=0),"",ROUND(N($H481)*N($I481)*IF(N($J481)=0,1,N($J481)),2))</f>
        <v/>
      </c>
      <c r="M481" s="244" t="str">
        <f aca="false">IF(TRIM($B481&amp;$C481)="","",IF(AND(N($K481)=0,N($L481)=0),"",ROUND(N($K481)+N($L481),2)))</f>
        <v/>
      </c>
      <c r="S481" s="244"/>
      <c r="T481" s="245" t="str">
        <f aca="false">IF(TRIM($B481&amp;$C481)="","",IF(N($O481)=0,"",MAX(0,MIN(N($O481)-N($Q481),N($W481)))))</f>
        <v/>
      </c>
      <c r="U481" s="245" t="str">
        <f aca="false">IF(TRIM($B481&amp;$C481)="","",IF(N($Q481)&lt;=N($O481),"",N($Q481)-N($O481)))</f>
        <v/>
      </c>
      <c r="V481" s="245" t="str">
        <f aca="false">IF(OR(TRIM($B481&amp;$C481)="",$W481=""),"",MAX(0,N($W481))-N($T481))</f>
        <v/>
      </c>
      <c r="W481" s="245" t="str">
        <f aca="false">IF(TRIM($B481&amp;$C481)="","",IF(AND(N($M481)=0,N($Q481)+N($R481)+N($S481)=0),"",ROUND(N($M481)-N($Q481)-N($R481)-N($S481),2)))</f>
        <v/>
      </c>
      <c r="X481" s="246" t="str">
        <f aca="false">IF(TRIM($B481&amp;$C481)="","",IF(N($M481)=0,IF((N($Q481)+N($R481)+N($S481))=0,"—未填单价","未填单价，已收 "&amp;TEXT((N($Q481)+N($R481)+N($S481)),"#,##0.00")),IF(N($W481)&gt;0.005,"欠 "&amp;TEXT(N($W481),"#,##0.00")&amp;IF(N($T481)&gt;0,"（开票未到账 "&amp;TEXT(N($T481),"#,##0.00")&amp;"）","")&amp;IF(N($V481)&gt;0,"（未开票 "&amp;TEXT(N($V481),"#,##0.00")&amp;"）",""),IF(N($W481)&lt;-0.005,"多收 "&amp;TEXT(-N($W481),"#,##0.00"),"✔ 已结清")))&amp;IF(N($U481)&gt;0,"｜到账未开票 "&amp;TEXT(N($U481),"#,##0.00")&amp;"，待补票","")&amp;IF(N($R481)&gt;0,"｜收现 "&amp;TEXT(N($R481),"#,##0.00"),"")&amp;IF(N($S481)&gt;0,"｜收款不开票 "&amp;TEXT(N($S481),"#,##0.00"),""))</f>
        <v/>
      </c>
      <c r="Y481" s="290"/>
      <c r="AC481" s="244" t="str">
        <f aca="false">IF(OR(N($O481)=0,N($AB481)=0),"",ROUND(N($O481)/(1+N($AB481))*N($AB481),2))</f>
        <v/>
      </c>
      <c r="AD481" s="290"/>
      <c r="AE481" s="288"/>
      <c r="AF481" s="261" t="str">
        <f aca="false">IF($AN481="","",IF($AN481=1,IF($AO481&gt;=1,"一次性·已到收款期","一次性·未到期"),$AE481&amp;" 第"&amp;$AO481&amp;"/"&amp;$AN481&amp;"期"))</f>
        <v/>
      </c>
      <c r="AG481" s="245" t="str">
        <f aca="false">IF(OR($AN481="",N($M481)=0),"",ROUND(N($K481)*$AO481/$AN481,2)+N($L481))</f>
        <v/>
      </c>
      <c r="AH481" s="245" t="str">
        <f aca="false">IF($AG481="","",MAX(0,ROUND($AG481-(N($Q481)+N($R481)+N($S481)),2)))</f>
        <v/>
      </c>
      <c r="AI481" s="245" t="str">
        <f aca="false">IF(OR(TRIM($B481&amp;$C481)="",NOT(ISNUMBER($D481))),"",SUMIFS($W$3:$W$1001,$AK$3:$AK$1001,$AK481,$D$3:$D$1001,"&lt;"&amp;$D481))</f>
        <v/>
      </c>
      <c r="AJ481" s="245" t="str">
        <f aca="false">IF(TRIM($B481&amp;$C481)="","",SUMIFS($W$3:$W$1001,$AK$3:$AK$1001,$AK481))</f>
        <v/>
      </c>
      <c r="AK481" s="261" t="str">
        <f aca="false">IF(TRIM($B481&amp;$C481)="","",TRIM($B481)&amp;"｜"&amp;TRIM($C481))</f>
        <v/>
      </c>
      <c r="AL481" s="245" t="str">
        <f aca="false">IF(TRIM($B481&amp;$C481)="","",MIN(N($O481),N($Q481)))</f>
        <v/>
      </c>
      <c r="AM481" s="248" t="str">
        <f aca="false">IF(ISNUMBER($D481),YEAR($D481),"")</f>
        <v/>
      </c>
      <c r="AN481" s="248" t="str">
        <f aca="false">IF(OR(TRIM($B481&amp;$C481)="",NOT(ISNUMBER($D481)),NOT(ISNUMBER($E481))),"",IF($E481&lt;$D481,"",IF(IF($AE481="半年付",2,IF($AE481="季度付",4,IF($AE481="月付",12,IF($AE481="半月付",24,1))))=1,1,MAX(1,ROUND(($E481-$D481+1)/365*IF($AE481="半年付",2,IF($AE481="季度付",4,IF($AE481="月付",12,IF($AE481="半月付",24,1)))),0)))))</f>
        <v/>
      </c>
      <c r="AO481" s="248" t="str">
        <f aca="true">IF($AN481="","",MIN($AN481,MAX(0,INT((TODAY()-付款宽限天数-$D481)/(($E481-$D481+1)/$AN481))+1)))</f>
        <v/>
      </c>
    </row>
    <row r="482" customFormat="false" ht="24" hidden="false" customHeight="false" outlineLevel="0" collapsed="false">
      <c r="F482" s="288" t="str">
        <f aca="true">IF(TRIM($B482&amp;$C482)="","",IF(OR(ISNUMBER(SEARCH("未",$A482)),ISNUMBER(SEARCH("送出",$A482)),AND(TRIM($A482)="",NOT(ISNUMBER($D482)),N($H482)=0)),"【合同未回】","")&amp;IF(NOT(ISNUMBER($E482)),IF(OR(ISNUMBER(SEARCH("未",$A482)),ISNUMBER(SEARCH("送出",$A482)),AND(TRIM($A482)="",NOT(ISNUMBER($D482)),N($H482)=0)),"","【未填合同期】"),IF($E482&lt;TODAY(),"【已到期】",IF($E482-TODAY()&lt;=提醒天数,"【即将到期，剩余"&amp;($E482-TODAY())&amp;"天】","【正常】")))&amp;IF(OR($AD482="安装免保",$AD482="技术免保",$AD482="质保期内"),"【"&amp;$AD482&amp;"】",""))</f>
        <v/>
      </c>
      <c r="K482" s="244" t="str">
        <f aca="false">IF(OR(N($H482)=0,N($I482)=0),"",ROUND(N($H482)*N($I482)*IF(N($J482)=0,1,N($J482)),2))</f>
        <v/>
      </c>
      <c r="M482" s="244" t="str">
        <f aca="false">IF(TRIM($B482&amp;$C482)="","",IF(AND(N($K482)=0,N($L482)=0),"",ROUND(N($K482)+N($L482),2)))</f>
        <v/>
      </c>
      <c r="S482" s="244"/>
      <c r="T482" s="245" t="str">
        <f aca="false">IF(TRIM($B482&amp;$C482)="","",IF(N($O482)=0,"",MAX(0,MIN(N($O482)-N($Q482),N($W482)))))</f>
        <v/>
      </c>
      <c r="U482" s="245" t="str">
        <f aca="false">IF(TRIM($B482&amp;$C482)="","",IF(N($Q482)&lt;=N($O482),"",N($Q482)-N($O482)))</f>
        <v/>
      </c>
      <c r="V482" s="245" t="str">
        <f aca="false">IF(OR(TRIM($B482&amp;$C482)="",$W482=""),"",MAX(0,N($W482))-N($T482))</f>
        <v/>
      </c>
      <c r="W482" s="245" t="str">
        <f aca="false">IF(TRIM($B482&amp;$C482)="","",IF(AND(N($M482)=0,N($Q482)+N($R482)+N($S482)=0),"",ROUND(N($M482)-N($Q482)-N($R482)-N($S482),2)))</f>
        <v/>
      </c>
      <c r="X482" s="246" t="str">
        <f aca="false">IF(TRIM($B482&amp;$C482)="","",IF(N($M482)=0,IF((N($Q482)+N($R482)+N($S482))=0,"—未填单价","未填单价，已收 "&amp;TEXT((N($Q482)+N($R482)+N($S482)),"#,##0.00")),IF(N($W482)&gt;0.005,"欠 "&amp;TEXT(N($W482),"#,##0.00")&amp;IF(N($T482)&gt;0,"（开票未到账 "&amp;TEXT(N($T482),"#,##0.00")&amp;"）","")&amp;IF(N($V482)&gt;0,"（未开票 "&amp;TEXT(N($V482),"#,##0.00")&amp;"）",""),IF(N($W482)&lt;-0.005,"多收 "&amp;TEXT(-N($W482),"#,##0.00"),"✔ 已结清")))&amp;IF(N($U482)&gt;0,"｜到账未开票 "&amp;TEXT(N($U482),"#,##0.00")&amp;"，待补票","")&amp;IF(N($R482)&gt;0,"｜收现 "&amp;TEXT(N($R482),"#,##0.00"),"")&amp;IF(N($S482)&gt;0,"｜收款不开票 "&amp;TEXT(N($S482),"#,##0.00"),""))</f>
        <v/>
      </c>
      <c r="Y482" s="290"/>
      <c r="AC482" s="244" t="str">
        <f aca="false">IF(OR(N($O482)=0,N($AB482)=0),"",ROUND(N($O482)/(1+N($AB482))*N($AB482),2))</f>
        <v/>
      </c>
      <c r="AD482" s="290"/>
      <c r="AE482" s="288"/>
      <c r="AF482" s="261" t="str">
        <f aca="false">IF($AN482="","",IF($AN482=1,IF($AO482&gt;=1,"一次性·已到收款期","一次性·未到期"),$AE482&amp;" 第"&amp;$AO482&amp;"/"&amp;$AN482&amp;"期"))</f>
        <v/>
      </c>
      <c r="AG482" s="245" t="str">
        <f aca="false">IF(OR($AN482="",N($M482)=0),"",ROUND(N($K482)*$AO482/$AN482,2)+N($L482))</f>
        <v/>
      </c>
      <c r="AH482" s="245" t="str">
        <f aca="false">IF($AG482="","",MAX(0,ROUND($AG482-(N($Q482)+N($R482)+N($S482)),2)))</f>
        <v/>
      </c>
      <c r="AI482" s="245" t="str">
        <f aca="false">IF(OR(TRIM($B482&amp;$C482)="",NOT(ISNUMBER($D482))),"",SUMIFS($W$3:$W$1001,$AK$3:$AK$1001,$AK482,$D$3:$D$1001,"&lt;"&amp;$D482))</f>
        <v/>
      </c>
      <c r="AJ482" s="245" t="str">
        <f aca="false">IF(TRIM($B482&amp;$C482)="","",SUMIFS($W$3:$W$1001,$AK$3:$AK$1001,$AK482))</f>
        <v/>
      </c>
      <c r="AK482" s="261" t="str">
        <f aca="false">IF(TRIM($B482&amp;$C482)="","",TRIM($B482)&amp;"｜"&amp;TRIM($C482))</f>
        <v/>
      </c>
      <c r="AL482" s="245" t="str">
        <f aca="false">IF(TRIM($B482&amp;$C482)="","",MIN(N($O482),N($Q482)))</f>
        <v/>
      </c>
      <c r="AM482" s="248" t="str">
        <f aca="false">IF(ISNUMBER($D482),YEAR($D482),"")</f>
        <v/>
      </c>
      <c r="AN482" s="248" t="str">
        <f aca="false">IF(OR(TRIM($B482&amp;$C482)="",NOT(ISNUMBER($D482)),NOT(ISNUMBER($E482))),"",IF($E482&lt;$D482,"",IF(IF($AE482="半年付",2,IF($AE482="季度付",4,IF($AE482="月付",12,IF($AE482="半月付",24,1))))=1,1,MAX(1,ROUND(($E482-$D482+1)/365*IF($AE482="半年付",2,IF($AE482="季度付",4,IF($AE482="月付",12,IF($AE482="半月付",24,1)))),0)))))</f>
        <v/>
      </c>
      <c r="AO482" s="248" t="str">
        <f aca="true">IF($AN482="","",MIN($AN482,MAX(0,INT((TODAY()-付款宽限天数-$D482)/(($E482-$D482+1)/$AN482))+1)))</f>
        <v/>
      </c>
    </row>
    <row r="483" customFormat="false" ht="24" hidden="false" customHeight="false" outlineLevel="0" collapsed="false">
      <c r="F483" s="288" t="str">
        <f aca="true">IF(TRIM($B483&amp;$C483)="","",IF(OR(ISNUMBER(SEARCH("未",$A483)),ISNUMBER(SEARCH("送出",$A483)),AND(TRIM($A483)="",NOT(ISNUMBER($D483)),N($H483)=0)),"【合同未回】","")&amp;IF(NOT(ISNUMBER($E483)),IF(OR(ISNUMBER(SEARCH("未",$A483)),ISNUMBER(SEARCH("送出",$A483)),AND(TRIM($A483)="",NOT(ISNUMBER($D483)),N($H483)=0)),"","【未填合同期】"),IF($E483&lt;TODAY(),"【已到期】",IF($E483-TODAY()&lt;=提醒天数,"【即将到期，剩余"&amp;($E483-TODAY())&amp;"天】","【正常】")))&amp;IF(OR($AD483="安装免保",$AD483="技术免保",$AD483="质保期内"),"【"&amp;$AD483&amp;"】",""))</f>
        <v/>
      </c>
      <c r="K483" s="244" t="str">
        <f aca="false">IF(OR(N($H483)=0,N($I483)=0),"",ROUND(N($H483)*N($I483)*IF(N($J483)=0,1,N($J483)),2))</f>
        <v/>
      </c>
      <c r="M483" s="244" t="str">
        <f aca="false">IF(TRIM($B483&amp;$C483)="","",IF(AND(N($K483)=0,N($L483)=0),"",ROUND(N($K483)+N($L483),2)))</f>
        <v/>
      </c>
      <c r="S483" s="244"/>
      <c r="T483" s="245" t="str">
        <f aca="false">IF(TRIM($B483&amp;$C483)="","",IF(N($O483)=0,"",MAX(0,MIN(N($O483)-N($Q483),N($W483)))))</f>
        <v/>
      </c>
      <c r="U483" s="245" t="str">
        <f aca="false">IF(TRIM($B483&amp;$C483)="","",IF(N($Q483)&lt;=N($O483),"",N($Q483)-N($O483)))</f>
        <v/>
      </c>
      <c r="V483" s="245" t="str">
        <f aca="false">IF(OR(TRIM($B483&amp;$C483)="",$W483=""),"",MAX(0,N($W483))-N($T483))</f>
        <v/>
      </c>
      <c r="W483" s="245" t="str">
        <f aca="false">IF(TRIM($B483&amp;$C483)="","",IF(AND(N($M483)=0,N($Q483)+N($R483)+N($S483)=0),"",ROUND(N($M483)-N($Q483)-N($R483)-N($S483),2)))</f>
        <v/>
      </c>
      <c r="X483" s="246" t="str">
        <f aca="false">IF(TRIM($B483&amp;$C483)="","",IF(N($M483)=0,IF((N($Q483)+N($R483)+N($S483))=0,"—未填单价","未填单价，已收 "&amp;TEXT((N($Q483)+N($R483)+N($S483)),"#,##0.00")),IF(N($W483)&gt;0.005,"欠 "&amp;TEXT(N($W483),"#,##0.00")&amp;IF(N($T483)&gt;0,"（开票未到账 "&amp;TEXT(N($T483),"#,##0.00")&amp;"）","")&amp;IF(N($V483)&gt;0,"（未开票 "&amp;TEXT(N($V483),"#,##0.00")&amp;"）",""),IF(N($W483)&lt;-0.005,"多收 "&amp;TEXT(-N($W483),"#,##0.00"),"✔ 已结清")))&amp;IF(N($U483)&gt;0,"｜到账未开票 "&amp;TEXT(N($U483),"#,##0.00")&amp;"，待补票","")&amp;IF(N($R483)&gt;0,"｜收现 "&amp;TEXT(N($R483),"#,##0.00"),"")&amp;IF(N($S483)&gt;0,"｜收款不开票 "&amp;TEXT(N($S483),"#,##0.00"),""))</f>
        <v/>
      </c>
      <c r="Y483" s="290"/>
      <c r="AC483" s="244" t="str">
        <f aca="false">IF(OR(N($O483)=0,N($AB483)=0),"",ROUND(N($O483)/(1+N($AB483))*N($AB483),2))</f>
        <v/>
      </c>
      <c r="AD483" s="290"/>
      <c r="AE483" s="288"/>
      <c r="AF483" s="261" t="str">
        <f aca="false">IF($AN483="","",IF($AN483=1,IF($AO483&gt;=1,"一次性·已到收款期","一次性·未到期"),$AE483&amp;" 第"&amp;$AO483&amp;"/"&amp;$AN483&amp;"期"))</f>
        <v/>
      </c>
      <c r="AG483" s="245" t="str">
        <f aca="false">IF(OR($AN483="",N($M483)=0),"",ROUND(N($K483)*$AO483/$AN483,2)+N($L483))</f>
        <v/>
      </c>
      <c r="AH483" s="245" t="str">
        <f aca="false">IF($AG483="","",MAX(0,ROUND($AG483-(N($Q483)+N($R483)+N($S483)),2)))</f>
        <v/>
      </c>
      <c r="AI483" s="245" t="str">
        <f aca="false">IF(OR(TRIM($B483&amp;$C483)="",NOT(ISNUMBER($D483))),"",SUMIFS($W$3:$W$1001,$AK$3:$AK$1001,$AK483,$D$3:$D$1001,"&lt;"&amp;$D483))</f>
        <v/>
      </c>
      <c r="AJ483" s="245" t="str">
        <f aca="false">IF(TRIM($B483&amp;$C483)="","",SUMIFS($W$3:$W$1001,$AK$3:$AK$1001,$AK483))</f>
        <v/>
      </c>
      <c r="AK483" s="261" t="str">
        <f aca="false">IF(TRIM($B483&amp;$C483)="","",TRIM($B483)&amp;"｜"&amp;TRIM($C483))</f>
        <v/>
      </c>
      <c r="AL483" s="245" t="str">
        <f aca="false">IF(TRIM($B483&amp;$C483)="","",MIN(N($O483),N($Q483)))</f>
        <v/>
      </c>
      <c r="AM483" s="248" t="str">
        <f aca="false">IF(ISNUMBER($D483),YEAR($D483),"")</f>
        <v/>
      </c>
      <c r="AN483" s="248" t="str">
        <f aca="false">IF(OR(TRIM($B483&amp;$C483)="",NOT(ISNUMBER($D483)),NOT(ISNUMBER($E483))),"",IF($E483&lt;$D483,"",IF(IF($AE483="半年付",2,IF($AE483="季度付",4,IF($AE483="月付",12,IF($AE483="半月付",24,1))))=1,1,MAX(1,ROUND(($E483-$D483+1)/365*IF($AE483="半年付",2,IF($AE483="季度付",4,IF($AE483="月付",12,IF($AE483="半月付",24,1)))),0)))))</f>
        <v/>
      </c>
      <c r="AO483" s="248" t="str">
        <f aca="true">IF($AN483="","",MIN($AN483,MAX(0,INT((TODAY()-付款宽限天数-$D483)/(($E483-$D483+1)/$AN483))+1)))</f>
        <v/>
      </c>
    </row>
    <row r="484" customFormat="false" ht="24" hidden="false" customHeight="false" outlineLevel="0" collapsed="false">
      <c r="F484" s="288" t="str">
        <f aca="true">IF(TRIM($B484&amp;$C484)="","",IF(OR(ISNUMBER(SEARCH("未",$A484)),ISNUMBER(SEARCH("送出",$A484)),AND(TRIM($A484)="",NOT(ISNUMBER($D484)),N($H484)=0)),"【合同未回】","")&amp;IF(NOT(ISNUMBER($E484)),IF(OR(ISNUMBER(SEARCH("未",$A484)),ISNUMBER(SEARCH("送出",$A484)),AND(TRIM($A484)="",NOT(ISNUMBER($D484)),N($H484)=0)),"","【未填合同期】"),IF($E484&lt;TODAY(),"【已到期】",IF($E484-TODAY()&lt;=提醒天数,"【即将到期，剩余"&amp;($E484-TODAY())&amp;"天】","【正常】")))&amp;IF(OR($AD484="安装免保",$AD484="技术免保",$AD484="质保期内"),"【"&amp;$AD484&amp;"】",""))</f>
        <v/>
      </c>
      <c r="K484" s="244" t="str">
        <f aca="false">IF(OR(N($H484)=0,N($I484)=0),"",ROUND(N($H484)*N($I484)*IF(N($J484)=0,1,N($J484)),2))</f>
        <v/>
      </c>
      <c r="M484" s="244" t="str">
        <f aca="false">IF(TRIM($B484&amp;$C484)="","",IF(AND(N($K484)=0,N($L484)=0),"",ROUND(N($K484)+N($L484),2)))</f>
        <v/>
      </c>
      <c r="S484" s="244"/>
      <c r="T484" s="245" t="str">
        <f aca="false">IF(TRIM($B484&amp;$C484)="","",IF(N($O484)=0,"",MAX(0,MIN(N($O484)-N($Q484),N($W484)))))</f>
        <v/>
      </c>
      <c r="U484" s="245" t="str">
        <f aca="false">IF(TRIM($B484&amp;$C484)="","",IF(N($Q484)&lt;=N($O484),"",N($Q484)-N($O484)))</f>
        <v/>
      </c>
      <c r="V484" s="245" t="str">
        <f aca="false">IF(OR(TRIM($B484&amp;$C484)="",$W484=""),"",MAX(0,N($W484))-N($T484))</f>
        <v/>
      </c>
      <c r="W484" s="245" t="str">
        <f aca="false">IF(TRIM($B484&amp;$C484)="","",IF(AND(N($M484)=0,N($Q484)+N($R484)+N($S484)=0),"",ROUND(N($M484)-N($Q484)-N($R484)-N($S484),2)))</f>
        <v/>
      </c>
      <c r="X484" s="246" t="str">
        <f aca="false">IF(TRIM($B484&amp;$C484)="","",IF(N($M484)=0,IF((N($Q484)+N($R484)+N($S484))=0,"—未填单价","未填单价，已收 "&amp;TEXT((N($Q484)+N($R484)+N($S484)),"#,##0.00")),IF(N($W484)&gt;0.005,"欠 "&amp;TEXT(N($W484),"#,##0.00")&amp;IF(N($T484)&gt;0,"（开票未到账 "&amp;TEXT(N($T484),"#,##0.00")&amp;"）","")&amp;IF(N($V484)&gt;0,"（未开票 "&amp;TEXT(N($V484),"#,##0.00")&amp;"）",""),IF(N($W484)&lt;-0.005,"多收 "&amp;TEXT(-N($W484),"#,##0.00"),"✔ 已结清")))&amp;IF(N($U484)&gt;0,"｜到账未开票 "&amp;TEXT(N($U484),"#,##0.00")&amp;"，待补票","")&amp;IF(N($R484)&gt;0,"｜收现 "&amp;TEXT(N($R484),"#,##0.00"),"")&amp;IF(N($S484)&gt;0,"｜收款不开票 "&amp;TEXT(N($S484),"#,##0.00"),""))</f>
        <v/>
      </c>
      <c r="Y484" s="290"/>
      <c r="AC484" s="244" t="str">
        <f aca="false">IF(OR(N($O484)=0,N($AB484)=0),"",ROUND(N($O484)/(1+N($AB484))*N($AB484),2))</f>
        <v/>
      </c>
      <c r="AD484" s="290"/>
      <c r="AE484" s="288"/>
      <c r="AF484" s="261" t="str">
        <f aca="false">IF($AN484="","",IF($AN484=1,IF($AO484&gt;=1,"一次性·已到收款期","一次性·未到期"),$AE484&amp;" 第"&amp;$AO484&amp;"/"&amp;$AN484&amp;"期"))</f>
        <v/>
      </c>
      <c r="AG484" s="245" t="str">
        <f aca="false">IF(OR($AN484="",N($M484)=0),"",ROUND(N($K484)*$AO484/$AN484,2)+N($L484))</f>
        <v/>
      </c>
      <c r="AH484" s="245" t="str">
        <f aca="false">IF($AG484="","",MAX(0,ROUND($AG484-(N($Q484)+N($R484)+N($S484)),2)))</f>
        <v/>
      </c>
      <c r="AI484" s="245" t="str">
        <f aca="false">IF(OR(TRIM($B484&amp;$C484)="",NOT(ISNUMBER($D484))),"",SUMIFS($W$3:$W$1001,$AK$3:$AK$1001,$AK484,$D$3:$D$1001,"&lt;"&amp;$D484))</f>
        <v/>
      </c>
      <c r="AJ484" s="245" t="str">
        <f aca="false">IF(TRIM($B484&amp;$C484)="","",SUMIFS($W$3:$W$1001,$AK$3:$AK$1001,$AK484))</f>
        <v/>
      </c>
      <c r="AK484" s="261" t="str">
        <f aca="false">IF(TRIM($B484&amp;$C484)="","",TRIM($B484)&amp;"｜"&amp;TRIM($C484))</f>
        <v/>
      </c>
      <c r="AL484" s="245" t="str">
        <f aca="false">IF(TRIM($B484&amp;$C484)="","",MIN(N($O484),N($Q484)))</f>
        <v/>
      </c>
      <c r="AM484" s="248" t="str">
        <f aca="false">IF(ISNUMBER($D484),YEAR($D484),"")</f>
        <v/>
      </c>
      <c r="AN484" s="248" t="str">
        <f aca="false">IF(OR(TRIM($B484&amp;$C484)="",NOT(ISNUMBER($D484)),NOT(ISNUMBER($E484))),"",IF($E484&lt;$D484,"",IF(IF($AE484="半年付",2,IF($AE484="季度付",4,IF($AE484="月付",12,IF($AE484="半月付",24,1))))=1,1,MAX(1,ROUND(($E484-$D484+1)/365*IF($AE484="半年付",2,IF($AE484="季度付",4,IF($AE484="月付",12,IF($AE484="半月付",24,1)))),0)))))</f>
        <v/>
      </c>
      <c r="AO484" s="248" t="str">
        <f aca="true">IF($AN484="","",MIN($AN484,MAX(0,INT((TODAY()-付款宽限天数-$D484)/(($E484-$D484+1)/$AN484))+1)))</f>
        <v/>
      </c>
    </row>
    <row r="485" customFormat="false" ht="24" hidden="false" customHeight="false" outlineLevel="0" collapsed="false">
      <c r="F485" s="288" t="str">
        <f aca="true">IF(TRIM($B485&amp;$C485)="","",IF(OR(ISNUMBER(SEARCH("未",$A485)),ISNUMBER(SEARCH("送出",$A485)),AND(TRIM($A485)="",NOT(ISNUMBER($D485)),N($H485)=0)),"【合同未回】","")&amp;IF(NOT(ISNUMBER($E485)),IF(OR(ISNUMBER(SEARCH("未",$A485)),ISNUMBER(SEARCH("送出",$A485)),AND(TRIM($A485)="",NOT(ISNUMBER($D485)),N($H485)=0)),"","【未填合同期】"),IF($E485&lt;TODAY(),"【已到期】",IF($E485-TODAY()&lt;=提醒天数,"【即将到期，剩余"&amp;($E485-TODAY())&amp;"天】","【正常】")))&amp;IF(OR($AD485="安装免保",$AD485="技术免保",$AD485="质保期内"),"【"&amp;$AD485&amp;"】",""))</f>
        <v/>
      </c>
      <c r="K485" s="244" t="str">
        <f aca="false">IF(OR(N($H485)=0,N($I485)=0),"",ROUND(N($H485)*N($I485)*IF(N($J485)=0,1,N($J485)),2))</f>
        <v/>
      </c>
      <c r="M485" s="244" t="str">
        <f aca="false">IF(TRIM($B485&amp;$C485)="","",IF(AND(N($K485)=0,N($L485)=0),"",ROUND(N($K485)+N($L485),2)))</f>
        <v/>
      </c>
      <c r="S485" s="244"/>
      <c r="T485" s="245" t="str">
        <f aca="false">IF(TRIM($B485&amp;$C485)="","",IF(N($O485)=0,"",MAX(0,MIN(N($O485)-N($Q485),N($W485)))))</f>
        <v/>
      </c>
      <c r="U485" s="245" t="str">
        <f aca="false">IF(TRIM($B485&amp;$C485)="","",IF(N($Q485)&lt;=N($O485),"",N($Q485)-N($O485)))</f>
        <v/>
      </c>
      <c r="V485" s="245" t="str">
        <f aca="false">IF(OR(TRIM($B485&amp;$C485)="",$W485=""),"",MAX(0,N($W485))-N($T485))</f>
        <v/>
      </c>
      <c r="W485" s="245" t="str">
        <f aca="false">IF(TRIM($B485&amp;$C485)="","",IF(AND(N($M485)=0,N($Q485)+N($R485)+N($S485)=0),"",ROUND(N($M485)-N($Q485)-N($R485)-N($S485),2)))</f>
        <v/>
      </c>
      <c r="X485" s="246" t="str">
        <f aca="false">IF(TRIM($B485&amp;$C485)="","",IF(N($M485)=0,IF((N($Q485)+N($R485)+N($S485))=0,"—未填单价","未填单价，已收 "&amp;TEXT((N($Q485)+N($R485)+N($S485)),"#,##0.00")),IF(N($W485)&gt;0.005,"欠 "&amp;TEXT(N($W485),"#,##0.00")&amp;IF(N($T485)&gt;0,"（开票未到账 "&amp;TEXT(N($T485),"#,##0.00")&amp;"）","")&amp;IF(N($V485)&gt;0,"（未开票 "&amp;TEXT(N($V485),"#,##0.00")&amp;"）",""),IF(N($W485)&lt;-0.005,"多收 "&amp;TEXT(-N($W485),"#,##0.00"),"✔ 已结清")))&amp;IF(N($U485)&gt;0,"｜到账未开票 "&amp;TEXT(N($U485),"#,##0.00")&amp;"，待补票","")&amp;IF(N($R485)&gt;0,"｜收现 "&amp;TEXT(N($R485),"#,##0.00"),"")&amp;IF(N($S485)&gt;0,"｜收款不开票 "&amp;TEXT(N($S485),"#,##0.00"),""))</f>
        <v/>
      </c>
      <c r="Y485" s="290"/>
      <c r="AC485" s="244" t="str">
        <f aca="false">IF(OR(N($O485)=0,N($AB485)=0),"",ROUND(N($O485)/(1+N($AB485))*N($AB485),2))</f>
        <v/>
      </c>
      <c r="AD485" s="290"/>
      <c r="AE485" s="288"/>
      <c r="AF485" s="261" t="str">
        <f aca="false">IF($AN485="","",IF($AN485=1,IF($AO485&gt;=1,"一次性·已到收款期","一次性·未到期"),$AE485&amp;" 第"&amp;$AO485&amp;"/"&amp;$AN485&amp;"期"))</f>
        <v/>
      </c>
      <c r="AG485" s="245" t="str">
        <f aca="false">IF(OR($AN485="",N($M485)=0),"",ROUND(N($K485)*$AO485/$AN485,2)+N($L485))</f>
        <v/>
      </c>
      <c r="AH485" s="245" t="str">
        <f aca="false">IF($AG485="","",MAX(0,ROUND($AG485-(N($Q485)+N($R485)+N($S485)),2)))</f>
        <v/>
      </c>
      <c r="AI485" s="245" t="str">
        <f aca="false">IF(OR(TRIM($B485&amp;$C485)="",NOT(ISNUMBER($D485))),"",SUMIFS($W$3:$W$1001,$AK$3:$AK$1001,$AK485,$D$3:$D$1001,"&lt;"&amp;$D485))</f>
        <v/>
      </c>
      <c r="AJ485" s="245" t="str">
        <f aca="false">IF(TRIM($B485&amp;$C485)="","",SUMIFS($W$3:$W$1001,$AK$3:$AK$1001,$AK485))</f>
        <v/>
      </c>
      <c r="AK485" s="261" t="str">
        <f aca="false">IF(TRIM($B485&amp;$C485)="","",TRIM($B485)&amp;"｜"&amp;TRIM($C485))</f>
        <v/>
      </c>
      <c r="AL485" s="245" t="str">
        <f aca="false">IF(TRIM($B485&amp;$C485)="","",MIN(N($O485),N($Q485)))</f>
        <v/>
      </c>
      <c r="AM485" s="248" t="str">
        <f aca="false">IF(ISNUMBER($D485),YEAR($D485),"")</f>
        <v/>
      </c>
      <c r="AN485" s="248" t="str">
        <f aca="false">IF(OR(TRIM($B485&amp;$C485)="",NOT(ISNUMBER($D485)),NOT(ISNUMBER($E485))),"",IF($E485&lt;$D485,"",IF(IF($AE485="半年付",2,IF($AE485="季度付",4,IF($AE485="月付",12,IF($AE485="半月付",24,1))))=1,1,MAX(1,ROUND(($E485-$D485+1)/365*IF($AE485="半年付",2,IF($AE485="季度付",4,IF($AE485="月付",12,IF($AE485="半月付",24,1)))),0)))))</f>
        <v/>
      </c>
      <c r="AO485" s="248" t="str">
        <f aca="true">IF($AN485="","",MIN($AN485,MAX(0,INT((TODAY()-付款宽限天数-$D485)/(($E485-$D485+1)/$AN485))+1)))</f>
        <v/>
      </c>
    </row>
    <row r="486" customFormat="false" ht="24" hidden="false" customHeight="false" outlineLevel="0" collapsed="false">
      <c r="F486" s="288" t="str">
        <f aca="true">IF(TRIM($B486&amp;$C486)="","",IF(OR(ISNUMBER(SEARCH("未",$A486)),ISNUMBER(SEARCH("送出",$A486)),AND(TRIM($A486)="",NOT(ISNUMBER($D486)),N($H486)=0)),"【合同未回】","")&amp;IF(NOT(ISNUMBER($E486)),IF(OR(ISNUMBER(SEARCH("未",$A486)),ISNUMBER(SEARCH("送出",$A486)),AND(TRIM($A486)="",NOT(ISNUMBER($D486)),N($H486)=0)),"","【未填合同期】"),IF($E486&lt;TODAY(),"【已到期】",IF($E486-TODAY()&lt;=提醒天数,"【即将到期，剩余"&amp;($E486-TODAY())&amp;"天】","【正常】")))&amp;IF(OR($AD486="安装免保",$AD486="技术免保",$AD486="质保期内"),"【"&amp;$AD486&amp;"】",""))</f>
        <v/>
      </c>
      <c r="K486" s="244" t="str">
        <f aca="false">IF(OR(N($H486)=0,N($I486)=0),"",ROUND(N($H486)*N($I486)*IF(N($J486)=0,1,N($J486)),2))</f>
        <v/>
      </c>
      <c r="M486" s="244" t="str">
        <f aca="false">IF(TRIM($B486&amp;$C486)="","",IF(AND(N($K486)=0,N($L486)=0),"",ROUND(N($K486)+N($L486),2)))</f>
        <v/>
      </c>
      <c r="S486" s="244"/>
      <c r="T486" s="245" t="str">
        <f aca="false">IF(TRIM($B486&amp;$C486)="","",IF(N($O486)=0,"",MAX(0,MIN(N($O486)-N($Q486),N($W486)))))</f>
        <v/>
      </c>
      <c r="U486" s="245" t="str">
        <f aca="false">IF(TRIM($B486&amp;$C486)="","",IF(N($Q486)&lt;=N($O486),"",N($Q486)-N($O486)))</f>
        <v/>
      </c>
      <c r="V486" s="245" t="str">
        <f aca="false">IF(OR(TRIM($B486&amp;$C486)="",$W486=""),"",MAX(0,N($W486))-N($T486))</f>
        <v/>
      </c>
      <c r="W486" s="245" t="str">
        <f aca="false">IF(TRIM($B486&amp;$C486)="","",IF(AND(N($M486)=0,N($Q486)+N($R486)+N($S486)=0),"",ROUND(N($M486)-N($Q486)-N($R486)-N($S486),2)))</f>
        <v/>
      </c>
      <c r="X486" s="246" t="str">
        <f aca="false">IF(TRIM($B486&amp;$C486)="","",IF(N($M486)=0,IF((N($Q486)+N($R486)+N($S486))=0,"—未填单价","未填单价，已收 "&amp;TEXT((N($Q486)+N($R486)+N($S486)),"#,##0.00")),IF(N($W486)&gt;0.005,"欠 "&amp;TEXT(N($W486),"#,##0.00")&amp;IF(N($T486)&gt;0,"（开票未到账 "&amp;TEXT(N($T486),"#,##0.00")&amp;"）","")&amp;IF(N($V486)&gt;0,"（未开票 "&amp;TEXT(N($V486),"#,##0.00")&amp;"）",""),IF(N($W486)&lt;-0.005,"多收 "&amp;TEXT(-N($W486),"#,##0.00"),"✔ 已结清")))&amp;IF(N($U486)&gt;0,"｜到账未开票 "&amp;TEXT(N($U486),"#,##0.00")&amp;"，待补票","")&amp;IF(N($R486)&gt;0,"｜收现 "&amp;TEXT(N($R486),"#,##0.00"),"")&amp;IF(N($S486)&gt;0,"｜收款不开票 "&amp;TEXT(N($S486),"#,##0.00"),""))</f>
        <v/>
      </c>
      <c r="Y486" s="290"/>
      <c r="AC486" s="244" t="str">
        <f aca="false">IF(OR(N($O486)=0,N($AB486)=0),"",ROUND(N($O486)/(1+N($AB486))*N($AB486),2))</f>
        <v/>
      </c>
      <c r="AD486" s="290"/>
      <c r="AE486" s="288"/>
      <c r="AF486" s="261" t="str">
        <f aca="false">IF($AN486="","",IF($AN486=1,IF($AO486&gt;=1,"一次性·已到收款期","一次性·未到期"),$AE486&amp;" 第"&amp;$AO486&amp;"/"&amp;$AN486&amp;"期"))</f>
        <v/>
      </c>
      <c r="AG486" s="245" t="str">
        <f aca="false">IF(OR($AN486="",N($M486)=0),"",ROUND(N($K486)*$AO486/$AN486,2)+N($L486))</f>
        <v/>
      </c>
      <c r="AH486" s="245" t="str">
        <f aca="false">IF($AG486="","",MAX(0,ROUND($AG486-(N($Q486)+N($R486)+N($S486)),2)))</f>
        <v/>
      </c>
      <c r="AI486" s="245" t="str">
        <f aca="false">IF(OR(TRIM($B486&amp;$C486)="",NOT(ISNUMBER($D486))),"",SUMIFS($W$3:$W$1001,$AK$3:$AK$1001,$AK486,$D$3:$D$1001,"&lt;"&amp;$D486))</f>
        <v/>
      </c>
      <c r="AJ486" s="245" t="str">
        <f aca="false">IF(TRIM($B486&amp;$C486)="","",SUMIFS($W$3:$W$1001,$AK$3:$AK$1001,$AK486))</f>
        <v/>
      </c>
      <c r="AK486" s="261" t="str">
        <f aca="false">IF(TRIM($B486&amp;$C486)="","",TRIM($B486)&amp;"｜"&amp;TRIM($C486))</f>
        <v/>
      </c>
      <c r="AL486" s="245" t="str">
        <f aca="false">IF(TRIM($B486&amp;$C486)="","",MIN(N($O486),N($Q486)))</f>
        <v/>
      </c>
      <c r="AM486" s="248" t="str">
        <f aca="false">IF(ISNUMBER($D486),YEAR($D486),"")</f>
        <v/>
      </c>
      <c r="AN486" s="248" t="str">
        <f aca="false">IF(OR(TRIM($B486&amp;$C486)="",NOT(ISNUMBER($D486)),NOT(ISNUMBER($E486))),"",IF($E486&lt;$D486,"",IF(IF($AE486="半年付",2,IF($AE486="季度付",4,IF($AE486="月付",12,IF($AE486="半月付",24,1))))=1,1,MAX(1,ROUND(($E486-$D486+1)/365*IF($AE486="半年付",2,IF($AE486="季度付",4,IF($AE486="月付",12,IF($AE486="半月付",24,1)))),0)))))</f>
        <v/>
      </c>
      <c r="AO486" s="248" t="str">
        <f aca="true">IF($AN486="","",MIN($AN486,MAX(0,INT((TODAY()-付款宽限天数-$D486)/(($E486-$D486+1)/$AN486))+1)))</f>
        <v/>
      </c>
    </row>
    <row r="487" customFormat="false" ht="24" hidden="false" customHeight="false" outlineLevel="0" collapsed="false">
      <c r="F487" s="288" t="str">
        <f aca="true">IF(TRIM($B487&amp;$C487)="","",IF(OR(ISNUMBER(SEARCH("未",$A487)),ISNUMBER(SEARCH("送出",$A487)),AND(TRIM($A487)="",NOT(ISNUMBER($D487)),N($H487)=0)),"【合同未回】","")&amp;IF(NOT(ISNUMBER($E487)),IF(OR(ISNUMBER(SEARCH("未",$A487)),ISNUMBER(SEARCH("送出",$A487)),AND(TRIM($A487)="",NOT(ISNUMBER($D487)),N($H487)=0)),"","【未填合同期】"),IF($E487&lt;TODAY(),"【已到期】",IF($E487-TODAY()&lt;=提醒天数,"【即将到期，剩余"&amp;($E487-TODAY())&amp;"天】","【正常】")))&amp;IF(OR($AD487="安装免保",$AD487="技术免保",$AD487="质保期内"),"【"&amp;$AD487&amp;"】",""))</f>
        <v/>
      </c>
      <c r="K487" s="244" t="str">
        <f aca="false">IF(OR(N($H487)=0,N($I487)=0),"",ROUND(N($H487)*N($I487)*IF(N($J487)=0,1,N($J487)),2))</f>
        <v/>
      </c>
      <c r="M487" s="244" t="str">
        <f aca="false">IF(TRIM($B487&amp;$C487)="","",IF(AND(N($K487)=0,N($L487)=0),"",ROUND(N($K487)+N($L487),2)))</f>
        <v/>
      </c>
      <c r="S487" s="244"/>
      <c r="T487" s="245" t="str">
        <f aca="false">IF(TRIM($B487&amp;$C487)="","",IF(N($O487)=0,"",MAX(0,MIN(N($O487)-N($Q487),N($W487)))))</f>
        <v/>
      </c>
      <c r="U487" s="245" t="str">
        <f aca="false">IF(TRIM($B487&amp;$C487)="","",IF(N($Q487)&lt;=N($O487),"",N($Q487)-N($O487)))</f>
        <v/>
      </c>
      <c r="V487" s="245" t="str">
        <f aca="false">IF(OR(TRIM($B487&amp;$C487)="",$W487=""),"",MAX(0,N($W487))-N($T487))</f>
        <v/>
      </c>
      <c r="W487" s="245" t="str">
        <f aca="false">IF(TRIM($B487&amp;$C487)="","",IF(AND(N($M487)=0,N($Q487)+N($R487)+N($S487)=0),"",ROUND(N($M487)-N($Q487)-N($R487)-N($S487),2)))</f>
        <v/>
      </c>
      <c r="X487" s="246" t="str">
        <f aca="false">IF(TRIM($B487&amp;$C487)="","",IF(N($M487)=0,IF((N($Q487)+N($R487)+N($S487))=0,"—未填单价","未填单价，已收 "&amp;TEXT((N($Q487)+N($R487)+N($S487)),"#,##0.00")),IF(N($W487)&gt;0.005,"欠 "&amp;TEXT(N($W487),"#,##0.00")&amp;IF(N($T487)&gt;0,"（开票未到账 "&amp;TEXT(N($T487),"#,##0.00")&amp;"）","")&amp;IF(N($V487)&gt;0,"（未开票 "&amp;TEXT(N($V487),"#,##0.00")&amp;"）",""),IF(N($W487)&lt;-0.005,"多收 "&amp;TEXT(-N($W487),"#,##0.00"),"✔ 已结清")))&amp;IF(N($U487)&gt;0,"｜到账未开票 "&amp;TEXT(N($U487),"#,##0.00")&amp;"，待补票","")&amp;IF(N($R487)&gt;0,"｜收现 "&amp;TEXT(N($R487),"#,##0.00"),"")&amp;IF(N($S487)&gt;0,"｜收款不开票 "&amp;TEXT(N($S487),"#,##0.00"),""))</f>
        <v/>
      </c>
      <c r="Y487" s="290"/>
      <c r="AC487" s="244" t="str">
        <f aca="false">IF(OR(N($O487)=0,N($AB487)=0),"",ROUND(N($O487)/(1+N($AB487))*N($AB487),2))</f>
        <v/>
      </c>
      <c r="AD487" s="290"/>
      <c r="AE487" s="288"/>
      <c r="AF487" s="261" t="str">
        <f aca="false">IF($AN487="","",IF($AN487=1,IF($AO487&gt;=1,"一次性·已到收款期","一次性·未到期"),$AE487&amp;" 第"&amp;$AO487&amp;"/"&amp;$AN487&amp;"期"))</f>
        <v/>
      </c>
      <c r="AG487" s="245" t="str">
        <f aca="false">IF(OR($AN487="",N($M487)=0),"",ROUND(N($K487)*$AO487/$AN487,2)+N($L487))</f>
        <v/>
      </c>
      <c r="AH487" s="245" t="str">
        <f aca="false">IF($AG487="","",MAX(0,ROUND($AG487-(N($Q487)+N($R487)+N($S487)),2)))</f>
        <v/>
      </c>
      <c r="AI487" s="245" t="str">
        <f aca="false">IF(OR(TRIM($B487&amp;$C487)="",NOT(ISNUMBER($D487))),"",SUMIFS($W$3:$W$1001,$AK$3:$AK$1001,$AK487,$D$3:$D$1001,"&lt;"&amp;$D487))</f>
        <v/>
      </c>
      <c r="AJ487" s="245" t="str">
        <f aca="false">IF(TRIM($B487&amp;$C487)="","",SUMIFS($W$3:$W$1001,$AK$3:$AK$1001,$AK487))</f>
        <v/>
      </c>
      <c r="AK487" s="261" t="str">
        <f aca="false">IF(TRIM($B487&amp;$C487)="","",TRIM($B487)&amp;"｜"&amp;TRIM($C487))</f>
        <v/>
      </c>
      <c r="AL487" s="245" t="str">
        <f aca="false">IF(TRIM($B487&amp;$C487)="","",MIN(N($O487),N($Q487)))</f>
        <v/>
      </c>
      <c r="AM487" s="248" t="str">
        <f aca="false">IF(ISNUMBER($D487),YEAR($D487),"")</f>
        <v/>
      </c>
      <c r="AN487" s="248" t="str">
        <f aca="false">IF(OR(TRIM($B487&amp;$C487)="",NOT(ISNUMBER($D487)),NOT(ISNUMBER($E487))),"",IF($E487&lt;$D487,"",IF(IF($AE487="半年付",2,IF($AE487="季度付",4,IF($AE487="月付",12,IF($AE487="半月付",24,1))))=1,1,MAX(1,ROUND(($E487-$D487+1)/365*IF($AE487="半年付",2,IF($AE487="季度付",4,IF($AE487="月付",12,IF($AE487="半月付",24,1)))),0)))))</f>
        <v/>
      </c>
      <c r="AO487" s="248" t="str">
        <f aca="true">IF($AN487="","",MIN($AN487,MAX(0,INT((TODAY()-付款宽限天数-$D487)/(($E487-$D487+1)/$AN487))+1)))</f>
        <v/>
      </c>
    </row>
    <row r="488" customFormat="false" ht="24" hidden="false" customHeight="false" outlineLevel="0" collapsed="false">
      <c r="F488" s="288" t="str">
        <f aca="true">IF(TRIM($B488&amp;$C488)="","",IF(OR(ISNUMBER(SEARCH("未",$A488)),ISNUMBER(SEARCH("送出",$A488)),AND(TRIM($A488)="",NOT(ISNUMBER($D488)),N($H488)=0)),"【合同未回】","")&amp;IF(NOT(ISNUMBER($E488)),IF(OR(ISNUMBER(SEARCH("未",$A488)),ISNUMBER(SEARCH("送出",$A488)),AND(TRIM($A488)="",NOT(ISNUMBER($D488)),N($H488)=0)),"","【未填合同期】"),IF($E488&lt;TODAY(),"【已到期】",IF($E488-TODAY()&lt;=提醒天数,"【即将到期，剩余"&amp;($E488-TODAY())&amp;"天】","【正常】")))&amp;IF(OR($AD488="安装免保",$AD488="技术免保",$AD488="质保期内"),"【"&amp;$AD488&amp;"】",""))</f>
        <v/>
      </c>
      <c r="K488" s="244" t="str">
        <f aca="false">IF(OR(N($H488)=0,N($I488)=0),"",ROUND(N($H488)*N($I488)*IF(N($J488)=0,1,N($J488)),2))</f>
        <v/>
      </c>
      <c r="M488" s="244" t="str">
        <f aca="false">IF(TRIM($B488&amp;$C488)="","",IF(AND(N($K488)=0,N($L488)=0),"",ROUND(N($K488)+N($L488),2)))</f>
        <v/>
      </c>
      <c r="S488" s="244"/>
      <c r="T488" s="245" t="str">
        <f aca="false">IF(TRIM($B488&amp;$C488)="","",IF(N($O488)=0,"",MAX(0,MIN(N($O488)-N($Q488),N($W488)))))</f>
        <v/>
      </c>
      <c r="U488" s="245" t="str">
        <f aca="false">IF(TRIM($B488&amp;$C488)="","",IF(N($Q488)&lt;=N($O488),"",N($Q488)-N($O488)))</f>
        <v/>
      </c>
      <c r="V488" s="245" t="str">
        <f aca="false">IF(OR(TRIM($B488&amp;$C488)="",$W488=""),"",MAX(0,N($W488))-N($T488))</f>
        <v/>
      </c>
      <c r="W488" s="245" t="str">
        <f aca="false">IF(TRIM($B488&amp;$C488)="","",IF(AND(N($M488)=0,N($Q488)+N($R488)+N($S488)=0),"",ROUND(N($M488)-N($Q488)-N($R488)-N($S488),2)))</f>
        <v/>
      </c>
      <c r="X488" s="246" t="str">
        <f aca="false">IF(TRIM($B488&amp;$C488)="","",IF(N($M488)=0,IF((N($Q488)+N($R488)+N($S488))=0,"—未填单价","未填单价，已收 "&amp;TEXT((N($Q488)+N($R488)+N($S488)),"#,##0.00")),IF(N($W488)&gt;0.005,"欠 "&amp;TEXT(N($W488),"#,##0.00")&amp;IF(N($T488)&gt;0,"（开票未到账 "&amp;TEXT(N($T488),"#,##0.00")&amp;"）","")&amp;IF(N($V488)&gt;0,"（未开票 "&amp;TEXT(N($V488),"#,##0.00")&amp;"）",""),IF(N($W488)&lt;-0.005,"多收 "&amp;TEXT(-N($W488),"#,##0.00"),"✔ 已结清")))&amp;IF(N($U488)&gt;0,"｜到账未开票 "&amp;TEXT(N($U488),"#,##0.00")&amp;"，待补票","")&amp;IF(N($R488)&gt;0,"｜收现 "&amp;TEXT(N($R488),"#,##0.00"),"")&amp;IF(N($S488)&gt;0,"｜收款不开票 "&amp;TEXT(N($S488),"#,##0.00"),""))</f>
        <v/>
      </c>
      <c r="Y488" s="290"/>
      <c r="AC488" s="244" t="str">
        <f aca="false">IF(OR(N($O488)=0,N($AB488)=0),"",ROUND(N($O488)/(1+N($AB488))*N($AB488),2))</f>
        <v/>
      </c>
      <c r="AD488" s="290"/>
      <c r="AE488" s="288"/>
      <c r="AF488" s="261" t="str">
        <f aca="false">IF($AN488="","",IF($AN488=1,IF($AO488&gt;=1,"一次性·已到收款期","一次性·未到期"),$AE488&amp;" 第"&amp;$AO488&amp;"/"&amp;$AN488&amp;"期"))</f>
        <v/>
      </c>
      <c r="AG488" s="245" t="str">
        <f aca="false">IF(OR($AN488="",N($M488)=0),"",ROUND(N($K488)*$AO488/$AN488,2)+N($L488))</f>
        <v/>
      </c>
      <c r="AH488" s="245" t="str">
        <f aca="false">IF($AG488="","",MAX(0,ROUND($AG488-(N($Q488)+N($R488)+N($S488)),2)))</f>
        <v/>
      </c>
      <c r="AI488" s="245" t="str">
        <f aca="false">IF(OR(TRIM($B488&amp;$C488)="",NOT(ISNUMBER($D488))),"",SUMIFS($W$3:$W$1001,$AK$3:$AK$1001,$AK488,$D$3:$D$1001,"&lt;"&amp;$D488))</f>
        <v/>
      </c>
      <c r="AJ488" s="245" t="str">
        <f aca="false">IF(TRIM($B488&amp;$C488)="","",SUMIFS($W$3:$W$1001,$AK$3:$AK$1001,$AK488))</f>
        <v/>
      </c>
      <c r="AK488" s="261" t="str">
        <f aca="false">IF(TRIM($B488&amp;$C488)="","",TRIM($B488)&amp;"｜"&amp;TRIM($C488))</f>
        <v/>
      </c>
      <c r="AL488" s="245" t="str">
        <f aca="false">IF(TRIM($B488&amp;$C488)="","",MIN(N($O488),N($Q488)))</f>
        <v/>
      </c>
      <c r="AM488" s="248" t="str">
        <f aca="false">IF(ISNUMBER($D488),YEAR($D488),"")</f>
        <v/>
      </c>
      <c r="AN488" s="248" t="str">
        <f aca="false">IF(OR(TRIM($B488&amp;$C488)="",NOT(ISNUMBER($D488)),NOT(ISNUMBER($E488))),"",IF($E488&lt;$D488,"",IF(IF($AE488="半年付",2,IF($AE488="季度付",4,IF($AE488="月付",12,IF($AE488="半月付",24,1))))=1,1,MAX(1,ROUND(($E488-$D488+1)/365*IF($AE488="半年付",2,IF($AE488="季度付",4,IF($AE488="月付",12,IF($AE488="半月付",24,1)))),0)))))</f>
        <v/>
      </c>
      <c r="AO488" s="248" t="str">
        <f aca="true">IF($AN488="","",MIN($AN488,MAX(0,INT((TODAY()-付款宽限天数-$D488)/(($E488-$D488+1)/$AN488))+1)))</f>
        <v/>
      </c>
    </row>
    <row r="489" customFormat="false" ht="24" hidden="false" customHeight="false" outlineLevel="0" collapsed="false">
      <c r="F489" s="288" t="str">
        <f aca="true">IF(TRIM($B489&amp;$C489)="","",IF(OR(ISNUMBER(SEARCH("未",$A489)),ISNUMBER(SEARCH("送出",$A489)),AND(TRIM($A489)="",NOT(ISNUMBER($D489)),N($H489)=0)),"【合同未回】","")&amp;IF(NOT(ISNUMBER($E489)),IF(OR(ISNUMBER(SEARCH("未",$A489)),ISNUMBER(SEARCH("送出",$A489)),AND(TRIM($A489)="",NOT(ISNUMBER($D489)),N($H489)=0)),"","【未填合同期】"),IF($E489&lt;TODAY(),"【已到期】",IF($E489-TODAY()&lt;=提醒天数,"【即将到期，剩余"&amp;($E489-TODAY())&amp;"天】","【正常】")))&amp;IF(OR($AD489="安装免保",$AD489="技术免保",$AD489="质保期内"),"【"&amp;$AD489&amp;"】",""))</f>
        <v/>
      </c>
      <c r="K489" s="244" t="str">
        <f aca="false">IF(OR(N($H489)=0,N($I489)=0),"",ROUND(N($H489)*N($I489)*IF(N($J489)=0,1,N($J489)),2))</f>
        <v/>
      </c>
      <c r="M489" s="244" t="str">
        <f aca="false">IF(TRIM($B489&amp;$C489)="","",IF(AND(N($K489)=0,N($L489)=0),"",ROUND(N($K489)+N($L489),2)))</f>
        <v/>
      </c>
      <c r="S489" s="244"/>
      <c r="T489" s="245" t="str">
        <f aca="false">IF(TRIM($B489&amp;$C489)="","",IF(N($O489)=0,"",MAX(0,MIN(N($O489)-N($Q489),N($W489)))))</f>
        <v/>
      </c>
      <c r="U489" s="245" t="str">
        <f aca="false">IF(TRIM($B489&amp;$C489)="","",IF(N($Q489)&lt;=N($O489),"",N($Q489)-N($O489)))</f>
        <v/>
      </c>
      <c r="V489" s="245" t="str">
        <f aca="false">IF(OR(TRIM($B489&amp;$C489)="",$W489=""),"",MAX(0,N($W489))-N($T489))</f>
        <v/>
      </c>
      <c r="W489" s="245" t="str">
        <f aca="false">IF(TRIM($B489&amp;$C489)="","",IF(AND(N($M489)=0,N($Q489)+N($R489)+N($S489)=0),"",ROUND(N($M489)-N($Q489)-N($R489)-N($S489),2)))</f>
        <v/>
      </c>
      <c r="X489" s="246" t="str">
        <f aca="false">IF(TRIM($B489&amp;$C489)="","",IF(N($M489)=0,IF((N($Q489)+N($R489)+N($S489))=0,"—未填单价","未填单价，已收 "&amp;TEXT((N($Q489)+N($R489)+N($S489)),"#,##0.00")),IF(N($W489)&gt;0.005,"欠 "&amp;TEXT(N($W489),"#,##0.00")&amp;IF(N($T489)&gt;0,"（开票未到账 "&amp;TEXT(N($T489),"#,##0.00")&amp;"）","")&amp;IF(N($V489)&gt;0,"（未开票 "&amp;TEXT(N($V489),"#,##0.00")&amp;"）",""),IF(N($W489)&lt;-0.005,"多收 "&amp;TEXT(-N($W489),"#,##0.00"),"✔ 已结清")))&amp;IF(N($U489)&gt;0,"｜到账未开票 "&amp;TEXT(N($U489),"#,##0.00")&amp;"，待补票","")&amp;IF(N($R489)&gt;0,"｜收现 "&amp;TEXT(N($R489),"#,##0.00"),"")&amp;IF(N($S489)&gt;0,"｜收款不开票 "&amp;TEXT(N($S489),"#,##0.00"),""))</f>
        <v/>
      </c>
      <c r="Y489" s="290"/>
      <c r="AC489" s="244" t="str">
        <f aca="false">IF(OR(N($O489)=0,N($AB489)=0),"",ROUND(N($O489)/(1+N($AB489))*N($AB489),2))</f>
        <v/>
      </c>
      <c r="AD489" s="290"/>
      <c r="AE489" s="288"/>
      <c r="AF489" s="261" t="str">
        <f aca="false">IF($AN489="","",IF($AN489=1,IF($AO489&gt;=1,"一次性·已到收款期","一次性·未到期"),$AE489&amp;" 第"&amp;$AO489&amp;"/"&amp;$AN489&amp;"期"))</f>
        <v/>
      </c>
      <c r="AG489" s="245" t="str">
        <f aca="false">IF(OR($AN489="",N($M489)=0),"",ROUND(N($K489)*$AO489/$AN489,2)+N($L489))</f>
        <v/>
      </c>
      <c r="AH489" s="245" t="str">
        <f aca="false">IF($AG489="","",MAX(0,ROUND($AG489-(N($Q489)+N($R489)+N($S489)),2)))</f>
        <v/>
      </c>
      <c r="AI489" s="245" t="str">
        <f aca="false">IF(OR(TRIM($B489&amp;$C489)="",NOT(ISNUMBER($D489))),"",SUMIFS($W$3:$W$1001,$AK$3:$AK$1001,$AK489,$D$3:$D$1001,"&lt;"&amp;$D489))</f>
        <v/>
      </c>
      <c r="AJ489" s="245" t="str">
        <f aca="false">IF(TRIM($B489&amp;$C489)="","",SUMIFS($W$3:$W$1001,$AK$3:$AK$1001,$AK489))</f>
        <v/>
      </c>
      <c r="AK489" s="261" t="str">
        <f aca="false">IF(TRIM($B489&amp;$C489)="","",TRIM($B489)&amp;"｜"&amp;TRIM($C489))</f>
        <v/>
      </c>
      <c r="AL489" s="245" t="str">
        <f aca="false">IF(TRIM($B489&amp;$C489)="","",MIN(N($O489),N($Q489)))</f>
        <v/>
      </c>
      <c r="AM489" s="248" t="str">
        <f aca="false">IF(ISNUMBER($D489),YEAR($D489),"")</f>
        <v/>
      </c>
      <c r="AN489" s="248" t="str">
        <f aca="false">IF(OR(TRIM($B489&amp;$C489)="",NOT(ISNUMBER($D489)),NOT(ISNUMBER($E489))),"",IF($E489&lt;$D489,"",IF(IF($AE489="半年付",2,IF($AE489="季度付",4,IF($AE489="月付",12,IF($AE489="半月付",24,1))))=1,1,MAX(1,ROUND(($E489-$D489+1)/365*IF($AE489="半年付",2,IF($AE489="季度付",4,IF($AE489="月付",12,IF($AE489="半月付",24,1)))),0)))))</f>
        <v/>
      </c>
      <c r="AO489" s="248" t="str">
        <f aca="true">IF($AN489="","",MIN($AN489,MAX(0,INT((TODAY()-付款宽限天数-$D489)/(($E489-$D489+1)/$AN489))+1)))</f>
        <v/>
      </c>
    </row>
    <row r="490" customFormat="false" ht="24" hidden="false" customHeight="false" outlineLevel="0" collapsed="false">
      <c r="F490" s="288" t="str">
        <f aca="true">IF(TRIM($B490&amp;$C490)="","",IF(OR(ISNUMBER(SEARCH("未",$A490)),ISNUMBER(SEARCH("送出",$A490)),AND(TRIM($A490)="",NOT(ISNUMBER($D490)),N($H490)=0)),"【合同未回】","")&amp;IF(NOT(ISNUMBER($E490)),IF(OR(ISNUMBER(SEARCH("未",$A490)),ISNUMBER(SEARCH("送出",$A490)),AND(TRIM($A490)="",NOT(ISNUMBER($D490)),N($H490)=0)),"","【未填合同期】"),IF($E490&lt;TODAY(),"【已到期】",IF($E490-TODAY()&lt;=提醒天数,"【即将到期，剩余"&amp;($E490-TODAY())&amp;"天】","【正常】")))&amp;IF(OR($AD490="安装免保",$AD490="技术免保",$AD490="质保期内"),"【"&amp;$AD490&amp;"】",""))</f>
        <v/>
      </c>
      <c r="K490" s="244" t="str">
        <f aca="false">IF(OR(N($H490)=0,N($I490)=0),"",ROUND(N($H490)*N($I490)*IF(N($J490)=0,1,N($J490)),2))</f>
        <v/>
      </c>
      <c r="M490" s="244" t="str">
        <f aca="false">IF(TRIM($B490&amp;$C490)="","",IF(AND(N($K490)=0,N($L490)=0),"",ROUND(N($K490)+N($L490),2)))</f>
        <v/>
      </c>
      <c r="S490" s="244"/>
      <c r="T490" s="245" t="str">
        <f aca="false">IF(TRIM($B490&amp;$C490)="","",IF(N($O490)=0,"",MAX(0,MIN(N($O490)-N($Q490),N($W490)))))</f>
        <v/>
      </c>
      <c r="U490" s="245" t="str">
        <f aca="false">IF(TRIM($B490&amp;$C490)="","",IF(N($Q490)&lt;=N($O490),"",N($Q490)-N($O490)))</f>
        <v/>
      </c>
      <c r="V490" s="245" t="str">
        <f aca="false">IF(OR(TRIM($B490&amp;$C490)="",$W490=""),"",MAX(0,N($W490))-N($T490))</f>
        <v/>
      </c>
      <c r="W490" s="245" t="str">
        <f aca="false">IF(TRIM($B490&amp;$C490)="","",IF(AND(N($M490)=0,N($Q490)+N($R490)+N($S490)=0),"",ROUND(N($M490)-N($Q490)-N($R490)-N($S490),2)))</f>
        <v/>
      </c>
      <c r="X490" s="246" t="str">
        <f aca="false">IF(TRIM($B490&amp;$C490)="","",IF(N($M490)=0,IF((N($Q490)+N($R490)+N($S490))=0,"—未填单价","未填单价，已收 "&amp;TEXT((N($Q490)+N($R490)+N($S490)),"#,##0.00")),IF(N($W490)&gt;0.005,"欠 "&amp;TEXT(N($W490),"#,##0.00")&amp;IF(N($T490)&gt;0,"（开票未到账 "&amp;TEXT(N($T490),"#,##0.00")&amp;"）","")&amp;IF(N($V490)&gt;0,"（未开票 "&amp;TEXT(N($V490),"#,##0.00")&amp;"）",""),IF(N($W490)&lt;-0.005,"多收 "&amp;TEXT(-N($W490),"#,##0.00"),"✔ 已结清")))&amp;IF(N($U490)&gt;0,"｜到账未开票 "&amp;TEXT(N($U490),"#,##0.00")&amp;"，待补票","")&amp;IF(N($R490)&gt;0,"｜收现 "&amp;TEXT(N($R490),"#,##0.00"),"")&amp;IF(N($S490)&gt;0,"｜收款不开票 "&amp;TEXT(N($S490),"#,##0.00"),""))</f>
        <v/>
      </c>
      <c r="Y490" s="290"/>
      <c r="AC490" s="244" t="str">
        <f aca="false">IF(OR(N($O490)=0,N($AB490)=0),"",ROUND(N($O490)/(1+N($AB490))*N($AB490),2))</f>
        <v/>
      </c>
      <c r="AD490" s="290"/>
      <c r="AE490" s="288"/>
      <c r="AF490" s="261" t="str">
        <f aca="false">IF($AN490="","",IF($AN490=1,IF($AO490&gt;=1,"一次性·已到收款期","一次性·未到期"),$AE490&amp;" 第"&amp;$AO490&amp;"/"&amp;$AN490&amp;"期"))</f>
        <v/>
      </c>
      <c r="AG490" s="245" t="str">
        <f aca="false">IF(OR($AN490="",N($M490)=0),"",ROUND(N($K490)*$AO490/$AN490,2)+N($L490))</f>
        <v/>
      </c>
      <c r="AH490" s="245" t="str">
        <f aca="false">IF($AG490="","",MAX(0,ROUND($AG490-(N($Q490)+N($R490)+N($S490)),2)))</f>
        <v/>
      </c>
      <c r="AI490" s="245" t="str">
        <f aca="false">IF(OR(TRIM($B490&amp;$C490)="",NOT(ISNUMBER($D490))),"",SUMIFS($W$3:$W$1001,$AK$3:$AK$1001,$AK490,$D$3:$D$1001,"&lt;"&amp;$D490))</f>
        <v/>
      </c>
      <c r="AJ490" s="245" t="str">
        <f aca="false">IF(TRIM($B490&amp;$C490)="","",SUMIFS($W$3:$W$1001,$AK$3:$AK$1001,$AK490))</f>
        <v/>
      </c>
      <c r="AK490" s="261" t="str">
        <f aca="false">IF(TRIM($B490&amp;$C490)="","",TRIM($B490)&amp;"｜"&amp;TRIM($C490))</f>
        <v/>
      </c>
      <c r="AL490" s="245" t="str">
        <f aca="false">IF(TRIM($B490&amp;$C490)="","",MIN(N($O490),N($Q490)))</f>
        <v/>
      </c>
      <c r="AM490" s="248" t="str">
        <f aca="false">IF(ISNUMBER($D490),YEAR($D490),"")</f>
        <v/>
      </c>
      <c r="AN490" s="248" t="str">
        <f aca="false">IF(OR(TRIM($B490&amp;$C490)="",NOT(ISNUMBER($D490)),NOT(ISNUMBER($E490))),"",IF($E490&lt;$D490,"",IF(IF($AE490="半年付",2,IF($AE490="季度付",4,IF($AE490="月付",12,IF($AE490="半月付",24,1))))=1,1,MAX(1,ROUND(($E490-$D490+1)/365*IF($AE490="半年付",2,IF($AE490="季度付",4,IF($AE490="月付",12,IF($AE490="半月付",24,1)))),0)))))</f>
        <v/>
      </c>
      <c r="AO490" s="248" t="str">
        <f aca="true">IF($AN490="","",MIN($AN490,MAX(0,INT((TODAY()-付款宽限天数-$D490)/(($E490-$D490+1)/$AN490))+1)))</f>
        <v/>
      </c>
    </row>
    <row r="491" customFormat="false" ht="24" hidden="false" customHeight="false" outlineLevel="0" collapsed="false">
      <c r="F491" s="288" t="str">
        <f aca="true">IF(TRIM($B491&amp;$C491)="","",IF(OR(ISNUMBER(SEARCH("未",$A491)),ISNUMBER(SEARCH("送出",$A491)),AND(TRIM($A491)="",NOT(ISNUMBER($D491)),N($H491)=0)),"【合同未回】","")&amp;IF(NOT(ISNUMBER($E491)),IF(OR(ISNUMBER(SEARCH("未",$A491)),ISNUMBER(SEARCH("送出",$A491)),AND(TRIM($A491)="",NOT(ISNUMBER($D491)),N($H491)=0)),"","【未填合同期】"),IF($E491&lt;TODAY(),"【已到期】",IF($E491-TODAY()&lt;=提醒天数,"【即将到期，剩余"&amp;($E491-TODAY())&amp;"天】","【正常】")))&amp;IF(OR($AD491="安装免保",$AD491="技术免保",$AD491="质保期内"),"【"&amp;$AD491&amp;"】",""))</f>
        <v/>
      </c>
      <c r="K491" s="244" t="str">
        <f aca="false">IF(OR(N($H491)=0,N($I491)=0),"",ROUND(N($H491)*N($I491)*IF(N($J491)=0,1,N($J491)),2))</f>
        <v/>
      </c>
      <c r="M491" s="244" t="str">
        <f aca="false">IF(TRIM($B491&amp;$C491)="","",IF(AND(N($K491)=0,N($L491)=0),"",ROUND(N($K491)+N($L491),2)))</f>
        <v/>
      </c>
      <c r="S491" s="244"/>
      <c r="T491" s="245" t="str">
        <f aca="false">IF(TRIM($B491&amp;$C491)="","",IF(N($O491)=0,"",MAX(0,MIN(N($O491)-N($Q491),N($W491)))))</f>
        <v/>
      </c>
      <c r="U491" s="245" t="str">
        <f aca="false">IF(TRIM($B491&amp;$C491)="","",IF(N($Q491)&lt;=N($O491),"",N($Q491)-N($O491)))</f>
        <v/>
      </c>
      <c r="V491" s="245" t="str">
        <f aca="false">IF(OR(TRIM($B491&amp;$C491)="",$W491=""),"",MAX(0,N($W491))-N($T491))</f>
        <v/>
      </c>
      <c r="W491" s="245" t="str">
        <f aca="false">IF(TRIM($B491&amp;$C491)="","",IF(AND(N($M491)=0,N($Q491)+N($R491)+N($S491)=0),"",ROUND(N($M491)-N($Q491)-N($R491)-N($S491),2)))</f>
        <v/>
      </c>
      <c r="X491" s="246" t="str">
        <f aca="false">IF(TRIM($B491&amp;$C491)="","",IF(N($M491)=0,IF((N($Q491)+N($R491)+N($S491))=0,"—未填单价","未填单价，已收 "&amp;TEXT((N($Q491)+N($R491)+N($S491)),"#,##0.00")),IF(N($W491)&gt;0.005,"欠 "&amp;TEXT(N($W491),"#,##0.00")&amp;IF(N($T491)&gt;0,"（开票未到账 "&amp;TEXT(N($T491),"#,##0.00")&amp;"）","")&amp;IF(N($V491)&gt;0,"（未开票 "&amp;TEXT(N($V491),"#,##0.00")&amp;"）",""),IF(N($W491)&lt;-0.005,"多收 "&amp;TEXT(-N($W491),"#,##0.00"),"✔ 已结清")))&amp;IF(N($U491)&gt;0,"｜到账未开票 "&amp;TEXT(N($U491),"#,##0.00")&amp;"，待补票","")&amp;IF(N($R491)&gt;0,"｜收现 "&amp;TEXT(N($R491),"#,##0.00"),"")&amp;IF(N($S491)&gt;0,"｜收款不开票 "&amp;TEXT(N($S491),"#,##0.00"),""))</f>
        <v/>
      </c>
      <c r="Y491" s="290"/>
      <c r="AC491" s="244" t="str">
        <f aca="false">IF(OR(N($O491)=0,N($AB491)=0),"",ROUND(N($O491)/(1+N($AB491))*N($AB491),2))</f>
        <v/>
      </c>
      <c r="AD491" s="290"/>
      <c r="AE491" s="288"/>
      <c r="AF491" s="261" t="str">
        <f aca="false">IF($AN491="","",IF($AN491=1,IF($AO491&gt;=1,"一次性·已到收款期","一次性·未到期"),$AE491&amp;" 第"&amp;$AO491&amp;"/"&amp;$AN491&amp;"期"))</f>
        <v/>
      </c>
      <c r="AG491" s="245" t="str">
        <f aca="false">IF(OR($AN491="",N($M491)=0),"",ROUND(N($K491)*$AO491/$AN491,2)+N($L491))</f>
        <v/>
      </c>
      <c r="AH491" s="245" t="str">
        <f aca="false">IF($AG491="","",MAX(0,ROUND($AG491-(N($Q491)+N($R491)+N($S491)),2)))</f>
        <v/>
      </c>
      <c r="AI491" s="245" t="str">
        <f aca="false">IF(OR(TRIM($B491&amp;$C491)="",NOT(ISNUMBER($D491))),"",SUMIFS($W$3:$W$1001,$AK$3:$AK$1001,$AK491,$D$3:$D$1001,"&lt;"&amp;$D491))</f>
        <v/>
      </c>
      <c r="AJ491" s="245" t="str">
        <f aca="false">IF(TRIM($B491&amp;$C491)="","",SUMIFS($W$3:$W$1001,$AK$3:$AK$1001,$AK491))</f>
        <v/>
      </c>
      <c r="AK491" s="261" t="str">
        <f aca="false">IF(TRIM($B491&amp;$C491)="","",TRIM($B491)&amp;"｜"&amp;TRIM($C491))</f>
        <v/>
      </c>
      <c r="AL491" s="245" t="str">
        <f aca="false">IF(TRIM($B491&amp;$C491)="","",MIN(N($O491),N($Q491)))</f>
        <v/>
      </c>
      <c r="AM491" s="248" t="str">
        <f aca="false">IF(ISNUMBER($D491),YEAR($D491),"")</f>
        <v/>
      </c>
      <c r="AN491" s="248" t="str">
        <f aca="false">IF(OR(TRIM($B491&amp;$C491)="",NOT(ISNUMBER($D491)),NOT(ISNUMBER($E491))),"",IF($E491&lt;$D491,"",IF(IF($AE491="半年付",2,IF($AE491="季度付",4,IF($AE491="月付",12,IF($AE491="半月付",24,1))))=1,1,MAX(1,ROUND(($E491-$D491+1)/365*IF($AE491="半年付",2,IF($AE491="季度付",4,IF($AE491="月付",12,IF($AE491="半月付",24,1)))),0)))))</f>
        <v/>
      </c>
      <c r="AO491" s="248" t="str">
        <f aca="true">IF($AN491="","",MIN($AN491,MAX(0,INT((TODAY()-付款宽限天数-$D491)/(($E491-$D491+1)/$AN491))+1)))</f>
        <v/>
      </c>
    </row>
    <row r="492" customFormat="false" ht="24" hidden="false" customHeight="false" outlineLevel="0" collapsed="false">
      <c r="F492" s="288" t="str">
        <f aca="true">IF(TRIM($B492&amp;$C492)="","",IF(OR(ISNUMBER(SEARCH("未",$A492)),ISNUMBER(SEARCH("送出",$A492)),AND(TRIM($A492)="",NOT(ISNUMBER($D492)),N($H492)=0)),"【合同未回】","")&amp;IF(NOT(ISNUMBER($E492)),IF(OR(ISNUMBER(SEARCH("未",$A492)),ISNUMBER(SEARCH("送出",$A492)),AND(TRIM($A492)="",NOT(ISNUMBER($D492)),N($H492)=0)),"","【未填合同期】"),IF($E492&lt;TODAY(),"【已到期】",IF($E492-TODAY()&lt;=提醒天数,"【即将到期，剩余"&amp;($E492-TODAY())&amp;"天】","【正常】")))&amp;IF(OR($AD492="安装免保",$AD492="技术免保",$AD492="质保期内"),"【"&amp;$AD492&amp;"】",""))</f>
        <v/>
      </c>
      <c r="K492" s="244" t="str">
        <f aca="false">IF(OR(N($H492)=0,N($I492)=0),"",ROUND(N($H492)*N($I492)*IF(N($J492)=0,1,N($J492)),2))</f>
        <v/>
      </c>
      <c r="M492" s="244" t="str">
        <f aca="false">IF(TRIM($B492&amp;$C492)="","",IF(AND(N($K492)=0,N($L492)=0),"",ROUND(N($K492)+N($L492),2)))</f>
        <v/>
      </c>
      <c r="S492" s="244"/>
      <c r="T492" s="245" t="str">
        <f aca="false">IF(TRIM($B492&amp;$C492)="","",IF(N($O492)=0,"",MAX(0,MIN(N($O492)-N($Q492),N($W492)))))</f>
        <v/>
      </c>
      <c r="U492" s="245" t="str">
        <f aca="false">IF(TRIM($B492&amp;$C492)="","",IF(N($Q492)&lt;=N($O492),"",N($Q492)-N($O492)))</f>
        <v/>
      </c>
      <c r="V492" s="245" t="str">
        <f aca="false">IF(OR(TRIM($B492&amp;$C492)="",$W492=""),"",MAX(0,N($W492))-N($T492))</f>
        <v/>
      </c>
      <c r="W492" s="245" t="str">
        <f aca="false">IF(TRIM($B492&amp;$C492)="","",IF(AND(N($M492)=0,N($Q492)+N($R492)+N($S492)=0),"",ROUND(N($M492)-N($Q492)-N($R492)-N($S492),2)))</f>
        <v/>
      </c>
      <c r="X492" s="246" t="str">
        <f aca="false">IF(TRIM($B492&amp;$C492)="","",IF(N($M492)=0,IF((N($Q492)+N($R492)+N($S492))=0,"—未填单价","未填单价，已收 "&amp;TEXT((N($Q492)+N($R492)+N($S492)),"#,##0.00")),IF(N($W492)&gt;0.005,"欠 "&amp;TEXT(N($W492),"#,##0.00")&amp;IF(N($T492)&gt;0,"（开票未到账 "&amp;TEXT(N($T492),"#,##0.00")&amp;"）","")&amp;IF(N($V492)&gt;0,"（未开票 "&amp;TEXT(N($V492),"#,##0.00")&amp;"）",""),IF(N($W492)&lt;-0.005,"多收 "&amp;TEXT(-N($W492),"#,##0.00"),"✔ 已结清")))&amp;IF(N($U492)&gt;0,"｜到账未开票 "&amp;TEXT(N($U492),"#,##0.00")&amp;"，待补票","")&amp;IF(N($R492)&gt;0,"｜收现 "&amp;TEXT(N($R492),"#,##0.00"),"")&amp;IF(N($S492)&gt;0,"｜收款不开票 "&amp;TEXT(N($S492),"#,##0.00"),""))</f>
        <v/>
      </c>
      <c r="Y492" s="290"/>
      <c r="AC492" s="244" t="str">
        <f aca="false">IF(OR(N($O492)=0,N($AB492)=0),"",ROUND(N($O492)/(1+N($AB492))*N($AB492),2))</f>
        <v/>
      </c>
      <c r="AD492" s="290"/>
      <c r="AE492" s="288"/>
      <c r="AF492" s="261" t="str">
        <f aca="false">IF($AN492="","",IF($AN492=1,IF($AO492&gt;=1,"一次性·已到收款期","一次性·未到期"),$AE492&amp;" 第"&amp;$AO492&amp;"/"&amp;$AN492&amp;"期"))</f>
        <v/>
      </c>
      <c r="AG492" s="245" t="str">
        <f aca="false">IF(OR($AN492="",N($M492)=0),"",ROUND(N($K492)*$AO492/$AN492,2)+N($L492))</f>
        <v/>
      </c>
      <c r="AH492" s="245" t="str">
        <f aca="false">IF($AG492="","",MAX(0,ROUND($AG492-(N($Q492)+N($R492)+N($S492)),2)))</f>
        <v/>
      </c>
      <c r="AI492" s="245" t="str">
        <f aca="false">IF(OR(TRIM($B492&amp;$C492)="",NOT(ISNUMBER($D492))),"",SUMIFS($W$3:$W$1001,$AK$3:$AK$1001,$AK492,$D$3:$D$1001,"&lt;"&amp;$D492))</f>
        <v/>
      </c>
      <c r="AJ492" s="245" t="str">
        <f aca="false">IF(TRIM($B492&amp;$C492)="","",SUMIFS($W$3:$W$1001,$AK$3:$AK$1001,$AK492))</f>
        <v/>
      </c>
      <c r="AK492" s="261" t="str">
        <f aca="false">IF(TRIM($B492&amp;$C492)="","",TRIM($B492)&amp;"｜"&amp;TRIM($C492))</f>
        <v/>
      </c>
      <c r="AL492" s="245" t="str">
        <f aca="false">IF(TRIM($B492&amp;$C492)="","",MIN(N($O492),N($Q492)))</f>
        <v/>
      </c>
      <c r="AM492" s="248" t="str">
        <f aca="false">IF(ISNUMBER($D492),YEAR($D492),"")</f>
        <v/>
      </c>
      <c r="AN492" s="248" t="str">
        <f aca="false">IF(OR(TRIM($B492&amp;$C492)="",NOT(ISNUMBER($D492)),NOT(ISNUMBER($E492))),"",IF($E492&lt;$D492,"",IF(IF($AE492="半年付",2,IF($AE492="季度付",4,IF($AE492="月付",12,IF($AE492="半月付",24,1))))=1,1,MAX(1,ROUND(($E492-$D492+1)/365*IF($AE492="半年付",2,IF($AE492="季度付",4,IF($AE492="月付",12,IF($AE492="半月付",24,1)))),0)))))</f>
        <v/>
      </c>
      <c r="AO492" s="248" t="str">
        <f aca="true">IF($AN492="","",MIN($AN492,MAX(0,INT((TODAY()-付款宽限天数-$D492)/(($E492-$D492+1)/$AN492))+1)))</f>
        <v/>
      </c>
    </row>
    <row r="493" customFormat="false" ht="24" hidden="false" customHeight="false" outlineLevel="0" collapsed="false">
      <c r="F493" s="288" t="str">
        <f aca="true">IF(TRIM($B493&amp;$C493)="","",IF(OR(ISNUMBER(SEARCH("未",$A493)),ISNUMBER(SEARCH("送出",$A493)),AND(TRIM($A493)="",NOT(ISNUMBER($D493)),N($H493)=0)),"【合同未回】","")&amp;IF(NOT(ISNUMBER($E493)),IF(OR(ISNUMBER(SEARCH("未",$A493)),ISNUMBER(SEARCH("送出",$A493)),AND(TRIM($A493)="",NOT(ISNUMBER($D493)),N($H493)=0)),"","【未填合同期】"),IF($E493&lt;TODAY(),"【已到期】",IF($E493-TODAY()&lt;=提醒天数,"【即将到期，剩余"&amp;($E493-TODAY())&amp;"天】","【正常】")))&amp;IF(OR($AD493="安装免保",$AD493="技术免保",$AD493="质保期内"),"【"&amp;$AD493&amp;"】",""))</f>
        <v/>
      </c>
      <c r="K493" s="244" t="str">
        <f aca="false">IF(OR(N($H493)=0,N($I493)=0),"",ROUND(N($H493)*N($I493)*IF(N($J493)=0,1,N($J493)),2))</f>
        <v/>
      </c>
      <c r="M493" s="244" t="str">
        <f aca="false">IF(TRIM($B493&amp;$C493)="","",IF(AND(N($K493)=0,N($L493)=0),"",ROUND(N($K493)+N($L493),2)))</f>
        <v/>
      </c>
      <c r="S493" s="244"/>
      <c r="T493" s="245" t="str">
        <f aca="false">IF(TRIM($B493&amp;$C493)="","",IF(N($O493)=0,"",MAX(0,MIN(N($O493)-N($Q493),N($W493)))))</f>
        <v/>
      </c>
      <c r="U493" s="245" t="str">
        <f aca="false">IF(TRIM($B493&amp;$C493)="","",IF(N($Q493)&lt;=N($O493),"",N($Q493)-N($O493)))</f>
        <v/>
      </c>
      <c r="V493" s="245" t="str">
        <f aca="false">IF(OR(TRIM($B493&amp;$C493)="",$W493=""),"",MAX(0,N($W493))-N($T493))</f>
        <v/>
      </c>
      <c r="W493" s="245" t="str">
        <f aca="false">IF(TRIM($B493&amp;$C493)="","",IF(AND(N($M493)=0,N($Q493)+N($R493)+N($S493)=0),"",ROUND(N($M493)-N($Q493)-N($R493)-N($S493),2)))</f>
        <v/>
      </c>
      <c r="X493" s="246" t="str">
        <f aca="false">IF(TRIM($B493&amp;$C493)="","",IF(N($M493)=0,IF((N($Q493)+N($R493)+N($S493))=0,"—未填单价","未填单价，已收 "&amp;TEXT((N($Q493)+N($R493)+N($S493)),"#,##0.00")),IF(N($W493)&gt;0.005,"欠 "&amp;TEXT(N($W493),"#,##0.00")&amp;IF(N($T493)&gt;0,"（开票未到账 "&amp;TEXT(N($T493),"#,##0.00")&amp;"）","")&amp;IF(N($V493)&gt;0,"（未开票 "&amp;TEXT(N($V493),"#,##0.00")&amp;"）",""),IF(N($W493)&lt;-0.005,"多收 "&amp;TEXT(-N($W493),"#,##0.00"),"✔ 已结清")))&amp;IF(N($U493)&gt;0,"｜到账未开票 "&amp;TEXT(N($U493),"#,##0.00")&amp;"，待补票","")&amp;IF(N($R493)&gt;0,"｜收现 "&amp;TEXT(N($R493),"#,##0.00"),"")&amp;IF(N($S493)&gt;0,"｜收款不开票 "&amp;TEXT(N($S493),"#,##0.00"),""))</f>
        <v/>
      </c>
      <c r="Y493" s="290"/>
      <c r="AC493" s="244" t="str">
        <f aca="false">IF(OR(N($O493)=0,N($AB493)=0),"",ROUND(N($O493)/(1+N($AB493))*N($AB493),2))</f>
        <v/>
      </c>
      <c r="AD493" s="290"/>
      <c r="AE493" s="288"/>
      <c r="AF493" s="261" t="str">
        <f aca="false">IF($AN493="","",IF($AN493=1,IF($AO493&gt;=1,"一次性·已到收款期","一次性·未到期"),$AE493&amp;" 第"&amp;$AO493&amp;"/"&amp;$AN493&amp;"期"))</f>
        <v/>
      </c>
      <c r="AG493" s="245" t="str">
        <f aca="false">IF(OR($AN493="",N($M493)=0),"",ROUND(N($K493)*$AO493/$AN493,2)+N($L493))</f>
        <v/>
      </c>
      <c r="AH493" s="245" t="str">
        <f aca="false">IF($AG493="","",MAX(0,ROUND($AG493-(N($Q493)+N($R493)+N($S493)),2)))</f>
        <v/>
      </c>
      <c r="AI493" s="245" t="str">
        <f aca="false">IF(OR(TRIM($B493&amp;$C493)="",NOT(ISNUMBER($D493))),"",SUMIFS($W$3:$W$1001,$AK$3:$AK$1001,$AK493,$D$3:$D$1001,"&lt;"&amp;$D493))</f>
        <v/>
      </c>
      <c r="AJ493" s="245" t="str">
        <f aca="false">IF(TRIM($B493&amp;$C493)="","",SUMIFS($W$3:$W$1001,$AK$3:$AK$1001,$AK493))</f>
        <v/>
      </c>
      <c r="AK493" s="261" t="str">
        <f aca="false">IF(TRIM($B493&amp;$C493)="","",TRIM($B493)&amp;"｜"&amp;TRIM($C493))</f>
        <v/>
      </c>
      <c r="AL493" s="245" t="str">
        <f aca="false">IF(TRIM($B493&amp;$C493)="","",MIN(N($O493),N($Q493)))</f>
        <v/>
      </c>
      <c r="AM493" s="248" t="str">
        <f aca="false">IF(ISNUMBER($D493),YEAR($D493),"")</f>
        <v/>
      </c>
      <c r="AN493" s="248" t="str">
        <f aca="false">IF(OR(TRIM($B493&amp;$C493)="",NOT(ISNUMBER($D493)),NOT(ISNUMBER($E493))),"",IF($E493&lt;$D493,"",IF(IF($AE493="半年付",2,IF($AE493="季度付",4,IF($AE493="月付",12,IF($AE493="半月付",24,1))))=1,1,MAX(1,ROUND(($E493-$D493+1)/365*IF($AE493="半年付",2,IF($AE493="季度付",4,IF($AE493="月付",12,IF($AE493="半月付",24,1)))),0)))))</f>
        <v/>
      </c>
      <c r="AO493" s="248" t="str">
        <f aca="true">IF($AN493="","",MIN($AN493,MAX(0,INT((TODAY()-付款宽限天数-$D493)/(($E493-$D493+1)/$AN493))+1)))</f>
        <v/>
      </c>
    </row>
    <row r="494" customFormat="false" ht="24" hidden="false" customHeight="false" outlineLevel="0" collapsed="false">
      <c r="F494" s="288" t="str">
        <f aca="true">IF(TRIM($B494&amp;$C494)="","",IF(OR(ISNUMBER(SEARCH("未",$A494)),ISNUMBER(SEARCH("送出",$A494)),AND(TRIM($A494)="",NOT(ISNUMBER($D494)),N($H494)=0)),"【合同未回】","")&amp;IF(NOT(ISNUMBER($E494)),IF(OR(ISNUMBER(SEARCH("未",$A494)),ISNUMBER(SEARCH("送出",$A494)),AND(TRIM($A494)="",NOT(ISNUMBER($D494)),N($H494)=0)),"","【未填合同期】"),IF($E494&lt;TODAY(),"【已到期】",IF($E494-TODAY()&lt;=提醒天数,"【即将到期，剩余"&amp;($E494-TODAY())&amp;"天】","【正常】")))&amp;IF(OR($AD494="安装免保",$AD494="技术免保",$AD494="质保期内"),"【"&amp;$AD494&amp;"】",""))</f>
        <v/>
      </c>
      <c r="K494" s="244" t="str">
        <f aca="false">IF(OR(N($H494)=0,N($I494)=0),"",ROUND(N($H494)*N($I494)*IF(N($J494)=0,1,N($J494)),2))</f>
        <v/>
      </c>
      <c r="M494" s="244" t="str">
        <f aca="false">IF(TRIM($B494&amp;$C494)="","",IF(AND(N($K494)=0,N($L494)=0),"",ROUND(N($K494)+N($L494),2)))</f>
        <v/>
      </c>
      <c r="S494" s="244"/>
      <c r="T494" s="245" t="str">
        <f aca="false">IF(TRIM($B494&amp;$C494)="","",IF(N($O494)=0,"",MAX(0,MIN(N($O494)-N($Q494),N($W494)))))</f>
        <v/>
      </c>
      <c r="U494" s="245" t="str">
        <f aca="false">IF(TRIM($B494&amp;$C494)="","",IF(N($Q494)&lt;=N($O494),"",N($Q494)-N($O494)))</f>
        <v/>
      </c>
      <c r="V494" s="245" t="str">
        <f aca="false">IF(OR(TRIM($B494&amp;$C494)="",$W494=""),"",MAX(0,N($W494))-N($T494))</f>
        <v/>
      </c>
      <c r="W494" s="245" t="str">
        <f aca="false">IF(TRIM($B494&amp;$C494)="","",IF(AND(N($M494)=0,N($Q494)+N($R494)+N($S494)=0),"",ROUND(N($M494)-N($Q494)-N($R494)-N($S494),2)))</f>
        <v/>
      </c>
      <c r="X494" s="246" t="str">
        <f aca="false">IF(TRIM($B494&amp;$C494)="","",IF(N($M494)=0,IF((N($Q494)+N($R494)+N($S494))=0,"—未填单价","未填单价，已收 "&amp;TEXT((N($Q494)+N($R494)+N($S494)),"#,##0.00")),IF(N($W494)&gt;0.005,"欠 "&amp;TEXT(N($W494),"#,##0.00")&amp;IF(N($T494)&gt;0,"（开票未到账 "&amp;TEXT(N($T494),"#,##0.00")&amp;"）","")&amp;IF(N($V494)&gt;0,"（未开票 "&amp;TEXT(N($V494),"#,##0.00")&amp;"）",""),IF(N($W494)&lt;-0.005,"多收 "&amp;TEXT(-N($W494),"#,##0.00"),"✔ 已结清")))&amp;IF(N($U494)&gt;0,"｜到账未开票 "&amp;TEXT(N($U494),"#,##0.00")&amp;"，待补票","")&amp;IF(N($R494)&gt;0,"｜收现 "&amp;TEXT(N($R494),"#,##0.00"),"")&amp;IF(N($S494)&gt;0,"｜收款不开票 "&amp;TEXT(N($S494),"#,##0.00"),""))</f>
        <v/>
      </c>
      <c r="Y494" s="290"/>
      <c r="AC494" s="244" t="str">
        <f aca="false">IF(OR(N($O494)=0,N($AB494)=0),"",ROUND(N($O494)/(1+N($AB494))*N($AB494),2))</f>
        <v/>
      </c>
      <c r="AD494" s="290"/>
      <c r="AE494" s="288"/>
      <c r="AF494" s="261" t="str">
        <f aca="false">IF($AN494="","",IF($AN494=1,IF($AO494&gt;=1,"一次性·已到收款期","一次性·未到期"),$AE494&amp;" 第"&amp;$AO494&amp;"/"&amp;$AN494&amp;"期"))</f>
        <v/>
      </c>
      <c r="AG494" s="245" t="str">
        <f aca="false">IF(OR($AN494="",N($M494)=0),"",ROUND(N($K494)*$AO494/$AN494,2)+N($L494))</f>
        <v/>
      </c>
      <c r="AH494" s="245" t="str">
        <f aca="false">IF($AG494="","",MAX(0,ROUND($AG494-(N($Q494)+N($R494)+N($S494)),2)))</f>
        <v/>
      </c>
      <c r="AI494" s="245" t="str">
        <f aca="false">IF(OR(TRIM($B494&amp;$C494)="",NOT(ISNUMBER($D494))),"",SUMIFS($W$3:$W$1001,$AK$3:$AK$1001,$AK494,$D$3:$D$1001,"&lt;"&amp;$D494))</f>
        <v/>
      </c>
      <c r="AJ494" s="245" t="str">
        <f aca="false">IF(TRIM($B494&amp;$C494)="","",SUMIFS($W$3:$W$1001,$AK$3:$AK$1001,$AK494))</f>
        <v/>
      </c>
      <c r="AK494" s="261" t="str">
        <f aca="false">IF(TRIM($B494&amp;$C494)="","",TRIM($B494)&amp;"｜"&amp;TRIM($C494))</f>
        <v/>
      </c>
      <c r="AL494" s="245" t="str">
        <f aca="false">IF(TRIM($B494&amp;$C494)="","",MIN(N($O494),N($Q494)))</f>
        <v/>
      </c>
      <c r="AM494" s="248" t="str">
        <f aca="false">IF(ISNUMBER($D494),YEAR($D494),"")</f>
        <v/>
      </c>
      <c r="AN494" s="248" t="str">
        <f aca="false">IF(OR(TRIM($B494&amp;$C494)="",NOT(ISNUMBER($D494)),NOT(ISNUMBER($E494))),"",IF($E494&lt;$D494,"",IF(IF($AE494="半年付",2,IF($AE494="季度付",4,IF($AE494="月付",12,IF($AE494="半月付",24,1))))=1,1,MAX(1,ROUND(($E494-$D494+1)/365*IF($AE494="半年付",2,IF($AE494="季度付",4,IF($AE494="月付",12,IF($AE494="半月付",24,1)))),0)))))</f>
        <v/>
      </c>
      <c r="AO494" s="248" t="str">
        <f aca="true">IF($AN494="","",MIN($AN494,MAX(0,INT((TODAY()-付款宽限天数-$D494)/(($E494-$D494+1)/$AN494))+1)))</f>
        <v/>
      </c>
    </row>
    <row r="495" customFormat="false" ht="24" hidden="false" customHeight="false" outlineLevel="0" collapsed="false">
      <c r="F495" s="288" t="str">
        <f aca="true">IF(TRIM($B495&amp;$C495)="","",IF(OR(ISNUMBER(SEARCH("未",$A495)),ISNUMBER(SEARCH("送出",$A495)),AND(TRIM($A495)="",NOT(ISNUMBER($D495)),N($H495)=0)),"【合同未回】","")&amp;IF(NOT(ISNUMBER($E495)),IF(OR(ISNUMBER(SEARCH("未",$A495)),ISNUMBER(SEARCH("送出",$A495)),AND(TRIM($A495)="",NOT(ISNUMBER($D495)),N($H495)=0)),"","【未填合同期】"),IF($E495&lt;TODAY(),"【已到期】",IF($E495-TODAY()&lt;=提醒天数,"【即将到期，剩余"&amp;($E495-TODAY())&amp;"天】","【正常】")))&amp;IF(OR($AD495="安装免保",$AD495="技术免保",$AD495="质保期内"),"【"&amp;$AD495&amp;"】",""))</f>
        <v/>
      </c>
      <c r="K495" s="244" t="str">
        <f aca="false">IF(OR(N($H495)=0,N($I495)=0),"",ROUND(N($H495)*N($I495)*IF(N($J495)=0,1,N($J495)),2))</f>
        <v/>
      </c>
      <c r="M495" s="244" t="str">
        <f aca="false">IF(TRIM($B495&amp;$C495)="","",IF(AND(N($K495)=0,N($L495)=0),"",ROUND(N($K495)+N($L495),2)))</f>
        <v/>
      </c>
      <c r="S495" s="244"/>
      <c r="T495" s="245" t="str">
        <f aca="false">IF(TRIM($B495&amp;$C495)="","",IF(N($O495)=0,"",MAX(0,MIN(N($O495)-N($Q495),N($W495)))))</f>
        <v/>
      </c>
      <c r="U495" s="245" t="str">
        <f aca="false">IF(TRIM($B495&amp;$C495)="","",IF(N($Q495)&lt;=N($O495),"",N($Q495)-N($O495)))</f>
        <v/>
      </c>
      <c r="V495" s="245" t="str">
        <f aca="false">IF(OR(TRIM($B495&amp;$C495)="",$W495=""),"",MAX(0,N($W495))-N($T495))</f>
        <v/>
      </c>
      <c r="W495" s="245" t="str">
        <f aca="false">IF(TRIM($B495&amp;$C495)="","",IF(AND(N($M495)=0,N($Q495)+N($R495)+N($S495)=0),"",ROUND(N($M495)-N($Q495)-N($R495)-N($S495),2)))</f>
        <v/>
      </c>
      <c r="X495" s="246" t="str">
        <f aca="false">IF(TRIM($B495&amp;$C495)="","",IF(N($M495)=0,IF((N($Q495)+N($R495)+N($S495))=0,"—未填单价","未填单价，已收 "&amp;TEXT((N($Q495)+N($R495)+N($S495)),"#,##0.00")),IF(N($W495)&gt;0.005,"欠 "&amp;TEXT(N($W495),"#,##0.00")&amp;IF(N($T495)&gt;0,"（开票未到账 "&amp;TEXT(N($T495),"#,##0.00")&amp;"）","")&amp;IF(N($V495)&gt;0,"（未开票 "&amp;TEXT(N($V495),"#,##0.00")&amp;"）",""),IF(N($W495)&lt;-0.005,"多收 "&amp;TEXT(-N($W495),"#,##0.00"),"✔ 已结清")))&amp;IF(N($U495)&gt;0,"｜到账未开票 "&amp;TEXT(N($U495),"#,##0.00")&amp;"，待补票","")&amp;IF(N($R495)&gt;0,"｜收现 "&amp;TEXT(N($R495),"#,##0.00"),"")&amp;IF(N($S495)&gt;0,"｜收款不开票 "&amp;TEXT(N($S495),"#,##0.00"),""))</f>
        <v/>
      </c>
      <c r="Y495" s="290"/>
      <c r="AC495" s="244" t="str">
        <f aca="false">IF(OR(N($O495)=0,N($AB495)=0),"",ROUND(N($O495)/(1+N($AB495))*N($AB495),2))</f>
        <v/>
      </c>
      <c r="AD495" s="290"/>
      <c r="AE495" s="288"/>
      <c r="AF495" s="261" t="str">
        <f aca="false">IF($AN495="","",IF($AN495=1,IF($AO495&gt;=1,"一次性·已到收款期","一次性·未到期"),$AE495&amp;" 第"&amp;$AO495&amp;"/"&amp;$AN495&amp;"期"))</f>
        <v/>
      </c>
      <c r="AG495" s="245" t="str">
        <f aca="false">IF(OR($AN495="",N($M495)=0),"",ROUND(N($K495)*$AO495/$AN495,2)+N($L495))</f>
        <v/>
      </c>
      <c r="AH495" s="245" t="str">
        <f aca="false">IF($AG495="","",MAX(0,ROUND($AG495-(N($Q495)+N($R495)+N($S495)),2)))</f>
        <v/>
      </c>
      <c r="AI495" s="245" t="str">
        <f aca="false">IF(OR(TRIM($B495&amp;$C495)="",NOT(ISNUMBER($D495))),"",SUMIFS($W$3:$W$1001,$AK$3:$AK$1001,$AK495,$D$3:$D$1001,"&lt;"&amp;$D495))</f>
        <v/>
      </c>
      <c r="AJ495" s="245" t="str">
        <f aca="false">IF(TRIM($B495&amp;$C495)="","",SUMIFS($W$3:$W$1001,$AK$3:$AK$1001,$AK495))</f>
        <v/>
      </c>
      <c r="AK495" s="261" t="str">
        <f aca="false">IF(TRIM($B495&amp;$C495)="","",TRIM($B495)&amp;"｜"&amp;TRIM($C495))</f>
        <v/>
      </c>
      <c r="AL495" s="245" t="str">
        <f aca="false">IF(TRIM($B495&amp;$C495)="","",MIN(N($O495),N($Q495)))</f>
        <v/>
      </c>
      <c r="AM495" s="248" t="str">
        <f aca="false">IF(ISNUMBER($D495),YEAR($D495),"")</f>
        <v/>
      </c>
      <c r="AN495" s="248" t="str">
        <f aca="false">IF(OR(TRIM($B495&amp;$C495)="",NOT(ISNUMBER($D495)),NOT(ISNUMBER($E495))),"",IF($E495&lt;$D495,"",IF(IF($AE495="半年付",2,IF($AE495="季度付",4,IF($AE495="月付",12,IF($AE495="半月付",24,1))))=1,1,MAX(1,ROUND(($E495-$D495+1)/365*IF($AE495="半年付",2,IF($AE495="季度付",4,IF($AE495="月付",12,IF($AE495="半月付",24,1)))),0)))))</f>
        <v/>
      </c>
      <c r="AO495" s="248" t="str">
        <f aca="true">IF($AN495="","",MIN($AN495,MAX(0,INT((TODAY()-付款宽限天数-$D495)/(($E495-$D495+1)/$AN495))+1)))</f>
        <v/>
      </c>
    </row>
    <row r="496" customFormat="false" ht="24" hidden="false" customHeight="false" outlineLevel="0" collapsed="false">
      <c r="F496" s="288" t="str">
        <f aca="true">IF(TRIM($B496&amp;$C496)="","",IF(OR(ISNUMBER(SEARCH("未",$A496)),ISNUMBER(SEARCH("送出",$A496)),AND(TRIM($A496)="",NOT(ISNUMBER($D496)),N($H496)=0)),"【合同未回】","")&amp;IF(NOT(ISNUMBER($E496)),IF(OR(ISNUMBER(SEARCH("未",$A496)),ISNUMBER(SEARCH("送出",$A496)),AND(TRIM($A496)="",NOT(ISNUMBER($D496)),N($H496)=0)),"","【未填合同期】"),IF($E496&lt;TODAY(),"【已到期】",IF($E496-TODAY()&lt;=提醒天数,"【即将到期，剩余"&amp;($E496-TODAY())&amp;"天】","【正常】")))&amp;IF(OR($AD496="安装免保",$AD496="技术免保",$AD496="质保期内"),"【"&amp;$AD496&amp;"】",""))</f>
        <v/>
      </c>
      <c r="K496" s="244" t="str">
        <f aca="false">IF(OR(N($H496)=0,N($I496)=0),"",ROUND(N($H496)*N($I496)*IF(N($J496)=0,1,N($J496)),2))</f>
        <v/>
      </c>
      <c r="M496" s="244" t="str">
        <f aca="false">IF(TRIM($B496&amp;$C496)="","",IF(AND(N($K496)=0,N($L496)=0),"",ROUND(N($K496)+N($L496),2)))</f>
        <v/>
      </c>
      <c r="S496" s="244"/>
      <c r="T496" s="245" t="str">
        <f aca="false">IF(TRIM($B496&amp;$C496)="","",IF(N($O496)=0,"",MAX(0,MIN(N($O496)-N($Q496),N($W496)))))</f>
        <v/>
      </c>
      <c r="U496" s="245" t="str">
        <f aca="false">IF(TRIM($B496&amp;$C496)="","",IF(N($Q496)&lt;=N($O496),"",N($Q496)-N($O496)))</f>
        <v/>
      </c>
      <c r="V496" s="245" t="str">
        <f aca="false">IF(OR(TRIM($B496&amp;$C496)="",$W496=""),"",MAX(0,N($W496))-N($T496))</f>
        <v/>
      </c>
      <c r="W496" s="245" t="str">
        <f aca="false">IF(TRIM($B496&amp;$C496)="","",IF(AND(N($M496)=0,N($Q496)+N($R496)+N($S496)=0),"",ROUND(N($M496)-N($Q496)-N($R496)-N($S496),2)))</f>
        <v/>
      </c>
      <c r="X496" s="246" t="str">
        <f aca="false">IF(TRIM($B496&amp;$C496)="","",IF(N($M496)=0,IF((N($Q496)+N($R496)+N($S496))=0,"—未填单价","未填单价，已收 "&amp;TEXT((N($Q496)+N($R496)+N($S496)),"#,##0.00")),IF(N($W496)&gt;0.005,"欠 "&amp;TEXT(N($W496),"#,##0.00")&amp;IF(N($T496)&gt;0,"（开票未到账 "&amp;TEXT(N($T496),"#,##0.00")&amp;"）","")&amp;IF(N($V496)&gt;0,"（未开票 "&amp;TEXT(N($V496),"#,##0.00")&amp;"）",""),IF(N($W496)&lt;-0.005,"多收 "&amp;TEXT(-N($W496),"#,##0.00"),"✔ 已结清")))&amp;IF(N($U496)&gt;0,"｜到账未开票 "&amp;TEXT(N($U496),"#,##0.00")&amp;"，待补票","")&amp;IF(N($R496)&gt;0,"｜收现 "&amp;TEXT(N($R496),"#,##0.00"),"")&amp;IF(N($S496)&gt;0,"｜收款不开票 "&amp;TEXT(N($S496),"#,##0.00"),""))</f>
        <v/>
      </c>
      <c r="Y496" s="290"/>
      <c r="AC496" s="244" t="str">
        <f aca="false">IF(OR(N($O496)=0,N($AB496)=0),"",ROUND(N($O496)/(1+N($AB496))*N($AB496),2))</f>
        <v/>
      </c>
      <c r="AD496" s="290"/>
      <c r="AE496" s="288"/>
      <c r="AF496" s="261" t="str">
        <f aca="false">IF($AN496="","",IF($AN496=1,IF($AO496&gt;=1,"一次性·已到收款期","一次性·未到期"),$AE496&amp;" 第"&amp;$AO496&amp;"/"&amp;$AN496&amp;"期"))</f>
        <v/>
      </c>
      <c r="AG496" s="245" t="str">
        <f aca="false">IF(OR($AN496="",N($M496)=0),"",ROUND(N($K496)*$AO496/$AN496,2)+N($L496))</f>
        <v/>
      </c>
      <c r="AH496" s="245" t="str">
        <f aca="false">IF($AG496="","",MAX(0,ROUND($AG496-(N($Q496)+N($R496)+N($S496)),2)))</f>
        <v/>
      </c>
      <c r="AI496" s="245" t="str">
        <f aca="false">IF(OR(TRIM($B496&amp;$C496)="",NOT(ISNUMBER($D496))),"",SUMIFS($W$3:$W$1001,$AK$3:$AK$1001,$AK496,$D$3:$D$1001,"&lt;"&amp;$D496))</f>
        <v/>
      </c>
      <c r="AJ496" s="245" t="str">
        <f aca="false">IF(TRIM($B496&amp;$C496)="","",SUMIFS($W$3:$W$1001,$AK$3:$AK$1001,$AK496))</f>
        <v/>
      </c>
      <c r="AK496" s="261" t="str">
        <f aca="false">IF(TRIM($B496&amp;$C496)="","",TRIM($B496)&amp;"｜"&amp;TRIM($C496))</f>
        <v/>
      </c>
      <c r="AL496" s="245" t="str">
        <f aca="false">IF(TRIM($B496&amp;$C496)="","",MIN(N($O496),N($Q496)))</f>
        <v/>
      </c>
      <c r="AM496" s="248" t="str">
        <f aca="false">IF(ISNUMBER($D496),YEAR($D496),"")</f>
        <v/>
      </c>
      <c r="AN496" s="248" t="str">
        <f aca="false">IF(OR(TRIM($B496&amp;$C496)="",NOT(ISNUMBER($D496)),NOT(ISNUMBER($E496))),"",IF($E496&lt;$D496,"",IF(IF($AE496="半年付",2,IF($AE496="季度付",4,IF($AE496="月付",12,IF($AE496="半月付",24,1))))=1,1,MAX(1,ROUND(($E496-$D496+1)/365*IF($AE496="半年付",2,IF($AE496="季度付",4,IF($AE496="月付",12,IF($AE496="半月付",24,1)))),0)))))</f>
        <v/>
      </c>
      <c r="AO496" s="248" t="str">
        <f aca="true">IF($AN496="","",MIN($AN496,MAX(0,INT((TODAY()-付款宽限天数-$D496)/(($E496-$D496+1)/$AN496))+1)))</f>
        <v/>
      </c>
    </row>
    <row r="497" customFormat="false" ht="24" hidden="false" customHeight="false" outlineLevel="0" collapsed="false">
      <c r="F497" s="288" t="str">
        <f aca="true">IF(TRIM($B497&amp;$C497)="","",IF(OR(ISNUMBER(SEARCH("未",$A497)),ISNUMBER(SEARCH("送出",$A497)),AND(TRIM($A497)="",NOT(ISNUMBER($D497)),N($H497)=0)),"【合同未回】","")&amp;IF(NOT(ISNUMBER($E497)),IF(OR(ISNUMBER(SEARCH("未",$A497)),ISNUMBER(SEARCH("送出",$A497)),AND(TRIM($A497)="",NOT(ISNUMBER($D497)),N($H497)=0)),"","【未填合同期】"),IF($E497&lt;TODAY(),"【已到期】",IF($E497-TODAY()&lt;=提醒天数,"【即将到期，剩余"&amp;($E497-TODAY())&amp;"天】","【正常】")))&amp;IF(OR($AD497="安装免保",$AD497="技术免保",$AD497="质保期内"),"【"&amp;$AD497&amp;"】",""))</f>
        <v/>
      </c>
      <c r="K497" s="244" t="str">
        <f aca="false">IF(OR(N($H497)=0,N($I497)=0),"",ROUND(N($H497)*N($I497)*IF(N($J497)=0,1,N($J497)),2))</f>
        <v/>
      </c>
      <c r="M497" s="244" t="str">
        <f aca="false">IF(TRIM($B497&amp;$C497)="","",IF(AND(N($K497)=0,N($L497)=0),"",ROUND(N($K497)+N($L497),2)))</f>
        <v/>
      </c>
      <c r="S497" s="244"/>
      <c r="T497" s="245" t="str">
        <f aca="false">IF(TRIM($B497&amp;$C497)="","",IF(N($O497)=0,"",MAX(0,MIN(N($O497)-N($Q497),N($W497)))))</f>
        <v/>
      </c>
      <c r="U497" s="245" t="str">
        <f aca="false">IF(TRIM($B497&amp;$C497)="","",IF(N($Q497)&lt;=N($O497),"",N($Q497)-N($O497)))</f>
        <v/>
      </c>
      <c r="V497" s="245" t="str">
        <f aca="false">IF(OR(TRIM($B497&amp;$C497)="",$W497=""),"",MAX(0,N($W497))-N($T497))</f>
        <v/>
      </c>
      <c r="W497" s="245" t="str">
        <f aca="false">IF(TRIM($B497&amp;$C497)="","",IF(AND(N($M497)=0,N($Q497)+N($R497)+N($S497)=0),"",ROUND(N($M497)-N($Q497)-N($R497)-N($S497),2)))</f>
        <v/>
      </c>
      <c r="X497" s="246" t="str">
        <f aca="false">IF(TRIM($B497&amp;$C497)="","",IF(N($M497)=0,IF((N($Q497)+N($R497)+N($S497))=0,"—未填单价","未填单价，已收 "&amp;TEXT((N($Q497)+N($R497)+N($S497)),"#,##0.00")),IF(N($W497)&gt;0.005,"欠 "&amp;TEXT(N($W497),"#,##0.00")&amp;IF(N($T497)&gt;0,"（开票未到账 "&amp;TEXT(N($T497),"#,##0.00")&amp;"）","")&amp;IF(N($V497)&gt;0,"（未开票 "&amp;TEXT(N($V497),"#,##0.00")&amp;"）",""),IF(N($W497)&lt;-0.005,"多收 "&amp;TEXT(-N($W497),"#,##0.00"),"✔ 已结清")))&amp;IF(N($U497)&gt;0,"｜到账未开票 "&amp;TEXT(N($U497),"#,##0.00")&amp;"，待补票","")&amp;IF(N($R497)&gt;0,"｜收现 "&amp;TEXT(N($R497),"#,##0.00"),"")&amp;IF(N($S497)&gt;0,"｜收款不开票 "&amp;TEXT(N($S497),"#,##0.00"),""))</f>
        <v/>
      </c>
      <c r="Y497" s="290"/>
      <c r="AC497" s="244" t="str">
        <f aca="false">IF(OR(N($O497)=0,N($AB497)=0),"",ROUND(N($O497)/(1+N($AB497))*N($AB497),2))</f>
        <v/>
      </c>
      <c r="AD497" s="290"/>
      <c r="AE497" s="288"/>
      <c r="AF497" s="261" t="str">
        <f aca="false">IF($AN497="","",IF($AN497=1,IF($AO497&gt;=1,"一次性·已到收款期","一次性·未到期"),$AE497&amp;" 第"&amp;$AO497&amp;"/"&amp;$AN497&amp;"期"))</f>
        <v/>
      </c>
      <c r="AG497" s="245" t="str">
        <f aca="false">IF(OR($AN497="",N($M497)=0),"",ROUND(N($K497)*$AO497/$AN497,2)+N($L497))</f>
        <v/>
      </c>
      <c r="AH497" s="245" t="str">
        <f aca="false">IF($AG497="","",MAX(0,ROUND($AG497-(N($Q497)+N($R497)+N($S497)),2)))</f>
        <v/>
      </c>
      <c r="AI497" s="245" t="str">
        <f aca="false">IF(OR(TRIM($B497&amp;$C497)="",NOT(ISNUMBER($D497))),"",SUMIFS($W$3:$W$1001,$AK$3:$AK$1001,$AK497,$D$3:$D$1001,"&lt;"&amp;$D497))</f>
        <v/>
      </c>
      <c r="AJ497" s="245" t="str">
        <f aca="false">IF(TRIM($B497&amp;$C497)="","",SUMIFS($W$3:$W$1001,$AK$3:$AK$1001,$AK497))</f>
        <v/>
      </c>
      <c r="AK497" s="261" t="str">
        <f aca="false">IF(TRIM($B497&amp;$C497)="","",TRIM($B497)&amp;"｜"&amp;TRIM($C497))</f>
        <v/>
      </c>
      <c r="AL497" s="245" t="str">
        <f aca="false">IF(TRIM($B497&amp;$C497)="","",MIN(N($O497),N($Q497)))</f>
        <v/>
      </c>
      <c r="AM497" s="248" t="str">
        <f aca="false">IF(ISNUMBER($D497),YEAR($D497),"")</f>
        <v/>
      </c>
      <c r="AN497" s="248" t="str">
        <f aca="false">IF(OR(TRIM($B497&amp;$C497)="",NOT(ISNUMBER($D497)),NOT(ISNUMBER($E497))),"",IF($E497&lt;$D497,"",IF(IF($AE497="半年付",2,IF($AE497="季度付",4,IF($AE497="月付",12,IF($AE497="半月付",24,1))))=1,1,MAX(1,ROUND(($E497-$D497+1)/365*IF($AE497="半年付",2,IF($AE497="季度付",4,IF($AE497="月付",12,IF($AE497="半月付",24,1)))),0)))))</f>
        <v/>
      </c>
      <c r="AO497" s="248" t="str">
        <f aca="true">IF($AN497="","",MIN($AN497,MAX(0,INT((TODAY()-付款宽限天数-$D497)/(($E497-$D497+1)/$AN497))+1)))</f>
        <v/>
      </c>
    </row>
    <row r="498" customFormat="false" ht="24" hidden="false" customHeight="false" outlineLevel="0" collapsed="false">
      <c r="F498" s="288" t="str">
        <f aca="true">IF(TRIM($B498&amp;$C498)="","",IF(OR(ISNUMBER(SEARCH("未",$A498)),ISNUMBER(SEARCH("送出",$A498)),AND(TRIM($A498)="",NOT(ISNUMBER($D498)),N($H498)=0)),"【合同未回】","")&amp;IF(NOT(ISNUMBER($E498)),IF(OR(ISNUMBER(SEARCH("未",$A498)),ISNUMBER(SEARCH("送出",$A498)),AND(TRIM($A498)="",NOT(ISNUMBER($D498)),N($H498)=0)),"","【未填合同期】"),IF($E498&lt;TODAY(),"【已到期】",IF($E498-TODAY()&lt;=提醒天数,"【即将到期，剩余"&amp;($E498-TODAY())&amp;"天】","【正常】")))&amp;IF(OR($AD498="安装免保",$AD498="技术免保",$AD498="质保期内"),"【"&amp;$AD498&amp;"】",""))</f>
        <v/>
      </c>
      <c r="K498" s="244" t="str">
        <f aca="false">IF(OR(N($H498)=0,N($I498)=0),"",ROUND(N($H498)*N($I498)*IF(N($J498)=0,1,N($J498)),2))</f>
        <v/>
      </c>
      <c r="M498" s="244" t="str">
        <f aca="false">IF(TRIM($B498&amp;$C498)="","",IF(AND(N($K498)=0,N($L498)=0),"",ROUND(N($K498)+N($L498),2)))</f>
        <v/>
      </c>
      <c r="S498" s="244"/>
      <c r="T498" s="245" t="str">
        <f aca="false">IF(TRIM($B498&amp;$C498)="","",IF(N($O498)=0,"",MAX(0,MIN(N($O498)-N($Q498),N($W498)))))</f>
        <v/>
      </c>
      <c r="U498" s="245" t="str">
        <f aca="false">IF(TRIM($B498&amp;$C498)="","",IF(N($Q498)&lt;=N($O498),"",N($Q498)-N($O498)))</f>
        <v/>
      </c>
      <c r="V498" s="245" t="str">
        <f aca="false">IF(OR(TRIM($B498&amp;$C498)="",$W498=""),"",MAX(0,N($W498))-N($T498))</f>
        <v/>
      </c>
      <c r="W498" s="245" t="str">
        <f aca="false">IF(TRIM($B498&amp;$C498)="","",IF(AND(N($M498)=0,N($Q498)+N($R498)+N($S498)=0),"",ROUND(N($M498)-N($Q498)-N($R498)-N($S498),2)))</f>
        <v/>
      </c>
      <c r="X498" s="246" t="str">
        <f aca="false">IF(TRIM($B498&amp;$C498)="","",IF(N($M498)=0,IF((N($Q498)+N($R498)+N($S498))=0,"—未填单价","未填单价，已收 "&amp;TEXT((N($Q498)+N($R498)+N($S498)),"#,##0.00")),IF(N($W498)&gt;0.005,"欠 "&amp;TEXT(N($W498),"#,##0.00")&amp;IF(N($T498)&gt;0,"（开票未到账 "&amp;TEXT(N($T498),"#,##0.00")&amp;"）","")&amp;IF(N($V498)&gt;0,"（未开票 "&amp;TEXT(N($V498),"#,##0.00")&amp;"）",""),IF(N($W498)&lt;-0.005,"多收 "&amp;TEXT(-N($W498),"#,##0.00"),"✔ 已结清")))&amp;IF(N($U498)&gt;0,"｜到账未开票 "&amp;TEXT(N($U498),"#,##0.00")&amp;"，待补票","")&amp;IF(N($R498)&gt;0,"｜收现 "&amp;TEXT(N($R498),"#,##0.00"),"")&amp;IF(N($S498)&gt;0,"｜收款不开票 "&amp;TEXT(N($S498),"#,##0.00"),""))</f>
        <v/>
      </c>
      <c r="Y498" s="290"/>
      <c r="AC498" s="244" t="str">
        <f aca="false">IF(OR(N($O498)=0,N($AB498)=0),"",ROUND(N($O498)/(1+N($AB498))*N($AB498),2))</f>
        <v/>
      </c>
      <c r="AD498" s="290"/>
      <c r="AE498" s="288"/>
      <c r="AF498" s="261" t="str">
        <f aca="false">IF($AN498="","",IF($AN498=1,IF($AO498&gt;=1,"一次性·已到收款期","一次性·未到期"),$AE498&amp;" 第"&amp;$AO498&amp;"/"&amp;$AN498&amp;"期"))</f>
        <v/>
      </c>
      <c r="AG498" s="245" t="str">
        <f aca="false">IF(OR($AN498="",N($M498)=0),"",ROUND(N($K498)*$AO498/$AN498,2)+N($L498))</f>
        <v/>
      </c>
      <c r="AH498" s="245" t="str">
        <f aca="false">IF($AG498="","",MAX(0,ROUND($AG498-(N($Q498)+N($R498)+N($S498)),2)))</f>
        <v/>
      </c>
      <c r="AI498" s="245" t="str">
        <f aca="false">IF(OR(TRIM($B498&amp;$C498)="",NOT(ISNUMBER($D498))),"",SUMIFS($W$3:$W$1001,$AK$3:$AK$1001,$AK498,$D$3:$D$1001,"&lt;"&amp;$D498))</f>
        <v/>
      </c>
      <c r="AJ498" s="245" t="str">
        <f aca="false">IF(TRIM($B498&amp;$C498)="","",SUMIFS($W$3:$W$1001,$AK$3:$AK$1001,$AK498))</f>
        <v/>
      </c>
      <c r="AK498" s="261" t="str">
        <f aca="false">IF(TRIM($B498&amp;$C498)="","",TRIM($B498)&amp;"｜"&amp;TRIM($C498))</f>
        <v/>
      </c>
      <c r="AL498" s="245" t="str">
        <f aca="false">IF(TRIM($B498&amp;$C498)="","",MIN(N($O498),N($Q498)))</f>
        <v/>
      </c>
      <c r="AM498" s="248" t="str">
        <f aca="false">IF(ISNUMBER($D498),YEAR($D498),"")</f>
        <v/>
      </c>
      <c r="AN498" s="248" t="str">
        <f aca="false">IF(OR(TRIM($B498&amp;$C498)="",NOT(ISNUMBER($D498)),NOT(ISNUMBER($E498))),"",IF($E498&lt;$D498,"",IF(IF($AE498="半年付",2,IF($AE498="季度付",4,IF($AE498="月付",12,IF($AE498="半月付",24,1))))=1,1,MAX(1,ROUND(($E498-$D498+1)/365*IF($AE498="半年付",2,IF($AE498="季度付",4,IF($AE498="月付",12,IF($AE498="半月付",24,1)))),0)))))</f>
        <v/>
      </c>
      <c r="AO498" s="248" t="str">
        <f aca="true">IF($AN498="","",MIN($AN498,MAX(0,INT((TODAY()-付款宽限天数-$D498)/(($E498-$D498+1)/$AN498))+1)))</f>
        <v/>
      </c>
    </row>
    <row r="499" customFormat="false" ht="24" hidden="false" customHeight="false" outlineLevel="0" collapsed="false">
      <c r="F499" s="288" t="str">
        <f aca="true">IF(TRIM($B499&amp;$C499)="","",IF(OR(ISNUMBER(SEARCH("未",$A499)),ISNUMBER(SEARCH("送出",$A499)),AND(TRIM($A499)="",NOT(ISNUMBER($D499)),N($H499)=0)),"【合同未回】","")&amp;IF(NOT(ISNUMBER($E499)),IF(OR(ISNUMBER(SEARCH("未",$A499)),ISNUMBER(SEARCH("送出",$A499)),AND(TRIM($A499)="",NOT(ISNUMBER($D499)),N($H499)=0)),"","【未填合同期】"),IF($E499&lt;TODAY(),"【已到期】",IF($E499-TODAY()&lt;=提醒天数,"【即将到期，剩余"&amp;($E499-TODAY())&amp;"天】","【正常】")))&amp;IF(OR($AD499="安装免保",$AD499="技术免保",$AD499="质保期内"),"【"&amp;$AD499&amp;"】",""))</f>
        <v/>
      </c>
      <c r="K499" s="244" t="str">
        <f aca="false">IF(OR(N($H499)=0,N($I499)=0),"",ROUND(N($H499)*N($I499)*IF(N($J499)=0,1,N($J499)),2))</f>
        <v/>
      </c>
      <c r="M499" s="244" t="str">
        <f aca="false">IF(TRIM($B499&amp;$C499)="","",IF(AND(N($K499)=0,N($L499)=0),"",ROUND(N($K499)+N($L499),2)))</f>
        <v/>
      </c>
      <c r="S499" s="244"/>
      <c r="T499" s="245" t="str">
        <f aca="false">IF(TRIM($B499&amp;$C499)="","",IF(N($O499)=0,"",MAX(0,MIN(N($O499)-N($Q499),N($W499)))))</f>
        <v/>
      </c>
      <c r="U499" s="245" t="str">
        <f aca="false">IF(TRIM($B499&amp;$C499)="","",IF(N($Q499)&lt;=N($O499),"",N($Q499)-N($O499)))</f>
        <v/>
      </c>
      <c r="V499" s="245" t="str">
        <f aca="false">IF(OR(TRIM($B499&amp;$C499)="",$W499=""),"",MAX(0,N($W499))-N($T499))</f>
        <v/>
      </c>
      <c r="W499" s="245" t="str">
        <f aca="false">IF(TRIM($B499&amp;$C499)="","",IF(AND(N($M499)=0,N($Q499)+N($R499)+N($S499)=0),"",ROUND(N($M499)-N($Q499)-N($R499)-N($S499),2)))</f>
        <v/>
      </c>
      <c r="X499" s="246" t="str">
        <f aca="false">IF(TRIM($B499&amp;$C499)="","",IF(N($M499)=0,IF((N($Q499)+N($R499)+N($S499))=0,"—未填单价","未填单价，已收 "&amp;TEXT((N($Q499)+N($R499)+N($S499)),"#,##0.00")),IF(N($W499)&gt;0.005,"欠 "&amp;TEXT(N($W499),"#,##0.00")&amp;IF(N($T499)&gt;0,"（开票未到账 "&amp;TEXT(N($T499),"#,##0.00")&amp;"）","")&amp;IF(N($V499)&gt;0,"（未开票 "&amp;TEXT(N($V499),"#,##0.00")&amp;"）",""),IF(N($W499)&lt;-0.005,"多收 "&amp;TEXT(-N($W499),"#,##0.00"),"✔ 已结清")))&amp;IF(N($U499)&gt;0,"｜到账未开票 "&amp;TEXT(N($U499),"#,##0.00")&amp;"，待补票","")&amp;IF(N($R499)&gt;0,"｜收现 "&amp;TEXT(N($R499),"#,##0.00"),"")&amp;IF(N($S499)&gt;0,"｜收款不开票 "&amp;TEXT(N($S499),"#,##0.00"),""))</f>
        <v/>
      </c>
      <c r="Y499" s="290"/>
      <c r="AC499" s="244" t="str">
        <f aca="false">IF(OR(N($O499)=0,N($AB499)=0),"",ROUND(N($O499)/(1+N($AB499))*N($AB499),2))</f>
        <v/>
      </c>
      <c r="AD499" s="290"/>
      <c r="AE499" s="288"/>
      <c r="AF499" s="261" t="str">
        <f aca="false">IF($AN499="","",IF($AN499=1,IF($AO499&gt;=1,"一次性·已到收款期","一次性·未到期"),$AE499&amp;" 第"&amp;$AO499&amp;"/"&amp;$AN499&amp;"期"))</f>
        <v/>
      </c>
      <c r="AG499" s="245" t="str">
        <f aca="false">IF(OR($AN499="",N($M499)=0),"",ROUND(N($K499)*$AO499/$AN499,2)+N($L499))</f>
        <v/>
      </c>
      <c r="AH499" s="245" t="str">
        <f aca="false">IF($AG499="","",MAX(0,ROUND($AG499-(N($Q499)+N($R499)+N($S499)),2)))</f>
        <v/>
      </c>
      <c r="AI499" s="245" t="str">
        <f aca="false">IF(OR(TRIM($B499&amp;$C499)="",NOT(ISNUMBER($D499))),"",SUMIFS($W$3:$W$1001,$AK$3:$AK$1001,$AK499,$D$3:$D$1001,"&lt;"&amp;$D499))</f>
        <v/>
      </c>
      <c r="AJ499" s="245" t="str">
        <f aca="false">IF(TRIM($B499&amp;$C499)="","",SUMIFS($W$3:$W$1001,$AK$3:$AK$1001,$AK499))</f>
        <v/>
      </c>
      <c r="AK499" s="261" t="str">
        <f aca="false">IF(TRIM($B499&amp;$C499)="","",TRIM($B499)&amp;"｜"&amp;TRIM($C499))</f>
        <v/>
      </c>
      <c r="AL499" s="245" t="str">
        <f aca="false">IF(TRIM($B499&amp;$C499)="","",MIN(N($O499),N($Q499)))</f>
        <v/>
      </c>
      <c r="AM499" s="248" t="str">
        <f aca="false">IF(ISNUMBER($D499),YEAR($D499),"")</f>
        <v/>
      </c>
      <c r="AN499" s="248" t="str">
        <f aca="false">IF(OR(TRIM($B499&amp;$C499)="",NOT(ISNUMBER($D499)),NOT(ISNUMBER($E499))),"",IF($E499&lt;$D499,"",IF(IF($AE499="半年付",2,IF($AE499="季度付",4,IF($AE499="月付",12,IF($AE499="半月付",24,1))))=1,1,MAX(1,ROUND(($E499-$D499+1)/365*IF($AE499="半年付",2,IF($AE499="季度付",4,IF($AE499="月付",12,IF($AE499="半月付",24,1)))),0)))))</f>
        <v/>
      </c>
      <c r="AO499" s="248" t="str">
        <f aca="true">IF($AN499="","",MIN($AN499,MAX(0,INT((TODAY()-付款宽限天数-$D499)/(($E499-$D499+1)/$AN499))+1)))</f>
        <v/>
      </c>
    </row>
    <row r="500" customFormat="false" ht="24" hidden="false" customHeight="false" outlineLevel="0" collapsed="false">
      <c r="F500" s="288" t="str">
        <f aca="true">IF(TRIM($B500&amp;$C500)="","",IF(OR(ISNUMBER(SEARCH("未",$A500)),ISNUMBER(SEARCH("送出",$A500)),AND(TRIM($A500)="",NOT(ISNUMBER($D500)),N($H500)=0)),"【合同未回】","")&amp;IF(NOT(ISNUMBER($E500)),IF(OR(ISNUMBER(SEARCH("未",$A500)),ISNUMBER(SEARCH("送出",$A500)),AND(TRIM($A500)="",NOT(ISNUMBER($D500)),N($H500)=0)),"","【未填合同期】"),IF($E500&lt;TODAY(),"【已到期】",IF($E500-TODAY()&lt;=提醒天数,"【即将到期，剩余"&amp;($E500-TODAY())&amp;"天】","【正常】")))&amp;IF(OR($AD500="安装免保",$AD500="技术免保",$AD500="质保期内"),"【"&amp;$AD500&amp;"】",""))</f>
        <v/>
      </c>
      <c r="K500" s="244" t="str">
        <f aca="false">IF(OR(N($H500)=0,N($I500)=0),"",ROUND(N($H500)*N($I500)*IF(N($J500)=0,1,N($J500)),2))</f>
        <v/>
      </c>
      <c r="M500" s="244" t="str">
        <f aca="false">IF(TRIM($B500&amp;$C500)="","",IF(AND(N($K500)=0,N($L500)=0),"",ROUND(N($K500)+N($L500),2)))</f>
        <v/>
      </c>
      <c r="S500" s="244"/>
      <c r="T500" s="245" t="str">
        <f aca="false">IF(TRIM($B500&amp;$C500)="","",IF(N($O500)=0,"",MAX(0,MIN(N($O500)-N($Q500),N($W500)))))</f>
        <v/>
      </c>
      <c r="U500" s="245" t="str">
        <f aca="false">IF(TRIM($B500&amp;$C500)="","",IF(N($Q500)&lt;=N($O500),"",N($Q500)-N($O500)))</f>
        <v/>
      </c>
      <c r="V500" s="245" t="str">
        <f aca="false">IF(OR(TRIM($B500&amp;$C500)="",$W500=""),"",MAX(0,N($W500))-N($T500))</f>
        <v/>
      </c>
      <c r="W500" s="245" t="str">
        <f aca="false">IF(TRIM($B500&amp;$C500)="","",IF(AND(N($M500)=0,N($Q500)+N($R500)+N($S500)=0),"",ROUND(N($M500)-N($Q500)-N($R500)-N($S500),2)))</f>
        <v/>
      </c>
      <c r="X500" s="246" t="str">
        <f aca="false">IF(TRIM($B500&amp;$C500)="","",IF(N($M500)=0,IF((N($Q500)+N($R500)+N($S500))=0,"—未填单价","未填单价，已收 "&amp;TEXT((N($Q500)+N($R500)+N($S500)),"#,##0.00")),IF(N($W500)&gt;0.005,"欠 "&amp;TEXT(N($W500),"#,##0.00")&amp;IF(N($T500)&gt;0,"（开票未到账 "&amp;TEXT(N($T500),"#,##0.00")&amp;"）","")&amp;IF(N($V500)&gt;0,"（未开票 "&amp;TEXT(N($V500),"#,##0.00")&amp;"）",""),IF(N($W500)&lt;-0.005,"多收 "&amp;TEXT(-N($W500),"#,##0.00"),"✔ 已结清")))&amp;IF(N($U500)&gt;0,"｜到账未开票 "&amp;TEXT(N($U500),"#,##0.00")&amp;"，待补票","")&amp;IF(N($R500)&gt;0,"｜收现 "&amp;TEXT(N($R500),"#,##0.00"),"")&amp;IF(N($S500)&gt;0,"｜收款不开票 "&amp;TEXT(N($S500),"#,##0.00"),""))</f>
        <v/>
      </c>
      <c r="Y500" s="290"/>
      <c r="AC500" s="244" t="str">
        <f aca="false">IF(OR(N($O500)=0,N($AB500)=0),"",ROUND(N($O500)/(1+N($AB500))*N($AB500),2))</f>
        <v/>
      </c>
      <c r="AD500" s="290"/>
      <c r="AE500" s="288"/>
      <c r="AF500" s="261" t="str">
        <f aca="false">IF($AN500="","",IF($AN500=1,IF($AO500&gt;=1,"一次性·已到收款期","一次性·未到期"),$AE500&amp;" 第"&amp;$AO500&amp;"/"&amp;$AN500&amp;"期"))</f>
        <v/>
      </c>
      <c r="AG500" s="245" t="str">
        <f aca="false">IF(OR($AN500="",N($M500)=0),"",ROUND(N($K500)*$AO500/$AN500,2)+N($L500))</f>
        <v/>
      </c>
      <c r="AH500" s="245" t="str">
        <f aca="false">IF($AG500="","",MAX(0,ROUND($AG500-(N($Q500)+N($R500)+N($S500)),2)))</f>
        <v/>
      </c>
      <c r="AI500" s="245" t="str">
        <f aca="false">IF(OR(TRIM($B500&amp;$C500)="",NOT(ISNUMBER($D500))),"",SUMIFS($W$3:$W$1001,$AK$3:$AK$1001,$AK500,$D$3:$D$1001,"&lt;"&amp;$D500))</f>
        <v/>
      </c>
      <c r="AJ500" s="245" t="str">
        <f aca="false">IF(TRIM($B500&amp;$C500)="","",SUMIFS($W$3:$W$1001,$AK$3:$AK$1001,$AK500))</f>
        <v/>
      </c>
      <c r="AK500" s="261" t="str">
        <f aca="false">IF(TRIM($B500&amp;$C500)="","",TRIM($B500)&amp;"｜"&amp;TRIM($C500))</f>
        <v/>
      </c>
      <c r="AL500" s="245" t="str">
        <f aca="false">IF(TRIM($B500&amp;$C500)="","",MIN(N($O500),N($Q500)))</f>
        <v/>
      </c>
      <c r="AM500" s="248" t="str">
        <f aca="false">IF(ISNUMBER($D500),YEAR($D500),"")</f>
        <v/>
      </c>
      <c r="AN500" s="248" t="str">
        <f aca="false">IF(OR(TRIM($B500&amp;$C500)="",NOT(ISNUMBER($D500)),NOT(ISNUMBER($E500))),"",IF($E500&lt;$D500,"",IF(IF($AE500="半年付",2,IF($AE500="季度付",4,IF($AE500="月付",12,IF($AE500="半月付",24,1))))=1,1,MAX(1,ROUND(($E500-$D500+1)/365*IF($AE500="半年付",2,IF($AE500="季度付",4,IF($AE500="月付",12,IF($AE500="半月付",24,1)))),0)))))</f>
        <v/>
      </c>
      <c r="AO500" s="248" t="str">
        <f aca="true">IF($AN500="","",MIN($AN500,MAX(0,INT((TODAY()-付款宽限天数-$D500)/(($E500-$D500+1)/$AN500))+1)))</f>
        <v/>
      </c>
    </row>
  </sheetData>
  <mergeCells count="4">
    <mergeCell ref="A1:A2"/>
    <mergeCell ref="B1:B2"/>
    <mergeCell ref="D1:E2"/>
    <mergeCell ref="F1:F2"/>
  </mergeCells>
  <conditionalFormatting sqref="F3:F500">
    <cfRule type="expression" priority="2" aboveAverage="0" equalAverage="0" bottom="0" percent="0" rank="0" text="" dxfId="16">
      <formula>OR(ISNUMBER(SEARCH("已到期",$F3)),ISNUMBER(SEARCH("合同未回",$F3)))</formula>
    </cfRule>
    <cfRule type="expression" priority="3" aboveAverage="0" equalAverage="0" bottom="0" percent="0" rank="0" text="" dxfId="17">
      <formula>ISNUMBER(SEARCH("即将到期",$F3))</formula>
    </cfRule>
  </conditionalFormatting>
  <conditionalFormatting sqref="X3:X500">
    <cfRule type="expression" priority="4" aboveAverage="0" equalAverage="0" bottom="0" percent="0" rank="0" text="" dxfId="18">
      <formula>LEFT($X3,1)="欠"</formula>
    </cfRule>
    <cfRule type="expression" priority="5" aboveAverage="0" equalAverage="0" bottom="0" percent="0" rank="0" text="" dxfId="19">
      <formula>LEFT($X3,1)="✔"</formula>
    </cfRule>
  </conditionalFormatting>
  <conditionalFormatting sqref="AH3:AH500">
    <cfRule type="expression" priority="6" aboveAverage="0" equalAverage="0" bottom="0" percent="0" rank="0" text="" dxfId="20">
      <formula>N($AH3)&gt;0</formula>
    </cfRule>
  </conditionalFormatting>
  <dataValidations count="3">
    <dataValidation allowBlank="true" errorStyle="stop" operator="between" prompt="合同没回来就选「已送出未回 / 未见合同 / 未签」；也可以照旧手写，含“未”或“送出”都算没回。" promptTitle="合同回签" showDropDown="false" showErrorMessage="false" showInputMessage="true" sqref="A3:A500" type="list">
      <formula1>"有合同,已送出未回,未见合同,未签"</formula1>
      <formula2>0</formula2>
    </dataValidation>
    <dataValidation allowBlank="true" error="公式按这几个字来认，请从下拉里选。" errorStyle="stop" errorTitle="只能从下拉里选" operator="between" prompt="安装免保 / 技术免保 / 质保期内会在「到期提醒」里一起提示。" promptTitle="填写提示" showDropDown="false" showErrorMessage="true" showInputMessage="true" sqref="AD3:AD500" type="list">
      <formula1>"正常维保,安装免保,技术免保,质保期内,暂停维保,已解约"</formula1>
      <formula2>0</formula2>
    </dataValidation>
    <dataValidation allowBlank="true" error="公式按这几个字来认，请从下拉里选。" errorStyle="stop" errorTitle="只能从下拉里选" operator="between" prompt="决定「截至今天应收」按几期算：半年付 2 期、季度付 4 期、月付 12 期、半月付 24 期，空着按一次性。" promptTitle="填写提示" showDropDown="false" showErrorMessage="true" showInputMessage="true" sqref="AE3:AE500" type="list">
      <formula1>"一次性,半年付,季度付,月付,半月付"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U7" activeCellId="0" sqref="U7"/>
    </sheetView>
  </sheetViews>
  <sheetFormatPr defaultColWidth="9" defaultRowHeight="18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17.88"/>
    <col collapsed="false" customWidth="true" hidden="false" outlineLevel="0" max="3" min="3" style="1" width="59"/>
    <col collapsed="false" customWidth="true" hidden="false" outlineLevel="0" max="4" min="4" style="1" width="13.38"/>
    <col collapsed="false" customWidth="true" hidden="false" outlineLevel="0" max="5" min="5" style="1" width="14.5"/>
    <col collapsed="false" customWidth="false" hidden="false" outlineLevel="0" max="6" min="6" style="1" width="9"/>
    <col collapsed="false" customWidth="true" hidden="false" outlineLevel="0" max="8" min="8" style="1" width="11.5"/>
    <col collapsed="false" customWidth="true" hidden="false" outlineLevel="0" max="9" min="9" style="1" width="5.13"/>
    <col collapsed="false" customWidth="true" hidden="false" outlineLevel="0" max="11" min="11" style="1" width="12.63"/>
    <col collapsed="false" customWidth="true" hidden="false" outlineLevel="0" max="12" min="12" style="1" width="9.38"/>
    <col collapsed="false" customWidth="true" hidden="false" outlineLevel="0" max="13" min="13" style="1" width="12.63"/>
    <col collapsed="false" customWidth="true" hidden="false" outlineLevel="0" max="19" min="19" style="1" width="12"/>
    <col collapsed="false" customWidth="true" hidden="false" outlineLevel="0" max="22" min="21" style="1" width="12"/>
    <col collapsed="false" customWidth="true" hidden="false" outlineLevel="0" max="23" min="23" style="1" width="13"/>
    <col collapsed="false" customWidth="true" hidden="false" outlineLevel="0" max="24" min="24" style="1" width="34"/>
    <col collapsed="false" customWidth="true" hidden="false" outlineLevel="0" max="25" min="25" style="1" width="22"/>
    <col collapsed="false" customWidth="true" hidden="false" outlineLevel="0" max="27" min="27" style="1" width="63.63"/>
    <col collapsed="false" customWidth="true" hidden="false" outlineLevel="0" max="30" min="30" style="1" width="10"/>
    <col collapsed="false" customWidth="false" hidden="false" outlineLevel="0" max="31" min="31" style="1" width="9"/>
    <col collapsed="false" customWidth="true" hidden="false" outlineLevel="0" max="32" min="32" style="1" width="16"/>
    <col collapsed="false" customWidth="true" hidden="false" outlineLevel="0" max="33" min="33" style="1" width="13"/>
    <col collapsed="false" customWidth="true" hidden="false" outlineLevel="0" max="35" min="34" style="1" width="12"/>
    <col collapsed="false" customWidth="true" hidden="false" outlineLevel="0" max="36" min="36" style="1" width="13"/>
    <col collapsed="false" customWidth="true" hidden="true" outlineLevel="0" max="37" min="37" style="1" width="20"/>
    <col collapsed="false" customWidth="true" hidden="true" outlineLevel="0" max="38" min="38" style="1" width="11"/>
    <col collapsed="false" customWidth="true" hidden="true" outlineLevel="0" max="41" min="39" style="1" width="7"/>
  </cols>
  <sheetData>
    <row r="1" s="229" customFormat="true" ht="42" hidden="false" customHeight="true" outlineLevel="0" collapsed="false">
      <c r="A1" s="297" t="s">
        <v>1490</v>
      </c>
      <c r="B1" s="298" t="s">
        <v>116</v>
      </c>
      <c r="C1" s="299" t="s">
        <v>117</v>
      </c>
      <c r="D1" s="166" t="s">
        <v>1452</v>
      </c>
      <c r="E1" s="166"/>
      <c r="F1" s="167" t="s">
        <v>1453</v>
      </c>
      <c r="G1" s="300" t="s">
        <v>1543</v>
      </c>
      <c r="H1" s="168" t="s">
        <v>1454</v>
      </c>
      <c r="I1" s="169" t="s">
        <v>1455</v>
      </c>
      <c r="J1" s="169" t="s">
        <v>1456</v>
      </c>
      <c r="K1" s="170" t="s">
        <v>1457</v>
      </c>
      <c r="L1" s="170" t="s">
        <v>1458</v>
      </c>
      <c r="M1" s="301" t="s">
        <v>53</v>
      </c>
      <c r="N1" s="172" t="s">
        <v>1459</v>
      </c>
      <c r="O1" s="173" t="s">
        <v>54</v>
      </c>
      <c r="P1" s="172" t="s">
        <v>1460</v>
      </c>
      <c r="Q1" s="173" t="s">
        <v>55</v>
      </c>
      <c r="R1" s="173" t="s">
        <v>56</v>
      </c>
      <c r="S1" s="174" t="s">
        <v>1461</v>
      </c>
      <c r="T1" s="175" t="s">
        <v>1462</v>
      </c>
      <c r="U1" s="176" t="s">
        <v>1463</v>
      </c>
      <c r="V1" s="176" t="s">
        <v>62</v>
      </c>
      <c r="W1" s="176" t="s">
        <v>1464</v>
      </c>
      <c r="X1" s="176" t="s">
        <v>1465</v>
      </c>
      <c r="Y1" s="174" t="s">
        <v>1466</v>
      </c>
      <c r="Z1" s="177" t="s">
        <v>1467</v>
      </c>
      <c r="AA1" s="178" t="s">
        <v>133</v>
      </c>
      <c r="AB1" s="179" t="s">
        <v>1468</v>
      </c>
      <c r="AC1" s="179" t="s">
        <v>1469</v>
      </c>
      <c r="AD1" s="174" t="s">
        <v>7</v>
      </c>
      <c r="AE1" s="174" t="s">
        <v>1470</v>
      </c>
      <c r="AF1" s="176" t="s">
        <v>1471</v>
      </c>
      <c r="AG1" s="176" t="s">
        <v>1472</v>
      </c>
      <c r="AH1" s="176" t="s">
        <v>65</v>
      </c>
      <c r="AI1" s="176" t="s">
        <v>1473</v>
      </c>
      <c r="AJ1" s="176" t="s">
        <v>1474</v>
      </c>
      <c r="AK1" s="176" t="s">
        <v>1475</v>
      </c>
      <c r="AL1" s="176" t="s">
        <v>1476</v>
      </c>
      <c r="AM1" s="176" t="s">
        <v>1477</v>
      </c>
      <c r="AN1" s="176" t="s">
        <v>1478</v>
      </c>
      <c r="AO1" s="176" t="s">
        <v>1479</v>
      </c>
    </row>
    <row r="2" s="229" customFormat="true" ht="18" hidden="false" customHeight="false" outlineLevel="0" collapsed="false">
      <c r="A2" s="297"/>
      <c r="B2" s="297"/>
      <c r="C2" s="297"/>
      <c r="D2" s="302"/>
      <c r="E2" s="302"/>
      <c r="F2" s="303"/>
      <c r="G2" s="304"/>
      <c r="H2" s="305"/>
      <c r="I2" s="306" t="n">
        <f aca="false">SUM(I3:I1001)</f>
        <v>95</v>
      </c>
      <c r="J2" s="307"/>
      <c r="K2" s="307" t="n">
        <f aca="false">SUM(K3:K1001)</f>
        <v>25300</v>
      </c>
      <c r="L2" s="307" t="n">
        <f aca="false">SUM(L3:L1001)</f>
        <v>0</v>
      </c>
      <c r="M2" s="307" t="n">
        <f aca="false">SUM(M3:M1001)</f>
        <v>25300</v>
      </c>
      <c r="N2" s="308"/>
      <c r="O2" s="307" t="n">
        <f aca="false">SUM(O3:O1001)</f>
        <v>0</v>
      </c>
      <c r="P2" s="308"/>
      <c r="Q2" s="307" t="n">
        <f aca="false">SUM(Q3:Q1001)</f>
        <v>0</v>
      </c>
      <c r="R2" s="307" t="n">
        <f aca="false">SUM(R3:R1001)</f>
        <v>0</v>
      </c>
      <c r="S2" s="307" t="n">
        <f aca="false">SUM(S3:S1001)</f>
        <v>0</v>
      </c>
      <c r="T2" s="307" t="n">
        <f aca="false">SUM(T3:T1001)</f>
        <v>0</v>
      </c>
      <c r="U2" s="307" t="n">
        <f aca="false">SUM(U3:U1001)</f>
        <v>0</v>
      </c>
      <c r="V2" s="307" t="n">
        <f aca="false">SUM(V3:V1001)</f>
        <v>25300</v>
      </c>
      <c r="W2" s="307" t="n">
        <f aca="false">SUM(W3:W1001)</f>
        <v>25300</v>
      </c>
      <c r="Z2" s="307"/>
      <c r="AA2" s="307"/>
      <c r="AB2" s="307"/>
      <c r="AC2" s="307" t="n">
        <f aca="false">SUM(AC3:AC1001)</f>
        <v>0</v>
      </c>
      <c r="AG2" s="307" t="n">
        <f aca="false">SUM(AG3:AG1001)</f>
        <v>15300</v>
      </c>
      <c r="AH2" s="307" t="n">
        <f aca="false">SUM(AH3:AH1001)</f>
        <v>15300</v>
      </c>
    </row>
    <row r="3" customFormat="false" ht="28.35" hidden="false" customHeight="false" outlineLevel="0" collapsed="false">
      <c r="A3" s="264"/>
      <c r="B3" s="264"/>
      <c r="C3" s="309" t="s">
        <v>1562</v>
      </c>
      <c r="D3" s="291"/>
      <c r="E3" s="291"/>
      <c r="F3" s="200" t="str">
        <f aca="true">IF(TRIM($B3&amp;$C3)="","",IF(OR(ISNUMBER(SEARCH("未",$A3)),ISNUMBER(SEARCH("送出",$A3)),AND(TRIM($A3)="",NOT(ISNUMBER($D3)),N($H3)=0)),"【合同未回】","")&amp;IF(NOT(ISNUMBER($E3)),IF(OR(ISNUMBER(SEARCH("未",$A3)),ISNUMBER(SEARCH("送出",$A3)),AND(TRIM($A3)="",NOT(ISNUMBER($D3)),N($H3)=0)),"","【未填合同期】"),IF($E3&lt;TODAY(),"【已到期】",IF($E3-TODAY()&lt;=提醒天数,"【即将到期，剩余"&amp;($E3-TODAY())&amp;"天】","【正常】")))&amp;IF(OR($AD3="安装免保",$AD3="技术免保",$AD3="质保期内"),"【"&amp;$AD3&amp;"】",""))</f>
        <v>【合同未回】</v>
      </c>
      <c r="G3" s="310"/>
      <c r="H3" s="265"/>
      <c r="I3" s="311" t="n">
        <v>1</v>
      </c>
      <c r="J3" s="264"/>
      <c r="K3" s="267" t="str">
        <f aca="false">IF(OR(N($H3)=0,N($I3)=0),"",ROUND(N($H3)*N($I3)*IF(N($J3)=0,1,N($J3)),2))</f>
        <v/>
      </c>
      <c r="L3" s="267"/>
      <c r="M3" s="267" t="str">
        <f aca="false">IF(TRIM($B3&amp;$C3)="","",IF(AND(N($K3)=0,N($L3)=0),"",ROUND(N($K3)+N($L3),2)))</f>
        <v/>
      </c>
      <c r="N3" s="264"/>
      <c r="O3" s="264"/>
      <c r="P3" s="264"/>
      <c r="Q3" s="264"/>
      <c r="R3" s="264"/>
      <c r="S3" s="267"/>
      <c r="T3" s="268" t="str">
        <f aca="false">IF(TRIM($B3&amp;$C3)="","",IF(N($O3)=0,"",MAX(0,MIN(N($O3)-N($Q3),N($W3)))))</f>
        <v/>
      </c>
      <c r="U3" s="268" t="str">
        <f aca="false">IF(TRIM($B3&amp;$C3)="","",IF(N($Q3)&lt;=N($O3),"",N($Q3)-N($O3)))</f>
        <v/>
      </c>
      <c r="V3" s="268" t="str">
        <f aca="false">IF(OR(TRIM($B3&amp;$C3)="",$W3=""),"",MAX(0,N($W3))-N($T3))</f>
        <v/>
      </c>
      <c r="W3" s="268" t="str">
        <f aca="false">IF(TRIM($B3&amp;$C3)="","",IF(AND(N($M3)=0,N($Q3)+N($R3)+N($S3)=0),"",ROUND(N($M3)-N($Q3)-N($R3)-N($S3),2)))</f>
        <v/>
      </c>
      <c r="X3" s="269" t="str">
        <f aca="false">IF(TRIM($B3&amp;$C3)="","",IF(N($M3)=0,IF((N($Q3)+N($R3)+N($S3))=0,"—未填单价","未填单价，已收 "&amp;TEXT((N($Q3)+N($R3)+N($S3)),"#,##0.00")),IF(N($W3)&gt;0.005,"欠 "&amp;TEXT(N($W3),"#,##0.00")&amp;IF(N($T3)&gt;0,"（开票未到账 "&amp;TEXT(N($T3),"#,##0.00")&amp;"）","")&amp;IF(N($V3)&gt;0,"（未开票 "&amp;TEXT(N($V3),"#,##0.00")&amp;"）",""),IF(N($W3)&lt;-0.005,"多收 "&amp;TEXT(-N($W3),"#,##0.00"),"✔ 已结清")))&amp;IF(N($U3)&gt;0,"｜到账未开票 "&amp;TEXT(N($U3),"#,##0.00")&amp;"，待补票","")&amp;IF(N($R3)&gt;0,"｜收现 "&amp;TEXT(N($R3),"#,##0.00"),"")&amp;IF(N($S3)&gt;0,"｜收款不开票 "&amp;TEXT(N($S3),"#,##0.00"),""))</f>
        <v>—未填单价</v>
      </c>
      <c r="Y3" s="312"/>
      <c r="Z3" s="264"/>
      <c r="AA3" s="264"/>
      <c r="AB3" s="264"/>
      <c r="AC3" s="267" t="str">
        <f aca="false">IF(OR(N($O3)=0,N($AB3)=0),"",ROUND(N($O3)/(1+N($AB3))*N($AB3),2))</f>
        <v/>
      </c>
      <c r="AD3" s="312"/>
      <c r="AE3" s="312"/>
      <c r="AF3" s="270" t="str">
        <f aca="false">IF($AN3="","",IF($AN3=1,IF($AO3&gt;=1,"一次性·已到收款期","一次性·未到期"),$AE3&amp;" 第"&amp;$AO3&amp;"/"&amp;$AN3&amp;"期"))</f>
        <v/>
      </c>
      <c r="AG3" s="268" t="str">
        <f aca="false">IF(OR($AN3="",N($M3)=0),"",ROUND(N($K3)*$AO3/$AN3,2)+N($L3))</f>
        <v/>
      </c>
      <c r="AH3" s="268" t="str">
        <f aca="false">IF($AG3="","",MAX(0,ROUND($AG3-(N($Q3)+N($R3)+N($S3)),2)))</f>
        <v/>
      </c>
      <c r="AI3" s="268" t="str">
        <f aca="false">IF(OR(TRIM($B3&amp;$C3)="",NOT(ISNUMBER($D3))),"",SUMIFS($W$3:$W$1001,$AK$3:$AK$1001,$AK3,$D$3:$D$1001,"&lt;"&amp;$D3))</f>
        <v/>
      </c>
      <c r="AJ3" s="268" t="n">
        <f aca="false">IF(TRIM($B3&amp;$C3)="","",SUMIFS($W$3:$W$1001,$AK$3:$AK$1001,$AK3))</f>
        <v>0</v>
      </c>
      <c r="AK3" s="270" t="str">
        <f aca="false">IF(TRIM($B3&amp;$C3)="","",TRIM($B3)&amp;"｜"&amp;TRIM($C3))</f>
        <v>｜滨江苑一期1栋2单元</v>
      </c>
      <c r="AL3" s="268" t="n">
        <f aca="false">IF(TRIM($B3&amp;$C3)="","",MIN(N($O3),N($Q3)))</f>
        <v>0</v>
      </c>
      <c r="AM3" s="271" t="str">
        <f aca="false">IF(ISNUMBER($D3),YEAR($D3),"")</f>
        <v/>
      </c>
      <c r="AN3" s="271" t="str">
        <f aca="false">IF(OR(TRIM($B3&amp;$C3)="",NOT(ISNUMBER($D3)),NOT(ISNUMBER($E3))),"",IF($E3&lt;$D3,"",IF(IF($AE3="半年付",2,IF($AE3="季度付",4,IF($AE3="月付",12,IF($AE3="半月付",24,1))))=1,1,MAX(1,ROUND(($E3-$D3+1)/365*IF($AE3="半年付",2,IF($AE3="季度付",4,IF($AE3="月付",12,IF($AE3="半月付",24,1)))),0)))))</f>
        <v/>
      </c>
      <c r="AO3" s="271" t="str">
        <f aca="true">IF($AN3="","",MIN($AN3,MAX(0,INT((TODAY()-付款宽限天数-$D3)/(($E3-$D3+1)/$AN3))+1)))</f>
        <v/>
      </c>
    </row>
    <row r="4" customFormat="false" ht="28.35" hidden="false" customHeight="false" outlineLevel="0" collapsed="false">
      <c r="A4" s="264"/>
      <c r="B4" s="264"/>
      <c r="C4" s="309" t="s">
        <v>1563</v>
      </c>
      <c r="D4" s="291"/>
      <c r="E4" s="291"/>
      <c r="F4" s="200" t="str">
        <f aca="true">IF(TRIM($B4&amp;$C4)="","",IF(OR(ISNUMBER(SEARCH("未",$A4)),ISNUMBER(SEARCH("送出",$A4)),AND(TRIM($A4)="",NOT(ISNUMBER($D4)),N($H4)=0)),"【合同未回】","")&amp;IF(NOT(ISNUMBER($E4)),IF(OR(ISNUMBER(SEARCH("未",$A4)),ISNUMBER(SEARCH("送出",$A4)),AND(TRIM($A4)="",NOT(ISNUMBER($D4)),N($H4)=0)),"","【未填合同期】"),IF($E4&lt;TODAY(),"【已到期】",IF($E4-TODAY()&lt;=提醒天数,"【即将到期，剩余"&amp;($E4-TODAY())&amp;"天】","【正常】")))&amp;IF(OR($AD4="安装免保",$AD4="技术免保",$AD4="质保期内"),"【"&amp;$AD4&amp;"】",""))</f>
        <v>【合同未回】</v>
      </c>
      <c r="G4" s="310"/>
      <c r="H4" s="265"/>
      <c r="I4" s="311" t="n">
        <v>1</v>
      </c>
      <c r="J4" s="264"/>
      <c r="K4" s="267" t="str">
        <f aca="false">IF(OR(N($H4)=0,N($I4)=0),"",ROUND(N($H4)*N($I4)*IF(N($J4)=0,1,N($J4)),2))</f>
        <v/>
      </c>
      <c r="L4" s="267"/>
      <c r="M4" s="267" t="str">
        <f aca="false">IF(TRIM($B4&amp;$C4)="","",IF(AND(N($K4)=0,N($L4)=0),"",ROUND(N($K4)+N($L4),2)))</f>
        <v/>
      </c>
      <c r="N4" s="264"/>
      <c r="O4" s="264"/>
      <c r="P4" s="264"/>
      <c r="Q4" s="264"/>
      <c r="R4" s="264"/>
      <c r="S4" s="267"/>
      <c r="T4" s="268" t="str">
        <f aca="false">IF(TRIM($B4&amp;$C4)="","",IF(N($O4)=0,"",MAX(0,MIN(N($O4)-N($Q4),N($W4)))))</f>
        <v/>
      </c>
      <c r="U4" s="268" t="str">
        <f aca="false">IF(TRIM($B4&amp;$C4)="","",IF(N($Q4)&lt;=N($O4),"",N($Q4)-N($O4)))</f>
        <v/>
      </c>
      <c r="V4" s="268" t="str">
        <f aca="false">IF(OR(TRIM($B4&amp;$C4)="",$W4=""),"",MAX(0,N($W4))-N($T4))</f>
        <v/>
      </c>
      <c r="W4" s="268" t="str">
        <f aca="false">IF(TRIM($B4&amp;$C4)="","",IF(AND(N($M4)=0,N($Q4)+N($R4)+N($S4)=0),"",ROUND(N($M4)-N($Q4)-N($R4)-N($S4),2)))</f>
        <v/>
      </c>
      <c r="X4" s="269" t="str">
        <f aca="false">IF(TRIM($B4&amp;$C4)="","",IF(N($M4)=0,IF((N($Q4)+N($R4)+N($S4))=0,"—未填单价","未填单价，已收 "&amp;TEXT((N($Q4)+N($R4)+N($S4)),"#,##0.00")),IF(N($W4)&gt;0.005,"欠 "&amp;TEXT(N($W4),"#,##0.00")&amp;IF(N($T4)&gt;0,"（开票未到账 "&amp;TEXT(N($T4),"#,##0.00")&amp;"）","")&amp;IF(N($V4)&gt;0,"（未开票 "&amp;TEXT(N($V4),"#,##0.00")&amp;"）",""),IF(N($W4)&lt;-0.005,"多收 "&amp;TEXT(-N($W4),"#,##0.00"),"✔ 已结清")))&amp;IF(N($U4)&gt;0,"｜到账未开票 "&amp;TEXT(N($U4),"#,##0.00")&amp;"，待补票","")&amp;IF(N($R4)&gt;0,"｜收现 "&amp;TEXT(N($R4),"#,##0.00"),"")&amp;IF(N($S4)&gt;0,"｜收款不开票 "&amp;TEXT(N($S4),"#,##0.00"),""))</f>
        <v>—未填单价</v>
      </c>
      <c r="Y4" s="312"/>
      <c r="Z4" s="264"/>
      <c r="AA4" s="264"/>
      <c r="AB4" s="264"/>
      <c r="AC4" s="267" t="str">
        <f aca="false">IF(OR(N($O4)=0,N($AB4)=0),"",ROUND(N($O4)/(1+N($AB4))*N($AB4),2))</f>
        <v/>
      </c>
      <c r="AD4" s="312"/>
      <c r="AE4" s="312"/>
      <c r="AF4" s="270" t="str">
        <f aca="false">IF($AN4="","",IF($AN4=1,IF($AO4&gt;=1,"一次性·已到收款期","一次性·未到期"),$AE4&amp;" 第"&amp;$AO4&amp;"/"&amp;$AN4&amp;"期"))</f>
        <v/>
      </c>
      <c r="AG4" s="268" t="str">
        <f aca="false">IF(OR($AN4="",N($M4)=0),"",ROUND(N($K4)*$AO4/$AN4,2)+N($L4))</f>
        <v/>
      </c>
      <c r="AH4" s="268" t="str">
        <f aca="false">IF($AG4="","",MAX(0,ROUND($AG4-(N($Q4)+N($R4)+N($S4)),2)))</f>
        <v/>
      </c>
      <c r="AI4" s="268" t="str">
        <f aca="false">IF(OR(TRIM($B4&amp;$C4)="",NOT(ISNUMBER($D4))),"",SUMIFS($W$3:$W$1001,$AK$3:$AK$1001,$AK4,$D$3:$D$1001,"&lt;"&amp;$D4))</f>
        <v/>
      </c>
      <c r="AJ4" s="268" t="n">
        <f aca="false">IF(TRIM($B4&amp;$C4)="","",SUMIFS($W$3:$W$1001,$AK$3:$AK$1001,$AK4))</f>
        <v>0</v>
      </c>
      <c r="AK4" s="270" t="str">
        <f aca="false">IF(TRIM($B4&amp;$C4)="","",TRIM($B4)&amp;"｜"&amp;TRIM($C4))</f>
        <v>｜滨江苑一期3栋1（任侠）</v>
      </c>
      <c r="AL4" s="268" t="n">
        <f aca="false">IF(TRIM($B4&amp;$C4)="","",MIN(N($O4),N($Q4)))</f>
        <v>0</v>
      </c>
      <c r="AM4" s="271" t="str">
        <f aca="false">IF(ISNUMBER($D4),YEAR($D4),"")</f>
        <v/>
      </c>
      <c r="AN4" s="271" t="str">
        <f aca="false">IF(OR(TRIM($B4&amp;$C4)="",NOT(ISNUMBER($D4)),NOT(ISNUMBER($E4))),"",IF($E4&lt;$D4,"",IF(IF($AE4="半年付",2,IF($AE4="季度付",4,IF($AE4="月付",12,IF($AE4="半月付",24,1))))=1,1,MAX(1,ROUND(($E4-$D4+1)/365*IF($AE4="半年付",2,IF($AE4="季度付",4,IF($AE4="月付",12,IF($AE4="半月付",24,1)))),0)))))</f>
        <v/>
      </c>
      <c r="AO4" s="271" t="str">
        <f aca="true">IF($AN4="","",MIN($AN4,MAX(0,INT((TODAY()-付款宽限天数-$D4)/(($E4-$D4+1)/$AN4))+1)))</f>
        <v/>
      </c>
    </row>
    <row r="5" customFormat="false" ht="28.35" hidden="false" customHeight="false" outlineLevel="0" collapsed="false">
      <c r="A5" s="264"/>
      <c r="B5" s="264"/>
      <c r="C5" s="309" t="s">
        <v>1564</v>
      </c>
      <c r="D5" s="291"/>
      <c r="E5" s="291"/>
      <c r="F5" s="200" t="str">
        <f aca="true">IF(TRIM($B5&amp;$C5)="","",IF(OR(ISNUMBER(SEARCH("未",$A5)),ISNUMBER(SEARCH("送出",$A5)),AND(TRIM($A5)="",NOT(ISNUMBER($D5)),N($H5)=0)),"【合同未回】","")&amp;IF(NOT(ISNUMBER($E5)),IF(OR(ISNUMBER(SEARCH("未",$A5)),ISNUMBER(SEARCH("送出",$A5)),AND(TRIM($A5)="",NOT(ISNUMBER($D5)),N($H5)=0)),"","【未填合同期】"),IF($E5&lt;TODAY(),"【已到期】",IF($E5-TODAY()&lt;=提醒天数,"【即将到期，剩余"&amp;($E5-TODAY())&amp;"天】","【正常】")))&amp;IF(OR($AD5="安装免保",$AD5="技术免保",$AD5="质保期内"),"【"&amp;$AD5&amp;"】",""))</f>
        <v>【合同未回】</v>
      </c>
      <c r="G5" s="310"/>
      <c r="H5" s="265"/>
      <c r="I5" s="311" t="n">
        <v>1</v>
      </c>
      <c r="J5" s="264"/>
      <c r="K5" s="267" t="str">
        <f aca="false">IF(OR(N($H5)=0,N($I5)=0),"",ROUND(N($H5)*N($I5)*IF(N($J5)=0,1,N($J5)),2))</f>
        <v/>
      </c>
      <c r="L5" s="267"/>
      <c r="M5" s="267" t="str">
        <f aca="false">IF(TRIM($B5&amp;$C5)="","",IF(AND(N($K5)=0,N($L5)=0),"",ROUND(N($K5)+N($L5),2)))</f>
        <v/>
      </c>
      <c r="N5" s="264"/>
      <c r="O5" s="264"/>
      <c r="P5" s="264"/>
      <c r="Q5" s="264"/>
      <c r="R5" s="264"/>
      <c r="S5" s="267"/>
      <c r="T5" s="268" t="str">
        <f aca="false">IF(TRIM($B5&amp;$C5)="","",IF(N($O5)=0,"",MAX(0,MIN(N($O5)-N($Q5),N($W5)))))</f>
        <v/>
      </c>
      <c r="U5" s="268" t="str">
        <f aca="false">IF(TRIM($B5&amp;$C5)="","",IF(N($Q5)&lt;=N($O5),"",N($Q5)-N($O5)))</f>
        <v/>
      </c>
      <c r="V5" s="268" t="str">
        <f aca="false">IF(OR(TRIM($B5&amp;$C5)="",$W5=""),"",MAX(0,N($W5))-N($T5))</f>
        <v/>
      </c>
      <c r="W5" s="268" t="str">
        <f aca="false">IF(TRIM($B5&amp;$C5)="","",IF(AND(N($M5)=0,N($Q5)+N($R5)+N($S5)=0),"",ROUND(N($M5)-N($Q5)-N($R5)-N($S5),2)))</f>
        <v/>
      </c>
      <c r="X5" s="269" t="str">
        <f aca="false">IF(TRIM($B5&amp;$C5)="","",IF(N($M5)=0,IF((N($Q5)+N($R5)+N($S5))=0,"—未填单价","未填单价，已收 "&amp;TEXT((N($Q5)+N($R5)+N($S5)),"#,##0.00")),IF(N($W5)&gt;0.005,"欠 "&amp;TEXT(N($W5),"#,##0.00")&amp;IF(N($T5)&gt;0,"（开票未到账 "&amp;TEXT(N($T5),"#,##0.00")&amp;"）","")&amp;IF(N($V5)&gt;0,"（未开票 "&amp;TEXT(N($V5),"#,##0.00")&amp;"）",""),IF(N($W5)&lt;-0.005,"多收 "&amp;TEXT(-N($W5),"#,##0.00"),"✔ 已结清")))&amp;IF(N($U5)&gt;0,"｜到账未开票 "&amp;TEXT(N($U5),"#,##0.00")&amp;"，待补票","")&amp;IF(N($R5)&gt;0,"｜收现 "&amp;TEXT(N($R5),"#,##0.00"),"")&amp;IF(N($S5)&gt;0,"｜收款不开票 "&amp;TEXT(N($S5),"#,##0.00"),""))</f>
        <v>—未填单价</v>
      </c>
      <c r="Y5" s="312"/>
      <c r="Z5" s="264"/>
      <c r="AA5" s="264"/>
      <c r="AB5" s="264"/>
      <c r="AC5" s="267" t="str">
        <f aca="false">IF(OR(N($O5)=0,N($AB5)=0),"",ROUND(N($O5)/(1+N($AB5))*N($AB5),2))</f>
        <v/>
      </c>
      <c r="AD5" s="312"/>
      <c r="AE5" s="312"/>
      <c r="AF5" s="270" t="str">
        <f aca="false">IF($AN5="","",IF($AN5=1,IF($AO5&gt;=1,"一次性·已到收款期","一次性·未到期"),$AE5&amp;" 第"&amp;$AO5&amp;"/"&amp;$AN5&amp;"期"))</f>
        <v/>
      </c>
      <c r="AG5" s="268" t="str">
        <f aca="false">IF(OR($AN5="",N($M5)=0),"",ROUND(N($K5)*$AO5/$AN5,2)+N($L5))</f>
        <v/>
      </c>
      <c r="AH5" s="268" t="str">
        <f aca="false">IF($AG5="","",MAX(0,ROUND($AG5-(N($Q5)+N($R5)+N($S5)),2)))</f>
        <v/>
      </c>
      <c r="AI5" s="268" t="str">
        <f aca="false">IF(OR(TRIM($B5&amp;$C5)="",NOT(ISNUMBER($D5))),"",SUMIFS($W$3:$W$1001,$AK$3:$AK$1001,$AK5,$D$3:$D$1001,"&lt;"&amp;$D5))</f>
        <v/>
      </c>
      <c r="AJ5" s="268" t="n">
        <f aca="false">IF(TRIM($B5&amp;$C5)="","",SUMIFS($W$3:$W$1001,$AK$3:$AK$1001,$AK5))</f>
        <v>0</v>
      </c>
      <c r="AK5" s="270" t="str">
        <f aca="false">IF(TRIM($B5&amp;$C5)="","",TRIM($B5)&amp;"｜"&amp;TRIM($C5))</f>
        <v>｜滨江苑一期4栋1（原龚翠红）</v>
      </c>
      <c r="AL5" s="268" t="n">
        <f aca="false">IF(TRIM($B5&amp;$C5)="","",MIN(N($O5),N($Q5)))</f>
        <v>0</v>
      </c>
      <c r="AM5" s="271" t="str">
        <f aca="false">IF(ISNUMBER($D5),YEAR($D5),"")</f>
        <v/>
      </c>
      <c r="AN5" s="271" t="str">
        <f aca="false">IF(OR(TRIM($B5&amp;$C5)="",NOT(ISNUMBER($D5)),NOT(ISNUMBER($E5))),"",IF($E5&lt;$D5,"",IF(IF($AE5="半年付",2,IF($AE5="季度付",4,IF($AE5="月付",12,IF($AE5="半月付",24,1))))=1,1,MAX(1,ROUND(($E5-$D5+1)/365*IF($AE5="半年付",2,IF($AE5="季度付",4,IF($AE5="月付",12,IF($AE5="半月付",24,1)))),0)))))</f>
        <v/>
      </c>
      <c r="AO5" s="271" t="str">
        <f aca="true">IF($AN5="","",MIN($AN5,MAX(0,INT((TODAY()-付款宽限天数-$D5)/(($E5-$D5+1)/$AN5))+1)))</f>
        <v/>
      </c>
    </row>
    <row r="6" customFormat="false" ht="28.35" hidden="false" customHeight="false" outlineLevel="0" collapsed="false">
      <c r="A6" s="264"/>
      <c r="B6" s="264"/>
      <c r="C6" s="309" t="s">
        <v>1565</v>
      </c>
      <c r="D6" s="291"/>
      <c r="E6" s="291"/>
      <c r="F6" s="200" t="str">
        <f aca="true">IF(TRIM($B6&amp;$C6)="","",IF(OR(ISNUMBER(SEARCH("未",$A6)),ISNUMBER(SEARCH("送出",$A6)),AND(TRIM($A6)="",NOT(ISNUMBER($D6)),N($H6)=0)),"【合同未回】","")&amp;IF(NOT(ISNUMBER($E6)),IF(OR(ISNUMBER(SEARCH("未",$A6)),ISNUMBER(SEARCH("送出",$A6)),AND(TRIM($A6)="",NOT(ISNUMBER($D6)),N($H6)=0)),"","【未填合同期】"),IF($E6&lt;TODAY(),"【已到期】",IF($E6-TODAY()&lt;=提醒天数,"【即将到期，剩余"&amp;($E6-TODAY())&amp;"天】","【正常】")))&amp;IF(OR($AD6="安装免保",$AD6="技术免保",$AD6="质保期内"),"【"&amp;$AD6&amp;"】",""))</f>
        <v>【合同未回】</v>
      </c>
      <c r="G6" s="310"/>
      <c r="H6" s="265"/>
      <c r="I6" s="311" t="n">
        <v>1</v>
      </c>
      <c r="J6" s="264"/>
      <c r="K6" s="267" t="str">
        <f aca="false">IF(OR(N($H6)=0,N($I6)=0),"",ROUND(N($H6)*N($I6)*IF(N($J6)=0,1,N($J6)),2))</f>
        <v/>
      </c>
      <c r="L6" s="267"/>
      <c r="M6" s="267" t="str">
        <f aca="false">IF(TRIM($B6&amp;$C6)="","",IF(AND(N($K6)=0,N($L6)=0),"",ROUND(N($K6)+N($L6),2)))</f>
        <v/>
      </c>
      <c r="N6" s="264"/>
      <c r="O6" s="264"/>
      <c r="P6" s="264"/>
      <c r="Q6" s="264"/>
      <c r="R6" s="264"/>
      <c r="S6" s="267"/>
      <c r="T6" s="268" t="str">
        <f aca="false">IF(TRIM($B6&amp;$C6)="","",IF(N($O6)=0,"",MAX(0,MIN(N($O6)-N($Q6),N($W6)))))</f>
        <v/>
      </c>
      <c r="U6" s="268" t="str">
        <f aca="false">IF(TRIM($B6&amp;$C6)="","",IF(N($Q6)&lt;=N($O6),"",N($Q6)-N($O6)))</f>
        <v/>
      </c>
      <c r="V6" s="268" t="str">
        <f aca="false">IF(OR(TRIM($B6&amp;$C6)="",$W6=""),"",MAX(0,N($W6))-N($T6))</f>
        <v/>
      </c>
      <c r="W6" s="268" t="str">
        <f aca="false">IF(TRIM($B6&amp;$C6)="","",IF(AND(N($M6)=0,N($Q6)+N($R6)+N($S6)=0),"",ROUND(N($M6)-N($Q6)-N($R6)-N($S6),2)))</f>
        <v/>
      </c>
      <c r="X6" s="269" t="str">
        <f aca="false">IF(TRIM($B6&amp;$C6)="","",IF(N($M6)=0,IF((N($Q6)+N($R6)+N($S6))=0,"—未填单价","未填单价，已收 "&amp;TEXT((N($Q6)+N($R6)+N($S6)),"#,##0.00")),IF(N($W6)&gt;0.005,"欠 "&amp;TEXT(N($W6),"#,##0.00")&amp;IF(N($T6)&gt;0,"（开票未到账 "&amp;TEXT(N($T6),"#,##0.00")&amp;"）","")&amp;IF(N($V6)&gt;0,"（未开票 "&amp;TEXT(N($V6),"#,##0.00")&amp;"）",""),IF(N($W6)&lt;-0.005,"多收 "&amp;TEXT(-N($W6),"#,##0.00"),"✔ 已结清")))&amp;IF(N($U6)&gt;0,"｜到账未开票 "&amp;TEXT(N($U6),"#,##0.00")&amp;"，待补票","")&amp;IF(N($R6)&gt;0,"｜收现 "&amp;TEXT(N($R6),"#,##0.00"),"")&amp;IF(N($S6)&gt;0,"｜收款不开票 "&amp;TEXT(N($S6),"#,##0.00"),""))</f>
        <v>—未填单价</v>
      </c>
      <c r="Y6" s="312"/>
      <c r="Z6" s="264"/>
      <c r="AA6" s="264"/>
      <c r="AB6" s="264"/>
      <c r="AC6" s="267" t="str">
        <f aca="false">IF(OR(N($O6)=0,N($AB6)=0),"",ROUND(N($O6)/(1+N($AB6))*N($AB6),2))</f>
        <v/>
      </c>
      <c r="AD6" s="312"/>
      <c r="AE6" s="312"/>
      <c r="AF6" s="270" t="str">
        <f aca="false">IF($AN6="","",IF($AN6=1,IF($AO6&gt;=1,"一次性·已到收款期","一次性·未到期"),$AE6&amp;" 第"&amp;$AO6&amp;"/"&amp;$AN6&amp;"期"))</f>
        <v/>
      </c>
      <c r="AG6" s="268" t="str">
        <f aca="false">IF(OR($AN6="",N($M6)=0),"",ROUND(N($K6)*$AO6/$AN6,2)+N($L6))</f>
        <v/>
      </c>
      <c r="AH6" s="268" t="str">
        <f aca="false">IF($AG6="","",MAX(0,ROUND($AG6-(N($Q6)+N($R6)+N($S6)),2)))</f>
        <v/>
      </c>
      <c r="AI6" s="268" t="str">
        <f aca="false">IF(OR(TRIM($B6&amp;$C6)="",NOT(ISNUMBER($D6))),"",SUMIFS($W$3:$W$1001,$AK$3:$AK$1001,$AK6,$D$3:$D$1001,"&lt;"&amp;$D6))</f>
        <v/>
      </c>
      <c r="AJ6" s="268" t="n">
        <f aca="false">IF(TRIM($B6&amp;$C6)="","",SUMIFS($W$3:$W$1001,$AK$3:$AK$1001,$AK6))</f>
        <v>0</v>
      </c>
      <c r="AK6" s="270" t="str">
        <f aca="false">IF(TRIM($B6&amp;$C6)="","",TRIM($B6)&amp;"｜"&amp;TRIM($C6))</f>
        <v>｜滨江苑一期5栋</v>
      </c>
      <c r="AL6" s="268" t="n">
        <f aca="false">IF(TRIM($B6&amp;$C6)="","",MIN(N($O6),N($Q6)))</f>
        <v>0</v>
      </c>
      <c r="AM6" s="271" t="str">
        <f aca="false">IF(ISNUMBER($D6),YEAR($D6),"")</f>
        <v/>
      </c>
      <c r="AN6" s="271" t="str">
        <f aca="false">IF(OR(TRIM($B6&amp;$C6)="",NOT(ISNUMBER($D6)),NOT(ISNUMBER($E6))),"",IF($E6&lt;$D6,"",IF(IF($AE6="半年付",2,IF($AE6="季度付",4,IF($AE6="月付",12,IF($AE6="半月付",24,1))))=1,1,MAX(1,ROUND(($E6-$D6+1)/365*IF($AE6="半年付",2,IF($AE6="季度付",4,IF($AE6="月付",12,IF($AE6="半月付",24,1)))),0)))))</f>
        <v/>
      </c>
      <c r="AO6" s="271" t="str">
        <f aca="true">IF($AN6="","",MIN($AN6,MAX(0,INT((TODAY()-付款宽限天数-$D6)/(($E6-$D6+1)/$AN6))+1)))</f>
        <v/>
      </c>
    </row>
    <row r="7" customFormat="false" ht="28.35" hidden="false" customHeight="false" outlineLevel="0" collapsed="false">
      <c r="A7" s="264"/>
      <c r="B7" s="264"/>
      <c r="C7" s="309" t="s">
        <v>1566</v>
      </c>
      <c r="D7" s="291"/>
      <c r="E7" s="291"/>
      <c r="F7" s="200" t="str">
        <f aca="true">IF(TRIM($B7&amp;$C7)="","",IF(OR(ISNUMBER(SEARCH("未",$A7)),ISNUMBER(SEARCH("送出",$A7)),AND(TRIM($A7)="",NOT(ISNUMBER($D7)),N($H7)=0)),"【合同未回】","")&amp;IF(NOT(ISNUMBER($E7)),IF(OR(ISNUMBER(SEARCH("未",$A7)),ISNUMBER(SEARCH("送出",$A7)),AND(TRIM($A7)="",NOT(ISNUMBER($D7)),N($H7)=0)),"","【未填合同期】"),IF($E7&lt;TODAY(),"【已到期】",IF($E7-TODAY()&lt;=提醒天数,"【即将到期，剩余"&amp;($E7-TODAY())&amp;"天】","【正常】")))&amp;IF(OR($AD7="安装免保",$AD7="技术免保",$AD7="质保期内"),"【"&amp;$AD7&amp;"】",""))</f>
        <v>【合同未回】</v>
      </c>
      <c r="G7" s="310"/>
      <c r="H7" s="265"/>
      <c r="I7" s="311" t="n">
        <v>1</v>
      </c>
      <c r="J7" s="264"/>
      <c r="K7" s="267" t="str">
        <f aca="false">IF(OR(N($H7)=0,N($I7)=0),"",ROUND(N($H7)*N($I7)*IF(N($J7)=0,1,N($J7)),2))</f>
        <v/>
      </c>
      <c r="L7" s="267"/>
      <c r="M7" s="267" t="str">
        <f aca="false">IF(TRIM($B7&amp;$C7)="","",IF(AND(N($K7)=0,N($L7)=0),"",ROUND(N($K7)+N($L7),2)))</f>
        <v/>
      </c>
      <c r="N7" s="264"/>
      <c r="O7" s="264"/>
      <c r="P7" s="264"/>
      <c r="Q7" s="264"/>
      <c r="R7" s="264"/>
      <c r="S7" s="267"/>
      <c r="T7" s="268" t="str">
        <f aca="false">IF(TRIM($B7&amp;$C7)="","",IF(N($O7)=0,"",MAX(0,MIN(N($O7)-N($Q7),N($W7)))))</f>
        <v/>
      </c>
      <c r="U7" s="268" t="str">
        <f aca="false">IF(TRIM($B7&amp;$C7)="","",IF(N($Q7)&lt;=N($O7),"",N($Q7)-N($O7)))</f>
        <v/>
      </c>
      <c r="V7" s="268" t="str">
        <f aca="false">IF(OR(TRIM($B7&amp;$C7)="",$W7=""),"",MAX(0,N($W7))-N($T7))</f>
        <v/>
      </c>
      <c r="W7" s="268" t="str">
        <f aca="false">IF(TRIM($B7&amp;$C7)="","",IF(AND(N($M7)=0,N($Q7)+N($R7)+N($S7)=0),"",ROUND(N($M7)-N($Q7)-N($R7)-N($S7),2)))</f>
        <v/>
      </c>
      <c r="X7" s="269" t="str">
        <f aca="false">IF(TRIM($B7&amp;$C7)="","",IF(N($M7)=0,IF((N($Q7)+N($R7)+N($S7))=0,"—未填单价","未填单价，已收 "&amp;TEXT((N($Q7)+N($R7)+N($S7)),"#,##0.00")),IF(N($W7)&gt;0.005,"欠 "&amp;TEXT(N($W7),"#,##0.00")&amp;IF(N($T7)&gt;0,"（开票未到账 "&amp;TEXT(N($T7),"#,##0.00")&amp;"）","")&amp;IF(N($V7)&gt;0,"（未开票 "&amp;TEXT(N($V7),"#,##0.00")&amp;"）",""),IF(N($W7)&lt;-0.005,"多收 "&amp;TEXT(-N($W7),"#,##0.00"),"✔ 已结清")))&amp;IF(N($U7)&gt;0,"｜到账未开票 "&amp;TEXT(N($U7),"#,##0.00")&amp;"，待补票","")&amp;IF(N($R7)&gt;0,"｜收现 "&amp;TEXT(N($R7),"#,##0.00"),"")&amp;IF(N($S7)&gt;0,"｜收款不开票 "&amp;TEXT(N($S7),"#,##0.00"),""))</f>
        <v>—未填单价</v>
      </c>
      <c r="Y7" s="312"/>
      <c r="Z7" s="264"/>
      <c r="AA7" s="264"/>
      <c r="AB7" s="264"/>
      <c r="AC7" s="267" t="str">
        <f aca="false">IF(OR(N($O7)=0,N($AB7)=0),"",ROUND(N($O7)/(1+N($AB7))*N($AB7),2))</f>
        <v/>
      </c>
      <c r="AD7" s="312"/>
      <c r="AE7" s="312"/>
      <c r="AF7" s="270" t="str">
        <f aca="false">IF($AN7="","",IF($AN7=1,IF($AO7&gt;=1,"一次性·已到收款期","一次性·未到期"),$AE7&amp;" 第"&amp;$AO7&amp;"/"&amp;$AN7&amp;"期"))</f>
        <v/>
      </c>
      <c r="AG7" s="268" t="str">
        <f aca="false">IF(OR($AN7="",N($M7)=0),"",ROUND(N($K7)*$AO7/$AN7,2)+N($L7))</f>
        <v/>
      </c>
      <c r="AH7" s="268" t="str">
        <f aca="false">IF($AG7="","",MAX(0,ROUND($AG7-(N($Q7)+N($R7)+N($S7)),2)))</f>
        <v/>
      </c>
      <c r="AI7" s="268" t="str">
        <f aca="false">IF(OR(TRIM($B7&amp;$C7)="",NOT(ISNUMBER($D7))),"",SUMIFS($W$3:$W$1001,$AK$3:$AK$1001,$AK7,$D$3:$D$1001,"&lt;"&amp;$D7))</f>
        <v/>
      </c>
      <c r="AJ7" s="268" t="n">
        <f aca="false">IF(TRIM($B7&amp;$C7)="","",SUMIFS($W$3:$W$1001,$AK$3:$AK$1001,$AK7))</f>
        <v>0</v>
      </c>
      <c r="AK7" s="270" t="str">
        <f aca="false">IF(TRIM($B7&amp;$C7)="","",TRIM($B7)&amp;"｜"&amp;TRIM($C7))</f>
        <v>｜滨江苑一期7号楼（汪益新）</v>
      </c>
      <c r="AL7" s="268" t="n">
        <f aca="false">IF(TRIM($B7&amp;$C7)="","",MIN(N($O7),N($Q7)))</f>
        <v>0</v>
      </c>
      <c r="AM7" s="271" t="str">
        <f aca="false">IF(ISNUMBER($D7),YEAR($D7),"")</f>
        <v/>
      </c>
      <c r="AN7" s="271" t="str">
        <f aca="false">IF(OR(TRIM($B7&amp;$C7)="",NOT(ISNUMBER($D7)),NOT(ISNUMBER($E7))),"",IF($E7&lt;$D7,"",IF(IF($AE7="半年付",2,IF($AE7="季度付",4,IF($AE7="月付",12,IF($AE7="半月付",24,1))))=1,1,MAX(1,ROUND(($E7-$D7+1)/365*IF($AE7="半年付",2,IF($AE7="季度付",4,IF($AE7="月付",12,IF($AE7="半月付",24,1)))),0)))))</f>
        <v/>
      </c>
      <c r="AO7" s="271" t="str">
        <f aca="true">IF($AN7="","",MIN($AN7,MAX(0,INT((TODAY()-付款宽限天数-$D7)/(($E7-$D7+1)/$AN7))+1)))</f>
        <v/>
      </c>
    </row>
    <row r="8" customFormat="false" ht="28.35" hidden="false" customHeight="false" outlineLevel="0" collapsed="false">
      <c r="A8" s="264"/>
      <c r="B8" s="264"/>
      <c r="C8" s="309" t="s">
        <v>1567</v>
      </c>
      <c r="D8" s="291"/>
      <c r="E8" s="291"/>
      <c r="F8" s="200" t="str">
        <f aca="true">IF(TRIM($B8&amp;$C8)="","",IF(OR(ISNUMBER(SEARCH("未",$A8)),ISNUMBER(SEARCH("送出",$A8)),AND(TRIM($A8)="",NOT(ISNUMBER($D8)),N($H8)=0)),"【合同未回】","")&amp;IF(NOT(ISNUMBER($E8)),IF(OR(ISNUMBER(SEARCH("未",$A8)),ISNUMBER(SEARCH("送出",$A8)),AND(TRIM($A8)="",NOT(ISNUMBER($D8)),N($H8)=0)),"","【未填合同期】"),IF($E8&lt;TODAY(),"【已到期】",IF($E8-TODAY()&lt;=提醒天数,"【即将到期，剩余"&amp;($E8-TODAY())&amp;"天】","【正常】")))&amp;IF(OR($AD8="安装免保",$AD8="技术免保",$AD8="质保期内"),"【"&amp;$AD8&amp;"】",""))</f>
        <v>【合同未回】</v>
      </c>
      <c r="G8" s="310"/>
      <c r="H8" s="265"/>
      <c r="I8" s="311" t="n">
        <v>1</v>
      </c>
      <c r="J8" s="264"/>
      <c r="K8" s="267" t="str">
        <f aca="false">IF(OR(N($H8)=0,N($I8)=0),"",ROUND(N($H8)*N($I8)*IF(N($J8)=0,1,N($J8)),2))</f>
        <v/>
      </c>
      <c r="L8" s="267"/>
      <c r="M8" s="267" t="str">
        <f aca="false">IF(TRIM($B8&amp;$C8)="","",IF(AND(N($K8)=0,N($L8)=0),"",ROUND(N($K8)+N($L8),2)))</f>
        <v/>
      </c>
      <c r="N8" s="264"/>
      <c r="O8" s="264"/>
      <c r="P8" s="264"/>
      <c r="Q8" s="264"/>
      <c r="R8" s="264"/>
      <c r="S8" s="267"/>
      <c r="T8" s="268" t="str">
        <f aca="false">IF(TRIM($B8&amp;$C8)="","",IF(N($O8)=0,"",MAX(0,MIN(N($O8)-N($Q8),N($W8)))))</f>
        <v/>
      </c>
      <c r="U8" s="268" t="str">
        <f aca="false">IF(TRIM($B8&amp;$C8)="","",IF(N($Q8)&lt;=N($O8),"",N($Q8)-N($O8)))</f>
        <v/>
      </c>
      <c r="V8" s="268" t="str">
        <f aca="false">IF(OR(TRIM($B8&amp;$C8)="",$W8=""),"",MAX(0,N($W8))-N($T8))</f>
        <v/>
      </c>
      <c r="W8" s="268" t="str">
        <f aca="false">IF(TRIM($B8&amp;$C8)="","",IF(AND(N($M8)=0,N($Q8)+N($R8)+N($S8)=0),"",ROUND(N($M8)-N($Q8)-N($R8)-N($S8),2)))</f>
        <v/>
      </c>
      <c r="X8" s="269" t="str">
        <f aca="false">IF(TRIM($B8&amp;$C8)="","",IF(N($M8)=0,IF((N($Q8)+N($R8)+N($S8))=0,"—未填单价","未填单价，已收 "&amp;TEXT((N($Q8)+N($R8)+N($S8)),"#,##0.00")),IF(N($W8)&gt;0.005,"欠 "&amp;TEXT(N($W8),"#,##0.00")&amp;IF(N($T8)&gt;0,"（开票未到账 "&amp;TEXT(N($T8),"#,##0.00")&amp;"）","")&amp;IF(N($V8)&gt;0,"（未开票 "&amp;TEXT(N($V8),"#,##0.00")&amp;"）",""),IF(N($W8)&lt;-0.005,"多收 "&amp;TEXT(-N($W8),"#,##0.00"),"✔ 已结清")))&amp;IF(N($U8)&gt;0,"｜到账未开票 "&amp;TEXT(N($U8),"#,##0.00")&amp;"，待补票","")&amp;IF(N($R8)&gt;0,"｜收现 "&amp;TEXT(N($R8),"#,##0.00"),"")&amp;IF(N($S8)&gt;0,"｜收款不开票 "&amp;TEXT(N($S8),"#,##0.00"),""))</f>
        <v>—未填单价</v>
      </c>
      <c r="Y8" s="312"/>
      <c r="Z8" s="264"/>
      <c r="AA8" s="264"/>
      <c r="AB8" s="264"/>
      <c r="AC8" s="267" t="str">
        <f aca="false">IF(OR(N($O8)=0,N($AB8)=0),"",ROUND(N($O8)/(1+N($AB8))*N($AB8),2))</f>
        <v/>
      </c>
      <c r="AD8" s="312"/>
      <c r="AE8" s="312"/>
      <c r="AF8" s="270" t="str">
        <f aca="false">IF($AN8="","",IF($AN8=1,IF($AO8&gt;=1,"一次性·已到收款期","一次性·未到期"),$AE8&amp;" 第"&amp;$AO8&amp;"/"&amp;$AN8&amp;"期"))</f>
        <v/>
      </c>
      <c r="AG8" s="268" t="str">
        <f aca="false">IF(OR($AN8="",N($M8)=0),"",ROUND(N($K8)*$AO8/$AN8,2)+N($L8))</f>
        <v/>
      </c>
      <c r="AH8" s="268" t="str">
        <f aca="false">IF($AG8="","",MAX(0,ROUND($AG8-(N($Q8)+N($R8)+N($S8)),2)))</f>
        <v/>
      </c>
      <c r="AI8" s="268" t="str">
        <f aca="false">IF(OR(TRIM($B8&amp;$C8)="",NOT(ISNUMBER($D8))),"",SUMIFS($W$3:$W$1001,$AK$3:$AK$1001,$AK8,$D$3:$D$1001,"&lt;"&amp;$D8))</f>
        <v/>
      </c>
      <c r="AJ8" s="268" t="n">
        <f aca="false">IF(TRIM($B8&amp;$C8)="","",SUMIFS($W$3:$W$1001,$AK$3:$AK$1001,$AK8))</f>
        <v>0</v>
      </c>
      <c r="AK8" s="270" t="str">
        <f aca="false">IF(TRIM($B8&amp;$C8)="","",TRIM($B8)&amp;"｜"&amp;TRIM($C8))</f>
        <v>｜滨江苑一期9栋3单元</v>
      </c>
      <c r="AL8" s="268" t="n">
        <f aca="false">IF(TRIM($B8&amp;$C8)="","",MIN(N($O8),N($Q8)))</f>
        <v>0</v>
      </c>
      <c r="AM8" s="271" t="str">
        <f aca="false">IF(ISNUMBER($D8),YEAR($D8),"")</f>
        <v/>
      </c>
      <c r="AN8" s="271" t="str">
        <f aca="false">IF(OR(TRIM($B8&amp;$C8)="",NOT(ISNUMBER($D8)),NOT(ISNUMBER($E8))),"",IF($E8&lt;$D8,"",IF(IF($AE8="半年付",2,IF($AE8="季度付",4,IF($AE8="月付",12,IF($AE8="半月付",24,1))))=1,1,MAX(1,ROUND(($E8-$D8+1)/365*IF($AE8="半年付",2,IF($AE8="季度付",4,IF($AE8="月付",12,IF($AE8="半月付",24,1)))),0)))))</f>
        <v/>
      </c>
      <c r="AO8" s="271" t="str">
        <f aca="true">IF($AN8="","",MIN($AN8,MAX(0,INT((TODAY()-付款宽限天数-$D8)/(($E8-$D8+1)/$AN8))+1)))</f>
        <v/>
      </c>
    </row>
    <row r="9" customFormat="false" ht="28.35" hidden="false" customHeight="false" outlineLevel="0" collapsed="false">
      <c r="A9" s="264"/>
      <c r="B9" s="264"/>
      <c r="C9" s="309" t="s">
        <v>1568</v>
      </c>
      <c r="D9" s="291"/>
      <c r="E9" s="291"/>
      <c r="F9" s="200" t="str">
        <f aca="true">IF(TRIM($B9&amp;$C9)="","",IF(OR(ISNUMBER(SEARCH("未",$A9)),ISNUMBER(SEARCH("送出",$A9)),AND(TRIM($A9)="",NOT(ISNUMBER($D9)),N($H9)=0)),"【合同未回】","")&amp;IF(NOT(ISNUMBER($E9)),IF(OR(ISNUMBER(SEARCH("未",$A9)),ISNUMBER(SEARCH("送出",$A9)),AND(TRIM($A9)="",NOT(ISNUMBER($D9)),N($H9)=0)),"","【未填合同期】"),IF($E9&lt;TODAY(),"【已到期】",IF($E9-TODAY()&lt;=提醒天数,"【即将到期，剩余"&amp;($E9-TODAY())&amp;"天】","【正常】")))&amp;IF(OR($AD9="安装免保",$AD9="技术免保",$AD9="质保期内"),"【"&amp;$AD9&amp;"】",""))</f>
        <v>【合同未回】</v>
      </c>
      <c r="G9" s="310"/>
      <c r="H9" s="265"/>
      <c r="I9" s="311" t="n">
        <v>1</v>
      </c>
      <c r="J9" s="264"/>
      <c r="K9" s="267" t="str">
        <f aca="false">IF(OR(N($H9)=0,N($I9)=0),"",ROUND(N($H9)*N($I9)*IF(N($J9)=0,1,N($J9)),2))</f>
        <v/>
      </c>
      <c r="L9" s="267"/>
      <c r="M9" s="267" t="str">
        <f aca="false">IF(TRIM($B9&amp;$C9)="","",IF(AND(N($K9)=0,N($L9)=0),"",ROUND(N($K9)+N($L9),2)))</f>
        <v/>
      </c>
      <c r="N9" s="264"/>
      <c r="O9" s="264"/>
      <c r="P9" s="264"/>
      <c r="Q9" s="264"/>
      <c r="R9" s="264"/>
      <c r="S9" s="267"/>
      <c r="T9" s="268" t="str">
        <f aca="false">IF(TRIM($B9&amp;$C9)="","",IF(N($O9)=0,"",MAX(0,MIN(N($O9)-N($Q9),N($W9)))))</f>
        <v/>
      </c>
      <c r="U9" s="268" t="str">
        <f aca="false">IF(TRIM($B9&amp;$C9)="","",IF(N($Q9)&lt;=N($O9),"",N($Q9)-N($O9)))</f>
        <v/>
      </c>
      <c r="V9" s="268" t="str">
        <f aca="false">IF(OR(TRIM($B9&amp;$C9)="",$W9=""),"",MAX(0,N($W9))-N($T9))</f>
        <v/>
      </c>
      <c r="W9" s="268" t="str">
        <f aca="false">IF(TRIM($B9&amp;$C9)="","",IF(AND(N($M9)=0,N($Q9)+N($R9)+N($S9)=0),"",ROUND(N($M9)-N($Q9)-N($R9)-N($S9),2)))</f>
        <v/>
      </c>
      <c r="X9" s="269" t="str">
        <f aca="false">IF(TRIM($B9&amp;$C9)="","",IF(N($M9)=0,IF((N($Q9)+N($R9)+N($S9))=0,"—未填单价","未填单价，已收 "&amp;TEXT((N($Q9)+N($R9)+N($S9)),"#,##0.00")),IF(N($W9)&gt;0.005,"欠 "&amp;TEXT(N($W9),"#,##0.00")&amp;IF(N($T9)&gt;0,"（开票未到账 "&amp;TEXT(N($T9),"#,##0.00")&amp;"）","")&amp;IF(N($V9)&gt;0,"（未开票 "&amp;TEXT(N($V9),"#,##0.00")&amp;"）",""),IF(N($W9)&lt;-0.005,"多收 "&amp;TEXT(-N($W9),"#,##0.00"),"✔ 已结清")))&amp;IF(N($U9)&gt;0,"｜到账未开票 "&amp;TEXT(N($U9),"#,##0.00")&amp;"，待补票","")&amp;IF(N($R9)&gt;0,"｜收现 "&amp;TEXT(N($R9),"#,##0.00"),"")&amp;IF(N($S9)&gt;0,"｜收款不开票 "&amp;TEXT(N($S9),"#,##0.00"),""))</f>
        <v>—未填单价</v>
      </c>
      <c r="Y9" s="312"/>
      <c r="Z9" s="264"/>
      <c r="AA9" s="264"/>
      <c r="AB9" s="264"/>
      <c r="AC9" s="267" t="str">
        <f aca="false">IF(OR(N($O9)=0,N($AB9)=0),"",ROUND(N($O9)/(1+N($AB9))*N($AB9),2))</f>
        <v/>
      </c>
      <c r="AD9" s="312"/>
      <c r="AE9" s="312"/>
      <c r="AF9" s="270" t="str">
        <f aca="false">IF($AN9="","",IF($AN9=1,IF($AO9&gt;=1,"一次性·已到收款期","一次性·未到期"),$AE9&amp;" 第"&amp;$AO9&amp;"/"&amp;$AN9&amp;"期"))</f>
        <v/>
      </c>
      <c r="AG9" s="268" t="str">
        <f aca="false">IF(OR($AN9="",N($M9)=0),"",ROUND(N($K9)*$AO9/$AN9,2)+N($L9))</f>
        <v/>
      </c>
      <c r="AH9" s="268" t="str">
        <f aca="false">IF($AG9="","",MAX(0,ROUND($AG9-(N($Q9)+N($R9)+N($S9)),2)))</f>
        <v/>
      </c>
      <c r="AI9" s="268" t="str">
        <f aca="false">IF(OR(TRIM($B9&amp;$C9)="",NOT(ISNUMBER($D9))),"",SUMIFS($W$3:$W$1001,$AK$3:$AK$1001,$AK9,$D$3:$D$1001,"&lt;"&amp;$D9))</f>
        <v/>
      </c>
      <c r="AJ9" s="268" t="n">
        <f aca="false">IF(TRIM($B9&amp;$C9)="","",SUMIFS($W$3:$W$1001,$AK$3:$AK$1001,$AK9))</f>
        <v>0</v>
      </c>
      <c r="AK9" s="270" t="str">
        <f aca="false">IF(TRIM($B9&amp;$C9)="","",TRIM($B9)&amp;"｜"&amp;TRIM($C9))</f>
        <v>｜滨江苑一期10栋4单元</v>
      </c>
      <c r="AL9" s="268" t="n">
        <f aca="false">IF(TRIM($B9&amp;$C9)="","",MIN(N($O9),N($Q9)))</f>
        <v>0</v>
      </c>
      <c r="AM9" s="271" t="str">
        <f aca="false">IF(ISNUMBER($D9),YEAR($D9),"")</f>
        <v/>
      </c>
      <c r="AN9" s="271" t="str">
        <f aca="false">IF(OR(TRIM($B9&amp;$C9)="",NOT(ISNUMBER($D9)),NOT(ISNUMBER($E9))),"",IF($E9&lt;$D9,"",IF(IF($AE9="半年付",2,IF($AE9="季度付",4,IF($AE9="月付",12,IF($AE9="半月付",24,1))))=1,1,MAX(1,ROUND(($E9-$D9+1)/365*IF($AE9="半年付",2,IF($AE9="季度付",4,IF($AE9="月付",12,IF($AE9="半月付",24,1)))),0)))))</f>
        <v/>
      </c>
      <c r="AO9" s="271" t="str">
        <f aca="true">IF($AN9="","",MIN($AN9,MAX(0,INT((TODAY()-付款宽限天数-$D9)/(($E9-$D9+1)/$AN9))+1)))</f>
        <v/>
      </c>
    </row>
    <row r="10" customFormat="false" ht="28.35" hidden="false" customHeight="false" outlineLevel="0" collapsed="false">
      <c r="A10" s="264"/>
      <c r="B10" s="264"/>
      <c r="C10" s="313" t="s">
        <v>1569</v>
      </c>
      <c r="D10" s="291"/>
      <c r="E10" s="291"/>
      <c r="F10" s="200" t="str">
        <f aca="true">IF(TRIM($B10&amp;$C10)="","",IF(OR(ISNUMBER(SEARCH("未",$A10)),ISNUMBER(SEARCH("送出",$A10)),AND(TRIM($A10)="",NOT(ISNUMBER($D10)),N($H10)=0)),"【合同未回】","")&amp;IF(NOT(ISNUMBER($E10)),IF(OR(ISNUMBER(SEARCH("未",$A10)),ISNUMBER(SEARCH("送出",$A10)),AND(TRIM($A10)="",NOT(ISNUMBER($D10)),N($H10)=0)),"","【未填合同期】"),IF($E10&lt;TODAY(),"【已到期】",IF($E10-TODAY()&lt;=提醒天数,"【即将到期，剩余"&amp;($E10-TODAY())&amp;"天】","【正常】")))&amp;IF(OR($AD10="安装免保",$AD10="技术免保",$AD10="质保期内"),"【"&amp;$AD10&amp;"】",""))</f>
        <v>【合同未回】</v>
      </c>
      <c r="G10" s="310"/>
      <c r="H10" s="265"/>
      <c r="I10" s="311" t="n">
        <v>1</v>
      </c>
      <c r="J10" s="264"/>
      <c r="K10" s="267" t="str">
        <f aca="false">IF(OR(N($H10)=0,N($I10)=0),"",ROUND(N($H10)*N($I10)*IF(N($J10)=0,1,N($J10)),2))</f>
        <v/>
      </c>
      <c r="L10" s="267"/>
      <c r="M10" s="267" t="str">
        <f aca="false">IF(TRIM($B10&amp;$C10)="","",IF(AND(N($K10)=0,N($L10)=0),"",ROUND(N($K10)+N($L10),2)))</f>
        <v/>
      </c>
      <c r="N10" s="264"/>
      <c r="O10" s="264"/>
      <c r="P10" s="264"/>
      <c r="Q10" s="264"/>
      <c r="R10" s="264"/>
      <c r="S10" s="267"/>
      <c r="T10" s="268" t="str">
        <f aca="false">IF(TRIM($B10&amp;$C10)="","",IF(N($O10)=0,"",MAX(0,MIN(N($O10)-N($Q10),N($W10)))))</f>
        <v/>
      </c>
      <c r="U10" s="268" t="str">
        <f aca="false">IF(TRIM($B10&amp;$C10)="","",IF(N($Q10)&lt;=N($O10),"",N($Q10)-N($O10)))</f>
        <v/>
      </c>
      <c r="V10" s="268" t="str">
        <f aca="false">IF(OR(TRIM($B10&amp;$C10)="",$W10=""),"",MAX(0,N($W10))-N($T10))</f>
        <v/>
      </c>
      <c r="W10" s="268" t="str">
        <f aca="false">IF(TRIM($B10&amp;$C10)="","",IF(AND(N($M10)=0,N($Q10)+N($R10)+N($S10)=0),"",ROUND(N($M10)-N($Q10)-N($R10)-N($S10),2)))</f>
        <v/>
      </c>
      <c r="X10" s="269" t="str">
        <f aca="false">IF(TRIM($B10&amp;$C10)="","",IF(N($M10)=0,IF((N($Q10)+N($R10)+N($S10))=0,"—未填单价","未填单价，已收 "&amp;TEXT((N($Q10)+N($R10)+N($S10)),"#,##0.00")),IF(N($W10)&gt;0.005,"欠 "&amp;TEXT(N($W10),"#,##0.00")&amp;IF(N($T10)&gt;0,"（开票未到账 "&amp;TEXT(N($T10),"#,##0.00")&amp;"）","")&amp;IF(N($V10)&gt;0,"（未开票 "&amp;TEXT(N($V10),"#,##0.00")&amp;"）",""),IF(N($W10)&lt;-0.005,"多收 "&amp;TEXT(-N($W10),"#,##0.00"),"✔ 已结清")))&amp;IF(N($U10)&gt;0,"｜到账未开票 "&amp;TEXT(N($U10),"#,##0.00")&amp;"，待补票","")&amp;IF(N($R10)&gt;0,"｜收现 "&amp;TEXT(N($R10),"#,##0.00"),"")&amp;IF(N($S10)&gt;0,"｜收款不开票 "&amp;TEXT(N($S10),"#,##0.00"),""))</f>
        <v>—未填单价</v>
      </c>
      <c r="Y10" s="312"/>
      <c r="Z10" s="264"/>
      <c r="AA10" s="264"/>
      <c r="AB10" s="264"/>
      <c r="AC10" s="267" t="str">
        <f aca="false">IF(OR(N($O10)=0,N($AB10)=0),"",ROUND(N($O10)/(1+N($AB10))*N($AB10),2))</f>
        <v/>
      </c>
      <c r="AD10" s="312"/>
      <c r="AE10" s="312"/>
      <c r="AF10" s="270" t="str">
        <f aca="false">IF($AN10="","",IF($AN10=1,IF($AO10&gt;=1,"一次性·已到收款期","一次性·未到期"),$AE10&amp;" 第"&amp;$AO10&amp;"/"&amp;$AN10&amp;"期"))</f>
        <v/>
      </c>
      <c r="AG10" s="268" t="str">
        <f aca="false">IF(OR($AN10="",N($M10)=0),"",ROUND(N($K10)*$AO10/$AN10,2)+N($L10))</f>
        <v/>
      </c>
      <c r="AH10" s="268" t="str">
        <f aca="false">IF($AG10="","",MAX(0,ROUND($AG10-(N($Q10)+N($R10)+N($S10)),2)))</f>
        <v/>
      </c>
      <c r="AI10" s="268" t="str">
        <f aca="false">IF(OR(TRIM($B10&amp;$C10)="",NOT(ISNUMBER($D10))),"",SUMIFS($W$3:$W$1001,$AK$3:$AK$1001,$AK10,$D$3:$D$1001,"&lt;"&amp;$D10))</f>
        <v/>
      </c>
      <c r="AJ10" s="268" t="n">
        <f aca="false">IF(TRIM($B10&amp;$C10)="","",SUMIFS($W$3:$W$1001,$AK$3:$AK$1001,$AK10))</f>
        <v>0</v>
      </c>
      <c r="AK10" s="270" t="str">
        <f aca="false">IF(TRIM($B10&amp;$C10)="","",TRIM($B10)&amp;"｜"&amp;TRIM($C10))</f>
        <v>｜滨江苑一期10栋1、2单元</v>
      </c>
      <c r="AL10" s="268" t="n">
        <f aca="false">IF(TRIM($B10&amp;$C10)="","",MIN(N($O10),N($Q10)))</f>
        <v>0</v>
      </c>
      <c r="AM10" s="271" t="str">
        <f aca="false">IF(ISNUMBER($D10),YEAR($D10),"")</f>
        <v/>
      </c>
      <c r="AN10" s="271" t="str">
        <f aca="false">IF(OR(TRIM($B10&amp;$C10)="",NOT(ISNUMBER($D10)),NOT(ISNUMBER($E10))),"",IF($E10&lt;$D10,"",IF(IF($AE10="半年付",2,IF($AE10="季度付",4,IF($AE10="月付",12,IF($AE10="半月付",24,1))))=1,1,MAX(1,ROUND(($E10-$D10+1)/365*IF($AE10="半年付",2,IF($AE10="季度付",4,IF($AE10="月付",12,IF($AE10="半月付",24,1)))),0)))))</f>
        <v/>
      </c>
      <c r="AO10" s="271" t="str">
        <f aca="true">IF($AN10="","",MIN($AN10,MAX(0,INT((TODAY()-付款宽限天数-$D10)/(($E10-$D10+1)/$AN10))+1)))</f>
        <v/>
      </c>
    </row>
    <row r="11" customFormat="false" ht="28.35" hidden="false" customHeight="false" outlineLevel="0" collapsed="false">
      <c r="A11" s="264"/>
      <c r="B11" s="264"/>
      <c r="C11" s="313" t="s">
        <v>1570</v>
      </c>
      <c r="D11" s="291"/>
      <c r="E11" s="291"/>
      <c r="F11" s="200" t="str">
        <f aca="true">IF(TRIM($B11&amp;$C11)="","",IF(OR(ISNUMBER(SEARCH("未",$A11)),ISNUMBER(SEARCH("送出",$A11)),AND(TRIM($A11)="",NOT(ISNUMBER($D11)),N($H11)=0)),"【合同未回】","")&amp;IF(NOT(ISNUMBER($E11)),IF(OR(ISNUMBER(SEARCH("未",$A11)),ISNUMBER(SEARCH("送出",$A11)),AND(TRIM($A11)="",NOT(ISNUMBER($D11)),N($H11)=0)),"","【未填合同期】"),IF($E11&lt;TODAY(),"【已到期】",IF($E11-TODAY()&lt;=提醒天数,"【即将到期，剩余"&amp;($E11-TODAY())&amp;"天】","【正常】")))&amp;IF(OR($AD11="安装免保",$AD11="技术免保",$AD11="质保期内"),"【"&amp;$AD11&amp;"】",""))</f>
        <v>【合同未回】</v>
      </c>
      <c r="G11" s="310"/>
      <c r="H11" s="265"/>
      <c r="I11" s="311" t="n">
        <v>1</v>
      </c>
      <c r="J11" s="264"/>
      <c r="K11" s="267" t="str">
        <f aca="false">IF(OR(N($H11)=0,N($I11)=0),"",ROUND(N($H11)*N($I11)*IF(N($J11)=0,1,N($J11)),2))</f>
        <v/>
      </c>
      <c r="L11" s="267"/>
      <c r="M11" s="267" t="str">
        <f aca="false">IF(TRIM($B11&amp;$C11)="","",IF(AND(N($K11)=0,N($L11)=0),"",ROUND(N($K11)+N($L11),2)))</f>
        <v/>
      </c>
      <c r="N11" s="264"/>
      <c r="O11" s="264"/>
      <c r="P11" s="264"/>
      <c r="Q11" s="264"/>
      <c r="R11" s="264"/>
      <c r="S11" s="267"/>
      <c r="T11" s="268" t="str">
        <f aca="false">IF(TRIM($B11&amp;$C11)="","",IF(N($O11)=0,"",MAX(0,MIN(N($O11)-N($Q11),N($W11)))))</f>
        <v/>
      </c>
      <c r="U11" s="268" t="str">
        <f aca="false">IF(TRIM($B11&amp;$C11)="","",IF(N($Q11)&lt;=N($O11),"",N($Q11)-N($O11)))</f>
        <v/>
      </c>
      <c r="V11" s="268" t="str">
        <f aca="false">IF(OR(TRIM($B11&amp;$C11)="",$W11=""),"",MAX(0,N($W11))-N($T11))</f>
        <v/>
      </c>
      <c r="W11" s="268" t="str">
        <f aca="false">IF(TRIM($B11&amp;$C11)="","",IF(AND(N($M11)=0,N($Q11)+N($R11)+N($S11)=0),"",ROUND(N($M11)-N($Q11)-N($R11)-N($S11),2)))</f>
        <v/>
      </c>
      <c r="X11" s="269" t="str">
        <f aca="false">IF(TRIM($B11&amp;$C11)="","",IF(N($M11)=0,IF((N($Q11)+N($R11)+N($S11))=0,"—未填单价","未填单价，已收 "&amp;TEXT((N($Q11)+N($R11)+N($S11)),"#,##0.00")),IF(N($W11)&gt;0.005,"欠 "&amp;TEXT(N($W11),"#,##0.00")&amp;IF(N($T11)&gt;0,"（开票未到账 "&amp;TEXT(N($T11),"#,##0.00")&amp;"）","")&amp;IF(N($V11)&gt;0,"（未开票 "&amp;TEXT(N($V11),"#,##0.00")&amp;"）",""),IF(N($W11)&lt;-0.005,"多收 "&amp;TEXT(-N($W11),"#,##0.00"),"✔ 已结清")))&amp;IF(N($U11)&gt;0,"｜到账未开票 "&amp;TEXT(N($U11),"#,##0.00")&amp;"，待补票","")&amp;IF(N($R11)&gt;0,"｜收现 "&amp;TEXT(N($R11),"#,##0.00"),"")&amp;IF(N($S11)&gt;0,"｜收款不开票 "&amp;TEXT(N($S11),"#,##0.00"),""))</f>
        <v>—未填单价</v>
      </c>
      <c r="Y11" s="312"/>
      <c r="Z11" s="264"/>
      <c r="AA11" s="264"/>
      <c r="AB11" s="264"/>
      <c r="AC11" s="267" t="str">
        <f aca="false">IF(OR(N($O11)=0,N($AB11)=0),"",ROUND(N($O11)/(1+N($AB11))*N($AB11),2))</f>
        <v/>
      </c>
      <c r="AD11" s="312"/>
      <c r="AE11" s="312"/>
      <c r="AF11" s="270" t="str">
        <f aca="false">IF($AN11="","",IF($AN11=1,IF($AO11&gt;=1,"一次性·已到收款期","一次性·未到期"),$AE11&amp;" 第"&amp;$AO11&amp;"/"&amp;$AN11&amp;"期"))</f>
        <v/>
      </c>
      <c r="AG11" s="268" t="str">
        <f aca="false">IF(OR($AN11="",N($M11)=0),"",ROUND(N($K11)*$AO11/$AN11,2)+N($L11))</f>
        <v/>
      </c>
      <c r="AH11" s="268" t="str">
        <f aca="false">IF($AG11="","",MAX(0,ROUND($AG11-(N($Q11)+N($R11)+N($S11)),2)))</f>
        <v/>
      </c>
      <c r="AI11" s="268" t="str">
        <f aca="false">IF(OR(TRIM($B11&amp;$C11)="",NOT(ISNUMBER($D11))),"",SUMIFS($W$3:$W$1001,$AK$3:$AK$1001,$AK11,$D$3:$D$1001,"&lt;"&amp;$D11))</f>
        <v/>
      </c>
      <c r="AJ11" s="268" t="n">
        <f aca="false">IF(TRIM($B11&amp;$C11)="","",SUMIFS($W$3:$W$1001,$AK$3:$AK$1001,$AK11))</f>
        <v>0</v>
      </c>
      <c r="AK11" s="270" t="str">
        <f aca="false">IF(TRIM($B11&amp;$C11)="","",TRIM($B11)&amp;"｜"&amp;TRIM($C11))</f>
        <v>｜滨江苑一期10栋3单元</v>
      </c>
      <c r="AL11" s="268" t="n">
        <f aca="false">IF(TRIM($B11&amp;$C11)="","",MIN(N($O11),N($Q11)))</f>
        <v>0</v>
      </c>
      <c r="AM11" s="271" t="str">
        <f aca="false">IF(ISNUMBER($D11),YEAR($D11),"")</f>
        <v/>
      </c>
      <c r="AN11" s="271" t="str">
        <f aca="false">IF(OR(TRIM($B11&amp;$C11)="",NOT(ISNUMBER($D11)),NOT(ISNUMBER($E11))),"",IF($E11&lt;$D11,"",IF(IF($AE11="半年付",2,IF($AE11="季度付",4,IF($AE11="月付",12,IF($AE11="半月付",24,1))))=1,1,MAX(1,ROUND(($E11-$D11+1)/365*IF($AE11="半年付",2,IF($AE11="季度付",4,IF($AE11="月付",12,IF($AE11="半月付",24,1)))),0)))))</f>
        <v/>
      </c>
      <c r="AO11" s="271" t="str">
        <f aca="true">IF($AN11="","",MIN($AN11,MAX(0,INT((TODAY()-付款宽限天数-$D11)/(($E11-$D11+1)/$AN11))+1)))</f>
        <v/>
      </c>
    </row>
    <row r="12" customFormat="false" ht="28.35" hidden="false" customHeight="false" outlineLevel="0" collapsed="false">
      <c r="A12" s="264"/>
      <c r="B12" s="264"/>
      <c r="C12" s="309" t="s">
        <v>1571</v>
      </c>
      <c r="D12" s="291"/>
      <c r="E12" s="291"/>
      <c r="F12" s="200" t="str">
        <f aca="true">IF(TRIM($B12&amp;$C12)="","",IF(OR(ISNUMBER(SEARCH("未",$A12)),ISNUMBER(SEARCH("送出",$A12)),AND(TRIM($A12)="",NOT(ISNUMBER($D12)),N($H12)=0)),"【合同未回】","")&amp;IF(NOT(ISNUMBER($E12)),IF(OR(ISNUMBER(SEARCH("未",$A12)),ISNUMBER(SEARCH("送出",$A12)),AND(TRIM($A12)="",NOT(ISNUMBER($D12)),N($H12)=0)),"","【未填合同期】"),IF($E12&lt;TODAY(),"【已到期】",IF($E12-TODAY()&lt;=提醒天数,"【即将到期，剩余"&amp;($E12-TODAY())&amp;"天】","【正常】")))&amp;IF(OR($AD12="安装免保",$AD12="技术免保",$AD12="质保期内"),"【"&amp;$AD12&amp;"】",""))</f>
        <v>【合同未回】</v>
      </c>
      <c r="G12" s="310"/>
      <c r="H12" s="265"/>
      <c r="I12" s="311" t="n">
        <v>1</v>
      </c>
      <c r="J12" s="264"/>
      <c r="K12" s="267" t="str">
        <f aca="false">IF(OR(N($H12)=0,N($I12)=0),"",ROUND(N($H12)*N($I12)*IF(N($J12)=0,1,N($J12)),2))</f>
        <v/>
      </c>
      <c r="L12" s="267"/>
      <c r="M12" s="267" t="str">
        <f aca="false">IF(TRIM($B12&amp;$C12)="","",IF(AND(N($K12)=0,N($L12)=0),"",ROUND(N($K12)+N($L12),2)))</f>
        <v/>
      </c>
      <c r="N12" s="264"/>
      <c r="O12" s="264"/>
      <c r="P12" s="264"/>
      <c r="Q12" s="264"/>
      <c r="R12" s="264"/>
      <c r="S12" s="267"/>
      <c r="T12" s="268" t="str">
        <f aca="false">IF(TRIM($B12&amp;$C12)="","",IF(N($O12)=0,"",MAX(0,MIN(N($O12)-N($Q12),N($W12)))))</f>
        <v/>
      </c>
      <c r="U12" s="268" t="str">
        <f aca="false">IF(TRIM($B12&amp;$C12)="","",IF(N($Q12)&lt;=N($O12),"",N($Q12)-N($O12)))</f>
        <v/>
      </c>
      <c r="V12" s="268" t="str">
        <f aca="false">IF(OR(TRIM($B12&amp;$C12)="",$W12=""),"",MAX(0,N($W12))-N($T12))</f>
        <v/>
      </c>
      <c r="W12" s="268" t="str">
        <f aca="false">IF(TRIM($B12&amp;$C12)="","",IF(AND(N($M12)=0,N($Q12)+N($R12)+N($S12)=0),"",ROUND(N($M12)-N($Q12)-N($R12)-N($S12),2)))</f>
        <v/>
      </c>
      <c r="X12" s="269" t="str">
        <f aca="false">IF(TRIM($B12&amp;$C12)="","",IF(N($M12)=0,IF((N($Q12)+N($R12)+N($S12))=0,"—未填单价","未填单价，已收 "&amp;TEXT((N($Q12)+N($R12)+N($S12)),"#,##0.00")),IF(N($W12)&gt;0.005,"欠 "&amp;TEXT(N($W12),"#,##0.00")&amp;IF(N($T12)&gt;0,"（开票未到账 "&amp;TEXT(N($T12),"#,##0.00")&amp;"）","")&amp;IF(N($V12)&gt;0,"（未开票 "&amp;TEXT(N($V12),"#,##0.00")&amp;"）",""),IF(N($W12)&lt;-0.005,"多收 "&amp;TEXT(-N($W12),"#,##0.00"),"✔ 已结清")))&amp;IF(N($U12)&gt;0,"｜到账未开票 "&amp;TEXT(N($U12),"#,##0.00")&amp;"，待补票","")&amp;IF(N($R12)&gt;0,"｜收现 "&amp;TEXT(N($R12),"#,##0.00"),"")&amp;IF(N($S12)&gt;0,"｜收款不开票 "&amp;TEXT(N($S12),"#,##0.00"),""))</f>
        <v>—未填单价</v>
      </c>
      <c r="Y12" s="312"/>
      <c r="Z12" s="264"/>
      <c r="AA12" s="264"/>
      <c r="AB12" s="264"/>
      <c r="AC12" s="267" t="str">
        <f aca="false">IF(OR(N($O12)=0,N($AB12)=0),"",ROUND(N($O12)/(1+N($AB12))*N($AB12),2))</f>
        <v/>
      </c>
      <c r="AD12" s="312"/>
      <c r="AE12" s="312"/>
      <c r="AF12" s="270" t="str">
        <f aca="false">IF($AN12="","",IF($AN12=1,IF($AO12&gt;=1,"一次性·已到收款期","一次性·未到期"),$AE12&amp;" 第"&amp;$AO12&amp;"/"&amp;$AN12&amp;"期"))</f>
        <v/>
      </c>
      <c r="AG12" s="268" t="str">
        <f aca="false">IF(OR($AN12="",N($M12)=0),"",ROUND(N($K12)*$AO12/$AN12,2)+N($L12))</f>
        <v/>
      </c>
      <c r="AH12" s="268" t="str">
        <f aca="false">IF($AG12="","",MAX(0,ROUND($AG12-(N($Q12)+N($R12)+N($S12)),2)))</f>
        <v/>
      </c>
      <c r="AI12" s="268" t="str">
        <f aca="false">IF(OR(TRIM($B12&amp;$C12)="",NOT(ISNUMBER($D12))),"",SUMIFS($W$3:$W$1001,$AK$3:$AK$1001,$AK12,$D$3:$D$1001,"&lt;"&amp;$D12))</f>
        <v/>
      </c>
      <c r="AJ12" s="268" t="n">
        <f aca="false">IF(TRIM($B12&amp;$C12)="","",SUMIFS($W$3:$W$1001,$AK$3:$AK$1001,$AK12))</f>
        <v>0</v>
      </c>
      <c r="AK12" s="270" t="str">
        <f aca="false">IF(TRIM($B12&amp;$C12)="","",TRIM($B12)&amp;"｜"&amp;TRIM($C12))</f>
        <v>｜滨江苑一期11栋3单元</v>
      </c>
      <c r="AL12" s="268" t="n">
        <f aca="false">IF(TRIM($B12&amp;$C12)="","",MIN(N($O12),N($Q12)))</f>
        <v>0</v>
      </c>
      <c r="AM12" s="271" t="str">
        <f aca="false">IF(ISNUMBER($D12),YEAR($D12),"")</f>
        <v/>
      </c>
      <c r="AN12" s="271" t="str">
        <f aca="false">IF(OR(TRIM($B12&amp;$C12)="",NOT(ISNUMBER($D12)),NOT(ISNUMBER($E12))),"",IF($E12&lt;$D12,"",IF(IF($AE12="半年付",2,IF($AE12="季度付",4,IF($AE12="月付",12,IF($AE12="半月付",24,1))))=1,1,MAX(1,ROUND(($E12-$D12+1)/365*IF($AE12="半年付",2,IF($AE12="季度付",4,IF($AE12="月付",12,IF($AE12="半月付",24,1)))),0)))))</f>
        <v/>
      </c>
      <c r="AO12" s="271" t="str">
        <f aca="true">IF($AN12="","",MIN($AN12,MAX(0,INT((TODAY()-付款宽限天数-$D12)/(($E12-$D12+1)/$AN12))+1)))</f>
        <v/>
      </c>
    </row>
    <row r="13" customFormat="false" ht="28.35" hidden="false" customHeight="false" outlineLevel="0" collapsed="false">
      <c r="A13" s="264"/>
      <c r="B13" s="264"/>
      <c r="C13" s="309" t="s">
        <v>1572</v>
      </c>
      <c r="D13" s="291"/>
      <c r="E13" s="291"/>
      <c r="F13" s="200" t="str">
        <f aca="true">IF(TRIM($B13&amp;$C13)="","",IF(OR(ISNUMBER(SEARCH("未",$A13)),ISNUMBER(SEARCH("送出",$A13)),AND(TRIM($A13)="",NOT(ISNUMBER($D13)),N($H13)=0)),"【合同未回】","")&amp;IF(NOT(ISNUMBER($E13)),IF(OR(ISNUMBER(SEARCH("未",$A13)),ISNUMBER(SEARCH("送出",$A13)),AND(TRIM($A13)="",NOT(ISNUMBER($D13)),N($H13)=0)),"","【未填合同期】"),IF($E13&lt;TODAY(),"【已到期】",IF($E13-TODAY()&lt;=提醒天数,"【即将到期，剩余"&amp;($E13-TODAY())&amp;"天】","【正常】")))&amp;IF(OR($AD13="安装免保",$AD13="技术免保",$AD13="质保期内"),"【"&amp;$AD13&amp;"】",""))</f>
        <v>【合同未回】</v>
      </c>
      <c r="G13" s="310"/>
      <c r="H13" s="265"/>
      <c r="I13" s="311" t="n">
        <v>1</v>
      </c>
      <c r="J13" s="264"/>
      <c r="K13" s="267" t="str">
        <f aca="false">IF(OR(N($H13)=0,N($I13)=0),"",ROUND(N($H13)*N($I13)*IF(N($J13)=0,1,N($J13)),2))</f>
        <v/>
      </c>
      <c r="L13" s="267"/>
      <c r="M13" s="267" t="str">
        <f aca="false">IF(TRIM($B13&amp;$C13)="","",IF(AND(N($K13)=0,N($L13)=0),"",ROUND(N($K13)+N($L13),2)))</f>
        <v/>
      </c>
      <c r="N13" s="264"/>
      <c r="O13" s="264"/>
      <c r="P13" s="264"/>
      <c r="Q13" s="264"/>
      <c r="R13" s="264"/>
      <c r="S13" s="267"/>
      <c r="T13" s="268" t="str">
        <f aca="false">IF(TRIM($B13&amp;$C13)="","",IF(N($O13)=0,"",MAX(0,MIN(N($O13)-N($Q13),N($W13)))))</f>
        <v/>
      </c>
      <c r="U13" s="268" t="str">
        <f aca="false">IF(TRIM($B13&amp;$C13)="","",IF(N($Q13)&lt;=N($O13),"",N($Q13)-N($O13)))</f>
        <v/>
      </c>
      <c r="V13" s="268" t="str">
        <f aca="false">IF(OR(TRIM($B13&amp;$C13)="",$W13=""),"",MAX(0,N($W13))-N($T13))</f>
        <v/>
      </c>
      <c r="W13" s="268" t="str">
        <f aca="false">IF(TRIM($B13&amp;$C13)="","",IF(AND(N($M13)=0,N($Q13)+N($R13)+N($S13)=0),"",ROUND(N($M13)-N($Q13)-N($R13)-N($S13),2)))</f>
        <v/>
      </c>
      <c r="X13" s="269" t="str">
        <f aca="false">IF(TRIM($B13&amp;$C13)="","",IF(N($M13)=0,IF((N($Q13)+N($R13)+N($S13))=0,"—未填单价","未填单价，已收 "&amp;TEXT((N($Q13)+N($R13)+N($S13)),"#,##0.00")),IF(N($W13)&gt;0.005,"欠 "&amp;TEXT(N($W13),"#,##0.00")&amp;IF(N($T13)&gt;0,"（开票未到账 "&amp;TEXT(N($T13),"#,##0.00")&amp;"）","")&amp;IF(N($V13)&gt;0,"（未开票 "&amp;TEXT(N($V13),"#,##0.00")&amp;"）",""),IF(N($W13)&lt;-0.005,"多收 "&amp;TEXT(-N($W13),"#,##0.00"),"✔ 已结清")))&amp;IF(N($U13)&gt;0,"｜到账未开票 "&amp;TEXT(N($U13),"#,##0.00")&amp;"，待补票","")&amp;IF(N($R13)&gt;0,"｜收现 "&amp;TEXT(N($R13),"#,##0.00"),"")&amp;IF(N($S13)&gt;0,"｜收款不开票 "&amp;TEXT(N($S13),"#,##0.00"),""))</f>
        <v>—未填单价</v>
      </c>
      <c r="Y13" s="312"/>
      <c r="Z13" s="264"/>
      <c r="AA13" s="264"/>
      <c r="AB13" s="264"/>
      <c r="AC13" s="267" t="str">
        <f aca="false">IF(OR(N($O13)=0,N($AB13)=0),"",ROUND(N($O13)/(1+N($AB13))*N($AB13),2))</f>
        <v/>
      </c>
      <c r="AD13" s="312"/>
      <c r="AE13" s="312"/>
      <c r="AF13" s="270" t="str">
        <f aca="false">IF($AN13="","",IF($AN13=1,IF($AO13&gt;=1,"一次性·已到收款期","一次性·未到期"),$AE13&amp;" 第"&amp;$AO13&amp;"/"&amp;$AN13&amp;"期"))</f>
        <v/>
      </c>
      <c r="AG13" s="268" t="str">
        <f aca="false">IF(OR($AN13="",N($M13)=0),"",ROUND(N($K13)*$AO13/$AN13,2)+N($L13))</f>
        <v/>
      </c>
      <c r="AH13" s="268" t="str">
        <f aca="false">IF($AG13="","",MAX(0,ROUND($AG13-(N($Q13)+N($R13)+N($S13)),2)))</f>
        <v/>
      </c>
      <c r="AI13" s="268" t="str">
        <f aca="false">IF(OR(TRIM($B13&amp;$C13)="",NOT(ISNUMBER($D13))),"",SUMIFS($W$3:$W$1001,$AK$3:$AK$1001,$AK13,$D$3:$D$1001,"&lt;"&amp;$D13))</f>
        <v/>
      </c>
      <c r="AJ13" s="268" t="n">
        <f aca="false">IF(TRIM($B13&amp;$C13)="","",SUMIFS($W$3:$W$1001,$AK$3:$AK$1001,$AK13))</f>
        <v>0</v>
      </c>
      <c r="AK13" s="270" t="str">
        <f aca="false">IF(TRIM($B13&amp;$C13)="","",TRIM($B13)&amp;"｜"&amp;TRIM($C13))</f>
        <v>｜滨江苑一期11栋1单元（陈俊群）</v>
      </c>
      <c r="AL13" s="268" t="n">
        <f aca="false">IF(TRIM($B13&amp;$C13)="","",MIN(N($O13),N($Q13)))</f>
        <v>0</v>
      </c>
      <c r="AM13" s="271" t="str">
        <f aca="false">IF(ISNUMBER($D13),YEAR($D13),"")</f>
        <v/>
      </c>
      <c r="AN13" s="271" t="str">
        <f aca="false">IF(OR(TRIM($B13&amp;$C13)="",NOT(ISNUMBER($D13)),NOT(ISNUMBER($E13))),"",IF($E13&lt;$D13,"",IF(IF($AE13="半年付",2,IF($AE13="季度付",4,IF($AE13="月付",12,IF($AE13="半月付",24,1))))=1,1,MAX(1,ROUND(($E13-$D13+1)/365*IF($AE13="半年付",2,IF($AE13="季度付",4,IF($AE13="月付",12,IF($AE13="半月付",24,1)))),0)))))</f>
        <v/>
      </c>
      <c r="AO13" s="271" t="str">
        <f aca="true">IF($AN13="","",MIN($AN13,MAX(0,INT((TODAY()-付款宽限天数-$D13)/(($E13-$D13+1)/$AN13))+1)))</f>
        <v/>
      </c>
    </row>
    <row r="14" customFormat="false" ht="28.35" hidden="false" customHeight="false" outlineLevel="0" collapsed="false">
      <c r="A14" s="264"/>
      <c r="B14" s="264"/>
      <c r="C14" s="313" t="s">
        <v>1573</v>
      </c>
      <c r="D14" s="291"/>
      <c r="E14" s="291"/>
      <c r="F14" s="200" t="str">
        <f aca="true">IF(TRIM($B14&amp;$C14)="","",IF(OR(ISNUMBER(SEARCH("未",$A14)),ISNUMBER(SEARCH("送出",$A14)),AND(TRIM($A14)="",NOT(ISNUMBER($D14)),N($H14)=0)),"【合同未回】","")&amp;IF(NOT(ISNUMBER($E14)),IF(OR(ISNUMBER(SEARCH("未",$A14)),ISNUMBER(SEARCH("送出",$A14)),AND(TRIM($A14)="",NOT(ISNUMBER($D14)),N($H14)=0)),"","【未填合同期】"),IF($E14&lt;TODAY(),"【已到期】",IF($E14-TODAY()&lt;=提醒天数,"【即将到期，剩余"&amp;($E14-TODAY())&amp;"天】","【正常】")))&amp;IF(OR($AD14="安装免保",$AD14="技术免保",$AD14="质保期内"),"【"&amp;$AD14&amp;"】",""))</f>
        <v>【合同未回】</v>
      </c>
      <c r="G14" s="310"/>
      <c r="H14" s="265"/>
      <c r="I14" s="311" t="n">
        <v>1</v>
      </c>
      <c r="J14" s="264"/>
      <c r="K14" s="267" t="str">
        <f aca="false">IF(OR(N($H14)=0,N($I14)=0),"",ROUND(N($H14)*N($I14)*IF(N($J14)=0,1,N($J14)),2))</f>
        <v/>
      </c>
      <c r="L14" s="267"/>
      <c r="M14" s="267" t="str">
        <f aca="false">IF(TRIM($B14&amp;$C14)="","",IF(AND(N($K14)=0,N($L14)=0),"",ROUND(N($K14)+N($L14),2)))</f>
        <v/>
      </c>
      <c r="N14" s="264"/>
      <c r="O14" s="264"/>
      <c r="P14" s="264"/>
      <c r="Q14" s="264"/>
      <c r="R14" s="264"/>
      <c r="S14" s="267"/>
      <c r="T14" s="268" t="str">
        <f aca="false">IF(TRIM($B14&amp;$C14)="","",IF(N($O14)=0,"",MAX(0,MIN(N($O14)-N($Q14),N($W14)))))</f>
        <v/>
      </c>
      <c r="U14" s="268" t="str">
        <f aca="false">IF(TRIM($B14&amp;$C14)="","",IF(N($Q14)&lt;=N($O14),"",N($Q14)-N($O14)))</f>
        <v/>
      </c>
      <c r="V14" s="268" t="str">
        <f aca="false">IF(OR(TRIM($B14&amp;$C14)="",$W14=""),"",MAX(0,N($W14))-N($T14))</f>
        <v/>
      </c>
      <c r="W14" s="268" t="str">
        <f aca="false">IF(TRIM($B14&amp;$C14)="","",IF(AND(N($M14)=0,N($Q14)+N($R14)+N($S14)=0),"",ROUND(N($M14)-N($Q14)-N($R14)-N($S14),2)))</f>
        <v/>
      </c>
      <c r="X14" s="269" t="str">
        <f aca="false">IF(TRIM($B14&amp;$C14)="","",IF(N($M14)=0,IF((N($Q14)+N($R14)+N($S14))=0,"—未填单价","未填单价，已收 "&amp;TEXT((N($Q14)+N($R14)+N($S14)),"#,##0.00")),IF(N($W14)&gt;0.005,"欠 "&amp;TEXT(N($W14),"#,##0.00")&amp;IF(N($T14)&gt;0,"（开票未到账 "&amp;TEXT(N($T14),"#,##0.00")&amp;"）","")&amp;IF(N($V14)&gt;0,"（未开票 "&amp;TEXT(N($V14),"#,##0.00")&amp;"）",""),IF(N($W14)&lt;-0.005,"多收 "&amp;TEXT(-N($W14),"#,##0.00"),"✔ 已结清")))&amp;IF(N($U14)&gt;0,"｜到账未开票 "&amp;TEXT(N($U14),"#,##0.00")&amp;"，待补票","")&amp;IF(N($R14)&gt;0,"｜收现 "&amp;TEXT(N($R14),"#,##0.00"),"")&amp;IF(N($S14)&gt;0,"｜收款不开票 "&amp;TEXT(N($S14),"#,##0.00"),""))</f>
        <v>—未填单价</v>
      </c>
      <c r="Y14" s="312"/>
      <c r="Z14" s="264"/>
      <c r="AA14" s="264"/>
      <c r="AB14" s="264"/>
      <c r="AC14" s="267" t="str">
        <f aca="false">IF(OR(N($O14)=0,N($AB14)=0),"",ROUND(N($O14)/(1+N($AB14))*N($AB14),2))</f>
        <v/>
      </c>
      <c r="AD14" s="312"/>
      <c r="AE14" s="312"/>
      <c r="AF14" s="270" t="str">
        <f aca="false">IF($AN14="","",IF($AN14=1,IF($AO14&gt;=1,"一次性·已到收款期","一次性·未到期"),$AE14&amp;" 第"&amp;$AO14&amp;"/"&amp;$AN14&amp;"期"))</f>
        <v/>
      </c>
      <c r="AG14" s="268" t="str">
        <f aca="false">IF(OR($AN14="",N($M14)=0),"",ROUND(N($K14)*$AO14/$AN14,2)+N($L14))</f>
        <v/>
      </c>
      <c r="AH14" s="268" t="str">
        <f aca="false">IF($AG14="","",MAX(0,ROUND($AG14-(N($Q14)+N($R14)+N($S14)),2)))</f>
        <v/>
      </c>
      <c r="AI14" s="268" t="str">
        <f aca="false">IF(OR(TRIM($B14&amp;$C14)="",NOT(ISNUMBER($D14))),"",SUMIFS($W$3:$W$1001,$AK$3:$AK$1001,$AK14,$D$3:$D$1001,"&lt;"&amp;$D14))</f>
        <v/>
      </c>
      <c r="AJ14" s="268" t="n">
        <f aca="false">IF(TRIM($B14&amp;$C14)="","",SUMIFS($W$3:$W$1001,$AK$3:$AK$1001,$AK14))</f>
        <v>0</v>
      </c>
      <c r="AK14" s="270" t="str">
        <f aca="false">IF(TRIM($B14&amp;$C14)="","",TRIM($B14)&amp;"｜"&amp;TRIM($C14))</f>
        <v>｜滨江苑一期12栋1单元</v>
      </c>
      <c r="AL14" s="268" t="n">
        <f aca="false">IF(TRIM($B14&amp;$C14)="","",MIN(N($O14),N($Q14)))</f>
        <v>0</v>
      </c>
      <c r="AM14" s="271" t="str">
        <f aca="false">IF(ISNUMBER($D14),YEAR($D14),"")</f>
        <v/>
      </c>
      <c r="AN14" s="271" t="str">
        <f aca="false">IF(OR(TRIM($B14&amp;$C14)="",NOT(ISNUMBER($D14)),NOT(ISNUMBER($E14))),"",IF($E14&lt;$D14,"",IF(IF($AE14="半年付",2,IF($AE14="季度付",4,IF($AE14="月付",12,IF($AE14="半月付",24,1))))=1,1,MAX(1,ROUND(($E14-$D14+1)/365*IF($AE14="半年付",2,IF($AE14="季度付",4,IF($AE14="月付",12,IF($AE14="半月付",24,1)))),0)))))</f>
        <v/>
      </c>
      <c r="AO14" s="271" t="str">
        <f aca="true">IF($AN14="","",MIN($AN14,MAX(0,INT((TODAY()-付款宽限天数-$D14)/(($E14-$D14+1)/$AN14))+1)))</f>
        <v/>
      </c>
    </row>
    <row r="15" customFormat="false" ht="28.35" hidden="false" customHeight="false" outlineLevel="0" collapsed="false">
      <c r="A15" s="264"/>
      <c r="B15" s="264"/>
      <c r="C15" s="313" t="s">
        <v>1574</v>
      </c>
      <c r="D15" s="291"/>
      <c r="E15" s="291"/>
      <c r="F15" s="200" t="str">
        <f aca="true">IF(TRIM($B15&amp;$C15)="","",IF(OR(ISNUMBER(SEARCH("未",$A15)),ISNUMBER(SEARCH("送出",$A15)),AND(TRIM($A15)="",NOT(ISNUMBER($D15)),N($H15)=0)),"【合同未回】","")&amp;IF(NOT(ISNUMBER($E15)),IF(OR(ISNUMBER(SEARCH("未",$A15)),ISNUMBER(SEARCH("送出",$A15)),AND(TRIM($A15)="",NOT(ISNUMBER($D15)),N($H15)=0)),"","【未填合同期】"),IF($E15&lt;TODAY(),"【已到期】",IF($E15-TODAY()&lt;=提醒天数,"【即将到期，剩余"&amp;($E15-TODAY())&amp;"天】","【正常】")))&amp;IF(OR($AD15="安装免保",$AD15="技术免保",$AD15="质保期内"),"【"&amp;$AD15&amp;"】",""))</f>
        <v>【合同未回】</v>
      </c>
      <c r="G15" s="310"/>
      <c r="H15" s="265"/>
      <c r="I15" s="311" t="n">
        <v>1</v>
      </c>
      <c r="J15" s="264"/>
      <c r="K15" s="267" t="str">
        <f aca="false">IF(OR(N($H15)=0,N($I15)=0),"",ROUND(N($H15)*N($I15)*IF(N($J15)=0,1,N($J15)),2))</f>
        <v/>
      </c>
      <c r="L15" s="267"/>
      <c r="M15" s="267" t="str">
        <f aca="false">IF(TRIM($B15&amp;$C15)="","",IF(AND(N($K15)=0,N($L15)=0),"",ROUND(N($K15)+N($L15),2)))</f>
        <v/>
      </c>
      <c r="N15" s="264"/>
      <c r="O15" s="264"/>
      <c r="P15" s="264"/>
      <c r="Q15" s="264"/>
      <c r="R15" s="264"/>
      <c r="S15" s="267"/>
      <c r="T15" s="268" t="str">
        <f aca="false">IF(TRIM($B15&amp;$C15)="","",IF(N($O15)=0,"",MAX(0,MIN(N($O15)-N($Q15),N($W15)))))</f>
        <v/>
      </c>
      <c r="U15" s="268" t="str">
        <f aca="false">IF(TRIM($B15&amp;$C15)="","",IF(N($Q15)&lt;=N($O15),"",N($Q15)-N($O15)))</f>
        <v/>
      </c>
      <c r="V15" s="268" t="str">
        <f aca="false">IF(OR(TRIM($B15&amp;$C15)="",$W15=""),"",MAX(0,N($W15))-N($T15))</f>
        <v/>
      </c>
      <c r="W15" s="268" t="str">
        <f aca="false">IF(TRIM($B15&amp;$C15)="","",IF(AND(N($M15)=0,N($Q15)+N($R15)+N($S15)=0),"",ROUND(N($M15)-N($Q15)-N($R15)-N($S15),2)))</f>
        <v/>
      </c>
      <c r="X15" s="269" t="str">
        <f aca="false">IF(TRIM($B15&amp;$C15)="","",IF(N($M15)=0,IF((N($Q15)+N($R15)+N($S15))=0,"—未填单价","未填单价，已收 "&amp;TEXT((N($Q15)+N($R15)+N($S15)),"#,##0.00")),IF(N($W15)&gt;0.005,"欠 "&amp;TEXT(N($W15),"#,##0.00")&amp;IF(N($T15)&gt;0,"（开票未到账 "&amp;TEXT(N($T15),"#,##0.00")&amp;"）","")&amp;IF(N($V15)&gt;0,"（未开票 "&amp;TEXT(N($V15),"#,##0.00")&amp;"）",""),IF(N($W15)&lt;-0.005,"多收 "&amp;TEXT(-N($W15),"#,##0.00"),"✔ 已结清")))&amp;IF(N($U15)&gt;0,"｜到账未开票 "&amp;TEXT(N($U15),"#,##0.00")&amp;"，待补票","")&amp;IF(N($R15)&gt;0,"｜收现 "&amp;TEXT(N($R15),"#,##0.00"),"")&amp;IF(N($S15)&gt;0,"｜收款不开票 "&amp;TEXT(N($S15),"#,##0.00"),""))</f>
        <v>—未填单价</v>
      </c>
      <c r="Y15" s="312"/>
      <c r="Z15" s="264"/>
      <c r="AA15" s="264"/>
      <c r="AB15" s="264"/>
      <c r="AC15" s="267" t="str">
        <f aca="false">IF(OR(N($O15)=0,N($AB15)=0),"",ROUND(N($O15)/(1+N($AB15))*N($AB15),2))</f>
        <v/>
      </c>
      <c r="AD15" s="312"/>
      <c r="AE15" s="312"/>
      <c r="AF15" s="270" t="str">
        <f aca="false">IF($AN15="","",IF($AN15=1,IF($AO15&gt;=1,"一次性·已到收款期","一次性·未到期"),$AE15&amp;" 第"&amp;$AO15&amp;"/"&amp;$AN15&amp;"期"))</f>
        <v/>
      </c>
      <c r="AG15" s="268" t="str">
        <f aca="false">IF(OR($AN15="",N($M15)=0),"",ROUND(N($K15)*$AO15/$AN15,2)+N($L15))</f>
        <v/>
      </c>
      <c r="AH15" s="268" t="str">
        <f aca="false">IF($AG15="","",MAX(0,ROUND($AG15-(N($Q15)+N($R15)+N($S15)),2)))</f>
        <v/>
      </c>
      <c r="AI15" s="268" t="str">
        <f aca="false">IF(OR(TRIM($B15&amp;$C15)="",NOT(ISNUMBER($D15))),"",SUMIFS($W$3:$W$1001,$AK$3:$AK$1001,$AK15,$D$3:$D$1001,"&lt;"&amp;$D15))</f>
        <v/>
      </c>
      <c r="AJ15" s="268" t="n">
        <f aca="false">IF(TRIM($B15&amp;$C15)="","",SUMIFS($W$3:$W$1001,$AK$3:$AK$1001,$AK15))</f>
        <v>0</v>
      </c>
      <c r="AK15" s="270" t="str">
        <f aca="false">IF(TRIM($B15&amp;$C15)="","",TRIM($B15)&amp;"｜"&amp;TRIM($C15))</f>
        <v>｜滨江苑14栋6单元</v>
      </c>
      <c r="AL15" s="268" t="n">
        <f aca="false">IF(TRIM($B15&amp;$C15)="","",MIN(N($O15),N($Q15)))</f>
        <v>0</v>
      </c>
      <c r="AM15" s="271" t="str">
        <f aca="false">IF(ISNUMBER($D15),YEAR($D15),"")</f>
        <v/>
      </c>
      <c r="AN15" s="271" t="str">
        <f aca="false">IF(OR(TRIM($B15&amp;$C15)="",NOT(ISNUMBER($D15)),NOT(ISNUMBER($E15))),"",IF($E15&lt;$D15,"",IF(IF($AE15="半年付",2,IF($AE15="季度付",4,IF($AE15="月付",12,IF($AE15="半月付",24,1))))=1,1,MAX(1,ROUND(($E15-$D15+1)/365*IF($AE15="半年付",2,IF($AE15="季度付",4,IF($AE15="月付",12,IF($AE15="半月付",24,1)))),0)))))</f>
        <v/>
      </c>
      <c r="AO15" s="271" t="str">
        <f aca="true">IF($AN15="","",MIN($AN15,MAX(0,INT((TODAY()-付款宽限天数-$D15)/(($E15-$D15+1)/$AN15))+1)))</f>
        <v/>
      </c>
    </row>
    <row r="16" customFormat="false" ht="28.35" hidden="false" customHeight="false" outlineLevel="0" collapsed="false">
      <c r="A16" s="264"/>
      <c r="B16" s="264"/>
      <c r="C16" s="309" t="s">
        <v>1575</v>
      </c>
      <c r="D16" s="291"/>
      <c r="E16" s="291"/>
      <c r="F16" s="200" t="str">
        <f aca="true">IF(TRIM($B16&amp;$C16)="","",IF(OR(ISNUMBER(SEARCH("未",$A16)),ISNUMBER(SEARCH("送出",$A16)),AND(TRIM($A16)="",NOT(ISNUMBER($D16)),N($H16)=0)),"【合同未回】","")&amp;IF(NOT(ISNUMBER($E16)),IF(OR(ISNUMBER(SEARCH("未",$A16)),ISNUMBER(SEARCH("送出",$A16)),AND(TRIM($A16)="",NOT(ISNUMBER($D16)),N($H16)=0)),"","【未填合同期】"),IF($E16&lt;TODAY(),"【已到期】",IF($E16-TODAY()&lt;=提醒天数,"【即将到期，剩余"&amp;($E16-TODAY())&amp;"天】","【正常】")))&amp;IF(OR($AD16="安装免保",$AD16="技术免保",$AD16="质保期内"),"【"&amp;$AD16&amp;"】",""))</f>
        <v>【合同未回】</v>
      </c>
      <c r="G16" s="310"/>
      <c r="H16" s="265"/>
      <c r="I16" s="311" t="n">
        <v>1</v>
      </c>
      <c r="J16" s="264"/>
      <c r="K16" s="267" t="str">
        <f aca="false">IF(OR(N($H16)=0,N($I16)=0),"",ROUND(N($H16)*N($I16)*IF(N($J16)=0,1,N($J16)),2))</f>
        <v/>
      </c>
      <c r="L16" s="267"/>
      <c r="M16" s="267" t="str">
        <f aca="false">IF(TRIM($B16&amp;$C16)="","",IF(AND(N($K16)=0,N($L16)=0),"",ROUND(N($K16)+N($L16),2)))</f>
        <v/>
      </c>
      <c r="N16" s="264"/>
      <c r="O16" s="264"/>
      <c r="P16" s="264"/>
      <c r="Q16" s="264"/>
      <c r="R16" s="264"/>
      <c r="S16" s="267"/>
      <c r="T16" s="268" t="str">
        <f aca="false">IF(TRIM($B16&amp;$C16)="","",IF(N($O16)=0,"",MAX(0,MIN(N($O16)-N($Q16),N($W16)))))</f>
        <v/>
      </c>
      <c r="U16" s="268" t="str">
        <f aca="false">IF(TRIM($B16&amp;$C16)="","",IF(N($Q16)&lt;=N($O16),"",N($Q16)-N($O16)))</f>
        <v/>
      </c>
      <c r="V16" s="268" t="str">
        <f aca="false">IF(OR(TRIM($B16&amp;$C16)="",$W16=""),"",MAX(0,N($W16))-N($T16))</f>
        <v/>
      </c>
      <c r="W16" s="268" t="str">
        <f aca="false">IF(TRIM($B16&amp;$C16)="","",IF(AND(N($M16)=0,N($Q16)+N($R16)+N($S16)=0),"",ROUND(N($M16)-N($Q16)-N($R16)-N($S16),2)))</f>
        <v/>
      </c>
      <c r="X16" s="269" t="str">
        <f aca="false">IF(TRIM($B16&amp;$C16)="","",IF(N($M16)=0,IF((N($Q16)+N($R16)+N($S16))=0,"—未填单价","未填单价，已收 "&amp;TEXT((N($Q16)+N($R16)+N($S16)),"#,##0.00")),IF(N($W16)&gt;0.005,"欠 "&amp;TEXT(N($W16),"#,##0.00")&amp;IF(N($T16)&gt;0,"（开票未到账 "&amp;TEXT(N($T16),"#,##0.00")&amp;"）","")&amp;IF(N($V16)&gt;0,"（未开票 "&amp;TEXT(N($V16),"#,##0.00")&amp;"）",""),IF(N($W16)&lt;-0.005,"多收 "&amp;TEXT(-N($W16),"#,##0.00"),"✔ 已结清")))&amp;IF(N($U16)&gt;0,"｜到账未开票 "&amp;TEXT(N($U16),"#,##0.00")&amp;"，待补票","")&amp;IF(N($R16)&gt;0,"｜收现 "&amp;TEXT(N($R16),"#,##0.00"),"")&amp;IF(N($S16)&gt;0,"｜收款不开票 "&amp;TEXT(N($S16),"#,##0.00"),""))</f>
        <v>—未填单价</v>
      </c>
      <c r="Y16" s="312"/>
      <c r="Z16" s="264"/>
      <c r="AA16" s="264"/>
      <c r="AB16" s="264"/>
      <c r="AC16" s="267" t="str">
        <f aca="false">IF(OR(N($O16)=0,N($AB16)=0),"",ROUND(N($O16)/(1+N($AB16))*N($AB16),2))</f>
        <v/>
      </c>
      <c r="AD16" s="312"/>
      <c r="AE16" s="312"/>
      <c r="AF16" s="270" t="str">
        <f aca="false">IF($AN16="","",IF($AN16=1,IF($AO16&gt;=1,"一次性·已到收款期","一次性·未到期"),$AE16&amp;" 第"&amp;$AO16&amp;"/"&amp;$AN16&amp;"期"))</f>
        <v/>
      </c>
      <c r="AG16" s="268" t="str">
        <f aca="false">IF(OR($AN16="",N($M16)=0),"",ROUND(N($K16)*$AO16/$AN16,2)+N($L16))</f>
        <v/>
      </c>
      <c r="AH16" s="268" t="str">
        <f aca="false">IF($AG16="","",MAX(0,ROUND($AG16-(N($Q16)+N($R16)+N($S16)),2)))</f>
        <v/>
      </c>
      <c r="AI16" s="268" t="str">
        <f aca="false">IF(OR(TRIM($B16&amp;$C16)="",NOT(ISNUMBER($D16))),"",SUMIFS($W$3:$W$1001,$AK$3:$AK$1001,$AK16,$D$3:$D$1001,"&lt;"&amp;$D16))</f>
        <v/>
      </c>
      <c r="AJ16" s="268" t="n">
        <f aca="false">IF(TRIM($B16&amp;$C16)="","",SUMIFS($W$3:$W$1001,$AK$3:$AK$1001,$AK16))</f>
        <v>0</v>
      </c>
      <c r="AK16" s="270" t="str">
        <f aca="false">IF(TRIM($B16&amp;$C16)="","",TRIM($B16)&amp;"｜"&amp;TRIM($C16))</f>
        <v>｜花桥一村18-1（1台）（李青）</v>
      </c>
      <c r="AL16" s="268" t="n">
        <f aca="false">IF(TRIM($B16&amp;$C16)="","",MIN(N($O16),N($Q16)))</f>
        <v>0</v>
      </c>
      <c r="AM16" s="271" t="str">
        <f aca="false">IF(ISNUMBER($D16),YEAR($D16),"")</f>
        <v/>
      </c>
      <c r="AN16" s="271" t="str">
        <f aca="false">IF(OR(TRIM($B16&amp;$C16)="",NOT(ISNUMBER($D16)),NOT(ISNUMBER($E16))),"",IF($E16&lt;$D16,"",IF(IF($AE16="半年付",2,IF($AE16="季度付",4,IF($AE16="月付",12,IF($AE16="半月付",24,1))))=1,1,MAX(1,ROUND(($E16-$D16+1)/365*IF($AE16="半年付",2,IF($AE16="季度付",4,IF($AE16="月付",12,IF($AE16="半月付",24,1)))),0)))))</f>
        <v/>
      </c>
      <c r="AO16" s="271" t="str">
        <f aca="true">IF($AN16="","",MIN($AN16,MAX(0,INT((TODAY()-付款宽限天数-$D16)/(($E16-$D16+1)/$AN16))+1)))</f>
        <v/>
      </c>
    </row>
    <row r="17" customFormat="false" ht="19.4" hidden="false" customHeight="false" outlineLevel="0" collapsed="false">
      <c r="A17" s="264"/>
      <c r="B17" s="264"/>
      <c r="C17" s="314" t="s">
        <v>1576</v>
      </c>
      <c r="D17" s="315" t="n">
        <v>46255</v>
      </c>
      <c r="E17" s="316" t="n">
        <v>46619</v>
      </c>
      <c r="F17" s="200" t="str">
        <f aca="true">IF(TRIM($B17&amp;$C17)="","",IF(OR(ISNUMBER(SEARCH("未",$A17)),ISNUMBER(SEARCH("送出",$A17)),AND(TRIM($A17)="",NOT(ISNUMBER($D17)),N($H17)=0)),"【合同未回】","")&amp;IF(NOT(ISNUMBER($E17)),IF(OR(ISNUMBER(SEARCH("未",$A17)),ISNUMBER(SEARCH("送出",$A17)),AND(TRIM($A17)="",NOT(ISNUMBER($D17)),N($H17)=0)),"","【未填合同期】"),IF($E17&lt;TODAY(),"【已到期】",IF($E17-TODAY()&lt;=提醒天数,"【即将到期，剩余"&amp;($E17-TODAY())&amp;"天】","【正常】")))&amp;IF(OR($AD17="安装免保",$AD17="技术免保",$AD17="质保期内"),"【"&amp;$AD17&amp;"】",""))</f>
        <v>【正常】</v>
      </c>
      <c r="G17" s="310"/>
      <c r="H17" s="265" t="n">
        <v>6500</v>
      </c>
      <c r="I17" s="311" t="n">
        <v>1</v>
      </c>
      <c r="J17" s="264" t="n">
        <v>1</v>
      </c>
      <c r="K17" s="267" t="n">
        <f aca="false">IF(OR(N($H17)=0,N($I17)=0),"",ROUND(N($H17)*N($I17)*IF(N($J17)=0,1,N($J17)),2))</f>
        <v>6500</v>
      </c>
      <c r="L17" s="267"/>
      <c r="M17" s="267" t="n">
        <f aca="false">IF(TRIM($B17&amp;$C17)="","",IF(AND(N($K17)=0,N($L17)=0),"",ROUND(N($K17)+N($L17),2)))</f>
        <v>6500</v>
      </c>
      <c r="N17" s="264"/>
      <c r="O17" s="264"/>
      <c r="P17" s="264"/>
      <c r="Q17" s="264"/>
      <c r="R17" s="264"/>
      <c r="S17" s="267"/>
      <c r="T17" s="268" t="str">
        <f aca="false">IF(TRIM($B17&amp;$C17)="","",IF(N($O17)=0,"",MAX(0,MIN(N($O17)-N($Q17),N($W17)))))</f>
        <v/>
      </c>
      <c r="U17" s="268" t="str">
        <f aca="false">IF(TRIM($B17&amp;$C17)="","",IF(N($Q17)&lt;=N($O17),"",N($Q17)-N($O17)))</f>
        <v/>
      </c>
      <c r="V17" s="268" t="n">
        <f aca="false">IF(OR(TRIM($B17&amp;$C17)="",$W17=""),"",MAX(0,N($W17))-N($T17))</f>
        <v>6500</v>
      </c>
      <c r="W17" s="268" t="n">
        <f aca="false">IF(TRIM($B17&amp;$C17)="","",IF(AND(N($M17)=0,N($Q17)+N($R17)+N($S17)=0),"",ROUND(N($M17)-N($Q17)-N($R17)-N($S17),2)))</f>
        <v>6500</v>
      </c>
      <c r="X17" s="269" t="str">
        <f aca="false">IF(TRIM($B17&amp;$C17)="","",IF(N($M17)=0,IF((N($Q17)+N($R17)+N($S17))=0,"—未填单价","未填单价，已收 "&amp;TEXT((N($Q17)+N($R17)+N($S17)),"#,##0.00")),IF(N($W17)&gt;0.005,"欠 "&amp;TEXT(N($W17),"#,##0.00")&amp;IF(N($T17)&gt;0,"（开票未到账 "&amp;TEXT(N($T17),"#,##0.00")&amp;"）","")&amp;IF(N($V17)&gt;0,"（未开票 "&amp;TEXT(N($V17),"#,##0.00")&amp;"）",""),IF(N($W17)&lt;-0.005,"多收 "&amp;TEXT(-N($W17),"#,##0.00"),"✔ 已结清")))&amp;IF(N($U17)&gt;0,"｜到账未开票 "&amp;TEXT(N($U17),"#,##0.00")&amp;"，待补票","")&amp;IF(N($R17)&gt;0,"｜收现 "&amp;TEXT(N($R17),"#,##0.00"),"")&amp;IF(N($S17)&gt;0,"｜收款不开票 "&amp;TEXT(N($S17),"#,##0.00"),""))</f>
        <v>欠 6,500.00（未开票 6,500.00）</v>
      </c>
      <c r="Y17" s="312"/>
      <c r="Z17" s="264"/>
      <c r="AA17" s="317" t="s">
        <v>1577</v>
      </c>
      <c r="AB17" s="264"/>
      <c r="AC17" s="267" t="str">
        <f aca="false">IF(OR(N($O17)=0,N($AB17)=0),"",ROUND(N($O17)/(1+N($AB17))*N($AB17),2))</f>
        <v/>
      </c>
      <c r="AD17" s="312"/>
      <c r="AE17" s="312"/>
      <c r="AF17" s="270" t="str">
        <f aca="false">IF($AN17="","",IF($AN17=1,IF($AO17&gt;=1,"一次性·已到收款期","一次性·未到期"),$AE17&amp;" 第"&amp;$AO17&amp;"/"&amp;$AN17&amp;"期"))</f>
        <v>一次性·已到收款期</v>
      </c>
      <c r="AG17" s="268" t="n">
        <f aca="false">IF(OR($AN17="",N($M17)=0),"",ROUND(N($K17)*$AO17/$AN17,2)+N($L17))</f>
        <v>6500</v>
      </c>
      <c r="AH17" s="268" t="n">
        <f aca="false">IF($AG17="","",MAX(0,ROUND($AG17-(N($Q17)+N($R17)+N($S17)),2)))</f>
        <v>6500</v>
      </c>
      <c r="AI17" s="268" t="n">
        <f aca="false">IF(OR(TRIM($B17&amp;$C17)="",NOT(ISNUMBER($D17))),"",SUMIFS($W$3:$W$1001,$AK$3:$AK$1001,$AK17,$D$3:$D$1001,"&lt;"&amp;$D17))</f>
        <v>0</v>
      </c>
      <c r="AJ17" s="268" t="n">
        <f aca="false">IF(TRIM($B17&amp;$C17)="","",SUMIFS($W$3:$W$1001,$AK$3:$AK$1001,$AK17))</f>
        <v>6500</v>
      </c>
      <c r="AK17" s="270" t="str">
        <f aca="false">IF(TRIM($B17&amp;$C17)="","",TRIM($B17)&amp;"｜"&amp;TRIM($C17))</f>
        <v>｜花桥一村12号（1台）</v>
      </c>
      <c r="AL17" s="268" t="n">
        <f aca="false">IF(TRIM($B17&amp;$C17)="","",MIN(N($O17),N($Q17)))</f>
        <v>0</v>
      </c>
      <c r="AM17" s="271" t="n">
        <f aca="false">IF(ISNUMBER($D17),YEAR($D17),"")</f>
        <v>2026</v>
      </c>
      <c r="AN17" s="271" t="n">
        <f aca="false">IF(OR(TRIM($B17&amp;$C17)="",NOT(ISNUMBER($D17)),NOT(ISNUMBER($E17))),"",IF($E17&lt;$D17,"",IF(IF($AE17="半年付",2,IF($AE17="季度付",4,IF($AE17="月付",12,IF($AE17="半月付",24,1))))=1,1,MAX(1,ROUND(($E17-$D17+1)/365*IF($AE17="半年付",2,IF($AE17="季度付",4,IF($AE17="月付",12,IF($AE17="半月付",24,1)))),0)))))</f>
        <v>1</v>
      </c>
      <c r="AO17" s="271" t="n">
        <f aca="true">IF($AN17="","",MIN($AN17,MAX(0,INT((TODAY()-付款宽限天数-$D17)/(($E17-$D17+1)/$AN17))+1)))</f>
        <v>1</v>
      </c>
    </row>
    <row r="18" customFormat="false" ht="28.35" hidden="false" customHeight="false" outlineLevel="0" collapsed="false">
      <c r="A18" s="264"/>
      <c r="B18" s="264"/>
      <c r="C18" s="309" t="s">
        <v>1578</v>
      </c>
      <c r="D18" s="291"/>
      <c r="E18" s="291"/>
      <c r="F18" s="200" t="str">
        <f aca="true">IF(TRIM($B18&amp;$C18)="","",IF(OR(ISNUMBER(SEARCH("未",$A18)),ISNUMBER(SEARCH("送出",$A18)),AND(TRIM($A18)="",NOT(ISNUMBER($D18)),N($H18)=0)),"【合同未回】","")&amp;IF(NOT(ISNUMBER($E18)),IF(OR(ISNUMBER(SEARCH("未",$A18)),ISNUMBER(SEARCH("送出",$A18)),AND(TRIM($A18)="",NOT(ISNUMBER($D18)),N($H18)=0)),"","【未填合同期】"),IF($E18&lt;TODAY(),"【已到期】",IF($E18-TODAY()&lt;=提醒天数,"【即将到期，剩余"&amp;($E18-TODAY())&amp;"天】","【正常】")))&amp;IF(OR($AD18="安装免保",$AD18="技术免保",$AD18="质保期内"),"【"&amp;$AD18&amp;"】",""))</f>
        <v>【合同未回】</v>
      </c>
      <c r="G18" s="310"/>
      <c r="H18" s="265"/>
      <c r="I18" s="311" t="n">
        <v>1</v>
      </c>
      <c r="J18" s="264"/>
      <c r="K18" s="267" t="str">
        <f aca="false">IF(OR(N($H18)=0,N($I18)=0),"",ROUND(N($H18)*N($I18)*IF(N($J18)=0,1,N($J18)),2))</f>
        <v/>
      </c>
      <c r="L18" s="267"/>
      <c r="M18" s="267" t="str">
        <f aca="false">IF(TRIM($B18&amp;$C18)="","",IF(AND(N($K18)=0,N($L18)=0),"",ROUND(N($K18)+N($L18),2)))</f>
        <v/>
      </c>
      <c r="N18" s="264"/>
      <c r="O18" s="264"/>
      <c r="P18" s="264"/>
      <c r="Q18" s="264"/>
      <c r="R18" s="264"/>
      <c r="S18" s="267"/>
      <c r="T18" s="268" t="str">
        <f aca="false">IF(TRIM($B18&amp;$C18)="","",IF(N($O18)=0,"",MAX(0,MIN(N($O18)-N($Q18),N($W18)))))</f>
        <v/>
      </c>
      <c r="U18" s="268" t="str">
        <f aca="false">IF(TRIM($B18&amp;$C18)="","",IF(N($Q18)&lt;=N($O18),"",N($Q18)-N($O18)))</f>
        <v/>
      </c>
      <c r="V18" s="268" t="str">
        <f aca="false">IF(OR(TRIM($B18&amp;$C18)="",$W18=""),"",MAX(0,N($W18))-N($T18))</f>
        <v/>
      </c>
      <c r="W18" s="268" t="str">
        <f aca="false">IF(TRIM($B18&amp;$C18)="","",IF(AND(N($M18)=0,N($Q18)+N($R18)+N($S18)=0),"",ROUND(N($M18)-N($Q18)-N($R18)-N($S18),2)))</f>
        <v/>
      </c>
      <c r="X18" s="269" t="str">
        <f aca="false">IF(TRIM($B18&amp;$C18)="","",IF(N($M18)=0,IF((N($Q18)+N($R18)+N($S18))=0,"—未填单价","未填单价，已收 "&amp;TEXT((N($Q18)+N($R18)+N($S18)),"#,##0.00")),IF(N($W18)&gt;0.005,"欠 "&amp;TEXT(N($W18),"#,##0.00")&amp;IF(N($T18)&gt;0,"（开票未到账 "&amp;TEXT(N($T18),"#,##0.00")&amp;"）","")&amp;IF(N($V18)&gt;0,"（未开票 "&amp;TEXT(N($V18),"#,##0.00")&amp;"）",""),IF(N($W18)&lt;-0.005,"多收 "&amp;TEXT(-N($W18),"#,##0.00"),"✔ 已结清")))&amp;IF(N($U18)&gt;0,"｜到账未开票 "&amp;TEXT(N($U18),"#,##0.00")&amp;"，待补票","")&amp;IF(N($R18)&gt;0,"｜收现 "&amp;TEXT(N($R18),"#,##0.00"),"")&amp;IF(N($S18)&gt;0,"｜收款不开票 "&amp;TEXT(N($S18),"#,##0.00"),""))</f>
        <v>—未填单价</v>
      </c>
      <c r="Y18" s="312"/>
      <c r="Z18" s="264"/>
      <c r="AA18" s="264"/>
      <c r="AB18" s="264"/>
      <c r="AC18" s="267" t="str">
        <f aca="false">IF(OR(N($O18)=0,N($AB18)=0),"",ROUND(N($O18)/(1+N($AB18))*N($AB18),2))</f>
        <v/>
      </c>
      <c r="AD18" s="312"/>
      <c r="AE18" s="312"/>
      <c r="AF18" s="270" t="str">
        <f aca="false">IF($AN18="","",IF($AN18=1,IF($AO18&gt;=1,"一次性·已到收款期","一次性·未到期"),$AE18&amp;" 第"&amp;$AO18&amp;"/"&amp;$AN18&amp;"期"))</f>
        <v/>
      </c>
      <c r="AG18" s="268" t="str">
        <f aca="false">IF(OR($AN18="",N($M18)=0),"",ROUND(N($K18)*$AO18/$AN18,2)+N($L18))</f>
        <v/>
      </c>
      <c r="AH18" s="268" t="str">
        <f aca="false">IF($AG18="","",MAX(0,ROUND($AG18-(N($Q18)+N($R18)+N($S18)),2)))</f>
        <v/>
      </c>
      <c r="AI18" s="268" t="str">
        <f aca="false">IF(OR(TRIM($B18&amp;$C18)="",NOT(ISNUMBER($D18))),"",SUMIFS($W$3:$W$1001,$AK$3:$AK$1001,$AK18,$D$3:$D$1001,"&lt;"&amp;$D18))</f>
        <v/>
      </c>
      <c r="AJ18" s="268" t="n">
        <f aca="false">IF(TRIM($B18&amp;$C18)="","",SUMIFS($W$3:$W$1001,$AK$3:$AK$1001,$AK18))</f>
        <v>0</v>
      </c>
      <c r="AK18" s="270" t="str">
        <f aca="false">IF(TRIM($B18&amp;$C18)="","",TRIM($B18)&amp;"｜"&amp;TRIM($C18))</f>
        <v>｜花桥一村25号 （1台）(张锋)</v>
      </c>
      <c r="AL18" s="268" t="n">
        <f aca="false">IF(TRIM($B18&amp;$C18)="","",MIN(N($O18),N($Q18)))</f>
        <v>0</v>
      </c>
      <c r="AM18" s="271" t="str">
        <f aca="false">IF(ISNUMBER($D18),YEAR($D18),"")</f>
        <v/>
      </c>
      <c r="AN18" s="271" t="str">
        <f aca="false">IF(OR(TRIM($B18&amp;$C18)="",NOT(ISNUMBER($D18)),NOT(ISNUMBER($E18))),"",IF($E18&lt;$D18,"",IF(IF($AE18="半年付",2,IF($AE18="季度付",4,IF($AE18="月付",12,IF($AE18="半月付",24,1))))=1,1,MAX(1,ROUND(($E18-$D18+1)/365*IF($AE18="半年付",2,IF($AE18="季度付",4,IF($AE18="月付",12,IF($AE18="半月付",24,1)))),0)))))</f>
        <v/>
      </c>
      <c r="AO18" s="271" t="str">
        <f aca="true">IF($AN18="","",MIN($AN18,MAX(0,INT((TODAY()-付款宽限天数-$D18)/(($E18-$D18+1)/$AN18))+1)))</f>
        <v/>
      </c>
    </row>
    <row r="19" customFormat="false" ht="28.35" hidden="false" customHeight="false" outlineLevel="0" collapsed="false">
      <c r="A19" s="264"/>
      <c r="B19" s="264"/>
      <c r="C19" s="309" t="s">
        <v>1579</v>
      </c>
      <c r="D19" s="291"/>
      <c r="E19" s="291"/>
      <c r="F19" s="200" t="str">
        <f aca="true">IF(TRIM($B19&amp;$C19)="","",IF(OR(ISNUMBER(SEARCH("未",$A19)),ISNUMBER(SEARCH("送出",$A19)),AND(TRIM($A19)="",NOT(ISNUMBER($D19)),N($H19)=0)),"【合同未回】","")&amp;IF(NOT(ISNUMBER($E19)),IF(OR(ISNUMBER(SEARCH("未",$A19)),ISNUMBER(SEARCH("送出",$A19)),AND(TRIM($A19)="",NOT(ISNUMBER($D19)),N($H19)=0)),"","【未填合同期】"),IF($E19&lt;TODAY(),"【已到期】",IF($E19-TODAY()&lt;=提醒天数,"【即将到期，剩余"&amp;($E19-TODAY())&amp;"天】","【正常】")))&amp;IF(OR($AD19="安装免保",$AD19="技术免保",$AD19="质保期内"),"【"&amp;$AD19&amp;"】",""))</f>
        <v>【合同未回】</v>
      </c>
      <c r="G19" s="310"/>
      <c r="H19" s="265"/>
      <c r="I19" s="311" t="n">
        <v>1</v>
      </c>
      <c r="J19" s="264"/>
      <c r="K19" s="267" t="str">
        <f aca="false">IF(OR(N($H19)=0,N($I19)=0),"",ROUND(N($H19)*N($I19)*IF(N($J19)=0,1,N($J19)),2))</f>
        <v/>
      </c>
      <c r="L19" s="267"/>
      <c r="M19" s="267" t="str">
        <f aca="false">IF(TRIM($B19&amp;$C19)="","",IF(AND(N($K19)=0,N($L19)=0),"",ROUND(N($K19)+N($L19),2)))</f>
        <v/>
      </c>
      <c r="N19" s="264"/>
      <c r="O19" s="264"/>
      <c r="P19" s="264"/>
      <c r="Q19" s="264"/>
      <c r="R19" s="264"/>
      <c r="S19" s="267"/>
      <c r="T19" s="268" t="str">
        <f aca="false">IF(TRIM($B19&amp;$C19)="","",IF(N($O19)=0,"",MAX(0,MIN(N($O19)-N($Q19),N($W19)))))</f>
        <v/>
      </c>
      <c r="U19" s="268" t="str">
        <f aca="false">IF(TRIM($B19&amp;$C19)="","",IF(N($Q19)&lt;=N($O19),"",N($Q19)-N($O19)))</f>
        <v/>
      </c>
      <c r="V19" s="268" t="str">
        <f aca="false">IF(OR(TRIM($B19&amp;$C19)="",$W19=""),"",MAX(0,N($W19))-N($T19))</f>
        <v/>
      </c>
      <c r="W19" s="268" t="str">
        <f aca="false">IF(TRIM($B19&amp;$C19)="","",IF(AND(N($M19)=0,N($Q19)+N($R19)+N($S19)=0),"",ROUND(N($M19)-N($Q19)-N($R19)-N($S19),2)))</f>
        <v/>
      </c>
      <c r="X19" s="269" t="str">
        <f aca="false">IF(TRIM($B19&amp;$C19)="","",IF(N($M19)=0,IF((N($Q19)+N($R19)+N($S19))=0,"—未填单价","未填单价，已收 "&amp;TEXT((N($Q19)+N($R19)+N($S19)),"#,##0.00")),IF(N($W19)&gt;0.005,"欠 "&amp;TEXT(N($W19),"#,##0.00")&amp;IF(N($T19)&gt;0,"（开票未到账 "&amp;TEXT(N($T19),"#,##0.00")&amp;"）","")&amp;IF(N($V19)&gt;0,"（未开票 "&amp;TEXT(N($V19),"#,##0.00")&amp;"）",""),IF(N($W19)&lt;-0.005,"多收 "&amp;TEXT(-N($W19),"#,##0.00"),"✔ 已结清")))&amp;IF(N($U19)&gt;0,"｜到账未开票 "&amp;TEXT(N($U19),"#,##0.00")&amp;"，待补票","")&amp;IF(N($R19)&gt;0,"｜收现 "&amp;TEXT(N($R19),"#,##0.00"),"")&amp;IF(N($S19)&gt;0,"｜收款不开票 "&amp;TEXT(N($S19),"#,##0.00"),""))</f>
        <v>—未填单价</v>
      </c>
      <c r="Y19" s="312"/>
      <c r="Z19" s="264"/>
      <c r="AA19" s="264"/>
      <c r="AB19" s="264"/>
      <c r="AC19" s="267" t="str">
        <f aca="false">IF(OR(N($O19)=0,N($AB19)=0),"",ROUND(N($O19)/(1+N($AB19))*N($AB19),2))</f>
        <v/>
      </c>
      <c r="AD19" s="312"/>
      <c r="AE19" s="312"/>
      <c r="AF19" s="270" t="str">
        <f aca="false">IF($AN19="","",IF($AN19=1,IF($AO19&gt;=1,"一次性·已到收款期","一次性·未到期"),$AE19&amp;" 第"&amp;$AO19&amp;"/"&amp;$AN19&amp;"期"))</f>
        <v/>
      </c>
      <c r="AG19" s="268" t="str">
        <f aca="false">IF(OR($AN19="",N($M19)=0),"",ROUND(N($K19)*$AO19/$AN19,2)+N($L19))</f>
        <v/>
      </c>
      <c r="AH19" s="268" t="str">
        <f aca="false">IF($AG19="","",MAX(0,ROUND($AG19-(N($Q19)+N($R19)+N($S19)),2)))</f>
        <v/>
      </c>
      <c r="AI19" s="268" t="str">
        <f aca="false">IF(OR(TRIM($B19&amp;$C19)="",NOT(ISNUMBER($D19))),"",SUMIFS($W$3:$W$1001,$AK$3:$AK$1001,$AK19,$D$3:$D$1001,"&lt;"&amp;$D19))</f>
        <v/>
      </c>
      <c r="AJ19" s="268" t="n">
        <f aca="false">IF(TRIM($B19&amp;$C19)="","",SUMIFS($W$3:$W$1001,$AK$3:$AK$1001,$AK19))</f>
        <v>0</v>
      </c>
      <c r="AK19" s="270" t="str">
        <f aca="false">IF(TRIM($B19&amp;$C19)="","",TRIM($B19)&amp;"｜"&amp;TRIM($C19))</f>
        <v>｜花桥一村20号 （1台）</v>
      </c>
      <c r="AL19" s="268" t="n">
        <f aca="false">IF(TRIM($B19&amp;$C19)="","",MIN(N($O19),N($Q19)))</f>
        <v>0</v>
      </c>
      <c r="AM19" s="271" t="str">
        <f aca="false">IF(ISNUMBER($D19),YEAR($D19),"")</f>
        <v/>
      </c>
      <c r="AN19" s="271" t="str">
        <f aca="false">IF(OR(TRIM($B19&amp;$C19)="",NOT(ISNUMBER($D19)),NOT(ISNUMBER($E19))),"",IF($E19&lt;$D19,"",IF(IF($AE19="半年付",2,IF($AE19="季度付",4,IF($AE19="月付",12,IF($AE19="半月付",24,1))))=1,1,MAX(1,ROUND(($E19-$D19+1)/365*IF($AE19="半年付",2,IF($AE19="季度付",4,IF($AE19="月付",12,IF($AE19="半月付",24,1)))),0)))))</f>
        <v/>
      </c>
      <c r="AO19" s="271" t="str">
        <f aca="true">IF($AN19="","",MIN($AN19,MAX(0,INT((TODAY()-付款宽限天数-$D19)/(($E19-$D19+1)/$AN19))+1)))</f>
        <v/>
      </c>
    </row>
    <row r="20" customFormat="false" ht="28.35" hidden="false" customHeight="false" outlineLevel="0" collapsed="false">
      <c r="A20" s="264"/>
      <c r="B20" s="264"/>
      <c r="C20" s="318" t="s">
        <v>1580</v>
      </c>
      <c r="D20" s="291"/>
      <c r="E20" s="291"/>
      <c r="F20" s="200" t="str">
        <f aca="true">IF(TRIM($B20&amp;$C20)="","",IF(OR(ISNUMBER(SEARCH("未",$A20)),ISNUMBER(SEARCH("送出",$A20)),AND(TRIM($A20)="",NOT(ISNUMBER($D20)),N($H20)=0)),"【合同未回】","")&amp;IF(NOT(ISNUMBER($E20)),IF(OR(ISNUMBER(SEARCH("未",$A20)),ISNUMBER(SEARCH("送出",$A20)),AND(TRIM($A20)="",NOT(ISNUMBER($D20)),N($H20)=0)),"","【未填合同期】"),IF($E20&lt;TODAY(),"【已到期】",IF($E20-TODAY()&lt;=提醒天数,"【即将到期，剩余"&amp;($E20-TODAY())&amp;"天】","【正常】")))&amp;IF(OR($AD20="安装免保",$AD20="技术免保",$AD20="质保期内"),"【"&amp;$AD20&amp;"】",""))</f>
        <v>【合同未回】</v>
      </c>
      <c r="G20" s="310"/>
      <c r="H20" s="265"/>
      <c r="I20" s="311" t="n">
        <v>1</v>
      </c>
      <c r="J20" s="264"/>
      <c r="K20" s="267" t="str">
        <f aca="false">IF(OR(N($H20)=0,N($I20)=0),"",ROUND(N($H20)*N($I20)*IF(N($J20)=0,1,N($J20)),2))</f>
        <v/>
      </c>
      <c r="L20" s="267"/>
      <c r="M20" s="267" t="str">
        <f aca="false">IF(TRIM($B20&amp;$C20)="","",IF(AND(N($K20)=0,N($L20)=0),"",ROUND(N($K20)+N($L20),2)))</f>
        <v/>
      </c>
      <c r="N20" s="264"/>
      <c r="O20" s="264"/>
      <c r="P20" s="264"/>
      <c r="Q20" s="264"/>
      <c r="R20" s="264"/>
      <c r="S20" s="267"/>
      <c r="T20" s="268" t="str">
        <f aca="false">IF(TRIM($B20&amp;$C20)="","",IF(N($O20)=0,"",MAX(0,MIN(N($O20)-N($Q20),N($W20)))))</f>
        <v/>
      </c>
      <c r="U20" s="268" t="str">
        <f aca="false">IF(TRIM($B20&amp;$C20)="","",IF(N($Q20)&lt;=N($O20),"",N($Q20)-N($O20)))</f>
        <v/>
      </c>
      <c r="V20" s="268" t="str">
        <f aca="false">IF(OR(TRIM($B20&amp;$C20)="",$W20=""),"",MAX(0,N($W20))-N($T20))</f>
        <v/>
      </c>
      <c r="W20" s="268" t="str">
        <f aca="false">IF(TRIM($B20&amp;$C20)="","",IF(AND(N($M20)=0,N($Q20)+N($R20)+N($S20)=0),"",ROUND(N($M20)-N($Q20)-N($R20)-N($S20),2)))</f>
        <v/>
      </c>
      <c r="X20" s="269" t="str">
        <f aca="false">IF(TRIM($B20&amp;$C20)="","",IF(N($M20)=0,IF((N($Q20)+N($R20)+N($S20))=0,"—未填单价","未填单价，已收 "&amp;TEXT((N($Q20)+N($R20)+N($S20)),"#,##0.00")),IF(N($W20)&gt;0.005,"欠 "&amp;TEXT(N($W20),"#,##0.00")&amp;IF(N($T20)&gt;0,"（开票未到账 "&amp;TEXT(N($T20),"#,##0.00")&amp;"）","")&amp;IF(N($V20)&gt;0,"（未开票 "&amp;TEXT(N($V20),"#,##0.00")&amp;"）",""),IF(N($W20)&lt;-0.005,"多收 "&amp;TEXT(-N($W20),"#,##0.00"),"✔ 已结清")))&amp;IF(N($U20)&gt;0,"｜到账未开票 "&amp;TEXT(N($U20),"#,##0.00")&amp;"，待补票","")&amp;IF(N($R20)&gt;0,"｜收现 "&amp;TEXT(N($R20),"#,##0.00"),"")&amp;IF(N($S20)&gt;0,"｜收款不开票 "&amp;TEXT(N($S20),"#,##0.00"),""))</f>
        <v>—未填单价</v>
      </c>
      <c r="Y20" s="312"/>
      <c r="Z20" s="264"/>
      <c r="AA20" s="264"/>
      <c r="AB20" s="264"/>
      <c r="AC20" s="267" t="str">
        <f aca="false">IF(OR(N($O20)=0,N($AB20)=0),"",ROUND(N($O20)/(1+N($AB20))*N($AB20),2))</f>
        <v/>
      </c>
      <c r="AD20" s="312"/>
      <c r="AE20" s="312"/>
      <c r="AF20" s="270" t="str">
        <f aca="false">IF($AN20="","",IF($AN20=1,IF($AO20&gt;=1,"一次性·已到收款期","一次性·未到期"),$AE20&amp;" 第"&amp;$AO20&amp;"/"&amp;$AN20&amp;"期"))</f>
        <v/>
      </c>
      <c r="AG20" s="268" t="str">
        <f aca="false">IF(OR($AN20="",N($M20)=0),"",ROUND(N($K20)*$AO20/$AN20,2)+N($L20))</f>
        <v/>
      </c>
      <c r="AH20" s="268" t="str">
        <f aca="false">IF($AG20="","",MAX(0,ROUND($AG20-(N($Q20)+N($R20)+N($S20)),2)))</f>
        <v/>
      </c>
      <c r="AI20" s="268" t="str">
        <f aca="false">IF(OR(TRIM($B20&amp;$C20)="",NOT(ISNUMBER($D20))),"",SUMIFS($W$3:$W$1001,$AK$3:$AK$1001,$AK20,$D$3:$D$1001,"&lt;"&amp;$D20))</f>
        <v/>
      </c>
      <c r="AJ20" s="268" t="n">
        <f aca="false">IF(TRIM($B20&amp;$C20)="","",SUMIFS($W$3:$W$1001,$AK$3:$AK$1001,$AK20))</f>
        <v>0</v>
      </c>
      <c r="AK20" s="270" t="str">
        <f aca="false">IF(TRIM($B20&amp;$C20)="","",TRIM($B20)&amp;"｜"&amp;TRIM($C20))</f>
        <v>｜花桥一村16号 （1台）</v>
      </c>
      <c r="AL20" s="268" t="n">
        <f aca="false">IF(TRIM($B20&amp;$C20)="","",MIN(N($O20),N($Q20)))</f>
        <v>0</v>
      </c>
      <c r="AM20" s="271" t="str">
        <f aca="false">IF(ISNUMBER($D20),YEAR($D20),"")</f>
        <v/>
      </c>
      <c r="AN20" s="271" t="str">
        <f aca="false">IF(OR(TRIM($B20&amp;$C20)="",NOT(ISNUMBER($D20)),NOT(ISNUMBER($E20))),"",IF($E20&lt;$D20,"",IF(IF($AE20="半年付",2,IF($AE20="季度付",4,IF($AE20="月付",12,IF($AE20="半月付",24,1))))=1,1,MAX(1,ROUND(($E20-$D20+1)/365*IF($AE20="半年付",2,IF($AE20="季度付",4,IF($AE20="月付",12,IF($AE20="半月付",24,1)))),0)))))</f>
        <v/>
      </c>
      <c r="AO20" s="271" t="str">
        <f aca="true">IF($AN20="","",MIN($AN20,MAX(0,INT((TODAY()-付款宽限天数-$D20)/(($E20-$D20+1)/$AN20))+1)))</f>
        <v/>
      </c>
    </row>
    <row r="21" customFormat="false" ht="28.35" hidden="false" customHeight="false" outlineLevel="0" collapsed="false">
      <c r="A21" s="264"/>
      <c r="B21" s="264"/>
      <c r="C21" s="318" t="s">
        <v>1581</v>
      </c>
      <c r="D21" s="291"/>
      <c r="E21" s="291"/>
      <c r="F21" s="200" t="str">
        <f aca="true">IF(TRIM($B21&amp;$C21)="","",IF(OR(ISNUMBER(SEARCH("未",$A21)),ISNUMBER(SEARCH("送出",$A21)),AND(TRIM($A21)="",NOT(ISNUMBER($D21)),N($H21)=0)),"【合同未回】","")&amp;IF(NOT(ISNUMBER($E21)),IF(OR(ISNUMBER(SEARCH("未",$A21)),ISNUMBER(SEARCH("送出",$A21)),AND(TRIM($A21)="",NOT(ISNUMBER($D21)),N($H21)=0)),"","【未填合同期】"),IF($E21&lt;TODAY(),"【已到期】",IF($E21-TODAY()&lt;=提醒天数,"【即将到期，剩余"&amp;($E21-TODAY())&amp;"天】","【正常】")))&amp;IF(OR($AD21="安装免保",$AD21="技术免保",$AD21="质保期内"),"【"&amp;$AD21&amp;"】",""))</f>
        <v>【合同未回】</v>
      </c>
      <c r="G21" s="310"/>
      <c r="H21" s="265"/>
      <c r="I21" s="311" t="n">
        <v>1</v>
      </c>
      <c r="J21" s="264"/>
      <c r="K21" s="267" t="str">
        <f aca="false">IF(OR(N($H21)=0,N($I21)=0),"",ROUND(N($H21)*N($I21)*IF(N($J21)=0,1,N($J21)),2))</f>
        <v/>
      </c>
      <c r="L21" s="267"/>
      <c r="M21" s="267" t="str">
        <f aca="false">IF(TRIM($B21&amp;$C21)="","",IF(AND(N($K21)=0,N($L21)=0),"",ROUND(N($K21)+N($L21),2)))</f>
        <v/>
      </c>
      <c r="N21" s="264"/>
      <c r="O21" s="264"/>
      <c r="P21" s="264"/>
      <c r="Q21" s="264"/>
      <c r="R21" s="264"/>
      <c r="S21" s="267"/>
      <c r="T21" s="268" t="str">
        <f aca="false">IF(TRIM($B21&amp;$C21)="","",IF(N($O21)=0,"",MAX(0,MIN(N($O21)-N($Q21),N($W21)))))</f>
        <v/>
      </c>
      <c r="U21" s="268" t="str">
        <f aca="false">IF(TRIM($B21&amp;$C21)="","",IF(N($Q21)&lt;=N($O21),"",N($Q21)-N($O21)))</f>
        <v/>
      </c>
      <c r="V21" s="268" t="str">
        <f aca="false">IF(OR(TRIM($B21&amp;$C21)="",$W21=""),"",MAX(0,N($W21))-N($T21))</f>
        <v/>
      </c>
      <c r="W21" s="268" t="str">
        <f aca="false">IF(TRIM($B21&amp;$C21)="","",IF(AND(N($M21)=0,N($Q21)+N($R21)+N($S21)=0),"",ROUND(N($M21)-N($Q21)-N($R21)-N($S21),2)))</f>
        <v/>
      </c>
      <c r="X21" s="269" t="str">
        <f aca="false">IF(TRIM($B21&amp;$C21)="","",IF(N($M21)=0,IF((N($Q21)+N($R21)+N($S21))=0,"—未填单价","未填单价，已收 "&amp;TEXT((N($Q21)+N($R21)+N($S21)),"#,##0.00")),IF(N($W21)&gt;0.005,"欠 "&amp;TEXT(N($W21),"#,##0.00")&amp;IF(N($T21)&gt;0,"（开票未到账 "&amp;TEXT(N($T21),"#,##0.00")&amp;"）","")&amp;IF(N($V21)&gt;0,"（未开票 "&amp;TEXT(N($V21),"#,##0.00")&amp;"）",""),IF(N($W21)&lt;-0.005,"多收 "&amp;TEXT(-N($W21),"#,##0.00"),"✔ 已结清")))&amp;IF(N($U21)&gt;0,"｜到账未开票 "&amp;TEXT(N($U21),"#,##0.00")&amp;"，待补票","")&amp;IF(N($R21)&gt;0,"｜收现 "&amp;TEXT(N($R21),"#,##0.00"),"")&amp;IF(N($S21)&gt;0,"｜收款不开票 "&amp;TEXT(N($S21),"#,##0.00"),""))</f>
        <v>—未填单价</v>
      </c>
      <c r="Y21" s="312"/>
      <c r="Z21" s="264"/>
      <c r="AA21" s="264"/>
      <c r="AB21" s="264"/>
      <c r="AC21" s="267" t="str">
        <f aca="false">IF(OR(N($O21)=0,N($AB21)=0),"",ROUND(N($O21)/(1+N($AB21))*N($AB21),2))</f>
        <v/>
      </c>
      <c r="AD21" s="312"/>
      <c r="AE21" s="312"/>
      <c r="AF21" s="270" t="str">
        <f aca="false">IF($AN21="","",IF($AN21=1,IF($AO21&gt;=1,"一次性·已到收款期","一次性·未到期"),$AE21&amp;" 第"&amp;$AO21&amp;"/"&amp;$AN21&amp;"期"))</f>
        <v/>
      </c>
      <c r="AG21" s="268" t="str">
        <f aca="false">IF(OR($AN21="",N($M21)=0),"",ROUND(N($K21)*$AO21/$AN21,2)+N($L21))</f>
        <v/>
      </c>
      <c r="AH21" s="268" t="str">
        <f aca="false">IF($AG21="","",MAX(0,ROUND($AG21-(N($Q21)+N($R21)+N($S21)),2)))</f>
        <v/>
      </c>
      <c r="AI21" s="268" t="str">
        <f aca="false">IF(OR(TRIM($B21&amp;$C21)="",NOT(ISNUMBER($D21))),"",SUMIFS($W$3:$W$1001,$AK$3:$AK$1001,$AK21,$D$3:$D$1001,"&lt;"&amp;$D21))</f>
        <v/>
      </c>
      <c r="AJ21" s="268" t="n">
        <f aca="false">IF(TRIM($B21&amp;$C21)="","",SUMIFS($W$3:$W$1001,$AK$3:$AK$1001,$AK21))</f>
        <v>0</v>
      </c>
      <c r="AK21" s="270" t="str">
        <f aca="false">IF(TRIM($B21&amp;$C21)="","",TRIM($B21)&amp;"｜"&amp;TRIM($C21))</f>
        <v>｜花桥一村17号 （1台）</v>
      </c>
      <c r="AL21" s="268" t="n">
        <f aca="false">IF(TRIM($B21&amp;$C21)="","",MIN(N($O21),N($Q21)))</f>
        <v>0</v>
      </c>
      <c r="AM21" s="271" t="str">
        <f aca="false">IF(ISNUMBER($D21),YEAR($D21),"")</f>
        <v/>
      </c>
      <c r="AN21" s="271" t="str">
        <f aca="false">IF(OR(TRIM($B21&amp;$C21)="",NOT(ISNUMBER($D21)),NOT(ISNUMBER($E21))),"",IF($E21&lt;$D21,"",IF(IF($AE21="半年付",2,IF($AE21="季度付",4,IF($AE21="月付",12,IF($AE21="半月付",24,1))))=1,1,MAX(1,ROUND(($E21-$D21+1)/365*IF($AE21="半年付",2,IF($AE21="季度付",4,IF($AE21="月付",12,IF($AE21="半月付",24,1)))),0)))))</f>
        <v/>
      </c>
      <c r="AO21" s="271" t="str">
        <f aca="true">IF($AN21="","",MIN($AN21,MAX(0,INT((TODAY()-付款宽限天数-$D21)/(($E21-$D21+1)/$AN21))+1)))</f>
        <v/>
      </c>
    </row>
    <row r="22" customFormat="false" ht="28.35" hidden="false" customHeight="false" outlineLevel="0" collapsed="false">
      <c r="A22" s="264"/>
      <c r="B22" s="264"/>
      <c r="C22" s="318" t="s">
        <v>1582</v>
      </c>
      <c r="D22" s="291"/>
      <c r="E22" s="291"/>
      <c r="F22" s="200" t="str">
        <f aca="true">IF(TRIM($B22&amp;$C22)="","",IF(OR(ISNUMBER(SEARCH("未",$A22)),ISNUMBER(SEARCH("送出",$A22)),AND(TRIM($A22)="",NOT(ISNUMBER($D22)),N($H22)=0)),"【合同未回】","")&amp;IF(NOT(ISNUMBER($E22)),IF(OR(ISNUMBER(SEARCH("未",$A22)),ISNUMBER(SEARCH("送出",$A22)),AND(TRIM($A22)="",NOT(ISNUMBER($D22)),N($H22)=0)),"","【未填合同期】"),IF($E22&lt;TODAY(),"【已到期】",IF($E22-TODAY()&lt;=提醒天数,"【即将到期，剩余"&amp;($E22-TODAY())&amp;"天】","【正常】")))&amp;IF(OR($AD22="安装免保",$AD22="技术免保",$AD22="质保期内"),"【"&amp;$AD22&amp;"】",""))</f>
        <v>【合同未回】</v>
      </c>
      <c r="G22" s="310"/>
      <c r="H22" s="265"/>
      <c r="I22" s="311" t="n">
        <v>1</v>
      </c>
      <c r="J22" s="264"/>
      <c r="K22" s="267" t="str">
        <f aca="false">IF(OR(N($H22)=0,N($I22)=0),"",ROUND(N($H22)*N($I22)*IF(N($J22)=0,1,N($J22)),2))</f>
        <v/>
      </c>
      <c r="L22" s="267"/>
      <c r="M22" s="267" t="str">
        <f aca="false">IF(TRIM($B22&amp;$C22)="","",IF(AND(N($K22)=0,N($L22)=0),"",ROUND(N($K22)+N($L22),2)))</f>
        <v/>
      </c>
      <c r="N22" s="264"/>
      <c r="O22" s="264"/>
      <c r="P22" s="264"/>
      <c r="Q22" s="264"/>
      <c r="R22" s="264"/>
      <c r="S22" s="267"/>
      <c r="T22" s="268" t="str">
        <f aca="false">IF(TRIM($B22&amp;$C22)="","",IF(N($O22)=0,"",MAX(0,MIN(N($O22)-N($Q22),N($W22)))))</f>
        <v/>
      </c>
      <c r="U22" s="268" t="str">
        <f aca="false">IF(TRIM($B22&amp;$C22)="","",IF(N($Q22)&lt;=N($O22),"",N($Q22)-N($O22)))</f>
        <v/>
      </c>
      <c r="V22" s="268" t="str">
        <f aca="false">IF(OR(TRIM($B22&amp;$C22)="",$W22=""),"",MAX(0,N($W22))-N($T22))</f>
        <v/>
      </c>
      <c r="W22" s="268" t="str">
        <f aca="false">IF(TRIM($B22&amp;$C22)="","",IF(AND(N($M22)=0,N($Q22)+N($R22)+N($S22)=0),"",ROUND(N($M22)-N($Q22)-N($R22)-N($S22),2)))</f>
        <v/>
      </c>
      <c r="X22" s="269" t="str">
        <f aca="false">IF(TRIM($B22&amp;$C22)="","",IF(N($M22)=0,IF((N($Q22)+N($R22)+N($S22))=0,"—未填单价","未填单价，已收 "&amp;TEXT((N($Q22)+N($R22)+N($S22)),"#,##0.00")),IF(N($W22)&gt;0.005,"欠 "&amp;TEXT(N($W22),"#,##0.00")&amp;IF(N($T22)&gt;0,"（开票未到账 "&amp;TEXT(N($T22),"#,##0.00")&amp;"）","")&amp;IF(N($V22)&gt;0,"（未开票 "&amp;TEXT(N($V22),"#,##0.00")&amp;"）",""),IF(N($W22)&lt;-0.005,"多收 "&amp;TEXT(-N($W22),"#,##0.00"),"✔ 已结清")))&amp;IF(N($U22)&gt;0,"｜到账未开票 "&amp;TEXT(N($U22),"#,##0.00")&amp;"，待补票","")&amp;IF(N($R22)&gt;0,"｜收现 "&amp;TEXT(N($R22),"#,##0.00"),"")&amp;IF(N($S22)&gt;0,"｜收款不开票 "&amp;TEXT(N($S22),"#,##0.00"),""))</f>
        <v>—未填单价</v>
      </c>
      <c r="Y22" s="312"/>
      <c r="Z22" s="264"/>
      <c r="AA22" s="264"/>
      <c r="AB22" s="264"/>
      <c r="AC22" s="267" t="str">
        <f aca="false">IF(OR(N($O22)=0,N($AB22)=0),"",ROUND(N($O22)/(1+N($AB22))*N($AB22),2))</f>
        <v/>
      </c>
      <c r="AD22" s="312"/>
      <c r="AE22" s="312"/>
      <c r="AF22" s="270" t="str">
        <f aca="false">IF($AN22="","",IF($AN22=1,IF($AO22&gt;=1,"一次性·已到收款期","一次性·未到期"),$AE22&amp;" 第"&amp;$AO22&amp;"/"&amp;$AN22&amp;"期"))</f>
        <v/>
      </c>
      <c r="AG22" s="268" t="str">
        <f aca="false">IF(OR($AN22="",N($M22)=0),"",ROUND(N($K22)*$AO22/$AN22,2)+N($L22))</f>
        <v/>
      </c>
      <c r="AH22" s="268" t="str">
        <f aca="false">IF($AG22="","",MAX(0,ROUND($AG22-(N($Q22)+N($R22)+N($S22)),2)))</f>
        <v/>
      </c>
      <c r="AI22" s="268" t="str">
        <f aca="false">IF(OR(TRIM($B22&amp;$C22)="",NOT(ISNUMBER($D22))),"",SUMIFS($W$3:$W$1001,$AK$3:$AK$1001,$AK22,$D$3:$D$1001,"&lt;"&amp;$D22))</f>
        <v/>
      </c>
      <c r="AJ22" s="268" t="n">
        <f aca="false">IF(TRIM($B22&amp;$C22)="","",SUMIFS($W$3:$W$1001,$AK$3:$AK$1001,$AK22))</f>
        <v>0</v>
      </c>
      <c r="AK22" s="270" t="str">
        <f aca="false">IF(TRIM($B22&amp;$C22)="","",TRIM($B22)&amp;"｜"&amp;TRIM($C22))</f>
        <v>｜花桥惠济小区1栋4单元</v>
      </c>
      <c r="AL22" s="268" t="n">
        <f aca="false">IF(TRIM($B22&amp;$C22)="","",MIN(N($O22),N($Q22)))</f>
        <v>0</v>
      </c>
      <c r="AM22" s="271" t="str">
        <f aca="false">IF(ISNUMBER($D22),YEAR($D22),"")</f>
        <v/>
      </c>
      <c r="AN22" s="271" t="str">
        <f aca="false">IF(OR(TRIM($B22&amp;$C22)="",NOT(ISNUMBER($D22)),NOT(ISNUMBER($E22))),"",IF($E22&lt;$D22,"",IF(IF($AE22="半年付",2,IF($AE22="季度付",4,IF($AE22="月付",12,IF($AE22="半月付",24,1))))=1,1,MAX(1,ROUND(($E22-$D22+1)/365*IF($AE22="半年付",2,IF($AE22="季度付",4,IF($AE22="月付",12,IF($AE22="半月付",24,1)))),0)))))</f>
        <v/>
      </c>
      <c r="AO22" s="271" t="str">
        <f aca="true">IF($AN22="","",MIN($AN22,MAX(0,INT((TODAY()-付款宽限天数-$D22)/(($E22-$D22+1)/$AN22))+1)))</f>
        <v/>
      </c>
    </row>
    <row r="23" customFormat="false" ht="28.35" hidden="false" customHeight="false" outlineLevel="0" collapsed="false">
      <c r="A23" s="264"/>
      <c r="B23" s="264"/>
      <c r="C23" s="318" t="s">
        <v>1583</v>
      </c>
      <c r="D23" s="291"/>
      <c r="E23" s="291"/>
      <c r="F23" s="200" t="str">
        <f aca="true">IF(TRIM($B23&amp;$C23)="","",IF(OR(ISNUMBER(SEARCH("未",$A23)),ISNUMBER(SEARCH("送出",$A23)),AND(TRIM($A23)="",NOT(ISNUMBER($D23)),N($H23)=0)),"【合同未回】","")&amp;IF(NOT(ISNUMBER($E23)),IF(OR(ISNUMBER(SEARCH("未",$A23)),ISNUMBER(SEARCH("送出",$A23)),AND(TRIM($A23)="",NOT(ISNUMBER($D23)),N($H23)=0)),"","【未填合同期】"),IF($E23&lt;TODAY(),"【已到期】",IF($E23-TODAY()&lt;=提醒天数,"【即将到期，剩余"&amp;($E23-TODAY())&amp;"天】","【正常】")))&amp;IF(OR($AD23="安装免保",$AD23="技术免保",$AD23="质保期内"),"【"&amp;$AD23&amp;"】",""))</f>
        <v>【合同未回】</v>
      </c>
      <c r="G23" s="310"/>
      <c r="H23" s="265"/>
      <c r="I23" s="311" t="n">
        <v>1</v>
      </c>
      <c r="J23" s="264"/>
      <c r="K23" s="267" t="str">
        <f aca="false">IF(OR(N($H23)=0,N($I23)=0),"",ROUND(N($H23)*N($I23)*IF(N($J23)=0,1,N($J23)),2))</f>
        <v/>
      </c>
      <c r="L23" s="267"/>
      <c r="M23" s="267" t="str">
        <f aca="false">IF(TRIM($B23&amp;$C23)="","",IF(AND(N($K23)=0,N($L23)=0),"",ROUND(N($K23)+N($L23),2)))</f>
        <v/>
      </c>
      <c r="N23" s="264"/>
      <c r="O23" s="264"/>
      <c r="P23" s="264"/>
      <c r="Q23" s="264"/>
      <c r="R23" s="264"/>
      <c r="S23" s="267"/>
      <c r="T23" s="268" t="str">
        <f aca="false">IF(TRIM($B23&amp;$C23)="","",IF(N($O23)=0,"",MAX(0,MIN(N($O23)-N($Q23),N($W23)))))</f>
        <v/>
      </c>
      <c r="U23" s="268" t="str">
        <f aca="false">IF(TRIM($B23&amp;$C23)="","",IF(N($Q23)&lt;=N($O23),"",N($Q23)-N($O23)))</f>
        <v/>
      </c>
      <c r="V23" s="268" t="str">
        <f aca="false">IF(OR(TRIM($B23&amp;$C23)="",$W23=""),"",MAX(0,N($W23))-N($T23))</f>
        <v/>
      </c>
      <c r="W23" s="268" t="str">
        <f aca="false">IF(TRIM($B23&amp;$C23)="","",IF(AND(N($M23)=0,N($Q23)+N($R23)+N($S23)=0),"",ROUND(N($M23)-N($Q23)-N($R23)-N($S23),2)))</f>
        <v/>
      </c>
      <c r="X23" s="269" t="str">
        <f aca="false">IF(TRIM($B23&amp;$C23)="","",IF(N($M23)=0,IF((N($Q23)+N($R23)+N($S23))=0,"—未填单价","未填单价，已收 "&amp;TEXT((N($Q23)+N($R23)+N($S23)),"#,##0.00")),IF(N($W23)&gt;0.005,"欠 "&amp;TEXT(N($W23),"#,##0.00")&amp;IF(N($T23)&gt;0,"（开票未到账 "&amp;TEXT(N($T23),"#,##0.00")&amp;"）","")&amp;IF(N($V23)&gt;0,"（未开票 "&amp;TEXT(N($V23),"#,##0.00")&amp;"）",""),IF(N($W23)&lt;-0.005,"多收 "&amp;TEXT(-N($W23),"#,##0.00"),"✔ 已结清")))&amp;IF(N($U23)&gt;0,"｜到账未开票 "&amp;TEXT(N($U23),"#,##0.00")&amp;"，待补票","")&amp;IF(N($R23)&gt;0,"｜收现 "&amp;TEXT(N($R23),"#,##0.00"),"")&amp;IF(N($S23)&gt;0,"｜收款不开票 "&amp;TEXT(N($S23),"#,##0.00"),""))</f>
        <v>—未填单价</v>
      </c>
      <c r="Y23" s="312"/>
      <c r="Z23" s="264"/>
      <c r="AA23" s="264"/>
      <c r="AB23" s="264"/>
      <c r="AC23" s="267" t="str">
        <f aca="false">IF(OR(N($O23)=0,N($AB23)=0),"",ROUND(N($O23)/(1+N($AB23))*N($AB23),2))</f>
        <v/>
      </c>
      <c r="AD23" s="312"/>
      <c r="AE23" s="312"/>
      <c r="AF23" s="270" t="str">
        <f aca="false">IF($AN23="","",IF($AN23=1,IF($AO23&gt;=1,"一次性·已到收款期","一次性·未到期"),$AE23&amp;" 第"&amp;$AO23&amp;"/"&amp;$AN23&amp;"期"))</f>
        <v/>
      </c>
      <c r="AG23" s="268" t="str">
        <f aca="false">IF(OR($AN23="",N($M23)=0),"",ROUND(N($K23)*$AO23/$AN23,2)+N($L23))</f>
        <v/>
      </c>
      <c r="AH23" s="268" t="str">
        <f aca="false">IF($AG23="","",MAX(0,ROUND($AG23-(N($Q23)+N($R23)+N($S23)),2)))</f>
        <v/>
      </c>
      <c r="AI23" s="268" t="str">
        <f aca="false">IF(OR(TRIM($B23&amp;$C23)="",NOT(ISNUMBER($D23))),"",SUMIFS($W$3:$W$1001,$AK$3:$AK$1001,$AK23,$D$3:$D$1001,"&lt;"&amp;$D23))</f>
        <v/>
      </c>
      <c r="AJ23" s="268" t="n">
        <f aca="false">IF(TRIM($B23&amp;$C23)="","",SUMIFS($W$3:$W$1001,$AK$3:$AK$1001,$AK23))</f>
        <v>0</v>
      </c>
      <c r="AK23" s="270" t="str">
        <f aca="false">IF(TRIM($B23&amp;$C23)="","",TRIM($B23)&amp;"｜"&amp;TRIM($C23))</f>
        <v>｜花桥街道育才三村26号1单元</v>
      </c>
      <c r="AL23" s="268" t="n">
        <f aca="false">IF(TRIM($B23&amp;$C23)="","",MIN(N($O23),N($Q23)))</f>
        <v>0</v>
      </c>
      <c r="AM23" s="271" t="str">
        <f aca="false">IF(ISNUMBER($D23),YEAR($D23),"")</f>
        <v/>
      </c>
      <c r="AN23" s="271" t="str">
        <f aca="false">IF(OR(TRIM($B23&amp;$C23)="",NOT(ISNUMBER($D23)),NOT(ISNUMBER($E23))),"",IF($E23&lt;$D23,"",IF(IF($AE23="半年付",2,IF($AE23="季度付",4,IF($AE23="月付",12,IF($AE23="半月付",24,1))))=1,1,MAX(1,ROUND(($E23-$D23+1)/365*IF($AE23="半年付",2,IF($AE23="季度付",4,IF($AE23="月付",12,IF($AE23="半月付",24,1)))),0)))))</f>
        <v/>
      </c>
      <c r="AO23" s="271" t="str">
        <f aca="true">IF($AN23="","",MIN($AN23,MAX(0,INT((TODAY()-付款宽限天数-$D23)/(($E23-$D23+1)/$AN23))+1)))</f>
        <v/>
      </c>
    </row>
    <row r="24" customFormat="false" ht="28.35" hidden="false" customHeight="false" outlineLevel="0" collapsed="false">
      <c r="A24" s="264"/>
      <c r="B24" s="264"/>
      <c r="C24" s="318" t="s">
        <v>1584</v>
      </c>
      <c r="D24" s="291"/>
      <c r="E24" s="291"/>
      <c r="F24" s="200" t="str">
        <f aca="true">IF(TRIM($B24&amp;$C24)="","",IF(OR(ISNUMBER(SEARCH("未",$A24)),ISNUMBER(SEARCH("送出",$A24)),AND(TRIM($A24)="",NOT(ISNUMBER($D24)),N($H24)=0)),"【合同未回】","")&amp;IF(NOT(ISNUMBER($E24)),IF(OR(ISNUMBER(SEARCH("未",$A24)),ISNUMBER(SEARCH("送出",$A24)),AND(TRIM($A24)="",NOT(ISNUMBER($D24)),N($H24)=0)),"","【未填合同期】"),IF($E24&lt;TODAY(),"【已到期】",IF($E24-TODAY()&lt;=提醒天数,"【即将到期，剩余"&amp;($E24-TODAY())&amp;"天】","【正常】")))&amp;IF(OR($AD24="安装免保",$AD24="技术免保",$AD24="质保期内"),"【"&amp;$AD24&amp;"】",""))</f>
        <v>【合同未回】</v>
      </c>
      <c r="G24" s="310"/>
      <c r="H24" s="265"/>
      <c r="I24" s="311" t="n">
        <v>1</v>
      </c>
      <c r="J24" s="264"/>
      <c r="K24" s="267" t="str">
        <f aca="false">IF(OR(N($H24)=0,N($I24)=0),"",ROUND(N($H24)*N($I24)*IF(N($J24)=0,1,N($J24)),2))</f>
        <v/>
      </c>
      <c r="L24" s="267"/>
      <c r="M24" s="267" t="str">
        <f aca="false">IF(TRIM($B24&amp;$C24)="","",IF(AND(N($K24)=0,N($L24)=0),"",ROUND(N($K24)+N($L24),2)))</f>
        <v/>
      </c>
      <c r="N24" s="264"/>
      <c r="O24" s="264"/>
      <c r="P24" s="264"/>
      <c r="Q24" s="264"/>
      <c r="R24" s="264"/>
      <c r="S24" s="267"/>
      <c r="T24" s="268" t="str">
        <f aca="false">IF(TRIM($B24&amp;$C24)="","",IF(N($O24)=0,"",MAX(0,MIN(N($O24)-N($Q24),N($W24)))))</f>
        <v/>
      </c>
      <c r="U24" s="268" t="str">
        <f aca="false">IF(TRIM($B24&amp;$C24)="","",IF(N($Q24)&lt;=N($O24),"",N($Q24)-N($O24)))</f>
        <v/>
      </c>
      <c r="V24" s="268" t="str">
        <f aca="false">IF(OR(TRIM($B24&amp;$C24)="",$W24=""),"",MAX(0,N($W24))-N($T24))</f>
        <v/>
      </c>
      <c r="W24" s="268" t="str">
        <f aca="false">IF(TRIM($B24&amp;$C24)="","",IF(AND(N($M24)=0,N($Q24)+N($R24)+N($S24)=0),"",ROUND(N($M24)-N($Q24)-N($R24)-N($S24),2)))</f>
        <v/>
      </c>
      <c r="X24" s="269" t="str">
        <f aca="false">IF(TRIM($B24&amp;$C24)="","",IF(N($M24)=0,IF((N($Q24)+N($R24)+N($S24))=0,"—未填单价","未填单价，已收 "&amp;TEXT((N($Q24)+N($R24)+N($S24)),"#,##0.00")),IF(N($W24)&gt;0.005,"欠 "&amp;TEXT(N($W24),"#,##0.00")&amp;IF(N($T24)&gt;0,"（开票未到账 "&amp;TEXT(N($T24),"#,##0.00")&amp;"）","")&amp;IF(N($V24)&gt;0,"（未开票 "&amp;TEXT(N($V24),"#,##0.00")&amp;"）",""),IF(N($W24)&lt;-0.005,"多收 "&amp;TEXT(-N($W24),"#,##0.00"),"✔ 已结清")))&amp;IF(N($U24)&gt;0,"｜到账未开票 "&amp;TEXT(N($U24),"#,##0.00")&amp;"，待补票","")&amp;IF(N($R24)&gt;0,"｜收现 "&amp;TEXT(N($R24),"#,##0.00"),"")&amp;IF(N($S24)&gt;0,"｜收款不开票 "&amp;TEXT(N($S24),"#,##0.00"),""))</f>
        <v>—未填单价</v>
      </c>
      <c r="Y24" s="312"/>
      <c r="Z24" s="264"/>
      <c r="AA24" s="264"/>
      <c r="AB24" s="264"/>
      <c r="AC24" s="267" t="str">
        <f aca="false">IF(OR(N($O24)=0,N($AB24)=0),"",ROUND(N($O24)/(1+N($AB24))*N($AB24),2))</f>
        <v/>
      </c>
      <c r="AD24" s="312"/>
      <c r="AE24" s="312"/>
      <c r="AF24" s="270" t="str">
        <f aca="false">IF($AN24="","",IF($AN24=1,IF($AO24&gt;=1,"一次性·已到收款期","一次性·未到期"),$AE24&amp;" 第"&amp;$AO24&amp;"/"&amp;$AN24&amp;"期"))</f>
        <v/>
      </c>
      <c r="AG24" s="268" t="str">
        <f aca="false">IF(OR($AN24="",N($M24)=0),"",ROUND(N($K24)*$AO24/$AN24,2)+N($L24))</f>
        <v/>
      </c>
      <c r="AH24" s="268" t="str">
        <f aca="false">IF($AG24="","",MAX(0,ROUND($AG24-(N($Q24)+N($R24)+N($S24)),2)))</f>
        <v/>
      </c>
      <c r="AI24" s="268" t="str">
        <f aca="false">IF(OR(TRIM($B24&amp;$C24)="",NOT(ISNUMBER($D24))),"",SUMIFS($W$3:$W$1001,$AK$3:$AK$1001,$AK24,$D$3:$D$1001,"&lt;"&amp;$D24))</f>
        <v/>
      </c>
      <c r="AJ24" s="268" t="n">
        <f aca="false">IF(TRIM($B24&amp;$C24)="","",SUMIFS($W$3:$W$1001,$AK$3:$AK$1001,$AK24))</f>
        <v>0</v>
      </c>
      <c r="AK24" s="270" t="str">
        <f aca="false">IF(TRIM($B24&amp;$C24)="","",TRIM($B24)&amp;"｜"&amp;TRIM($C24))</f>
        <v>｜青青美庐东区5-1 （1台）</v>
      </c>
      <c r="AL24" s="268" t="n">
        <f aca="false">IF(TRIM($B24&amp;$C24)="","",MIN(N($O24),N($Q24)))</f>
        <v>0</v>
      </c>
      <c r="AM24" s="271" t="str">
        <f aca="false">IF(ISNUMBER($D24),YEAR($D24),"")</f>
        <v/>
      </c>
      <c r="AN24" s="271" t="str">
        <f aca="false">IF(OR(TRIM($B24&amp;$C24)="",NOT(ISNUMBER($D24)),NOT(ISNUMBER($E24))),"",IF($E24&lt;$D24,"",IF(IF($AE24="半年付",2,IF($AE24="季度付",4,IF($AE24="月付",12,IF($AE24="半月付",24,1))))=1,1,MAX(1,ROUND(($E24-$D24+1)/365*IF($AE24="半年付",2,IF($AE24="季度付",4,IF($AE24="月付",12,IF($AE24="半月付",24,1)))),0)))))</f>
        <v/>
      </c>
      <c r="AO24" s="271" t="str">
        <f aca="true">IF($AN24="","",MIN($AN24,MAX(0,INT((TODAY()-付款宽限天数-$D24)/(($E24-$D24+1)/$AN24))+1)))</f>
        <v/>
      </c>
    </row>
    <row r="25" customFormat="false" ht="28.35" hidden="false" customHeight="false" outlineLevel="0" collapsed="false">
      <c r="A25" s="264"/>
      <c r="B25" s="264"/>
      <c r="C25" s="318" t="s">
        <v>1585</v>
      </c>
      <c r="D25" s="291"/>
      <c r="E25" s="291"/>
      <c r="F25" s="200" t="str">
        <f aca="true">IF(TRIM($B25&amp;$C25)="","",IF(OR(ISNUMBER(SEARCH("未",$A25)),ISNUMBER(SEARCH("送出",$A25)),AND(TRIM($A25)="",NOT(ISNUMBER($D25)),N($H25)=0)),"【合同未回】","")&amp;IF(NOT(ISNUMBER($E25)),IF(OR(ISNUMBER(SEARCH("未",$A25)),ISNUMBER(SEARCH("送出",$A25)),AND(TRIM($A25)="",NOT(ISNUMBER($D25)),N($H25)=0)),"","【未填合同期】"),IF($E25&lt;TODAY(),"【已到期】",IF($E25-TODAY()&lt;=提醒天数,"【即将到期，剩余"&amp;($E25-TODAY())&amp;"天】","【正常】")))&amp;IF(OR($AD25="安装免保",$AD25="技术免保",$AD25="质保期内"),"【"&amp;$AD25&amp;"】",""))</f>
        <v>【合同未回】</v>
      </c>
      <c r="G25" s="310"/>
      <c r="H25" s="265"/>
      <c r="I25" s="311" t="n">
        <v>1</v>
      </c>
      <c r="J25" s="264"/>
      <c r="K25" s="267" t="str">
        <f aca="false">IF(OR(N($H25)=0,N($I25)=0),"",ROUND(N($H25)*N($I25)*IF(N($J25)=0,1,N($J25)),2))</f>
        <v/>
      </c>
      <c r="L25" s="267"/>
      <c r="M25" s="267" t="str">
        <f aca="false">IF(TRIM($B25&amp;$C25)="","",IF(AND(N($K25)=0,N($L25)=0),"",ROUND(N($K25)+N($L25),2)))</f>
        <v/>
      </c>
      <c r="N25" s="264"/>
      <c r="O25" s="264"/>
      <c r="P25" s="264"/>
      <c r="Q25" s="264"/>
      <c r="R25" s="264"/>
      <c r="S25" s="267"/>
      <c r="T25" s="268" t="str">
        <f aca="false">IF(TRIM($B25&amp;$C25)="","",IF(N($O25)=0,"",MAX(0,MIN(N($O25)-N($Q25),N($W25)))))</f>
        <v/>
      </c>
      <c r="U25" s="268" t="str">
        <f aca="false">IF(TRIM($B25&amp;$C25)="","",IF(N($Q25)&lt;=N($O25),"",N($Q25)-N($O25)))</f>
        <v/>
      </c>
      <c r="V25" s="268" t="str">
        <f aca="false">IF(OR(TRIM($B25&amp;$C25)="",$W25=""),"",MAX(0,N($W25))-N($T25))</f>
        <v/>
      </c>
      <c r="W25" s="268" t="str">
        <f aca="false">IF(TRIM($B25&amp;$C25)="","",IF(AND(N($M25)=0,N($Q25)+N($R25)+N($S25)=0),"",ROUND(N($M25)-N($Q25)-N($R25)-N($S25),2)))</f>
        <v/>
      </c>
      <c r="X25" s="269" t="str">
        <f aca="false">IF(TRIM($B25&amp;$C25)="","",IF(N($M25)=0,IF((N($Q25)+N($R25)+N($S25))=0,"—未填单价","未填单价，已收 "&amp;TEXT((N($Q25)+N($R25)+N($S25)),"#,##0.00")),IF(N($W25)&gt;0.005,"欠 "&amp;TEXT(N($W25),"#,##0.00")&amp;IF(N($T25)&gt;0,"（开票未到账 "&amp;TEXT(N($T25),"#,##0.00")&amp;"）","")&amp;IF(N($V25)&gt;0,"（未开票 "&amp;TEXT(N($V25),"#,##0.00")&amp;"）",""),IF(N($W25)&lt;-0.005,"多收 "&amp;TEXT(-N($W25),"#,##0.00"),"✔ 已结清")))&amp;IF(N($U25)&gt;0,"｜到账未开票 "&amp;TEXT(N($U25),"#,##0.00")&amp;"，待补票","")&amp;IF(N($R25)&gt;0,"｜收现 "&amp;TEXT(N($R25),"#,##0.00"),"")&amp;IF(N($S25)&gt;0,"｜收款不开票 "&amp;TEXT(N($S25),"#,##0.00"),""))</f>
        <v>—未填单价</v>
      </c>
      <c r="Y25" s="312"/>
      <c r="Z25" s="264"/>
      <c r="AA25" s="264"/>
      <c r="AB25" s="264"/>
      <c r="AC25" s="267" t="str">
        <f aca="false">IF(OR(N($O25)=0,N($AB25)=0),"",ROUND(N($O25)/(1+N($AB25))*N($AB25),2))</f>
        <v/>
      </c>
      <c r="AD25" s="312"/>
      <c r="AE25" s="312"/>
      <c r="AF25" s="270" t="str">
        <f aca="false">IF($AN25="","",IF($AN25=1,IF($AO25&gt;=1,"一次性·已到收款期","一次性·未到期"),$AE25&amp;" 第"&amp;$AO25&amp;"/"&amp;$AN25&amp;"期"))</f>
        <v/>
      </c>
      <c r="AG25" s="268" t="str">
        <f aca="false">IF(OR($AN25="",N($M25)=0),"",ROUND(N($K25)*$AO25/$AN25,2)+N($L25))</f>
        <v/>
      </c>
      <c r="AH25" s="268" t="str">
        <f aca="false">IF($AG25="","",MAX(0,ROUND($AG25-(N($Q25)+N($R25)+N($S25)),2)))</f>
        <v/>
      </c>
      <c r="AI25" s="268" t="str">
        <f aca="false">IF(OR(TRIM($B25&amp;$C25)="",NOT(ISNUMBER($D25))),"",SUMIFS($W$3:$W$1001,$AK$3:$AK$1001,$AK25,$D$3:$D$1001,"&lt;"&amp;$D25))</f>
        <v/>
      </c>
      <c r="AJ25" s="268" t="n">
        <f aca="false">IF(TRIM($B25&amp;$C25)="","",SUMIFS($W$3:$W$1001,$AK$3:$AK$1001,$AK25))</f>
        <v>0</v>
      </c>
      <c r="AK25" s="270" t="str">
        <f aca="false">IF(TRIM($B25&amp;$C25)="","",TRIM($B25)&amp;"｜"&amp;TRIM($C25))</f>
        <v>｜青青美庐西区2栋1单元（姚征权）</v>
      </c>
      <c r="AL25" s="268" t="n">
        <f aca="false">IF(TRIM($B25&amp;$C25)="","",MIN(N($O25),N($Q25)))</f>
        <v>0</v>
      </c>
      <c r="AM25" s="271" t="str">
        <f aca="false">IF(ISNUMBER($D25),YEAR($D25),"")</f>
        <v/>
      </c>
      <c r="AN25" s="271" t="str">
        <f aca="false">IF(OR(TRIM($B25&amp;$C25)="",NOT(ISNUMBER($D25)),NOT(ISNUMBER($E25))),"",IF($E25&lt;$D25,"",IF(IF($AE25="半年付",2,IF($AE25="季度付",4,IF($AE25="月付",12,IF($AE25="半月付",24,1))))=1,1,MAX(1,ROUND(($E25-$D25+1)/365*IF($AE25="半年付",2,IF($AE25="季度付",4,IF($AE25="月付",12,IF($AE25="半月付",24,1)))),0)))))</f>
        <v/>
      </c>
      <c r="AO25" s="271" t="str">
        <f aca="true">IF($AN25="","",MIN($AN25,MAX(0,INT((TODAY()-付款宽限天数-$D25)/(($E25-$D25+1)/$AN25))+1)))</f>
        <v/>
      </c>
    </row>
    <row r="26" customFormat="false" ht="18" hidden="false" customHeight="false" outlineLevel="0" collapsed="false">
      <c r="A26" s="264"/>
      <c r="B26" s="318" t="s">
        <v>1261</v>
      </c>
      <c r="C26" s="318" t="s">
        <v>1586</v>
      </c>
      <c r="D26" s="291" t="n">
        <v>46235</v>
      </c>
      <c r="E26" s="291" t="n">
        <v>46599</v>
      </c>
      <c r="F26" s="200" t="str">
        <f aca="true">IF(TRIM($B26&amp;$C26)="","",IF(OR(ISNUMBER(SEARCH("未",$A26)),ISNUMBER(SEARCH("送出",$A26)),AND(TRIM($A26)="",NOT(ISNUMBER($D26)),N($H26)=0)),"【合同未回】","")&amp;IF(NOT(ISNUMBER($E26)),IF(OR(ISNUMBER(SEARCH("未",$A26)),ISNUMBER(SEARCH("送出",$A26)),AND(TRIM($A26)="",NOT(ISNUMBER($D26)),N($H26)=0)),"","【未填合同期】"),IF($E26&lt;TODAY(),"【已到期】",IF($E26-TODAY()&lt;=提醒天数,"【即将到期，剩余"&amp;($E26-TODAY())&amp;"天】","【正常】")))&amp;IF(OR($AD26="安装免保",$AD26="技术免保",$AD26="质保期内"),"【"&amp;$AD26&amp;"】",""))</f>
        <v>【正常】</v>
      </c>
      <c r="G26" s="310"/>
      <c r="H26" s="265"/>
      <c r="I26" s="311" t="n">
        <v>1</v>
      </c>
      <c r="J26" s="264"/>
      <c r="K26" s="267" t="str">
        <f aca="false">IF(OR(N($H26)=0,N($I26)=0),"",ROUND(N($H26)*N($I26)*IF(N($J26)=0,1,N($J26)),2))</f>
        <v/>
      </c>
      <c r="L26" s="267"/>
      <c r="M26" s="267" t="str">
        <f aca="false">IF(TRIM($B26&amp;$C26)="","",IF(AND(N($K26)=0,N($L26)=0),"",ROUND(N($K26)+N($L26),2)))</f>
        <v/>
      </c>
      <c r="N26" s="264"/>
      <c r="O26" s="264"/>
      <c r="P26" s="264"/>
      <c r="Q26" s="264"/>
      <c r="R26" s="264"/>
      <c r="S26" s="267"/>
      <c r="T26" s="268" t="str">
        <f aca="false">IF(TRIM($B26&amp;$C26)="","",IF(N($O26)=0,"",MAX(0,MIN(N($O26)-N($Q26),N($W26)))))</f>
        <v/>
      </c>
      <c r="U26" s="268" t="str">
        <f aca="false">IF(TRIM($B26&amp;$C26)="","",IF(N($Q26)&lt;=N($O26),"",N($Q26)-N($O26)))</f>
        <v/>
      </c>
      <c r="V26" s="268" t="str">
        <f aca="false">IF(OR(TRIM($B26&amp;$C26)="",$W26=""),"",MAX(0,N($W26))-N($T26))</f>
        <v/>
      </c>
      <c r="W26" s="268" t="str">
        <f aca="false">IF(TRIM($B26&amp;$C26)="","",IF(AND(N($M26)=0,N($Q26)+N($R26)+N($S26)=0),"",ROUND(N($M26)-N($Q26)-N($R26)-N($S26),2)))</f>
        <v/>
      </c>
      <c r="X26" s="269" t="str">
        <f aca="false">IF(TRIM($B26&amp;$C26)="","",IF(N($M26)=0,IF((N($Q26)+N($R26)+N($S26))=0,"—未填单价","未填单价，已收 "&amp;TEXT((N($Q26)+N($R26)+N($S26)),"#,##0.00")),IF(N($W26)&gt;0.005,"欠 "&amp;TEXT(N($W26),"#,##0.00")&amp;IF(N($T26)&gt;0,"（开票未到账 "&amp;TEXT(N($T26),"#,##0.00")&amp;"）","")&amp;IF(N($V26)&gt;0,"（未开票 "&amp;TEXT(N($V26),"#,##0.00")&amp;"）",""),IF(N($W26)&lt;-0.005,"多收 "&amp;TEXT(-N($W26),"#,##0.00"),"✔ 已结清")))&amp;IF(N($U26)&gt;0,"｜到账未开票 "&amp;TEXT(N($U26),"#,##0.00")&amp;"，待补票","")&amp;IF(N($R26)&gt;0,"｜收现 "&amp;TEXT(N($R26),"#,##0.00"),"")&amp;IF(N($S26)&gt;0,"｜收款不开票 "&amp;TEXT(N($S26),"#,##0.00"),""))</f>
        <v>—未填单价</v>
      </c>
      <c r="Y26" s="312"/>
      <c r="Z26" s="264"/>
      <c r="AA26" s="264"/>
      <c r="AB26" s="264"/>
      <c r="AC26" s="267" t="str">
        <f aca="false">IF(OR(N($O26)=0,N($AB26)=0),"",ROUND(N($O26)/(1+N($AB26))*N($AB26),2))</f>
        <v/>
      </c>
      <c r="AD26" s="312"/>
      <c r="AE26" s="312"/>
      <c r="AF26" s="270" t="str">
        <f aca="false">IF($AN26="","",IF($AN26=1,IF($AO26&gt;=1,"一次性·已到收款期","一次性·未到期"),$AE26&amp;" 第"&amp;$AO26&amp;"/"&amp;$AN26&amp;"期"))</f>
        <v>一次性·已到收款期</v>
      </c>
      <c r="AG26" s="268" t="str">
        <f aca="false">IF(OR($AN26="",N($M26)=0),"",ROUND(N($K26)*$AO26/$AN26,2)+N($L26))</f>
        <v/>
      </c>
      <c r="AH26" s="268" t="str">
        <f aca="false">IF($AG26="","",MAX(0,ROUND($AG26-(N($Q26)+N($R26)+N($S26)),2)))</f>
        <v/>
      </c>
      <c r="AI26" s="268" t="n">
        <f aca="false">IF(OR(TRIM($B26&amp;$C26)="",NOT(ISNUMBER($D26))),"",SUMIFS($W$3:$W$1001,$AK$3:$AK$1001,$AK26,$D$3:$D$1001,"&lt;"&amp;$D26))</f>
        <v>0</v>
      </c>
      <c r="AJ26" s="268" t="n">
        <f aca="false">IF(TRIM($B26&amp;$C26)="","",SUMIFS($W$3:$W$1001,$AK$3:$AK$1001,$AK26))</f>
        <v>0</v>
      </c>
      <c r="AK26" s="270" t="str">
        <f aca="false">IF(TRIM($B26&amp;$C26)="","",TRIM($B26)&amp;"｜"&amp;TRIM($C26))</f>
        <v>中海联科技发展（武汉）有限公司｜青青美庐西区3栋2单元</v>
      </c>
      <c r="AL26" s="268" t="n">
        <f aca="false">IF(TRIM($B26&amp;$C26)="","",MIN(N($O26),N($Q26)))</f>
        <v>0</v>
      </c>
      <c r="AM26" s="271" t="n">
        <f aca="false">IF(ISNUMBER($D26),YEAR($D26),"")</f>
        <v>2026</v>
      </c>
      <c r="AN26" s="271" t="n">
        <f aca="false">IF(OR(TRIM($B26&amp;$C26)="",NOT(ISNUMBER($D26)),NOT(ISNUMBER($E26))),"",IF($E26&lt;$D26,"",IF(IF($AE26="半年付",2,IF($AE26="季度付",4,IF($AE26="月付",12,IF($AE26="半月付",24,1))))=1,1,MAX(1,ROUND(($E26-$D26+1)/365*IF($AE26="半年付",2,IF($AE26="季度付",4,IF($AE26="月付",12,IF($AE26="半月付",24,1)))),0)))))</f>
        <v>1</v>
      </c>
      <c r="AO26" s="271" t="n">
        <f aca="true">IF($AN26="","",MIN($AN26,MAX(0,INT((TODAY()-付款宽限天数-$D26)/(($E26-$D26+1)/$AN26))+1)))</f>
        <v>1</v>
      </c>
    </row>
    <row r="27" customFormat="false" ht="28.35" hidden="false" customHeight="false" outlineLevel="0" collapsed="false">
      <c r="A27" s="264"/>
      <c r="B27" s="264"/>
      <c r="C27" s="318" t="s">
        <v>1587</v>
      </c>
      <c r="D27" s="291"/>
      <c r="E27" s="291"/>
      <c r="F27" s="200" t="str">
        <f aca="true">IF(TRIM($B27&amp;$C27)="","",IF(OR(ISNUMBER(SEARCH("未",$A27)),ISNUMBER(SEARCH("送出",$A27)),AND(TRIM($A27)="",NOT(ISNUMBER($D27)),N($H27)=0)),"【合同未回】","")&amp;IF(NOT(ISNUMBER($E27)),IF(OR(ISNUMBER(SEARCH("未",$A27)),ISNUMBER(SEARCH("送出",$A27)),AND(TRIM($A27)="",NOT(ISNUMBER($D27)),N($H27)=0)),"","【未填合同期】"),IF($E27&lt;TODAY(),"【已到期】",IF($E27-TODAY()&lt;=提醒天数,"【即将到期，剩余"&amp;($E27-TODAY())&amp;"天】","【正常】")))&amp;IF(OR($AD27="安装免保",$AD27="技术免保",$AD27="质保期内"),"【"&amp;$AD27&amp;"】",""))</f>
        <v>【合同未回】</v>
      </c>
      <c r="G27" s="310"/>
      <c r="H27" s="265"/>
      <c r="I27" s="311" t="n">
        <v>1</v>
      </c>
      <c r="J27" s="264"/>
      <c r="K27" s="267" t="str">
        <f aca="false">IF(OR(N($H27)=0,N($I27)=0),"",ROUND(N($H27)*N($I27)*IF(N($J27)=0,1,N($J27)),2))</f>
        <v/>
      </c>
      <c r="L27" s="267"/>
      <c r="M27" s="267" t="str">
        <f aca="false">IF(TRIM($B27&amp;$C27)="","",IF(AND(N($K27)=0,N($L27)=0),"",ROUND(N($K27)+N($L27),2)))</f>
        <v/>
      </c>
      <c r="N27" s="264"/>
      <c r="O27" s="264"/>
      <c r="P27" s="264"/>
      <c r="Q27" s="264"/>
      <c r="R27" s="264"/>
      <c r="S27" s="267"/>
      <c r="T27" s="268" t="str">
        <f aca="false">IF(TRIM($B27&amp;$C27)="","",IF(N($O27)=0,"",MAX(0,MIN(N($O27)-N($Q27),N($W27)))))</f>
        <v/>
      </c>
      <c r="U27" s="268" t="str">
        <f aca="false">IF(TRIM($B27&amp;$C27)="","",IF(N($Q27)&lt;=N($O27),"",N($Q27)-N($O27)))</f>
        <v/>
      </c>
      <c r="V27" s="268" t="str">
        <f aca="false">IF(OR(TRIM($B27&amp;$C27)="",$W27=""),"",MAX(0,N($W27))-N($T27))</f>
        <v/>
      </c>
      <c r="W27" s="268" t="str">
        <f aca="false">IF(TRIM($B27&amp;$C27)="","",IF(AND(N($M27)=0,N($Q27)+N($R27)+N($S27)=0),"",ROUND(N($M27)-N($Q27)-N($R27)-N($S27),2)))</f>
        <v/>
      </c>
      <c r="X27" s="269" t="str">
        <f aca="false">IF(TRIM($B27&amp;$C27)="","",IF(N($M27)=0,IF((N($Q27)+N($R27)+N($S27))=0,"—未填单价","未填单价，已收 "&amp;TEXT((N($Q27)+N($R27)+N($S27)),"#,##0.00")),IF(N($W27)&gt;0.005,"欠 "&amp;TEXT(N($W27),"#,##0.00")&amp;IF(N($T27)&gt;0,"（开票未到账 "&amp;TEXT(N($T27),"#,##0.00")&amp;"）","")&amp;IF(N($V27)&gt;0,"（未开票 "&amp;TEXT(N($V27),"#,##0.00")&amp;"）",""),IF(N($W27)&lt;-0.005,"多收 "&amp;TEXT(-N($W27),"#,##0.00"),"✔ 已结清")))&amp;IF(N($U27)&gt;0,"｜到账未开票 "&amp;TEXT(N($U27),"#,##0.00")&amp;"，待补票","")&amp;IF(N($R27)&gt;0,"｜收现 "&amp;TEXT(N($R27),"#,##0.00"),"")&amp;IF(N($S27)&gt;0,"｜收款不开票 "&amp;TEXT(N($S27),"#,##0.00"),""))</f>
        <v>—未填单价</v>
      </c>
      <c r="Y27" s="312"/>
      <c r="Z27" s="264"/>
      <c r="AA27" s="264"/>
      <c r="AB27" s="264"/>
      <c r="AC27" s="267" t="str">
        <f aca="false">IF(OR(N($O27)=0,N($AB27)=0),"",ROUND(N($O27)/(1+N($AB27))*N($AB27),2))</f>
        <v/>
      </c>
      <c r="AD27" s="312"/>
      <c r="AE27" s="312"/>
      <c r="AF27" s="270" t="str">
        <f aca="false">IF($AN27="","",IF($AN27=1,IF($AO27&gt;=1,"一次性·已到收款期","一次性·未到期"),$AE27&amp;" 第"&amp;$AO27&amp;"/"&amp;$AN27&amp;"期"))</f>
        <v/>
      </c>
      <c r="AG27" s="268" t="str">
        <f aca="false">IF(OR($AN27="",N($M27)=0),"",ROUND(N($K27)*$AO27/$AN27,2)+N($L27))</f>
        <v/>
      </c>
      <c r="AH27" s="268" t="str">
        <f aca="false">IF($AG27="","",MAX(0,ROUND($AG27-(N($Q27)+N($R27)+N($S27)),2)))</f>
        <v/>
      </c>
      <c r="AI27" s="268" t="str">
        <f aca="false">IF(OR(TRIM($B27&amp;$C27)="",NOT(ISNUMBER($D27))),"",SUMIFS($W$3:$W$1001,$AK$3:$AK$1001,$AK27,$D$3:$D$1001,"&lt;"&amp;$D27))</f>
        <v/>
      </c>
      <c r="AJ27" s="268" t="n">
        <f aca="false">IF(TRIM($B27&amp;$C27)="","",SUMIFS($W$3:$W$1001,$AK$3:$AK$1001,$AK27))</f>
        <v>0</v>
      </c>
      <c r="AK27" s="270" t="str">
        <f aca="false">IF(TRIM($B27&amp;$C27)="","",TRIM($B27)&amp;"｜"&amp;TRIM($C27))</f>
        <v>｜青青美庐社区东区14栋3单元</v>
      </c>
      <c r="AL27" s="268" t="n">
        <f aca="false">IF(TRIM($B27&amp;$C27)="","",MIN(N($O27),N($Q27)))</f>
        <v>0</v>
      </c>
      <c r="AM27" s="271" t="str">
        <f aca="false">IF(ISNUMBER($D27),YEAR($D27),"")</f>
        <v/>
      </c>
      <c r="AN27" s="271" t="str">
        <f aca="false">IF(OR(TRIM($B27&amp;$C27)="",NOT(ISNUMBER($D27)),NOT(ISNUMBER($E27))),"",IF($E27&lt;$D27,"",IF(IF($AE27="半年付",2,IF($AE27="季度付",4,IF($AE27="月付",12,IF($AE27="半月付",24,1))))=1,1,MAX(1,ROUND(($E27-$D27+1)/365*IF($AE27="半年付",2,IF($AE27="季度付",4,IF($AE27="月付",12,IF($AE27="半月付",24,1)))),0)))))</f>
        <v/>
      </c>
      <c r="AO27" s="271" t="str">
        <f aca="true">IF($AN27="","",MIN($AN27,MAX(0,INT((TODAY()-付款宽限天数-$D27)/(($E27-$D27+1)/$AN27))+1)))</f>
        <v/>
      </c>
    </row>
    <row r="28" customFormat="false" ht="28.35" hidden="false" customHeight="false" outlineLevel="0" collapsed="false">
      <c r="A28" s="264"/>
      <c r="B28" s="264"/>
      <c r="C28" s="318" t="s">
        <v>1588</v>
      </c>
      <c r="D28" s="291"/>
      <c r="E28" s="291"/>
      <c r="F28" s="200" t="str">
        <f aca="true">IF(TRIM($B28&amp;$C28)="","",IF(OR(ISNUMBER(SEARCH("未",$A28)),ISNUMBER(SEARCH("送出",$A28)),AND(TRIM($A28)="",NOT(ISNUMBER($D28)),N($H28)=0)),"【合同未回】","")&amp;IF(NOT(ISNUMBER($E28)),IF(OR(ISNUMBER(SEARCH("未",$A28)),ISNUMBER(SEARCH("送出",$A28)),AND(TRIM($A28)="",NOT(ISNUMBER($D28)),N($H28)=0)),"","【未填合同期】"),IF($E28&lt;TODAY(),"【已到期】",IF($E28-TODAY()&lt;=提醒天数,"【即将到期，剩余"&amp;($E28-TODAY())&amp;"天】","【正常】")))&amp;IF(OR($AD28="安装免保",$AD28="技术免保",$AD28="质保期内"),"【"&amp;$AD28&amp;"】",""))</f>
        <v>【合同未回】</v>
      </c>
      <c r="G28" s="310"/>
      <c r="H28" s="265"/>
      <c r="I28" s="311" t="n">
        <v>1</v>
      </c>
      <c r="J28" s="264"/>
      <c r="K28" s="267" t="str">
        <f aca="false">IF(OR(N($H28)=0,N($I28)=0),"",ROUND(N($H28)*N($I28)*IF(N($J28)=0,1,N($J28)),2))</f>
        <v/>
      </c>
      <c r="L28" s="267"/>
      <c r="M28" s="267" t="str">
        <f aca="false">IF(TRIM($B28&amp;$C28)="","",IF(AND(N($K28)=0,N($L28)=0),"",ROUND(N($K28)+N($L28),2)))</f>
        <v/>
      </c>
      <c r="N28" s="264"/>
      <c r="O28" s="264"/>
      <c r="P28" s="264"/>
      <c r="Q28" s="264"/>
      <c r="R28" s="264"/>
      <c r="S28" s="267"/>
      <c r="T28" s="268" t="str">
        <f aca="false">IF(TRIM($B28&amp;$C28)="","",IF(N($O28)=0,"",MAX(0,MIN(N($O28)-N($Q28),N($W28)))))</f>
        <v/>
      </c>
      <c r="U28" s="268" t="str">
        <f aca="false">IF(TRIM($B28&amp;$C28)="","",IF(N($Q28)&lt;=N($O28),"",N($Q28)-N($O28)))</f>
        <v/>
      </c>
      <c r="V28" s="268" t="str">
        <f aca="false">IF(OR(TRIM($B28&amp;$C28)="",$W28=""),"",MAX(0,N($W28))-N($T28))</f>
        <v/>
      </c>
      <c r="W28" s="268" t="str">
        <f aca="false">IF(TRIM($B28&amp;$C28)="","",IF(AND(N($M28)=0,N($Q28)+N($R28)+N($S28)=0),"",ROUND(N($M28)-N($Q28)-N($R28)-N($S28),2)))</f>
        <v/>
      </c>
      <c r="X28" s="269" t="str">
        <f aca="false">IF(TRIM($B28&amp;$C28)="","",IF(N($M28)=0,IF((N($Q28)+N($R28)+N($S28))=0,"—未填单价","未填单价，已收 "&amp;TEXT((N($Q28)+N($R28)+N($S28)),"#,##0.00")),IF(N($W28)&gt;0.005,"欠 "&amp;TEXT(N($W28),"#,##0.00")&amp;IF(N($T28)&gt;0,"（开票未到账 "&amp;TEXT(N($T28),"#,##0.00")&amp;"）","")&amp;IF(N($V28)&gt;0,"（未开票 "&amp;TEXT(N($V28),"#,##0.00")&amp;"）",""),IF(N($W28)&lt;-0.005,"多收 "&amp;TEXT(-N($W28),"#,##0.00"),"✔ 已结清")))&amp;IF(N($U28)&gt;0,"｜到账未开票 "&amp;TEXT(N($U28),"#,##0.00")&amp;"，待补票","")&amp;IF(N($R28)&gt;0,"｜收现 "&amp;TEXT(N($R28),"#,##0.00"),"")&amp;IF(N($S28)&gt;0,"｜收款不开票 "&amp;TEXT(N($S28),"#,##0.00"),""))</f>
        <v>—未填单价</v>
      </c>
      <c r="Y28" s="312"/>
      <c r="Z28" s="264"/>
      <c r="AA28" s="264"/>
      <c r="AB28" s="264"/>
      <c r="AC28" s="267" t="str">
        <f aca="false">IF(OR(N($O28)=0,N($AB28)=0),"",ROUND(N($O28)/(1+N($AB28))*N($AB28),2))</f>
        <v/>
      </c>
      <c r="AD28" s="312"/>
      <c r="AE28" s="312"/>
      <c r="AF28" s="270" t="str">
        <f aca="false">IF($AN28="","",IF($AN28=1,IF($AO28&gt;=1,"一次性·已到收款期","一次性·未到期"),$AE28&amp;" 第"&amp;$AO28&amp;"/"&amp;$AN28&amp;"期"))</f>
        <v/>
      </c>
      <c r="AG28" s="268" t="str">
        <f aca="false">IF(OR($AN28="",N($M28)=0),"",ROUND(N($K28)*$AO28/$AN28,2)+N($L28))</f>
        <v/>
      </c>
      <c r="AH28" s="268" t="str">
        <f aca="false">IF($AG28="","",MAX(0,ROUND($AG28-(N($Q28)+N($R28)+N($S28)),2)))</f>
        <v/>
      </c>
      <c r="AI28" s="268" t="str">
        <f aca="false">IF(OR(TRIM($B28&amp;$C28)="",NOT(ISNUMBER($D28))),"",SUMIFS($W$3:$W$1001,$AK$3:$AK$1001,$AK28,$D$3:$D$1001,"&lt;"&amp;$D28))</f>
        <v/>
      </c>
      <c r="AJ28" s="268" t="n">
        <f aca="false">IF(TRIM($B28&amp;$C28)="","",SUMIFS($W$3:$W$1001,$AK$3:$AK$1001,$AK28))</f>
        <v>0</v>
      </c>
      <c r="AK28" s="270" t="str">
        <f aca="false">IF(TRIM($B28&amp;$C28)="","",TRIM($B28)&amp;"｜"&amp;TRIM($C28))</f>
        <v>｜青青美庐东区8栋2单元</v>
      </c>
      <c r="AL28" s="268" t="n">
        <f aca="false">IF(TRIM($B28&amp;$C28)="","",MIN(N($O28),N($Q28)))</f>
        <v>0</v>
      </c>
      <c r="AM28" s="271" t="str">
        <f aca="false">IF(ISNUMBER($D28),YEAR($D28),"")</f>
        <v/>
      </c>
      <c r="AN28" s="271" t="str">
        <f aca="false">IF(OR(TRIM($B28&amp;$C28)="",NOT(ISNUMBER($D28)),NOT(ISNUMBER($E28))),"",IF($E28&lt;$D28,"",IF(IF($AE28="半年付",2,IF($AE28="季度付",4,IF($AE28="月付",12,IF($AE28="半月付",24,1))))=1,1,MAX(1,ROUND(($E28-$D28+1)/365*IF($AE28="半年付",2,IF($AE28="季度付",4,IF($AE28="月付",12,IF($AE28="半月付",24,1)))),0)))))</f>
        <v/>
      </c>
      <c r="AO28" s="271" t="str">
        <f aca="true">IF($AN28="","",MIN($AN28,MAX(0,INT((TODAY()-付款宽限天数-$D28)/(($E28-$D28+1)/$AN28))+1)))</f>
        <v/>
      </c>
    </row>
    <row r="29" customFormat="false" ht="28.35" hidden="false" customHeight="false" outlineLevel="0" collapsed="false">
      <c r="A29" s="264"/>
      <c r="B29" s="264"/>
      <c r="C29" s="313" t="s">
        <v>1589</v>
      </c>
      <c r="D29" s="291"/>
      <c r="E29" s="291"/>
      <c r="F29" s="200" t="str">
        <f aca="true">IF(TRIM($B29&amp;$C29)="","",IF(OR(ISNUMBER(SEARCH("未",$A29)),ISNUMBER(SEARCH("送出",$A29)),AND(TRIM($A29)="",NOT(ISNUMBER($D29)),N($H29)=0)),"【合同未回】","")&amp;IF(NOT(ISNUMBER($E29)),IF(OR(ISNUMBER(SEARCH("未",$A29)),ISNUMBER(SEARCH("送出",$A29)),AND(TRIM($A29)="",NOT(ISNUMBER($D29)),N($H29)=0)),"","【未填合同期】"),IF($E29&lt;TODAY(),"【已到期】",IF($E29-TODAY()&lt;=提醒天数,"【即将到期，剩余"&amp;($E29-TODAY())&amp;"天】","【正常】")))&amp;IF(OR($AD29="安装免保",$AD29="技术免保",$AD29="质保期内"),"【"&amp;$AD29&amp;"】",""))</f>
        <v>【合同未回】</v>
      </c>
      <c r="G29" s="310"/>
      <c r="H29" s="265"/>
      <c r="I29" s="311" t="n">
        <v>1</v>
      </c>
      <c r="J29" s="264"/>
      <c r="K29" s="267" t="str">
        <f aca="false">IF(OR(N($H29)=0,N($I29)=0),"",ROUND(N($H29)*N($I29)*IF(N($J29)=0,1,N($J29)),2))</f>
        <v/>
      </c>
      <c r="L29" s="267"/>
      <c r="M29" s="267" t="str">
        <f aca="false">IF(TRIM($B29&amp;$C29)="","",IF(AND(N($K29)=0,N($L29)=0),"",ROUND(N($K29)+N($L29),2)))</f>
        <v/>
      </c>
      <c r="N29" s="264"/>
      <c r="O29" s="264"/>
      <c r="P29" s="264"/>
      <c r="Q29" s="264"/>
      <c r="R29" s="264"/>
      <c r="S29" s="267"/>
      <c r="T29" s="268" t="str">
        <f aca="false">IF(TRIM($B29&amp;$C29)="","",IF(N($O29)=0,"",MAX(0,MIN(N($O29)-N($Q29),N($W29)))))</f>
        <v/>
      </c>
      <c r="U29" s="268" t="str">
        <f aca="false">IF(TRIM($B29&amp;$C29)="","",IF(N($Q29)&lt;=N($O29),"",N($Q29)-N($O29)))</f>
        <v/>
      </c>
      <c r="V29" s="268" t="str">
        <f aca="false">IF(OR(TRIM($B29&amp;$C29)="",$W29=""),"",MAX(0,N($W29))-N($T29))</f>
        <v/>
      </c>
      <c r="W29" s="268" t="str">
        <f aca="false">IF(TRIM($B29&amp;$C29)="","",IF(AND(N($M29)=0,N($Q29)+N($R29)+N($S29)=0),"",ROUND(N($M29)-N($Q29)-N($R29)-N($S29),2)))</f>
        <v/>
      </c>
      <c r="X29" s="269" t="str">
        <f aca="false">IF(TRIM($B29&amp;$C29)="","",IF(N($M29)=0,IF((N($Q29)+N($R29)+N($S29))=0,"—未填单价","未填单价，已收 "&amp;TEXT((N($Q29)+N($R29)+N($S29)),"#,##0.00")),IF(N($W29)&gt;0.005,"欠 "&amp;TEXT(N($W29),"#,##0.00")&amp;IF(N($T29)&gt;0,"（开票未到账 "&amp;TEXT(N($T29),"#,##0.00")&amp;"）","")&amp;IF(N($V29)&gt;0,"（未开票 "&amp;TEXT(N($V29),"#,##0.00")&amp;"）",""),IF(N($W29)&lt;-0.005,"多收 "&amp;TEXT(-N($W29),"#,##0.00"),"✔ 已结清")))&amp;IF(N($U29)&gt;0,"｜到账未开票 "&amp;TEXT(N($U29),"#,##0.00")&amp;"，待补票","")&amp;IF(N($R29)&gt;0,"｜收现 "&amp;TEXT(N($R29),"#,##0.00"),"")&amp;IF(N($S29)&gt;0,"｜收款不开票 "&amp;TEXT(N($S29),"#,##0.00"),""))</f>
        <v>—未填单价</v>
      </c>
      <c r="Y29" s="312"/>
      <c r="Z29" s="264"/>
      <c r="AA29" s="264"/>
      <c r="AB29" s="264"/>
      <c r="AC29" s="267" t="str">
        <f aca="false">IF(OR(N($O29)=0,N($AB29)=0),"",ROUND(N($O29)/(1+N($AB29))*N($AB29),2))</f>
        <v/>
      </c>
      <c r="AD29" s="312"/>
      <c r="AE29" s="312"/>
      <c r="AF29" s="270" t="str">
        <f aca="false">IF($AN29="","",IF($AN29=1,IF($AO29&gt;=1,"一次性·已到收款期","一次性·未到期"),$AE29&amp;" 第"&amp;$AO29&amp;"/"&amp;$AN29&amp;"期"))</f>
        <v/>
      </c>
      <c r="AG29" s="268" t="str">
        <f aca="false">IF(OR($AN29="",N($M29)=0),"",ROUND(N($K29)*$AO29/$AN29,2)+N($L29))</f>
        <v/>
      </c>
      <c r="AH29" s="268" t="str">
        <f aca="false">IF($AG29="","",MAX(0,ROUND($AG29-(N($Q29)+N($R29)+N($S29)),2)))</f>
        <v/>
      </c>
      <c r="AI29" s="268" t="str">
        <f aca="false">IF(OR(TRIM($B29&amp;$C29)="",NOT(ISNUMBER($D29))),"",SUMIFS($W$3:$W$1001,$AK$3:$AK$1001,$AK29,$D$3:$D$1001,"&lt;"&amp;$D29))</f>
        <v/>
      </c>
      <c r="AJ29" s="268" t="n">
        <f aca="false">IF(TRIM($B29&amp;$C29)="","",SUMIFS($W$3:$W$1001,$AK$3:$AK$1001,$AK29))</f>
        <v>0</v>
      </c>
      <c r="AK29" s="270" t="str">
        <f aca="false">IF(TRIM($B29&amp;$C29)="","",TRIM($B29)&amp;"｜"&amp;TRIM($C29))</f>
        <v>｜青青美庐西区5栋2单元</v>
      </c>
      <c r="AL29" s="268" t="n">
        <f aca="false">IF(TRIM($B29&amp;$C29)="","",MIN(N($O29),N($Q29)))</f>
        <v>0</v>
      </c>
      <c r="AM29" s="271" t="str">
        <f aca="false">IF(ISNUMBER($D29),YEAR($D29),"")</f>
        <v/>
      </c>
      <c r="AN29" s="271" t="str">
        <f aca="false">IF(OR(TRIM($B29&amp;$C29)="",NOT(ISNUMBER($D29)),NOT(ISNUMBER($E29))),"",IF($E29&lt;$D29,"",IF(IF($AE29="半年付",2,IF($AE29="季度付",4,IF($AE29="月付",12,IF($AE29="半月付",24,1))))=1,1,MAX(1,ROUND(($E29-$D29+1)/365*IF($AE29="半年付",2,IF($AE29="季度付",4,IF($AE29="月付",12,IF($AE29="半月付",24,1)))),0)))))</f>
        <v/>
      </c>
      <c r="AO29" s="271" t="str">
        <f aca="true">IF($AN29="","",MIN($AN29,MAX(0,INT((TODAY()-付款宽限天数-$D29)/(($E29-$D29+1)/$AN29))+1)))</f>
        <v/>
      </c>
    </row>
    <row r="30" customFormat="false" ht="28.35" hidden="false" customHeight="false" outlineLevel="0" collapsed="false">
      <c r="A30" s="264"/>
      <c r="B30" s="264"/>
      <c r="C30" s="313" t="s">
        <v>1590</v>
      </c>
      <c r="D30" s="291"/>
      <c r="E30" s="291"/>
      <c r="F30" s="200" t="str">
        <f aca="true">IF(TRIM($B30&amp;$C30)="","",IF(OR(ISNUMBER(SEARCH("未",$A30)),ISNUMBER(SEARCH("送出",$A30)),AND(TRIM($A30)="",NOT(ISNUMBER($D30)),N($H30)=0)),"【合同未回】","")&amp;IF(NOT(ISNUMBER($E30)),IF(OR(ISNUMBER(SEARCH("未",$A30)),ISNUMBER(SEARCH("送出",$A30)),AND(TRIM($A30)="",NOT(ISNUMBER($D30)),N($H30)=0)),"","【未填合同期】"),IF($E30&lt;TODAY(),"【已到期】",IF($E30-TODAY()&lt;=提醒天数,"【即将到期，剩余"&amp;($E30-TODAY())&amp;"天】","【正常】")))&amp;IF(OR($AD30="安装免保",$AD30="技术免保",$AD30="质保期内"),"【"&amp;$AD30&amp;"】",""))</f>
        <v>【合同未回】</v>
      </c>
      <c r="G30" s="310"/>
      <c r="H30" s="265"/>
      <c r="I30" s="311" t="n">
        <v>1</v>
      </c>
      <c r="J30" s="264"/>
      <c r="K30" s="267" t="str">
        <f aca="false">IF(OR(N($H30)=0,N($I30)=0),"",ROUND(N($H30)*N($I30)*IF(N($J30)=0,1,N($J30)),2))</f>
        <v/>
      </c>
      <c r="L30" s="267"/>
      <c r="M30" s="267" t="str">
        <f aca="false">IF(TRIM($B30&amp;$C30)="","",IF(AND(N($K30)=0,N($L30)=0),"",ROUND(N($K30)+N($L30),2)))</f>
        <v/>
      </c>
      <c r="N30" s="264"/>
      <c r="O30" s="264"/>
      <c r="P30" s="264"/>
      <c r="Q30" s="264"/>
      <c r="R30" s="264"/>
      <c r="S30" s="267"/>
      <c r="T30" s="268" t="str">
        <f aca="false">IF(TRIM($B30&amp;$C30)="","",IF(N($O30)=0,"",MAX(0,MIN(N($O30)-N($Q30),N($W30)))))</f>
        <v/>
      </c>
      <c r="U30" s="268" t="str">
        <f aca="false">IF(TRIM($B30&amp;$C30)="","",IF(N($Q30)&lt;=N($O30),"",N($Q30)-N($O30)))</f>
        <v/>
      </c>
      <c r="V30" s="268" t="str">
        <f aca="false">IF(OR(TRIM($B30&amp;$C30)="",$W30=""),"",MAX(0,N($W30))-N($T30))</f>
        <v/>
      </c>
      <c r="W30" s="268" t="str">
        <f aca="false">IF(TRIM($B30&amp;$C30)="","",IF(AND(N($M30)=0,N($Q30)+N($R30)+N($S30)=0),"",ROUND(N($M30)-N($Q30)-N($R30)-N($S30),2)))</f>
        <v/>
      </c>
      <c r="X30" s="269" t="str">
        <f aca="false">IF(TRIM($B30&amp;$C30)="","",IF(N($M30)=0,IF((N($Q30)+N($R30)+N($S30))=0,"—未填单价","未填单价，已收 "&amp;TEXT((N($Q30)+N($R30)+N($S30)),"#,##0.00")),IF(N($W30)&gt;0.005,"欠 "&amp;TEXT(N($W30),"#,##0.00")&amp;IF(N($T30)&gt;0,"（开票未到账 "&amp;TEXT(N($T30),"#,##0.00")&amp;"）","")&amp;IF(N($V30)&gt;0,"（未开票 "&amp;TEXT(N($V30),"#,##0.00")&amp;"）",""),IF(N($W30)&lt;-0.005,"多收 "&amp;TEXT(-N($W30),"#,##0.00"),"✔ 已结清")))&amp;IF(N($U30)&gt;0,"｜到账未开票 "&amp;TEXT(N($U30),"#,##0.00")&amp;"，待补票","")&amp;IF(N($R30)&gt;0,"｜收现 "&amp;TEXT(N($R30),"#,##0.00"),"")&amp;IF(N($S30)&gt;0,"｜收款不开票 "&amp;TEXT(N($S30),"#,##0.00"),""))</f>
        <v>—未填单价</v>
      </c>
      <c r="Y30" s="312"/>
      <c r="Z30" s="264"/>
      <c r="AA30" s="264"/>
      <c r="AB30" s="264"/>
      <c r="AC30" s="267" t="str">
        <f aca="false">IF(OR(N($O30)=0,N($AB30)=0),"",ROUND(N($O30)/(1+N($AB30))*N($AB30),2))</f>
        <v/>
      </c>
      <c r="AD30" s="312"/>
      <c r="AE30" s="312"/>
      <c r="AF30" s="270" t="str">
        <f aca="false">IF($AN30="","",IF($AN30=1,IF($AO30&gt;=1,"一次性·已到收款期","一次性·未到期"),$AE30&amp;" 第"&amp;$AO30&amp;"/"&amp;$AN30&amp;"期"))</f>
        <v/>
      </c>
      <c r="AG30" s="268" t="str">
        <f aca="false">IF(OR($AN30="",N($M30)=0),"",ROUND(N($K30)*$AO30/$AN30,2)+N($L30))</f>
        <v/>
      </c>
      <c r="AH30" s="268" t="str">
        <f aca="false">IF($AG30="","",MAX(0,ROUND($AG30-(N($Q30)+N($R30)+N($S30)),2)))</f>
        <v/>
      </c>
      <c r="AI30" s="268" t="str">
        <f aca="false">IF(OR(TRIM($B30&amp;$C30)="",NOT(ISNUMBER($D30))),"",SUMIFS($W$3:$W$1001,$AK$3:$AK$1001,$AK30,$D$3:$D$1001,"&lt;"&amp;$D30))</f>
        <v/>
      </c>
      <c r="AJ30" s="268" t="n">
        <f aca="false">IF(TRIM($B30&amp;$C30)="","",SUMIFS($W$3:$W$1001,$AK$3:$AK$1001,$AK30))</f>
        <v>0</v>
      </c>
      <c r="AK30" s="270" t="str">
        <f aca="false">IF(TRIM($B30&amp;$C30)="","",TRIM($B30)&amp;"｜"&amp;TRIM($C30))</f>
        <v>｜武铁社区武铁洪山住宅小区9栋</v>
      </c>
      <c r="AL30" s="268" t="n">
        <f aca="false">IF(TRIM($B30&amp;$C30)="","",MIN(N($O30),N($Q30)))</f>
        <v>0</v>
      </c>
      <c r="AM30" s="271" t="str">
        <f aca="false">IF(ISNUMBER($D30),YEAR($D30),"")</f>
        <v/>
      </c>
      <c r="AN30" s="271" t="str">
        <f aca="false">IF(OR(TRIM($B30&amp;$C30)="",NOT(ISNUMBER($D30)),NOT(ISNUMBER($E30))),"",IF($E30&lt;$D30,"",IF(IF($AE30="半年付",2,IF($AE30="季度付",4,IF($AE30="月付",12,IF($AE30="半月付",24,1))))=1,1,MAX(1,ROUND(($E30-$D30+1)/365*IF($AE30="半年付",2,IF($AE30="季度付",4,IF($AE30="月付",12,IF($AE30="半月付",24,1)))),0)))))</f>
        <v/>
      </c>
      <c r="AO30" s="271" t="str">
        <f aca="true">IF($AN30="","",MIN($AN30,MAX(0,INT((TODAY()-付款宽限天数-$D30)/(($E30-$D30+1)/$AN30))+1)))</f>
        <v/>
      </c>
    </row>
    <row r="31" customFormat="false" ht="28.35" hidden="false" customHeight="false" outlineLevel="0" collapsed="false">
      <c r="A31" s="264"/>
      <c r="B31" s="264"/>
      <c r="C31" s="313" t="s">
        <v>1591</v>
      </c>
      <c r="D31" s="291"/>
      <c r="E31" s="291"/>
      <c r="F31" s="200" t="str">
        <f aca="true">IF(TRIM($B31&amp;$C31)="","",IF(OR(ISNUMBER(SEARCH("未",$A31)),ISNUMBER(SEARCH("送出",$A31)),AND(TRIM($A31)="",NOT(ISNUMBER($D31)),N($H31)=0)),"【合同未回】","")&amp;IF(NOT(ISNUMBER($E31)),IF(OR(ISNUMBER(SEARCH("未",$A31)),ISNUMBER(SEARCH("送出",$A31)),AND(TRIM($A31)="",NOT(ISNUMBER($D31)),N($H31)=0)),"","【未填合同期】"),IF($E31&lt;TODAY(),"【已到期】",IF($E31-TODAY()&lt;=提醒天数,"【即将到期，剩余"&amp;($E31-TODAY())&amp;"天】","【正常】")))&amp;IF(OR($AD31="安装免保",$AD31="技术免保",$AD31="质保期内"),"【"&amp;$AD31&amp;"】",""))</f>
        <v>【合同未回】</v>
      </c>
      <c r="G31" s="310"/>
      <c r="H31" s="265"/>
      <c r="I31" s="311" t="n">
        <v>1</v>
      </c>
      <c r="J31" s="264"/>
      <c r="K31" s="267" t="str">
        <f aca="false">IF(OR(N($H31)=0,N($I31)=0),"",ROUND(N($H31)*N($I31)*IF(N($J31)=0,1,N($J31)),2))</f>
        <v/>
      </c>
      <c r="L31" s="267"/>
      <c r="M31" s="267" t="str">
        <f aca="false">IF(TRIM($B31&amp;$C31)="","",IF(AND(N($K31)=0,N($L31)=0),"",ROUND(N($K31)+N($L31),2)))</f>
        <v/>
      </c>
      <c r="N31" s="264"/>
      <c r="O31" s="264"/>
      <c r="P31" s="264"/>
      <c r="Q31" s="264"/>
      <c r="R31" s="264"/>
      <c r="S31" s="267"/>
      <c r="T31" s="268" t="str">
        <f aca="false">IF(TRIM($B31&amp;$C31)="","",IF(N($O31)=0,"",MAX(0,MIN(N($O31)-N($Q31),N($W31)))))</f>
        <v/>
      </c>
      <c r="U31" s="268" t="str">
        <f aca="false">IF(TRIM($B31&amp;$C31)="","",IF(N($Q31)&lt;=N($O31),"",N($Q31)-N($O31)))</f>
        <v/>
      </c>
      <c r="V31" s="268" t="str">
        <f aca="false">IF(OR(TRIM($B31&amp;$C31)="",$W31=""),"",MAX(0,N($W31))-N($T31))</f>
        <v/>
      </c>
      <c r="W31" s="268" t="str">
        <f aca="false">IF(TRIM($B31&amp;$C31)="","",IF(AND(N($M31)=0,N($Q31)+N($R31)+N($S31)=0),"",ROUND(N($M31)-N($Q31)-N($R31)-N($S31),2)))</f>
        <v/>
      </c>
      <c r="X31" s="269" t="str">
        <f aca="false">IF(TRIM($B31&amp;$C31)="","",IF(N($M31)=0,IF((N($Q31)+N($R31)+N($S31))=0,"—未填单价","未填单价，已收 "&amp;TEXT((N($Q31)+N($R31)+N($S31)),"#,##0.00")),IF(N($W31)&gt;0.005,"欠 "&amp;TEXT(N($W31),"#,##0.00")&amp;IF(N($T31)&gt;0,"（开票未到账 "&amp;TEXT(N($T31),"#,##0.00")&amp;"）","")&amp;IF(N($V31)&gt;0,"（未开票 "&amp;TEXT(N($V31),"#,##0.00")&amp;"）",""),IF(N($W31)&lt;-0.005,"多收 "&amp;TEXT(-N($W31),"#,##0.00"),"✔ 已结清")))&amp;IF(N($U31)&gt;0,"｜到账未开票 "&amp;TEXT(N($U31),"#,##0.00")&amp;"，待补票","")&amp;IF(N($R31)&gt;0,"｜收现 "&amp;TEXT(N($R31),"#,##0.00"),"")&amp;IF(N($S31)&gt;0,"｜收款不开票 "&amp;TEXT(N($S31),"#,##0.00"),""))</f>
        <v>—未填单价</v>
      </c>
      <c r="Y31" s="312"/>
      <c r="Z31" s="264"/>
      <c r="AA31" s="264"/>
      <c r="AB31" s="264"/>
      <c r="AC31" s="267" t="str">
        <f aca="false">IF(OR(N($O31)=0,N($AB31)=0),"",ROUND(N($O31)/(1+N($AB31))*N($AB31),2))</f>
        <v/>
      </c>
      <c r="AD31" s="312"/>
      <c r="AE31" s="312"/>
      <c r="AF31" s="270" t="str">
        <f aca="false">IF($AN31="","",IF($AN31=1,IF($AO31&gt;=1,"一次性·已到收款期","一次性·未到期"),$AE31&amp;" 第"&amp;$AO31&amp;"/"&amp;$AN31&amp;"期"))</f>
        <v/>
      </c>
      <c r="AG31" s="268" t="str">
        <f aca="false">IF(OR($AN31="",N($M31)=0),"",ROUND(N($K31)*$AO31/$AN31,2)+N($L31))</f>
        <v/>
      </c>
      <c r="AH31" s="268" t="str">
        <f aca="false">IF($AG31="","",MAX(0,ROUND($AG31-(N($Q31)+N($R31)+N($S31)),2)))</f>
        <v/>
      </c>
      <c r="AI31" s="268" t="str">
        <f aca="false">IF(OR(TRIM($B31&amp;$C31)="",NOT(ISNUMBER($D31))),"",SUMIFS($W$3:$W$1001,$AK$3:$AK$1001,$AK31,$D$3:$D$1001,"&lt;"&amp;$D31))</f>
        <v/>
      </c>
      <c r="AJ31" s="268" t="n">
        <f aca="false">IF(TRIM($B31&amp;$C31)="","",SUMIFS($W$3:$W$1001,$AK$3:$AK$1001,$AK31))</f>
        <v>0</v>
      </c>
      <c r="AK31" s="270" t="str">
        <f aca="false">IF(TRIM($B31&amp;$C31)="","",TRIM($B31)&amp;"｜"&amp;TRIM($C31))</f>
        <v>｜武铁社区武铁洪山住宅小区15栋</v>
      </c>
      <c r="AL31" s="268" t="n">
        <f aca="false">IF(TRIM($B31&amp;$C31)="","",MIN(N($O31),N($Q31)))</f>
        <v>0</v>
      </c>
      <c r="AM31" s="271" t="str">
        <f aca="false">IF(ISNUMBER($D31),YEAR($D31),"")</f>
        <v/>
      </c>
      <c r="AN31" s="271" t="str">
        <f aca="false">IF(OR(TRIM($B31&amp;$C31)="",NOT(ISNUMBER($D31)),NOT(ISNUMBER($E31))),"",IF($E31&lt;$D31,"",IF(IF($AE31="半年付",2,IF($AE31="季度付",4,IF($AE31="月付",12,IF($AE31="半月付",24,1))))=1,1,MAX(1,ROUND(($E31-$D31+1)/365*IF($AE31="半年付",2,IF($AE31="季度付",4,IF($AE31="月付",12,IF($AE31="半月付",24,1)))),0)))))</f>
        <v/>
      </c>
      <c r="AO31" s="271" t="str">
        <f aca="true">IF($AN31="","",MIN($AN31,MAX(0,INT((TODAY()-付款宽限天数-$D31)/(($E31-$D31+1)/$AN31))+1)))</f>
        <v/>
      </c>
    </row>
    <row r="32" customFormat="false" ht="19.4" hidden="false" customHeight="false" outlineLevel="0" collapsed="false">
      <c r="A32" s="264"/>
      <c r="B32" s="264"/>
      <c r="C32" s="313" t="s">
        <v>1592</v>
      </c>
      <c r="D32" s="315" t="n">
        <v>46197</v>
      </c>
      <c r="E32" s="316" t="n">
        <v>46561</v>
      </c>
      <c r="F32" s="200" t="str">
        <f aca="true">IF(TRIM($B32&amp;$C32)="","",IF(OR(ISNUMBER(SEARCH("未",$A32)),ISNUMBER(SEARCH("送出",$A32)),AND(TRIM($A32)="",NOT(ISNUMBER($D32)),N($H32)=0)),"【合同未回】","")&amp;IF(NOT(ISNUMBER($E32)),IF(OR(ISNUMBER(SEARCH("未",$A32)),ISNUMBER(SEARCH("送出",$A32)),AND(TRIM($A32)="",NOT(ISNUMBER($D32)),N($H32)=0)),"","【未填合同期】"),IF($E32&lt;TODAY(),"【已到期】",IF($E32-TODAY()&lt;=提醒天数,"【即将到期，剩余"&amp;($E32-TODAY())&amp;"天】","【正常】")))&amp;IF(OR($AD32="安装免保",$AD32="技术免保",$AD32="质保期内"),"【"&amp;$AD32&amp;"】",""))</f>
        <v>【正常】</v>
      </c>
      <c r="G32" s="310"/>
      <c r="H32" s="265"/>
      <c r="I32" s="311" t="n">
        <v>1</v>
      </c>
      <c r="J32" s="264"/>
      <c r="K32" s="267" t="str">
        <f aca="false">IF(OR(N($H32)=0,N($I32)=0),"",ROUND(N($H32)*N($I32)*IF(N($J32)=0,1,N($J32)),2))</f>
        <v/>
      </c>
      <c r="L32" s="267"/>
      <c r="M32" s="267" t="str">
        <f aca="false">IF(TRIM($B32&amp;$C32)="","",IF(AND(N($K32)=0,N($L32)=0),"",ROUND(N($K32)+N($L32),2)))</f>
        <v/>
      </c>
      <c r="N32" s="264"/>
      <c r="O32" s="264"/>
      <c r="P32" s="264"/>
      <c r="Q32" s="264"/>
      <c r="R32" s="264"/>
      <c r="S32" s="267"/>
      <c r="T32" s="268" t="str">
        <f aca="false">IF(TRIM($B32&amp;$C32)="","",IF(N($O32)=0,"",MAX(0,MIN(N($O32)-N($Q32),N($W32)))))</f>
        <v/>
      </c>
      <c r="U32" s="268" t="str">
        <f aca="false">IF(TRIM($B32&amp;$C32)="","",IF(N($Q32)&lt;=N($O32),"",N($Q32)-N($O32)))</f>
        <v/>
      </c>
      <c r="V32" s="268" t="str">
        <f aca="false">IF(OR(TRIM($B32&amp;$C32)="",$W32=""),"",MAX(0,N($W32))-N($T32))</f>
        <v/>
      </c>
      <c r="W32" s="268" t="str">
        <f aca="false">IF(TRIM($B32&amp;$C32)="","",IF(AND(N($M32)=0,N($Q32)+N($R32)+N($S32)=0),"",ROUND(N($M32)-N($Q32)-N($R32)-N($S32),2)))</f>
        <v/>
      </c>
      <c r="X32" s="269" t="str">
        <f aca="false">IF(TRIM($B32&amp;$C32)="","",IF(N($M32)=0,IF((N($Q32)+N($R32)+N($S32))=0,"—未填单价","未填单价，已收 "&amp;TEXT((N($Q32)+N($R32)+N($S32)),"#,##0.00")),IF(N($W32)&gt;0.005,"欠 "&amp;TEXT(N($W32),"#,##0.00")&amp;IF(N($T32)&gt;0,"（开票未到账 "&amp;TEXT(N($T32),"#,##0.00")&amp;"）","")&amp;IF(N($V32)&gt;0,"（未开票 "&amp;TEXT(N($V32),"#,##0.00")&amp;"）",""),IF(N($W32)&lt;-0.005,"多收 "&amp;TEXT(-N($W32),"#,##0.00"),"✔ 已结清")))&amp;IF(N($U32)&gt;0,"｜到账未开票 "&amp;TEXT(N($U32),"#,##0.00")&amp;"，待补票","")&amp;IF(N($R32)&gt;0,"｜收现 "&amp;TEXT(N($R32),"#,##0.00"),"")&amp;IF(N($S32)&gt;0,"｜收款不开票 "&amp;TEXT(N($S32),"#,##0.00"),""))</f>
        <v>—未填单价</v>
      </c>
      <c r="Y32" s="312"/>
      <c r="Z32" s="264"/>
      <c r="AA32" s="317" t="s">
        <v>1593</v>
      </c>
      <c r="AB32" s="264"/>
      <c r="AC32" s="267" t="str">
        <f aca="false">IF(OR(N($O32)=0,N($AB32)=0),"",ROUND(N($O32)/(1+N($AB32))*N($AB32),2))</f>
        <v/>
      </c>
      <c r="AD32" s="312"/>
      <c r="AE32" s="312"/>
      <c r="AF32" s="270" t="str">
        <f aca="false">IF($AN32="","",IF($AN32=1,IF($AO32&gt;=1,"一次性·已到收款期","一次性·未到期"),$AE32&amp;" 第"&amp;$AO32&amp;"/"&amp;$AN32&amp;"期"))</f>
        <v>一次性·已到收款期</v>
      </c>
      <c r="AG32" s="268" t="str">
        <f aca="false">IF(OR($AN32="",N($M32)=0),"",ROUND(N($K32)*$AO32/$AN32,2)+N($L32))</f>
        <v/>
      </c>
      <c r="AH32" s="268" t="str">
        <f aca="false">IF($AG32="","",MAX(0,ROUND($AG32-(N($Q32)+N($R32)+N($S32)),2)))</f>
        <v/>
      </c>
      <c r="AI32" s="268" t="n">
        <f aca="false">IF(OR(TRIM($B32&amp;$C32)="",NOT(ISNUMBER($D32))),"",SUMIFS($W$3:$W$1001,$AK$3:$AK$1001,$AK32,$D$3:$D$1001,"&lt;"&amp;$D32))</f>
        <v>0</v>
      </c>
      <c r="AJ32" s="268" t="n">
        <f aca="false">IF(TRIM($B32&amp;$C32)="","",SUMIFS($W$3:$W$1001,$AK$3:$AK$1001,$AK32))</f>
        <v>0</v>
      </c>
      <c r="AK32" s="270" t="str">
        <f aca="false">IF(TRIM($B32&amp;$C32)="","",TRIM($B32)&amp;"｜"&amp;TRIM($C32))</f>
        <v>｜花莲里156号3单元 （1台）（杨双英）</v>
      </c>
      <c r="AL32" s="268" t="n">
        <f aca="false">IF(TRIM($B32&amp;$C32)="","",MIN(N($O32),N($Q32)))</f>
        <v>0</v>
      </c>
      <c r="AM32" s="271" t="n">
        <f aca="false">IF(ISNUMBER($D32),YEAR($D32),"")</f>
        <v>2026</v>
      </c>
      <c r="AN32" s="271" t="n">
        <f aca="false">IF(OR(TRIM($B32&amp;$C32)="",NOT(ISNUMBER($D32)),NOT(ISNUMBER($E32))),"",IF($E32&lt;$D32,"",IF(IF($AE32="半年付",2,IF($AE32="季度付",4,IF($AE32="月付",12,IF($AE32="半月付",24,1))))=1,1,MAX(1,ROUND(($E32-$D32+1)/365*IF($AE32="半年付",2,IF($AE32="季度付",4,IF($AE32="月付",12,IF($AE32="半月付",24,1)))),0)))))</f>
        <v>1</v>
      </c>
      <c r="AO32" s="271" t="n">
        <f aca="true">IF($AN32="","",MIN($AN32,MAX(0,INT((TODAY()-付款宽限天数-$D32)/(($E32-$D32+1)/$AN32))+1)))</f>
        <v>1</v>
      </c>
    </row>
    <row r="33" customFormat="false" ht="18" hidden="false" customHeight="false" outlineLevel="0" collapsed="false">
      <c r="A33" s="264"/>
      <c r="B33" s="264"/>
      <c r="C33" s="309"/>
      <c r="D33" s="291"/>
      <c r="E33" s="291"/>
      <c r="F33" s="200" t="str">
        <f aca="true">IF(TRIM($B33&amp;$C33)="","",IF(OR(ISNUMBER(SEARCH("未",$A33)),ISNUMBER(SEARCH("送出",$A33)),AND(TRIM($A33)="",NOT(ISNUMBER($D33)),N($H33)=0)),"【合同未回】","")&amp;IF(NOT(ISNUMBER($E33)),IF(OR(ISNUMBER(SEARCH("未",$A33)),ISNUMBER(SEARCH("送出",$A33)),AND(TRIM($A33)="",NOT(ISNUMBER($D33)),N($H33)=0)),"","【未填合同期】"),IF($E33&lt;TODAY(),"【已到期】",IF($E33-TODAY()&lt;=提醒天数,"【即将到期，剩余"&amp;($E33-TODAY())&amp;"天】","【正常】")))&amp;IF(OR($AD33="安装免保",$AD33="技术免保",$AD33="质保期内"),"【"&amp;$AD33&amp;"】",""))</f>
        <v/>
      </c>
      <c r="G33" s="310"/>
      <c r="H33" s="265"/>
      <c r="I33" s="311" t="n">
        <v>1</v>
      </c>
      <c r="J33" s="264"/>
      <c r="K33" s="267" t="str">
        <f aca="false">IF(OR(N($H33)=0,N($I33)=0),"",ROUND(N($H33)*N($I33)*IF(N($J33)=0,1,N($J33)),2))</f>
        <v/>
      </c>
      <c r="L33" s="267"/>
      <c r="M33" s="267" t="str">
        <f aca="false">IF(TRIM($B33&amp;$C33)="","",IF(AND(N($K33)=0,N($L33)=0),"",ROUND(N($K33)+N($L33),2)))</f>
        <v/>
      </c>
      <c r="N33" s="264"/>
      <c r="O33" s="264"/>
      <c r="P33" s="264"/>
      <c r="Q33" s="264"/>
      <c r="R33" s="264"/>
      <c r="S33" s="267"/>
      <c r="T33" s="268" t="str">
        <f aca="false">IF(TRIM($B33&amp;$C33)="","",IF(N($O33)=0,"",MAX(0,MIN(N($O33)-N($Q33),N($W33)))))</f>
        <v/>
      </c>
      <c r="U33" s="268" t="str">
        <f aca="false">IF(TRIM($B33&amp;$C33)="","",IF(N($Q33)&lt;=N($O33),"",N($Q33)-N($O33)))</f>
        <v/>
      </c>
      <c r="V33" s="268" t="str">
        <f aca="false">IF(OR(TRIM($B33&amp;$C33)="",$W33=""),"",MAX(0,N($W33))-N($T33))</f>
        <v/>
      </c>
      <c r="W33" s="268" t="str">
        <f aca="false">IF(TRIM($B33&amp;$C33)="","",IF(AND(N($M33)=0,N($Q33)+N($R33)+N($S33)=0),"",ROUND(N($M33)-N($Q33)-N($R33)-N($S33),2)))</f>
        <v/>
      </c>
      <c r="X33" s="269" t="str">
        <f aca="false">IF(TRIM($B33&amp;$C33)="","",IF(N($M33)=0,IF((N($Q33)+N($R33)+N($S33))=0,"—未填单价","未填单价，已收 "&amp;TEXT((N($Q33)+N($R33)+N($S33)),"#,##0.00")),IF(N($W33)&gt;0.005,"欠 "&amp;TEXT(N($W33),"#,##0.00")&amp;IF(N($T33)&gt;0,"（开票未到账 "&amp;TEXT(N($T33),"#,##0.00")&amp;"）","")&amp;IF(N($V33)&gt;0,"（未开票 "&amp;TEXT(N($V33),"#,##0.00")&amp;"）",""),IF(N($W33)&lt;-0.005,"多收 "&amp;TEXT(-N($W33),"#,##0.00"),"✔ 已结清")))&amp;IF(N($U33)&gt;0,"｜到账未开票 "&amp;TEXT(N($U33),"#,##0.00")&amp;"，待补票","")&amp;IF(N($R33)&gt;0,"｜收现 "&amp;TEXT(N($R33),"#,##0.00"),"")&amp;IF(N($S33)&gt;0,"｜收款不开票 "&amp;TEXT(N($S33),"#,##0.00"),""))</f>
        <v/>
      </c>
      <c r="Y33" s="312"/>
      <c r="Z33" s="264"/>
      <c r="AA33" s="264"/>
      <c r="AB33" s="264"/>
      <c r="AC33" s="267" t="str">
        <f aca="false">IF(OR(N($O33)=0,N($AB33)=0),"",ROUND(N($O33)/(1+N($AB33))*N($AB33),2))</f>
        <v/>
      </c>
      <c r="AD33" s="312"/>
      <c r="AE33" s="312"/>
      <c r="AF33" s="270" t="str">
        <f aca="false">IF($AN33="","",IF($AN33=1,IF($AO33&gt;=1,"一次性·已到收款期","一次性·未到期"),$AE33&amp;" 第"&amp;$AO33&amp;"/"&amp;$AN33&amp;"期"))</f>
        <v/>
      </c>
      <c r="AG33" s="268" t="str">
        <f aca="false">IF(OR($AN33="",N($M33)=0),"",ROUND(N($K33)*$AO33/$AN33,2)+N($L33))</f>
        <v/>
      </c>
      <c r="AH33" s="268" t="str">
        <f aca="false">IF($AG33="","",MAX(0,ROUND($AG33-(N($Q33)+N($R33)+N($S33)),2)))</f>
        <v/>
      </c>
      <c r="AI33" s="268" t="str">
        <f aca="false">IF(OR(TRIM($B33&amp;$C33)="",NOT(ISNUMBER($D33))),"",SUMIFS($W$3:$W$1001,$AK$3:$AK$1001,$AK33,$D$3:$D$1001,"&lt;"&amp;$D33))</f>
        <v/>
      </c>
      <c r="AJ33" s="268" t="str">
        <f aca="false">IF(TRIM($B33&amp;$C33)="","",SUMIFS($W$3:$W$1001,$AK$3:$AK$1001,$AK33))</f>
        <v/>
      </c>
      <c r="AK33" s="270" t="str">
        <f aca="false">IF(TRIM($B33&amp;$C33)="","",TRIM($B33)&amp;"｜"&amp;TRIM($C33))</f>
        <v/>
      </c>
      <c r="AL33" s="268" t="str">
        <f aca="false">IF(TRIM($B33&amp;$C33)="","",MIN(N($O33),N($Q33)))</f>
        <v/>
      </c>
      <c r="AM33" s="271" t="str">
        <f aca="false">IF(ISNUMBER($D33),YEAR($D33),"")</f>
        <v/>
      </c>
      <c r="AN33" s="271" t="str">
        <f aca="false">IF(OR(TRIM($B33&amp;$C33)="",NOT(ISNUMBER($D33)),NOT(ISNUMBER($E33))),"",IF($E33&lt;$D33,"",IF(IF($AE33="半年付",2,IF($AE33="季度付",4,IF($AE33="月付",12,IF($AE33="半月付",24,1))))=1,1,MAX(1,ROUND(($E33-$D33+1)/365*IF($AE33="半年付",2,IF($AE33="季度付",4,IF($AE33="月付",12,IF($AE33="半月付",24,1)))),0)))))</f>
        <v/>
      </c>
      <c r="AO33" s="271" t="str">
        <f aca="true">IF($AN33="","",MIN($AN33,MAX(0,INT((TODAY()-付款宽限天数-$D33)/(($E33-$D33+1)/$AN33))+1)))</f>
        <v/>
      </c>
    </row>
    <row r="34" customFormat="false" ht="28.35" hidden="false" customHeight="false" outlineLevel="0" collapsed="false">
      <c r="A34" s="264"/>
      <c r="B34" s="319" t="s">
        <v>1594</v>
      </c>
      <c r="C34" s="313" t="s">
        <v>1595</v>
      </c>
      <c r="D34" s="291"/>
      <c r="E34" s="291"/>
      <c r="F34" s="200" t="str">
        <f aca="true">IF(TRIM($B34&amp;$C34)="","",IF(OR(ISNUMBER(SEARCH("未",$A34)),ISNUMBER(SEARCH("送出",$A34)),AND(TRIM($A34)="",NOT(ISNUMBER($D34)),N($H34)=0)),"【合同未回】","")&amp;IF(NOT(ISNUMBER($E34)),IF(OR(ISNUMBER(SEARCH("未",$A34)),ISNUMBER(SEARCH("送出",$A34)),AND(TRIM($A34)="",NOT(ISNUMBER($D34)),N($H34)=0)),"","【未填合同期】"),IF($E34&lt;TODAY(),"【已到期】",IF($E34-TODAY()&lt;=提醒天数,"【即将到期，剩余"&amp;($E34-TODAY())&amp;"天】","【正常】")))&amp;IF(OR($AD34="安装免保",$AD34="技术免保",$AD34="质保期内"),"【"&amp;$AD34&amp;"】",""))</f>
        <v>【合同未回】</v>
      </c>
      <c r="G34" s="310"/>
      <c r="H34" s="265"/>
      <c r="I34" s="311" t="n">
        <v>1</v>
      </c>
      <c r="J34" s="264"/>
      <c r="K34" s="267" t="str">
        <f aca="false">IF(OR(N($H34)=0,N($I34)=0),"",ROUND(N($H34)*N($I34)*IF(N($J34)=0,1,N($J34)),2))</f>
        <v/>
      </c>
      <c r="L34" s="267"/>
      <c r="M34" s="267" t="str">
        <f aca="false">IF(TRIM($B34&amp;$C34)="","",IF(AND(N($K34)=0,N($L34)=0),"",ROUND(N($K34)+N($L34),2)))</f>
        <v/>
      </c>
      <c r="N34" s="264"/>
      <c r="O34" s="264"/>
      <c r="P34" s="264"/>
      <c r="Q34" s="264"/>
      <c r="R34" s="264"/>
      <c r="S34" s="267"/>
      <c r="T34" s="268" t="str">
        <f aca="false">IF(TRIM($B34&amp;$C34)="","",IF(N($O34)=0,"",MAX(0,MIN(N($O34)-N($Q34),N($W34)))))</f>
        <v/>
      </c>
      <c r="U34" s="268" t="str">
        <f aca="false">IF(TRIM($B34&amp;$C34)="","",IF(N($Q34)&lt;=N($O34),"",N($Q34)-N($O34)))</f>
        <v/>
      </c>
      <c r="V34" s="268" t="str">
        <f aca="false">IF(OR(TRIM($B34&amp;$C34)="",$W34=""),"",MAX(0,N($W34))-N($T34))</f>
        <v/>
      </c>
      <c r="W34" s="268" t="str">
        <f aca="false">IF(TRIM($B34&amp;$C34)="","",IF(AND(N($M34)=0,N($Q34)+N($R34)+N($S34)=0),"",ROUND(N($M34)-N($Q34)-N($R34)-N($S34),2)))</f>
        <v/>
      </c>
      <c r="X34" s="269" t="str">
        <f aca="false">IF(TRIM($B34&amp;$C34)="","",IF(N($M34)=0,IF((N($Q34)+N($R34)+N($S34))=0,"—未填单价","未填单价，已收 "&amp;TEXT((N($Q34)+N($R34)+N($S34)),"#,##0.00")),IF(N($W34)&gt;0.005,"欠 "&amp;TEXT(N($W34),"#,##0.00")&amp;IF(N($T34)&gt;0,"（开票未到账 "&amp;TEXT(N($T34),"#,##0.00")&amp;"）","")&amp;IF(N($V34)&gt;0,"（未开票 "&amp;TEXT(N($V34),"#,##0.00")&amp;"）",""),IF(N($W34)&lt;-0.005,"多收 "&amp;TEXT(-N($W34),"#,##0.00"),"✔ 已结清")))&amp;IF(N($U34)&gt;0,"｜到账未开票 "&amp;TEXT(N($U34),"#,##0.00")&amp;"，待补票","")&amp;IF(N($R34)&gt;0,"｜收现 "&amp;TEXT(N($R34),"#,##0.00"),"")&amp;IF(N($S34)&gt;0,"｜收款不开票 "&amp;TEXT(N($S34),"#,##0.00"),""))</f>
        <v>—未填单价</v>
      </c>
      <c r="Y34" s="312"/>
      <c r="Z34" s="264"/>
      <c r="AA34" s="264"/>
      <c r="AB34" s="264"/>
      <c r="AC34" s="267" t="str">
        <f aca="false">IF(OR(N($O34)=0,N($AB34)=0),"",ROUND(N($O34)/(1+N($AB34))*N($AB34),2))</f>
        <v/>
      </c>
      <c r="AD34" s="312"/>
      <c r="AE34" s="312"/>
      <c r="AF34" s="270" t="str">
        <f aca="false">IF($AN34="","",IF($AN34=1,IF($AO34&gt;=1,"一次性·已到收款期","一次性·未到期"),$AE34&amp;" 第"&amp;$AO34&amp;"/"&amp;$AN34&amp;"期"))</f>
        <v/>
      </c>
      <c r="AG34" s="268" t="str">
        <f aca="false">IF(OR($AN34="",N($M34)=0),"",ROUND(N($K34)*$AO34/$AN34,2)+N($L34))</f>
        <v/>
      </c>
      <c r="AH34" s="268" t="str">
        <f aca="false">IF($AG34="","",MAX(0,ROUND($AG34-(N($Q34)+N($R34)+N($S34)),2)))</f>
        <v/>
      </c>
      <c r="AI34" s="268" t="str">
        <f aca="false">IF(OR(TRIM($B34&amp;$C34)="",NOT(ISNUMBER($D34))),"",SUMIFS($W$3:$W$1001,$AK$3:$AK$1001,$AK34,$D$3:$D$1001,"&lt;"&amp;$D34))</f>
        <v/>
      </c>
      <c r="AJ34" s="268" t="n">
        <f aca="false">IF(TRIM($B34&amp;$C34)="","",SUMIFS($W$3:$W$1001,$AK$3:$AK$1001,$AK34))</f>
        <v>0</v>
      </c>
      <c r="AK34" s="270" t="str">
        <f aca="false">IF(TRIM($B34&amp;$C34)="","",TRIM($B34)&amp;"｜"&amp;TRIM($C34))</f>
        <v>武汉壹陆捌体育有限公司｜（雷神电竞酒店六渡桥店）</v>
      </c>
      <c r="AL34" s="268" t="n">
        <f aca="false">IF(TRIM($B34&amp;$C34)="","",MIN(N($O34),N($Q34)))</f>
        <v>0</v>
      </c>
      <c r="AM34" s="271" t="str">
        <f aca="false">IF(ISNUMBER($D34),YEAR($D34),"")</f>
        <v/>
      </c>
      <c r="AN34" s="271" t="str">
        <f aca="false">IF(OR(TRIM($B34&amp;$C34)="",NOT(ISNUMBER($D34)),NOT(ISNUMBER($E34))),"",IF($E34&lt;$D34,"",IF(IF($AE34="半年付",2,IF($AE34="季度付",4,IF($AE34="月付",12,IF($AE34="半月付",24,1))))=1,1,MAX(1,ROUND(($E34-$D34+1)/365*IF($AE34="半年付",2,IF($AE34="季度付",4,IF($AE34="月付",12,IF($AE34="半月付",24,1)))),0)))))</f>
        <v/>
      </c>
      <c r="AO34" s="271" t="str">
        <f aca="true">IF($AN34="","",MIN($AN34,MAX(0,INT((TODAY()-付款宽限天数-$D34)/(($E34-$D34+1)/$AN34))+1)))</f>
        <v/>
      </c>
    </row>
    <row r="35" customFormat="false" ht="18" hidden="false" customHeight="false" outlineLevel="0" collapsed="false">
      <c r="A35" s="264"/>
      <c r="B35" s="319" t="s">
        <v>150</v>
      </c>
      <c r="C35" s="309" t="s">
        <v>1596</v>
      </c>
      <c r="D35" s="315" t="n">
        <v>46235</v>
      </c>
      <c r="E35" s="316" t="n">
        <v>46599</v>
      </c>
      <c r="F35" s="200" t="str">
        <f aca="true">IF(TRIM($B35&amp;$C35)="","",IF(OR(ISNUMBER(SEARCH("未",$A35)),ISNUMBER(SEARCH("送出",$A35)),AND(TRIM($A35)="",NOT(ISNUMBER($D35)),N($H35)=0)),"【合同未回】","")&amp;IF(NOT(ISNUMBER($E35)),IF(OR(ISNUMBER(SEARCH("未",$A35)),ISNUMBER(SEARCH("送出",$A35)),AND(TRIM($A35)="",NOT(ISNUMBER($D35)),N($H35)=0)),"","【未填合同期】"),IF($E35&lt;TODAY(),"【已到期】",IF($E35-TODAY()&lt;=提醒天数,"【即将到期，剩余"&amp;($E35-TODAY())&amp;"天】","【正常】")))&amp;IF(OR($AD35="安装免保",$AD35="技术免保",$AD35="质保期内"),"【"&amp;$AD35&amp;"】",""))</f>
        <v>【正常】</v>
      </c>
      <c r="G35" s="310"/>
      <c r="H35" s="265" t="n">
        <v>4000</v>
      </c>
      <c r="I35" s="311" t="n">
        <v>1</v>
      </c>
      <c r="J35" s="264" t="n">
        <v>1</v>
      </c>
      <c r="K35" s="267" t="n">
        <f aca="false">IF(OR(N($H35)=0,N($I35)=0),"",ROUND(N($H35)*N($I35)*IF(N($J35)=0,1,N($J35)),2))</f>
        <v>4000</v>
      </c>
      <c r="L35" s="267"/>
      <c r="M35" s="267" t="n">
        <f aca="false">IF(TRIM($B35&amp;$C35)="","",IF(AND(N($K35)=0,N($L35)=0),"",ROUND(N($K35)+N($L35),2)))</f>
        <v>4000</v>
      </c>
      <c r="N35" s="264"/>
      <c r="O35" s="264"/>
      <c r="P35" s="264"/>
      <c r="Q35" s="264"/>
      <c r="R35" s="264"/>
      <c r="S35" s="267"/>
      <c r="T35" s="268" t="str">
        <f aca="false">IF(TRIM($B35&amp;$C35)="","",IF(N($O35)=0,"",MAX(0,MIN(N($O35)-N($Q35),N($W35)))))</f>
        <v/>
      </c>
      <c r="U35" s="268" t="str">
        <f aca="false">IF(TRIM($B35&amp;$C35)="","",IF(N($Q35)&lt;=N($O35),"",N($Q35)-N($O35)))</f>
        <v/>
      </c>
      <c r="V35" s="268" t="n">
        <f aca="false">IF(OR(TRIM($B35&amp;$C35)="",$W35=""),"",MAX(0,N($W35))-N($T35))</f>
        <v>4000</v>
      </c>
      <c r="W35" s="268" t="n">
        <f aca="false">IF(TRIM($B35&amp;$C35)="","",IF(AND(N($M35)=0,N($Q35)+N($R35)+N($S35)=0),"",ROUND(N($M35)-N($Q35)-N($R35)-N($S35),2)))</f>
        <v>4000</v>
      </c>
      <c r="X35" s="269" t="str">
        <f aca="false">IF(TRIM($B35&amp;$C35)="","",IF(N($M35)=0,IF((N($Q35)+N($R35)+N($S35))=0,"—未填单价","未填单价，已收 "&amp;TEXT((N($Q35)+N($R35)+N($S35)),"#,##0.00")),IF(N($W35)&gt;0.005,"欠 "&amp;TEXT(N($W35),"#,##0.00")&amp;IF(N($T35)&gt;0,"（开票未到账 "&amp;TEXT(N($T35),"#,##0.00")&amp;"）","")&amp;IF(N($V35)&gt;0,"（未开票 "&amp;TEXT(N($V35),"#,##0.00")&amp;"）",""),IF(N($W35)&lt;-0.005,"多收 "&amp;TEXT(-N($W35),"#,##0.00"),"✔ 已结清")))&amp;IF(N($U35)&gt;0,"｜到账未开票 "&amp;TEXT(N($U35),"#,##0.00")&amp;"，待补票","")&amp;IF(N($R35)&gt;0,"｜收现 "&amp;TEXT(N($R35),"#,##0.00"),"")&amp;IF(N($S35)&gt;0,"｜收款不开票 "&amp;TEXT(N($S35),"#,##0.00"),""))</f>
        <v>欠 4,000.00（未开票 4,000.00）</v>
      </c>
      <c r="Y35" s="312"/>
      <c r="Z35" s="264"/>
      <c r="AA35" s="320" t="s">
        <v>1597</v>
      </c>
      <c r="AB35" s="264"/>
      <c r="AC35" s="267" t="str">
        <f aca="false">IF(OR(N($O35)=0,N($AB35)=0),"",ROUND(N($O35)/(1+N($AB35))*N($AB35),2))</f>
        <v/>
      </c>
      <c r="AD35" s="312"/>
      <c r="AE35" s="312"/>
      <c r="AF35" s="270" t="str">
        <f aca="false">IF($AN35="","",IF($AN35=1,IF($AO35&gt;=1,"一次性·已到收款期","一次性·未到期"),$AE35&amp;" 第"&amp;$AO35&amp;"/"&amp;$AN35&amp;"期"))</f>
        <v>一次性·已到收款期</v>
      </c>
      <c r="AG35" s="268" t="n">
        <f aca="false">IF(OR($AN35="",N($M35)=0),"",ROUND(N($K35)*$AO35/$AN35,2)+N($L35))</f>
        <v>4000</v>
      </c>
      <c r="AH35" s="268" t="n">
        <f aca="false">IF($AG35="","",MAX(0,ROUND($AG35-(N($Q35)+N($R35)+N($S35)),2)))</f>
        <v>4000</v>
      </c>
      <c r="AI35" s="268" t="n">
        <f aca="false">IF(OR(TRIM($B35&amp;$C35)="",NOT(ISNUMBER($D35))),"",SUMIFS($W$3:$W$1001,$AK$3:$AK$1001,$AK35,$D$3:$D$1001,"&lt;"&amp;$D35))</f>
        <v>0</v>
      </c>
      <c r="AJ35" s="268" t="n">
        <f aca="false">IF(TRIM($B35&amp;$C35)="","",SUMIFS($W$3:$W$1001,$AK$3:$AK$1001,$AK35))</f>
        <v>4000</v>
      </c>
      <c r="AK35" s="270" t="str">
        <f aca="false">IF(TRIM($B35&amp;$C35)="","",TRIM($B35)&amp;"｜"&amp;TRIM($C35))</f>
        <v>武汉明海定慧商业管理有限公司｜（六渡桥）</v>
      </c>
      <c r="AL35" s="268" t="n">
        <f aca="false">IF(TRIM($B35&amp;$C35)="","",MIN(N($O35),N($Q35)))</f>
        <v>0</v>
      </c>
      <c r="AM35" s="271" t="n">
        <f aca="false">IF(ISNUMBER($D35),YEAR($D35),"")</f>
        <v>2026</v>
      </c>
      <c r="AN35" s="271" t="n">
        <f aca="false">IF(OR(TRIM($B35&amp;$C35)="",NOT(ISNUMBER($D35)),NOT(ISNUMBER($E35))),"",IF($E35&lt;$D35,"",IF(IF($AE35="半年付",2,IF($AE35="季度付",4,IF($AE35="月付",12,IF($AE35="半月付",24,1))))=1,1,MAX(1,ROUND(($E35-$D35+1)/365*IF($AE35="半年付",2,IF($AE35="季度付",4,IF($AE35="月付",12,IF($AE35="半月付",24,1)))),0)))))</f>
        <v>1</v>
      </c>
      <c r="AO35" s="271" t="n">
        <f aca="true">IF($AN35="","",MIN($AN35,MAX(0,INT((TODAY()-付款宽限天数-$D35)/(($E35-$D35+1)/$AN35))+1)))</f>
        <v>1</v>
      </c>
    </row>
    <row r="36" customFormat="false" ht="28.35" hidden="false" customHeight="false" outlineLevel="0" collapsed="false">
      <c r="A36" s="264"/>
      <c r="B36" s="319" t="s">
        <v>1598</v>
      </c>
      <c r="C36" s="309" t="s">
        <v>1599</v>
      </c>
      <c r="D36" s="291"/>
      <c r="E36" s="291"/>
      <c r="F36" s="200" t="str">
        <f aca="true">IF(TRIM($B36&amp;$C36)="","",IF(OR(ISNUMBER(SEARCH("未",$A36)),ISNUMBER(SEARCH("送出",$A36)),AND(TRIM($A36)="",NOT(ISNUMBER($D36)),N($H36)=0)),"【合同未回】","")&amp;IF(NOT(ISNUMBER($E36)),IF(OR(ISNUMBER(SEARCH("未",$A36)),ISNUMBER(SEARCH("送出",$A36)),AND(TRIM($A36)="",NOT(ISNUMBER($D36)),N($H36)=0)),"","【未填合同期】"),IF($E36&lt;TODAY(),"【已到期】",IF($E36-TODAY()&lt;=提醒天数,"【即将到期，剩余"&amp;($E36-TODAY())&amp;"天】","【正常】")))&amp;IF(OR($AD36="安装免保",$AD36="技术免保",$AD36="质保期内"),"【"&amp;$AD36&amp;"】",""))</f>
        <v>【合同未回】</v>
      </c>
      <c r="G36" s="310"/>
      <c r="H36" s="265"/>
      <c r="I36" s="311" t="n">
        <v>5</v>
      </c>
      <c r="J36" s="264"/>
      <c r="K36" s="267" t="str">
        <f aca="false">IF(OR(N($H36)=0,N($I36)=0),"",ROUND(N($H36)*N($I36)*IF(N($J36)=0,1,N($J36)),2))</f>
        <v/>
      </c>
      <c r="L36" s="267"/>
      <c r="M36" s="267" t="str">
        <f aca="false">IF(TRIM($B36&amp;$C36)="","",IF(AND(N($K36)=0,N($L36)=0),"",ROUND(N($K36)+N($L36),2)))</f>
        <v/>
      </c>
      <c r="N36" s="264"/>
      <c r="O36" s="264"/>
      <c r="P36" s="264"/>
      <c r="Q36" s="264"/>
      <c r="R36" s="264"/>
      <c r="S36" s="267"/>
      <c r="T36" s="268" t="str">
        <f aca="false">IF(TRIM($B36&amp;$C36)="","",IF(N($O36)=0,"",MAX(0,MIN(N($O36)-N($Q36),N($W36)))))</f>
        <v/>
      </c>
      <c r="U36" s="268" t="str">
        <f aca="false">IF(TRIM($B36&amp;$C36)="","",IF(N($Q36)&lt;=N($O36),"",N($Q36)-N($O36)))</f>
        <v/>
      </c>
      <c r="V36" s="268" t="str">
        <f aca="false">IF(OR(TRIM($B36&amp;$C36)="",$W36=""),"",MAX(0,N($W36))-N($T36))</f>
        <v/>
      </c>
      <c r="W36" s="268" t="str">
        <f aca="false">IF(TRIM($B36&amp;$C36)="","",IF(AND(N($M36)=0,N($Q36)+N($R36)+N($S36)=0),"",ROUND(N($M36)-N($Q36)-N($R36)-N($S36),2)))</f>
        <v/>
      </c>
      <c r="X36" s="269" t="str">
        <f aca="false">IF(TRIM($B36&amp;$C36)="","",IF(N($M36)=0,IF((N($Q36)+N($R36)+N($S36))=0,"—未填单价","未填单价，已收 "&amp;TEXT((N($Q36)+N($R36)+N($S36)),"#,##0.00")),IF(N($W36)&gt;0.005,"欠 "&amp;TEXT(N($W36),"#,##0.00")&amp;IF(N($T36)&gt;0,"（开票未到账 "&amp;TEXT(N($T36),"#,##0.00")&amp;"）","")&amp;IF(N($V36)&gt;0,"（未开票 "&amp;TEXT(N($V36),"#,##0.00")&amp;"）",""),IF(N($W36)&lt;-0.005,"多收 "&amp;TEXT(-N($W36),"#,##0.00"),"✔ 已结清")))&amp;IF(N($U36)&gt;0,"｜到账未开票 "&amp;TEXT(N($U36),"#,##0.00")&amp;"，待补票","")&amp;IF(N($R36)&gt;0,"｜收现 "&amp;TEXT(N($R36),"#,##0.00"),"")&amp;IF(N($S36)&gt;0,"｜收款不开票 "&amp;TEXT(N($S36),"#,##0.00"),""))</f>
        <v>—未填单价</v>
      </c>
      <c r="Y36" s="312"/>
      <c r="Z36" s="264"/>
      <c r="AA36" s="264"/>
      <c r="AB36" s="264"/>
      <c r="AC36" s="267" t="str">
        <f aca="false">IF(OR(N($O36)=0,N($AB36)=0),"",ROUND(N($O36)/(1+N($AB36))*N($AB36),2))</f>
        <v/>
      </c>
      <c r="AD36" s="312"/>
      <c r="AE36" s="312"/>
      <c r="AF36" s="270" t="str">
        <f aca="false">IF($AN36="","",IF($AN36=1,IF($AO36&gt;=1,"一次性·已到收款期","一次性·未到期"),$AE36&amp;" 第"&amp;$AO36&amp;"/"&amp;$AN36&amp;"期"))</f>
        <v/>
      </c>
      <c r="AG36" s="268" t="str">
        <f aca="false">IF(OR($AN36="",N($M36)=0),"",ROUND(N($K36)*$AO36/$AN36,2)+N($L36))</f>
        <v/>
      </c>
      <c r="AH36" s="268" t="str">
        <f aca="false">IF($AG36="","",MAX(0,ROUND($AG36-(N($Q36)+N($R36)+N($S36)),2)))</f>
        <v/>
      </c>
      <c r="AI36" s="268" t="str">
        <f aca="false">IF(OR(TRIM($B36&amp;$C36)="",NOT(ISNUMBER($D36))),"",SUMIFS($W$3:$W$1001,$AK$3:$AK$1001,$AK36,$D$3:$D$1001,"&lt;"&amp;$D36))</f>
        <v/>
      </c>
      <c r="AJ36" s="268" t="n">
        <f aca="false">IF(TRIM($B36&amp;$C36)="","",SUMIFS($W$3:$W$1001,$AK$3:$AK$1001,$AK36))</f>
        <v>0</v>
      </c>
      <c r="AK36" s="270" t="str">
        <f aca="false">IF(TRIM($B36&amp;$C36)="","",TRIM($B36)&amp;"｜"&amp;TRIM($C36))</f>
        <v>武汉意力物业管理有限责任公司｜（中山大厦）雍景台1号</v>
      </c>
      <c r="AL36" s="268" t="n">
        <f aca="false">IF(TRIM($B36&amp;$C36)="","",MIN(N($O36),N($Q36)))</f>
        <v>0</v>
      </c>
      <c r="AM36" s="271" t="str">
        <f aca="false">IF(ISNUMBER($D36),YEAR($D36),"")</f>
        <v/>
      </c>
      <c r="AN36" s="271" t="str">
        <f aca="false">IF(OR(TRIM($B36&amp;$C36)="",NOT(ISNUMBER($D36)),NOT(ISNUMBER($E36))),"",IF($E36&lt;$D36,"",IF(IF($AE36="半年付",2,IF($AE36="季度付",4,IF($AE36="月付",12,IF($AE36="半月付",24,1))))=1,1,MAX(1,ROUND(($E36-$D36+1)/365*IF($AE36="半年付",2,IF($AE36="季度付",4,IF($AE36="月付",12,IF($AE36="半月付",24,1)))),0)))))</f>
        <v/>
      </c>
      <c r="AO36" s="271" t="str">
        <f aca="true">IF($AN36="","",MIN($AN36,MAX(0,INT((TODAY()-付款宽限天数-$D36)/(($E36-$D36+1)/$AN36))+1)))</f>
        <v/>
      </c>
    </row>
    <row r="37" customFormat="false" ht="28.35" hidden="false" customHeight="false" outlineLevel="0" collapsed="false">
      <c r="A37" s="264"/>
      <c r="B37" s="319" t="s">
        <v>878</v>
      </c>
      <c r="C37" s="309" t="s">
        <v>1600</v>
      </c>
      <c r="D37" s="291"/>
      <c r="E37" s="291"/>
      <c r="F37" s="200" t="str">
        <f aca="true">IF(TRIM($B37&amp;$C37)="","",IF(OR(ISNUMBER(SEARCH("未",$A37)),ISNUMBER(SEARCH("送出",$A37)),AND(TRIM($A37)="",NOT(ISNUMBER($D37)),N($H37)=0)),"【合同未回】","")&amp;IF(NOT(ISNUMBER($E37)),IF(OR(ISNUMBER(SEARCH("未",$A37)),ISNUMBER(SEARCH("送出",$A37)),AND(TRIM($A37)="",NOT(ISNUMBER($D37)),N($H37)=0)),"","【未填合同期】"),IF($E37&lt;TODAY(),"【已到期】",IF($E37-TODAY()&lt;=提醒天数,"【即将到期，剩余"&amp;($E37-TODAY())&amp;"天】","【正常】")))&amp;IF(OR($AD37="安装免保",$AD37="技术免保",$AD37="质保期内"),"【"&amp;$AD37&amp;"】",""))</f>
        <v>【合同未回】</v>
      </c>
      <c r="G37" s="310"/>
      <c r="H37" s="265"/>
      <c r="I37" s="311"/>
      <c r="J37" s="264"/>
      <c r="K37" s="267" t="str">
        <f aca="false">IF(OR(N($H37)=0,N($I37)=0),"",ROUND(N($H37)*N($I37)*IF(N($J37)=0,1,N($J37)),2))</f>
        <v/>
      </c>
      <c r="L37" s="267"/>
      <c r="M37" s="267" t="str">
        <f aca="false">IF(TRIM($B37&amp;$C37)="","",IF(AND(N($K37)=0,N($L37)=0),"",ROUND(N($K37)+N($L37),2)))</f>
        <v/>
      </c>
      <c r="N37" s="264"/>
      <c r="O37" s="264"/>
      <c r="P37" s="264"/>
      <c r="Q37" s="264"/>
      <c r="R37" s="264"/>
      <c r="S37" s="267"/>
      <c r="T37" s="268" t="str">
        <f aca="false">IF(TRIM($B37&amp;$C37)="","",IF(N($O37)=0,"",MAX(0,MIN(N($O37)-N($Q37),N($W37)))))</f>
        <v/>
      </c>
      <c r="U37" s="268" t="str">
        <f aca="false">IF(TRIM($B37&amp;$C37)="","",IF(N($Q37)&lt;=N($O37),"",N($Q37)-N($O37)))</f>
        <v/>
      </c>
      <c r="V37" s="268" t="str">
        <f aca="false">IF(OR(TRIM($B37&amp;$C37)="",$W37=""),"",MAX(0,N($W37))-N($T37))</f>
        <v/>
      </c>
      <c r="W37" s="268" t="str">
        <f aca="false">IF(TRIM($B37&amp;$C37)="","",IF(AND(N($M37)=0,N($Q37)+N($R37)+N($S37)=0),"",ROUND(N($M37)-N($Q37)-N($R37)-N($S37),2)))</f>
        <v/>
      </c>
      <c r="X37" s="269" t="str">
        <f aca="false">IF(TRIM($B37&amp;$C37)="","",IF(N($M37)=0,IF((N($Q37)+N($R37)+N($S37))=0,"—未填单价","未填单价，已收 "&amp;TEXT((N($Q37)+N($R37)+N($S37)),"#,##0.00")),IF(N($W37)&gt;0.005,"欠 "&amp;TEXT(N($W37),"#,##0.00")&amp;IF(N($T37)&gt;0,"（开票未到账 "&amp;TEXT(N($T37),"#,##0.00")&amp;"）","")&amp;IF(N($V37)&gt;0,"（未开票 "&amp;TEXT(N($V37),"#,##0.00")&amp;"）",""),IF(N($W37)&lt;-0.005,"多收 "&amp;TEXT(-N($W37),"#,##0.00"),"✔ 已结清")))&amp;IF(N($U37)&gt;0,"｜到账未开票 "&amp;TEXT(N($U37),"#,##0.00")&amp;"，待补票","")&amp;IF(N($R37)&gt;0,"｜收现 "&amp;TEXT(N($R37),"#,##0.00"),"")&amp;IF(N($S37)&gt;0,"｜收款不开票 "&amp;TEXT(N($S37),"#,##0.00"),""))</f>
        <v>—未填单价</v>
      </c>
      <c r="Y37" s="312"/>
      <c r="Z37" s="264"/>
      <c r="AA37" s="264"/>
      <c r="AB37" s="264"/>
      <c r="AC37" s="267" t="str">
        <f aca="false">IF(OR(N($O37)=0,N($AB37)=0),"",ROUND(N($O37)/(1+N($AB37))*N($AB37),2))</f>
        <v/>
      </c>
      <c r="AD37" s="312"/>
      <c r="AE37" s="312"/>
      <c r="AF37" s="270" t="str">
        <f aca="false">IF($AN37="","",IF($AN37=1,IF($AO37&gt;=1,"一次性·已到收款期","一次性·未到期"),$AE37&amp;" 第"&amp;$AO37&amp;"/"&amp;$AN37&amp;"期"))</f>
        <v/>
      </c>
      <c r="AG37" s="268" t="str">
        <f aca="false">IF(OR($AN37="",N($M37)=0),"",ROUND(N($K37)*$AO37/$AN37,2)+N($L37))</f>
        <v/>
      </c>
      <c r="AH37" s="268" t="str">
        <f aca="false">IF($AG37="","",MAX(0,ROUND($AG37-(N($Q37)+N($R37)+N($S37)),2)))</f>
        <v/>
      </c>
      <c r="AI37" s="268" t="str">
        <f aca="false">IF(OR(TRIM($B37&amp;$C37)="",NOT(ISNUMBER($D37))),"",SUMIFS($W$3:$W$1001,$AK$3:$AK$1001,$AK37,$D$3:$D$1001,"&lt;"&amp;$D37))</f>
        <v/>
      </c>
      <c r="AJ37" s="268" t="n">
        <f aca="false">IF(TRIM($B37&amp;$C37)="","",SUMIFS($W$3:$W$1001,$AK$3:$AK$1001,$AK37))</f>
        <v>0</v>
      </c>
      <c r="AK37" s="270" t="str">
        <f aca="false">IF(TRIM($B37&amp;$C37)="","",TRIM($B37)&amp;"｜"&amp;TRIM($C37))</f>
        <v>武汉意力物业管理有限责任公司｜（中山大厦）雍景台1号</v>
      </c>
      <c r="AL37" s="268" t="n">
        <f aca="false">IF(TRIM($B37&amp;$C37)="","",MIN(N($O37),N($Q37)))</f>
        <v>0</v>
      </c>
      <c r="AM37" s="271" t="str">
        <f aca="false">IF(ISNUMBER($D37),YEAR($D37),"")</f>
        <v/>
      </c>
      <c r="AN37" s="271" t="str">
        <f aca="false">IF(OR(TRIM($B37&amp;$C37)="",NOT(ISNUMBER($D37)),NOT(ISNUMBER($E37))),"",IF($E37&lt;$D37,"",IF(IF($AE37="半年付",2,IF($AE37="季度付",4,IF($AE37="月付",12,IF($AE37="半月付",24,1))))=1,1,MAX(1,ROUND(($E37-$D37+1)/365*IF($AE37="半年付",2,IF($AE37="季度付",4,IF($AE37="月付",12,IF($AE37="半月付",24,1)))),0)))))</f>
        <v/>
      </c>
      <c r="AO37" s="271" t="str">
        <f aca="true">IF($AN37="","",MIN($AN37,MAX(0,INT((TODAY()-付款宽限天数-$D37)/(($E37-$D37+1)/$AN37))+1)))</f>
        <v/>
      </c>
    </row>
    <row r="38" customFormat="false" ht="28.35" hidden="false" customHeight="false" outlineLevel="0" collapsed="false">
      <c r="A38" s="264"/>
      <c r="B38" s="319" t="s">
        <v>1601</v>
      </c>
      <c r="C38" s="313" t="s">
        <v>1602</v>
      </c>
      <c r="D38" s="291"/>
      <c r="E38" s="291"/>
      <c r="F38" s="200" t="str">
        <f aca="true">IF(TRIM($B38&amp;$C38)="","",IF(OR(ISNUMBER(SEARCH("未",$A38)),ISNUMBER(SEARCH("送出",$A38)),AND(TRIM($A38)="",NOT(ISNUMBER($D38)),N($H38)=0)),"【合同未回】","")&amp;IF(NOT(ISNUMBER($E38)),IF(OR(ISNUMBER(SEARCH("未",$A38)),ISNUMBER(SEARCH("送出",$A38)),AND(TRIM($A38)="",NOT(ISNUMBER($D38)),N($H38)=0)),"","【未填合同期】"),IF($E38&lt;TODAY(),"【已到期】",IF($E38-TODAY()&lt;=提醒天数,"【即将到期，剩余"&amp;($E38-TODAY())&amp;"天】","【正常】")))&amp;IF(OR($AD38="安装免保",$AD38="技术免保",$AD38="质保期内"),"【"&amp;$AD38&amp;"】",""))</f>
        <v>【合同未回】</v>
      </c>
      <c r="G38" s="310"/>
      <c r="H38" s="265"/>
      <c r="I38" s="311" t="n">
        <v>1</v>
      </c>
      <c r="J38" s="264"/>
      <c r="K38" s="267" t="str">
        <f aca="false">IF(OR(N($H38)=0,N($I38)=0),"",ROUND(N($H38)*N($I38)*IF(N($J38)=0,1,N($J38)),2))</f>
        <v/>
      </c>
      <c r="L38" s="267"/>
      <c r="M38" s="267" t="str">
        <f aca="false">IF(TRIM($B38&amp;$C38)="","",IF(AND(N($K38)=0,N($L38)=0),"",ROUND(N($K38)+N($L38),2)))</f>
        <v/>
      </c>
      <c r="N38" s="264"/>
      <c r="O38" s="264"/>
      <c r="P38" s="264"/>
      <c r="Q38" s="264"/>
      <c r="R38" s="264"/>
      <c r="S38" s="267"/>
      <c r="T38" s="268" t="str">
        <f aca="false">IF(TRIM($B38&amp;$C38)="","",IF(N($O38)=0,"",MAX(0,MIN(N($O38)-N($Q38),N($W38)))))</f>
        <v/>
      </c>
      <c r="U38" s="268" t="str">
        <f aca="false">IF(TRIM($B38&amp;$C38)="","",IF(N($Q38)&lt;=N($O38),"",N($Q38)-N($O38)))</f>
        <v/>
      </c>
      <c r="V38" s="268" t="str">
        <f aca="false">IF(OR(TRIM($B38&amp;$C38)="",$W38=""),"",MAX(0,N($W38))-N($T38))</f>
        <v/>
      </c>
      <c r="W38" s="268" t="str">
        <f aca="false">IF(TRIM($B38&amp;$C38)="","",IF(AND(N($M38)=0,N($Q38)+N($R38)+N($S38)=0),"",ROUND(N($M38)-N($Q38)-N($R38)-N($S38),2)))</f>
        <v/>
      </c>
      <c r="X38" s="269" t="str">
        <f aca="false">IF(TRIM($B38&amp;$C38)="","",IF(N($M38)=0,IF((N($Q38)+N($R38)+N($S38))=0,"—未填单价","未填单价，已收 "&amp;TEXT((N($Q38)+N($R38)+N($S38)),"#,##0.00")),IF(N($W38)&gt;0.005,"欠 "&amp;TEXT(N($W38),"#,##0.00")&amp;IF(N($T38)&gt;0,"（开票未到账 "&amp;TEXT(N($T38),"#,##0.00")&amp;"）","")&amp;IF(N($V38)&gt;0,"（未开票 "&amp;TEXT(N($V38),"#,##0.00")&amp;"）",""),IF(N($W38)&lt;-0.005,"多收 "&amp;TEXT(-N($W38),"#,##0.00"),"✔ 已结清")))&amp;IF(N($U38)&gt;0,"｜到账未开票 "&amp;TEXT(N($U38),"#,##0.00")&amp;"，待补票","")&amp;IF(N($R38)&gt;0,"｜收现 "&amp;TEXT(N($R38),"#,##0.00"),"")&amp;IF(N($S38)&gt;0,"｜收款不开票 "&amp;TEXT(N($S38),"#,##0.00"),""))</f>
        <v>—未填单价</v>
      </c>
      <c r="Y38" s="312"/>
      <c r="Z38" s="264"/>
      <c r="AA38" s="264"/>
      <c r="AB38" s="264"/>
      <c r="AC38" s="267" t="str">
        <f aca="false">IF(OR(N($O38)=0,N($AB38)=0),"",ROUND(N($O38)/(1+N($AB38))*N($AB38),2))</f>
        <v/>
      </c>
      <c r="AD38" s="312"/>
      <c r="AE38" s="312"/>
      <c r="AF38" s="270" t="str">
        <f aca="false">IF($AN38="","",IF($AN38=1,IF($AO38&gt;=1,"一次性·已到收款期","一次性·未到期"),$AE38&amp;" 第"&amp;$AO38&amp;"/"&amp;$AN38&amp;"期"))</f>
        <v/>
      </c>
      <c r="AG38" s="268" t="str">
        <f aca="false">IF(OR($AN38="",N($M38)=0),"",ROUND(N($K38)*$AO38/$AN38,2)+N($L38))</f>
        <v/>
      </c>
      <c r="AH38" s="268" t="str">
        <f aca="false">IF($AG38="","",MAX(0,ROUND($AG38-(N($Q38)+N($R38)+N($S38)),2)))</f>
        <v/>
      </c>
      <c r="AI38" s="268" t="str">
        <f aca="false">IF(OR(TRIM($B38&amp;$C38)="",NOT(ISNUMBER($D38))),"",SUMIFS($W$3:$W$1001,$AK$3:$AK$1001,$AK38,$D$3:$D$1001,"&lt;"&amp;$D38))</f>
        <v/>
      </c>
      <c r="AJ38" s="268" t="n">
        <f aca="false">IF(TRIM($B38&amp;$C38)="","",SUMIFS($W$3:$W$1001,$AK$3:$AK$1001,$AK38))</f>
        <v>0</v>
      </c>
      <c r="AK38" s="270" t="str">
        <f aca="false">IF(TRIM($B38&amp;$C38)="","",TRIM($B38)&amp;"｜"&amp;TRIM($C38))</f>
        <v>武汉华茂医院有限公司｜（妇产医院）</v>
      </c>
      <c r="AL38" s="268" t="n">
        <f aca="false">IF(TRIM($B38&amp;$C38)="","",MIN(N($O38),N($Q38)))</f>
        <v>0</v>
      </c>
      <c r="AM38" s="271" t="str">
        <f aca="false">IF(ISNUMBER($D38),YEAR($D38),"")</f>
        <v/>
      </c>
      <c r="AN38" s="271" t="str">
        <f aca="false">IF(OR(TRIM($B38&amp;$C38)="",NOT(ISNUMBER($D38)),NOT(ISNUMBER($E38))),"",IF($E38&lt;$D38,"",IF(IF($AE38="半年付",2,IF($AE38="季度付",4,IF($AE38="月付",12,IF($AE38="半月付",24,1))))=1,1,MAX(1,ROUND(($E38-$D38+1)/365*IF($AE38="半年付",2,IF($AE38="季度付",4,IF($AE38="月付",12,IF($AE38="半月付",24,1)))),0)))))</f>
        <v/>
      </c>
      <c r="AO38" s="271" t="str">
        <f aca="true">IF($AN38="","",MIN($AN38,MAX(0,INT((TODAY()-付款宽限天数-$D38)/(($E38-$D38+1)/$AN38))+1)))</f>
        <v/>
      </c>
    </row>
    <row r="39" customFormat="false" ht="28.35" hidden="false" customHeight="false" outlineLevel="0" collapsed="false">
      <c r="A39" s="264"/>
      <c r="B39" s="319" t="s">
        <v>497</v>
      </c>
      <c r="C39" s="313" t="s">
        <v>1603</v>
      </c>
      <c r="D39" s="291"/>
      <c r="E39" s="291"/>
      <c r="F39" s="200" t="str">
        <f aca="true">IF(TRIM($B39&amp;$C39)="","",IF(OR(ISNUMBER(SEARCH("未",$A39)),ISNUMBER(SEARCH("送出",$A39)),AND(TRIM($A39)="",NOT(ISNUMBER($D39)),N($H39)=0)),"【合同未回】","")&amp;IF(NOT(ISNUMBER($E39)),IF(OR(ISNUMBER(SEARCH("未",$A39)),ISNUMBER(SEARCH("送出",$A39)),AND(TRIM($A39)="",NOT(ISNUMBER($D39)),N($H39)=0)),"","【未填合同期】"),IF($E39&lt;TODAY(),"【已到期】",IF($E39-TODAY()&lt;=提醒天数,"【即将到期，剩余"&amp;($E39-TODAY())&amp;"天】","【正常】")))&amp;IF(OR($AD39="安装免保",$AD39="技术免保",$AD39="质保期内"),"【"&amp;$AD39&amp;"】",""))</f>
        <v>【合同未回】</v>
      </c>
      <c r="G39" s="310"/>
      <c r="H39" s="265"/>
      <c r="I39" s="311" t="n">
        <v>1</v>
      </c>
      <c r="J39" s="264"/>
      <c r="K39" s="267" t="str">
        <f aca="false">IF(OR(N($H39)=0,N($I39)=0),"",ROUND(N($H39)*N($I39)*IF(N($J39)=0,1,N($J39)),2))</f>
        <v/>
      </c>
      <c r="L39" s="267"/>
      <c r="M39" s="267" t="str">
        <f aca="false">IF(TRIM($B39&amp;$C39)="","",IF(AND(N($K39)=0,N($L39)=0),"",ROUND(N($K39)+N($L39),2)))</f>
        <v/>
      </c>
      <c r="N39" s="264"/>
      <c r="O39" s="264"/>
      <c r="P39" s="264"/>
      <c r="Q39" s="264"/>
      <c r="R39" s="264"/>
      <c r="S39" s="267"/>
      <c r="T39" s="268" t="str">
        <f aca="false">IF(TRIM($B39&amp;$C39)="","",IF(N($O39)=0,"",MAX(0,MIN(N($O39)-N($Q39),N($W39)))))</f>
        <v/>
      </c>
      <c r="U39" s="268" t="str">
        <f aca="false">IF(TRIM($B39&amp;$C39)="","",IF(N($Q39)&lt;=N($O39),"",N($Q39)-N($O39)))</f>
        <v/>
      </c>
      <c r="V39" s="268" t="str">
        <f aca="false">IF(OR(TRIM($B39&amp;$C39)="",$W39=""),"",MAX(0,N($W39))-N($T39))</f>
        <v/>
      </c>
      <c r="W39" s="268" t="str">
        <f aca="false">IF(TRIM($B39&amp;$C39)="","",IF(AND(N($M39)=0,N($Q39)+N($R39)+N($S39)=0),"",ROUND(N($M39)-N($Q39)-N($R39)-N($S39),2)))</f>
        <v/>
      </c>
      <c r="X39" s="269" t="str">
        <f aca="false">IF(TRIM($B39&amp;$C39)="","",IF(N($M39)=0,IF((N($Q39)+N($R39)+N($S39))=0,"—未填单价","未填单价，已收 "&amp;TEXT((N($Q39)+N($R39)+N($S39)),"#,##0.00")),IF(N($W39)&gt;0.005,"欠 "&amp;TEXT(N($W39),"#,##0.00")&amp;IF(N($T39)&gt;0,"（开票未到账 "&amp;TEXT(N($T39),"#,##0.00")&amp;"）","")&amp;IF(N($V39)&gt;0,"（未开票 "&amp;TEXT(N($V39),"#,##0.00")&amp;"）",""),IF(N($W39)&lt;-0.005,"多收 "&amp;TEXT(-N($W39),"#,##0.00"),"✔ 已结清")))&amp;IF(N($U39)&gt;0,"｜到账未开票 "&amp;TEXT(N($U39),"#,##0.00")&amp;"，待补票","")&amp;IF(N($R39)&gt;0,"｜收现 "&amp;TEXT(N($R39),"#,##0.00"),"")&amp;IF(N($S39)&gt;0,"｜收款不开票 "&amp;TEXT(N($S39),"#,##0.00"),""))</f>
        <v>—未填单价</v>
      </c>
      <c r="Y39" s="312"/>
      <c r="Z39" s="264"/>
      <c r="AA39" s="264"/>
      <c r="AB39" s="264"/>
      <c r="AC39" s="267" t="str">
        <f aca="false">IF(OR(N($O39)=0,N($AB39)=0),"",ROUND(N($O39)/(1+N($AB39))*N($AB39),2))</f>
        <v/>
      </c>
      <c r="AD39" s="312"/>
      <c r="AE39" s="312"/>
      <c r="AF39" s="270" t="str">
        <f aca="false">IF($AN39="","",IF($AN39=1,IF($AO39&gt;=1,"一次性·已到收款期","一次性·未到期"),$AE39&amp;" 第"&amp;$AO39&amp;"/"&amp;$AN39&amp;"期"))</f>
        <v/>
      </c>
      <c r="AG39" s="268" t="str">
        <f aca="false">IF(OR($AN39="",N($M39)=0),"",ROUND(N($K39)*$AO39/$AN39,2)+N($L39))</f>
        <v/>
      </c>
      <c r="AH39" s="268" t="str">
        <f aca="false">IF($AG39="","",MAX(0,ROUND($AG39-(N($Q39)+N($R39)+N($S39)),2)))</f>
        <v/>
      </c>
      <c r="AI39" s="268" t="str">
        <f aca="false">IF(OR(TRIM($B39&amp;$C39)="",NOT(ISNUMBER($D39))),"",SUMIFS($W$3:$W$1001,$AK$3:$AK$1001,$AK39,$D$3:$D$1001,"&lt;"&amp;$D39))</f>
        <v/>
      </c>
      <c r="AJ39" s="268" t="n">
        <f aca="false">IF(TRIM($B39&amp;$C39)="","",SUMIFS($W$3:$W$1001,$AK$3:$AK$1001,$AK39))</f>
        <v>0</v>
      </c>
      <c r="AK39" s="270" t="str">
        <f aca="false">IF(TRIM($B39&amp;$C39)="","",TRIM($B39)&amp;"｜"&amp;TRIM($C39))</f>
        <v>武汉中南标准件有限公司｜（六渡桥圣源酒店）</v>
      </c>
      <c r="AL39" s="268" t="n">
        <f aca="false">IF(TRIM($B39&amp;$C39)="","",MIN(N($O39),N($Q39)))</f>
        <v>0</v>
      </c>
      <c r="AM39" s="271" t="str">
        <f aca="false">IF(ISNUMBER($D39),YEAR($D39),"")</f>
        <v/>
      </c>
      <c r="AN39" s="271" t="str">
        <f aca="false">IF(OR(TRIM($B39&amp;$C39)="",NOT(ISNUMBER($D39)),NOT(ISNUMBER($E39))),"",IF($E39&lt;$D39,"",IF(IF($AE39="半年付",2,IF($AE39="季度付",4,IF($AE39="月付",12,IF($AE39="半月付",24,1))))=1,1,MAX(1,ROUND(($E39-$D39+1)/365*IF($AE39="半年付",2,IF($AE39="季度付",4,IF($AE39="月付",12,IF($AE39="半月付",24,1)))),0)))))</f>
        <v/>
      </c>
      <c r="AO39" s="271" t="str">
        <f aca="true">IF($AN39="","",MIN($AN39,MAX(0,INT((TODAY()-付款宽限天数-$D39)/(($E39-$D39+1)/$AN39))+1)))</f>
        <v/>
      </c>
    </row>
    <row r="40" customFormat="false" ht="28.35" hidden="false" customHeight="false" outlineLevel="0" collapsed="false">
      <c r="A40" s="264"/>
      <c r="B40" s="319" t="s">
        <v>298</v>
      </c>
      <c r="C40" s="313" t="s">
        <v>1604</v>
      </c>
      <c r="D40" s="291"/>
      <c r="E40" s="291"/>
      <c r="F40" s="200" t="str">
        <f aca="true">IF(TRIM($B40&amp;$C40)="","",IF(OR(ISNUMBER(SEARCH("未",$A40)),ISNUMBER(SEARCH("送出",$A40)),AND(TRIM($A40)="",NOT(ISNUMBER($D40)),N($H40)=0)),"【合同未回】","")&amp;IF(NOT(ISNUMBER($E40)),IF(OR(ISNUMBER(SEARCH("未",$A40)),ISNUMBER(SEARCH("送出",$A40)),AND(TRIM($A40)="",NOT(ISNUMBER($D40)),N($H40)=0)),"","【未填合同期】"),IF($E40&lt;TODAY(),"【已到期】",IF($E40-TODAY()&lt;=提醒天数,"【即将到期，剩余"&amp;($E40-TODAY())&amp;"天】","【正常】")))&amp;IF(OR($AD40="安装免保",$AD40="技术免保",$AD40="质保期内"),"【"&amp;$AD40&amp;"】",""))</f>
        <v>【合同未回】</v>
      </c>
      <c r="G40" s="310"/>
      <c r="H40" s="265"/>
      <c r="I40" s="311" t="n">
        <v>1</v>
      </c>
      <c r="J40" s="264"/>
      <c r="K40" s="267" t="str">
        <f aca="false">IF(OR(N($H40)=0,N($I40)=0),"",ROUND(N($H40)*N($I40)*IF(N($J40)=0,1,N($J40)),2))</f>
        <v/>
      </c>
      <c r="L40" s="267"/>
      <c r="M40" s="267" t="str">
        <f aca="false">IF(TRIM($B40&amp;$C40)="","",IF(AND(N($K40)=0,N($L40)=0),"",ROUND(N($K40)+N($L40),2)))</f>
        <v/>
      </c>
      <c r="N40" s="264"/>
      <c r="O40" s="264"/>
      <c r="P40" s="264"/>
      <c r="Q40" s="264"/>
      <c r="R40" s="264"/>
      <c r="S40" s="267"/>
      <c r="T40" s="268" t="str">
        <f aca="false">IF(TRIM($B40&amp;$C40)="","",IF(N($O40)=0,"",MAX(0,MIN(N($O40)-N($Q40),N($W40)))))</f>
        <v/>
      </c>
      <c r="U40" s="268" t="str">
        <f aca="false">IF(TRIM($B40&amp;$C40)="","",IF(N($Q40)&lt;=N($O40),"",N($Q40)-N($O40)))</f>
        <v/>
      </c>
      <c r="V40" s="268" t="str">
        <f aca="false">IF(OR(TRIM($B40&amp;$C40)="",$W40=""),"",MAX(0,N($W40))-N($T40))</f>
        <v/>
      </c>
      <c r="W40" s="268" t="str">
        <f aca="false">IF(TRIM($B40&amp;$C40)="","",IF(AND(N($M40)=0,N($Q40)+N($R40)+N($S40)=0),"",ROUND(N($M40)-N($Q40)-N($R40)-N($S40),2)))</f>
        <v/>
      </c>
      <c r="X40" s="269" t="str">
        <f aca="false">IF(TRIM($B40&amp;$C40)="","",IF(N($M40)=0,IF((N($Q40)+N($R40)+N($S40))=0,"—未填单价","未填单价，已收 "&amp;TEXT((N($Q40)+N($R40)+N($S40)),"#,##0.00")),IF(N($W40)&gt;0.005,"欠 "&amp;TEXT(N($W40),"#,##0.00")&amp;IF(N($T40)&gt;0,"（开票未到账 "&amp;TEXT(N($T40),"#,##0.00")&amp;"）","")&amp;IF(N($V40)&gt;0,"（未开票 "&amp;TEXT(N($V40),"#,##0.00")&amp;"）",""),IF(N($W40)&lt;-0.005,"多收 "&amp;TEXT(-N($W40),"#,##0.00"),"✔ 已结清")))&amp;IF(N($U40)&gt;0,"｜到账未开票 "&amp;TEXT(N($U40),"#,##0.00")&amp;"，待补票","")&amp;IF(N($R40)&gt;0,"｜收现 "&amp;TEXT(N($R40),"#,##0.00"),"")&amp;IF(N($S40)&gt;0,"｜收款不开票 "&amp;TEXT(N($S40),"#,##0.00"),""))</f>
        <v>—未填单价</v>
      </c>
      <c r="Y40" s="312"/>
      <c r="Z40" s="264"/>
      <c r="AA40" s="264"/>
      <c r="AB40" s="264"/>
      <c r="AC40" s="267" t="str">
        <f aca="false">IF(OR(N($O40)=0,N($AB40)=0),"",ROUND(N($O40)/(1+N($AB40))*N($AB40),2))</f>
        <v/>
      </c>
      <c r="AD40" s="312"/>
      <c r="AE40" s="312"/>
      <c r="AF40" s="270" t="str">
        <f aca="false">IF($AN40="","",IF($AN40=1,IF($AO40&gt;=1,"一次性·已到收款期","一次性·未到期"),$AE40&amp;" 第"&amp;$AO40&amp;"/"&amp;$AN40&amp;"期"))</f>
        <v/>
      </c>
      <c r="AG40" s="268" t="str">
        <f aca="false">IF(OR($AN40="",N($M40)=0),"",ROUND(N($K40)*$AO40/$AN40,2)+N($L40))</f>
        <v/>
      </c>
      <c r="AH40" s="268" t="str">
        <f aca="false">IF($AG40="","",MAX(0,ROUND($AG40-(N($Q40)+N($R40)+N($S40)),2)))</f>
        <v/>
      </c>
      <c r="AI40" s="268" t="str">
        <f aca="false">IF(OR(TRIM($B40&amp;$C40)="",NOT(ISNUMBER($D40))),"",SUMIFS($W$3:$W$1001,$AK$3:$AK$1001,$AK40,$D$3:$D$1001,"&lt;"&amp;$D40))</f>
        <v/>
      </c>
      <c r="AJ40" s="268" t="n">
        <f aca="false">IF(TRIM($B40&amp;$C40)="","",SUMIFS($W$3:$W$1001,$AK$3:$AK$1001,$AK40))</f>
        <v>0</v>
      </c>
      <c r="AK40" s="270" t="str">
        <f aca="false">IF(TRIM($B40&amp;$C40)="","",TRIM($B40)&amp;"｜"&amp;TRIM($C40))</f>
        <v>武汉市宝嘉丽酒店管理有限公司｜（纽宾凯拦江路店）</v>
      </c>
      <c r="AL40" s="268" t="n">
        <f aca="false">IF(TRIM($B40&amp;$C40)="","",MIN(N($O40),N($Q40)))</f>
        <v>0</v>
      </c>
      <c r="AM40" s="271" t="str">
        <f aca="false">IF(ISNUMBER($D40),YEAR($D40),"")</f>
        <v/>
      </c>
      <c r="AN40" s="271" t="str">
        <f aca="false">IF(OR(TRIM($B40&amp;$C40)="",NOT(ISNUMBER($D40)),NOT(ISNUMBER($E40))),"",IF($E40&lt;$D40,"",IF(IF($AE40="半年付",2,IF($AE40="季度付",4,IF($AE40="月付",12,IF($AE40="半月付",24,1))))=1,1,MAX(1,ROUND(($E40-$D40+1)/365*IF($AE40="半年付",2,IF($AE40="季度付",4,IF($AE40="月付",12,IF($AE40="半月付",24,1)))),0)))))</f>
        <v/>
      </c>
      <c r="AO40" s="271" t="str">
        <f aca="true">IF($AN40="","",MIN($AN40,MAX(0,INT((TODAY()-付款宽限天数-$D40)/(($E40-$D40+1)/$AN40))+1)))</f>
        <v/>
      </c>
    </row>
    <row r="41" customFormat="false" ht="28.35" hidden="false" customHeight="false" outlineLevel="0" collapsed="false">
      <c r="A41" s="264"/>
      <c r="B41" s="264"/>
      <c r="C41" s="313" t="s">
        <v>1605</v>
      </c>
      <c r="D41" s="291"/>
      <c r="E41" s="291"/>
      <c r="F41" s="200" t="str">
        <f aca="true">IF(TRIM($B41&amp;$C41)="","",IF(OR(ISNUMBER(SEARCH("未",$A41)),ISNUMBER(SEARCH("送出",$A41)),AND(TRIM($A41)="",NOT(ISNUMBER($D41)),N($H41)=0)),"【合同未回】","")&amp;IF(NOT(ISNUMBER($E41)),IF(OR(ISNUMBER(SEARCH("未",$A41)),ISNUMBER(SEARCH("送出",$A41)),AND(TRIM($A41)="",NOT(ISNUMBER($D41)),N($H41)=0)),"","【未填合同期】"),IF($E41&lt;TODAY(),"【已到期】",IF($E41-TODAY()&lt;=提醒天数,"【即将到期，剩余"&amp;($E41-TODAY())&amp;"天】","【正常】")))&amp;IF(OR($AD41="安装免保",$AD41="技术免保",$AD41="质保期内"),"【"&amp;$AD41&amp;"】",""))</f>
        <v>【合同未回】</v>
      </c>
      <c r="G41" s="310"/>
      <c r="H41" s="265"/>
      <c r="I41" s="311" t="n">
        <v>1</v>
      </c>
      <c r="J41" s="264"/>
      <c r="K41" s="267" t="str">
        <f aca="false">IF(OR(N($H41)=0,N($I41)=0),"",ROUND(N($H41)*N($I41)*IF(N($J41)=0,1,N($J41)),2))</f>
        <v/>
      </c>
      <c r="L41" s="267"/>
      <c r="M41" s="267" t="str">
        <f aca="false">IF(TRIM($B41&amp;$C41)="","",IF(AND(N($K41)=0,N($L41)=0),"",ROUND(N($K41)+N($L41),2)))</f>
        <v/>
      </c>
      <c r="N41" s="264"/>
      <c r="O41" s="264"/>
      <c r="P41" s="264"/>
      <c r="Q41" s="264"/>
      <c r="R41" s="264"/>
      <c r="S41" s="267"/>
      <c r="T41" s="268" t="str">
        <f aca="false">IF(TRIM($B41&amp;$C41)="","",IF(N($O41)=0,"",MAX(0,MIN(N($O41)-N($Q41),N($W41)))))</f>
        <v/>
      </c>
      <c r="U41" s="268" t="str">
        <f aca="false">IF(TRIM($B41&amp;$C41)="","",IF(N($Q41)&lt;=N($O41),"",N($Q41)-N($O41)))</f>
        <v/>
      </c>
      <c r="V41" s="268" t="str">
        <f aca="false">IF(OR(TRIM($B41&amp;$C41)="",$W41=""),"",MAX(0,N($W41))-N($T41))</f>
        <v/>
      </c>
      <c r="W41" s="268" t="str">
        <f aca="false">IF(TRIM($B41&amp;$C41)="","",IF(AND(N($M41)=0,N($Q41)+N($R41)+N($S41)=0),"",ROUND(N($M41)-N($Q41)-N($R41)-N($S41),2)))</f>
        <v/>
      </c>
      <c r="X41" s="269" t="str">
        <f aca="false">IF(TRIM($B41&amp;$C41)="","",IF(N($M41)=0,IF((N($Q41)+N($R41)+N($S41))=0,"—未填单价","未填单价，已收 "&amp;TEXT((N($Q41)+N($R41)+N($S41)),"#,##0.00")),IF(N($W41)&gt;0.005,"欠 "&amp;TEXT(N($W41),"#,##0.00")&amp;IF(N($T41)&gt;0,"（开票未到账 "&amp;TEXT(N($T41),"#,##0.00")&amp;"）","")&amp;IF(N($V41)&gt;0,"（未开票 "&amp;TEXT(N($V41),"#,##0.00")&amp;"）",""),IF(N($W41)&lt;-0.005,"多收 "&amp;TEXT(-N($W41),"#,##0.00"),"✔ 已结清")))&amp;IF(N($U41)&gt;0,"｜到账未开票 "&amp;TEXT(N($U41),"#,##0.00")&amp;"，待补票","")&amp;IF(N($R41)&gt;0,"｜收现 "&amp;TEXT(N($R41),"#,##0.00"),"")&amp;IF(N($S41)&gt;0,"｜收款不开票 "&amp;TEXT(N($S41),"#,##0.00"),""))</f>
        <v>—未填单价</v>
      </c>
      <c r="Y41" s="312"/>
      <c r="Z41" s="264"/>
      <c r="AA41" s="264"/>
      <c r="AB41" s="264"/>
      <c r="AC41" s="267" t="str">
        <f aca="false">IF(OR(N($O41)=0,N($AB41)=0),"",ROUND(N($O41)/(1+N($AB41))*N($AB41),2))</f>
        <v/>
      </c>
      <c r="AD41" s="312"/>
      <c r="AE41" s="312"/>
      <c r="AF41" s="270" t="str">
        <f aca="false">IF($AN41="","",IF($AN41=1,IF($AO41&gt;=1,"一次性·已到收款期","一次性·未到期"),$AE41&amp;" 第"&amp;$AO41&amp;"/"&amp;$AN41&amp;"期"))</f>
        <v/>
      </c>
      <c r="AG41" s="268" t="str">
        <f aca="false">IF(OR($AN41="",N($M41)=0),"",ROUND(N($K41)*$AO41/$AN41,2)+N($L41))</f>
        <v/>
      </c>
      <c r="AH41" s="268" t="str">
        <f aca="false">IF($AG41="","",MAX(0,ROUND($AG41-(N($Q41)+N($R41)+N($S41)),2)))</f>
        <v/>
      </c>
      <c r="AI41" s="268" t="str">
        <f aca="false">IF(OR(TRIM($B41&amp;$C41)="",NOT(ISNUMBER($D41))),"",SUMIFS($W$3:$W$1001,$AK$3:$AK$1001,$AK41,$D$3:$D$1001,"&lt;"&amp;$D41))</f>
        <v/>
      </c>
      <c r="AJ41" s="268" t="n">
        <f aca="false">IF(TRIM($B41&amp;$C41)="","",SUMIFS($W$3:$W$1001,$AK$3:$AK$1001,$AK41))</f>
        <v>0</v>
      </c>
      <c r="AK41" s="270" t="str">
        <f aca="false">IF(TRIM($B41&amp;$C41)="","",TRIM($B41)&amp;"｜"&amp;TRIM($C41))</f>
        <v>｜（武装部)2台</v>
      </c>
      <c r="AL41" s="268" t="n">
        <f aca="false">IF(TRIM($B41&amp;$C41)="","",MIN(N($O41),N($Q41)))</f>
        <v>0</v>
      </c>
      <c r="AM41" s="271" t="str">
        <f aca="false">IF(ISNUMBER($D41),YEAR($D41),"")</f>
        <v/>
      </c>
      <c r="AN41" s="271" t="str">
        <f aca="false">IF(OR(TRIM($B41&amp;$C41)="",NOT(ISNUMBER($D41)),NOT(ISNUMBER($E41))),"",IF($E41&lt;$D41,"",IF(IF($AE41="半年付",2,IF($AE41="季度付",4,IF($AE41="月付",12,IF($AE41="半月付",24,1))))=1,1,MAX(1,ROUND(($E41-$D41+1)/365*IF($AE41="半年付",2,IF($AE41="季度付",4,IF($AE41="月付",12,IF($AE41="半月付",24,1)))),0)))))</f>
        <v/>
      </c>
      <c r="AO41" s="271" t="str">
        <f aca="true">IF($AN41="","",MIN($AN41,MAX(0,INT((TODAY()-付款宽限天数-$D41)/(($E41-$D41+1)/$AN41))+1)))</f>
        <v/>
      </c>
    </row>
    <row r="42" customFormat="false" ht="28.35" hidden="false" customHeight="false" outlineLevel="0" collapsed="false">
      <c r="A42" s="264"/>
      <c r="B42" s="264"/>
      <c r="C42" s="309" t="s">
        <v>1606</v>
      </c>
      <c r="D42" s="291"/>
      <c r="E42" s="291"/>
      <c r="F42" s="200" t="str">
        <f aca="true">IF(TRIM($B42&amp;$C42)="","",IF(OR(ISNUMBER(SEARCH("未",$A42)),ISNUMBER(SEARCH("送出",$A42)),AND(TRIM($A42)="",NOT(ISNUMBER($D42)),N($H42)=0)),"【合同未回】","")&amp;IF(NOT(ISNUMBER($E42)),IF(OR(ISNUMBER(SEARCH("未",$A42)),ISNUMBER(SEARCH("送出",$A42)),AND(TRIM($A42)="",NOT(ISNUMBER($D42)),N($H42)=0)),"","【未填合同期】"),IF($E42&lt;TODAY(),"【已到期】",IF($E42-TODAY()&lt;=提醒天数,"【即将到期，剩余"&amp;($E42-TODAY())&amp;"天】","【正常】")))&amp;IF(OR($AD42="安装免保",$AD42="技术免保",$AD42="质保期内"),"【"&amp;$AD42&amp;"】",""))</f>
        <v>【合同未回】</v>
      </c>
      <c r="G42" s="310"/>
      <c r="H42" s="265"/>
      <c r="I42" s="311" t="n">
        <v>1</v>
      </c>
      <c r="J42" s="264"/>
      <c r="K42" s="267" t="str">
        <f aca="false">IF(OR(N($H42)=0,N($I42)=0),"",ROUND(N($H42)*N($I42)*IF(N($J42)=0,1,N($J42)),2))</f>
        <v/>
      </c>
      <c r="L42" s="267"/>
      <c r="M42" s="267" t="str">
        <f aca="false">IF(TRIM($B42&amp;$C42)="","",IF(AND(N($K42)=0,N($L42)=0),"",ROUND(N($K42)+N($L42),2)))</f>
        <v/>
      </c>
      <c r="N42" s="264"/>
      <c r="O42" s="264"/>
      <c r="P42" s="264"/>
      <c r="Q42" s="264"/>
      <c r="R42" s="264"/>
      <c r="S42" s="267"/>
      <c r="T42" s="268" t="str">
        <f aca="false">IF(TRIM($B42&amp;$C42)="","",IF(N($O42)=0,"",MAX(0,MIN(N($O42)-N($Q42),N($W42)))))</f>
        <v/>
      </c>
      <c r="U42" s="268" t="str">
        <f aca="false">IF(TRIM($B42&amp;$C42)="","",IF(N($Q42)&lt;=N($O42),"",N($Q42)-N($O42)))</f>
        <v/>
      </c>
      <c r="V42" s="268" t="str">
        <f aca="false">IF(OR(TRIM($B42&amp;$C42)="",$W42=""),"",MAX(0,N($W42))-N($T42))</f>
        <v/>
      </c>
      <c r="W42" s="268" t="str">
        <f aca="false">IF(TRIM($B42&amp;$C42)="","",IF(AND(N($M42)=0,N($Q42)+N($R42)+N($S42)=0),"",ROUND(N($M42)-N($Q42)-N($R42)-N($S42),2)))</f>
        <v/>
      </c>
      <c r="X42" s="269" t="str">
        <f aca="false">IF(TRIM($B42&amp;$C42)="","",IF(N($M42)=0,IF((N($Q42)+N($R42)+N($S42))=0,"—未填单价","未填单价，已收 "&amp;TEXT((N($Q42)+N($R42)+N($S42)),"#,##0.00")),IF(N($W42)&gt;0.005,"欠 "&amp;TEXT(N($W42),"#,##0.00")&amp;IF(N($T42)&gt;0,"（开票未到账 "&amp;TEXT(N($T42),"#,##0.00")&amp;"）","")&amp;IF(N($V42)&gt;0,"（未开票 "&amp;TEXT(N($V42),"#,##0.00")&amp;"）",""),IF(N($W42)&lt;-0.005,"多收 "&amp;TEXT(-N($W42),"#,##0.00"),"✔ 已结清")))&amp;IF(N($U42)&gt;0,"｜到账未开票 "&amp;TEXT(N($U42),"#,##0.00")&amp;"，待补票","")&amp;IF(N($R42)&gt;0,"｜收现 "&amp;TEXT(N($R42),"#,##0.00"),"")&amp;IF(N($S42)&gt;0,"｜收款不开票 "&amp;TEXT(N($S42),"#,##0.00"),""))</f>
        <v>—未填单价</v>
      </c>
      <c r="Y42" s="312"/>
      <c r="Z42" s="264"/>
      <c r="AA42" s="264"/>
      <c r="AB42" s="264"/>
      <c r="AC42" s="267" t="str">
        <f aca="false">IF(OR(N($O42)=0,N($AB42)=0),"",ROUND(N($O42)/(1+N($AB42))*N($AB42),2))</f>
        <v/>
      </c>
      <c r="AD42" s="312"/>
      <c r="AE42" s="312"/>
      <c r="AF42" s="270" t="str">
        <f aca="false">IF($AN42="","",IF($AN42=1,IF($AO42&gt;=1,"一次性·已到收款期","一次性·未到期"),$AE42&amp;" 第"&amp;$AO42&amp;"/"&amp;$AN42&amp;"期"))</f>
        <v/>
      </c>
      <c r="AG42" s="268" t="str">
        <f aca="false">IF(OR($AN42="",N($M42)=0),"",ROUND(N($K42)*$AO42/$AN42,2)+N($L42))</f>
        <v/>
      </c>
      <c r="AH42" s="268" t="str">
        <f aca="false">IF($AG42="","",MAX(0,ROUND($AG42-(N($Q42)+N($R42)+N($S42)),2)))</f>
        <v/>
      </c>
      <c r="AI42" s="268" t="str">
        <f aca="false">IF(OR(TRIM($B42&amp;$C42)="",NOT(ISNUMBER($D42))),"",SUMIFS($W$3:$W$1001,$AK$3:$AK$1001,$AK42,$D$3:$D$1001,"&lt;"&amp;$D42))</f>
        <v/>
      </c>
      <c r="AJ42" s="268" t="n">
        <f aca="false">IF(TRIM($B42&amp;$C42)="","",SUMIFS($W$3:$W$1001,$AK$3:$AK$1001,$AK42))</f>
        <v>0</v>
      </c>
      <c r="AK42" s="270" t="str">
        <f aca="false">IF(TRIM($B42&amp;$C42)="","",TRIM($B42)&amp;"｜"&amp;TRIM($C42))</f>
        <v>｜武汉市江岸区法院宿舍1栋1、2单元</v>
      </c>
      <c r="AL42" s="268" t="n">
        <f aca="false">IF(TRIM($B42&amp;$C42)="","",MIN(N($O42),N($Q42)))</f>
        <v>0</v>
      </c>
      <c r="AM42" s="271" t="str">
        <f aca="false">IF(ISNUMBER($D42),YEAR($D42),"")</f>
        <v/>
      </c>
      <c r="AN42" s="271" t="str">
        <f aca="false">IF(OR(TRIM($B42&amp;$C42)="",NOT(ISNUMBER($D42)),NOT(ISNUMBER($E42))),"",IF($E42&lt;$D42,"",IF(IF($AE42="半年付",2,IF($AE42="季度付",4,IF($AE42="月付",12,IF($AE42="半月付",24,1))))=1,1,MAX(1,ROUND(($E42-$D42+1)/365*IF($AE42="半年付",2,IF($AE42="季度付",4,IF($AE42="月付",12,IF($AE42="半月付",24,1)))),0)))))</f>
        <v/>
      </c>
      <c r="AO42" s="271" t="str">
        <f aca="true">IF($AN42="","",MIN($AN42,MAX(0,INT((TODAY()-付款宽限天数-$D42)/(($E42-$D42+1)/$AN42))+1)))</f>
        <v/>
      </c>
    </row>
    <row r="43" customFormat="false" ht="28.35" hidden="false" customHeight="false" outlineLevel="0" collapsed="false">
      <c r="A43" s="264"/>
      <c r="B43" s="264"/>
      <c r="C43" s="309" t="s">
        <v>1607</v>
      </c>
      <c r="D43" s="291"/>
      <c r="E43" s="291"/>
      <c r="F43" s="200" t="str">
        <f aca="true">IF(TRIM($B43&amp;$C43)="","",IF(OR(ISNUMBER(SEARCH("未",$A43)),ISNUMBER(SEARCH("送出",$A43)),AND(TRIM($A43)="",NOT(ISNUMBER($D43)),N($H43)=0)),"【合同未回】","")&amp;IF(NOT(ISNUMBER($E43)),IF(OR(ISNUMBER(SEARCH("未",$A43)),ISNUMBER(SEARCH("送出",$A43)),AND(TRIM($A43)="",NOT(ISNUMBER($D43)),N($H43)=0)),"","【未填合同期】"),IF($E43&lt;TODAY(),"【已到期】",IF($E43-TODAY()&lt;=提醒天数,"【即将到期，剩余"&amp;($E43-TODAY())&amp;"天】","【正常】")))&amp;IF(OR($AD43="安装免保",$AD43="技术免保",$AD43="质保期内"),"【"&amp;$AD43&amp;"】",""))</f>
        <v>【合同未回】</v>
      </c>
      <c r="G43" s="310"/>
      <c r="H43" s="265"/>
      <c r="I43" s="311" t="n">
        <v>1</v>
      </c>
      <c r="J43" s="264"/>
      <c r="K43" s="267" t="str">
        <f aca="false">IF(OR(N($H43)=0,N($I43)=0),"",ROUND(N($H43)*N($I43)*IF(N($J43)=0,1,N($J43)),2))</f>
        <v/>
      </c>
      <c r="L43" s="267"/>
      <c r="M43" s="267" t="str">
        <f aca="false">IF(TRIM($B43&amp;$C43)="","",IF(AND(N($K43)=0,N($L43)=0),"",ROUND(N($K43)+N($L43),2)))</f>
        <v/>
      </c>
      <c r="N43" s="264"/>
      <c r="O43" s="264"/>
      <c r="P43" s="264"/>
      <c r="Q43" s="264"/>
      <c r="R43" s="264"/>
      <c r="S43" s="267"/>
      <c r="T43" s="268" t="str">
        <f aca="false">IF(TRIM($B43&amp;$C43)="","",IF(N($O43)=0,"",MAX(0,MIN(N($O43)-N($Q43),N($W43)))))</f>
        <v/>
      </c>
      <c r="U43" s="268" t="str">
        <f aca="false">IF(TRIM($B43&amp;$C43)="","",IF(N($Q43)&lt;=N($O43),"",N($Q43)-N($O43)))</f>
        <v/>
      </c>
      <c r="V43" s="268" t="str">
        <f aca="false">IF(OR(TRIM($B43&amp;$C43)="",$W43=""),"",MAX(0,N($W43))-N($T43))</f>
        <v/>
      </c>
      <c r="W43" s="268" t="str">
        <f aca="false">IF(TRIM($B43&amp;$C43)="","",IF(AND(N($M43)=0,N($Q43)+N($R43)+N($S43)=0),"",ROUND(N($M43)-N($Q43)-N($R43)-N($S43),2)))</f>
        <v/>
      </c>
      <c r="X43" s="269" t="str">
        <f aca="false">IF(TRIM($B43&amp;$C43)="","",IF(N($M43)=0,IF((N($Q43)+N($R43)+N($S43))=0,"—未填单价","未填单价，已收 "&amp;TEXT((N($Q43)+N($R43)+N($S43)),"#,##0.00")),IF(N($W43)&gt;0.005,"欠 "&amp;TEXT(N($W43),"#,##0.00")&amp;IF(N($T43)&gt;0,"（开票未到账 "&amp;TEXT(N($T43),"#,##0.00")&amp;"）","")&amp;IF(N($V43)&gt;0,"（未开票 "&amp;TEXT(N($V43),"#,##0.00")&amp;"）",""),IF(N($W43)&lt;-0.005,"多收 "&amp;TEXT(-N($W43),"#,##0.00"),"✔ 已结清")))&amp;IF(N($U43)&gt;0,"｜到账未开票 "&amp;TEXT(N($U43),"#,##0.00")&amp;"，待补票","")&amp;IF(N($R43)&gt;0,"｜收现 "&amp;TEXT(N($R43),"#,##0.00"),"")&amp;IF(N($S43)&gt;0,"｜收款不开票 "&amp;TEXT(N($S43),"#,##0.00"),""))</f>
        <v>—未填单价</v>
      </c>
      <c r="Y43" s="312"/>
      <c r="Z43" s="264"/>
      <c r="AA43" s="264"/>
      <c r="AB43" s="264"/>
      <c r="AC43" s="267" t="str">
        <f aca="false">IF(OR(N($O43)=0,N($AB43)=0),"",ROUND(N($O43)/(1+N($AB43))*N($AB43),2))</f>
        <v/>
      </c>
      <c r="AD43" s="312"/>
      <c r="AE43" s="312"/>
      <c r="AF43" s="270" t="str">
        <f aca="false">IF($AN43="","",IF($AN43=1,IF($AO43&gt;=1,"一次性·已到收款期","一次性·未到期"),$AE43&amp;" 第"&amp;$AO43&amp;"/"&amp;$AN43&amp;"期"))</f>
        <v/>
      </c>
      <c r="AG43" s="268" t="str">
        <f aca="false">IF(OR($AN43="",N($M43)=0),"",ROUND(N($K43)*$AO43/$AN43,2)+N($L43))</f>
        <v/>
      </c>
      <c r="AH43" s="268" t="str">
        <f aca="false">IF($AG43="","",MAX(0,ROUND($AG43-(N($Q43)+N($R43)+N($S43)),2)))</f>
        <v/>
      </c>
      <c r="AI43" s="268" t="str">
        <f aca="false">IF(OR(TRIM($B43&amp;$C43)="",NOT(ISNUMBER($D43))),"",SUMIFS($W$3:$W$1001,$AK$3:$AK$1001,$AK43,$D$3:$D$1001,"&lt;"&amp;$D43))</f>
        <v/>
      </c>
      <c r="AJ43" s="268" t="n">
        <f aca="false">IF(TRIM($B43&amp;$C43)="","",SUMIFS($W$3:$W$1001,$AK$3:$AK$1001,$AK43))</f>
        <v>0</v>
      </c>
      <c r="AK43" s="270" t="str">
        <f aca="false">IF(TRIM($B43&amp;$C43)="","",TRIM($B43)&amp;"｜"&amp;TRIM($C43))</f>
        <v>｜生态花园小区22栋1单元</v>
      </c>
      <c r="AL43" s="268" t="n">
        <f aca="false">IF(TRIM($B43&amp;$C43)="","",MIN(N($O43),N($Q43)))</f>
        <v>0</v>
      </c>
      <c r="AM43" s="271" t="str">
        <f aca="false">IF(ISNUMBER($D43),YEAR($D43),"")</f>
        <v/>
      </c>
      <c r="AN43" s="271" t="str">
        <f aca="false">IF(OR(TRIM($B43&amp;$C43)="",NOT(ISNUMBER($D43)),NOT(ISNUMBER($E43))),"",IF($E43&lt;$D43,"",IF(IF($AE43="半年付",2,IF($AE43="季度付",4,IF($AE43="月付",12,IF($AE43="半月付",24,1))))=1,1,MAX(1,ROUND(($E43-$D43+1)/365*IF($AE43="半年付",2,IF($AE43="季度付",4,IF($AE43="月付",12,IF($AE43="半月付",24,1)))),0)))))</f>
        <v/>
      </c>
      <c r="AO43" s="271" t="str">
        <f aca="true">IF($AN43="","",MIN($AN43,MAX(0,INT((TODAY()-付款宽限天数-$D43)/(($E43-$D43+1)/$AN43))+1)))</f>
        <v/>
      </c>
    </row>
    <row r="44" customFormat="false" ht="28.35" hidden="false" customHeight="false" outlineLevel="0" collapsed="false">
      <c r="A44" s="264"/>
      <c r="B44" s="264"/>
      <c r="C44" s="309" t="s">
        <v>1608</v>
      </c>
      <c r="D44" s="291"/>
      <c r="E44" s="291"/>
      <c r="F44" s="200" t="str">
        <f aca="true">IF(TRIM($B44&amp;$C44)="","",IF(OR(ISNUMBER(SEARCH("未",$A44)),ISNUMBER(SEARCH("送出",$A44)),AND(TRIM($A44)="",NOT(ISNUMBER($D44)),N($H44)=0)),"【合同未回】","")&amp;IF(NOT(ISNUMBER($E44)),IF(OR(ISNUMBER(SEARCH("未",$A44)),ISNUMBER(SEARCH("送出",$A44)),AND(TRIM($A44)="",NOT(ISNUMBER($D44)),N($H44)=0)),"","【未填合同期】"),IF($E44&lt;TODAY(),"【已到期】",IF($E44-TODAY()&lt;=提醒天数,"【即将到期，剩余"&amp;($E44-TODAY())&amp;"天】","【正常】")))&amp;IF(OR($AD44="安装免保",$AD44="技术免保",$AD44="质保期内"),"【"&amp;$AD44&amp;"】",""))</f>
        <v>【未填合同期】</v>
      </c>
      <c r="G44" s="310"/>
      <c r="H44" s="321" t="n">
        <v>5000</v>
      </c>
      <c r="I44" s="311" t="n">
        <v>2</v>
      </c>
      <c r="J44" s="311" t="n">
        <v>1</v>
      </c>
      <c r="K44" s="267" t="n">
        <f aca="false">IF(OR(N($H44)=0,N($I44)=0),"",ROUND(N($H44)*N($I44)*IF(N($J44)=0,1,N($J44)),2))</f>
        <v>10000</v>
      </c>
      <c r="L44" s="267"/>
      <c r="M44" s="267" t="n">
        <f aca="false">IF(TRIM($B44&amp;$C44)="","",IF(AND(N($K44)=0,N($L44)=0),"",ROUND(N($K44)+N($L44),2)))</f>
        <v>10000</v>
      </c>
      <c r="N44" s="264"/>
      <c r="O44" s="264"/>
      <c r="P44" s="264"/>
      <c r="Q44" s="264"/>
      <c r="R44" s="264"/>
      <c r="S44" s="267"/>
      <c r="T44" s="268" t="str">
        <f aca="false">IF(TRIM($B44&amp;$C44)="","",IF(N($O44)=0,"",MAX(0,MIN(N($O44)-N($Q44),N($W44)))))</f>
        <v/>
      </c>
      <c r="U44" s="268" t="str">
        <f aca="false">IF(TRIM($B44&amp;$C44)="","",IF(N($Q44)&lt;=N($O44),"",N($Q44)-N($O44)))</f>
        <v/>
      </c>
      <c r="V44" s="268" t="n">
        <f aca="false">IF(OR(TRIM($B44&amp;$C44)="",$W44=""),"",MAX(0,N($W44))-N($T44))</f>
        <v>10000</v>
      </c>
      <c r="W44" s="268" t="n">
        <f aca="false">IF(TRIM($B44&amp;$C44)="","",IF(AND(N($M44)=0,N($Q44)+N($R44)+N($S44)=0),"",ROUND(N($M44)-N($Q44)-N($R44)-N($S44),2)))</f>
        <v>10000</v>
      </c>
      <c r="X44" s="269" t="str">
        <f aca="false">IF(TRIM($B44&amp;$C44)="","",IF(N($M44)=0,IF((N($Q44)+N($R44)+N($S44))=0,"—未填单价","未填单价，已收 "&amp;TEXT((N($Q44)+N($R44)+N($S44)),"#,##0.00")),IF(N($W44)&gt;0.005,"欠 "&amp;TEXT(N($W44),"#,##0.00")&amp;IF(N($T44)&gt;0,"（开票未到账 "&amp;TEXT(N($T44),"#,##0.00")&amp;"）","")&amp;IF(N($V44)&gt;0,"（未开票 "&amp;TEXT(N($V44),"#,##0.00")&amp;"）",""),IF(N($W44)&lt;-0.005,"多收 "&amp;TEXT(-N($W44),"#,##0.00"),"✔ 已结清")))&amp;IF(N($U44)&gt;0,"｜到账未开票 "&amp;TEXT(N($U44),"#,##0.00")&amp;"，待补票","")&amp;IF(N($R44)&gt;0,"｜收现 "&amp;TEXT(N($R44),"#,##0.00"),"")&amp;IF(N($S44)&gt;0,"｜收款不开票 "&amp;TEXT(N($S44),"#,##0.00"),""))</f>
        <v>欠 10,000.00（未开票 10,000.00）</v>
      </c>
      <c r="Y44" s="312"/>
      <c r="Z44" s="264"/>
      <c r="AA44" s="264"/>
      <c r="AB44" s="264"/>
      <c r="AC44" s="267" t="str">
        <f aca="false">IF(OR(N($O44)=0,N($AB44)=0),"",ROUND(N($O44)/(1+N($AB44))*N($AB44),2))</f>
        <v/>
      </c>
      <c r="AD44" s="312"/>
      <c r="AE44" s="312"/>
      <c r="AF44" s="270" t="str">
        <f aca="false">IF($AN44="","",IF($AN44=1,IF($AO44&gt;=1,"一次性·已到收款期","一次性·未到期"),$AE44&amp;" 第"&amp;$AO44&amp;"/"&amp;$AN44&amp;"期"))</f>
        <v/>
      </c>
      <c r="AG44" s="268" t="str">
        <f aca="false">IF(OR($AN44="",N($M44)=0),"",ROUND(N($K44)*$AO44/$AN44,2)+N($L44))</f>
        <v/>
      </c>
      <c r="AH44" s="268" t="str">
        <f aca="false">IF($AG44="","",MAX(0,ROUND($AG44-(N($Q44)+N($R44)+N($S44)),2)))</f>
        <v/>
      </c>
      <c r="AI44" s="268" t="str">
        <f aca="false">IF(OR(TRIM($B44&amp;$C44)="",NOT(ISNUMBER($D44))),"",SUMIFS($W$3:$W$1001,$AK$3:$AK$1001,$AK44,$D$3:$D$1001,"&lt;"&amp;$D44))</f>
        <v/>
      </c>
      <c r="AJ44" s="268" t="n">
        <f aca="false">IF(TRIM($B44&amp;$C44)="","",SUMIFS($W$3:$W$1001,$AK$3:$AK$1001,$AK44))</f>
        <v>10000</v>
      </c>
      <c r="AK44" s="270" t="str">
        <f aca="false">IF(TRIM($B44&amp;$C44)="","",TRIM($B44)&amp;"｜"&amp;TRIM($C44))</f>
        <v>｜生态花园小区18栋1单元</v>
      </c>
      <c r="AL44" s="268" t="n">
        <f aca="false">IF(TRIM($B44&amp;$C44)="","",MIN(N($O44),N($Q44)))</f>
        <v>0</v>
      </c>
      <c r="AM44" s="271" t="str">
        <f aca="false">IF(ISNUMBER($D44),YEAR($D44),"")</f>
        <v/>
      </c>
      <c r="AN44" s="271" t="str">
        <f aca="false">IF(OR(TRIM($B44&amp;$C44)="",NOT(ISNUMBER($D44)),NOT(ISNUMBER($E44))),"",IF($E44&lt;$D44,"",IF(IF($AE44="半年付",2,IF($AE44="季度付",4,IF($AE44="月付",12,IF($AE44="半月付",24,1))))=1,1,MAX(1,ROUND(($E44-$D44+1)/365*IF($AE44="半年付",2,IF($AE44="季度付",4,IF($AE44="月付",12,IF($AE44="半月付",24,1)))),0)))))</f>
        <v/>
      </c>
      <c r="AO44" s="271" t="str">
        <f aca="true">IF($AN44="","",MIN($AN44,MAX(0,INT((TODAY()-付款宽限天数-$D44)/(($E44-$D44+1)/$AN44))+1)))</f>
        <v/>
      </c>
    </row>
    <row r="45" customFormat="false" ht="28.35" hidden="false" customHeight="false" outlineLevel="0" collapsed="false">
      <c r="A45" s="264"/>
      <c r="B45" s="264"/>
      <c r="C45" s="309" t="s">
        <v>1609</v>
      </c>
      <c r="D45" s="291"/>
      <c r="E45" s="291"/>
      <c r="F45" s="200" t="str">
        <f aca="true">IF(TRIM($B45&amp;$C45)="","",IF(OR(ISNUMBER(SEARCH("未",$A45)),ISNUMBER(SEARCH("送出",$A45)),AND(TRIM($A45)="",NOT(ISNUMBER($D45)),N($H45)=0)),"【合同未回】","")&amp;IF(NOT(ISNUMBER($E45)),IF(OR(ISNUMBER(SEARCH("未",$A45)),ISNUMBER(SEARCH("送出",$A45)),AND(TRIM($A45)="",NOT(ISNUMBER($D45)),N($H45)=0)),"","【未填合同期】"),IF($E45&lt;TODAY(),"【已到期】",IF($E45-TODAY()&lt;=提醒天数,"【即将到期，剩余"&amp;($E45-TODAY())&amp;"天】","【正常】")))&amp;IF(OR($AD45="安装免保",$AD45="技术免保",$AD45="质保期内"),"【"&amp;$AD45&amp;"】",""))</f>
        <v>【合同未回】</v>
      </c>
      <c r="G45" s="310"/>
      <c r="H45" s="265"/>
      <c r="I45" s="311" t="n">
        <v>1</v>
      </c>
      <c r="J45" s="264"/>
      <c r="K45" s="267" t="str">
        <f aca="false">IF(OR(N($H45)=0,N($I45)=0),"",ROUND(N($H45)*N($I45)*IF(N($J45)=0,1,N($J45)),2))</f>
        <v/>
      </c>
      <c r="L45" s="267"/>
      <c r="M45" s="267" t="str">
        <f aca="false">IF(TRIM($B45&amp;$C45)="","",IF(AND(N($K45)=0,N($L45)=0),"",ROUND(N($K45)+N($L45),2)))</f>
        <v/>
      </c>
      <c r="N45" s="264"/>
      <c r="O45" s="264"/>
      <c r="P45" s="264"/>
      <c r="Q45" s="264"/>
      <c r="R45" s="264"/>
      <c r="S45" s="267"/>
      <c r="T45" s="268" t="str">
        <f aca="false">IF(TRIM($B45&amp;$C45)="","",IF(N($O45)=0,"",MAX(0,MIN(N($O45)-N($Q45),N($W45)))))</f>
        <v/>
      </c>
      <c r="U45" s="268" t="str">
        <f aca="false">IF(TRIM($B45&amp;$C45)="","",IF(N($Q45)&lt;=N($O45),"",N($Q45)-N($O45)))</f>
        <v/>
      </c>
      <c r="V45" s="268" t="str">
        <f aca="false">IF(OR(TRIM($B45&amp;$C45)="",$W45=""),"",MAX(0,N($W45))-N($T45))</f>
        <v/>
      </c>
      <c r="W45" s="268" t="str">
        <f aca="false">IF(TRIM($B45&amp;$C45)="","",IF(AND(N($M45)=0,N($Q45)+N($R45)+N($S45)=0),"",ROUND(N($M45)-N($Q45)-N($R45)-N($S45),2)))</f>
        <v/>
      </c>
      <c r="X45" s="269" t="str">
        <f aca="false">IF(TRIM($B45&amp;$C45)="","",IF(N($M45)=0,IF((N($Q45)+N($R45)+N($S45))=0,"—未填单价","未填单价，已收 "&amp;TEXT((N($Q45)+N($R45)+N($S45)),"#,##0.00")),IF(N($W45)&gt;0.005,"欠 "&amp;TEXT(N($W45),"#,##0.00")&amp;IF(N($T45)&gt;0,"（开票未到账 "&amp;TEXT(N($T45),"#,##0.00")&amp;"）","")&amp;IF(N($V45)&gt;0,"（未开票 "&amp;TEXT(N($V45),"#,##0.00")&amp;"）",""),IF(N($W45)&lt;-0.005,"多收 "&amp;TEXT(-N($W45),"#,##0.00"),"✔ 已结清")))&amp;IF(N($U45)&gt;0,"｜到账未开票 "&amp;TEXT(N($U45),"#,##0.00")&amp;"，待补票","")&amp;IF(N($R45)&gt;0,"｜收现 "&amp;TEXT(N($R45),"#,##0.00"),"")&amp;IF(N($S45)&gt;0,"｜收款不开票 "&amp;TEXT(N($S45),"#,##0.00"),""))</f>
        <v>—未填单价</v>
      </c>
      <c r="Y45" s="312"/>
      <c r="Z45" s="264"/>
      <c r="AA45" s="264"/>
      <c r="AB45" s="264"/>
      <c r="AC45" s="267" t="str">
        <f aca="false">IF(OR(N($O45)=0,N($AB45)=0),"",ROUND(N($O45)/(1+N($AB45))*N($AB45),2))</f>
        <v/>
      </c>
      <c r="AD45" s="312"/>
      <c r="AE45" s="312"/>
      <c r="AF45" s="270" t="str">
        <f aca="false">IF($AN45="","",IF($AN45=1,IF($AO45&gt;=1,"一次性·已到收款期","一次性·未到期"),$AE45&amp;" 第"&amp;$AO45&amp;"/"&amp;$AN45&amp;"期"))</f>
        <v/>
      </c>
      <c r="AG45" s="268" t="str">
        <f aca="false">IF(OR($AN45="",N($M45)=0),"",ROUND(N($K45)*$AO45/$AN45,2)+N($L45))</f>
        <v/>
      </c>
      <c r="AH45" s="268" t="str">
        <f aca="false">IF($AG45="","",MAX(0,ROUND($AG45-(N($Q45)+N($R45)+N($S45)),2)))</f>
        <v/>
      </c>
      <c r="AI45" s="268" t="str">
        <f aca="false">IF(OR(TRIM($B45&amp;$C45)="",NOT(ISNUMBER($D45))),"",SUMIFS($W$3:$W$1001,$AK$3:$AK$1001,$AK45,$D$3:$D$1001,"&lt;"&amp;$D45))</f>
        <v/>
      </c>
      <c r="AJ45" s="268" t="n">
        <f aca="false">IF(TRIM($B45&amp;$C45)="","",SUMIFS($W$3:$W$1001,$AK$3:$AK$1001,$AK45))</f>
        <v>0</v>
      </c>
      <c r="AK45" s="270" t="str">
        <f aca="false">IF(TRIM($B45&amp;$C45)="","",TRIM($B45)&amp;"｜"&amp;TRIM($C45))</f>
        <v>｜东方花都 1台</v>
      </c>
      <c r="AL45" s="268" t="n">
        <f aca="false">IF(TRIM($B45&amp;$C45)="","",MIN(N($O45),N($Q45)))</f>
        <v>0</v>
      </c>
      <c r="AM45" s="271" t="str">
        <f aca="false">IF(ISNUMBER($D45),YEAR($D45),"")</f>
        <v/>
      </c>
      <c r="AN45" s="271" t="str">
        <f aca="false">IF(OR(TRIM($B45&amp;$C45)="",NOT(ISNUMBER($D45)),NOT(ISNUMBER($E45))),"",IF($E45&lt;$D45,"",IF(IF($AE45="半年付",2,IF($AE45="季度付",4,IF($AE45="月付",12,IF($AE45="半月付",24,1))))=1,1,MAX(1,ROUND(($E45-$D45+1)/365*IF($AE45="半年付",2,IF($AE45="季度付",4,IF($AE45="月付",12,IF($AE45="半月付",24,1)))),0)))))</f>
        <v/>
      </c>
      <c r="AO45" s="271" t="str">
        <f aca="true">IF($AN45="","",MIN($AN45,MAX(0,INT((TODAY()-付款宽限天数-$D45)/(($E45-$D45+1)/$AN45))+1)))</f>
        <v/>
      </c>
    </row>
    <row r="46" customFormat="false" ht="28.35" hidden="false" customHeight="false" outlineLevel="0" collapsed="false">
      <c r="A46" s="264"/>
      <c r="B46" s="264"/>
      <c r="C46" s="313" t="s">
        <v>1610</v>
      </c>
      <c r="D46" s="291"/>
      <c r="E46" s="291"/>
      <c r="F46" s="200" t="str">
        <f aca="true">IF(TRIM($B46&amp;$C46)="","",IF(OR(ISNUMBER(SEARCH("未",$A46)),ISNUMBER(SEARCH("送出",$A46)),AND(TRIM($A46)="",NOT(ISNUMBER($D46)),N($H46)=0)),"【合同未回】","")&amp;IF(NOT(ISNUMBER($E46)),IF(OR(ISNUMBER(SEARCH("未",$A46)),ISNUMBER(SEARCH("送出",$A46)),AND(TRIM($A46)="",NOT(ISNUMBER($D46)),N($H46)=0)),"","【未填合同期】"),IF($E46&lt;TODAY(),"【已到期】",IF($E46-TODAY()&lt;=提醒天数,"【即将到期，剩余"&amp;($E46-TODAY())&amp;"天】","【正常】")))&amp;IF(OR($AD46="安装免保",$AD46="技术免保",$AD46="质保期内"),"【"&amp;$AD46&amp;"】",""))</f>
        <v>【合同未回】</v>
      </c>
      <c r="G46" s="310"/>
      <c r="H46" s="265"/>
      <c r="I46" s="311" t="n">
        <v>1</v>
      </c>
      <c r="J46" s="264"/>
      <c r="K46" s="267" t="str">
        <f aca="false">IF(OR(N($H46)=0,N($I46)=0),"",ROUND(N($H46)*N($I46)*IF(N($J46)=0,1,N($J46)),2))</f>
        <v/>
      </c>
      <c r="L46" s="267"/>
      <c r="M46" s="267" t="str">
        <f aca="false">IF(TRIM($B46&amp;$C46)="","",IF(AND(N($K46)=0,N($L46)=0),"",ROUND(N($K46)+N($L46),2)))</f>
        <v/>
      </c>
      <c r="N46" s="264"/>
      <c r="O46" s="264"/>
      <c r="P46" s="264"/>
      <c r="Q46" s="264"/>
      <c r="R46" s="264"/>
      <c r="S46" s="267"/>
      <c r="T46" s="268" t="str">
        <f aca="false">IF(TRIM($B46&amp;$C46)="","",IF(N($O46)=0,"",MAX(0,MIN(N($O46)-N($Q46),N($W46)))))</f>
        <v/>
      </c>
      <c r="U46" s="268" t="str">
        <f aca="false">IF(TRIM($B46&amp;$C46)="","",IF(N($Q46)&lt;=N($O46),"",N($Q46)-N($O46)))</f>
        <v/>
      </c>
      <c r="V46" s="268" t="str">
        <f aca="false">IF(OR(TRIM($B46&amp;$C46)="",$W46=""),"",MAX(0,N($W46))-N($T46))</f>
        <v/>
      </c>
      <c r="W46" s="268" t="str">
        <f aca="false">IF(TRIM($B46&amp;$C46)="","",IF(AND(N($M46)=0,N($Q46)+N($R46)+N($S46)=0),"",ROUND(N($M46)-N($Q46)-N($R46)-N($S46),2)))</f>
        <v/>
      </c>
      <c r="X46" s="269" t="str">
        <f aca="false">IF(TRIM($B46&amp;$C46)="","",IF(N($M46)=0,IF((N($Q46)+N($R46)+N($S46))=0,"—未填单价","未填单价，已收 "&amp;TEXT((N($Q46)+N($R46)+N($S46)),"#,##0.00")),IF(N($W46)&gt;0.005,"欠 "&amp;TEXT(N($W46),"#,##0.00")&amp;IF(N($T46)&gt;0,"（开票未到账 "&amp;TEXT(N($T46),"#,##0.00")&amp;"）","")&amp;IF(N($V46)&gt;0,"（未开票 "&amp;TEXT(N($V46),"#,##0.00")&amp;"）",""),IF(N($W46)&lt;-0.005,"多收 "&amp;TEXT(-N($W46),"#,##0.00"),"✔ 已结清")))&amp;IF(N($U46)&gt;0,"｜到账未开票 "&amp;TEXT(N($U46),"#,##0.00")&amp;"，待补票","")&amp;IF(N($R46)&gt;0,"｜收现 "&amp;TEXT(N($R46),"#,##0.00"),"")&amp;IF(N($S46)&gt;0,"｜收款不开票 "&amp;TEXT(N($S46),"#,##0.00"),""))</f>
        <v>—未填单价</v>
      </c>
      <c r="Y46" s="312"/>
      <c r="Z46" s="264"/>
      <c r="AA46" s="264"/>
      <c r="AB46" s="264"/>
      <c r="AC46" s="267" t="str">
        <f aca="false">IF(OR(N($O46)=0,N($AB46)=0),"",ROUND(N($O46)/(1+N($AB46))*N($AB46),2))</f>
        <v/>
      </c>
      <c r="AD46" s="312"/>
      <c r="AE46" s="312"/>
      <c r="AF46" s="270" t="str">
        <f aca="false">IF($AN46="","",IF($AN46=1,IF($AO46&gt;=1,"一次性·已到收款期","一次性·未到期"),$AE46&amp;" 第"&amp;$AO46&amp;"/"&amp;$AN46&amp;"期"))</f>
        <v/>
      </c>
      <c r="AG46" s="268" t="str">
        <f aca="false">IF(OR($AN46="",N($M46)=0),"",ROUND(N($K46)*$AO46/$AN46,2)+N($L46))</f>
        <v/>
      </c>
      <c r="AH46" s="268" t="str">
        <f aca="false">IF($AG46="","",MAX(0,ROUND($AG46-(N($Q46)+N($R46)+N($S46)),2)))</f>
        <v/>
      </c>
      <c r="AI46" s="268" t="str">
        <f aca="false">IF(OR(TRIM($B46&amp;$C46)="",NOT(ISNUMBER($D46))),"",SUMIFS($W$3:$W$1001,$AK$3:$AK$1001,$AK46,$D$3:$D$1001,"&lt;"&amp;$D46))</f>
        <v/>
      </c>
      <c r="AJ46" s="268" t="n">
        <f aca="false">IF(TRIM($B46&amp;$C46)="","",SUMIFS($W$3:$W$1001,$AK$3:$AK$1001,$AK46))</f>
        <v>0</v>
      </c>
      <c r="AK46" s="270" t="str">
        <f aca="false">IF(TRIM($B46&amp;$C46)="","",TRIM($B46)&amp;"｜"&amp;TRIM($C46))</f>
        <v>｜东方花都A区13栋1单元 1台</v>
      </c>
      <c r="AL46" s="268" t="n">
        <f aca="false">IF(TRIM($B46&amp;$C46)="","",MIN(N($O46),N($Q46)))</f>
        <v>0</v>
      </c>
      <c r="AM46" s="271" t="str">
        <f aca="false">IF(ISNUMBER($D46),YEAR($D46),"")</f>
        <v/>
      </c>
      <c r="AN46" s="271" t="str">
        <f aca="false">IF(OR(TRIM($B46&amp;$C46)="",NOT(ISNUMBER($D46)),NOT(ISNUMBER($E46))),"",IF($E46&lt;$D46,"",IF(IF($AE46="半年付",2,IF($AE46="季度付",4,IF($AE46="月付",12,IF($AE46="半月付",24,1))))=1,1,MAX(1,ROUND(($E46-$D46+1)/365*IF($AE46="半年付",2,IF($AE46="季度付",4,IF($AE46="月付",12,IF($AE46="半月付",24,1)))),0)))))</f>
        <v/>
      </c>
      <c r="AO46" s="271" t="str">
        <f aca="true">IF($AN46="","",MIN($AN46,MAX(0,INT((TODAY()-付款宽限天数-$D46)/(($E46-$D46+1)/$AN46))+1)))</f>
        <v/>
      </c>
    </row>
    <row r="47" customFormat="false" ht="28.35" hidden="false" customHeight="false" outlineLevel="0" collapsed="false">
      <c r="A47" s="264"/>
      <c r="B47" s="264"/>
      <c r="C47" s="309" t="s">
        <v>1611</v>
      </c>
      <c r="D47" s="291"/>
      <c r="E47" s="291"/>
      <c r="F47" s="200" t="str">
        <f aca="true">IF(TRIM($B47&amp;$C47)="","",IF(OR(ISNUMBER(SEARCH("未",$A47)),ISNUMBER(SEARCH("送出",$A47)),AND(TRIM($A47)="",NOT(ISNUMBER($D47)),N($H47)=0)),"【合同未回】","")&amp;IF(NOT(ISNUMBER($E47)),IF(OR(ISNUMBER(SEARCH("未",$A47)),ISNUMBER(SEARCH("送出",$A47)),AND(TRIM($A47)="",NOT(ISNUMBER($D47)),N($H47)=0)),"","【未填合同期】"),IF($E47&lt;TODAY(),"【已到期】",IF($E47-TODAY()&lt;=提醒天数,"【即将到期，剩余"&amp;($E47-TODAY())&amp;"天】","【正常】")))&amp;IF(OR($AD47="安装免保",$AD47="技术免保",$AD47="质保期内"),"【"&amp;$AD47&amp;"】",""))</f>
        <v>【合同未回】</v>
      </c>
      <c r="G47" s="310"/>
      <c r="H47" s="265"/>
      <c r="I47" s="311" t="n">
        <v>1</v>
      </c>
      <c r="J47" s="264"/>
      <c r="K47" s="267" t="str">
        <f aca="false">IF(OR(N($H47)=0,N($I47)=0),"",ROUND(N($H47)*N($I47)*IF(N($J47)=0,1,N($J47)),2))</f>
        <v/>
      </c>
      <c r="L47" s="267"/>
      <c r="M47" s="267" t="str">
        <f aca="false">IF(TRIM($B47&amp;$C47)="","",IF(AND(N($K47)=0,N($L47)=0),"",ROUND(N($K47)+N($L47),2)))</f>
        <v/>
      </c>
      <c r="N47" s="264"/>
      <c r="O47" s="264"/>
      <c r="P47" s="264"/>
      <c r="Q47" s="264"/>
      <c r="R47" s="264"/>
      <c r="S47" s="267"/>
      <c r="T47" s="268" t="str">
        <f aca="false">IF(TRIM($B47&amp;$C47)="","",IF(N($O47)=0,"",MAX(0,MIN(N($O47)-N($Q47),N($W47)))))</f>
        <v/>
      </c>
      <c r="U47" s="268" t="str">
        <f aca="false">IF(TRIM($B47&amp;$C47)="","",IF(N($Q47)&lt;=N($O47),"",N($Q47)-N($O47)))</f>
        <v/>
      </c>
      <c r="V47" s="268" t="str">
        <f aca="false">IF(OR(TRIM($B47&amp;$C47)="",$W47=""),"",MAX(0,N($W47))-N($T47))</f>
        <v/>
      </c>
      <c r="W47" s="268" t="str">
        <f aca="false">IF(TRIM($B47&amp;$C47)="","",IF(AND(N($M47)=0,N($Q47)+N($R47)+N($S47)=0),"",ROUND(N($M47)-N($Q47)-N($R47)-N($S47),2)))</f>
        <v/>
      </c>
      <c r="X47" s="269" t="str">
        <f aca="false">IF(TRIM($B47&amp;$C47)="","",IF(N($M47)=0,IF((N($Q47)+N($R47)+N($S47))=0,"—未填单价","未填单价，已收 "&amp;TEXT((N($Q47)+N($R47)+N($S47)),"#,##0.00")),IF(N($W47)&gt;0.005,"欠 "&amp;TEXT(N($W47),"#,##0.00")&amp;IF(N($T47)&gt;0,"（开票未到账 "&amp;TEXT(N($T47),"#,##0.00")&amp;"）","")&amp;IF(N($V47)&gt;0,"（未开票 "&amp;TEXT(N($V47),"#,##0.00")&amp;"）",""),IF(N($W47)&lt;-0.005,"多收 "&amp;TEXT(-N($W47),"#,##0.00"),"✔ 已结清")))&amp;IF(N($U47)&gt;0,"｜到账未开票 "&amp;TEXT(N($U47),"#,##0.00")&amp;"，待补票","")&amp;IF(N($R47)&gt;0,"｜收现 "&amp;TEXT(N($R47),"#,##0.00"),"")&amp;IF(N($S47)&gt;0,"｜收款不开票 "&amp;TEXT(N($S47),"#,##0.00"),""))</f>
        <v>—未填单价</v>
      </c>
      <c r="Y47" s="312"/>
      <c r="Z47" s="264"/>
      <c r="AA47" s="264"/>
      <c r="AB47" s="264"/>
      <c r="AC47" s="267" t="str">
        <f aca="false">IF(OR(N($O47)=0,N($AB47)=0),"",ROUND(N($O47)/(1+N($AB47))*N($AB47),2))</f>
        <v/>
      </c>
      <c r="AD47" s="312"/>
      <c r="AE47" s="312"/>
      <c r="AF47" s="270" t="str">
        <f aca="false">IF($AN47="","",IF($AN47=1,IF($AO47&gt;=1,"一次性·已到收款期","一次性·未到期"),$AE47&amp;" 第"&amp;$AO47&amp;"/"&amp;$AN47&amp;"期"))</f>
        <v/>
      </c>
      <c r="AG47" s="268" t="str">
        <f aca="false">IF(OR($AN47="",N($M47)=0),"",ROUND(N($K47)*$AO47/$AN47,2)+N($L47))</f>
        <v/>
      </c>
      <c r="AH47" s="268" t="str">
        <f aca="false">IF($AG47="","",MAX(0,ROUND($AG47-(N($Q47)+N($R47)+N($S47)),2)))</f>
        <v/>
      </c>
      <c r="AI47" s="268" t="str">
        <f aca="false">IF(OR(TRIM($B47&amp;$C47)="",NOT(ISNUMBER($D47))),"",SUMIFS($W$3:$W$1001,$AK$3:$AK$1001,$AK47,$D$3:$D$1001,"&lt;"&amp;$D47))</f>
        <v/>
      </c>
      <c r="AJ47" s="268" t="n">
        <f aca="false">IF(TRIM($B47&amp;$C47)="","",SUMIFS($W$3:$W$1001,$AK$3:$AK$1001,$AK47))</f>
        <v>0</v>
      </c>
      <c r="AK47" s="270" t="str">
        <f aca="false">IF(TRIM($B47&amp;$C47)="","",TRIM($B47)&amp;"｜"&amp;TRIM($C47))</f>
        <v>｜武汉兴达联置业有限公司 （金湖听语T17）</v>
      </c>
      <c r="AL47" s="268" t="n">
        <f aca="false">IF(TRIM($B47&amp;$C47)="","",MIN(N($O47),N($Q47)))</f>
        <v>0</v>
      </c>
      <c r="AM47" s="271" t="str">
        <f aca="false">IF(ISNUMBER($D47),YEAR($D47),"")</f>
        <v/>
      </c>
      <c r="AN47" s="271" t="str">
        <f aca="false">IF(OR(TRIM($B47&amp;$C47)="",NOT(ISNUMBER($D47)),NOT(ISNUMBER($E47))),"",IF($E47&lt;$D47,"",IF(IF($AE47="半年付",2,IF($AE47="季度付",4,IF($AE47="月付",12,IF($AE47="半月付",24,1))))=1,1,MAX(1,ROUND(($E47-$D47+1)/365*IF($AE47="半年付",2,IF($AE47="季度付",4,IF($AE47="月付",12,IF($AE47="半月付",24,1)))),0)))))</f>
        <v/>
      </c>
      <c r="AO47" s="271" t="str">
        <f aca="true">IF($AN47="","",MIN($AN47,MAX(0,INT((TODAY()-付款宽限天数-$D47)/(($E47-$D47+1)/$AN47))+1)))</f>
        <v/>
      </c>
    </row>
    <row r="48" customFormat="false" ht="28.35" hidden="false" customHeight="false" outlineLevel="0" collapsed="false">
      <c r="A48" s="264"/>
      <c r="B48" s="264"/>
      <c r="C48" s="309" t="s">
        <v>1612</v>
      </c>
      <c r="D48" s="291"/>
      <c r="E48" s="291"/>
      <c r="F48" s="200" t="str">
        <f aca="true">IF(TRIM($B48&amp;$C48)="","",IF(OR(ISNUMBER(SEARCH("未",$A48)),ISNUMBER(SEARCH("送出",$A48)),AND(TRIM($A48)="",NOT(ISNUMBER($D48)),N($H48)=0)),"【合同未回】","")&amp;IF(NOT(ISNUMBER($E48)),IF(OR(ISNUMBER(SEARCH("未",$A48)),ISNUMBER(SEARCH("送出",$A48)),AND(TRIM($A48)="",NOT(ISNUMBER($D48)),N($H48)=0)),"","【未填合同期】"),IF($E48&lt;TODAY(),"【已到期】",IF($E48-TODAY()&lt;=提醒天数,"【即将到期，剩余"&amp;($E48-TODAY())&amp;"天】","【正常】")))&amp;IF(OR($AD48="安装免保",$AD48="技术免保",$AD48="质保期内"),"【"&amp;$AD48&amp;"】",""))</f>
        <v>【合同未回】</v>
      </c>
      <c r="G48" s="310"/>
      <c r="H48" s="265"/>
      <c r="I48" s="311" t="n">
        <v>1</v>
      </c>
      <c r="J48" s="264"/>
      <c r="K48" s="267" t="str">
        <f aca="false">IF(OR(N($H48)=0,N($I48)=0),"",ROUND(N($H48)*N($I48)*IF(N($J48)=0,1,N($J48)),2))</f>
        <v/>
      </c>
      <c r="L48" s="267"/>
      <c r="M48" s="267" t="str">
        <f aca="false">IF(TRIM($B48&amp;$C48)="","",IF(AND(N($K48)=0,N($L48)=0),"",ROUND(N($K48)+N($L48),2)))</f>
        <v/>
      </c>
      <c r="N48" s="264"/>
      <c r="O48" s="264"/>
      <c r="P48" s="264"/>
      <c r="Q48" s="264"/>
      <c r="R48" s="264"/>
      <c r="S48" s="267"/>
      <c r="T48" s="268" t="str">
        <f aca="false">IF(TRIM($B48&amp;$C48)="","",IF(N($O48)=0,"",MAX(0,MIN(N($O48)-N($Q48),N($W48)))))</f>
        <v/>
      </c>
      <c r="U48" s="268" t="str">
        <f aca="false">IF(TRIM($B48&amp;$C48)="","",IF(N($Q48)&lt;=N($O48),"",N($Q48)-N($O48)))</f>
        <v/>
      </c>
      <c r="V48" s="268" t="str">
        <f aca="false">IF(OR(TRIM($B48&amp;$C48)="",$W48=""),"",MAX(0,N($W48))-N($T48))</f>
        <v/>
      </c>
      <c r="W48" s="268" t="str">
        <f aca="false">IF(TRIM($B48&amp;$C48)="","",IF(AND(N($M48)=0,N($Q48)+N($R48)+N($S48)=0),"",ROUND(N($M48)-N($Q48)-N($R48)-N($S48),2)))</f>
        <v/>
      </c>
      <c r="X48" s="269" t="str">
        <f aca="false">IF(TRIM($B48&amp;$C48)="","",IF(N($M48)=0,IF((N($Q48)+N($R48)+N($S48))=0,"—未填单价","未填单价，已收 "&amp;TEXT((N($Q48)+N($R48)+N($S48)),"#,##0.00")),IF(N($W48)&gt;0.005,"欠 "&amp;TEXT(N($W48),"#,##0.00")&amp;IF(N($T48)&gt;0,"（开票未到账 "&amp;TEXT(N($T48),"#,##0.00")&amp;"）","")&amp;IF(N($V48)&gt;0,"（未开票 "&amp;TEXT(N($V48),"#,##0.00")&amp;"）",""),IF(N($W48)&lt;-0.005,"多收 "&amp;TEXT(-N($W48),"#,##0.00"),"✔ 已结清")))&amp;IF(N($U48)&gt;0,"｜到账未开票 "&amp;TEXT(N($U48),"#,##0.00")&amp;"，待补票","")&amp;IF(N($R48)&gt;0,"｜收现 "&amp;TEXT(N($R48),"#,##0.00"),"")&amp;IF(N($S48)&gt;0,"｜收款不开票 "&amp;TEXT(N($S48),"#,##0.00"),""))</f>
        <v>—未填单价</v>
      </c>
      <c r="Y48" s="312"/>
      <c r="Z48" s="264"/>
      <c r="AA48" s="264"/>
      <c r="AB48" s="264"/>
      <c r="AC48" s="267" t="str">
        <f aca="false">IF(OR(N($O48)=0,N($AB48)=0),"",ROUND(N($O48)/(1+N($AB48))*N($AB48),2))</f>
        <v/>
      </c>
      <c r="AD48" s="312"/>
      <c r="AE48" s="312"/>
      <c r="AF48" s="270" t="str">
        <f aca="false">IF($AN48="","",IF($AN48=1,IF($AO48&gt;=1,"一次性·已到收款期","一次性·未到期"),$AE48&amp;" 第"&amp;$AO48&amp;"/"&amp;$AN48&amp;"期"))</f>
        <v/>
      </c>
      <c r="AG48" s="268" t="str">
        <f aca="false">IF(OR($AN48="",N($M48)=0),"",ROUND(N($K48)*$AO48/$AN48,2)+N($L48))</f>
        <v/>
      </c>
      <c r="AH48" s="268" t="str">
        <f aca="false">IF($AG48="","",MAX(0,ROUND($AG48-(N($Q48)+N($R48)+N($S48)),2)))</f>
        <v/>
      </c>
      <c r="AI48" s="268" t="str">
        <f aca="false">IF(OR(TRIM($B48&amp;$C48)="",NOT(ISNUMBER($D48))),"",SUMIFS($W$3:$W$1001,$AK$3:$AK$1001,$AK48,$D$3:$D$1001,"&lt;"&amp;$D48))</f>
        <v/>
      </c>
      <c r="AJ48" s="268" t="n">
        <f aca="false">IF(TRIM($B48&amp;$C48)="","",SUMIFS($W$3:$W$1001,$AK$3:$AK$1001,$AK48))</f>
        <v>0</v>
      </c>
      <c r="AK48" s="270" t="str">
        <f aca="false">IF(TRIM($B48&amp;$C48)="","",TRIM($B48)&amp;"｜"&amp;TRIM($C48))</f>
        <v>｜安友花园小区A栋3单元</v>
      </c>
      <c r="AL48" s="268" t="n">
        <f aca="false">IF(TRIM($B48&amp;$C48)="","",MIN(N($O48),N($Q48)))</f>
        <v>0</v>
      </c>
      <c r="AM48" s="271" t="str">
        <f aca="false">IF(ISNUMBER($D48),YEAR($D48),"")</f>
        <v/>
      </c>
      <c r="AN48" s="271" t="str">
        <f aca="false">IF(OR(TRIM($B48&amp;$C48)="",NOT(ISNUMBER($D48)),NOT(ISNUMBER($E48))),"",IF($E48&lt;$D48,"",IF(IF($AE48="半年付",2,IF($AE48="季度付",4,IF($AE48="月付",12,IF($AE48="半月付",24,1))))=1,1,MAX(1,ROUND(($E48-$D48+1)/365*IF($AE48="半年付",2,IF($AE48="季度付",4,IF($AE48="月付",12,IF($AE48="半月付",24,1)))),0)))))</f>
        <v/>
      </c>
      <c r="AO48" s="271" t="str">
        <f aca="true">IF($AN48="","",MIN($AN48,MAX(0,INT((TODAY()-付款宽限天数-$D48)/(($E48-$D48+1)/$AN48))+1)))</f>
        <v/>
      </c>
    </row>
    <row r="49" customFormat="false" ht="28.35" hidden="false" customHeight="false" outlineLevel="0" collapsed="false">
      <c r="A49" s="264"/>
      <c r="B49" s="264"/>
      <c r="C49" s="309" t="s">
        <v>1613</v>
      </c>
      <c r="D49" s="291"/>
      <c r="E49" s="291"/>
      <c r="F49" s="200" t="str">
        <f aca="true">IF(TRIM($B49&amp;$C49)="","",IF(OR(ISNUMBER(SEARCH("未",$A49)),ISNUMBER(SEARCH("送出",$A49)),AND(TRIM($A49)="",NOT(ISNUMBER($D49)),N($H49)=0)),"【合同未回】","")&amp;IF(NOT(ISNUMBER($E49)),IF(OR(ISNUMBER(SEARCH("未",$A49)),ISNUMBER(SEARCH("送出",$A49)),AND(TRIM($A49)="",NOT(ISNUMBER($D49)),N($H49)=0)),"","【未填合同期】"),IF($E49&lt;TODAY(),"【已到期】",IF($E49-TODAY()&lt;=提醒天数,"【即将到期，剩余"&amp;($E49-TODAY())&amp;"天】","【正常】")))&amp;IF(OR($AD49="安装免保",$AD49="技术免保",$AD49="质保期内"),"【"&amp;$AD49&amp;"】",""))</f>
        <v>【合同未回】</v>
      </c>
      <c r="G49" s="310"/>
      <c r="H49" s="265"/>
      <c r="I49" s="311" t="n">
        <v>1</v>
      </c>
      <c r="J49" s="264"/>
      <c r="K49" s="267" t="str">
        <f aca="false">IF(OR(N($H49)=0,N($I49)=0),"",ROUND(N($H49)*N($I49)*IF(N($J49)=0,1,N($J49)),2))</f>
        <v/>
      </c>
      <c r="L49" s="267"/>
      <c r="M49" s="267" t="str">
        <f aca="false">IF(TRIM($B49&amp;$C49)="","",IF(AND(N($K49)=0,N($L49)=0),"",ROUND(N($K49)+N($L49),2)))</f>
        <v/>
      </c>
      <c r="N49" s="264"/>
      <c r="O49" s="264"/>
      <c r="P49" s="264"/>
      <c r="Q49" s="264"/>
      <c r="R49" s="264"/>
      <c r="S49" s="267"/>
      <c r="T49" s="268" t="str">
        <f aca="false">IF(TRIM($B49&amp;$C49)="","",IF(N($O49)=0,"",MAX(0,MIN(N($O49)-N($Q49),N($W49)))))</f>
        <v/>
      </c>
      <c r="U49" s="268" t="str">
        <f aca="false">IF(TRIM($B49&amp;$C49)="","",IF(N($Q49)&lt;=N($O49),"",N($Q49)-N($O49)))</f>
        <v/>
      </c>
      <c r="V49" s="268" t="str">
        <f aca="false">IF(OR(TRIM($B49&amp;$C49)="",$W49=""),"",MAX(0,N($W49))-N($T49))</f>
        <v/>
      </c>
      <c r="W49" s="268" t="str">
        <f aca="false">IF(TRIM($B49&amp;$C49)="","",IF(AND(N($M49)=0,N($Q49)+N($R49)+N($S49)=0),"",ROUND(N($M49)-N($Q49)-N($R49)-N($S49),2)))</f>
        <v/>
      </c>
      <c r="X49" s="269" t="str">
        <f aca="false">IF(TRIM($B49&amp;$C49)="","",IF(N($M49)=0,IF((N($Q49)+N($R49)+N($S49))=0,"—未填单价","未填单价，已收 "&amp;TEXT((N($Q49)+N($R49)+N($S49)),"#,##0.00")),IF(N($W49)&gt;0.005,"欠 "&amp;TEXT(N($W49),"#,##0.00")&amp;IF(N($T49)&gt;0,"（开票未到账 "&amp;TEXT(N($T49),"#,##0.00")&amp;"）","")&amp;IF(N($V49)&gt;0,"（未开票 "&amp;TEXT(N($V49),"#,##0.00")&amp;"）",""),IF(N($W49)&lt;-0.005,"多收 "&amp;TEXT(-N($W49),"#,##0.00"),"✔ 已结清")))&amp;IF(N($U49)&gt;0,"｜到账未开票 "&amp;TEXT(N($U49),"#,##0.00")&amp;"，待补票","")&amp;IF(N($R49)&gt;0,"｜收现 "&amp;TEXT(N($R49),"#,##0.00"),"")&amp;IF(N($S49)&gt;0,"｜收款不开票 "&amp;TEXT(N($S49),"#,##0.00"),""))</f>
        <v>—未填单价</v>
      </c>
      <c r="Y49" s="312"/>
      <c r="Z49" s="264"/>
      <c r="AA49" s="264"/>
      <c r="AB49" s="264"/>
      <c r="AC49" s="267" t="str">
        <f aca="false">IF(OR(N($O49)=0,N($AB49)=0),"",ROUND(N($O49)/(1+N($AB49))*N($AB49),2))</f>
        <v/>
      </c>
      <c r="AD49" s="312"/>
      <c r="AE49" s="312"/>
      <c r="AF49" s="270" t="str">
        <f aca="false">IF($AN49="","",IF($AN49=1,IF($AO49&gt;=1,"一次性·已到收款期","一次性·未到期"),$AE49&amp;" 第"&amp;$AO49&amp;"/"&amp;$AN49&amp;"期"))</f>
        <v/>
      </c>
      <c r="AG49" s="268" t="str">
        <f aca="false">IF(OR($AN49="",N($M49)=0),"",ROUND(N($K49)*$AO49/$AN49,2)+N($L49))</f>
        <v/>
      </c>
      <c r="AH49" s="268" t="str">
        <f aca="false">IF($AG49="","",MAX(0,ROUND($AG49-(N($Q49)+N($R49)+N($S49)),2)))</f>
        <v/>
      </c>
      <c r="AI49" s="268" t="str">
        <f aca="false">IF(OR(TRIM($B49&amp;$C49)="",NOT(ISNUMBER($D49))),"",SUMIFS($W$3:$W$1001,$AK$3:$AK$1001,$AK49,$D$3:$D$1001,"&lt;"&amp;$D49))</f>
        <v/>
      </c>
      <c r="AJ49" s="268" t="n">
        <f aca="false">IF(TRIM($B49&amp;$C49)="","",SUMIFS($W$3:$W$1001,$AK$3:$AK$1001,$AK49))</f>
        <v>0</v>
      </c>
      <c r="AK49" s="270" t="str">
        <f aca="false">IF(TRIM($B49&amp;$C49)="","",TRIM($B49)&amp;"｜"&amp;TRIM($C49))</f>
        <v>｜台北教师公寓3-2</v>
      </c>
      <c r="AL49" s="268" t="n">
        <f aca="false">IF(TRIM($B49&amp;$C49)="","",MIN(N($O49),N($Q49)))</f>
        <v>0</v>
      </c>
      <c r="AM49" s="271" t="str">
        <f aca="false">IF(ISNUMBER($D49),YEAR($D49),"")</f>
        <v/>
      </c>
      <c r="AN49" s="271" t="str">
        <f aca="false">IF(OR(TRIM($B49&amp;$C49)="",NOT(ISNUMBER($D49)),NOT(ISNUMBER($E49))),"",IF($E49&lt;$D49,"",IF(IF($AE49="半年付",2,IF($AE49="季度付",4,IF($AE49="月付",12,IF($AE49="半月付",24,1))))=1,1,MAX(1,ROUND(($E49-$D49+1)/365*IF($AE49="半年付",2,IF($AE49="季度付",4,IF($AE49="月付",12,IF($AE49="半月付",24,1)))),0)))))</f>
        <v/>
      </c>
      <c r="AO49" s="271" t="str">
        <f aca="true">IF($AN49="","",MIN($AN49,MAX(0,INT((TODAY()-付款宽限天数-$D49)/(($E49-$D49+1)/$AN49))+1)))</f>
        <v/>
      </c>
    </row>
    <row r="50" customFormat="false" ht="28.35" hidden="false" customHeight="false" outlineLevel="0" collapsed="false">
      <c r="A50" s="264"/>
      <c r="B50" s="264"/>
      <c r="C50" s="313" t="s">
        <v>1614</v>
      </c>
      <c r="D50" s="291"/>
      <c r="E50" s="291"/>
      <c r="F50" s="200" t="str">
        <f aca="true">IF(TRIM($B50&amp;$C50)="","",IF(OR(ISNUMBER(SEARCH("未",$A50)),ISNUMBER(SEARCH("送出",$A50)),AND(TRIM($A50)="",NOT(ISNUMBER($D50)),N($H50)=0)),"【合同未回】","")&amp;IF(NOT(ISNUMBER($E50)),IF(OR(ISNUMBER(SEARCH("未",$A50)),ISNUMBER(SEARCH("送出",$A50)),AND(TRIM($A50)="",NOT(ISNUMBER($D50)),N($H50)=0)),"","【未填合同期】"),IF($E50&lt;TODAY(),"【已到期】",IF($E50-TODAY()&lt;=提醒天数,"【即将到期，剩余"&amp;($E50-TODAY())&amp;"天】","【正常】")))&amp;IF(OR($AD50="安装免保",$AD50="技术免保",$AD50="质保期内"),"【"&amp;$AD50&amp;"】",""))</f>
        <v>【合同未回】</v>
      </c>
      <c r="G50" s="310"/>
      <c r="H50" s="265"/>
      <c r="I50" s="311" t="n">
        <v>1</v>
      </c>
      <c r="J50" s="264"/>
      <c r="K50" s="267" t="str">
        <f aca="false">IF(OR(N($H50)=0,N($I50)=0),"",ROUND(N($H50)*N($I50)*IF(N($J50)=0,1,N($J50)),2))</f>
        <v/>
      </c>
      <c r="L50" s="267"/>
      <c r="M50" s="267" t="str">
        <f aca="false">IF(TRIM($B50&amp;$C50)="","",IF(AND(N($K50)=0,N($L50)=0),"",ROUND(N($K50)+N($L50),2)))</f>
        <v/>
      </c>
      <c r="N50" s="264"/>
      <c r="O50" s="264"/>
      <c r="P50" s="264"/>
      <c r="Q50" s="264"/>
      <c r="R50" s="264"/>
      <c r="S50" s="267"/>
      <c r="T50" s="268" t="str">
        <f aca="false">IF(TRIM($B50&amp;$C50)="","",IF(N($O50)=0,"",MAX(0,MIN(N($O50)-N($Q50),N($W50)))))</f>
        <v/>
      </c>
      <c r="U50" s="268" t="str">
        <f aca="false">IF(TRIM($B50&amp;$C50)="","",IF(N($Q50)&lt;=N($O50),"",N($Q50)-N($O50)))</f>
        <v/>
      </c>
      <c r="V50" s="268" t="str">
        <f aca="false">IF(OR(TRIM($B50&amp;$C50)="",$W50=""),"",MAX(0,N($W50))-N($T50))</f>
        <v/>
      </c>
      <c r="W50" s="268" t="str">
        <f aca="false">IF(TRIM($B50&amp;$C50)="","",IF(AND(N($M50)=0,N($Q50)+N($R50)+N($S50)=0),"",ROUND(N($M50)-N($Q50)-N($R50)-N($S50),2)))</f>
        <v/>
      </c>
      <c r="X50" s="269" t="str">
        <f aca="false">IF(TRIM($B50&amp;$C50)="","",IF(N($M50)=0,IF((N($Q50)+N($R50)+N($S50))=0,"—未填单价","未填单价，已收 "&amp;TEXT((N($Q50)+N($R50)+N($S50)),"#,##0.00")),IF(N($W50)&gt;0.005,"欠 "&amp;TEXT(N($W50),"#,##0.00")&amp;IF(N($T50)&gt;0,"（开票未到账 "&amp;TEXT(N($T50),"#,##0.00")&amp;"）","")&amp;IF(N($V50)&gt;0,"（未开票 "&amp;TEXT(N($V50),"#,##0.00")&amp;"）",""),IF(N($W50)&lt;-0.005,"多收 "&amp;TEXT(-N($W50),"#,##0.00"),"✔ 已结清")))&amp;IF(N($U50)&gt;0,"｜到账未开票 "&amp;TEXT(N($U50),"#,##0.00")&amp;"，待补票","")&amp;IF(N($R50)&gt;0,"｜收现 "&amp;TEXT(N($R50),"#,##0.00"),"")&amp;IF(N($S50)&gt;0,"｜收款不开票 "&amp;TEXT(N($S50),"#,##0.00"),""))</f>
        <v>—未填单价</v>
      </c>
      <c r="Y50" s="312"/>
      <c r="Z50" s="264"/>
      <c r="AA50" s="264"/>
      <c r="AB50" s="264"/>
      <c r="AC50" s="267" t="str">
        <f aca="false">IF(OR(N($O50)=0,N($AB50)=0),"",ROUND(N($O50)/(1+N($AB50))*N($AB50),2))</f>
        <v/>
      </c>
      <c r="AD50" s="312"/>
      <c r="AE50" s="312"/>
      <c r="AF50" s="270" t="str">
        <f aca="false">IF($AN50="","",IF($AN50=1,IF($AO50&gt;=1,"一次性·已到收款期","一次性·未到期"),$AE50&amp;" 第"&amp;$AO50&amp;"/"&amp;$AN50&amp;"期"))</f>
        <v/>
      </c>
      <c r="AG50" s="268" t="str">
        <f aca="false">IF(OR($AN50="",N($M50)=0),"",ROUND(N($K50)*$AO50/$AN50,2)+N($L50))</f>
        <v/>
      </c>
      <c r="AH50" s="268" t="str">
        <f aca="false">IF($AG50="","",MAX(0,ROUND($AG50-(N($Q50)+N($R50)+N($S50)),2)))</f>
        <v/>
      </c>
      <c r="AI50" s="268" t="str">
        <f aca="false">IF(OR(TRIM($B50&amp;$C50)="",NOT(ISNUMBER($D50))),"",SUMIFS($W$3:$W$1001,$AK$3:$AK$1001,$AK50,$D$3:$D$1001,"&lt;"&amp;$D50))</f>
        <v/>
      </c>
      <c r="AJ50" s="268" t="n">
        <f aca="false">IF(TRIM($B50&amp;$C50)="","",SUMIFS($W$3:$W$1001,$AK$3:$AK$1001,$AK50))</f>
        <v>0</v>
      </c>
      <c r="AK50" s="270" t="str">
        <f aca="false">IF(TRIM($B50&amp;$C50)="","",TRIM($B50)&amp;"｜"&amp;TRIM($C50))</f>
        <v>｜台北街道和美社区台北公寓B栋2单元（有合同，无档案记录）</v>
      </c>
      <c r="AL50" s="268" t="n">
        <f aca="false">IF(TRIM($B50&amp;$C50)="","",MIN(N($O50),N($Q50)))</f>
        <v>0</v>
      </c>
      <c r="AM50" s="271" t="str">
        <f aca="false">IF(ISNUMBER($D50),YEAR($D50),"")</f>
        <v/>
      </c>
      <c r="AN50" s="271" t="str">
        <f aca="false">IF(OR(TRIM($B50&amp;$C50)="",NOT(ISNUMBER($D50)),NOT(ISNUMBER($E50))),"",IF($E50&lt;$D50,"",IF(IF($AE50="半年付",2,IF($AE50="季度付",4,IF($AE50="月付",12,IF($AE50="半月付",24,1))))=1,1,MAX(1,ROUND(($E50-$D50+1)/365*IF($AE50="半年付",2,IF($AE50="季度付",4,IF($AE50="月付",12,IF($AE50="半月付",24,1)))),0)))))</f>
        <v/>
      </c>
      <c r="AO50" s="271" t="str">
        <f aca="true">IF($AN50="","",MIN($AN50,MAX(0,INT((TODAY()-付款宽限天数-$D50)/(($E50-$D50+1)/$AN50))+1)))</f>
        <v/>
      </c>
    </row>
    <row r="51" customFormat="false" ht="28.35" hidden="false" customHeight="false" outlineLevel="0" collapsed="false">
      <c r="A51" s="264"/>
      <c r="B51" s="264"/>
      <c r="C51" s="313" t="s">
        <v>1615</v>
      </c>
      <c r="D51" s="291"/>
      <c r="E51" s="291"/>
      <c r="F51" s="200" t="str">
        <f aca="true">IF(TRIM($B51&amp;$C51)="","",IF(OR(ISNUMBER(SEARCH("未",$A51)),ISNUMBER(SEARCH("送出",$A51)),AND(TRIM($A51)="",NOT(ISNUMBER($D51)),N($H51)=0)),"【合同未回】","")&amp;IF(NOT(ISNUMBER($E51)),IF(OR(ISNUMBER(SEARCH("未",$A51)),ISNUMBER(SEARCH("送出",$A51)),AND(TRIM($A51)="",NOT(ISNUMBER($D51)),N($H51)=0)),"","【未填合同期】"),IF($E51&lt;TODAY(),"【已到期】",IF($E51-TODAY()&lt;=提醒天数,"【即将到期，剩余"&amp;($E51-TODAY())&amp;"天】","【正常】")))&amp;IF(OR($AD51="安装免保",$AD51="技术免保",$AD51="质保期内"),"【"&amp;$AD51&amp;"】",""))</f>
        <v>【合同未回】</v>
      </c>
      <c r="G51" s="310"/>
      <c r="H51" s="265"/>
      <c r="I51" s="311" t="n">
        <v>1</v>
      </c>
      <c r="J51" s="264"/>
      <c r="K51" s="267" t="str">
        <f aca="false">IF(OR(N($H51)=0,N($I51)=0),"",ROUND(N($H51)*N($I51)*IF(N($J51)=0,1,N($J51)),2))</f>
        <v/>
      </c>
      <c r="L51" s="267"/>
      <c r="M51" s="267" t="str">
        <f aca="false">IF(TRIM($B51&amp;$C51)="","",IF(AND(N($K51)=0,N($L51)=0),"",ROUND(N($K51)+N($L51),2)))</f>
        <v/>
      </c>
      <c r="N51" s="264"/>
      <c r="O51" s="264"/>
      <c r="P51" s="264"/>
      <c r="Q51" s="264"/>
      <c r="R51" s="264"/>
      <c r="S51" s="267"/>
      <c r="T51" s="268" t="str">
        <f aca="false">IF(TRIM($B51&amp;$C51)="","",IF(N($O51)=0,"",MAX(0,MIN(N($O51)-N($Q51),N($W51)))))</f>
        <v/>
      </c>
      <c r="U51" s="268" t="str">
        <f aca="false">IF(TRIM($B51&amp;$C51)="","",IF(N($Q51)&lt;=N($O51),"",N($Q51)-N($O51)))</f>
        <v/>
      </c>
      <c r="V51" s="268" t="str">
        <f aca="false">IF(OR(TRIM($B51&amp;$C51)="",$W51=""),"",MAX(0,N($W51))-N($T51))</f>
        <v/>
      </c>
      <c r="W51" s="268" t="str">
        <f aca="false">IF(TRIM($B51&amp;$C51)="","",IF(AND(N($M51)=0,N($Q51)+N($R51)+N($S51)=0),"",ROUND(N($M51)-N($Q51)-N($R51)-N($S51),2)))</f>
        <v/>
      </c>
      <c r="X51" s="269" t="str">
        <f aca="false">IF(TRIM($B51&amp;$C51)="","",IF(N($M51)=0,IF((N($Q51)+N($R51)+N($S51))=0,"—未填单价","未填单价，已收 "&amp;TEXT((N($Q51)+N($R51)+N($S51)),"#,##0.00")),IF(N($W51)&gt;0.005,"欠 "&amp;TEXT(N($W51),"#,##0.00")&amp;IF(N($T51)&gt;0,"（开票未到账 "&amp;TEXT(N($T51),"#,##0.00")&amp;"）","")&amp;IF(N($V51)&gt;0,"（未开票 "&amp;TEXT(N($V51),"#,##0.00")&amp;"）",""),IF(N($W51)&lt;-0.005,"多收 "&amp;TEXT(-N($W51),"#,##0.00"),"✔ 已结清")))&amp;IF(N($U51)&gt;0,"｜到账未开票 "&amp;TEXT(N($U51),"#,##0.00")&amp;"，待补票","")&amp;IF(N($R51)&gt;0,"｜收现 "&amp;TEXT(N($R51),"#,##0.00"),"")&amp;IF(N($S51)&gt;0,"｜收款不开票 "&amp;TEXT(N($S51),"#,##0.00"),""))</f>
        <v>—未填单价</v>
      </c>
      <c r="Y51" s="312"/>
      <c r="Z51" s="264"/>
      <c r="AA51" s="264"/>
      <c r="AB51" s="264"/>
      <c r="AC51" s="267" t="str">
        <f aca="false">IF(OR(N($O51)=0,N($AB51)=0),"",ROUND(N($O51)/(1+N($AB51))*N($AB51),2))</f>
        <v/>
      </c>
      <c r="AD51" s="312"/>
      <c r="AE51" s="312"/>
      <c r="AF51" s="270" t="str">
        <f aca="false">IF($AN51="","",IF($AN51=1,IF($AO51&gt;=1,"一次性·已到收款期","一次性·未到期"),$AE51&amp;" 第"&amp;$AO51&amp;"/"&amp;$AN51&amp;"期"))</f>
        <v/>
      </c>
      <c r="AG51" s="268" t="str">
        <f aca="false">IF(OR($AN51="",N($M51)=0),"",ROUND(N($K51)*$AO51/$AN51,2)+N($L51))</f>
        <v/>
      </c>
      <c r="AH51" s="268" t="str">
        <f aca="false">IF($AG51="","",MAX(0,ROUND($AG51-(N($Q51)+N($R51)+N($S51)),2)))</f>
        <v/>
      </c>
      <c r="AI51" s="268" t="str">
        <f aca="false">IF(OR(TRIM($B51&amp;$C51)="",NOT(ISNUMBER($D51))),"",SUMIFS($W$3:$W$1001,$AK$3:$AK$1001,$AK51,$D$3:$D$1001,"&lt;"&amp;$D51))</f>
        <v/>
      </c>
      <c r="AJ51" s="268" t="n">
        <f aca="false">IF(TRIM($B51&amp;$C51)="","",SUMIFS($W$3:$W$1001,$AK$3:$AK$1001,$AK51))</f>
        <v>0</v>
      </c>
      <c r="AK51" s="270" t="str">
        <f aca="false">IF(TRIM($B51&amp;$C51)="","",TRIM($B51)&amp;"｜"&amp;TRIM($C51))</f>
        <v>｜如寿里小区2栋1单元</v>
      </c>
      <c r="AL51" s="268" t="n">
        <f aca="false">IF(TRIM($B51&amp;$C51)="","",MIN(N($O51),N($Q51)))</f>
        <v>0</v>
      </c>
      <c r="AM51" s="271" t="str">
        <f aca="false">IF(ISNUMBER($D51),YEAR($D51),"")</f>
        <v/>
      </c>
      <c r="AN51" s="271" t="str">
        <f aca="false">IF(OR(TRIM($B51&amp;$C51)="",NOT(ISNUMBER($D51)),NOT(ISNUMBER($E51))),"",IF($E51&lt;$D51,"",IF(IF($AE51="半年付",2,IF($AE51="季度付",4,IF($AE51="月付",12,IF($AE51="半月付",24,1))))=1,1,MAX(1,ROUND(($E51-$D51+1)/365*IF($AE51="半年付",2,IF($AE51="季度付",4,IF($AE51="月付",12,IF($AE51="半月付",24,1)))),0)))))</f>
        <v/>
      </c>
      <c r="AO51" s="271" t="str">
        <f aca="true">IF($AN51="","",MIN($AN51,MAX(0,INT((TODAY()-付款宽限天数-$D51)/(($E51-$D51+1)/$AN51))+1)))</f>
        <v/>
      </c>
    </row>
    <row r="52" customFormat="false" ht="28.35" hidden="false" customHeight="false" outlineLevel="0" collapsed="false">
      <c r="A52" s="264"/>
      <c r="B52" s="264"/>
      <c r="C52" s="313" t="s">
        <v>1616</v>
      </c>
      <c r="D52" s="291"/>
      <c r="E52" s="291"/>
      <c r="F52" s="200" t="str">
        <f aca="true">IF(TRIM($B52&amp;$C52)="","",IF(OR(ISNUMBER(SEARCH("未",$A52)),ISNUMBER(SEARCH("送出",$A52)),AND(TRIM($A52)="",NOT(ISNUMBER($D52)),N($H52)=0)),"【合同未回】","")&amp;IF(NOT(ISNUMBER($E52)),IF(OR(ISNUMBER(SEARCH("未",$A52)),ISNUMBER(SEARCH("送出",$A52)),AND(TRIM($A52)="",NOT(ISNUMBER($D52)),N($H52)=0)),"","【未填合同期】"),IF($E52&lt;TODAY(),"【已到期】",IF($E52-TODAY()&lt;=提醒天数,"【即将到期，剩余"&amp;($E52-TODAY())&amp;"天】","【正常】")))&amp;IF(OR($AD52="安装免保",$AD52="技术免保",$AD52="质保期内"),"【"&amp;$AD52&amp;"】",""))</f>
        <v>【合同未回】</v>
      </c>
      <c r="G52" s="310"/>
      <c r="H52" s="265"/>
      <c r="I52" s="311" t="n">
        <v>1</v>
      </c>
      <c r="J52" s="264"/>
      <c r="K52" s="267" t="str">
        <f aca="false">IF(OR(N($H52)=0,N($I52)=0),"",ROUND(N($H52)*N($I52)*IF(N($J52)=0,1,N($J52)),2))</f>
        <v/>
      </c>
      <c r="L52" s="267"/>
      <c r="M52" s="267" t="str">
        <f aca="false">IF(TRIM($B52&amp;$C52)="","",IF(AND(N($K52)=0,N($L52)=0),"",ROUND(N($K52)+N($L52),2)))</f>
        <v/>
      </c>
      <c r="N52" s="264"/>
      <c r="O52" s="264"/>
      <c r="P52" s="264"/>
      <c r="Q52" s="264"/>
      <c r="R52" s="264"/>
      <c r="S52" s="267"/>
      <c r="T52" s="268" t="str">
        <f aca="false">IF(TRIM($B52&amp;$C52)="","",IF(N($O52)=0,"",MAX(0,MIN(N($O52)-N($Q52),N($W52)))))</f>
        <v/>
      </c>
      <c r="U52" s="268" t="str">
        <f aca="false">IF(TRIM($B52&amp;$C52)="","",IF(N($Q52)&lt;=N($O52),"",N($Q52)-N($O52)))</f>
        <v/>
      </c>
      <c r="V52" s="268" t="str">
        <f aca="false">IF(OR(TRIM($B52&amp;$C52)="",$W52=""),"",MAX(0,N($W52))-N($T52))</f>
        <v/>
      </c>
      <c r="W52" s="268" t="str">
        <f aca="false">IF(TRIM($B52&amp;$C52)="","",IF(AND(N($M52)=0,N($Q52)+N($R52)+N($S52)=0),"",ROUND(N($M52)-N($Q52)-N($R52)-N($S52),2)))</f>
        <v/>
      </c>
      <c r="X52" s="269" t="str">
        <f aca="false">IF(TRIM($B52&amp;$C52)="","",IF(N($M52)=0,IF((N($Q52)+N($R52)+N($S52))=0,"—未填单价","未填单价，已收 "&amp;TEXT((N($Q52)+N($R52)+N($S52)),"#,##0.00")),IF(N($W52)&gt;0.005,"欠 "&amp;TEXT(N($W52),"#,##0.00")&amp;IF(N($T52)&gt;0,"（开票未到账 "&amp;TEXT(N($T52),"#,##0.00")&amp;"）","")&amp;IF(N($V52)&gt;0,"（未开票 "&amp;TEXT(N($V52),"#,##0.00")&amp;"）",""),IF(N($W52)&lt;-0.005,"多收 "&amp;TEXT(-N($W52),"#,##0.00"),"✔ 已结清")))&amp;IF(N($U52)&gt;0,"｜到账未开票 "&amp;TEXT(N($U52),"#,##0.00")&amp;"，待补票","")&amp;IF(N($R52)&gt;0,"｜收现 "&amp;TEXT(N($R52),"#,##0.00"),"")&amp;IF(N($S52)&gt;0,"｜收款不开票 "&amp;TEXT(N($S52),"#,##0.00"),""))</f>
        <v>—未填单价</v>
      </c>
      <c r="Y52" s="312"/>
      <c r="Z52" s="264"/>
      <c r="AA52" s="264"/>
      <c r="AB52" s="264"/>
      <c r="AC52" s="267" t="str">
        <f aca="false">IF(OR(N($O52)=0,N($AB52)=0),"",ROUND(N($O52)/(1+N($AB52))*N($AB52),2))</f>
        <v/>
      </c>
      <c r="AD52" s="312"/>
      <c r="AE52" s="312"/>
      <c r="AF52" s="270" t="str">
        <f aca="false">IF($AN52="","",IF($AN52=1,IF($AO52&gt;=1,"一次性·已到收款期","一次性·未到期"),$AE52&amp;" 第"&amp;$AO52&amp;"/"&amp;$AN52&amp;"期"))</f>
        <v/>
      </c>
      <c r="AG52" s="268" t="str">
        <f aca="false">IF(OR($AN52="",N($M52)=0),"",ROUND(N($K52)*$AO52/$AN52,2)+N($L52))</f>
        <v/>
      </c>
      <c r="AH52" s="268" t="str">
        <f aca="false">IF($AG52="","",MAX(0,ROUND($AG52-(N($Q52)+N($R52)+N($S52)),2)))</f>
        <v/>
      </c>
      <c r="AI52" s="268" t="str">
        <f aca="false">IF(OR(TRIM($B52&amp;$C52)="",NOT(ISNUMBER($D52))),"",SUMIFS($W$3:$W$1001,$AK$3:$AK$1001,$AK52,$D$3:$D$1001,"&lt;"&amp;$D52))</f>
        <v/>
      </c>
      <c r="AJ52" s="268" t="n">
        <f aca="false">IF(TRIM($B52&amp;$C52)="","",SUMIFS($W$3:$W$1001,$AK$3:$AK$1001,$AK52))</f>
        <v>0</v>
      </c>
      <c r="AK52" s="270" t="str">
        <f aca="false">IF(TRIM($B52&amp;$C52)="","",TRIM($B52)&amp;"｜"&amp;TRIM($C52))</f>
        <v>｜幸乐村小区8幢（号）1单元</v>
      </c>
      <c r="AL52" s="268" t="n">
        <f aca="false">IF(TRIM($B52&amp;$C52)="","",MIN(N($O52),N($Q52)))</f>
        <v>0</v>
      </c>
      <c r="AM52" s="271" t="str">
        <f aca="false">IF(ISNUMBER($D52),YEAR($D52),"")</f>
        <v/>
      </c>
      <c r="AN52" s="271" t="str">
        <f aca="false">IF(OR(TRIM($B52&amp;$C52)="",NOT(ISNUMBER($D52)),NOT(ISNUMBER($E52))),"",IF($E52&lt;$D52,"",IF(IF($AE52="半年付",2,IF($AE52="季度付",4,IF($AE52="月付",12,IF($AE52="半月付",24,1))))=1,1,MAX(1,ROUND(($E52-$D52+1)/365*IF($AE52="半年付",2,IF($AE52="季度付",4,IF($AE52="月付",12,IF($AE52="半月付",24,1)))),0)))))</f>
        <v/>
      </c>
      <c r="AO52" s="271" t="str">
        <f aca="true">IF($AN52="","",MIN($AN52,MAX(0,INT((TODAY()-付款宽限天数-$D52)/(($E52-$D52+1)/$AN52))+1)))</f>
        <v/>
      </c>
    </row>
    <row r="53" customFormat="false" ht="28.35" hidden="false" customHeight="false" outlineLevel="0" collapsed="false">
      <c r="A53" s="264"/>
      <c r="B53" s="264"/>
      <c r="C53" s="313" t="s">
        <v>1617</v>
      </c>
      <c r="D53" s="291"/>
      <c r="E53" s="291"/>
      <c r="F53" s="200" t="str">
        <f aca="true">IF(TRIM($B53&amp;$C53)="","",IF(OR(ISNUMBER(SEARCH("未",$A53)),ISNUMBER(SEARCH("送出",$A53)),AND(TRIM($A53)="",NOT(ISNUMBER($D53)),N($H53)=0)),"【合同未回】","")&amp;IF(NOT(ISNUMBER($E53)),IF(OR(ISNUMBER(SEARCH("未",$A53)),ISNUMBER(SEARCH("送出",$A53)),AND(TRIM($A53)="",NOT(ISNUMBER($D53)),N($H53)=0)),"","【未填合同期】"),IF($E53&lt;TODAY(),"【已到期】",IF($E53-TODAY()&lt;=提醒天数,"【即将到期，剩余"&amp;($E53-TODAY())&amp;"天】","【正常】")))&amp;IF(OR($AD53="安装免保",$AD53="技术免保",$AD53="质保期内"),"【"&amp;$AD53&amp;"】",""))</f>
        <v>【合同未回】</v>
      </c>
      <c r="G53" s="310"/>
      <c r="H53" s="265"/>
      <c r="I53" s="311" t="n">
        <v>1</v>
      </c>
      <c r="J53" s="264"/>
      <c r="K53" s="267" t="str">
        <f aca="false">IF(OR(N($H53)=0,N($I53)=0),"",ROUND(N($H53)*N($I53)*IF(N($J53)=0,1,N($J53)),2))</f>
        <v/>
      </c>
      <c r="L53" s="267"/>
      <c r="M53" s="267" t="str">
        <f aca="false">IF(TRIM($B53&amp;$C53)="","",IF(AND(N($K53)=0,N($L53)=0),"",ROUND(N($K53)+N($L53),2)))</f>
        <v/>
      </c>
      <c r="N53" s="264"/>
      <c r="O53" s="264"/>
      <c r="P53" s="264"/>
      <c r="Q53" s="264"/>
      <c r="R53" s="264"/>
      <c r="S53" s="267"/>
      <c r="T53" s="268" t="str">
        <f aca="false">IF(TRIM($B53&amp;$C53)="","",IF(N($O53)=0,"",MAX(0,MIN(N($O53)-N($Q53),N($W53)))))</f>
        <v/>
      </c>
      <c r="U53" s="268" t="str">
        <f aca="false">IF(TRIM($B53&amp;$C53)="","",IF(N($Q53)&lt;=N($O53),"",N($Q53)-N($O53)))</f>
        <v/>
      </c>
      <c r="V53" s="268" t="str">
        <f aca="false">IF(OR(TRIM($B53&amp;$C53)="",$W53=""),"",MAX(0,N($W53))-N($T53))</f>
        <v/>
      </c>
      <c r="W53" s="268" t="str">
        <f aca="false">IF(TRIM($B53&amp;$C53)="","",IF(AND(N($M53)=0,N($Q53)+N($R53)+N($S53)=0),"",ROUND(N($M53)-N($Q53)-N($R53)-N($S53),2)))</f>
        <v/>
      </c>
      <c r="X53" s="269" t="str">
        <f aca="false">IF(TRIM($B53&amp;$C53)="","",IF(N($M53)=0,IF((N($Q53)+N($R53)+N($S53))=0,"—未填单价","未填单价，已收 "&amp;TEXT((N($Q53)+N($R53)+N($S53)),"#,##0.00")),IF(N($W53)&gt;0.005,"欠 "&amp;TEXT(N($W53),"#,##0.00")&amp;IF(N($T53)&gt;0,"（开票未到账 "&amp;TEXT(N($T53),"#,##0.00")&amp;"）","")&amp;IF(N($V53)&gt;0,"（未开票 "&amp;TEXT(N($V53),"#,##0.00")&amp;"）",""),IF(N($W53)&lt;-0.005,"多收 "&amp;TEXT(-N($W53),"#,##0.00"),"✔ 已结清")))&amp;IF(N($U53)&gt;0,"｜到账未开票 "&amp;TEXT(N($U53),"#,##0.00")&amp;"，待补票","")&amp;IF(N($R53)&gt;0,"｜收现 "&amp;TEXT(N($R53),"#,##0.00"),"")&amp;IF(N($S53)&gt;0,"｜收款不开票 "&amp;TEXT(N($S53),"#,##0.00"),""))</f>
        <v>—未填单价</v>
      </c>
      <c r="Y53" s="312"/>
      <c r="Z53" s="264"/>
      <c r="AA53" s="264"/>
      <c r="AB53" s="264"/>
      <c r="AC53" s="267" t="str">
        <f aca="false">IF(OR(N($O53)=0,N($AB53)=0),"",ROUND(N($O53)/(1+N($AB53))*N($AB53),2))</f>
        <v/>
      </c>
      <c r="AD53" s="312"/>
      <c r="AE53" s="312"/>
      <c r="AF53" s="270" t="str">
        <f aca="false">IF($AN53="","",IF($AN53=1,IF($AO53&gt;=1,"一次性·已到收款期","一次性·未到期"),$AE53&amp;" 第"&amp;$AO53&amp;"/"&amp;$AN53&amp;"期"))</f>
        <v/>
      </c>
      <c r="AG53" s="268" t="str">
        <f aca="false">IF(OR($AN53="",N($M53)=0),"",ROUND(N($K53)*$AO53/$AN53,2)+N($L53))</f>
        <v/>
      </c>
      <c r="AH53" s="268" t="str">
        <f aca="false">IF($AG53="","",MAX(0,ROUND($AG53-(N($Q53)+N($R53)+N($S53)),2)))</f>
        <v/>
      </c>
      <c r="AI53" s="268" t="str">
        <f aca="false">IF(OR(TRIM($B53&amp;$C53)="",NOT(ISNUMBER($D53))),"",SUMIFS($W$3:$W$1001,$AK$3:$AK$1001,$AK53,$D$3:$D$1001,"&lt;"&amp;$D53))</f>
        <v/>
      </c>
      <c r="AJ53" s="268" t="n">
        <f aca="false">IF(TRIM($B53&amp;$C53)="","",SUMIFS($W$3:$W$1001,$AK$3:$AK$1001,$AK53))</f>
        <v>0</v>
      </c>
      <c r="AK53" s="270" t="str">
        <f aca="false">IF(TRIM($B53&amp;$C53)="","",TRIM($B53)&amp;"｜"&amp;TRIM($C53))</f>
        <v>｜武汉市孜泉酒店有限公司 胜利街122号大地音乐酒吧</v>
      </c>
      <c r="AL53" s="268" t="n">
        <f aca="false">IF(TRIM($B53&amp;$C53)="","",MIN(N($O53),N($Q53)))</f>
        <v>0</v>
      </c>
      <c r="AM53" s="271" t="str">
        <f aca="false">IF(ISNUMBER($D53),YEAR($D53),"")</f>
        <v/>
      </c>
      <c r="AN53" s="271" t="str">
        <f aca="false">IF(OR(TRIM($B53&amp;$C53)="",NOT(ISNUMBER($D53)),NOT(ISNUMBER($E53))),"",IF($E53&lt;$D53,"",IF(IF($AE53="半年付",2,IF($AE53="季度付",4,IF($AE53="月付",12,IF($AE53="半月付",24,1))))=1,1,MAX(1,ROUND(($E53-$D53+1)/365*IF($AE53="半年付",2,IF($AE53="季度付",4,IF($AE53="月付",12,IF($AE53="半月付",24,1)))),0)))))</f>
        <v/>
      </c>
      <c r="AO53" s="271" t="str">
        <f aca="true">IF($AN53="","",MIN($AN53,MAX(0,INT((TODAY()-付款宽限天数-$D53)/(($E53-$D53+1)/$AN53))+1)))</f>
        <v/>
      </c>
    </row>
    <row r="54" customFormat="false" ht="28.35" hidden="false" customHeight="false" outlineLevel="0" collapsed="false">
      <c r="A54" s="264"/>
      <c r="B54" s="264"/>
      <c r="C54" s="309" t="s">
        <v>1618</v>
      </c>
      <c r="D54" s="291"/>
      <c r="E54" s="291"/>
      <c r="F54" s="200" t="str">
        <f aca="true">IF(TRIM($B54&amp;$C54)="","",IF(OR(ISNUMBER(SEARCH("未",$A54)),ISNUMBER(SEARCH("送出",$A54)),AND(TRIM($A54)="",NOT(ISNUMBER($D54)),N($H54)=0)),"【合同未回】","")&amp;IF(NOT(ISNUMBER($E54)),IF(OR(ISNUMBER(SEARCH("未",$A54)),ISNUMBER(SEARCH("送出",$A54)),AND(TRIM($A54)="",NOT(ISNUMBER($D54)),N($H54)=0)),"","【未填合同期】"),IF($E54&lt;TODAY(),"【已到期】",IF($E54-TODAY()&lt;=提醒天数,"【即将到期，剩余"&amp;($E54-TODAY())&amp;"天】","【正常】")))&amp;IF(OR($AD54="安装免保",$AD54="技术免保",$AD54="质保期内"),"【"&amp;$AD54&amp;"】",""))</f>
        <v>【合同未回】</v>
      </c>
      <c r="G54" s="310"/>
      <c r="H54" s="265"/>
      <c r="I54" s="311" t="n">
        <v>1</v>
      </c>
      <c r="J54" s="264"/>
      <c r="K54" s="267" t="str">
        <f aca="false">IF(OR(N($H54)=0,N($I54)=0),"",ROUND(N($H54)*N($I54)*IF(N($J54)=0,1,N($J54)),2))</f>
        <v/>
      </c>
      <c r="L54" s="267"/>
      <c r="M54" s="267" t="str">
        <f aca="false">IF(TRIM($B54&amp;$C54)="","",IF(AND(N($K54)=0,N($L54)=0),"",ROUND(N($K54)+N($L54),2)))</f>
        <v/>
      </c>
      <c r="N54" s="264"/>
      <c r="O54" s="264"/>
      <c r="P54" s="264"/>
      <c r="Q54" s="264"/>
      <c r="R54" s="264"/>
      <c r="S54" s="267"/>
      <c r="T54" s="268" t="str">
        <f aca="false">IF(TRIM($B54&amp;$C54)="","",IF(N($O54)=0,"",MAX(0,MIN(N($O54)-N($Q54),N($W54)))))</f>
        <v/>
      </c>
      <c r="U54" s="268" t="str">
        <f aca="false">IF(TRIM($B54&amp;$C54)="","",IF(N($Q54)&lt;=N($O54),"",N($Q54)-N($O54)))</f>
        <v/>
      </c>
      <c r="V54" s="268" t="str">
        <f aca="false">IF(OR(TRIM($B54&amp;$C54)="",$W54=""),"",MAX(0,N($W54))-N($T54))</f>
        <v/>
      </c>
      <c r="W54" s="268" t="str">
        <f aca="false">IF(TRIM($B54&amp;$C54)="","",IF(AND(N($M54)=0,N($Q54)+N($R54)+N($S54)=0),"",ROUND(N($M54)-N($Q54)-N($R54)-N($S54),2)))</f>
        <v/>
      </c>
      <c r="X54" s="269" t="str">
        <f aca="false">IF(TRIM($B54&amp;$C54)="","",IF(N($M54)=0,IF((N($Q54)+N($R54)+N($S54))=0,"—未填单价","未填单价，已收 "&amp;TEXT((N($Q54)+N($R54)+N($S54)),"#,##0.00")),IF(N($W54)&gt;0.005,"欠 "&amp;TEXT(N($W54),"#,##0.00")&amp;IF(N($T54)&gt;0,"（开票未到账 "&amp;TEXT(N($T54),"#,##0.00")&amp;"）","")&amp;IF(N($V54)&gt;0,"（未开票 "&amp;TEXT(N($V54),"#,##0.00")&amp;"）",""),IF(N($W54)&lt;-0.005,"多收 "&amp;TEXT(-N($W54),"#,##0.00"),"✔ 已结清")))&amp;IF(N($U54)&gt;0,"｜到账未开票 "&amp;TEXT(N($U54),"#,##0.00")&amp;"，待补票","")&amp;IF(N($R54)&gt;0,"｜收现 "&amp;TEXT(N($R54),"#,##0.00"),"")&amp;IF(N($S54)&gt;0,"｜收款不开票 "&amp;TEXT(N($S54),"#,##0.00"),""))</f>
        <v>—未填单价</v>
      </c>
      <c r="Y54" s="312"/>
      <c r="Z54" s="264"/>
      <c r="AA54" s="264"/>
      <c r="AB54" s="264"/>
      <c r="AC54" s="267" t="str">
        <f aca="false">IF(OR(N($O54)=0,N($AB54)=0),"",ROUND(N($O54)/(1+N($AB54))*N($AB54),2))</f>
        <v/>
      </c>
      <c r="AD54" s="312"/>
      <c r="AE54" s="312"/>
      <c r="AF54" s="270" t="str">
        <f aca="false">IF($AN54="","",IF($AN54=1,IF($AO54&gt;=1,"一次性·已到收款期","一次性·未到期"),$AE54&amp;" 第"&amp;$AO54&amp;"/"&amp;$AN54&amp;"期"))</f>
        <v/>
      </c>
      <c r="AG54" s="268" t="str">
        <f aca="false">IF(OR($AN54="",N($M54)=0),"",ROUND(N($K54)*$AO54/$AN54,2)+N($L54))</f>
        <v/>
      </c>
      <c r="AH54" s="268" t="str">
        <f aca="false">IF($AG54="","",MAX(0,ROUND($AG54-(N($Q54)+N($R54)+N($S54)),2)))</f>
        <v/>
      </c>
      <c r="AI54" s="268" t="str">
        <f aca="false">IF(OR(TRIM($B54&amp;$C54)="",NOT(ISNUMBER($D54))),"",SUMIFS($W$3:$W$1001,$AK$3:$AK$1001,$AK54,$D$3:$D$1001,"&lt;"&amp;$D54))</f>
        <v/>
      </c>
      <c r="AJ54" s="268" t="n">
        <f aca="false">IF(TRIM($B54&amp;$C54)="","",SUMIFS($W$3:$W$1001,$AK$3:$AK$1001,$AK54))</f>
        <v>0</v>
      </c>
      <c r="AK54" s="270" t="str">
        <f aca="false">IF(TRIM($B54&amp;$C54)="","",TRIM($B54)&amp;"｜"&amp;TRIM($C54))</f>
        <v>｜武汉博语文化传媒有限公司（吴家花园）</v>
      </c>
      <c r="AL54" s="268" t="n">
        <f aca="false">IF(TRIM($B54&amp;$C54)="","",MIN(N($O54),N($Q54)))</f>
        <v>0</v>
      </c>
      <c r="AM54" s="271" t="str">
        <f aca="false">IF(ISNUMBER($D54),YEAR($D54),"")</f>
        <v/>
      </c>
      <c r="AN54" s="271" t="str">
        <f aca="false">IF(OR(TRIM($B54&amp;$C54)="",NOT(ISNUMBER($D54)),NOT(ISNUMBER($E54))),"",IF($E54&lt;$D54,"",IF(IF($AE54="半年付",2,IF($AE54="季度付",4,IF($AE54="月付",12,IF($AE54="半月付",24,1))))=1,1,MAX(1,ROUND(($E54-$D54+1)/365*IF($AE54="半年付",2,IF($AE54="季度付",4,IF($AE54="月付",12,IF($AE54="半月付",24,1)))),0)))))</f>
        <v/>
      </c>
      <c r="AO54" s="271" t="str">
        <f aca="true">IF($AN54="","",MIN($AN54,MAX(0,INT((TODAY()-付款宽限天数-$D54)/(($E54-$D54+1)/$AN54))+1)))</f>
        <v/>
      </c>
    </row>
    <row r="55" customFormat="false" ht="28.35" hidden="false" customHeight="false" outlineLevel="0" collapsed="false">
      <c r="A55" s="264"/>
      <c r="B55" s="264"/>
      <c r="C55" s="313" t="s">
        <v>1619</v>
      </c>
      <c r="D55" s="291"/>
      <c r="E55" s="291"/>
      <c r="F55" s="200" t="str">
        <f aca="true">IF(TRIM($B55&amp;$C55)="","",IF(OR(ISNUMBER(SEARCH("未",$A55)),ISNUMBER(SEARCH("送出",$A55)),AND(TRIM($A55)="",NOT(ISNUMBER($D55)),N($H55)=0)),"【合同未回】","")&amp;IF(NOT(ISNUMBER($E55)),IF(OR(ISNUMBER(SEARCH("未",$A55)),ISNUMBER(SEARCH("送出",$A55)),AND(TRIM($A55)="",NOT(ISNUMBER($D55)),N($H55)=0)),"","【未填合同期】"),IF($E55&lt;TODAY(),"【已到期】",IF($E55-TODAY()&lt;=提醒天数,"【即将到期，剩余"&amp;($E55-TODAY())&amp;"天】","【正常】")))&amp;IF(OR($AD55="安装免保",$AD55="技术免保",$AD55="质保期内"),"【"&amp;$AD55&amp;"】",""))</f>
        <v>【合同未回】</v>
      </c>
      <c r="G55" s="310"/>
      <c r="H55" s="265"/>
      <c r="I55" s="311" t="n">
        <v>1</v>
      </c>
      <c r="J55" s="264"/>
      <c r="K55" s="267" t="str">
        <f aca="false">IF(OR(N($H55)=0,N($I55)=0),"",ROUND(N($H55)*N($I55)*IF(N($J55)=0,1,N($J55)),2))</f>
        <v/>
      </c>
      <c r="L55" s="267"/>
      <c r="M55" s="267" t="str">
        <f aca="false">IF(TRIM($B55&amp;$C55)="","",IF(AND(N($K55)=0,N($L55)=0),"",ROUND(N($K55)+N($L55),2)))</f>
        <v/>
      </c>
      <c r="N55" s="264"/>
      <c r="O55" s="264"/>
      <c r="P55" s="264"/>
      <c r="Q55" s="264"/>
      <c r="R55" s="264"/>
      <c r="S55" s="267"/>
      <c r="T55" s="268" t="str">
        <f aca="false">IF(TRIM($B55&amp;$C55)="","",IF(N($O55)=0,"",MAX(0,MIN(N($O55)-N($Q55),N($W55)))))</f>
        <v/>
      </c>
      <c r="U55" s="268" t="str">
        <f aca="false">IF(TRIM($B55&amp;$C55)="","",IF(N($Q55)&lt;=N($O55),"",N($Q55)-N($O55)))</f>
        <v/>
      </c>
      <c r="V55" s="268" t="str">
        <f aca="false">IF(OR(TRIM($B55&amp;$C55)="",$W55=""),"",MAX(0,N($W55))-N($T55))</f>
        <v/>
      </c>
      <c r="W55" s="268" t="str">
        <f aca="false">IF(TRIM($B55&amp;$C55)="","",IF(AND(N($M55)=0,N($Q55)+N($R55)+N($S55)=0),"",ROUND(N($M55)-N($Q55)-N($R55)-N($S55),2)))</f>
        <v/>
      </c>
      <c r="X55" s="269" t="str">
        <f aca="false">IF(TRIM($B55&amp;$C55)="","",IF(N($M55)=0,IF((N($Q55)+N($R55)+N($S55))=0,"—未填单价","未填单价，已收 "&amp;TEXT((N($Q55)+N($R55)+N($S55)),"#,##0.00")),IF(N($W55)&gt;0.005,"欠 "&amp;TEXT(N($W55),"#,##0.00")&amp;IF(N($T55)&gt;0,"（开票未到账 "&amp;TEXT(N($T55),"#,##0.00")&amp;"）","")&amp;IF(N($V55)&gt;0,"（未开票 "&amp;TEXT(N($V55),"#,##0.00")&amp;"）",""),IF(N($W55)&lt;-0.005,"多收 "&amp;TEXT(-N($W55),"#,##0.00"),"✔ 已结清")))&amp;IF(N($U55)&gt;0,"｜到账未开票 "&amp;TEXT(N($U55),"#,##0.00")&amp;"，待补票","")&amp;IF(N($R55)&gt;0,"｜收现 "&amp;TEXT(N($R55),"#,##0.00"),"")&amp;IF(N($S55)&gt;0,"｜收款不开票 "&amp;TEXT(N($S55),"#,##0.00"),""))</f>
        <v>—未填单价</v>
      </c>
      <c r="Y55" s="312"/>
      <c r="Z55" s="264"/>
      <c r="AA55" s="264"/>
      <c r="AB55" s="264"/>
      <c r="AC55" s="267" t="str">
        <f aca="false">IF(OR(N($O55)=0,N($AB55)=0),"",ROUND(N($O55)/(1+N($AB55))*N($AB55),2))</f>
        <v/>
      </c>
      <c r="AD55" s="312"/>
      <c r="AE55" s="312"/>
      <c r="AF55" s="270" t="str">
        <f aca="false">IF($AN55="","",IF($AN55=1,IF($AO55&gt;=1,"一次性·已到收款期","一次性·未到期"),$AE55&amp;" 第"&amp;$AO55&amp;"/"&amp;$AN55&amp;"期"))</f>
        <v/>
      </c>
      <c r="AG55" s="268" t="str">
        <f aca="false">IF(OR($AN55="",N($M55)=0),"",ROUND(N($K55)*$AO55/$AN55,2)+N($L55))</f>
        <v/>
      </c>
      <c r="AH55" s="268" t="str">
        <f aca="false">IF($AG55="","",MAX(0,ROUND($AG55-(N($Q55)+N($R55)+N($S55)),2)))</f>
        <v/>
      </c>
      <c r="AI55" s="268" t="str">
        <f aca="false">IF(OR(TRIM($B55&amp;$C55)="",NOT(ISNUMBER($D55))),"",SUMIFS($W$3:$W$1001,$AK$3:$AK$1001,$AK55,$D$3:$D$1001,"&lt;"&amp;$D55))</f>
        <v/>
      </c>
      <c r="AJ55" s="268" t="n">
        <f aca="false">IF(TRIM($B55&amp;$C55)="","",SUMIFS($W$3:$W$1001,$AK$3:$AK$1001,$AK55))</f>
        <v>0</v>
      </c>
      <c r="AK55" s="270" t="str">
        <f aca="false">IF(TRIM($B55&amp;$C55)="","",TRIM($B55)&amp;"｜"&amp;TRIM($C55))</f>
        <v>｜（安居苑206-1）1台</v>
      </c>
      <c r="AL55" s="268" t="n">
        <f aca="false">IF(TRIM($B55&amp;$C55)="","",MIN(N($O55),N($Q55)))</f>
        <v>0</v>
      </c>
      <c r="AM55" s="271" t="str">
        <f aca="false">IF(ISNUMBER($D55),YEAR($D55),"")</f>
        <v/>
      </c>
      <c r="AN55" s="271" t="str">
        <f aca="false">IF(OR(TRIM($B55&amp;$C55)="",NOT(ISNUMBER($D55)),NOT(ISNUMBER($E55))),"",IF($E55&lt;$D55,"",IF(IF($AE55="半年付",2,IF($AE55="季度付",4,IF($AE55="月付",12,IF($AE55="半月付",24,1))))=1,1,MAX(1,ROUND(($E55-$D55+1)/365*IF($AE55="半年付",2,IF($AE55="季度付",4,IF($AE55="月付",12,IF($AE55="半月付",24,1)))),0)))))</f>
        <v/>
      </c>
      <c r="AO55" s="271" t="str">
        <f aca="true">IF($AN55="","",MIN($AN55,MAX(0,INT((TODAY()-付款宽限天数-$D55)/(($E55-$D55+1)/$AN55))+1)))</f>
        <v/>
      </c>
    </row>
    <row r="56" customFormat="false" ht="28.35" hidden="false" customHeight="false" outlineLevel="0" collapsed="false">
      <c r="A56" s="264"/>
      <c r="B56" s="264"/>
      <c r="C56" s="313" t="s">
        <v>1620</v>
      </c>
      <c r="D56" s="291"/>
      <c r="E56" s="291"/>
      <c r="F56" s="200" t="str">
        <f aca="true">IF(TRIM($B56&amp;$C56)="","",IF(OR(ISNUMBER(SEARCH("未",$A56)),ISNUMBER(SEARCH("送出",$A56)),AND(TRIM($A56)="",NOT(ISNUMBER($D56)),N($H56)=0)),"【合同未回】","")&amp;IF(NOT(ISNUMBER($E56)),IF(OR(ISNUMBER(SEARCH("未",$A56)),ISNUMBER(SEARCH("送出",$A56)),AND(TRIM($A56)="",NOT(ISNUMBER($D56)),N($H56)=0)),"","【未填合同期】"),IF($E56&lt;TODAY(),"【已到期】",IF($E56-TODAY()&lt;=提醒天数,"【即将到期，剩余"&amp;($E56-TODAY())&amp;"天】","【正常】")))&amp;IF(OR($AD56="安装免保",$AD56="技术免保",$AD56="质保期内"),"【"&amp;$AD56&amp;"】",""))</f>
        <v>【合同未回】</v>
      </c>
      <c r="G56" s="310"/>
      <c r="H56" s="265"/>
      <c r="I56" s="311" t="n">
        <v>1</v>
      </c>
      <c r="J56" s="264"/>
      <c r="K56" s="267" t="str">
        <f aca="false">IF(OR(N($H56)=0,N($I56)=0),"",ROUND(N($H56)*N($I56)*IF(N($J56)=0,1,N($J56)),2))</f>
        <v/>
      </c>
      <c r="L56" s="267"/>
      <c r="M56" s="267" t="str">
        <f aca="false">IF(TRIM($B56&amp;$C56)="","",IF(AND(N($K56)=0,N($L56)=0),"",ROUND(N($K56)+N($L56),2)))</f>
        <v/>
      </c>
      <c r="N56" s="264"/>
      <c r="O56" s="264"/>
      <c r="P56" s="264"/>
      <c r="Q56" s="264"/>
      <c r="R56" s="264"/>
      <c r="S56" s="267"/>
      <c r="T56" s="268" t="str">
        <f aca="false">IF(TRIM($B56&amp;$C56)="","",IF(N($O56)=0,"",MAX(0,MIN(N($O56)-N($Q56),N($W56)))))</f>
        <v/>
      </c>
      <c r="U56" s="268" t="str">
        <f aca="false">IF(TRIM($B56&amp;$C56)="","",IF(N($Q56)&lt;=N($O56),"",N($Q56)-N($O56)))</f>
        <v/>
      </c>
      <c r="V56" s="268" t="str">
        <f aca="false">IF(OR(TRIM($B56&amp;$C56)="",$W56=""),"",MAX(0,N($W56))-N($T56))</f>
        <v/>
      </c>
      <c r="W56" s="268" t="str">
        <f aca="false">IF(TRIM($B56&amp;$C56)="","",IF(AND(N($M56)=0,N($Q56)+N($R56)+N($S56)=0),"",ROUND(N($M56)-N($Q56)-N($R56)-N($S56),2)))</f>
        <v/>
      </c>
      <c r="X56" s="269" t="str">
        <f aca="false">IF(TRIM($B56&amp;$C56)="","",IF(N($M56)=0,IF((N($Q56)+N($R56)+N($S56))=0,"—未填单价","未填单价，已收 "&amp;TEXT((N($Q56)+N($R56)+N($S56)),"#,##0.00")),IF(N($W56)&gt;0.005,"欠 "&amp;TEXT(N($W56),"#,##0.00")&amp;IF(N($T56)&gt;0,"（开票未到账 "&amp;TEXT(N($T56),"#,##0.00")&amp;"）","")&amp;IF(N($V56)&gt;0,"（未开票 "&amp;TEXT(N($V56),"#,##0.00")&amp;"）",""),IF(N($W56)&lt;-0.005,"多收 "&amp;TEXT(-N($W56),"#,##0.00"),"✔ 已结清")))&amp;IF(N($U56)&gt;0,"｜到账未开票 "&amp;TEXT(N($U56),"#,##0.00")&amp;"，待补票","")&amp;IF(N($R56)&gt;0,"｜收现 "&amp;TEXT(N($R56),"#,##0.00"),"")&amp;IF(N($S56)&gt;0,"｜收款不开票 "&amp;TEXT(N($S56),"#,##0.00"),""))</f>
        <v>—未填单价</v>
      </c>
      <c r="Y56" s="312"/>
      <c r="Z56" s="264"/>
      <c r="AA56" s="264"/>
      <c r="AB56" s="264"/>
      <c r="AC56" s="267" t="str">
        <f aca="false">IF(OR(N($O56)=0,N($AB56)=0),"",ROUND(N($O56)/(1+N($AB56))*N($AB56),2))</f>
        <v/>
      </c>
      <c r="AD56" s="312"/>
      <c r="AE56" s="312"/>
      <c r="AF56" s="270" t="str">
        <f aca="false">IF($AN56="","",IF($AN56=1,IF($AO56&gt;=1,"一次性·已到收款期","一次性·未到期"),$AE56&amp;" 第"&amp;$AO56&amp;"/"&amp;$AN56&amp;"期"))</f>
        <v/>
      </c>
      <c r="AG56" s="268" t="str">
        <f aca="false">IF(OR($AN56="",N($M56)=0),"",ROUND(N($K56)*$AO56/$AN56,2)+N($L56))</f>
        <v/>
      </c>
      <c r="AH56" s="268" t="str">
        <f aca="false">IF($AG56="","",MAX(0,ROUND($AG56-(N($Q56)+N($R56)+N($S56)),2)))</f>
        <v/>
      </c>
      <c r="AI56" s="268" t="str">
        <f aca="false">IF(OR(TRIM($B56&amp;$C56)="",NOT(ISNUMBER($D56))),"",SUMIFS($W$3:$W$1001,$AK$3:$AK$1001,$AK56,$D$3:$D$1001,"&lt;"&amp;$D56))</f>
        <v/>
      </c>
      <c r="AJ56" s="268" t="n">
        <f aca="false">IF(TRIM($B56&amp;$C56)="","",SUMIFS($W$3:$W$1001,$AK$3:$AK$1001,$AK56))</f>
        <v>0</v>
      </c>
      <c r="AK56" s="270" t="str">
        <f aca="false">IF(TRIM($B56&amp;$C56)="","",TRIM($B56)&amp;"｜"&amp;TRIM($C56))</f>
        <v>｜安居苑D区405栋3单元 1台</v>
      </c>
      <c r="AL56" s="268" t="n">
        <f aca="false">IF(TRIM($B56&amp;$C56)="","",MIN(N($O56),N($Q56)))</f>
        <v>0</v>
      </c>
      <c r="AM56" s="271" t="str">
        <f aca="false">IF(ISNUMBER($D56),YEAR($D56),"")</f>
        <v/>
      </c>
      <c r="AN56" s="271" t="str">
        <f aca="false">IF(OR(TRIM($B56&amp;$C56)="",NOT(ISNUMBER($D56)),NOT(ISNUMBER($E56))),"",IF($E56&lt;$D56,"",IF(IF($AE56="半年付",2,IF($AE56="季度付",4,IF($AE56="月付",12,IF($AE56="半月付",24,1))))=1,1,MAX(1,ROUND(($E56-$D56+1)/365*IF($AE56="半年付",2,IF($AE56="季度付",4,IF($AE56="月付",12,IF($AE56="半月付",24,1)))),0)))))</f>
        <v/>
      </c>
      <c r="AO56" s="271" t="str">
        <f aca="true">IF($AN56="","",MIN($AN56,MAX(0,INT((TODAY()-付款宽限天数-$D56)/(($E56-$D56+1)/$AN56))+1)))</f>
        <v/>
      </c>
    </row>
    <row r="57" customFormat="false" ht="28.35" hidden="false" customHeight="false" outlineLevel="0" collapsed="false">
      <c r="A57" s="264"/>
      <c r="B57" s="264"/>
      <c r="C57" s="313" t="s">
        <v>1621</v>
      </c>
      <c r="D57" s="291"/>
      <c r="E57" s="291"/>
      <c r="F57" s="200" t="str">
        <f aca="true">IF(TRIM($B57&amp;$C57)="","",IF(OR(ISNUMBER(SEARCH("未",$A57)),ISNUMBER(SEARCH("送出",$A57)),AND(TRIM($A57)="",NOT(ISNUMBER($D57)),N($H57)=0)),"【合同未回】","")&amp;IF(NOT(ISNUMBER($E57)),IF(OR(ISNUMBER(SEARCH("未",$A57)),ISNUMBER(SEARCH("送出",$A57)),AND(TRIM($A57)="",NOT(ISNUMBER($D57)),N($H57)=0)),"","【未填合同期】"),IF($E57&lt;TODAY(),"【已到期】",IF($E57-TODAY()&lt;=提醒天数,"【即将到期，剩余"&amp;($E57-TODAY())&amp;"天】","【正常】")))&amp;IF(OR($AD57="安装免保",$AD57="技术免保",$AD57="质保期内"),"【"&amp;$AD57&amp;"】",""))</f>
        <v>【合同未回】</v>
      </c>
      <c r="G57" s="310"/>
      <c r="H57" s="265"/>
      <c r="I57" s="311" t="n">
        <v>1</v>
      </c>
      <c r="J57" s="264"/>
      <c r="K57" s="267" t="str">
        <f aca="false">IF(OR(N($H57)=0,N($I57)=0),"",ROUND(N($H57)*N($I57)*IF(N($J57)=0,1,N($J57)),2))</f>
        <v/>
      </c>
      <c r="L57" s="267"/>
      <c r="M57" s="267" t="str">
        <f aca="false">IF(TRIM($B57&amp;$C57)="","",IF(AND(N($K57)=0,N($L57)=0),"",ROUND(N($K57)+N($L57),2)))</f>
        <v/>
      </c>
      <c r="N57" s="264"/>
      <c r="O57" s="264"/>
      <c r="P57" s="264"/>
      <c r="Q57" s="264"/>
      <c r="R57" s="264"/>
      <c r="S57" s="267"/>
      <c r="T57" s="268" t="str">
        <f aca="false">IF(TRIM($B57&amp;$C57)="","",IF(N($O57)=0,"",MAX(0,MIN(N($O57)-N($Q57),N($W57)))))</f>
        <v/>
      </c>
      <c r="U57" s="268" t="str">
        <f aca="false">IF(TRIM($B57&amp;$C57)="","",IF(N($Q57)&lt;=N($O57),"",N($Q57)-N($O57)))</f>
        <v/>
      </c>
      <c r="V57" s="268" t="str">
        <f aca="false">IF(OR(TRIM($B57&amp;$C57)="",$W57=""),"",MAX(0,N($W57))-N($T57))</f>
        <v/>
      </c>
      <c r="W57" s="268" t="str">
        <f aca="false">IF(TRIM($B57&amp;$C57)="","",IF(AND(N($M57)=0,N($Q57)+N($R57)+N($S57)=0),"",ROUND(N($M57)-N($Q57)-N($R57)-N($S57),2)))</f>
        <v/>
      </c>
      <c r="X57" s="269" t="str">
        <f aca="false">IF(TRIM($B57&amp;$C57)="","",IF(N($M57)=0,IF((N($Q57)+N($R57)+N($S57))=0,"—未填单价","未填单价，已收 "&amp;TEXT((N($Q57)+N($R57)+N($S57)),"#,##0.00")),IF(N($W57)&gt;0.005,"欠 "&amp;TEXT(N($W57),"#,##0.00")&amp;IF(N($T57)&gt;0,"（开票未到账 "&amp;TEXT(N($T57),"#,##0.00")&amp;"）","")&amp;IF(N($V57)&gt;0,"（未开票 "&amp;TEXT(N($V57),"#,##0.00")&amp;"）",""),IF(N($W57)&lt;-0.005,"多收 "&amp;TEXT(-N($W57),"#,##0.00"),"✔ 已结清")))&amp;IF(N($U57)&gt;0,"｜到账未开票 "&amp;TEXT(N($U57),"#,##0.00")&amp;"，待补票","")&amp;IF(N($R57)&gt;0,"｜收现 "&amp;TEXT(N($R57),"#,##0.00"),"")&amp;IF(N($S57)&gt;0,"｜收款不开票 "&amp;TEXT(N($S57),"#,##0.00"),""))</f>
        <v>—未填单价</v>
      </c>
      <c r="Y57" s="312"/>
      <c r="Z57" s="264"/>
      <c r="AA57" s="264"/>
      <c r="AB57" s="264"/>
      <c r="AC57" s="267" t="str">
        <f aca="false">IF(OR(N($O57)=0,N($AB57)=0),"",ROUND(N($O57)/(1+N($AB57))*N($AB57),2))</f>
        <v/>
      </c>
      <c r="AD57" s="312"/>
      <c r="AE57" s="312"/>
      <c r="AF57" s="270" t="str">
        <f aca="false">IF($AN57="","",IF($AN57=1,IF($AO57&gt;=1,"一次性·已到收款期","一次性·未到期"),$AE57&amp;" 第"&amp;$AO57&amp;"/"&amp;$AN57&amp;"期"))</f>
        <v/>
      </c>
      <c r="AG57" s="268" t="str">
        <f aca="false">IF(OR($AN57="",N($M57)=0),"",ROUND(N($K57)*$AO57/$AN57,2)+N($L57))</f>
        <v/>
      </c>
      <c r="AH57" s="268" t="str">
        <f aca="false">IF($AG57="","",MAX(0,ROUND($AG57-(N($Q57)+N($R57)+N($S57)),2)))</f>
        <v/>
      </c>
      <c r="AI57" s="268" t="str">
        <f aca="false">IF(OR(TRIM($B57&amp;$C57)="",NOT(ISNUMBER($D57))),"",SUMIFS($W$3:$W$1001,$AK$3:$AK$1001,$AK57,$D$3:$D$1001,"&lt;"&amp;$D57))</f>
        <v/>
      </c>
      <c r="AJ57" s="268" t="n">
        <f aca="false">IF(TRIM($B57&amp;$C57)="","",SUMIFS($W$3:$W$1001,$AK$3:$AK$1001,$AK57))</f>
        <v>0</v>
      </c>
      <c r="AK57" s="270" t="str">
        <f aca="false">IF(TRIM($B57&amp;$C57)="","",TRIM($B57)&amp;"｜"&amp;TRIM($C57))</f>
        <v>｜安居苑D区404栋3单元</v>
      </c>
      <c r="AL57" s="268" t="n">
        <f aca="false">IF(TRIM($B57&amp;$C57)="","",MIN(N($O57),N($Q57)))</f>
        <v>0</v>
      </c>
      <c r="AM57" s="271" t="str">
        <f aca="false">IF(ISNUMBER($D57),YEAR($D57),"")</f>
        <v/>
      </c>
      <c r="AN57" s="271" t="str">
        <f aca="false">IF(OR(TRIM($B57&amp;$C57)="",NOT(ISNUMBER($D57)),NOT(ISNUMBER($E57))),"",IF($E57&lt;$D57,"",IF(IF($AE57="半年付",2,IF($AE57="季度付",4,IF($AE57="月付",12,IF($AE57="半月付",24,1))))=1,1,MAX(1,ROUND(($E57-$D57+1)/365*IF($AE57="半年付",2,IF($AE57="季度付",4,IF($AE57="月付",12,IF($AE57="半月付",24,1)))),0)))))</f>
        <v/>
      </c>
      <c r="AO57" s="271" t="str">
        <f aca="true">IF($AN57="","",MIN($AN57,MAX(0,INT((TODAY()-付款宽限天数-$D57)/(($E57-$D57+1)/$AN57))+1)))</f>
        <v/>
      </c>
    </row>
    <row r="58" customFormat="false" ht="28.35" hidden="false" customHeight="false" outlineLevel="0" collapsed="false">
      <c r="A58" s="264"/>
      <c r="B58" s="264"/>
      <c r="C58" s="313" t="s">
        <v>1622</v>
      </c>
      <c r="D58" s="291"/>
      <c r="E58" s="291"/>
      <c r="F58" s="200" t="str">
        <f aca="true">IF(TRIM($B58&amp;$C58)="","",IF(OR(ISNUMBER(SEARCH("未",$A58)),ISNUMBER(SEARCH("送出",$A58)),AND(TRIM($A58)="",NOT(ISNUMBER($D58)),N($H58)=0)),"【合同未回】","")&amp;IF(NOT(ISNUMBER($E58)),IF(OR(ISNUMBER(SEARCH("未",$A58)),ISNUMBER(SEARCH("送出",$A58)),AND(TRIM($A58)="",NOT(ISNUMBER($D58)),N($H58)=0)),"","【未填合同期】"),IF($E58&lt;TODAY(),"【已到期】",IF($E58-TODAY()&lt;=提醒天数,"【即将到期，剩余"&amp;($E58-TODAY())&amp;"天】","【正常】")))&amp;IF(OR($AD58="安装免保",$AD58="技术免保",$AD58="质保期内"),"【"&amp;$AD58&amp;"】",""))</f>
        <v>【合同未回】</v>
      </c>
      <c r="G58" s="310"/>
      <c r="H58" s="265"/>
      <c r="I58" s="311" t="n">
        <v>1</v>
      </c>
      <c r="J58" s="264"/>
      <c r="K58" s="267" t="str">
        <f aca="false">IF(OR(N($H58)=0,N($I58)=0),"",ROUND(N($H58)*N($I58)*IF(N($J58)=0,1,N($J58)),2))</f>
        <v/>
      </c>
      <c r="L58" s="267"/>
      <c r="M58" s="267" t="str">
        <f aca="false">IF(TRIM($B58&amp;$C58)="","",IF(AND(N($K58)=0,N($L58)=0),"",ROUND(N($K58)+N($L58),2)))</f>
        <v/>
      </c>
      <c r="N58" s="264"/>
      <c r="O58" s="264"/>
      <c r="P58" s="264"/>
      <c r="Q58" s="264"/>
      <c r="R58" s="264"/>
      <c r="S58" s="267"/>
      <c r="T58" s="268" t="str">
        <f aca="false">IF(TRIM($B58&amp;$C58)="","",IF(N($O58)=0,"",MAX(0,MIN(N($O58)-N($Q58),N($W58)))))</f>
        <v/>
      </c>
      <c r="U58" s="268" t="str">
        <f aca="false">IF(TRIM($B58&amp;$C58)="","",IF(N($Q58)&lt;=N($O58),"",N($Q58)-N($O58)))</f>
        <v/>
      </c>
      <c r="V58" s="268" t="str">
        <f aca="false">IF(OR(TRIM($B58&amp;$C58)="",$W58=""),"",MAX(0,N($W58))-N($T58))</f>
        <v/>
      </c>
      <c r="W58" s="268" t="str">
        <f aca="false">IF(TRIM($B58&amp;$C58)="","",IF(AND(N($M58)=0,N($Q58)+N($R58)+N($S58)=0),"",ROUND(N($M58)-N($Q58)-N($R58)-N($S58),2)))</f>
        <v/>
      </c>
      <c r="X58" s="269" t="str">
        <f aca="false">IF(TRIM($B58&amp;$C58)="","",IF(N($M58)=0,IF((N($Q58)+N($R58)+N($S58))=0,"—未填单价","未填单价，已收 "&amp;TEXT((N($Q58)+N($R58)+N($S58)),"#,##0.00")),IF(N($W58)&gt;0.005,"欠 "&amp;TEXT(N($W58),"#,##0.00")&amp;IF(N($T58)&gt;0,"（开票未到账 "&amp;TEXT(N($T58),"#,##0.00")&amp;"）","")&amp;IF(N($V58)&gt;0,"（未开票 "&amp;TEXT(N($V58),"#,##0.00")&amp;"）",""),IF(N($W58)&lt;-0.005,"多收 "&amp;TEXT(-N($W58),"#,##0.00"),"✔ 已结清")))&amp;IF(N($U58)&gt;0,"｜到账未开票 "&amp;TEXT(N($U58),"#,##0.00")&amp;"，待补票","")&amp;IF(N($R58)&gt;0,"｜收现 "&amp;TEXT(N($R58),"#,##0.00"),"")&amp;IF(N($S58)&gt;0,"｜收款不开票 "&amp;TEXT(N($S58),"#,##0.00"),""))</f>
        <v>—未填单价</v>
      </c>
      <c r="Y58" s="312"/>
      <c r="Z58" s="264"/>
      <c r="AA58" s="264"/>
      <c r="AB58" s="264"/>
      <c r="AC58" s="267" t="str">
        <f aca="false">IF(OR(N($O58)=0,N($AB58)=0),"",ROUND(N($O58)/(1+N($AB58))*N($AB58),2))</f>
        <v/>
      </c>
      <c r="AD58" s="312"/>
      <c r="AE58" s="312"/>
      <c r="AF58" s="270" t="str">
        <f aca="false">IF($AN58="","",IF($AN58=1,IF($AO58&gt;=1,"一次性·已到收款期","一次性·未到期"),$AE58&amp;" 第"&amp;$AO58&amp;"/"&amp;$AN58&amp;"期"))</f>
        <v/>
      </c>
      <c r="AG58" s="268" t="str">
        <f aca="false">IF(OR($AN58="",N($M58)=0),"",ROUND(N($K58)*$AO58/$AN58,2)+N($L58))</f>
        <v/>
      </c>
      <c r="AH58" s="268" t="str">
        <f aca="false">IF($AG58="","",MAX(0,ROUND($AG58-(N($Q58)+N($R58)+N($S58)),2)))</f>
        <v/>
      </c>
      <c r="AI58" s="268" t="str">
        <f aca="false">IF(OR(TRIM($B58&amp;$C58)="",NOT(ISNUMBER($D58))),"",SUMIFS($W$3:$W$1001,$AK$3:$AK$1001,$AK58,$D$3:$D$1001,"&lt;"&amp;$D58))</f>
        <v/>
      </c>
      <c r="AJ58" s="268" t="n">
        <f aca="false">IF(TRIM($B58&amp;$C58)="","",SUMIFS($W$3:$W$1001,$AK$3:$AK$1001,$AK58))</f>
        <v>0</v>
      </c>
      <c r="AK58" s="270" t="str">
        <f aca="false">IF(TRIM($B58&amp;$C58)="","",TRIM($B58)&amp;"｜"&amp;TRIM($C58))</f>
        <v>｜安居苑D区406栋4单元</v>
      </c>
      <c r="AL58" s="268" t="n">
        <f aca="false">IF(TRIM($B58&amp;$C58)="","",MIN(N($O58),N($Q58)))</f>
        <v>0</v>
      </c>
      <c r="AM58" s="271" t="str">
        <f aca="false">IF(ISNUMBER($D58),YEAR($D58),"")</f>
        <v/>
      </c>
      <c r="AN58" s="271" t="str">
        <f aca="false">IF(OR(TRIM($B58&amp;$C58)="",NOT(ISNUMBER($D58)),NOT(ISNUMBER($E58))),"",IF($E58&lt;$D58,"",IF(IF($AE58="半年付",2,IF($AE58="季度付",4,IF($AE58="月付",12,IF($AE58="半月付",24,1))))=1,1,MAX(1,ROUND(($E58-$D58+1)/365*IF($AE58="半年付",2,IF($AE58="季度付",4,IF($AE58="月付",12,IF($AE58="半月付",24,1)))),0)))))</f>
        <v/>
      </c>
      <c r="AO58" s="271" t="str">
        <f aca="true">IF($AN58="","",MIN($AN58,MAX(0,INT((TODAY()-付款宽限天数-$D58)/(($E58-$D58+1)/$AN58))+1)))</f>
        <v/>
      </c>
    </row>
    <row r="59" customFormat="false" ht="28.35" hidden="false" customHeight="false" outlineLevel="0" collapsed="false">
      <c r="A59" s="264"/>
      <c r="B59" s="318" t="s">
        <v>140</v>
      </c>
      <c r="C59" s="322" t="s">
        <v>1623</v>
      </c>
      <c r="D59" s="291"/>
      <c r="E59" s="291"/>
      <c r="F59" s="200" t="str">
        <f aca="true">IF(TRIM($B59&amp;$C59)="","",IF(OR(ISNUMBER(SEARCH("未",$A59)),ISNUMBER(SEARCH("送出",$A59)),AND(TRIM($A59)="",NOT(ISNUMBER($D59)),N($H59)=0)),"【合同未回】","")&amp;IF(NOT(ISNUMBER($E59)),IF(OR(ISNUMBER(SEARCH("未",$A59)),ISNUMBER(SEARCH("送出",$A59)),AND(TRIM($A59)="",NOT(ISNUMBER($D59)),N($H59)=0)),"","【未填合同期】"),IF($E59&lt;TODAY(),"【已到期】",IF($E59-TODAY()&lt;=提醒天数,"【即将到期，剩余"&amp;($E59-TODAY())&amp;"天】","【正常】")))&amp;IF(OR($AD59="安装免保",$AD59="技术免保",$AD59="质保期内"),"【"&amp;$AD59&amp;"】",""))</f>
        <v>【合同未回】</v>
      </c>
      <c r="G59" s="310"/>
      <c r="H59" s="265"/>
      <c r="I59" s="311" t="n">
        <v>1</v>
      </c>
      <c r="J59" s="264"/>
      <c r="K59" s="267" t="str">
        <f aca="false">IF(OR(N($H59)=0,N($I59)=0),"",ROUND(N($H59)*N($I59)*IF(N($J59)=0,1,N($J59)),2))</f>
        <v/>
      </c>
      <c r="L59" s="267"/>
      <c r="M59" s="267" t="str">
        <f aca="false">IF(TRIM($B59&amp;$C59)="","",IF(AND(N($K59)=0,N($L59)=0),"",ROUND(N($K59)+N($L59),2)))</f>
        <v/>
      </c>
      <c r="N59" s="264"/>
      <c r="O59" s="264"/>
      <c r="P59" s="264"/>
      <c r="Q59" s="264"/>
      <c r="R59" s="264"/>
      <c r="S59" s="267"/>
      <c r="T59" s="268" t="str">
        <f aca="false">IF(TRIM($B59&amp;$C59)="","",IF(N($O59)=0,"",MAX(0,MIN(N($O59)-N($Q59),N($W59)))))</f>
        <v/>
      </c>
      <c r="U59" s="268" t="str">
        <f aca="false">IF(TRIM($B59&amp;$C59)="","",IF(N($Q59)&lt;=N($O59),"",N($Q59)-N($O59)))</f>
        <v/>
      </c>
      <c r="V59" s="268" t="str">
        <f aca="false">IF(OR(TRIM($B59&amp;$C59)="",$W59=""),"",MAX(0,N($W59))-N($T59))</f>
        <v/>
      </c>
      <c r="W59" s="268" t="str">
        <f aca="false">IF(TRIM($B59&amp;$C59)="","",IF(AND(N($M59)=0,N($Q59)+N($R59)+N($S59)=0),"",ROUND(N($M59)-N($Q59)-N($R59)-N($S59),2)))</f>
        <v/>
      </c>
      <c r="X59" s="269" t="str">
        <f aca="false">IF(TRIM($B59&amp;$C59)="","",IF(N($M59)=0,IF((N($Q59)+N($R59)+N($S59))=0,"—未填单价","未填单价，已收 "&amp;TEXT((N($Q59)+N($R59)+N($S59)),"#,##0.00")),IF(N($W59)&gt;0.005,"欠 "&amp;TEXT(N($W59),"#,##0.00")&amp;IF(N($T59)&gt;0,"（开票未到账 "&amp;TEXT(N($T59),"#,##0.00")&amp;"）","")&amp;IF(N($V59)&gt;0,"（未开票 "&amp;TEXT(N($V59),"#,##0.00")&amp;"）",""),IF(N($W59)&lt;-0.005,"多收 "&amp;TEXT(-N($W59),"#,##0.00"),"✔ 已结清")))&amp;IF(N($U59)&gt;0,"｜到账未开票 "&amp;TEXT(N($U59),"#,##0.00")&amp;"，待补票","")&amp;IF(N($R59)&gt;0,"｜收现 "&amp;TEXT(N($R59),"#,##0.00"),"")&amp;IF(N($S59)&gt;0,"｜收款不开票 "&amp;TEXT(N($S59),"#,##0.00"),""))</f>
        <v>—未填单价</v>
      </c>
      <c r="Y59" s="312"/>
      <c r="Z59" s="264"/>
      <c r="AA59" s="264"/>
      <c r="AB59" s="264"/>
      <c r="AC59" s="267" t="str">
        <f aca="false">IF(OR(N($O59)=0,N($AB59)=0),"",ROUND(N($O59)/(1+N($AB59))*N($AB59),2))</f>
        <v/>
      </c>
      <c r="AD59" s="312"/>
      <c r="AE59" s="312"/>
      <c r="AF59" s="270" t="str">
        <f aca="false">IF($AN59="","",IF($AN59=1,IF($AO59&gt;=1,"一次性·已到收款期","一次性·未到期"),$AE59&amp;" 第"&amp;$AO59&amp;"/"&amp;$AN59&amp;"期"))</f>
        <v/>
      </c>
      <c r="AG59" s="268" t="str">
        <f aca="false">IF(OR($AN59="",N($M59)=0),"",ROUND(N($K59)*$AO59/$AN59,2)+N($L59))</f>
        <v/>
      </c>
      <c r="AH59" s="268" t="str">
        <f aca="false">IF($AG59="","",MAX(0,ROUND($AG59-(N($Q59)+N($R59)+N($S59)),2)))</f>
        <v/>
      </c>
      <c r="AI59" s="268" t="str">
        <f aca="false">IF(OR(TRIM($B59&amp;$C59)="",NOT(ISNUMBER($D59))),"",SUMIFS($W$3:$W$1001,$AK$3:$AK$1001,$AK59,$D$3:$D$1001,"&lt;"&amp;$D59))</f>
        <v/>
      </c>
      <c r="AJ59" s="268" t="n">
        <f aca="false">IF(TRIM($B59&amp;$C59)="","",SUMIFS($W$3:$W$1001,$AK$3:$AK$1001,$AK59))</f>
        <v>0</v>
      </c>
      <c r="AK59" s="270" t="str">
        <f aca="false">IF(TRIM($B59&amp;$C59)="","",TRIM($B59)&amp;"｜"&amp;TRIM($C59))</f>
        <v>武汉中海联机电工程有限公司｜百步亭社区安居苑A区112栋2单元</v>
      </c>
      <c r="AL59" s="268" t="n">
        <f aca="false">IF(TRIM($B59&amp;$C59)="","",MIN(N($O59),N($Q59)))</f>
        <v>0</v>
      </c>
      <c r="AM59" s="271" t="str">
        <f aca="false">IF(ISNUMBER($D59),YEAR($D59),"")</f>
        <v/>
      </c>
      <c r="AN59" s="271" t="str">
        <f aca="false">IF(OR(TRIM($B59&amp;$C59)="",NOT(ISNUMBER($D59)),NOT(ISNUMBER($E59))),"",IF($E59&lt;$D59,"",IF(IF($AE59="半年付",2,IF($AE59="季度付",4,IF($AE59="月付",12,IF($AE59="半月付",24,1))))=1,1,MAX(1,ROUND(($E59-$D59+1)/365*IF($AE59="半年付",2,IF($AE59="季度付",4,IF($AE59="月付",12,IF($AE59="半月付",24,1)))),0)))))</f>
        <v/>
      </c>
      <c r="AO59" s="271" t="str">
        <f aca="true">IF($AN59="","",MIN($AN59,MAX(0,INT((TODAY()-付款宽限天数-$D59)/(($E59-$D59+1)/$AN59))+1)))</f>
        <v/>
      </c>
    </row>
    <row r="60" customFormat="false" ht="18" hidden="false" customHeight="false" outlineLevel="0" collapsed="false">
      <c r="A60" s="264"/>
      <c r="B60" s="264"/>
      <c r="C60" s="313"/>
      <c r="D60" s="291"/>
      <c r="E60" s="291"/>
      <c r="F60" s="200" t="str">
        <f aca="true">IF(TRIM($B60&amp;$C60)="","",IF(OR(ISNUMBER(SEARCH("未",$A60)),ISNUMBER(SEARCH("送出",$A60)),AND(TRIM($A60)="",NOT(ISNUMBER($D60)),N($H60)=0)),"【合同未回】","")&amp;IF(NOT(ISNUMBER($E60)),IF(OR(ISNUMBER(SEARCH("未",$A60)),ISNUMBER(SEARCH("送出",$A60)),AND(TRIM($A60)="",NOT(ISNUMBER($D60)),N($H60)=0)),"","【未填合同期】"),IF($E60&lt;TODAY(),"【已到期】",IF($E60-TODAY()&lt;=提醒天数,"【即将到期，剩余"&amp;($E60-TODAY())&amp;"天】","【正常】")))&amp;IF(OR($AD60="安装免保",$AD60="技术免保",$AD60="质保期内"),"【"&amp;$AD60&amp;"】",""))</f>
        <v/>
      </c>
      <c r="G60" s="310"/>
      <c r="H60" s="265"/>
      <c r="I60" s="311" t="n">
        <v>1</v>
      </c>
      <c r="J60" s="264"/>
      <c r="K60" s="267" t="str">
        <f aca="false">IF(OR(N($H60)=0,N($I60)=0),"",ROUND(N($H60)*N($I60)*IF(N($J60)=0,1,N($J60)),2))</f>
        <v/>
      </c>
      <c r="L60" s="267"/>
      <c r="M60" s="267" t="str">
        <f aca="false">IF(TRIM($B60&amp;$C60)="","",IF(AND(N($K60)=0,N($L60)=0),"",ROUND(N($K60)+N($L60),2)))</f>
        <v/>
      </c>
      <c r="N60" s="264"/>
      <c r="O60" s="264"/>
      <c r="P60" s="264"/>
      <c r="Q60" s="264"/>
      <c r="R60" s="264"/>
      <c r="S60" s="267"/>
      <c r="T60" s="268" t="str">
        <f aca="false">IF(TRIM($B60&amp;$C60)="","",IF(N($O60)=0,"",MAX(0,MIN(N($O60)-N($Q60),N($W60)))))</f>
        <v/>
      </c>
      <c r="U60" s="268" t="str">
        <f aca="false">IF(TRIM($B60&amp;$C60)="","",IF(N($Q60)&lt;=N($O60),"",N($Q60)-N($O60)))</f>
        <v/>
      </c>
      <c r="V60" s="268" t="str">
        <f aca="false">IF(OR(TRIM($B60&amp;$C60)="",$W60=""),"",MAX(0,N($W60))-N($T60))</f>
        <v/>
      </c>
      <c r="W60" s="268" t="str">
        <f aca="false">IF(TRIM($B60&amp;$C60)="","",IF(AND(N($M60)=0,N($Q60)+N($R60)+N($S60)=0),"",ROUND(N($M60)-N($Q60)-N($R60)-N($S60),2)))</f>
        <v/>
      </c>
      <c r="X60" s="269" t="str">
        <f aca="false">IF(TRIM($B60&amp;$C60)="","",IF(N($M60)=0,IF((N($Q60)+N($R60)+N($S60))=0,"—未填单价","未填单价，已收 "&amp;TEXT((N($Q60)+N($R60)+N($S60)),"#,##0.00")),IF(N($W60)&gt;0.005,"欠 "&amp;TEXT(N($W60),"#,##0.00")&amp;IF(N($T60)&gt;0,"（开票未到账 "&amp;TEXT(N($T60),"#,##0.00")&amp;"）","")&amp;IF(N($V60)&gt;0,"（未开票 "&amp;TEXT(N($V60),"#,##0.00")&amp;"）",""),IF(N($W60)&lt;-0.005,"多收 "&amp;TEXT(-N($W60),"#,##0.00"),"✔ 已结清")))&amp;IF(N($U60)&gt;0,"｜到账未开票 "&amp;TEXT(N($U60),"#,##0.00")&amp;"，待补票","")&amp;IF(N($R60)&gt;0,"｜收现 "&amp;TEXT(N($R60),"#,##0.00"),"")&amp;IF(N($S60)&gt;0,"｜收款不开票 "&amp;TEXT(N($S60),"#,##0.00"),""))</f>
        <v/>
      </c>
      <c r="Y60" s="312"/>
      <c r="Z60" s="264"/>
      <c r="AA60" s="264"/>
      <c r="AB60" s="264"/>
      <c r="AC60" s="267" t="str">
        <f aca="false">IF(OR(N($O60)=0,N($AB60)=0),"",ROUND(N($O60)/(1+N($AB60))*N($AB60),2))</f>
        <v/>
      </c>
      <c r="AD60" s="312"/>
      <c r="AE60" s="312"/>
      <c r="AF60" s="270" t="str">
        <f aca="false">IF($AN60="","",IF($AN60=1,IF($AO60&gt;=1,"一次性·已到收款期","一次性·未到期"),$AE60&amp;" 第"&amp;$AO60&amp;"/"&amp;$AN60&amp;"期"))</f>
        <v/>
      </c>
      <c r="AG60" s="268" t="str">
        <f aca="false">IF(OR($AN60="",N($M60)=0),"",ROUND(N($K60)*$AO60/$AN60,2)+N($L60))</f>
        <v/>
      </c>
      <c r="AH60" s="268" t="str">
        <f aca="false">IF($AG60="","",MAX(0,ROUND($AG60-(N($Q60)+N($R60)+N($S60)),2)))</f>
        <v/>
      </c>
      <c r="AI60" s="268" t="str">
        <f aca="false">IF(OR(TRIM($B60&amp;$C60)="",NOT(ISNUMBER($D60))),"",SUMIFS($W$3:$W$1001,$AK$3:$AK$1001,$AK60,$D$3:$D$1001,"&lt;"&amp;$D60))</f>
        <v/>
      </c>
      <c r="AJ60" s="268" t="str">
        <f aca="false">IF(TRIM($B60&amp;$C60)="","",SUMIFS($W$3:$W$1001,$AK$3:$AK$1001,$AK60))</f>
        <v/>
      </c>
      <c r="AK60" s="270" t="str">
        <f aca="false">IF(TRIM($B60&amp;$C60)="","",TRIM($B60)&amp;"｜"&amp;TRIM($C60))</f>
        <v/>
      </c>
      <c r="AL60" s="268" t="str">
        <f aca="false">IF(TRIM($B60&amp;$C60)="","",MIN(N($O60),N($Q60)))</f>
        <v/>
      </c>
      <c r="AM60" s="271" t="str">
        <f aca="false">IF(ISNUMBER($D60),YEAR($D60),"")</f>
        <v/>
      </c>
      <c r="AN60" s="271" t="str">
        <f aca="false">IF(OR(TRIM($B60&amp;$C60)="",NOT(ISNUMBER($D60)),NOT(ISNUMBER($E60))),"",IF($E60&lt;$D60,"",IF(IF($AE60="半年付",2,IF($AE60="季度付",4,IF($AE60="月付",12,IF($AE60="半月付",24,1))))=1,1,MAX(1,ROUND(($E60-$D60+1)/365*IF($AE60="半年付",2,IF($AE60="季度付",4,IF($AE60="月付",12,IF($AE60="半月付",24,1)))),0)))))</f>
        <v/>
      </c>
      <c r="AO60" s="271" t="str">
        <f aca="true">IF($AN60="","",MIN($AN60,MAX(0,INT((TODAY()-付款宽限天数-$D60)/(($E60-$D60+1)/$AN60))+1)))</f>
        <v/>
      </c>
    </row>
    <row r="61" customFormat="false" ht="28.35" hidden="false" customHeight="false" outlineLevel="0" collapsed="false">
      <c r="A61" s="264"/>
      <c r="B61" s="264"/>
      <c r="C61" s="309" t="s">
        <v>1624</v>
      </c>
      <c r="D61" s="291"/>
      <c r="E61" s="291"/>
      <c r="F61" s="200" t="str">
        <f aca="true">IF(TRIM($B61&amp;$C61)="","",IF(OR(ISNUMBER(SEARCH("未",$A61)),ISNUMBER(SEARCH("送出",$A61)),AND(TRIM($A61)="",NOT(ISNUMBER($D61)),N($H61)=0)),"【合同未回】","")&amp;IF(NOT(ISNUMBER($E61)),IF(OR(ISNUMBER(SEARCH("未",$A61)),ISNUMBER(SEARCH("送出",$A61)),AND(TRIM($A61)="",NOT(ISNUMBER($D61)),N($H61)=0)),"","【未填合同期】"),IF($E61&lt;TODAY(),"【已到期】",IF($E61-TODAY()&lt;=提醒天数,"【即将到期，剩余"&amp;($E61-TODAY())&amp;"天】","【正常】")))&amp;IF(OR($AD61="安装免保",$AD61="技术免保",$AD61="质保期内"),"【"&amp;$AD61&amp;"】",""))</f>
        <v>【合同未回】</v>
      </c>
      <c r="G61" s="310"/>
      <c r="H61" s="265"/>
      <c r="I61" s="311" t="n">
        <v>1</v>
      </c>
      <c r="J61" s="264"/>
      <c r="K61" s="267" t="str">
        <f aca="false">IF(OR(N($H61)=0,N($I61)=0),"",ROUND(N($H61)*N($I61)*IF(N($J61)=0,1,N($J61)),2))</f>
        <v/>
      </c>
      <c r="L61" s="267"/>
      <c r="M61" s="267" t="str">
        <f aca="false">IF(TRIM($B61&amp;$C61)="","",IF(AND(N($K61)=0,N($L61)=0),"",ROUND(N($K61)+N($L61),2)))</f>
        <v/>
      </c>
      <c r="N61" s="264"/>
      <c r="O61" s="264"/>
      <c r="P61" s="264"/>
      <c r="Q61" s="264"/>
      <c r="R61" s="264"/>
      <c r="S61" s="267"/>
      <c r="T61" s="268" t="str">
        <f aca="false">IF(TRIM($B61&amp;$C61)="","",IF(N($O61)=0,"",MAX(0,MIN(N($O61)-N($Q61),N($W61)))))</f>
        <v/>
      </c>
      <c r="U61" s="268" t="str">
        <f aca="false">IF(TRIM($B61&amp;$C61)="","",IF(N($Q61)&lt;=N($O61),"",N($Q61)-N($O61)))</f>
        <v/>
      </c>
      <c r="V61" s="268" t="str">
        <f aca="false">IF(OR(TRIM($B61&amp;$C61)="",$W61=""),"",MAX(0,N($W61))-N($T61))</f>
        <v/>
      </c>
      <c r="W61" s="268" t="str">
        <f aca="false">IF(TRIM($B61&amp;$C61)="","",IF(AND(N($M61)=0,N($Q61)+N($R61)+N($S61)=0),"",ROUND(N($M61)-N($Q61)-N($R61)-N($S61),2)))</f>
        <v/>
      </c>
      <c r="X61" s="269" t="str">
        <f aca="false">IF(TRIM($B61&amp;$C61)="","",IF(N($M61)=0,IF((N($Q61)+N($R61)+N($S61))=0,"—未填单价","未填单价，已收 "&amp;TEXT((N($Q61)+N($R61)+N($S61)),"#,##0.00")),IF(N($W61)&gt;0.005,"欠 "&amp;TEXT(N($W61),"#,##0.00")&amp;IF(N($T61)&gt;0,"（开票未到账 "&amp;TEXT(N($T61),"#,##0.00")&amp;"）","")&amp;IF(N($V61)&gt;0,"（未开票 "&amp;TEXT(N($V61),"#,##0.00")&amp;"）",""),IF(N($W61)&lt;-0.005,"多收 "&amp;TEXT(-N($W61),"#,##0.00"),"✔ 已结清")))&amp;IF(N($U61)&gt;0,"｜到账未开票 "&amp;TEXT(N($U61),"#,##0.00")&amp;"，待补票","")&amp;IF(N($R61)&gt;0,"｜收现 "&amp;TEXT(N($R61),"#,##0.00"),"")&amp;IF(N($S61)&gt;0,"｜收款不开票 "&amp;TEXT(N($S61),"#,##0.00"),""))</f>
        <v>—未填单价</v>
      </c>
      <c r="Y61" s="312"/>
      <c r="Z61" s="264"/>
      <c r="AA61" s="264"/>
      <c r="AB61" s="264"/>
      <c r="AC61" s="267" t="str">
        <f aca="false">IF(OR(N($O61)=0,N($AB61)=0),"",ROUND(N($O61)/(1+N($AB61))*N($AB61),2))</f>
        <v/>
      </c>
      <c r="AD61" s="312"/>
      <c r="AE61" s="312"/>
      <c r="AF61" s="270" t="str">
        <f aca="false">IF($AN61="","",IF($AN61=1,IF($AO61&gt;=1,"一次性·已到收款期","一次性·未到期"),$AE61&amp;" 第"&amp;$AO61&amp;"/"&amp;$AN61&amp;"期"))</f>
        <v/>
      </c>
      <c r="AG61" s="268" t="str">
        <f aca="false">IF(OR($AN61="",N($M61)=0),"",ROUND(N($K61)*$AO61/$AN61,2)+N($L61))</f>
        <v/>
      </c>
      <c r="AH61" s="268" t="str">
        <f aca="false">IF($AG61="","",MAX(0,ROUND($AG61-(N($Q61)+N($R61)+N($S61)),2)))</f>
        <v/>
      </c>
      <c r="AI61" s="268" t="str">
        <f aca="false">IF(OR(TRIM($B61&amp;$C61)="",NOT(ISNUMBER($D61))),"",SUMIFS($W$3:$W$1001,$AK$3:$AK$1001,$AK61,$D$3:$D$1001,"&lt;"&amp;$D61))</f>
        <v/>
      </c>
      <c r="AJ61" s="268" t="n">
        <f aca="false">IF(TRIM($B61&amp;$C61)="","",SUMIFS($W$3:$W$1001,$AK$3:$AK$1001,$AK61))</f>
        <v>0</v>
      </c>
      <c r="AK61" s="270" t="str">
        <f aca="false">IF(TRIM($B61&amp;$C61)="","",TRIM($B61)&amp;"｜"&amp;TRIM($C61))</f>
        <v>｜（百合苑501-1）1台</v>
      </c>
      <c r="AL61" s="268" t="n">
        <f aca="false">IF(TRIM($B61&amp;$C61)="","",MIN(N($O61),N($Q61)))</f>
        <v>0</v>
      </c>
      <c r="AM61" s="271" t="str">
        <f aca="false">IF(ISNUMBER($D61),YEAR($D61),"")</f>
        <v/>
      </c>
      <c r="AN61" s="271" t="str">
        <f aca="false">IF(OR(TRIM($B61&amp;$C61)="",NOT(ISNUMBER($D61)),NOT(ISNUMBER($E61))),"",IF($E61&lt;$D61,"",IF(IF($AE61="半年付",2,IF($AE61="季度付",4,IF($AE61="月付",12,IF($AE61="半月付",24,1))))=1,1,MAX(1,ROUND(($E61-$D61+1)/365*IF($AE61="半年付",2,IF($AE61="季度付",4,IF($AE61="月付",12,IF($AE61="半月付",24,1)))),0)))))</f>
        <v/>
      </c>
      <c r="AO61" s="271" t="str">
        <f aca="true">IF($AN61="","",MIN($AN61,MAX(0,INT((TODAY()-付款宽限天数-$D61)/(($E61-$D61+1)/$AN61))+1)))</f>
        <v/>
      </c>
    </row>
    <row r="62" customFormat="false" ht="19.4" hidden="false" customHeight="false" outlineLevel="0" collapsed="false">
      <c r="A62" s="319" t="s">
        <v>1275</v>
      </c>
      <c r="B62" s="264"/>
      <c r="C62" s="313" t="s">
        <v>1625</v>
      </c>
      <c r="D62" s="315" t="n">
        <v>46247</v>
      </c>
      <c r="E62" s="323" t="n">
        <v>46611</v>
      </c>
      <c r="F62" s="200" t="str">
        <f aca="true">IF(TRIM($B62&amp;$C62)="","",IF(OR(ISNUMBER(SEARCH("未",$A62)),ISNUMBER(SEARCH("送出",$A62)),AND(TRIM($A62)="",NOT(ISNUMBER($D62)),N($H62)=0)),"【合同未回】","")&amp;IF(NOT(ISNUMBER($E62)),IF(OR(ISNUMBER(SEARCH("未",$A62)),ISNUMBER(SEARCH("送出",$A62)),AND(TRIM($A62)="",NOT(ISNUMBER($D62)),N($H62)=0)),"","【未填合同期】"),IF($E62&lt;TODAY(),"【已到期】",IF($E62-TODAY()&lt;=提醒天数,"【即将到期，剩余"&amp;($E62-TODAY())&amp;"天】","【正常】")))&amp;IF(OR($AD62="安装免保",$AD62="技术免保",$AD62="质保期内"),"【"&amp;$AD62&amp;"】",""))</f>
        <v>【正常】</v>
      </c>
      <c r="G62" s="310"/>
      <c r="H62" s="265" t="n">
        <v>4800</v>
      </c>
      <c r="I62" s="311" t="n">
        <v>1</v>
      </c>
      <c r="J62" s="264" t="n">
        <v>1</v>
      </c>
      <c r="K62" s="267" t="n">
        <f aca="false">IF(OR(N($H62)=0,N($I62)=0),"",ROUND(N($H62)*N($I62)*IF(N($J62)=0,1,N($J62)),2))</f>
        <v>4800</v>
      </c>
      <c r="L62" s="267"/>
      <c r="M62" s="267" t="n">
        <f aca="false">IF(TRIM($B62&amp;$C62)="","",IF(AND(N($K62)=0,N($L62)=0),"",ROUND(N($K62)+N($L62),2)))</f>
        <v>4800</v>
      </c>
      <c r="N62" s="264"/>
      <c r="O62" s="264"/>
      <c r="P62" s="264"/>
      <c r="Q62" s="264"/>
      <c r="R62" s="264"/>
      <c r="S62" s="267"/>
      <c r="T62" s="268" t="str">
        <f aca="false">IF(TRIM($B62&amp;$C62)="","",IF(N($O62)=0,"",MAX(0,MIN(N($O62)-N($Q62),N($W62)))))</f>
        <v/>
      </c>
      <c r="U62" s="268" t="str">
        <f aca="false">IF(TRIM($B62&amp;$C62)="","",IF(N($Q62)&lt;=N($O62),"",N($Q62)-N($O62)))</f>
        <v/>
      </c>
      <c r="V62" s="268" t="n">
        <f aca="false">IF(OR(TRIM($B62&amp;$C62)="",$W62=""),"",MAX(0,N($W62))-N($T62))</f>
        <v>4800</v>
      </c>
      <c r="W62" s="268" t="n">
        <f aca="false">IF(TRIM($B62&amp;$C62)="","",IF(AND(N($M62)=0,N($Q62)+N($R62)+N($S62)=0),"",ROUND(N($M62)-N($Q62)-N($R62)-N($S62),2)))</f>
        <v>4800</v>
      </c>
      <c r="X62" s="269" t="str">
        <f aca="false">IF(TRIM($B62&amp;$C62)="","",IF(N($M62)=0,IF((N($Q62)+N($R62)+N($S62))=0,"—未填单价","未填单价，已收 "&amp;TEXT((N($Q62)+N($R62)+N($S62)),"#,##0.00")),IF(N($W62)&gt;0.005,"欠 "&amp;TEXT(N($W62),"#,##0.00")&amp;IF(N($T62)&gt;0,"（开票未到账 "&amp;TEXT(N($T62),"#,##0.00")&amp;"）","")&amp;IF(N($V62)&gt;0,"（未开票 "&amp;TEXT(N($V62),"#,##0.00")&amp;"）",""),IF(N($W62)&lt;-0.005,"多收 "&amp;TEXT(-N($W62),"#,##0.00"),"✔ 已结清")))&amp;IF(N($U62)&gt;0,"｜到账未开票 "&amp;TEXT(N($U62),"#,##0.00")&amp;"，待补票","")&amp;IF(N($R62)&gt;0,"｜收现 "&amp;TEXT(N($R62),"#,##0.00"),"")&amp;IF(N($S62)&gt;0,"｜收款不开票 "&amp;TEXT(N($S62),"#,##0.00"),""))</f>
        <v>欠 4,800.00（未开票 4,800.00）</v>
      </c>
      <c r="Y62" s="312"/>
      <c r="Z62" s="264"/>
      <c r="AA62" s="264"/>
      <c r="AB62" s="264"/>
      <c r="AC62" s="267" t="str">
        <f aca="false">IF(OR(N($O62)=0,N($AB62)=0),"",ROUND(N($O62)/(1+N($AB62))*N($AB62),2))</f>
        <v/>
      </c>
      <c r="AD62" s="312"/>
      <c r="AE62" s="312"/>
      <c r="AF62" s="270" t="str">
        <f aca="false">IF($AN62="","",IF($AN62=1,IF($AO62&gt;=1,"一次性·已到收款期","一次性·未到期"),$AE62&amp;" 第"&amp;$AO62&amp;"/"&amp;$AN62&amp;"期"))</f>
        <v>一次性·已到收款期</v>
      </c>
      <c r="AG62" s="268" t="n">
        <f aca="false">IF(OR($AN62="",N($M62)=0),"",ROUND(N($K62)*$AO62/$AN62,2)+N($L62))</f>
        <v>4800</v>
      </c>
      <c r="AH62" s="268" t="n">
        <f aca="false">IF($AG62="","",MAX(0,ROUND($AG62-(N($Q62)+N($R62)+N($S62)),2)))</f>
        <v>4800</v>
      </c>
      <c r="AI62" s="268" t="n">
        <f aca="false">IF(OR(TRIM($B62&amp;$C62)="",NOT(ISNUMBER($D62))),"",SUMIFS($W$3:$W$1001,$AK$3:$AK$1001,$AK62,$D$3:$D$1001,"&lt;"&amp;$D62))</f>
        <v>0</v>
      </c>
      <c r="AJ62" s="268" t="n">
        <f aca="false">IF(TRIM($B62&amp;$C62)="","",SUMIFS($W$3:$W$1001,$AK$3:$AK$1001,$AK62))</f>
        <v>4800</v>
      </c>
      <c r="AK62" s="270" t="str">
        <f aca="false">IF(TRIM($B62&amp;$C62)="","",TRIM($B62)&amp;"｜"&amp;TRIM($C62))</f>
        <v>｜百合苑208栋1单元 1台</v>
      </c>
      <c r="AL62" s="268" t="n">
        <f aca="false">IF(TRIM($B62&amp;$C62)="","",MIN(N($O62),N($Q62)))</f>
        <v>0</v>
      </c>
      <c r="AM62" s="271" t="n">
        <f aca="false">IF(ISNUMBER($D62),YEAR($D62),"")</f>
        <v>2026</v>
      </c>
      <c r="AN62" s="271" t="n">
        <f aca="false">IF(OR(TRIM($B62&amp;$C62)="",NOT(ISNUMBER($D62)),NOT(ISNUMBER($E62))),"",IF($E62&lt;$D62,"",IF(IF($AE62="半年付",2,IF($AE62="季度付",4,IF($AE62="月付",12,IF($AE62="半月付",24,1))))=1,1,MAX(1,ROUND(($E62-$D62+1)/365*IF($AE62="半年付",2,IF($AE62="季度付",4,IF($AE62="月付",12,IF($AE62="半月付",24,1)))),0)))))</f>
        <v>1</v>
      </c>
      <c r="AO62" s="271" t="n">
        <f aca="true">IF($AN62="","",MIN($AN62,MAX(0,INT((TODAY()-付款宽限天数-$D62)/(($E62-$D62+1)/$AN62))+1)))</f>
        <v>1</v>
      </c>
    </row>
    <row r="63" customFormat="false" ht="18" hidden="false" customHeight="false" outlineLevel="0" collapsed="false">
      <c r="A63" s="264"/>
      <c r="B63" s="264"/>
      <c r="C63" s="313"/>
      <c r="D63" s="291"/>
      <c r="E63" s="291"/>
      <c r="F63" s="200" t="str">
        <f aca="true">IF(TRIM($B63&amp;$C63)="","",IF(OR(ISNUMBER(SEARCH("未",$A63)),ISNUMBER(SEARCH("送出",$A63)),AND(TRIM($A63)="",NOT(ISNUMBER($D63)),N($H63)=0)),"【合同未回】","")&amp;IF(NOT(ISNUMBER($E63)),IF(OR(ISNUMBER(SEARCH("未",$A63)),ISNUMBER(SEARCH("送出",$A63)),AND(TRIM($A63)="",NOT(ISNUMBER($D63)),N($H63)=0)),"","【未填合同期】"),IF($E63&lt;TODAY(),"【已到期】",IF($E63-TODAY()&lt;=提醒天数,"【即将到期，剩余"&amp;($E63-TODAY())&amp;"天】","【正常】")))&amp;IF(OR($AD63="安装免保",$AD63="技术免保",$AD63="质保期内"),"【"&amp;$AD63&amp;"】",""))</f>
        <v/>
      </c>
      <c r="G63" s="310"/>
      <c r="H63" s="265"/>
      <c r="I63" s="311" t="n">
        <v>1</v>
      </c>
      <c r="J63" s="264"/>
      <c r="K63" s="267" t="str">
        <f aca="false">IF(OR(N($H63)=0,N($I63)=0),"",ROUND(N($H63)*N($I63)*IF(N($J63)=0,1,N($J63)),2))</f>
        <v/>
      </c>
      <c r="L63" s="267"/>
      <c r="M63" s="267" t="str">
        <f aca="false">IF(TRIM($B63&amp;$C63)="","",IF(AND(N($K63)=0,N($L63)=0),"",ROUND(N($K63)+N($L63),2)))</f>
        <v/>
      </c>
      <c r="N63" s="264"/>
      <c r="O63" s="264"/>
      <c r="P63" s="264"/>
      <c r="Q63" s="264"/>
      <c r="R63" s="264"/>
      <c r="S63" s="267"/>
      <c r="T63" s="268" t="str">
        <f aca="false">IF(TRIM($B63&amp;$C63)="","",IF(N($O63)=0,"",MAX(0,MIN(N($O63)-N($Q63),N($W63)))))</f>
        <v/>
      </c>
      <c r="U63" s="268" t="str">
        <f aca="false">IF(TRIM($B63&amp;$C63)="","",IF(N($Q63)&lt;=N($O63),"",N($Q63)-N($O63)))</f>
        <v/>
      </c>
      <c r="V63" s="268" t="str">
        <f aca="false">IF(OR(TRIM($B63&amp;$C63)="",$W63=""),"",MAX(0,N($W63))-N($T63))</f>
        <v/>
      </c>
      <c r="W63" s="268" t="str">
        <f aca="false">IF(TRIM($B63&amp;$C63)="","",IF(AND(N($M63)=0,N($Q63)+N($R63)+N($S63)=0),"",ROUND(N($M63)-N($Q63)-N($R63)-N($S63),2)))</f>
        <v/>
      </c>
      <c r="X63" s="269" t="str">
        <f aca="false">IF(TRIM($B63&amp;$C63)="","",IF(N($M63)=0,IF((N($Q63)+N($R63)+N($S63))=0,"—未填单价","未填单价，已收 "&amp;TEXT((N($Q63)+N($R63)+N($S63)),"#,##0.00")),IF(N($W63)&gt;0.005,"欠 "&amp;TEXT(N($W63),"#,##0.00")&amp;IF(N($T63)&gt;0,"（开票未到账 "&amp;TEXT(N($T63),"#,##0.00")&amp;"）","")&amp;IF(N($V63)&gt;0,"（未开票 "&amp;TEXT(N($V63),"#,##0.00")&amp;"）",""),IF(N($W63)&lt;-0.005,"多收 "&amp;TEXT(-N($W63),"#,##0.00"),"✔ 已结清")))&amp;IF(N($U63)&gt;0,"｜到账未开票 "&amp;TEXT(N($U63),"#,##0.00")&amp;"，待补票","")&amp;IF(N($R63)&gt;0,"｜收现 "&amp;TEXT(N($R63),"#,##0.00"),"")&amp;IF(N($S63)&gt;0,"｜收款不开票 "&amp;TEXT(N($S63),"#,##0.00"),""))</f>
        <v/>
      </c>
      <c r="Y63" s="312"/>
      <c r="Z63" s="264"/>
      <c r="AA63" s="264"/>
      <c r="AB63" s="264"/>
      <c r="AC63" s="267" t="str">
        <f aca="false">IF(OR(N($O63)=0,N($AB63)=0),"",ROUND(N($O63)/(1+N($AB63))*N($AB63),2))</f>
        <v/>
      </c>
      <c r="AD63" s="312"/>
      <c r="AE63" s="312"/>
      <c r="AF63" s="270" t="str">
        <f aca="false">IF($AN63="","",IF($AN63=1,IF($AO63&gt;=1,"一次性·已到收款期","一次性·未到期"),$AE63&amp;" 第"&amp;$AO63&amp;"/"&amp;$AN63&amp;"期"))</f>
        <v/>
      </c>
      <c r="AG63" s="268" t="str">
        <f aca="false">IF(OR($AN63="",N($M63)=0),"",ROUND(N($K63)*$AO63/$AN63,2)+N($L63))</f>
        <v/>
      </c>
      <c r="AH63" s="268" t="str">
        <f aca="false">IF($AG63="","",MAX(0,ROUND($AG63-(N($Q63)+N($R63)+N($S63)),2)))</f>
        <v/>
      </c>
      <c r="AI63" s="268" t="str">
        <f aca="false">IF(OR(TRIM($B63&amp;$C63)="",NOT(ISNUMBER($D63))),"",SUMIFS($W$3:$W$1001,$AK$3:$AK$1001,$AK63,$D$3:$D$1001,"&lt;"&amp;$D63))</f>
        <v/>
      </c>
      <c r="AJ63" s="268" t="str">
        <f aca="false">IF(TRIM($B63&amp;$C63)="","",SUMIFS($W$3:$W$1001,$AK$3:$AK$1001,$AK63))</f>
        <v/>
      </c>
      <c r="AK63" s="270" t="str">
        <f aca="false">IF(TRIM($B63&amp;$C63)="","",TRIM($B63)&amp;"｜"&amp;TRIM($C63))</f>
        <v/>
      </c>
      <c r="AL63" s="268" t="str">
        <f aca="false">IF(TRIM($B63&amp;$C63)="","",MIN(N($O63),N($Q63)))</f>
        <v/>
      </c>
      <c r="AM63" s="271" t="str">
        <f aca="false">IF(ISNUMBER($D63),YEAR($D63),"")</f>
        <v/>
      </c>
      <c r="AN63" s="271" t="str">
        <f aca="false">IF(OR(TRIM($B63&amp;$C63)="",NOT(ISNUMBER($D63)),NOT(ISNUMBER($E63))),"",IF($E63&lt;$D63,"",IF(IF($AE63="半年付",2,IF($AE63="季度付",4,IF($AE63="月付",12,IF($AE63="半月付",24,1))))=1,1,MAX(1,ROUND(($E63-$D63+1)/365*IF($AE63="半年付",2,IF($AE63="季度付",4,IF($AE63="月付",12,IF($AE63="半月付",24,1)))),0)))))</f>
        <v/>
      </c>
      <c r="AO63" s="271" t="str">
        <f aca="true">IF($AN63="","",MIN($AN63,MAX(0,INT((TODAY()-付款宽限天数-$D63)/(($E63-$D63+1)/$AN63))+1)))</f>
        <v/>
      </c>
    </row>
    <row r="64" customFormat="false" ht="28.35" hidden="false" customHeight="false" outlineLevel="0" collapsed="false">
      <c r="A64" s="264"/>
      <c r="B64" s="264"/>
      <c r="C64" s="313" t="s">
        <v>1626</v>
      </c>
      <c r="D64" s="291"/>
      <c r="E64" s="291"/>
      <c r="F64" s="200" t="str">
        <f aca="true">IF(TRIM($B64&amp;$C64)="","",IF(OR(ISNUMBER(SEARCH("未",$A64)),ISNUMBER(SEARCH("送出",$A64)),AND(TRIM($A64)="",NOT(ISNUMBER($D64)),N($H64)=0)),"【合同未回】","")&amp;IF(NOT(ISNUMBER($E64)),IF(OR(ISNUMBER(SEARCH("未",$A64)),ISNUMBER(SEARCH("送出",$A64)),AND(TRIM($A64)="",NOT(ISNUMBER($D64)),N($H64)=0)),"","【未填合同期】"),IF($E64&lt;TODAY(),"【已到期】",IF($E64-TODAY()&lt;=提醒天数,"【即将到期，剩余"&amp;($E64-TODAY())&amp;"天】","【正常】")))&amp;IF(OR($AD64="安装免保",$AD64="技术免保",$AD64="质保期内"),"【"&amp;$AD64&amp;"】",""))</f>
        <v>【合同未回】</v>
      </c>
      <c r="G64" s="310"/>
      <c r="H64" s="265"/>
      <c r="I64" s="311" t="n">
        <v>1</v>
      </c>
      <c r="J64" s="264"/>
      <c r="K64" s="267" t="str">
        <f aca="false">IF(OR(N($H64)=0,N($I64)=0),"",ROUND(N($H64)*N($I64)*IF(N($J64)=0,1,N($J64)),2))</f>
        <v/>
      </c>
      <c r="L64" s="267"/>
      <c r="M64" s="267" t="str">
        <f aca="false">IF(TRIM($B64&amp;$C64)="","",IF(AND(N($K64)=0,N($L64)=0),"",ROUND(N($K64)+N($L64),2)))</f>
        <v/>
      </c>
      <c r="N64" s="264"/>
      <c r="O64" s="264"/>
      <c r="P64" s="264"/>
      <c r="Q64" s="264"/>
      <c r="R64" s="264"/>
      <c r="S64" s="267"/>
      <c r="T64" s="268" t="str">
        <f aca="false">IF(TRIM($B64&amp;$C64)="","",IF(N($O64)=0,"",MAX(0,MIN(N($O64)-N($Q64),N($W64)))))</f>
        <v/>
      </c>
      <c r="U64" s="268" t="str">
        <f aca="false">IF(TRIM($B64&amp;$C64)="","",IF(N($Q64)&lt;=N($O64),"",N($Q64)-N($O64)))</f>
        <v/>
      </c>
      <c r="V64" s="268" t="str">
        <f aca="false">IF(OR(TRIM($B64&amp;$C64)="",$W64=""),"",MAX(0,N($W64))-N($T64))</f>
        <v/>
      </c>
      <c r="W64" s="268" t="str">
        <f aca="false">IF(TRIM($B64&amp;$C64)="","",IF(AND(N($M64)=0,N($Q64)+N($R64)+N($S64)=0),"",ROUND(N($M64)-N($Q64)-N($R64)-N($S64),2)))</f>
        <v/>
      </c>
      <c r="X64" s="269" t="str">
        <f aca="false">IF(TRIM($B64&amp;$C64)="","",IF(N($M64)=0,IF((N($Q64)+N($R64)+N($S64))=0,"—未填单价","未填单价，已收 "&amp;TEXT((N($Q64)+N($R64)+N($S64)),"#,##0.00")),IF(N($W64)&gt;0.005,"欠 "&amp;TEXT(N($W64),"#,##0.00")&amp;IF(N($T64)&gt;0,"（开票未到账 "&amp;TEXT(N($T64),"#,##0.00")&amp;"）","")&amp;IF(N($V64)&gt;0,"（未开票 "&amp;TEXT(N($V64),"#,##0.00")&amp;"）",""),IF(N($W64)&lt;-0.005,"多收 "&amp;TEXT(-N($W64),"#,##0.00"),"✔ 已结清")))&amp;IF(N($U64)&gt;0,"｜到账未开票 "&amp;TEXT(N($U64),"#,##0.00")&amp;"，待补票","")&amp;IF(N($R64)&gt;0,"｜收现 "&amp;TEXT(N($R64),"#,##0.00"),"")&amp;IF(N($S64)&gt;0,"｜收款不开票 "&amp;TEXT(N($S64),"#,##0.00"),""))</f>
        <v>—未填单价</v>
      </c>
      <c r="Y64" s="312"/>
      <c r="Z64" s="264"/>
      <c r="AA64" s="264"/>
      <c r="AB64" s="264"/>
      <c r="AC64" s="267" t="str">
        <f aca="false">IF(OR(N($O64)=0,N($AB64)=0),"",ROUND(N($O64)/(1+N($AB64))*N($AB64),2))</f>
        <v/>
      </c>
      <c r="AD64" s="312"/>
      <c r="AE64" s="312"/>
      <c r="AF64" s="270" t="str">
        <f aca="false">IF($AN64="","",IF($AN64=1,IF($AO64&gt;=1,"一次性·已到收款期","一次性·未到期"),$AE64&amp;" 第"&amp;$AO64&amp;"/"&amp;$AN64&amp;"期"))</f>
        <v/>
      </c>
      <c r="AG64" s="268" t="str">
        <f aca="false">IF(OR($AN64="",N($M64)=0),"",ROUND(N($K64)*$AO64/$AN64,2)+N($L64))</f>
        <v/>
      </c>
      <c r="AH64" s="268" t="str">
        <f aca="false">IF($AG64="","",MAX(0,ROUND($AG64-(N($Q64)+N($R64)+N($S64)),2)))</f>
        <v/>
      </c>
      <c r="AI64" s="268" t="str">
        <f aca="false">IF(OR(TRIM($B64&amp;$C64)="",NOT(ISNUMBER($D64))),"",SUMIFS($W$3:$W$1001,$AK$3:$AK$1001,$AK64,$D$3:$D$1001,"&lt;"&amp;$D64))</f>
        <v/>
      </c>
      <c r="AJ64" s="268" t="n">
        <f aca="false">IF(TRIM($B64&amp;$C64)="","",SUMIFS($W$3:$W$1001,$AK$3:$AK$1001,$AK64))</f>
        <v>0</v>
      </c>
      <c r="AK64" s="270" t="str">
        <f aca="false">IF(TRIM($B64&amp;$C64)="","",TRIM($B64)&amp;"｜"&amp;TRIM($C64))</f>
        <v>｜百合苑303栋3单元 1台</v>
      </c>
      <c r="AL64" s="268" t="n">
        <f aca="false">IF(TRIM($B64&amp;$C64)="","",MIN(N($O64),N($Q64)))</f>
        <v>0</v>
      </c>
      <c r="AM64" s="271" t="str">
        <f aca="false">IF(ISNUMBER($D64),YEAR($D64),"")</f>
        <v/>
      </c>
      <c r="AN64" s="271" t="str">
        <f aca="false">IF(OR(TRIM($B64&amp;$C64)="",NOT(ISNUMBER($D64)),NOT(ISNUMBER($E64))),"",IF($E64&lt;$D64,"",IF(IF($AE64="半年付",2,IF($AE64="季度付",4,IF($AE64="月付",12,IF($AE64="半月付",24,1))))=1,1,MAX(1,ROUND(($E64-$D64+1)/365*IF($AE64="半年付",2,IF($AE64="季度付",4,IF($AE64="月付",12,IF($AE64="半月付",24,1)))),0)))))</f>
        <v/>
      </c>
      <c r="AO64" s="271" t="str">
        <f aca="true">IF($AN64="","",MIN($AN64,MAX(0,INT((TODAY()-付款宽限天数-$D64)/(($E64-$D64+1)/$AN64))+1)))</f>
        <v/>
      </c>
    </row>
    <row r="65" customFormat="false" ht="28.35" hidden="false" customHeight="false" outlineLevel="0" collapsed="false">
      <c r="A65" s="264"/>
      <c r="B65" s="264"/>
      <c r="C65" s="313" t="s">
        <v>1627</v>
      </c>
      <c r="D65" s="291"/>
      <c r="E65" s="291"/>
      <c r="F65" s="200" t="str">
        <f aca="true">IF(TRIM($B65&amp;$C65)="","",IF(OR(ISNUMBER(SEARCH("未",$A65)),ISNUMBER(SEARCH("送出",$A65)),AND(TRIM($A65)="",NOT(ISNUMBER($D65)),N($H65)=0)),"【合同未回】","")&amp;IF(NOT(ISNUMBER($E65)),IF(OR(ISNUMBER(SEARCH("未",$A65)),ISNUMBER(SEARCH("送出",$A65)),AND(TRIM($A65)="",NOT(ISNUMBER($D65)),N($H65)=0)),"","【未填合同期】"),IF($E65&lt;TODAY(),"【已到期】",IF($E65-TODAY()&lt;=提醒天数,"【即将到期，剩余"&amp;($E65-TODAY())&amp;"天】","【正常】")))&amp;IF(OR($AD65="安装免保",$AD65="技术免保",$AD65="质保期内"),"【"&amp;$AD65&amp;"】",""))</f>
        <v>【合同未回】</v>
      </c>
      <c r="G65" s="310"/>
      <c r="H65" s="265"/>
      <c r="I65" s="311" t="n">
        <v>1</v>
      </c>
      <c r="J65" s="264"/>
      <c r="K65" s="267" t="str">
        <f aca="false">IF(OR(N($H65)=0,N($I65)=0),"",ROUND(N($H65)*N($I65)*IF(N($J65)=0,1,N($J65)),2))</f>
        <v/>
      </c>
      <c r="L65" s="267"/>
      <c r="M65" s="267" t="str">
        <f aca="false">IF(TRIM($B65&amp;$C65)="","",IF(AND(N($K65)=0,N($L65)=0),"",ROUND(N($K65)+N($L65),2)))</f>
        <v/>
      </c>
      <c r="N65" s="264"/>
      <c r="O65" s="264"/>
      <c r="P65" s="264"/>
      <c r="Q65" s="264"/>
      <c r="R65" s="264"/>
      <c r="S65" s="267"/>
      <c r="T65" s="268" t="str">
        <f aca="false">IF(TRIM($B65&amp;$C65)="","",IF(N($O65)=0,"",MAX(0,MIN(N($O65)-N($Q65),N($W65)))))</f>
        <v/>
      </c>
      <c r="U65" s="268" t="str">
        <f aca="false">IF(TRIM($B65&amp;$C65)="","",IF(N($Q65)&lt;=N($O65),"",N($Q65)-N($O65)))</f>
        <v/>
      </c>
      <c r="V65" s="268" t="str">
        <f aca="false">IF(OR(TRIM($B65&amp;$C65)="",$W65=""),"",MAX(0,N($W65))-N($T65))</f>
        <v/>
      </c>
      <c r="W65" s="268" t="str">
        <f aca="false">IF(TRIM($B65&amp;$C65)="","",IF(AND(N($M65)=0,N($Q65)+N($R65)+N($S65)=0),"",ROUND(N($M65)-N($Q65)-N($R65)-N($S65),2)))</f>
        <v/>
      </c>
      <c r="X65" s="269" t="str">
        <f aca="false">IF(TRIM($B65&amp;$C65)="","",IF(N($M65)=0,IF((N($Q65)+N($R65)+N($S65))=0,"—未填单价","未填单价，已收 "&amp;TEXT((N($Q65)+N($R65)+N($S65)),"#,##0.00")),IF(N($W65)&gt;0.005,"欠 "&amp;TEXT(N($W65),"#,##0.00")&amp;IF(N($T65)&gt;0,"（开票未到账 "&amp;TEXT(N($T65),"#,##0.00")&amp;"）","")&amp;IF(N($V65)&gt;0,"（未开票 "&amp;TEXT(N($V65),"#,##0.00")&amp;"）",""),IF(N($W65)&lt;-0.005,"多收 "&amp;TEXT(-N($W65),"#,##0.00"),"✔ 已结清")))&amp;IF(N($U65)&gt;0,"｜到账未开票 "&amp;TEXT(N($U65),"#,##0.00")&amp;"，待补票","")&amp;IF(N($R65)&gt;0,"｜收现 "&amp;TEXT(N($R65),"#,##0.00"),"")&amp;IF(N($S65)&gt;0,"｜收款不开票 "&amp;TEXT(N($S65),"#,##0.00"),""))</f>
        <v>—未填单价</v>
      </c>
      <c r="Y65" s="312"/>
      <c r="Z65" s="264"/>
      <c r="AA65" s="264"/>
      <c r="AB65" s="264"/>
      <c r="AC65" s="267" t="str">
        <f aca="false">IF(OR(N($O65)=0,N($AB65)=0),"",ROUND(N($O65)/(1+N($AB65))*N($AB65),2))</f>
        <v/>
      </c>
      <c r="AD65" s="312"/>
      <c r="AE65" s="312"/>
      <c r="AF65" s="270" t="str">
        <f aca="false">IF($AN65="","",IF($AN65=1,IF($AO65&gt;=1,"一次性·已到收款期","一次性·未到期"),$AE65&amp;" 第"&amp;$AO65&amp;"/"&amp;$AN65&amp;"期"))</f>
        <v/>
      </c>
      <c r="AG65" s="268" t="str">
        <f aca="false">IF(OR($AN65="",N($M65)=0),"",ROUND(N($K65)*$AO65/$AN65,2)+N($L65))</f>
        <v/>
      </c>
      <c r="AH65" s="268" t="str">
        <f aca="false">IF($AG65="","",MAX(0,ROUND($AG65-(N($Q65)+N($R65)+N($S65)),2)))</f>
        <v/>
      </c>
      <c r="AI65" s="268" t="str">
        <f aca="false">IF(OR(TRIM($B65&amp;$C65)="",NOT(ISNUMBER($D65))),"",SUMIFS($W$3:$W$1001,$AK$3:$AK$1001,$AK65,$D$3:$D$1001,"&lt;"&amp;$D65))</f>
        <v/>
      </c>
      <c r="AJ65" s="268" t="n">
        <f aca="false">IF(TRIM($B65&amp;$C65)="","",SUMIFS($W$3:$W$1001,$AK$3:$AK$1001,$AK65))</f>
        <v>0</v>
      </c>
      <c r="AK65" s="270" t="str">
        <f aca="false">IF(TRIM($B65&amp;$C65)="","",TRIM($B65)&amp;"｜"&amp;TRIM($C65))</f>
        <v>｜（温馨苑AB区116-1）1台</v>
      </c>
      <c r="AL65" s="268" t="n">
        <f aca="false">IF(TRIM($B65&amp;$C65)="","",MIN(N($O65),N($Q65)))</f>
        <v>0</v>
      </c>
      <c r="AM65" s="271" t="str">
        <f aca="false">IF(ISNUMBER($D65),YEAR($D65),"")</f>
        <v/>
      </c>
      <c r="AN65" s="271" t="str">
        <f aca="false">IF(OR(TRIM($B65&amp;$C65)="",NOT(ISNUMBER($D65)),NOT(ISNUMBER($E65))),"",IF($E65&lt;$D65,"",IF(IF($AE65="半年付",2,IF($AE65="季度付",4,IF($AE65="月付",12,IF($AE65="半月付",24,1))))=1,1,MAX(1,ROUND(($E65-$D65+1)/365*IF($AE65="半年付",2,IF($AE65="季度付",4,IF($AE65="月付",12,IF($AE65="半月付",24,1)))),0)))))</f>
        <v/>
      </c>
      <c r="AO65" s="271" t="str">
        <f aca="true">IF($AN65="","",MIN($AN65,MAX(0,INT((TODAY()-付款宽限天数-$D65)/(($E65-$D65+1)/$AN65))+1)))</f>
        <v/>
      </c>
    </row>
    <row r="66" customFormat="false" ht="28.35" hidden="false" customHeight="false" outlineLevel="0" collapsed="false">
      <c r="A66" s="264"/>
      <c r="B66" s="264"/>
      <c r="C66" s="309" t="s">
        <v>1628</v>
      </c>
      <c r="D66" s="291"/>
      <c r="E66" s="291"/>
      <c r="F66" s="200" t="str">
        <f aca="true">IF(TRIM($B66&amp;$C66)="","",IF(OR(ISNUMBER(SEARCH("未",$A66)),ISNUMBER(SEARCH("送出",$A66)),AND(TRIM($A66)="",NOT(ISNUMBER($D66)),N($H66)=0)),"【合同未回】","")&amp;IF(NOT(ISNUMBER($E66)),IF(OR(ISNUMBER(SEARCH("未",$A66)),ISNUMBER(SEARCH("送出",$A66)),AND(TRIM($A66)="",NOT(ISNUMBER($D66)),N($H66)=0)),"","【未填合同期】"),IF($E66&lt;TODAY(),"【已到期】",IF($E66-TODAY()&lt;=提醒天数,"【即将到期，剩余"&amp;($E66-TODAY())&amp;"天】","【正常】")))&amp;IF(OR($AD66="安装免保",$AD66="技术免保",$AD66="质保期内"),"【"&amp;$AD66&amp;"】",""))</f>
        <v>【合同未回】</v>
      </c>
      <c r="G66" s="310"/>
      <c r="H66" s="265"/>
      <c r="I66" s="311" t="n">
        <v>1</v>
      </c>
      <c r="J66" s="264"/>
      <c r="K66" s="267" t="str">
        <f aca="false">IF(OR(N($H66)=0,N($I66)=0),"",ROUND(N($H66)*N($I66)*IF(N($J66)=0,1,N($J66)),2))</f>
        <v/>
      </c>
      <c r="L66" s="267"/>
      <c r="M66" s="267" t="str">
        <f aca="false">IF(TRIM($B66&amp;$C66)="","",IF(AND(N($K66)=0,N($L66)=0),"",ROUND(N($K66)+N($L66),2)))</f>
        <v/>
      </c>
      <c r="N66" s="264"/>
      <c r="O66" s="264"/>
      <c r="P66" s="264"/>
      <c r="Q66" s="264"/>
      <c r="R66" s="264"/>
      <c r="S66" s="267"/>
      <c r="T66" s="268" t="str">
        <f aca="false">IF(TRIM($B66&amp;$C66)="","",IF(N($O66)=0,"",MAX(0,MIN(N($O66)-N($Q66),N($W66)))))</f>
        <v/>
      </c>
      <c r="U66" s="268" t="str">
        <f aca="false">IF(TRIM($B66&amp;$C66)="","",IF(N($Q66)&lt;=N($O66),"",N($Q66)-N($O66)))</f>
        <v/>
      </c>
      <c r="V66" s="268" t="str">
        <f aca="false">IF(OR(TRIM($B66&amp;$C66)="",$W66=""),"",MAX(0,N($W66))-N($T66))</f>
        <v/>
      </c>
      <c r="W66" s="268" t="str">
        <f aca="false">IF(TRIM($B66&amp;$C66)="","",IF(AND(N($M66)=0,N($Q66)+N($R66)+N($S66)=0),"",ROUND(N($M66)-N($Q66)-N($R66)-N($S66),2)))</f>
        <v/>
      </c>
      <c r="X66" s="269" t="str">
        <f aca="false">IF(TRIM($B66&amp;$C66)="","",IF(N($M66)=0,IF((N($Q66)+N($R66)+N($S66))=0,"—未填单价","未填单价，已收 "&amp;TEXT((N($Q66)+N($R66)+N($S66)),"#,##0.00")),IF(N($W66)&gt;0.005,"欠 "&amp;TEXT(N($W66),"#,##0.00")&amp;IF(N($T66)&gt;0,"（开票未到账 "&amp;TEXT(N($T66),"#,##0.00")&amp;"）","")&amp;IF(N($V66)&gt;0,"（未开票 "&amp;TEXT(N($V66),"#,##0.00")&amp;"）",""),IF(N($W66)&lt;-0.005,"多收 "&amp;TEXT(-N($W66),"#,##0.00"),"✔ 已结清")))&amp;IF(N($U66)&gt;0,"｜到账未开票 "&amp;TEXT(N($U66),"#,##0.00")&amp;"，待补票","")&amp;IF(N($R66)&gt;0,"｜收现 "&amp;TEXT(N($R66),"#,##0.00"),"")&amp;IF(N($S66)&gt;0,"｜收款不开票 "&amp;TEXT(N($S66),"#,##0.00"),""))</f>
        <v>—未填单价</v>
      </c>
      <c r="Y66" s="312"/>
      <c r="Z66" s="264"/>
      <c r="AA66" s="264"/>
      <c r="AB66" s="264"/>
      <c r="AC66" s="267" t="str">
        <f aca="false">IF(OR(N($O66)=0,N($AB66)=0),"",ROUND(N($O66)/(1+N($AB66))*N($AB66),2))</f>
        <v/>
      </c>
      <c r="AD66" s="312"/>
      <c r="AE66" s="312"/>
      <c r="AF66" s="270" t="str">
        <f aca="false">IF($AN66="","",IF($AN66=1,IF($AO66&gt;=1,"一次性·已到收款期","一次性·未到期"),$AE66&amp;" 第"&amp;$AO66&amp;"/"&amp;$AN66&amp;"期"))</f>
        <v/>
      </c>
      <c r="AG66" s="268" t="str">
        <f aca="false">IF(OR($AN66="",N($M66)=0),"",ROUND(N($K66)*$AO66/$AN66,2)+N($L66))</f>
        <v/>
      </c>
      <c r="AH66" s="268" t="str">
        <f aca="false">IF($AG66="","",MAX(0,ROUND($AG66-(N($Q66)+N($R66)+N($S66)),2)))</f>
        <v/>
      </c>
      <c r="AI66" s="268" t="str">
        <f aca="false">IF(OR(TRIM($B66&amp;$C66)="",NOT(ISNUMBER($D66))),"",SUMIFS($W$3:$W$1001,$AK$3:$AK$1001,$AK66,$D$3:$D$1001,"&lt;"&amp;$D66))</f>
        <v/>
      </c>
      <c r="AJ66" s="268" t="n">
        <f aca="false">IF(TRIM($B66&amp;$C66)="","",SUMIFS($W$3:$W$1001,$AK$3:$AK$1001,$AK66))</f>
        <v>0</v>
      </c>
      <c r="AK66" s="270" t="str">
        <f aca="false">IF(TRIM($B66&amp;$C66)="","",TRIM($B66)&amp;"｜"&amp;TRIM($C66))</f>
        <v>｜（温馨苑AB区112-2）1台</v>
      </c>
      <c r="AL66" s="268" t="n">
        <f aca="false">IF(TRIM($B66&amp;$C66)="","",MIN(N($O66),N($Q66)))</f>
        <v>0</v>
      </c>
      <c r="AM66" s="271" t="str">
        <f aca="false">IF(ISNUMBER($D66),YEAR($D66),"")</f>
        <v/>
      </c>
      <c r="AN66" s="271" t="str">
        <f aca="false">IF(OR(TRIM($B66&amp;$C66)="",NOT(ISNUMBER($D66)),NOT(ISNUMBER($E66))),"",IF($E66&lt;$D66,"",IF(IF($AE66="半年付",2,IF($AE66="季度付",4,IF($AE66="月付",12,IF($AE66="半月付",24,1))))=1,1,MAX(1,ROUND(($E66-$D66+1)/365*IF($AE66="半年付",2,IF($AE66="季度付",4,IF($AE66="月付",12,IF($AE66="半月付",24,1)))),0)))))</f>
        <v/>
      </c>
      <c r="AO66" s="271" t="str">
        <f aca="true">IF($AN66="","",MIN($AN66,MAX(0,INT((TODAY()-付款宽限天数-$D66)/(($E66-$D66+1)/$AN66))+1)))</f>
        <v/>
      </c>
    </row>
    <row r="67" customFormat="false" ht="28.35" hidden="false" customHeight="false" outlineLevel="0" collapsed="false">
      <c r="A67" s="264"/>
      <c r="B67" s="264"/>
      <c r="C67" s="309" t="s">
        <v>1629</v>
      </c>
      <c r="D67" s="291"/>
      <c r="E67" s="291"/>
      <c r="F67" s="200" t="str">
        <f aca="true">IF(TRIM($B67&amp;$C67)="","",IF(OR(ISNUMBER(SEARCH("未",$A67)),ISNUMBER(SEARCH("送出",$A67)),AND(TRIM($A67)="",NOT(ISNUMBER($D67)),N($H67)=0)),"【合同未回】","")&amp;IF(NOT(ISNUMBER($E67)),IF(OR(ISNUMBER(SEARCH("未",$A67)),ISNUMBER(SEARCH("送出",$A67)),AND(TRIM($A67)="",NOT(ISNUMBER($D67)),N($H67)=0)),"","【未填合同期】"),IF($E67&lt;TODAY(),"【已到期】",IF($E67-TODAY()&lt;=提醒天数,"【即将到期，剩余"&amp;($E67-TODAY())&amp;"天】","【正常】")))&amp;IF(OR($AD67="安装免保",$AD67="技术免保",$AD67="质保期内"),"【"&amp;$AD67&amp;"】",""))</f>
        <v>【合同未回】</v>
      </c>
      <c r="G67" s="310"/>
      <c r="H67" s="265"/>
      <c r="I67" s="311" t="n">
        <v>1</v>
      </c>
      <c r="J67" s="264"/>
      <c r="K67" s="267" t="str">
        <f aca="false">IF(OR(N($H67)=0,N($I67)=0),"",ROUND(N($H67)*N($I67)*IF(N($J67)=0,1,N($J67)),2))</f>
        <v/>
      </c>
      <c r="L67" s="267"/>
      <c r="M67" s="267" t="str">
        <f aca="false">IF(TRIM($B67&amp;$C67)="","",IF(AND(N($K67)=0,N($L67)=0),"",ROUND(N($K67)+N($L67),2)))</f>
        <v/>
      </c>
      <c r="N67" s="264"/>
      <c r="O67" s="264"/>
      <c r="P67" s="264"/>
      <c r="Q67" s="264"/>
      <c r="R67" s="264"/>
      <c r="S67" s="267"/>
      <c r="T67" s="268" t="str">
        <f aca="false">IF(TRIM($B67&amp;$C67)="","",IF(N($O67)=0,"",MAX(0,MIN(N($O67)-N($Q67),N($W67)))))</f>
        <v/>
      </c>
      <c r="U67" s="268" t="str">
        <f aca="false">IF(TRIM($B67&amp;$C67)="","",IF(N($Q67)&lt;=N($O67),"",N($Q67)-N($O67)))</f>
        <v/>
      </c>
      <c r="V67" s="268" t="str">
        <f aca="false">IF(OR(TRIM($B67&amp;$C67)="",$W67=""),"",MAX(0,N($W67))-N($T67))</f>
        <v/>
      </c>
      <c r="W67" s="268" t="str">
        <f aca="false">IF(TRIM($B67&amp;$C67)="","",IF(AND(N($M67)=0,N($Q67)+N($R67)+N($S67)=0),"",ROUND(N($M67)-N($Q67)-N($R67)-N($S67),2)))</f>
        <v/>
      </c>
      <c r="X67" s="269" t="str">
        <f aca="false">IF(TRIM($B67&amp;$C67)="","",IF(N($M67)=0,IF((N($Q67)+N($R67)+N($S67))=0,"—未填单价","未填单价，已收 "&amp;TEXT((N($Q67)+N($R67)+N($S67)),"#,##0.00")),IF(N($W67)&gt;0.005,"欠 "&amp;TEXT(N($W67),"#,##0.00")&amp;IF(N($T67)&gt;0,"（开票未到账 "&amp;TEXT(N($T67),"#,##0.00")&amp;"）","")&amp;IF(N($V67)&gt;0,"（未开票 "&amp;TEXT(N($V67),"#,##0.00")&amp;"）",""),IF(N($W67)&lt;-0.005,"多收 "&amp;TEXT(-N($W67),"#,##0.00"),"✔ 已结清")))&amp;IF(N($U67)&gt;0,"｜到账未开票 "&amp;TEXT(N($U67),"#,##0.00")&amp;"，待补票","")&amp;IF(N($R67)&gt;0,"｜收现 "&amp;TEXT(N($R67),"#,##0.00"),"")&amp;IF(N($S67)&gt;0,"｜收款不开票 "&amp;TEXT(N($S67),"#,##0.00"),""))</f>
        <v>—未填单价</v>
      </c>
      <c r="Y67" s="312"/>
      <c r="Z67" s="264"/>
      <c r="AA67" s="264"/>
      <c r="AB67" s="264"/>
      <c r="AC67" s="267" t="str">
        <f aca="false">IF(OR(N($O67)=0,N($AB67)=0),"",ROUND(N($O67)/(1+N($AB67))*N($AB67),2))</f>
        <v/>
      </c>
      <c r="AD67" s="312"/>
      <c r="AE67" s="312"/>
      <c r="AF67" s="270" t="str">
        <f aca="false">IF($AN67="","",IF($AN67=1,IF($AO67&gt;=1,"一次性·已到收款期","一次性·未到期"),$AE67&amp;" 第"&amp;$AO67&amp;"/"&amp;$AN67&amp;"期"))</f>
        <v/>
      </c>
      <c r="AG67" s="268" t="str">
        <f aca="false">IF(OR($AN67="",N($M67)=0),"",ROUND(N($K67)*$AO67/$AN67,2)+N($L67))</f>
        <v/>
      </c>
      <c r="AH67" s="268" t="str">
        <f aca="false">IF($AG67="","",MAX(0,ROUND($AG67-(N($Q67)+N($R67)+N($S67)),2)))</f>
        <v/>
      </c>
      <c r="AI67" s="268" t="str">
        <f aca="false">IF(OR(TRIM($B67&amp;$C67)="",NOT(ISNUMBER($D67))),"",SUMIFS($W$3:$W$1001,$AK$3:$AK$1001,$AK67,$D$3:$D$1001,"&lt;"&amp;$D67))</f>
        <v/>
      </c>
      <c r="AJ67" s="268" t="n">
        <f aca="false">IF(TRIM($B67&amp;$C67)="","",SUMIFS($W$3:$W$1001,$AK$3:$AK$1001,$AK67))</f>
        <v>0</v>
      </c>
      <c r="AK67" s="270" t="str">
        <f aca="false">IF(TRIM($B67&amp;$C67)="","",TRIM($B67)&amp;"｜"&amp;TRIM($C67))</f>
        <v>｜（温馨苑AB区306-1）1台</v>
      </c>
      <c r="AL67" s="268" t="n">
        <f aca="false">IF(TRIM($B67&amp;$C67)="","",MIN(N($O67),N($Q67)))</f>
        <v>0</v>
      </c>
      <c r="AM67" s="271" t="str">
        <f aca="false">IF(ISNUMBER($D67),YEAR($D67),"")</f>
        <v/>
      </c>
      <c r="AN67" s="271" t="str">
        <f aca="false">IF(OR(TRIM($B67&amp;$C67)="",NOT(ISNUMBER($D67)),NOT(ISNUMBER($E67))),"",IF($E67&lt;$D67,"",IF(IF($AE67="半年付",2,IF($AE67="季度付",4,IF($AE67="月付",12,IF($AE67="半月付",24,1))))=1,1,MAX(1,ROUND(($E67-$D67+1)/365*IF($AE67="半年付",2,IF($AE67="季度付",4,IF($AE67="月付",12,IF($AE67="半月付",24,1)))),0)))))</f>
        <v/>
      </c>
      <c r="AO67" s="271" t="str">
        <f aca="true">IF($AN67="","",MIN($AN67,MAX(0,INT((TODAY()-付款宽限天数-$D67)/(($E67-$D67+1)/$AN67))+1)))</f>
        <v/>
      </c>
    </row>
    <row r="68" customFormat="false" ht="28.35" hidden="false" customHeight="false" outlineLevel="0" collapsed="false">
      <c r="A68" s="264"/>
      <c r="B68" s="318" t="s">
        <v>1261</v>
      </c>
      <c r="C68" s="322" t="s">
        <v>1630</v>
      </c>
      <c r="D68" s="291"/>
      <c r="E68" s="291"/>
      <c r="F68" s="200" t="str">
        <f aca="true">IF(TRIM($B68&amp;$C68)="","",IF(OR(ISNUMBER(SEARCH("未",$A68)),ISNUMBER(SEARCH("送出",$A68)),AND(TRIM($A68)="",NOT(ISNUMBER($D68)),N($H68)=0)),"【合同未回】","")&amp;IF(NOT(ISNUMBER($E68)),IF(OR(ISNUMBER(SEARCH("未",$A68)),ISNUMBER(SEARCH("送出",$A68)),AND(TRIM($A68)="",NOT(ISNUMBER($D68)),N($H68)=0)),"","【未填合同期】"),IF($E68&lt;TODAY(),"【已到期】",IF($E68-TODAY()&lt;=提醒天数,"【即将到期，剩余"&amp;($E68-TODAY())&amp;"天】","【正常】")))&amp;IF(OR($AD68="安装免保",$AD68="技术免保",$AD68="质保期内"),"【"&amp;$AD68&amp;"】",""))</f>
        <v>【合同未回】</v>
      </c>
      <c r="G68" s="310"/>
      <c r="H68" s="265"/>
      <c r="I68" s="311" t="n">
        <v>1</v>
      </c>
      <c r="J68" s="264"/>
      <c r="K68" s="267" t="str">
        <f aca="false">IF(OR(N($H68)=0,N($I68)=0),"",ROUND(N($H68)*N($I68)*IF(N($J68)=0,1,N($J68)),2))</f>
        <v/>
      </c>
      <c r="L68" s="267"/>
      <c r="M68" s="267" t="str">
        <f aca="false">IF(TRIM($B68&amp;$C68)="","",IF(AND(N($K68)=0,N($L68)=0),"",ROUND(N($K68)+N($L68),2)))</f>
        <v/>
      </c>
      <c r="N68" s="264"/>
      <c r="O68" s="264"/>
      <c r="P68" s="264"/>
      <c r="Q68" s="264"/>
      <c r="R68" s="264"/>
      <c r="S68" s="267"/>
      <c r="T68" s="268" t="str">
        <f aca="false">IF(TRIM($B68&amp;$C68)="","",IF(N($O68)=0,"",MAX(0,MIN(N($O68)-N($Q68),N($W68)))))</f>
        <v/>
      </c>
      <c r="U68" s="268" t="str">
        <f aca="false">IF(TRIM($B68&amp;$C68)="","",IF(N($Q68)&lt;=N($O68),"",N($Q68)-N($O68)))</f>
        <v/>
      </c>
      <c r="V68" s="268" t="str">
        <f aca="false">IF(OR(TRIM($B68&amp;$C68)="",$W68=""),"",MAX(0,N($W68))-N($T68))</f>
        <v/>
      </c>
      <c r="W68" s="268" t="str">
        <f aca="false">IF(TRIM($B68&amp;$C68)="","",IF(AND(N($M68)=0,N($Q68)+N($R68)+N($S68)=0),"",ROUND(N($M68)-N($Q68)-N($R68)-N($S68),2)))</f>
        <v/>
      </c>
      <c r="X68" s="269" t="str">
        <f aca="false">IF(TRIM($B68&amp;$C68)="","",IF(N($M68)=0,IF((N($Q68)+N($R68)+N($S68))=0,"—未填单价","未填单价，已收 "&amp;TEXT((N($Q68)+N($R68)+N($S68)),"#,##0.00")),IF(N($W68)&gt;0.005,"欠 "&amp;TEXT(N($W68),"#,##0.00")&amp;IF(N($T68)&gt;0,"（开票未到账 "&amp;TEXT(N($T68),"#,##0.00")&amp;"）","")&amp;IF(N($V68)&gt;0,"（未开票 "&amp;TEXT(N($V68),"#,##0.00")&amp;"）",""),IF(N($W68)&lt;-0.005,"多收 "&amp;TEXT(-N($W68),"#,##0.00"),"✔ 已结清")))&amp;IF(N($U68)&gt;0,"｜到账未开票 "&amp;TEXT(N($U68),"#,##0.00")&amp;"，待补票","")&amp;IF(N($R68)&gt;0,"｜收现 "&amp;TEXT(N($R68),"#,##0.00"),"")&amp;IF(N($S68)&gt;0,"｜收款不开票 "&amp;TEXT(N($S68),"#,##0.00"),""))</f>
        <v>—未填单价</v>
      </c>
      <c r="Y68" s="312"/>
      <c r="Z68" s="264"/>
      <c r="AA68" s="264"/>
      <c r="AB68" s="264"/>
      <c r="AC68" s="267" t="str">
        <f aca="false">IF(OR(N($O68)=0,N($AB68)=0),"",ROUND(N($O68)/(1+N($AB68))*N($AB68),2))</f>
        <v/>
      </c>
      <c r="AD68" s="312"/>
      <c r="AE68" s="312"/>
      <c r="AF68" s="270" t="str">
        <f aca="false">IF($AN68="","",IF($AN68=1,IF($AO68&gt;=1,"一次性·已到收款期","一次性·未到期"),$AE68&amp;" 第"&amp;$AO68&amp;"/"&amp;$AN68&amp;"期"))</f>
        <v/>
      </c>
      <c r="AG68" s="268" t="str">
        <f aca="false">IF(OR($AN68="",N($M68)=0),"",ROUND(N($K68)*$AO68/$AN68,2)+N($L68))</f>
        <v/>
      </c>
      <c r="AH68" s="268" t="str">
        <f aca="false">IF($AG68="","",MAX(0,ROUND($AG68-(N($Q68)+N($R68)+N($S68)),2)))</f>
        <v/>
      </c>
      <c r="AI68" s="268" t="str">
        <f aca="false">IF(OR(TRIM($B68&amp;$C68)="",NOT(ISNUMBER($D68))),"",SUMIFS($W$3:$W$1001,$AK$3:$AK$1001,$AK68,$D$3:$D$1001,"&lt;"&amp;$D68))</f>
        <v/>
      </c>
      <c r="AJ68" s="268" t="n">
        <f aca="false">IF(TRIM($B68&amp;$C68)="","",SUMIFS($W$3:$W$1001,$AK$3:$AK$1001,$AK68))</f>
        <v>0</v>
      </c>
      <c r="AK68" s="270" t="str">
        <f aca="false">IF(TRIM($B68&amp;$C68)="","",TRIM($B68)&amp;"｜"&amp;TRIM($C68))</f>
        <v>中海联科技发展（武汉）有限公司｜百步亭温馨苑AB区204栋1单元</v>
      </c>
      <c r="AL68" s="268" t="n">
        <f aca="false">IF(TRIM($B68&amp;$C68)="","",MIN(N($O68),N($Q68)))</f>
        <v>0</v>
      </c>
      <c r="AM68" s="271" t="str">
        <f aca="false">IF(ISNUMBER($D68),YEAR($D68),"")</f>
        <v/>
      </c>
      <c r="AN68" s="271" t="str">
        <f aca="false">IF(OR(TRIM($B68&amp;$C68)="",NOT(ISNUMBER($D68)),NOT(ISNUMBER($E68))),"",IF($E68&lt;$D68,"",IF(IF($AE68="半年付",2,IF($AE68="季度付",4,IF($AE68="月付",12,IF($AE68="半月付",24,1))))=1,1,MAX(1,ROUND(($E68-$D68+1)/365*IF($AE68="半年付",2,IF($AE68="季度付",4,IF($AE68="月付",12,IF($AE68="半月付",24,1)))),0)))))</f>
        <v/>
      </c>
      <c r="AO68" s="271" t="str">
        <f aca="true">IF($AN68="","",MIN($AN68,MAX(0,INT((TODAY()-付款宽限天数-$D68)/(($E68-$D68+1)/$AN68))+1)))</f>
        <v/>
      </c>
    </row>
    <row r="69" customFormat="false" ht="28.35" hidden="false" customHeight="false" outlineLevel="0" collapsed="false">
      <c r="A69" s="264"/>
      <c r="B69" s="318" t="s">
        <v>140</v>
      </c>
      <c r="C69" s="322" t="s">
        <v>1631</v>
      </c>
      <c r="D69" s="291"/>
      <c r="E69" s="291"/>
      <c r="F69" s="200" t="str">
        <f aca="true">IF(TRIM($B69&amp;$C69)="","",IF(OR(ISNUMBER(SEARCH("未",$A69)),ISNUMBER(SEARCH("送出",$A69)),AND(TRIM($A69)="",NOT(ISNUMBER($D69)),N($H69)=0)),"【合同未回】","")&amp;IF(NOT(ISNUMBER($E69)),IF(OR(ISNUMBER(SEARCH("未",$A69)),ISNUMBER(SEARCH("送出",$A69)),AND(TRIM($A69)="",NOT(ISNUMBER($D69)),N($H69)=0)),"","【未填合同期】"),IF($E69&lt;TODAY(),"【已到期】",IF($E69-TODAY()&lt;=提醒天数,"【即将到期，剩余"&amp;($E69-TODAY())&amp;"天】","【正常】")))&amp;IF(OR($AD69="安装免保",$AD69="技术免保",$AD69="质保期内"),"【"&amp;$AD69&amp;"】",""))</f>
        <v>【合同未回】</v>
      </c>
      <c r="G69" s="310"/>
      <c r="H69" s="265"/>
      <c r="I69" s="311" t="n">
        <v>1</v>
      </c>
      <c r="J69" s="264"/>
      <c r="K69" s="267" t="str">
        <f aca="false">IF(OR(N($H69)=0,N($I69)=0),"",ROUND(N($H69)*N($I69)*IF(N($J69)=0,1,N($J69)),2))</f>
        <v/>
      </c>
      <c r="L69" s="267"/>
      <c r="M69" s="267" t="str">
        <f aca="false">IF(TRIM($B69&amp;$C69)="","",IF(AND(N($K69)=0,N($L69)=0),"",ROUND(N($K69)+N($L69),2)))</f>
        <v/>
      </c>
      <c r="N69" s="264"/>
      <c r="O69" s="264"/>
      <c r="P69" s="264"/>
      <c r="Q69" s="264"/>
      <c r="R69" s="264"/>
      <c r="S69" s="267"/>
      <c r="T69" s="268" t="str">
        <f aca="false">IF(TRIM($B69&amp;$C69)="","",IF(N($O69)=0,"",MAX(0,MIN(N($O69)-N($Q69),N($W69)))))</f>
        <v/>
      </c>
      <c r="U69" s="268" t="str">
        <f aca="false">IF(TRIM($B69&amp;$C69)="","",IF(N($Q69)&lt;=N($O69),"",N($Q69)-N($O69)))</f>
        <v/>
      </c>
      <c r="V69" s="268" t="str">
        <f aca="false">IF(OR(TRIM($B69&amp;$C69)="",$W69=""),"",MAX(0,N($W69))-N($T69))</f>
        <v/>
      </c>
      <c r="W69" s="268" t="str">
        <f aca="false">IF(TRIM($B69&amp;$C69)="","",IF(AND(N($M69)=0,N($Q69)+N($R69)+N($S69)=0),"",ROUND(N($M69)-N($Q69)-N($R69)-N($S69),2)))</f>
        <v/>
      </c>
      <c r="X69" s="269" t="str">
        <f aca="false">IF(TRIM($B69&amp;$C69)="","",IF(N($M69)=0,IF((N($Q69)+N($R69)+N($S69))=0,"—未填单价","未填单价，已收 "&amp;TEXT((N($Q69)+N($R69)+N($S69)),"#,##0.00")),IF(N($W69)&gt;0.005,"欠 "&amp;TEXT(N($W69),"#,##0.00")&amp;IF(N($T69)&gt;0,"（开票未到账 "&amp;TEXT(N($T69),"#,##0.00")&amp;"）","")&amp;IF(N($V69)&gt;0,"（未开票 "&amp;TEXT(N($V69),"#,##0.00")&amp;"）",""),IF(N($W69)&lt;-0.005,"多收 "&amp;TEXT(-N($W69),"#,##0.00"),"✔ 已结清")))&amp;IF(N($U69)&gt;0,"｜到账未开票 "&amp;TEXT(N($U69),"#,##0.00")&amp;"，待补票","")&amp;IF(N($R69)&gt;0,"｜收现 "&amp;TEXT(N($R69),"#,##0.00"),"")&amp;IF(N($S69)&gt;0,"｜收款不开票 "&amp;TEXT(N($S69),"#,##0.00"),""))</f>
        <v>—未填单价</v>
      </c>
      <c r="Y69" s="312"/>
      <c r="Z69" s="264"/>
      <c r="AA69" s="264"/>
      <c r="AB69" s="264"/>
      <c r="AC69" s="267" t="str">
        <f aca="false">IF(OR(N($O69)=0,N($AB69)=0),"",ROUND(N($O69)/(1+N($AB69))*N($AB69),2))</f>
        <v/>
      </c>
      <c r="AD69" s="312"/>
      <c r="AE69" s="312"/>
      <c r="AF69" s="270" t="str">
        <f aca="false">IF($AN69="","",IF($AN69=1,IF($AO69&gt;=1,"一次性·已到收款期","一次性·未到期"),$AE69&amp;" 第"&amp;$AO69&amp;"/"&amp;$AN69&amp;"期"))</f>
        <v/>
      </c>
      <c r="AG69" s="268" t="str">
        <f aca="false">IF(OR($AN69="",N($M69)=0),"",ROUND(N($K69)*$AO69/$AN69,2)+N($L69))</f>
        <v/>
      </c>
      <c r="AH69" s="268" t="str">
        <f aca="false">IF($AG69="","",MAX(0,ROUND($AG69-(N($Q69)+N($R69)+N($S69)),2)))</f>
        <v/>
      </c>
      <c r="AI69" s="268" t="str">
        <f aca="false">IF(OR(TRIM($B69&amp;$C69)="",NOT(ISNUMBER($D69))),"",SUMIFS($W$3:$W$1001,$AK$3:$AK$1001,$AK69,$D$3:$D$1001,"&lt;"&amp;$D69))</f>
        <v/>
      </c>
      <c r="AJ69" s="268" t="n">
        <f aca="false">IF(TRIM($B69&amp;$C69)="","",SUMIFS($W$3:$W$1001,$AK$3:$AK$1001,$AK69))</f>
        <v>0</v>
      </c>
      <c r="AK69" s="270" t="str">
        <f aca="false">IF(TRIM($B69&amp;$C69)="","",TRIM($B69)&amp;"｜"&amp;TRIM($C69))</f>
        <v>武汉中海联机电工程有限公司｜百步亭温馨苑AB区115栋4单元</v>
      </c>
      <c r="AL69" s="268" t="n">
        <f aca="false">IF(TRIM($B69&amp;$C69)="","",MIN(N($O69),N($Q69)))</f>
        <v>0</v>
      </c>
      <c r="AM69" s="271" t="str">
        <f aca="false">IF(ISNUMBER($D69),YEAR($D69),"")</f>
        <v/>
      </c>
      <c r="AN69" s="271" t="str">
        <f aca="false">IF(OR(TRIM($B69&amp;$C69)="",NOT(ISNUMBER($D69)),NOT(ISNUMBER($E69))),"",IF($E69&lt;$D69,"",IF(IF($AE69="半年付",2,IF($AE69="季度付",4,IF($AE69="月付",12,IF($AE69="半月付",24,1))))=1,1,MAX(1,ROUND(($E69-$D69+1)/365*IF($AE69="半年付",2,IF($AE69="季度付",4,IF($AE69="月付",12,IF($AE69="半月付",24,1)))),0)))))</f>
        <v/>
      </c>
      <c r="AO69" s="271" t="str">
        <f aca="true">IF($AN69="","",MIN($AN69,MAX(0,INT((TODAY()-付款宽限天数-$D69)/(($E69-$D69+1)/$AN69))+1)))</f>
        <v/>
      </c>
    </row>
    <row r="70" customFormat="false" ht="28.35" hidden="false" customHeight="false" outlineLevel="0" collapsed="false">
      <c r="A70" s="264"/>
      <c r="B70" s="264"/>
      <c r="C70" s="309" t="s">
        <v>1632</v>
      </c>
      <c r="D70" s="291"/>
      <c r="E70" s="291"/>
      <c r="F70" s="200" t="str">
        <f aca="true">IF(TRIM($B70&amp;$C70)="","",IF(OR(ISNUMBER(SEARCH("未",$A70)),ISNUMBER(SEARCH("送出",$A70)),AND(TRIM($A70)="",NOT(ISNUMBER($D70)),N($H70)=0)),"【合同未回】","")&amp;IF(NOT(ISNUMBER($E70)),IF(OR(ISNUMBER(SEARCH("未",$A70)),ISNUMBER(SEARCH("送出",$A70)),AND(TRIM($A70)="",NOT(ISNUMBER($D70)),N($H70)=0)),"","【未填合同期】"),IF($E70&lt;TODAY(),"【已到期】",IF($E70-TODAY()&lt;=提醒天数,"【即将到期，剩余"&amp;($E70-TODAY())&amp;"天】","【正常】")))&amp;IF(OR($AD70="安装免保",$AD70="技术免保",$AD70="质保期内"),"【"&amp;$AD70&amp;"】",""))</f>
        <v>【合同未回】</v>
      </c>
      <c r="G70" s="310"/>
      <c r="H70" s="265"/>
      <c r="I70" s="311" t="n">
        <v>1</v>
      </c>
      <c r="J70" s="264"/>
      <c r="K70" s="267" t="str">
        <f aca="false">IF(OR(N($H70)=0,N($I70)=0),"",ROUND(N($H70)*N($I70)*IF(N($J70)=0,1,N($J70)),2))</f>
        <v/>
      </c>
      <c r="L70" s="267"/>
      <c r="M70" s="267" t="str">
        <f aca="false">IF(TRIM($B70&amp;$C70)="","",IF(AND(N($K70)=0,N($L70)=0),"",ROUND(N($K70)+N($L70),2)))</f>
        <v/>
      </c>
      <c r="N70" s="264"/>
      <c r="O70" s="264"/>
      <c r="P70" s="264"/>
      <c r="Q70" s="264"/>
      <c r="R70" s="264"/>
      <c r="S70" s="267"/>
      <c r="T70" s="268" t="str">
        <f aca="false">IF(TRIM($B70&amp;$C70)="","",IF(N($O70)=0,"",MAX(0,MIN(N($O70)-N($Q70),N($W70)))))</f>
        <v/>
      </c>
      <c r="U70" s="268" t="str">
        <f aca="false">IF(TRIM($B70&amp;$C70)="","",IF(N($Q70)&lt;=N($O70),"",N($Q70)-N($O70)))</f>
        <v/>
      </c>
      <c r="V70" s="268" t="str">
        <f aca="false">IF(OR(TRIM($B70&amp;$C70)="",$W70=""),"",MAX(0,N($W70))-N($T70))</f>
        <v/>
      </c>
      <c r="W70" s="268" t="str">
        <f aca="false">IF(TRIM($B70&amp;$C70)="","",IF(AND(N($M70)=0,N($Q70)+N($R70)+N($S70)=0),"",ROUND(N($M70)-N($Q70)-N($R70)-N($S70),2)))</f>
        <v/>
      </c>
      <c r="X70" s="269" t="str">
        <f aca="false">IF(TRIM($B70&amp;$C70)="","",IF(N($M70)=0,IF((N($Q70)+N($R70)+N($S70))=0,"—未填单价","未填单价，已收 "&amp;TEXT((N($Q70)+N($R70)+N($S70)),"#,##0.00")),IF(N($W70)&gt;0.005,"欠 "&amp;TEXT(N($W70),"#,##0.00")&amp;IF(N($T70)&gt;0,"（开票未到账 "&amp;TEXT(N($T70),"#,##0.00")&amp;"）","")&amp;IF(N($V70)&gt;0,"（未开票 "&amp;TEXT(N($V70),"#,##0.00")&amp;"）",""),IF(N($W70)&lt;-0.005,"多收 "&amp;TEXT(-N($W70),"#,##0.00"),"✔ 已结清")))&amp;IF(N($U70)&gt;0,"｜到账未开票 "&amp;TEXT(N($U70),"#,##0.00")&amp;"，待补票","")&amp;IF(N($R70)&gt;0,"｜收现 "&amp;TEXT(N($R70),"#,##0.00"),"")&amp;IF(N($S70)&gt;0,"｜收款不开票 "&amp;TEXT(N($S70),"#,##0.00"),""))</f>
        <v>—未填单价</v>
      </c>
      <c r="Y70" s="312"/>
      <c r="Z70" s="264"/>
      <c r="AA70" s="264"/>
      <c r="AB70" s="264"/>
      <c r="AC70" s="267" t="str">
        <f aca="false">IF(OR(N($O70)=0,N($AB70)=0),"",ROUND(N($O70)/(1+N($AB70))*N($AB70),2))</f>
        <v/>
      </c>
      <c r="AD70" s="312"/>
      <c r="AE70" s="312"/>
      <c r="AF70" s="270" t="str">
        <f aca="false">IF($AN70="","",IF($AN70=1,IF($AO70&gt;=1,"一次性·已到收款期","一次性·未到期"),$AE70&amp;" 第"&amp;$AO70&amp;"/"&amp;$AN70&amp;"期"))</f>
        <v/>
      </c>
      <c r="AG70" s="268" t="str">
        <f aca="false">IF(OR($AN70="",N($M70)=0),"",ROUND(N($K70)*$AO70/$AN70,2)+N($L70))</f>
        <v/>
      </c>
      <c r="AH70" s="268" t="str">
        <f aca="false">IF($AG70="","",MAX(0,ROUND($AG70-(N($Q70)+N($R70)+N($S70)),2)))</f>
        <v/>
      </c>
      <c r="AI70" s="268" t="str">
        <f aca="false">IF(OR(TRIM($B70&amp;$C70)="",NOT(ISNUMBER($D70))),"",SUMIFS($W$3:$W$1001,$AK$3:$AK$1001,$AK70,$D$3:$D$1001,"&lt;"&amp;$D70))</f>
        <v/>
      </c>
      <c r="AJ70" s="268" t="n">
        <f aca="false">IF(TRIM($B70&amp;$C70)="","",SUMIFS($W$3:$W$1001,$AK$3:$AK$1001,$AK70))</f>
        <v>0</v>
      </c>
      <c r="AK70" s="270" t="str">
        <f aca="false">IF(TRIM($B70&amp;$C70)="","",TRIM($B70)&amp;"｜"&amp;TRIM($C70))</f>
        <v>｜（温馨苑CD区409-1）1台</v>
      </c>
      <c r="AL70" s="268" t="n">
        <f aca="false">IF(TRIM($B70&amp;$C70)="","",MIN(N($O70),N($Q70)))</f>
        <v>0</v>
      </c>
      <c r="AM70" s="271" t="str">
        <f aca="false">IF(ISNUMBER($D70),YEAR($D70),"")</f>
        <v/>
      </c>
      <c r="AN70" s="271" t="str">
        <f aca="false">IF(OR(TRIM($B70&amp;$C70)="",NOT(ISNUMBER($D70)),NOT(ISNUMBER($E70))),"",IF($E70&lt;$D70,"",IF(IF($AE70="半年付",2,IF($AE70="季度付",4,IF($AE70="月付",12,IF($AE70="半月付",24,1))))=1,1,MAX(1,ROUND(($E70-$D70+1)/365*IF($AE70="半年付",2,IF($AE70="季度付",4,IF($AE70="月付",12,IF($AE70="半月付",24,1)))),0)))))</f>
        <v/>
      </c>
      <c r="AO70" s="271" t="str">
        <f aca="true">IF($AN70="","",MIN($AN70,MAX(0,INT((TODAY()-付款宽限天数-$D70)/(($E70-$D70+1)/$AN70))+1)))</f>
        <v/>
      </c>
    </row>
    <row r="71" customFormat="false" ht="28.35" hidden="false" customHeight="false" outlineLevel="0" collapsed="false">
      <c r="A71" s="264"/>
      <c r="B71" s="264"/>
      <c r="C71" s="309" t="s">
        <v>1633</v>
      </c>
      <c r="D71" s="291"/>
      <c r="E71" s="291"/>
      <c r="F71" s="200" t="str">
        <f aca="true">IF(TRIM($B71&amp;$C71)="","",IF(OR(ISNUMBER(SEARCH("未",$A71)),ISNUMBER(SEARCH("送出",$A71)),AND(TRIM($A71)="",NOT(ISNUMBER($D71)),N($H71)=0)),"【合同未回】","")&amp;IF(NOT(ISNUMBER($E71)),IF(OR(ISNUMBER(SEARCH("未",$A71)),ISNUMBER(SEARCH("送出",$A71)),AND(TRIM($A71)="",NOT(ISNUMBER($D71)),N($H71)=0)),"","【未填合同期】"),IF($E71&lt;TODAY(),"【已到期】",IF($E71-TODAY()&lt;=提醒天数,"【即将到期，剩余"&amp;($E71-TODAY())&amp;"天】","【正常】")))&amp;IF(OR($AD71="安装免保",$AD71="技术免保",$AD71="质保期内"),"【"&amp;$AD71&amp;"】",""))</f>
        <v>【合同未回】</v>
      </c>
      <c r="G71" s="310"/>
      <c r="H71" s="265"/>
      <c r="I71" s="311" t="n">
        <v>1</v>
      </c>
      <c r="J71" s="264"/>
      <c r="K71" s="267" t="str">
        <f aca="false">IF(OR(N($H71)=0,N($I71)=0),"",ROUND(N($H71)*N($I71)*IF(N($J71)=0,1,N($J71)),2))</f>
        <v/>
      </c>
      <c r="L71" s="267"/>
      <c r="M71" s="267" t="str">
        <f aca="false">IF(TRIM($B71&amp;$C71)="","",IF(AND(N($K71)=0,N($L71)=0),"",ROUND(N($K71)+N($L71),2)))</f>
        <v/>
      </c>
      <c r="N71" s="264"/>
      <c r="O71" s="264"/>
      <c r="P71" s="264"/>
      <c r="Q71" s="264"/>
      <c r="R71" s="264"/>
      <c r="S71" s="267"/>
      <c r="T71" s="268" t="str">
        <f aca="false">IF(TRIM($B71&amp;$C71)="","",IF(N($O71)=0,"",MAX(0,MIN(N($O71)-N($Q71),N($W71)))))</f>
        <v/>
      </c>
      <c r="U71" s="268" t="str">
        <f aca="false">IF(TRIM($B71&amp;$C71)="","",IF(N($Q71)&lt;=N($O71),"",N($Q71)-N($O71)))</f>
        <v/>
      </c>
      <c r="V71" s="268" t="str">
        <f aca="false">IF(OR(TRIM($B71&amp;$C71)="",$W71=""),"",MAX(0,N($W71))-N($T71))</f>
        <v/>
      </c>
      <c r="W71" s="268" t="str">
        <f aca="false">IF(TRIM($B71&amp;$C71)="","",IF(AND(N($M71)=0,N($Q71)+N($R71)+N($S71)=0),"",ROUND(N($M71)-N($Q71)-N($R71)-N($S71),2)))</f>
        <v/>
      </c>
      <c r="X71" s="269" t="str">
        <f aca="false">IF(TRIM($B71&amp;$C71)="","",IF(N($M71)=0,IF((N($Q71)+N($R71)+N($S71))=0,"—未填单价","未填单价，已收 "&amp;TEXT((N($Q71)+N($R71)+N($S71)),"#,##0.00")),IF(N($W71)&gt;0.005,"欠 "&amp;TEXT(N($W71),"#,##0.00")&amp;IF(N($T71)&gt;0,"（开票未到账 "&amp;TEXT(N($T71),"#,##0.00")&amp;"）","")&amp;IF(N($V71)&gt;0,"（未开票 "&amp;TEXT(N($V71),"#,##0.00")&amp;"）",""),IF(N($W71)&lt;-0.005,"多收 "&amp;TEXT(-N($W71),"#,##0.00"),"✔ 已结清")))&amp;IF(N($U71)&gt;0,"｜到账未开票 "&amp;TEXT(N($U71),"#,##0.00")&amp;"，待补票","")&amp;IF(N($R71)&gt;0,"｜收现 "&amp;TEXT(N($R71),"#,##0.00"),"")&amp;IF(N($S71)&gt;0,"｜收款不开票 "&amp;TEXT(N($S71),"#,##0.00"),""))</f>
        <v>—未填单价</v>
      </c>
      <c r="Y71" s="312"/>
      <c r="Z71" s="264"/>
      <c r="AA71" s="264"/>
      <c r="AB71" s="264"/>
      <c r="AC71" s="267" t="str">
        <f aca="false">IF(OR(N($O71)=0,N($AB71)=0),"",ROUND(N($O71)/(1+N($AB71))*N($AB71),2))</f>
        <v/>
      </c>
      <c r="AD71" s="312"/>
      <c r="AE71" s="312"/>
      <c r="AF71" s="270" t="str">
        <f aca="false">IF($AN71="","",IF($AN71=1,IF($AO71&gt;=1,"一次性·已到收款期","一次性·未到期"),$AE71&amp;" 第"&amp;$AO71&amp;"/"&amp;$AN71&amp;"期"))</f>
        <v/>
      </c>
      <c r="AG71" s="268" t="str">
        <f aca="false">IF(OR($AN71="",N($M71)=0),"",ROUND(N($K71)*$AO71/$AN71,2)+N($L71))</f>
        <v/>
      </c>
      <c r="AH71" s="268" t="str">
        <f aca="false">IF($AG71="","",MAX(0,ROUND($AG71-(N($Q71)+N($R71)+N($S71)),2)))</f>
        <v/>
      </c>
      <c r="AI71" s="268" t="str">
        <f aca="false">IF(OR(TRIM($B71&amp;$C71)="",NOT(ISNUMBER($D71))),"",SUMIFS($W$3:$W$1001,$AK$3:$AK$1001,$AK71,$D$3:$D$1001,"&lt;"&amp;$D71))</f>
        <v/>
      </c>
      <c r="AJ71" s="268" t="n">
        <f aca="false">IF(TRIM($B71&amp;$C71)="","",SUMIFS($W$3:$W$1001,$AK$3:$AK$1001,$AK71))</f>
        <v>0</v>
      </c>
      <c r="AK71" s="270" t="str">
        <f aca="false">IF(TRIM($B71&amp;$C71)="","",TRIM($B71)&amp;"｜"&amp;TRIM($C71))</f>
        <v>｜（怡和苑408-1）1台</v>
      </c>
      <c r="AL71" s="268" t="n">
        <f aca="false">IF(TRIM($B71&amp;$C71)="","",MIN(N($O71),N($Q71)))</f>
        <v>0</v>
      </c>
      <c r="AM71" s="271" t="str">
        <f aca="false">IF(ISNUMBER($D71),YEAR($D71),"")</f>
        <v/>
      </c>
      <c r="AN71" s="271" t="str">
        <f aca="false">IF(OR(TRIM($B71&amp;$C71)="",NOT(ISNUMBER($D71)),NOT(ISNUMBER($E71))),"",IF($E71&lt;$D71,"",IF(IF($AE71="半年付",2,IF($AE71="季度付",4,IF($AE71="月付",12,IF($AE71="半月付",24,1))))=1,1,MAX(1,ROUND(($E71-$D71+1)/365*IF($AE71="半年付",2,IF($AE71="季度付",4,IF($AE71="月付",12,IF($AE71="半月付",24,1)))),0)))))</f>
        <v/>
      </c>
      <c r="AO71" s="271" t="str">
        <f aca="true">IF($AN71="","",MIN($AN71,MAX(0,INT((TODAY()-付款宽限天数-$D71)/(($E71-$D71+1)/$AN71))+1)))</f>
        <v/>
      </c>
    </row>
    <row r="72" customFormat="false" ht="28.35" hidden="false" customHeight="false" outlineLevel="0" collapsed="false">
      <c r="A72" s="264"/>
      <c r="B72" s="264"/>
      <c r="C72" s="309" t="s">
        <v>1634</v>
      </c>
      <c r="D72" s="291"/>
      <c r="E72" s="291"/>
      <c r="F72" s="200" t="str">
        <f aca="true">IF(TRIM($B72&amp;$C72)="","",IF(OR(ISNUMBER(SEARCH("未",$A72)),ISNUMBER(SEARCH("送出",$A72)),AND(TRIM($A72)="",NOT(ISNUMBER($D72)),N($H72)=0)),"【合同未回】","")&amp;IF(NOT(ISNUMBER($E72)),IF(OR(ISNUMBER(SEARCH("未",$A72)),ISNUMBER(SEARCH("送出",$A72)),AND(TRIM($A72)="",NOT(ISNUMBER($D72)),N($H72)=0)),"","【未填合同期】"),IF($E72&lt;TODAY(),"【已到期】",IF($E72-TODAY()&lt;=提醒天数,"【即将到期，剩余"&amp;($E72-TODAY())&amp;"天】","【正常】")))&amp;IF(OR($AD72="安装免保",$AD72="技术免保",$AD72="质保期内"),"【"&amp;$AD72&amp;"】",""))</f>
        <v>【合同未回】</v>
      </c>
      <c r="G72" s="310"/>
      <c r="H72" s="265"/>
      <c r="I72" s="311" t="n">
        <v>1</v>
      </c>
      <c r="J72" s="264"/>
      <c r="K72" s="267" t="str">
        <f aca="false">IF(OR(N($H72)=0,N($I72)=0),"",ROUND(N($H72)*N($I72)*IF(N($J72)=0,1,N($J72)),2))</f>
        <v/>
      </c>
      <c r="L72" s="267"/>
      <c r="M72" s="267" t="str">
        <f aca="false">IF(TRIM($B72&amp;$C72)="","",IF(AND(N($K72)=0,N($L72)=0),"",ROUND(N($K72)+N($L72),2)))</f>
        <v/>
      </c>
      <c r="N72" s="264"/>
      <c r="O72" s="264"/>
      <c r="P72" s="264"/>
      <c r="Q72" s="264"/>
      <c r="R72" s="264"/>
      <c r="S72" s="267"/>
      <c r="T72" s="268" t="str">
        <f aca="false">IF(TRIM($B72&amp;$C72)="","",IF(N($O72)=0,"",MAX(0,MIN(N($O72)-N($Q72),N($W72)))))</f>
        <v/>
      </c>
      <c r="U72" s="268" t="str">
        <f aca="false">IF(TRIM($B72&amp;$C72)="","",IF(N($Q72)&lt;=N($O72),"",N($Q72)-N($O72)))</f>
        <v/>
      </c>
      <c r="V72" s="268" t="str">
        <f aca="false">IF(OR(TRIM($B72&amp;$C72)="",$W72=""),"",MAX(0,N($W72))-N($T72))</f>
        <v/>
      </c>
      <c r="W72" s="268" t="str">
        <f aca="false">IF(TRIM($B72&amp;$C72)="","",IF(AND(N($M72)=0,N($Q72)+N($R72)+N($S72)=0),"",ROUND(N($M72)-N($Q72)-N($R72)-N($S72),2)))</f>
        <v/>
      </c>
      <c r="X72" s="269" t="str">
        <f aca="false">IF(TRIM($B72&amp;$C72)="","",IF(N($M72)=0,IF((N($Q72)+N($R72)+N($S72))=0,"—未填单价","未填单价，已收 "&amp;TEXT((N($Q72)+N($R72)+N($S72)),"#,##0.00")),IF(N($W72)&gt;0.005,"欠 "&amp;TEXT(N($W72),"#,##0.00")&amp;IF(N($T72)&gt;0,"（开票未到账 "&amp;TEXT(N($T72),"#,##0.00")&amp;"）","")&amp;IF(N($V72)&gt;0,"（未开票 "&amp;TEXT(N($V72),"#,##0.00")&amp;"）",""),IF(N($W72)&lt;-0.005,"多收 "&amp;TEXT(-N($W72),"#,##0.00"),"✔ 已结清")))&amp;IF(N($U72)&gt;0,"｜到账未开票 "&amp;TEXT(N($U72),"#,##0.00")&amp;"，待补票","")&amp;IF(N($R72)&gt;0,"｜收现 "&amp;TEXT(N($R72),"#,##0.00"),"")&amp;IF(N($S72)&gt;0,"｜收款不开票 "&amp;TEXT(N($S72),"#,##0.00"),""))</f>
        <v>—未填单价</v>
      </c>
      <c r="Y72" s="312"/>
      <c r="Z72" s="264"/>
      <c r="AA72" s="264"/>
      <c r="AB72" s="264"/>
      <c r="AC72" s="267" t="str">
        <f aca="false">IF(OR(N($O72)=0,N($AB72)=0),"",ROUND(N($O72)/(1+N($AB72))*N($AB72),2))</f>
        <v/>
      </c>
      <c r="AD72" s="312"/>
      <c r="AE72" s="312"/>
      <c r="AF72" s="270" t="str">
        <f aca="false">IF($AN72="","",IF($AN72=1,IF($AO72&gt;=1,"一次性·已到收款期","一次性·未到期"),$AE72&amp;" 第"&amp;$AO72&amp;"/"&amp;$AN72&amp;"期"))</f>
        <v/>
      </c>
      <c r="AG72" s="268" t="str">
        <f aca="false">IF(OR($AN72="",N($M72)=0),"",ROUND(N($K72)*$AO72/$AN72,2)+N($L72))</f>
        <v/>
      </c>
      <c r="AH72" s="268" t="str">
        <f aca="false">IF($AG72="","",MAX(0,ROUND($AG72-(N($Q72)+N($R72)+N($S72)),2)))</f>
        <v/>
      </c>
      <c r="AI72" s="268" t="str">
        <f aca="false">IF(OR(TRIM($B72&amp;$C72)="",NOT(ISNUMBER($D72))),"",SUMIFS($W$3:$W$1001,$AK$3:$AK$1001,$AK72,$D$3:$D$1001,"&lt;"&amp;$D72))</f>
        <v/>
      </c>
      <c r="AJ72" s="268" t="n">
        <f aca="false">IF(TRIM($B72&amp;$C72)="","",SUMIFS($W$3:$W$1001,$AK$3:$AK$1001,$AK72))</f>
        <v>0</v>
      </c>
      <c r="AK72" s="270" t="str">
        <f aca="false">IF(TRIM($B72&amp;$C72)="","",TRIM($B72)&amp;"｜"&amp;TRIM($C72))</f>
        <v>｜（怡和苑北区407-2）1台</v>
      </c>
      <c r="AL72" s="268" t="n">
        <f aca="false">IF(TRIM($B72&amp;$C72)="","",MIN(N($O72),N($Q72)))</f>
        <v>0</v>
      </c>
      <c r="AM72" s="271" t="str">
        <f aca="false">IF(ISNUMBER($D72),YEAR($D72),"")</f>
        <v/>
      </c>
      <c r="AN72" s="271" t="str">
        <f aca="false">IF(OR(TRIM($B72&amp;$C72)="",NOT(ISNUMBER($D72)),NOT(ISNUMBER($E72))),"",IF($E72&lt;$D72,"",IF(IF($AE72="半年付",2,IF($AE72="季度付",4,IF($AE72="月付",12,IF($AE72="半月付",24,1))))=1,1,MAX(1,ROUND(($E72-$D72+1)/365*IF($AE72="半年付",2,IF($AE72="季度付",4,IF($AE72="月付",12,IF($AE72="半月付",24,1)))),0)))))</f>
        <v/>
      </c>
      <c r="AO72" s="271" t="str">
        <f aca="true">IF($AN72="","",MIN($AN72,MAX(0,INT((TODAY()-付款宽限天数-$D72)/(($E72-$D72+1)/$AN72))+1)))</f>
        <v/>
      </c>
    </row>
    <row r="73" customFormat="false" ht="28.35" hidden="false" customHeight="false" outlineLevel="0" collapsed="false">
      <c r="A73" s="264"/>
      <c r="B73" s="264"/>
      <c r="C73" s="313" t="s">
        <v>1635</v>
      </c>
      <c r="D73" s="291"/>
      <c r="E73" s="291"/>
      <c r="F73" s="200" t="str">
        <f aca="true">IF(TRIM($B73&amp;$C73)="","",IF(OR(ISNUMBER(SEARCH("未",$A73)),ISNUMBER(SEARCH("送出",$A73)),AND(TRIM($A73)="",NOT(ISNUMBER($D73)),N($H73)=0)),"【合同未回】","")&amp;IF(NOT(ISNUMBER($E73)),IF(OR(ISNUMBER(SEARCH("未",$A73)),ISNUMBER(SEARCH("送出",$A73)),AND(TRIM($A73)="",NOT(ISNUMBER($D73)),N($H73)=0)),"","【未填合同期】"),IF($E73&lt;TODAY(),"【已到期】",IF($E73-TODAY()&lt;=提醒天数,"【即将到期，剩余"&amp;($E73-TODAY())&amp;"天】","【正常】")))&amp;IF(OR($AD73="安装免保",$AD73="技术免保",$AD73="质保期内"),"【"&amp;$AD73&amp;"】",""))</f>
        <v>【合同未回】</v>
      </c>
      <c r="G73" s="310"/>
      <c r="H73" s="265"/>
      <c r="I73" s="311" t="n">
        <v>1</v>
      </c>
      <c r="J73" s="264"/>
      <c r="K73" s="267" t="str">
        <f aca="false">IF(OR(N($H73)=0,N($I73)=0),"",ROUND(N($H73)*N($I73)*IF(N($J73)=0,1,N($J73)),2))</f>
        <v/>
      </c>
      <c r="L73" s="267"/>
      <c r="M73" s="267" t="str">
        <f aca="false">IF(TRIM($B73&amp;$C73)="","",IF(AND(N($K73)=0,N($L73)=0),"",ROUND(N($K73)+N($L73),2)))</f>
        <v/>
      </c>
      <c r="N73" s="264"/>
      <c r="O73" s="264"/>
      <c r="P73" s="264"/>
      <c r="Q73" s="264"/>
      <c r="R73" s="264"/>
      <c r="S73" s="267"/>
      <c r="T73" s="268" t="str">
        <f aca="false">IF(TRIM($B73&amp;$C73)="","",IF(N($O73)=0,"",MAX(0,MIN(N($O73)-N($Q73),N($W73)))))</f>
        <v/>
      </c>
      <c r="U73" s="268" t="str">
        <f aca="false">IF(TRIM($B73&amp;$C73)="","",IF(N($Q73)&lt;=N($O73),"",N($Q73)-N($O73)))</f>
        <v/>
      </c>
      <c r="V73" s="268" t="str">
        <f aca="false">IF(OR(TRIM($B73&amp;$C73)="",$W73=""),"",MAX(0,N($W73))-N($T73))</f>
        <v/>
      </c>
      <c r="W73" s="268" t="str">
        <f aca="false">IF(TRIM($B73&amp;$C73)="","",IF(AND(N($M73)=0,N($Q73)+N($R73)+N($S73)=0),"",ROUND(N($M73)-N($Q73)-N($R73)-N($S73),2)))</f>
        <v/>
      </c>
      <c r="X73" s="269" t="str">
        <f aca="false">IF(TRIM($B73&amp;$C73)="","",IF(N($M73)=0,IF((N($Q73)+N($R73)+N($S73))=0,"—未填单价","未填单价，已收 "&amp;TEXT((N($Q73)+N($R73)+N($S73)),"#,##0.00")),IF(N($W73)&gt;0.005,"欠 "&amp;TEXT(N($W73),"#,##0.00")&amp;IF(N($T73)&gt;0,"（开票未到账 "&amp;TEXT(N($T73),"#,##0.00")&amp;"）","")&amp;IF(N($V73)&gt;0,"（未开票 "&amp;TEXT(N($V73),"#,##0.00")&amp;"）",""),IF(N($W73)&lt;-0.005,"多收 "&amp;TEXT(-N($W73),"#,##0.00"),"✔ 已结清")))&amp;IF(N($U73)&gt;0,"｜到账未开票 "&amp;TEXT(N($U73),"#,##0.00")&amp;"，待补票","")&amp;IF(N($R73)&gt;0,"｜收现 "&amp;TEXT(N($R73),"#,##0.00"),"")&amp;IF(N($S73)&gt;0,"｜收款不开票 "&amp;TEXT(N($S73),"#,##0.00"),""))</f>
        <v>—未填单价</v>
      </c>
      <c r="Y73" s="312"/>
      <c r="Z73" s="264"/>
      <c r="AA73" s="264"/>
      <c r="AB73" s="264"/>
      <c r="AC73" s="267" t="str">
        <f aca="false">IF(OR(N($O73)=0,N($AB73)=0),"",ROUND(N($O73)/(1+N($AB73))*N($AB73),2))</f>
        <v/>
      </c>
      <c r="AD73" s="312"/>
      <c r="AE73" s="312"/>
      <c r="AF73" s="270" t="str">
        <f aca="false">IF($AN73="","",IF($AN73=1,IF($AO73&gt;=1,"一次性·已到收款期","一次性·未到期"),$AE73&amp;" 第"&amp;$AO73&amp;"/"&amp;$AN73&amp;"期"))</f>
        <v/>
      </c>
      <c r="AG73" s="268" t="str">
        <f aca="false">IF(OR($AN73="",N($M73)=0),"",ROUND(N($K73)*$AO73/$AN73,2)+N($L73))</f>
        <v/>
      </c>
      <c r="AH73" s="268" t="str">
        <f aca="false">IF($AG73="","",MAX(0,ROUND($AG73-(N($Q73)+N($R73)+N($S73)),2)))</f>
        <v/>
      </c>
      <c r="AI73" s="268" t="str">
        <f aca="false">IF(OR(TRIM($B73&amp;$C73)="",NOT(ISNUMBER($D73))),"",SUMIFS($W$3:$W$1001,$AK$3:$AK$1001,$AK73,$D$3:$D$1001,"&lt;"&amp;$D73))</f>
        <v/>
      </c>
      <c r="AJ73" s="268" t="n">
        <f aca="false">IF(TRIM($B73&amp;$C73)="","",SUMIFS($W$3:$W$1001,$AK$3:$AK$1001,$AK73))</f>
        <v>0</v>
      </c>
      <c r="AK73" s="270" t="str">
        <f aca="false">IF(TRIM($B73&amp;$C73)="","",TRIM($B73)&amp;"｜"&amp;TRIM($C73))</f>
        <v>｜（怡和苑北区409-3）1台</v>
      </c>
      <c r="AL73" s="268" t="n">
        <f aca="false">IF(TRIM($B73&amp;$C73)="","",MIN(N($O73),N($Q73)))</f>
        <v>0</v>
      </c>
      <c r="AM73" s="271" t="str">
        <f aca="false">IF(ISNUMBER($D73),YEAR($D73),"")</f>
        <v/>
      </c>
      <c r="AN73" s="271" t="str">
        <f aca="false">IF(OR(TRIM($B73&amp;$C73)="",NOT(ISNUMBER($D73)),NOT(ISNUMBER($E73))),"",IF($E73&lt;$D73,"",IF(IF($AE73="半年付",2,IF($AE73="季度付",4,IF($AE73="月付",12,IF($AE73="半月付",24,1))))=1,1,MAX(1,ROUND(($E73-$D73+1)/365*IF($AE73="半年付",2,IF($AE73="季度付",4,IF($AE73="月付",12,IF($AE73="半月付",24,1)))),0)))))</f>
        <v/>
      </c>
      <c r="AO73" s="271" t="str">
        <f aca="true">IF($AN73="","",MIN($AN73,MAX(0,INT((TODAY()-付款宽限天数-$D73)/(($E73-$D73+1)/$AN73))+1)))</f>
        <v/>
      </c>
    </row>
    <row r="74" customFormat="false" ht="28.35" hidden="false" customHeight="false" outlineLevel="0" collapsed="false">
      <c r="A74" s="264"/>
      <c r="B74" s="264"/>
      <c r="C74" s="309" t="s">
        <v>1636</v>
      </c>
      <c r="D74" s="291"/>
      <c r="E74" s="291"/>
      <c r="F74" s="200" t="str">
        <f aca="true">IF(TRIM($B74&amp;$C74)="","",IF(OR(ISNUMBER(SEARCH("未",$A74)),ISNUMBER(SEARCH("送出",$A74)),AND(TRIM($A74)="",NOT(ISNUMBER($D74)),N($H74)=0)),"【合同未回】","")&amp;IF(NOT(ISNUMBER($E74)),IF(OR(ISNUMBER(SEARCH("未",$A74)),ISNUMBER(SEARCH("送出",$A74)),AND(TRIM($A74)="",NOT(ISNUMBER($D74)),N($H74)=0)),"","【未填合同期】"),IF($E74&lt;TODAY(),"【已到期】",IF($E74-TODAY()&lt;=提醒天数,"【即将到期，剩余"&amp;($E74-TODAY())&amp;"天】","【正常】")))&amp;IF(OR($AD74="安装免保",$AD74="技术免保",$AD74="质保期内"),"【"&amp;$AD74&amp;"】",""))</f>
        <v>【合同未回】</v>
      </c>
      <c r="G74" s="310"/>
      <c r="H74" s="265"/>
      <c r="I74" s="311" t="n">
        <v>1</v>
      </c>
      <c r="J74" s="264"/>
      <c r="K74" s="267" t="str">
        <f aca="false">IF(OR(N($H74)=0,N($I74)=0),"",ROUND(N($H74)*N($I74)*IF(N($J74)=0,1,N($J74)),2))</f>
        <v/>
      </c>
      <c r="L74" s="267"/>
      <c r="M74" s="267" t="str">
        <f aca="false">IF(TRIM($B74&amp;$C74)="","",IF(AND(N($K74)=0,N($L74)=0),"",ROUND(N($K74)+N($L74),2)))</f>
        <v/>
      </c>
      <c r="N74" s="264"/>
      <c r="O74" s="264"/>
      <c r="P74" s="264"/>
      <c r="Q74" s="264"/>
      <c r="R74" s="264"/>
      <c r="S74" s="267"/>
      <c r="T74" s="268" t="str">
        <f aca="false">IF(TRIM($B74&amp;$C74)="","",IF(N($O74)=0,"",MAX(0,MIN(N($O74)-N($Q74),N($W74)))))</f>
        <v/>
      </c>
      <c r="U74" s="268" t="str">
        <f aca="false">IF(TRIM($B74&amp;$C74)="","",IF(N($Q74)&lt;=N($O74),"",N($Q74)-N($O74)))</f>
        <v/>
      </c>
      <c r="V74" s="268" t="str">
        <f aca="false">IF(OR(TRIM($B74&amp;$C74)="",$W74=""),"",MAX(0,N($W74))-N($T74))</f>
        <v/>
      </c>
      <c r="W74" s="268" t="str">
        <f aca="false">IF(TRIM($B74&amp;$C74)="","",IF(AND(N($M74)=0,N($Q74)+N($R74)+N($S74)=0),"",ROUND(N($M74)-N($Q74)-N($R74)-N($S74),2)))</f>
        <v/>
      </c>
      <c r="X74" s="269" t="str">
        <f aca="false">IF(TRIM($B74&amp;$C74)="","",IF(N($M74)=0,IF((N($Q74)+N($R74)+N($S74))=0,"—未填单价","未填单价，已收 "&amp;TEXT((N($Q74)+N($R74)+N($S74)),"#,##0.00")),IF(N($W74)&gt;0.005,"欠 "&amp;TEXT(N($W74),"#,##0.00")&amp;IF(N($T74)&gt;0,"（开票未到账 "&amp;TEXT(N($T74),"#,##0.00")&amp;"）","")&amp;IF(N($V74)&gt;0,"（未开票 "&amp;TEXT(N($V74),"#,##0.00")&amp;"）",""),IF(N($W74)&lt;-0.005,"多收 "&amp;TEXT(-N($W74),"#,##0.00"),"✔ 已结清")))&amp;IF(N($U74)&gt;0,"｜到账未开票 "&amp;TEXT(N($U74),"#,##0.00")&amp;"，待补票","")&amp;IF(N($R74)&gt;0,"｜收现 "&amp;TEXT(N($R74),"#,##0.00"),"")&amp;IF(N($S74)&gt;0,"｜收款不开票 "&amp;TEXT(N($S74),"#,##0.00"),""))</f>
        <v>—未填单价</v>
      </c>
      <c r="Y74" s="312"/>
      <c r="Z74" s="264"/>
      <c r="AA74" s="264"/>
      <c r="AB74" s="264"/>
      <c r="AC74" s="267" t="str">
        <f aca="false">IF(OR(N($O74)=0,N($AB74)=0),"",ROUND(N($O74)/(1+N($AB74))*N($AB74),2))</f>
        <v/>
      </c>
      <c r="AD74" s="312"/>
      <c r="AE74" s="312"/>
      <c r="AF74" s="270" t="str">
        <f aca="false">IF($AN74="","",IF($AN74=1,IF($AO74&gt;=1,"一次性·已到收款期","一次性·未到期"),$AE74&amp;" 第"&amp;$AO74&amp;"/"&amp;$AN74&amp;"期"))</f>
        <v/>
      </c>
      <c r="AG74" s="268" t="str">
        <f aca="false">IF(OR($AN74="",N($M74)=0),"",ROUND(N($K74)*$AO74/$AN74,2)+N($L74))</f>
        <v/>
      </c>
      <c r="AH74" s="268" t="str">
        <f aca="false">IF($AG74="","",MAX(0,ROUND($AG74-(N($Q74)+N($R74)+N($S74)),2)))</f>
        <v/>
      </c>
      <c r="AI74" s="268" t="str">
        <f aca="false">IF(OR(TRIM($B74&amp;$C74)="",NOT(ISNUMBER($D74))),"",SUMIFS($W$3:$W$1001,$AK$3:$AK$1001,$AK74,$D$3:$D$1001,"&lt;"&amp;$D74))</f>
        <v/>
      </c>
      <c r="AJ74" s="268" t="n">
        <f aca="false">IF(TRIM($B74&amp;$C74)="","",SUMIFS($W$3:$W$1001,$AK$3:$AK$1001,$AK74))</f>
        <v>0</v>
      </c>
      <c r="AK74" s="270" t="str">
        <f aca="false">IF(TRIM($B74&amp;$C74)="","",TRIM($B74)&amp;"｜"&amp;TRIM($C74))</f>
        <v>｜怡康南小区504号二单元</v>
      </c>
      <c r="AL74" s="268" t="n">
        <f aca="false">IF(TRIM($B74&amp;$C74)="","",MIN(N($O74),N($Q74)))</f>
        <v>0</v>
      </c>
      <c r="AM74" s="271" t="str">
        <f aca="false">IF(ISNUMBER($D74),YEAR($D74),"")</f>
        <v/>
      </c>
      <c r="AN74" s="271" t="str">
        <f aca="false">IF(OR(TRIM($B74&amp;$C74)="",NOT(ISNUMBER($D74)),NOT(ISNUMBER($E74))),"",IF($E74&lt;$D74,"",IF(IF($AE74="半年付",2,IF($AE74="季度付",4,IF($AE74="月付",12,IF($AE74="半月付",24,1))))=1,1,MAX(1,ROUND(($E74-$D74+1)/365*IF($AE74="半年付",2,IF($AE74="季度付",4,IF($AE74="月付",12,IF($AE74="半月付",24,1)))),0)))))</f>
        <v/>
      </c>
      <c r="AO74" s="271" t="str">
        <f aca="true">IF($AN74="","",MIN($AN74,MAX(0,INT((TODAY()-付款宽限天数-$D74)/(($E74-$D74+1)/$AN74))+1)))</f>
        <v/>
      </c>
    </row>
    <row r="75" customFormat="false" ht="28.35" hidden="false" customHeight="false" outlineLevel="0" collapsed="false">
      <c r="A75" s="264"/>
      <c r="B75" s="264"/>
      <c r="C75" s="313" t="s">
        <v>1637</v>
      </c>
      <c r="D75" s="291"/>
      <c r="E75" s="291"/>
      <c r="F75" s="200" t="str">
        <f aca="true">IF(TRIM($B75&amp;$C75)="","",IF(OR(ISNUMBER(SEARCH("未",$A75)),ISNUMBER(SEARCH("送出",$A75)),AND(TRIM($A75)="",NOT(ISNUMBER($D75)),N($H75)=0)),"【合同未回】","")&amp;IF(NOT(ISNUMBER($E75)),IF(OR(ISNUMBER(SEARCH("未",$A75)),ISNUMBER(SEARCH("送出",$A75)),AND(TRIM($A75)="",NOT(ISNUMBER($D75)),N($H75)=0)),"","【未填合同期】"),IF($E75&lt;TODAY(),"【已到期】",IF($E75-TODAY()&lt;=提醒天数,"【即将到期，剩余"&amp;($E75-TODAY())&amp;"天】","【正常】")))&amp;IF(OR($AD75="安装免保",$AD75="技术免保",$AD75="质保期内"),"【"&amp;$AD75&amp;"】",""))</f>
        <v>【合同未回】</v>
      </c>
      <c r="G75" s="310"/>
      <c r="H75" s="265"/>
      <c r="I75" s="311" t="n">
        <v>1</v>
      </c>
      <c r="J75" s="264"/>
      <c r="K75" s="267" t="str">
        <f aca="false">IF(OR(N($H75)=0,N($I75)=0),"",ROUND(N($H75)*N($I75)*IF(N($J75)=0,1,N($J75)),2))</f>
        <v/>
      </c>
      <c r="L75" s="267"/>
      <c r="M75" s="267" t="str">
        <f aca="false">IF(TRIM($B75&amp;$C75)="","",IF(AND(N($K75)=0,N($L75)=0),"",ROUND(N($K75)+N($L75),2)))</f>
        <v/>
      </c>
      <c r="N75" s="264"/>
      <c r="O75" s="264"/>
      <c r="P75" s="264"/>
      <c r="Q75" s="264"/>
      <c r="R75" s="264"/>
      <c r="S75" s="267"/>
      <c r="T75" s="268" t="str">
        <f aca="false">IF(TRIM($B75&amp;$C75)="","",IF(N($O75)=0,"",MAX(0,MIN(N($O75)-N($Q75),N($W75)))))</f>
        <v/>
      </c>
      <c r="U75" s="268" t="str">
        <f aca="false">IF(TRIM($B75&amp;$C75)="","",IF(N($Q75)&lt;=N($O75),"",N($Q75)-N($O75)))</f>
        <v/>
      </c>
      <c r="V75" s="268" t="str">
        <f aca="false">IF(OR(TRIM($B75&amp;$C75)="",$W75=""),"",MAX(0,N($W75))-N($T75))</f>
        <v/>
      </c>
      <c r="W75" s="268" t="str">
        <f aca="false">IF(TRIM($B75&amp;$C75)="","",IF(AND(N($M75)=0,N($Q75)+N($R75)+N($S75)=0),"",ROUND(N($M75)-N($Q75)-N($R75)-N($S75),2)))</f>
        <v/>
      </c>
      <c r="X75" s="269" t="str">
        <f aca="false">IF(TRIM($B75&amp;$C75)="","",IF(N($M75)=0,IF((N($Q75)+N($R75)+N($S75))=0,"—未填单价","未填单价，已收 "&amp;TEXT((N($Q75)+N($R75)+N($S75)),"#,##0.00")),IF(N($W75)&gt;0.005,"欠 "&amp;TEXT(N($W75),"#,##0.00")&amp;IF(N($T75)&gt;0,"（开票未到账 "&amp;TEXT(N($T75),"#,##0.00")&amp;"）","")&amp;IF(N($V75)&gt;0,"（未开票 "&amp;TEXT(N($V75),"#,##0.00")&amp;"）",""),IF(N($W75)&lt;-0.005,"多收 "&amp;TEXT(-N($W75),"#,##0.00"),"✔ 已结清")))&amp;IF(N($U75)&gt;0,"｜到账未开票 "&amp;TEXT(N($U75),"#,##0.00")&amp;"，待补票","")&amp;IF(N($R75)&gt;0,"｜收现 "&amp;TEXT(N($R75),"#,##0.00"),"")&amp;IF(N($S75)&gt;0,"｜收款不开票 "&amp;TEXT(N($S75),"#,##0.00"),""))</f>
        <v>—未填单价</v>
      </c>
      <c r="Y75" s="312"/>
      <c r="Z75" s="264"/>
      <c r="AA75" s="264"/>
      <c r="AB75" s="264"/>
      <c r="AC75" s="267" t="str">
        <f aca="false">IF(OR(N($O75)=0,N($AB75)=0),"",ROUND(N($O75)/(1+N($AB75))*N($AB75),2))</f>
        <v/>
      </c>
      <c r="AD75" s="312"/>
      <c r="AE75" s="312"/>
      <c r="AF75" s="270" t="str">
        <f aca="false">IF($AN75="","",IF($AN75=1,IF($AO75&gt;=1,"一次性·已到收款期","一次性·未到期"),$AE75&amp;" 第"&amp;$AO75&amp;"/"&amp;$AN75&amp;"期"))</f>
        <v/>
      </c>
      <c r="AG75" s="268" t="str">
        <f aca="false">IF(OR($AN75="",N($M75)=0),"",ROUND(N($K75)*$AO75/$AN75,2)+N($L75))</f>
        <v/>
      </c>
      <c r="AH75" s="268" t="str">
        <f aca="false">IF($AG75="","",MAX(0,ROUND($AG75-(N($Q75)+N($R75)+N($S75)),2)))</f>
        <v/>
      </c>
      <c r="AI75" s="268" t="str">
        <f aca="false">IF(OR(TRIM($B75&amp;$C75)="",NOT(ISNUMBER($D75))),"",SUMIFS($W$3:$W$1001,$AK$3:$AK$1001,$AK75,$D$3:$D$1001,"&lt;"&amp;$D75))</f>
        <v/>
      </c>
      <c r="AJ75" s="268" t="n">
        <f aca="false">IF(TRIM($B75&amp;$C75)="","",SUMIFS($W$3:$W$1001,$AK$3:$AK$1001,$AK75))</f>
        <v>0</v>
      </c>
      <c r="AK75" s="270" t="str">
        <f aca="false">IF(TRIM($B75&amp;$C75)="","",TRIM($B75)&amp;"｜"&amp;TRIM($C75))</f>
        <v>｜怡康苑北区214栋一单元</v>
      </c>
      <c r="AL75" s="268" t="n">
        <f aca="false">IF(TRIM($B75&amp;$C75)="","",MIN(N($O75),N($Q75)))</f>
        <v>0</v>
      </c>
      <c r="AM75" s="271" t="str">
        <f aca="false">IF(ISNUMBER($D75),YEAR($D75),"")</f>
        <v/>
      </c>
      <c r="AN75" s="271" t="str">
        <f aca="false">IF(OR(TRIM($B75&amp;$C75)="",NOT(ISNUMBER($D75)),NOT(ISNUMBER($E75))),"",IF($E75&lt;$D75,"",IF(IF($AE75="半年付",2,IF($AE75="季度付",4,IF($AE75="月付",12,IF($AE75="半月付",24,1))))=1,1,MAX(1,ROUND(($E75-$D75+1)/365*IF($AE75="半年付",2,IF($AE75="季度付",4,IF($AE75="月付",12,IF($AE75="半月付",24,1)))),0)))))</f>
        <v/>
      </c>
      <c r="AO75" s="271" t="str">
        <f aca="true">IF($AN75="","",MIN($AN75,MAX(0,INT((TODAY()-付款宽限天数-$D75)/(($E75-$D75+1)/$AN75))+1)))</f>
        <v/>
      </c>
    </row>
    <row r="76" customFormat="false" ht="28.35" hidden="false" customHeight="false" outlineLevel="0" collapsed="false">
      <c r="A76" s="264"/>
      <c r="B76" s="264"/>
      <c r="C76" s="309" t="s">
        <v>1638</v>
      </c>
      <c r="D76" s="291"/>
      <c r="E76" s="291"/>
      <c r="F76" s="200" t="str">
        <f aca="true">IF(TRIM($B76&amp;$C76)="","",IF(OR(ISNUMBER(SEARCH("未",$A76)),ISNUMBER(SEARCH("送出",$A76)),AND(TRIM($A76)="",NOT(ISNUMBER($D76)),N($H76)=0)),"【合同未回】","")&amp;IF(NOT(ISNUMBER($E76)),IF(OR(ISNUMBER(SEARCH("未",$A76)),ISNUMBER(SEARCH("送出",$A76)),AND(TRIM($A76)="",NOT(ISNUMBER($D76)),N($H76)=0)),"","【未填合同期】"),IF($E76&lt;TODAY(),"【已到期】",IF($E76-TODAY()&lt;=提醒天数,"【即将到期，剩余"&amp;($E76-TODAY())&amp;"天】","【正常】")))&amp;IF(OR($AD76="安装免保",$AD76="技术免保",$AD76="质保期内"),"【"&amp;$AD76&amp;"】",""))</f>
        <v>【合同未回】</v>
      </c>
      <c r="G76" s="310"/>
      <c r="H76" s="265"/>
      <c r="I76" s="311" t="n">
        <v>1</v>
      </c>
      <c r="J76" s="264"/>
      <c r="K76" s="267" t="str">
        <f aca="false">IF(OR(N($H76)=0,N($I76)=0),"",ROUND(N($H76)*N($I76)*IF(N($J76)=0,1,N($J76)),2))</f>
        <v/>
      </c>
      <c r="L76" s="267"/>
      <c r="M76" s="267" t="str">
        <f aca="false">IF(TRIM($B76&amp;$C76)="","",IF(AND(N($K76)=0,N($L76)=0),"",ROUND(N($K76)+N($L76),2)))</f>
        <v/>
      </c>
      <c r="N76" s="264"/>
      <c r="O76" s="264"/>
      <c r="P76" s="264"/>
      <c r="Q76" s="264"/>
      <c r="R76" s="264"/>
      <c r="S76" s="267"/>
      <c r="T76" s="268" t="str">
        <f aca="false">IF(TRIM($B76&amp;$C76)="","",IF(N($O76)=0,"",MAX(0,MIN(N($O76)-N($Q76),N($W76)))))</f>
        <v/>
      </c>
      <c r="U76" s="268" t="str">
        <f aca="false">IF(TRIM($B76&amp;$C76)="","",IF(N($Q76)&lt;=N($O76),"",N($Q76)-N($O76)))</f>
        <v/>
      </c>
      <c r="V76" s="268" t="str">
        <f aca="false">IF(OR(TRIM($B76&amp;$C76)="",$W76=""),"",MAX(0,N($W76))-N($T76))</f>
        <v/>
      </c>
      <c r="W76" s="268" t="str">
        <f aca="false">IF(TRIM($B76&amp;$C76)="","",IF(AND(N($M76)=0,N($Q76)+N($R76)+N($S76)=0),"",ROUND(N($M76)-N($Q76)-N($R76)-N($S76),2)))</f>
        <v/>
      </c>
      <c r="X76" s="269" t="str">
        <f aca="false">IF(TRIM($B76&amp;$C76)="","",IF(N($M76)=0,IF((N($Q76)+N($R76)+N($S76))=0,"—未填单价","未填单价，已收 "&amp;TEXT((N($Q76)+N($R76)+N($S76)),"#,##0.00")),IF(N($W76)&gt;0.005,"欠 "&amp;TEXT(N($W76),"#,##0.00")&amp;IF(N($T76)&gt;0,"（开票未到账 "&amp;TEXT(N($T76),"#,##0.00")&amp;"）","")&amp;IF(N($V76)&gt;0,"（未开票 "&amp;TEXT(N($V76),"#,##0.00")&amp;"）",""),IF(N($W76)&lt;-0.005,"多收 "&amp;TEXT(-N($W76),"#,##0.00"),"✔ 已结清")))&amp;IF(N($U76)&gt;0,"｜到账未开票 "&amp;TEXT(N($U76),"#,##0.00")&amp;"，待补票","")&amp;IF(N($R76)&gt;0,"｜收现 "&amp;TEXT(N($R76),"#,##0.00"),"")&amp;IF(N($S76)&gt;0,"｜收款不开票 "&amp;TEXT(N($S76),"#,##0.00"),""))</f>
        <v>—未填单价</v>
      </c>
      <c r="Y76" s="312"/>
      <c r="Z76" s="264"/>
      <c r="AA76" s="264"/>
      <c r="AB76" s="264"/>
      <c r="AC76" s="267" t="str">
        <f aca="false">IF(OR(N($O76)=0,N($AB76)=0),"",ROUND(N($O76)/(1+N($AB76))*N($AB76),2))</f>
        <v/>
      </c>
      <c r="AD76" s="312"/>
      <c r="AE76" s="312"/>
      <c r="AF76" s="270" t="str">
        <f aca="false">IF($AN76="","",IF($AN76=1,IF($AO76&gt;=1,"一次性·已到收款期","一次性·未到期"),$AE76&amp;" 第"&amp;$AO76&amp;"/"&amp;$AN76&amp;"期"))</f>
        <v/>
      </c>
      <c r="AG76" s="268" t="str">
        <f aca="false">IF(OR($AN76="",N($M76)=0),"",ROUND(N($K76)*$AO76/$AN76,2)+N($L76))</f>
        <v/>
      </c>
      <c r="AH76" s="268" t="str">
        <f aca="false">IF($AG76="","",MAX(0,ROUND($AG76-(N($Q76)+N($R76)+N($S76)),2)))</f>
        <v/>
      </c>
      <c r="AI76" s="268" t="str">
        <f aca="false">IF(OR(TRIM($B76&amp;$C76)="",NOT(ISNUMBER($D76))),"",SUMIFS($W$3:$W$1001,$AK$3:$AK$1001,$AK76,$D$3:$D$1001,"&lt;"&amp;$D76))</f>
        <v/>
      </c>
      <c r="AJ76" s="268" t="n">
        <f aca="false">IF(TRIM($B76&amp;$C76)="","",SUMIFS($W$3:$W$1001,$AK$3:$AK$1001,$AK76))</f>
        <v>0</v>
      </c>
      <c r="AK76" s="270" t="str">
        <f aca="false">IF(TRIM($B76&amp;$C76)="","",TRIM($B76)&amp;"｜"&amp;TRIM($C76))</f>
        <v>｜（怡康苑北区204-1）1台</v>
      </c>
      <c r="AL76" s="268" t="n">
        <f aca="false">IF(TRIM($B76&amp;$C76)="","",MIN(N($O76),N($Q76)))</f>
        <v>0</v>
      </c>
      <c r="AM76" s="271" t="str">
        <f aca="false">IF(ISNUMBER($D76),YEAR($D76),"")</f>
        <v/>
      </c>
      <c r="AN76" s="271" t="str">
        <f aca="false">IF(OR(TRIM($B76&amp;$C76)="",NOT(ISNUMBER($D76)),NOT(ISNUMBER($E76))),"",IF($E76&lt;$D76,"",IF(IF($AE76="半年付",2,IF($AE76="季度付",4,IF($AE76="月付",12,IF($AE76="半月付",24,1))))=1,1,MAX(1,ROUND(($E76-$D76+1)/365*IF($AE76="半年付",2,IF($AE76="季度付",4,IF($AE76="月付",12,IF($AE76="半月付",24,1)))),0)))))</f>
        <v/>
      </c>
      <c r="AO76" s="271" t="str">
        <f aca="true">IF($AN76="","",MIN($AN76,MAX(0,INT((TODAY()-付款宽限天数-$D76)/(($E76-$D76+1)/$AN76))+1)))</f>
        <v/>
      </c>
    </row>
    <row r="77" customFormat="false" ht="28.35" hidden="false" customHeight="false" outlineLevel="0" collapsed="false">
      <c r="A77" s="264"/>
      <c r="B77" s="318" t="s">
        <v>1261</v>
      </c>
      <c r="C77" s="322" t="s">
        <v>1639</v>
      </c>
      <c r="D77" s="291"/>
      <c r="E77" s="291"/>
      <c r="F77" s="200" t="str">
        <f aca="true">IF(TRIM($B77&amp;$C77)="","",IF(OR(ISNUMBER(SEARCH("未",$A77)),ISNUMBER(SEARCH("送出",$A77)),AND(TRIM($A77)="",NOT(ISNUMBER($D77)),N($H77)=0)),"【合同未回】","")&amp;IF(NOT(ISNUMBER($E77)),IF(OR(ISNUMBER(SEARCH("未",$A77)),ISNUMBER(SEARCH("送出",$A77)),AND(TRIM($A77)="",NOT(ISNUMBER($D77)),N($H77)=0)),"","【未填合同期】"),IF($E77&lt;TODAY(),"【已到期】",IF($E77-TODAY()&lt;=提醒天数,"【即将到期，剩余"&amp;($E77-TODAY())&amp;"天】","【正常】")))&amp;IF(OR($AD77="安装免保",$AD77="技术免保",$AD77="质保期内"),"【"&amp;$AD77&amp;"】",""))</f>
        <v>【合同未回】</v>
      </c>
      <c r="G77" s="310"/>
      <c r="H77" s="265"/>
      <c r="I77" s="311" t="n">
        <v>1</v>
      </c>
      <c r="J77" s="264"/>
      <c r="K77" s="267" t="str">
        <f aca="false">IF(OR(N($H77)=0,N($I77)=0),"",ROUND(N($H77)*N($I77)*IF(N($J77)=0,1,N($J77)),2))</f>
        <v/>
      </c>
      <c r="L77" s="267"/>
      <c r="M77" s="267" t="str">
        <f aca="false">IF(TRIM($B77&amp;$C77)="","",IF(AND(N($K77)=0,N($L77)=0),"",ROUND(N($K77)+N($L77),2)))</f>
        <v/>
      </c>
      <c r="N77" s="264"/>
      <c r="O77" s="264"/>
      <c r="P77" s="264"/>
      <c r="Q77" s="264"/>
      <c r="R77" s="264"/>
      <c r="S77" s="267"/>
      <c r="T77" s="268" t="str">
        <f aca="false">IF(TRIM($B77&amp;$C77)="","",IF(N($O77)=0,"",MAX(0,MIN(N($O77)-N($Q77),N($W77)))))</f>
        <v/>
      </c>
      <c r="U77" s="268" t="str">
        <f aca="false">IF(TRIM($B77&amp;$C77)="","",IF(N($Q77)&lt;=N($O77),"",N($Q77)-N($O77)))</f>
        <v/>
      </c>
      <c r="V77" s="268" t="str">
        <f aca="false">IF(OR(TRIM($B77&amp;$C77)="",$W77=""),"",MAX(0,N($W77))-N($T77))</f>
        <v/>
      </c>
      <c r="W77" s="268" t="str">
        <f aca="false">IF(TRIM($B77&amp;$C77)="","",IF(AND(N($M77)=0,N($Q77)+N($R77)+N($S77)=0),"",ROUND(N($M77)-N($Q77)-N($R77)-N($S77),2)))</f>
        <v/>
      </c>
      <c r="X77" s="269" t="str">
        <f aca="false">IF(TRIM($B77&amp;$C77)="","",IF(N($M77)=0,IF((N($Q77)+N($R77)+N($S77))=0,"—未填单价","未填单价，已收 "&amp;TEXT((N($Q77)+N($R77)+N($S77)),"#,##0.00")),IF(N($W77)&gt;0.005,"欠 "&amp;TEXT(N($W77),"#,##0.00")&amp;IF(N($T77)&gt;0,"（开票未到账 "&amp;TEXT(N($T77),"#,##0.00")&amp;"）","")&amp;IF(N($V77)&gt;0,"（未开票 "&amp;TEXT(N($V77),"#,##0.00")&amp;"）",""),IF(N($W77)&lt;-0.005,"多收 "&amp;TEXT(-N($W77),"#,##0.00"),"✔ 已结清")))&amp;IF(N($U77)&gt;0,"｜到账未开票 "&amp;TEXT(N($U77),"#,##0.00")&amp;"，待补票","")&amp;IF(N($R77)&gt;0,"｜收现 "&amp;TEXT(N($R77),"#,##0.00"),"")&amp;IF(N($S77)&gt;0,"｜收款不开票 "&amp;TEXT(N($S77),"#,##0.00"),""))</f>
        <v>—未填单价</v>
      </c>
      <c r="Y77" s="312"/>
      <c r="Z77" s="264"/>
      <c r="AA77" s="264"/>
      <c r="AB77" s="264"/>
      <c r="AC77" s="267" t="str">
        <f aca="false">IF(OR(N($O77)=0,N($AB77)=0),"",ROUND(N($O77)/(1+N($AB77))*N($AB77),2))</f>
        <v/>
      </c>
      <c r="AD77" s="312"/>
      <c r="AE77" s="312"/>
      <c r="AF77" s="270" t="str">
        <f aca="false">IF($AN77="","",IF($AN77=1,IF($AO77&gt;=1,"一次性·已到收款期","一次性·未到期"),$AE77&amp;" 第"&amp;$AO77&amp;"/"&amp;$AN77&amp;"期"))</f>
        <v/>
      </c>
      <c r="AG77" s="268" t="str">
        <f aca="false">IF(OR($AN77="",N($M77)=0),"",ROUND(N($K77)*$AO77/$AN77,2)+N($L77))</f>
        <v/>
      </c>
      <c r="AH77" s="268" t="str">
        <f aca="false">IF($AG77="","",MAX(0,ROUND($AG77-(N($Q77)+N($R77)+N($S77)),2)))</f>
        <v/>
      </c>
      <c r="AI77" s="268" t="str">
        <f aca="false">IF(OR(TRIM($B77&amp;$C77)="",NOT(ISNUMBER($D77))),"",SUMIFS($W$3:$W$1001,$AK$3:$AK$1001,$AK77,$D$3:$D$1001,"&lt;"&amp;$D77))</f>
        <v/>
      </c>
      <c r="AJ77" s="268" t="n">
        <f aca="false">IF(TRIM($B77&amp;$C77)="","",SUMIFS($W$3:$W$1001,$AK$3:$AK$1001,$AK77))</f>
        <v>0</v>
      </c>
      <c r="AK77" s="270" t="str">
        <f aca="false">IF(TRIM($B77&amp;$C77)="","",TRIM($B77)&amp;"｜"&amp;TRIM($C77))</f>
        <v>中海联科技发展（武汉）有限公司｜百步亭花园三居委会怡康苑北区211栋2单元</v>
      </c>
      <c r="AL77" s="268" t="n">
        <f aca="false">IF(TRIM($B77&amp;$C77)="","",MIN(N($O77),N($Q77)))</f>
        <v>0</v>
      </c>
      <c r="AM77" s="271" t="str">
        <f aca="false">IF(ISNUMBER($D77),YEAR($D77),"")</f>
        <v/>
      </c>
      <c r="AN77" s="271" t="str">
        <f aca="false">IF(OR(TRIM($B77&amp;$C77)="",NOT(ISNUMBER($D77)),NOT(ISNUMBER($E77))),"",IF($E77&lt;$D77,"",IF(IF($AE77="半年付",2,IF($AE77="季度付",4,IF($AE77="月付",12,IF($AE77="半月付",24,1))))=1,1,MAX(1,ROUND(($E77-$D77+1)/365*IF($AE77="半年付",2,IF($AE77="季度付",4,IF($AE77="月付",12,IF($AE77="半月付",24,1)))),0)))))</f>
        <v/>
      </c>
      <c r="AO77" s="271" t="str">
        <f aca="true">IF($AN77="","",MIN($AN77,MAX(0,INT((TODAY()-付款宽限天数-$D77)/(($E77-$D77+1)/$AN77))+1)))</f>
        <v/>
      </c>
    </row>
    <row r="78" customFormat="false" ht="28.35" hidden="false" customHeight="false" outlineLevel="0" collapsed="false">
      <c r="A78" s="264"/>
      <c r="B78" s="264"/>
      <c r="C78" s="313" t="s">
        <v>1640</v>
      </c>
      <c r="D78" s="291"/>
      <c r="E78" s="291"/>
      <c r="F78" s="200" t="str">
        <f aca="true">IF(TRIM($B78&amp;$C78)="","",IF(OR(ISNUMBER(SEARCH("未",$A78)),ISNUMBER(SEARCH("送出",$A78)),AND(TRIM($A78)="",NOT(ISNUMBER($D78)),N($H78)=0)),"【合同未回】","")&amp;IF(NOT(ISNUMBER($E78)),IF(OR(ISNUMBER(SEARCH("未",$A78)),ISNUMBER(SEARCH("送出",$A78)),AND(TRIM($A78)="",NOT(ISNUMBER($D78)),N($H78)=0)),"","【未填合同期】"),IF($E78&lt;TODAY(),"【已到期】",IF($E78-TODAY()&lt;=提醒天数,"【即将到期，剩余"&amp;($E78-TODAY())&amp;"天】","【正常】")))&amp;IF(OR($AD78="安装免保",$AD78="技术免保",$AD78="质保期内"),"【"&amp;$AD78&amp;"】",""))</f>
        <v>【合同未回】</v>
      </c>
      <c r="G78" s="310"/>
      <c r="H78" s="265"/>
      <c r="I78" s="311" t="n">
        <v>1</v>
      </c>
      <c r="J78" s="264"/>
      <c r="K78" s="267" t="str">
        <f aca="false">IF(OR(N($H78)=0,N($I78)=0),"",ROUND(N($H78)*N($I78)*IF(N($J78)=0,1,N($J78)),2))</f>
        <v/>
      </c>
      <c r="L78" s="267"/>
      <c r="M78" s="267" t="str">
        <f aca="false">IF(TRIM($B78&amp;$C78)="","",IF(AND(N($K78)=0,N($L78)=0),"",ROUND(N($K78)+N($L78),2)))</f>
        <v/>
      </c>
      <c r="N78" s="264"/>
      <c r="O78" s="264"/>
      <c r="P78" s="264"/>
      <c r="Q78" s="264"/>
      <c r="R78" s="264"/>
      <c r="S78" s="267"/>
      <c r="T78" s="268" t="str">
        <f aca="false">IF(TRIM($B78&amp;$C78)="","",IF(N($O78)=0,"",MAX(0,MIN(N($O78)-N($Q78),N($W78)))))</f>
        <v/>
      </c>
      <c r="U78" s="268" t="str">
        <f aca="false">IF(TRIM($B78&amp;$C78)="","",IF(N($Q78)&lt;=N($O78),"",N($Q78)-N($O78)))</f>
        <v/>
      </c>
      <c r="V78" s="268" t="str">
        <f aca="false">IF(OR(TRIM($B78&amp;$C78)="",$W78=""),"",MAX(0,N($W78))-N($T78))</f>
        <v/>
      </c>
      <c r="W78" s="268" t="str">
        <f aca="false">IF(TRIM($B78&amp;$C78)="","",IF(AND(N($M78)=0,N($Q78)+N($R78)+N($S78)=0),"",ROUND(N($M78)-N($Q78)-N($R78)-N($S78),2)))</f>
        <v/>
      </c>
      <c r="X78" s="269" t="str">
        <f aca="false">IF(TRIM($B78&amp;$C78)="","",IF(N($M78)=0,IF((N($Q78)+N($R78)+N($S78))=0,"—未填单价","未填单价，已收 "&amp;TEXT((N($Q78)+N($R78)+N($S78)),"#,##0.00")),IF(N($W78)&gt;0.005,"欠 "&amp;TEXT(N($W78),"#,##0.00")&amp;IF(N($T78)&gt;0,"（开票未到账 "&amp;TEXT(N($T78),"#,##0.00")&amp;"）","")&amp;IF(N($V78)&gt;0,"（未开票 "&amp;TEXT(N($V78),"#,##0.00")&amp;"）",""),IF(N($W78)&lt;-0.005,"多收 "&amp;TEXT(-N($W78),"#,##0.00"),"✔ 已结清")))&amp;IF(N($U78)&gt;0,"｜到账未开票 "&amp;TEXT(N($U78),"#,##0.00")&amp;"，待补票","")&amp;IF(N($R78)&gt;0,"｜收现 "&amp;TEXT(N($R78),"#,##0.00"),"")&amp;IF(N($S78)&gt;0,"｜收款不开票 "&amp;TEXT(N($S78),"#,##0.00"),""))</f>
        <v>—未填单价</v>
      </c>
      <c r="Y78" s="312"/>
      <c r="Z78" s="264"/>
      <c r="AA78" s="264"/>
      <c r="AB78" s="264"/>
      <c r="AC78" s="267" t="str">
        <f aca="false">IF(OR(N($O78)=0,N($AB78)=0),"",ROUND(N($O78)/(1+N($AB78))*N($AB78),2))</f>
        <v/>
      </c>
      <c r="AD78" s="312"/>
      <c r="AE78" s="312"/>
      <c r="AF78" s="270" t="str">
        <f aca="false">IF($AN78="","",IF($AN78=1,IF($AO78&gt;=1,"一次性·已到收款期","一次性·未到期"),$AE78&amp;" 第"&amp;$AO78&amp;"/"&amp;$AN78&amp;"期"))</f>
        <v/>
      </c>
      <c r="AG78" s="268" t="str">
        <f aca="false">IF(OR($AN78="",N($M78)=0),"",ROUND(N($K78)*$AO78/$AN78,2)+N($L78))</f>
        <v/>
      </c>
      <c r="AH78" s="268" t="str">
        <f aca="false">IF($AG78="","",MAX(0,ROUND($AG78-(N($Q78)+N($R78)+N($S78)),2)))</f>
        <v/>
      </c>
      <c r="AI78" s="268" t="str">
        <f aca="false">IF(OR(TRIM($B78&amp;$C78)="",NOT(ISNUMBER($D78))),"",SUMIFS($W$3:$W$1001,$AK$3:$AK$1001,$AK78,$D$3:$D$1001,"&lt;"&amp;$D78))</f>
        <v/>
      </c>
      <c r="AJ78" s="268" t="n">
        <f aca="false">IF(TRIM($B78&amp;$C78)="","",SUMIFS($W$3:$W$1001,$AK$3:$AK$1001,$AK78))</f>
        <v>0</v>
      </c>
      <c r="AK78" s="270" t="str">
        <f aca="false">IF(TRIM($B78&amp;$C78)="","",TRIM($B78)&amp;"｜"&amp;TRIM($C78))</f>
        <v>｜后湖街秀泽园北区2栋2单元</v>
      </c>
      <c r="AL78" s="268" t="n">
        <f aca="false">IF(TRIM($B78&amp;$C78)="","",MIN(N($O78),N($Q78)))</f>
        <v>0</v>
      </c>
      <c r="AM78" s="271" t="str">
        <f aca="false">IF(ISNUMBER($D78),YEAR($D78),"")</f>
        <v/>
      </c>
      <c r="AN78" s="271" t="str">
        <f aca="false">IF(OR(TRIM($B78&amp;$C78)="",NOT(ISNUMBER($D78)),NOT(ISNUMBER($E78))),"",IF($E78&lt;$D78,"",IF(IF($AE78="半年付",2,IF($AE78="季度付",4,IF($AE78="月付",12,IF($AE78="半月付",24,1))))=1,1,MAX(1,ROUND(($E78-$D78+1)/365*IF($AE78="半年付",2,IF($AE78="季度付",4,IF($AE78="月付",12,IF($AE78="半月付",24,1)))),0)))))</f>
        <v/>
      </c>
      <c r="AO78" s="271" t="str">
        <f aca="true">IF($AN78="","",MIN($AN78,MAX(0,INT((TODAY()-付款宽限天数-$D78)/(($E78-$D78+1)/$AN78))+1)))</f>
        <v/>
      </c>
    </row>
    <row r="79" customFormat="false" ht="28.35" hidden="false" customHeight="false" outlineLevel="0" collapsed="false">
      <c r="A79" s="264"/>
      <c r="B79" s="264"/>
      <c r="C79" s="313" t="s">
        <v>1641</v>
      </c>
      <c r="D79" s="291"/>
      <c r="E79" s="291"/>
      <c r="F79" s="200" t="str">
        <f aca="true">IF(TRIM($B79&amp;$C79)="","",IF(OR(ISNUMBER(SEARCH("未",$A79)),ISNUMBER(SEARCH("送出",$A79)),AND(TRIM($A79)="",NOT(ISNUMBER($D79)),N($H79)=0)),"【合同未回】","")&amp;IF(NOT(ISNUMBER($E79)),IF(OR(ISNUMBER(SEARCH("未",$A79)),ISNUMBER(SEARCH("送出",$A79)),AND(TRIM($A79)="",NOT(ISNUMBER($D79)),N($H79)=0)),"","【未填合同期】"),IF($E79&lt;TODAY(),"【已到期】",IF($E79-TODAY()&lt;=提醒天数,"【即将到期，剩余"&amp;($E79-TODAY())&amp;"天】","【正常】")))&amp;IF(OR($AD79="安装免保",$AD79="技术免保",$AD79="质保期内"),"【"&amp;$AD79&amp;"】",""))</f>
        <v>【合同未回】</v>
      </c>
      <c r="G79" s="310"/>
      <c r="H79" s="265"/>
      <c r="I79" s="311" t="n">
        <v>1</v>
      </c>
      <c r="J79" s="264"/>
      <c r="K79" s="267" t="str">
        <f aca="false">IF(OR(N($H79)=0,N($I79)=0),"",ROUND(N($H79)*N($I79)*IF(N($J79)=0,1,N($J79)),2))</f>
        <v/>
      </c>
      <c r="L79" s="267"/>
      <c r="M79" s="267" t="str">
        <f aca="false">IF(TRIM($B79&amp;$C79)="","",IF(AND(N($K79)=0,N($L79)=0),"",ROUND(N($K79)+N($L79),2)))</f>
        <v/>
      </c>
      <c r="N79" s="264"/>
      <c r="O79" s="264"/>
      <c r="P79" s="264"/>
      <c r="Q79" s="264"/>
      <c r="R79" s="264"/>
      <c r="S79" s="267"/>
      <c r="T79" s="268" t="str">
        <f aca="false">IF(TRIM($B79&amp;$C79)="","",IF(N($O79)=0,"",MAX(0,MIN(N($O79)-N($Q79),N($W79)))))</f>
        <v/>
      </c>
      <c r="U79" s="268" t="str">
        <f aca="false">IF(TRIM($B79&amp;$C79)="","",IF(N($Q79)&lt;=N($O79),"",N($Q79)-N($O79)))</f>
        <v/>
      </c>
      <c r="V79" s="268" t="str">
        <f aca="false">IF(OR(TRIM($B79&amp;$C79)="",$W79=""),"",MAX(0,N($W79))-N($T79))</f>
        <v/>
      </c>
      <c r="W79" s="268" t="str">
        <f aca="false">IF(TRIM($B79&amp;$C79)="","",IF(AND(N($M79)=0,N($Q79)+N($R79)+N($S79)=0),"",ROUND(N($M79)-N($Q79)-N($R79)-N($S79),2)))</f>
        <v/>
      </c>
      <c r="X79" s="269" t="str">
        <f aca="false">IF(TRIM($B79&amp;$C79)="","",IF(N($M79)=0,IF((N($Q79)+N($R79)+N($S79))=0,"—未填单价","未填单价，已收 "&amp;TEXT((N($Q79)+N($R79)+N($S79)),"#,##0.00")),IF(N($W79)&gt;0.005,"欠 "&amp;TEXT(N($W79),"#,##0.00")&amp;IF(N($T79)&gt;0,"（开票未到账 "&amp;TEXT(N($T79),"#,##0.00")&amp;"）","")&amp;IF(N($V79)&gt;0,"（未开票 "&amp;TEXT(N($V79),"#,##0.00")&amp;"）",""),IF(N($W79)&lt;-0.005,"多收 "&amp;TEXT(-N($W79),"#,##0.00"),"✔ 已结清")))&amp;IF(N($U79)&gt;0,"｜到账未开票 "&amp;TEXT(N($U79),"#,##0.00")&amp;"，待补票","")&amp;IF(N($R79)&gt;0,"｜收现 "&amp;TEXT(N($R79),"#,##0.00"),"")&amp;IF(N($S79)&gt;0,"｜收款不开票 "&amp;TEXT(N($S79),"#,##0.00"),""))</f>
        <v>—未填单价</v>
      </c>
      <c r="Y79" s="312"/>
      <c r="Z79" s="264"/>
      <c r="AA79" s="264"/>
      <c r="AB79" s="264"/>
      <c r="AC79" s="267" t="str">
        <f aca="false">IF(OR(N($O79)=0,N($AB79)=0),"",ROUND(N($O79)/(1+N($AB79))*N($AB79),2))</f>
        <v/>
      </c>
      <c r="AD79" s="312"/>
      <c r="AE79" s="312"/>
      <c r="AF79" s="270" t="str">
        <f aca="false">IF($AN79="","",IF($AN79=1,IF($AO79&gt;=1,"一次性·已到收款期","一次性·未到期"),$AE79&amp;" 第"&amp;$AO79&amp;"/"&amp;$AN79&amp;"期"))</f>
        <v/>
      </c>
      <c r="AG79" s="268" t="str">
        <f aca="false">IF(OR($AN79="",N($M79)=0),"",ROUND(N($K79)*$AO79/$AN79,2)+N($L79))</f>
        <v/>
      </c>
      <c r="AH79" s="268" t="str">
        <f aca="false">IF($AG79="","",MAX(0,ROUND($AG79-(N($Q79)+N($R79)+N($S79)),2)))</f>
        <v/>
      </c>
      <c r="AI79" s="268" t="str">
        <f aca="false">IF(OR(TRIM($B79&amp;$C79)="",NOT(ISNUMBER($D79))),"",SUMIFS($W$3:$W$1001,$AK$3:$AK$1001,$AK79,$D$3:$D$1001,"&lt;"&amp;$D79))</f>
        <v/>
      </c>
      <c r="AJ79" s="268" t="n">
        <f aca="false">IF(TRIM($B79&amp;$C79)="","",SUMIFS($W$3:$W$1001,$AK$3:$AK$1001,$AK79))</f>
        <v>0</v>
      </c>
      <c r="AK79" s="270" t="str">
        <f aca="false">IF(TRIM($B79&amp;$C79)="","",TRIM($B79)&amp;"｜"&amp;TRIM($C79))</f>
        <v>｜秀泽园北区1栋1单元</v>
      </c>
      <c r="AL79" s="268" t="n">
        <f aca="false">IF(TRIM($B79&amp;$C79)="","",MIN(N($O79),N($Q79)))</f>
        <v>0</v>
      </c>
      <c r="AM79" s="271" t="str">
        <f aca="false">IF(ISNUMBER($D79),YEAR($D79),"")</f>
        <v/>
      </c>
      <c r="AN79" s="271" t="str">
        <f aca="false">IF(OR(TRIM($B79&amp;$C79)="",NOT(ISNUMBER($D79)),NOT(ISNUMBER($E79))),"",IF($E79&lt;$D79,"",IF(IF($AE79="半年付",2,IF($AE79="季度付",4,IF($AE79="月付",12,IF($AE79="半月付",24,1))))=1,1,MAX(1,ROUND(($E79-$D79+1)/365*IF($AE79="半年付",2,IF($AE79="季度付",4,IF($AE79="月付",12,IF($AE79="半月付",24,1)))),0)))))</f>
        <v/>
      </c>
      <c r="AO79" s="271" t="str">
        <f aca="true">IF($AN79="","",MIN($AN79,MAX(0,INT((TODAY()-付款宽限天数-$D79)/(($E79-$D79+1)/$AN79))+1)))</f>
        <v/>
      </c>
    </row>
    <row r="80" customFormat="false" ht="28.35" hidden="false" customHeight="false" outlineLevel="0" collapsed="false">
      <c r="A80" s="264"/>
      <c r="B80" s="264"/>
      <c r="C80" s="313" t="s">
        <v>1642</v>
      </c>
      <c r="D80" s="291"/>
      <c r="E80" s="291"/>
      <c r="F80" s="200" t="str">
        <f aca="true">IF(TRIM($B80&amp;$C80)="","",IF(OR(ISNUMBER(SEARCH("未",$A80)),ISNUMBER(SEARCH("送出",$A80)),AND(TRIM($A80)="",NOT(ISNUMBER($D80)),N($H80)=0)),"【合同未回】","")&amp;IF(NOT(ISNUMBER($E80)),IF(OR(ISNUMBER(SEARCH("未",$A80)),ISNUMBER(SEARCH("送出",$A80)),AND(TRIM($A80)="",NOT(ISNUMBER($D80)),N($H80)=0)),"","【未填合同期】"),IF($E80&lt;TODAY(),"【已到期】",IF($E80-TODAY()&lt;=提醒天数,"【即将到期，剩余"&amp;($E80-TODAY())&amp;"天】","【正常】")))&amp;IF(OR($AD80="安装免保",$AD80="技术免保",$AD80="质保期内"),"【"&amp;$AD80&amp;"】",""))</f>
        <v>【合同未回】</v>
      </c>
      <c r="G80" s="310"/>
      <c r="H80" s="265"/>
      <c r="I80" s="311" t="n">
        <v>1</v>
      </c>
      <c r="J80" s="264"/>
      <c r="K80" s="267" t="str">
        <f aca="false">IF(OR(N($H80)=0,N($I80)=0),"",ROUND(N($H80)*N($I80)*IF(N($J80)=0,1,N($J80)),2))</f>
        <v/>
      </c>
      <c r="L80" s="267"/>
      <c r="M80" s="267" t="str">
        <f aca="false">IF(TRIM($B80&amp;$C80)="","",IF(AND(N($K80)=0,N($L80)=0),"",ROUND(N($K80)+N($L80),2)))</f>
        <v/>
      </c>
      <c r="N80" s="264"/>
      <c r="O80" s="264"/>
      <c r="P80" s="264"/>
      <c r="Q80" s="264"/>
      <c r="R80" s="264"/>
      <c r="S80" s="267"/>
      <c r="T80" s="268" t="str">
        <f aca="false">IF(TRIM($B80&amp;$C80)="","",IF(N($O80)=0,"",MAX(0,MIN(N($O80)-N($Q80),N($W80)))))</f>
        <v/>
      </c>
      <c r="U80" s="268" t="str">
        <f aca="false">IF(TRIM($B80&amp;$C80)="","",IF(N($Q80)&lt;=N($O80),"",N($Q80)-N($O80)))</f>
        <v/>
      </c>
      <c r="V80" s="268" t="str">
        <f aca="false">IF(OR(TRIM($B80&amp;$C80)="",$W80=""),"",MAX(0,N($W80))-N($T80))</f>
        <v/>
      </c>
      <c r="W80" s="268" t="str">
        <f aca="false">IF(TRIM($B80&amp;$C80)="","",IF(AND(N($M80)=0,N($Q80)+N($R80)+N($S80)=0),"",ROUND(N($M80)-N($Q80)-N($R80)-N($S80),2)))</f>
        <v/>
      </c>
      <c r="X80" s="269" t="str">
        <f aca="false">IF(TRIM($B80&amp;$C80)="","",IF(N($M80)=0,IF((N($Q80)+N($R80)+N($S80))=0,"—未填单价","未填单价，已收 "&amp;TEXT((N($Q80)+N($R80)+N($S80)),"#,##0.00")),IF(N($W80)&gt;0.005,"欠 "&amp;TEXT(N($W80),"#,##0.00")&amp;IF(N($T80)&gt;0,"（开票未到账 "&amp;TEXT(N($T80),"#,##0.00")&amp;"）","")&amp;IF(N($V80)&gt;0,"（未开票 "&amp;TEXT(N($V80),"#,##0.00")&amp;"）",""),IF(N($W80)&lt;-0.005,"多收 "&amp;TEXT(-N($W80),"#,##0.00"),"✔ 已结清")))&amp;IF(N($U80)&gt;0,"｜到账未开票 "&amp;TEXT(N($U80),"#,##0.00")&amp;"，待补票","")&amp;IF(N($R80)&gt;0,"｜收现 "&amp;TEXT(N($R80),"#,##0.00"),"")&amp;IF(N($S80)&gt;0,"｜收款不开票 "&amp;TEXT(N($S80),"#,##0.00"),""))</f>
        <v>—未填单价</v>
      </c>
      <c r="Y80" s="312"/>
      <c r="Z80" s="264"/>
      <c r="AA80" s="264"/>
      <c r="AB80" s="264"/>
      <c r="AC80" s="267" t="str">
        <f aca="false">IF(OR(N($O80)=0,N($AB80)=0),"",ROUND(N($O80)/(1+N($AB80))*N($AB80),2))</f>
        <v/>
      </c>
      <c r="AD80" s="312"/>
      <c r="AE80" s="312"/>
      <c r="AF80" s="270" t="str">
        <f aca="false">IF($AN80="","",IF($AN80=1,IF($AO80&gt;=1,"一次性·已到收款期","一次性·未到期"),$AE80&amp;" 第"&amp;$AO80&amp;"/"&amp;$AN80&amp;"期"))</f>
        <v/>
      </c>
      <c r="AG80" s="268" t="str">
        <f aca="false">IF(OR($AN80="",N($M80)=0),"",ROUND(N($K80)*$AO80/$AN80,2)+N($L80))</f>
        <v/>
      </c>
      <c r="AH80" s="268" t="str">
        <f aca="false">IF($AG80="","",MAX(0,ROUND($AG80-(N($Q80)+N($R80)+N($S80)),2)))</f>
        <v/>
      </c>
      <c r="AI80" s="268" t="str">
        <f aca="false">IF(OR(TRIM($B80&amp;$C80)="",NOT(ISNUMBER($D80))),"",SUMIFS($W$3:$W$1001,$AK$3:$AK$1001,$AK80,$D$3:$D$1001,"&lt;"&amp;$D80))</f>
        <v/>
      </c>
      <c r="AJ80" s="268" t="n">
        <f aca="false">IF(TRIM($B80&amp;$C80)="","",SUMIFS($W$3:$W$1001,$AK$3:$AK$1001,$AK80))</f>
        <v>0</v>
      </c>
      <c r="AK80" s="270" t="str">
        <f aca="false">IF(TRIM($B80&amp;$C80)="","",TRIM($B80)&amp;"｜"&amp;TRIM($C80))</f>
        <v>｜江汉区富康小区4栋1单元</v>
      </c>
      <c r="AL80" s="268" t="n">
        <f aca="false">IF(TRIM($B80&amp;$C80)="","",MIN(N($O80),N($Q80)))</f>
        <v>0</v>
      </c>
      <c r="AM80" s="271" t="str">
        <f aca="false">IF(ISNUMBER($D80),YEAR($D80),"")</f>
        <v/>
      </c>
      <c r="AN80" s="271" t="str">
        <f aca="false">IF(OR(TRIM($B80&amp;$C80)="",NOT(ISNUMBER($D80)),NOT(ISNUMBER($E80))),"",IF($E80&lt;$D80,"",IF(IF($AE80="半年付",2,IF($AE80="季度付",4,IF($AE80="月付",12,IF($AE80="半月付",24,1))))=1,1,MAX(1,ROUND(($E80-$D80+1)/365*IF($AE80="半年付",2,IF($AE80="季度付",4,IF($AE80="月付",12,IF($AE80="半月付",24,1)))),0)))))</f>
        <v/>
      </c>
      <c r="AO80" s="271" t="str">
        <f aca="true">IF($AN80="","",MIN($AN80,MAX(0,INT((TODAY()-付款宽限天数-$D80)/(($E80-$D80+1)/$AN80))+1)))</f>
        <v/>
      </c>
    </row>
    <row r="81" customFormat="false" ht="28.35" hidden="false" customHeight="false" outlineLevel="0" collapsed="false">
      <c r="A81" s="264"/>
      <c r="B81" s="264"/>
      <c r="C81" s="313" t="s">
        <v>1643</v>
      </c>
      <c r="D81" s="291"/>
      <c r="E81" s="291"/>
      <c r="F81" s="200" t="str">
        <f aca="true">IF(TRIM($B81&amp;$C81)="","",IF(OR(ISNUMBER(SEARCH("未",$A81)),ISNUMBER(SEARCH("送出",$A81)),AND(TRIM($A81)="",NOT(ISNUMBER($D81)),N($H81)=0)),"【合同未回】","")&amp;IF(NOT(ISNUMBER($E81)),IF(OR(ISNUMBER(SEARCH("未",$A81)),ISNUMBER(SEARCH("送出",$A81)),AND(TRIM($A81)="",NOT(ISNUMBER($D81)),N($H81)=0)),"","【未填合同期】"),IF($E81&lt;TODAY(),"【已到期】",IF($E81-TODAY()&lt;=提醒天数,"【即将到期，剩余"&amp;($E81-TODAY())&amp;"天】","【正常】")))&amp;IF(OR($AD81="安装免保",$AD81="技术免保",$AD81="质保期内"),"【"&amp;$AD81&amp;"】",""))</f>
        <v>【合同未回】</v>
      </c>
      <c r="G81" s="310"/>
      <c r="H81" s="265"/>
      <c r="I81" s="311" t="n">
        <v>1</v>
      </c>
      <c r="J81" s="264"/>
      <c r="K81" s="267" t="str">
        <f aca="false">IF(OR(N($H81)=0,N($I81)=0),"",ROUND(N($H81)*N($I81)*IF(N($J81)=0,1,N($J81)),2))</f>
        <v/>
      </c>
      <c r="L81" s="267"/>
      <c r="M81" s="267" t="str">
        <f aca="false">IF(TRIM($B81&amp;$C81)="","",IF(AND(N($K81)=0,N($L81)=0),"",ROUND(N($K81)+N($L81),2)))</f>
        <v/>
      </c>
      <c r="N81" s="264"/>
      <c r="O81" s="264"/>
      <c r="P81" s="264"/>
      <c r="Q81" s="264"/>
      <c r="R81" s="264"/>
      <c r="S81" s="267"/>
      <c r="T81" s="268" t="str">
        <f aca="false">IF(TRIM($B81&amp;$C81)="","",IF(N($O81)=0,"",MAX(0,MIN(N($O81)-N($Q81),N($W81)))))</f>
        <v/>
      </c>
      <c r="U81" s="268" t="str">
        <f aca="false">IF(TRIM($B81&amp;$C81)="","",IF(N($Q81)&lt;=N($O81),"",N($Q81)-N($O81)))</f>
        <v/>
      </c>
      <c r="V81" s="268" t="str">
        <f aca="false">IF(OR(TRIM($B81&amp;$C81)="",$W81=""),"",MAX(0,N($W81))-N($T81))</f>
        <v/>
      </c>
      <c r="W81" s="268" t="str">
        <f aca="false">IF(TRIM($B81&amp;$C81)="","",IF(AND(N($M81)=0,N($Q81)+N($R81)+N($S81)=0),"",ROUND(N($M81)-N($Q81)-N($R81)-N($S81),2)))</f>
        <v/>
      </c>
      <c r="X81" s="269" t="str">
        <f aca="false">IF(TRIM($B81&amp;$C81)="","",IF(N($M81)=0,IF((N($Q81)+N($R81)+N($S81))=0,"—未填单价","未填单价，已收 "&amp;TEXT((N($Q81)+N($R81)+N($S81)),"#,##0.00")),IF(N($W81)&gt;0.005,"欠 "&amp;TEXT(N($W81),"#,##0.00")&amp;IF(N($T81)&gt;0,"（开票未到账 "&amp;TEXT(N($T81),"#,##0.00")&amp;"）","")&amp;IF(N($V81)&gt;0,"（未开票 "&amp;TEXT(N($V81),"#,##0.00")&amp;"）",""),IF(N($W81)&lt;-0.005,"多收 "&amp;TEXT(-N($W81),"#,##0.00"),"✔ 已结清")))&amp;IF(N($U81)&gt;0,"｜到账未开票 "&amp;TEXT(N($U81),"#,##0.00")&amp;"，待补票","")&amp;IF(N($R81)&gt;0,"｜收现 "&amp;TEXT(N($R81),"#,##0.00"),"")&amp;IF(N($S81)&gt;0,"｜收款不开票 "&amp;TEXT(N($S81),"#,##0.00"),""))</f>
        <v>—未填单价</v>
      </c>
      <c r="Y81" s="312"/>
      <c r="Z81" s="264"/>
      <c r="AA81" s="264"/>
      <c r="AB81" s="264"/>
      <c r="AC81" s="267" t="str">
        <f aca="false">IF(OR(N($O81)=0,N($AB81)=0),"",ROUND(N($O81)/(1+N($AB81))*N($AB81),2))</f>
        <v/>
      </c>
      <c r="AD81" s="312"/>
      <c r="AE81" s="312"/>
      <c r="AF81" s="270" t="str">
        <f aca="false">IF($AN81="","",IF($AN81=1,IF($AO81&gt;=1,"一次性·已到收款期","一次性·未到期"),$AE81&amp;" 第"&amp;$AO81&amp;"/"&amp;$AN81&amp;"期"))</f>
        <v/>
      </c>
      <c r="AG81" s="268" t="str">
        <f aca="false">IF(OR($AN81="",N($M81)=0),"",ROUND(N($K81)*$AO81/$AN81,2)+N($L81))</f>
        <v/>
      </c>
      <c r="AH81" s="268" t="str">
        <f aca="false">IF($AG81="","",MAX(0,ROUND($AG81-(N($Q81)+N($R81)+N($S81)),2)))</f>
        <v/>
      </c>
      <c r="AI81" s="268" t="str">
        <f aca="false">IF(OR(TRIM($B81&amp;$C81)="",NOT(ISNUMBER($D81))),"",SUMIFS($W$3:$W$1001,$AK$3:$AK$1001,$AK81,$D$3:$D$1001,"&lt;"&amp;$D81))</f>
        <v/>
      </c>
      <c r="AJ81" s="268" t="n">
        <f aca="false">IF(TRIM($B81&amp;$C81)="","",SUMIFS($W$3:$W$1001,$AK$3:$AK$1001,$AK81))</f>
        <v>0</v>
      </c>
      <c r="AK81" s="270" t="str">
        <f aca="false">IF(TRIM($B81&amp;$C81)="","",TRIM($B81)&amp;"｜"&amp;TRIM($C81))</f>
        <v>｜鹏程花苑4栋2单元</v>
      </c>
      <c r="AL81" s="268" t="n">
        <f aca="false">IF(TRIM($B81&amp;$C81)="","",MIN(N($O81),N($Q81)))</f>
        <v>0</v>
      </c>
      <c r="AM81" s="271" t="str">
        <f aca="false">IF(ISNUMBER($D81),YEAR($D81),"")</f>
        <v/>
      </c>
      <c r="AN81" s="271" t="str">
        <f aca="false">IF(OR(TRIM($B81&amp;$C81)="",NOT(ISNUMBER($D81)),NOT(ISNUMBER($E81))),"",IF($E81&lt;$D81,"",IF(IF($AE81="半年付",2,IF($AE81="季度付",4,IF($AE81="月付",12,IF($AE81="半月付",24,1))))=1,1,MAX(1,ROUND(($E81-$D81+1)/365*IF($AE81="半年付",2,IF($AE81="季度付",4,IF($AE81="月付",12,IF($AE81="半月付",24,1)))),0)))))</f>
        <v/>
      </c>
      <c r="AO81" s="271" t="str">
        <f aca="true">IF($AN81="","",MIN($AN81,MAX(0,INT((TODAY()-付款宽限天数-$D81)/(($E81-$D81+1)/$AN81))+1)))</f>
        <v/>
      </c>
    </row>
    <row r="82" customFormat="false" ht="28.35" hidden="false" customHeight="false" outlineLevel="0" collapsed="false">
      <c r="A82" s="264"/>
      <c r="B82" s="264"/>
      <c r="C82" s="313" t="s">
        <v>1644</v>
      </c>
      <c r="D82" s="291"/>
      <c r="E82" s="291"/>
      <c r="F82" s="200" t="str">
        <f aca="true">IF(TRIM($B82&amp;$C82)="","",IF(OR(ISNUMBER(SEARCH("未",$A82)),ISNUMBER(SEARCH("送出",$A82)),AND(TRIM($A82)="",NOT(ISNUMBER($D82)),N($H82)=0)),"【合同未回】","")&amp;IF(NOT(ISNUMBER($E82)),IF(OR(ISNUMBER(SEARCH("未",$A82)),ISNUMBER(SEARCH("送出",$A82)),AND(TRIM($A82)="",NOT(ISNUMBER($D82)),N($H82)=0)),"","【未填合同期】"),IF($E82&lt;TODAY(),"【已到期】",IF($E82-TODAY()&lt;=提醒天数,"【即将到期，剩余"&amp;($E82-TODAY())&amp;"天】","【正常】")))&amp;IF(OR($AD82="安装免保",$AD82="技术免保",$AD82="质保期内"),"【"&amp;$AD82&amp;"】",""))</f>
        <v>【合同未回】</v>
      </c>
      <c r="G82" s="310"/>
      <c r="H82" s="265"/>
      <c r="I82" s="311" t="n">
        <v>1</v>
      </c>
      <c r="J82" s="264"/>
      <c r="K82" s="267" t="str">
        <f aca="false">IF(OR(N($H82)=0,N($I82)=0),"",ROUND(N($H82)*N($I82)*IF(N($J82)=0,1,N($J82)),2))</f>
        <v/>
      </c>
      <c r="L82" s="267"/>
      <c r="M82" s="267" t="str">
        <f aca="false">IF(TRIM($B82&amp;$C82)="","",IF(AND(N($K82)=0,N($L82)=0),"",ROUND(N($K82)+N($L82),2)))</f>
        <v/>
      </c>
      <c r="N82" s="264"/>
      <c r="O82" s="264"/>
      <c r="P82" s="264"/>
      <c r="Q82" s="264"/>
      <c r="R82" s="264"/>
      <c r="S82" s="267"/>
      <c r="T82" s="268" t="str">
        <f aca="false">IF(TRIM($B82&amp;$C82)="","",IF(N($O82)=0,"",MAX(0,MIN(N($O82)-N($Q82),N($W82)))))</f>
        <v/>
      </c>
      <c r="U82" s="268" t="str">
        <f aca="false">IF(TRIM($B82&amp;$C82)="","",IF(N($Q82)&lt;=N($O82),"",N($Q82)-N($O82)))</f>
        <v/>
      </c>
      <c r="V82" s="268" t="str">
        <f aca="false">IF(OR(TRIM($B82&amp;$C82)="",$W82=""),"",MAX(0,N($W82))-N($T82))</f>
        <v/>
      </c>
      <c r="W82" s="268" t="str">
        <f aca="false">IF(TRIM($B82&amp;$C82)="","",IF(AND(N($M82)=0,N($Q82)+N($R82)+N($S82)=0),"",ROUND(N($M82)-N($Q82)-N($R82)-N($S82),2)))</f>
        <v/>
      </c>
      <c r="X82" s="269" t="str">
        <f aca="false">IF(TRIM($B82&amp;$C82)="","",IF(N($M82)=0,IF((N($Q82)+N($R82)+N($S82))=0,"—未填单价","未填单价，已收 "&amp;TEXT((N($Q82)+N($R82)+N($S82)),"#,##0.00")),IF(N($W82)&gt;0.005,"欠 "&amp;TEXT(N($W82),"#,##0.00")&amp;IF(N($T82)&gt;0,"（开票未到账 "&amp;TEXT(N($T82),"#,##0.00")&amp;"）","")&amp;IF(N($V82)&gt;0,"（未开票 "&amp;TEXT(N($V82),"#,##0.00")&amp;"）",""),IF(N($W82)&lt;-0.005,"多收 "&amp;TEXT(-N($W82),"#,##0.00"),"✔ 已结清")))&amp;IF(N($U82)&gt;0,"｜到账未开票 "&amp;TEXT(N($U82),"#,##0.00")&amp;"，待补票","")&amp;IF(N($R82)&gt;0,"｜收现 "&amp;TEXT(N($R82),"#,##0.00"),"")&amp;IF(N($S82)&gt;0,"｜收款不开票 "&amp;TEXT(N($S82),"#,##0.00"),""))</f>
        <v>—未填单价</v>
      </c>
      <c r="Y82" s="312"/>
      <c r="Z82" s="264"/>
      <c r="AA82" s="264"/>
      <c r="AB82" s="264"/>
      <c r="AC82" s="267" t="str">
        <f aca="false">IF(OR(N($O82)=0,N($AB82)=0),"",ROUND(N($O82)/(1+N($AB82))*N($AB82),2))</f>
        <v/>
      </c>
      <c r="AD82" s="312"/>
      <c r="AE82" s="312"/>
      <c r="AF82" s="270" t="str">
        <f aca="false">IF($AN82="","",IF($AN82=1,IF($AO82&gt;=1,"一次性·已到收款期","一次性·未到期"),$AE82&amp;" 第"&amp;$AO82&amp;"/"&amp;$AN82&amp;"期"))</f>
        <v/>
      </c>
      <c r="AG82" s="268" t="str">
        <f aca="false">IF(OR($AN82="",N($M82)=0),"",ROUND(N($K82)*$AO82/$AN82,2)+N($L82))</f>
        <v/>
      </c>
      <c r="AH82" s="268" t="str">
        <f aca="false">IF($AG82="","",MAX(0,ROUND($AG82-(N($Q82)+N($R82)+N($S82)),2)))</f>
        <v/>
      </c>
      <c r="AI82" s="268" t="str">
        <f aca="false">IF(OR(TRIM($B82&amp;$C82)="",NOT(ISNUMBER($D82))),"",SUMIFS($W$3:$W$1001,$AK$3:$AK$1001,$AK82,$D$3:$D$1001,"&lt;"&amp;$D82))</f>
        <v/>
      </c>
      <c r="AJ82" s="268" t="n">
        <f aca="false">IF(TRIM($B82&amp;$C82)="","",SUMIFS($W$3:$W$1001,$AK$3:$AK$1001,$AK82))</f>
        <v>0</v>
      </c>
      <c r="AK82" s="270" t="str">
        <f aca="false">IF(TRIM($B82&amp;$C82)="","",TRIM($B82)&amp;"｜"&amp;TRIM($C82))</f>
        <v>｜东湖生态旅游风景区黄鹂小区15栋1单元</v>
      </c>
      <c r="AL82" s="268" t="n">
        <f aca="false">IF(TRIM($B82&amp;$C82)="","",MIN(N($O82),N($Q82)))</f>
        <v>0</v>
      </c>
      <c r="AM82" s="271" t="str">
        <f aca="false">IF(ISNUMBER($D82),YEAR($D82),"")</f>
        <v/>
      </c>
      <c r="AN82" s="271" t="str">
        <f aca="false">IF(OR(TRIM($B82&amp;$C82)="",NOT(ISNUMBER($D82)),NOT(ISNUMBER($E82))),"",IF($E82&lt;$D82,"",IF(IF($AE82="半年付",2,IF($AE82="季度付",4,IF($AE82="月付",12,IF($AE82="半月付",24,1))))=1,1,MAX(1,ROUND(($E82-$D82+1)/365*IF($AE82="半年付",2,IF($AE82="季度付",4,IF($AE82="月付",12,IF($AE82="半月付",24,1)))),0)))))</f>
        <v/>
      </c>
      <c r="AO82" s="271" t="str">
        <f aca="true">IF($AN82="","",MIN($AN82,MAX(0,INT((TODAY()-付款宽限天数-$D82)/(($E82-$D82+1)/$AN82))+1)))</f>
        <v/>
      </c>
    </row>
    <row r="83" customFormat="false" ht="28.35" hidden="false" customHeight="false" outlineLevel="0" collapsed="false">
      <c r="A83" s="264"/>
      <c r="B83" s="264"/>
      <c r="C83" s="313" t="s">
        <v>1645</v>
      </c>
      <c r="D83" s="291"/>
      <c r="E83" s="291"/>
      <c r="F83" s="200" t="str">
        <f aca="true">IF(TRIM($B83&amp;$C83)="","",IF(OR(ISNUMBER(SEARCH("未",$A83)),ISNUMBER(SEARCH("送出",$A83)),AND(TRIM($A83)="",NOT(ISNUMBER($D83)),N($H83)=0)),"【合同未回】","")&amp;IF(NOT(ISNUMBER($E83)),IF(OR(ISNUMBER(SEARCH("未",$A83)),ISNUMBER(SEARCH("送出",$A83)),AND(TRIM($A83)="",NOT(ISNUMBER($D83)),N($H83)=0)),"","【未填合同期】"),IF($E83&lt;TODAY(),"【已到期】",IF($E83-TODAY()&lt;=提醒天数,"【即将到期，剩余"&amp;($E83-TODAY())&amp;"天】","【正常】")))&amp;IF(OR($AD83="安装免保",$AD83="技术免保",$AD83="质保期内"),"【"&amp;$AD83&amp;"】",""))</f>
        <v>【合同未回】</v>
      </c>
      <c r="G83" s="310"/>
      <c r="H83" s="265"/>
      <c r="I83" s="311" t="n">
        <v>1</v>
      </c>
      <c r="J83" s="264"/>
      <c r="K83" s="267" t="str">
        <f aca="false">IF(OR(N($H83)=0,N($I83)=0),"",ROUND(N($H83)*N($I83)*IF(N($J83)=0,1,N($J83)),2))</f>
        <v/>
      </c>
      <c r="L83" s="267"/>
      <c r="M83" s="267" t="str">
        <f aca="false">IF(TRIM($B83&amp;$C83)="","",IF(AND(N($K83)=0,N($L83)=0),"",ROUND(N($K83)+N($L83),2)))</f>
        <v/>
      </c>
      <c r="N83" s="264"/>
      <c r="O83" s="264"/>
      <c r="P83" s="264"/>
      <c r="Q83" s="264"/>
      <c r="R83" s="264"/>
      <c r="S83" s="267"/>
      <c r="T83" s="268" t="str">
        <f aca="false">IF(TRIM($B83&amp;$C83)="","",IF(N($O83)=0,"",MAX(0,MIN(N($O83)-N($Q83),N($W83)))))</f>
        <v/>
      </c>
      <c r="U83" s="268" t="str">
        <f aca="false">IF(TRIM($B83&amp;$C83)="","",IF(N($Q83)&lt;=N($O83),"",N($Q83)-N($O83)))</f>
        <v/>
      </c>
      <c r="V83" s="268" t="str">
        <f aca="false">IF(OR(TRIM($B83&amp;$C83)="",$W83=""),"",MAX(0,N($W83))-N($T83))</f>
        <v/>
      </c>
      <c r="W83" s="268" t="str">
        <f aca="false">IF(TRIM($B83&amp;$C83)="","",IF(AND(N($M83)=0,N($Q83)+N($R83)+N($S83)=0),"",ROUND(N($M83)-N($Q83)-N($R83)-N($S83),2)))</f>
        <v/>
      </c>
      <c r="X83" s="269" t="str">
        <f aca="false">IF(TRIM($B83&amp;$C83)="","",IF(N($M83)=0,IF((N($Q83)+N($R83)+N($S83))=0,"—未填单价","未填单价，已收 "&amp;TEXT((N($Q83)+N($R83)+N($S83)),"#,##0.00")),IF(N($W83)&gt;0.005,"欠 "&amp;TEXT(N($W83),"#,##0.00")&amp;IF(N($T83)&gt;0,"（开票未到账 "&amp;TEXT(N($T83),"#,##0.00")&amp;"）","")&amp;IF(N($V83)&gt;0,"（未开票 "&amp;TEXT(N($V83),"#,##0.00")&amp;"）",""),IF(N($W83)&lt;-0.005,"多收 "&amp;TEXT(-N($W83),"#,##0.00"),"✔ 已结清")))&amp;IF(N($U83)&gt;0,"｜到账未开票 "&amp;TEXT(N($U83),"#,##0.00")&amp;"，待补票","")&amp;IF(N($R83)&gt;0,"｜收现 "&amp;TEXT(N($R83),"#,##0.00"),"")&amp;IF(N($S83)&gt;0,"｜收款不开票 "&amp;TEXT(N($S83),"#,##0.00"),""))</f>
        <v>—未填单价</v>
      </c>
      <c r="Y83" s="312"/>
      <c r="Z83" s="264"/>
      <c r="AA83" s="264"/>
      <c r="AB83" s="264"/>
      <c r="AC83" s="267" t="str">
        <f aca="false">IF(OR(N($O83)=0,N($AB83)=0),"",ROUND(N($O83)/(1+N($AB83))*N($AB83),2))</f>
        <v/>
      </c>
      <c r="AD83" s="312"/>
      <c r="AE83" s="312"/>
      <c r="AF83" s="270" t="str">
        <f aca="false">IF($AN83="","",IF($AN83=1,IF($AO83&gt;=1,"一次性·已到收款期","一次性·未到期"),$AE83&amp;" 第"&amp;$AO83&amp;"/"&amp;$AN83&amp;"期"))</f>
        <v/>
      </c>
      <c r="AG83" s="268" t="str">
        <f aca="false">IF(OR($AN83="",N($M83)=0),"",ROUND(N($K83)*$AO83/$AN83,2)+N($L83))</f>
        <v/>
      </c>
      <c r="AH83" s="268" t="str">
        <f aca="false">IF($AG83="","",MAX(0,ROUND($AG83-(N($Q83)+N($R83)+N($S83)),2)))</f>
        <v/>
      </c>
      <c r="AI83" s="268" t="str">
        <f aca="false">IF(OR(TRIM($B83&amp;$C83)="",NOT(ISNUMBER($D83))),"",SUMIFS($W$3:$W$1001,$AK$3:$AK$1001,$AK83,$D$3:$D$1001,"&lt;"&amp;$D83))</f>
        <v/>
      </c>
      <c r="AJ83" s="268" t="n">
        <f aca="false">IF(TRIM($B83&amp;$C83)="","",SUMIFS($W$3:$W$1001,$AK$3:$AK$1001,$AK83))</f>
        <v>0</v>
      </c>
      <c r="AK83" s="270" t="str">
        <f aca="false">IF(TRIM($B83&amp;$C83)="","",TRIM($B83)&amp;"｜"&amp;TRIM($C83))</f>
        <v>｜东湖生态旅游风景区黄鹂小区16栋1单元</v>
      </c>
      <c r="AL83" s="268" t="n">
        <f aca="false">IF(TRIM($B83&amp;$C83)="","",MIN(N($O83),N($Q83)))</f>
        <v>0</v>
      </c>
      <c r="AM83" s="271" t="str">
        <f aca="false">IF(ISNUMBER($D83),YEAR($D83),"")</f>
        <v/>
      </c>
      <c r="AN83" s="271" t="str">
        <f aca="false">IF(OR(TRIM($B83&amp;$C83)="",NOT(ISNUMBER($D83)),NOT(ISNUMBER($E83))),"",IF($E83&lt;$D83,"",IF(IF($AE83="半年付",2,IF($AE83="季度付",4,IF($AE83="月付",12,IF($AE83="半月付",24,1))))=1,1,MAX(1,ROUND(($E83-$D83+1)/365*IF($AE83="半年付",2,IF($AE83="季度付",4,IF($AE83="月付",12,IF($AE83="半月付",24,1)))),0)))))</f>
        <v/>
      </c>
      <c r="AO83" s="271" t="str">
        <f aca="true">IF($AN83="","",MIN($AN83,MAX(0,INT((TODAY()-付款宽限天数-$D83)/(($E83-$D83+1)/$AN83))+1)))</f>
        <v/>
      </c>
    </row>
    <row r="84" customFormat="false" ht="28.35" hidden="false" customHeight="false" outlineLevel="0" collapsed="false">
      <c r="A84" s="264"/>
      <c r="B84" s="318" t="s">
        <v>1261</v>
      </c>
      <c r="C84" s="322" t="s">
        <v>1646</v>
      </c>
      <c r="D84" s="291"/>
      <c r="E84" s="291"/>
      <c r="F84" s="200" t="str">
        <f aca="true">IF(TRIM($B84&amp;$C84)="","",IF(OR(ISNUMBER(SEARCH("未",$A84)),ISNUMBER(SEARCH("送出",$A84)),AND(TRIM($A84)="",NOT(ISNUMBER($D84)),N($H84)=0)),"【合同未回】","")&amp;IF(NOT(ISNUMBER($E84)),IF(OR(ISNUMBER(SEARCH("未",$A84)),ISNUMBER(SEARCH("送出",$A84)),AND(TRIM($A84)="",NOT(ISNUMBER($D84)),N($H84)=0)),"","【未填合同期】"),IF($E84&lt;TODAY(),"【已到期】",IF($E84-TODAY()&lt;=提醒天数,"【即将到期，剩余"&amp;($E84-TODAY())&amp;"天】","【正常】")))&amp;IF(OR($AD84="安装免保",$AD84="技术免保",$AD84="质保期内"),"【"&amp;$AD84&amp;"】",""))</f>
        <v>【合同未回】</v>
      </c>
      <c r="G84" s="310"/>
      <c r="H84" s="265"/>
      <c r="I84" s="311" t="n">
        <v>1</v>
      </c>
      <c r="J84" s="264"/>
      <c r="K84" s="267" t="str">
        <f aca="false">IF(OR(N($H84)=0,N($I84)=0),"",ROUND(N($H84)*N($I84)*IF(N($J84)=0,1,N($J84)),2))</f>
        <v/>
      </c>
      <c r="L84" s="267"/>
      <c r="M84" s="267" t="str">
        <f aca="false">IF(TRIM($B84&amp;$C84)="","",IF(AND(N($K84)=0,N($L84)=0),"",ROUND(N($K84)+N($L84),2)))</f>
        <v/>
      </c>
      <c r="N84" s="264"/>
      <c r="O84" s="264"/>
      <c r="P84" s="264"/>
      <c r="Q84" s="264"/>
      <c r="R84" s="264"/>
      <c r="S84" s="267"/>
      <c r="T84" s="268" t="str">
        <f aca="false">IF(TRIM($B84&amp;$C84)="","",IF(N($O84)=0,"",MAX(0,MIN(N($O84)-N($Q84),N($W84)))))</f>
        <v/>
      </c>
      <c r="U84" s="268" t="str">
        <f aca="false">IF(TRIM($B84&amp;$C84)="","",IF(N($Q84)&lt;=N($O84),"",N($Q84)-N($O84)))</f>
        <v/>
      </c>
      <c r="V84" s="268" t="str">
        <f aca="false">IF(OR(TRIM($B84&amp;$C84)="",$W84=""),"",MAX(0,N($W84))-N($T84))</f>
        <v/>
      </c>
      <c r="W84" s="268" t="str">
        <f aca="false">IF(TRIM($B84&amp;$C84)="","",IF(AND(N($M84)=0,N($Q84)+N($R84)+N($S84)=0),"",ROUND(N($M84)-N($Q84)-N($R84)-N($S84),2)))</f>
        <v/>
      </c>
      <c r="X84" s="269" t="str">
        <f aca="false">IF(TRIM($B84&amp;$C84)="","",IF(N($M84)=0,IF((N($Q84)+N($R84)+N($S84))=0,"—未填单价","未填单价，已收 "&amp;TEXT((N($Q84)+N($R84)+N($S84)),"#,##0.00")),IF(N($W84)&gt;0.005,"欠 "&amp;TEXT(N($W84),"#,##0.00")&amp;IF(N($T84)&gt;0,"（开票未到账 "&amp;TEXT(N($T84),"#,##0.00")&amp;"）","")&amp;IF(N($V84)&gt;0,"（未开票 "&amp;TEXT(N($V84),"#,##0.00")&amp;"）",""),IF(N($W84)&lt;-0.005,"多收 "&amp;TEXT(-N($W84),"#,##0.00"),"✔ 已结清")))&amp;IF(N($U84)&gt;0,"｜到账未开票 "&amp;TEXT(N($U84),"#,##0.00")&amp;"，待补票","")&amp;IF(N($R84)&gt;0,"｜收现 "&amp;TEXT(N($R84),"#,##0.00"),"")&amp;IF(N($S84)&gt;0,"｜收款不开票 "&amp;TEXT(N($S84),"#,##0.00"),""))</f>
        <v>—未填单价</v>
      </c>
      <c r="Y84" s="312"/>
      <c r="Z84" s="264"/>
      <c r="AA84" s="264"/>
      <c r="AB84" s="264"/>
      <c r="AC84" s="267" t="str">
        <f aca="false">IF(OR(N($O84)=0,N($AB84)=0),"",ROUND(N($O84)/(1+N($AB84))*N($AB84),2))</f>
        <v/>
      </c>
      <c r="AD84" s="312"/>
      <c r="AE84" s="312"/>
      <c r="AF84" s="270" t="str">
        <f aca="false">IF($AN84="","",IF($AN84=1,IF($AO84&gt;=1,"一次性·已到收款期","一次性·未到期"),$AE84&amp;" 第"&amp;$AO84&amp;"/"&amp;$AN84&amp;"期"))</f>
        <v/>
      </c>
      <c r="AG84" s="268" t="str">
        <f aca="false">IF(OR($AN84="",N($M84)=0),"",ROUND(N($K84)*$AO84/$AN84,2)+N($L84))</f>
        <v/>
      </c>
      <c r="AH84" s="268" t="str">
        <f aca="false">IF($AG84="","",MAX(0,ROUND($AG84-(N($Q84)+N($R84)+N($S84)),2)))</f>
        <v/>
      </c>
      <c r="AI84" s="268" t="str">
        <f aca="false">IF(OR(TRIM($B84&amp;$C84)="",NOT(ISNUMBER($D84))),"",SUMIFS($W$3:$W$1001,$AK$3:$AK$1001,$AK84,$D$3:$D$1001,"&lt;"&amp;$D84))</f>
        <v/>
      </c>
      <c r="AJ84" s="268" t="n">
        <f aca="false">IF(TRIM($B84&amp;$C84)="","",SUMIFS($W$3:$W$1001,$AK$3:$AK$1001,$AK84))</f>
        <v>0</v>
      </c>
      <c r="AK84" s="270" t="str">
        <f aca="false">IF(TRIM($B84&amp;$C84)="","",TRIM($B84)&amp;"｜"&amp;TRIM($C84))</f>
        <v>中海联科技发展（武汉）有限公司｜东湖生态风景区生态风景黄鹂小区14栋2单元</v>
      </c>
      <c r="AL84" s="268" t="n">
        <f aca="false">IF(TRIM($B84&amp;$C84)="","",MIN(N($O84),N($Q84)))</f>
        <v>0</v>
      </c>
      <c r="AM84" s="271" t="str">
        <f aca="false">IF(ISNUMBER($D84),YEAR($D84),"")</f>
        <v/>
      </c>
      <c r="AN84" s="271" t="str">
        <f aca="false">IF(OR(TRIM($B84&amp;$C84)="",NOT(ISNUMBER($D84)),NOT(ISNUMBER($E84))),"",IF($E84&lt;$D84,"",IF(IF($AE84="半年付",2,IF($AE84="季度付",4,IF($AE84="月付",12,IF($AE84="半月付",24,1))))=1,1,MAX(1,ROUND(($E84-$D84+1)/365*IF($AE84="半年付",2,IF($AE84="季度付",4,IF($AE84="月付",12,IF($AE84="半月付",24,1)))),0)))))</f>
        <v/>
      </c>
      <c r="AO84" s="271" t="str">
        <f aca="true">IF($AN84="","",MIN($AN84,MAX(0,INT((TODAY()-付款宽限天数-$D84)/(($E84-$D84+1)/$AN84))+1)))</f>
        <v/>
      </c>
    </row>
    <row r="85" customFormat="false" ht="28.35" hidden="false" customHeight="false" outlineLevel="0" collapsed="false">
      <c r="A85" s="264"/>
      <c r="B85" s="264"/>
      <c r="C85" s="313" t="s">
        <v>1647</v>
      </c>
      <c r="D85" s="291"/>
      <c r="E85" s="291"/>
      <c r="F85" s="200" t="str">
        <f aca="true">IF(TRIM($B85&amp;$C85)="","",IF(OR(ISNUMBER(SEARCH("未",$A85)),ISNUMBER(SEARCH("送出",$A85)),AND(TRIM($A85)="",NOT(ISNUMBER($D85)),N($H85)=0)),"【合同未回】","")&amp;IF(NOT(ISNUMBER($E85)),IF(OR(ISNUMBER(SEARCH("未",$A85)),ISNUMBER(SEARCH("送出",$A85)),AND(TRIM($A85)="",NOT(ISNUMBER($D85)),N($H85)=0)),"","【未填合同期】"),IF($E85&lt;TODAY(),"【已到期】",IF($E85-TODAY()&lt;=提醒天数,"【即将到期，剩余"&amp;($E85-TODAY())&amp;"天】","【正常】")))&amp;IF(OR($AD85="安装免保",$AD85="技术免保",$AD85="质保期内"),"【"&amp;$AD85&amp;"】",""))</f>
        <v>【合同未回】</v>
      </c>
      <c r="G85" s="310"/>
      <c r="H85" s="265"/>
      <c r="I85" s="311" t="n">
        <v>1</v>
      </c>
      <c r="J85" s="264"/>
      <c r="K85" s="267" t="str">
        <f aca="false">IF(OR(N($H85)=0,N($I85)=0),"",ROUND(N($H85)*N($I85)*IF(N($J85)=0,1,N($J85)),2))</f>
        <v/>
      </c>
      <c r="L85" s="267"/>
      <c r="M85" s="267" t="str">
        <f aca="false">IF(TRIM($B85&amp;$C85)="","",IF(AND(N($K85)=0,N($L85)=0),"",ROUND(N($K85)+N($L85),2)))</f>
        <v/>
      </c>
      <c r="N85" s="264"/>
      <c r="O85" s="264"/>
      <c r="P85" s="264"/>
      <c r="Q85" s="264"/>
      <c r="R85" s="264"/>
      <c r="S85" s="267"/>
      <c r="T85" s="268" t="str">
        <f aca="false">IF(TRIM($B85&amp;$C85)="","",IF(N($O85)=0,"",MAX(0,MIN(N($O85)-N($Q85),N($W85)))))</f>
        <v/>
      </c>
      <c r="U85" s="268" t="str">
        <f aca="false">IF(TRIM($B85&amp;$C85)="","",IF(N($Q85)&lt;=N($O85),"",N($Q85)-N($O85)))</f>
        <v/>
      </c>
      <c r="V85" s="268" t="str">
        <f aca="false">IF(OR(TRIM($B85&amp;$C85)="",$W85=""),"",MAX(0,N($W85))-N($T85))</f>
        <v/>
      </c>
      <c r="W85" s="268" t="str">
        <f aca="false">IF(TRIM($B85&amp;$C85)="","",IF(AND(N($M85)=0,N($Q85)+N($R85)+N($S85)=0),"",ROUND(N($M85)-N($Q85)-N($R85)-N($S85),2)))</f>
        <v/>
      </c>
      <c r="X85" s="269" t="str">
        <f aca="false">IF(TRIM($B85&amp;$C85)="","",IF(N($M85)=0,IF((N($Q85)+N($R85)+N($S85))=0,"—未填单价","未填单价，已收 "&amp;TEXT((N($Q85)+N($R85)+N($S85)),"#,##0.00")),IF(N($W85)&gt;0.005,"欠 "&amp;TEXT(N($W85),"#,##0.00")&amp;IF(N($T85)&gt;0,"（开票未到账 "&amp;TEXT(N($T85),"#,##0.00")&amp;"）","")&amp;IF(N($V85)&gt;0,"（未开票 "&amp;TEXT(N($V85),"#,##0.00")&amp;"）",""),IF(N($W85)&lt;-0.005,"多收 "&amp;TEXT(-N($W85),"#,##0.00"),"✔ 已结清")))&amp;IF(N($U85)&gt;0,"｜到账未开票 "&amp;TEXT(N($U85),"#,##0.00")&amp;"，待补票","")&amp;IF(N($R85)&gt;0,"｜收现 "&amp;TEXT(N($R85),"#,##0.00"),"")&amp;IF(N($S85)&gt;0,"｜收款不开票 "&amp;TEXT(N($S85),"#,##0.00"),""))</f>
        <v>—未填单价</v>
      </c>
      <c r="Y85" s="312"/>
      <c r="Z85" s="264"/>
      <c r="AA85" s="264"/>
      <c r="AB85" s="264"/>
      <c r="AC85" s="267" t="str">
        <f aca="false">IF(OR(N($O85)=0,N($AB85)=0),"",ROUND(N($O85)/(1+N($AB85))*N($AB85),2))</f>
        <v/>
      </c>
      <c r="AD85" s="312"/>
      <c r="AE85" s="312"/>
      <c r="AF85" s="270" t="str">
        <f aca="false">IF($AN85="","",IF($AN85=1,IF($AO85&gt;=1,"一次性·已到收款期","一次性·未到期"),$AE85&amp;" 第"&amp;$AO85&amp;"/"&amp;$AN85&amp;"期"))</f>
        <v/>
      </c>
      <c r="AG85" s="268" t="str">
        <f aca="false">IF(OR($AN85="",N($M85)=0),"",ROUND(N($K85)*$AO85/$AN85,2)+N($L85))</f>
        <v/>
      </c>
      <c r="AH85" s="268" t="str">
        <f aca="false">IF($AG85="","",MAX(0,ROUND($AG85-(N($Q85)+N($R85)+N($S85)),2)))</f>
        <v/>
      </c>
      <c r="AI85" s="268" t="str">
        <f aca="false">IF(OR(TRIM($B85&amp;$C85)="",NOT(ISNUMBER($D85))),"",SUMIFS($W$3:$W$1001,$AK$3:$AK$1001,$AK85,$D$3:$D$1001,"&lt;"&amp;$D85))</f>
        <v/>
      </c>
      <c r="AJ85" s="268" t="n">
        <f aca="false">IF(TRIM($B85&amp;$C85)="","",SUMIFS($W$3:$W$1001,$AK$3:$AK$1001,$AK85))</f>
        <v>0</v>
      </c>
      <c r="AK85" s="270" t="str">
        <f aca="false">IF(TRIM($B85&amp;$C85)="","",TRIM($B85)&amp;"｜"&amp;TRIM($C85))</f>
        <v>｜七星四季花园4栋2单元</v>
      </c>
      <c r="AL85" s="268" t="n">
        <f aca="false">IF(TRIM($B85&amp;$C85)="","",MIN(N($O85),N($Q85)))</f>
        <v>0</v>
      </c>
      <c r="AM85" s="271" t="str">
        <f aca="false">IF(ISNUMBER($D85),YEAR($D85),"")</f>
        <v/>
      </c>
      <c r="AN85" s="271" t="str">
        <f aca="false">IF(OR(TRIM($B85&amp;$C85)="",NOT(ISNUMBER($D85)),NOT(ISNUMBER($E85))),"",IF($E85&lt;$D85,"",IF(IF($AE85="半年付",2,IF($AE85="季度付",4,IF($AE85="月付",12,IF($AE85="半月付",24,1))))=1,1,MAX(1,ROUND(($E85-$D85+1)/365*IF($AE85="半年付",2,IF($AE85="季度付",4,IF($AE85="月付",12,IF($AE85="半月付",24,1)))),0)))))</f>
        <v/>
      </c>
      <c r="AO85" s="271" t="str">
        <f aca="true">IF($AN85="","",MIN($AN85,MAX(0,INT((TODAY()-付款宽限天数-$D85)/(($E85-$D85+1)/$AN85))+1)))</f>
        <v/>
      </c>
    </row>
    <row r="86" customFormat="false" ht="28.35" hidden="false" customHeight="false" outlineLevel="0" collapsed="false">
      <c r="A86" s="264"/>
      <c r="B86" s="264"/>
      <c r="C86" s="313" t="s">
        <v>1648</v>
      </c>
      <c r="D86" s="291" t="n">
        <v>46428</v>
      </c>
      <c r="E86" s="291"/>
      <c r="F86" s="200" t="str">
        <f aca="true">IF(TRIM($B86&amp;$C86)="","",IF(OR(ISNUMBER(SEARCH("未",$A86)),ISNUMBER(SEARCH("送出",$A86)),AND(TRIM($A86)="",NOT(ISNUMBER($D86)),N($H86)=0)),"【合同未回】","")&amp;IF(NOT(ISNUMBER($E86)),IF(OR(ISNUMBER(SEARCH("未",$A86)),ISNUMBER(SEARCH("送出",$A86)),AND(TRIM($A86)="",NOT(ISNUMBER($D86)),N($H86)=0)),"","【未填合同期】"),IF($E86&lt;TODAY(),"【已到期】",IF($E86-TODAY()&lt;=提醒天数,"【即将到期，剩余"&amp;($E86-TODAY())&amp;"天】","【正常】")))&amp;IF(OR($AD86="安装免保",$AD86="技术免保",$AD86="质保期内"),"【"&amp;$AD86&amp;"】",""))</f>
        <v>【未填合同期】</v>
      </c>
      <c r="G86" s="310"/>
      <c r="H86" s="265"/>
      <c r="I86" s="311" t="n">
        <v>1</v>
      </c>
      <c r="J86" s="264"/>
      <c r="K86" s="267" t="str">
        <f aca="false">IF(OR(N($H86)=0,N($I86)=0),"",ROUND(N($H86)*N($I86)*IF(N($J86)=0,1,N($J86)),2))</f>
        <v/>
      </c>
      <c r="L86" s="267"/>
      <c r="M86" s="267" t="str">
        <f aca="false">IF(TRIM($B86&amp;$C86)="","",IF(AND(N($K86)=0,N($L86)=0),"",ROUND(N($K86)+N($L86),2)))</f>
        <v/>
      </c>
      <c r="N86" s="264"/>
      <c r="O86" s="264"/>
      <c r="P86" s="264"/>
      <c r="Q86" s="264"/>
      <c r="R86" s="264"/>
      <c r="S86" s="267"/>
      <c r="T86" s="268" t="str">
        <f aca="false">IF(TRIM($B86&amp;$C86)="","",IF(N($O86)=0,"",MAX(0,MIN(N($O86)-N($Q86),N($W86)))))</f>
        <v/>
      </c>
      <c r="U86" s="268" t="str">
        <f aca="false">IF(TRIM($B86&amp;$C86)="","",IF(N($Q86)&lt;=N($O86),"",N($Q86)-N($O86)))</f>
        <v/>
      </c>
      <c r="V86" s="268" t="str">
        <f aca="false">IF(OR(TRIM($B86&amp;$C86)="",$W86=""),"",MAX(0,N($W86))-N($T86))</f>
        <v/>
      </c>
      <c r="W86" s="268" t="str">
        <f aca="false">IF(TRIM($B86&amp;$C86)="","",IF(AND(N($M86)=0,N($Q86)+N($R86)+N($S86)=0),"",ROUND(N($M86)-N($Q86)-N($R86)-N($S86),2)))</f>
        <v/>
      </c>
      <c r="X86" s="269" t="str">
        <f aca="false">IF(TRIM($B86&amp;$C86)="","",IF(N($M86)=0,IF((N($Q86)+N($R86)+N($S86))=0,"—未填单价","未填单价，已收 "&amp;TEXT((N($Q86)+N($R86)+N($S86)),"#,##0.00")),IF(N($W86)&gt;0.005,"欠 "&amp;TEXT(N($W86),"#,##0.00")&amp;IF(N($T86)&gt;0,"（开票未到账 "&amp;TEXT(N($T86),"#,##0.00")&amp;"）","")&amp;IF(N($V86)&gt;0,"（未开票 "&amp;TEXT(N($V86),"#,##0.00")&amp;"）",""),IF(N($W86)&lt;-0.005,"多收 "&amp;TEXT(-N($W86),"#,##0.00"),"✔ 已结清")))&amp;IF(N($U86)&gt;0,"｜到账未开票 "&amp;TEXT(N($U86),"#,##0.00")&amp;"，待补票","")&amp;IF(N($R86)&gt;0,"｜收现 "&amp;TEXT(N($R86),"#,##0.00"),"")&amp;IF(N($S86)&gt;0,"｜收款不开票 "&amp;TEXT(N($S86),"#,##0.00"),""))</f>
        <v>—未填单价</v>
      </c>
      <c r="Y86" s="312"/>
      <c r="Z86" s="264"/>
      <c r="AA86" s="264"/>
      <c r="AB86" s="264"/>
      <c r="AC86" s="267" t="str">
        <f aca="false">IF(OR(N($O86)=0,N($AB86)=0),"",ROUND(N($O86)/(1+N($AB86))*N($AB86),2))</f>
        <v/>
      </c>
      <c r="AD86" s="312"/>
      <c r="AE86" s="312"/>
      <c r="AF86" s="270" t="str">
        <f aca="false">IF($AN86="","",IF($AN86=1,IF($AO86&gt;=1,"一次性·已到收款期","一次性·未到期"),$AE86&amp;" 第"&amp;$AO86&amp;"/"&amp;$AN86&amp;"期"))</f>
        <v/>
      </c>
      <c r="AG86" s="268" t="str">
        <f aca="false">IF(OR($AN86="",N($M86)=0),"",ROUND(N($K86)*$AO86/$AN86,2)+N($L86))</f>
        <v/>
      </c>
      <c r="AH86" s="268" t="str">
        <f aca="false">IF($AG86="","",MAX(0,ROUND($AG86-(N($Q86)+N($R86)+N($S86)),2)))</f>
        <v/>
      </c>
      <c r="AI86" s="268" t="n">
        <f aca="false">IF(OR(TRIM($B86&amp;$C86)="",NOT(ISNUMBER($D86))),"",SUMIFS($W$3:$W$1001,$AK$3:$AK$1001,$AK86,$D$3:$D$1001,"&lt;"&amp;$D86))</f>
        <v>0</v>
      </c>
      <c r="AJ86" s="268" t="n">
        <f aca="false">IF(TRIM($B86&amp;$C86)="","",SUMIFS($W$3:$W$1001,$AK$3:$AK$1001,$AK86))</f>
        <v>0</v>
      </c>
      <c r="AK86" s="270" t="str">
        <f aca="false">IF(TRIM($B86&amp;$C86)="","",TRIM($B86)&amp;"｜"&amp;TRIM($C86))</f>
        <v>｜柴林花园12-1</v>
      </c>
      <c r="AL86" s="268" t="n">
        <f aca="false">IF(TRIM($B86&amp;$C86)="","",MIN(N($O86),N($Q86)))</f>
        <v>0</v>
      </c>
      <c r="AM86" s="271" t="n">
        <f aca="false">IF(ISNUMBER($D86),YEAR($D86),"")</f>
        <v>2027</v>
      </c>
      <c r="AN86" s="271" t="str">
        <f aca="false">IF(OR(TRIM($B86&amp;$C86)="",NOT(ISNUMBER($D86)),NOT(ISNUMBER($E86))),"",IF($E86&lt;$D86,"",IF(IF($AE86="半年付",2,IF($AE86="季度付",4,IF($AE86="月付",12,IF($AE86="半月付",24,1))))=1,1,MAX(1,ROUND(($E86-$D86+1)/365*IF($AE86="半年付",2,IF($AE86="季度付",4,IF($AE86="月付",12,IF($AE86="半月付",24,1)))),0)))))</f>
        <v/>
      </c>
      <c r="AO86" s="271" t="str">
        <f aca="true">IF($AN86="","",MIN($AN86,MAX(0,INT((TODAY()-付款宽限天数-$D86)/(($E86-$D86+1)/$AN86))+1)))</f>
        <v/>
      </c>
    </row>
    <row r="87" customFormat="false" ht="28.35" hidden="false" customHeight="false" outlineLevel="0" collapsed="false">
      <c r="A87" s="264"/>
      <c r="B87" s="264"/>
      <c r="C87" s="313" t="s">
        <v>1649</v>
      </c>
      <c r="D87" s="291" t="n">
        <v>46490</v>
      </c>
      <c r="E87" s="291"/>
      <c r="F87" s="200" t="str">
        <f aca="true">IF(TRIM($B87&amp;$C87)="","",IF(OR(ISNUMBER(SEARCH("未",$A87)),ISNUMBER(SEARCH("送出",$A87)),AND(TRIM($A87)="",NOT(ISNUMBER($D87)),N($H87)=0)),"【合同未回】","")&amp;IF(NOT(ISNUMBER($E87)),IF(OR(ISNUMBER(SEARCH("未",$A87)),ISNUMBER(SEARCH("送出",$A87)),AND(TRIM($A87)="",NOT(ISNUMBER($D87)),N($H87)=0)),"","【未填合同期】"),IF($E87&lt;TODAY(),"【已到期】",IF($E87-TODAY()&lt;=提醒天数,"【即将到期，剩余"&amp;($E87-TODAY())&amp;"天】","【正常】")))&amp;IF(OR($AD87="安装免保",$AD87="技术免保",$AD87="质保期内"),"【"&amp;$AD87&amp;"】",""))</f>
        <v>【未填合同期】</v>
      </c>
      <c r="G87" s="310"/>
      <c r="H87" s="265"/>
      <c r="I87" s="311" t="n">
        <v>1</v>
      </c>
      <c r="J87" s="264"/>
      <c r="K87" s="267" t="str">
        <f aca="false">IF(OR(N($H87)=0,N($I87)=0),"",ROUND(N($H87)*N($I87)*IF(N($J87)=0,1,N($J87)),2))</f>
        <v/>
      </c>
      <c r="L87" s="267"/>
      <c r="M87" s="267" t="str">
        <f aca="false">IF(TRIM($B87&amp;$C87)="","",IF(AND(N($K87)=0,N($L87)=0),"",ROUND(N($K87)+N($L87),2)))</f>
        <v/>
      </c>
      <c r="N87" s="264"/>
      <c r="O87" s="264"/>
      <c r="P87" s="264"/>
      <c r="Q87" s="264"/>
      <c r="R87" s="264"/>
      <c r="S87" s="267"/>
      <c r="T87" s="268" t="str">
        <f aca="false">IF(TRIM($B87&amp;$C87)="","",IF(N($O87)=0,"",MAX(0,MIN(N($O87)-N($Q87),N($W87)))))</f>
        <v/>
      </c>
      <c r="U87" s="268" t="str">
        <f aca="false">IF(TRIM($B87&amp;$C87)="","",IF(N($Q87)&lt;=N($O87),"",N($Q87)-N($O87)))</f>
        <v/>
      </c>
      <c r="V87" s="268" t="str">
        <f aca="false">IF(OR(TRIM($B87&amp;$C87)="",$W87=""),"",MAX(0,N($W87))-N($T87))</f>
        <v/>
      </c>
      <c r="W87" s="268" t="str">
        <f aca="false">IF(TRIM($B87&amp;$C87)="","",IF(AND(N($M87)=0,N($Q87)+N($R87)+N($S87)=0),"",ROUND(N($M87)-N($Q87)-N($R87)-N($S87),2)))</f>
        <v/>
      </c>
      <c r="X87" s="269" t="str">
        <f aca="false">IF(TRIM($B87&amp;$C87)="","",IF(N($M87)=0,IF((N($Q87)+N($R87)+N($S87))=0,"—未填单价","未填单价，已收 "&amp;TEXT((N($Q87)+N($R87)+N($S87)),"#,##0.00")),IF(N($W87)&gt;0.005,"欠 "&amp;TEXT(N($W87),"#,##0.00")&amp;IF(N($T87)&gt;0,"（开票未到账 "&amp;TEXT(N($T87),"#,##0.00")&amp;"）","")&amp;IF(N($V87)&gt;0,"（未开票 "&amp;TEXT(N($V87),"#,##0.00")&amp;"）",""),IF(N($W87)&lt;-0.005,"多收 "&amp;TEXT(-N($W87),"#,##0.00"),"✔ 已结清")))&amp;IF(N($U87)&gt;0,"｜到账未开票 "&amp;TEXT(N($U87),"#,##0.00")&amp;"，待补票","")&amp;IF(N($R87)&gt;0,"｜收现 "&amp;TEXT(N($R87),"#,##0.00"),"")&amp;IF(N($S87)&gt;0,"｜收款不开票 "&amp;TEXT(N($S87),"#,##0.00"),""))</f>
        <v>—未填单价</v>
      </c>
      <c r="Y87" s="312"/>
      <c r="Z87" s="264"/>
      <c r="AA87" s="264"/>
      <c r="AB87" s="264"/>
      <c r="AC87" s="267" t="str">
        <f aca="false">IF(OR(N($O87)=0,N($AB87)=0),"",ROUND(N($O87)/(1+N($AB87))*N($AB87),2))</f>
        <v/>
      </c>
      <c r="AD87" s="312"/>
      <c r="AE87" s="312"/>
      <c r="AF87" s="270" t="str">
        <f aca="false">IF($AN87="","",IF($AN87=1,IF($AO87&gt;=1,"一次性·已到收款期","一次性·未到期"),$AE87&amp;" 第"&amp;$AO87&amp;"/"&amp;$AN87&amp;"期"))</f>
        <v/>
      </c>
      <c r="AG87" s="268" t="str">
        <f aca="false">IF(OR($AN87="",N($M87)=0),"",ROUND(N($K87)*$AO87/$AN87,2)+N($L87))</f>
        <v/>
      </c>
      <c r="AH87" s="268" t="str">
        <f aca="false">IF($AG87="","",MAX(0,ROUND($AG87-(N($Q87)+N($R87)+N($S87)),2)))</f>
        <v/>
      </c>
      <c r="AI87" s="268" t="n">
        <f aca="false">IF(OR(TRIM($B87&amp;$C87)="",NOT(ISNUMBER($D87))),"",SUMIFS($W$3:$W$1001,$AK$3:$AK$1001,$AK87,$D$3:$D$1001,"&lt;"&amp;$D87))</f>
        <v>0</v>
      </c>
      <c r="AJ87" s="268" t="n">
        <f aca="false">IF(TRIM($B87&amp;$C87)="","",SUMIFS($W$3:$W$1001,$AK$3:$AK$1001,$AK87))</f>
        <v>0</v>
      </c>
      <c r="AK87" s="270" t="str">
        <f aca="false">IF(TRIM($B87&amp;$C87)="","",TRIM($B87)&amp;"｜"&amp;TRIM($C87))</f>
        <v>｜铁机馨苑2-3</v>
      </c>
      <c r="AL87" s="268" t="n">
        <f aca="false">IF(TRIM($B87&amp;$C87)="","",MIN(N($O87),N($Q87)))</f>
        <v>0</v>
      </c>
      <c r="AM87" s="271" t="n">
        <f aca="false">IF(ISNUMBER($D87),YEAR($D87),"")</f>
        <v>2027</v>
      </c>
      <c r="AN87" s="271" t="str">
        <f aca="false">IF(OR(TRIM($B87&amp;$C87)="",NOT(ISNUMBER($D87)),NOT(ISNUMBER($E87))),"",IF($E87&lt;$D87,"",IF(IF($AE87="半年付",2,IF($AE87="季度付",4,IF($AE87="月付",12,IF($AE87="半月付",24,1))))=1,1,MAX(1,ROUND(($E87-$D87+1)/365*IF($AE87="半年付",2,IF($AE87="季度付",4,IF($AE87="月付",12,IF($AE87="半月付",24,1)))),0)))))</f>
        <v/>
      </c>
      <c r="AO87" s="271" t="str">
        <f aca="true">IF($AN87="","",MIN($AN87,MAX(0,INT((TODAY()-付款宽限天数-$D87)/(($E87-$D87+1)/$AN87))+1)))</f>
        <v/>
      </c>
    </row>
    <row r="88" customFormat="false" ht="28.35" hidden="false" customHeight="false" outlineLevel="0" collapsed="false">
      <c r="A88" s="264"/>
      <c r="B88" s="264"/>
      <c r="C88" s="313" t="s">
        <v>1650</v>
      </c>
      <c r="D88" s="291" t="n">
        <v>46547</v>
      </c>
      <c r="E88" s="291"/>
      <c r="F88" s="200" t="str">
        <f aca="true">IF(TRIM($B88&amp;$C88)="","",IF(OR(ISNUMBER(SEARCH("未",$A88)),ISNUMBER(SEARCH("送出",$A88)),AND(TRIM($A88)="",NOT(ISNUMBER($D88)),N($H88)=0)),"【合同未回】","")&amp;IF(NOT(ISNUMBER($E88)),IF(OR(ISNUMBER(SEARCH("未",$A88)),ISNUMBER(SEARCH("送出",$A88)),AND(TRIM($A88)="",NOT(ISNUMBER($D88)),N($H88)=0)),"","【未填合同期】"),IF($E88&lt;TODAY(),"【已到期】",IF($E88-TODAY()&lt;=提醒天数,"【即将到期，剩余"&amp;($E88-TODAY())&amp;"天】","【正常】")))&amp;IF(OR($AD88="安装免保",$AD88="技术免保",$AD88="质保期内"),"【"&amp;$AD88&amp;"】",""))</f>
        <v>【未填合同期】</v>
      </c>
      <c r="G88" s="310"/>
      <c r="H88" s="265"/>
      <c r="I88" s="311" t="n">
        <v>1</v>
      </c>
      <c r="J88" s="264"/>
      <c r="K88" s="267" t="str">
        <f aca="false">IF(OR(N($H88)=0,N($I88)=0),"",ROUND(N($H88)*N($I88)*IF(N($J88)=0,1,N($J88)),2))</f>
        <v/>
      </c>
      <c r="L88" s="267"/>
      <c r="M88" s="267" t="str">
        <f aca="false">IF(TRIM($B88&amp;$C88)="","",IF(AND(N($K88)=0,N($L88)=0),"",ROUND(N($K88)+N($L88),2)))</f>
        <v/>
      </c>
      <c r="N88" s="264"/>
      <c r="O88" s="264"/>
      <c r="P88" s="264"/>
      <c r="Q88" s="264"/>
      <c r="R88" s="264"/>
      <c r="S88" s="267"/>
      <c r="T88" s="268" t="str">
        <f aca="false">IF(TRIM($B88&amp;$C88)="","",IF(N($O88)=0,"",MAX(0,MIN(N($O88)-N($Q88),N($W88)))))</f>
        <v/>
      </c>
      <c r="U88" s="268" t="str">
        <f aca="false">IF(TRIM($B88&amp;$C88)="","",IF(N($Q88)&lt;=N($O88),"",N($Q88)-N($O88)))</f>
        <v/>
      </c>
      <c r="V88" s="268" t="str">
        <f aca="false">IF(OR(TRIM($B88&amp;$C88)="",$W88=""),"",MAX(0,N($W88))-N($T88))</f>
        <v/>
      </c>
      <c r="W88" s="268" t="str">
        <f aca="false">IF(TRIM($B88&amp;$C88)="","",IF(AND(N($M88)=0,N($Q88)+N($R88)+N($S88)=0),"",ROUND(N($M88)-N($Q88)-N($R88)-N($S88),2)))</f>
        <v/>
      </c>
      <c r="X88" s="269" t="str">
        <f aca="false">IF(TRIM($B88&amp;$C88)="","",IF(N($M88)=0,IF((N($Q88)+N($R88)+N($S88))=0,"—未填单价","未填单价，已收 "&amp;TEXT((N($Q88)+N($R88)+N($S88)),"#,##0.00")),IF(N($W88)&gt;0.005,"欠 "&amp;TEXT(N($W88),"#,##0.00")&amp;IF(N($T88)&gt;0,"（开票未到账 "&amp;TEXT(N($T88),"#,##0.00")&amp;"）","")&amp;IF(N($V88)&gt;0,"（未开票 "&amp;TEXT(N($V88),"#,##0.00")&amp;"）",""),IF(N($W88)&lt;-0.005,"多收 "&amp;TEXT(-N($W88),"#,##0.00"),"✔ 已结清")))&amp;IF(N($U88)&gt;0,"｜到账未开票 "&amp;TEXT(N($U88),"#,##0.00")&amp;"，待补票","")&amp;IF(N($R88)&gt;0,"｜收现 "&amp;TEXT(N($R88),"#,##0.00"),"")&amp;IF(N($S88)&gt;0,"｜收款不开票 "&amp;TEXT(N($S88),"#,##0.00"),""))</f>
        <v>—未填单价</v>
      </c>
      <c r="Y88" s="312"/>
      <c r="Z88" s="264"/>
      <c r="AA88" s="264"/>
      <c r="AB88" s="264"/>
      <c r="AC88" s="267" t="str">
        <f aca="false">IF(OR(N($O88)=0,N($AB88)=0),"",ROUND(N($O88)/(1+N($AB88))*N($AB88),2))</f>
        <v/>
      </c>
      <c r="AD88" s="312"/>
      <c r="AE88" s="312"/>
      <c r="AF88" s="270" t="str">
        <f aca="false">IF($AN88="","",IF($AN88=1,IF($AO88&gt;=1,"一次性·已到收款期","一次性·未到期"),$AE88&amp;" 第"&amp;$AO88&amp;"/"&amp;$AN88&amp;"期"))</f>
        <v/>
      </c>
      <c r="AG88" s="268" t="str">
        <f aca="false">IF(OR($AN88="",N($M88)=0),"",ROUND(N($K88)*$AO88/$AN88,2)+N($L88))</f>
        <v/>
      </c>
      <c r="AH88" s="268" t="str">
        <f aca="false">IF($AG88="","",MAX(0,ROUND($AG88-(N($Q88)+N($R88)+N($S88)),2)))</f>
        <v/>
      </c>
      <c r="AI88" s="268" t="n">
        <f aca="false">IF(OR(TRIM($B88&amp;$C88)="",NOT(ISNUMBER($D88))),"",SUMIFS($W$3:$W$1001,$AK$3:$AK$1001,$AK88,$D$3:$D$1001,"&lt;"&amp;$D88))</f>
        <v>0</v>
      </c>
      <c r="AJ88" s="268" t="n">
        <f aca="false">IF(TRIM($B88&amp;$C88)="","",SUMIFS($W$3:$W$1001,$AK$3:$AK$1001,$AK88))</f>
        <v>0</v>
      </c>
      <c r="AK88" s="270" t="str">
        <f aca="false">IF(TRIM($B88&amp;$C88)="","",TRIM($B88)&amp;"｜"&amp;TRIM($C88))</f>
        <v>｜丰竹园小区205栋2单元</v>
      </c>
      <c r="AL88" s="268" t="n">
        <f aca="false">IF(TRIM($B88&amp;$C88)="","",MIN(N($O88),N($Q88)))</f>
        <v>0</v>
      </c>
      <c r="AM88" s="271" t="n">
        <f aca="false">IF(ISNUMBER($D88),YEAR($D88),"")</f>
        <v>2027</v>
      </c>
      <c r="AN88" s="271" t="str">
        <f aca="false">IF(OR(TRIM($B88&amp;$C88)="",NOT(ISNUMBER($D88)),NOT(ISNUMBER($E88))),"",IF($E88&lt;$D88,"",IF(IF($AE88="半年付",2,IF($AE88="季度付",4,IF($AE88="月付",12,IF($AE88="半月付",24,1))))=1,1,MAX(1,ROUND(($E88-$D88+1)/365*IF($AE88="半年付",2,IF($AE88="季度付",4,IF($AE88="月付",12,IF($AE88="半月付",24,1)))),0)))))</f>
        <v/>
      </c>
      <c r="AO88" s="271" t="str">
        <f aca="true">IF($AN88="","",MIN($AN88,MAX(0,INT((TODAY()-付款宽限天数-$D88)/(($E88-$D88+1)/$AN88))+1)))</f>
        <v/>
      </c>
    </row>
    <row r="89" customFormat="false" ht="28.35" hidden="false" customHeight="false" outlineLevel="0" collapsed="false">
      <c r="A89" s="264"/>
      <c r="B89" s="319" t="s">
        <v>1651</v>
      </c>
      <c r="C89" s="322" t="s">
        <v>1652</v>
      </c>
      <c r="D89" s="291"/>
      <c r="E89" s="291"/>
      <c r="F89" s="200" t="str">
        <f aca="true">IF(TRIM($B89&amp;$C89)="","",IF(OR(ISNUMBER(SEARCH("未",$A89)),ISNUMBER(SEARCH("送出",$A89)),AND(TRIM($A89)="",NOT(ISNUMBER($D89)),N($H89)=0)),"【合同未回】","")&amp;IF(NOT(ISNUMBER($E89)),IF(OR(ISNUMBER(SEARCH("未",$A89)),ISNUMBER(SEARCH("送出",$A89)),AND(TRIM($A89)="",NOT(ISNUMBER($D89)),N($H89)=0)),"","【未填合同期】"),IF($E89&lt;TODAY(),"【已到期】",IF($E89-TODAY()&lt;=提醒天数,"【即将到期，剩余"&amp;($E89-TODAY())&amp;"天】","【正常】")))&amp;IF(OR($AD89="安装免保",$AD89="技术免保",$AD89="质保期内"),"【"&amp;$AD89&amp;"】",""))</f>
        <v>【合同未回】</v>
      </c>
      <c r="G89" s="310"/>
      <c r="H89" s="265"/>
      <c r="I89" s="311" t="n">
        <v>1</v>
      </c>
      <c r="J89" s="264"/>
      <c r="K89" s="267" t="str">
        <f aca="false">IF(OR(N($H89)=0,N($I89)=0),"",ROUND(N($H89)*N($I89)*IF(N($J89)=0,1,N($J89)),2))</f>
        <v/>
      </c>
      <c r="L89" s="267"/>
      <c r="M89" s="267" t="str">
        <f aca="false">IF(TRIM($B89&amp;$C89)="","",IF(AND(N($K89)=0,N($L89)=0),"",ROUND(N($K89)+N($L89),2)))</f>
        <v/>
      </c>
      <c r="N89" s="264"/>
      <c r="O89" s="264"/>
      <c r="P89" s="264"/>
      <c r="Q89" s="264"/>
      <c r="R89" s="264"/>
      <c r="S89" s="267"/>
      <c r="T89" s="268" t="str">
        <f aca="false">IF(TRIM($B89&amp;$C89)="","",IF(N($O89)=0,"",MAX(0,MIN(N($O89)-N($Q89),N($W89)))))</f>
        <v/>
      </c>
      <c r="U89" s="268" t="str">
        <f aca="false">IF(TRIM($B89&amp;$C89)="","",IF(N($Q89)&lt;=N($O89),"",N($Q89)-N($O89)))</f>
        <v/>
      </c>
      <c r="V89" s="268" t="str">
        <f aca="false">IF(OR(TRIM($B89&amp;$C89)="",$W89=""),"",MAX(0,N($W89))-N($T89))</f>
        <v/>
      </c>
      <c r="W89" s="268" t="str">
        <f aca="false">IF(TRIM($B89&amp;$C89)="","",IF(AND(N($M89)=0,N($Q89)+N($R89)+N($S89)=0),"",ROUND(N($M89)-N($Q89)-N($R89)-N($S89),2)))</f>
        <v/>
      </c>
      <c r="X89" s="269" t="str">
        <f aca="false">IF(TRIM($B89&amp;$C89)="","",IF(N($M89)=0,IF((N($Q89)+N($R89)+N($S89))=0,"—未填单价","未填单价，已收 "&amp;TEXT((N($Q89)+N($R89)+N($S89)),"#,##0.00")),IF(N($W89)&gt;0.005,"欠 "&amp;TEXT(N($W89),"#,##0.00")&amp;IF(N($T89)&gt;0,"（开票未到账 "&amp;TEXT(N($T89),"#,##0.00")&amp;"）","")&amp;IF(N($V89)&gt;0,"（未开票 "&amp;TEXT(N($V89),"#,##0.00")&amp;"）",""),IF(N($W89)&lt;-0.005,"多收 "&amp;TEXT(-N($W89),"#,##0.00"),"✔ 已结清")))&amp;IF(N($U89)&gt;0,"｜到账未开票 "&amp;TEXT(N($U89),"#,##0.00")&amp;"，待补票","")&amp;IF(N($R89)&gt;0,"｜收现 "&amp;TEXT(N($R89),"#,##0.00"),"")&amp;IF(N($S89)&gt;0,"｜收款不开票 "&amp;TEXT(N($S89),"#,##0.00"),""))</f>
        <v>—未填单价</v>
      </c>
      <c r="Y89" s="312"/>
      <c r="Z89" s="264"/>
      <c r="AA89" s="264"/>
      <c r="AB89" s="264"/>
      <c r="AC89" s="267" t="str">
        <f aca="false">IF(OR(N($O89)=0,N($AB89)=0),"",ROUND(N($O89)/(1+N($AB89))*N($AB89),2))</f>
        <v/>
      </c>
      <c r="AD89" s="312"/>
      <c r="AE89" s="312"/>
      <c r="AF89" s="270" t="str">
        <f aca="false">IF($AN89="","",IF($AN89=1,IF($AO89&gt;=1,"一次性·已到收款期","一次性·未到期"),$AE89&amp;" 第"&amp;$AO89&amp;"/"&amp;$AN89&amp;"期"))</f>
        <v/>
      </c>
      <c r="AG89" s="268" t="str">
        <f aca="false">IF(OR($AN89="",N($M89)=0),"",ROUND(N($K89)*$AO89/$AN89,2)+N($L89))</f>
        <v/>
      </c>
      <c r="AH89" s="268" t="str">
        <f aca="false">IF($AG89="","",MAX(0,ROUND($AG89-(N($Q89)+N($R89)+N($S89)),2)))</f>
        <v/>
      </c>
      <c r="AI89" s="268" t="str">
        <f aca="false">IF(OR(TRIM($B89&amp;$C89)="",NOT(ISNUMBER($D89))),"",SUMIFS($W$3:$W$1001,$AK$3:$AK$1001,$AK89,$D$3:$D$1001,"&lt;"&amp;$D89))</f>
        <v/>
      </c>
      <c r="AJ89" s="268" t="n">
        <f aca="false">IF(TRIM($B89&amp;$C89)="","",SUMIFS($W$3:$W$1001,$AK$3:$AK$1001,$AK89))</f>
        <v>0</v>
      </c>
      <c r="AK89" s="270" t="str">
        <f aca="false">IF(TRIM($B89&amp;$C89)="","",TRIM($B89)&amp;"｜"&amp;TRIM($C89))</f>
        <v>武汉市江汉区人民政府汉兴街道办事处｜（电建小区42-2）（刘正春）</v>
      </c>
      <c r="AL89" s="268" t="n">
        <f aca="false">IF(TRIM($B89&amp;$C89)="","",MIN(N($O89),N($Q89)))</f>
        <v>0</v>
      </c>
      <c r="AM89" s="271" t="str">
        <f aca="false">IF(ISNUMBER($D89),YEAR($D89),"")</f>
        <v/>
      </c>
      <c r="AN89" s="271" t="str">
        <f aca="false">IF(OR(TRIM($B89&amp;$C89)="",NOT(ISNUMBER($D89)),NOT(ISNUMBER($E89))),"",IF($E89&lt;$D89,"",IF(IF($AE89="半年付",2,IF($AE89="季度付",4,IF($AE89="月付",12,IF($AE89="半月付",24,1))))=1,1,MAX(1,ROUND(($E89-$D89+1)/365*IF($AE89="半年付",2,IF($AE89="季度付",4,IF($AE89="月付",12,IF($AE89="半月付",24,1)))),0)))))</f>
        <v/>
      </c>
      <c r="AO89" s="271" t="str">
        <f aca="true">IF($AN89="","",MIN($AN89,MAX(0,INT((TODAY()-付款宽限天数-$D89)/(($E89-$D89+1)/$AN89))+1)))</f>
        <v/>
      </c>
    </row>
    <row r="90" customFormat="false" ht="28.35" hidden="false" customHeight="false" outlineLevel="0" collapsed="false">
      <c r="A90" s="264"/>
      <c r="B90" s="319" t="s">
        <v>1651</v>
      </c>
      <c r="C90" s="322" t="s">
        <v>1653</v>
      </c>
      <c r="D90" s="291"/>
      <c r="E90" s="291"/>
      <c r="F90" s="200" t="str">
        <f aca="true">IF(TRIM($B90&amp;$C90)="","",IF(OR(ISNUMBER(SEARCH("未",$A90)),ISNUMBER(SEARCH("送出",$A90)),AND(TRIM($A90)="",NOT(ISNUMBER($D90)),N($H90)=0)),"【合同未回】","")&amp;IF(NOT(ISNUMBER($E90)),IF(OR(ISNUMBER(SEARCH("未",$A90)),ISNUMBER(SEARCH("送出",$A90)),AND(TRIM($A90)="",NOT(ISNUMBER($D90)),N($H90)=0)),"","【未填合同期】"),IF($E90&lt;TODAY(),"【已到期】",IF($E90-TODAY()&lt;=提醒天数,"【即将到期，剩余"&amp;($E90-TODAY())&amp;"天】","【正常】")))&amp;IF(OR($AD90="安装免保",$AD90="技术免保",$AD90="质保期内"),"【"&amp;$AD90&amp;"】",""))</f>
        <v>【合同未回】</v>
      </c>
      <c r="G90" s="310"/>
      <c r="H90" s="265"/>
      <c r="I90" s="311" t="n">
        <v>1</v>
      </c>
      <c r="J90" s="264"/>
      <c r="K90" s="267" t="str">
        <f aca="false">IF(OR(N($H90)=0,N($I90)=0),"",ROUND(N($H90)*N($I90)*IF(N($J90)=0,1,N($J90)),2))</f>
        <v/>
      </c>
      <c r="L90" s="267"/>
      <c r="M90" s="267" t="str">
        <f aca="false">IF(TRIM($B90&amp;$C90)="","",IF(AND(N($K90)=0,N($L90)=0),"",ROUND(N($K90)+N($L90),2)))</f>
        <v/>
      </c>
      <c r="N90" s="264"/>
      <c r="O90" s="264"/>
      <c r="P90" s="264"/>
      <c r="Q90" s="264"/>
      <c r="R90" s="264"/>
      <c r="S90" s="267"/>
      <c r="T90" s="268" t="str">
        <f aca="false">IF(TRIM($B90&amp;$C90)="","",IF(N($O90)=0,"",MAX(0,MIN(N($O90)-N($Q90),N($W90)))))</f>
        <v/>
      </c>
      <c r="U90" s="268" t="str">
        <f aca="false">IF(TRIM($B90&amp;$C90)="","",IF(N($Q90)&lt;=N($O90),"",N($Q90)-N($O90)))</f>
        <v/>
      </c>
      <c r="V90" s="268" t="str">
        <f aca="false">IF(OR(TRIM($B90&amp;$C90)="",$W90=""),"",MAX(0,N($W90))-N($T90))</f>
        <v/>
      </c>
      <c r="W90" s="268" t="str">
        <f aca="false">IF(TRIM($B90&amp;$C90)="","",IF(AND(N($M90)=0,N($Q90)+N($R90)+N($S90)=0),"",ROUND(N($M90)-N($Q90)-N($R90)-N($S90),2)))</f>
        <v/>
      </c>
      <c r="X90" s="269" t="str">
        <f aca="false">IF(TRIM($B90&amp;$C90)="","",IF(N($M90)=0,IF((N($Q90)+N($R90)+N($S90))=0,"—未填单价","未填单价，已收 "&amp;TEXT((N($Q90)+N($R90)+N($S90)),"#,##0.00")),IF(N($W90)&gt;0.005,"欠 "&amp;TEXT(N($W90),"#,##0.00")&amp;IF(N($T90)&gt;0,"（开票未到账 "&amp;TEXT(N($T90),"#,##0.00")&amp;"）","")&amp;IF(N($V90)&gt;0,"（未开票 "&amp;TEXT(N($V90),"#,##0.00")&amp;"）",""),IF(N($W90)&lt;-0.005,"多收 "&amp;TEXT(-N($W90),"#,##0.00"),"✔ 已结清")))&amp;IF(N($U90)&gt;0,"｜到账未开票 "&amp;TEXT(N($U90),"#,##0.00")&amp;"，待补票","")&amp;IF(N($R90)&gt;0,"｜收现 "&amp;TEXT(N($R90),"#,##0.00"),"")&amp;IF(N($S90)&gt;0,"｜收款不开票 "&amp;TEXT(N($S90),"#,##0.00"),""))</f>
        <v>—未填单价</v>
      </c>
      <c r="Y90" s="312"/>
      <c r="Z90" s="264"/>
      <c r="AA90" s="264"/>
      <c r="AB90" s="264"/>
      <c r="AC90" s="267" t="str">
        <f aca="false">IF(OR(N($O90)=0,N($AB90)=0),"",ROUND(N($O90)/(1+N($AB90))*N($AB90),2))</f>
        <v/>
      </c>
      <c r="AD90" s="312"/>
      <c r="AE90" s="312"/>
      <c r="AF90" s="270" t="str">
        <f aca="false">IF($AN90="","",IF($AN90=1,IF($AO90&gt;=1,"一次性·已到收款期","一次性·未到期"),$AE90&amp;" 第"&amp;$AO90&amp;"/"&amp;$AN90&amp;"期"))</f>
        <v/>
      </c>
      <c r="AG90" s="268" t="str">
        <f aca="false">IF(OR($AN90="",N($M90)=0),"",ROUND(N($K90)*$AO90/$AN90,2)+N($L90))</f>
        <v/>
      </c>
      <c r="AH90" s="268" t="str">
        <f aca="false">IF($AG90="","",MAX(0,ROUND($AG90-(N($Q90)+N($R90)+N($S90)),2)))</f>
        <v/>
      </c>
      <c r="AI90" s="268" t="str">
        <f aca="false">IF(OR(TRIM($B90&amp;$C90)="",NOT(ISNUMBER($D90))),"",SUMIFS($W$3:$W$1001,$AK$3:$AK$1001,$AK90,$D$3:$D$1001,"&lt;"&amp;$D90))</f>
        <v/>
      </c>
      <c r="AJ90" s="268" t="n">
        <f aca="false">IF(TRIM($B90&amp;$C90)="","",SUMIFS($W$3:$W$1001,$AK$3:$AK$1001,$AK90))</f>
        <v>0</v>
      </c>
      <c r="AK90" s="270" t="str">
        <f aca="false">IF(TRIM($B90&amp;$C90)="","",TRIM($B90)&amp;"｜"&amp;TRIM($C90))</f>
        <v>武汉市江汉区人民政府汉兴街道办事处｜（电建小区41-1）涂晓慧）</v>
      </c>
      <c r="AL90" s="268" t="n">
        <f aca="false">IF(TRIM($B90&amp;$C90)="","",MIN(N($O90),N($Q90)))</f>
        <v>0</v>
      </c>
      <c r="AM90" s="271" t="str">
        <f aca="false">IF(ISNUMBER($D90),YEAR($D90),"")</f>
        <v/>
      </c>
      <c r="AN90" s="271" t="str">
        <f aca="false">IF(OR(TRIM($B90&amp;$C90)="",NOT(ISNUMBER($D90)),NOT(ISNUMBER($E90))),"",IF($E90&lt;$D90,"",IF(IF($AE90="半年付",2,IF($AE90="季度付",4,IF($AE90="月付",12,IF($AE90="半月付",24,1))))=1,1,MAX(1,ROUND(($E90-$D90+1)/365*IF($AE90="半年付",2,IF($AE90="季度付",4,IF($AE90="月付",12,IF($AE90="半月付",24,1)))),0)))))</f>
        <v/>
      </c>
      <c r="AO90" s="271" t="str">
        <f aca="true">IF($AN90="","",MIN($AN90,MAX(0,INT((TODAY()-付款宽限天数-$D90)/(($E90-$D90+1)/$AN90))+1)))</f>
        <v/>
      </c>
    </row>
    <row r="91" customFormat="false" ht="28.35" hidden="false" customHeight="false" outlineLevel="0" collapsed="false">
      <c r="A91" s="264"/>
      <c r="B91" s="318" t="s">
        <v>1261</v>
      </c>
      <c r="C91" s="322" t="s">
        <v>1654</v>
      </c>
      <c r="D91" s="291"/>
      <c r="E91" s="291"/>
      <c r="F91" s="200" t="str">
        <f aca="true">IF(TRIM($B91&amp;$C91)="","",IF(OR(ISNUMBER(SEARCH("未",$A91)),ISNUMBER(SEARCH("送出",$A91)),AND(TRIM($A91)="",NOT(ISNUMBER($D91)),N($H91)=0)),"【合同未回】","")&amp;IF(NOT(ISNUMBER($E91)),IF(OR(ISNUMBER(SEARCH("未",$A91)),ISNUMBER(SEARCH("送出",$A91)),AND(TRIM($A91)="",NOT(ISNUMBER($D91)),N($H91)=0)),"","【未填合同期】"),IF($E91&lt;TODAY(),"【已到期】",IF($E91-TODAY()&lt;=提醒天数,"【即将到期，剩余"&amp;($E91-TODAY())&amp;"天】","【正常】")))&amp;IF(OR($AD91="安装免保",$AD91="技术免保",$AD91="质保期内"),"【"&amp;$AD91&amp;"】",""))</f>
        <v>【合同未回】</v>
      </c>
      <c r="G91" s="310"/>
      <c r="H91" s="265"/>
      <c r="I91" s="311" t="n">
        <v>1</v>
      </c>
      <c r="J91" s="264"/>
      <c r="K91" s="267" t="str">
        <f aca="false">IF(OR(N($H91)=0,N($I91)=0),"",ROUND(N($H91)*N($I91)*IF(N($J91)=0,1,N($J91)),2))</f>
        <v/>
      </c>
      <c r="L91" s="267"/>
      <c r="M91" s="267" t="str">
        <f aca="false">IF(TRIM($B91&amp;$C91)="","",IF(AND(N($K91)=0,N($L91)=0),"",ROUND(N($K91)+N($L91),2)))</f>
        <v/>
      </c>
      <c r="N91" s="264"/>
      <c r="O91" s="264"/>
      <c r="P91" s="264"/>
      <c r="Q91" s="264"/>
      <c r="R91" s="264"/>
      <c r="S91" s="267"/>
      <c r="T91" s="268" t="str">
        <f aca="false">IF(TRIM($B91&amp;$C91)="","",IF(N($O91)=0,"",MAX(0,MIN(N($O91)-N($Q91),N($W91)))))</f>
        <v/>
      </c>
      <c r="U91" s="268" t="str">
        <f aca="false">IF(TRIM($B91&amp;$C91)="","",IF(N($Q91)&lt;=N($O91),"",N($Q91)-N($O91)))</f>
        <v/>
      </c>
      <c r="V91" s="268" t="str">
        <f aca="false">IF(OR(TRIM($B91&amp;$C91)="",$W91=""),"",MAX(0,N($W91))-N($T91))</f>
        <v/>
      </c>
      <c r="W91" s="268" t="str">
        <f aca="false">IF(TRIM($B91&amp;$C91)="","",IF(AND(N($M91)=0,N($Q91)+N($R91)+N($S91)=0),"",ROUND(N($M91)-N($Q91)-N($R91)-N($S91),2)))</f>
        <v/>
      </c>
      <c r="X91" s="269" t="str">
        <f aca="false">IF(TRIM($B91&amp;$C91)="","",IF(N($M91)=0,IF((N($Q91)+N($R91)+N($S91))=0,"—未填单价","未填单价，已收 "&amp;TEXT((N($Q91)+N($R91)+N($S91)),"#,##0.00")),IF(N($W91)&gt;0.005,"欠 "&amp;TEXT(N($W91),"#,##0.00")&amp;IF(N($T91)&gt;0,"（开票未到账 "&amp;TEXT(N($T91),"#,##0.00")&amp;"）","")&amp;IF(N($V91)&gt;0,"（未开票 "&amp;TEXT(N($V91),"#,##0.00")&amp;"）",""),IF(N($W91)&lt;-0.005,"多收 "&amp;TEXT(-N($W91),"#,##0.00"),"✔ 已结清")))&amp;IF(N($U91)&gt;0,"｜到账未开票 "&amp;TEXT(N($U91),"#,##0.00")&amp;"，待补票","")&amp;IF(N($R91)&gt;0,"｜收现 "&amp;TEXT(N($R91),"#,##0.00"),"")&amp;IF(N($S91)&gt;0,"｜收款不开票 "&amp;TEXT(N($S91),"#,##0.00"),""))</f>
        <v>—未填单价</v>
      </c>
      <c r="Y91" s="312"/>
      <c r="Z91" s="264"/>
      <c r="AA91" s="264"/>
      <c r="AB91" s="264"/>
      <c r="AC91" s="267" t="str">
        <f aca="false">IF(OR(N($O91)=0,N($AB91)=0),"",ROUND(N($O91)/(1+N($AB91))*N($AB91),2))</f>
        <v/>
      </c>
      <c r="AD91" s="312"/>
      <c r="AE91" s="312"/>
      <c r="AF91" s="270" t="str">
        <f aca="false">IF($AN91="","",IF($AN91=1,IF($AO91&gt;=1,"一次性·已到收款期","一次性·未到期"),$AE91&amp;" 第"&amp;$AO91&amp;"/"&amp;$AN91&amp;"期"))</f>
        <v/>
      </c>
      <c r="AG91" s="268" t="str">
        <f aca="false">IF(OR($AN91="",N($M91)=0),"",ROUND(N($K91)*$AO91/$AN91,2)+N($L91))</f>
        <v/>
      </c>
      <c r="AH91" s="268" t="str">
        <f aca="false">IF($AG91="","",MAX(0,ROUND($AG91-(N($Q91)+N($R91)+N($S91)),2)))</f>
        <v/>
      </c>
      <c r="AI91" s="268" t="str">
        <f aca="false">IF(OR(TRIM($B91&amp;$C91)="",NOT(ISNUMBER($D91))),"",SUMIFS($W$3:$W$1001,$AK$3:$AK$1001,$AK91,$D$3:$D$1001,"&lt;"&amp;$D91))</f>
        <v/>
      </c>
      <c r="AJ91" s="268" t="n">
        <f aca="false">IF(TRIM($B91&amp;$C91)="","",SUMIFS($W$3:$W$1001,$AK$3:$AK$1001,$AK91))</f>
        <v>0</v>
      </c>
      <c r="AK91" s="270" t="str">
        <f aca="false">IF(TRIM($B91&amp;$C91)="","",TRIM($B91)&amp;"｜"&amp;TRIM($C91))</f>
        <v>中海联科技发展（武汉）有限公司｜民意街道多闻社区维善里小区1栋2单元</v>
      </c>
      <c r="AL91" s="268" t="n">
        <f aca="false">IF(TRIM($B91&amp;$C91)="","",MIN(N($O91),N($Q91)))</f>
        <v>0</v>
      </c>
      <c r="AM91" s="271" t="str">
        <f aca="false">IF(ISNUMBER($D91),YEAR($D91),"")</f>
        <v/>
      </c>
      <c r="AN91" s="271" t="str">
        <f aca="false">IF(OR(TRIM($B91&amp;$C91)="",NOT(ISNUMBER($D91)),NOT(ISNUMBER($E91))),"",IF($E91&lt;$D91,"",IF(IF($AE91="半年付",2,IF($AE91="季度付",4,IF($AE91="月付",12,IF($AE91="半月付",24,1))))=1,1,MAX(1,ROUND(($E91-$D91+1)/365*IF($AE91="半年付",2,IF($AE91="季度付",4,IF($AE91="月付",12,IF($AE91="半月付",24,1)))),0)))))</f>
        <v/>
      </c>
      <c r="AO91" s="271" t="str">
        <f aca="true">IF($AN91="","",MIN($AN91,MAX(0,INT((TODAY()-付款宽限天数-$D91)/(($E91-$D91+1)/$AN91))+1)))</f>
        <v/>
      </c>
    </row>
    <row r="92" customFormat="false" ht="28.35" hidden="false" customHeight="false" outlineLevel="0" collapsed="false">
      <c r="A92" s="264"/>
      <c r="B92" s="318" t="s">
        <v>1271</v>
      </c>
      <c r="C92" s="309" t="s">
        <v>1655</v>
      </c>
      <c r="D92" s="291"/>
      <c r="E92" s="291"/>
      <c r="F92" s="200" t="str">
        <f aca="true">IF(TRIM($B92&amp;$C92)="","",IF(OR(ISNUMBER(SEARCH("未",$A92)),ISNUMBER(SEARCH("送出",$A92)),AND(TRIM($A92)="",NOT(ISNUMBER($D92)),N($H92)=0)),"【合同未回】","")&amp;IF(NOT(ISNUMBER($E92)),IF(OR(ISNUMBER(SEARCH("未",$A92)),ISNUMBER(SEARCH("送出",$A92)),AND(TRIM($A92)="",NOT(ISNUMBER($D92)),N($H92)=0)),"","【未填合同期】"),IF($E92&lt;TODAY(),"【已到期】",IF($E92-TODAY()&lt;=提醒天数,"【即将到期，剩余"&amp;($E92-TODAY())&amp;"天】","【正常】")))&amp;IF(OR($AD92="安装免保",$AD92="技术免保",$AD92="质保期内"),"【"&amp;$AD92&amp;"】",""))</f>
        <v>【合同未回】</v>
      </c>
      <c r="G92" s="310"/>
      <c r="H92" s="265"/>
      <c r="I92" s="311" t="n">
        <v>1</v>
      </c>
      <c r="J92" s="264"/>
      <c r="K92" s="267" t="str">
        <f aca="false">IF(OR(N($H92)=0,N($I92)=0),"",ROUND(N($H92)*N($I92)*IF(N($J92)=0,1,N($J92)),2))</f>
        <v/>
      </c>
      <c r="L92" s="267"/>
      <c r="M92" s="267" t="str">
        <f aca="false">IF(TRIM($B92&amp;$C92)="","",IF(AND(N($K92)=0,N($L92)=0),"",ROUND(N($K92)+N($L92),2)))</f>
        <v/>
      </c>
      <c r="N92" s="264"/>
      <c r="O92" s="264"/>
      <c r="P92" s="264"/>
      <c r="Q92" s="264"/>
      <c r="R92" s="264"/>
      <c r="S92" s="267"/>
      <c r="T92" s="268" t="str">
        <f aca="false">IF(TRIM($B92&amp;$C92)="","",IF(N($O92)=0,"",MAX(0,MIN(N($O92)-N($Q92),N($W92)))))</f>
        <v/>
      </c>
      <c r="U92" s="268" t="str">
        <f aca="false">IF(TRIM($B92&amp;$C92)="","",IF(N($Q92)&lt;=N($O92),"",N($Q92)-N($O92)))</f>
        <v/>
      </c>
      <c r="V92" s="268" t="str">
        <f aca="false">IF(OR(TRIM($B92&amp;$C92)="",$W92=""),"",MAX(0,N($W92))-N($T92))</f>
        <v/>
      </c>
      <c r="W92" s="268" t="str">
        <f aca="false">IF(TRIM($B92&amp;$C92)="","",IF(AND(N($M92)=0,N($Q92)+N($R92)+N($S92)=0),"",ROUND(N($M92)-N($Q92)-N($R92)-N($S92),2)))</f>
        <v/>
      </c>
      <c r="X92" s="269" t="str">
        <f aca="false">IF(TRIM($B92&amp;$C92)="","",IF(N($M92)=0,IF((N($Q92)+N($R92)+N($S92))=0,"—未填单价","未填单价，已收 "&amp;TEXT((N($Q92)+N($R92)+N($S92)),"#,##0.00")),IF(N($W92)&gt;0.005,"欠 "&amp;TEXT(N($W92),"#,##0.00")&amp;IF(N($T92)&gt;0,"（开票未到账 "&amp;TEXT(N($T92),"#,##0.00")&amp;"）","")&amp;IF(N($V92)&gt;0,"（未开票 "&amp;TEXT(N($V92),"#,##0.00")&amp;"）",""),IF(N($W92)&lt;-0.005,"多收 "&amp;TEXT(-N($W92),"#,##0.00"),"✔ 已结清")))&amp;IF(N($U92)&gt;0,"｜到账未开票 "&amp;TEXT(N($U92),"#,##0.00")&amp;"，待补票","")&amp;IF(N($R92)&gt;0,"｜收现 "&amp;TEXT(N($R92),"#,##0.00"),"")&amp;IF(N($S92)&gt;0,"｜收款不开票 "&amp;TEXT(N($S92),"#,##0.00"),""))</f>
        <v>—未填单价</v>
      </c>
      <c r="Y92" s="312"/>
      <c r="Z92" s="264"/>
      <c r="AA92" s="264"/>
      <c r="AB92" s="264"/>
      <c r="AC92" s="267" t="str">
        <f aca="false">IF(OR(N($O92)=0,N($AB92)=0),"",ROUND(N($O92)/(1+N($AB92))*N($AB92),2))</f>
        <v/>
      </c>
      <c r="AD92" s="312"/>
      <c r="AE92" s="312"/>
      <c r="AF92" s="270" t="str">
        <f aca="false">IF($AN92="","",IF($AN92=1,IF($AO92&gt;=1,"一次性·已到收款期","一次性·未到期"),$AE92&amp;" 第"&amp;$AO92&amp;"/"&amp;$AN92&amp;"期"))</f>
        <v/>
      </c>
      <c r="AG92" s="268" t="str">
        <f aca="false">IF(OR($AN92="",N($M92)=0),"",ROUND(N($K92)*$AO92/$AN92,2)+N($L92))</f>
        <v/>
      </c>
      <c r="AH92" s="268" t="str">
        <f aca="false">IF($AG92="","",MAX(0,ROUND($AG92-(N($Q92)+N($R92)+N($S92)),2)))</f>
        <v/>
      </c>
      <c r="AI92" s="268" t="str">
        <f aca="false">IF(OR(TRIM($B92&amp;$C92)="",NOT(ISNUMBER($D92))),"",SUMIFS($W$3:$W$1001,$AK$3:$AK$1001,$AK92,$D$3:$D$1001,"&lt;"&amp;$D92))</f>
        <v/>
      </c>
      <c r="AJ92" s="268" t="n">
        <f aca="false">IF(TRIM($B92&amp;$C92)="","",SUMIFS($W$3:$W$1001,$AK$3:$AK$1001,$AK92))</f>
        <v>0</v>
      </c>
      <c r="AK92" s="270" t="str">
        <f aca="false">IF(TRIM($B92&amp;$C92)="","",TRIM($B92)&amp;"｜"&amp;TRIM($C92))</f>
        <v>武汉铭青物业管理有限公司｜湖北省武汉市江岸区劳动街/小区1#客/惠济路13号2栋三单元</v>
      </c>
      <c r="AL92" s="268" t="n">
        <f aca="false">IF(TRIM($B92&amp;$C92)="","",MIN(N($O92),N($Q92)))</f>
        <v>0</v>
      </c>
      <c r="AM92" s="271" t="str">
        <f aca="false">IF(ISNUMBER($D92),YEAR($D92),"")</f>
        <v/>
      </c>
      <c r="AN92" s="271" t="str">
        <f aca="false">IF(OR(TRIM($B92&amp;$C92)="",NOT(ISNUMBER($D92)),NOT(ISNUMBER($E92))),"",IF($E92&lt;$D92,"",IF(IF($AE92="半年付",2,IF($AE92="季度付",4,IF($AE92="月付",12,IF($AE92="半月付",24,1))))=1,1,MAX(1,ROUND(($E92-$D92+1)/365*IF($AE92="半年付",2,IF($AE92="季度付",4,IF($AE92="月付",12,IF($AE92="半月付",24,1)))),0)))))</f>
        <v/>
      </c>
      <c r="AO92" s="271" t="str">
        <f aca="true">IF($AN92="","",MIN($AN92,MAX(0,INT((TODAY()-付款宽限天数-$D92)/(($E92-$D92+1)/$AN92))+1)))</f>
        <v/>
      </c>
    </row>
    <row r="93" customFormat="false" ht="28.35" hidden="false" customHeight="false" outlineLevel="0" collapsed="false">
      <c r="A93" s="264"/>
      <c r="B93" s="324" t="s">
        <v>1450</v>
      </c>
      <c r="C93" s="325" t="s">
        <v>1656</v>
      </c>
      <c r="D93" s="291"/>
      <c r="E93" s="291"/>
      <c r="F93" s="326" t="str">
        <f aca="true">IF(TRIM($B93&amp;$C93)="","",IF(OR(ISNUMBER(SEARCH("未",$A93)),ISNUMBER(SEARCH("送出",$A93)),AND(TRIM($A93)="",NOT(ISNUMBER($D93)),N($H93)=0)),"【合同未回】","")&amp;IF(NOT(ISNUMBER($E93)),IF(OR(ISNUMBER(SEARCH("未",$A93)),ISNUMBER(SEARCH("送出",$A93)),AND(TRIM($A93)="",NOT(ISNUMBER($D93)),N($H93)=0)),"","【未填合同期】"),IF($E93&lt;TODAY(),"【已到期】",IF($E93-TODAY()&lt;=提醒天数,"【即将到期，剩余"&amp;($E93-TODAY())&amp;"天】","【正常】")))&amp;IF(OR($AD93="安装免保",$AD93="技术免保",$AD93="质保期内"),"【"&amp;$AD93&amp;"】",""))</f>
        <v>【合同未回】</v>
      </c>
      <c r="G93" s="327"/>
      <c r="H93" s="265"/>
      <c r="I93" s="311" t="n">
        <v>1</v>
      </c>
      <c r="J93" s="264"/>
      <c r="K93" s="267" t="str">
        <f aca="false">IF(OR(N($H93)=0,N($I93)=0),"",ROUND(N($H93)*N($I93)*IF(N($J93)=0,1,N($J93)),2))</f>
        <v/>
      </c>
      <c r="L93" s="267"/>
      <c r="M93" s="267" t="str">
        <f aca="false">IF(TRIM($B93&amp;$C93)="","",IF(AND(N($K93)=0,N($L93)=0),"",ROUND(N($K93)+N($L93),2)))</f>
        <v/>
      </c>
      <c r="N93" s="264"/>
      <c r="O93" s="264"/>
      <c r="P93" s="264"/>
      <c r="Q93" s="264"/>
      <c r="R93" s="264"/>
      <c r="S93" s="267"/>
      <c r="T93" s="268" t="str">
        <f aca="false">IF(TRIM($B93&amp;$C93)="","",IF(N($O93)=0,"",MAX(0,MIN(N($O93)-N($Q93),N($W93)))))</f>
        <v/>
      </c>
      <c r="U93" s="268" t="str">
        <f aca="false">IF(TRIM($B93&amp;$C93)="","",IF(N($Q93)&lt;=N($O93),"",N($Q93)-N($O93)))</f>
        <v/>
      </c>
      <c r="V93" s="268" t="str">
        <f aca="false">IF(OR(TRIM($B93&amp;$C93)="",$W93=""),"",MAX(0,N($W93))-N($T93))</f>
        <v/>
      </c>
      <c r="W93" s="268" t="str">
        <f aca="false">IF(TRIM($B93&amp;$C93)="","",IF(AND(N($M93)=0,N($Q93)+N($R93)+N($S93)=0),"",ROUND(N($M93)-N($Q93)-N($R93)-N($S93),2)))</f>
        <v/>
      </c>
      <c r="X93" s="269" t="str">
        <f aca="false">IF(TRIM($B93&amp;$C93)="","",IF(N($M93)=0,IF((N($Q93)+N($R93)+N($S93))=0,"—未填单价","未填单价，已收 "&amp;TEXT((N($Q93)+N($R93)+N($S93)),"#,##0.00")),IF(N($W93)&gt;0.005,"欠 "&amp;TEXT(N($W93),"#,##0.00")&amp;IF(N($T93)&gt;0,"（开票未到账 "&amp;TEXT(N($T93),"#,##0.00")&amp;"）","")&amp;IF(N($V93)&gt;0,"（未开票 "&amp;TEXT(N($V93),"#,##0.00")&amp;"）",""),IF(N($W93)&lt;-0.005,"多收 "&amp;TEXT(-N($W93),"#,##0.00"),"✔ 已结清")))&amp;IF(N($U93)&gt;0,"｜到账未开票 "&amp;TEXT(N($U93),"#,##0.00")&amp;"，待补票","")&amp;IF(N($R93)&gt;0,"｜收现 "&amp;TEXT(N($R93),"#,##0.00"),"")&amp;IF(N($S93)&gt;0,"｜收款不开票 "&amp;TEXT(N($S93),"#,##0.00"),""))</f>
        <v>—未填单价</v>
      </c>
      <c r="Y93" s="328"/>
      <c r="Z93" s="264"/>
      <c r="AA93" s="264"/>
      <c r="AB93" s="264"/>
      <c r="AC93" s="267" t="str">
        <f aca="false">IF(OR(N($O93)=0,N($AB93)=0),"",ROUND(N($O93)/(1+N($AB93))*N($AB93),2))</f>
        <v/>
      </c>
      <c r="AD93" s="328"/>
      <c r="AE93" s="328"/>
      <c r="AF93" s="270" t="str">
        <f aca="false">IF($AN93="","",IF($AN93=1,IF($AO93&gt;=1,"一次性·已到收款期","一次性·未到期"),$AE93&amp;" 第"&amp;$AO93&amp;"/"&amp;$AN93&amp;"期"))</f>
        <v/>
      </c>
      <c r="AG93" s="268" t="str">
        <f aca="false">IF(OR($AN93="",N($M93)=0),"",ROUND(N($K93)*$AO93/$AN93,2)+N($L93))</f>
        <v/>
      </c>
      <c r="AH93" s="268" t="str">
        <f aca="false">IF($AG93="","",MAX(0,ROUND($AG93-(N($Q93)+N($R93)+N($S93)),2)))</f>
        <v/>
      </c>
      <c r="AI93" s="268" t="str">
        <f aca="false">IF(OR(TRIM($B93&amp;$C93)="",NOT(ISNUMBER($D93))),"",SUMIFS($W$3:$W$1001,$AK$3:$AK$1001,$AK93,$D$3:$D$1001,"&lt;"&amp;$D93))</f>
        <v/>
      </c>
      <c r="AJ93" s="268" t="n">
        <f aca="false">IF(TRIM($B93&amp;$C93)="","",SUMIFS($W$3:$W$1001,$AK$3:$AK$1001,$AK93))</f>
        <v>0</v>
      </c>
      <c r="AK93" s="270" t="str">
        <f aca="false">IF(TRIM($B93&amp;$C93)="","",TRIM($B93)&amp;"｜"&amp;TRIM($C93))</f>
        <v>武汉市泽洲贸易有限公司｜湖北省武汉市江汉区唐家墩街/优家主题酒店1#客</v>
      </c>
      <c r="AL93" s="268" t="n">
        <f aca="false">IF(TRIM($B93&amp;$C93)="","",MIN(N($O93),N($Q93)))</f>
        <v>0</v>
      </c>
      <c r="AM93" s="271" t="str">
        <f aca="false">IF(ISNUMBER($D93),YEAR($D93),"")</f>
        <v/>
      </c>
      <c r="AN93" s="271" t="str">
        <f aca="false">IF(OR(TRIM($B93&amp;$C93)="",NOT(ISNUMBER($D93)),NOT(ISNUMBER($E93))),"",IF($E93&lt;$D93,"",IF(IF($AE93="半年付",2,IF($AE93="季度付",4,IF($AE93="月付",12,IF($AE93="半月付",24,1))))=1,1,MAX(1,ROUND(($E93-$D93+1)/365*IF($AE93="半年付",2,IF($AE93="季度付",4,IF($AE93="月付",12,IF($AE93="半月付",24,1)))),0)))))</f>
        <v/>
      </c>
      <c r="AO93" s="271" t="str">
        <f aca="true">IF($AN93="","",MIN($AN93,MAX(0,INT((TODAY()-付款宽限天数-$D93)/(($E93-$D93+1)/$AN93))+1)))</f>
        <v/>
      </c>
    </row>
    <row r="94" customFormat="false" ht="18" hidden="false" customHeight="false" outlineLevel="0" collapsed="false">
      <c r="A94" s="264"/>
      <c r="B94" s="264"/>
      <c r="C94" s="322"/>
      <c r="D94" s="291"/>
      <c r="E94" s="291"/>
      <c r="F94" s="326" t="str">
        <f aca="true">IF(TRIM($B94&amp;$C94)="","",IF(OR(ISNUMBER(SEARCH("未",$A94)),ISNUMBER(SEARCH("送出",$A94)),AND(TRIM($A94)="",NOT(ISNUMBER($D94)),N($H94)=0)),"【合同未回】","")&amp;IF(NOT(ISNUMBER($E94)),IF(OR(ISNUMBER(SEARCH("未",$A94)),ISNUMBER(SEARCH("送出",$A94)),AND(TRIM($A94)="",NOT(ISNUMBER($D94)),N($H94)=0)),"","【未填合同期】"),IF($E94&lt;TODAY(),"【已到期】",IF($E94-TODAY()&lt;=提醒天数,"【即将到期，剩余"&amp;($E94-TODAY())&amp;"天】","【正常】")))&amp;IF(OR($AD94="安装免保",$AD94="技术免保",$AD94="质保期内"),"【"&amp;$AD94&amp;"】",""))</f>
        <v/>
      </c>
      <c r="G94" s="327"/>
      <c r="H94" s="265"/>
      <c r="I94" s="311"/>
      <c r="J94" s="264"/>
      <c r="K94" s="267" t="str">
        <f aca="false">IF(OR(N($H94)=0,N($I94)=0),"",ROUND(N($H94)*N($I94)*IF(N($J94)=0,1,N($J94)),2))</f>
        <v/>
      </c>
      <c r="L94" s="267"/>
      <c r="M94" s="267" t="str">
        <f aca="false">IF(TRIM($B94&amp;$C94)="","",IF(AND(N($K94)=0,N($L94)=0),"",ROUND(N($K94)+N($L94),2)))</f>
        <v/>
      </c>
      <c r="N94" s="264"/>
      <c r="O94" s="264"/>
      <c r="P94" s="264"/>
      <c r="Q94" s="264"/>
      <c r="R94" s="264"/>
      <c r="S94" s="267"/>
      <c r="T94" s="268" t="str">
        <f aca="false">IF(TRIM($B94&amp;$C94)="","",IF(N($O94)=0,"",MAX(0,MIN(N($O94)-N($Q94),N($W94)))))</f>
        <v/>
      </c>
      <c r="U94" s="268" t="str">
        <f aca="false">IF(TRIM($B94&amp;$C94)="","",IF(N($Q94)&lt;=N($O94),"",N($Q94)-N($O94)))</f>
        <v/>
      </c>
      <c r="V94" s="268" t="str">
        <f aca="false">IF(OR(TRIM($B94&amp;$C94)="",$W94=""),"",MAX(0,N($W94))-N($T94))</f>
        <v/>
      </c>
      <c r="W94" s="268" t="str">
        <f aca="false">IF(TRIM($B94&amp;$C94)="","",IF(AND(N($M94)=0,N($Q94)+N($R94)+N($S94)=0),"",ROUND(N($M94)-N($Q94)-N($R94)-N($S94),2)))</f>
        <v/>
      </c>
      <c r="X94" s="269" t="str">
        <f aca="false">IF(TRIM($B94&amp;$C94)="","",IF(N($M94)=0,IF((N($Q94)+N($R94)+N($S94))=0,"—未填单价","未填单价，已收 "&amp;TEXT((N($Q94)+N($R94)+N($S94)),"#,##0.00")),IF(N($W94)&gt;0.005,"欠 "&amp;TEXT(N($W94),"#,##0.00")&amp;IF(N($T94)&gt;0,"（开票未到账 "&amp;TEXT(N($T94),"#,##0.00")&amp;"）","")&amp;IF(N($V94)&gt;0,"（未开票 "&amp;TEXT(N($V94),"#,##0.00")&amp;"）",""),IF(N($W94)&lt;-0.005,"多收 "&amp;TEXT(-N($W94),"#,##0.00"),"✔ 已结清")))&amp;IF(N($U94)&gt;0,"｜到账未开票 "&amp;TEXT(N($U94),"#,##0.00")&amp;"，待补票","")&amp;IF(N($R94)&gt;0,"｜收现 "&amp;TEXT(N($R94),"#,##0.00"),"")&amp;IF(N($S94)&gt;0,"｜收款不开票 "&amp;TEXT(N($S94),"#,##0.00"),""))</f>
        <v/>
      </c>
      <c r="Y94" s="328"/>
      <c r="Z94" s="264"/>
      <c r="AA94" s="264"/>
      <c r="AB94" s="264"/>
      <c r="AC94" s="267" t="str">
        <f aca="false">IF(OR(N($O94)=0,N($AB94)=0),"",ROUND(N($O94)/(1+N($AB94))*N($AB94),2))</f>
        <v/>
      </c>
      <c r="AD94" s="328"/>
      <c r="AE94" s="328"/>
      <c r="AF94" s="270" t="str">
        <f aca="false">IF($AN94="","",IF($AN94=1,IF($AO94&gt;=1,"一次性·已到收款期","一次性·未到期"),$AE94&amp;" 第"&amp;$AO94&amp;"/"&amp;$AN94&amp;"期"))</f>
        <v/>
      </c>
      <c r="AG94" s="268" t="str">
        <f aca="false">IF(OR($AN94="",N($M94)=0),"",ROUND(N($K94)*$AO94/$AN94,2)+N($L94))</f>
        <v/>
      </c>
      <c r="AH94" s="268" t="str">
        <f aca="false">IF($AG94="","",MAX(0,ROUND($AG94-(N($Q94)+N($R94)+N($S94)),2)))</f>
        <v/>
      </c>
      <c r="AI94" s="268" t="str">
        <f aca="false">IF(OR(TRIM($B94&amp;$C94)="",NOT(ISNUMBER($D94))),"",SUMIFS($W$3:$W$1001,$AK$3:$AK$1001,$AK94,$D$3:$D$1001,"&lt;"&amp;$D94))</f>
        <v/>
      </c>
      <c r="AJ94" s="268" t="str">
        <f aca="false">IF(TRIM($B94&amp;$C94)="","",SUMIFS($W$3:$W$1001,$AK$3:$AK$1001,$AK94))</f>
        <v/>
      </c>
      <c r="AK94" s="270" t="str">
        <f aca="false">IF(TRIM($B94&amp;$C94)="","",TRIM($B94)&amp;"｜"&amp;TRIM($C94))</f>
        <v/>
      </c>
      <c r="AL94" s="268" t="str">
        <f aca="false">IF(TRIM($B94&amp;$C94)="","",MIN(N($O94),N($Q94)))</f>
        <v/>
      </c>
      <c r="AM94" s="271" t="str">
        <f aca="false">IF(ISNUMBER($D94),YEAR($D94),"")</f>
        <v/>
      </c>
      <c r="AN94" s="271" t="str">
        <f aca="false">IF(OR(TRIM($B94&amp;$C94)="",NOT(ISNUMBER($D94)),NOT(ISNUMBER($E94))),"",IF($E94&lt;$D94,"",IF(IF($AE94="半年付",2,IF($AE94="季度付",4,IF($AE94="月付",12,IF($AE94="半月付",24,1))))=1,1,MAX(1,ROUND(($E94-$D94+1)/365*IF($AE94="半年付",2,IF($AE94="季度付",4,IF($AE94="月付",12,IF($AE94="半月付",24,1)))),0)))))</f>
        <v/>
      </c>
      <c r="AO94" s="271" t="str">
        <f aca="true">IF($AN94="","",MIN($AN94,MAX(0,INT((TODAY()-付款宽限天数-$D94)/(($E94-$D94+1)/$AN94))+1)))</f>
        <v/>
      </c>
    </row>
    <row r="95" customFormat="false" ht="18" hidden="false" customHeight="false" outlineLevel="0" collapsed="false">
      <c r="A95" s="264"/>
      <c r="B95" s="264"/>
      <c r="C95" s="322"/>
      <c r="D95" s="291"/>
      <c r="E95" s="291"/>
      <c r="F95" s="326" t="str">
        <f aca="true">IF(TRIM($B95&amp;$C95)="","",IF(OR(ISNUMBER(SEARCH("未",$A95)),ISNUMBER(SEARCH("送出",$A95)),AND(TRIM($A95)="",NOT(ISNUMBER($D95)),N($H95)=0)),"【合同未回】","")&amp;IF(NOT(ISNUMBER($E95)),IF(OR(ISNUMBER(SEARCH("未",$A95)),ISNUMBER(SEARCH("送出",$A95)),AND(TRIM($A95)="",NOT(ISNUMBER($D95)),N($H95)=0)),"","【未填合同期】"),IF($E95&lt;TODAY(),"【已到期】",IF($E95-TODAY()&lt;=提醒天数,"【即将到期，剩余"&amp;($E95-TODAY())&amp;"天】","【正常】")))&amp;IF(OR($AD95="安装免保",$AD95="技术免保",$AD95="质保期内"),"【"&amp;$AD95&amp;"】",""))</f>
        <v/>
      </c>
      <c r="G95" s="327"/>
      <c r="H95" s="265"/>
      <c r="I95" s="311"/>
      <c r="J95" s="264"/>
      <c r="K95" s="267" t="str">
        <f aca="false">IF(OR(N($H95)=0,N($I95)=0),"",ROUND(N($H95)*N($I95)*IF(N($J95)=0,1,N($J95)),2))</f>
        <v/>
      </c>
      <c r="L95" s="267"/>
      <c r="M95" s="267" t="str">
        <f aca="false">IF(TRIM($B95&amp;$C95)="","",IF(AND(N($K95)=0,N($L95)=0),"",ROUND(N($K95)+N($L95),2)))</f>
        <v/>
      </c>
      <c r="N95" s="264"/>
      <c r="O95" s="264"/>
      <c r="P95" s="264"/>
      <c r="Q95" s="264"/>
      <c r="R95" s="264"/>
      <c r="S95" s="267"/>
      <c r="T95" s="268" t="str">
        <f aca="false">IF(TRIM($B95&amp;$C95)="","",IF(N($O95)=0,"",MAX(0,MIN(N($O95)-N($Q95),N($W95)))))</f>
        <v/>
      </c>
      <c r="U95" s="268" t="str">
        <f aca="false">IF(TRIM($B95&amp;$C95)="","",IF(N($Q95)&lt;=N($O95),"",N($Q95)-N($O95)))</f>
        <v/>
      </c>
      <c r="V95" s="268" t="str">
        <f aca="false">IF(OR(TRIM($B95&amp;$C95)="",$W95=""),"",MAX(0,N($W95))-N($T95))</f>
        <v/>
      </c>
      <c r="W95" s="268" t="str">
        <f aca="false">IF(TRIM($B95&amp;$C95)="","",IF(AND(N($M95)=0,N($Q95)+N($R95)+N($S95)=0),"",ROUND(N($M95)-N($Q95)-N($R95)-N($S95),2)))</f>
        <v/>
      </c>
      <c r="X95" s="269" t="str">
        <f aca="false">IF(TRIM($B95&amp;$C95)="","",IF(N($M95)=0,IF((N($Q95)+N($R95)+N($S95))=0,"—未填单价","未填单价，已收 "&amp;TEXT((N($Q95)+N($R95)+N($S95)),"#,##0.00")),IF(N($W95)&gt;0.005,"欠 "&amp;TEXT(N($W95),"#,##0.00")&amp;IF(N($T95)&gt;0,"（开票未到账 "&amp;TEXT(N($T95),"#,##0.00")&amp;"）","")&amp;IF(N($V95)&gt;0,"（未开票 "&amp;TEXT(N($V95),"#,##0.00")&amp;"）",""),IF(N($W95)&lt;-0.005,"多收 "&amp;TEXT(-N($W95),"#,##0.00"),"✔ 已结清")))&amp;IF(N($U95)&gt;0,"｜到账未开票 "&amp;TEXT(N($U95),"#,##0.00")&amp;"，待补票","")&amp;IF(N($R95)&gt;0,"｜收现 "&amp;TEXT(N($R95),"#,##0.00"),"")&amp;IF(N($S95)&gt;0,"｜收款不开票 "&amp;TEXT(N($S95),"#,##0.00"),""))</f>
        <v/>
      </c>
      <c r="Y95" s="328"/>
      <c r="Z95" s="264"/>
      <c r="AA95" s="264"/>
      <c r="AB95" s="264"/>
      <c r="AC95" s="267" t="str">
        <f aca="false">IF(OR(N($O95)=0,N($AB95)=0),"",ROUND(N($O95)/(1+N($AB95))*N($AB95),2))</f>
        <v/>
      </c>
      <c r="AD95" s="328"/>
      <c r="AE95" s="328"/>
      <c r="AF95" s="270" t="str">
        <f aca="false">IF($AN95="","",IF($AN95=1,IF($AO95&gt;=1,"一次性·已到收款期","一次性·未到期"),$AE95&amp;" 第"&amp;$AO95&amp;"/"&amp;$AN95&amp;"期"))</f>
        <v/>
      </c>
      <c r="AG95" s="268" t="str">
        <f aca="false">IF(OR($AN95="",N($M95)=0),"",ROUND(N($K95)*$AO95/$AN95,2)+N($L95))</f>
        <v/>
      </c>
      <c r="AH95" s="268" t="str">
        <f aca="false">IF($AG95="","",MAX(0,ROUND($AG95-(N($Q95)+N($R95)+N($S95)),2)))</f>
        <v/>
      </c>
      <c r="AI95" s="268" t="str">
        <f aca="false">IF(OR(TRIM($B95&amp;$C95)="",NOT(ISNUMBER($D95))),"",SUMIFS($W$3:$W$1001,$AK$3:$AK$1001,$AK95,$D$3:$D$1001,"&lt;"&amp;$D95))</f>
        <v/>
      </c>
      <c r="AJ95" s="268" t="str">
        <f aca="false">IF(TRIM($B95&amp;$C95)="","",SUMIFS($W$3:$W$1001,$AK$3:$AK$1001,$AK95))</f>
        <v/>
      </c>
      <c r="AK95" s="270" t="str">
        <f aca="false">IF(TRIM($B95&amp;$C95)="","",TRIM($B95)&amp;"｜"&amp;TRIM($C95))</f>
        <v/>
      </c>
      <c r="AL95" s="268" t="str">
        <f aca="false">IF(TRIM($B95&amp;$C95)="","",MIN(N($O95),N($Q95)))</f>
        <v/>
      </c>
      <c r="AM95" s="271" t="str">
        <f aca="false">IF(ISNUMBER($D95),YEAR($D95),"")</f>
        <v/>
      </c>
      <c r="AN95" s="271" t="str">
        <f aca="false">IF(OR(TRIM($B95&amp;$C95)="",NOT(ISNUMBER($D95)),NOT(ISNUMBER($E95))),"",IF($E95&lt;$D95,"",IF(IF($AE95="半年付",2,IF($AE95="季度付",4,IF($AE95="月付",12,IF($AE95="半月付",24,1))))=1,1,MAX(1,ROUND(($E95-$D95+1)/365*IF($AE95="半年付",2,IF($AE95="季度付",4,IF($AE95="月付",12,IF($AE95="半月付",24,1)))),0)))))</f>
        <v/>
      </c>
      <c r="AO95" s="271" t="str">
        <f aca="true">IF($AN95="","",MIN($AN95,MAX(0,INT((TODAY()-付款宽限天数-$D95)/(($E95-$D95+1)/$AN95))+1)))</f>
        <v/>
      </c>
    </row>
    <row r="96" customFormat="false" ht="18" hidden="false" customHeight="false" outlineLevel="0" collapsed="false">
      <c r="A96" s="264"/>
      <c r="B96" s="264"/>
      <c r="C96" s="322"/>
      <c r="D96" s="291"/>
      <c r="E96" s="291"/>
      <c r="F96" s="326" t="str">
        <f aca="true">IF(TRIM($B96&amp;$C96)="","",IF(OR(ISNUMBER(SEARCH("未",$A96)),ISNUMBER(SEARCH("送出",$A96)),AND(TRIM($A96)="",NOT(ISNUMBER($D96)),N($H96)=0)),"【合同未回】","")&amp;IF(NOT(ISNUMBER($E96)),IF(OR(ISNUMBER(SEARCH("未",$A96)),ISNUMBER(SEARCH("送出",$A96)),AND(TRIM($A96)="",NOT(ISNUMBER($D96)),N($H96)=0)),"","【未填合同期】"),IF($E96&lt;TODAY(),"【已到期】",IF($E96-TODAY()&lt;=提醒天数,"【即将到期，剩余"&amp;($E96-TODAY())&amp;"天】","【正常】")))&amp;IF(OR($AD96="安装免保",$AD96="技术免保",$AD96="质保期内"),"【"&amp;$AD96&amp;"】",""))</f>
        <v/>
      </c>
      <c r="G96" s="327"/>
      <c r="H96" s="265"/>
      <c r="I96" s="311"/>
      <c r="J96" s="264"/>
      <c r="K96" s="267" t="str">
        <f aca="false">IF(OR(N($H96)=0,N($I96)=0),"",ROUND(N($H96)*N($I96)*IF(N($J96)=0,1,N($J96)),2))</f>
        <v/>
      </c>
      <c r="L96" s="267"/>
      <c r="M96" s="267" t="str">
        <f aca="false">IF(TRIM($B96&amp;$C96)="","",IF(AND(N($K96)=0,N($L96)=0),"",ROUND(N($K96)+N($L96),2)))</f>
        <v/>
      </c>
      <c r="N96" s="264"/>
      <c r="O96" s="264"/>
      <c r="P96" s="264"/>
      <c r="Q96" s="264"/>
      <c r="R96" s="264"/>
      <c r="S96" s="267"/>
      <c r="T96" s="268" t="str">
        <f aca="false">IF(TRIM($B96&amp;$C96)="","",IF(N($O96)=0,"",MAX(0,MIN(N($O96)-N($Q96),N($W96)))))</f>
        <v/>
      </c>
      <c r="U96" s="268" t="str">
        <f aca="false">IF(TRIM($B96&amp;$C96)="","",IF(N($Q96)&lt;=N($O96),"",N($Q96)-N($O96)))</f>
        <v/>
      </c>
      <c r="V96" s="268" t="str">
        <f aca="false">IF(OR(TRIM($B96&amp;$C96)="",$W96=""),"",MAX(0,N($W96))-N($T96))</f>
        <v/>
      </c>
      <c r="W96" s="268" t="str">
        <f aca="false">IF(TRIM($B96&amp;$C96)="","",IF(AND(N($M96)=0,N($Q96)+N($R96)+N($S96)=0),"",ROUND(N($M96)-N($Q96)-N($R96)-N($S96),2)))</f>
        <v/>
      </c>
      <c r="X96" s="269" t="str">
        <f aca="false">IF(TRIM($B96&amp;$C96)="","",IF(N($M96)=0,IF((N($Q96)+N($R96)+N($S96))=0,"—未填单价","未填单价，已收 "&amp;TEXT((N($Q96)+N($R96)+N($S96)),"#,##0.00")),IF(N($W96)&gt;0.005,"欠 "&amp;TEXT(N($W96),"#,##0.00")&amp;IF(N($T96)&gt;0,"（开票未到账 "&amp;TEXT(N($T96),"#,##0.00")&amp;"）","")&amp;IF(N($V96)&gt;0,"（未开票 "&amp;TEXT(N($V96),"#,##0.00")&amp;"）",""),IF(N($W96)&lt;-0.005,"多收 "&amp;TEXT(-N($W96),"#,##0.00"),"✔ 已结清")))&amp;IF(N($U96)&gt;0,"｜到账未开票 "&amp;TEXT(N($U96),"#,##0.00")&amp;"，待补票","")&amp;IF(N($R96)&gt;0,"｜收现 "&amp;TEXT(N($R96),"#,##0.00"),"")&amp;IF(N($S96)&gt;0,"｜收款不开票 "&amp;TEXT(N($S96),"#,##0.00"),""))</f>
        <v/>
      </c>
      <c r="Y96" s="328"/>
      <c r="Z96" s="264"/>
      <c r="AA96" s="264"/>
      <c r="AB96" s="264"/>
      <c r="AC96" s="267" t="str">
        <f aca="false">IF(OR(N($O96)=0,N($AB96)=0),"",ROUND(N($O96)/(1+N($AB96))*N($AB96),2))</f>
        <v/>
      </c>
      <c r="AD96" s="328"/>
      <c r="AE96" s="328"/>
      <c r="AF96" s="270" t="str">
        <f aca="false">IF($AN96="","",IF($AN96=1,IF($AO96&gt;=1,"一次性·已到收款期","一次性·未到期"),$AE96&amp;" 第"&amp;$AO96&amp;"/"&amp;$AN96&amp;"期"))</f>
        <v/>
      </c>
      <c r="AG96" s="268" t="str">
        <f aca="false">IF(OR($AN96="",N($M96)=0),"",ROUND(N($K96)*$AO96/$AN96,2)+N($L96))</f>
        <v/>
      </c>
      <c r="AH96" s="268" t="str">
        <f aca="false">IF($AG96="","",MAX(0,ROUND($AG96-(N($Q96)+N($R96)+N($S96)),2)))</f>
        <v/>
      </c>
      <c r="AI96" s="268" t="str">
        <f aca="false">IF(OR(TRIM($B96&amp;$C96)="",NOT(ISNUMBER($D96))),"",SUMIFS($W$3:$W$1001,$AK$3:$AK$1001,$AK96,$D$3:$D$1001,"&lt;"&amp;$D96))</f>
        <v/>
      </c>
      <c r="AJ96" s="268" t="str">
        <f aca="false">IF(TRIM($B96&amp;$C96)="","",SUMIFS($W$3:$W$1001,$AK$3:$AK$1001,$AK96))</f>
        <v/>
      </c>
      <c r="AK96" s="270" t="str">
        <f aca="false">IF(TRIM($B96&amp;$C96)="","",TRIM($B96)&amp;"｜"&amp;TRIM($C96))</f>
        <v/>
      </c>
      <c r="AL96" s="268" t="str">
        <f aca="false">IF(TRIM($B96&amp;$C96)="","",MIN(N($O96),N($Q96)))</f>
        <v/>
      </c>
      <c r="AM96" s="271" t="str">
        <f aca="false">IF(ISNUMBER($D96),YEAR($D96),"")</f>
        <v/>
      </c>
      <c r="AN96" s="271" t="str">
        <f aca="false">IF(OR(TRIM($B96&amp;$C96)="",NOT(ISNUMBER($D96)),NOT(ISNUMBER($E96))),"",IF($E96&lt;$D96,"",IF(IF($AE96="半年付",2,IF($AE96="季度付",4,IF($AE96="月付",12,IF($AE96="半月付",24,1))))=1,1,MAX(1,ROUND(($E96-$D96+1)/365*IF($AE96="半年付",2,IF($AE96="季度付",4,IF($AE96="月付",12,IF($AE96="半月付",24,1)))),0)))))</f>
        <v/>
      </c>
      <c r="AO96" s="271" t="str">
        <f aca="true">IF($AN96="","",MIN($AN96,MAX(0,INT((TODAY()-付款宽限天数-$D96)/(($E96-$D96+1)/$AN96))+1)))</f>
        <v/>
      </c>
    </row>
    <row r="97" customFormat="false" ht="18" hidden="false" customHeight="false" outlineLevel="0" collapsed="false">
      <c r="A97" s="264"/>
      <c r="B97" s="264"/>
      <c r="C97" s="322"/>
      <c r="D97" s="291"/>
      <c r="E97" s="291"/>
      <c r="F97" s="326" t="str">
        <f aca="true">IF(TRIM($B97&amp;$C97)="","",IF(OR(ISNUMBER(SEARCH("未",$A97)),ISNUMBER(SEARCH("送出",$A97)),AND(TRIM($A97)="",NOT(ISNUMBER($D97)),N($H97)=0)),"【合同未回】","")&amp;IF(NOT(ISNUMBER($E97)),IF(OR(ISNUMBER(SEARCH("未",$A97)),ISNUMBER(SEARCH("送出",$A97)),AND(TRIM($A97)="",NOT(ISNUMBER($D97)),N($H97)=0)),"","【未填合同期】"),IF($E97&lt;TODAY(),"【已到期】",IF($E97-TODAY()&lt;=提醒天数,"【即将到期，剩余"&amp;($E97-TODAY())&amp;"天】","【正常】")))&amp;IF(OR($AD97="安装免保",$AD97="技术免保",$AD97="质保期内"),"【"&amp;$AD97&amp;"】",""))</f>
        <v/>
      </c>
      <c r="G97" s="327"/>
      <c r="H97" s="265"/>
      <c r="I97" s="311"/>
      <c r="J97" s="264"/>
      <c r="K97" s="267" t="str">
        <f aca="false">IF(OR(N($H97)=0,N($I97)=0),"",ROUND(N($H97)*N($I97)*IF(N($J97)=0,1,N($J97)),2))</f>
        <v/>
      </c>
      <c r="L97" s="267"/>
      <c r="M97" s="267" t="str">
        <f aca="false">IF(TRIM($B97&amp;$C97)="","",IF(AND(N($K97)=0,N($L97)=0),"",ROUND(N($K97)+N($L97),2)))</f>
        <v/>
      </c>
      <c r="N97" s="264"/>
      <c r="O97" s="264"/>
      <c r="P97" s="264"/>
      <c r="Q97" s="264"/>
      <c r="R97" s="264"/>
      <c r="S97" s="267"/>
      <c r="T97" s="268" t="str">
        <f aca="false">IF(TRIM($B97&amp;$C97)="","",IF(N($O97)=0,"",MAX(0,MIN(N($O97)-N($Q97),N($W97)))))</f>
        <v/>
      </c>
      <c r="U97" s="268" t="str">
        <f aca="false">IF(TRIM($B97&amp;$C97)="","",IF(N($Q97)&lt;=N($O97),"",N($Q97)-N($O97)))</f>
        <v/>
      </c>
      <c r="V97" s="268" t="str">
        <f aca="false">IF(OR(TRIM($B97&amp;$C97)="",$W97=""),"",MAX(0,N($W97))-N($T97))</f>
        <v/>
      </c>
      <c r="W97" s="268" t="str">
        <f aca="false">IF(TRIM($B97&amp;$C97)="","",IF(AND(N($M97)=0,N($Q97)+N($R97)+N($S97)=0),"",ROUND(N($M97)-N($Q97)-N($R97)-N($S97),2)))</f>
        <v/>
      </c>
      <c r="X97" s="269" t="str">
        <f aca="false">IF(TRIM($B97&amp;$C97)="","",IF(N($M97)=0,IF((N($Q97)+N($R97)+N($S97))=0,"—未填单价","未填单价，已收 "&amp;TEXT((N($Q97)+N($R97)+N($S97)),"#,##0.00")),IF(N($W97)&gt;0.005,"欠 "&amp;TEXT(N($W97),"#,##0.00")&amp;IF(N($T97)&gt;0,"（开票未到账 "&amp;TEXT(N($T97),"#,##0.00")&amp;"）","")&amp;IF(N($V97)&gt;0,"（未开票 "&amp;TEXT(N($V97),"#,##0.00")&amp;"）",""),IF(N($W97)&lt;-0.005,"多收 "&amp;TEXT(-N($W97),"#,##0.00"),"✔ 已结清")))&amp;IF(N($U97)&gt;0,"｜到账未开票 "&amp;TEXT(N($U97),"#,##0.00")&amp;"，待补票","")&amp;IF(N($R97)&gt;0,"｜收现 "&amp;TEXT(N($R97),"#,##0.00"),"")&amp;IF(N($S97)&gt;0,"｜收款不开票 "&amp;TEXT(N($S97),"#,##0.00"),""))</f>
        <v/>
      </c>
      <c r="Y97" s="328"/>
      <c r="Z97" s="264"/>
      <c r="AA97" s="264"/>
      <c r="AB97" s="264"/>
      <c r="AC97" s="267" t="str">
        <f aca="false">IF(OR(N($O97)=0,N($AB97)=0),"",ROUND(N($O97)/(1+N($AB97))*N($AB97),2))</f>
        <v/>
      </c>
      <c r="AD97" s="328"/>
      <c r="AE97" s="328"/>
      <c r="AF97" s="270" t="str">
        <f aca="false">IF($AN97="","",IF($AN97=1,IF($AO97&gt;=1,"一次性·已到收款期","一次性·未到期"),$AE97&amp;" 第"&amp;$AO97&amp;"/"&amp;$AN97&amp;"期"))</f>
        <v/>
      </c>
      <c r="AG97" s="268" t="str">
        <f aca="false">IF(OR($AN97="",N($M97)=0),"",ROUND(N($K97)*$AO97/$AN97,2)+N($L97))</f>
        <v/>
      </c>
      <c r="AH97" s="268" t="str">
        <f aca="false">IF($AG97="","",MAX(0,ROUND($AG97-(N($Q97)+N($R97)+N($S97)),2)))</f>
        <v/>
      </c>
      <c r="AI97" s="268" t="str">
        <f aca="false">IF(OR(TRIM($B97&amp;$C97)="",NOT(ISNUMBER($D97))),"",SUMIFS($W$3:$W$1001,$AK$3:$AK$1001,$AK97,$D$3:$D$1001,"&lt;"&amp;$D97))</f>
        <v/>
      </c>
      <c r="AJ97" s="268" t="str">
        <f aca="false">IF(TRIM($B97&amp;$C97)="","",SUMIFS($W$3:$W$1001,$AK$3:$AK$1001,$AK97))</f>
        <v/>
      </c>
      <c r="AK97" s="270" t="str">
        <f aca="false">IF(TRIM($B97&amp;$C97)="","",TRIM($B97)&amp;"｜"&amp;TRIM($C97))</f>
        <v/>
      </c>
      <c r="AL97" s="268" t="str">
        <f aca="false">IF(TRIM($B97&amp;$C97)="","",MIN(N($O97),N($Q97)))</f>
        <v/>
      </c>
      <c r="AM97" s="271" t="str">
        <f aca="false">IF(ISNUMBER($D97),YEAR($D97),"")</f>
        <v/>
      </c>
      <c r="AN97" s="271" t="str">
        <f aca="false">IF(OR(TRIM($B97&amp;$C97)="",NOT(ISNUMBER($D97)),NOT(ISNUMBER($E97))),"",IF($E97&lt;$D97,"",IF(IF($AE97="半年付",2,IF($AE97="季度付",4,IF($AE97="月付",12,IF($AE97="半月付",24,1))))=1,1,MAX(1,ROUND(($E97-$D97+1)/365*IF($AE97="半年付",2,IF($AE97="季度付",4,IF($AE97="月付",12,IF($AE97="半月付",24,1)))),0)))))</f>
        <v/>
      </c>
      <c r="AO97" s="271" t="str">
        <f aca="true">IF($AN97="","",MIN($AN97,MAX(0,INT((TODAY()-付款宽限天数-$D97)/(($E97-$D97+1)/$AN97))+1)))</f>
        <v/>
      </c>
    </row>
    <row r="98" customFormat="false" ht="18" hidden="false" customHeight="false" outlineLevel="0" collapsed="false">
      <c r="A98" s="264"/>
      <c r="B98" s="264"/>
      <c r="C98" s="322"/>
      <c r="D98" s="291"/>
      <c r="E98" s="291"/>
      <c r="F98" s="326" t="str">
        <f aca="true">IF(TRIM($B98&amp;$C98)="","",IF(OR(ISNUMBER(SEARCH("未",$A98)),ISNUMBER(SEARCH("送出",$A98)),AND(TRIM($A98)="",NOT(ISNUMBER($D98)),N($H98)=0)),"【合同未回】","")&amp;IF(NOT(ISNUMBER($E98)),IF(OR(ISNUMBER(SEARCH("未",$A98)),ISNUMBER(SEARCH("送出",$A98)),AND(TRIM($A98)="",NOT(ISNUMBER($D98)),N($H98)=0)),"","【未填合同期】"),IF($E98&lt;TODAY(),"【已到期】",IF($E98-TODAY()&lt;=提醒天数,"【即将到期，剩余"&amp;($E98-TODAY())&amp;"天】","【正常】")))&amp;IF(OR($AD98="安装免保",$AD98="技术免保",$AD98="质保期内"),"【"&amp;$AD98&amp;"】",""))</f>
        <v/>
      </c>
      <c r="G98" s="327"/>
      <c r="H98" s="265"/>
      <c r="I98" s="311"/>
      <c r="J98" s="264"/>
      <c r="K98" s="267" t="str">
        <f aca="false">IF(OR(N($H98)=0,N($I98)=0),"",ROUND(N($H98)*N($I98)*IF(N($J98)=0,1,N($J98)),2))</f>
        <v/>
      </c>
      <c r="L98" s="267"/>
      <c r="M98" s="267" t="str">
        <f aca="false">IF(TRIM($B98&amp;$C98)="","",IF(AND(N($K98)=0,N($L98)=0),"",ROUND(N($K98)+N($L98),2)))</f>
        <v/>
      </c>
      <c r="N98" s="264"/>
      <c r="O98" s="264"/>
      <c r="P98" s="264"/>
      <c r="Q98" s="264"/>
      <c r="R98" s="264"/>
      <c r="S98" s="267"/>
      <c r="T98" s="268" t="str">
        <f aca="false">IF(TRIM($B98&amp;$C98)="","",IF(N($O98)=0,"",MAX(0,MIN(N($O98)-N($Q98),N($W98)))))</f>
        <v/>
      </c>
      <c r="U98" s="268" t="str">
        <f aca="false">IF(TRIM($B98&amp;$C98)="","",IF(N($Q98)&lt;=N($O98),"",N($Q98)-N($O98)))</f>
        <v/>
      </c>
      <c r="V98" s="268" t="str">
        <f aca="false">IF(OR(TRIM($B98&amp;$C98)="",$W98=""),"",MAX(0,N($W98))-N($T98))</f>
        <v/>
      </c>
      <c r="W98" s="268" t="str">
        <f aca="false">IF(TRIM($B98&amp;$C98)="","",IF(AND(N($M98)=0,N($Q98)+N($R98)+N($S98)=0),"",ROUND(N($M98)-N($Q98)-N($R98)-N($S98),2)))</f>
        <v/>
      </c>
      <c r="X98" s="269" t="str">
        <f aca="false">IF(TRIM($B98&amp;$C98)="","",IF(N($M98)=0,IF((N($Q98)+N($R98)+N($S98))=0,"—未填单价","未填单价，已收 "&amp;TEXT((N($Q98)+N($R98)+N($S98)),"#,##0.00")),IF(N($W98)&gt;0.005,"欠 "&amp;TEXT(N($W98),"#,##0.00")&amp;IF(N($T98)&gt;0,"（开票未到账 "&amp;TEXT(N($T98),"#,##0.00")&amp;"）","")&amp;IF(N($V98)&gt;0,"（未开票 "&amp;TEXT(N($V98),"#,##0.00")&amp;"）",""),IF(N($W98)&lt;-0.005,"多收 "&amp;TEXT(-N($W98),"#,##0.00"),"✔ 已结清")))&amp;IF(N($U98)&gt;0,"｜到账未开票 "&amp;TEXT(N($U98),"#,##0.00")&amp;"，待补票","")&amp;IF(N($R98)&gt;0,"｜收现 "&amp;TEXT(N($R98),"#,##0.00"),"")&amp;IF(N($S98)&gt;0,"｜收款不开票 "&amp;TEXT(N($S98),"#,##0.00"),""))</f>
        <v/>
      </c>
      <c r="Y98" s="328"/>
      <c r="Z98" s="264"/>
      <c r="AA98" s="264"/>
      <c r="AB98" s="264"/>
      <c r="AC98" s="267" t="str">
        <f aca="false">IF(OR(N($O98)=0,N($AB98)=0),"",ROUND(N($O98)/(1+N($AB98))*N($AB98),2))</f>
        <v/>
      </c>
      <c r="AD98" s="328"/>
      <c r="AE98" s="328"/>
      <c r="AF98" s="270" t="str">
        <f aca="false">IF($AN98="","",IF($AN98=1,IF($AO98&gt;=1,"一次性·已到收款期","一次性·未到期"),$AE98&amp;" 第"&amp;$AO98&amp;"/"&amp;$AN98&amp;"期"))</f>
        <v/>
      </c>
      <c r="AG98" s="268" t="str">
        <f aca="false">IF(OR($AN98="",N($M98)=0),"",ROUND(N($K98)*$AO98/$AN98,2)+N($L98))</f>
        <v/>
      </c>
      <c r="AH98" s="268" t="str">
        <f aca="false">IF($AG98="","",MAX(0,ROUND($AG98-(N($Q98)+N($R98)+N($S98)),2)))</f>
        <v/>
      </c>
      <c r="AI98" s="268" t="str">
        <f aca="false">IF(OR(TRIM($B98&amp;$C98)="",NOT(ISNUMBER($D98))),"",SUMIFS($W$3:$W$1001,$AK$3:$AK$1001,$AK98,$D$3:$D$1001,"&lt;"&amp;$D98))</f>
        <v/>
      </c>
      <c r="AJ98" s="268" t="str">
        <f aca="false">IF(TRIM($B98&amp;$C98)="","",SUMIFS($W$3:$W$1001,$AK$3:$AK$1001,$AK98))</f>
        <v/>
      </c>
      <c r="AK98" s="270" t="str">
        <f aca="false">IF(TRIM($B98&amp;$C98)="","",TRIM($B98)&amp;"｜"&amp;TRIM($C98))</f>
        <v/>
      </c>
      <c r="AL98" s="268" t="str">
        <f aca="false">IF(TRIM($B98&amp;$C98)="","",MIN(N($O98),N($Q98)))</f>
        <v/>
      </c>
      <c r="AM98" s="271" t="str">
        <f aca="false">IF(ISNUMBER($D98),YEAR($D98),"")</f>
        <v/>
      </c>
      <c r="AN98" s="271" t="str">
        <f aca="false">IF(OR(TRIM($B98&amp;$C98)="",NOT(ISNUMBER($D98)),NOT(ISNUMBER($E98))),"",IF($E98&lt;$D98,"",IF(IF($AE98="半年付",2,IF($AE98="季度付",4,IF($AE98="月付",12,IF($AE98="半月付",24,1))))=1,1,MAX(1,ROUND(($E98-$D98+1)/365*IF($AE98="半年付",2,IF($AE98="季度付",4,IF($AE98="月付",12,IF($AE98="半月付",24,1)))),0)))))</f>
        <v/>
      </c>
      <c r="AO98" s="271" t="str">
        <f aca="true">IF($AN98="","",MIN($AN98,MAX(0,INT((TODAY()-付款宽限天数-$D98)/(($E98-$D98+1)/$AN98))+1)))</f>
        <v/>
      </c>
    </row>
    <row r="99" customFormat="false" ht="18" hidden="false" customHeight="false" outlineLevel="0" collapsed="false">
      <c r="A99" s="264"/>
      <c r="B99" s="264"/>
      <c r="C99" s="322"/>
      <c r="D99" s="291"/>
      <c r="E99" s="291"/>
      <c r="F99" s="326" t="str">
        <f aca="true">IF(TRIM($B99&amp;$C99)="","",IF(OR(ISNUMBER(SEARCH("未",$A99)),ISNUMBER(SEARCH("送出",$A99)),AND(TRIM($A99)="",NOT(ISNUMBER($D99)),N($H99)=0)),"【合同未回】","")&amp;IF(NOT(ISNUMBER($E99)),IF(OR(ISNUMBER(SEARCH("未",$A99)),ISNUMBER(SEARCH("送出",$A99)),AND(TRIM($A99)="",NOT(ISNUMBER($D99)),N($H99)=0)),"","【未填合同期】"),IF($E99&lt;TODAY(),"【已到期】",IF($E99-TODAY()&lt;=提醒天数,"【即将到期，剩余"&amp;($E99-TODAY())&amp;"天】","【正常】")))&amp;IF(OR($AD99="安装免保",$AD99="技术免保",$AD99="质保期内"),"【"&amp;$AD99&amp;"】",""))</f>
        <v/>
      </c>
      <c r="G99" s="327"/>
      <c r="H99" s="265"/>
      <c r="I99" s="311"/>
      <c r="J99" s="264"/>
      <c r="K99" s="267" t="str">
        <f aca="false">IF(OR(N($H99)=0,N($I99)=0),"",ROUND(N($H99)*N($I99)*IF(N($J99)=0,1,N($J99)),2))</f>
        <v/>
      </c>
      <c r="L99" s="267"/>
      <c r="M99" s="267" t="str">
        <f aca="false">IF(TRIM($B99&amp;$C99)="","",IF(AND(N($K99)=0,N($L99)=0),"",ROUND(N($K99)+N($L99),2)))</f>
        <v/>
      </c>
      <c r="N99" s="264"/>
      <c r="O99" s="264"/>
      <c r="P99" s="264"/>
      <c r="Q99" s="264"/>
      <c r="R99" s="264"/>
      <c r="S99" s="267"/>
      <c r="T99" s="268" t="str">
        <f aca="false">IF(TRIM($B99&amp;$C99)="","",IF(N($O99)=0,"",MAX(0,MIN(N($O99)-N($Q99),N($W99)))))</f>
        <v/>
      </c>
      <c r="U99" s="268" t="str">
        <f aca="false">IF(TRIM($B99&amp;$C99)="","",IF(N($Q99)&lt;=N($O99),"",N($Q99)-N($O99)))</f>
        <v/>
      </c>
      <c r="V99" s="268" t="str">
        <f aca="false">IF(OR(TRIM($B99&amp;$C99)="",$W99=""),"",MAX(0,N($W99))-N($T99))</f>
        <v/>
      </c>
      <c r="W99" s="268" t="str">
        <f aca="false">IF(TRIM($B99&amp;$C99)="","",IF(AND(N($M99)=0,N($Q99)+N($R99)+N($S99)=0),"",ROUND(N($M99)-N($Q99)-N($R99)-N($S99),2)))</f>
        <v/>
      </c>
      <c r="X99" s="269" t="str">
        <f aca="false">IF(TRIM($B99&amp;$C99)="","",IF(N($M99)=0,IF((N($Q99)+N($R99)+N($S99))=0,"—未填单价","未填单价，已收 "&amp;TEXT((N($Q99)+N($R99)+N($S99)),"#,##0.00")),IF(N($W99)&gt;0.005,"欠 "&amp;TEXT(N($W99),"#,##0.00")&amp;IF(N($T99)&gt;0,"（开票未到账 "&amp;TEXT(N($T99),"#,##0.00")&amp;"）","")&amp;IF(N($V99)&gt;0,"（未开票 "&amp;TEXT(N($V99),"#,##0.00")&amp;"）",""),IF(N($W99)&lt;-0.005,"多收 "&amp;TEXT(-N($W99),"#,##0.00"),"✔ 已结清")))&amp;IF(N($U99)&gt;0,"｜到账未开票 "&amp;TEXT(N($U99),"#,##0.00")&amp;"，待补票","")&amp;IF(N($R99)&gt;0,"｜收现 "&amp;TEXT(N($R99),"#,##0.00"),"")&amp;IF(N($S99)&gt;0,"｜收款不开票 "&amp;TEXT(N($S99),"#,##0.00"),""))</f>
        <v/>
      </c>
      <c r="Y99" s="328"/>
      <c r="Z99" s="264"/>
      <c r="AA99" s="264"/>
      <c r="AB99" s="264"/>
      <c r="AC99" s="267" t="str">
        <f aca="false">IF(OR(N($O99)=0,N($AB99)=0),"",ROUND(N($O99)/(1+N($AB99))*N($AB99),2))</f>
        <v/>
      </c>
      <c r="AD99" s="328"/>
      <c r="AE99" s="328"/>
      <c r="AF99" s="270" t="str">
        <f aca="false">IF($AN99="","",IF($AN99=1,IF($AO99&gt;=1,"一次性·已到收款期","一次性·未到期"),$AE99&amp;" 第"&amp;$AO99&amp;"/"&amp;$AN99&amp;"期"))</f>
        <v/>
      </c>
      <c r="AG99" s="268" t="str">
        <f aca="false">IF(OR($AN99="",N($M99)=0),"",ROUND(N($K99)*$AO99/$AN99,2)+N($L99))</f>
        <v/>
      </c>
      <c r="AH99" s="268" t="str">
        <f aca="false">IF($AG99="","",MAX(0,ROUND($AG99-(N($Q99)+N($R99)+N($S99)),2)))</f>
        <v/>
      </c>
      <c r="AI99" s="268" t="str">
        <f aca="false">IF(OR(TRIM($B99&amp;$C99)="",NOT(ISNUMBER($D99))),"",SUMIFS($W$3:$W$1001,$AK$3:$AK$1001,$AK99,$D$3:$D$1001,"&lt;"&amp;$D99))</f>
        <v/>
      </c>
      <c r="AJ99" s="268" t="str">
        <f aca="false">IF(TRIM($B99&amp;$C99)="","",SUMIFS($W$3:$W$1001,$AK$3:$AK$1001,$AK99))</f>
        <v/>
      </c>
      <c r="AK99" s="270" t="str">
        <f aca="false">IF(TRIM($B99&amp;$C99)="","",TRIM($B99)&amp;"｜"&amp;TRIM($C99))</f>
        <v/>
      </c>
      <c r="AL99" s="268" t="str">
        <f aca="false">IF(TRIM($B99&amp;$C99)="","",MIN(N($O99),N($Q99)))</f>
        <v/>
      </c>
      <c r="AM99" s="271" t="str">
        <f aca="false">IF(ISNUMBER($D99),YEAR($D99),"")</f>
        <v/>
      </c>
      <c r="AN99" s="271" t="str">
        <f aca="false">IF(OR(TRIM($B99&amp;$C99)="",NOT(ISNUMBER($D99)),NOT(ISNUMBER($E99))),"",IF($E99&lt;$D99,"",IF(IF($AE99="半年付",2,IF($AE99="季度付",4,IF($AE99="月付",12,IF($AE99="半月付",24,1))))=1,1,MAX(1,ROUND(($E99-$D99+1)/365*IF($AE99="半年付",2,IF($AE99="季度付",4,IF($AE99="月付",12,IF($AE99="半月付",24,1)))),0)))))</f>
        <v/>
      </c>
      <c r="AO99" s="271" t="str">
        <f aca="true">IF($AN99="","",MIN($AN99,MAX(0,INT((TODAY()-付款宽限天数-$D99)/(($E99-$D99+1)/$AN99))+1)))</f>
        <v/>
      </c>
    </row>
    <row r="100" customFormat="false" ht="18" hidden="false" customHeight="false" outlineLevel="0" collapsed="false">
      <c r="A100" s="264"/>
      <c r="B100" s="264"/>
      <c r="C100" s="322"/>
      <c r="D100" s="291"/>
      <c r="E100" s="291"/>
      <c r="F100" s="326" t="str">
        <f aca="true">IF(TRIM($B100&amp;$C100)="","",IF(OR(ISNUMBER(SEARCH("未",$A100)),ISNUMBER(SEARCH("送出",$A100)),AND(TRIM($A100)="",NOT(ISNUMBER($D100)),N($H100)=0)),"【合同未回】","")&amp;IF(NOT(ISNUMBER($E100)),IF(OR(ISNUMBER(SEARCH("未",$A100)),ISNUMBER(SEARCH("送出",$A100)),AND(TRIM($A100)="",NOT(ISNUMBER($D100)),N($H100)=0)),"","【未填合同期】"),IF($E100&lt;TODAY(),"【已到期】",IF($E100-TODAY()&lt;=提醒天数,"【即将到期，剩余"&amp;($E100-TODAY())&amp;"天】","【正常】")))&amp;IF(OR($AD100="安装免保",$AD100="技术免保",$AD100="质保期内"),"【"&amp;$AD100&amp;"】",""))</f>
        <v/>
      </c>
      <c r="G100" s="327"/>
      <c r="H100" s="265"/>
      <c r="I100" s="311"/>
      <c r="J100" s="264"/>
      <c r="K100" s="267" t="str">
        <f aca="false">IF(OR(N($H100)=0,N($I100)=0),"",ROUND(N($H100)*N($I100)*IF(N($J100)=0,1,N($J100)),2))</f>
        <v/>
      </c>
      <c r="L100" s="267"/>
      <c r="M100" s="267" t="str">
        <f aca="false">IF(TRIM($B100&amp;$C100)="","",IF(AND(N($K100)=0,N($L100)=0),"",ROUND(N($K100)+N($L100),2)))</f>
        <v/>
      </c>
      <c r="N100" s="264"/>
      <c r="O100" s="264"/>
      <c r="P100" s="264"/>
      <c r="Q100" s="264"/>
      <c r="R100" s="264"/>
      <c r="S100" s="267"/>
      <c r="T100" s="268" t="str">
        <f aca="false">IF(TRIM($B100&amp;$C100)="","",IF(N($O100)=0,"",MAX(0,MIN(N($O100)-N($Q100),N($W100)))))</f>
        <v/>
      </c>
      <c r="U100" s="268" t="str">
        <f aca="false">IF(TRIM($B100&amp;$C100)="","",IF(N($Q100)&lt;=N($O100),"",N($Q100)-N($O100)))</f>
        <v/>
      </c>
      <c r="V100" s="268" t="str">
        <f aca="false">IF(OR(TRIM($B100&amp;$C100)="",$W100=""),"",MAX(0,N($W100))-N($T100))</f>
        <v/>
      </c>
      <c r="W100" s="268" t="str">
        <f aca="false">IF(TRIM($B100&amp;$C100)="","",IF(AND(N($M100)=0,N($Q100)+N($R100)+N($S100)=0),"",ROUND(N($M100)-N($Q100)-N($R100)-N($S100),2)))</f>
        <v/>
      </c>
      <c r="X100" s="269" t="str">
        <f aca="false">IF(TRIM($B100&amp;$C100)="","",IF(N($M100)=0,IF((N($Q100)+N($R100)+N($S100))=0,"—未填单价","未填单价，已收 "&amp;TEXT((N($Q100)+N($R100)+N($S100)),"#,##0.00")),IF(N($W100)&gt;0.005,"欠 "&amp;TEXT(N($W100),"#,##0.00")&amp;IF(N($T100)&gt;0,"（开票未到账 "&amp;TEXT(N($T100),"#,##0.00")&amp;"）","")&amp;IF(N($V100)&gt;0,"（未开票 "&amp;TEXT(N($V100),"#,##0.00")&amp;"）",""),IF(N($W100)&lt;-0.005,"多收 "&amp;TEXT(-N($W100),"#,##0.00"),"✔ 已结清")))&amp;IF(N($U100)&gt;0,"｜到账未开票 "&amp;TEXT(N($U100),"#,##0.00")&amp;"，待补票","")&amp;IF(N($R100)&gt;0,"｜收现 "&amp;TEXT(N($R100),"#,##0.00"),"")&amp;IF(N($S100)&gt;0,"｜收款不开票 "&amp;TEXT(N($S100),"#,##0.00"),""))</f>
        <v/>
      </c>
      <c r="Y100" s="328"/>
      <c r="Z100" s="264"/>
      <c r="AA100" s="264"/>
      <c r="AB100" s="264"/>
      <c r="AC100" s="267" t="str">
        <f aca="false">IF(OR(N($O100)=0,N($AB100)=0),"",ROUND(N($O100)/(1+N($AB100))*N($AB100),2))</f>
        <v/>
      </c>
      <c r="AD100" s="328"/>
      <c r="AE100" s="328"/>
      <c r="AF100" s="270" t="str">
        <f aca="false">IF($AN100="","",IF($AN100=1,IF($AO100&gt;=1,"一次性·已到收款期","一次性·未到期"),$AE100&amp;" 第"&amp;$AO100&amp;"/"&amp;$AN100&amp;"期"))</f>
        <v/>
      </c>
      <c r="AG100" s="268" t="str">
        <f aca="false">IF(OR($AN100="",N($M100)=0),"",ROUND(N($K100)*$AO100/$AN100,2)+N($L100))</f>
        <v/>
      </c>
      <c r="AH100" s="268" t="str">
        <f aca="false">IF($AG100="","",MAX(0,ROUND($AG100-(N($Q100)+N($R100)+N($S100)),2)))</f>
        <v/>
      </c>
      <c r="AI100" s="268" t="str">
        <f aca="false">IF(OR(TRIM($B100&amp;$C100)="",NOT(ISNUMBER($D100))),"",SUMIFS($W$3:$W$1001,$AK$3:$AK$1001,$AK100,$D$3:$D$1001,"&lt;"&amp;$D100))</f>
        <v/>
      </c>
      <c r="AJ100" s="268" t="str">
        <f aca="false">IF(TRIM($B100&amp;$C100)="","",SUMIFS($W$3:$W$1001,$AK$3:$AK$1001,$AK100))</f>
        <v/>
      </c>
      <c r="AK100" s="270" t="str">
        <f aca="false">IF(TRIM($B100&amp;$C100)="","",TRIM($B100)&amp;"｜"&amp;TRIM($C100))</f>
        <v/>
      </c>
      <c r="AL100" s="268" t="str">
        <f aca="false">IF(TRIM($B100&amp;$C100)="","",MIN(N($O100),N($Q100)))</f>
        <v/>
      </c>
      <c r="AM100" s="271" t="str">
        <f aca="false">IF(ISNUMBER($D100),YEAR($D100),"")</f>
        <v/>
      </c>
      <c r="AN100" s="271" t="str">
        <f aca="false">IF(OR(TRIM($B100&amp;$C100)="",NOT(ISNUMBER($D100)),NOT(ISNUMBER($E100))),"",IF($E100&lt;$D100,"",IF(IF($AE100="半年付",2,IF($AE100="季度付",4,IF($AE100="月付",12,IF($AE100="半月付",24,1))))=1,1,MAX(1,ROUND(($E100-$D100+1)/365*IF($AE100="半年付",2,IF($AE100="季度付",4,IF($AE100="月付",12,IF($AE100="半月付",24,1)))),0)))))</f>
        <v/>
      </c>
      <c r="AO100" s="271" t="str">
        <f aca="true">IF($AN100="","",MIN($AN100,MAX(0,INT((TODAY()-付款宽限天数-$D100)/(($E100-$D100+1)/$AN100))+1)))</f>
        <v/>
      </c>
    </row>
    <row r="101" customFormat="false" ht="18" hidden="false" customHeight="false" outlineLevel="0" collapsed="false">
      <c r="A101" s="264"/>
      <c r="B101" s="264"/>
      <c r="C101" s="322"/>
      <c r="D101" s="291"/>
      <c r="E101" s="291"/>
      <c r="F101" s="326" t="str">
        <f aca="true">IF(TRIM($B101&amp;$C101)="","",IF(OR(ISNUMBER(SEARCH("未",$A101)),ISNUMBER(SEARCH("送出",$A101)),AND(TRIM($A101)="",NOT(ISNUMBER($D101)),N($H101)=0)),"【合同未回】","")&amp;IF(NOT(ISNUMBER($E101)),IF(OR(ISNUMBER(SEARCH("未",$A101)),ISNUMBER(SEARCH("送出",$A101)),AND(TRIM($A101)="",NOT(ISNUMBER($D101)),N($H101)=0)),"","【未填合同期】"),IF($E101&lt;TODAY(),"【已到期】",IF($E101-TODAY()&lt;=提醒天数,"【即将到期，剩余"&amp;($E101-TODAY())&amp;"天】","【正常】")))&amp;IF(OR($AD101="安装免保",$AD101="技术免保",$AD101="质保期内"),"【"&amp;$AD101&amp;"】",""))</f>
        <v/>
      </c>
      <c r="G101" s="327"/>
      <c r="H101" s="265"/>
      <c r="I101" s="311"/>
      <c r="J101" s="264"/>
      <c r="K101" s="267" t="str">
        <f aca="false">IF(OR(N($H101)=0,N($I101)=0),"",ROUND(N($H101)*N($I101)*IF(N($J101)=0,1,N($J101)),2))</f>
        <v/>
      </c>
      <c r="L101" s="267"/>
      <c r="M101" s="267" t="str">
        <f aca="false">IF(TRIM($B101&amp;$C101)="","",IF(AND(N($K101)=0,N($L101)=0),"",ROUND(N($K101)+N($L101),2)))</f>
        <v/>
      </c>
      <c r="N101" s="264"/>
      <c r="O101" s="264"/>
      <c r="P101" s="264"/>
      <c r="Q101" s="264"/>
      <c r="R101" s="264"/>
      <c r="S101" s="267"/>
      <c r="T101" s="268" t="str">
        <f aca="false">IF(TRIM($B101&amp;$C101)="","",IF(N($O101)=0,"",MAX(0,MIN(N($O101)-N($Q101),N($W101)))))</f>
        <v/>
      </c>
      <c r="U101" s="268" t="str">
        <f aca="false">IF(TRIM($B101&amp;$C101)="","",IF(N($Q101)&lt;=N($O101),"",N($Q101)-N($O101)))</f>
        <v/>
      </c>
      <c r="V101" s="268" t="str">
        <f aca="false">IF(OR(TRIM($B101&amp;$C101)="",$W101=""),"",MAX(0,N($W101))-N($T101))</f>
        <v/>
      </c>
      <c r="W101" s="268" t="str">
        <f aca="false">IF(TRIM($B101&amp;$C101)="","",IF(AND(N($M101)=0,N($Q101)+N($R101)+N($S101)=0),"",ROUND(N($M101)-N($Q101)-N($R101)-N($S101),2)))</f>
        <v/>
      </c>
      <c r="X101" s="269" t="str">
        <f aca="false">IF(TRIM($B101&amp;$C101)="","",IF(N($M101)=0,IF((N($Q101)+N($R101)+N($S101))=0,"—未填单价","未填单价，已收 "&amp;TEXT((N($Q101)+N($R101)+N($S101)),"#,##0.00")),IF(N($W101)&gt;0.005,"欠 "&amp;TEXT(N($W101),"#,##0.00")&amp;IF(N($T101)&gt;0,"（开票未到账 "&amp;TEXT(N($T101),"#,##0.00")&amp;"）","")&amp;IF(N($V101)&gt;0,"（未开票 "&amp;TEXT(N($V101),"#,##0.00")&amp;"）",""),IF(N($W101)&lt;-0.005,"多收 "&amp;TEXT(-N($W101),"#,##0.00"),"✔ 已结清")))&amp;IF(N($U101)&gt;0,"｜到账未开票 "&amp;TEXT(N($U101),"#,##0.00")&amp;"，待补票","")&amp;IF(N($R101)&gt;0,"｜收现 "&amp;TEXT(N($R101),"#,##0.00"),"")&amp;IF(N($S101)&gt;0,"｜收款不开票 "&amp;TEXT(N($S101),"#,##0.00"),""))</f>
        <v/>
      </c>
      <c r="Y101" s="328"/>
      <c r="Z101" s="264"/>
      <c r="AA101" s="264"/>
      <c r="AB101" s="264"/>
      <c r="AC101" s="267" t="str">
        <f aca="false">IF(OR(N($O101)=0,N($AB101)=0),"",ROUND(N($O101)/(1+N($AB101))*N($AB101),2))</f>
        <v/>
      </c>
      <c r="AD101" s="328"/>
      <c r="AE101" s="328"/>
      <c r="AF101" s="270" t="str">
        <f aca="false">IF($AN101="","",IF($AN101=1,IF($AO101&gt;=1,"一次性·已到收款期","一次性·未到期"),$AE101&amp;" 第"&amp;$AO101&amp;"/"&amp;$AN101&amp;"期"))</f>
        <v/>
      </c>
      <c r="AG101" s="268" t="str">
        <f aca="false">IF(OR($AN101="",N($M101)=0),"",ROUND(N($K101)*$AO101/$AN101,2)+N($L101))</f>
        <v/>
      </c>
      <c r="AH101" s="268" t="str">
        <f aca="false">IF($AG101="","",MAX(0,ROUND($AG101-(N($Q101)+N($R101)+N($S101)),2)))</f>
        <v/>
      </c>
      <c r="AI101" s="268" t="str">
        <f aca="false">IF(OR(TRIM($B101&amp;$C101)="",NOT(ISNUMBER($D101))),"",SUMIFS($W$3:$W$1001,$AK$3:$AK$1001,$AK101,$D$3:$D$1001,"&lt;"&amp;$D101))</f>
        <v/>
      </c>
      <c r="AJ101" s="268" t="str">
        <f aca="false">IF(TRIM($B101&amp;$C101)="","",SUMIFS($W$3:$W$1001,$AK$3:$AK$1001,$AK101))</f>
        <v/>
      </c>
      <c r="AK101" s="270" t="str">
        <f aca="false">IF(TRIM($B101&amp;$C101)="","",TRIM($B101)&amp;"｜"&amp;TRIM($C101))</f>
        <v/>
      </c>
      <c r="AL101" s="268" t="str">
        <f aca="false">IF(TRIM($B101&amp;$C101)="","",MIN(N($O101),N($Q101)))</f>
        <v/>
      </c>
      <c r="AM101" s="271" t="str">
        <f aca="false">IF(ISNUMBER($D101),YEAR($D101),"")</f>
        <v/>
      </c>
      <c r="AN101" s="271" t="str">
        <f aca="false">IF(OR(TRIM($B101&amp;$C101)="",NOT(ISNUMBER($D101)),NOT(ISNUMBER($E101))),"",IF($E101&lt;$D101,"",IF(IF($AE101="半年付",2,IF($AE101="季度付",4,IF($AE101="月付",12,IF($AE101="半月付",24,1))))=1,1,MAX(1,ROUND(($E101-$D101+1)/365*IF($AE101="半年付",2,IF($AE101="季度付",4,IF($AE101="月付",12,IF($AE101="半月付",24,1)))),0)))))</f>
        <v/>
      </c>
      <c r="AO101" s="271" t="str">
        <f aca="true">IF($AN101="","",MIN($AN101,MAX(0,INT((TODAY()-付款宽限天数-$D101)/(($E101-$D101+1)/$AN101))+1)))</f>
        <v/>
      </c>
    </row>
    <row r="102" customFormat="false" ht="18" hidden="false" customHeight="false" outlineLevel="0" collapsed="false">
      <c r="A102" s="264"/>
      <c r="B102" s="264"/>
      <c r="C102" s="322"/>
      <c r="D102" s="291"/>
      <c r="E102" s="291"/>
      <c r="F102" s="326" t="str">
        <f aca="true">IF(TRIM($B102&amp;$C102)="","",IF(OR(ISNUMBER(SEARCH("未",$A102)),ISNUMBER(SEARCH("送出",$A102)),AND(TRIM($A102)="",NOT(ISNUMBER($D102)),N($H102)=0)),"【合同未回】","")&amp;IF(NOT(ISNUMBER($E102)),IF(OR(ISNUMBER(SEARCH("未",$A102)),ISNUMBER(SEARCH("送出",$A102)),AND(TRIM($A102)="",NOT(ISNUMBER($D102)),N($H102)=0)),"","【未填合同期】"),IF($E102&lt;TODAY(),"【已到期】",IF($E102-TODAY()&lt;=提醒天数,"【即将到期，剩余"&amp;($E102-TODAY())&amp;"天】","【正常】")))&amp;IF(OR($AD102="安装免保",$AD102="技术免保",$AD102="质保期内"),"【"&amp;$AD102&amp;"】",""))</f>
        <v/>
      </c>
      <c r="G102" s="327"/>
      <c r="H102" s="265"/>
      <c r="I102" s="311"/>
      <c r="J102" s="264"/>
      <c r="K102" s="267" t="str">
        <f aca="false">IF(OR(N($H102)=0,N($I102)=0),"",ROUND(N($H102)*N($I102)*IF(N($J102)=0,1,N($J102)),2))</f>
        <v/>
      </c>
      <c r="L102" s="267"/>
      <c r="M102" s="267" t="str">
        <f aca="false">IF(TRIM($B102&amp;$C102)="","",IF(AND(N($K102)=0,N($L102)=0),"",ROUND(N($K102)+N($L102),2)))</f>
        <v/>
      </c>
      <c r="N102" s="264"/>
      <c r="O102" s="264"/>
      <c r="P102" s="264"/>
      <c r="Q102" s="264"/>
      <c r="R102" s="264"/>
      <c r="S102" s="267"/>
      <c r="T102" s="268" t="str">
        <f aca="false">IF(TRIM($B102&amp;$C102)="","",IF(N($O102)=0,"",MAX(0,MIN(N($O102)-N($Q102),N($W102)))))</f>
        <v/>
      </c>
      <c r="U102" s="268" t="str">
        <f aca="false">IF(TRIM($B102&amp;$C102)="","",IF(N($Q102)&lt;=N($O102),"",N($Q102)-N($O102)))</f>
        <v/>
      </c>
      <c r="V102" s="268" t="str">
        <f aca="false">IF(OR(TRIM($B102&amp;$C102)="",$W102=""),"",MAX(0,N($W102))-N($T102))</f>
        <v/>
      </c>
      <c r="W102" s="268" t="str">
        <f aca="false">IF(TRIM($B102&amp;$C102)="","",IF(AND(N($M102)=0,N($Q102)+N($R102)+N($S102)=0),"",ROUND(N($M102)-N($Q102)-N($R102)-N($S102),2)))</f>
        <v/>
      </c>
      <c r="X102" s="269" t="str">
        <f aca="false">IF(TRIM($B102&amp;$C102)="","",IF(N($M102)=0,IF((N($Q102)+N($R102)+N($S102))=0,"—未填单价","未填单价，已收 "&amp;TEXT((N($Q102)+N($R102)+N($S102)),"#,##0.00")),IF(N($W102)&gt;0.005,"欠 "&amp;TEXT(N($W102),"#,##0.00")&amp;IF(N($T102)&gt;0,"（开票未到账 "&amp;TEXT(N($T102),"#,##0.00")&amp;"）","")&amp;IF(N($V102)&gt;0,"（未开票 "&amp;TEXT(N($V102),"#,##0.00")&amp;"）",""),IF(N($W102)&lt;-0.005,"多收 "&amp;TEXT(-N($W102),"#,##0.00"),"✔ 已结清")))&amp;IF(N($U102)&gt;0,"｜到账未开票 "&amp;TEXT(N($U102),"#,##0.00")&amp;"，待补票","")&amp;IF(N($R102)&gt;0,"｜收现 "&amp;TEXT(N($R102),"#,##0.00"),"")&amp;IF(N($S102)&gt;0,"｜收款不开票 "&amp;TEXT(N($S102),"#,##0.00"),""))</f>
        <v/>
      </c>
      <c r="Y102" s="328"/>
      <c r="Z102" s="264"/>
      <c r="AA102" s="264"/>
      <c r="AB102" s="264"/>
      <c r="AC102" s="267" t="str">
        <f aca="false">IF(OR(N($O102)=0,N($AB102)=0),"",ROUND(N($O102)/(1+N($AB102))*N($AB102),2))</f>
        <v/>
      </c>
      <c r="AD102" s="328"/>
      <c r="AE102" s="328"/>
      <c r="AF102" s="270" t="str">
        <f aca="false">IF($AN102="","",IF($AN102=1,IF($AO102&gt;=1,"一次性·已到收款期","一次性·未到期"),$AE102&amp;" 第"&amp;$AO102&amp;"/"&amp;$AN102&amp;"期"))</f>
        <v/>
      </c>
      <c r="AG102" s="268" t="str">
        <f aca="false">IF(OR($AN102="",N($M102)=0),"",ROUND(N($K102)*$AO102/$AN102,2)+N($L102))</f>
        <v/>
      </c>
      <c r="AH102" s="268" t="str">
        <f aca="false">IF($AG102="","",MAX(0,ROUND($AG102-(N($Q102)+N($R102)+N($S102)),2)))</f>
        <v/>
      </c>
      <c r="AI102" s="268" t="str">
        <f aca="false">IF(OR(TRIM($B102&amp;$C102)="",NOT(ISNUMBER($D102))),"",SUMIFS($W$3:$W$1001,$AK$3:$AK$1001,$AK102,$D$3:$D$1001,"&lt;"&amp;$D102))</f>
        <v/>
      </c>
      <c r="AJ102" s="268" t="str">
        <f aca="false">IF(TRIM($B102&amp;$C102)="","",SUMIFS($W$3:$W$1001,$AK$3:$AK$1001,$AK102))</f>
        <v/>
      </c>
      <c r="AK102" s="270" t="str">
        <f aca="false">IF(TRIM($B102&amp;$C102)="","",TRIM($B102)&amp;"｜"&amp;TRIM($C102))</f>
        <v/>
      </c>
      <c r="AL102" s="268" t="str">
        <f aca="false">IF(TRIM($B102&amp;$C102)="","",MIN(N($O102),N($Q102)))</f>
        <v/>
      </c>
      <c r="AM102" s="271" t="str">
        <f aca="false">IF(ISNUMBER($D102),YEAR($D102),"")</f>
        <v/>
      </c>
      <c r="AN102" s="271" t="str">
        <f aca="false">IF(OR(TRIM($B102&amp;$C102)="",NOT(ISNUMBER($D102)),NOT(ISNUMBER($E102))),"",IF($E102&lt;$D102,"",IF(IF($AE102="半年付",2,IF($AE102="季度付",4,IF($AE102="月付",12,IF($AE102="半月付",24,1))))=1,1,MAX(1,ROUND(($E102-$D102+1)/365*IF($AE102="半年付",2,IF($AE102="季度付",4,IF($AE102="月付",12,IF($AE102="半月付",24,1)))),0)))))</f>
        <v/>
      </c>
      <c r="AO102" s="271" t="str">
        <f aca="true">IF($AN102="","",MIN($AN102,MAX(0,INT((TODAY()-付款宽限天数-$D102)/(($E102-$D102+1)/$AN102))+1)))</f>
        <v/>
      </c>
    </row>
    <row r="103" customFormat="false" ht="18" hidden="false" customHeight="false" outlineLevel="0" collapsed="false">
      <c r="A103" s="264"/>
      <c r="B103" s="264"/>
      <c r="C103" s="322"/>
      <c r="D103" s="291"/>
      <c r="E103" s="291"/>
      <c r="F103" s="326" t="str">
        <f aca="true">IF(TRIM($B103&amp;$C103)="","",IF(OR(ISNUMBER(SEARCH("未",$A103)),ISNUMBER(SEARCH("送出",$A103)),AND(TRIM($A103)="",NOT(ISNUMBER($D103)),N($H103)=0)),"【合同未回】","")&amp;IF(NOT(ISNUMBER($E103)),IF(OR(ISNUMBER(SEARCH("未",$A103)),ISNUMBER(SEARCH("送出",$A103)),AND(TRIM($A103)="",NOT(ISNUMBER($D103)),N($H103)=0)),"","【未填合同期】"),IF($E103&lt;TODAY(),"【已到期】",IF($E103-TODAY()&lt;=提醒天数,"【即将到期，剩余"&amp;($E103-TODAY())&amp;"天】","【正常】")))&amp;IF(OR($AD103="安装免保",$AD103="技术免保",$AD103="质保期内"),"【"&amp;$AD103&amp;"】",""))</f>
        <v/>
      </c>
      <c r="G103" s="327"/>
      <c r="H103" s="265"/>
      <c r="I103" s="311"/>
      <c r="J103" s="264"/>
      <c r="K103" s="267" t="str">
        <f aca="false">IF(OR(N($H103)=0,N($I103)=0),"",ROUND(N($H103)*N($I103)*IF(N($J103)=0,1,N($J103)),2))</f>
        <v/>
      </c>
      <c r="L103" s="267"/>
      <c r="M103" s="267" t="str">
        <f aca="false">IF(TRIM($B103&amp;$C103)="","",IF(AND(N($K103)=0,N($L103)=0),"",ROUND(N($K103)+N($L103),2)))</f>
        <v/>
      </c>
      <c r="N103" s="264"/>
      <c r="O103" s="264"/>
      <c r="P103" s="264"/>
      <c r="Q103" s="264"/>
      <c r="R103" s="264"/>
      <c r="S103" s="267"/>
      <c r="T103" s="268" t="str">
        <f aca="false">IF(TRIM($B103&amp;$C103)="","",IF(N($O103)=0,"",MAX(0,MIN(N($O103)-N($Q103),N($W103)))))</f>
        <v/>
      </c>
      <c r="U103" s="268" t="str">
        <f aca="false">IF(TRIM($B103&amp;$C103)="","",IF(N($Q103)&lt;=N($O103),"",N($Q103)-N($O103)))</f>
        <v/>
      </c>
      <c r="V103" s="268" t="str">
        <f aca="false">IF(OR(TRIM($B103&amp;$C103)="",$W103=""),"",MAX(0,N($W103))-N($T103))</f>
        <v/>
      </c>
      <c r="W103" s="268" t="str">
        <f aca="false">IF(TRIM($B103&amp;$C103)="","",IF(AND(N($M103)=0,N($Q103)+N($R103)+N($S103)=0),"",ROUND(N($M103)-N($Q103)-N($R103)-N($S103),2)))</f>
        <v/>
      </c>
      <c r="X103" s="269" t="str">
        <f aca="false">IF(TRIM($B103&amp;$C103)="","",IF(N($M103)=0,IF((N($Q103)+N($R103)+N($S103))=0,"—未填单价","未填单价，已收 "&amp;TEXT((N($Q103)+N($R103)+N($S103)),"#,##0.00")),IF(N($W103)&gt;0.005,"欠 "&amp;TEXT(N($W103),"#,##0.00")&amp;IF(N($T103)&gt;0,"（开票未到账 "&amp;TEXT(N($T103),"#,##0.00")&amp;"）","")&amp;IF(N($V103)&gt;0,"（未开票 "&amp;TEXT(N($V103),"#,##0.00")&amp;"）",""),IF(N($W103)&lt;-0.005,"多收 "&amp;TEXT(-N($W103),"#,##0.00"),"✔ 已结清")))&amp;IF(N($U103)&gt;0,"｜到账未开票 "&amp;TEXT(N($U103),"#,##0.00")&amp;"，待补票","")&amp;IF(N($R103)&gt;0,"｜收现 "&amp;TEXT(N($R103),"#,##0.00"),"")&amp;IF(N($S103)&gt;0,"｜收款不开票 "&amp;TEXT(N($S103),"#,##0.00"),""))</f>
        <v/>
      </c>
      <c r="Y103" s="328"/>
      <c r="Z103" s="264"/>
      <c r="AA103" s="264"/>
      <c r="AB103" s="264"/>
      <c r="AC103" s="267" t="str">
        <f aca="false">IF(OR(N($O103)=0,N($AB103)=0),"",ROUND(N($O103)/(1+N($AB103))*N($AB103),2))</f>
        <v/>
      </c>
      <c r="AD103" s="328"/>
      <c r="AE103" s="328"/>
      <c r="AF103" s="270" t="str">
        <f aca="false">IF($AN103="","",IF($AN103=1,IF($AO103&gt;=1,"一次性·已到收款期","一次性·未到期"),$AE103&amp;" 第"&amp;$AO103&amp;"/"&amp;$AN103&amp;"期"))</f>
        <v/>
      </c>
      <c r="AG103" s="268" t="str">
        <f aca="false">IF(OR($AN103="",N($M103)=0),"",ROUND(N($K103)*$AO103/$AN103,2)+N($L103))</f>
        <v/>
      </c>
      <c r="AH103" s="268" t="str">
        <f aca="false">IF($AG103="","",MAX(0,ROUND($AG103-(N($Q103)+N($R103)+N($S103)),2)))</f>
        <v/>
      </c>
      <c r="AI103" s="268" t="str">
        <f aca="false">IF(OR(TRIM($B103&amp;$C103)="",NOT(ISNUMBER($D103))),"",SUMIFS($W$3:$W$1001,$AK$3:$AK$1001,$AK103,$D$3:$D$1001,"&lt;"&amp;$D103))</f>
        <v/>
      </c>
      <c r="AJ103" s="268" t="str">
        <f aca="false">IF(TRIM($B103&amp;$C103)="","",SUMIFS($W$3:$W$1001,$AK$3:$AK$1001,$AK103))</f>
        <v/>
      </c>
      <c r="AK103" s="270" t="str">
        <f aca="false">IF(TRIM($B103&amp;$C103)="","",TRIM($B103)&amp;"｜"&amp;TRIM($C103))</f>
        <v/>
      </c>
      <c r="AL103" s="268" t="str">
        <f aca="false">IF(TRIM($B103&amp;$C103)="","",MIN(N($O103),N($Q103)))</f>
        <v/>
      </c>
      <c r="AM103" s="271" t="str">
        <f aca="false">IF(ISNUMBER($D103),YEAR($D103),"")</f>
        <v/>
      </c>
      <c r="AN103" s="271" t="str">
        <f aca="false">IF(OR(TRIM($B103&amp;$C103)="",NOT(ISNUMBER($D103)),NOT(ISNUMBER($E103))),"",IF($E103&lt;$D103,"",IF(IF($AE103="半年付",2,IF($AE103="季度付",4,IF($AE103="月付",12,IF($AE103="半月付",24,1))))=1,1,MAX(1,ROUND(($E103-$D103+1)/365*IF($AE103="半年付",2,IF($AE103="季度付",4,IF($AE103="月付",12,IF($AE103="半月付",24,1)))),0)))))</f>
        <v/>
      </c>
      <c r="AO103" s="271" t="str">
        <f aca="true">IF($AN103="","",MIN($AN103,MAX(0,INT((TODAY()-付款宽限天数-$D103)/(($E103-$D103+1)/$AN103))+1)))</f>
        <v/>
      </c>
    </row>
    <row r="104" customFormat="false" ht="18" hidden="false" customHeight="false" outlineLevel="0" collapsed="false">
      <c r="A104" s="264"/>
      <c r="B104" s="264"/>
      <c r="C104" s="322"/>
      <c r="D104" s="291"/>
      <c r="E104" s="291"/>
      <c r="F104" s="326" t="str">
        <f aca="true">IF(TRIM($B104&amp;$C104)="","",IF(OR(ISNUMBER(SEARCH("未",$A104)),ISNUMBER(SEARCH("送出",$A104)),AND(TRIM($A104)="",NOT(ISNUMBER($D104)),N($H104)=0)),"【合同未回】","")&amp;IF(NOT(ISNUMBER($E104)),IF(OR(ISNUMBER(SEARCH("未",$A104)),ISNUMBER(SEARCH("送出",$A104)),AND(TRIM($A104)="",NOT(ISNUMBER($D104)),N($H104)=0)),"","【未填合同期】"),IF($E104&lt;TODAY(),"【已到期】",IF($E104-TODAY()&lt;=提醒天数,"【即将到期，剩余"&amp;($E104-TODAY())&amp;"天】","【正常】")))&amp;IF(OR($AD104="安装免保",$AD104="技术免保",$AD104="质保期内"),"【"&amp;$AD104&amp;"】",""))</f>
        <v/>
      </c>
      <c r="G104" s="327"/>
      <c r="H104" s="265"/>
      <c r="I104" s="311"/>
      <c r="J104" s="264"/>
      <c r="K104" s="267" t="str">
        <f aca="false">IF(OR(N($H104)=0,N($I104)=0),"",ROUND(N($H104)*N($I104)*IF(N($J104)=0,1,N($J104)),2))</f>
        <v/>
      </c>
      <c r="L104" s="267"/>
      <c r="M104" s="267" t="str">
        <f aca="false">IF(TRIM($B104&amp;$C104)="","",IF(AND(N($K104)=0,N($L104)=0),"",ROUND(N($K104)+N($L104),2)))</f>
        <v/>
      </c>
      <c r="N104" s="264"/>
      <c r="O104" s="264"/>
      <c r="P104" s="264"/>
      <c r="Q104" s="264"/>
      <c r="R104" s="264"/>
      <c r="S104" s="267"/>
      <c r="T104" s="268" t="str">
        <f aca="false">IF(TRIM($B104&amp;$C104)="","",IF(N($O104)=0,"",MAX(0,MIN(N($O104)-N($Q104),N($W104)))))</f>
        <v/>
      </c>
      <c r="U104" s="268" t="str">
        <f aca="false">IF(TRIM($B104&amp;$C104)="","",IF(N($Q104)&lt;=N($O104),"",N($Q104)-N($O104)))</f>
        <v/>
      </c>
      <c r="V104" s="268" t="str">
        <f aca="false">IF(OR(TRIM($B104&amp;$C104)="",$W104=""),"",MAX(0,N($W104))-N($T104))</f>
        <v/>
      </c>
      <c r="W104" s="268" t="str">
        <f aca="false">IF(TRIM($B104&amp;$C104)="","",IF(AND(N($M104)=0,N($Q104)+N($R104)+N($S104)=0),"",ROUND(N($M104)-N($Q104)-N($R104)-N($S104),2)))</f>
        <v/>
      </c>
      <c r="X104" s="269" t="str">
        <f aca="false">IF(TRIM($B104&amp;$C104)="","",IF(N($M104)=0,IF((N($Q104)+N($R104)+N($S104))=0,"—未填单价","未填单价，已收 "&amp;TEXT((N($Q104)+N($R104)+N($S104)),"#,##0.00")),IF(N($W104)&gt;0.005,"欠 "&amp;TEXT(N($W104),"#,##0.00")&amp;IF(N($T104)&gt;0,"（开票未到账 "&amp;TEXT(N($T104),"#,##0.00")&amp;"）","")&amp;IF(N($V104)&gt;0,"（未开票 "&amp;TEXT(N($V104),"#,##0.00")&amp;"）",""),IF(N($W104)&lt;-0.005,"多收 "&amp;TEXT(-N($W104),"#,##0.00"),"✔ 已结清")))&amp;IF(N($U104)&gt;0,"｜到账未开票 "&amp;TEXT(N($U104),"#,##0.00")&amp;"，待补票","")&amp;IF(N($R104)&gt;0,"｜收现 "&amp;TEXT(N($R104),"#,##0.00"),"")&amp;IF(N($S104)&gt;0,"｜收款不开票 "&amp;TEXT(N($S104),"#,##0.00"),""))</f>
        <v/>
      </c>
      <c r="Y104" s="328"/>
      <c r="Z104" s="264"/>
      <c r="AA104" s="264"/>
      <c r="AB104" s="264"/>
      <c r="AC104" s="267" t="str">
        <f aca="false">IF(OR(N($O104)=0,N($AB104)=0),"",ROUND(N($O104)/(1+N($AB104))*N($AB104),2))</f>
        <v/>
      </c>
      <c r="AD104" s="328"/>
      <c r="AE104" s="328"/>
      <c r="AF104" s="270" t="str">
        <f aca="false">IF($AN104="","",IF($AN104=1,IF($AO104&gt;=1,"一次性·已到收款期","一次性·未到期"),$AE104&amp;" 第"&amp;$AO104&amp;"/"&amp;$AN104&amp;"期"))</f>
        <v/>
      </c>
      <c r="AG104" s="268" t="str">
        <f aca="false">IF(OR($AN104="",N($M104)=0),"",ROUND(N($K104)*$AO104/$AN104,2)+N($L104))</f>
        <v/>
      </c>
      <c r="AH104" s="268" t="str">
        <f aca="false">IF($AG104="","",MAX(0,ROUND($AG104-(N($Q104)+N($R104)+N($S104)),2)))</f>
        <v/>
      </c>
      <c r="AI104" s="268" t="str">
        <f aca="false">IF(OR(TRIM($B104&amp;$C104)="",NOT(ISNUMBER($D104))),"",SUMIFS($W$3:$W$1001,$AK$3:$AK$1001,$AK104,$D$3:$D$1001,"&lt;"&amp;$D104))</f>
        <v/>
      </c>
      <c r="AJ104" s="268" t="str">
        <f aca="false">IF(TRIM($B104&amp;$C104)="","",SUMIFS($W$3:$W$1001,$AK$3:$AK$1001,$AK104))</f>
        <v/>
      </c>
      <c r="AK104" s="270" t="str">
        <f aca="false">IF(TRIM($B104&amp;$C104)="","",TRIM($B104)&amp;"｜"&amp;TRIM($C104))</f>
        <v/>
      </c>
      <c r="AL104" s="268" t="str">
        <f aca="false">IF(TRIM($B104&amp;$C104)="","",MIN(N($O104),N($Q104)))</f>
        <v/>
      </c>
      <c r="AM104" s="271" t="str">
        <f aca="false">IF(ISNUMBER($D104),YEAR($D104),"")</f>
        <v/>
      </c>
      <c r="AN104" s="271" t="str">
        <f aca="false">IF(OR(TRIM($B104&amp;$C104)="",NOT(ISNUMBER($D104)),NOT(ISNUMBER($E104))),"",IF($E104&lt;$D104,"",IF(IF($AE104="半年付",2,IF($AE104="季度付",4,IF($AE104="月付",12,IF($AE104="半月付",24,1))))=1,1,MAX(1,ROUND(($E104-$D104+1)/365*IF($AE104="半年付",2,IF($AE104="季度付",4,IF($AE104="月付",12,IF($AE104="半月付",24,1)))),0)))))</f>
        <v/>
      </c>
      <c r="AO104" s="271" t="str">
        <f aca="true">IF($AN104="","",MIN($AN104,MAX(0,INT((TODAY()-付款宽限天数-$D104)/(($E104-$D104+1)/$AN104))+1)))</f>
        <v/>
      </c>
    </row>
    <row r="105" customFormat="false" ht="18" hidden="false" customHeight="false" outlineLevel="0" collapsed="false">
      <c r="A105" s="264"/>
      <c r="B105" s="264"/>
      <c r="C105" s="322"/>
      <c r="D105" s="291"/>
      <c r="E105" s="291"/>
      <c r="F105" s="326" t="str">
        <f aca="true">IF(TRIM($B105&amp;$C105)="","",IF(OR(ISNUMBER(SEARCH("未",$A105)),ISNUMBER(SEARCH("送出",$A105)),AND(TRIM($A105)="",NOT(ISNUMBER($D105)),N($H105)=0)),"【合同未回】","")&amp;IF(NOT(ISNUMBER($E105)),IF(OR(ISNUMBER(SEARCH("未",$A105)),ISNUMBER(SEARCH("送出",$A105)),AND(TRIM($A105)="",NOT(ISNUMBER($D105)),N($H105)=0)),"","【未填合同期】"),IF($E105&lt;TODAY(),"【已到期】",IF($E105-TODAY()&lt;=提醒天数,"【即将到期，剩余"&amp;($E105-TODAY())&amp;"天】","【正常】")))&amp;IF(OR($AD105="安装免保",$AD105="技术免保",$AD105="质保期内"),"【"&amp;$AD105&amp;"】",""))</f>
        <v/>
      </c>
      <c r="G105" s="327"/>
      <c r="H105" s="265"/>
      <c r="I105" s="311"/>
      <c r="J105" s="264"/>
      <c r="K105" s="267" t="str">
        <f aca="false">IF(OR(N($H105)=0,N($I105)=0),"",ROUND(N($H105)*N($I105)*IF(N($J105)=0,1,N($J105)),2))</f>
        <v/>
      </c>
      <c r="L105" s="267"/>
      <c r="M105" s="267" t="str">
        <f aca="false">IF(TRIM($B105&amp;$C105)="","",IF(AND(N($K105)=0,N($L105)=0),"",ROUND(N($K105)+N($L105),2)))</f>
        <v/>
      </c>
      <c r="N105" s="264"/>
      <c r="O105" s="264"/>
      <c r="P105" s="264"/>
      <c r="Q105" s="264"/>
      <c r="R105" s="264"/>
      <c r="S105" s="267"/>
      <c r="T105" s="268" t="str">
        <f aca="false">IF(TRIM($B105&amp;$C105)="","",IF(N($O105)=0,"",MAX(0,MIN(N($O105)-N($Q105),N($W105)))))</f>
        <v/>
      </c>
      <c r="U105" s="268" t="str">
        <f aca="false">IF(TRIM($B105&amp;$C105)="","",IF(N($Q105)&lt;=N($O105),"",N($Q105)-N($O105)))</f>
        <v/>
      </c>
      <c r="V105" s="268" t="str">
        <f aca="false">IF(OR(TRIM($B105&amp;$C105)="",$W105=""),"",MAX(0,N($W105))-N($T105))</f>
        <v/>
      </c>
      <c r="W105" s="268" t="str">
        <f aca="false">IF(TRIM($B105&amp;$C105)="","",IF(AND(N($M105)=0,N($Q105)+N($R105)+N($S105)=0),"",ROUND(N($M105)-N($Q105)-N($R105)-N($S105),2)))</f>
        <v/>
      </c>
      <c r="X105" s="269" t="str">
        <f aca="false">IF(TRIM($B105&amp;$C105)="","",IF(N($M105)=0,IF((N($Q105)+N($R105)+N($S105))=0,"—未填单价","未填单价，已收 "&amp;TEXT((N($Q105)+N($R105)+N($S105)),"#,##0.00")),IF(N($W105)&gt;0.005,"欠 "&amp;TEXT(N($W105),"#,##0.00")&amp;IF(N($T105)&gt;0,"（开票未到账 "&amp;TEXT(N($T105),"#,##0.00")&amp;"）","")&amp;IF(N($V105)&gt;0,"（未开票 "&amp;TEXT(N($V105),"#,##0.00")&amp;"）",""),IF(N($W105)&lt;-0.005,"多收 "&amp;TEXT(-N($W105),"#,##0.00"),"✔ 已结清")))&amp;IF(N($U105)&gt;0,"｜到账未开票 "&amp;TEXT(N($U105),"#,##0.00")&amp;"，待补票","")&amp;IF(N($R105)&gt;0,"｜收现 "&amp;TEXT(N($R105),"#,##0.00"),"")&amp;IF(N($S105)&gt;0,"｜收款不开票 "&amp;TEXT(N($S105),"#,##0.00"),""))</f>
        <v/>
      </c>
      <c r="Y105" s="328"/>
      <c r="Z105" s="264"/>
      <c r="AA105" s="264"/>
      <c r="AB105" s="264"/>
      <c r="AC105" s="267" t="str">
        <f aca="false">IF(OR(N($O105)=0,N($AB105)=0),"",ROUND(N($O105)/(1+N($AB105))*N($AB105),2))</f>
        <v/>
      </c>
      <c r="AD105" s="328"/>
      <c r="AE105" s="328"/>
      <c r="AF105" s="270" t="str">
        <f aca="false">IF($AN105="","",IF($AN105=1,IF($AO105&gt;=1,"一次性·已到收款期","一次性·未到期"),$AE105&amp;" 第"&amp;$AO105&amp;"/"&amp;$AN105&amp;"期"))</f>
        <v/>
      </c>
      <c r="AG105" s="268" t="str">
        <f aca="false">IF(OR($AN105="",N($M105)=0),"",ROUND(N($K105)*$AO105/$AN105,2)+N($L105))</f>
        <v/>
      </c>
      <c r="AH105" s="268" t="str">
        <f aca="false">IF($AG105="","",MAX(0,ROUND($AG105-(N($Q105)+N($R105)+N($S105)),2)))</f>
        <v/>
      </c>
      <c r="AI105" s="268" t="str">
        <f aca="false">IF(OR(TRIM($B105&amp;$C105)="",NOT(ISNUMBER($D105))),"",SUMIFS($W$3:$W$1001,$AK$3:$AK$1001,$AK105,$D$3:$D$1001,"&lt;"&amp;$D105))</f>
        <v/>
      </c>
      <c r="AJ105" s="268" t="str">
        <f aca="false">IF(TRIM($B105&amp;$C105)="","",SUMIFS($W$3:$W$1001,$AK$3:$AK$1001,$AK105))</f>
        <v/>
      </c>
      <c r="AK105" s="270" t="str">
        <f aca="false">IF(TRIM($B105&amp;$C105)="","",TRIM($B105)&amp;"｜"&amp;TRIM($C105))</f>
        <v/>
      </c>
      <c r="AL105" s="268" t="str">
        <f aca="false">IF(TRIM($B105&amp;$C105)="","",MIN(N($O105),N($Q105)))</f>
        <v/>
      </c>
      <c r="AM105" s="271" t="str">
        <f aca="false">IF(ISNUMBER($D105),YEAR($D105),"")</f>
        <v/>
      </c>
      <c r="AN105" s="271" t="str">
        <f aca="false">IF(OR(TRIM($B105&amp;$C105)="",NOT(ISNUMBER($D105)),NOT(ISNUMBER($E105))),"",IF($E105&lt;$D105,"",IF(IF($AE105="半年付",2,IF($AE105="季度付",4,IF($AE105="月付",12,IF($AE105="半月付",24,1))))=1,1,MAX(1,ROUND(($E105-$D105+1)/365*IF($AE105="半年付",2,IF($AE105="季度付",4,IF($AE105="月付",12,IF($AE105="半月付",24,1)))),0)))))</f>
        <v/>
      </c>
      <c r="AO105" s="271" t="str">
        <f aca="true">IF($AN105="","",MIN($AN105,MAX(0,INT((TODAY()-付款宽限天数-$D105)/(($E105-$D105+1)/$AN105))+1)))</f>
        <v/>
      </c>
    </row>
    <row r="106" customFormat="false" ht="18" hidden="false" customHeight="false" outlineLevel="0" collapsed="false">
      <c r="A106" s="264"/>
      <c r="B106" s="264"/>
      <c r="C106" s="322"/>
      <c r="D106" s="291"/>
      <c r="E106" s="291"/>
      <c r="F106" s="326" t="str">
        <f aca="true">IF(TRIM($B106&amp;$C106)="","",IF(OR(ISNUMBER(SEARCH("未",$A106)),ISNUMBER(SEARCH("送出",$A106)),AND(TRIM($A106)="",NOT(ISNUMBER($D106)),N($H106)=0)),"【合同未回】","")&amp;IF(NOT(ISNUMBER($E106)),IF(OR(ISNUMBER(SEARCH("未",$A106)),ISNUMBER(SEARCH("送出",$A106)),AND(TRIM($A106)="",NOT(ISNUMBER($D106)),N($H106)=0)),"","【未填合同期】"),IF($E106&lt;TODAY(),"【已到期】",IF($E106-TODAY()&lt;=提醒天数,"【即将到期，剩余"&amp;($E106-TODAY())&amp;"天】","【正常】")))&amp;IF(OR($AD106="安装免保",$AD106="技术免保",$AD106="质保期内"),"【"&amp;$AD106&amp;"】",""))</f>
        <v/>
      </c>
      <c r="G106" s="327"/>
      <c r="H106" s="265"/>
      <c r="I106" s="311"/>
      <c r="J106" s="264"/>
      <c r="K106" s="267" t="str">
        <f aca="false">IF(OR(N($H106)=0,N($I106)=0),"",ROUND(N($H106)*N($I106)*IF(N($J106)=0,1,N($J106)),2))</f>
        <v/>
      </c>
      <c r="L106" s="267"/>
      <c r="M106" s="267" t="str">
        <f aca="false">IF(TRIM($B106&amp;$C106)="","",IF(AND(N($K106)=0,N($L106)=0),"",ROUND(N($K106)+N($L106),2)))</f>
        <v/>
      </c>
      <c r="N106" s="264"/>
      <c r="O106" s="264"/>
      <c r="P106" s="264"/>
      <c r="Q106" s="264"/>
      <c r="R106" s="264"/>
      <c r="S106" s="267"/>
      <c r="T106" s="268" t="str">
        <f aca="false">IF(TRIM($B106&amp;$C106)="","",IF(N($O106)=0,"",MAX(0,MIN(N($O106)-N($Q106),N($W106)))))</f>
        <v/>
      </c>
      <c r="U106" s="268" t="str">
        <f aca="false">IF(TRIM($B106&amp;$C106)="","",IF(N($Q106)&lt;=N($O106),"",N($Q106)-N($O106)))</f>
        <v/>
      </c>
      <c r="V106" s="268" t="str">
        <f aca="false">IF(OR(TRIM($B106&amp;$C106)="",$W106=""),"",MAX(0,N($W106))-N($T106))</f>
        <v/>
      </c>
      <c r="W106" s="268" t="str">
        <f aca="false">IF(TRIM($B106&amp;$C106)="","",IF(AND(N($M106)=0,N($Q106)+N($R106)+N($S106)=0),"",ROUND(N($M106)-N($Q106)-N($R106)-N($S106),2)))</f>
        <v/>
      </c>
      <c r="X106" s="269" t="str">
        <f aca="false">IF(TRIM($B106&amp;$C106)="","",IF(N($M106)=0,IF((N($Q106)+N($R106)+N($S106))=0,"—未填单价","未填单价，已收 "&amp;TEXT((N($Q106)+N($R106)+N($S106)),"#,##0.00")),IF(N($W106)&gt;0.005,"欠 "&amp;TEXT(N($W106),"#,##0.00")&amp;IF(N($T106)&gt;0,"（开票未到账 "&amp;TEXT(N($T106),"#,##0.00")&amp;"）","")&amp;IF(N($V106)&gt;0,"（未开票 "&amp;TEXT(N($V106),"#,##0.00")&amp;"）",""),IF(N($W106)&lt;-0.005,"多收 "&amp;TEXT(-N($W106),"#,##0.00"),"✔ 已结清")))&amp;IF(N($U106)&gt;0,"｜到账未开票 "&amp;TEXT(N($U106),"#,##0.00")&amp;"，待补票","")&amp;IF(N($R106)&gt;0,"｜收现 "&amp;TEXT(N($R106),"#,##0.00"),"")&amp;IF(N($S106)&gt;0,"｜收款不开票 "&amp;TEXT(N($S106),"#,##0.00"),""))</f>
        <v/>
      </c>
      <c r="Y106" s="328"/>
      <c r="Z106" s="264"/>
      <c r="AA106" s="264"/>
      <c r="AB106" s="264"/>
      <c r="AC106" s="267" t="str">
        <f aca="false">IF(OR(N($O106)=0,N($AB106)=0),"",ROUND(N($O106)/(1+N($AB106))*N($AB106),2))</f>
        <v/>
      </c>
      <c r="AD106" s="328"/>
      <c r="AE106" s="328"/>
      <c r="AF106" s="270" t="str">
        <f aca="false">IF($AN106="","",IF($AN106=1,IF($AO106&gt;=1,"一次性·已到收款期","一次性·未到期"),$AE106&amp;" 第"&amp;$AO106&amp;"/"&amp;$AN106&amp;"期"))</f>
        <v/>
      </c>
      <c r="AG106" s="268" t="str">
        <f aca="false">IF(OR($AN106="",N($M106)=0),"",ROUND(N($K106)*$AO106/$AN106,2)+N($L106))</f>
        <v/>
      </c>
      <c r="AH106" s="268" t="str">
        <f aca="false">IF($AG106="","",MAX(0,ROUND($AG106-(N($Q106)+N($R106)+N($S106)),2)))</f>
        <v/>
      </c>
      <c r="AI106" s="268" t="str">
        <f aca="false">IF(OR(TRIM($B106&amp;$C106)="",NOT(ISNUMBER($D106))),"",SUMIFS($W$3:$W$1001,$AK$3:$AK$1001,$AK106,$D$3:$D$1001,"&lt;"&amp;$D106))</f>
        <v/>
      </c>
      <c r="AJ106" s="268" t="str">
        <f aca="false">IF(TRIM($B106&amp;$C106)="","",SUMIFS($W$3:$W$1001,$AK$3:$AK$1001,$AK106))</f>
        <v/>
      </c>
      <c r="AK106" s="270" t="str">
        <f aca="false">IF(TRIM($B106&amp;$C106)="","",TRIM($B106)&amp;"｜"&amp;TRIM($C106))</f>
        <v/>
      </c>
      <c r="AL106" s="268" t="str">
        <f aca="false">IF(TRIM($B106&amp;$C106)="","",MIN(N($O106),N($Q106)))</f>
        <v/>
      </c>
      <c r="AM106" s="271" t="str">
        <f aca="false">IF(ISNUMBER($D106),YEAR($D106),"")</f>
        <v/>
      </c>
      <c r="AN106" s="271" t="str">
        <f aca="false">IF(OR(TRIM($B106&amp;$C106)="",NOT(ISNUMBER($D106)),NOT(ISNUMBER($E106))),"",IF($E106&lt;$D106,"",IF(IF($AE106="半年付",2,IF($AE106="季度付",4,IF($AE106="月付",12,IF($AE106="半月付",24,1))))=1,1,MAX(1,ROUND(($E106-$D106+1)/365*IF($AE106="半年付",2,IF($AE106="季度付",4,IF($AE106="月付",12,IF($AE106="半月付",24,1)))),0)))))</f>
        <v/>
      </c>
      <c r="AO106" s="271" t="str">
        <f aca="true">IF($AN106="","",MIN($AN106,MAX(0,INT((TODAY()-付款宽限天数-$D106)/(($E106-$D106+1)/$AN106))+1)))</f>
        <v/>
      </c>
    </row>
    <row r="107" customFormat="false" ht="18" hidden="false" customHeight="false" outlineLevel="0" collapsed="false">
      <c r="A107" s="264"/>
      <c r="B107" s="264"/>
      <c r="C107" s="322"/>
      <c r="D107" s="291"/>
      <c r="E107" s="291"/>
      <c r="F107" s="326" t="str">
        <f aca="true">IF(TRIM($B107&amp;$C107)="","",IF(OR(ISNUMBER(SEARCH("未",$A107)),ISNUMBER(SEARCH("送出",$A107)),AND(TRIM($A107)="",NOT(ISNUMBER($D107)),N($H107)=0)),"【合同未回】","")&amp;IF(NOT(ISNUMBER($E107)),IF(OR(ISNUMBER(SEARCH("未",$A107)),ISNUMBER(SEARCH("送出",$A107)),AND(TRIM($A107)="",NOT(ISNUMBER($D107)),N($H107)=0)),"","【未填合同期】"),IF($E107&lt;TODAY(),"【已到期】",IF($E107-TODAY()&lt;=提醒天数,"【即将到期，剩余"&amp;($E107-TODAY())&amp;"天】","【正常】")))&amp;IF(OR($AD107="安装免保",$AD107="技术免保",$AD107="质保期内"),"【"&amp;$AD107&amp;"】",""))</f>
        <v/>
      </c>
      <c r="G107" s="327"/>
      <c r="H107" s="265"/>
      <c r="I107" s="311"/>
      <c r="J107" s="264"/>
      <c r="K107" s="267" t="str">
        <f aca="false">IF(OR(N($H107)=0,N($I107)=0),"",ROUND(N($H107)*N($I107)*IF(N($J107)=0,1,N($J107)),2))</f>
        <v/>
      </c>
      <c r="L107" s="267"/>
      <c r="M107" s="267" t="str">
        <f aca="false">IF(TRIM($B107&amp;$C107)="","",IF(AND(N($K107)=0,N($L107)=0),"",ROUND(N($K107)+N($L107),2)))</f>
        <v/>
      </c>
      <c r="N107" s="264"/>
      <c r="O107" s="264"/>
      <c r="P107" s="264"/>
      <c r="Q107" s="264"/>
      <c r="R107" s="264"/>
      <c r="S107" s="267"/>
      <c r="T107" s="268" t="str">
        <f aca="false">IF(TRIM($B107&amp;$C107)="","",IF(N($O107)=0,"",MAX(0,MIN(N($O107)-N($Q107),N($W107)))))</f>
        <v/>
      </c>
      <c r="U107" s="268" t="str">
        <f aca="false">IF(TRIM($B107&amp;$C107)="","",IF(N($Q107)&lt;=N($O107),"",N($Q107)-N($O107)))</f>
        <v/>
      </c>
      <c r="V107" s="268" t="str">
        <f aca="false">IF(OR(TRIM($B107&amp;$C107)="",$W107=""),"",MAX(0,N($W107))-N($T107))</f>
        <v/>
      </c>
      <c r="W107" s="268" t="str">
        <f aca="false">IF(TRIM($B107&amp;$C107)="","",IF(AND(N($M107)=0,N($Q107)+N($R107)+N($S107)=0),"",ROUND(N($M107)-N($Q107)-N($R107)-N($S107),2)))</f>
        <v/>
      </c>
      <c r="X107" s="269" t="str">
        <f aca="false">IF(TRIM($B107&amp;$C107)="","",IF(N($M107)=0,IF((N($Q107)+N($R107)+N($S107))=0,"—未填单价","未填单价，已收 "&amp;TEXT((N($Q107)+N($R107)+N($S107)),"#,##0.00")),IF(N($W107)&gt;0.005,"欠 "&amp;TEXT(N($W107),"#,##0.00")&amp;IF(N($T107)&gt;0,"（开票未到账 "&amp;TEXT(N($T107),"#,##0.00")&amp;"）","")&amp;IF(N($V107)&gt;0,"（未开票 "&amp;TEXT(N($V107),"#,##0.00")&amp;"）",""),IF(N($W107)&lt;-0.005,"多收 "&amp;TEXT(-N($W107),"#,##0.00"),"✔ 已结清")))&amp;IF(N($U107)&gt;0,"｜到账未开票 "&amp;TEXT(N($U107),"#,##0.00")&amp;"，待补票","")&amp;IF(N($R107)&gt;0,"｜收现 "&amp;TEXT(N($R107),"#,##0.00"),"")&amp;IF(N($S107)&gt;0,"｜收款不开票 "&amp;TEXT(N($S107),"#,##0.00"),""))</f>
        <v/>
      </c>
      <c r="Y107" s="328"/>
      <c r="Z107" s="264"/>
      <c r="AA107" s="264"/>
      <c r="AB107" s="264"/>
      <c r="AC107" s="267" t="str">
        <f aca="false">IF(OR(N($O107)=0,N($AB107)=0),"",ROUND(N($O107)/(1+N($AB107))*N($AB107),2))</f>
        <v/>
      </c>
      <c r="AD107" s="328"/>
      <c r="AE107" s="328"/>
      <c r="AF107" s="270" t="str">
        <f aca="false">IF($AN107="","",IF($AN107=1,IF($AO107&gt;=1,"一次性·已到收款期","一次性·未到期"),$AE107&amp;" 第"&amp;$AO107&amp;"/"&amp;$AN107&amp;"期"))</f>
        <v/>
      </c>
      <c r="AG107" s="268" t="str">
        <f aca="false">IF(OR($AN107="",N($M107)=0),"",ROUND(N($K107)*$AO107/$AN107,2)+N($L107))</f>
        <v/>
      </c>
      <c r="AH107" s="268" t="str">
        <f aca="false">IF($AG107="","",MAX(0,ROUND($AG107-(N($Q107)+N($R107)+N($S107)),2)))</f>
        <v/>
      </c>
      <c r="AI107" s="268" t="str">
        <f aca="false">IF(OR(TRIM($B107&amp;$C107)="",NOT(ISNUMBER($D107))),"",SUMIFS($W$3:$W$1001,$AK$3:$AK$1001,$AK107,$D$3:$D$1001,"&lt;"&amp;$D107))</f>
        <v/>
      </c>
      <c r="AJ107" s="268" t="str">
        <f aca="false">IF(TRIM($B107&amp;$C107)="","",SUMIFS($W$3:$W$1001,$AK$3:$AK$1001,$AK107))</f>
        <v/>
      </c>
      <c r="AK107" s="270" t="str">
        <f aca="false">IF(TRIM($B107&amp;$C107)="","",TRIM($B107)&amp;"｜"&amp;TRIM($C107))</f>
        <v/>
      </c>
      <c r="AL107" s="268" t="str">
        <f aca="false">IF(TRIM($B107&amp;$C107)="","",MIN(N($O107),N($Q107)))</f>
        <v/>
      </c>
      <c r="AM107" s="271" t="str">
        <f aca="false">IF(ISNUMBER($D107),YEAR($D107),"")</f>
        <v/>
      </c>
      <c r="AN107" s="271" t="str">
        <f aca="false">IF(OR(TRIM($B107&amp;$C107)="",NOT(ISNUMBER($D107)),NOT(ISNUMBER($E107))),"",IF($E107&lt;$D107,"",IF(IF($AE107="半年付",2,IF($AE107="季度付",4,IF($AE107="月付",12,IF($AE107="半月付",24,1))))=1,1,MAX(1,ROUND(($E107-$D107+1)/365*IF($AE107="半年付",2,IF($AE107="季度付",4,IF($AE107="月付",12,IF($AE107="半月付",24,1)))),0)))))</f>
        <v/>
      </c>
      <c r="AO107" s="271" t="str">
        <f aca="true">IF($AN107="","",MIN($AN107,MAX(0,INT((TODAY()-付款宽限天数-$D107)/(($E107-$D107+1)/$AN107))+1)))</f>
        <v/>
      </c>
    </row>
    <row r="108" customFormat="false" ht="18" hidden="false" customHeight="false" outlineLevel="0" collapsed="false">
      <c r="A108" s="264"/>
      <c r="B108" s="264"/>
      <c r="C108" s="322"/>
      <c r="D108" s="291"/>
      <c r="E108" s="291"/>
      <c r="F108" s="326" t="str">
        <f aca="true">IF(TRIM($B108&amp;$C108)="","",IF(OR(ISNUMBER(SEARCH("未",$A108)),ISNUMBER(SEARCH("送出",$A108)),AND(TRIM($A108)="",NOT(ISNUMBER($D108)),N($H108)=0)),"【合同未回】","")&amp;IF(NOT(ISNUMBER($E108)),IF(OR(ISNUMBER(SEARCH("未",$A108)),ISNUMBER(SEARCH("送出",$A108)),AND(TRIM($A108)="",NOT(ISNUMBER($D108)),N($H108)=0)),"","【未填合同期】"),IF($E108&lt;TODAY(),"【已到期】",IF($E108-TODAY()&lt;=提醒天数,"【即将到期，剩余"&amp;($E108-TODAY())&amp;"天】","【正常】")))&amp;IF(OR($AD108="安装免保",$AD108="技术免保",$AD108="质保期内"),"【"&amp;$AD108&amp;"】",""))</f>
        <v/>
      </c>
      <c r="G108" s="327"/>
      <c r="H108" s="265"/>
      <c r="I108" s="311"/>
      <c r="J108" s="264"/>
      <c r="K108" s="267" t="str">
        <f aca="false">IF(OR(N($H108)=0,N($I108)=0),"",ROUND(N($H108)*N($I108)*IF(N($J108)=0,1,N($J108)),2))</f>
        <v/>
      </c>
      <c r="L108" s="267"/>
      <c r="M108" s="267" t="str">
        <f aca="false">IF(TRIM($B108&amp;$C108)="","",IF(AND(N($K108)=0,N($L108)=0),"",ROUND(N($K108)+N($L108),2)))</f>
        <v/>
      </c>
      <c r="N108" s="264"/>
      <c r="O108" s="264"/>
      <c r="P108" s="264"/>
      <c r="Q108" s="264"/>
      <c r="R108" s="264"/>
      <c r="S108" s="267"/>
      <c r="T108" s="268" t="str">
        <f aca="false">IF(TRIM($B108&amp;$C108)="","",IF(N($O108)=0,"",MAX(0,MIN(N($O108)-N($Q108),N($W108)))))</f>
        <v/>
      </c>
      <c r="U108" s="268" t="str">
        <f aca="false">IF(TRIM($B108&amp;$C108)="","",IF(N($Q108)&lt;=N($O108),"",N($Q108)-N($O108)))</f>
        <v/>
      </c>
      <c r="V108" s="268" t="str">
        <f aca="false">IF(OR(TRIM($B108&amp;$C108)="",$W108=""),"",MAX(0,N($W108))-N($T108))</f>
        <v/>
      </c>
      <c r="W108" s="268" t="str">
        <f aca="false">IF(TRIM($B108&amp;$C108)="","",IF(AND(N($M108)=0,N($Q108)+N($R108)+N($S108)=0),"",ROUND(N($M108)-N($Q108)-N($R108)-N($S108),2)))</f>
        <v/>
      </c>
      <c r="X108" s="269" t="str">
        <f aca="false">IF(TRIM($B108&amp;$C108)="","",IF(N($M108)=0,IF((N($Q108)+N($R108)+N($S108))=0,"—未填单价","未填单价，已收 "&amp;TEXT((N($Q108)+N($R108)+N($S108)),"#,##0.00")),IF(N($W108)&gt;0.005,"欠 "&amp;TEXT(N($W108),"#,##0.00")&amp;IF(N($T108)&gt;0,"（开票未到账 "&amp;TEXT(N($T108),"#,##0.00")&amp;"）","")&amp;IF(N($V108)&gt;0,"（未开票 "&amp;TEXT(N($V108),"#,##0.00")&amp;"）",""),IF(N($W108)&lt;-0.005,"多收 "&amp;TEXT(-N($W108),"#,##0.00"),"✔ 已结清")))&amp;IF(N($U108)&gt;0,"｜到账未开票 "&amp;TEXT(N($U108),"#,##0.00")&amp;"，待补票","")&amp;IF(N($R108)&gt;0,"｜收现 "&amp;TEXT(N($R108),"#,##0.00"),"")&amp;IF(N($S108)&gt;0,"｜收款不开票 "&amp;TEXT(N($S108),"#,##0.00"),""))</f>
        <v/>
      </c>
      <c r="Y108" s="328"/>
      <c r="Z108" s="264"/>
      <c r="AA108" s="264"/>
      <c r="AB108" s="264"/>
      <c r="AC108" s="267" t="str">
        <f aca="false">IF(OR(N($O108)=0,N($AB108)=0),"",ROUND(N($O108)/(1+N($AB108))*N($AB108),2))</f>
        <v/>
      </c>
      <c r="AD108" s="328"/>
      <c r="AE108" s="328"/>
      <c r="AF108" s="270" t="str">
        <f aca="false">IF($AN108="","",IF($AN108=1,IF($AO108&gt;=1,"一次性·已到收款期","一次性·未到期"),$AE108&amp;" 第"&amp;$AO108&amp;"/"&amp;$AN108&amp;"期"))</f>
        <v/>
      </c>
      <c r="AG108" s="268" t="str">
        <f aca="false">IF(OR($AN108="",N($M108)=0),"",ROUND(N($K108)*$AO108/$AN108,2)+N($L108))</f>
        <v/>
      </c>
      <c r="AH108" s="268" t="str">
        <f aca="false">IF($AG108="","",MAX(0,ROUND($AG108-(N($Q108)+N($R108)+N($S108)),2)))</f>
        <v/>
      </c>
      <c r="AI108" s="268" t="str">
        <f aca="false">IF(OR(TRIM($B108&amp;$C108)="",NOT(ISNUMBER($D108))),"",SUMIFS($W$3:$W$1001,$AK$3:$AK$1001,$AK108,$D$3:$D$1001,"&lt;"&amp;$D108))</f>
        <v/>
      </c>
      <c r="AJ108" s="268" t="str">
        <f aca="false">IF(TRIM($B108&amp;$C108)="","",SUMIFS($W$3:$W$1001,$AK$3:$AK$1001,$AK108))</f>
        <v/>
      </c>
      <c r="AK108" s="270" t="str">
        <f aca="false">IF(TRIM($B108&amp;$C108)="","",TRIM($B108)&amp;"｜"&amp;TRIM($C108))</f>
        <v/>
      </c>
      <c r="AL108" s="268" t="str">
        <f aca="false">IF(TRIM($B108&amp;$C108)="","",MIN(N($O108),N($Q108)))</f>
        <v/>
      </c>
      <c r="AM108" s="271" t="str">
        <f aca="false">IF(ISNUMBER($D108),YEAR($D108),"")</f>
        <v/>
      </c>
      <c r="AN108" s="271" t="str">
        <f aca="false">IF(OR(TRIM($B108&amp;$C108)="",NOT(ISNUMBER($D108)),NOT(ISNUMBER($E108))),"",IF($E108&lt;$D108,"",IF(IF($AE108="半年付",2,IF($AE108="季度付",4,IF($AE108="月付",12,IF($AE108="半月付",24,1))))=1,1,MAX(1,ROUND(($E108-$D108+1)/365*IF($AE108="半年付",2,IF($AE108="季度付",4,IF($AE108="月付",12,IF($AE108="半月付",24,1)))),0)))))</f>
        <v/>
      </c>
      <c r="AO108" s="271" t="str">
        <f aca="true">IF($AN108="","",MIN($AN108,MAX(0,INT((TODAY()-付款宽限天数-$D108)/(($E108-$D108+1)/$AN108))+1)))</f>
        <v/>
      </c>
    </row>
    <row r="109" customFormat="false" ht="18" hidden="false" customHeight="false" outlineLevel="0" collapsed="false">
      <c r="A109" s="264"/>
      <c r="B109" s="264"/>
      <c r="C109" s="322"/>
      <c r="D109" s="291"/>
      <c r="E109" s="291"/>
      <c r="F109" s="326" t="str">
        <f aca="true">IF(TRIM($B109&amp;$C109)="","",IF(OR(ISNUMBER(SEARCH("未",$A109)),ISNUMBER(SEARCH("送出",$A109)),AND(TRIM($A109)="",NOT(ISNUMBER($D109)),N($H109)=0)),"【合同未回】","")&amp;IF(NOT(ISNUMBER($E109)),IF(OR(ISNUMBER(SEARCH("未",$A109)),ISNUMBER(SEARCH("送出",$A109)),AND(TRIM($A109)="",NOT(ISNUMBER($D109)),N($H109)=0)),"","【未填合同期】"),IF($E109&lt;TODAY(),"【已到期】",IF($E109-TODAY()&lt;=提醒天数,"【即将到期，剩余"&amp;($E109-TODAY())&amp;"天】","【正常】")))&amp;IF(OR($AD109="安装免保",$AD109="技术免保",$AD109="质保期内"),"【"&amp;$AD109&amp;"】",""))</f>
        <v/>
      </c>
      <c r="G109" s="327"/>
      <c r="H109" s="265"/>
      <c r="I109" s="311"/>
      <c r="J109" s="264"/>
      <c r="K109" s="267" t="str">
        <f aca="false">IF(OR(N($H109)=0,N($I109)=0),"",ROUND(N($H109)*N($I109)*IF(N($J109)=0,1,N($J109)),2))</f>
        <v/>
      </c>
      <c r="L109" s="267"/>
      <c r="M109" s="267" t="str">
        <f aca="false">IF(TRIM($B109&amp;$C109)="","",IF(AND(N($K109)=0,N($L109)=0),"",ROUND(N($K109)+N($L109),2)))</f>
        <v/>
      </c>
      <c r="N109" s="264"/>
      <c r="O109" s="264"/>
      <c r="P109" s="264"/>
      <c r="Q109" s="264"/>
      <c r="R109" s="264"/>
      <c r="S109" s="267"/>
      <c r="T109" s="268" t="str">
        <f aca="false">IF(TRIM($B109&amp;$C109)="","",IF(N($O109)=0,"",MAX(0,MIN(N($O109)-N($Q109),N($W109)))))</f>
        <v/>
      </c>
      <c r="U109" s="268" t="str">
        <f aca="false">IF(TRIM($B109&amp;$C109)="","",IF(N($Q109)&lt;=N($O109),"",N($Q109)-N($O109)))</f>
        <v/>
      </c>
      <c r="V109" s="268" t="str">
        <f aca="false">IF(OR(TRIM($B109&amp;$C109)="",$W109=""),"",MAX(0,N($W109))-N($T109))</f>
        <v/>
      </c>
      <c r="W109" s="268" t="str">
        <f aca="false">IF(TRIM($B109&amp;$C109)="","",IF(AND(N($M109)=0,N($Q109)+N($R109)+N($S109)=0),"",ROUND(N($M109)-N($Q109)-N($R109)-N($S109),2)))</f>
        <v/>
      </c>
      <c r="X109" s="269" t="str">
        <f aca="false">IF(TRIM($B109&amp;$C109)="","",IF(N($M109)=0,IF((N($Q109)+N($R109)+N($S109))=0,"—未填单价","未填单价，已收 "&amp;TEXT((N($Q109)+N($R109)+N($S109)),"#,##0.00")),IF(N($W109)&gt;0.005,"欠 "&amp;TEXT(N($W109),"#,##0.00")&amp;IF(N($T109)&gt;0,"（开票未到账 "&amp;TEXT(N($T109),"#,##0.00")&amp;"）","")&amp;IF(N($V109)&gt;0,"（未开票 "&amp;TEXT(N($V109),"#,##0.00")&amp;"）",""),IF(N($W109)&lt;-0.005,"多收 "&amp;TEXT(-N($W109),"#,##0.00"),"✔ 已结清")))&amp;IF(N($U109)&gt;0,"｜到账未开票 "&amp;TEXT(N($U109),"#,##0.00")&amp;"，待补票","")&amp;IF(N($R109)&gt;0,"｜收现 "&amp;TEXT(N($R109),"#,##0.00"),"")&amp;IF(N($S109)&gt;0,"｜收款不开票 "&amp;TEXT(N($S109),"#,##0.00"),""))</f>
        <v/>
      </c>
      <c r="Y109" s="328"/>
      <c r="Z109" s="264"/>
      <c r="AA109" s="264"/>
      <c r="AB109" s="264"/>
      <c r="AC109" s="267" t="str">
        <f aca="false">IF(OR(N($O109)=0,N($AB109)=0),"",ROUND(N($O109)/(1+N($AB109))*N($AB109),2))</f>
        <v/>
      </c>
      <c r="AD109" s="328"/>
      <c r="AE109" s="328"/>
      <c r="AF109" s="270" t="str">
        <f aca="false">IF($AN109="","",IF($AN109=1,IF($AO109&gt;=1,"一次性·已到收款期","一次性·未到期"),$AE109&amp;" 第"&amp;$AO109&amp;"/"&amp;$AN109&amp;"期"))</f>
        <v/>
      </c>
      <c r="AG109" s="268" t="str">
        <f aca="false">IF(OR($AN109="",N($M109)=0),"",ROUND(N($K109)*$AO109/$AN109,2)+N($L109))</f>
        <v/>
      </c>
      <c r="AH109" s="268" t="str">
        <f aca="false">IF($AG109="","",MAX(0,ROUND($AG109-(N($Q109)+N($R109)+N($S109)),2)))</f>
        <v/>
      </c>
      <c r="AI109" s="268" t="str">
        <f aca="false">IF(OR(TRIM($B109&amp;$C109)="",NOT(ISNUMBER($D109))),"",SUMIFS($W$3:$W$1001,$AK$3:$AK$1001,$AK109,$D$3:$D$1001,"&lt;"&amp;$D109))</f>
        <v/>
      </c>
      <c r="AJ109" s="268" t="str">
        <f aca="false">IF(TRIM($B109&amp;$C109)="","",SUMIFS($W$3:$W$1001,$AK$3:$AK$1001,$AK109))</f>
        <v/>
      </c>
      <c r="AK109" s="270" t="str">
        <f aca="false">IF(TRIM($B109&amp;$C109)="","",TRIM($B109)&amp;"｜"&amp;TRIM($C109))</f>
        <v/>
      </c>
      <c r="AL109" s="268" t="str">
        <f aca="false">IF(TRIM($B109&amp;$C109)="","",MIN(N($O109),N($Q109)))</f>
        <v/>
      </c>
      <c r="AM109" s="271" t="str">
        <f aca="false">IF(ISNUMBER($D109),YEAR($D109),"")</f>
        <v/>
      </c>
      <c r="AN109" s="271" t="str">
        <f aca="false">IF(OR(TRIM($B109&amp;$C109)="",NOT(ISNUMBER($D109)),NOT(ISNUMBER($E109))),"",IF($E109&lt;$D109,"",IF(IF($AE109="半年付",2,IF($AE109="季度付",4,IF($AE109="月付",12,IF($AE109="半月付",24,1))))=1,1,MAX(1,ROUND(($E109-$D109+1)/365*IF($AE109="半年付",2,IF($AE109="季度付",4,IF($AE109="月付",12,IF($AE109="半月付",24,1)))),0)))))</f>
        <v/>
      </c>
      <c r="AO109" s="271" t="str">
        <f aca="true">IF($AN109="","",MIN($AN109,MAX(0,INT((TODAY()-付款宽限天数-$D109)/(($E109-$D109+1)/$AN109))+1)))</f>
        <v/>
      </c>
    </row>
    <row r="110" customFormat="false" ht="18" hidden="false" customHeight="false" outlineLevel="0" collapsed="false">
      <c r="A110" s="264"/>
      <c r="B110" s="264"/>
      <c r="C110" s="322"/>
      <c r="D110" s="291"/>
      <c r="E110" s="291"/>
      <c r="F110" s="326" t="str">
        <f aca="true">IF(TRIM($B110&amp;$C110)="","",IF(OR(ISNUMBER(SEARCH("未",$A110)),ISNUMBER(SEARCH("送出",$A110)),AND(TRIM($A110)="",NOT(ISNUMBER($D110)),N($H110)=0)),"【合同未回】","")&amp;IF(NOT(ISNUMBER($E110)),IF(OR(ISNUMBER(SEARCH("未",$A110)),ISNUMBER(SEARCH("送出",$A110)),AND(TRIM($A110)="",NOT(ISNUMBER($D110)),N($H110)=0)),"","【未填合同期】"),IF($E110&lt;TODAY(),"【已到期】",IF($E110-TODAY()&lt;=提醒天数,"【即将到期，剩余"&amp;($E110-TODAY())&amp;"天】","【正常】")))&amp;IF(OR($AD110="安装免保",$AD110="技术免保",$AD110="质保期内"),"【"&amp;$AD110&amp;"】",""))</f>
        <v/>
      </c>
      <c r="G110" s="327"/>
      <c r="H110" s="265"/>
      <c r="I110" s="311"/>
      <c r="J110" s="264"/>
      <c r="K110" s="267" t="str">
        <f aca="false">IF(OR(N($H110)=0,N($I110)=0),"",ROUND(N($H110)*N($I110)*IF(N($J110)=0,1,N($J110)),2))</f>
        <v/>
      </c>
      <c r="L110" s="267"/>
      <c r="M110" s="267" t="str">
        <f aca="false">IF(TRIM($B110&amp;$C110)="","",IF(AND(N($K110)=0,N($L110)=0),"",ROUND(N($K110)+N($L110),2)))</f>
        <v/>
      </c>
      <c r="N110" s="264"/>
      <c r="O110" s="264"/>
      <c r="P110" s="264"/>
      <c r="Q110" s="264"/>
      <c r="R110" s="264"/>
      <c r="S110" s="267"/>
      <c r="T110" s="268" t="str">
        <f aca="false">IF(TRIM($B110&amp;$C110)="","",IF(N($O110)=0,"",MAX(0,MIN(N($O110)-N($Q110),N($W110)))))</f>
        <v/>
      </c>
      <c r="U110" s="268" t="str">
        <f aca="false">IF(TRIM($B110&amp;$C110)="","",IF(N($Q110)&lt;=N($O110),"",N($Q110)-N($O110)))</f>
        <v/>
      </c>
      <c r="V110" s="268" t="str">
        <f aca="false">IF(OR(TRIM($B110&amp;$C110)="",$W110=""),"",MAX(0,N($W110))-N($T110))</f>
        <v/>
      </c>
      <c r="W110" s="268" t="str">
        <f aca="false">IF(TRIM($B110&amp;$C110)="","",IF(AND(N($M110)=0,N($Q110)+N($R110)+N($S110)=0),"",ROUND(N($M110)-N($Q110)-N($R110)-N($S110),2)))</f>
        <v/>
      </c>
      <c r="X110" s="269" t="str">
        <f aca="false">IF(TRIM($B110&amp;$C110)="","",IF(N($M110)=0,IF((N($Q110)+N($R110)+N($S110))=0,"—未填单价","未填单价，已收 "&amp;TEXT((N($Q110)+N($R110)+N($S110)),"#,##0.00")),IF(N($W110)&gt;0.005,"欠 "&amp;TEXT(N($W110),"#,##0.00")&amp;IF(N($T110)&gt;0,"（开票未到账 "&amp;TEXT(N($T110),"#,##0.00")&amp;"）","")&amp;IF(N($V110)&gt;0,"（未开票 "&amp;TEXT(N($V110),"#,##0.00")&amp;"）",""),IF(N($W110)&lt;-0.005,"多收 "&amp;TEXT(-N($W110),"#,##0.00"),"✔ 已结清")))&amp;IF(N($U110)&gt;0,"｜到账未开票 "&amp;TEXT(N($U110),"#,##0.00")&amp;"，待补票","")&amp;IF(N($R110)&gt;0,"｜收现 "&amp;TEXT(N($R110),"#,##0.00"),"")&amp;IF(N($S110)&gt;0,"｜收款不开票 "&amp;TEXT(N($S110),"#,##0.00"),""))</f>
        <v/>
      </c>
      <c r="Y110" s="328"/>
      <c r="Z110" s="264"/>
      <c r="AA110" s="264"/>
      <c r="AB110" s="264"/>
      <c r="AC110" s="267" t="str">
        <f aca="false">IF(OR(N($O110)=0,N($AB110)=0),"",ROUND(N($O110)/(1+N($AB110))*N($AB110),2))</f>
        <v/>
      </c>
      <c r="AD110" s="328"/>
      <c r="AE110" s="328"/>
      <c r="AF110" s="270" t="str">
        <f aca="false">IF($AN110="","",IF($AN110=1,IF($AO110&gt;=1,"一次性·已到收款期","一次性·未到期"),$AE110&amp;" 第"&amp;$AO110&amp;"/"&amp;$AN110&amp;"期"))</f>
        <v/>
      </c>
      <c r="AG110" s="268" t="str">
        <f aca="false">IF(OR($AN110="",N($M110)=0),"",ROUND(N($K110)*$AO110/$AN110,2)+N($L110))</f>
        <v/>
      </c>
      <c r="AH110" s="268" t="str">
        <f aca="false">IF($AG110="","",MAX(0,ROUND($AG110-(N($Q110)+N($R110)+N($S110)),2)))</f>
        <v/>
      </c>
      <c r="AI110" s="268" t="str">
        <f aca="false">IF(OR(TRIM($B110&amp;$C110)="",NOT(ISNUMBER($D110))),"",SUMIFS($W$3:$W$1001,$AK$3:$AK$1001,$AK110,$D$3:$D$1001,"&lt;"&amp;$D110))</f>
        <v/>
      </c>
      <c r="AJ110" s="268" t="str">
        <f aca="false">IF(TRIM($B110&amp;$C110)="","",SUMIFS($W$3:$W$1001,$AK$3:$AK$1001,$AK110))</f>
        <v/>
      </c>
      <c r="AK110" s="270" t="str">
        <f aca="false">IF(TRIM($B110&amp;$C110)="","",TRIM($B110)&amp;"｜"&amp;TRIM($C110))</f>
        <v/>
      </c>
      <c r="AL110" s="268" t="str">
        <f aca="false">IF(TRIM($B110&amp;$C110)="","",MIN(N($O110),N($Q110)))</f>
        <v/>
      </c>
      <c r="AM110" s="271" t="str">
        <f aca="false">IF(ISNUMBER($D110),YEAR($D110),"")</f>
        <v/>
      </c>
      <c r="AN110" s="271" t="str">
        <f aca="false">IF(OR(TRIM($B110&amp;$C110)="",NOT(ISNUMBER($D110)),NOT(ISNUMBER($E110))),"",IF($E110&lt;$D110,"",IF(IF($AE110="半年付",2,IF($AE110="季度付",4,IF($AE110="月付",12,IF($AE110="半月付",24,1))))=1,1,MAX(1,ROUND(($E110-$D110+1)/365*IF($AE110="半年付",2,IF($AE110="季度付",4,IF($AE110="月付",12,IF($AE110="半月付",24,1)))),0)))))</f>
        <v/>
      </c>
      <c r="AO110" s="271" t="str">
        <f aca="true">IF($AN110="","",MIN($AN110,MAX(0,INT((TODAY()-付款宽限天数-$D110)/(($E110-$D110+1)/$AN110))+1)))</f>
        <v/>
      </c>
    </row>
    <row r="111" customFormat="false" ht="18" hidden="false" customHeight="false" outlineLevel="0" collapsed="false">
      <c r="A111" s="264"/>
      <c r="B111" s="264"/>
      <c r="C111" s="322"/>
      <c r="D111" s="291"/>
      <c r="E111" s="291"/>
      <c r="F111" s="326" t="str">
        <f aca="true">IF(TRIM($B111&amp;$C111)="","",IF(OR(ISNUMBER(SEARCH("未",$A111)),ISNUMBER(SEARCH("送出",$A111)),AND(TRIM($A111)="",NOT(ISNUMBER($D111)),N($H111)=0)),"【合同未回】","")&amp;IF(NOT(ISNUMBER($E111)),IF(OR(ISNUMBER(SEARCH("未",$A111)),ISNUMBER(SEARCH("送出",$A111)),AND(TRIM($A111)="",NOT(ISNUMBER($D111)),N($H111)=0)),"","【未填合同期】"),IF($E111&lt;TODAY(),"【已到期】",IF($E111-TODAY()&lt;=提醒天数,"【即将到期，剩余"&amp;($E111-TODAY())&amp;"天】","【正常】")))&amp;IF(OR($AD111="安装免保",$AD111="技术免保",$AD111="质保期内"),"【"&amp;$AD111&amp;"】",""))</f>
        <v/>
      </c>
      <c r="G111" s="327"/>
      <c r="H111" s="265"/>
      <c r="I111" s="311"/>
      <c r="J111" s="264"/>
      <c r="K111" s="267" t="str">
        <f aca="false">IF(OR(N($H111)=0,N($I111)=0),"",ROUND(N($H111)*N($I111)*IF(N($J111)=0,1,N($J111)),2))</f>
        <v/>
      </c>
      <c r="L111" s="267"/>
      <c r="M111" s="267" t="str">
        <f aca="false">IF(TRIM($B111&amp;$C111)="","",IF(AND(N($K111)=0,N($L111)=0),"",ROUND(N($K111)+N($L111),2)))</f>
        <v/>
      </c>
      <c r="N111" s="264"/>
      <c r="O111" s="264"/>
      <c r="P111" s="264"/>
      <c r="Q111" s="264"/>
      <c r="R111" s="264"/>
      <c r="S111" s="267"/>
      <c r="T111" s="268" t="str">
        <f aca="false">IF(TRIM($B111&amp;$C111)="","",IF(N($O111)=0,"",MAX(0,MIN(N($O111)-N($Q111),N($W111)))))</f>
        <v/>
      </c>
      <c r="U111" s="268" t="str">
        <f aca="false">IF(TRIM($B111&amp;$C111)="","",IF(N($Q111)&lt;=N($O111),"",N($Q111)-N($O111)))</f>
        <v/>
      </c>
      <c r="V111" s="268" t="str">
        <f aca="false">IF(OR(TRIM($B111&amp;$C111)="",$W111=""),"",MAX(0,N($W111))-N($T111))</f>
        <v/>
      </c>
      <c r="W111" s="268" t="str">
        <f aca="false">IF(TRIM($B111&amp;$C111)="","",IF(AND(N($M111)=0,N($Q111)+N($R111)+N($S111)=0),"",ROUND(N($M111)-N($Q111)-N($R111)-N($S111),2)))</f>
        <v/>
      </c>
      <c r="X111" s="269" t="str">
        <f aca="false">IF(TRIM($B111&amp;$C111)="","",IF(N($M111)=0,IF((N($Q111)+N($R111)+N($S111))=0,"—未填单价","未填单价，已收 "&amp;TEXT((N($Q111)+N($R111)+N($S111)),"#,##0.00")),IF(N($W111)&gt;0.005,"欠 "&amp;TEXT(N($W111),"#,##0.00")&amp;IF(N($T111)&gt;0,"（开票未到账 "&amp;TEXT(N($T111),"#,##0.00")&amp;"）","")&amp;IF(N($V111)&gt;0,"（未开票 "&amp;TEXT(N($V111),"#,##0.00")&amp;"）",""),IF(N($W111)&lt;-0.005,"多收 "&amp;TEXT(-N($W111),"#,##0.00"),"✔ 已结清")))&amp;IF(N($U111)&gt;0,"｜到账未开票 "&amp;TEXT(N($U111),"#,##0.00")&amp;"，待补票","")&amp;IF(N($R111)&gt;0,"｜收现 "&amp;TEXT(N($R111),"#,##0.00"),"")&amp;IF(N($S111)&gt;0,"｜收款不开票 "&amp;TEXT(N($S111),"#,##0.00"),""))</f>
        <v/>
      </c>
      <c r="Y111" s="328"/>
      <c r="Z111" s="264"/>
      <c r="AA111" s="264"/>
      <c r="AB111" s="264"/>
      <c r="AC111" s="267" t="str">
        <f aca="false">IF(OR(N($O111)=0,N($AB111)=0),"",ROUND(N($O111)/(1+N($AB111))*N($AB111),2))</f>
        <v/>
      </c>
      <c r="AD111" s="328"/>
      <c r="AE111" s="328"/>
      <c r="AF111" s="270" t="str">
        <f aca="false">IF($AN111="","",IF($AN111=1,IF($AO111&gt;=1,"一次性·已到收款期","一次性·未到期"),$AE111&amp;" 第"&amp;$AO111&amp;"/"&amp;$AN111&amp;"期"))</f>
        <v/>
      </c>
      <c r="AG111" s="268" t="str">
        <f aca="false">IF(OR($AN111="",N($M111)=0),"",ROUND(N($K111)*$AO111/$AN111,2)+N($L111))</f>
        <v/>
      </c>
      <c r="AH111" s="268" t="str">
        <f aca="false">IF($AG111="","",MAX(0,ROUND($AG111-(N($Q111)+N($R111)+N($S111)),2)))</f>
        <v/>
      </c>
      <c r="AI111" s="268" t="str">
        <f aca="false">IF(OR(TRIM($B111&amp;$C111)="",NOT(ISNUMBER($D111))),"",SUMIFS($W$3:$W$1001,$AK$3:$AK$1001,$AK111,$D$3:$D$1001,"&lt;"&amp;$D111))</f>
        <v/>
      </c>
      <c r="AJ111" s="268" t="str">
        <f aca="false">IF(TRIM($B111&amp;$C111)="","",SUMIFS($W$3:$W$1001,$AK$3:$AK$1001,$AK111))</f>
        <v/>
      </c>
      <c r="AK111" s="270" t="str">
        <f aca="false">IF(TRIM($B111&amp;$C111)="","",TRIM($B111)&amp;"｜"&amp;TRIM($C111))</f>
        <v/>
      </c>
      <c r="AL111" s="268" t="str">
        <f aca="false">IF(TRIM($B111&amp;$C111)="","",MIN(N($O111),N($Q111)))</f>
        <v/>
      </c>
      <c r="AM111" s="271" t="str">
        <f aca="false">IF(ISNUMBER($D111),YEAR($D111),"")</f>
        <v/>
      </c>
      <c r="AN111" s="271" t="str">
        <f aca="false">IF(OR(TRIM($B111&amp;$C111)="",NOT(ISNUMBER($D111)),NOT(ISNUMBER($E111))),"",IF($E111&lt;$D111,"",IF(IF($AE111="半年付",2,IF($AE111="季度付",4,IF($AE111="月付",12,IF($AE111="半月付",24,1))))=1,1,MAX(1,ROUND(($E111-$D111+1)/365*IF($AE111="半年付",2,IF($AE111="季度付",4,IF($AE111="月付",12,IF($AE111="半月付",24,1)))),0)))))</f>
        <v/>
      </c>
      <c r="AO111" s="271" t="str">
        <f aca="true">IF($AN111="","",MIN($AN111,MAX(0,INT((TODAY()-付款宽限天数-$D111)/(($E111-$D111+1)/$AN111))+1)))</f>
        <v/>
      </c>
    </row>
    <row r="112" customFormat="false" ht="18" hidden="false" customHeight="false" outlineLevel="0" collapsed="false">
      <c r="A112" s="264"/>
      <c r="B112" s="264"/>
      <c r="C112" s="322"/>
      <c r="D112" s="291"/>
      <c r="E112" s="291"/>
      <c r="F112" s="326" t="str">
        <f aca="true">IF(TRIM($B112&amp;$C112)="","",IF(OR(ISNUMBER(SEARCH("未",$A112)),ISNUMBER(SEARCH("送出",$A112)),AND(TRIM($A112)="",NOT(ISNUMBER($D112)),N($H112)=0)),"【合同未回】","")&amp;IF(NOT(ISNUMBER($E112)),IF(OR(ISNUMBER(SEARCH("未",$A112)),ISNUMBER(SEARCH("送出",$A112)),AND(TRIM($A112)="",NOT(ISNUMBER($D112)),N($H112)=0)),"","【未填合同期】"),IF($E112&lt;TODAY(),"【已到期】",IF($E112-TODAY()&lt;=提醒天数,"【即将到期，剩余"&amp;($E112-TODAY())&amp;"天】","【正常】")))&amp;IF(OR($AD112="安装免保",$AD112="技术免保",$AD112="质保期内"),"【"&amp;$AD112&amp;"】",""))</f>
        <v/>
      </c>
      <c r="G112" s="327"/>
      <c r="H112" s="265"/>
      <c r="I112" s="311"/>
      <c r="J112" s="264"/>
      <c r="K112" s="267" t="str">
        <f aca="false">IF(OR(N($H112)=0,N($I112)=0),"",ROUND(N($H112)*N($I112)*IF(N($J112)=0,1,N($J112)),2))</f>
        <v/>
      </c>
      <c r="L112" s="267"/>
      <c r="M112" s="267" t="str">
        <f aca="false">IF(TRIM($B112&amp;$C112)="","",IF(AND(N($K112)=0,N($L112)=0),"",ROUND(N($K112)+N($L112),2)))</f>
        <v/>
      </c>
      <c r="N112" s="264"/>
      <c r="O112" s="264"/>
      <c r="P112" s="264"/>
      <c r="Q112" s="264"/>
      <c r="R112" s="264"/>
      <c r="S112" s="267"/>
      <c r="T112" s="268" t="str">
        <f aca="false">IF(TRIM($B112&amp;$C112)="","",IF(N($O112)=0,"",MAX(0,MIN(N($O112)-N($Q112),N($W112)))))</f>
        <v/>
      </c>
      <c r="U112" s="268" t="str">
        <f aca="false">IF(TRIM($B112&amp;$C112)="","",IF(N($Q112)&lt;=N($O112),"",N($Q112)-N($O112)))</f>
        <v/>
      </c>
      <c r="V112" s="268" t="str">
        <f aca="false">IF(OR(TRIM($B112&amp;$C112)="",$W112=""),"",MAX(0,N($W112))-N($T112))</f>
        <v/>
      </c>
      <c r="W112" s="268" t="str">
        <f aca="false">IF(TRIM($B112&amp;$C112)="","",IF(AND(N($M112)=0,N($Q112)+N($R112)+N($S112)=0),"",ROUND(N($M112)-N($Q112)-N($R112)-N($S112),2)))</f>
        <v/>
      </c>
      <c r="X112" s="269" t="str">
        <f aca="false">IF(TRIM($B112&amp;$C112)="","",IF(N($M112)=0,IF((N($Q112)+N($R112)+N($S112))=0,"—未填单价","未填单价，已收 "&amp;TEXT((N($Q112)+N($R112)+N($S112)),"#,##0.00")),IF(N($W112)&gt;0.005,"欠 "&amp;TEXT(N($W112),"#,##0.00")&amp;IF(N($T112)&gt;0,"（开票未到账 "&amp;TEXT(N($T112),"#,##0.00")&amp;"）","")&amp;IF(N($V112)&gt;0,"（未开票 "&amp;TEXT(N($V112),"#,##0.00")&amp;"）",""),IF(N($W112)&lt;-0.005,"多收 "&amp;TEXT(-N($W112),"#,##0.00"),"✔ 已结清")))&amp;IF(N($U112)&gt;0,"｜到账未开票 "&amp;TEXT(N($U112),"#,##0.00")&amp;"，待补票","")&amp;IF(N($R112)&gt;0,"｜收现 "&amp;TEXT(N($R112),"#,##0.00"),"")&amp;IF(N($S112)&gt;0,"｜收款不开票 "&amp;TEXT(N($S112),"#,##0.00"),""))</f>
        <v/>
      </c>
      <c r="Y112" s="328"/>
      <c r="Z112" s="264"/>
      <c r="AA112" s="264"/>
      <c r="AB112" s="264"/>
      <c r="AC112" s="267" t="str">
        <f aca="false">IF(OR(N($O112)=0,N($AB112)=0),"",ROUND(N($O112)/(1+N($AB112))*N($AB112),2))</f>
        <v/>
      </c>
      <c r="AD112" s="328"/>
      <c r="AE112" s="328"/>
      <c r="AF112" s="270" t="str">
        <f aca="false">IF($AN112="","",IF($AN112=1,IF($AO112&gt;=1,"一次性·已到收款期","一次性·未到期"),$AE112&amp;" 第"&amp;$AO112&amp;"/"&amp;$AN112&amp;"期"))</f>
        <v/>
      </c>
      <c r="AG112" s="268" t="str">
        <f aca="false">IF(OR($AN112="",N($M112)=0),"",ROUND(N($K112)*$AO112/$AN112,2)+N($L112))</f>
        <v/>
      </c>
      <c r="AH112" s="268" t="str">
        <f aca="false">IF($AG112="","",MAX(0,ROUND($AG112-(N($Q112)+N($R112)+N($S112)),2)))</f>
        <v/>
      </c>
      <c r="AI112" s="268" t="str">
        <f aca="false">IF(OR(TRIM($B112&amp;$C112)="",NOT(ISNUMBER($D112))),"",SUMIFS($W$3:$W$1001,$AK$3:$AK$1001,$AK112,$D$3:$D$1001,"&lt;"&amp;$D112))</f>
        <v/>
      </c>
      <c r="AJ112" s="268" t="str">
        <f aca="false">IF(TRIM($B112&amp;$C112)="","",SUMIFS($W$3:$W$1001,$AK$3:$AK$1001,$AK112))</f>
        <v/>
      </c>
      <c r="AK112" s="270" t="str">
        <f aca="false">IF(TRIM($B112&amp;$C112)="","",TRIM($B112)&amp;"｜"&amp;TRIM($C112))</f>
        <v/>
      </c>
      <c r="AL112" s="268" t="str">
        <f aca="false">IF(TRIM($B112&amp;$C112)="","",MIN(N($O112),N($Q112)))</f>
        <v/>
      </c>
      <c r="AM112" s="271" t="str">
        <f aca="false">IF(ISNUMBER($D112),YEAR($D112),"")</f>
        <v/>
      </c>
      <c r="AN112" s="271" t="str">
        <f aca="false">IF(OR(TRIM($B112&amp;$C112)="",NOT(ISNUMBER($D112)),NOT(ISNUMBER($E112))),"",IF($E112&lt;$D112,"",IF(IF($AE112="半年付",2,IF($AE112="季度付",4,IF($AE112="月付",12,IF($AE112="半月付",24,1))))=1,1,MAX(1,ROUND(($E112-$D112+1)/365*IF($AE112="半年付",2,IF($AE112="季度付",4,IF($AE112="月付",12,IF($AE112="半月付",24,1)))),0)))))</f>
        <v/>
      </c>
      <c r="AO112" s="271" t="str">
        <f aca="true">IF($AN112="","",MIN($AN112,MAX(0,INT((TODAY()-付款宽限天数-$D112)/(($E112-$D112+1)/$AN112))+1)))</f>
        <v/>
      </c>
    </row>
    <row r="113" customFormat="false" ht="18" hidden="false" customHeight="false" outlineLevel="0" collapsed="false">
      <c r="A113" s="264"/>
      <c r="B113" s="264"/>
      <c r="C113" s="322"/>
      <c r="D113" s="291"/>
      <c r="E113" s="291"/>
      <c r="F113" s="326" t="str">
        <f aca="true">IF(TRIM($B113&amp;$C113)="","",IF(OR(ISNUMBER(SEARCH("未",$A113)),ISNUMBER(SEARCH("送出",$A113)),AND(TRIM($A113)="",NOT(ISNUMBER($D113)),N($H113)=0)),"【合同未回】","")&amp;IF(NOT(ISNUMBER($E113)),IF(OR(ISNUMBER(SEARCH("未",$A113)),ISNUMBER(SEARCH("送出",$A113)),AND(TRIM($A113)="",NOT(ISNUMBER($D113)),N($H113)=0)),"","【未填合同期】"),IF($E113&lt;TODAY(),"【已到期】",IF($E113-TODAY()&lt;=提醒天数,"【即将到期，剩余"&amp;($E113-TODAY())&amp;"天】","【正常】")))&amp;IF(OR($AD113="安装免保",$AD113="技术免保",$AD113="质保期内"),"【"&amp;$AD113&amp;"】",""))</f>
        <v/>
      </c>
      <c r="G113" s="327"/>
      <c r="H113" s="265"/>
      <c r="I113" s="311"/>
      <c r="J113" s="264"/>
      <c r="K113" s="267" t="str">
        <f aca="false">IF(OR(N($H113)=0,N($I113)=0),"",ROUND(N($H113)*N($I113)*IF(N($J113)=0,1,N($J113)),2))</f>
        <v/>
      </c>
      <c r="L113" s="267"/>
      <c r="M113" s="267" t="str">
        <f aca="false">IF(TRIM($B113&amp;$C113)="","",IF(AND(N($K113)=0,N($L113)=0),"",ROUND(N($K113)+N($L113),2)))</f>
        <v/>
      </c>
      <c r="N113" s="264"/>
      <c r="O113" s="264"/>
      <c r="P113" s="264"/>
      <c r="Q113" s="264"/>
      <c r="R113" s="264"/>
      <c r="S113" s="267"/>
      <c r="T113" s="268" t="str">
        <f aca="false">IF(TRIM($B113&amp;$C113)="","",IF(N($O113)=0,"",MAX(0,MIN(N($O113)-N($Q113),N($W113)))))</f>
        <v/>
      </c>
      <c r="U113" s="268" t="str">
        <f aca="false">IF(TRIM($B113&amp;$C113)="","",IF(N($Q113)&lt;=N($O113),"",N($Q113)-N($O113)))</f>
        <v/>
      </c>
      <c r="V113" s="268" t="str">
        <f aca="false">IF(OR(TRIM($B113&amp;$C113)="",$W113=""),"",MAX(0,N($W113))-N($T113))</f>
        <v/>
      </c>
      <c r="W113" s="268" t="str">
        <f aca="false">IF(TRIM($B113&amp;$C113)="","",IF(AND(N($M113)=0,N($Q113)+N($R113)+N($S113)=0),"",ROUND(N($M113)-N($Q113)-N($R113)-N($S113),2)))</f>
        <v/>
      </c>
      <c r="X113" s="269" t="str">
        <f aca="false">IF(TRIM($B113&amp;$C113)="","",IF(N($M113)=0,IF((N($Q113)+N($R113)+N($S113))=0,"—未填单价","未填单价，已收 "&amp;TEXT((N($Q113)+N($R113)+N($S113)),"#,##0.00")),IF(N($W113)&gt;0.005,"欠 "&amp;TEXT(N($W113),"#,##0.00")&amp;IF(N($T113)&gt;0,"（开票未到账 "&amp;TEXT(N($T113),"#,##0.00")&amp;"）","")&amp;IF(N($V113)&gt;0,"（未开票 "&amp;TEXT(N($V113),"#,##0.00")&amp;"）",""),IF(N($W113)&lt;-0.005,"多收 "&amp;TEXT(-N($W113),"#,##0.00"),"✔ 已结清")))&amp;IF(N($U113)&gt;0,"｜到账未开票 "&amp;TEXT(N($U113),"#,##0.00")&amp;"，待补票","")&amp;IF(N($R113)&gt;0,"｜收现 "&amp;TEXT(N($R113),"#,##0.00"),"")&amp;IF(N($S113)&gt;0,"｜收款不开票 "&amp;TEXT(N($S113),"#,##0.00"),""))</f>
        <v/>
      </c>
      <c r="Y113" s="328"/>
      <c r="Z113" s="264"/>
      <c r="AA113" s="264"/>
      <c r="AB113" s="264"/>
      <c r="AC113" s="267" t="str">
        <f aca="false">IF(OR(N($O113)=0,N($AB113)=0),"",ROUND(N($O113)/(1+N($AB113))*N($AB113),2))</f>
        <v/>
      </c>
      <c r="AD113" s="328"/>
      <c r="AE113" s="328"/>
      <c r="AF113" s="270" t="str">
        <f aca="false">IF($AN113="","",IF($AN113=1,IF($AO113&gt;=1,"一次性·已到收款期","一次性·未到期"),$AE113&amp;" 第"&amp;$AO113&amp;"/"&amp;$AN113&amp;"期"))</f>
        <v/>
      </c>
      <c r="AG113" s="268" t="str">
        <f aca="false">IF(OR($AN113="",N($M113)=0),"",ROUND(N($K113)*$AO113/$AN113,2)+N($L113))</f>
        <v/>
      </c>
      <c r="AH113" s="268" t="str">
        <f aca="false">IF($AG113="","",MAX(0,ROUND($AG113-(N($Q113)+N($R113)+N($S113)),2)))</f>
        <v/>
      </c>
      <c r="AI113" s="268" t="str">
        <f aca="false">IF(OR(TRIM($B113&amp;$C113)="",NOT(ISNUMBER($D113))),"",SUMIFS($W$3:$W$1001,$AK$3:$AK$1001,$AK113,$D$3:$D$1001,"&lt;"&amp;$D113))</f>
        <v/>
      </c>
      <c r="AJ113" s="268" t="str">
        <f aca="false">IF(TRIM($B113&amp;$C113)="","",SUMIFS($W$3:$W$1001,$AK$3:$AK$1001,$AK113))</f>
        <v/>
      </c>
      <c r="AK113" s="270" t="str">
        <f aca="false">IF(TRIM($B113&amp;$C113)="","",TRIM($B113)&amp;"｜"&amp;TRIM($C113))</f>
        <v/>
      </c>
      <c r="AL113" s="268" t="str">
        <f aca="false">IF(TRIM($B113&amp;$C113)="","",MIN(N($O113),N($Q113)))</f>
        <v/>
      </c>
      <c r="AM113" s="271" t="str">
        <f aca="false">IF(ISNUMBER($D113),YEAR($D113),"")</f>
        <v/>
      </c>
      <c r="AN113" s="271" t="str">
        <f aca="false">IF(OR(TRIM($B113&amp;$C113)="",NOT(ISNUMBER($D113)),NOT(ISNUMBER($E113))),"",IF($E113&lt;$D113,"",IF(IF($AE113="半年付",2,IF($AE113="季度付",4,IF($AE113="月付",12,IF($AE113="半月付",24,1))))=1,1,MAX(1,ROUND(($E113-$D113+1)/365*IF($AE113="半年付",2,IF($AE113="季度付",4,IF($AE113="月付",12,IF($AE113="半月付",24,1)))),0)))))</f>
        <v/>
      </c>
      <c r="AO113" s="271" t="str">
        <f aca="true">IF($AN113="","",MIN($AN113,MAX(0,INT((TODAY()-付款宽限天数-$D113)/(($E113-$D113+1)/$AN113))+1)))</f>
        <v/>
      </c>
    </row>
    <row r="114" customFormat="false" ht="18" hidden="false" customHeight="false" outlineLevel="0" collapsed="false">
      <c r="A114" s="264"/>
      <c r="B114" s="264"/>
      <c r="C114" s="322"/>
      <c r="D114" s="291"/>
      <c r="E114" s="291"/>
      <c r="F114" s="326" t="str">
        <f aca="true">IF(TRIM($B114&amp;$C114)="","",IF(OR(ISNUMBER(SEARCH("未",$A114)),ISNUMBER(SEARCH("送出",$A114)),AND(TRIM($A114)="",NOT(ISNUMBER($D114)),N($H114)=0)),"【合同未回】","")&amp;IF(NOT(ISNUMBER($E114)),IF(OR(ISNUMBER(SEARCH("未",$A114)),ISNUMBER(SEARCH("送出",$A114)),AND(TRIM($A114)="",NOT(ISNUMBER($D114)),N($H114)=0)),"","【未填合同期】"),IF($E114&lt;TODAY(),"【已到期】",IF($E114-TODAY()&lt;=提醒天数,"【即将到期，剩余"&amp;($E114-TODAY())&amp;"天】","【正常】")))&amp;IF(OR($AD114="安装免保",$AD114="技术免保",$AD114="质保期内"),"【"&amp;$AD114&amp;"】",""))</f>
        <v/>
      </c>
      <c r="G114" s="327"/>
      <c r="H114" s="265"/>
      <c r="I114" s="311"/>
      <c r="J114" s="264"/>
      <c r="K114" s="267" t="str">
        <f aca="false">IF(OR(N($H114)=0,N($I114)=0),"",ROUND(N($H114)*N($I114)*IF(N($J114)=0,1,N($J114)),2))</f>
        <v/>
      </c>
      <c r="L114" s="267"/>
      <c r="M114" s="267" t="str">
        <f aca="false">IF(TRIM($B114&amp;$C114)="","",IF(AND(N($K114)=0,N($L114)=0),"",ROUND(N($K114)+N($L114),2)))</f>
        <v/>
      </c>
      <c r="N114" s="264"/>
      <c r="O114" s="264"/>
      <c r="P114" s="264"/>
      <c r="Q114" s="264"/>
      <c r="R114" s="264"/>
      <c r="S114" s="267"/>
      <c r="T114" s="268" t="str">
        <f aca="false">IF(TRIM($B114&amp;$C114)="","",IF(N($O114)=0,"",MAX(0,MIN(N($O114)-N($Q114),N($W114)))))</f>
        <v/>
      </c>
      <c r="U114" s="268" t="str">
        <f aca="false">IF(TRIM($B114&amp;$C114)="","",IF(N($Q114)&lt;=N($O114),"",N($Q114)-N($O114)))</f>
        <v/>
      </c>
      <c r="V114" s="268" t="str">
        <f aca="false">IF(OR(TRIM($B114&amp;$C114)="",$W114=""),"",MAX(0,N($W114))-N($T114))</f>
        <v/>
      </c>
      <c r="W114" s="268" t="str">
        <f aca="false">IF(TRIM($B114&amp;$C114)="","",IF(AND(N($M114)=0,N($Q114)+N($R114)+N($S114)=0),"",ROUND(N($M114)-N($Q114)-N($R114)-N($S114),2)))</f>
        <v/>
      </c>
      <c r="X114" s="269" t="str">
        <f aca="false">IF(TRIM($B114&amp;$C114)="","",IF(N($M114)=0,IF((N($Q114)+N($R114)+N($S114))=0,"—未填单价","未填单价，已收 "&amp;TEXT((N($Q114)+N($R114)+N($S114)),"#,##0.00")),IF(N($W114)&gt;0.005,"欠 "&amp;TEXT(N($W114),"#,##0.00")&amp;IF(N($T114)&gt;0,"（开票未到账 "&amp;TEXT(N($T114),"#,##0.00")&amp;"）","")&amp;IF(N($V114)&gt;0,"（未开票 "&amp;TEXT(N($V114),"#,##0.00")&amp;"）",""),IF(N($W114)&lt;-0.005,"多收 "&amp;TEXT(-N($W114),"#,##0.00"),"✔ 已结清")))&amp;IF(N($U114)&gt;0,"｜到账未开票 "&amp;TEXT(N($U114),"#,##0.00")&amp;"，待补票","")&amp;IF(N($R114)&gt;0,"｜收现 "&amp;TEXT(N($R114),"#,##0.00"),"")&amp;IF(N($S114)&gt;0,"｜收款不开票 "&amp;TEXT(N($S114),"#,##0.00"),""))</f>
        <v/>
      </c>
      <c r="Y114" s="328"/>
      <c r="Z114" s="264"/>
      <c r="AA114" s="264"/>
      <c r="AB114" s="264"/>
      <c r="AC114" s="267" t="str">
        <f aca="false">IF(OR(N($O114)=0,N($AB114)=0),"",ROUND(N($O114)/(1+N($AB114))*N($AB114),2))</f>
        <v/>
      </c>
      <c r="AD114" s="328"/>
      <c r="AE114" s="328"/>
      <c r="AF114" s="270" t="str">
        <f aca="false">IF($AN114="","",IF($AN114=1,IF($AO114&gt;=1,"一次性·已到收款期","一次性·未到期"),$AE114&amp;" 第"&amp;$AO114&amp;"/"&amp;$AN114&amp;"期"))</f>
        <v/>
      </c>
      <c r="AG114" s="268" t="str">
        <f aca="false">IF(OR($AN114="",N($M114)=0),"",ROUND(N($K114)*$AO114/$AN114,2)+N($L114))</f>
        <v/>
      </c>
      <c r="AH114" s="268" t="str">
        <f aca="false">IF($AG114="","",MAX(0,ROUND($AG114-(N($Q114)+N($R114)+N($S114)),2)))</f>
        <v/>
      </c>
      <c r="AI114" s="268" t="str">
        <f aca="false">IF(OR(TRIM($B114&amp;$C114)="",NOT(ISNUMBER($D114))),"",SUMIFS($W$3:$W$1001,$AK$3:$AK$1001,$AK114,$D$3:$D$1001,"&lt;"&amp;$D114))</f>
        <v/>
      </c>
      <c r="AJ114" s="268" t="str">
        <f aca="false">IF(TRIM($B114&amp;$C114)="","",SUMIFS($W$3:$W$1001,$AK$3:$AK$1001,$AK114))</f>
        <v/>
      </c>
      <c r="AK114" s="270" t="str">
        <f aca="false">IF(TRIM($B114&amp;$C114)="","",TRIM($B114)&amp;"｜"&amp;TRIM($C114))</f>
        <v/>
      </c>
      <c r="AL114" s="268" t="str">
        <f aca="false">IF(TRIM($B114&amp;$C114)="","",MIN(N($O114),N($Q114)))</f>
        <v/>
      </c>
      <c r="AM114" s="271" t="str">
        <f aca="false">IF(ISNUMBER($D114),YEAR($D114),"")</f>
        <v/>
      </c>
      <c r="AN114" s="271" t="str">
        <f aca="false">IF(OR(TRIM($B114&amp;$C114)="",NOT(ISNUMBER($D114)),NOT(ISNUMBER($E114))),"",IF($E114&lt;$D114,"",IF(IF($AE114="半年付",2,IF($AE114="季度付",4,IF($AE114="月付",12,IF($AE114="半月付",24,1))))=1,1,MAX(1,ROUND(($E114-$D114+1)/365*IF($AE114="半年付",2,IF($AE114="季度付",4,IF($AE114="月付",12,IF($AE114="半月付",24,1)))),0)))))</f>
        <v/>
      </c>
      <c r="AO114" s="271" t="str">
        <f aca="true">IF($AN114="","",MIN($AN114,MAX(0,INT((TODAY()-付款宽限天数-$D114)/(($E114-$D114+1)/$AN114))+1)))</f>
        <v/>
      </c>
    </row>
    <row r="115" customFormat="false" ht="18" hidden="false" customHeight="false" outlineLevel="0" collapsed="false">
      <c r="A115" s="264"/>
      <c r="B115" s="264"/>
      <c r="C115" s="322"/>
      <c r="D115" s="291"/>
      <c r="E115" s="291"/>
      <c r="F115" s="326" t="str">
        <f aca="true">IF(TRIM($B115&amp;$C115)="","",IF(OR(ISNUMBER(SEARCH("未",$A115)),ISNUMBER(SEARCH("送出",$A115)),AND(TRIM($A115)="",NOT(ISNUMBER($D115)),N($H115)=0)),"【合同未回】","")&amp;IF(NOT(ISNUMBER($E115)),IF(OR(ISNUMBER(SEARCH("未",$A115)),ISNUMBER(SEARCH("送出",$A115)),AND(TRIM($A115)="",NOT(ISNUMBER($D115)),N($H115)=0)),"","【未填合同期】"),IF($E115&lt;TODAY(),"【已到期】",IF($E115-TODAY()&lt;=提醒天数,"【即将到期，剩余"&amp;($E115-TODAY())&amp;"天】","【正常】")))&amp;IF(OR($AD115="安装免保",$AD115="技术免保",$AD115="质保期内"),"【"&amp;$AD115&amp;"】",""))</f>
        <v/>
      </c>
      <c r="G115" s="327"/>
      <c r="H115" s="265"/>
      <c r="I115" s="311"/>
      <c r="J115" s="264"/>
      <c r="K115" s="267" t="str">
        <f aca="false">IF(OR(N($H115)=0,N($I115)=0),"",ROUND(N($H115)*N($I115)*IF(N($J115)=0,1,N($J115)),2))</f>
        <v/>
      </c>
      <c r="L115" s="267"/>
      <c r="M115" s="267" t="str">
        <f aca="false">IF(TRIM($B115&amp;$C115)="","",IF(AND(N($K115)=0,N($L115)=0),"",ROUND(N($K115)+N($L115),2)))</f>
        <v/>
      </c>
      <c r="N115" s="264"/>
      <c r="O115" s="264"/>
      <c r="P115" s="264"/>
      <c r="Q115" s="264"/>
      <c r="R115" s="264"/>
      <c r="S115" s="267"/>
      <c r="T115" s="268" t="str">
        <f aca="false">IF(TRIM($B115&amp;$C115)="","",IF(N($O115)=0,"",MAX(0,MIN(N($O115)-N($Q115),N($W115)))))</f>
        <v/>
      </c>
      <c r="U115" s="268" t="str">
        <f aca="false">IF(TRIM($B115&amp;$C115)="","",IF(N($Q115)&lt;=N($O115),"",N($Q115)-N($O115)))</f>
        <v/>
      </c>
      <c r="V115" s="268" t="str">
        <f aca="false">IF(OR(TRIM($B115&amp;$C115)="",$W115=""),"",MAX(0,N($W115))-N($T115))</f>
        <v/>
      </c>
      <c r="W115" s="268" t="str">
        <f aca="false">IF(TRIM($B115&amp;$C115)="","",IF(AND(N($M115)=0,N($Q115)+N($R115)+N($S115)=0),"",ROUND(N($M115)-N($Q115)-N($R115)-N($S115),2)))</f>
        <v/>
      </c>
      <c r="X115" s="269" t="str">
        <f aca="false">IF(TRIM($B115&amp;$C115)="","",IF(N($M115)=0,IF((N($Q115)+N($R115)+N($S115))=0,"—未填单价","未填单价，已收 "&amp;TEXT((N($Q115)+N($R115)+N($S115)),"#,##0.00")),IF(N($W115)&gt;0.005,"欠 "&amp;TEXT(N($W115),"#,##0.00")&amp;IF(N($T115)&gt;0,"（开票未到账 "&amp;TEXT(N($T115),"#,##0.00")&amp;"）","")&amp;IF(N($V115)&gt;0,"（未开票 "&amp;TEXT(N($V115),"#,##0.00")&amp;"）",""),IF(N($W115)&lt;-0.005,"多收 "&amp;TEXT(-N($W115),"#,##0.00"),"✔ 已结清")))&amp;IF(N($U115)&gt;0,"｜到账未开票 "&amp;TEXT(N($U115),"#,##0.00")&amp;"，待补票","")&amp;IF(N($R115)&gt;0,"｜收现 "&amp;TEXT(N($R115),"#,##0.00"),"")&amp;IF(N($S115)&gt;0,"｜收款不开票 "&amp;TEXT(N($S115),"#,##0.00"),""))</f>
        <v/>
      </c>
      <c r="Y115" s="328"/>
      <c r="Z115" s="264"/>
      <c r="AA115" s="264"/>
      <c r="AB115" s="264"/>
      <c r="AC115" s="267" t="str">
        <f aca="false">IF(OR(N($O115)=0,N($AB115)=0),"",ROUND(N($O115)/(1+N($AB115))*N($AB115),2))</f>
        <v/>
      </c>
      <c r="AD115" s="328"/>
      <c r="AE115" s="328"/>
      <c r="AF115" s="270" t="str">
        <f aca="false">IF($AN115="","",IF($AN115=1,IF($AO115&gt;=1,"一次性·已到收款期","一次性·未到期"),$AE115&amp;" 第"&amp;$AO115&amp;"/"&amp;$AN115&amp;"期"))</f>
        <v/>
      </c>
      <c r="AG115" s="268" t="str">
        <f aca="false">IF(OR($AN115="",N($M115)=0),"",ROUND(N($K115)*$AO115/$AN115,2)+N($L115))</f>
        <v/>
      </c>
      <c r="AH115" s="268" t="str">
        <f aca="false">IF($AG115="","",MAX(0,ROUND($AG115-(N($Q115)+N($R115)+N($S115)),2)))</f>
        <v/>
      </c>
      <c r="AI115" s="268" t="str">
        <f aca="false">IF(OR(TRIM($B115&amp;$C115)="",NOT(ISNUMBER($D115))),"",SUMIFS($W$3:$W$1001,$AK$3:$AK$1001,$AK115,$D$3:$D$1001,"&lt;"&amp;$D115))</f>
        <v/>
      </c>
      <c r="AJ115" s="268" t="str">
        <f aca="false">IF(TRIM($B115&amp;$C115)="","",SUMIFS($W$3:$W$1001,$AK$3:$AK$1001,$AK115))</f>
        <v/>
      </c>
      <c r="AK115" s="270" t="str">
        <f aca="false">IF(TRIM($B115&amp;$C115)="","",TRIM($B115)&amp;"｜"&amp;TRIM($C115))</f>
        <v/>
      </c>
      <c r="AL115" s="268" t="str">
        <f aca="false">IF(TRIM($B115&amp;$C115)="","",MIN(N($O115),N($Q115)))</f>
        <v/>
      </c>
      <c r="AM115" s="271" t="str">
        <f aca="false">IF(ISNUMBER($D115),YEAR($D115),"")</f>
        <v/>
      </c>
      <c r="AN115" s="271" t="str">
        <f aca="false">IF(OR(TRIM($B115&amp;$C115)="",NOT(ISNUMBER($D115)),NOT(ISNUMBER($E115))),"",IF($E115&lt;$D115,"",IF(IF($AE115="半年付",2,IF($AE115="季度付",4,IF($AE115="月付",12,IF($AE115="半月付",24,1))))=1,1,MAX(1,ROUND(($E115-$D115+1)/365*IF($AE115="半年付",2,IF($AE115="季度付",4,IF($AE115="月付",12,IF($AE115="半月付",24,1)))),0)))))</f>
        <v/>
      </c>
      <c r="AO115" s="271" t="str">
        <f aca="true">IF($AN115="","",MIN($AN115,MAX(0,INT((TODAY()-付款宽限天数-$D115)/(($E115-$D115+1)/$AN115))+1)))</f>
        <v/>
      </c>
    </row>
    <row r="116" customFormat="false" ht="18" hidden="false" customHeight="false" outlineLevel="0" collapsed="false">
      <c r="F116" s="200" t="str">
        <f aca="true">IF(TRIM($B116&amp;$C116)="","",IF(OR(ISNUMBER(SEARCH("未",$A116)),ISNUMBER(SEARCH("送出",$A116)),AND(TRIM($A116)="",NOT(ISNUMBER($D116)),N($H116)=0)),"【合同未回】","")&amp;IF(NOT(ISNUMBER($E116)),IF(OR(ISNUMBER(SEARCH("未",$A116)),ISNUMBER(SEARCH("送出",$A116)),AND(TRIM($A116)="",NOT(ISNUMBER($D116)),N($H116)=0)),"","【未填合同期】"),IF($E116&lt;TODAY(),"【已到期】",IF($E116-TODAY()&lt;=提醒天数,"【即将到期，剩余"&amp;($E116-TODAY())&amp;"天】","【正常】")))&amp;IF(OR($AD116="安装免保",$AD116="技术免保",$AD116="质保期内"),"【"&amp;$AD116&amp;"】",""))</f>
        <v/>
      </c>
      <c r="K116" s="267" t="str">
        <f aca="false">IF(OR(N($H116)=0,N($I116)=0),"",ROUND(N($H116)*N($I116)*IF(N($J116)=0,1,N($J116)),2))</f>
        <v/>
      </c>
      <c r="M116" s="267" t="str">
        <f aca="false">IF(TRIM($B116&amp;$C116)="","",IF(AND(N($K116)=0,N($L116)=0),"",ROUND(N($K116)+N($L116),2)))</f>
        <v/>
      </c>
      <c r="S116" s="267"/>
      <c r="T116" s="268" t="str">
        <f aca="false">IF(TRIM($B116&amp;$C116)="","",IF(N($O116)=0,"",MAX(0,MIN(N($O116)-N($Q116),N($W116)))))</f>
        <v/>
      </c>
      <c r="U116" s="268" t="str">
        <f aca="false">IF(TRIM($B116&amp;$C116)="","",IF(N($Q116)&lt;=N($O116),"",N($Q116)-N($O116)))</f>
        <v/>
      </c>
      <c r="V116" s="268" t="str">
        <f aca="false">IF(OR(TRIM($B116&amp;$C116)="",$W116=""),"",MAX(0,N($W116))-N($T116))</f>
        <v/>
      </c>
      <c r="W116" s="268" t="str">
        <f aca="false">IF(TRIM($B116&amp;$C116)="","",IF(AND(N($M116)=0,N($Q116)+N($R116)+N($S116)=0),"",ROUND(N($M116)-N($Q116)-N($R116)-N($S116),2)))</f>
        <v/>
      </c>
      <c r="X116" s="269" t="str">
        <f aca="false">IF(TRIM($B116&amp;$C116)="","",IF(N($M116)=0,IF((N($Q116)+N($R116)+N($S116))=0,"—未填单价","未填单价，已收 "&amp;TEXT((N($Q116)+N($R116)+N($S116)),"#,##0.00")),IF(N($W116)&gt;0.005,"欠 "&amp;TEXT(N($W116),"#,##0.00")&amp;IF(N($T116)&gt;0,"（开票未到账 "&amp;TEXT(N($T116),"#,##0.00")&amp;"）","")&amp;IF(N($V116)&gt;0,"（未开票 "&amp;TEXT(N($V116),"#,##0.00")&amp;"）",""),IF(N($W116)&lt;-0.005,"多收 "&amp;TEXT(-N($W116),"#,##0.00"),"✔ 已结清")))&amp;IF(N($U116)&gt;0,"｜到账未开票 "&amp;TEXT(N($U116),"#,##0.00")&amp;"，待补票","")&amp;IF(N($R116)&gt;0,"｜收现 "&amp;TEXT(N($R116),"#,##0.00"),"")&amp;IF(N($S116)&gt;0,"｜收款不开票 "&amp;TEXT(N($S116),"#,##0.00"),""))</f>
        <v/>
      </c>
      <c r="Y116" s="312"/>
      <c r="AC116" s="267" t="str">
        <f aca="false">IF(OR(N($O116)=0,N($AB116)=0),"",ROUND(N($O116)/(1+N($AB116))*N($AB116),2))</f>
        <v/>
      </c>
      <c r="AD116" s="312"/>
      <c r="AE116" s="312"/>
      <c r="AF116" s="270" t="str">
        <f aca="false">IF($AN116="","",IF($AN116=1,IF($AO116&gt;=1,"一次性·已到收款期","一次性·未到期"),$AE116&amp;" 第"&amp;$AO116&amp;"/"&amp;$AN116&amp;"期"))</f>
        <v/>
      </c>
      <c r="AG116" s="268" t="str">
        <f aca="false">IF(OR($AN116="",N($M116)=0),"",ROUND(N($K116)*$AO116/$AN116,2)+N($L116))</f>
        <v/>
      </c>
      <c r="AH116" s="268" t="str">
        <f aca="false">IF($AG116="","",MAX(0,ROUND($AG116-(N($Q116)+N($R116)+N($S116)),2)))</f>
        <v/>
      </c>
      <c r="AI116" s="268" t="str">
        <f aca="false">IF(OR(TRIM($B116&amp;$C116)="",NOT(ISNUMBER($D116))),"",SUMIFS($W$3:$W$1001,$AK$3:$AK$1001,$AK116,$D$3:$D$1001,"&lt;"&amp;$D116))</f>
        <v/>
      </c>
      <c r="AJ116" s="268" t="str">
        <f aca="false">IF(TRIM($B116&amp;$C116)="","",SUMIFS($W$3:$W$1001,$AK$3:$AK$1001,$AK116))</f>
        <v/>
      </c>
      <c r="AK116" s="270" t="str">
        <f aca="false">IF(TRIM($B116&amp;$C116)="","",TRIM($B116)&amp;"｜"&amp;TRIM($C116))</f>
        <v/>
      </c>
      <c r="AL116" s="268" t="str">
        <f aca="false">IF(TRIM($B116&amp;$C116)="","",MIN(N($O116),N($Q116)))</f>
        <v/>
      </c>
      <c r="AM116" s="271" t="str">
        <f aca="false">IF(ISNUMBER($D116),YEAR($D116),"")</f>
        <v/>
      </c>
      <c r="AN116" s="271" t="str">
        <f aca="false">IF(OR(TRIM($B116&amp;$C116)="",NOT(ISNUMBER($D116)),NOT(ISNUMBER($E116))),"",IF($E116&lt;$D116,"",IF(IF($AE116="半年付",2,IF($AE116="季度付",4,IF($AE116="月付",12,IF($AE116="半月付",24,1))))=1,1,MAX(1,ROUND(($E116-$D116+1)/365*IF($AE116="半年付",2,IF($AE116="季度付",4,IF($AE116="月付",12,IF($AE116="半月付",24,1)))),0)))))</f>
        <v/>
      </c>
      <c r="AO116" s="271" t="str">
        <f aca="true">IF($AN116="","",MIN($AN116,MAX(0,INT((TODAY()-付款宽限天数-$D116)/(($E116-$D116+1)/$AN116))+1)))</f>
        <v/>
      </c>
    </row>
    <row r="117" customFormat="false" ht="18" hidden="false" customHeight="false" outlineLevel="0" collapsed="false">
      <c r="F117" s="200" t="str">
        <f aca="true">IF(TRIM($B117&amp;$C117)="","",IF(OR(ISNUMBER(SEARCH("未",$A117)),ISNUMBER(SEARCH("送出",$A117)),AND(TRIM($A117)="",NOT(ISNUMBER($D117)),N($H117)=0)),"【合同未回】","")&amp;IF(NOT(ISNUMBER($E117)),IF(OR(ISNUMBER(SEARCH("未",$A117)),ISNUMBER(SEARCH("送出",$A117)),AND(TRIM($A117)="",NOT(ISNUMBER($D117)),N($H117)=0)),"","【未填合同期】"),IF($E117&lt;TODAY(),"【已到期】",IF($E117-TODAY()&lt;=提醒天数,"【即将到期，剩余"&amp;($E117-TODAY())&amp;"天】","【正常】")))&amp;IF(OR($AD117="安装免保",$AD117="技术免保",$AD117="质保期内"),"【"&amp;$AD117&amp;"】",""))</f>
        <v/>
      </c>
      <c r="K117" s="267" t="str">
        <f aca="false">IF(OR(N($H117)=0,N($I117)=0),"",ROUND(N($H117)*N($I117)*IF(N($J117)=0,1,N($J117)),2))</f>
        <v/>
      </c>
      <c r="M117" s="267" t="str">
        <f aca="false">IF(TRIM($B117&amp;$C117)="","",IF(AND(N($K117)=0,N($L117)=0),"",ROUND(N($K117)+N($L117),2)))</f>
        <v/>
      </c>
      <c r="S117" s="267"/>
      <c r="T117" s="268" t="str">
        <f aca="false">IF(TRIM($B117&amp;$C117)="","",IF(N($O117)=0,"",MAX(0,MIN(N($O117)-N($Q117),N($W117)))))</f>
        <v/>
      </c>
      <c r="U117" s="268" t="str">
        <f aca="false">IF(TRIM($B117&amp;$C117)="","",IF(N($Q117)&lt;=N($O117),"",N($Q117)-N($O117)))</f>
        <v/>
      </c>
      <c r="V117" s="268" t="str">
        <f aca="false">IF(OR(TRIM($B117&amp;$C117)="",$W117=""),"",MAX(0,N($W117))-N($T117))</f>
        <v/>
      </c>
      <c r="W117" s="268" t="str">
        <f aca="false">IF(TRIM($B117&amp;$C117)="","",IF(AND(N($M117)=0,N($Q117)+N($R117)+N($S117)=0),"",ROUND(N($M117)-N($Q117)-N($R117)-N($S117),2)))</f>
        <v/>
      </c>
      <c r="X117" s="269" t="str">
        <f aca="false">IF(TRIM($B117&amp;$C117)="","",IF(N($M117)=0,IF((N($Q117)+N($R117)+N($S117))=0,"—未填单价","未填单价，已收 "&amp;TEXT((N($Q117)+N($R117)+N($S117)),"#,##0.00")),IF(N($W117)&gt;0.005,"欠 "&amp;TEXT(N($W117),"#,##0.00")&amp;IF(N($T117)&gt;0,"（开票未到账 "&amp;TEXT(N($T117),"#,##0.00")&amp;"）","")&amp;IF(N($V117)&gt;0,"（未开票 "&amp;TEXT(N($V117),"#,##0.00")&amp;"）",""),IF(N($W117)&lt;-0.005,"多收 "&amp;TEXT(-N($W117),"#,##0.00"),"✔ 已结清")))&amp;IF(N($U117)&gt;0,"｜到账未开票 "&amp;TEXT(N($U117),"#,##0.00")&amp;"，待补票","")&amp;IF(N($R117)&gt;0,"｜收现 "&amp;TEXT(N($R117),"#,##0.00"),"")&amp;IF(N($S117)&gt;0,"｜收款不开票 "&amp;TEXT(N($S117),"#,##0.00"),""))</f>
        <v/>
      </c>
      <c r="Y117" s="312"/>
      <c r="AC117" s="267" t="str">
        <f aca="false">IF(OR(N($O117)=0,N($AB117)=0),"",ROUND(N($O117)/(1+N($AB117))*N($AB117),2))</f>
        <v/>
      </c>
      <c r="AD117" s="312"/>
      <c r="AE117" s="312"/>
      <c r="AF117" s="270" t="str">
        <f aca="false">IF($AN117="","",IF($AN117=1,IF($AO117&gt;=1,"一次性·已到收款期","一次性·未到期"),$AE117&amp;" 第"&amp;$AO117&amp;"/"&amp;$AN117&amp;"期"))</f>
        <v/>
      </c>
      <c r="AG117" s="268" t="str">
        <f aca="false">IF(OR($AN117="",N($M117)=0),"",ROUND(N($K117)*$AO117/$AN117,2)+N($L117))</f>
        <v/>
      </c>
      <c r="AH117" s="268" t="str">
        <f aca="false">IF($AG117="","",MAX(0,ROUND($AG117-(N($Q117)+N($R117)+N($S117)),2)))</f>
        <v/>
      </c>
      <c r="AI117" s="268" t="str">
        <f aca="false">IF(OR(TRIM($B117&amp;$C117)="",NOT(ISNUMBER($D117))),"",SUMIFS($W$3:$W$1001,$AK$3:$AK$1001,$AK117,$D$3:$D$1001,"&lt;"&amp;$D117))</f>
        <v/>
      </c>
      <c r="AJ117" s="268" t="str">
        <f aca="false">IF(TRIM($B117&amp;$C117)="","",SUMIFS($W$3:$W$1001,$AK$3:$AK$1001,$AK117))</f>
        <v/>
      </c>
      <c r="AK117" s="270" t="str">
        <f aca="false">IF(TRIM($B117&amp;$C117)="","",TRIM($B117)&amp;"｜"&amp;TRIM($C117))</f>
        <v/>
      </c>
      <c r="AL117" s="268" t="str">
        <f aca="false">IF(TRIM($B117&amp;$C117)="","",MIN(N($O117),N($Q117)))</f>
        <v/>
      </c>
      <c r="AM117" s="271" t="str">
        <f aca="false">IF(ISNUMBER($D117),YEAR($D117),"")</f>
        <v/>
      </c>
      <c r="AN117" s="271" t="str">
        <f aca="false">IF(OR(TRIM($B117&amp;$C117)="",NOT(ISNUMBER($D117)),NOT(ISNUMBER($E117))),"",IF($E117&lt;$D117,"",IF(IF($AE117="半年付",2,IF($AE117="季度付",4,IF($AE117="月付",12,IF($AE117="半月付",24,1))))=1,1,MAX(1,ROUND(($E117-$D117+1)/365*IF($AE117="半年付",2,IF($AE117="季度付",4,IF($AE117="月付",12,IF($AE117="半月付",24,1)))),0)))))</f>
        <v/>
      </c>
      <c r="AO117" s="271" t="str">
        <f aca="true">IF($AN117="","",MIN($AN117,MAX(0,INT((TODAY()-付款宽限天数-$D117)/(($E117-$D117+1)/$AN117))+1)))</f>
        <v/>
      </c>
    </row>
    <row r="118" customFormat="false" ht="18" hidden="false" customHeight="false" outlineLevel="0" collapsed="false">
      <c r="F118" s="200" t="str">
        <f aca="true">IF(TRIM($B118&amp;$C118)="","",IF(OR(ISNUMBER(SEARCH("未",$A118)),ISNUMBER(SEARCH("送出",$A118)),AND(TRIM($A118)="",NOT(ISNUMBER($D118)),N($H118)=0)),"【合同未回】","")&amp;IF(NOT(ISNUMBER($E118)),IF(OR(ISNUMBER(SEARCH("未",$A118)),ISNUMBER(SEARCH("送出",$A118)),AND(TRIM($A118)="",NOT(ISNUMBER($D118)),N($H118)=0)),"","【未填合同期】"),IF($E118&lt;TODAY(),"【已到期】",IF($E118-TODAY()&lt;=提醒天数,"【即将到期，剩余"&amp;($E118-TODAY())&amp;"天】","【正常】")))&amp;IF(OR($AD118="安装免保",$AD118="技术免保",$AD118="质保期内"),"【"&amp;$AD118&amp;"】",""))</f>
        <v/>
      </c>
      <c r="K118" s="267" t="str">
        <f aca="false">IF(OR(N($H118)=0,N($I118)=0),"",ROUND(N($H118)*N($I118)*IF(N($J118)=0,1,N($J118)),2))</f>
        <v/>
      </c>
      <c r="M118" s="267" t="str">
        <f aca="false">IF(TRIM($B118&amp;$C118)="","",IF(AND(N($K118)=0,N($L118)=0),"",ROUND(N($K118)+N($L118),2)))</f>
        <v/>
      </c>
      <c r="S118" s="267"/>
      <c r="T118" s="268" t="str">
        <f aca="false">IF(TRIM($B118&amp;$C118)="","",IF(N($O118)=0,"",MAX(0,MIN(N($O118)-N($Q118),N($W118)))))</f>
        <v/>
      </c>
      <c r="U118" s="268" t="str">
        <f aca="false">IF(TRIM($B118&amp;$C118)="","",IF(N($Q118)&lt;=N($O118),"",N($Q118)-N($O118)))</f>
        <v/>
      </c>
      <c r="V118" s="268" t="str">
        <f aca="false">IF(OR(TRIM($B118&amp;$C118)="",$W118=""),"",MAX(0,N($W118))-N($T118))</f>
        <v/>
      </c>
      <c r="W118" s="268" t="str">
        <f aca="false">IF(TRIM($B118&amp;$C118)="","",IF(AND(N($M118)=0,N($Q118)+N($R118)+N($S118)=0),"",ROUND(N($M118)-N($Q118)-N($R118)-N($S118),2)))</f>
        <v/>
      </c>
      <c r="X118" s="269" t="str">
        <f aca="false">IF(TRIM($B118&amp;$C118)="","",IF(N($M118)=0,IF((N($Q118)+N($R118)+N($S118))=0,"—未填单价","未填单价，已收 "&amp;TEXT((N($Q118)+N($R118)+N($S118)),"#,##0.00")),IF(N($W118)&gt;0.005,"欠 "&amp;TEXT(N($W118),"#,##0.00")&amp;IF(N($T118)&gt;0,"（开票未到账 "&amp;TEXT(N($T118),"#,##0.00")&amp;"）","")&amp;IF(N($V118)&gt;0,"（未开票 "&amp;TEXT(N($V118),"#,##0.00")&amp;"）",""),IF(N($W118)&lt;-0.005,"多收 "&amp;TEXT(-N($W118),"#,##0.00"),"✔ 已结清")))&amp;IF(N($U118)&gt;0,"｜到账未开票 "&amp;TEXT(N($U118),"#,##0.00")&amp;"，待补票","")&amp;IF(N($R118)&gt;0,"｜收现 "&amp;TEXT(N($R118),"#,##0.00"),"")&amp;IF(N($S118)&gt;0,"｜收款不开票 "&amp;TEXT(N($S118),"#,##0.00"),""))</f>
        <v/>
      </c>
      <c r="Y118" s="312"/>
      <c r="AC118" s="267" t="str">
        <f aca="false">IF(OR(N($O118)=0,N($AB118)=0),"",ROUND(N($O118)/(1+N($AB118))*N($AB118),2))</f>
        <v/>
      </c>
      <c r="AD118" s="312"/>
      <c r="AE118" s="312"/>
      <c r="AF118" s="270" t="str">
        <f aca="false">IF($AN118="","",IF($AN118=1,IF($AO118&gt;=1,"一次性·已到收款期","一次性·未到期"),$AE118&amp;" 第"&amp;$AO118&amp;"/"&amp;$AN118&amp;"期"))</f>
        <v/>
      </c>
      <c r="AG118" s="268" t="str">
        <f aca="false">IF(OR($AN118="",N($M118)=0),"",ROUND(N($K118)*$AO118/$AN118,2)+N($L118))</f>
        <v/>
      </c>
      <c r="AH118" s="268" t="str">
        <f aca="false">IF($AG118="","",MAX(0,ROUND($AG118-(N($Q118)+N($R118)+N($S118)),2)))</f>
        <v/>
      </c>
      <c r="AI118" s="268" t="str">
        <f aca="false">IF(OR(TRIM($B118&amp;$C118)="",NOT(ISNUMBER($D118))),"",SUMIFS($W$3:$W$1001,$AK$3:$AK$1001,$AK118,$D$3:$D$1001,"&lt;"&amp;$D118))</f>
        <v/>
      </c>
      <c r="AJ118" s="268" t="str">
        <f aca="false">IF(TRIM($B118&amp;$C118)="","",SUMIFS($W$3:$W$1001,$AK$3:$AK$1001,$AK118))</f>
        <v/>
      </c>
      <c r="AK118" s="270" t="str">
        <f aca="false">IF(TRIM($B118&amp;$C118)="","",TRIM($B118)&amp;"｜"&amp;TRIM($C118))</f>
        <v/>
      </c>
      <c r="AL118" s="268" t="str">
        <f aca="false">IF(TRIM($B118&amp;$C118)="","",MIN(N($O118),N($Q118)))</f>
        <v/>
      </c>
      <c r="AM118" s="271" t="str">
        <f aca="false">IF(ISNUMBER($D118),YEAR($D118),"")</f>
        <v/>
      </c>
      <c r="AN118" s="271" t="str">
        <f aca="false">IF(OR(TRIM($B118&amp;$C118)="",NOT(ISNUMBER($D118)),NOT(ISNUMBER($E118))),"",IF($E118&lt;$D118,"",IF(IF($AE118="半年付",2,IF($AE118="季度付",4,IF($AE118="月付",12,IF($AE118="半月付",24,1))))=1,1,MAX(1,ROUND(($E118-$D118+1)/365*IF($AE118="半年付",2,IF($AE118="季度付",4,IF($AE118="月付",12,IF($AE118="半月付",24,1)))),0)))))</f>
        <v/>
      </c>
      <c r="AO118" s="271" t="str">
        <f aca="true">IF($AN118="","",MIN($AN118,MAX(0,INT((TODAY()-付款宽限天数-$D118)/(($E118-$D118+1)/$AN118))+1)))</f>
        <v/>
      </c>
    </row>
    <row r="119" customFormat="false" ht="18" hidden="false" customHeight="false" outlineLevel="0" collapsed="false">
      <c r="F119" s="200" t="str">
        <f aca="true">IF(TRIM($B119&amp;$C119)="","",IF(OR(ISNUMBER(SEARCH("未",$A119)),ISNUMBER(SEARCH("送出",$A119)),AND(TRIM($A119)="",NOT(ISNUMBER($D119)),N($H119)=0)),"【合同未回】","")&amp;IF(NOT(ISNUMBER($E119)),IF(OR(ISNUMBER(SEARCH("未",$A119)),ISNUMBER(SEARCH("送出",$A119)),AND(TRIM($A119)="",NOT(ISNUMBER($D119)),N($H119)=0)),"","【未填合同期】"),IF($E119&lt;TODAY(),"【已到期】",IF($E119-TODAY()&lt;=提醒天数,"【即将到期，剩余"&amp;($E119-TODAY())&amp;"天】","【正常】")))&amp;IF(OR($AD119="安装免保",$AD119="技术免保",$AD119="质保期内"),"【"&amp;$AD119&amp;"】",""))</f>
        <v/>
      </c>
      <c r="K119" s="267" t="str">
        <f aca="false">IF(OR(N($H119)=0,N($I119)=0),"",ROUND(N($H119)*N($I119)*IF(N($J119)=0,1,N($J119)),2))</f>
        <v/>
      </c>
      <c r="M119" s="267" t="str">
        <f aca="false">IF(TRIM($B119&amp;$C119)="","",IF(AND(N($K119)=0,N($L119)=0),"",ROUND(N($K119)+N($L119),2)))</f>
        <v/>
      </c>
      <c r="S119" s="267"/>
      <c r="T119" s="268" t="str">
        <f aca="false">IF(TRIM($B119&amp;$C119)="","",IF(N($O119)=0,"",MAX(0,MIN(N($O119)-N($Q119),N($W119)))))</f>
        <v/>
      </c>
      <c r="U119" s="268" t="str">
        <f aca="false">IF(TRIM($B119&amp;$C119)="","",IF(N($Q119)&lt;=N($O119),"",N($Q119)-N($O119)))</f>
        <v/>
      </c>
      <c r="V119" s="268" t="str">
        <f aca="false">IF(OR(TRIM($B119&amp;$C119)="",$W119=""),"",MAX(0,N($W119))-N($T119))</f>
        <v/>
      </c>
      <c r="W119" s="268" t="str">
        <f aca="false">IF(TRIM($B119&amp;$C119)="","",IF(AND(N($M119)=0,N($Q119)+N($R119)+N($S119)=0),"",ROUND(N($M119)-N($Q119)-N($R119)-N($S119),2)))</f>
        <v/>
      </c>
      <c r="X119" s="269" t="str">
        <f aca="false">IF(TRIM($B119&amp;$C119)="","",IF(N($M119)=0,IF((N($Q119)+N($R119)+N($S119))=0,"—未填单价","未填单价，已收 "&amp;TEXT((N($Q119)+N($R119)+N($S119)),"#,##0.00")),IF(N($W119)&gt;0.005,"欠 "&amp;TEXT(N($W119),"#,##0.00")&amp;IF(N($T119)&gt;0,"（开票未到账 "&amp;TEXT(N($T119),"#,##0.00")&amp;"）","")&amp;IF(N($V119)&gt;0,"（未开票 "&amp;TEXT(N($V119),"#,##0.00")&amp;"）",""),IF(N($W119)&lt;-0.005,"多收 "&amp;TEXT(-N($W119),"#,##0.00"),"✔ 已结清")))&amp;IF(N($U119)&gt;0,"｜到账未开票 "&amp;TEXT(N($U119),"#,##0.00")&amp;"，待补票","")&amp;IF(N($R119)&gt;0,"｜收现 "&amp;TEXT(N($R119),"#,##0.00"),"")&amp;IF(N($S119)&gt;0,"｜收款不开票 "&amp;TEXT(N($S119),"#,##0.00"),""))</f>
        <v/>
      </c>
      <c r="Y119" s="312"/>
      <c r="AC119" s="267" t="str">
        <f aca="false">IF(OR(N($O119)=0,N($AB119)=0),"",ROUND(N($O119)/(1+N($AB119))*N($AB119),2))</f>
        <v/>
      </c>
      <c r="AD119" s="312"/>
      <c r="AE119" s="312"/>
      <c r="AF119" s="270" t="str">
        <f aca="false">IF($AN119="","",IF($AN119=1,IF($AO119&gt;=1,"一次性·已到收款期","一次性·未到期"),$AE119&amp;" 第"&amp;$AO119&amp;"/"&amp;$AN119&amp;"期"))</f>
        <v/>
      </c>
      <c r="AG119" s="268" t="str">
        <f aca="false">IF(OR($AN119="",N($M119)=0),"",ROUND(N($K119)*$AO119/$AN119,2)+N($L119))</f>
        <v/>
      </c>
      <c r="AH119" s="268" t="str">
        <f aca="false">IF($AG119="","",MAX(0,ROUND($AG119-(N($Q119)+N($R119)+N($S119)),2)))</f>
        <v/>
      </c>
      <c r="AI119" s="268" t="str">
        <f aca="false">IF(OR(TRIM($B119&amp;$C119)="",NOT(ISNUMBER($D119))),"",SUMIFS($W$3:$W$1001,$AK$3:$AK$1001,$AK119,$D$3:$D$1001,"&lt;"&amp;$D119))</f>
        <v/>
      </c>
      <c r="AJ119" s="268" t="str">
        <f aca="false">IF(TRIM($B119&amp;$C119)="","",SUMIFS($W$3:$W$1001,$AK$3:$AK$1001,$AK119))</f>
        <v/>
      </c>
      <c r="AK119" s="270" t="str">
        <f aca="false">IF(TRIM($B119&amp;$C119)="","",TRIM($B119)&amp;"｜"&amp;TRIM($C119))</f>
        <v/>
      </c>
      <c r="AL119" s="268" t="str">
        <f aca="false">IF(TRIM($B119&amp;$C119)="","",MIN(N($O119),N($Q119)))</f>
        <v/>
      </c>
      <c r="AM119" s="271" t="str">
        <f aca="false">IF(ISNUMBER($D119),YEAR($D119),"")</f>
        <v/>
      </c>
      <c r="AN119" s="271" t="str">
        <f aca="false">IF(OR(TRIM($B119&amp;$C119)="",NOT(ISNUMBER($D119)),NOT(ISNUMBER($E119))),"",IF($E119&lt;$D119,"",IF(IF($AE119="半年付",2,IF($AE119="季度付",4,IF($AE119="月付",12,IF($AE119="半月付",24,1))))=1,1,MAX(1,ROUND(($E119-$D119+1)/365*IF($AE119="半年付",2,IF($AE119="季度付",4,IF($AE119="月付",12,IF($AE119="半月付",24,1)))),0)))))</f>
        <v/>
      </c>
      <c r="AO119" s="271" t="str">
        <f aca="true">IF($AN119="","",MIN($AN119,MAX(0,INT((TODAY()-付款宽限天数-$D119)/(($E119-$D119+1)/$AN119))+1)))</f>
        <v/>
      </c>
    </row>
    <row r="120" customFormat="false" ht="18" hidden="false" customHeight="false" outlineLevel="0" collapsed="false">
      <c r="F120" s="200" t="str">
        <f aca="true">IF(TRIM($B120&amp;$C120)="","",IF(OR(ISNUMBER(SEARCH("未",$A120)),ISNUMBER(SEARCH("送出",$A120)),AND(TRIM($A120)="",NOT(ISNUMBER($D120)),N($H120)=0)),"【合同未回】","")&amp;IF(NOT(ISNUMBER($E120)),IF(OR(ISNUMBER(SEARCH("未",$A120)),ISNUMBER(SEARCH("送出",$A120)),AND(TRIM($A120)="",NOT(ISNUMBER($D120)),N($H120)=0)),"","【未填合同期】"),IF($E120&lt;TODAY(),"【已到期】",IF($E120-TODAY()&lt;=提醒天数,"【即将到期，剩余"&amp;($E120-TODAY())&amp;"天】","【正常】")))&amp;IF(OR($AD120="安装免保",$AD120="技术免保",$AD120="质保期内"),"【"&amp;$AD120&amp;"】",""))</f>
        <v/>
      </c>
      <c r="K120" s="267" t="str">
        <f aca="false">IF(OR(N($H120)=0,N($I120)=0),"",ROUND(N($H120)*N($I120)*IF(N($J120)=0,1,N($J120)),2))</f>
        <v/>
      </c>
      <c r="M120" s="267" t="str">
        <f aca="false">IF(TRIM($B120&amp;$C120)="","",IF(AND(N($K120)=0,N($L120)=0),"",ROUND(N($K120)+N($L120),2)))</f>
        <v/>
      </c>
      <c r="S120" s="267"/>
      <c r="T120" s="268" t="str">
        <f aca="false">IF(TRIM($B120&amp;$C120)="","",IF(N($O120)=0,"",MAX(0,MIN(N($O120)-N($Q120),N($W120)))))</f>
        <v/>
      </c>
      <c r="U120" s="268" t="str">
        <f aca="false">IF(TRIM($B120&amp;$C120)="","",IF(N($Q120)&lt;=N($O120),"",N($Q120)-N($O120)))</f>
        <v/>
      </c>
      <c r="V120" s="268" t="str">
        <f aca="false">IF(OR(TRIM($B120&amp;$C120)="",$W120=""),"",MAX(0,N($W120))-N($T120))</f>
        <v/>
      </c>
      <c r="W120" s="268" t="str">
        <f aca="false">IF(TRIM($B120&amp;$C120)="","",IF(AND(N($M120)=0,N($Q120)+N($R120)+N($S120)=0),"",ROUND(N($M120)-N($Q120)-N($R120)-N($S120),2)))</f>
        <v/>
      </c>
      <c r="X120" s="269" t="str">
        <f aca="false">IF(TRIM($B120&amp;$C120)="","",IF(N($M120)=0,IF((N($Q120)+N($R120)+N($S120))=0,"—未填单价","未填单价，已收 "&amp;TEXT((N($Q120)+N($R120)+N($S120)),"#,##0.00")),IF(N($W120)&gt;0.005,"欠 "&amp;TEXT(N($W120),"#,##0.00")&amp;IF(N($T120)&gt;0,"（开票未到账 "&amp;TEXT(N($T120),"#,##0.00")&amp;"）","")&amp;IF(N($V120)&gt;0,"（未开票 "&amp;TEXT(N($V120),"#,##0.00")&amp;"）",""),IF(N($W120)&lt;-0.005,"多收 "&amp;TEXT(-N($W120),"#,##0.00"),"✔ 已结清")))&amp;IF(N($U120)&gt;0,"｜到账未开票 "&amp;TEXT(N($U120),"#,##0.00")&amp;"，待补票","")&amp;IF(N($R120)&gt;0,"｜收现 "&amp;TEXT(N($R120),"#,##0.00"),"")&amp;IF(N($S120)&gt;0,"｜收款不开票 "&amp;TEXT(N($S120),"#,##0.00"),""))</f>
        <v/>
      </c>
      <c r="Y120" s="312"/>
      <c r="AC120" s="267" t="str">
        <f aca="false">IF(OR(N($O120)=0,N($AB120)=0),"",ROUND(N($O120)/(1+N($AB120))*N($AB120),2))</f>
        <v/>
      </c>
      <c r="AD120" s="312"/>
      <c r="AE120" s="312"/>
      <c r="AF120" s="270" t="str">
        <f aca="false">IF($AN120="","",IF($AN120=1,IF($AO120&gt;=1,"一次性·已到收款期","一次性·未到期"),$AE120&amp;" 第"&amp;$AO120&amp;"/"&amp;$AN120&amp;"期"))</f>
        <v/>
      </c>
      <c r="AG120" s="268" t="str">
        <f aca="false">IF(OR($AN120="",N($M120)=0),"",ROUND(N($K120)*$AO120/$AN120,2)+N($L120))</f>
        <v/>
      </c>
      <c r="AH120" s="268" t="str">
        <f aca="false">IF($AG120="","",MAX(0,ROUND($AG120-(N($Q120)+N($R120)+N($S120)),2)))</f>
        <v/>
      </c>
      <c r="AI120" s="268" t="str">
        <f aca="false">IF(OR(TRIM($B120&amp;$C120)="",NOT(ISNUMBER($D120))),"",SUMIFS($W$3:$W$1001,$AK$3:$AK$1001,$AK120,$D$3:$D$1001,"&lt;"&amp;$D120))</f>
        <v/>
      </c>
      <c r="AJ120" s="268" t="str">
        <f aca="false">IF(TRIM($B120&amp;$C120)="","",SUMIFS($W$3:$W$1001,$AK$3:$AK$1001,$AK120))</f>
        <v/>
      </c>
      <c r="AK120" s="270" t="str">
        <f aca="false">IF(TRIM($B120&amp;$C120)="","",TRIM($B120)&amp;"｜"&amp;TRIM($C120))</f>
        <v/>
      </c>
      <c r="AL120" s="268" t="str">
        <f aca="false">IF(TRIM($B120&amp;$C120)="","",MIN(N($O120),N($Q120)))</f>
        <v/>
      </c>
      <c r="AM120" s="271" t="str">
        <f aca="false">IF(ISNUMBER($D120),YEAR($D120),"")</f>
        <v/>
      </c>
      <c r="AN120" s="271" t="str">
        <f aca="false">IF(OR(TRIM($B120&amp;$C120)="",NOT(ISNUMBER($D120)),NOT(ISNUMBER($E120))),"",IF($E120&lt;$D120,"",IF(IF($AE120="半年付",2,IF($AE120="季度付",4,IF($AE120="月付",12,IF($AE120="半月付",24,1))))=1,1,MAX(1,ROUND(($E120-$D120+1)/365*IF($AE120="半年付",2,IF($AE120="季度付",4,IF($AE120="月付",12,IF($AE120="半月付",24,1)))),0)))))</f>
        <v/>
      </c>
      <c r="AO120" s="271" t="str">
        <f aca="true">IF($AN120="","",MIN($AN120,MAX(0,INT((TODAY()-付款宽限天数-$D120)/(($E120-$D120+1)/$AN120))+1)))</f>
        <v/>
      </c>
    </row>
    <row r="121" customFormat="false" ht="18" hidden="false" customHeight="false" outlineLevel="0" collapsed="false">
      <c r="F121" s="200" t="str">
        <f aca="true">IF(TRIM($B121&amp;$C121)="","",IF(OR(ISNUMBER(SEARCH("未",$A121)),ISNUMBER(SEARCH("送出",$A121)),AND(TRIM($A121)="",NOT(ISNUMBER($D121)),N($H121)=0)),"【合同未回】","")&amp;IF(NOT(ISNUMBER($E121)),IF(OR(ISNUMBER(SEARCH("未",$A121)),ISNUMBER(SEARCH("送出",$A121)),AND(TRIM($A121)="",NOT(ISNUMBER($D121)),N($H121)=0)),"","【未填合同期】"),IF($E121&lt;TODAY(),"【已到期】",IF($E121-TODAY()&lt;=提醒天数,"【即将到期，剩余"&amp;($E121-TODAY())&amp;"天】","【正常】")))&amp;IF(OR($AD121="安装免保",$AD121="技术免保",$AD121="质保期内"),"【"&amp;$AD121&amp;"】",""))</f>
        <v/>
      </c>
      <c r="K121" s="267" t="str">
        <f aca="false">IF(OR(N($H121)=0,N($I121)=0),"",ROUND(N($H121)*N($I121)*IF(N($J121)=0,1,N($J121)),2))</f>
        <v/>
      </c>
      <c r="M121" s="267" t="str">
        <f aca="false">IF(TRIM($B121&amp;$C121)="","",IF(AND(N($K121)=0,N($L121)=0),"",ROUND(N($K121)+N($L121),2)))</f>
        <v/>
      </c>
      <c r="S121" s="267"/>
      <c r="T121" s="268" t="str">
        <f aca="false">IF(TRIM($B121&amp;$C121)="","",IF(N($O121)=0,"",MAX(0,MIN(N($O121)-N($Q121),N($W121)))))</f>
        <v/>
      </c>
      <c r="U121" s="268" t="str">
        <f aca="false">IF(TRIM($B121&amp;$C121)="","",IF(N($Q121)&lt;=N($O121),"",N($Q121)-N($O121)))</f>
        <v/>
      </c>
      <c r="V121" s="268" t="str">
        <f aca="false">IF(OR(TRIM($B121&amp;$C121)="",$W121=""),"",MAX(0,N($W121))-N($T121))</f>
        <v/>
      </c>
      <c r="W121" s="268" t="str">
        <f aca="false">IF(TRIM($B121&amp;$C121)="","",IF(AND(N($M121)=0,N($Q121)+N($R121)+N($S121)=0),"",ROUND(N($M121)-N($Q121)-N($R121)-N($S121),2)))</f>
        <v/>
      </c>
      <c r="X121" s="269" t="str">
        <f aca="false">IF(TRIM($B121&amp;$C121)="","",IF(N($M121)=0,IF((N($Q121)+N($R121)+N($S121))=0,"—未填单价","未填单价，已收 "&amp;TEXT((N($Q121)+N($R121)+N($S121)),"#,##0.00")),IF(N($W121)&gt;0.005,"欠 "&amp;TEXT(N($W121),"#,##0.00")&amp;IF(N($T121)&gt;0,"（开票未到账 "&amp;TEXT(N($T121),"#,##0.00")&amp;"）","")&amp;IF(N($V121)&gt;0,"（未开票 "&amp;TEXT(N($V121),"#,##0.00")&amp;"）",""),IF(N($W121)&lt;-0.005,"多收 "&amp;TEXT(-N($W121),"#,##0.00"),"✔ 已结清")))&amp;IF(N($U121)&gt;0,"｜到账未开票 "&amp;TEXT(N($U121),"#,##0.00")&amp;"，待补票","")&amp;IF(N($R121)&gt;0,"｜收现 "&amp;TEXT(N($R121),"#,##0.00"),"")&amp;IF(N($S121)&gt;0,"｜收款不开票 "&amp;TEXT(N($S121),"#,##0.00"),""))</f>
        <v/>
      </c>
      <c r="Y121" s="312"/>
      <c r="AC121" s="267" t="str">
        <f aca="false">IF(OR(N($O121)=0,N($AB121)=0),"",ROUND(N($O121)/(1+N($AB121))*N($AB121),2))</f>
        <v/>
      </c>
      <c r="AD121" s="312"/>
      <c r="AE121" s="312"/>
      <c r="AF121" s="270" t="str">
        <f aca="false">IF($AN121="","",IF($AN121=1,IF($AO121&gt;=1,"一次性·已到收款期","一次性·未到期"),$AE121&amp;" 第"&amp;$AO121&amp;"/"&amp;$AN121&amp;"期"))</f>
        <v/>
      </c>
      <c r="AG121" s="268" t="str">
        <f aca="false">IF(OR($AN121="",N($M121)=0),"",ROUND(N($K121)*$AO121/$AN121,2)+N($L121))</f>
        <v/>
      </c>
      <c r="AH121" s="268" t="str">
        <f aca="false">IF($AG121="","",MAX(0,ROUND($AG121-(N($Q121)+N($R121)+N($S121)),2)))</f>
        <v/>
      </c>
      <c r="AI121" s="268" t="str">
        <f aca="false">IF(OR(TRIM($B121&amp;$C121)="",NOT(ISNUMBER($D121))),"",SUMIFS($W$3:$W$1001,$AK$3:$AK$1001,$AK121,$D$3:$D$1001,"&lt;"&amp;$D121))</f>
        <v/>
      </c>
      <c r="AJ121" s="268" t="str">
        <f aca="false">IF(TRIM($B121&amp;$C121)="","",SUMIFS($W$3:$W$1001,$AK$3:$AK$1001,$AK121))</f>
        <v/>
      </c>
      <c r="AK121" s="270" t="str">
        <f aca="false">IF(TRIM($B121&amp;$C121)="","",TRIM($B121)&amp;"｜"&amp;TRIM($C121))</f>
        <v/>
      </c>
      <c r="AL121" s="268" t="str">
        <f aca="false">IF(TRIM($B121&amp;$C121)="","",MIN(N($O121),N($Q121)))</f>
        <v/>
      </c>
      <c r="AM121" s="271" t="str">
        <f aca="false">IF(ISNUMBER($D121),YEAR($D121),"")</f>
        <v/>
      </c>
      <c r="AN121" s="271" t="str">
        <f aca="false">IF(OR(TRIM($B121&amp;$C121)="",NOT(ISNUMBER($D121)),NOT(ISNUMBER($E121))),"",IF($E121&lt;$D121,"",IF(IF($AE121="半年付",2,IF($AE121="季度付",4,IF($AE121="月付",12,IF($AE121="半月付",24,1))))=1,1,MAX(1,ROUND(($E121-$D121+1)/365*IF($AE121="半年付",2,IF($AE121="季度付",4,IF($AE121="月付",12,IF($AE121="半月付",24,1)))),0)))))</f>
        <v/>
      </c>
      <c r="AO121" s="271" t="str">
        <f aca="true">IF($AN121="","",MIN($AN121,MAX(0,INT((TODAY()-付款宽限天数-$D121)/(($E121-$D121+1)/$AN121))+1)))</f>
        <v/>
      </c>
    </row>
    <row r="122" customFormat="false" ht="18" hidden="false" customHeight="false" outlineLevel="0" collapsed="false">
      <c r="F122" s="200" t="str">
        <f aca="true">IF(TRIM($B122&amp;$C122)="","",IF(OR(ISNUMBER(SEARCH("未",$A122)),ISNUMBER(SEARCH("送出",$A122)),AND(TRIM($A122)="",NOT(ISNUMBER($D122)),N($H122)=0)),"【合同未回】","")&amp;IF(NOT(ISNUMBER($E122)),IF(OR(ISNUMBER(SEARCH("未",$A122)),ISNUMBER(SEARCH("送出",$A122)),AND(TRIM($A122)="",NOT(ISNUMBER($D122)),N($H122)=0)),"","【未填合同期】"),IF($E122&lt;TODAY(),"【已到期】",IF($E122-TODAY()&lt;=提醒天数,"【即将到期，剩余"&amp;($E122-TODAY())&amp;"天】","【正常】")))&amp;IF(OR($AD122="安装免保",$AD122="技术免保",$AD122="质保期内"),"【"&amp;$AD122&amp;"】",""))</f>
        <v/>
      </c>
      <c r="K122" s="267" t="str">
        <f aca="false">IF(OR(N($H122)=0,N($I122)=0),"",ROUND(N($H122)*N($I122)*IF(N($J122)=0,1,N($J122)),2))</f>
        <v/>
      </c>
      <c r="M122" s="267" t="str">
        <f aca="false">IF(TRIM($B122&amp;$C122)="","",IF(AND(N($K122)=0,N($L122)=0),"",ROUND(N($K122)+N($L122),2)))</f>
        <v/>
      </c>
      <c r="S122" s="267"/>
      <c r="T122" s="268" t="str">
        <f aca="false">IF(TRIM($B122&amp;$C122)="","",IF(N($O122)=0,"",MAX(0,MIN(N($O122)-N($Q122),N($W122)))))</f>
        <v/>
      </c>
      <c r="U122" s="268" t="str">
        <f aca="false">IF(TRIM($B122&amp;$C122)="","",IF(N($Q122)&lt;=N($O122),"",N($Q122)-N($O122)))</f>
        <v/>
      </c>
      <c r="V122" s="268" t="str">
        <f aca="false">IF(OR(TRIM($B122&amp;$C122)="",$W122=""),"",MAX(0,N($W122))-N($T122))</f>
        <v/>
      </c>
      <c r="W122" s="268" t="str">
        <f aca="false">IF(TRIM($B122&amp;$C122)="","",IF(AND(N($M122)=0,N($Q122)+N($R122)+N($S122)=0),"",ROUND(N($M122)-N($Q122)-N($R122)-N($S122),2)))</f>
        <v/>
      </c>
      <c r="X122" s="269" t="str">
        <f aca="false">IF(TRIM($B122&amp;$C122)="","",IF(N($M122)=0,IF((N($Q122)+N($R122)+N($S122))=0,"—未填单价","未填单价，已收 "&amp;TEXT((N($Q122)+N($R122)+N($S122)),"#,##0.00")),IF(N($W122)&gt;0.005,"欠 "&amp;TEXT(N($W122),"#,##0.00")&amp;IF(N($T122)&gt;0,"（开票未到账 "&amp;TEXT(N($T122),"#,##0.00")&amp;"）","")&amp;IF(N($V122)&gt;0,"（未开票 "&amp;TEXT(N($V122),"#,##0.00")&amp;"）",""),IF(N($W122)&lt;-0.005,"多收 "&amp;TEXT(-N($W122),"#,##0.00"),"✔ 已结清")))&amp;IF(N($U122)&gt;0,"｜到账未开票 "&amp;TEXT(N($U122),"#,##0.00")&amp;"，待补票","")&amp;IF(N($R122)&gt;0,"｜收现 "&amp;TEXT(N($R122),"#,##0.00"),"")&amp;IF(N($S122)&gt;0,"｜收款不开票 "&amp;TEXT(N($S122),"#,##0.00"),""))</f>
        <v/>
      </c>
      <c r="Y122" s="312"/>
      <c r="AC122" s="267" t="str">
        <f aca="false">IF(OR(N($O122)=0,N($AB122)=0),"",ROUND(N($O122)/(1+N($AB122))*N($AB122),2))</f>
        <v/>
      </c>
      <c r="AD122" s="312"/>
      <c r="AE122" s="312"/>
      <c r="AF122" s="270" t="str">
        <f aca="false">IF($AN122="","",IF($AN122=1,IF($AO122&gt;=1,"一次性·已到收款期","一次性·未到期"),$AE122&amp;" 第"&amp;$AO122&amp;"/"&amp;$AN122&amp;"期"))</f>
        <v/>
      </c>
      <c r="AG122" s="268" t="str">
        <f aca="false">IF(OR($AN122="",N($M122)=0),"",ROUND(N($K122)*$AO122/$AN122,2)+N($L122))</f>
        <v/>
      </c>
      <c r="AH122" s="268" t="str">
        <f aca="false">IF($AG122="","",MAX(0,ROUND($AG122-(N($Q122)+N($R122)+N($S122)),2)))</f>
        <v/>
      </c>
      <c r="AI122" s="268" t="str">
        <f aca="false">IF(OR(TRIM($B122&amp;$C122)="",NOT(ISNUMBER($D122))),"",SUMIFS($W$3:$W$1001,$AK$3:$AK$1001,$AK122,$D$3:$D$1001,"&lt;"&amp;$D122))</f>
        <v/>
      </c>
      <c r="AJ122" s="268" t="str">
        <f aca="false">IF(TRIM($B122&amp;$C122)="","",SUMIFS($W$3:$W$1001,$AK$3:$AK$1001,$AK122))</f>
        <v/>
      </c>
      <c r="AK122" s="270" t="str">
        <f aca="false">IF(TRIM($B122&amp;$C122)="","",TRIM($B122)&amp;"｜"&amp;TRIM($C122))</f>
        <v/>
      </c>
      <c r="AL122" s="268" t="str">
        <f aca="false">IF(TRIM($B122&amp;$C122)="","",MIN(N($O122),N($Q122)))</f>
        <v/>
      </c>
      <c r="AM122" s="271" t="str">
        <f aca="false">IF(ISNUMBER($D122),YEAR($D122),"")</f>
        <v/>
      </c>
      <c r="AN122" s="271" t="str">
        <f aca="false">IF(OR(TRIM($B122&amp;$C122)="",NOT(ISNUMBER($D122)),NOT(ISNUMBER($E122))),"",IF($E122&lt;$D122,"",IF(IF($AE122="半年付",2,IF($AE122="季度付",4,IF($AE122="月付",12,IF($AE122="半月付",24,1))))=1,1,MAX(1,ROUND(($E122-$D122+1)/365*IF($AE122="半年付",2,IF($AE122="季度付",4,IF($AE122="月付",12,IF($AE122="半月付",24,1)))),0)))))</f>
        <v/>
      </c>
      <c r="AO122" s="271" t="str">
        <f aca="true">IF($AN122="","",MIN($AN122,MAX(0,INT((TODAY()-付款宽限天数-$D122)/(($E122-$D122+1)/$AN122))+1)))</f>
        <v/>
      </c>
    </row>
    <row r="123" customFormat="false" ht="18" hidden="false" customHeight="false" outlineLevel="0" collapsed="false">
      <c r="F123" s="200" t="str">
        <f aca="true">IF(TRIM($B123&amp;$C123)="","",IF(OR(ISNUMBER(SEARCH("未",$A123)),ISNUMBER(SEARCH("送出",$A123)),AND(TRIM($A123)="",NOT(ISNUMBER($D123)),N($H123)=0)),"【合同未回】","")&amp;IF(NOT(ISNUMBER($E123)),IF(OR(ISNUMBER(SEARCH("未",$A123)),ISNUMBER(SEARCH("送出",$A123)),AND(TRIM($A123)="",NOT(ISNUMBER($D123)),N($H123)=0)),"","【未填合同期】"),IF($E123&lt;TODAY(),"【已到期】",IF($E123-TODAY()&lt;=提醒天数,"【即将到期，剩余"&amp;($E123-TODAY())&amp;"天】","【正常】")))&amp;IF(OR($AD123="安装免保",$AD123="技术免保",$AD123="质保期内"),"【"&amp;$AD123&amp;"】",""))</f>
        <v/>
      </c>
      <c r="K123" s="267" t="str">
        <f aca="false">IF(OR(N($H123)=0,N($I123)=0),"",ROUND(N($H123)*N($I123)*IF(N($J123)=0,1,N($J123)),2))</f>
        <v/>
      </c>
      <c r="M123" s="267" t="str">
        <f aca="false">IF(TRIM($B123&amp;$C123)="","",IF(AND(N($K123)=0,N($L123)=0),"",ROUND(N($K123)+N($L123),2)))</f>
        <v/>
      </c>
      <c r="S123" s="267"/>
      <c r="T123" s="268" t="str">
        <f aca="false">IF(TRIM($B123&amp;$C123)="","",IF(N($O123)=0,"",MAX(0,MIN(N($O123)-N($Q123),N($W123)))))</f>
        <v/>
      </c>
      <c r="U123" s="268" t="str">
        <f aca="false">IF(TRIM($B123&amp;$C123)="","",IF(N($Q123)&lt;=N($O123),"",N($Q123)-N($O123)))</f>
        <v/>
      </c>
      <c r="V123" s="268" t="str">
        <f aca="false">IF(OR(TRIM($B123&amp;$C123)="",$W123=""),"",MAX(0,N($W123))-N($T123))</f>
        <v/>
      </c>
      <c r="W123" s="268" t="str">
        <f aca="false">IF(TRIM($B123&amp;$C123)="","",IF(AND(N($M123)=0,N($Q123)+N($R123)+N($S123)=0),"",ROUND(N($M123)-N($Q123)-N($R123)-N($S123),2)))</f>
        <v/>
      </c>
      <c r="X123" s="269" t="str">
        <f aca="false">IF(TRIM($B123&amp;$C123)="","",IF(N($M123)=0,IF((N($Q123)+N($R123)+N($S123))=0,"—未填单价","未填单价，已收 "&amp;TEXT((N($Q123)+N($R123)+N($S123)),"#,##0.00")),IF(N($W123)&gt;0.005,"欠 "&amp;TEXT(N($W123),"#,##0.00")&amp;IF(N($T123)&gt;0,"（开票未到账 "&amp;TEXT(N($T123),"#,##0.00")&amp;"）","")&amp;IF(N($V123)&gt;0,"（未开票 "&amp;TEXT(N($V123),"#,##0.00")&amp;"）",""),IF(N($W123)&lt;-0.005,"多收 "&amp;TEXT(-N($W123),"#,##0.00"),"✔ 已结清")))&amp;IF(N($U123)&gt;0,"｜到账未开票 "&amp;TEXT(N($U123),"#,##0.00")&amp;"，待补票","")&amp;IF(N($R123)&gt;0,"｜收现 "&amp;TEXT(N($R123),"#,##0.00"),"")&amp;IF(N($S123)&gt;0,"｜收款不开票 "&amp;TEXT(N($S123),"#,##0.00"),""))</f>
        <v/>
      </c>
      <c r="Y123" s="312"/>
      <c r="AC123" s="267" t="str">
        <f aca="false">IF(OR(N($O123)=0,N($AB123)=0),"",ROUND(N($O123)/(1+N($AB123))*N($AB123),2))</f>
        <v/>
      </c>
      <c r="AD123" s="312"/>
      <c r="AE123" s="312"/>
      <c r="AF123" s="270" t="str">
        <f aca="false">IF($AN123="","",IF($AN123=1,IF($AO123&gt;=1,"一次性·已到收款期","一次性·未到期"),$AE123&amp;" 第"&amp;$AO123&amp;"/"&amp;$AN123&amp;"期"))</f>
        <v/>
      </c>
      <c r="AG123" s="268" t="str">
        <f aca="false">IF(OR($AN123="",N($M123)=0),"",ROUND(N($K123)*$AO123/$AN123,2)+N($L123))</f>
        <v/>
      </c>
      <c r="AH123" s="268" t="str">
        <f aca="false">IF($AG123="","",MAX(0,ROUND($AG123-(N($Q123)+N($R123)+N($S123)),2)))</f>
        <v/>
      </c>
      <c r="AI123" s="268" t="str">
        <f aca="false">IF(OR(TRIM($B123&amp;$C123)="",NOT(ISNUMBER($D123))),"",SUMIFS($W$3:$W$1001,$AK$3:$AK$1001,$AK123,$D$3:$D$1001,"&lt;"&amp;$D123))</f>
        <v/>
      </c>
      <c r="AJ123" s="268" t="str">
        <f aca="false">IF(TRIM($B123&amp;$C123)="","",SUMIFS($W$3:$W$1001,$AK$3:$AK$1001,$AK123))</f>
        <v/>
      </c>
      <c r="AK123" s="270" t="str">
        <f aca="false">IF(TRIM($B123&amp;$C123)="","",TRIM($B123)&amp;"｜"&amp;TRIM($C123))</f>
        <v/>
      </c>
      <c r="AL123" s="268" t="str">
        <f aca="false">IF(TRIM($B123&amp;$C123)="","",MIN(N($O123),N($Q123)))</f>
        <v/>
      </c>
      <c r="AM123" s="271" t="str">
        <f aca="false">IF(ISNUMBER($D123),YEAR($D123),"")</f>
        <v/>
      </c>
      <c r="AN123" s="271" t="str">
        <f aca="false">IF(OR(TRIM($B123&amp;$C123)="",NOT(ISNUMBER($D123)),NOT(ISNUMBER($E123))),"",IF($E123&lt;$D123,"",IF(IF($AE123="半年付",2,IF($AE123="季度付",4,IF($AE123="月付",12,IF($AE123="半月付",24,1))))=1,1,MAX(1,ROUND(($E123-$D123+1)/365*IF($AE123="半年付",2,IF($AE123="季度付",4,IF($AE123="月付",12,IF($AE123="半月付",24,1)))),0)))))</f>
        <v/>
      </c>
      <c r="AO123" s="271" t="str">
        <f aca="true">IF($AN123="","",MIN($AN123,MAX(0,INT((TODAY()-付款宽限天数-$D123)/(($E123-$D123+1)/$AN123))+1)))</f>
        <v/>
      </c>
    </row>
    <row r="124" customFormat="false" ht="18" hidden="false" customHeight="false" outlineLevel="0" collapsed="false">
      <c r="F124" s="200" t="str">
        <f aca="true">IF(TRIM($B124&amp;$C124)="","",IF(OR(ISNUMBER(SEARCH("未",$A124)),ISNUMBER(SEARCH("送出",$A124)),AND(TRIM($A124)="",NOT(ISNUMBER($D124)),N($H124)=0)),"【合同未回】","")&amp;IF(NOT(ISNUMBER($E124)),IF(OR(ISNUMBER(SEARCH("未",$A124)),ISNUMBER(SEARCH("送出",$A124)),AND(TRIM($A124)="",NOT(ISNUMBER($D124)),N($H124)=0)),"","【未填合同期】"),IF($E124&lt;TODAY(),"【已到期】",IF($E124-TODAY()&lt;=提醒天数,"【即将到期，剩余"&amp;($E124-TODAY())&amp;"天】","【正常】")))&amp;IF(OR($AD124="安装免保",$AD124="技术免保",$AD124="质保期内"),"【"&amp;$AD124&amp;"】",""))</f>
        <v/>
      </c>
      <c r="K124" s="267" t="str">
        <f aca="false">IF(OR(N($H124)=0,N($I124)=0),"",ROUND(N($H124)*N($I124)*IF(N($J124)=0,1,N($J124)),2))</f>
        <v/>
      </c>
      <c r="M124" s="267" t="str">
        <f aca="false">IF(TRIM($B124&amp;$C124)="","",IF(AND(N($K124)=0,N($L124)=0),"",ROUND(N($K124)+N($L124),2)))</f>
        <v/>
      </c>
      <c r="S124" s="267"/>
      <c r="T124" s="268" t="str">
        <f aca="false">IF(TRIM($B124&amp;$C124)="","",IF(N($O124)=0,"",MAX(0,MIN(N($O124)-N($Q124),N($W124)))))</f>
        <v/>
      </c>
      <c r="U124" s="268" t="str">
        <f aca="false">IF(TRIM($B124&amp;$C124)="","",IF(N($Q124)&lt;=N($O124),"",N($Q124)-N($O124)))</f>
        <v/>
      </c>
      <c r="V124" s="268" t="str">
        <f aca="false">IF(OR(TRIM($B124&amp;$C124)="",$W124=""),"",MAX(0,N($W124))-N($T124))</f>
        <v/>
      </c>
      <c r="W124" s="268" t="str">
        <f aca="false">IF(TRIM($B124&amp;$C124)="","",IF(AND(N($M124)=0,N($Q124)+N($R124)+N($S124)=0),"",ROUND(N($M124)-N($Q124)-N($R124)-N($S124),2)))</f>
        <v/>
      </c>
      <c r="X124" s="269" t="str">
        <f aca="false">IF(TRIM($B124&amp;$C124)="","",IF(N($M124)=0,IF((N($Q124)+N($R124)+N($S124))=0,"—未填单价","未填单价，已收 "&amp;TEXT((N($Q124)+N($R124)+N($S124)),"#,##0.00")),IF(N($W124)&gt;0.005,"欠 "&amp;TEXT(N($W124),"#,##0.00")&amp;IF(N($T124)&gt;0,"（开票未到账 "&amp;TEXT(N($T124),"#,##0.00")&amp;"）","")&amp;IF(N($V124)&gt;0,"（未开票 "&amp;TEXT(N($V124),"#,##0.00")&amp;"）",""),IF(N($W124)&lt;-0.005,"多收 "&amp;TEXT(-N($W124),"#,##0.00"),"✔ 已结清")))&amp;IF(N($U124)&gt;0,"｜到账未开票 "&amp;TEXT(N($U124),"#,##0.00")&amp;"，待补票","")&amp;IF(N($R124)&gt;0,"｜收现 "&amp;TEXT(N($R124),"#,##0.00"),"")&amp;IF(N($S124)&gt;0,"｜收款不开票 "&amp;TEXT(N($S124),"#,##0.00"),""))</f>
        <v/>
      </c>
      <c r="Y124" s="312"/>
      <c r="AC124" s="267" t="str">
        <f aca="false">IF(OR(N($O124)=0,N($AB124)=0),"",ROUND(N($O124)/(1+N($AB124))*N($AB124),2))</f>
        <v/>
      </c>
      <c r="AD124" s="312"/>
      <c r="AE124" s="312"/>
      <c r="AF124" s="270" t="str">
        <f aca="false">IF($AN124="","",IF($AN124=1,IF($AO124&gt;=1,"一次性·已到收款期","一次性·未到期"),$AE124&amp;" 第"&amp;$AO124&amp;"/"&amp;$AN124&amp;"期"))</f>
        <v/>
      </c>
      <c r="AG124" s="268" t="str">
        <f aca="false">IF(OR($AN124="",N($M124)=0),"",ROUND(N($K124)*$AO124/$AN124,2)+N($L124))</f>
        <v/>
      </c>
      <c r="AH124" s="268" t="str">
        <f aca="false">IF($AG124="","",MAX(0,ROUND($AG124-(N($Q124)+N($R124)+N($S124)),2)))</f>
        <v/>
      </c>
      <c r="AI124" s="268" t="str">
        <f aca="false">IF(OR(TRIM($B124&amp;$C124)="",NOT(ISNUMBER($D124))),"",SUMIFS($W$3:$W$1001,$AK$3:$AK$1001,$AK124,$D$3:$D$1001,"&lt;"&amp;$D124))</f>
        <v/>
      </c>
      <c r="AJ124" s="268" t="str">
        <f aca="false">IF(TRIM($B124&amp;$C124)="","",SUMIFS($W$3:$W$1001,$AK$3:$AK$1001,$AK124))</f>
        <v/>
      </c>
      <c r="AK124" s="270" t="str">
        <f aca="false">IF(TRIM($B124&amp;$C124)="","",TRIM($B124)&amp;"｜"&amp;TRIM($C124))</f>
        <v/>
      </c>
      <c r="AL124" s="268" t="str">
        <f aca="false">IF(TRIM($B124&amp;$C124)="","",MIN(N($O124),N($Q124)))</f>
        <v/>
      </c>
      <c r="AM124" s="271" t="str">
        <f aca="false">IF(ISNUMBER($D124),YEAR($D124),"")</f>
        <v/>
      </c>
      <c r="AN124" s="271" t="str">
        <f aca="false">IF(OR(TRIM($B124&amp;$C124)="",NOT(ISNUMBER($D124)),NOT(ISNUMBER($E124))),"",IF($E124&lt;$D124,"",IF(IF($AE124="半年付",2,IF($AE124="季度付",4,IF($AE124="月付",12,IF($AE124="半月付",24,1))))=1,1,MAX(1,ROUND(($E124-$D124+1)/365*IF($AE124="半年付",2,IF($AE124="季度付",4,IF($AE124="月付",12,IF($AE124="半月付",24,1)))),0)))))</f>
        <v/>
      </c>
      <c r="AO124" s="271" t="str">
        <f aca="true">IF($AN124="","",MIN($AN124,MAX(0,INT((TODAY()-付款宽限天数-$D124)/(($E124-$D124+1)/$AN124))+1)))</f>
        <v/>
      </c>
    </row>
    <row r="125" customFormat="false" ht="18" hidden="false" customHeight="false" outlineLevel="0" collapsed="false">
      <c r="F125" s="200" t="str">
        <f aca="true">IF(TRIM($B125&amp;$C125)="","",IF(OR(ISNUMBER(SEARCH("未",$A125)),ISNUMBER(SEARCH("送出",$A125)),AND(TRIM($A125)="",NOT(ISNUMBER($D125)),N($H125)=0)),"【合同未回】","")&amp;IF(NOT(ISNUMBER($E125)),IF(OR(ISNUMBER(SEARCH("未",$A125)),ISNUMBER(SEARCH("送出",$A125)),AND(TRIM($A125)="",NOT(ISNUMBER($D125)),N($H125)=0)),"","【未填合同期】"),IF($E125&lt;TODAY(),"【已到期】",IF($E125-TODAY()&lt;=提醒天数,"【即将到期，剩余"&amp;($E125-TODAY())&amp;"天】","【正常】")))&amp;IF(OR($AD125="安装免保",$AD125="技术免保",$AD125="质保期内"),"【"&amp;$AD125&amp;"】",""))</f>
        <v/>
      </c>
      <c r="K125" s="267" t="str">
        <f aca="false">IF(OR(N($H125)=0,N($I125)=0),"",ROUND(N($H125)*N($I125)*IF(N($J125)=0,1,N($J125)),2))</f>
        <v/>
      </c>
      <c r="M125" s="267" t="str">
        <f aca="false">IF(TRIM($B125&amp;$C125)="","",IF(AND(N($K125)=0,N($L125)=0),"",ROUND(N($K125)+N($L125),2)))</f>
        <v/>
      </c>
      <c r="S125" s="267"/>
      <c r="T125" s="268" t="str">
        <f aca="false">IF(TRIM($B125&amp;$C125)="","",IF(N($O125)=0,"",MAX(0,MIN(N($O125)-N($Q125),N($W125)))))</f>
        <v/>
      </c>
      <c r="U125" s="268" t="str">
        <f aca="false">IF(TRIM($B125&amp;$C125)="","",IF(N($Q125)&lt;=N($O125),"",N($Q125)-N($O125)))</f>
        <v/>
      </c>
      <c r="V125" s="268" t="str">
        <f aca="false">IF(OR(TRIM($B125&amp;$C125)="",$W125=""),"",MAX(0,N($W125))-N($T125))</f>
        <v/>
      </c>
      <c r="W125" s="268" t="str">
        <f aca="false">IF(TRIM($B125&amp;$C125)="","",IF(AND(N($M125)=0,N($Q125)+N($R125)+N($S125)=0),"",ROUND(N($M125)-N($Q125)-N($R125)-N($S125),2)))</f>
        <v/>
      </c>
      <c r="X125" s="269" t="str">
        <f aca="false">IF(TRIM($B125&amp;$C125)="","",IF(N($M125)=0,IF((N($Q125)+N($R125)+N($S125))=0,"—未填单价","未填单价，已收 "&amp;TEXT((N($Q125)+N($R125)+N($S125)),"#,##0.00")),IF(N($W125)&gt;0.005,"欠 "&amp;TEXT(N($W125),"#,##0.00")&amp;IF(N($T125)&gt;0,"（开票未到账 "&amp;TEXT(N($T125),"#,##0.00")&amp;"）","")&amp;IF(N($V125)&gt;0,"（未开票 "&amp;TEXT(N($V125),"#,##0.00")&amp;"）",""),IF(N($W125)&lt;-0.005,"多收 "&amp;TEXT(-N($W125),"#,##0.00"),"✔ 已结清")))&amp;IF(N($U125)&gt;0,"｜到账未开票 "&amp;TEXT(N($U125),"#,##0.00")&amp;"，待补票","")&amp;IF(N($R125)&gt;0,"｜收现 "&amp;TEXT(N($R125),"#,##0.00"),"")&amp;IF(N($S125)&gt;0,"｜收款不开票 "&amp;TEXT(N($S125),"#,##0.00"),""))</f>
        <v/>
      </c>
      <c r="Y125" s="312"/>
      <c r="AC125" s="267" t="str">
        <f aca="false">IF(OR(N($O125)=0,N($AB125)=0),"",ROUND(N($O125)/(1+N($AB125))*N($AB125),2))</f>
        <v/>
      </c>
      <c r="AD125" s="312"/>
      <c r="AE125" s="312"/>
      <c r="AF125" s="270" t="str">
        <f aca="false">IF($AN125="","",IF($AN125=1,IF($AO125&gt;=1,"一次性·已到收款期","一次性·未到期"),$AE125&amp;" 第"&amp;$AO125&amp;"/"&amp;$AN125&amp;"期"))</f>
        <v/>
      </c>
      <c r="AG125" s="268" t="str">
        <f aca="false">IF(OR($AN125="",N($M125)=0),"",ROUND(N($K125)*$AO125/$AN125,2)+N($L125))</f>
        <v/>
      </c>
      <c r="AH125" s="268" t="str">
        <f aca="false">IF($AG125="","",MAX(0,ROUND($AG125-(N($Q125)+N($R125)+N($S125)),2)))</f>
        <v/>
      </c>
      <c r="AI125" s="268" t="str">
        <f aca="false">IF(OR(TRIM($B125&amp;$C125)="",NOT(ISNUMBER($D125))),"",SUMIFS($W$3:$W$1001,$AK$3:$AK$1001,$AK125,$D$3:$D$1001,"&lt;"&amp;$D125))</f>
        <v/>
      </c>
      <c r="AJ125" s="268" t="str">
        <f aca="false">IF(TRIM($B125&amp;$C125)="","",SUMIFS($W$3:$W$1001,$AK$3:$AK$1001,$AK125))</f>
        <v/>
      </c>
      <c r="AK125" s="270" t="str">
        <f aca="false">IF(TRIM($B125&amp;$C125)="","",TRIM($B125)&amp;"｜"&amp;TRIM($C125))</f>
        <v/>
      </c>
      <c r="AL125" s="268" t="str">
        <f aca="false">IF(TRIM($B125&amp;$C125)="","",MIN(N($O125),N($Q125)))</f>
        <v/>
      </c>
      <c r="AM125" s="271" t="str">
        <f aca="false">IF(ISNUMBER($D125),YEAR($D125),"")</f>
        <v/>
      </c>
      <c r="AN125" s="271" t="str">
        <f aca="false">IF(OR(TRIM($B125&amp;$C125)="",NOT(ISNUMBER($D125)),NOT(ISNUMBER($E125))),"",IF($E125&lt;$D125,"",IF(IF($AE125="半年付",2,IF($AE125="季度付",4,IF($AE125="月付",12,IF($AE125="半月付",24,1))))=1,1,MAX(1,ROUND(($E125-$D125+1)/365*IF($AE125="半年付",2,IF($AE125="季度付",4,IF($AE125="月付",12,IF($AE125="半月付",24,1)))),0)))))</f>
        <v/>
      </c>
      <c r="AO125" s="271" t="str">
        <f aca="true">IF($AN125="","",MIN($AN125,MAX(0,INT((TODAY()-付款宽限天数-$D125)/(($E125-$D125+1)/$AN125))+1)))</f>
        <v/>
      </c>
    </row>
    <row r="126" customFormat="false" ht="18" hidden="false" customHeight="false" outlineLevel="0" collapsed="false">
      <c r="F126" s="200" t="str">
        <f aca="true">IF(TRIM($B126&amp;$C126)="","",IF(OR(ISNUMBER(SEARCH("未",$A126)),ISNUMBER(SEARCH("送出",$A126)),AND(TRIM($A126)="",NOT(ISNUMBER($D126)),N($H126)=0)),"【合同未回】","")&amp;IF(NOT(ISNUMBER($E126)),IF(OR(ISNUMBER(SEARCH("未",$A126)),ISNUMBER(SEARCH("送出",$A126)),AND(TRIM($A126)="",NOT(ISNUMBER($D126)),N($H126)=0)),"","【未填合同期】"),IF($E126&lt;TODAY(),"【已到期】",IF($E126-TODAY()&lt;=提醒天数,"【即将到期，剩余"&amp;($E126-TODAY())&amp;"天】","【正常】")))&amp;IF(OR($AD126="安装免保",$AD126="技术免保",$AD126="质保期内"),"【"&amp;$AD126&amp;"】",""))</f>
        <v/>
      </c>
      <c r="K126" s="267" t="str">
        <f aca="false">IF(OR(N($H126)=0,N($I126)=0),"",ROUND(N($H126)*N($I126)*IF(N($J126)=0,1,N($J126)),2))</f>
        <v/>
      </c>
      <c r="M126" s="267" t="str">
        <f aca="false">IF(TRIM($B126&amp;$C126)="","",IF(AND(N($K126)=0,N($L126)=0),"",ROUND(N($K126)+N($L126),2)))</f>
        <v/>
      </c>
      <c r="S126" s="267"/>
      <c r="T126" s="268" t="str">
        <f aca="false">IF(TRIM($B126&amp;$C126)="","",IF(N($O126)=0,"",MAX(0,MIN(N($O126)-N($Q126),N($W126)))))</f>
        <v/>
      </c>
      <c r="U126" s="268" t="str">
        <f aca="false">IF(TRIM($B126&amp;$C126)="","",IF(N($Q126)&lt;=N($O126),"",N($Q126)-N($O126)))</f>
        <v/>
      </c>
      <c r="V126" s="268" t="str">
        <f aca="false">IF(OR(TRIM($B126&amp;$C126)="",$W126=""),"",MAX(0,N($W126))-N($T126))</f>
        <v/>
      </c>
      <c r="W126" s="268" t="str">
        <f aca="false">IF(TRIM($B126&amp;$C126)="","",IF(AND(N($M126)=0,N($Q126)+N($R126)+N($S126)=0),"",ROUND(N($M126)-N($Q126)-N($R126)-N($S126),2)))</f>
        <v/>
      </c>
      <c r="X126" s="269" t="str">
        <f aca="false">IF(TRIM($B126&amp;$C126)="","",IF(N($M126)=0,IF((N($Q126)+N($R126)+N($S126))=0,"—未填单价","未填单价，已收 "&amp;TEXT((N($Q126)+N($R126)+N($S126)),"#,##0.00")),IF(N($W126)&gt;0.005,"欠 "&amp;TEXT(N($W126),"#,##0.00")&amp;IF(N($T126)&gt;0,"（开票未到账 "&amp;TEXT(N($T126),"#,##0.00")&amp;"）","")&amp;IF(N($V126)&gt;0,"（未开票 "&amp;TEXT(N($V126),"#,##0.00")&amp;"）",""),IF(N($W126)&lt;-0.005,"多收 "&amp;TEXT(-N($W126),"#,##0.00"),"✔ 已结清")))&amp;IF(N($U126)&gt;0,"｜到账未开票 "&amp;TEXT(N($U126),"#,##0.00")&amp;"，待补票","")&amp;IF(N($R126)&gt;0,"｜收现 "&amp;TEXT(N($R126),"#,##0.00"),"")&amp;IF(N($S126)&gt;0,"｜收款不开票 "&amp;TEXT(N($S126),"#,##0.00"),""))</f>
        <v/>
      </c>
      <c r="Y126" s="312"/>
      <c r="AC126" s="267" t="str">
        <f aca="false">IF(OR(N($O126)=0,N($AB126)=0),"",ROUND(N($O126)/(1+N($AB126))*N($AB126),2))</f>
        <v/>
      </c>
      <c r="AD126" s="312"/>
      <c r="AE126" s="312"/>
      <c r="AF126" s="270" t="str">
        <f aca="false">IF($AN126="","",IF($AN126=1,IF($AO126&gt;=1,"一次性·已到收款期","一次性·未到期"),$AE126&amp;" 第"&amp;$AO126&amp;"/"&amp;$AN126&amp;"期"))</f>
        <v/>
      </c>
      <c r="AG126" s="268" t="str">
        <f aca="false">IF(OR($AN126="",N($M126)=0),"",ROUND(N($K126)*$AO126/$AN126,2)+N($L126))</f>
        <v/>
      </c>
      <c r="AH126" s="268" t="str">
        <f aca="false">IF($AG126="","",MAX(0,ROUND($AG126-(N($Q126)+N($R126)+N($S126)),2)))</f>
        <v/>
      </c>
      <c r="AI126" s="268" t="str">
        <f aca="false">IF(OR(TRIM($B126&amp;$C126)="",NOT(ISNUMBER($D126))),"",SUMIFS($W$3:$W$1001,$AK$3:$AK$1001,$AK126,$D$3:$D$1001,"&lt;"&amp;$D126))</f>
        <v/>
      </c>
      <c r="AJ126" s="268" t="str">
        <f aca="false">IF(TRIM($B126&amp;$C126)="","",SUMIFS($W$3:$W$1001,$AK$3:$AK$1001,$AK126))</f>
        <v/>
      </c>
      <c r="AK126" s="270" t="str">
        <f aca="false">IF(TRIM($B126&amp;$C126)="","",TRIM($B126)&amp;"｜"&amp;TRIM($C126))</f>
        <v/>
      </c>
      <c r="AL126" s="268" t="str">
        <f aca="false">IF(TRIM($B126&amp;$C126)="","",MIN(N($O126),N($Q126)))</f>
        <v/>
      </c>
      <c r="AM126" s="271" t="str">
        <f aca="false">IF(ISNUMBER($D126),YEAR($D126),"")</f>
        <v/>
      </c>
      <c r="AN126" s="271" t="str">
        <f aca="false">IF(OR(TRIM($B126&amp;$C126)="",NOT(ISNUMBER($D126)),NOT(ISNUMBER($E126))),"",IF($E126&lt;$D126,"",IF(IF($AE126="半年付",2,IF($AE126="季度付",4,IF($AE126="月付",12,IF($AE126="半月付",24,1))))=1,1,MAX(1,ROUND(($E126-$D126+1)/365*IF($AE126="半年付",2,IF($AE126="季度付",4,IF($AE126="月付",12,IF($AE126="半月付",24,1)))),0)))))</f>
        <v/>
      </c>
      <c r="AO126" s="271" t="str">
        <f aca="true">IF($AN126="","",MIN($AN126,MAX(0,INT((TODAY()-付款宽限天数-$D126)/(($E126-$D126+1)/$AN126))+1)))</f>
        <v/>
      </c>
    </row>
    <row r="127" customFormat="false" ht="18" hidden="false" customHeight="false" outlineLevel="0" collapsed="false">
      <c r="F127" s="200" t="str">
        <f aca="true">IF(TRIM($B127&amp;$C127)="","",IF(OR(ISNUMBER(SEARCH("未",$A127)),ISNUMBER(SEARCH("送出",$A127)),AND(TRIM($A127)="",NOT(ISNUMBER($D127)),N($H127)=0)),"【合同未回】","")&amp;IF(NOT(ISNUMBER($E127)),IF(OR(ISNUMBER(SEARCH("未",$A127)),ISNUMBER(SEARCH("送出",$A127)),AND(TRIM($A127)="",NOT(ISNUMBER($D127)),N($H127)=0)),"","【未填合同期】"),IF($E127&lt;TODAY(),"【已到期】",IF($E127-TODAY()&lt;=提醒天数,"【即将到期，剩余"&amp;($E127-TODAY())&amp;"天】","【正常】")))&amp;IF(OR($AD127="安装免保",$AD127="技术免保",$AD127="质保期内"),"【"&amp;$AD127&amp;"】",""))</f>
        <v/>
      </c>
      <c r="K127" s="267" t="str">
        <f aca="false">IF(OR(N($H127)=0,N($I127)=0),"",ROUND(N($H127)*N($I127)*IF(N($J127)=0,1,N($J127)),2))</f>
        <v/>
      </c>
      <c r="M127" s="267" t="str">
        <f aca="false">IF(TRIM($B127&amp;$C127)="","",IF(AND(N($K127)=0,N($L127)=0),"",ROUND(N($K127)+N($L127),2)))</f>
        <v/>
      </c>
      <c r="S127" s="267"/>
      <c r="T127" s="268" t="str">
        <f aca="false">IF(TRIM($B127&amp;$C127)="","",IF(N($O127)=0,"",MAX(0,MIN(N($O127)-N($Q127),N($W127)))))</f>
        <v/>
      </c>
      <c r="U127" s="268" t="str">
        <f aca="false">IF(TRIM($B127&amp;$C127)="","",IF(N($Q127)&lt;=N($O127),"",N($Q127)-N($O127)))</f>
        <v/>
      </c>
      <c r="V127" s="268" t="str">
        <f aca="false">IF(OR(TRIM($B127&amp;$C127)="",$W127=""),"",MAX(0,N($W127))-N($T127))</f>
        <v/>
      </c>
      <c r="W127" s="268" t="str">
        <f aca="false">IF(TRIM($B127&amp;$C127)="","",IF(AND(N($M127)=0,N($Q127)+N($R127)+N($S127)=0),"",ROUND(N($M127)-N($Q127)-N($R127)-N($S127),2)))</f>
        <v/>
      </c>
      <c r="X127" s="269" t="str">
        <f aca="false">IF(TRIM($B127&amp;$C127)="","",IF(N($M127)=0,IF((N($Q127)+N($R127)+N($S127))=0,"—未填单价","未填单价，已收 "&amp;TEXT((N($Q127)+N($R127)+N($S127)),"#,##0.00")),IF(N($W127)&gt;0.005,"欠 "&amp;TEXT(N($W127),"#,##0.00")&amp;IF(N($T127)&gt;0,"（开票未到账 "&amp;TEXT(N($T127),"#,##0.00")&amp;"）","")&amp;IF(N($V127)&gt;0,"（未开票 "&amp;TEXT(N($V127),"#,##0.00")&amp;"）",""),IF(N($W127)&lt;-0.005,"多收 "&amp;TEXT(-N($W127),"#,##0.00"),"✔ 已结清")))&amp;IF(N($U127)&gt;0,"｜到账未开票 "&amp;TEXT(N($U127),"#,##0.00")&amp;"，待补票","")&amp;IF(N($R127)&gt;0,"｜收现 "&amp;TEXT(N($R127),"#,##0.00"),"")&amp;IF(N($S127)&gt;0,"｜收款不开票 "&amp;TEXT(N($S127),"#,##0.00"),""))</f>
        <v/>
      </c>
      <c r="Y127" s="312"/>
      <c r="AC127" s="267" t="str">
        <f aca="false">IF(OR(N($O127)=0,N($AB127)=0),"",ROUND(N($O127)/(1+N($AB127))*N($AB127),2))</f>
        <v/>
      </c>
      <c r="AD127" s="312"/>
      <c r="AE127" s="312"/>
      <c r="AF127" s="270" t="str">
        <f aca="false">IF($AN127="","",IF($AN127=1,IF($AO127&gt;=1,"一次性·已到收款期","一次性·未到期"),$AE127&amp;" 第"&amp;$AO127&amp;"/"&amp;$AN127&amp;"期"))</f>
        <v/>
      </c>
      <c r="AG127" s="268" t="str">
        <f aca="false">IF(OR($AN127="",N($M127)=0),"",ROUND(N($K127)*$AO127/$AN127,2)+N($L127))</f>
        <v/>
      </c>
      <c r="AH127" s="268" t="str">
        <f aca="false">IF($AG127="","",MAX(0,ROUND($AG127-(N($Q127)+N($R127)+N($S127)),2)))</f>
        <v/>
      </c>
      <c r="AI127" s="268" t="str">
        <f aca="false">IF(OR(TRIM($B127&amp;$C127)="",NOT(ISNUMBER($D127))),"",SUMIFS($W$3:$W$1001,$AK$3:$AK$1001,$AK127,$D$3:$D$1001,"&lt;"&amp;$D127))</f>
        <v/>
      </c>
      <c r="AJ127" s="268" t="str">
        <f aca="false">IF(TRIM($B127&amp;$C127)="","",SUMIFS($W$3:$W$1001,$AK$3:$AK$1001,$AK127))</f>
        <v/>
      </c>
      <c r="AK127" s="270" t="str">
        <f aca="false">IF(TRIM($B127&amp;$C127)="","",TRIM($B127)&amp;"｜"&amp;TRIM($C127))</f>
        <v/>
      </c>
      <c r="AL127" s="268" t="str">
        <f aca="false">IF(TRIM($B127&amp;$C127)="","",MIN(N($O127),N($Q127)))</f>
        <v/>
      </c>
      <c r="AM127" s="271" t="str">
        <f aca="false">IF(ISNUMBER($D127),YEAR($D127),"")</f>
        <v/>
      </c>
      <c r="AN127" s="271" t="str">
        <f aca="false">IF(OR(TRIM($B127&amp;$C127)="",NOT(ISNUMBER($D127)),NOT(ISNUMBER($E127))),"",IF($E127&lt;$D127,"",IF(IF($AE127="半年付",2,IF($AE127="季度付",4,IF($AE127="月付",12,IF($AE127="半月付",24,1))))=1,1,MAX(1,ROUND(($E127-$D127+1)/365*IF($AE127="半年付",2,IF($AE127="季度付",4,IF($AE127="月付",12,IF($AE127="半月付",24,1)))),0)))))</f>
        <v/>
      </c>
      <c r="AO127" s="271" t="str">
        <f aca="true">IF($AN127="","",MIN($AN127,MAX(0,INT((TODAY()-付款宽限天数-$D127)/(($E127-$D127+1)/$AN127))+1)))</f>
        <v/>
      </c>
    </row>
    <row r="128" customFormat="false" ht="18" hidden="false" customHeight="false" outlineLevel="0" collapsed="false">
      <c r="F128" s="200" t="str">
        <f aca="true">IF(TRIM($B128&amp;$C128)="","",IF(OR(ISNUMBER(SEARCH("未",$A128)),ISNUMBER(SEARCH("送出",$A128)),AND(TRIM($A128)="",NOT(ISNUMBER($D128)),N($H128)=0)),"【合同未回】","")&amp;IF(NOT(ISNUMBER($E128)),IF(OR(ISNUMBER(SEARCH("未",$A128)),ISNUMBER(SEARCH("送出",$A128)),AND(TRIM($A128)="",NOT(ISNUMBER($D128)),N($H128)=0)),"","【未填合同期】"),IF($E128&lt;TODAY(),"【已到期】",IF($E128-TODAY()&lt;=提醒天数,"【即将到期，剩余"&amp;($E128-TODAY())&amp;"天】","【正常】")))&amp;IF(OR($AD128="安装免保",$AD128="技术免保",$AD128="质保期内"),"【"&amp;$AD128&amp;"】",""))</f>
        <v/>
      </c>
      <c r="K128" s="267" t="str">
        <f aca="false">IF(OR(N($H128)=0,N($I128)=0),"",ROUND(N($H128)*N($I128)*IF(N($J128)=0,1,N($J128)),2))</f>
        <v/>
      </c>
      <c r="M128" s="267" t="str">
        <f aca="false">IF(TRIM($B128&amp;$C128)="","",IF(AND(N($K128)=0,N($L128)=0),"",ROUND(N($K128)+N($L128),2)))</f>
        <v/>
      </c>
      <c r="S128" s="267"/>
      <c r="T128" s="268" t="str">
        <f aca="false">IF(TRIM($B128&amp;$C128)="","",IF(N($O128)=0,"",MAX(0,MIN(N($O128)-N($Q128),N($W128)))))</f>
        <v/>
      </c>
      <c r="U128" s="268" t="str">
        <f aca="false">IF(TRIM($B128&amp;$C128)="","",IF(N($Q128)&lt;=N($O128),"",N($Q128)-N($O128)))</f>
        <v/>
      </c>
      <c r="V128" s="268" t="str">
        <f aca="false">IF(OR(TRIM($B128&amp;$C128)="",$W128=""),"",MAX(0,N($W128))-N($T128))</f>
        <v/>
      </c>
      <c r="W128" s="268" t="str">
        <f aca="false">IF(TRIM($B128&amp;$C128)="","",IF(AND(N($M128)=0,N($Q128)+N($R128)+N($S128)=0),"",ROUND(N($M128)-N($Q128)-N($R128)-N($S128),2)))</f>
        <v/>
      </c>
      <c r="X128" s="269" t="str">
        <f aca="false">IF(TRIM($B128&amp;$C128)="","",IF(N($M128)=0,IF((N($Q128)+N($R128)+N($S128))=0,"—未填单价","未填单价，已收 "&amp;TEXT((N($Q128)+N($R128)+N($S128)),"#,##0.00")),IF(N($W128)&gt;0.005,"欠 "&amp;TEXT(N($W128),"#,##0.00")&amp;IF(N($T128)&gt;0,"（开票未到账 "&amp;TEXT(N($T128),"#,##0.00")&amp;"）","")&amp;IF(N($V128)&gt;0,"（未开票 "&amp;TEXT(N($V128),"#,##0.00")&amp;"）",""),IF(N($W128)&lt;-0.005,"多收 "&amp;TEXT(-N($W128),"#,##0.00"),"✔ 已结清")))&amp;IF(N($U128)&gt;0,"｜到账未开票 "&amp;TEXT(N($U128),"#,##0.00")&amp;"，待补票","")&amp;IF(N($R128)&gt;0,"｜收现 "&amp;TEXT(N($R128),"#,##0.00"),"")&amp;IF(N($S128)&gt;0,"｜收款不开票 "&amp;TEXT(N($S128),"#,##0.00"),""))</f>
        <v/>
      </c>
      <c r="Y128" s="312"/>
      <c r="AC128" s="267" t="str">
        <f aca="false">IF(OR(N($O128)=0,N($AB128)=0),"",ROUND(N($O128)/(1+N($AB128))*N($AB128),2))</f>
        <v/>
      </c>
      <c r="AD128" s="312"/>
      <c r="AE128" s="312"/>
      <c r="AF128" s="270" t="str">
        <f aca="false">IF($AN128="","",IF($AN128=1,IF($AO128&gt;=1,"一次性·已到收款期","一次性·未到期"),$AE128&amp;" 第"&amp;$AO128&amp;"/"&amp;$AN128&amp;"期"))</f>
        <v/>
      </c>
      <c r="AG128" s="268" t="str">
        <f aca="false">IF(OR($AN128="",N($M128)=0),"",ROUND(N($K128)*$AO128/$AN128,2)+N($L128))</f>
        <v/>
      </c>
      <c r="AH128" s="268" t="str">
        <f aca="false">IF($AG128="","",MAX(0,ROUND($AG128-(N($Q128)+N($R128)+N($S128)),2)))</f>
        <v/>
      </c>
      <c r="AI128" s="268" t="str">
        <f aca="false">IF(OR(TRIM($B128&amp;$C128)="",NOT(ISNUMBER($D128))),"",SUMIFS($W$3:$W$1001,$AK$3:$AK$1001,$AK128,$D$3:$D$1001,"&lt;"&amp;$D128))</f>
        <v/>
      </c>
      <c r="AJ128" s="268" t="str">
        <f aca="false">IF(TRIM($B128&amp;$C128)="","",SUMIFS($W$3:$W$1001,$AK$3:$AK$1001,$AK128))</f>
        <v/>
      </c>
      <c r="AK128" s="270" t="str">
        <f aca="false">IF(TRIM($B128&amp;$C128)="","",TRIM($B128)&amp;"｜"&amp;TRIM($C128))</f>
        <v/>
      </c>
      <c r="AL128" s="268" t="str">
        <f aca="false">IF(TRIM($B128&amp;$C128)="","",MIN(N($O128),N($Q128)))</f>
        <v/>
      </c>
      <c r="AM128" s="271" t="str">
        <f aca="false">IF(ISNUMBER($D128),YEAR($D128),"")</f>
        <v/>
      </c>
      <c r="AN128" s="271" t="str">
        <f aca="false">IF(OR(TRIM($B128&amp;$C128)="",NOT(ISNUMBER($D128)),NOT(ISNUMBER($E128))),"",IF($E128&lt;$D128,"",IF(IF($AE128="半年付",2,IF($AE128="季度付",4,IF($AE128="月付",12,IF($AE128="半月付",24,1))))=1,1,MAX(1,ROUND(($E128-$D128+1)/365*IF($AE128="半年付",2,IF($AE128="季度付",4,IF($AE128="月付",12,IF($AE128="半月付",24,1)))),0)))))</f>
        <v/>
      </c>
      <c r="AO128" s="271" t="str">
        <f aca="true">IF($AN128="","",MIN($AN128,MAX(0,INT((TODAY()-付款宽限天数-$D128)/(($E128-$D128+1)/$AN128))+1)))</f>
        <v/>
      </c>
    </row>
    <row r="129" customFormat="false" ht="18" hidden="false" customHeight="false" outlineLevel="0" collapsed="false">
      <c r="F129" s="200" t="str">
        <f aca="true">IF(TRIM($B129&amp;$C129)="","",IF(OR(ISNUMBER(SEARCH("未",$A129)),ISNUMBER(SEARCH("送出",$A129)),AND(TRIM($A129)="",NOT(ISNUMBER($D129)),N($H129)=0)),"【合同未回】","")&amp;IF(NOT(ISNUMBER($E129)),IF(OR(ISNUMBER(SEARCH("未",$A129)),ISNUMBER(SEARCH("送出",$A129)),AND(TRIM($A129)="",NOT(ISNUMBER($D129)),N($H129)=0)),"","【未填合同期】"),IF($E129&lt;TODAY(),"【已到期】",IF($E129-TODAY()&lt;=提醒天数,"【即将到期，剩余"&amp;($E129-TODAY())&amp;"天】","【正常】")))&amp;IF(OR($AD129="安装免保",$AD129="技术免保",$AD129="质保期内"),"【"&amp;$AD129&amp;"】",""))</f>
        <v/>
      </c>
      <c r="K129" s="267" t="str">
        <f aca="false">IF(OR(N($H129)=0,N($I129)=0),"",ROUND(N($H129)*N($I129)*IF(N($J129)=0,1,N($J129)),2))</f>
        <v/>
      </c>
      <c r="M129" s="267" t="str">
        <f aca="false">IF(TRIM($B129&amp;$C129)="","",IF(AND(N($K129)=0,N($L129)=0),"",ROUND(N($K129)+N($L129),2)))</f>
        <v/>
      </c>
      <c r="S129" s="267"/>
      <c r="T129" s="268" t="str">
        <f aca="false">IF(TRIM($B129&amp;$C129)="","",IF(N($O129)=0,"",MAX(0,MIN(N($O129)-N($Q129),N($W129)))))</f>
        <v/>
      </c>
      <c r="U129" s="268" t="str">
        <f aca="false">IF(TRIM($B129&amp;$C129)="","",IF(N($Q129)&lt;=N($O129),"",N($Q129)-N($O129)))</f>
        <v/>
      </c>
      <c r="V129" s="268" t="str">
        <f aca="false">IF(OR(TRIM($B129&amp;$C129)="",$W129=""),"",MAX(0,N($W129))-N($T129))</f>
        <v/>
      </c>
      <c r="W129" s="268" t="str">
        <f aca="false">IF(TRIM($B129&amp;$C129)="","",IF(AND(N($M129)=0,N($Q129)+N($R129)+N($S129)=0),"",ROUND(N($M129)-N($Q129)-N($R129)-N($S129),2)))</f>
        <v/>
      </c>
      <c r="X129" s="269" t="str">
        <f aca="false">IF(TRIM($B129&amp;$C129)="","",IF(N($M129)=0,IF((N($Q129)+N($R129)+N($S129))=0,"—未填单价","未填单价，已收 "&amp;TEXT((N($Q129)+N($R129)+N($S129)),"#,##0.00")),IF(N($W129)&gt;0.005,"欠 "&amp;TEXT(N($W129),"#,##0.00")&amp;IF(N($T129)&gt;0,"（开票未到账 "&amp;TEXT(N($T129),"#,##0.00")&amp;"）","")&amp;IF(N($V129)&gt;0,"（未开票 "&amp;TEXT(N($V129),"#,##0.00")&amp;"）",""),IF(N($W129)&lt;-0.005,"多收 "&amp;TEXT(-N($W129),"#,##0.00"),"✔ 已结清")))&amp;IF(N($U129)&gt;0,"｜到账未开票 "&amp;TEXT(N($U129),"#,##0.00")&amp;"，待补票","")&amp;IF(N($R129)&gt;0,"｜收现 "&amp;TEXT(N($R129),"#,##0.00"),"")&amp;IF(N($S129)&gt;0,"｜收款不开票 "&amp;TEXT(N($S129),"#,##0.00"),""))</f>
        <v/>
      </c>
      <c r="Y129" s="312"/>
      <c r="AC129" s="267" t="str">
        <f aca="false">IF(OR(N($O129)=0,N($AB129)=0),"",ROUND(N($O129)/(1+N($AB129))*N($AB129),2))</f>
        <v/>
      </c>
      <c r="AD129" s="312"/>
      <c r="AE129" s="312"/>
      <c r="AF129" s="270" t="str">
        <f aca="false">IF($AN129="","",IF($AN129=1,IF($AO129&gt;=1,"一次性·已到收款期","一次性·未到期"),$AE129&amp;" 第"&amp;$AO129&amp;"/"&amp;$AN129&amp;"期"))</f>
        <v/>
      </c>
      <c r="AG129" s="268" t="str">
        <f aca="false">IF(OR($AN129="",N($M129)=0),"",ROUND(N($K129)*$AO129/$AN129,2)+N($L129))</f>
        <v/>
      </c>
      <c r="AH129" s="268" t="str">
        <f aca="false">IF($AG129="","",MAX(0,ROUND($AG129-(N($Q129)+N($R129)+N($S129)),2)))</f>
        <v/>
      </c>
      <c r="AI129" s="268" t="str">
        <f aca="false">IF(OR(TRIM($B129&amp;$C129)="",NOT(ISNUMBER($D129))),"",SUMIFS($W$3:$W$1001,$AK$3:$AK$1001,$AK129,$D$3:$D$1001,"&lt;"&amp;$D129))</f>
        <v/>
      </c>
      <c r="AJ129" s="268" t="str">
        <f aca="false">IF(TRIM($B129&amp;$C129)="","",SUMIFS($W$3:$W$1001,$AK$3:$AK$1001,$AK129))</f>
        <v/>
      </c>
      <c r="AK129" s="270" t="str">
        <f aca="false">IF(TRIM($B129&amp;$C129)="","",TRIM($B129)&amp;"｜"&amp;TRIM($C129))</f>
        <v/>
      </c>
      <c r="AL129" s="268" t="str">
        <f aca="false">IF(TRIM($B129&amp;$C129)="","",MIN(N($O129),N($Q129)))</f>
        <v/>
      </c>
      <c r="AM129" s="271" t="str">
        <f aca="false">IF(ISNUMBER($D129),YEAR($D129),"")</f>
        <v/>
      </c>
      <c r="AN129" s="271" t="str">
        <f aca="false">IF(OR(TRIM($B129&amp;$C129)="",NOT(ISNUMBER($D129)),NOT(ISNUMBER($E129))),"",IF($E129&lt;$D129,"",IF(IF($AE129="半年付",2,IF($AE129="季度付",4,IF($AE129="月付",12,IF($AE129="半月付",24,1))))=1,1,MAX(1,ROUND(($E129-$D129+1)/365*IF($AE129="半年付",2,IF($AE129="季度付",4,IF($AE129="月付",12,IF($AE129="半月付",24,1)))),0)))))</f>
        <v/>
      </c>
      <c r="AO129" s="271" t="str">
        <f aca="true">IF($AN129="","",MIN($AN129,MAX(0,INT((TODAY()-付款宽限天数-$D129)/(($E129-$D129+1)/$AN129))+1)))</f>
        <v/>
      </c>
    </row>
    <row r="130" customFormat="false" ht="18" hidden="false" customHeight="false" outlineLevel="0" collapsed="false">
      <c r="F130" s="200" t="str">
        <f aca="true">IF(TRIM($B130&amp;$C130)="","",IF(OR(ISNUMBER(SEARCH("未",$A130)),ISNUMBER(SEARCH("送出",$A130)),AND(TRIM($A130)="",NOT(ISNUMBER($D130)),N($H130)=0)),"【合同未回】","")&amp;IF(NOT(ISNUMBER($E130)),IF(OR(ISNUMBER(SEARCH("未",$A130)),ISNUMBER(SEARCH("送出",$A130)),AND(TRIM($A130)="",NOT(ISNUMBER($D130)),N($H130)=0)),"","【未填合同期】"),IF($E130&lt;TODAY(),"【已到期】",IF($E130-TODAY()&lt;=提醒天数,"【即将到期，剩余"&amp;($E130-TODAY())&amp;"天】","【正常】")))&amp;IF(OR($AD130="安装免保",$AD130="技术免保",$AD130="质保期内"),"【"&amp;$AD130&amp;"】",""))</f>
        <v/>
      </c>
      <c r="K130" s="267" t="str">
        <f aca="false">IF(OR(N($H130)=0,N($I130)=0),"",ROUND(N($H130)*N($I130)*IF(N($J130)=0,1,N($J130)),2))</f>
        <v/>
      </c>
      <c r="M130" s="267" t="str">
        <f aca="false">IF(TRIM($B130&amp;$C130)="","",IF(AND(N($K130)=0,N($L130)=0),"",ROUND(N($K130)+N($L130),2)))</f>
        <v/>
      </c>
      <c r="S130" s="267"/>
      <c r="T130" s="268" t="str">
        <f aca="false">IF(TRIM($B130&amp;$C130)="","",IF(N($O130)=0,"",MAX(0,MIN(N($O130)-N($Q130),N($W130)))))</f>
        <v/>
      </c>
      <c r="U130" s="268" t="str">
        <f aca="false">IF(TRIM($B130&amp;$C130)="","",IF(N($Q130)&lt;=N($O130),"",N($Q130)-N($O130)))</f>
        <v/>
      </c>
      <c r="V130" s="268" t="str">
        <f aca="false">IF(OR(TRIM($B130&amp;$C130)="",$W130=""),"",MAX(0,N($W130))-N($T130))</f>
        <v/>
      </c>
      <c r="W130" s="268" t="str">
        <f aca="false">IF(TRIM($B130&amp;$C130)="","",IF(AND(N($M130)=0,N($Q130)+N($R130)+N($S130)=0),"",ROUND(N($M130)-N($Q130)-N($R130)-N($S130),2)))</f>
        <v/>
      </c>
      <c r="X130" s="269" t="str">
        <f aca="false">IF(TRIM($B130&amp;$C130)="","",IF(N($M130)=0,IF((N($Q130)+N($R130)+N($S130))=0,"—未填单价","未填单价，已收 "&amp;TEXT((N($Q130)+N($R130)+N($S130)),"#,##0.00")),IF(N($W130)&gt;0.005,"欠 "&amp;TEXT(N($W130),"#,##0.00")&amp;IF(N($T130)&gt;0,"（开票未到账 "&amp;TEXT(N($T130),"#,##0.00")&amp;"）","")&amp;IF(N($V130)&gt;0,"（未开票 "&amp;TEXT(N($V130),"#,##0.00")&amp;"）",""),IF(N($W130)&lt;-0.005,"多收 "&amp;TEXT(-N($W130),"#,##0.00"),"✔ 已结清")))&amp;IF(N($U130)&gt;0,"｜到账未开票 "&amp;TEXT(N($U130),"#,##0.00")&amp;"，待补票","")&amp;IF(N($R130)&gt;0,"｜收现 "&amp;TEXT(N($R130),"#,##0.00"),"")&amp;IF(N($S130)&gt;0,"｜收款不开票 "&amp;TEXT(N($S130),"#,##0.00"),""))</f>
        <v/>
      </c>
      <c r="Y130" s="312"/>
      <c r="AC130" s="267" t="str">
        <f aca="false">IF(OR(N($O130)=0,N($AB130)=0),"",ROUND(N($O130)/(1+N($AB130))*N($AB130),2))</f>
        <v/>
      </c>
      <c r="AD130" s="312"/>
      <c r="AE130" s="312"/>
      <c r="AF130" s="270" t="str">
        <f aca="false">IF($AN130="","",IF($AN130=1,IF($AO130&gt;=1,"一次性·已到收款期","一次性·未到期"),$AE130&amp;" 第"&amp;$AO130&amp;"/"&amp;$AN130&amp;"期"))</f>
        <v/>
      </c>
      <c r="AG130" s="268" t="str">
        <f aca="false">IF(OR($AN130="",N($M130)=0),"",ROUND(N($K130)*$AO130/$AN130,2)+N($L130))</f>
        <v/>
      </c>
      <c r="AH130" s="268" t="str">
        <f aca="false">IF($AG130="","",MAX(0,ROUND($AG130-(N($Q130)+N($R130)+N($S130)),2)))</f>
        <v/>
      </c>
      <c r="AI130" s="268" t="str">
        <f aca="false">IF(OR(TRIM($B130&amp;$C130)="",NOT(ISNUMBER($D130))),"",SUMIFS($W$3:$W$1001,$AK$3:$AK$1001,$AK130,$D$3:$D$1001,"&lt;"&amp;$D130))</f>
        <v/>
      </c>
      <c r="AJ130" s="268" t="str">
        <f aca="false">IF(TRIM($B130&amp;$C130)="","",SUMIFS($W$3:$W$1001,$AK$3:$AK$1001,$AK130))</f>
        <v/>
      </c>
      <c r="AK130" s="270" t="str">
        <f aca="false">IF(TRIM($B130&amp;$C130)="","",TRIM($B130)&amp;"｜"&amp;TRIM($C130))</f>
        <v/>
      </c>
      <c r="AL130" s="268" t="str">
        <f aca="false">IF(TRIM($B130&amp;$C130)="","",MIN(N($O130),N($Q130)))</f>
        <v/>
      </c>
      <c r="AM130" s="271" t="str">
        <f aca="false">IF(ISNUMBER($D130),YEAR($D130),"")</f>
        <v/>
      </c>
      <c r="AN130" s="271" t="str">
        <f aca="false">IF(OR(TRIM($B130&amp;$C130)="",NOT(ISNUMBER($D130)),NOT(ISNUMBER($E130))),"",IF($E130&lt;$D130,"",IF(IF($AE130="半年付",2,IF($AE130="季度付",4,IF($AE130="月付",12,IF($AE130="半月付",24,1))))=1,1,MAX(1,ROUND(($E130-$D130+1)/365*IF($AE130="半年付",2,IF($AE130="季度付",4,IF($AE130="月付",12,IF($AE130="半月付",24,1)))),0)))))</f>
        <v/>
      </c>
      <c r="AO130" s="271" t="str">
        <f aca="true">IF($AN130="","",MIN($AN130,MAX(0,INT((TODAY()-付款宽限天数-$D130)/(($E130-$D130+1)/$AN130))+1)))</f>
        <v/>
      </c>
    </row>
    <row r="131" customFormat="false" ht="18" hidden="false" customHeight="false" outlineLevel="0" collapsed="false">
      <c r="F131" s="200" t="str">
        <f aca="true">IF(TRIM($B131&amp;$C131)="","",IF(OR(ISNUMBER(SEARCH("未",$A131)),ISNUMBER(SEARCH("送出",$A131)),AND(TRIM($A131)="",NOT(ISNUMBER($D131)),N($H131)=0)),"【合同未回】","")&amp;IF(NOT(ISNUMBER($E131)),IF(OR(ISNUMBER(SEARCH("未",$A131)),ISNUMBER(SEARCH("送出",$A131)),AND(TRIM($A131)="",NOT(ISNUMBER($D131)),N($H131)=0)),"","【未填合同期】"),IF($E131&lt;TODAY(),"【已到期】",IF($E131-TODAY()&lt;=提醒天数,"【即将到期，剩余"&amp;($E131-TODAY())&amp;"天】","【正常】")))&amp;IF(OR($AD131="安装免保",$AD131="技术免保",$AD131="质保期内"),"【"&amp;$AD131&amp;"】",""))</f>
        <v/>
      </c>
      <c r="K131" s="267" t="str">
        <f aca="false">IF(OR(N($H131)=0,N($I131)=0),"",ROUND(N($H131)*N($I131)*IF(N($J131)=0,1,N($J131)),2))</f>
        <v/>
      </c>
      <c r="M131" s="267" t="str">
        <f aca="false">IF(TRIM($B131&amp;$C131)="","",IF(AND(N($K131)=0,N($L131)=0),"",ROUND(N($K131)+N($L131),2)))</f>
        <v/>
      </c>
      <c r="S131" s="267"/>
      <c r="T131" s="268" t="str">
        <f aca="false">IF(TRIM($B131&amp;$C131)="","",IF(N($O131)=0,"",MAX(0,MIN(N($O131)-N($Q131),N($W131)))))</f>
        <v/>
      </c>
      <c r="U131" s="268" t="str">
        <f aca="false">IF(TRIM($B131&amp;$C131)="","",IF(N($Q131)&lt;=N($O131),"",N($Q131)-N($O131)))</f>
        <v/>
      </c>
      <c r="V131" s="268" t="str">
        <f aca="false">IF(OR(TRIM($B131&amp;$C131)="",$W131=""),"",MAX(0,N($W131))-N($T131))</f>
        <v/>
      </c>
      <c r="W131" s="268" t="str">
        <f aca="false">IF(TRIM($B131&amp;$C131)="","",IF(AND(N($M131)=0,N($Q131)+N($R131)+N($S131)=0),"",ROUND(N($M131)-N($Q131)-N($R131)-N($S131),2)))</f>
        <v/>
      </c>
      <c r="X131" s="269" t="str">
        <f aca="false">IF(TRIM($B131&amp;$C131)="","",IF(N($M131)=0,IF((N($Q131)+N($R131)+N($S131))=0,"—未填单价","未填单价，已收 "&amp;TEXT((N($Q131)+N($R131)+N($S131)),"#,##0.00")),IF(N($W131)&gt;0.005,"欠 "&amp;TEXT(N($W131),"#,##0.00")&amp;IF(N($T131)&gt;0,"（开票未到账 "&amp;TEXT(N($T131),"#,##0.00")&amp;"）","")&amp;IF(N($V131)&gt;0,"（未开票 "&amp;TEXT(N($V131),"#,##0.00")&amp;"）",""),IF(N($W131)&lt;-0.005,"多收 "&amp;TEXT(-N($W131),"#,##0.00"),"✔ 已结清")))&amp;IF(N($U131)&gt;0,"｜到账未开票 "&amp;TEXT(N($U131),"#,##0.00")&amp;"，待补票","")&amp;IF(N($R131)&gt;0,"｜收现 "&amp;TEXT(N($R131),"#,##0.00"),"")&amp;IF(N($S131)&gt;0,"｜收款不开票 "&amp;TEXT(N($S131),"#,##0.00"),""))</f>
        <v/>
      </c>
      <c r="Y131" s="312"/>
      <c r="AC131" s="267" t="str">
        <f aca="false">IF(OR(N($O131)=0,N($AB131)=0),"",ROUND(N($O131)/(1+N($AB131))*N($AB131),2))</f>
        <v/>
      </c>
      <c r="AD131" s="312"/>
      <c r="AE131" s="312"/>
      <c r="AF131" s="270" t="str">
        <f aca="false">IF($AN131="","",IF($AN131=1,IF($AO131&gt;=1,"一次性·已到收款期","一次性·未到期"),$AE131&amp;" 第"&amp;$AO131&amp;"/"&amp;$AN131&amp;"期"))</f>
        <v/>
      </c>
      <c r="AG131" s="268" t="str">
        <f aca="false">IF(OR($AN131="",N($M131)=0),"",ROUND(N($K131)*$AO131/$AN131,2)+N($L131))</f>
        <v/>
      </c>
      <c r="AH131" s="268" t="str">
        <f aca="false">IF($AG131="","",MAX(0,ROUND($AG131-(N($Q131)+N($R131)+N($S131)),2)))</f>
        <v/>
      </c>
      <c r="AI131" s="268" t="str">
        <f aca="false">IF(OR(TRIM($B131&amp;$C131)="",NOT(ISNUMBER($D131))),"",SUMIFS($W$3:$W$1001,$AK$3:$AK$1001,$AK131,$D$3:$D$1001,"&lt;"&amp;$D131))</f>
        <v/>
      </c>
      <c r="AJ131" s="268" t="str">
        <f aca="false">IF(TRIM($B131&amp;$C131)="","",SUMIFS($W$3:$W$1001,$AK$3:$AK$1001,$AK131))</f>
        <v/>
      </c>
      <c r="AK131" s="270" t="str">
        <f aca="false">IF(TRIM($B131&amp;$C131)="","",TRIM($B131)&amp;"｜"&amp;TRIM($C131))</f>
        <v/>
      </c>
      <c r="AL131" s="268" t="str">
        <f aca="false">IF(TRIM($B131&amp;$C131)="","",MIN(N($O131),N($Q131)))</f>
        <v/>
      </c>
      <c r="AM131" s="271" t="str">
        <f aca="false">IF(ISNUMBER($D131),YEAR($D131),"")</f>
        <v/>
      </c>
      <c r="AN131" s="271" t="str">
        <f aca="false">IF(OR(TRIM($B131&amp;$C131)="",NOT(ISNUMBER($D131)),NOT(ISNUMBER($E131))),"",IF($E131&lt;$D131,"",IF(IF($AE131="半年付",2,IF($AE131="季度付",4,IF($AE131="月付",12,IF($AE131="半月付",24,1))))=1,1,MAX(1,ROUND(($E131-$D131+1)/365*IF($AE131="半年付",2,IF($AE131="季度付",4,IF($AE131="月付",12,IF($AE131="半月付",24,1)))),0)))))</f>
        <v/>
      </c>
      <c r="AO131" s="271" t="str">
        <f aca="true">IF($AN131="","",MIN($AN131,MAX(0,INT((TODAY()-付款宽限天数-$D131)/(($E131-$D131+1)/$AN131))+1)))</f>
        <v/>
      </c>
    </row>
    <row r="132" customFormat="false" ht="18" hidden="false" customHeight="false" outlineLevel="0" collapsed="false">
      <c r="F132" s="200" t="str">
        <f aca="true">IF(TRIM($B132&amp;$C132)="","",IF(OR(ISNUMBER(SEARCH("未",$A132)),ISNUMBER(SEARCH("送出",$A132)),AND(TRIM($A132)="",NOT(ISNUMBER($D132)),N($H132)=0)),"【合同未回】","")&amp;IF(NOT(ISNUMBER($E132)),IF(OR(ISNUMBER(SEARCH("未",$A132)),ISNUMBER(SEARCH("送出",$A132)),AND(TRIM($A132)="",NOT(ISNUMBER($D132)),N($H132)=0)),"","【未填合同期】"),IF($E132&lt;TODAY(),"【已到期】",IF($E132-TODAY()&lt;=提醒天数,"【即将到期，剩余"&amp;($E132-TODAY())&amp;"天】","【正常】")))&amp;IF(OR($AD132="安装免保",$AD132="技术免保",$AD132="质保期内"),"【"&amp;$AD132&amp;"】",""))</f>
        <v/>
      </c>
      <c r="K132" s="267" t="str">
        <f aca="false">IF(OR(N($H132)=0,N($I132)=0),"",ROUND(N($H132)*N($I132)*IF(N($J132)=0,1,N($J132)),2))</f>
        <v/>
      </c>
      <c r="M132" s="267" t="str">
        <f aca="false">IF(TRIM($B132&amp;$C132)="","",IF(AND(N($K132)=0,N($L132)=0),"",ROUND(N($K132)+N($L132),2)))</f>
        <v/>
      </c>
      <c r="S132" s="267"/>
      <c r="T132" s="268" t="str">
        <f aca="false">IF(TRIM($B132&amp;$C132)="","",IF(N($O132)=0,"",MAX(0,MIN(N($O132)-N($Q132),N($W132)))))</f>
        <v/>
      </c>
      <c r="U132" s="268" t="str">
        <f aca="false">IF(TRIM($B132&amp;$C132)="","",IF(N($Q132)&lt;=N($O132),"",N($Q132)-N($O132)))</f>
        <v/>
      </c>
      <c r="V132" s="268" t="str">
        <f aca="false">IF(OR(TRIM($B132&amp;$C132)="",$W132=""),"",MAX(0,N($W132))-N($T132))</f>
        <v/>
      </c>
      <c r="W132" s="268" t="str">
        <f aca="false">IF(TRIM($B132&amp;$C132)="","",IF(AND(N($M132)=0,N($Q132)+N($R132)+N($S132)=0),"",ROUND(N($M132)-N($Q132)-N($R132)-N($S132),2)))</f>
        <v/>
      </c>
      <c r="X132" s="269" t="str">
        <f aca="false">IF(TRIM($B132&amp;$C132)="","",IF(N($M132)=0,IF((N($Q132)+N($R132)+N($S132))=0,"—未填单价","未填单价，已收 "&amp;TEXT((N($Q132)+N($R132)+N($S132)),"#,##0.00")),IF(N($W132)&gt;0.005,"欠 "&amp;TEXT(N($W132),"#,##0.00")&amp;IF(N($T132)&gt;0,"（开票未到账 "&amp;TEXT(N($T132),"#,##0.00")&amp;"）","")&amp;IF(N($V132)&gt;0,"（未开票 "&amp;TEXT(N($V132),"#,##0.00")&amp;"）",""),IF(N($W132)&lt;-0.005,"多收 "&amp;TEXT(-N($W132),"#,##0.00"),"✔ 已结清")))&amp;IF(N($U132)&gt;0,"｜到账未开票 "&amp;TEXT(N($U132),"#,##0.00")&amp;"，待补票","")&amp;IF(N($R132)&gt;0,"｜收现 "&amp;TEXT(N($R132),"#,##0.00"),"")&amp;IF(N($S132)&gt;0,"｜收款不开票 "&amp;TEXT(N($S132),"#,##0.00"),""))</f>
        <v/>
      </c>
      <c r="Y132" s="312"/>
      <c r="AC132" s="267" t="str">
        <f aca="false">IF(OR(N($O132)=0,N($AB132)=0),"",ROUND(N($O132)/(1+N($AB132))*N($AB132),2))</f>
        <v/>
      </c>
      <c r="AD132" s="312"/>
      <c r="AE132" s="312"/>
      <c r="AF132" s="270" t="str">
        <f aca="false">IF($AN132="","",IF($AN132=1,IF($AO132&gt;=1,"一次性·已到收款期","一次性·未到期"),$AE132&amp;" 第"&amp;$AO132&amp;"/"&amp;$AN132&amp;"期"))</f>
        <v/>
      </c>
      <c r="AG132" s="268" t="str">
        <f aca="false">IF(OR($AN132="",N($M132)=0),"",ROUND(N($K132)*$AO132/$AN132,2)+N($L132))</f>
        <v/>
      </c>
      <c r="AH132" s="268" t="str">
        <f aca="false">IF($AG132="","",MAX(0,ROUND($AG132-(N($Q132)+N($R132)+N($S132)),2)))</f>
        <v/>
      </c>
      <c r="AI132" s="268" t="str">
        <f aca="false">IF(OR(TRIM($B132&amp;$C132)="",NOT(ISNUMBER($D132))),"",SUMIFS($W$3:$W$1001,$AK$3:$AK$1001,$AK132,$D$3:$D$1001,"&lt;"&amp;$D132))</f>
        <v/>
      </c>
      <c r="AJ132" s="268" t="str">
        <f aca="false">IF(TRIM($B132&amp;$C132)="","",SUMIFS($W$3:$W$1001,$AK$3:$AK$1001,$AK132))</f>
        <v/>
      </c>
      <c r="AK132" s="270" t="str">
        <f aca="false">IF(TRIM($B132&amp;$C132)="","",TRIM($B132)&amp;"｜"&amp;TRIM($C132))</f>
        <v/>
      </c>
      <c r="AL132" s="268" t="str">
        <f aca="false">IF(TRIM($B132&amp;$C132)="","",MIN(N($O132),N($Q132)))</f>
        <v/>
      </c>
      <c r="AM132" s="271" t="str">
        <f aca="false">IF(ISNUMBER($D132),YEAR($D132),"")</f>
        <v/>
      </c>
      <c r="AN132" s="271" t="str">
        <f aca="false">IF(OR(TRIM($B132&amp;$C132)="",NOT(ISNUMBER($D132)),NOT(ISNUMBER($E132))),"",IF($E132&lt;$D132,"",IF(IF($AE132="半年付",2,IF($AE132="季度付",4,IF($AE132="月付",12,IF($AE132="半月付",24,1))))=1,1,MAX(1,ROUND(($E132-$D132+1)/365*IF($AE132="半年付",2,IF($AE132="季度付",4,IF($AE132="月付",12,IF($AE132="半月付",24,1)))),0)))))</f>
        <v/>
      </c>
      <c r="AO132" s="271" t="str">
        <f aca="true">IF($AN132="","",MIN($AN132,MAX(0,INT((TODAY()-付款宽限天数-$D132)/(($E132-$D132+1)/$AN132))+1)))</f>
        <v/>
      </c>
    </row>
    <row r="133" customFormat="false" ht="18" hidden="false" customHeight="false" outlineLevel="0" collapsed="false">
      <c r="F133" s="200" t="str">
        <f aca="true">IF(TRIM($B133&amp;$C133)="","",IF(OR(ISNUMBER(SEARCH("未",$A133)),ISNUMBER(SEARCH("送出",$A133)),AND(TRIM($A133)="",NOT(ISNUMBER($D133)),N($H133)=0)),"【合同未回】","")&amp;IF(NOT(ISNUMBER($E133)),IF(OR(ISNUMBER(SEARCH("未",$A133)),ISNUMBER(SEARCH("送出",$A133)),AND(TRIM($A133)="",NOT(ISNUMBER($D133)),N($H133)=0)),"","【未填合同期】"),IF($E133&lt;TODAY(),"【已到期】",IF($E133-TODAY()&lt;=提醒天数,"【即将到期，剩余"&amp;($E133-TODAY())&amp;"天】","【正常】")))&amp;IF(OR($AD133="安装免保",$AD133="技术免保",$AD133="质保期内"),"【"&amp;$AD133&amp;"】",""))</f>
        <v/>
      </c>
      <c r="K133" s="267" t="str">
        <f aca="false">IF(OR(N($H133)=0,N($I133)=0),"",ROUND(N($H133)*N($I133)*IF(N($J133)=0,1,N($J133)),2))</f>
        <v/>
      </c>
      <c r="M133" s="267" t="str">
        <f aca="false">IF(TRIM($B133&amp;$C133)="","",IF(AND(N($K133)=0,N($L133)=0),"",ROUND(N($K133)+N($L133),2)))</f>
        <v/>
      </c>
      <c r="S133" s="267"/>
      <c r="T133" s="268" t="str">
        <f aca="false">IF(TRIM($B133&amp;$C133)="","",IF(N($O133)=0,"",MAX(0,MIN(N($O133)-N($Q133),N($W133)))))</f>
        <v/>
      </c>
      <c r="U133" s="268" t="str">
        <f aca="false">IF(TRIM($B133&amp;$C133)="","",IF(N($Q133)&lt;=N($O133),"",N($Q133)-N($O133)))</f>
        <v/>
      </c>
      <c r="V133" s="268" t="str">
        <f aca="false">IF(OR(TRIM($B133&amp;$C133)="",$W133=""),"",MAX(0,N($W133))-N($T133))</f>
        <v/>
      </c>
      <c r="W133" s="268" t="str">
        <f aca="false">IF(TRIM($B133&amp;$C133)="","",IF(AND(N($M133)=0,N($Q133)+N($R133)+N($S133)=0),"",ROUND(N($M133)-N($Q133)-N($R133)-N($S133),2)))</f>
        <v/>
      </c>
      <c r="X133" s="269" t="str">
        <f aca="false">IF(TRIM($B133&amp;$C133)="","",IF(N($M133)=0,IF((N($Q133)+N($R133)+N($S133))=0,"—未填单价","未填单价，已收 "&amp;TEXT((N($Q133)+N($R133)+N($S133)),"#,##0.00")),IF(N($W133)&gt;0.005,"欠 "&amp;TEXT(N($W133),"#,##0.00")&amp;IF(N($T133)&gt;0,"（开票未到账 "&amp;TEXT(N($T133),"#,##0.00")&amp;"）","")&amp;IF(N($V133)&gt;0,"（未开票 "&amp;TEXT(N($V133),"#,##0.00")&amp;"）",""),IF(N($W133)&lt;-0.005,"多收 "&amp;TEXT(-N($W133),"#,##0.00"),"✔ 已结清")))&amp;IF(N($U133)&gt;0,"｜到账未开票 "&amp;TEXT(N($U133),"#,##0.00")&amp;"，待补票","")&amp;IF(N($R133)&gt;0,"｜收现 "&amp;TEXT(N($R133),"#,##0.00"),"")&amp;IF(N($S133)&gt;0,"｜收款不开票 "&amp;TEXT(N($S133),"#,##0.00"),""))</f>
        <v/>
      </c>
      <c r="Y133" s="312"/>
      <c r="AC133" s="267" t="str">
        <f aca="false">IF(OR(N($O133)=0,N($AB133)=0),"",ROUND(N($O133)/(1+N($AB133))*N($AB133),2))</f>
        <v/>
      </c>
      <c r="AD133" s="312"/>
      <c r="AE133" s="312"/>
      <c r="AF133" s="270" t="str">
        <f aca="false">IF($AN133="","",IF($AN133=1,IF($AO133&gt;=1,"一次性·已到收款期","一次性·未到期"),$AE133&amp;" 第"&amp;$AO133&amp;"/"&amp;$AN133&amp;"期"))</f>
        <v/>
      </c>
      <c r="AG133" s="268" t="str">
        <f aca="false">IF(OR($AN133="",N($M133)=0),"",ROUND(N($K133)*$AO133/$AN133,2)+N($L133))</f>
        <v/>
      </c>
      <c r="AH133" s="268" t="str">
        <f aca="false">IF($AG133="","",MAX(0,ROUND($AG133-(N($Q133)+N($R133)+N($S133)),2)))</f>
        <v/>
      </c>
      <c r="AI133" s="268" t="str">
        <f aca="false">IF(OR(TRIM($B133&amp;$C133)="",NOT(ISNUMBER($D133))),"",SUMIFS($W$3:$W$1001,$AK$3:$AK$1001,$AK133,$D$3:$D$1001,"&lt;"&amp;$D133))</f>
        <v/>
      </c>
      <c r="AJ133" s="268" t="str">
        <f aca="false">IF(TRIM($B133&amp;$C133)="","",SUMIFS($W$3:$W$1001,$AK$3:$AK$1001,$AK133))</f>
        <v/>
      </c>
      <c r="AK133" s="270" t="str">
        <f aca="false">IF(TRIM($B133&amp;$C133)="","",TRIM($B133)&amp;"｜"&amp;TRIM($C133))</f>
        <v/>
      </c>
      <c r="AL133" s="268" t="str">
        <f aca="false">IF(TRIM($B133&amp;$C133)="","",MIN(N($O133),N($Q133)))</f>
        <v/>
      </c>
      <c r="AM133" s="271" t="str">
        <f aca="false">IF(ISNUMBER($D133),YEAR($D133),"")</f>
        <v/>
      </c>
      <c r="AN133" s="271" t="str">
        <f aca="false">IF(OR(TRIM($B133&amp;$C133)="",NOT(ISNUMBER($D133)),NOT(ISNUMBER($E133))),"",IF($E133&lt;$D133,"",IF(IF($AE133="半年付",2,IF($AE133="季度付",4,IF($AE133="月付",12,IF($AE133="半月付",24,1))))=1,1,MAX(1,ROUND(($E133-$D133+1)/365*IF($AE133="半年付",2,IF($AE133="季度付",4,IF($AE133="月付",12,IF($AE133="半月付",24,1)))),0)))))</f>
        <v/>
      </c>
      <c r="AO133" s="271" t="str">
        <f aca="true">IF($AN133="","",MIN($AN133,MAX(0,INT((TODAY()-付款宽限天数-$D133)/(($E133-$D133+1)/$AN133))+1)))</f>
        <v/>
      </c>
    </row>
    <row r="134" customFormat="false" ht="18" hidden="false" customHeight="false" outlineLevel="0" collapsed="false">
      <c r="F134" s="200" t="str">
        <f aca="true">IF(TRIM($B134&amp;$C134)="","",IF(OR(ISNUMBER(SEARCH("未",$A134)),ISNUMBER(SEARCH("送出",$A134)),AND(TRIM($A134)="",NOT(ISNUMBER($D134)),N($H134)=0)),"【合同未回】","")&amp;IF(NOT(ISNUMBER($E134)),IF(OR(ISNUMBER(SEARCH("未",$A134)),ISNUMBER(SEARCH("送出",$A134)),AND(TRIM($A134)="",NOT(ISNUMBER($D134)),N($H134)=0)),"","【未填合同期】"),IF($E134&lt;TODAY(),"【已到期】",IF($E134-TODAY()&lt;=提醒天数,"【即将到期，剩余"&amp;($E134-TODAY())&amp;"天】","【正常】")))&amp;IF(OR($AD134="安装免保",$AD134="技术免保",$AD134="质保期内"),"【"&amp;$AD134&amp;"】",""))</f>
        <v/>
      </c>
      <c r="K134" s="267" t="str">
        <f aca="false">IF(OR(N($H134)=0,N($I134)=0),"",ROUND(N($H134)*N($I134)*IF(N($J134)=0,1,N($J134)),2))</f>
        <v/>
      </c>
      <c r="M134" s="267" t="str">
        <f aca="false">IF(TRIM($B134&amp;$C134)="","",IF(AND(N($K134)=0,N($L134)=0),"",ROUND(N($K134)+N($L134),2)))</f>
        <v/>
      </c>
      <c r="S134" s="267"/>
      <c r="T134" s="268" t="str">
        <f aca="false">IF(TRIM($B134&amp;$C134)="","",IF(N($O134)=0,"",MAX(0,MIN(N($O134)-N($Q134),N($W134)))))</f>
        <v/>
      </c>
      <c r="U134" s="268" t="str">
        <f aca="false">IF(TRIM($B134&amp;$C134)="","",IF(N($Q134)&lt;=N($O134),"",N($Q134)-N($O134)))</f>
        <v/>
      </c>
      <c r="V134" s="268" t="str">
        <f aca="false">IF(OR(TRIM($B134&amp;$C134)="",$W134=""),"",MAX(0,N($W134))-N($T134))</f>
        <v/>
      </c>
      <c r="W134" s="268" t="str">
        <f aca="false">IF(TRIM($B134&amp;$C134)="","",IF(AND(N($M134)=0,N($Q134)+N($R134)+N($S134)=0),"",ROUND(N($M134)-N($Q134)-N($R134)-N($S134),2)))</f>
        <v/>
      </c>
      <c r="X134" s="269" t="str">
        <f aca="false">IF(TRIM($B134&amp;$C134)="","",IF(N($M134)=0,IF((N($Q134)+N($R134)+N($S134))=0,"—未填单价","未填单价，已收 "&amp;TEXT((N($Q134)+N($R134)+N($S134)),"#,##0.00")),IF(N($W134)&gt;0.005,"欠 "&amp;TEXT(N($W134),"#,##0.00")&amp;IF(N($T134)&gt;0,"（开票未到账 "&amp;TEXT(N($T134),"#,##0.00")&amp;"）","")&amp;IF(N($V134)&gt;0,"（未开票 "&amp;TEXT(N($V134),"#,##0.00")&amp;"）",""),IF(N($W134)&lt;-0.005,"多收 "&amp;TEXT(-N($W134),"#,##0.00"),"✔ 已结清")))&amp;IF(N($U134)&gt;0,"｜到账未开票 "&amp;TEXT(N($U134),"#,##0.00")&amp;"，待补票","")&amp;IF(N($R134)&gt;0,"｜收现 "&amp;TEXT(N($R134),"#,##0.00"),"")&amp;IF(N($S134)&gt;0,"｜收款不开票 "&amp;TEXT(N($S134),"#,##0.00"),""))</f>
        <v/>
      </c>
      <c r="Y134" s="312"/>
      <c r="AC134" s="267" t="str">
        <f aca="false">IF(OR(N($O134)=0,N($AB134)=0),"",ROUND(N($O134)/(1+N($AB134))*N($AB134),2))</f>
        <v/>
      </c>
      <c r="AD134" s="312"/>
      <c r="AE134" s="312"/>
      <c r="AF134" s="270" t="str">
        <f aca="false">IF($AN134="","",IF($AN134=1,IF($AO134&gt;=1,"一次性·已到收款期","一次性·未到期"),$AE134&amp;" 第"&amp;$AO134&amp;"/"&amp;$AN134&amp;"期"))</f>
        <v/>
      </c>
      <c r="AG134" s="268" t="str">
        <f aca="false">IF(OR($AN134="",N($M134)=0),"",ROUND(N($K134)*$AO134/$AN134,2)+N($L134))</f>
        <v/>
      </c>
      <c r="AH134" s="268" t="str">
        <f aca="false">IF($AG134="","",MAX(0,ROUND($AG134-(N($Q134)+N($R134)+N($S134)),2)))</f>
        <v/>
      </c>
      <c r="AI134" s="268" t="str">
        <f aca="false">IF(OR(TRIM($B134&amp;$C134)="",NOT(ISNUMBER($D134))),"",SUMIFS($W$3:$W$1001,$AK$3:$AK$1001,$AK134,$D$3:$D$1001,"&lt;"&amp;$D134))</f>
        <v/>
      </c>
      <c r="AJ134" s="268" t="str">
        <f aca="false">IF(TRIM($B134&amp;$C134)="","",SUMIFS($W$3:$W$1001,$AK$3:$AK$1001,$AK134))</f>
        <v/>
      </c>
      <c r="AK134" s="270" t="str">
        <f aca="false">IF(TRIM($B134&amp;$C134)="","",TRIM($B134)&amp;"｜"&amp;TRIM($C134))</f>
        <v/>
      </c>
      <c r="AL134" s="268" t="str">
        <f aca="false">IF(TRIM($B134&amp;$C134)="","",MIN(N($O134),N($Q134)))</f>
        <v/>
      </c>
      <c r="AM134" s="271" t="str">
        <f aca="false">IF(ISNUMBER($D134),YEAR($D134),"")</f>
        <v/>
      </c>
      <c r="AN134" s="271" t="str">
        <f aca="false">IF(OR(TRIM($B134&amp;$C134)="",NOT(ISNUMBER($D134)),NOT(ISNUMBER($E134))),"",IF($E134&lt;$D134,"",IF(IF($AE134="半年付",2,IF($AE134="季度付",4,IF($AE134="月付",12,IF($AE134="半月付",24,1))))=1,1,MAX(1,ROUND(($E134-$D134+1)/365*IF($AE134="半年付",2,IF($AE134="季度付",4,IF($AE134="月付",12,IF($AE134="半月付",24,1)))),0)))))</f>
        <v/>
      </c>
      <c r="AO134" s="271" t="str">
        <f aca="true">IF($AN134="","",MIN($AN134,MAX(0,INT((TODAY()-付款宽限天数-$D134)/(($E134-$D134+1)/$AN134))+1)))</f>
        <v/>
      </c>
    </row>
    <row r="135" customFormat="false" ht="18" hidden="false" customHeight="false" outlineLevel="0" collapsed="false">
      <c r="F135" s="200" t="str">
        <f aca="true">IF(TRIM($B135&amp;$C135)="","",IF(OR(ISNUMBER(SEARCH("未",$A135)),ISNUMBER(SEARCH("送出",$A135)),AND(TRIM($A135)="",NOT(ISNUMBER($D135)),N($H135)=0)),"【合同未回】","")&amp;IF(NOT(ISNUMBER($E135)),IF(OR(ISNUMBER(SEARCH("未",$A135)),ISNUMBER(SEARCH("送出",$A135)),AND(TRIM($A135)="",NOT(ISNUMBER($D135)),N($H135)=0)),"","【未填合同期】"),IF($E135&lt;TODAY(),"【已到期】",IF($E135-TODAY()&lt;=提醒天数,"【即将到期，剩余"&amp;($E135-TODAY())&amp;"天】","【正常】")))&amp;IF(OR($AD135="安装免保",$AD135="技术免保",$AD135="质保期内"),"【"&amp;$AD135&amp;"】",""))</f>
        <v/>
      </c>
      <c r="K135" s="267" t="str">
        <f aca="false">IF(OR(N($H135)=0,N($I135)=0),"",ROUND(N($H135)*N($I135)*IF(N($J135)=0,1,N($J135)),2))</f>
        <v/>
      </c>
      <c r="M135" s="267" t="str">
        <f aca="false">IF(TRIM($B135&amp;$C135)="","",IF(AND(N($K135)=0,N($L135)=0),"",ROUND(N($K135)+N($L135),2)))</f>
        <v/>
      </c>
      <c r="S135" s="267"/>
      <c r="T135" s="268" t="str">
        <f aca="false">IF(TRIM($B135&amp;$C135)="","",IF(N($O135)=0,"",MAX(0,MIN(N($O135)-N($Q135),N($W135)))))</f>
        <v/>
      </c>
      <c r="U135" s="268" t="str">
        <f aca="false">IF(TRIM($B135&amp;$C135)="","",IF(N($Q135)&lt;=N($O135),"",N($Q135)-N($O135)))</f>
        <v/>
      </c>
      <c r="V135" s="268" t="str">
        <f aca="false">IF(OR(TRIM($B135&amp;$C135)="",$W135=""),"",MAX(0,N($W135))-N($T135))</f>
        <v/>
      </c>
      <c r="W135" s="268" t="str">
        <f aca="false">IF(TRIM($B135&amp;$C135)="","",IF(AND(N($M135)=0,N($Q135)+N($R135)+N($S135)=0),"",ROUND(N($M135)-N($Q135)-N($R135)-N($S135),2)))</f>
        <v/>
      </c>
      <c r="X135" s="269" t="str">
        <f aca="false">IF(TRIM($B135&amp;$C135)="","",IF(N($M135)=0,IF((N($Q135)+N($R135)+N($S135))=0,"—未填单价","未填单价，已收 "&amp;TEXT((N($Q135)+N($R135)+N($S135)),"#,##0.00")),IF(N($W135)&gt;0.005,"欠 "&amp;TEXT(N($W135),"#,##0.00")&amp;IF(N($T135)&gt;0,"（开票未到账 "&amp;TEXT(N($T135),"#,##0.00")&amp;"）","")&amp;IF(N($V135)&gt;0,"（未开票 "&amp;TEXT(N($V135),"#,##0.00")&amp;"）",""),IF(N($W135)&lt;-0.005,"多收 "&amp;TEXT(-N($W135),"#,##0.00"),"✔ 已结清")))&amp;IF(N($U135)&gt;0,"｜到账未开票 "&amp;TEXT(N($U135),"#,##0.00")&amp;"，待补票","")&amp;IF(N($R135)&gt;0,"｜收现 "&amp;TEXT(N($R135),"#,##0.00"),"")&amp;IF(N($S135)&gt;0,"｜收款不开票 "&amp;TEXT(N($S135),"#,##0.00"),""))</f>
        <v/>
      </c>
      <c r="Y135" s="312"/>
      <c r="AC135" s="267" t="str">
        <f aca="false">IF(OR(N($O135)=0,N($AB135)=0),"",ROUND(N($O135)/(1+N($AB135))*N($AB135),2))</f>
        <v/>
      </c>
      <c r="AD135" s="312"/>
      <c r="AE135" s="312"/>
      <c r="AF135" s="270" t="str">
        <f aca="false">IF($AN135="","",IF($AN135=1,IF($AO135&gt;=1,"一次性·已到收款期","一次性·未到期"),$AE135&amp;" 第"&amp;$AO135&amp;"/"&amp;$AN135&amp;"期"))</f>
        <v/>
      </c>
      <c r="AG135" s="268" t="str">
        <f aca="false">IF(OR($AN135="",N($M135)=0),"",ROUND(N($K135)*$AO135/$AN135,2)+N($L135))</f>
        <v/>
      </c>
      <c r="AH135" s="268" t="str">
        <f aca="false">IF($AG135="","",MAX(0,ROUND($AG135-(N($Q135)+N($R135)+N($S135)),2)))</f>
        <v/>
      </c>
      <c r="AI135" s="268" t="str">
        <f aca="false">IF(OR(TRIM($B135&amp;$C135)="",NOT(ISNUMBER($D135))),"",SUMIFS($W$3:$W$1001,$AK$3:$AK$1001,$AK135,$D$3:$D$1001,"&lt;"&amp;$D135))</f>
        <v/>
      </c>
      <c r="AJ135" s="268" t="str">
        <f aca="false">IF(TRIM($B135&amp;$C135)="","",SUMIFS($W$3:$W$1001,$AK$3:$AK$1001,$AK135))</f>
        <v/>
      </c>
      <c r="AK135" s="270" t="str">
        <f aca="false">IF(TRIM($B135&amp;$C135)="","",TRIM($B135)&amp;"｜"&amp;TRIM($C135))</f>
        <v/>
      </c>
      <c r="AL135" s="268" t="str">
        <f aca="false">IF(TRIM($B135&amp;$C135)="","",MIN(N($O135),N($Q135)))</f>
        <v/>
      </c>
      <c r="AM135" s="271" t="str">
        <f aca="false">IF(ISNUMBER($D135),YEAR($D135),"")</f>
        <v/>
      </c>
      <c r="AN135" s="271" t="str">
        <f aca="false">IF(OR(TRIM($B135&amp;$C135)="",NOT(ISNUMBER($D135)),NOT(ISNUMBER($E135))),"",IF($E135&lt;$D135,"",IF(IF($AE135="半年付",2,IF($AE135="季度付",4,IF($AE135="月付",12,IF($AE135="半月付",24,1))))=1,1,MAX(1,ROUND(($E135-$D135+1)/365*IF($AE135="半年付",2,IF($AE135="季度付",4,IF($AE135="月付",12,IF($AE135="半月付",24,1)))),0)))))</f>
        <v/>
      </c>
      <c r="AO135" s="271" t="str">
        <f aca="true">IF($AN135="","",MIN($AN135,MAX(0,INT((TODAY()-付款宽限天数-$D135)/(($E135-$D135+1)/$AN135))+1)))</f>
        <v/>
      </c>
    </row>
    <row r="136" customFormat="false" ht="18" hidden="false" customHeight="false" outlineLevel="0" collapsed="false">
      <c r="F136" s="200" t="str">
        <f aca="true">IF(TRIM($B136&amp;$C136)="","",IF(OR(ISNUMBER(SEARCH("未",$A136)),ISNUMBER(SEARCH("送出",$A136)),AND(TRIM($A136)="",NOT(ISNUMBER($D136)),N($H136)=0)),"【合同未回】","")&amp;IF(NOT(ISNUMBER($E136)),IF(OR(ISNUMBER(SEARCH("未",$A136)),ISNUMBER(SEARCH("送出",$A136)),AND(TRIM($A136)="",NOT(ISNUMBER($D136)),N($H136)=0)),"","【未填合同期】"),IF($E136&lt;TODAY(),"【已到期】",IF($E136-TODAY()&lt;=提醒天数,"【即将到期，剩余"&amp;($E136-TODAY())&amp;"天】","【正常】")))&amp;IF(OR($AD136="安装免保",$AD136="技术免保",$AD136="质保期内"),"【"&amp;$AD136&amp;"】",""))</f>
        <v/>
      </c>
      <c r="K136" s="267" t="str">
        <f aca="false">IF(OR(N($H136)=0,N($I136)=0),"",ROUND(N($H136)*N($I136)*IF(N($J136)=0,1,N($J136)),2))</f>
        <v/>
      </c>
      <c r="M136" s="267" t="str">
        <f aca="false">IF(TRIM($B136&amp;$C136)="","",IF(AND(N($K136)=0,N($L136)=0),"",ROUND(N($K136)+N($L136),2)))</f>
        <v/>
      </c>
      <c r="S136" s="267"/>
      <c r="T136" s="268" t="str">
        <f aca="false">IF(TRIM($B136&amp;$C136)="","",IF(N($O136)=0,"",MAX(0,MIN(N($O136)-N($Q136),N($W136)))))</f>
        <v/>
      </c>
      <c r="U136" s="268" t="str">
        <f aca="false">IF(TRIM($B136&amp;$C136)="","",IF(N($Q136)&lt;=N($O136),"",N($Q136)-N($O136)))</f>
        <v/>
      </c>
      <c r="V136" s="268" t="str">
        <f aca="false">IF(OR(TRIM($B136&amp;$C136)="",$W136=""),"",MAX(0,N($W136))-N($T136))</f>
        <v/>
      </c>
      <c r="W136" s="268" t="str">
        <f aca="false">IF(TRIM($B136&amp;$C136)="","",IF(AND(N($M136)=0,N($Q136)+N($R136)+N($S136)=0),"",ROUND(N($M136)-N($Q136)-N($R136)-N($S136),2)))</f>
        <v/>
      </c>
      <c r="X136" s="269" t="str">
        <f aca="false">IF(TRIM($B136&amp;$C136)="","",IF(N($M136)=0,IF((N($Q136)+N($R136)+N($S136))=0,"—未填单价","未填单价，已收 "&amp;TEXT((N($Q136)+N($R136)+N($S136)),"#,##0.00")),IF(N($W136)&gt;0.005,"欠 "&amp;TEXT(N($W136),"#,##0.00")&amp;IF(N($T136)&gt;0,"（开票未到账 "&amp;TEXT(N($T136),"#,##0.00")&amp;"）","")&amp;IF(N($V136)&gt;0,"（未开票 "&amp;TEXT(N($V136),"#,##0.00")&amp;"）",""),IF(N($W136)&lt;-0.005,"多收 "&amp;TEXT(-N($W136),"#,##0.00"),"✔ 已结清")))&amp;IF(N($U136)&gt;0,"｜到账未开票 "&amp;TEXT(N($U136),"#,##0.00")&amp;"，待补票","")&amp;IF(N($R136)&gt;0,"｜收现 "&amp;TEXT(N($R136),"#,##0.00"),"")&amp;IF(N($S136)&gt;0,"｜收款不开票 "&amp;TEXT(N($S136),"#,##0.00"),""))</f>
        <v/>
      </c>
      <c r="Y136" s="312"/>
      <c r="AC136" s="267" t="str">
        <f aca="false">IF(OR(N($O136)=0,N($AB136)=0),"",ROUND(N($O136)/(1+N($AB136))*N($AB136),2))</f>
        <v/>
      </c>
      <c r="AD136" s="312"/>
      <c r="AE136" s="312"/>
      <c r="AF136" s="270" t="str">
        <f aca="false">IF($AN136="","",IF($AN136=1,IF($AO136&gt;=1,"一次性·已到收款期","一次性·未到期"),$AE136&amp;" 第"&amp;$AO136&amp;"/"&amp;$AN136&amp;"期"))</f>
        <v/>
      </c>
      <c r="AG136" s="268" t="str">
        <f aca="false">IF(OR($AN136="",N($M136)=0),"",ROUND(N($K136)*$AO136/$AN136,2)+N($L136))</f>
        <v/>
      </c>
      <c r="AH136" s="268" t="str">
        <f aca="false">IF($AG136="","",MAX(0,ROUND($AG136-(N($Q136)+N($R136)+N($S136)),2)))</f>
        <v/>
      </c>
      <c r="AI136" s="268" t="str">
        <f aca="false">IF(OR(TRIM($B136&amp;$C136)="",NOT(ISNUMBER($D136))),"",SUMIFS($W$3:$W$1001,$AK$3:$AK$1001,$AK136,$D$3:$D$1001,"&lt;"&amp;$D136))</f>
        <v/>
      </c>
      <c r="AJ136" s="268" t="str">
        <f aca="false">IF(TRIM($B136&amp;$C136)="","",SUMIFS($W$3:$W$1001,$AK$3:$AK$1001,$AK136))</f>
        <v/>
      </c>
      <c r="AK136" s="270" t="str">
        <f aca="false">IF(TRIM($B136&amp;$C136)="","",TRIM($B136)&amp;"｜"&amp;TRIM($C136))</f>
        <v/>
      </c>
      <c r="AL136" s="268" t="str">
        <f aca="false">IF(TRIM($B136&amp;$C136)="","",MIN(N($O136),N($Q136)))</f>
        <v/>
      </c>
      <c r="AM136" s="271" t="str">
        <f aca="false">IF(ISNUMBER($D136),YEAR($D136),"")</f>
        <v/>
      </c>
      <c r="AN136" s="271" t="str">
        <f aca="false">IF(OR(TRIM($B136&amp;$C136)="",NOT(ISNUMBER($D136)),NOT(ISNUMBER($E136))),"",IF($E136&lt;$D136,"",IF(IF($AE136="半年付",2,IF($AE136="季度付",4,IF($AE136="月付",12,IF($AE136="半月付",24,1))))=1,1,MAX(1,ROUND(($E136-$D136+1)/365*IF($AE136="半年付",2,IF($AE136="季度付",4,IF($AE136="月付",12,IF($AE136="半月付",24,1)))),0)))))</f>
        <v/>
      </c>
      <c r="AO136" s="271" t="str">
        <f aca="true">IF($AN136="","",MIN($AN136,MAX(0,INT((TODAY()-付款宽限天数-$D136)/(($E136-$D136+1)/$AN136))+1)))</f>
        <v/>
      </c>
    </row>
    <row r="137" customFormat="false" ht="18" hidden="false" customHeight="false" outlineLevel="0" collapsed="false">
      <c r="F137" s="200" t="str">
        <f aca="true">IF(TRIM($B137&amp;$C137)="","",IF(OR(ISNUMBER(SEARCH("未",$A137)),ISNUMBER(SEARCH("送出",$A137)),AND(TRIM($A137)="",NOT(ISNUMBER($D137)),N($H137)=0)),"【合同未回】","")&amp;IF(NOT(ISNUMBER($E137)),IF(OR(ISNUMBER(SEARCH("未",$A137)),ISNUMBER(SEARCH("送出",$A137)),AND(TRIM($A137)="",NOT(ISNUMBER($D137)),N($H137)=0)),"","【未填合同期】"),IF($E137&lt;TODAY(),"【已到期】",IF($E137-TODAY()&lt;=提醒天数,"【即将到期，剩余"&amp;($E137-TODAY())&amp;"天】","【正常】")))&amp;IF(OR($AD137="安装免保",$AD137="技术免保",$AD137="质保期内"),"【"&amp;$AD137&amp;"】",""))</f>
        <v/>
      </c>
      <c r="K137" s="267" t="str">
        <f aca="false">IF(OR(N($H137)=0,N($I137)=0),"",ROUND(N($H137)*N($I137)*IF(N($J137)=0,1,N($J137)),2))</f>
        <v/>
      </c>
      <c r="M137" s="267" t="str">
        <f aca="false">IF(TRIM($B137&amp;$C137)="","",IF(AND(N($K137)=0,N($L137)=0),"",ROUND(N($K137)+N($L137),2)))</f>
        <v/>
      </c>
      <c r="S137" s="267"/>
      <c r="T137" s="268" t="str">
        <f aca="false">IF(TRIM($B137&amp;$C137)="","",IF(N($O137)=0,"",MAX(0,MIN(N($O137)-N($Q137),N($W137)))))</f>
        <v/>
      </c>
      <c r="U137" s="268" t="str">
        <f aca="false">IF(TRIM($B137&amp;$C137)="","",IF(N($Q137)&lt;=N($O137),"",N($Q137)-N($O137)))</f>
        <v/>
      </c>
      <c r="V137" s="268" t="str">
        <f aca="false">IF(OR(TRIM($B137&amp;$C137)="",$W137=""),"",MAX(0,N($W137))-N($T137))</f>
        <v/>
      </c>
      <c r="W137" s="268" t="str">
        <f aca="false">IF(TRIM($B137&amp;$C137)="","",IF(AND(N($M137)=0,N($Q137)+N($R137)+N($S137)=0),"",ROUND(N($M137)-N($Q137)-N($R137)-N($S137),2)))</f>
        <v/>
      </c>
      <c r="X137" s="269" t="str">
        <f aca="false">IF(TRIM($B137&amp;$C137)="","",IF(N($M137)=0,IF((N($Q137)+N($R137)+N($S137))=0,"—未填单价","未填单价，已收 "&amp;TEXT((N($Q137)+N($R137)+N($S137)),"#,##0.00")),IF(N($W137)&gt;0.005,"欠 "&amp;TEXT(N($W137),"#,##0.00")&amp;IF(N($T137)&gt;0,"（开票未到账 "&amp;TEXT(N($T137),"#,##0.00")&amp;"）","")&amp;IF(N($V137)&gt;0,"（未开票 "&amp;TEXT(N($V137),"#,##0.00")&amp;"）",""),IF(N($W137)&lt;-0.005,"多收 "&amp;TEXT(-N($W137),"#,##0.00"),"✔ 已结清")))&amp;IF(N($U137)&gt;0,"｜到账未开票 "&amp;TEXT(N($U137),"#,##0.00")&amp;"，待补票","")&amp;IF(N($R137)&gt;0,"｜收现 "&amp;TEXT(N($R137),"#,##0.00"),"")&amp;IF(N($S137)&gt;0,"｜收款不开票 "&amp;TEXT(N($S137),"#,##0.00"),""))</f>
        <v/>
      </c>
      <c r="Y137" s="312"/>
      <c r="AC137" s="267" t="str">
        <f aca="false">IF(OR(N($O137)=0,N($AB137)=0),"",ROUND(N($O137)/(1+N($AB137))*N($AB137),2))</f>
        <v/>
      </c>
      <c r="AD137" s="312"/>
      <c r="AE137" s="312"/>
      <c r="AF137" s="270" t="str">
        <f aca="false">IF($AN137="","",IF($AN137=1,IF($AO137&gt;=1,"一次性·已到收款期","一次性·未到期"),$AE137&amp;" 第"&amp;$AO137&amp;"/"&amp;$AN137&amp;"期"))</f>
        <v/>
      </c>
      <c r="AG137" s="268" t="str">
        <f aca="false">IF(OR($AN137="",N($M137)=0),"",ROUND(N($K137)*$AO137/$AN137,2)+N($L137))</f>
        <v/>
      </c>
      <c r="AH137" s="268" t="str">
        <f aca="false">IF($AG137="","",MAX(0,ROUND($AG137-(N($Q137)+N($R137)+N($S137)),2)))</f>
        <v/>
      </c>
      <c r="AI137" s="268" t="str">
        <f aca="false">IF(OR(TRIM($B137&amp;$C137)="",NOT(ISNUMBER($D137))),"",SUMIFS($W$3:$W$1001,$AK$3:$AK$1001,$AK137,$D$3:$D$1001,"&lt;"&amp;$D137))</f>
        <v/>
      </c>
      <c r="AJ137" s="268" t="str">
        <f aca="false">IF(TRIM($B137&amp;$C137)="","",SUMIFS($W$3:$W$1001,$AK$3:$AK$1001,$AK137))</f>
        <v/>
      </c>
      <c r="AK137" s="270" t="str">
        <f aca="false">IF(TRIM($B137&amp;$C137)="","",TRIM($B137)&amp;"｜"&amp;TRIM($C137))</f>
        <v/>
      </c>
      <c r="AL137" s="268" t="str">
        <f aca="false">IF(TRIM($B137&amp;$C137)="","",MIN(N($O137),N($Q137)))</f>
        <v/>
      </c>
      <c r="AM137" s="271" t="str">
        <f aca="false">IF(ISNUMBER($D137),YEAR($D137),"")</f>
        <v/>
      </c>
      <c r="AN137" s="271" t="str">
        <f aca="false">IF(OR(TRIM($B137&amp;$C137)="",NOT(ISNUMBER($D137)),NOT(ISNUMBER($E137))),"",IF($E137&lt;$D137,"",IF(IF($AE137="半年付",2,IF($AE137="季度付",4,IF($AE137="月付",12,IF($AE137="半月付",24,1))))=1,1,MAX(1,ROUND(($E137-$D137+1)/365*IF($AE137="半年付",2,IF($AE137="季度付",4,IF($AE137="月付",12,IF($AE137="半月付",24,1)))),0)))))</f>
        <v/>
      </c>
      <c r="AO137" s="271" t="str">
        <f aca="true">IF($AN137="","",MIN($AN137,MAX(0,INT((TODAY()-付款宽限天数-$D137)/(($E137-$D137+1)/$AN137))+1)))</f>
        <v/>
      </c>
    </row>
    <row r="138" customFormat="false" ht="18" hidden="false" customHeight="false" outlineLevel="0" collapsed="false">
      <c r="F138" s="200" t="str">
        <f aca="true">IF(TRIM($B138&amp;$C138)="","",IF(OR(ISNUMBER(SEARCH("未",$A138)),ISNUMBER(SEARCH("送出",$A138)),AND(TRIM($A138)="",NOT(ISNUMBER($D138)),N($H138)=0)),"【合同未回】","")&amp;IF(NOT(ISNUMBER($E138)),IF(OR(ISNUMBER(SEARCH("未",$A138)),ISNUMBER(SEARCH("送出",$A138)),AND(TRIM($A138)="",NOT(ISNUMBER($D138)),N($H138)=0)),"","【未填合同期】"),IF($E138&lt;TODAY(),"【已到期】",IF($E138-TODAY()&lt;=提醒天数,"【即将到期，剩余"&amp;($E138-TODAY())&amp;"天】","【正常】")))&amp;IF(OR($AD138="安装免保",$AD138="技术免保",$AD138="质保期内"),"【"&amp;$AD138&amp;"】",""))</f>
        <v/>
      </c>
      <c r="K138" s="267" t="str">
        <f aca="false">IF(OR(N($H138)=0,N($I138)=0),"",ROUND(N($H138)*N($I138)*IF(N($J138)=0,1,N($J138)),2))</f>
        <v/>
      </c>
      <c r="M138" s="267" t="str">
        <f aca="false">IF(TRIM($B138&amp;$C138)="","",IF(AND(N($K138)=0,N($L138)=0),"",ROUND(N($K138)+N($L138),2)))</f>
        <v/>
      </c>
      <c r="S138" s="267"/>
      <c r="T138" s="268" t="str">
        <f aca="false">IF(TRIM($B138&amp;$C138)="","",IF(N($O138)=0,"",MAX(0,MIN(N($O138)-N($Q138),N($W138)))))</f>
        <v/>
      </c>
      <c r="U138" s="268" t="str">
        <f aca="false">IF(TRIM($B138&amp;$C138)="","",IF(N($Q138)&lt;=N($O138),"",N($Q138)-N($O138)))</f>
        <v/>
      </c>
      <c r="V138" s="268" t="str">
        <f aca="false">IF(OR(TRIM($B138&amp;$C138)="",$W138=""),"",MAX(0,N($W138))-N($T138))</f>
        <v/>
      </c>
      <c r="W138" s="268" t="str">
        <f aca="false">IF(TRIM($B138&amp;$C138)="","",IF(AND(N($M138)=0,N($Q138)+N($R138)+N($S138)=0),"",ROUND(N($M138)-N($Q138)-N($R138)-N($S138),2)))</f>
        <v/>
      </c>
      <c r="X138" s="269" t="str">
        <f aca="false">IF(TRIM($B138&amp;$C138)="","",IF(N($M138)=0,IF((N($Q138)+N($R138)+N($S138))=0,"—未填单价","未填单价，已收 "&amp;TEXT((N($Q138)+N($R138)+N($S138)),"#,##0.00")),IF(N($W138)&gt;0.005,"欠 "&amp;TEXT(N($W138),"#,##0.00")&amp;IF(N($T138)&gt;0,"（开票未到账 "&amp;TEXT(N($T138),"#,##0.00")&amp;"）","")&amp;IF(N($V138)&gt;0,"（未开票 "&amp;TEXT(N($V138),"#,##0.00")&amp;"）",""),IF(N($W138)&lt;-0.005,"多收 "&amp;TEXT(-N($W138),"#,##0.00"),"✔ 已结清")))&amp;IF(N($U138)&gt;0,"｜到账未开票 "&amp;TEXT(N($U138),"#,##0.00")&amp;"，待补票","")&amp;IF(N($R138)&gt;0,"｜收现 "&amp;TEXT(N($R138),"#,##0.00"),"")&amp;IF(N($S138)&gt;0,"｜收款不开票 "&amp;TEXT(N($S138),"#,##0.00"),""))</f>
        <v/>
      </c>
      <c r="Y138" s="312"/>
      <c r="AC138" s="267" t="str">
        <f aca="false">IF(OR(N($O138)=0,N($AB138)=0),"",ROUND(N($O138)/(1+N($AB138))*N($AB138),2))</f>
        <v/>
      </c>
      <c r="AD138" s="312"/>
      <c r="AE138" s="312"/>
      <c r="AF138" s="270" t="str">
        <f aca="false">IF($AN138="","",IF($AN138=1,IF($AO138&gt;=1,"一次性·已到收款期","一次性·未到期"),$AE138&amp;" 第"&amp;$AO138&amp;"/"&amp;$AN138&amp;"期"))</f>
        <v/>
      </c>
      <c r="AG138" s="268" t="str">
        <f aca="false">IF(OR($AN138="",N($M138)=0),"",ROUND(N($K138)*$AO138/$AN138,2)+N($L138))</f>
        <v/>
      </c>
      <c r="AH138" s="268" t="str">
        <f aca="false">IF($AG138="","",MAX(0,ROUND($AG138-(N($Q138)+N($R138)+N($S138)),2)))</f>
        <v/>
      </c>
      <c r="AI138" s="268" t="str">
        <f aca="false">IF(OR(TRIM($B138&amp;$C138)="",NOT(ISNUMBER($D138))),"",SUMIFS($W$3:$W$1001,$AK$3:$AK$1001,$AK138,$D$3:$D$1001,"&lt;"&amp;$D138))</f>
        <v/>
      </c>
      <c r="AJ138" s="268" t="str">
        <f aca="false">IF(TRIM($B138&amp;$C138)="","",SUMIFS($W$3:$W$1001,$AK$3:$AK$1001,$AK138))</f>
        <v/>
      </c>
      <c r="AK138" s="270" t="str">
        <f aca="false">IF(TRIM($B138&amp;$C138)="","",TRIM($B138)&amp;"｜"&amp;TRIM($C138))</f>
        <v/>
      </c>
      <c r="AL138" s="268" t="str">
        <f aca="false">IF(TRIM($B138&amp;$C138)="","",MIN(N($O138),N($Q138)))</f>
        <v/>
      </c>
      <c r="AM138" s="271" t="str">
        <f aca="false">IF(ISNUMBER($D138),YEAR($D138),"")</f>
        <v/>
      </c>
      <c r="AN138" s="271" t="str">
        <f aca="false">IF(OR(TRIM($B138&amp;$C138)="",NOT(ISNUMBER($D138)),NOT(ISNUMBER($E138))),"",IF($E138&lt;$D138,"",IF(IF($AE138="半年付",2,IF($AE138="季度付",4,IF($AE138="月付",12,IF($AE138="半月付",24,1))))=1,1,MAX(1,ROUND(($E138-$D138+1)/365*IF($AE138="半年付",2,IF($AE138="季度付",4,IF($AE138="月付",12,IF($AE138="半月付",24,1)))),0)))))</f>
        <v/>
      </c>
      <c r="AO138" s="271" t="str">
        <f aca="true">IF($AN138="","",MIN($AN138,MAX(0,INT((TODAY()-付款宽限天数-$D138)/(($E138-$D138+1)/$AN138))+1)))</f>
        <v/>
      </c>
    </row>
    <row r="139" customFormat="false" ht="18" hidden="false" customHeight="false" outlineLevel="0" collapsed="false">
      <c r="F139" s="200" t="str">
        <f aca="true">IF(TRIM($B139&amp;$C139)="","",IF(OR(ISNUMBER(SEARCH("未",$A139)),ISNUMBER(SEARCH("送出",$A139)),AND(TRIM($A139)="",NOT(ISNUMBER($D139)),N($H139)=0)),"【合同未回】","")&amp;IF(NOT(ISNUMBER($E139)),IF(OR(ISNUMBER(SEARCH("未",$A139)),ISNUMBER(SEARCH("送出",$A139)),AND(TRIM($A139)="",NOT(ISNUMBER($D139)),N($H139)=0)),"","【未填合同期】"),IF($E139&lt;TODAY(),"【已到期】",IF($E139-TODAY()&lt;=提醒天数,"【即将到期，剩余"&amp;($E139-TODAY())&amp;"天】","【正常】")))&amp;IF(OR($AD139="安装免保",$AD139="技术免保",$AD139="质保期内"),"【"&amp;$AD139&amp;"】",""))</f>
        <v/>
      </c>
      <c r="K139" s="267" t="str">
        <f aca="false">IF(OR(N($H139)=0,N($I139)=0),"",ROUND(N($H139)*N($I139)*IF(N($J139)=0,1,N($J139)),2))</f>
        <v/>
      </c>
      <c r="M139" s="267" t="str">
        <f aca="false">IF(TRIM($B139&amp;$C139)="","",IF(AND(N($K139)=0,N($L139)=0),"",ROUND(N($K139)+N($L139),2)))</f>
        <v/>
      </c>
      <c r="S139" s="267"/>
      <c r="T139" s="268" t="str">
        <f aca="false">IF(TRIM($B139&amp;$C139)="","",IF(N($O139)=0,"",MAX(0,MIN(N($O139)-N($Q139),N($W139)))))</f>
        <v/>
      </c>
      <c r="U139" s="268" t="str">
        <f aca="false">IF(TRIM($B139&amp;$C139)="","",IF(N($Q139)&lt;=N($O139),"",N($Q139)-N($O139)))</f>
        <v/>
      </c>
      <c r="V139" s="268" t="str">
        <f aca="false">IF(OR(TRIM($B139&amp;$C139)="",$W139=""),"",MAX(0,N($W139))-N($T139))</f>
        <v/>
      </c>
      <c r="W139" s="268" t="str">
        <f aca="false">IF(TRIM($B139&amp;$C139)="","",IF(AND(N($M139)=0,N($Q139)+N($R139)+N($S139)=0),"",ROUND(N($M139)-N($Q139)-N($R139)-N($S139),2)))</f>
        <v/>
      </c>
      <c r="X139" s="269" t="str">
        <f aca="false">IF(TRIM($B139&amp;$C139)="","",IF(N($M139)=0,IF((N($Q139)+N($R139)+N($S139))=0,"—未填单价","未填单价，已收 "&amp;TEXT((N($Q139)+N($R139)+N($S139)),"#,##0.00")),IF(N($W139)&gt;0.005,"欠 "&amp;TEXT(N($W139),"#,##0.00")&amp;IF(N($T139)&gt;0,"（开票未到账 "&amp;TEXT(N($T139),"#,##0.00")&amp;"）","")&amp;IF(N($V139)&gt;0,"（未开票 "&amp;TEXT(N($V139),"#,##0.00")&amp;"）",""),IF(N($W139)&lt;-0.005,"多收 "&amp;TEXT(-N($W139),"#,##0.00"),"✔ 已结清")))&amp;IF(N($U139)&gt;0,"｜到账未开票 "&amp;TEXT(N($U139),"#,##0.00")&amp;"，待补票","")&amp;IF(N($R139)&gt;0,"｜收现 "&amp;TEXT(N($R139),"#,##0.00"),"")&amp;IF(N($S139)&gt;0,"｜收款不开票 "&amp;TEXT(N($S139),"#,##0.00"),""))</f>
        <v/>
      </c>
      <c r="Y139" s="312"/>
      <c r="AC139" s="267" t="str">
        <f aca="false">IF(OR(N($O139)=0,N($AB139)=0),"",ROUND(N($O139)/(1+N($AB139))*N($AB139),2))</f>
        <v/>
      </c>
      <c r="AD139" s="312"/>
      <c r="AE139" s="312"/>
      <c r="AF139" s="270" t="str">
        <f aca="false">IF($AN139="","",IF($AN139=1,IF($AO139&gt;=1,"一次性·已到收款期","一次性·未到期"),$AE139&amp;" 第"&amp;$AO139&amp;"/"&amp;$AN139&amp;"期"))</f>
        <v/>
      </c>
      <c r="AG139" s="268" t="str">
        <f aca="false">IF(OR($AN139="",N($M139)=0),"",ROUND(N($K139)*$AO139/$AN139,2)+N($L139))</f>
        <v/>
      </c>
      <c r="AH139" s="268" t="str">
        <f aca="false">IF($AG139="","",MAX(0,ROUND($AG139-(N($Q139)+N($R139)+N($S139)),2)))</f>
        <v/>
      </c>
      <c r="AI139" s="268" t="str">
        <f aca="false">IF(OR(TRIM($B139&amp;$C139)="",NOT(ISNUMBER($D139))),"",SUMIFS($W$3:$W$1001,$AK$3:$AK$1001,$AK139,$D$3:$D$1001,"&lt;"&amp;$D139))</f>
        <v/>
      </c>
      <c r="AJ139" s="268" t="str">
        <f aca="false">IF(TRIM($B139&amp;$C139)="","",SUMIFS($W$3:$W$1001,$AK$3:$AK$1001,$AK139))</f>
        <v/>
      </c>
      <c r="AK139" s="270" t="str">
        <f aca="false">IF(TRIM($B139&amp;$C139)="","",TRIM($B139)&amp;"｜"&amp;TRIM($C139))</f>
        <v/>
      </c>
      <c r="AL139" s="268" t="str">
        <f aca="false">IF(TRIM($B139&amp;$C139)="","",MIN(N($O139),N($Q139)))</f>
        <v/>
      </c>
      <c r="AM139" s="271" t="str">
        <f aca="false">IF(ISNUMBER($D139),YEAR($D139),"")</f>
        <v/>
      </c>
      <c r="AN139" s="271" t="str">
        <f aca="false">IF(OR(TRIM($B139&amp;$C139)="",NOT(ISNUMBER($D139)),NOT(ISNUMBER($E139))),"",IF($E139&lt;$D139,"",IF(IF($AE139="半年付",2,IF($AE139="季度付",4,IF($AE139="月付",12,IF($AE139="半月付",24,1))))=1,1,MAX(1,ROUND(($E139-$D139+1)/365*IF($AE139="半年付",2,IF($AE139="季度付",4,IF($AE139="月付",12,IF($AE139="半月付",24,1)))),0)))))</f>
        <v/>
      </c>
      <c r="AO139" s="271" t="str">
        <f aca="true">IF($AN139="","",MIN($AN139,MAX(0,INT((TODAY()-付款宽限天数-$D139)/(($E139-$D139+1)/$AN139))+1)))</f>
        <v/>
      </c>
    </row>
    <row r="140" customFormat="false" ht="18" hidden="false" customHeight="false" outlineLevel="0" collapsed="false">
      <c r="F140" s="200" t="str">
        <f aca="true">IF(TRIM($B140&amp;$C140)="","",IF(OR(ISNUMBER(SEARCH("未",$A140)),ISNUMBER(SEARCH("送出",$A140)),AND(TRIM($A140)="",NOT(ISNUMBER($D140)),N($H140)=0)),"【合同未回】","")&amp;IF(NOT(ISNUMBER($E140)),IF(OR(ISNUMBER(SEARCH("未",$A140)),ISNUMBER(SEARCH("送出",$A140)),AND(TRIM($A140)="",NOT(ISNUMBER($D140)),N($H140)=0)),"","【未填合同期】"),IF($E140&lt;TODAY(),"【已到期】",IF($E140-TODAY()&lt;=提醒天数,"【即将到期，剩余"&amp;($E140-TODAY())&amp;"天】","【正常】")))&amp;IF(OR($AD140="安装免保",$AD140="技术免保",$AD140="质保期内"),"【"&amp;$AD140&amp;"】",""))</f>
        <v/>
      </c>
      <c r="K140" s="267" t="str">
        <f aca="false">IF(OR(N($H140)=0,N($I140)=0),"",ROUND(N($H140)*N($I140)*IF(N($J140)=0,1,N($J140)),2))</f>
        <v/>
      </c>
      <c r="M140" s="267" t="str">
        <f aca="false">IF(TRIM($B140&amp;$C140)="","",IF(AND(N($K140)=0,N($L140)=0),"",ROUND(N($K140)+N($L140),2)))</f>
        <v/>
      </c>
      <c r="S140" s="267"/>
      <c r="T140" s="268" t="str">
        <f aca="false">IF(TRIM($B140&amp;$C140)="","",IF(N($O140)=0,"",MAX(0,MIN(N($O140)-N($Q140),N($W140)))))</f>
        <v/>
      </c>
      <c r="U140" s="268" t="str">
        <f aca="false">IF(TRIM($B140&amp;$C140)="","",IF(N($Q140)&lt;=N($O140),"",N($Q140)-N($O140)))</f>
        <v/>
      </c>
      <c r="V140" s="268" t="str">
        <f aca="false">IF(OR(TRIM($B140&amp;$C140)="",$W140=""),"",MAX(0,N($W140))-N($T140))</f>
        <v/>
      </c>
      <c r="W140" s="268" t="str">
        <f aca="false">IF(TRIM($B140&amp;$C140)="","",IF(AND(N($M140)=0,N($Q140)+N($R140)+N($S140)=0),"",ROUND(N($M140)-N($Q140)-N($R140)-N($S140),2)))</f>
        <v/>
      </c>
      <c r="X140" s="269" t="str">
        <f aca="false">IF(TRIM($B140&amp;$C140)="","",IF(N($M140)=0,IF((N($Q140)+N($R140)+N($S140))=0,"—未填单价","未填单价，已收 "&amp;TEXT((N($Q140)+N($R140)+N($S140)),"#,##0.00")),IF(N($W140)&gt;0.005,"欠 "&amp;TEXT(N($W140),"#,##0.00")&amp;IF(N($T140)&gt;0,"（开票未到账 "&amp;TEXT(N($T140),"#,##0.00")&amp;"）","")&amp;IF(N($V140)&gt;0,"（未开票 "&amp;TEXT(N($V140),"#,##0.00")&amp;"）",""),IF(N($W140)&lt;-0.005,"多收 "&amp;TEXT(-N($W140),"#,##0.00"),"✔ 已结清")))&amp;IF(N($U140)&gt;0,"｜到账未开票 "&amp;TEXT(N($U140),"#,##0.00")&amp;"，待补票","")&amp;IF(N($R140)&gt;0,"｜收现 "&amp;TEXT(N($R140),"#,##0.00"),"")&amp;IF(N($S140)&gt;0,"｜收款不开票 "&amp;TEXT(N($S140),"#,##0.00"),""))</f>
        <v/>
      </c>
      <c r="Y140" s="312"/>
      <c r="AC140" s="267" t="str">
        <f aca="false">IF(OR(N($O140)=0,N($AB140)=0),"",ROUND(N($O140)/(1+N($AB140))*N($AB140),2))</f>
        <v/>
      </c>
      <c r="AD140" s="312"/>
      <c r="AE140" s="312"/>
      <c r="AF140" s="270" t="str">
        <f aca="false">IF($AN140="","",IF($AN140=1,IF($AO140&gt;=1,"一次性·已到收款期","一次性·未到期"),$AE140&amp;" 第"&amp;$AO140&amp;"/"&amp;$AN140&amp;"期"))</f>
        <v/>
      </c>
      <c r="AG140" s="268" t="str">
        <f aca="false">IF(OR($AN140="",N($M140)=0),"",ROUND(N($K140)*$AO140/$AN140,2)+N($L140))</f>
        <v/>
      </c>
      <c r="AH140" s="268" t="str">
        <f aca="false">IF($AG140="","",MAX(0,ROUND($AG140-(N($Q140)+N($R140)+N($S140)),2)))</f>
        <v/>
      </c>
      <c r="AI140" s="268" t="str">
        <f aca="false">IF(OR(TRIM($B140&amp;$C140)="",NOT(ISNUMBER($D140))),"",SUMIFS($W$3:$W$1001,$AK$3:$AK$1001,$AK140,$D$3:$D$1001,"&lt;"&amp;$D140))</f>
        <v/>
      </c>
      <c r="AJ140" s="268" t="str">
        <f aca="false">IF(TRIM($B140&amp;$C140)="","",SUMIFS($W$3:$W$1001,$AK$3:$AK$1001,$AK140))</f>
        <v/>
      </c>
      <c r="AK140" s="270" t="str">
        <f aca="false">IF(TRIM($B140&amp;$C140)="","",TRIM($B140)&amp;"｜"&amp;TRIM($C140))</f>
        <v/>
      </c>
      <c r="AL140" s="268" t="str">
        <f aca="false">IF(TRIM($B140&amp;$C140)="","",MIN(N($O140),N($Q140)))</f>
        <v/>
      </c>
      <c r="AM140" s="271" t="str">
        <f aca="false">IF(ISNUMBER($D140),YEAR($D140),"")</f>
        <v/>
      </c>
      <c r="AN140" s="271" t="str">
        <f aca="false">IF(OR(TRIM($B140&amp;$C140)="",NOT(ISNUMBER($D140)),NOT(ISNUMBER($E140))),"",IF($E140&lt;$D140,"",IF(IF($AE140="半年付",2,IF($AE140="季度付",4,IF($AE140="月付",12,IF($AE140="半月付",24,1))))=1,1,MAX(1,ROUND(($E140-$D140+1)/365*IF($AE140="半年付",2,IF($AE140="季度付",4,IF($AE140="月付",12,IF($AE140="半月付",24,1)))),0)))))</f>
        <v/>
      </c>
      <c r="AO140" s="271" t="str">
        <f aca="true">IF($AN140="","",MIN($AN140,MAX(0,INT((TODAY()-付款宽限天数-$D140)/(($E140-$D140+1)/$AN140))+1)))</f>
        <v/>
      </c>
    </row>
    <row r="141" customFormat="false" ht="18" hidden="false" customHeight="false" outlineLevel="0" collapsed="false">
      <c r="F141" s="200" t="str">
        <f aca="true">IF(TRIM($B141&amp;$C141)="","",IF(OR(ISNUMBER(SEARCH("未",$A141)),ISNUMBER(SEARCH("送出",$A141)),AND(TRIM($A141)="",NOT(ISNUMBER($D141)),N($H141)=0)),"【合同未回】","")&amp;IF(NOT(ISNUMBER($E141)),IF(OR(ISNUMBER(SEARCH("未",$A141)),ISNUMBER(SEARCH("送出",$A141)),AND(TRIM($A141)="",NOT(ISNUMBER($D141)),N($H141)=0)),"","【未填合同期】"),IF($E141&lt;TODAY(),"【已到期】",IF($E141-TODAY()&lt;=提醒天数,"【即将到期，剩余"&amp;($E141-TODAY())&amp;"天】","【正常】")))&amp;IF(OR($AD141="安装免保",$AD141="技术免保",$AD141="质保期内"),"【"&amp;$AD141&amp;"】",""))</f>
        <v/>
      </c>
      <c r="K141" s="267" t="str">
        <f aca="false">IF(OR(N($H141)=0,N($I141)=0),"",ROUND(N($H141)*N($I141)*IF(N($J141)=0,1,N($J141)),2))</f>
        <v/>
      </c>
      <c r="M141" s="267" t="str">
        <f aca="false">IF(TRIM($B141&amp;$C141)="","",IF(AND(N($K141)=0,N($L141)=0),"",ROUND(N($K141)+N($L141),2)))</f>
        <v/>
      </c>
      <c r="S141" s="267"/>
      <c r="T141" s="268" t="str">
        <f aca="false">IF(TRIM($B141&amp;$C141)="","",IF(N($O141)=0,"",MAX(0,MIN(N($O141)-N($Q141),N($W141)))))</f>
        <v/>
      </c>
      <c r="U141" s="268" t="str">
        <f aca="false">IF(TRIM($B141&amp;$C141)="","",IF(N($Q141)&lt;=N($O141),"",N($Q141)-N($O141)))</f>
        <v/>
      </c>
      <c r="V141" s="268" t="str">
        <f aca="false">IF(OR(TRIM($B141&amp;$C141)="",$W141=""),"",MAX(0,N($W141))-N($T141))</f>
        <v/>
      </c>
      <c r="W141" s="268" t="str">
        <f aca="false">IF(TRIM($B141&amp;$C141)="","",IF(AND(N($M141)=0,N($Q141)+N($R141)+N($S141)=0),"",ROUND(N($M141)-N($Q141)-N($R141)-N($S141),2)))</f>
        <v/>
      </c>
      <c r="X141" s="269" t="str">
        <f aca="false">IF(TRIM($B141&amp;$C141)="","",IF(N($M141)=0,IF((N($Q141)+N($R141)+N($S141))=0,"—未填单价","未填单价，已收 "&amp;TEXT((N($Q141)+N($R141)+N($S141)),"#,##0.00")),IF(N($W141)&gt;0.005,"欠 "&amp;TEXT(N($W141),"#,##0.00")&amp;IF(N($T141)&gt;0,"（开票未到账 "&amp;TEXT(N($T141),"#,##0.00")&amp;"）","")&amp;IF(N($V141)&gt;0,"（未开票 "&amp;TEXT(N($V141),"#,##0.00")&amp;"）",""),IF(N($W141)&lt;-0.005,"多收 "&amp;TEXT(-N($W141),"#,##0.00"),"✔ 已结清")))&amp;IF(N($U141)&gt;0,"｜到账未开票 "&amp;TEXT(N($U141),"#,##0.00")&amp;"，待补票","")&amp;IF(N($R141)&gt;0,"｜收现 "&amp;TEXT(N($R141),"#,##0.00"),"")&amp;IF(N($S141)&gt;0,"｜收款不开票 "&amp;TEXT(N($S141),"#,##0.00"),""))</f>
        <v/>
      </c>
      <c r="Y141" s="312"/>
      <c r="AC141" s="267" t="str">
        <f aca="false">IF(OR(N($O141)=0,N($AB141)=0),"",ROUND(N($O141)/(1+N($AB141))*N($AB141),2))</f>
        <v/>
      </c>
      <c r="AD141" s="312"/>
      <c r="AE141" s="312"/>
      <c r="AF141" s="270" t="str">
        <f aca="false">IF($AN141="","",IF($AN141=1,IF($AO141&gt;=1,"一次性·已到收款期","一次性·未到期"),$AE141&amp;" 第"&amp;$AO141&amp;"/"&amp;$AN141&amp;"期"))</f>
        <v/>
      </c>
      <c r="AG141" s="268" t="str">
        <f aca="false">IF(OR($AN141="",N($M141)=0),"",ROUND(N($K141)*$AO141/$AN141,2)+N($L141))</f>
        <v/>
      </c>
      <c r="AH141" s="268" t="str">
        <f aca="false">IF($AG141="","",MAX(0,ROUND($AG141-(N($Q141)+N($R141)+N($S141)),2)))</f>
        <v/>
      </c>
      <c r="AI141" s="268" t="str">
        <f aca="false">IF(OR(TRIM($B141&amp;$C141)="",NOT(ISNUMBER($D141))),"",SUMIFS($W$3:$W$1001,$AK$3:$AK$1001,$AK141,$D$3:$D$1001,"&lt;"&amp;$D141))</f>
        <v/>
      </c>
      <c r="AJ141" s="268" t="str">
        <f aca="false">IF(TRIM($B141&amp;$C141)="","",SUMIFS($W$3:$W$1001,$AK$3:$AK$1001,$AK141))</f>
        <v/>
      </c>
      <c r="AK141" s="270" t="str">
        <f aca="false">IF(TRIM($B141&amp;$C141)="","",TRIM($B141)&amp;"｜"&amp;TRIM($C141))</f>
        <v/>
      </c>
      <c r="AL141" s="268" t="str">
        <f aca="false">IF(TRIM($B141&amp;$C141)="","",MIN(N($O141),N($Q141)))</f>
        <v/>
      </c>
      <c r="AM141" s="271" t="str">
        <f aca="false">IF(ISNUMBER($D141),YEAR($D141),"")</f>
        <v/>
      </c>
      <c r="AN141" s="271" t="str">
        <f aca="false">IF(OR(TRIM($B141&amp;$C141)="",NOT(ISNUMBER($D141)),NOT(ISNUMBER($E141))),"",IF($E141&lt;$D141,"",IF(IF($AE141="半年付",2,IF($AE141="季度付",4,IF($AE141="月付",12,IF($AE141="半月付",24,1))))=1,1,MAX(1,ROUND(($E141-$D141+1)/365*IF($AE141="半年付",2,IF($AE141="季度付",4,IF($AE141="月付",12,IF($AE141="半月付",24,1)))),0)))))</f>
        <v/>
      </c>
      <c r="AO141" s="271" t="str">
        <f aca="true">IF($AN141="","",MIN($AN141,MAX(0,INT((TODAY()-付款宽限天数-$D141)/(($E141-$D141+1)/$AN141))+1)))</f>
        <v/>
      </c>
    </row>
    <row r="142" customFormat="false" ht="18" hidden="false" customHeight="false" outlineLevel="0" collapsed="false">
      <c r="F142" s="200" t="str">
        <f aca="true">IF(TRIM($B142&amp;$C142)="","",IF(OR(ISNUMBER(SEARCH("未",$A142)),ISNUMBER(SEARCH("送出",$A142)),AND(TRIM($A142)="",NOT(ISNUMBER($D142)),N($H142)=0)),"【合同未回】","")&amp;IF(NOT(ISNUMBER($E142)),IF(OR(ISNUMBER(SEARCH("未",$A142)),ISNUMBER(SEARCH("送出",$A142)),AND(TRIM($A142)="",NOT(ISNUMBER($D142)),N($H142)=0)),"","【未填合同期】"),IF($E142&lt;TODAY(),"【已到期】",IF($E142-TODAY()&lt;=提醒天数,"【即将到期，剩余"&amp;($E142-TODAY())&amp;"天】","【正常】")))&amp;IF(OR($AD142="安装免保",$AD142="技术免保",$AD142="质保期内"),"【"&amp;$AD142&amp;"】",""))</f>
        <v/>
      </c>
      <c r="K142" s="267" t="str">
        <f aca="false">IF(OR(N($H142)=0,N($I142)=0),"",ROUND(N($H142)*N($I142)*IF(N($J142)=0,1,N($J142)),2))</f>
        <v/>
      </c>
      <c r="M142" s="267" t="str">
        <f aca="false">IF(TRIM($B142&amp;$C142)="","",IF(AND(N($K142)=0,N($L142)=0),"",ROUND(N($K142)+N($L142),2)))</f>
        <v/>
      </c>
      <c r="S142" s="267"/>
      <c r="T142" s="268" t="str">
        <f aca="false">IF(TRIM($B142&amp;$C142)="","",IF(N($O142)=0,"",MAX(0,MIN(N($O142)-N($Q142),N($W142)))))</f>
        <v/>
      </c>
      <c r="U142" s="268" t="str">
        <f aca="false">IF(TRIM($B142&amp;$C142)="","",IF(N($Q142)&lt;=N($O142),"",N($Q142)-N($O142)))</f>
        <v/>
      </c>
      <c r="V142" s="268" t="str">
        <f aca="false">IF(OR(TRIM($B142&amp;$C142)="",$W142=""),"",MAX(0,N($W142))-N($T142))</f>
        <v/>
      </c>
      <c r="W142" s="268" t="str">
        <f aca="false">IF(TRIM($B142&amp;$C142)="","",IF(AND(N($M142)=0,N($Q142)+N($R142)+N($S142)=0),"",ROUND(N($M142)-N($Q142)-N($R142)-N($S142),2)))</f>
        <v/>
      </c>
      <c r="X142" s="269" t="str">
        <f aca="false">IF(TRIM($B142&amp;$C142)="","",IF(N($M142)=0,IF((N($Q142)+N($R142)+N($S142))=0,"—未填单价","未填单价，已收 "&amp;TEXT((N($Q142)+N($R142)+N($S142)),"#,##0.00")),IF(N($W142)&gt;0.005,"欠 "&amp;TEXT(N($W142),"#,##0.00")&amp;IF(N($T142)&gt;0,"（开票未到账 "&amp;TEXT(N($T142),"#,##0.00")&amp;"）","")&amp;IF(N($V142)&gt;0,"（未开票 "&amp;TEXT(N($V142),"#,##0.00")&amp;"）",""),IF(N($W142)&lt;-0.005,"多收 "&amp;TEXT(-N($W142),"#,##0.00"),"✔ 已结清")))&amp;IF(N($U142)&gt;0,"｜到账未开票 "&amp;TEXT(N($U142),"#,##0.00")&amp;"，待补票","")&amp;IF(N($R142)&gt;0,"｜收现 "&amp;TEXT(N($R142),"#,##0.00"),"")&amp;IF(N($S142)&gt;0,"｜收款不开票 "&amp;TEXT(N($S142),"#,##0.00"),""))</f>
        <v/>
      </c>
      <c r="Y142" s="312"/>
      <c r="AC142" s="267" t="str">
        <f aca="false">IF(OR(N($O142)=0,N($AB142)=0),"",ROUND(N($O142)/(1+N($AB142))*N($AB142),2))</f>
        <v/>
      </c>
      <c r="AD142" s="312"/>
      <c r="AE142" s="312"/>
      <c r="AF142" s="270" t="str">
        <f aca="false">IF($AN142="","",IF($AN142=1,IF($AO142&gt;=1,"一次性·已到收款期","一次性·未到期"),$AE142&amp;" 第"&amp;$AO142&amp;"/"&amp;$AN142&amp;"期"))</f>
        <v/>
      </c>
      <c r="AG142" s="268" t="str">
        <f aca="false">IF(OR($AN142="",N($M142)=0),"",ROUND(N($K142)*$AO142/$AN142,2)+N($L142))</f>
        <v/>
      </c>
      <c r="AH142" s="268" t="str">
        <f aca="false">IF($AG142="","",MAX(0,ROUND($AG142-(N($Q142)+N($R142)+N($S142)),2)))</f>
        <v/>
      </c>
      <c r="AI142" s="268" t="str">
        <f aca="false">IF(OR(TRIM($B142&amp;$C142)="",NOT(ISNUMBER($D142))),"",SUMIFS($W$3:$W$1001,$AK$3:$AK$1001,$AK142,$D$3:$D$1001,"&lt;"&amp;$D142))</f>
        <v/>
      </c>
      <c r="AJ142" s="268" t="str">
        <f aca="false">IF(TRIM($B142&amp;$C142)="","",SUMIFS($W$3:$W$1001,$AK$3:$AK$1001,$AK142))</f>
        <v/>
      </c>
      <c r="AK142" s="270" t="str">
        <f aca="false">IF(TRIM($B142&amp;$C142)="","",TRIM($B142)&amp;"｜"&amp;TRIM($C142))</f>
        <v/>
      </c>
      <c r="AL142" s="268" t="str">
        <f aca="false">IF(TRIM($B142&amp;$C142)="","",MIN(N($O142),N($Q142)))</f>
        <v/>
      </c>
      <c r="AM142" s="271" t="str">
        <f aca="false">IF(ISNUMBER($D142),YEAR($D142),"")</f>
        <v/>
      </c>
      <c r="AN142" s="271" t="str">
        <f aca="false">IF(OR(TRIM($B142&amp;$C142)="",NOT(ISNUMBER($D142)),NOT(ISNUMBER($E142))),"",IF($E142&lt;$D142,"",IF(IF($AE142="半年付",2,IF($AE142="季度付",4,IF($AE142="月付",12,IF($AE142="半月付",24,1))))=1,1,MAX(1,ROUND(($E142-$D142+1)/365*IF($AE142="半年付",2,IF($AE142="季度付",4,IF($AE142="月付",12,IF($AE142="半月付",24,1)))),0)))))</f>
        <v/>
      </c>
      <c r="AO142" s="271" t="str">
        <f aca="true">IF($AN142="","",MIN($AN142,MAX(0,INT((TODAY()-付款宽限天数-$D142)/(($E142-$D142+1)/$AN142))+1)))</f>
        <v/>
      </c>
    </row>
    <row r="143" customFormat="false" ht="18" hidden="false" customHeight="false" outlineLevel="0" collapsed="false">
      <c r="F143" s="200" t="str">
        <f aca="true">IF(TRIM($B143&amp;$C143)="","",IF(OR(ISNUMBER(SEARCH("未",$A143)),ISNUMBER(SEARCH("送出",$A143)),AND(TRIM($A143)="",NOT(ISNUMBER($D143)),N($H143)=0)),"【合同未回】","")&amp;IF(NOT(ISNUMBER($E143)),IF(OR(ISNUMBER(SEARCH("未",$A143)),ISNUMBER(SEARCH("送出",$A143)),AND(TRIM($A143)="",NOT(ISNUMBER($D143)),N($H143)=0)),"","【未填合同期】"),IF($E143&lt;TODAY(),"【已到期】",IF($E143-TODAY()&lt;=提醒天数,"【即将到期，剩余"&amp;($E143-TODAY())&amp;"天】","【正常】")))&amp;IF(OR($AD143="安装免保",$AD143="技术免保",$AD143="质保期内"),"【"&amp;$AD143&amp;"】",""))</f>
        <v/>
      </c>
      <c r="K143" s="267" t="str">
        <f aca="false">IF(OR(N($H143)=0,N($I143)=0),"",ROUND(N($H143)*N($I143)*IF(N($J143)=0,1,N($J143)),2))</f>
        <v/>
      </c>
      <c r="M143" s="267" t="str">
        <f aca="false">IF(TRIM($B143&amp;$C143)="","",IF(AND(N($K143)=0,N($L143)=0),"",ROUND(N($K143)+N($L143),2)))</f>
        <v/>
      </c>
      <c r="S143" s="267"/>
      <c r="T143" s="268" t="str">
        <f aca="false">IF(TRIM($B143&amp;$C143)="","",IF(N($O143)=0,"",MAX(0,MIN(N($O143)-N($Q143),N($W143)))))</f>
        <v/>
      </c>
      <c r="U143" s="268" t="str">
        <f aca="false">IF(TRIM($B143&amp;$C143)="","",IF(N($Q143)&lt;=N($O143),"",N($Q143)-N($O143)))</f>
        <v/>
      </c>
      <c r="V143" s="268" t="str">
        <f aca="false">IF(OR(TRIM($B143&amp;$C143)="",$W143=""),"",MAX(0,N($W143))-N($T143))</f>
        <v/>
      </c>
      <c r="W143" s="268" t="str">
        <f aca="false">IF(TRIM($B143&amp;$C143)="","",IF(AND(N($M143)=0,N($Q143)+N($R143)+N($S143)=0),"",ROUND(N($M143)-N($Q143)-N($R143)-N($S143),2)))</f>
        <v/>
      </c>
      <c r="X143" s="269" t="str">
        <f aca="false">IF(TRIM($B143&amp;$C143)="","",IF(N($M143)=0,IF((N($Q143)+N($R143)+N($S143))=0,"—未填单价","未填单价，已收 "&amp;TEXT((N($Q143)+N($R143)+N($S143)),"#,##0.00")),IF(N($W143)&gt;0.005,"欠 "&amp;TEXT(N($W143),"#,##0.00")&amp;IF(N($T143)&gt;0,"（开票未到账 "&amp;TEXT(N($T143),"#,##0.00")&amp;"）","")&amp;IF(N($V143)&gt;0,"（未开票 "&amp;TEXT(N($V143),"#,##0.00")&amp;"）",""),IF(N($W143)&lt;-0.005,"多收 "&amp;TEXT(-N($W143),"#,##0.00"),"✔ 已结清")))&amp;IF(N($U143)&gt;0,"｜到账未开票 "&amp;TEXT(N($U143),"#,##0.00")&amp;"，待补票","")&amp;IF(N($R143)&gt;0,"｜收现 "&amp;TEXT(N($R143),"#,##0.00"),"")&amp;IF(N($S143)&gt;0,"｜收款不开票 "&amp;TEXT(N($S143),"#,##0.00"),""))</f>
        <v/>
      </c>
      <c r="Y143" s="312"/>
      <c r="AC143" s="267" t="str">
        <f aca="false">IF(OR(N($O143)=0,N($AB143)=0),"",ROUND(N($O143)/(1+N($AB143))*N($AB143),2))</f>
        <v/>
      </c>
      <c r="AD143" s="312"/>
      <c r="AE143" s="312"/>
      <c r="AF143" s="270" t="str">
        <f aca="false">IF($AN143="","",IF($AN143=1,IF($AO143&gt;=1,"一次性·已到收款期","一次性·未到期"),$AE143&amp;" 第"&amp;$AO143&amp;"/"&amp;$AN143&amp;"期"))</f>
        <v/>
      </c>
      <c r="AG143" s="268" t="str">
        <f aca="false">IF(OR($AN143="",N($M143)=0),"",ROUND(N($K143)*$AO143/$AN143,2)+N($L143))</f>
        <v/>
      </c>
      <c r="AH143" s="268" t="str">
        <f aca="false">IF($AG143="","",MAX(0,ROUND($AG143-(N($Q143)+N($R143)+N($S143)),2)))</f>
        <v/>
      </c>
      <c r="AI143" s="268" t="str">
        <f aca="false">IF(OR(TRIM($B143&amp;$C143)="",NOT(ISNUMBER($D143))),"",SUMIFS($W$3:$W$1001,$AK$3:$AK$1001,$AK143,$D$3:$D$1001,"&lt;"&amp;$D143))</f>
        <v/>
      </c>
      <c r="AJ143" s="268" t="str">
        <f aca="false">IF(TRIM($B143&amp;$C143)="","",SUMIFS($W$3:$W$1001,$AK$3:$AK$1001,$AK143))</f>
        <v/>
      </c>
      <c r="AK143" s="270" t="str">
        <f aca="false">IF(TRIM($B143&amp;$C143)="","",TRIM($B143)&amp;"｜"&amp;TRIM($C143))</f>
        <v/>
      </c>
      <c r="AL143" s="268" t="str">
        <f aca="false">IF(TRIM($B143&amp;$C143)="","",MIN(N($O143),N($Q143)))</f>
        <v/>
      </c>
      <c r="AM143" s="271" t="str">
        <f aca="false">IF(ISNUMBER($D143),YEAR($D143),"")</f>
        <v/>
      </c>
      <c r="AN143" s="271" t="str">
        <f aca="false">IF(OR(TRIM($B143&amp;$C143)="",NOT(ISNUMBER($D143)),NOT(ISNUMBER($E143))),"",IF($E143&lt;$D143,"",IF(IF($AE143="半年付",2,IF($AE143="季度付",4,IF($AE143="月付",12,IF($AE143="半月付",24,1))))=1,1,MAX(1,ROUND(($E143-$D143+1)/365*IF($AE143="半年付",2,IF($AE143="季度付",4,IF($AE143="月付",12,IF($AE143="半月付",24,1)))),0)))))</f>
        <v/>
      </c>
      <c r="AO143" s="271" t="str">
        <f aca="true">IF($AN143="","",MIN($AN143,MAX(0,INT((TODAY()-付款宽限天数-$D143)/(($E143-$D143+1)/$AN143))+1)))</f>
        <v/>
      </c>
    </row>
    <row r="144" customFormat="false" ht="18" hidden="false" customHeight="false" outlineLevel="0" collapsed="false">
      <c r="F144" s="200" t="str">
        <f aca="true">IF(TRIM($B144&amp;$C144)="","",IF(OR(ISNUMBER(SEARCH("未",$A144)),ISNUMBER(SEARCH("送出",$A144)),AND(TRIM($A144)="",NOT(ISNUMBER($D144)),N($H144)=0)),"【合同未回】","")&amp;IF(NOT(ISNUMBER($E144)),IF(OR(ISNUMBER(SEARCH("未",$A144)),ISNUMBER(SEARCH("送出",$A144)),AND(TRIM($A144)="",NOT(ISNUMBER($D144)),N($H144)=0)),"","【未填合同期】"),IF($E144&lt;TODAY(),"【已到期】",IF($E144-TODAY()&lt;=提醒天数,"【即将到期，剩余"&amp;($E144-TODAY())&amp;"天】","【正常】")))&amp;IF(OR($AD144="安装免保",$AD144="技术免保",$AD144="质保期内"),"【"&amp;$AD144&amp;"】",""))</f>
        <v/>
      </c>
      <c r="K144" s="267" t="str">
        <f aca="false">IF(OR(N($H144)=0,N($I144)=0),"",ROUND(N($H144)*N($I144)*IF(N($J144)=0,1,N($J144)),2))</f>
        <v/>
      </c>
      <c r="M144" s="267" t="str">
        <f aca="false">IF(TRIM($B144&amp;$C144)="","",IF(AND(N($K144)=0,N($L144)=0),"",ROUND(N($K144)+N($L144),2)))</f>
        <v/>
      </c>
      <c r="S144" s="267"/>
      <c r="T144" s="268" t="str">
        <f aca="false">IF(TRIM($B144&amp;$C144)="","",IF(N($O144)=0,"",MAX(0,MIN(N($O144)-N($Q144),N($W144)))))</f>
        <v/>
      </c>
      <c r="U144" s="268" t="str">
        <f aca="false">IF(TRIM($B144&amp;$C144)="","",IF(N($Q144)&lt;=N($O144),"",N($Q144)-N($O144)))</f>
        <v/>
      </c>
      <c r="V144" s="268" t="str">
        <f aca="false">IF(OR(TRIM($B144&amp;$C144)="",$W144=""),"",MAX(0,N($W144))-N($T144))</f>
        <v/>
      </c>
      <c r="W144" s="268" t="str">
        <f aca="false">IF(TRIM($B144&amp;$C144)="","",IF(AND(N($M144)=0,N($Q144)+N($R144)+N($S144)=0),"",ROUND(N($M144)-N($Q144)-N($R144)-N($S144),2)))</f>
        <v/>
      </c>
      <c r="X144" s="269" t="str">
        <f aca="false">IF(TRIM($B144&amp;$C144)="","",IF(N($M144)=0,IF((N($Q144)+N($R144)+N($S144))=0,"—未填单价","未填单价，已收 "&amp;TEXT((N($Q144)+N($R144)+N($S144)),"#,##0.00")),IF(N($W144)&gt;0.005,"欠 "&amp;TEXT(N($W144),"#,##0.00")&amp;IF(N($T144)&gt;0,"（开票未到账 "&amp;TEXT(N($T144),"#,##0.00")&amp;"）","")&amp;IF(N($V144)&gt;0,"（未开票 "&amp;TEXT(N($V144),"#,##0.00")&amp;"）",""),IF(N($W144)&lt;-0.005,"多收 "&amp;TEXT(-N($W144),"#,##0.00"),"✔ 已结清")))&amp;IF(N($U144)&gt;0,"｜到账未开票 "&amp;TEXT(N($U144),"#,##0.00")&amp;"，待补票","")&amp;IF(N($R144)&gt;0,"｜收现 "&amp;TEXT(N($R144),"#,##0.00"),"")&amp;IF(N($S144)&gt;0,"｜收款不开票 "&amp;TEXT(N($S144),"#,##0.00"),""))</f>
        <v/>
      </c>
      <c r="Y144" s="312"/>
      <c r="AC144" s="267" t="str">
        <f aca="false">IF(OR(N($O144)=0,N($AB144)=0),"",ROUND(N($O144)/(1+N($AB144))*N($AB144),2))</f>
        <v/>
      </c>
      <c r="AD144" s="312"/>
      <c r="AE144" s="312"/>
      <c r="AF144" s="270" t="str">
        <f aca="false">IF($AN144="","",IF($AN144=1,IF($AO144&gt;=1,"一次性·已到收款期","一次性·未到期"),$AE144&amp;" 第"&amp;$AO144&amp;"/"&amp;$AN144&amp;"期"))</f>
        <v/>
      </c>
      <c r="AG144" s="268" t="str">
        <f aca="false">IF(OR($AN144="",N($M144)=0),"",ROUND(N($K144)*$AO144/$AN144,2)+N($L144))</f>
        <v/>
      </c>
      <c r="AH144" s="268" t="str">
        <f aca="false">IF($AG144="","",MAX(0,ROUND($AG144-(N($Q144)+N($R144)+N($S144)),2)))</f>
        <v/>
      </c>
      <c r="AI144" s="268" t="str">
        <f aca="false">IF(OR(TRIM($B144&amp;$C144)="",NOT(ISNUMBER($D144))),"",SUMIFS($W$3:$W$1001,$AK$3:$AK$1001,$AK144,$D$3:$D$1001,"&lt;"&amp;$D144))</f>
        <v/>
      </c>
      <c r="AJ144" s="268" t="str">
        <f aca="false">IF(TRIM($B144&amp;$C144)="","",SUMIFS($W$3:$W$1001,$AK$3:$AK$1001,$AK144))</f>
        <v/>
      </c>
      <c r="AK144" s="270" t="str">
        <f aca="false">IF(TRIM($B144&amp;$C144)="","",TRIM($B144)&amp;"｜"&amp;TRIM($C144))</f>
        <v/>
      </c>
      <c r="AL144" s="268" t="str">
        <f aca="false">IF(TRIM($B144&amp;$C144)="","",MIN(N($O144),N($Q144)))</f>
        <v/>
      </c>
      <c r="AM144" s="271" t="str">
        <f aca="false">IF(ISNUMBER($D144),YEAR($D144),"")</f>
        <v/>
      </c>
      <c r="AN144" s="271" t="str">
        <f aca="false">IF(OR(TRIM($B144&amp;$C144)="",NOT(ISNUMBER($D144)),NOT(ISNUMBER($E144))),"",IF($E144&lt;$D144,"",IF(IF($AE144="半年付",2,IF($AE144="季度付",4,IF($AE144="月付",12,IF($AE144="半月付",24,1))))=1,1,MAX(1,ROUND(($E144-$D144+1)/365*IF($AE144="半年付",2,IF($AE144="季度付",4,IF($AE144="月付",12,IF($AE144="半月付",24,1)))),0)))))</f>
        <v/>
      </c>
      <c r="AO144" s="271" t="str">
        <f aca="true">IF($AN144="","",MIN($AN144,MAX(0,INT((TODAY()-付款宽限天数-$D144)/(($E144-$D144+1)/$AN144))+1)))</f>
        <v/>
      </c>
    </row>
    <row r="145" customFormat="false" ht="18" hidden="false" customHeight="false" outlineLevel="0" collapsed="false">
      <c r="F145" s="200" t="str">
        <f aca="true">IF(TRIM($B145&amp;$C145)="","",IF(OR(ISNUMBER(SEARCH("未",$A145)),ISNUMBER(SEARCH("送出",$A145)),AND(TRIM($A145)="",NOT(ISNUMBER($D145)),N($H145)=0)),"【合同未回】","")&amp;IF(NOT(ISNUMBER($E145)),IF(OR(ISNUMBER(SEARCH("未",$A145)),ISNUMBER(SEARCH("送出",$A145)),AND(TRIM($A145)="",NOT(ISNUMBER($D145)),N($H145)=0)),"","【未填合同期】"),IF($E145&lt;TODAY(),"【已到期】",IF($E145-TODAY()&lt;=提醒天数,"【即将到期，剩余"&amp;($E145-TODAY())&amp;"天】","【正常】")))&amp;IF(OR($AD145="安装免保",$AD145="技术免保",$AD145="质保期内"),"【"&amp;$AD145&amp;"】",""))</f>
        <v/>
      </c>
      <c r="K145" s="267" t="str">
        <f aca="false">IF(OR(N($H145)=0,N($I145)=0),"",ROUND(N($H145)*N($I145)*IF(N($J145)=0,1,N($J145)),2))</f>
        <v/>
      </c>
      <c r="M145" s="267" t="str">
        <f aca="false">IF(TRIM($B145&amp;$C145)="","",IF(AND(N($K145)=0,N($L145)=0),"",ROUND(N($K145)+N($L145),2)))</f>
        <v/>
      </c>
      <c r="S145" s="267"/>
      <c r="T145" s="268" t="str">
        <f aca="false">IF(TRIM($B145&amp;$C145)="","",IF(N($O145)=0,"",MAX(0,MIN(N($O145)-N($Q145),N($W145)))))</f>
        <v/>
      </c>
      <c r="U145" s="268" t="str">
        <f aca="false">IF(TRIM($B145&amp;$C145)="","",IF(N($Q145)&lt;=N($O145),"",N($Q145)-N($O145)))</f>
        <v/>
      </c>
      <c r="V145" s="268" t="str">
        <f aca="false">IF(OR(TRIM($B145&amp;$C145)="",$W145=""),"",MAX(0,N($W145))-N($T145))</f>
        <v/>
      </c>
      <c r="W145" s="268" t="str">
        <f aca="false">IF(TRIM($B145&amp;$C145)="","",IF(AND(N($M145)=0,N($Q145)+N($R145)+N($S145)=0),"",ROUND(N($M145)-N($Q145)-N($R145)-N($S145),2)))</f>
        <v/>
      </c>
      <c r="X145" s="269" t="str">
        <f aca="false">IF(TRIM($B145&amp;$C145)="","",IF(N($M145)=0,IF((N($Q145)+N($R145)+N($S145))=0,"—未填单价","未填单价，已收 "&amp;TEXT((N($Q145)+N($R145)+N($S145)),"#,##0.00")),IF(N($W145)&gt;0.005,"欠 "&amp;TEXT(N($W145),"#,##0.00")&amp;IF(N($T145)&gt;0,"（开票未到账 "&amp;TEXT(N($T145),"#,##0.00")&amp;"）","")&amp;IF(N($V145)&gt;0,"（未开票 "&amp;TEXT(N($V145),"#,##0.00")&amp;"）",""),IF(N($W145)&lt;-0.005,"多收 "&amp;TEXT(-N($W145),"#,##0.00"),"✔ 已结清")))&amp;IF(N($U145)&gt;0,"｜到账未开票 "&amp;TEXT(N($U145),"#,##0.00")&amp;"，待补票","")&amp;IF(N($R145)&gt;0,"｜收现 "&amp;TEXT(N($R145),"#,##0.00"),"")&amp;IF(N($S145)&gt;0,"｜收款不开票 "&amp;TEXT(N($S145),"#,##0.00"),""))</f>
        <v/>
      </c>
      <c r="Y145" s="312"/>
      <c r="AC145" s="267" t="str">
        <f aca="false">IF(OR(N($O145)=0,N($AB145)=0),"",ROUND(N($O145)/(1+N($AB145))*N($AB145),2))</f>
        <v/>
      </c>
      <c r="AD145" s="312"/>
      <c r="AE145" s="312"/>
      <c r="AF145" s="270" t="str">
        <f aca="false">IF($AN145="","",IF($AN145=1,IF($AO145&gt;=1,"一次性·已到收款期","一次性·未到期"),$AE145&amp;" 第"&amp;$AO145&amp;"/"&amp;$AN145&amp;"期"))</f>
        <v/>
      </c>
      <c r="AG145" s="268" t="str">
        <f aca="false">IF(OR($AN145="",N($M145)=0),"",ROUND(N($K145)*$AO145/$AN145,2)+N($L145))</f>
        <v/>
      </c>
      <c r="AH145" s="268" t="str">
        <f aca="false">IF($AG145="","",MAX(0,ROUND($AG145-(N($Q145)+N($R145)+N($S145)),2)))</f>
        <v/>
      </c>
      <c r="AI145" s="268" t="str">
        <f aca="false">IF(OR(TRIM($B145&amp;$C145)="",NOT(ISNUMBER($D145))),"",SUMIFS($W$3:$W$1001,$AK$3:$AK$1001,$AK145,$D$3:$D$1001,"&lt;"&amp;$D145))</f>
        <v/>
      </c>
      <c r="AJ145" s="268" t="str">
        <f aca="false">IF(TRIM($B145&amp;$C145)="","",SUMIFS($W$3:$W$1001,$AK$3:$AK$1001,$AK145))</f>
        <v/>
      </c>
      <c r="AK145" s="270" t="str">
        <f aca="false">IF(TRIM($B145&amp;$C145)="","",TRIM($B145)&amp;"｜"&amp;TRIM($C145))</f>
        <v/>
      </c>
      <c r="AL145" s="268" t="str">
        <f aca="false">IF(TRIM($B145&amp;$C145)="","",MIN(N($O145),N($Q145)))</f>
        <v/>
      </c>
      <c r="AM145" s="271" t="str">
        <f aca="false">IF(ISNUMBER($D145),YEAR($D145),"")</f>
        <v/>
      </c>
      <c r="AN145" s="271" t="str">
        <f aca="false">IF(OR(TRIM($B145&amp;$C145)="",NOT(ISNUMBER($D145)),NOT(ISNUMBER($E145))),"",IF($E145&lt;$D145,"",IF(IF($AE145="半年付",2,IF($AE145="季度付",4,IF($AE145="月付",12,IF($AE145="半月付",24,1))))=1,1,MAX(1,ROUND(($E145-$D145+1)/365*IF($AE145="半年付",2,IF($AE145="季度付",4,IF($AE145="月付",12,IF($AE145="半月付",24,1)))),0)))))</f>
        <v/>
      </c>
      <c r="AO145" s="271" t="str">
        <f aca="true">IF($AN145="","",MIN($AN145,MAX(0,INT((TODAY()-付款宽限天数-$D145)/(($E145-$D145+1)/$AN145))+1)))</f>
        <v/>
      </c>
    </row>
    <row r="146" customFormat="false" ht="18" hidden="false" customHeight="false" outlineLevel="0" collapsed="false">
      <c r="F146" s="200" t="str">
        <f aca="true">IF(TRIM($B146&amp;$C146)="","",IF(OR(ISNUMBER(SEARCH("未",$A146)),ISNUMBER(SEARCH("送出",$A146)),AND(TRIM($A146)="",NOT(ISNUMBER($D146)),N($H146)=0)),"【合同未回】","")&amp;IF(NOT(ISNUMBER($E146)),IF(OR(ISNUMBER(SEARCH("未",$A146)),ISNUMBER(SEARCH("送出",$A146)),AND(TRIM($A146)="",NOT(ISNUMBER($D146)),N($H146)=0)),"","【未填合同期】"),IF($E146&lt;TODAY(),"【已到期】",IF($E146-TODAY()&lt;=提醒天数,"【即将到期，剩余"&amp;($E146-TODAY())&amp;"天】","【正常】")))&amp;IF(OR($AD146="安装免保",$AD146="技术免保",$AD146="质保期内"),"【"&amp;$AD146&amp;"】",""))</f>
        <v/>
      </c>
      <c r="K146" s="267" t="str">
        <f aca="false">IF(OR(N($H146)=0,N($I146)=0),"",ROUND(N($H146)*N($I146)*IF(N($J146)=0,1,N($J146)),2))</f>
        <v/>
      </c>
      <c r="M146" s="267" t="str">
        <f aca="false">IF(TRIM($B146&amp;$C146)="","",IF(AND(N($K146)=0,N($L146)=0),"",ROUND(N($K146)+N($L146),2)))</f>
        <v/>
      </c>
      <c r="S146" s="267"/>
      <c r="T146" s="268" t="str">
        <f aca="false">IF(TRIM($B146&amp;$C146)="","",IF(N($O146)=0,"",MAX(0,MIN(N($O146)-N($Q146),N($W146)))))</f>
        <v/>
      </c>
      <c r="U146" s="268" t="str">
        <f aca="false">IF(TRIM($B146&amp;$C146)="","",IF(N($Q146)&lt;=N($O146),"",N($Q146)-N($O146)))</f>
        <v/>
      </c>
      <c r="V146" s="268" t="str">
        <f aca="false">IF(OR(TRIM($B146&amp;$C146)="",$W146=""),"",MAX(0,N($W146))-N($T146))</f>
        <v/>
      </c>
      <c r="W146" s="268" t="str">
        <f aca="false">IF(TRIM($B146&amp;$C146)="","",IF(AND(N($M146)=0,N($Q146)+N($R146)+N($S146)=0),"",ROUND(N($M146)-N($Q146)-N($R146)-N($S146),2)))</f>
        <v/>
      </c>
      <c r="X146" s="269" t="str">
        <f aca="false">IF(TRIM($B146&amp;$C146)="","",IF(N($M146)=0,IF((N($Q146)+N($R146)+N($S146))=0,"—未填单价","未填单价，已收 "&amp;TEXT((N($Q146)+N($R146)+N($S146)),"#,##0.00")),IF(N($W146)&gt;0.005,"欠 "&amp;TEXT(N($W146),"#,##0.00")&amp;IF(N($T146)&gt;0,"（开票未到账 "&amp;TEXT(N($T146),"#,##0.00")&amp;"）","")&amp;IF(N($V146)&gt;0,"（未开票 "&amp;TEXT(N($V146),"#,##0.00")&amp;"）",""),IF(N($W146)&lt;-0.005,"多收 "&amp;TEXT(-N($W146),"#,##0.00"),"✔ 已结清")))&amp;IF(N($U146)&gt;0,"｜到账未开票 "&amp;TEXT(N($U146),"#,##0.00")&amp;"，待补票","")&amp;IF(N($R146)&gt;0,"｜收现 "&amp;TEXT(N($R146),"#,##0.00"),"")&amp;IF(N($S146)&gt;0,"｜收款不开票 "&amp;TEXT(N($S146),"#,##0.00"),""))</f>
        <v/>
      </c>
      <c r="Y146" s="312"/>
      <c r="AC146" s="267" t="str">
        <f aca="false">IF(OR(N($O146)=0,N($AB146)=0),"",ROUND(N($O146)/(1+N($AB146))*N($AB146),2))</f>
        <v/>
      </c>
      <c r="AD146" s="312"/>
      <c r="AE146" s="312"/>
      <c r="AF146" s="270" t="str">
        <f aca="false">IF($AN146="","",IF($AN146=1,IF($AO146&gt;=1,"一次性·已到收款期","一次性·未到期"),$AE146&amp;" 第"&amp;$AO146&amp;"/"&amp;$AN146&amp;"期"))</f>
        <v/>
      </c>
      <c r="AG146" s="268" t="str">
        <f aca="false">IF(OR($AN146="",N($M146)=0),"",ROUND(N($K146)*$AO146/$AN146,2)+N($L146))</f>
        <v/>
      </c>
      <c r="AH146" s="268" t="str">
        <f aca="false">IF($AG146="","",MAX(0,ROUND($AG146-(N($Q146)+N($R146)+N($S146)),2)))</f>
        <v/>
      </c>
      <c r="AI146" s="268" t="str">
        <f aca="false">IF(OR(TRIM($B146&amp;$C146)="",NOT(ISNUMBER($D146))),"",SUMIFS($W$3:$W$1001,$AK$3:$AK$1001,$AK146,$D$3:$D$1001,"&lt;"&amp;$D146))</f>
        <v/>
      </c>
      <c r="AJ146" s="268" t="str">
        <f aca="false">IF(TRIM($B146&amp;$C146)="","",SUMIFS($W$3:$W$1001,$AK$3:$AK$1001,$AK146))</f>
        <v/>
      </c>
      <c r="AK146" s="270" t="str">
        <f aca="false">IF(TRIM($B146&amp;$C146)="","",TRIM($B146)&amp;"｜"&amp;TRIM($C146))</f>
        <v/>
      </c>
      <c r="AL146" s="268" t="str">
        <f aca="false">IF(TRIM($B146&amp;$C146)="","",MIN(N($O146),N($Q146)))</f>
        <v/>
      </c>
      <c r="AM146" s="271" t="str">
        <f aca="false">IF(ISNUMBER($D146),YEAR($D146),"")</f>
        <v/>
      </c>
      <c r="AN146" s="271" t="str">
        <f aca="false">IF(OR(TRIM($B146&amp;$C146)="",NOT(ISNUMBER($D146)),NOT(ISNUMBER($E146))),"",IF($E146&lt;$D146,"",IF(IF($AE146="半年付",2,IF($AE146="季度付",4,IF($AE146="月付",12,IF($AE146="半月付",24,1))))=1,1,MAX(1,ROUND(($E146-$D146+1)/365*IF($AE146="半年付",2,IF($AE146="季度付",4,IF($AE146="月付",12,IF($AE146="半月付",24,1)))),0)))))</f>
        <v/>
      </c>
      <c r="AO146" s="271" t="str">
        <f aca="true">IF($AN146="","",MIN($AN146,MAX(0,INT((TODAY()-付款宽限天数-$D146)/(($E146-$D146+1)/$AN146))+1)))</f>
        <v/>
      </c>
    </row>
    <row r="147" customFormat="false" ht="18" hidden="false" customHeight="false" outlineLevel="0" collapsed="false">
      <c r="F147" s="200" t="str">
        <f aca="true">IF(TRIM($B147&amp;$C147)="","",IF(OR(ISNUMBER(SEARCH("未",$A147)),ISNUMBER(SEARCH("送出",$A147)),AND(TRIM($A147)="",NOT(ISNUMBER($D147)),N($H147)=0)),"【合同未回】","")&amp;IF(NOT(ISNUMBER($E147)),IF(OR(ISNUMBER(SEARCH("未",$A147)),ISNUMBER(SEARCH("送出",$A147)),AND(TRIM($A147)="",NOT(ISNUMBER($D147)),N($H147)=0)),"","【未填合同期】"),IF($E147&lt;TODAY(),"【已到期】",IF($E147-TODAY()&lt;=提醒天数,"【即将到期，剩余"&amp;($E147-TODAY())&amp;"天】","【正常】")))&amp;IF(OR($AD147="安装免保",$AD147="技术免保",$AD147="质保期内"),"【"&amp;$AD147&amp;"】",""))</f>
        <v/>
      </c>
      <c r="K147" s="267" t="str">
        <f aca="false">IF(OR(N($H147)=0,N($I147)=0),"",ROUND(N($H147)*N($I147)*IF(N($J147)=0,1,N($J147)),2))</f>
        <v/>
      </c>
      <c r="M147" s="267" t="str">
        <f aca="false">IF(TRIM($B147&amp;$C147)="","",IF(AND(N($K147)=0,N($L147)=0),"",ROUND(N($K147)+N($L147),2)))</f>
        <v/>
      </c>
      <c r="S147" s="267"/>
      <c r="T147" s="268" t="str">
        <f aca="false">IF(TRIM($B147&amp;$C147)="","",IF(N($O147)=0,"",MAX(0,MIN(N($O147)-N($Q147),N($W147)))))</f>
        <v/>
      </c>
      <c r="U147" s="268" t="str">
        <f aca="false">IF(TRIM($B147&amp;$C147)="","",IF(N($Q147)&lt;=N($O147),"",N($Q147)-N($O147)))</f>
        <v/>
      </c>
      <c r="V147" s="268" t="str">
        <f aca="false">IF(OR(TRIM($B147&amp;$C147)="",$W147=""),"",MAX(0,N($W147))-N($T147))</f>
        <v/>
      </c>
      <c r="W147" s="268" t="str">
        <f aca="false">IF(TRIM($B147&amp;$C147)="","",IF(AND(N($M147)=0,N($Q147)+N($R147)+N($S147)=0),"",ROUND(N($M147)-N($Q147)-N($R147)-N($S147),2)))</f>
        <v/>
      </c>
      <c r="X147" s="269" t="str">
        <f aca="false">IF(TRIM($B147&amp;$C147)="","",IF(N($M147)=0,IF((N($Q147)+N($R147)+N($S147))=0,"—未填单价","未填单价，已收 "&amp;TEXT((N($Q147)+N($R147)+N($S147)),"#,##0.00")),IF(N($W147)&gt;0.005,"欠 "&amp;TEXT(N($W147),"#,##0.00")&amp;IF(N($T147)&gt;0,"（开票未到账 "&amp;TEXT(N($T147),"#,##0.00")&amp;"）","")&amp;IF(N($V147)&gt;0,"（未开票 "&amp;TEXT(N($V147),"#,##0.00")&amp;"）",""),IF(N($W147)&lt;-0.005,"多收 "&amp;TEXT(-N($W147),"#,##0.00"),"✔ 已结清")))&amp;IF(N($U147)&gt;0,"｜到账未开票 "&amp;TEXT(N($U147),"#,##0.00")&amp;"，待补票","")&amp;IF(N($R147)&gt;0,"｜收现 "&amp;TEXT(N($R147),"#,##0.00"),"")&amp;IF(N($S147)&gt;0,"｜收款不开票 "&amp;TEXT(N($S147),"#,##0.00"),""))</f>
        <v/>
      </c>
      <c r="Y147" s="312"/>
      <c r="AC147" s="267" t="str">
        <f aca="false">IF(OR(N($O147)=0,N($AB147)=0),"",ROUND(N($O147)/(1+N($AB147))*N($AB147),2))</f>
        <v/>
      </c>
      <c r="AD147" s="312"/>
      <c r="AE147" s="312"/>
      <c r="AF147" s="270" t="str">
        <f aca="false">IF($AN147="","",IF($AN147=1,IF($AO147&gt;=1,"一次性·已到收款期","一次性·未到期"),$AE147&amp;" 第"&amp;$AO147&amp;"/"&amp;$AN147&amp;"期"))</f>
        <v/>
      </c>
      <c r="AG147" s="268" t="str">
        <f aca="false">IF(OR($AN147="",N($M147)=0),"",ROUND(N($K147)*$AO147/$AN147,2)+N($L147))</f>
        <v/>
      </c>
      <c r="AH147" s="268" t="str">
        <f aca="false">IF($AG147="","",MAX(0,ROUND($AG147-(N($Q147)+N($R147)+N($S147)),2)))</f>
        <v/>
      </c>
      <c r="AI147" s="268" t="str">
        <f aca="false">IF(OR(TRIM($B147&amp;$C147)="",NOT(ISNUMBER($D147))),"",SUMIFS($W$3:$W$1001,$AK$3:$AK$1001,$AK147,$D$3:$D$1001,"&lt;"&amp;$D147))</f>
        <v/>
      </c>
      <c r="AJ147" s="268" t="str">
        <f aca="false">IF(TRIM($B147&amp;$C147)="","",SUMIFS($W$3:$W$1001,$AK$3:$AK$1001,$AK147))</f>
        <v/>
      </c>
      <c r="AK147" s="270" t="str">
        <f aca="false">IF(TRIM($B147&amp;$C147)="","",TRIM($B147)&amp;"｜"&amp;TRIM($C147))</f>
        <v/>
      </c>
      <c r="AL147" s="268" t="str">
        <f aca="false">IF(TRIM($B147&amp;$C147)="","",MIN(N($O147),N($Q147)))</f>
        <v/>
      </c>
      <c r="AM147" s="271" t="str">
        <f aca="false">IF(ISNUMBER($D147),YEAR($D147),"")</f>
        <v/>
      </c>
      <c r="AN147" s="271" t="str">
        <f aca="false">IF(OR(TRIM($B147&amp;$C147)="",NOT(ISNUMBER($D147)),NOT(ISNUMBER($E147))),"",IF($E147&lt;$D147,"",IF(IF($AE147="半年付",2,IF($AE147="季度付",4,IF($AE147="月付",12,IF($AE147="半月付",24,1))))=1,1,MAX(1,ROUND(($E147-$D147+1)/365*IF($AE147="半年付",2,IF($AE147="季度付",4,IF($AE147="月付",12,IF($AE147="半月付",24,1)))),0)))))</f>
        <v/>
      </c>
      <c r="AO147" s="271" t="str">
        <f aca="true">IF($AN147="","",MIN($AN147,MAX(0,INT((TODAY()-付款宽限天数-$D147)/(($E147-$D147+1)/$AN147))+1)))</f>
        <v/>
      </c>
    </row>
    <row r="148" customFormat="false" ht="18" hidden="false" customHeight="false" outlineLevel="0" collapsed="false">
      <c r="F148" s="200" t="str">
        <f aca="true">IF(TRIM($B148&amp;$C148)="","",IF(OR(ISNUMBER(SEARCH("未",$A148)),ISNUMBER(SEARCH("送出",$A148)),AND(TRIM($A148)="",NOT(ISNUMBER($D148)),N($H148)=0)),"【合同未回】","")&amp;IF(NOT(ISNUMBER($E148)),IF(OR(ISNUMBER(SEARCH("未",$A148)),ISNUMBER(SEARCH("送出",$A148)),AND(TRIM($A148)="",NOT(ISNUMBER($D148)),N($H148)=0)),"","【未填合同期】"),IF($E148&lt;TODAY(),"【已到期】",IF($E148-TODAY()&lt;=提醒天数,"【即将到期，剩余"&amp;($E148-TODAY())&amp;"天】","【正常】")))&amp;IF(OR($AD148="安装免保",$AD148="技术免保",$AD148="质保期内"),"【"&amp;$AD148&amp;"】",""))</f>
        <v/>
      </c>
      <c r="K148" s="267" t="str">
        <f aca="false">IF(OR(N($H148)=0,N($I148)=0),"",ROUND(N($H148)*N($I148)*IF(N($J148)=0,1,N($J148)),2))</f>
        <v/>
      </c>
      <c r="M148" s="267" t="str">
        <f aca="false">IF(TRIM($B148&amp;$C148)="","",IF(AND(N($K148)=0,N($L148)=0),"",ROUND(N($K148)+N($L148),2)))</f>
        <v/>
      </c>
      <c r="S148" s="267"/>
      <c r="T148" s="268" t="str">
        <f aca="false">IF(TRIM($B148&amp;$C148)="","",IF(N($O148)=0,"",MAX(0,MIN(N($O148)-N($Q148),N($W148)))))</f>
        <v/>
      </c>
      <c r="U148" s="268" t="str">
        <f aca="false">IF(TRIM($B148&amp;$C148)="","",IF(N($Q148)&lt;=N($O148),"",N($Q148)-N($O148)))</f>
        <v/>
      </c>
      <c r="V148" s="268" t="str">
        <f aca="false">IF(OR(TRIM($B148&amp;$C148)="",$W148=""),"",MAX(0,N($W148))-N($T148))</f>
        <v/>
      </c>
      <c r="W148" s="268" t="str">
        <f aca="false">IF(TRIM($B148&amp;$C148)="","",IF(AND(N($M148)=0,N($Q148)+N($R148)+N($S148)=0),"",ROUND(N($M148)-N($Q148)-N($R148)-N($S148),2)))</f>
        <v/>
      </c>
      <c r="X148" s="269" t="str">
        <f aca="false">IF(TRIM($B148&amp;$C148)="","",IF(N($M148)=0,IF((N($Q148)+N($R148)+N($S148))=0,"—未填单价","未填单价，已收 "&amp;TEXT((N($Q148)+N($R148)+N($S148)),"#,##0.00")),IF(N($W148)&gt;0.005,"欠 "&amp;TEXT(N($W148),"#,##0.00")&amp;IF(N($T148)&gt;0,"（开票未到账 "&amp;TEXT(N($T148),"#,##0.00")&amp;"）","")&amp;IF(N($V148)&gt;0,"（未开票 "&amp;TEXT(N($V148),"#,##0.00")&amp;"）",""),IF(N($W148)&lt;-0.005,"多收 "&amp;TEXT(-N($W148),"#,##0.00"),"✔ 已结清")))&amp;IF(N($U148)&gt;0,"｜到账未开票 "&amp;TEXT(N($U148),"#,##0.00")&amp;"，待补票","")&amp;IF(N($R148)&gt;0,"｜收现 "&amp;TEXT(N($R148),"#,##0.00"),"")&amp;IF(N($S148)&gt;0,"｜收款不开票 "&amp;TEXT(N($S148),"#,##0.00"),""))</f>
        <v/>
      </c>
      <c r="Y148" s="312"/>
      <c r="AC148" s="267" t="str">
        <f aca="false">IF(OR(N($O148)=0,N($AB148)=0),"",ROUND(N($O148)/(1+N($AB148))*N($AB148),2))</f>
        <v/>
      </c>
      <c r="AD148" s="312"/>
      <c r="AE148" s="312"/>
      <c r="AF148" s="270" t="str">
        <f aca="false">IF($AN148="","",IF($AN148=1,IF($AO148&gt;=1,"一次性·已到收款期","一次性·未到期"),$AE148&amp;" 第"&amp;$AO148&amp;"/"&amp;$AN148&amp;"期"))</f>
        <v/>
      </c>
      <c r="AG148" s="268" t="str">
        <f aca="false">IF(OR($AN148="",N($M148)=0),"",ROUND(N($K148)*$AO148/$AN148,2)+N($L148))</f>
        <v/>
      </c>
      <c r="AH148" s="268" t="str">
        <f aca="false">IF($AG148="","",MAX(0,ROUND($AG148-(N($Q148)+N($R148)+N($S148)),2)))</f>
        <v/>
      </c>
      <c r="AI148" s="268" t="str">
        <f aca="false">IF(OR(TRIM($B148&amp;$C148)="",NOT(ISNUMBER($D148))),"",SUMIFS($W$3:$W$1001,$AK$3:$AK$1001,$AK148,$D$3:$D$1001,"&lt;"&amp;$D148))</f>
        <v/>
      </c>
      <c r="AJ148" s="268" t="str">
        <f aca="false">IF(TRIM($B148&amp;$C148)="","",SUMIFS($W$3:$W$1001,$AK$3:$AK$1001,$AK148))</f>
        <v/>
      </c>
      <c r="AK148" s="270" t="str">
        <f aca="false">IF(TRIM($B148&amp;$C148)="","",TRIM($B148)&amp;"｜"&amp;TRIM($C148))</f>
        <v/>
      </c>
      <c r="AL148" s="268" t="str">
        <f aca="false">IF(TRIM($B148&amp;$C148)="","",MIN(N($O148),N($Q148)))</f>
        <v/>
      </c>
      <c r="AM148" s="271" t="str">
        <f aca="false">IF(ISNUMBER($D148),YEAR($D148),"")</f>
        <v/>
      </c>
      <c r="AN148" s="271" t="str">
        <f aca="false">IF(OR(TRIM($B148&amp;$C148)="",NOT(ISNUMBER($D148)),NOT(ISNUMBER($E148))),"",IF($E148&lt;$D148,"",IF(IF($AE148="半年付",2,IF($AE148="季度付",4,IF($AE148="月付",12,IF($AE148="半月付",24,1))))=1,1,MAX(1,ROUND(($E148-$D148+1)/365*IF($AE148="半年付",2,IF($AE148="季度付",4,IF($AE148="月付",12,IF($AE148="半月付",24,1)))),0)))))</f>
        <v/>
      </c>
      <c r="AO148" s="271" t="str">
        <f aca="true">IF($AN148="","",MIN($AN148,MAX(0,INT((TODAY()-付款宽限天数-$D148)/(($E148-$D148+1)/$AN148))+1)))</f>
        <v/>
      </c>
    </row>
    <row r="149" customFormat="false" ht="18" hidden="false" customHeight="false" outlineLevel="0" collapsed="false">
      <c r="F149" s="200" t="str">
        <f aca="true">IF(TRIM($B149&amp;$C149)="","",IF(OR(ISNUMBER(SEARCH("未",$A149)),ISNUMBER(SEARCH("送出",$A149)),AND(TRIM($A149)="",NOT(ISNUMBER($D149)),N($H149)=0)),"【合同未回】","")&amp;IF(NOT(ISNUMBER($E149)),IF(OR(ISNUMBER(SEARCH("未",$A149)),ISNUMBER(SEARCH("送出",$A149)),AND(TRIM($A149)="",NOT(ISNUMBER($D149)),N($H149)=0)),"","【未填合同期】"),IF($E149&lt;TODAY(),"【已到期】",IF($E149-TODAY()&lt;=提醒天数,"【即将到期，剩余"&amp;($E149-TODAY())&amp;"天】","【正常】")))&amp;IF(OR($AD149="安装免保",$AD149="技术免保",$AD149="质保期内"),"【"&amp;$AD149&amp;"】",""))</f>
        <v/>
      </c>
      <c r="K149" s="267" t="str">
        <f aca="false">IF(OR(N($H149)=0,N($I149)=0),"",ROUND(N($H149)*N($I149)*IF(N($J149)=0,1,N($J149)),2))</f>
        <v/>
      </c>
      <c r="M149" s="267" t="str">
        <f aca="false">IF(TRIM($B149&amp;$C149)="","",IF(AND(N($K149)=0,N($L149)=0),"",ROUND(N($K149)+N($L149),2)))</f>
        <v/>
      </c>
      <c r="S149" s="267"/>
      <c r="T149" s="268" t="str">
        <f aca="false">IF(TRIM($B149&amp;$C149)="","",IF(N($O149)=0,"",MAX(0,MIN(N($O149)-N($Q149),N($W149)))))</f>
        <v/>
      </c>
      <c r="U149" s="268" t="str">
        <f aca="false">IF(TRIM($B149&amp;$C149)="","",IF(N($Q149)&lt;=N($O149),"",N($Q149)-N($O149)))</f>
        <v/>
      </c>
      <c r="V149" s="268" t="str">
        <f aca="false">IF(OR(TRIM($B149&amp;$C149)="",$W149=""),"",MAX(0,N($W149))-N($T149))</f>
        <v/>
      </c>
      <c r="W149" s="268" t="str">
        <f aca="false">IF(TRIM($B149&amp;$C149)="","",IF(AND(N($M149)=0,N($Q149)+N($R149)+N($S149)=0),"",ROUND(N($M149)-N($Q149)-N($R149)-N($S149),2)))</f>
        <v/>
      </c>
      <c r="X149" s="269" t="str">
        <f aca="false">IF(TRIM($B149&amp;$C149)="","",IF(N($M149)=0,IF((N($Q149)+N($R149)+N($S149))=0,"—未填单价","未填单价，已收 "&amp;TEXT((N($Q149)+N($R149)+N($S149)),"#,##0.00")),IF(N($W149)&gt;0.005,"欠 "&amp;TEXT(N($W149),"#,##0.00")&amp;IF(N($T149)&gt;0,"（开票未到账 "&amp;TEXT(N($T149),"#,##0.00")&amp;"）","")&amp;IF(N($V149)&gt;0,"（未开票 "&amp;TEXT(N($V149),"#,##0.00")&amp;"）",""),IF(N($W149)&lt;-0.005,"多收 "&amp;TEXT(-N($W149),"#,##0.00"),"✔ 已结清")))&amp;IF(N($U149)&gt;0,"｜到账未开票 "&amp;TEXT(N($U149),"#,##0.00")&amp;"，待补票","")&amp;IF(N($R149)&gt;0,"｜收现 "&amp;TEXT(N($R149),"#,##0.00"),"")&amp;IF(N($S149)&gt;0,"｜收款不开票 "&amp;TEXT(N($S149),"#,##0.00"),""))</f>
        <v/>
      </c>
      <c r="Y149" s="312"/>
      <c r="AC149" s="267" t="str">
        <f aca="false">IF(OR(N($O149)=0,N($AB149)=0),"",ROUND(N($O149)/(1+N($AB149))*N($AB149),2))</f>
        <v/>
      </c>
      <c r="AD149" s="312"/>
      <c r="AE149" s="312"/>
      <c r="AF149" s="270" t="str">
        <f aca="false">IF($AN149="","",IF($AN149=1,IF($AO149&gt;=1,"一次性·已到收款期","一次性·未到期"),$AE149&amp;" 第"&amp;$AO149&amp;"/"&amp;$AN149&amp;"期"))</f>
        <v/>
      </c>
      <c r="AG149" s="268" t="str">
        <f aca="false">IF(OR($AN149="",N($M149)=0),"",ROUND(N($K149)*$AO149/$AN149,2)+N($L149))</f>
        <v/>
      </c>
      <c r="AH149" s="268" t="str">
        <f aca="false">IF($AG149="","",MAX(0,ROUND($AG149-(N($Q149)+N($R149)+N($S149)),2)))</f>
        <v/>
      </c>
      <c r="AI149" s="268" t="str">
        <f aca="false">IF(OR(TRIM($B149&amp;$C149)="",NOT(ISNUMBER($D149))),"",SUMIFS($W$3:$W$1001,$AK$3:$AK$1001,$AK149,$D$3:$D$1001,"&lt;"&amp;$D149))</f>
        <v/>
      </c>
      <c r="AJ149" s="268" t="str">
        <f aca="false">IF(TRIM($B149&amp;$C149)="","",SUMIFS($W$3:$W$1001,$AK$3:$AK$1001,$AK149))</f>
        <v/>
      </c>
      <c r="AK149" s="270" t="str">
        <f aca="false">IF(TRIM($B149&amp;$C149)="","",TRIM($B149)&amp;"｜"&amp;TRIM($C149))</f>
        <v/>
      </c>
      <c r="AL149" s="268" t="str">
        <f aca="false">IF(TRIM($B149&amp;$C149)="","",MIN(N($O149),N($Q149)))</f>
        <v/>
      </c>
      <c r="AM149" s="271" t="str">
        <f aca="false">IF(ISNUMBER($D149),YEAR($D149),"")</f>
        <v/>
      </c>
      <c r="AN149" s="271" t="str">
        <f aca="false">IF(OR(TRIM($B149&amp;$C149)="",NOT(ISNUMBER($D149)),NOT(ISNUMBER($E149))),"",IF($E149&lt;$D149,"",IF(IF($AE149="半年付",2,IF($AE149="季度付",4,IF($AE149="月付",12,IF($AE149="半月付",24,1))))=1,1,MAX(1,ROUND(($E149-$D149+1)/365*IF($AE149="半年付",2,IF($AE149="季度付",4,IF($AE149="月付",12,IF($AE149="半月付",24,1)))),0)))))</f>
        <v/>
      </c>
      <c r="AO149" s="271" t="str">
        <f aca="true">IF($AN149="","",MIN($AN149,MAX(0,INT((TODAY()-付款宽限天数-$D149)/(($E149-$D149+1)/$AN149))+1)))</f>
        <v/>
      </c>
    </row>
    <row r="150" customFormat="false" ht="18" hidden="false" customHeight="false" outlineLevel="0" collapsed="false">
      <c r="F150" s="200" t="str">
        <f aca="true">IF(TRIM($B150&amp;$C150)="","",IF(OR(ISNUMBER(SEARCH("未",$A150)),ISNUMBER(SEARCH("送出",$A150)),AND(TRIM($A150)="",NOT(ISNUMBER($D150)),N($H150)=0)),"【合同未回】","")&amp;IF(NOT(ISNUMBER($E150)),IF(OR(ISNUMBER(SEARCH("未",$A150)),ISNUMBER(SEARCH("送出",$A150)),AND(TRIM($A150)="",NOT(ISNUMBER($D150)),N($H150)=0)),"","【未填合同期】"),IF($E150&lt;TODAY(),"【已到期】",IF($E150-TODAY()&lt;=提醒天数,"【即将到期，剩余"&amp;($E150-TODAY())&amp;"天】","【正常】")))&amp;IF(OR($AD150="安装免保",$AD150="技术免保",$AD150="质保期内"),"【"&amp;$AD150&amp;"】",""))</f>
        <v/>
      </c>
      <c r="K150" s="267" t="str">
        <f aca="false">IF(OR(N($H150)=0,N($I150)=0),"",ROUND(N($H150)*N($I150)*IF(N($J150)=0,1,N($J150)),2))</f>
        <v/>
      </c>
      <c r="M150" s="267" t="str">
        <f aca="false">IF(TRIM($B150&amp;$C150)="","",IF(AND(N($K150)=0,N($L150)=0),"",ROUND(N($K150)+N($L150),2)))</f>
        <v/>
      </c>
      <c r="S150" s="267"/>
      <c r="T150" s="268" t="str">
        <f aca="false">IF(TRIM($B150&amp;$C150)="","",IF(N($O150)=0,"",MAX(0,MIN(N($O150)-N($Q150),N($W150)))))</f>
        <v/>
      </c>
      <c r="U150" s="268" t="str">
        <f aca="false">IF(TRIM($B150&amp;$C150)="","",IF(N($Q150)&lt;=N($O150),"",N($Q150)-N($O150)))</f>
        <v/>
      </c>
      <c r="V150" s="268" t="str">
        <f aca="false">IF(OR(TRIM($B150&amp;$C150)="",$W150=""),"",MAX(0,N($W150))-N($T150))</f>
        <v/>
      </c>
      <c r="W150" s="268" t="str">
        <f aca="false">IF(TRIM($B150&amp;$C150)="","",IF(AND(N($M150)=0,N($Q150)+N($R150)+N($S150)=0),"",ROUND(N($M150)-N($Q150)-N($R150)-N($S150),2)))</f>
        <v/>
      </c>
      <c r="X150" s="269" t="str">
        <f aca="false">IF(TRIM($B150&amp;$C150)="","",IF(N($M150)=0,IF((N($Q150)+N($R150)+N($S150))=0,"—未填单价","未填单价，已收 "&amp;TEXT((N($Q150)+N($R150)+N($S150)),"#,##0.00")),IF(N($W150)&gt;0.005,"欠 "&amp;TEXT(N($W150),"#,##0.00")&amp;IF(N($T150)&gt;0,"（开票未到账 "&amp;TEXT(N($T150),"#,##0.00")&amp;"）","")&amp;IF(N($V150)&gt;0,"（未开票 "&amp;TEXT(N($V150),"#,##0.00")&amp;"）",""),IF(N($W150)&lt;-0.005,"多收 "&amp;TEXT(-N($W150),"#,##0.00"),"✔ 已结清")))&amp;IF(N($U150)&gt;0,"｜到账未开票 "&amp;TEXT(N($U150),"#,##0.00")&amp;"，待补票","")&amp;IF(N($R150)&gt;0,"｜收现 "&amp;TEXT(N($R150),"#,##0.00"),"")&amp;IF(N($S150)&gt;0,"｜收款不开票 "&amp;TEXT(N($S150),"#,##0.00"),""))</f>
        <v/>
      </c>
      <c r="Y150" s="312"/>
      <c r="AC150" s="267" t="str">
        <f aca="false">IF(OR(N($O150)=0,N($AB150)=0),"",ROUND(N($O150)/(1+N($AB150))*N($AB150),2))</f>
        <v/>
      </c>
      <c r="AD150" s="312"/>
      <c r="AE150" s="312"/>
      <c r="AF150" s="270" t="str">
        <f aca="false">IF($AN150="","",IF($AN150=1,IF($AO150&gt;=1,"一次性·已到收款期","一次性·未到期"),$AE150&amp;" 第"&amp;$AO150&amp;"/"&amp;$AN150&amp;"期"))</f>
        <v/>
      </c>
      <c r="AG150" s="268" t="str">
        <f aca="false">IF(OR($AN150="",N($M150)=0),"",ROUND(N($K150)*$AO150/$AN150,2)+N($L150))</f>
        <v/>
      </c>
      <c r="AH150" s="268" t="str">
        <f aca="false">IF($AG150="","",MAX(0,ROUND($AG150-(N($Q150)+N($R150)+N($S150)),2)))</f>
        <v/>
      </c>
      <c r="AI150" s="268" t="str">
        <f aca="false">IF(OR(TRIM($B150&amp;$C150)="",NOT(ISNUMBER($D150))),"",SUMIFS($W$3:$W$1001,$AK$3:$AK$1001,$AK150,$D$3:$D$1001,"&lt;"&amp;$D150))</f>
        <v/>
      </c>
      <c r="AJ150" s="268" t="str">
        <f aca="false">IF(TRIM($B150&amp;$C150)="","",SUMIFS($W$3:$W$1001,$AK$3:$AK$1001,$AK150))</f>
        <v/>
      </c>
      <c r="AK150" s="270" t="str">
        <f aca="false">IF(TRIM($B150&amp;$C150)="","",TRIM($B150)&amp;"｜"&amp;TRIM($C150))</f>
        <v/>
      </c>
      <c r="AL150" s="268" t="str">
        <f aca="false">IF(TRIM($B150&amp;$C150)="","",MIN(N($O150),N($Q150)))</f>
        <v/>
      </c>
      <c r="AM150" s="271" t="str">
        <f aca="false">IF(ISNUMBER($D150),YEAR($D150),"")</f>
        <v/>
      </c>
      <c r="AN150" s="271" t="str">
        <f aca="false">IF(OR(TRIM($B150&amp;$C150)="",NOT(ISNUMBER($D150)),NOT(ISNUMBER($E150))),"",IF($E150&lt;$D150,"",IF(IF($AE150="半年付",2,IF($AE150="季度付",4,IF($AE150="月付",12,IF($AE150="半月付",24,1))))=1,1,MAX(1,ROUND(($E150-$D150+1)/365*IF($AE150="半年付",2,IF($AE150="季度付",4,IF($AE150="月付",12,IF($AE150="半月付",24,1)))),0)))))</f>
        <v/>
      </c>
      <c r="AO150" s="271" t="str">
        <f aca="true">IF($AN150="","",MIN($AN150,MAX(0,INT((TODAY()-付款宽限天数-$D150)/(($E150-$D150+1)/$AN150))+1)))</f>
        <v/>
      </c>
    </row>
    <row r="151" customFormat="false" ht="18" hidden="false" customHeight="false" outlineLevel="0" collapsed="false">
      <c r="F151" s="200" t="str">
        <f aca="true">IF(TRIM($B151&amp;$C151)="","",IF(OR(ISNUMBER(SEARCH("未",$A151)),ISNUMBER(SEARCH("送出",$A151)),AND(TRIM($A151)="",NOT(ISNUMBER($D151)),N($H151)=0)),"【合同未回】","")&amp;IF(NOT(ISNUMBER($E151)),IF(OR(ISNUMBER(SEARCH("未",$A151)),ISNUMBER(SEARCH("送出",$A151)),AND(TRIM($A151)="",NOT(ISNUMBER($D151)),N($H151)=0)),"","【未填合同期】"),IF($E151&lt;TODAY(),"【已到期】",IF($E151-TODAY()&lt;=提醒天数,"【即将到期，剩余"&amp;($E151-TODAY())&amp;"天】","【正常】")))&amp;IF(OR($AD151="安装免保",$AD151="技术免保",$AD151="质保期内"),"【"&amp;$AD151&amp;"】",""))</f>
        <v/>
      </c>
      <c r="K151" s="267" t="str">
        <f aca="false">IF(OR(N($H151)=0,N($I151)=0),"",ROUND(N($H151)*N($I151)*IF(N($J151)=0,1,N($J151)),2))</f>
        <v/>
      </c>
      <c r="M151" s="267" t="str">
        <f aca="false">IF(TRIM($B151&amp;$C151)="","",IF(AND(N($K151)=0,N($L151)=0),"",ROUND(N($K151)+N($L151),2)))</f>
        <v/>
      </c>
      <c r="S151" s="267"/>
      <c r="T151" s="268" t="str">
        <f aca="false">IF(TRIM($B151&amp;$C151)="","",IF(N($O151)=0,"",MAX(0,MIN(N($O151)-N($Q151),N($W151)))))</f>
        <v/>
      </c>
      <c r="U151" s="268" t="str">
        <f aca="false">IF(TRIM($B151&amp;$C151)="","",IF(N($Q151)&lt;=N($O151),"",N($Q151)-N($O151)))</f>
        <v/>
      </c>
      <c r="V151" s="268" t="str">
        <f aca="false">IF(OR(TRIM($B151&amp;$C151)="",$W151=""),"",MAX(0,N($W151))-N($T151))</f>
        <v/>
      </c>
      <c r="W151" s="268" t="str">
        <f aca="false">IF(TRIM($B151&amp;$C151)="","",IF(AND(N($M151)=0,N($Q151)+N($R151)+N($S151)=0),"",ROUND(N($M151)-N($Q151)-N($R151)-N($S151),2)))</f>
        <v/>
      </c>
      <c r="X151" s="269" t="str">
        <f aca="false">IF(TRIM($B151&amp;$C151)="","",IF(N($M151)=0,IF((N($Q151)+N($R151)+N($S151))=0,"—未填单价","未填单价，已收 "&amp;TEXT((N($Q151)+N($R151)+N($S151)),"#,##0.00")),IF(N($W151)&gt;0.005,"欠 "&amp;TEXT(N($W151),"#,##0.00")&amp;IF(N($T151)&gt;0,"（开票未到账 "&amp;TEXT(N($T151),"#,##0.00")&amp;"）","")&amp;IF(N($V151)&gt;0,"（未开票 "&amp;TEXT(N($V151),"#,##0.00")&amp;"）",""),IF(N($W151)&lt;-0.005,"多收 "&amp;TEXT(-N($W151),"#,##0.00"),"✔ 已结清")))&amp;IF(N($U151)&gt;0,"｜到账未开票 "&amp;TEXT(N($U151),"#,##0.00")&amp;"，待补票","")&amp;IF(N($R151)&gt;0,"｜收现 "&amp;TEXT(N($R151),"#,##0.00"),"")&amp;IF(N($S151)&gt;0,"｜收款不开票 "&amp;TEXT(N($S151),"#,##0.00"),""))</f>
        <v/>
      </c>
      <c r="Y151" s="312"/>
      <c r="AC151" s="267" t="str">
        <f aca="false">IF(OR(N($O151)=0,N($AB151)=0),"",ROUND(N($O151)/(1+N($AB151))*N($AB151),2))</f>
        <v/>
      </c>
      <c r="AD151" s="312"/>
      <c r="AE151" s="312"/>
      <c r="AF151" s="270" t="str">
        <f aca="false">IF($AN151="","",IF($AN151=1,IF($AO151&gt;=1,"一次性·已到收款期","一次性·未到期"),$AE151&amp;" 第"&amp;$AO151&amp;"/"&amp;$AN151&amp;"期"))</f>
        <v/>
      </c>
      <c r="AG151" s="268" t="str">
        <f aca="false">IF(OR($AN151="",N($M151)=0),"",ROUND(N($K151)*$AO151/$AN151,2)+N($L151))</f>
        <v/>
      </c>
      <c r="AH151" s="268" t="str">
        <f aca="false">IF($AG151="","",MAX(0,ROUND($AG151-(N($Q151)+N($R151)+N($S151)),2)))</f>
        <v/>
      </c>
      <c r="AI151" s="268" t="str">
        <f aca="false">IF(OR(TRIM($B151&amp;$C151)="",NOT(ISNUMBER($D151))),"",SUMIFS($W$3:$W$1001,$AK$3:$AK$1001,$AK151,$D$3:$D$1001,"&lt;"&amp;$D151))</f>
        <v/>
      </c>
      <c r="AJ151" s="268" t="str">
        <f aca="false">IF(TRIM($B151&amp;$C151)="","",SUMIFS($W$3:$W$1001,$AK$3:$AK$1001,$AK151))</f>
        <v/>
      </c>
      <c r="AK151" s="270" t="str">
        <f aca="false">IF(TRIM($B151&amp;$C151)="","",TRIM($B151)&amp;"｜"&amp;TRIM($C151))</f>
        <v/>
      </c>
      <c r="AL151" s="268" t="str">
        <f aca="false">IF(TRIM($B151&amp;$C151)="","",MIN(N($O151),N($Q151)))</f>
        <v/>
      </c>
      <c r="AM151" s="271" t="str">
        <f aca="false">IF(ISNUMBER($D151),YEAR($D151),"")</f>
        <v/>
      </c>
      <c r="AN151" s="271" t="str">
        <f aca="false">IF(OR(TRIM($B151&amp;$C151)="",NOT(ISNUMBER($D151)),NOT(ISNUMBER($E151))),"",IF($E151&lt;$D151,"",IF(IF($AE151="半年付",2,IF($AE151="季度付",4,IF($AE151="月付",12,IF($AE151="半月付",24,1))))=1,1,MAX(1,ROUND(($E151-$D151+1)/365*IF($AE151="半年付",2,IF($AE151="季度付",4,IF($AE151="月付",12,IF($AE151="半月付",24,1)))),0)))))</f>
        <v/>
      </c>
      <c r="AO151" s="271" t="str">
        <f aca="true">IF($AN151="","",MIN($AN151,MAX(0,INT((TODAY()-付款宽限天数-$D151)/(($E151-$D151+1)/$AN151))+1)))</f>
        <v/>
      </c>
    </row>
    <row r="152" customFormat="false" ht="18" hidden="false" customHeight="false" outlineLevel="0" collapsed="false">
      <c r="F152" s="200" t="str">
        <f aca="true">IF(TRIM($B152&amp;$C152)="","",IF(OR(ISNUMBER(SEARCH("未",$A152)),ISNUMBER(SEARCH("送出",$A152)),AND(TRIM($A152)="",NOT(ISNUMBER($D152)),N($H152)=0)),"【合同未回】","")&amp;IF(NOT(ISNUMBER($E152)),IF(OR(ISNUMBER(SEARCH("未",$A152)),ISNUMBER(SEARCH("送出",$A152)),AND(TRIM($A152)="",NOT(ISNUMBER($D152)),N($H152)=0)),"","【未填合同期】"),IF($E152&lt;TODAY(),"【已到期】",IF($E152-TODAY()&lt;=提醒天数,"【即将到期，剩余"&amp;($E152-TODAY())&amp;"天】","【正常】")))&amp;IF(OR($AD152="安装免保",$AD152="技术免保",$AD152="质保期内"),"【"&amp;$AD152&amp;"】",""))</f>
        <v/>
      </c>
      <c r="K152" s="267" t="str">
        <f aca="false">IF(OR(N($H152)=0,N($I152)=0),"",ROUND(N($H152)*N($I152)*IF(N($J152)=0,1,N($J152)),2))</f>
        <v/>
      </c>
      <c r="M152" s="267" t="str">
        <f aca="false">IF(TRIM($B152&amp;$C152)="","",IF(AND(N($K152)=0,N($L152)=0),"",ROUND(N($K152)+N($L152),2)))</f>
        <v/>
      </c>
      <c r="S152" s="267"/>
      <c r="T152" s="268" t="str">
        <f aca="false">IF(TRIM($B152&amp;$C152)="","",IF(N($O152)=0,"",MAX(0,MIN(N($O152)-N($Q152),N($W152)))))</f>
        <v/>
      </c>
      <c r="U152" s="268" t="str">
        <f aca="false">IF(TRIM($B152&amp;$C152)="","",IF(N($Q152)&lt;=N($O152),"",N($Q152)-N($O152)))</f>
        <v/>
      </c>
      <c r="V152" s="268" t="str">
        <f aca="false">IF(OR(TRIM($B152&amp;$C152)="",$W152=""),"",MAX(0,N($W152))-N($T152))</f>
        <v/>
      </c>
      <c r="W152" s="268" t="str">
        <f aca="false">IF(TRIM($B152&amp;$C152)="","",IF(AND(N($M152)=0,N($Q152)+N($R152)+N($S152)=0),"",ROUND(N($M152)-N($Q152)-N($R152)-N($S152),2)))</f>
        <v/>
      </c>
      <c r="X152" s="269" t="str">
        <f aca="false">IF(TRIM($B152&amp;$C152)="","",IF(N($M152)=0,IF((N($Q152)+N($R152)+N($S152))=0,"—未填单价","未填单价，已收 "&amp;TEXT((N($Q152)+N($R152)+N($S152)),"#,##0.00")),IF(N($W152)&gt;0.005,"欠 "&amp;TEXT(N($W152),"#,##0.00")&amp;IF(N($T152)&gt;0,"（开票未到账 "&amp;TEXT(N($T152),"#,##0.00")&amp;"）","")&amp;IF(N($V152)&gt;0,"（未开票 "&amp;TEXT(N($V152),"#,##0.00")&amp;"）",""),IF(N($W152)&lt;-0.005,"多收 "&amp;TEXT(-N($W152),"#,##0.00"),"✔ 已结清")))&amp;IF(N($U152)&gt;0,"｜到账未开票 "&amp;TEXT(N($U152),"#,##0.00")&amp;"，待补票","")&amp;IF(N($R152)&gt;0,"｜收现 "&amp;TEXT(N($R152),"#,##0.00"),"")&amp;IF(N($S152)&gt;0,"｜收款不开票 "&amp;TEXT(N($S152),"#,##0.00"),""))</f>
        <v/>
      </c>
      <c r="Y152" s="312"/>
      <c r="AC152" s="267" t="str">
        <f aca="false">IF(OR(N($O152)=0,N($AB152)=0),"",ROUND(N($O152)/(1+N($AB152))*N($AB152),2))</f>
        <v/>
      </c>
      <c r="AD152" s="312"/>
      <c r="AE152" s="312"/>
      <c r="AF152" s="270" t="str">
        <f aca="false">IF($AN152="","",IF($AN152=1,IF($AO152&gt;=1,"一次性·已到收款期","一次性·未到期"),$AE152&amp;" 第"&amp;$AO152&amp;"/"&amp;$AN152&amp;"期"))</f>
        <v/>
      </c>
      <c r="AG152" s="268" t="str">
        <f aca="false">IF(OR($AN152="",N($M152)=0),"",ROUND(N($K152)*$AO152/$AN152,2)+N($L152))</f>
        <v/>
      </c>
      <c r="AH152" s="268" t="str">
        <f aca="false">IF($AG152="","",MAX(0,ROUND($AG152-(N($Q152)+N($R152)+N($S152)),2)))</f>
        <v/>
      </c>
      <c r="AI152" s="268" t="str">
        <f aca="false">IF(OR(TRIM($B152&amp;$C152)="",NOT(ISNUMBER($D152))),"",SUMIFS($W$3:$W$1001,$AK$3:$AK$1001,$AK152,$D$3:$D$1001,"&lt;"&amp;$D152))</f>
        <v/>
      </c>
      <c r="AJ152" s="268" t="str">
        <f aca="false">IF(TRIM($B152&amp;$C152)="","",SUMIFS($W$3:$W$1001,$AK$3:$AK$1001,$AK152))</f>
        <v/>
      </c>
      <c r="AK152" s="270" t="str">
        <f aca="false">IF(TRIM($B152&amp;$C152)="","",TRIM($B152)&amp;"｜"&amp;TRIM($C152))</f>
        <v/>
      </c>
      <c r="AL152" s="268" t="str">
        <f aca="false">IF(TRIM($B152&amp;$C152)="","",MIN(N($O152),N($Q152)))</f>
        <v/>
      </c>
      <c r="AM152" s="271" t="str">
        <f aca="false">IF(ISNUMBER($D152),YEAR($D152),"")</f>
        <v/>
      </c>
      <c r="AN152" s="271" t="str">
        <f aca="false">IF(OR(TRIM($B152&amp;$C152)="",NOT(ISNUMBER($D152)),NOT(ISNUMBER($E152))),"",IF($E152&lt;$D152,"",IF(IF($AE152="半年付",2,IF($AE152="季度付",4,IF($AE152="月付",12,IF($AE152="半月付",24,1))))=1,1,MAX(1,ROUND(($E152-$D152+1)/365*IF($AE152="半年付",2,IF($AE152="季度付",4,IF($AE152="月付",12,IF($AE152="半月付",24,1)))),0)))))</f>
        <v/>
      </c>
      <c r="AO152" s="271" t="str">
        <f aca="true">IF($AN152="","",MIN($AN152,MAX(0,INT((TODAY()-付款宽限天数-$D152)/(($E152-$D152+1)/$AN152))+1)))</f>
        <v/>
      </c>
    </row>
    <row r="153" customFormat="false" ht="18" hidden="false" customHeight="false" outlineLevel="0" collapsed="false">
      <c r="F153" s="200" t="str">
        <f aca="true">IF(TRIM($B153&amp;$C153)="","",IF(OR(ISNUMBER(SEARCH("未",$A153)),ISNUMBER(SEARCH("送出",$A153)),AND(TRIM($A153)="",NOT(ISNUMBER($D153)),N($H153)=0)),"【合同未回】","")&amp;IF(NOT(ISNUMBER($E153)),IF(OR(ISNUMBER(SEARCH("未",$A153)),ISNUMBER(SEARCH("送出",$A153)),AND(TRIM($A153)="",NOT(ISNUMBER($D153)),N($H153)=0)),"","【未填合同期】"),IF($E153&lt;TODAY(),"【已到期】",IF($E153-TODAY()&lt;=提醒天数,"【即将到期，剩余"&amp;($E153-TODAY())&amp;"天】","【正常】")))&amp;IF(OR($AD153="安装免保",$AD153="技术免保",$AD153="质保期内"),"【"&amp;$AD153&amp;"】",""))</f>
        <v/>
      </c>
      <c r="K153" s="267" t="str">
        <f aca="false">IF(OR(N($H153)=0,N($I153)=0),"",ROUND(N($H153)*N($I153)*IF(N($J153)=0,1,N($J153)),2))</f>
        <v/>
      </c>
      <c r="M153" s="267" t="str">
        <f aca="false">IF(TRIM($B153&amp;$C153)="","",IF(AND(N($K153)=0,N($L153)=0),"",ROUND(N($K153)+N($L153),2)))</f>
        <v/>
      </c>
      <c r="S153" s="267"/>
      <c r="T153" s="268" t="str">
        <f aca="false">IF(TRIM($B153&amp;$C153)="","",IF(N($O153)=0,"",MAX(0,MIN(N($O153)-N($Q153),N($W153)))))</f>
        <v/>
      </c>
      <c r="U153" s="268" t="str">
        <f aca="false">IF(TRIM($B153&amp;$C153)="","",IF(N($Q153)&lt;=N($O153),"",N($Q153)-N($O153)))</f>
        <v/>
      </c>
      <c r="V153" s="268" t="str">
        <f aca="false">IF(OR(TRIM($B153&amp;$C153)="",$W153=""),"",MAX(0,N($W153))-N($T153))</f>
        <v/>
      </c>
      <c r="W153" s="268" t="str">
        <f aca="false">IF(TRIM($B153&amp;$C153)="","",IF(AND(N($M153)=0,N($Q153)+N($R153)+N($S153)=0),"",ROUND(N($M153)-N($Q153)-N($R153)-N($S153),2)))</f>
        <v/>
      </c>
      <c r="X153" s="269" t="str">
        <f aca="false">IF(TRIM($B153&amp;$C153)="","",IF(N($M153)=0,IF((N($Q153)+N($R153)+N($S153))=0,"—未填单价","未填单价，已收 "&amp;TEXT((N($Q153)+N($R153)+N($S153)),"#,##0.00")),IF(N($W153)&gt;0.005,"欠 "&amp;TEXT(N($W153),"#,##0.00")&amp;IF(N($T153)&gt;0,"（开票未到账 "&amp;TEXT(N($T153),"#,##0.00")&amp;"）","")&amp;IF(N($V153)&gt;0,"（未开票 "&amp;TEXT(N($V153),"#,##0.00")&amp;"）",""),IF(N($W153)&lt;-0.005,"多收 "&amp;TEXT(-N($W153),"#,##0.00"),"✔ 已结清")))&amp;IF(N($U153)&gt;0,"｜到账未开票 "&amp;TEXT(N($U153),"#,##0.00")&amp;"，待补票","")&amp;IF(N($R153)&gt;0,"｜收现 "&amp;TEXT(N($R153),"#,##0.00"),"")&amp;IF(N($S153)&gt;0,"｜收款不开票 "&amp;TEXT(N($S153),"#,##0.00"),""))</f>
        <v/>
      </c>
      <c r="Y153" s="312"/>
      <c r="AC153" s="267" t="str">
        <f aca="false">IF(OR(N($O153)=0,N($AB153)=0),"",ROUND(N($O153)/(1+N($AB153))*N($AB153),2))</f>
        <v/>
      </c>
      <c r="AD153" s="312"/>
      <c r="AE153" s="312"/>
      <c r="AF153" s="270" t="str">
        <f aca="false">IF($AN153="","",IF($AN153=1,IF($AO153&gt;=1,"一次性·已到收款期","一次性·未到期"),$AE153&amp;" 第"&amp;$AO153&amp;"/"&amp;$AN153&amp;"期"))</f>
        <v/>
      </c>
      <c r="AG153" s="268" t="str">
        <f aca="false">IF(OR($AN153="",N($M153)=0),"",ROUND(N($K153)*$AO153/$AN153,2)+N($L153))</f>
        <v/>
      </c>
      <c r="AH153" s="268" t="str">
        <f aca="false">IF($AG153="","",MAX(0,ROUND($AG153-(N($Q153)+N($R153)+N($S153)),2)))</f>
        <v/>
      </c>
      <c r="AI153" s="268" t="str">
        <f aca="false">IF(OR(TRIM($B153&amp;$C153)="",NOT(ISNUMBER($D153))),"",SUMIFS($W$3:$W$1001,$AK$3:$AK$1001,$AK153,$D$3:$D$1001,"&lt;"&amp;$D153))</f>
        <v/>
      </c>
      <c r="AJ153" s="268" t="str">
        <f aca="false">IF(TRIM($B153&amp;$C153)="","",SUMIFS($W$3:$W$1001,$AK$3:$AK$1001,$AK153))</f>
        <v/>
      </c>
      <c r="AK153" s="270" t="str">
        <f aca="false">IF(TRIM($B153&amp;$C153)="","",TRIM($B153)&amp;"｜"&amp;TRIM($C153))</f>
        <v/>
      </c>
      <c r="AL153" s="268" t="str">
        <f aca="false">IF(TRIM($B153&amp;$C153)="","",MIN(N($O153),N($Q153)))</f>
        <v/>
      </c>
      <c r="AM153" s="271" t="str">
        <f aca="false">IF(ISNUMBER($D153),YEAR($D153),"")</f>
        <v/>
      </c>
      <c r="AN153" s="271" t="str">
        <f aca="false">IF(OR(TRIM($B153&amp;$C153)="",NOT(ISNUMBER($D153)),NOT(ISNUMBER($E153))),"",IF($E153&lt;$D153,"",IF(IF($AE153="半年付",2,IF($AE153="季度付",4,IF($AE153="月付",12,IF($AE153="半月付",24,1))))=1,1,MAX(1,ROUND(($E153-$D153+1)/365*IF($AE153="半年付",2,IF($AE153="季度付",4,IF($AE153="月付",12,IF($AE153="半月付",24,1)))),0)))))</f>
        <v/>
      </c>
      <c r="AO153" s="271" t="str">
        <f aca="true">IF($AN153="","",MIN($AN153,MAX(0,INT((TODAY()-付款宽限天数-$D153)/(($E153-$D153+1)/$AN153))+1)))</f>
        <v/>
      </c>
    </row>
    <row r="154" customFormat="false" ht="18" hidden="false" customHeight="false" outlineLevel="0" collapsed="false">
      <c r="F154" s="200" t="str">
        <f aca="true">IF(TRIM($B154&amp;$C154)="","",IF(OR(ISNUMBER(SEARCH("未",$A154)),ISNUMBER(SEARCH("送出",$A154)),AND(TRIM($A154)="",NOT(ISNUMBER($D154)),N($H154)=0)),"【合同未回】","")&amp;IF(NOT(ISNUMBER($E154)),IF(OR(ISNUMBER(SEARCH("未",$A154)),ISNUMBER(SEARCH("送出",$A154)),AND(TRIM($A154)="",NOT(ISNUMBER($D154)),N($H154)=0)),"","【未填合同期】"),IF($E154&lt;TODAY(),"【已到期】",IF($E154-TODAY()&lt;=提醒天数,"【即将到期，剩余"&amp;($E154-TODAY())&amp;"天】","【正常】")))&amp;IF(OR($AD154="安装免保",$AD154="技术免保",$AD154="质保期内"),"【"&amp;$AD154&amp;"】",""))</f>
        <v/>
      </c>
      <c r="K154" s="267" t="str">
        <f aca="false">IF(OR(N($H154)=0,N($I154)=0),"",ROUND(N($H154)*N($I154)*IF(N($J154)=0,1,N($J154)),2))</f>
        <v/>
      </c>
      <c r="M154" s="267" t="str">
        <f aca="false">IF(TRIM($B154&amp;$C154)="","",IF(AND(N($K154)=0,N($L154)=0),"",ROUND(N($K154)+N($L154),2)))</f>
        <v/>
      </c>
      <c r="S154" s="267"/>
      <c r="T154" s="268" t="str">
        <f aca="false">IF(TRIM($B154&amp;$C154)="","",IF(N($O154)=0,"",MAX(0,MIN(N($O154)-N($Q154),N($W154)))))</f>
        <v/>
      </c>
      <c r="U154" s="268" t="str">
        <f aca="false">IF(TRIM($B154&amp;$C154)="","",IF(N($Q154)&lt;=N($O154),"",N($Q154)-N($O154)))</f>
        <v/>
      </c>
      <c r="V154" s="268" t="str">
        <f aca="false">IF(OR(TRIM($B154&amp;$C154)="",$W154=""),"",MAX(0,N($W154))-N($T154))</f>
        <v/>
      </c>
      <c r="W154" s="268" t="str">
        <f aca="false">IF(TRIM($B154&amp;$C154)="","",IF(AND(N($M154)=0,N($Q154)+N($R154)+N($S154)=0),"",ROUND(N($M154)-N($Q154)-N($R154)-N($S154),2)))</f>
        <v/>
      </c>
      <c r="X154" s="269" t="str">
        <f aca="false">IF(TRIM($B154&amp;$C154)="","",IF(N($M154)=0,IF((N($Q154)+N($R154)+N($S154))=0,"—未填单价","未填单价，已收 "&amp;TEXT((N($Q154)+N($R154)+N($S154)),"#,##0.00")),IF(N($W154)&gt;0.005,"欠 "&amp;TEXT(N($W154),"#,##0.00")&amp;IF(N($T154)&gt;0,"（开票未到账 "&amp;TEXT(N($T154),"#,##0.00")&amp;"）","")&amp;IF(N($V154)&gt;0,"（未开票 "&amp;TEXT(N($V154),"#,##0.00")&amp;"）",""),IF(N($W154)&lt;-0.005,"多收 "&amp;TEXT(-N($W154),"#,##0.00"),"✔ 已结清")))&amp;IF(N($U154)&gt;0,"｜到账未开票 "&amp;TEXT(N($U154),"#,##0.00")&amp;"，待补票","")&amp;IF(N($R154)&gt;0,"｜收现 "&amp;TEXT(N($R154),"#,##0.00"),"")&amp;IF(N($S154)&gt;0,"｜收款不开票 "&amp;TEXT(N($S154),"#,##0.00"),""))</f>
        <v/>
      </c>
      <c r="Y154" s="312"/>
      <c r="AC154" s="267" t="str">
        <f aca="false">IF(OR(N($O154)=0,N($AB154)=0),"",ROUND(N($O154)/(1+N($AB154))*N($AB154),2))</f>
        <v/>
      </c>
      <c r="AD154" s="312"/>
      <c r="AE154" s="312"/>
      <c r="AF154" s="270" t="str">
        <f aca="false">IF($AN154="","",IF($AN154=1,IF($AO154&gt;=1,"一次性·已到收款期","一次性·未到期"),$AE154&amp;" 第"&amp;$AO154&amp;"/"&amp;$AN154&amp;"期"))</f>
        <v/>
      </c>
      <c r="AG154" s="268" t="str">
        <f aca="false">IF(OR($AN154="",N($M154)=0),"",ROUND(N($K154)*$AO154/$AN154,2)+N($L154))</f>
        <v/>
      </c>
      <c r="AH154" s="268" t="str">
        <f aca="false">IF($AG154="","",MAX(0,ROUND($AG154-(N($Q154)+N($R154)+N($S154)),2)))</f>
        <v/>
      </c>
      <c r="AI154" s="268" t="str">
        <f aca="false">IF(OR(TRIM($B154&amp;$C154)="",NOT(ISNUMBER($D154))),"",SUMIFS($W$3:$W$1001,$AK$3:$AK$1001,$AK154,$D$3:$D$1001,"&lt;"&amp;$D154))</f>
        <v/>
      </c>
      <c r="AJ154" s="268" t="str">
        <f aca="false">IF(TRIM($B154&amp;$C154)="","",SUMIFS($W$3:$W$1001,$AK$3:$AK$1001,$AK154))</f>
        <v/>
      </c>
      <c r="AK154" s="270" t="str">
        <f aca="false">IF(TRIM($B154&amp;$C154)="","",TRIM($B154)&amp;"｜"&amp;TRIM($C154))</f>
        <v/>
      </c>
      <c r="AL154" s="268" t="str">
        <f aca="false">IF(TRIM($B154&amp;$C154)="","",MIN(N($O154),N($Q154)))</f>
        <v/>
      </c>
      <c r="AM154" s="271" t="str">
        <f aca="false">IF(ISNUMBER($D154),YEAR($D154),"")</f>
        <v/>
      </c>
      <c r="AN154" s="271" t="str">
        <f aca="false">IF(OR(TRIM($B154&amp;$C154)="",NOT(ISNUMBER($D154)),NOT(ISNUMBER($E154))),"",IF($E154&lt;$D154,"",IF(IF($AE154="半年付",2,IF($AE154="季度付",4,IF($AE154="月付",12,IF($AE154="半月付",24,1))))=1,1,MAX(1,ROUND(($E154-$D154+1)/365*IF($AE154="半年付",2,IF($AE154="季度付",4,IF($AE154="月付",12,IF($AE154="半月付",24,1)))),0)))))</f>
        <v/>
      </c>
      <c r="AO154" s="271" t="str">
        <f aca="true">IF($AN154="","",MIN($AN154,MAX(0,INT((TODAY()-付款宽限天数-$D154)/(($E154-$D154+1)/$AN154))+1)))</f>
        <v/>
      </c>
    </row>
    <row r="155" customFormat="false" ht="18" hidden="false" customHeight="false" outlineLevel="0" collapsed="false">
      <c r="F155" s="200" t="str">
        <f aca="true">IF(TRIM($B155&amp;$C155)="","",IF(OR(ISNUMBER(SEARCH("未",$A155)),ISNUMBER(SEARCH("送出",$A155)),AND(TRIM($A155)="",NOT(ISNUMBER($D155)),N($H155)=0)),"【合同未回】","")&amp;IF(NOT(ISNUMBER($E155)),IF(OR(ISNUMBER(SEARCH("未",$A155)),ISNUMBER(SEARCH("送出",$A155)),AND(TRIM($A155)="",NOT(ISNUMBER($D155)),N($H155)=0)),"","【未填合同期】"),IF($E155&lt;TODAY(),"【已到期】",IF($E155-TODAY()&lt;=提醒天数,"【即将到期，剩余"&amp;($E155-TODAY())&amp;"天】","【正常】")))&amp;IF(OR($AD155="安装免保",$AD155="技术免保",$AD155="质保期内"),"【"&amp;$AD155&amp;"】",""))</f>
        <v/>
      </c>
      <c r="K155" s="267" t="str">
        <f aca="false">IF(OR(N($H155)=0,N($I155)=0),"",ROUND(N($H155)*N($I155)*IF(N($J155)=0,1,N($J155)),2))</f>
        <v/>
      </c>
      <c r="M155" s="267" t="str">
        <f aca="false">IF(TRIM($B155&amp;$C155)="","",IF(AND(N($K155)=0,N($L155)=0),"",ROUND(N($K155)+N($L155),2)))</f>
        <v/>
      </c>
      <c r="S155" s="267"/>
      <c r="T155" s="268" t="str">
        <f aca="false">IF(TRIM($B155&amp;$C155)="","",IF(N($O155)=0,"",MAX(0,MIN(N($O155)-N($Q155),N($W155)))))</f>
        <v/>
      </c>
      <c r="U155" s="268" t="str">
        <f aca="false">IF(TRIM($B155&amp;$C155)="","",IF(N($Q155)&lt;=N($O155),"",N($Q155)-N($O155)))</f>
        <v/>
      </c>
      <c r="V155" s="268" t="str">
        <f aca="false">IF(OR(TRIM($B155&amp;$C155)="",$W155=""),"",MAX(0,N($W155))-N($T155))</f>
        <v/>
      </c>
      <c r="W155" s="268" t="str">
        <f aca="false">IF(TRIM($B155&amp;$C155)="","",IF(AND(N($M155)=0,N($Q155)+N($R155)+N($S155)=0),"",ROUND(N($M155)-N($Q155)-N($R155)-N($S155),2)))</f>
        <v/>
      </c>
      <c r="X155" s="269" t="str">
        <f aca="false">IF(TRIM($B155&amp;$C155)="","",IF(N($M155)=0,IF((N($Q155)+N($R155)+N($S155))=0,"—未填单价","未填单价，已收 "&amp;TEXT((N($Q155)+N($R155)+N($S155)),"#,##0.00")),IF(N($W155)&gt;0.005,"欠 "&amp;TEXT(N($W155),"#,##0.00")&amp;IF(N($T155)&gt;0,"（开票未到账 "&amp;TEXT(N($T155),"#,##0.00")&amp;"）","")&amp;IF(N($V155)&gt;0,"（未开票 "&amp;TEXT(N($V155),"#,##0.00")&amp;"）",""),IF(N($W155)&lt;-0.005,"多收 "&amp;TEXT(-N($W155),"#,##0.00"),"✔ 已结清")))&amp;IF(N($U155)&gt;0,"｜到账未开票 "&amp;TEXT(N($U155),"#,##0.00")&amp;"，待补票","")&amp;IF(N($R155)&gt;0,"｜收现 "&amp;TEXT(N($R155),"#,##0.00"),"")&amp;IF(N($S155)&gt;0,"｜收款不开票 "&amp;TEXT(N($S155),"#,##0.00"),""))</f>
        <v/>
      </c>
      <c r="Y155" s="312"/>
      <c r="AC155" s="267" t="str">
        <f aca="false">IF(OR(N($O155)=0,N($AB155)=0),"",ROUND(N($O155)/(1+N($AB155))*N($AB155),2))</f>
        <v/>
      </c>
      <c r="AD155" s="312"/>
      <c r="AE155" s="312"/>
      <c r="AF155" s="270" t="str">
        <f aca="false">IF($AN155="","",IF($AN155=1,IF($AO155&gt;=1,"一次性·已到收款期","一次性·未到期"),$AE155&amp;" 第"&amp;$AO155&amp;"/"&amp;$AN155&amp;"期"))</f>
        <v/>
      </c>
      <c r="AG155" s="268" t="str">
        <f aca="false">IF(OR($AN155="",N($M155)=0),"",ROUND(N($K155)*$AO155/$AN155,2)+N($L155))</f>
        <v/>
      </c>
      <c r="AH155" s="268" t="str">
        <f aca="false">IF($AG155="","",MAX(0,ROUND($AG155-(N($Q155)+N($R155)+N($S155)),2)))</f>
        <v/>
      </c>
      <c r="AI155" s="268" t="str">
        <f aca="false">IF(OR(TRIM($B155&amp;$C155)="",NOT(ISNUMBER($D155))),"",SUMIFS($W$3:$W$1001,$AK$3:$AK$1001,$AK155,$D$3:$D$1001,"&lt;"&amp;$D155))</f>
        <v/>
      </c>
      <c r="AJ155" s="268" t="str">
        <f aca="false">IF(TRIM($B155&amp;$C155)="","",SUMIFS($W$3:$W$1001,$AK$3:$AK$1001,$AK155))</f>
        <v/>
      </c>
      <c r="AK155" s="270" t="str">
        <f aca="false">IF(TRIM($B155&amp;$C155)="","",TRIM($B155)&amp;"｜"&amp;TRIM($C155))</f>
        <v/>
      </c>
      <c r="AL155" s="268" t="str">
        <f aca="false">IF(TRIM($B155&amp;$C155)="","",MIN(N($O155),N($Q155)))</f>
        <v/>
      </c>
      <c r="AM155" s="271" t="str">
        <f aca="false">IF(ISNUMBER($D155),YEAR($D155),"")</f>
        <v/>
      </c>
      <c r="AN155" s="271" t="str">
        <f aca="false">IF(OR(TRIM($B155&amp;$C155)="",NOT(ISNUMBER($D155)),NOT(ISNUMBER($E155))),"",IF($E155&lt;$D155,"",IF(IF($AE155="半年付",2,IF($AE155="季度付",4,IF($AE155="月付",12,IF($AE155="半月付",24,1))))=1,1,MAX(1,ROUND(($E155-$D155+1)/365*IF($AE155="半年付",2,IF($AE155="季度付",4,IF($AE155="月付",12,IF($AE155="半月付",24,1)))),0)))))</f>
        <v/>
      </c>
      <c r="AO155" s="271" t="str">
        <f aca="true">IF($AN155="","",MIN($AN155,MAX(0,INT((TODAY()-付款宽限天数-$D155)/(($E155-$D155+1)/$AN155))+1)))</f>
        <v/>
      </c>
    </row>
    <row r="156" customFormat="false" ht="18" hidden="false" customHeight="false" outlineLevel="0" collapsed="false">
      <c r="F156" s="200" t="str">
        <f aca="true">IF(TRIM($B156&amp;$C156)="","",IF(OR(ISNUMBER(SEARCH("未",$A156)),ISNUMBER(SEARCH("送出",$A156)),AND(TRIM($A156)="",NOT(ISNUMBER($D156)),N($H156)=0)),"【合同未回】","")&amp;IF(NOT(ISNUMBER($E156)),IF(OR(ISNUMBER(SEARCH("未",$A156)),ISNUMBER(SEARCH("送出",$A156)),AND(TRIM($A156)="",NOT(ISNUMBER($D156)),N($H156)=0)),"","【未填合同期】"),IF($E156&lt;TODAY(),"【已到期】",IF($E156-TODAY()&lt;=提醒天数,"【即将到期，剩余"&amp;($E156-TODAY())&amp;"天】","【正常】")))&amp;IF(OR($AD156="安装免保",$AD156="技术免保",$AD156="质保期内"),"【"&amp;$AD156&amp;"】",""))</f>
        <v/>
      </c>
      <c r="K156" s="267" t="str">
        <f aca="false">IF(OR(N($H156)=0,N($I156)=0),"",ROUND(N($H156)*N($I156)*IF(N($J156)=0,1,N($J156)),2))</f>
        <v/>
      </c>
      <c r="M156" s="267" t="str">
        <f aca="false">IF(TRIM($B156&amp;$C156)="","",IF(AND(N($K156)=0,N($L156)=0),"",ROUND(N($K156)+N($L156),2)))</f>
        <v/>
      </c>
      <c r="S156" s="267"/>
      <c r="T156" s="268" t="str">
        <f aca="false">IF(TRIM($B156&amp;$C156)="","",IF(N($O156)=0,"",MAX(0,MIN(N($O156)-N($Q156),N($W156)))))</f>
        <v/>
      </c>
      <c r="U156" s="268" t="str">
        <f aca="false">IF(TRIM($B156&amp;$C156)="","",IF(N($Q156)&lt;=N($O156),"",N($Q156)-N($O156)))</f>
        <v/>
      </c>
      <c r="V156" s="268" t="str">
        <f aca="false">IF(OR(TRIM($B156&amp;$C156)="",$W156=""),"",MAX(0,N($W156))-N($T156))</f>
        <v/>
      </c>
      <c r="W156" s="268" t="str">
        <f aca="false">IF(TRIM($B156&amp;$C156)="","",IF(AND(N($M156)=0,N($Q156)+N($R156)+N($S156)=0),"",ROUND(N($M156)-N($Q156)-N($R156)-N($S156),2)))</f>
        <v/>
      </c>
      <c r="X156" s="269" t="str">
        <f aca="false">IF(TRIM($B156&amp;$C156)="","",IF(N($M156)=0,IF((N($Q156)+N($R156)+N($S156))=0,"—未填单价","未填单价，已收 "&amp;TEXT((N($Q156)+N($R156)+N($S156)),"#,##0.00")),IF(N($W156)&gt;0.005,"欠 "&amp;TEXT(N($W156),"#,##0.00")&amp;IF(N($T156)&gt;0,"（开票未到账 "&amp;TEXT(N($T156),"#,##0.00")&amp;"）","")&amp;IF(N($V156)&gt;0,"（未开票 "&amp;TEXT(N($V156),"#,##0.00")&amp;"）",""),IF(N($W156)&lt;-0.005,"多收 "&amp;TEXT(-N($W156),"#,##0.00"),"✔ 已结清")))&amp;IF(N($U156)&gt;0,"｜到账未开票 "&amp;TEXT(N($U156),"#,##0.00")&amp;"，待补票","")&amp;IF(N($R156)&gt;0,"｜收现 "&amp;TEXT(N($R156),"#,##0.00"),"")&amp;IF(N($S156)&gt;0,"｜收款不开票 "&amp;TEXT(N($S156),"#,##0.00"),""))</f>
        <v/>
      </c>
      <c r="Y156" s="312"/>
      <c r="AC156" s="267" t="str">
        <f aca="false">IF(OR(N($O156)=0,N($AB156)=0),"",ROUND(N($O156)/(1+N($AB156))*N($AB156),2))</f>
        <v/>
      </c>
      <c r="AD156" s="312"/>
      <c r="AE156" s="312"/>
      <c r="AF156" s="270" t="str">
        <f aca="false">IF($AN156="","",IF($AN156=1,IF($AO156&gt;=1,"一次性·已到收款期","一次性·未到期"),$AE156&amp;" 第"&amp;$AO156&amp;"/"&amp;$AN156&amp;"期"))</f>
        <v/>
      </c>
      <c r="AG156" s="268" t="str">
        <f aca="false">IF(OR($AN156="",N($M156)=0),"",ROUND(N($K156)*$AO156/$AN156,2)+N($L156))</f>
        <v/>
      </c>
      <c r="AH156" s="268" t="str">
        <f aca="false">IF($AG156="","",MAX(0,ROUND($AG156-(N($Q156)+N($R156)+N($S156)),2)))</f>
        <v/>
      </c>
      <c r="AI156" s="268" t="str">
        <f aca="false">IF(OR(TRIM($B156&amp;$C156)="",NOT(ISNUMBER($D156))),"",SUMIFS($W$3:$W$1001,$AK$3:$AK$1001,$AK156,$D$3:$D$1001,"&lt;"&amp;$D156))</f>
        <v/>
      </c>
      <c r="AJ156" s="268" t="str">
        <f aca="false">IF(TRIM($B156&amp;$C156)="","",SUMIFS($W$3:$W$1001,$AK$3:$AK$1001,$AK156))</f>
        <v/>
      </c>
      <c r="AK156" s="270" t="str">
        <f aca="false">IF(TRIM($B156&amp;$C156)="","",TRIM($B156)&amp;"｜"&amp;TRIM($C156))</f>
        <v/>
      </c>
      <c r="AL156" s="268" t="str">
        <f aca="false">IF(TRIM($B156&amp;$C156)="","",MIN(N($O156),N($Q156)))</f>
        <v/>
      </c>
      <c r="AM156" s="271" t="str">
        <f aca="false">IF(ISNUMBER($D156),YEAR($D156),"")</f>
        <v/>
      </c>
      <c r="AN156" s="271" t="str">
        <f aca="false">IF(OR(TRIM($B156&amp;$C156)="",NOT(ISNUMBER($D156)),NOT(ISNUMBER($E156))),"",IF($E156&lt;$D156,"",IF(IF($AE156="半年付",2,IF($AE156="季度付",4,IF($AE156="月付",12,IF($AE156="半月付",24,1))))=1,1,MAX(1,ROUND(($E156-$D156+1)/365*IF($AE156="半年付",2,IF($AE156="季度付",4,IF($AE156="月付",12,IF($AE156="半月付",24,1)))),0)))))</f>
        <v/>
      </c>
      <c r="AO156" s="271" t="str">
        <f aca="true">IF($AN156="","",MIN($AN156,MAX(0,INT((TODAY()-付款宽限天数-$D156)/(($E156-$D156+1)/$AN156))+1)))</f>
        <v/>
      </c>
    </row>
    <row r="157" customFormat="false" ht="18" hidden="false" customHeight="false" outlineLevel="0" collapsed="false">
      <c r="F157" s="200" t="str">
        <f aca="true">IF(TRIM($B157&amp;$C157)="","",IF(OR(ISNUMBER(SEARCH("未",$A157)),ISNUMBER(SEARCH("送出",$A157)),AND(TRIM($A157)="",NOT(ISNUMBER($D157)),N($H157)=0)),"【合同未回】","")&amp;IF(NOT(ISNUMBER($E157)),IF(OR(ISNUMBER(SEARCH("未",$A157)),ISNUMBER(SEARCH("送出",$A157)),AND(TRIM($A157)="",NOT(ISNUMBER($D157)),N($H157)=0)),"","【未填合同期】"),IF($E157&lt;TODAY(),"【已到期】",IF($E157-TODAY()&lt;=提醒天数,"【即将到期，剩余"&amp;($E157-TODAY())&amp;"天】","【正常】")))&amp;IF(OR($AD157="安装免保",$AD157="技术免保",$AD157="质保期内"),"【"&amp;$AD157&amp;"】",""))</f>
        <v/>
      </c>
      <c r="K157" s="267" t="str">
        <f aca="false">IF(OR(N($H157)=0,N($I157)=0),"",ROUND(N($H157)*N($I157)*IF(N($J157)=0,1,N($J157)),2))</f>
        <v/>
      </c>
      <c r="M157" s="267" t="str">
        <f aca="false">IF(TRIM($B157&amp;$C157)="","",IF(AND(N($K157)=0,N($L157)=0),"",ROUND(N($K157)+N($L157),2)))</f>
        <v/>
      </c>
      <c r="S157" s="267"/>
      <c r="T157" s="268" t="str">
        <f aca="false">IF(TRIM($B157&amp;$C157)="","",IF(N($O157)=0,"",MAX(0,MIN(N($O157)-N($Q157),N($W157)))))</f>
        <v/>
      </c>
      <c r="U157" s="268" t="str">
        <f aca="false">IF(TRIM($B157&amp;$C157)="","",IF(N($Q157)&lt;=N($O157),"",N($Q157)-N($O157)))</f>
        <v/>
      </c>
      <c r="V157" s="268" t="str">
        <f aca="false">IF(OR(TRIM($B157&amp;$C157)="",$W157=""),"",MAX(0,N($W157))-N($T157))</f>
        <v/>
      </c>
      <c r="W157" s="268" t="str">
        <f aca="false">IF(TRIM($B157&amp;$C157)="","",IF(AND(N($M157)=0,N($Q157)+N($R157)+N($S157)=0),"",ROUND(N($M157)-N($Q157)-N($R157)-N($S157),2)))</f>
        <v/>
      </c>
      <c r="X157" s="269" t="str">
        <f aca="false">IF(TRIM($B157&amp;$C157)="","",IF(N($M157)=0,IF((N($Q157)+N($R157)+N($S157))=0,"—未填单价","未填单价，已收 "&amp;TEXT((N($Q157)+N($R157)+N($S157)),"#,##0.00")),IF(N($W157)&gt;0.005,"欠 "&amp;TEXT(N($W157),"#,##0.00")&amp;IF(N($T157)&gt;0,"（开票未到账 "&amp;TEXT(N($T157),"#,##0.00")&amp;"）","")&amp;IF(N($V157)&gt;0,"（未开票 "&amp;TEXT(N($V157),"#,##0.00")&amp;"）",""),IF(N($W157)&lt;-0.005,"多收 "&amp;TEXT(-N($W157),"#,##0.00"),"✔ 已结清")))&amp;IF(N($U157)&gt;0,"｜到账未开票 "&amp;TEXT(N($U157),"#,##0.00")&amp;"，待补票","")&amp;IF(N($R157)&gt;0,"｜收现 "&amp;TEXT(N($R157),"#,##0.00"),"")&amp;IF(N($S157)&gt;0,"｜收款不开票 "&amp;TEXT(N($S157),"#,##0.00"),""))</f>
        <v/>
      </c>
      <c r="Y157" s="312"/>
      <c r="AC157" s="267" t="str">
        <f aca="false">IF(OR(N($O157)=0,N($AB157)=0),"",ROUND(N($O157)/(1+N($AB157))*N($AB157),2))</f>
        <v/>
      </c>
      <c r="AD157" s="312"/>
      <c r="AE157" s="312"/>
      <c r="AF157" s="270" t="str">
        <f aca="false">IF($AN157="","",IF($AN157=1,IF($AO157&gt;=1,"一次性·已到收款期","一次性·未到期"),$AE157&amp;" 第"&amp;$AO157&amp;"/"&amp;$AN157&amp;"期"))</f>
        <v/>
      </c>
      <c r="AG157" s="268" t="str">
        <f aca="false">IF(OR($AN157="",N($M157)=0),"",ROUND(N($K157)*$AO157/$AN157,2)+N($L157))</f>
        <v/>
      </c>
      <c r="AH157" s="268" t="str">
        <f aca="false">IF($AG157="","",MAX(0,ROUND($AG157-(N($Q157)+N($R157)+N($S157)),2)))</f>
        <v/>
      </c>
      <c r="AI157" s="268" t="str">
        <f aca="false">IF(OR(TRIM($B157&amp;$C157)="",NOT(ISNUMBER($D157))),"",SUMIFS($W$3:$W$1001,$AK$3:$AK$1001,$AK157,$D$3:$D$1001,"&lt;"&amp;$D157))</f>
        <v/>
      </c>
      <c r="AJ157" s="268" t="str">
        <f aca="false">IF(TRIM($B157&amp;$C157)="","",SUMIFS($W$3:$W$1001,$AK$3:$AK$1001,$AK157))</f>
        <v/>
      </c>
      <c r="AK157" s="270" t="str">
        <f aca="false">IF(TRIM($B157&amp;$C157)="","",TRIM($B157)&amp;"｜"&amp;TRIM($C157))</f>
        <v/>
      </c>
      <c r="AL157" s="268" t="str">
        <f aca="false">IF(TRIM($B157&amp;$C157)="","",MIN(N($O157),N($Q157)))</f>
        <v/>
      </c>
      <c r="AM157" s="271" t="str">
        <f aca="false">IF(ISNUMBER($D157),YEAR($D157),"")</f>
        <v/>
      </c>
      <c r="AN157" s="271" t="str">
        <f aca="false">IF(OR(TRIM($B157&amp;$C157)="",NOT(ISNUMBER($D157)),NOT(ISNUMBER($E157))),"",IF($E157&lt;$D157,"",IF(IF($AE157="半年付",2,IF($AE157="季度付",4,IF($AE157="月付",12,IF($AE157="半月付",24,1))))=1,1,MAX(1,ROUND(($E157-$D157+1)/365*IF($AE157="半年付",2,IF($AE157="季度付",4,IF($AE157="月付",12,IF($AE157="半月付",24,1)))),0)))))</f>
        <v/>
      </c>
      <c r="AO157" s="271" t="str">
        <f aca="true">IF($AN157="","",MIN($AN157,MAX(0,INT((TODAY()-付款宽限天数-$D157)/(($E157-$D157+1)/$AN157))+1)))</f>
        <v/>
      </c>
    </row>
    <row r="158" customFormat="false" ht="18" hidden="false" customHeight="false" outlineLevel="0" collapsed="false">
      <c r="F158" s="200" t="str">
        <f aca="true">IF(TRIM($B158&amp;$C158)="","",IF(OR(ISNUMBER(SEARCH("未",$A158)),ISNUMBER(SEARCH("送出",$A158)),AND(TRIM($A158)="",NOT(ISNUMBER($D158)),N($H158)=0)),"【合同未回】","")&amp;IF(NOT(ISNUMBER($E158)),IF(OR(ISNUMBER(SEARCH("未",$A158)),ISNUMBER(SEARCH("送出",$A158)),AND(TRIM($A158)="",NOT(ISNUMBER($D158)),N($H158)=0)),"","【未填合同期】"),IF($E158&lt;TODAY(),"【已到期】",IF($E158-TODAY()&lt;=提醒天数,"【即将到期，剩余"&amp;($E158-TODAY())&amp;"天】","【正常】")))&amp;IF(OR($AD158="安装免保",$AD158="技术免保",$AD158="质保期内"),"【"&amp;$AD158&amp;"】",""))</f>
        <v/>
      </c>
      <c r="K158" s="267" t="str">
        <f aca="false">IF(OR(N($H158)=0,N($I158)=0),"",ROUND(N($H158)*N($I158)*IF(N($J158)=0,1,N($J158)),2))</f>
        <v/>
      </c>
      <c r="M158" s="267" t="str">
        <f aca="false">IF(TRIM($B158&amp;$C158)="","",IF(AND(N($K158)=0,N($L158)=0),"",ROUND(N($K158)+N($L158),2)))</f>
        <v/>
      </c>
      <c r="S158" s="267"/>
      <c r="T158" s="268" t="str">
        <f aca="false">IF(TRIM($B158&amp;$C158)="","",IF(N($O158)=0,"",MAX(0,MIN(N($O158)-N($Q158),N($W158)))))</f>
        <v/>
      </c>
      <c r="U158" s="268" t="str">
        <f aca="false">IF(TRIM($B158&amp;$C158)="","",IF(N($Q158)&lt;=N($O158),"",N($Q158)-N($O158)))</f>
        <v/>
      </c>
      <c r="V158" s="268" t="str">
        <f aca="false">IF(OR(TRIM($B158&amp;$C158)="",$W158=""),"",MAX(0,N($W158))-N($T158))</f>
        <v/>
      </c>
      <c r="W158" s="268" t="str">
        <f aca="false">IF(TRIM($B158&amp;$C158)="","",IF(AND(N($M158)=0,N($Q158)+N($R158)+N($S158)=0),"",ROUND(N($M158)-N($Q158)-N($R158)-N($S158),2)))</f>
        <v/>
      </c>
      <c r="X158" s="269" t="str">
        <f aca="false">IF(TRIM($B158&amp;$C158)="","",IF(N($M158)=0,IF((N($Q158)+N($R158)+N($S158))=0,"—未填单价","未填单价，已收 "&amp;TEXT((N($Q158)+N($R158)+N($S158)),"#,##0.00")),IF(N($W158)&gt;0.005,"欠 "&amp;TEXT(N($W158),"#,##0.00")&amp;IF(N($T158)&gt;0,"（开票未到账 "&amp;TEXT(N($T158),"#,##0.00")&amp;"）","")&amp;IF(N($V158)&gt;0,"（未开票 "&amp;TEXT(N($V158),"#,##0.00")&amp;"）",""),IF(N($W158)&lt;-0.005,"多收 "&amp;TEXT(-N($W158),"#,##0.00"),"✔ 已结清")))&amp;IF(N($U158)&gt;0,"｜到账未开票 "&amp;TEXT(N($U158),"#,##0.00")&amp;"，待补票","")&amp;IF(N($R158)&gt;0,"｜收现 "&amp;TEXT(N($R158),"#,##0.00"),"")&amp;IF(N($S158)&gt;0,"｜收款不开票 "&amp;TEXT(N($S158),"#,##0.00"),""))</f>
        <v/>
      </c>
      <c r="Y158" s="312"/>
      <c r="AC158" s="267" t="str">
        <f aca="false">IF(OR(N($O158)=0,N($AB158)=0),"",ROUND(N($O158)/(1+N($AB158))*N($AB158),2))</f>
        <v/>
      </c>
      <c r="AD158" s="312"/>
      <c r="AE158" s="312"/>
      <c r="AF158" s="270" t="str">
        <f aca="false">IF($AN158="","",IF($AN158=1,IF($AO158&gt;=1,"一次性·已到收款期","一次性·未到期"),$AE158&amp;" 第"&amp;$AO158&amp;"/"&amp;$AN158&amp;"期"))</f>
        <v/>
      </c>
      <c r="AG158" s="268" t="str">
        <f aca="false">IF(OR($AN158="",N($M158)=0),"",ROUND(N($K158)*$AO158/$AN158,2)+N($L158))</f>
        <v/>
      </c>
      <c r="AH158" s="268" t="str">
        <f aca="false">IF($AG158="","",MAX(0,ROUND($AG158-(N($Q158)+N($R158)+N($S158)),2)))</f>
        <v/>
      </c>
      <c r="AI158" s="268" t="str">
        <f aca="false">IF(OR(TRIM($B158&amp;$C158)="",NOT(ISNUMBER($D158))),"",SUMIFS($W$3:$W$1001,$AK$3:$AK$1001,$AK158,$D$3:$D$1001,"&lt;"&amp;$D158))</f>
        <v/>
      </c>
      <c r="AJ158" s="268" t="str">
        <f aca="false">IF(TRIM($B158&amp;$C158)="","",SUMIFS($W$3:$W$1001,$AK$3:$AK$1001,$AK158))</f>
        <v/>
      </c>
      <c r="AK158" s="270" t="str">
        <f aca="false">IF(TRIM($B158&amp;$C158)="","",TRIM($B158)&amp;"｜"&amp;TRIM($C158))</f>
        <v/>
      </c>
      <c r="AL158" s="268" t="str">
        <f aca="false">IF(TRIM($B158&amp;$C158)="","",MIN(N($O158),N($Q158)))</f>
        <v/>
      </c>
      <c r="AM158" s="271" t="str">
        <f aca="false">IF(ISNUMBER($D158),YEAR($D158),"")</f>
        <v/>
      </c>
      <c r="AN158" s="271" t="str">
        <f aca="false">IF(OR(TRIM($B158&amp;$C158)="",NOT(ISNUMBER($D158)),NOT(ISNUMBER($E158))),"",IF($E158&lt;$D158,"",IF(IF($AE158="半年付",2,IF($AE158="季度付",4,IF($AE158="月付",12,IF($AE158="半月付",24,1))))=1,1,MAX(1,ROUND(($E158-$D158+1)/365*IF($AE158="半年付",2,IF($AE158="季度付",4,IF($AE158="月付",12,IF($AE158="半月付",24,1)))),0)))))</f>
        <v/>
      </c>
      <c r="AO158" s="271" t="str">
        <f aca="true">IF($AN158="","",MIN($AN158,MAX(0,INT((TODAY()-付款宽限天数-$D158)/(($E158-$D158+1)/$AN158))+1)))</f>
        <v/>
      </c>
    </row>
    <row r="159" customFormat="false" ht="18" hidden="false" customHeight="false" outlineLevel="0" collapsed="false">
      <c r="F159" s="200" t="str">
        <f aca="true">IF(TRIM($B159&amp;$C159)="","",IF(OR(ISNUMBER(SEARCH("未",$A159)),ISNUMBER(SEARCH("送出",$A159)),AND(TRIM($A159)="",NOT(ISNUMBER($D159)),N($H159)=0)),"【合同未回】","")&amp;IF(NOT(ISNUMBER($E159)),IF(OR(ISNUMBER(SEARCH("未",$A159)),ISNUMBER(SEARCH("送出",$A159)),AND(TRIM($A159)="",NOT(ISNUMBER($D159)),N($H159)=0)),"","【未填合同期】"),IF($E159&lt;TODAY(),"【已到期】",IF($E159-TODAY()&lt;=提醒天数,"【即将到期，剩余"&amp;($E159-TODAY())&amp;"天】","【正常】")))&amp;IF(OR($AD159="安装免保",$AD159="技术免保",$AD159="质保期内"),"【"&amp;$AD159&amp;"】",""))</f>
        <v/>
      </c>
      <c r="K159" s="267" t="str">
        <f aca="false">IF(OR(N($H159)=0,N($I159)=0),"",ROUND(N($H159)*N($I159)*IF(N($J159)=0,1,N($J159)),2))</f>
        <v/>
      </c>
      <c r="M159" s="267" t="str">
        <f aca="false">IF(TRIM($B159&amp;$C159)="","",IF(AND(N($K159)=0,N($L159)=0),"",ROUND(N($K159)+N($L159),2)))</f>
        <v/>
      </c>
      <c r="S159" s="267"/>
      <c r="T159" s="268" t="str">
        <f aca="false">IF(TRIM($B159&amp;$C159)="","",IF(N($O159)=0,"",MAX(0,MIN(N($O159)-N($Q159),N($W159)))))</f>
        <v/>
      </c>
      <c r="U159" s="268" t="str">
        <f aca="false">IF(TRIM($B159&amp;$C159)="","",IF(N($Q159)&lt;=N($O159),"",N($Q159)-N($O159)))</f>
        <v/>
      </c>
      <c r="V159" s="268" t="str">
        <f aca="false">IF(OR(TRIM($B159&amp;$C159)="",$W159=""),"",MAX(0,N($W159))-N($T159))</f>
        <v/>
      </c>
      <c r="W159" s="268" t="str">
        <f aca="false">IF(TRIM($B159&amp;$C159)="","",IF(AND(N($M159)=0,N($Q159)+N($R159)+N($S159)=0),"",ROUND(N($M159)-N($Q159)-N($R159)-N($S159),2)))</f>
        <v/>
      </c>
      <c r="X159" s="269" t="str">
        <f aca="false">IF(TRIM($B159&amp;$C159)="","",IF(N($M159)=0,IF((N($Q159)+N($R159)+N($S159))=0,"—未填单价","未填单价，已收 "&amp;TEXT((N($Q159)+N($R159)+N($S159)),"#,##0.00")),IF(N($W159)&gt;0.005,"欠 "&amp;TEXT(N($W159),"#,##0.00")&amp;IF(N($T159)&gt;0,"（开票未到账 "&amp;TEXT(N($T159),"#,##0.00")&amp;"）","")&amp;IF(N($V159)&gt;0,"（未开票 "&amp;TEXT(N($V159),"#,##0.00")&amp;"）",""),IF(N($W159)&lt;-0.005,"多收 "&amp;TEXT(-N($W159),"#,##0.00"),"✔ 已结清")))&amp;IF(N($U159)&gt;0,"｜到账未开票 "&amp;TEXT(N($U159),"#,##0.00")&amp;"，待补票","")&amp;IF(N($R159)&gt;0,"｜收现 "&amp;TEXT(N($R159),"#,##0.00"),"")&amp;IF(N($S159)&gt;0,"｜收款不开票 "&amp;TEXT(N($S159),"#,##0.00"),""))</f>
        <v/>
      </c>
      <c r="Y159" s="312"/>
      <c r="AC159" s="267" t="str">
        <f aca="false">IF(OR(N($O159)=0,N($AB159)=0),"",ROUND(N($O159)/(1+N($AB159))*N($AB159),2))</f>
        <v/>
      </c>
      <c r="AD159" s="312"/>
      <c r="AE159" s="312"/>
      <c r="AF159" s="270" t="str">
        <f aca="false">IF($AN159="","",IF($AN159=1,IF($AO159&gt;=1,"一次性·已到收款期","一次性·未到期"),$AE159&amp;" 第"&amp;$AO159&amp;"/"&amp;$AN159&amp;"期"))</f>
        <v/>
      </c>
      <c r="AG159" s="268" t="str">
        <f aca="false">IF(OR($AN159="",N($M159)=0),"",ROUND(N($K159)*$AO159/$AN159,2)+N($L159))</f>
        <v/>
      </c>
      <c r="AH159" s="268" t="str">
        <f aca="false">IF($AG159="","",MAX(0,ROUND($AG159-(N($Q159)+N($R159)+N($S159)),2)))</f>
        <v/>
      </c>
      <c r="AI159" s="268" t="str">
        <f aca="false">IF(OR(TRIM($B159&amp;$C159)="",NOT(ISNUMBER($D159))),"",SUMIFS($W$3:$W$1001,$AK$3:$AK$1001,$AK159,$D$3:$D$1001,"&lt;"&amp;$D159))</f>
        <v/>
      </c>
      <c r="AJ159" s="268" t="str">
        <f aca="false">IF(TRIM($B159&amp;$C159)="","",SUMIFS($W$3:$W$1001,$AK$3:$AK$1001,$AK159))</f>
        <v/>
      </c>
      <c r="AK159" s="270" t="str">
        <f aca="false">IF(TRIM($B159&amp;$C159)="","",TRIM($B159)&amp;"｜"&amp;TRIM($C159))</f>
        <v/>
      </c>
      <c r="AL159" s="268" t="str">
        <f aca="false">IF(TRIM($B159&amp;$C159)="","",MIN(N($O159),N($Q159)))</f>
        <v/>
      </c>
      <c r="AM159" s="271" t="str">
        <f aca="false">IF(ISNUMBER($D159),YEAR($D159),"")</f>
        <v/>
      </c>
      <c r="AN159" s="271" t="str">
        <f aca="false">IF(OR(TRIM($B159&amp;$C159)="",NOT(ISNUMBER($D159)),NOT(ISNUMBER($E159))),"",IF($E159&lt;$D159,"",IF(IF($AE159="半年付",2,IF($AE159="季度付",4,IF($AE159="月付",12,IF($AE159="半月付",24,1))))=1,1,MAX(1,ROUND(($E159-$D159+1)/365*IF($AE159="半年付",2,IF($AE159="季度付",4,IF($AE159="月付",12,IF($AE159="半月付",24,1)))),0)))))</f>
        <v/>
      </c>
      <c r="AO159" s="271" t="str">
        <f aca="true">IF($AN159="","",MIN($AN159,MAX(0,INT((TODAY()-付款宽限天数-$D159)/(($E159-$D159+1)/$AN159))+1)))</f>
        <v/>
      </c>
    </row>
    <row r="160" customFormat="false" ht="18" hidden="false" customHeight="false" outlineLevel="0" collapsed="false">
      <c r="F160" s="200" t="str">
        <f aca="true">IF(TRIM($B160&amp;$C160)="","",IF(OR(ISNUMBER(SEARCH("未",$A160)),ISNUMBER(SEARCH("送出",$A160)),AND(TRIM($A160)="",NOT(ISNUMBER($D160)),N($H160)=0)),"【合同未回】","")&amp;IF(NOT(ISNUMBER($E160)),IF(OR(ISNUMBER(SEARCH("未",$A160)),ISNUMBER(SEARCH("送出",$A160)),AND(TRIM($A160)="",NOT(ISNUMBER($D160)),N($H160)=0)),"","【未填合同期】"),IF($E160&lt;TODAY(),"【已到期】",IF($E160-TODAY()&lt;=提醒天数,"【即将到期，剩余"&amp;($E160-TODAY())&amp;"天】","【正常】")))&amp;IF(OR($AD160="安装免保",$AD160="技术免保",$AD160="质保期内"),"【"&amp;$AD160&amp;"】",""))</f>
        <v/>
      </c>
      <c r="K160" s="267" t="str">
        <f aca="false">IF(OR(N($H160)=0,N($I160)=0),"",ROUND(N($H160)*N($I160)*IF(N($J160)=0,1,N($J160)),2))</f>
        <v/>
      </c>
      <c r="M160" s="267" t="str">
        <f aca="false">IF(TRIM($B160&amp;$C160)="","",IF(AND(N($K160)=0,N($L160)=0),"",ROUND(N($K160)+N($L160),2)))</f>
        <v/>
      </c>
      <c r="S160" s="267"/>
      <c r="T160" s="268" t="str">
        <f aca="false">IF(TRIM($B160&amp;$C160)="","",IF(N($O160)=0,"",MAX(0,MIN(N($O160)-N($Q160),N($W160)))))</f>
        <v/>
      </c>
      <c r="U160" s="268" t="str">
        <f aca="false">IF(TRIM($B160&amp;$C160)="","",IF(N($Q160)&lt;=N($O160),"",N($Q160)-N($O160)))</f>
        <v/>
      </c>
      <c r="V160" s="268" t="str">
        <f aca="false">IF(OR(TRIM($B160&amp;$C160)="",$W160=""),"",MAX(0,N($W160))-N($T160))</f>
        <v/>
      </c>
      <c r="W160" s="268" t="str">
        <f aca="false">IF(TRIM($B160&amp;$C160)="","",IF(AND(N($M160)=0,N($Q160)+N($R160)+N($S160)=0),"",ROUND(N($M160)-N($Q160)-N($R160)-N($S160),2)))</f>
        <v/>
      </c>
      <c r="X160" s="269" t="str">
        <f aca="false">IF(TRIM($B160&amp;$C160)="","",IF(N($M160)=0,IF((N($Q160)+N($R160)+N($S160))=0,"—未填单价","未填单价，已收 "&amp;TEXT((N($Q160)+N($R160)+N($S160)),"#,##0.00")),IF(N($W160)&gt;0.005,"欠 "&amp;TEXT(N($W160),"#,##0.00")&amp;IF(N($T160)&gt;0,"（开票未到账 "&amp;TEXT(N($T160),"#,##0.00")&amp;"）","")&amp;IF(N($V160)&gt;0,"（未开票 "&amp;TEXT(N($V160),"#,##0.00")&amp;"）",""),IF(N($W160)&lt;-0.005,"多收 "&amp;TEXT(-N($W160),"#,##0.00"),"✔ 已结清")))&amp;IF(N($U160)&gt;0,"｜到账未开票 "&amp;TEXT(N($U160),"#,##0.00")&amp;"，待补票","")&amp;IF(N($R160)&gt;0,"｜收现 "&amp;TEXT(N($R160),"#,##0.00"),"")&amp;IF(N($S160)&gt;0,"｜收款不开票 "&amp;TEXT(N($S160),"#,##0.00"),""))</f>
        <v/>
      </c>
      <c r="Y160" s="312"/>
      <c r="AC160" s="267" t="str">
        <f aca="false">IF(OR(N($O160)=0,N($AB160)=0),"",ROUND(N($O160)/(1+N($AB160))*N($AB160),2))</f>
        <v/>
      </c>
      <c r="AD160" s="312"/>
      <c r="AE160" s="312"/>
      <c r="AF160" s="270" t="str">
        <f aca="false">IF($AN160="","",IF($AN160=1,IF($AO160&gt;=1,"一次性·已到收款期","一次性·未到期"),$AE160&amp;" 第"&amp;$AO160&amp;"/"&amp;$AN160&amp;"期"))</f>
        <v/>
      </c>
      <c r="AG160" s="268" t="str">
        <f aca="false">IF(OR($AN160="",N($M160)=0),"",ROUND(N($K160)*$AO160/$AN160,2)+N($L160))</f>
        <v/>
      </c>
      <c r="AH160" s="268" t="str">
        <f aca="false">IF($AG160="","",MAX(0,ROUND($AG160-(N($Q160)+N($R160)+N($S160)),2)))</f>
        <v/>
      </c>
      <c r="AI160" s="268" t="str">
        <f aca="false">IF(OR(TRIM($B160&amp;$C160)="",NOT(ISNUMBER($D160))),"",SUMIFS($W$3:$W$1001,$AK$3:$AK$1001,$AK160,$D$3:$D$1001,"&lt;"&amp;$D160))</f>
        <v/>
      </c>
      <c r="AJ160" s="268" t="str">
        <f aca="false">IF(TRIM($B160&amp;$C160)="","",SUMIFS($W$3:$W$1001,$AK$3:$AK$1001,$AK160))</f>
        <v/>
      </c>
      <c r="AK160" s="270" t="str">
        <f aca="false">IF(TRIM($B160&amp;$C160)="","",TRIM($B160)&amp;"｜"&amp;TRIM($C160))</f>
        <v/>
      </c>
      <c r="AL160" s="268" t="str">
        <f aca="false">IF(TRIM($B160&amp;$C160)="","",MIN(N($O160),N($Q160)))</f>
        <v/>
      </c>
      <c r="AM160" s="271" t="str">
        <f aca="false">IF(ISNUMBER($D160),YEAR($D160),"")</f>
        <v/>
      </c>
      <c r="AN160" s="271" t="str">
        <f aca="false">IF(OR(TRIM($B160&amp;$C160)="",NOT(ISNUMBER($D160)),NOT(ISNUMBER($E160))),"",IF($E160&lt;$D160,"",IF(IF($AE160="半年付",2,IF($AE160="季度付",4,IF($AE160="月付",12,IF($AE160="半月付",24,1))))=1,1,MAX(1,ROUND(($E160-$D160+1)/365*IF($AE160="半年付",2,IF($AE160="季度付",4,IF($AE160="月付",12,IF($AE160="半月付",24,1)))),0)))))</f>
        <v/>
      </c>
      <c r="AO160" s="271" t="str">
        <f aca="true">IF($AN160="","",MIN($AN160,MAX(0,INT((TODAY()-付款宽限天数-$D160)/(($E160-$D160+1)/$AN160))+1)))</f>
        <v/>
      </c>
    </row>
    <row r="161" customFormat="false" ht="18" hidden="false" customHeight="false" outlineLevel="0" collapsed="false">
      <c r="F161" s="200" t="str">
        <f aca="true">IF(TRIM($B161&amp;$C161)="","",IF(OR(ISNUMBER(SEARCH("未",$A161)),ISNUMBER(SEARCH("送出",$A161)),AND(TRIM($A161)="",NOT(ISNUMBER($D161)),N($H161)=0)),"【合同未回】","")&amp;IF(NOT(ISNUMBER($E161)),IF(OR(ISNUMBER(SEARCH("未",$A161)),ISNUMBER(SEARCH("送出",$A161)),AND(TRIM($A161)="",NOT(ISNUMBER($D161)),N($H161)=0)),"","【未填合同期】"),IF($E161&lt;TODAY(),"【已到期】",IF($E161-TODAY()&lt;=提醒天数,"【即将到期，剩余"&amp;($E161-TODAY())&amp;"天】","【正常】")))&amp;IF(OR($AD161="安装免保",$AD161="技术免保",$AD161="质保期内"),"【"&amp;$AD161&amp;"】",""))</f>
        <v/>
      </c>
      <c r="K161" s="267" t="str">
        <f aca="false">IF(OR(N($H161)=0,N($I161)=0),"",ROUND(N($H161)*N($I161)*IF(N($J161)=0,1,N($J161)),2))</f>
        <v/>
      </c>
      <c r="M161" s="267" t="str">
        <f aca="false">IF(TRIM($B161&amp;$C161)="","",IF(AND(N($K161)=0,N($L161)=0),"",ROUND(N($K161)+N($L161),2)))</f>
        <v/>
      </c>
      <c r="S161" s="267"/>
      <c r="T161" s="268" t="str">
        <f aca="false">IF(TRIM($B161&amp;$C161)="","",IF(N($O161)=0,"",MAX(0,MIN(N($O161)-N($Q161),N($W161)))))</f>
        <v/>
      </c>
      <c r="U161" s="268" t="str">
        <f aca="false">IF(TRIM($B161&amp;$C161)="","",IF(N($Q161)&lt;=N($O161),"",N($Q161)-N($O161)))</f>
        <v/>
      </c>
      <c r="V161" s="268" t="str">
        <f aca="false">IF(OR(TRIM($B161&amp;$C161)="",$W161=""),"",MAX(0,N($W161))-N($T161))</f>
        <v/>
      </c>
      <c r="W161" s="268" t="str">
        <f aca="false">IF(TRIM($B161&amp;$C161)="","",IF(AND(N($M161)=0,N($Q161)+N($R161)+N($S161)=0),"",ROUND(N($M161)-N($Q161)-N($R161)-N($S161),2)))</f>
        <v/>
      </c>
      <c r="X161" s="269" t="str">
        <f aca="false">IF(TRIM($B161&amp;$C161)="","",IF(N($M161)=0,IF((N($Q161)+N($R161)+N($S161))=0,"—未填单价","未填单价，已收 "&amp;TEXT((N($Q161)+N($R161)+N($S161)),"#,##0.00")),IF(N($W161)&gt;0.005,"欠 "&amp;TEXT(N($W161),"#,##0.00")&amp;IF(N($T161)&gt;0,"（开票未到账 "&amp;TEXT(N($T161),"#,##0.00")&amp;"）","")&amp;IF(N($V161)&gt;0,"（未开票 "&amp;TEXT(N($V161),"#,##0.00")&amp;"）",""),IF(N($W161)&lt;-0.005,"多收 "&amp;TEXT(-N($W161),"#,##0.00"),"✔ 已结清")))&amp;IF(N($U161)&gt;0,"｜到账未开票 "&amp;TEXT(N($U161),"#,##0.00")&amp;"，待补票","")&amp;IF(N($R161)&gt;0,"｜收现 "&amp;TEXT(N($R161),"#,##0.00"),"")&amp;IF(N($S161)&gt;0,"｜收款不开票 "&amp;TEXT(N($S161),"#,##0.00"),""))</f>
        <v/>
      </c>
      <c r="Y161" s="312"/>
      <c r="AC161" s="267" t="str">
        <f aca="false">IF(OR(N($O161)=0,N($AB161)=0),"",ROUND(N($O161)/(1+N($AB161))*N($AB161),2))</f>
        <v/>
      </c>
      <c r="AD161" s="312"/>
      <c r="AE161" s="312"/>
      <c r="AF161" s="270" t="str">
        <f aca="false">IF($AN161="","",IF($AN161=1,IF($AO161&gt;=1,"一次性·已到收款期","一次性·未到期"),$AE161&amp;" 第"&amp;$AO161&amp;"/"&amp;$AN161&amp;"期"))</f>
        <v/>
      </c>
      <c r="AG161" s="268" t="str">
        <f aca="false">IF(OR($AN161="",N($M161)=0),"",ROUND(N($K161)*$AO161/$AN161,2)+N($L161))</f>
        <v/>
      </c>
      <c r="AH161" s="268" t="str">
        <f aca="false">IF($AG161="","",MAX(0,ROUND($AG161-(N($Q161)+N($R161)+N($S161)),2)))</f>
        <v/>
      </c>
      <c r="AI161" s="268" t="str">
        <f aca="false">IF(OR(TRIM($B161&amp;$C161)="",NOT(ISNUMBER($D161))),"",SUMIFS($W$3:$W$1001,$AK$3:$AK$1001,$AK161,$D$3:$D$1001,"&lt;"&amp;$D161))</f>
        <v/>
      </c>
      <c r="AJ161" s="268" t="str">
        <f aca="false">IF(TRIM($B161&amp;$C161)="","",SUMIFS($W$3:$W$1001,$AK$3:$AK$1001,$AK161))</f>
        <v/>
      </c>
      <c r="AK161" s="270" t="str">
        <f aca="false">IF(TRIM($B161&amp;$C161)="","",TRIM($B161)&amp;"｜"&amp;TRIM($C161))</f>
        <v/>
      </c>
      <c r="AL161" s="268" t="str">
        <f aca="false">IF(TRIM($B161&amp;$C161)="","",MIN(N($O161),N($Q161)))</f>
        <v/>
      </c>
      <c r="AM161" s="271" t="str">
        <f aca="false">IF(ISNUMBER($D161),YEAR($D161),"")</f>
        <v/>
      </c>
      <c r="AN161" s="271" t="str">
        <f aca="false">IF(OR(TRIM($B161&amp;$C161)="",NOT(ISNUMBER($D161)),NOT(ISNUMBER($E161))),"",IF($E161&lt;$D161,"",IF(IF($AE161="半年付",2,IF($AE161="季度付",4,IF($AE161="月付",12,IF($AE161="半月付",24,1))))=1,1,MAX(1,ROUND(($E161-$D161+1)/365*IF($AE161="半年付",2,IF($AE161="季度付",4,IF($AE161="月付",12,IF($AE161="半月付",24,1)))),0)))))</f>
        <v/>
      </c>
      <c r="AO161" s="271" t="str">
        <f aca="true">IF($AN161="","",MIN($AN161,MAX(0,INT((TODAY()-付款宽限天数-$D161)/(($E161-$D161+1)/$AN161))+1)))</f>
        <v/>
      </c>
    </row>
    <row r="162" customFormat="false" ht="18" hidden="false" customHeight="false" outlineLevel="0" collapsed="false">
      <c r="F162" s="200" t="str">
        <f aca="true">IF(TRIM($B162&amp;$C162)="","",IF(OR(ISNUMBER(SEARCH("未",$A162)),ISNUMBER(SEARCH("送出",$A162)),AND(TRIM($A162)="",NOT(ISNUMBER($D162)),N($H162)=0)),"【合同未回】","")&amp;IF(NOT(ISNUMBER($E162)),IF(OR(ISNUMBER(SEARCH("未",$A162)),ISNUMBER(SEARCH("送出",$A162)),AND(TRIM($A162)="",NOT(ISNUMBER($D162)),N($H162)=0)),"","【未填合同期】"),IF($E162&lt;TODAY(),"【已到期】",IF($E162-TODAY()&lt;=提醒天数,"【即将到期，剩余"&amp;($E162-TODAY())&amp;"天】","【正常】")))&amp;IF(OR($AD162="安装免保",$AD162="技术免保",$AD162="质保期内"),"【"&amp;$AD162&amp;"】",""))</f>
        <v/>
      </c>
      <c r="K162" s="267" t="str">
        <f aca="false">IF(OR(N($H162)=0,N($I162)=0),"",ROUND(N($H162)*N($I162)*IF(N($J162)=0,1,N($J162)),2))</f>
        <v/>
      </c>
      <c r="M162" s="267" t="str">
        <f aca="false">IF(TRIM($B162&amp;$C162)="","",IF(AND(N($K162)=0,N($L162)=0),"",ROUND(N($K162)+N($L162),2)))</f>
        <v/>
      </c>
      <c r="S162" s="267"/>
      <c r="T162" s="268" t="str">
        <f aca="false">IF(TRIM($B162&amp;$C162)="","",IF(N($O162)=0,"",MAX(0,MIN(N($O162)-N($Q162),N($W162)))))</f>
        <v/>
      </c>
      <c r="U162" s="268" t="str">
        <f aca="false">IF(TRIM($B162&amp;$C162)="","",IF(N($Q162)&lt;=N($O162),"",N($Q162)-N($O162)))</f>
        <v/>
      </c>
      <c r="V162" s="268" t="str">
        <f aca="false">IF(OR(TRIM($B162&amp;$C162)="",$W162=""),"",MAX(0,N($W162))-N($T162))</f>
        <v/>
      </c>
      <c r="W162" s="268" t="str">
        <f aca="false">IF(TRIM($B162&amp;$C162)="","",IF(AND(N($M162)=0,N($Q162)+N($R162)+N($S162)=0),"",ROUND(N($M162)-N($Q162)-N($R162)-N($S162),2)))</f>
        <v/>
      </c>
      <c r="X162" s="269" t="str">
        <f aca="false">IF(TRIM($B162&amp;$C162)="","",IF(N($M162)=0,IF((N($Q162)+N($R162)+N($S162))=0,"—未填单价","未填单价，已收 "&amp;TEXT((N($Q162)+N($R162)+N($S162)),"#,##0.00")),IF(N($W162)&gt;0.005,"欠 "&amp;TEXT(N($W162),"#,##0.00")&amp;IF(N($T162)&gt;0,"（开票未到账 "&amp;TEXT(N($T162),"#,##0.00")&amp;"）","")&amp;IF(N($V162)&gt;0,"（未开票 "&amp;TEXT(N($V162),"#,##0.00")&amp;"）",""),IF(N($W162)&lt;-0.005,"多收 "&amp;TEXT(-N($W162),"#,##0.00"),"✔ 已结清")))&amp;IF(N($U162)&gt;0,"｜到账未开票 "&amp;TEXT(N($U162),"#,##0.00")&amp;"，待补票","")&amp;IF(N($R162)&gt;0,"｜收现 "&amp;TEXT(N($R162),"#,##0.00"),"")&amp;IF(N($S162)&gt;0,"｜收款不开票 "&amp;TEXT(N($S162),"#,##0.00"),""))</f>
        <v/>
      </c>
      <c r="Y162" s="312"/>
      <c r="AC162" s="267" t="str">
        <f aca="false">IF(OR(N($O162)=0,N($AB162)=0),"",ROUND(N($O162)/(1+N($AB162))*N($AB162),2))</f>
        <v/>
      </c>
      <c r="AD162" s="312"/>
      <c r="AE162" s="312"/>
      <c r="AF162" s="270" t="str">
        <f aca="false">IF($AN162="","",IF($AN162=1,IF($AO162&gt;=1,"一次性·已到收款期","一次性·未到期"),$AE162&amp;" 第"&amp;$AO162&amp;"/"&amp;$AN162&amp;"期"))</f>
        <v/>
      </c>
      <c r="AG162" s="268" t="str">
        <f aca="false">IF(OR($AN162="",N($M162)=0),"",ROUND(N($K162)*$AO162/$AN162,2)+N($L162))</f>
        <v/>
      </c>
      <c r="AH162" s="268" t="str">
        <f aca="false">IF($AG162="","",MAX(0,ROUND($AG162-(N($Q162)+N($R162)+N($S162)),2)))</f>
        <v/>
      </c>
      <c r="AI162" s="268" t="str">
        <f aca="false">IF(OR(TRIM($B162&amp;$C162)="",NOT(ISNUMBER($D162))),"",SUMIFS($W$3:$W$1001,$AK$3:$AK$1001,$AK162,$D$3:$D$1001,"&lt;"&amp;$D162))</f>
        <v/>
      </c>
      <c r="AJ162" s="268" t="str">
        <f aca="false">IF(TRIM($B162&amp;$C162)="","",SUMIFS($W$3:$W$1001,$AK$3:$AK$1001,$AK162))</f>
        <v/>
      </c>
      <c r="AK162" s="270" t="str">
        <f aca="false">IF(TRIM($B162&amp;$C162)="","",TRIM($B162)&amp;"｜"&amp;TRIM($C162))</f>
        <v/>
      </c>
      <c r="AL162" s="268" t="str">
        <f aca="false">IF(TRIM($B162&amp;$C162)="","",MIN(N($O162),N($Q162)))</f>
        <v/>
      </c>
      <c r="AM162" s="271" t="str">
        <f aca="false">IF(ISNUMBER($D162),YEAR($D162),"")</f>
        <v/>
      </c>
      <c r="AN162" s="271" t="str">
        <f aca="false">IF(OR(TRIM($B162&amp;$C162)="",NOT(ISNUMBER($D162)),NOT(ISNUMBER($E162))),"",IF($E162&lt;$D162,"",IF(IF($AE162="半年付",2,IF($AE162="季度付",4,IF($AE162="月付",12,IF($AE162="半月付",24,1))))=1,1,MAX(1,ROUND(($E162-$D162+1)/365*IF($AE162="半年付",2,IF($AE162="季度付",4,IF($AE162="月付",12,IF($AE162="半月付",24,1)))),0)))))</f>
        <v/>
      </c>
      <c r="AO162" s="271" t="str">
        <f aca="true">IF($AN162="","",MIN($AN162,MAX(0,INT((TODAY()-付款宽限天数-$D162)/(($E162-$D162+1)/$AN162))+1)))</f>
        <v/>
      </c>
    </row>
    <row r="163" customFormat="false" ht="18" hidden="false" customHeight="false" outlineLevel="0" collapsed="false">
      <c r="F163" s="200" t="str">
        <f aca="true">IF(TRIM($B163&amp;$C163)="","",IF(OR(ISNUMBER(SEARCH("未",$A163)),ISNUMBER(SEARCH("送出",$A163)),AND(TRIM($A163)="",NOT(ISNUMBER($D163)),N($H163)=0)),"【合同未回】","")&amp;IF(NOT(ISNUMBER($E163)),IF(OR(ISNUMBER(SEARCH("未",$A163)),ISNUMBER(SEARCH("送出",$A163)),AND(TRIM($A163)="",NOT(ISNUMBER($D163)),N($H163)=0)),"","【未填合同期】"),IF($E163&lt;TODAY(),"【已到期】",IF($E163-TODAY()&lt;=提醒天数,"【即将到期，剩余"&amp;($E163-TODAY())&amp;"天】","【正常】")))&amp;IF(OR($AD163="安装免保",$AD163="技术免保",$AD163="质保期内"),"【"&amp;$AD163&amp;"】",""))</f>
        <v/>
      </c>
      <c r="K163" s="267" t="str">
        <f aca="false">IF(OR(N($H163)=0,N($I163)=0),"",ROUND(N($H163)*N($I163)*IF(N($J163)=0,1,N($J163)),2))</f>
        <v/>
      </c>
      <c r="M163" s="267" t="str">
        <f aca="false">IF(TRIM($B163&amp;$C163)="","",IF(AND(N($K163)=0,N($L163)=0),"",ROUND(N($K163)+N($L163),2)))</f>
        <v/>
      </c>
      <c r="S163" s="267"/>
      <c r="T163" s="268" t="str">
        <f aca="false">IF(TRIM($B163&amp;$C163)="","",IF(N($O163)=0,"",MAX(0,MIN(N($O163)-N($Q163),N($W163)))))</f>
        <v/>
      </c>
      <c r="U163" s="268" t="str">
        <f aca="false">IF(TRIM($B163&amp;$C163)="","",IF(N($Q163)&lt;=N($O163),"",N($Q163)-N($O163)))</f>
        <v/>
      </c>
      <c r="V163" s="268" t="str">
        <f aca="false">IF(OR(TRIM($B163&amp;$C163)="",$W163=""),"",MAX(0,N($W163))-N($T163))</f>
        <v/>
      </c>
      <c r="W163" s="268" t="str">
        <f aca="false">IF(TRIM($B163&amp;$C163)="","",IF(AND(N($M163)=0,N($Q163)+N($R163)+N($S163)=0),"",ROUND(N($M163)-N($Q163)-N($R163)-N($S163),2)))</f>
        <v/>
      </c>
      <c r="X163" s="269" t="str">
        <f aca="false">IF(TRIM($B163&amp;$C163)="","",IF(N($M163)=0,IF((N($Q163)+N($R163)+N($S163))=0,"—未填单价","未填单价，已收 "&amp;TEXT((N($Q163)+N($R163)+N($S163)),"#,##0.00")),IF(N($W163)&gt;0.005,"欠 "&amp;TEXT(N($W163),"#,##0.00")&amp;IF(N($T163)&gt;0,"（开票未到账 "&amp;TEXT(N($T163),"#,##0.00")&amp;"）","")&amp;IF(N($V163)&gt;0,"（未开票 "&amp;TEXT(N($V163),"#,##0.00")&amp;"）",""),IF(N($W163)&lt;-0.005,"多收 "&amp;TEXT(-N($W163),"#,##0.00"),"✔ 已结清")))&amp;IF(N($U163)&gt;0,"｜到账未开票 "&amp;TEXT(N($U163),"#,##0.00")&amp;"，待补票","")&amp;IF(N($R163)&gt;0,"｜收现 "&amp;TEXT(N($R163),"#,##0.00"),"")&amp;IF(N($S163)&gt;0,"｜收款不开票 "&amp;TEXT(N($S163),"#,##0.00"),""))</f>
        <v/>
      </c>
      <c r="Y163" s="312"/>
      <c r="AC163" s="267" t="str">
        <f aca="false">IF(OR(N($O163)=0,N($AB163)=0),"",ROUND(N($O163)/(1+N($AB163))*N($AB163),2))</f>
        <v/>
      </c>
      <c r="AD163" s="312"/>
      <c r="AE163" s="312"/>
      <c r="AF163" s="270" t="str">
        <f aca="false">IF($AN163="","",IF($AN163=1,IF($AO163&gt;=1,"一次性·已到收款期","一次性·未到期"),$AE163&amp;" 第"&amp;$AO163&amp;"/"&amp;$AN163&amp;"期"))</f>
        <v/>
      </c>
      <c r="AG163" s="268" t="str">
        <f aca="false">IF(OR($AN163="",N($M163)=0),"",ROUND(N($K163)*$AO163/$AN163,2)+N($L163))</f>
        <v/>
      </c>
      <c r="AH163" s="268" t="str">
        <f aca="false">IF($AG163="","",MAX(0,ROUND($AG163-(N($Q163)+N($R163)+N($S163)),2)))</f>
        <v/>
      </c>
      <c r="AI163" s="268" t="str">
        <f aca="false">IF(OR(TRIM($B163&amp;$C163)="",NOT(ISNUMBER($D163))),"",SUMIFS($W$3:$W$1001,$AK$3:$AK$1001,$AK163,$D$3:$D$1001,"&lt;"&amp;$D163))</f>
        <v/>
      </c>
      <c r="AJ163" s="268" t="str">
        <f aca="false">IF(TRIM($B163&amp;$C163)="","",SUMIFS($W$3:$W$1001,$AK$3:$AK$1001,$AK163))</f>
        <v/>
      </c>
      <c r="AK163" s="270" t="str">
        <f aca="false">IF(TRIM($B163&amp;$C163)="","",TRIM($B163)&amp;"｜"&amp;TRIM($C163))</f>
        <v/>
      </c>
      <c r="AL163" s="268" t="str">
        <f aca="false">IF(TRIM($B163&amp;$C163)="","",MIN(N($O163),N($Q163)))</f>
        <v/>
      </c>
      <c r="AM163" s="271" t="str">
        <f aca="false">IF(ISNUMBER($D163),YEAR($D163),"")</f>
        <v/>
      </c>
      <c r="AN163" s="271" t="str">
        <f aca="false">IF(OR(TRIM($B163&amp;$C163)="",NOT(ISNUMBER($D163)),NOT(ISNUMBER($E163))),"",IF($E163&lt;$D163,"",IF(IF($AE163="半年付",2,IF($AE163="季度付",4,IF($AE163="月付",12,IF($AE163="半月付",24,1))))=1,1,MAX(1,ROUND(($E163-$D163+1)/365*IF($AE163="半年付",2,IF($AE163="季度付",4,IF($AE163="月付",12,IF($AE163="半月付",24,1)))),0)))))</f>
        <v/>
      </c>
      <c r="AO163" s="271" t="str">
        <f aca="true">IF($AN163="","",MIN($AN163,MAX(0,INT((TODAY()-付款宽限天数-$D163)/(($E163-$D163+1)/$AN163))+1)))</f>
        <v/>
      </c>
    </row>
    <row r="164" customFormat="false" ht="18" hidden="false" customHeight="false" outlineLevel="0" collapsed="false">
      <c r="F164" s="200" t="str">
        <f aca="true">IF(TRIM($B164&amp;$C164)="","",IF(OR(ISNUMBER(SEARCH("未",$A164)),ISNUMBER(SEARCH("送出",$A164)),AND(TRIM($A164)="",NOT(ISNUMBER($D164)),N($H164)=0)),"【合同未回】","")&amp;IF(NOT(ISNUMBER($E164)),IF(OR(ISNUMBER(SEARCH("未",$A164)),ISNUMBER(SEARCH("送出",$A164)),AND(TRIM($A164)="",NOT(ISNUMBER($D164)),N($H164)=0)),"","【未填合同期】"),IF($E164&lt;TODAY(),"【已到期】",IF($E164-TODAY()&lt;=提醒天数,"【即将到期，剩余"&amp;($E164-TODAY())&amp;"天】","【正常】")))&amp;IF(OR($AD164="安装免保",$AD164="技术免保",$AD164="质保期内"),"【"&amp;$AD164&amp;"】",""))</f>
        <v/>
      </c>
      <c r="K164" s="267" t="str">
        <f aca="false">IF(OR(N($H164)=0,N($I164)=0),"",ROUND(N($H164)*N($I164)*IF(N($J164)=0,1,N($J164)),2))</f>
        <v/>
      </c>
      <c r="M164" s="267" t="str">
        <f aca="false">IF(TRIM($B164&amp;$C164)="","",IF(AND(N($K164)=0,N($L164)=0),"",ROUND(N($K164)+N($L164),2)))</f>
        <v/>
      </c>
      <c r="S164" s="267"/>
      <c r="T164" s="268" t="str">
        <f aca="false">IF(TRIM($B164&amp;$C164)="","",IF(N($O164)=0,"",MAX(0,MIN(N($O164)-N($Q164),N($W164)))))</f>
        <v/>
      </c>
      <c r="U164" s="268" t="str">
        <f aca="false">IF(TRIM($B164&amp;$C164)="","",IF(N($Q164)&lt;=N($O164),"",N($Q164)-N($O164)))</f>
        <v/>
      </c>
      <c r="V164" s="268" t="str">
        <f aca="false">IF(OR(TRIM($B164&amp;$C164)="",$W164=""),"",MAX(0,N($W164))-N($T164))</f>
        <v/>
      </c>
      <c r="W164" s="268" t="str">
        <f aca="false">IF(TRIM($B164&amp;$C164)="","",IF(AND(N($M164)=0,N($Q164)+N($R164)+N($S164)=0),"",ROUND(N($M164)-N($Q164)-N($R164)-N($S164),2)))</f>
        <v/>
      </c>
      <c r="X164" s="269" t="str">
        <f aca="false">IF(TRIM($B164&amp;$C164)="","",IF(N($M164)=0,IF((N($Q164)+N($R164)+N($S164))=0,"—未填单价","未填单价，已收 "&amp;TEXT((N($Q164)+N($R164)+N($S164)),"#,##0.00")),IF(N($W164)&gt;0.005,"欠 "&amp;TEXT(N($W164),"#,##0.00")&amp;IF(N($T164)&gt;0,"（开票未到账 "&amp;TEXT(N($T164),"#,##0.00")&amp;"）","")&amp;IF(N($V164)&gt;0,"（未开票 "&amp;TEXT(N($V164),"#,##0.00")&amp;"）",""),IF(N($W164)&lt;-0.005,"多收 "&amp;TEXT(-N($W164),"#,##0.00"),"✔ 已结清")))&amp;IF(N($U164)&gt;0,"｜到账未开票 "&amp;TEXT(N($U164),"#,##0.00")&amp;"，待补票","")&amp;IF(N($R164)&gt;0,"｜收现 "&amp;TEXT(N($R164),"#,##0.00"),"")&amp;IF(N($S164)&gt;0,"｜收款不开票 "&amp;TEXT(N($S164),"#,##0.00"),""))</f>
        <v/>
      </c>
      <c r="Y164" s="312"/>
      <c r="AC164" s="267" t="str">
        <f aca="false">IF(OR(N($O164)=0,N($AB164)=0),"",ROUND(N($O164)/(1+N($AB164))*N($AB164),2))</f>
        <v/>
      </c>
      <c r="AD164" s="312"/>
      <c r="AE164" s="312"/>
      <c r="AF164" s="270" t="str">
        <f aca="false">IF($AN164="","",IF($AN164=1,IF($AO164&gt;=1,"一次性·已到收款期","一次性·未到期"),$AE164&amp;" 第"&amp;$AO164&amp;"/"&amp;$AN164&amp;"期"))</f>
        <v/>
      </c>
      <c r="AG164" s="268" t="str">
        <f aca="false">IF(OR($AN164="",N($M164)=0),"",ROUND(N($K164)*$AO164/$AN164,2)+N($L164))</f>
        <v/>
      </c>
      <c r="AH164" s="268" t="str">
        <f aca="false">IF($AG164="","",MAX(0,ROUND($AG164-(N($Q164)+N($R164)+N($S164)),2)))</f>
        <v/>
      </c>
      <c r="AI164" s="268" t="str">
        <f aca="false">IF(OR(TRIM($B164&amp;$C164)="",NOT(ISNUMBER($D164))),"",SUMIFS($W$3:$W$1001,$AK$3:$AK$1001,$AK164,$D$3:$D$1001,"&lt;"&amp;$D164))</f>
        <v/>
      </c>
      <c r="AJ164" s="268" t="str">
        <f aca="false">IF(TRIM($B164&amp;$C164)="","",SUMIFS($W$3:$W$1001,$AK$3:$AK$1001,$AK164))</f>
        <v/>
      </c>
      <c r="AK164" s="270" t="str">
        <f aca="false">IF(TRIM($B164&amp;$C164)="","",TRIM($B164)&amp;"｜"&amp;TRIM($C164))</f>
        <v/>
      </c>
      <c r="AL164" s="268" t="str">
        <f aca="false">IF(TRIM($B164&amp;$C164)="","",MIN(N($O164),N($Q164)))</f>
        <v/>
      </c>
      <c r="AM164" s="271" t="str">
        <f aca="false">IF(ISNUMBER($D164),YEAR($D164),"")</f>
        <v/>
      </c>
      <c r="AN164" s="271" t="str">
        <f aca="false">IF(OR(TRIM($B164&amp;$C164)="",NOT(ISNUMBER($D164)),NOT(ISNUMBER($E164))),"",IF($E164&lt;$D164,"",IF(IF($AE164="半年付",2,IF($AE164="季度付",4,IF($AE164="月付",12,IF($AE164="半月付",24,1))))=1,1,MAX(1,ROUND(($E164-$D164+1)/365*IF($AE164="半年付",2,IF($AE164="季度付",4,IF($AE164="月付",12,IF($AE164="半月付",24,1)))),0)))))</f>
        <v/>
      </c>
      <c r="AO164" s="271" t="str">
        <f aca="true">IF($AN164="","",MIN($AN164,MAX(0,INT((TODAY()-付款宽限天数-$D164)/(($E164-$D164+1)/$AN164))+1)))</f>
        <v/>
      </c>
    </row>
    <row r="165" customFormat="false" ht="18" hidden="false" customHeight="false" outlineLevel="0" collapsed="false">
      <c r="F165" s="200" t="str">
        <f aca="true">IF(TRIM($B165&amp;$C165)="","",IF(OR(ISNUMBER(SEARCH("未",$A165)),ISNUMBER(SEARCH("送出",$A165)),AND(TRIM($A165)="",NOT(ISNUMBER($D165)),N($H165)=0)),"【合同未回】","")&amp;IF(NOT(ISNUMBER($E165)),IF(OR(ISNUMBER(SEARCH("未",$A165)),ISNUMBER(SEARCH("送出",$A165)),AND(TRIM($A165)="",NOT(ISNUMBER($D165)),N($H165)=0)),"","【未填合同期】"),IF($E165&lt;TODAY(),"【已到期】",IF($E165-TODAY()&lt;=提醒天数,"【即将到期，剩余"&amp;($E165-TODAY())&amp;"天】","【正常】")))&amp;IF(OR($AD165="安装免保",$AD165="技术免保",$AD165="质保期内"),"【"&amp;$AD165&amp;"】",""))</f>
        <v/>
      </c>
      <c r="K165" s="267" t="str">
        <f aca="false">IF(OR(N($H165)=0,N($I165)=0),"",ROUND(N($H165)*N($I165)*IF(N($J165)=0,1,N($J165)),2))</f>
        <v/>
      </c>
      <c r="M165" s="267" t="str">
        <f aca="false">IF(TRIM($B165&amp;$C165)="","",IF(AND(N($K165)=0,N($L165)=0),"",ROUND(N($K165)+N($L165),2)))</f>
        <v/>
      </c>
      <c r="S165" s="267"/>
      <c r="T165" s="268" t="str">
        <f aca="false">IF(TRIM($B165&amp;$C165)="","",IF(N($O165)=0,"",MAX(0,MIN(N($O165)-N($Q165),N($W165)))))</f>
        <v/>
      </c>
      <c r="U165" s="268" t="str">
        <f aca="false">IF(TRIM($B165&amp;$C165)="","",IF(N($Q165)&lt;=N($O165),"",N($Q165)-N($O165)))</f>
        <v/>
      </c>
      <c r="V165" s="268" t="str">
        <f aca="false">IF(OR(TRIM($B165&amp;$C165)="",$W165=""),"",MAX(0,N($W165))-N($T165))</f>
        <v/>
      </c>
      <c r="W165" s="268" t="str">
        <f aca="false">IF(TRIM($B165&amp;$C165)="","",IF(AND(N($M165)=0,N($Q165)+N($R165)+N($S165)=0),"",ROUND(N($M165)-N($Q165)-N($R165)-N($S165),2)))</f>
        <v/>
      </c>
      <c r="X165" s="269" t="str">
        <f aca="false">IF(TRIM($B165&amp;$C165)="","",IF(N($M165)=0,IF((N($Q165)+N($R165)+N($S165))=0,"—未填单价","未填单价，已收 "&amp;TEXT((N($Q165)+N($R165)+N($S165)),"#,##0.00")),IF(N($W165)&gt;0.005,"欠 "&amp;TEXT(N($W165),"#,##0.00")&amp;IF(N($T165)&gt;0,"（开票未到账 "&amp;TEXT(N($T165),"#,##0.00")&amp;"）","")&amp;IF(N($V165)&gt;0,"（未开票 "&amp;TEXT(N($V165),"#,##0.00")&amp;"）",""),IF(N($W165)&lt;-0.005,"多收 "&amp;TEXT(-N($W165),"#,##0.00"),"✔ 已结清")))&amp;IF(N($U165)&gt;0,"｜到账未开票 "&amp;TEXT(N($U165),"#,##0.00")&amp;"，待补票","")&amp;IF(N($R165)&gt;0,"｜收现 "&amp;TEXT(N($R165),"#,##0.00"),"")&amp;IF(N($S165)&gt;0,"｜收款不开票 "&amp;TEXT(N($S165),"#,##0.00"),""))</f>
        <v/>
      </c>
      <c r="Y165" s="312"/>
      <c r="AC165" s="267" t="str">
        <f aca="false">IF(OR(N($O165)=0,N($AB165)=0),"",ROUND(N($O165)/(1+N($AB165))*N($AB165),2))</f>
        <v/>
      </c>
      <c r="AD165" s="312"/>
      <c r="AE165" s="312"/>
      <c r="AF165" s="270" t="str">
        <f aca="false">IF($AN165="","",IF($AN165=1,IF($AO165&gt;=1,"一次性·已到收款期","一次性·未到期"),$AE165&amp;" 第"&amp;$AO165&amp;"/"&amp;$AN165&amp;"期"))</f>
        <v/>
      </c>
      <c r="AG165" s="268" t="str">
        <f aca="false">IF(OR($AN165="",N($M165)=0),"",ROUND(N($K165)*$AO165/$AN165,2)+N($L165))</f>
        <v/>
      </c>
      <c r="AH165" s="268" t="str">
        <f aca="false">IF($AG165="","",MAX(0,ROUND($AG165-(N($Q165)+N($R165)+N($S165)),2)))</f>
        <v/>
      </c>
      <c r="AI165" s="268" t="str">
        <f aca="false">IF(OR(TRIM($B165&amp;$C165)="",NOT(ISNUMBER($D165))),"",SUMIFS($W$3:$W$1001,$AK$3:$AK$1001,$AK165,$D$3:$D$1001,"&lt;"&amp;$D165))</f>
        <v/>
      </c>
      <c r="AJ165" s="268" t="str">
        <f aca="false">IF(TRIM($B165&amp;$C165)="","",SUMIFS($W$3:$W$1001,$AK$3:$AK$1001,$AK165))</f>
        <v/>
      </c>
      <c r="AK165" s="270" t="str">
        <f aca="false">IF(TRIM($B165&amp;$C165)="","",TRIM($B165)&amp;"｜"&amp;TRIM($C165))</f>
        <v/>
      </c>
      <c r="AL165" s="268" t="str">
        <f aca="false">IF(TRIM($B165&amp;$C165)="","",MIN(N($O165),N($Q165)))</f>
        <v/>
      </c>
      <c r="AM165" s="271" t="str">
        <f aca="false">IF(ISNUMBER($D165),YEAR($D165),"")</f>
        <v/>
      </c>
      <c r="AN165" s="271" t="str">
        <f aca="false">IF(OR(TRIM($B165&amp;$C165)="",NOT(ISNUMBER($D165)),NOT(ISNUMBER($E165))),"",IF($E165&lt;$D165,"",IF(IF($AE165="半年付",2,IF($AE165="季度付",4,IF($AE165="月付",12,IF($AE165="半月付",24,1))))=1,1,MAX(1,ROUND(($E165-$D165+1)/365*IF($AE165="半年付",2,IF($AE165="季度付",4,IF($AE165="月付",12,IF($AE165="半月付",24,1)))),0)))))</f>
        <v/>
      </c>
      <c r="AO165" s="271" t="str">
        <f aca="true">IF($AN165="","",MIN($AN165,MAX(0,INT((TODAY()-付款宽限天数-$D165)/(($E165-$D165+1)/$AN165))+1)))</f>
        <v/>
      </c>
    </row>
    <row r="166" customFormat="false" ht="18" hidden="false" customHeight="false" outlineLevel="0" collapsed="false">
      <c r="F166" s="200" t="str">
        <f aca="true">IF(TRIM($B166&amp;$C166)="","",IF(OR(ISNUMBER(SEARCH("未",$A166)),ISNUMBER(SEARCH("送出",$A166)),AND(TRIM($A166)="",NOT(ISNUMBER($D166)),N($H166)=0)),"【合同未回】","")&amp;IF(NOT(ISNUMBER($E166)),IF(OR(ISNUMBER(SEARCH("未",$A166)),ISNUMBER(SEARCH("送出",$A166)),AND(TRIM($A166)="",NOT(ISNUMBER($D166)),N($H166)=0)),"","【未填合同期】"),IF($E166&lt;TODAY(),"【已到期】",IF($E166-TODAY()&lt;=提醒天数,"【即将到期，剩余"&amp;($E166-TODAY())&amp;"天】","【正常】")))&amp;IF(OR($AD166="安装免保",$AD166="技术免保",$AD166="质保期内"),"【"&amp;$AD166&amp;"】",""))</f>
        <v/>
      </c>
      <c r="K166" s="267" t="str">
        <f aca="false">IF(OR(N($H166)=0,N($I166)=0),"",ROUND(N($H166)*N($I166)*IF(N($J166)=0,1,N($J166)),2))</f>
        <v/>
      </c>
      <c r="M166" s="267" t="str">
        <f aca="false">IF(TRIM($B166&amp;$C166)="","",IF(AND(N($K166)=0,N($L166)=0),"",ROUND(N($K166)+N($L166),2)))</f>
        <v/>
      </c>
      <c r="S166" s="267"/>
      <c r="T166" s="268" t="str">
        <f aca="false">IF(TRIM($B166&amp;$C166)="","",IF(N($O166)=0,"",MAX(0,MIN(N($O166)-N($Q166),N($W166)))))</f>
        <v/>
      </c>
      <c r="U166" s="268" t="str">
        <f aca="false">IF(TRIM($B166&amp;$C166)="","",IF(N($Q166)&lt;=N($O166),"",N($Q166)-N($O166)))</f>
        <v/>
      </c>
      <c r="V166" s="268" t="str">
        <f aca="false">IF(OR(TRIM($B166&amp;$C166)="",$W166=""),"",MAX(0,N($W166))-N($T166))</f>
        <v/>
      </c>
      <c r="W166" s="268" t="str">
        <f aca="false">IF(TRIM($B166&amp;$C166)="","",IF(AND(N($M166)=0,N($Q166)+N($R166)+N($S166)=0),"",ROUND(N($M166)-N($Q166)-N($R166)-N($S166),2)))</f>
        <v/>
      </c>
      <c r="X166" s="269" t="str">
        <f aca="false">IF(TRIM($B166&amp;$C166)="","",IF(N($M166)=0,IF((N($Q166)+N($R166)+N($S166))=0,"—未填单价","未填单价，已收 "&amp;TEXT((N($Q166)+N($R166)+N($S166)),"#,##0.00")),IF(N($W166)&gt;0.005,"欠 "&amp;TEXT(N($W166),"#,##0.00")&amp;IF(N($T166)&gt;0,"（开票未到账 "&amp;TEXT(N($T166),"#,##0.00")&amp;"）","")&amp;IF(N($V166)&gt;0,"（未开票 "&amp;TEXT(N($V166),"#,##0.00")&amp;"）",""),IF(N($W166)&lt;-0.005,"多收 "&amp;TEXT(-N($W166),"#,##0.00"),"✔ 已结清")))&amp;IF(N($U166)&gt;0,"｜到账未开票 "&amp;TEXT(N($U166),"#,##0.00")&amp;"，待补票","")&amp;IF(N($R166)&gt;0,"｜收现 "&amp;TEXT(N($R166),"#,##0.00"),"")&amp;IF(N($S166)&gt;0,"｜收款不开票 "&amp;TEXT(N($S166),"#,##0.00"),""))</f>
        <v/>
      </c>
      <c r="Y166" s="312"/>
      <c r="AC166" s="267" t="str">
        <f aca="false">IF(OR(N($O166)=0,N($AB166)=0),"",ROUND(N($O166)/(1+N($AB166))*N($AB166),2))</f>
        <v/>
      </c>
      <c r="AD166" s="312"/>
      <c r="AE166" s="312"/>
      <c r="AF166" s="270" t="str">
        <f aca="false">IF($AN166="","",IF($AN166=1,IF($AO166&gt;=1,"一次性·已到收款期","一次性·未到期"),$AE166&amp;" 第"&amp;$AO166&amp;"/"&amp;$AN166&amp;"期"))</f>
        <v/>
      </c>
      <c r="AG166" s="268" t="str">
        <f aca="false">IF(OR($AN166="",N($M166)=0),"",ROUND(N($K166)*$AO166/$AN166,2)+N($L166))</f>
        <v/>
      </c>
      <c r="AH166" s="268" t="str">
        <f aca="false">IF($AG166="","",MAX(0,ROUND($AG166-(N($Q166)+N($R166)+N($S166)),2)))</f>
        <v/>
      </c>
      <c r="AI166" s="268" t="str">
        <f aca="false">IF(OR(TRIM($B166&amp;$C166)="",NOT(ISNUMBER($D166))),"",SUMIFS($W$3:$W$1001,$AK$3:$AK$1001,$AK166,$D$3:$D$1001,"&lt;"&amp;$D166))</f>
        <v/>
      </c>
      <c r="AJ166" s="268" t="str">
        <f aca="false">IF(TRIM($B166&amp;$C166)="","",SUMIFS($W$3:$W$1001,$AK$3:$AK$1001,$AK166))</f>
        <v/>
      </c>
      <c r="AK166" s="270" t="str">
        <f aca="false">IF(TRIM($B166&amp;$C166)="","",TRIM($B166)&amp;"｜"&amp;TRIM($C166))</f>
        <v/>
      </c>
      <c r="AL166" s="268" t="str">
        <f aca="false">IF(TRIM($B166&amp;$C166)="","",MIN(N($O166),N($Q166)))</f>
        <v/>
      </c>
      <c r="AM166" s="271" t="str">
        <f aca="false">IF(ISNUMBER($D166),YEAR($D166),"")</f>
        <v/>
      </c>
      <c r="AN166" s="271" t="str">
        <f aca="false">IF(OR(TRIM($B166&amp;$C166)="",NOT(ISNUMBER($D166)),NOT(ISNUMBER($E166))),"",IF($E166&lt;$D166,"",IF(IF($AE166="半年付",2,IF($AE166="季度付",4,IF($AE166="月付",12,IF($AE166="半月付",24,1))))=1,1,MAX(1,ROUND(($E166-$D166+1)/365*IF($AE166="半年付",2,IF($AE166="季度付",4,IF($AE166="月付",12,IF($AE166="半月付",24,1)))),0)))))</f>
        <v/>
      </c>
      <c r="AO166" s="271" t="str">
        <f aca="true">IF($AN166="","",MIN($AN166,MAX(0,INT((TODAY()-付款宽限天数-$D166)/(($E166-$D166+1)/$AN166))+1)))</f>
        <v/>
      </c>
    </row>
    <row r="167" customFormat="false" ht="18" hidden="false" customHeight="false" outlineLevel="0" collapsed="false">
      <c r="F167" s="200" t="str">
        <f aca="true">IF(TRIM($B167&amp;$C167)="","",IF(OR(ISNUMBER(SEARCH("未",$A167)),ISNUMBER(SEARCH("送出",$A167)),AND(TRIM($A167)="",NOT(ISNUMBER($D167)),N($H167)=0)),"【合同未回】","")&amp;IF(NOT(ISNUMBER($E167)),IF(OR(ISNUMBER(SEARCH("未",$A167)),ISNUMBER(SEARCH("送出",$A167)),AND(TRIM($A167)="",NOT(ISNUMBER($D167)),N($H167)=0)),"","【未填合同期】"),IF($E167&lt;TODAY(),"【已到期】",IF($E167-TODAY()&lt;=提醒天数,"【即将到期，剩余"&amp;($E167-TODAY())&amp;"天】","【正常】")))&amp;IF(OR($AD167="安装免保",$AD167="技术免保",$AD167="质保期内"),"【"&amp;$AD167&amp;"】",""))</f>
        <v/>
      </c>
      <c r="K167" s="267" t="str">
        <f aca="false">IF(OR(N($H167)=0,N($I167)=0),"",ROUND(N($H167)*N($I167)*IF(N($J167)=0,1,N($J167)),2))</f>
        <v/>
      </c>
      <c r="M167" s="267" t="str">
        <f aca="false">IF(TRIM($B167&amp;$C167)="","",IF(AND(N($K167)=0,N($L167)=0),"",ROUND(N($K167)+N($L167),2)))</f>
        <v/>
      </c>
      <c r="S167" s="267"/>
      <c r="T167" s="268" t="str">
        <f aca="false">IF(TRIM($B167&amp;$C167)="","",IF(N($O167)=0,"",MAX(0,MIN(N($O167)-N($Q167),N($W167)))))</f>
        <v/>
      </c>
      <c r="U167" s="268" t="str">
        <f aca="false">IF(TRIM($B167&amp;$C167)="","",IF(N($Q167)&lt;=N($O167),"",N($Q167)-N($O167)))</f>
        <v/>
      </c>
      <c r="V167" s="268" t="str">
        <f aca="false">IF(OR(TRIM($B167&amp;$C167)="",$W167=""),"",MAX(0,N($W167))-N($T167))</f>
        <v/>
      </c>
      <c r="W167" s="268" t="str">
        <f aca="false">IF(TRIM($B167&amp;$C167)="","",IF(AND(N($M167)=0,N($Q167)+N($R167)+N($S167)=0),"",ROUND(N($M167)-N($Q167)-N($R167)-N($S167),2)))</f>
        <v/>
      </c>
      <c r="X167" s="269" t="str">
        <f aca="false">IF(TRIM($B167&amp;$C167)="","",IF(N($M167)=0,IF((N($Q167)+N($R167)+N($S167))=0,"—未填单价","未填单价，已收 "&amp;TEXT((N($Q167)+N($R167)+N($S167)),"#,##0.00")),IF(N($W167)&gt;0.005,"欠 "&amp;TEXT(N($W167),"#,##0.00")&amp;IF(N($T167)&gt;0,"（开票未到账 "&amp;TEXT(N($T167),"#,##0.00")&amp;"）","")&amp;IF(N($V167)&gt;0,"（未开票 "&amp;TEXT(N($V167),"#,##0.00")&amp;"）",""),IF(N($W167)&lt;-0.005,"多收 "&amp;TEXT(-N($W167),"#,##0.00"),"✔ 已结清")))&amp;IF(N($U167)&gt;0,"｜到账未开票 "&amp;TEXT(N($U167),"#,##0.00")&amp;"，待补票","")&amp;IF(N($R167)&gt;0,"｜收现 "&amp;TEXT(N($R167),"#,##0.00"),"")&amp;IF(N($S167)&gt;0,"｜收款不开票 "&amp;TEXT(N($S167),"#,##0.00"),""))</f>
        <v/>
      </c>
      <c r="Y167" s="312"/>
      <c r="AC167" s="267" t="str">
        <f aca="false">IF(OR(N($O167)=0,N($AB167)=0),"",ROUND(N($O167)/(1+N($AB167))*N($AB167),2))</f>
        <v/>
      </c>
      <c r="AD167" s="312"/>
      <c r="AE167" s="312"/>
      <c r="AF167" s="270" t="str">
        <f aca="false">IF($AN167="","",IF($AN167=1,IF($AO167&gt;=1,"一次性·已到收款期","一次性·未到期"),$AE167&amp;" 第"&amp;$AO167&amp;"/"&amp;$AN167&amp;"期"))</f>
        <v/>
      </c>
      <c r="AG167" s="268" t="str">
        <f aca="false">IF(OR($AN167="",N($M167)=0),"",ROUND(N($K167)*$AO167/$AN167,2)+N($L167))</f>
        <v/>
      </c>
      <c r="AH167" s="268" t="str">
        <f aca="false">IF($AG167="","",MAX(0,ROUND($AG167-(N($Q167)+N($R167)+N($S167)),2)))</f>
        <v/>
      </c>
      <c r="AI167" s="268" t="str">
        <f aca="false">IF(OR(TRIM($B167&amp;$C167)="",NOT(ISNUMBER($D167))),"",SUMIFS($W$3:$W$1001,$AK$3:$AK$1001,$AK167,$D$3:$D$1001,"&lt;"&amp;$D167))</f>
        <v/>
      </c>
      <c r="AJ167" s="268" t="str">
        <f aca="false">IF(TRIM($B167&amp;$C167)="","",SUMIFS($W$3:$W$1001,$AK$3:$AK$1001,$AK167))</f>
        <v/>
      </c>
      <c r="AK167" s="270" t="str">
        <f aca="false">IF(TRIM($B167&amp;$C167)="","",TRIM($B167)&amp;"｜"&amp;TRIM($C167))</f>
        <v/>
      </c>
      <c r="AL167" s="268" t="str">
        <f aca="false">IF(TRIM($B167&amp;$C167)="","",MIN(N($O167),N($Q167)))</f>
        <v/>
      </c>
      <c r="AM167" s="271" t="str">
        <f aca="false">IF(ISNUMBER($D167),YEAR($D167),"")</f>
        <v/>
      </c>
      <c r="AN167" s="271" t="str">
        <f aca="false">IF(OR(TRIM($B167&amp;$C167)="",NOT(ISNUMBER($D167)),NOT(ISNUMBER($E167))),"",IF($E167&lt;$D167,"",IF(IF($AE167="半年付",2,IF($AE167="季度付",4,IF($AE167="月付",12,IF($AE167="半月付",24,1))))=1,1,MAX(1,ROUND(($E167-$D167+1)/365*IF($AE167="半年付",2,IF($AE167="季度付",4,IF($AE167="月付",12,IF($AE167="半月付",24,1)))),0)))))</f>
        <v/>
      </c>
      <c r="AO167" s="271" t="str">
        <f aca="true">IF($AN167="","",MIN($AN167,MAX(0,INT((TODAY()-付款宽限天数-$D167)/(($E167-$D167+1)/$AN167))+1)))</f>
        <v/>
      </c>
    </row>
    <row r="168" customFormat="false" ht="18" hidden="false" customHeight="false" outlineLevel="0" collapsed="false">
      <c r="F168" s="200" t="str">
        <f aca="true">IF(TRIM($B168&amp;$C168)="","",IF(OR(ISNUMBER(SEARCH("未",$A168)),ISNUMBER(SEARCH("送出",$A168)),AND(TRIM($A168)="",NOT(ISNUMBER($D168)),N($H168)=0)),"【合同未回】","")&amp;IF(NOT(ISNUMBER($E168)),IF(OR(ISNUMBER(SEARCH("未",$A168)),ISNUMBER(SEARCH("送出",$A168)),AND(TRIM($A168)="",NOT(ISNUMBER($D168)),N($H168)=0)),"","【未填合同期】"),IF($E168&lt;TODAY(),"【已到期】",IF($E168-TODAY()&lt;=提醒天数,"【即将到期，剩余"&amp;($E168-TODAY())&amp;"天】","【正常】")))&amp;IF(OR($AD168="安装免保",$AD168="技术免保",$AD168="质保期内"),"【"&amp;$AD168&amp;"】",""))</f>
        <v/>
      </c>
      <c r="K168" s="267" t="str">
        <f aca="false">IF(OR(N($H168)=0,N($I168)=0),"",ROUND(N($H168)*N($I168)*IF(N($J168)=0,1,N($J168)),2))</f>
        <v/>
      </c>
      <c r="M168" s="267" t="str">
        <f aca="false">IF(TRIM($B168&amp;$C168)="","",IF(AND(N($K168)=0,N($L168)=0),"",ROUND(N($K168)+N($L168),2)))</f>
        <v/>
      </c>
      <c r="S168" s="267"/>
      <c r="T168" s="268" t="str">
        <f aca="false">IF(TRIM($B168&amp;$C168)="","",IF(N($O168)=0,"",MAX(0,MIN(N($O168)-N($Q168),N($W168)))))</f>
        <v/>
      </c>
      <c r="U168" s="268" t="str">
        <f aca="false">IF(TRIM($B168&amp;$C168)="","",IF(N($Q168)&lt;=N($O168),"",N($Q168)-N($O168)))</f>
        <v/>
      </c>
      <c r="V168" s="268" t="str">
        <f aca="false">IF(OR(TRIM($B168&amp;$C168)="",$W168=""),"",MAX(0,N($W168))-N($T168))</f>
        <v/>
      </c>
      <c r="W168" s="268" t="str">
        <f aca="false">IF(TRIM($B168&amp;$C168)="","",IF(AND(N($M168)=0,N($Q168)+N($R168)+N($S168)=0),"",ROUND(N($M168)-N($Q168)-N($R168)-N($S168),2)))</f>
        <v/>
      </c>
      <c r="X168" s="269" t="str">
        <f aca="false">IF(TRIM($B168&amp;$C168)="","",IF(N($M168)=0,IF((N($Q168)+N($R168)+N($S168))=0,"—未填单价","未填单价，已收 "&amp;TEXT((N($Q168)+N($R168)+N($S168)),"#,##0.00")),IF(N($W168)&gt;0.005,"欠 "&amp;TEXT(N($W168),"#,##0.00")&amp;IF(N($T168)&gt;0,"（开票未到账 "&amp;TEXT(N($T168),"#,##0.00")&amp;"）","")&amp;IF(N($V168)&gt;0,"（未开票 "&amp;TEXT(N($V168),"#,##0.00")&amp;"）",""),IF(N($W168)&lt;-0.005,"多收 "&amp;TEXT(-N($W168),"#,##0.00"),"✔ 已结清")))&amp;IF(N($U168)&gt;0,"｜到账未开票 "&amp;TEXT(N($U168),"#,##0.00")&amp;"，待补票","")&amp;IF(N($R168)&gt;0,"｜收现 "&amp;TEXT(N($R168),"#,##0.00"),"")&amp;IF(N($S168)&gt;0,"｜收款不开票 "&amp;TEXT(N($S168),"#,##0.00"),""))</f>
        <v/>
      </c>
      <c r="Y168" s="312"/>
      <c r="AC168" s="267" t="str">
        <f aca="false">IF(OR(N($O168)=0,N($AB168)=0),"",ROUND(N($O168)/(1+N($AB168))*N($AB168),2))</f>
        <v/>
      </c>
      <c r="AD168" s="312"/>
      <c r="AE168" s="312"/>
      <c r="AF168" s="270" t="str">
        <f aca="false">IF($AN168="","",IF($AN168=1,IF($AO168&gt;=1,"一次性·已到收款期","一次性·未到期"),$AE168&amp;" 第"&amp;$AO168&amp;"/"&amp;$AN168&amp;"期"))</f>
        <v/>
      </c>
      <c r="AG168" s="268" t="str">
        <f aca="false">IF(OR($AN168="",N($M168)=0),"",ROUND(N($K168)*$AO168/$AN168,2)+N($L168))</f>
        <v/>
      </c>
      <c r="AH168" s="268" t="str">
        <f aca="false">IF($AG168="","",MAX(0,ROUND($AG168-(N($Q168)+N($R168)+N($S168)),2)))</f>
        <v/>
      </c>
      <c r="AI168" s="268" t="str">
        <f aca="false">IF(OR(TRIM($B168&amp;$C168)="",NOT(ISNUMBER($D168))),"",SUMIFS($W$3:$W$1001,$AK$3:$AK$1001,$AK168,$D$3:$D$1001,"&lt;"&amp;$D168))</f>
        <v/>
      </c>
      <c r="AJ168" s="268" t="str">
        <f aca="false">IF(TRIM($B168&amp;$C168)="","",SUMIFS($W$3:$W$1001,$AK$3:$AK$1001,$AK168))</f>
        <v/>
      </c>
      <c r="AK168" s="270" t="str">
        <f aca="false">IF(TRIM($B168&amp;$C168)="","",TRIM($B168)&amp;"｜"&amp;TRIM($C168))</f>
        <v/>
      </c>
      <c r="AL168" s="268" t="str">
        <f aca="false">IF(TRIM($B168&amp;$C168)="","",MIN(N($O168),N($Q168)))</f>
        <v/>
      </c>
      <c r="AM168" s="271" t="str">
        <f aca="false">IF(ISNUMBER($D168),YEAR($D168),"")</f>
        <v/>
      </c>
      <c r="AN168" s="271" t="str">
        <f aca="false">IF(OR(TRIM($B168&amp;$C168)="",NOT(ISNUMBER($D168)),NOT(ISNUMBER($E168))),"",IF($E168&lt;$D168,"",IF(IF($AE168="半年付",2,IF($AE168="季度付",4,IF($AE168="月付",12,IF($AE168="半月付",24,1))))=1,1,MAX(1,ROUND(($E168-$D168+1)/365*IF($AE168="半年付",2,IF($AE168="季度付",4,IF($AE168="月付",12,IF($AE168="半月付",24,1)))),0)))))</f>
        <v/>
      </c>
      <c r="AO168" s="271" t="str">
        <f aca="true">IF($AN168="","",MIN($AN168,MAX(0,INT((TODAY()-付款宽限天数-$D168)/(($E168-$D168+1)/$AN168))+1)))</f>
        <v/>
      </c>
    </row>
    <row r="169" customFormat="false" ht="18" hidden="false" customHeight="false" outlineLevel="0" collapsed="false">
      <c r="F169" s="200" t="str">
        <f aca="true">IF(TRIM($B169&amp;$C169)="","",IF(OR(ISNUMBER(SEARCH("未",$A169)),ISNUMBER(SEARCH("送出",$A169)),AND(TRIM($A169)="",NOT(ISNUMBER($D169)),N($H169)=0)),"【合同未回】","")&amp;IF(NOT(ISNUMBER($E169)),IF(OR(ISNUMBER(SEARCH("未",$A169)),ISNUMBER(SEARCH("送出",$A169)),AND(TRIM($A169)="",NOT(ISNUMBER($D169)),N($H169)=0)),"","【未填合同期】"),IF($E169&lt;TODAY(),"【已到期】",IF($E169-TODAY()&lt;=提醒天数,"【即将到期，剩余"&amp;($E169-TODAY())&amp;"天】","【正常】")))&amp;IF(OR($AD169="安装免保",$AD169="技术免保",$AD169="质保期内"),"【"&amp;$AD169&amp;"】",""))</f>
        <v/>
      </c>
      <c r="K169" s="267" t="str">
        <f aca="false">IF(OR(N($H169)=0,N($I169)=0),"",ROUND(N($H169)*N($I169)*IF(N($J169)=0,1,N($J169)),2))</f>
        <v/>
      </c>
      <c r="M169" s="267" t="str">
        <f aca="false">IF(TRIM($B169&amp;$C169)="","",IF(AND(N($K169)=0,N($L169)=0),"",ROUND(N($K169)+N($L169),2)))</f>
        <v/>
      </c>
      <c r="S169" s="267"/>
      <c r="T169" s="268" t="str">
        <f aca="false">IF(TRIM($B169&amp;$C169)="","",IF(N($O169)=0,"",MAX(0,MIN(N($O169)-N($Q169),N($W169)))))</f>
        <v/>
      </c>
      <c r="U169" s="268" t="str">
        <f aca="false">IF(TRIM($B169&amp;$C169)="","",IF(N($Q169)&lt;=N($O169),"",N($Q169)-N($O169)))</f>
        <v/>
      </c>
      <c r="V169" s="268" t="str">
        <f aca="false">IF(OR(TRIM($B169&amp;$C169)="",$W169=""),"",MAX(0,N($W169))-N($T169))</f>
        <v/>
      </c>
      <c r="W169" s="268" t="str">
        <f aca="false">IF(TRIM($B169&amp;$C169)="","",IF(AND(N($M169)=0,N($Q169)+N($R169)+N($S169)=0),"",ROUND(N($M169)-N($Q169)-N($R169)-N($S169),2)))</f>
        <v/>
      </c>
      <c r="X169" s="269" t="str">
        <f aca="false">IF(TRIM($B169&amp;$C169)="","",IF(N($M169)=0,IF((N($Q169)+N($R169)+N($S169))=0,"—未填单价","未填单价，已收 "&amp;TEXT((N($Q169)+N($R169)+N($S169)),"#,##0.00")),IF(N($W169)&gt;0.005,"欠 "&amp;TEXT(N($W169),"#,##0.00")&amp;IF(N($T169)&gt;0,"（开票未到账 "&amp;TEXT(N($T169),"#,##0.00")&amp;"）","")&amp;IF(N($V169)&gt;0,"（未开票 "&amp;TEXT(N($V169),"#,##0.00")&amp;"）",""),IF(N($W169)&lt;-0.005,"多收 "&amp;TEXT(-N($W169),"#,##0.00"),"✔ 已结清")))&amp;IF(N($U169)&gt;0,"｜到账未开票 "&amp;TEXT(N($U169),"#,##0.00")&amp;"，待补票","")&amp;IF(N($R169)&gt;0,"｜收现 "&amp;TEXT(N($R169),"#,##0.00"),"")&amp;IF(N($S169)&gt;0,"｜收款不开票 "&amp;TEXT(N($S169),"#,##0.00"),""))</f>
        <v/>
      </c>
      <c r="Y169" s="312"/>
      <c r="AC169" s="267" t="str">
        <f aca="false">IF(OR(N($O169)=0,N($AB169)=0),"",ROUND(N($O169)/(1+N($AB169))*N($AB169),2))</f>
        <v/>
      </c>
      <c r="AD169" s="312"/>
      <c r="AE169" s="312"/>
      <c r="AF169" s="270" t="str">
        <f aca="false">IF($AN169="","",IF($AN169=1,IF($AO169&gt;=1,"一次性·已到收款期","一次性·未到期"),$AE169&amp;" 第"&amp;$AO169&amp;"/"&amp;$AN169&amp;"期"))</f>
        <v/>
      </c>
      <c r="AG169" s="268" t="str">
        <f aca="false">IF(OR($AN169="",N($M169)=0),"",ROUND(N($K169)*$AO169/$AN169,2)+N($L169))</f>
        <v/>
      </c>
      <c r="AH169" s="268" t="str">
        <f aca="false">IF($AG169="","",MAX(0,ROUND($AG169-(N($Q169)+N($R169)+N($S169)),2)))</f>
        <v/>
      </c>
      <c r="AI169" s="268" t="str">
        <f aca="false">IF(OR(TRIM($B169&amp;$C169)="",NOT(ISNUMBER($D169))),"",SUMIFS($W$3:$W$1001,$AK$3:$AK$1001,$AK169,$D$3:$D$1001,"&lt;"&amp;$D169))</f>
        <v/>
      </c>
      <c r="AJ169" s="268" t="str">
        <f aca="false">IF(TRIM($B169&amp;$C169)="","",SUMIFS($W$3:$W$1001,$AK$3:$AK$1001,$AK169))</f>
        <v/>
      </c>
      <c r="AK169" s="270" t="str">
        <f aca="false">IF(TRIM($B169&amp;$C169)="","",TRIM($B169)&amp;"｜"&amp;TRIM($C169))</f>
        <v/>
      </c>
      <c r="AL169" s="268" t="str">
        <f aca="false">IF(TRIM($B169&amp;$C169)="","",MIN(N($O169),N($Q169)))</f>
        <v/>
      </c>
      <c r="AM169" s="271" t="str">
        <f aca="false">IF(ISNUMBER($D169),YEAR($D169),"")</f>
        <v/>
      </c>
      <c r="AN169" s="271" t="str">
        <f aca="false">IF(OR(TRIM($B169&amp;$C169)="",NOT(ISNUMBER($D169)),NOT(ISNUMBER($E169))),"",IF($E169&lt;$D169,"",IF(IF($AE169="半年付",2,IF($AE169="季度付",4,IF($AE169="月付",12,IF($AE169="半月付",24,1))))=1,1,MAX(1,ROUND(($E169-$D169+1)/365*IF($AE169="半年付",2,IF($AE169="季度付",4,IF($AE169="月付",12,IF($AE169="半月付",24,1)))),0)))))</f>
        <v/>
      </c>
      <c r="AO169" s="271" t="str">
        <f aca="true">IF($AN169="","",MIN($AN169,MAX(0,INT((TODAY()-付款宽限天数-$D169)/(($E169-$D169+1)/$AN169))+1)))</f>
        <v/>
      </c>
    </row>
    <row r="170" customFormat="false" ht="18" hidden="false" customHeight="false" outlineLevel="0" collapsed="false">
      <c r="F170" s="200" t="str">
        <f aca="true">IF(TRIM($B170&amp;$C170)="","",IF(OR(ISNUMBER(SEARCH("未",$A170)),ISNUMBER(SEARCH("送出",$A170)),AND(TRIM($A170)="",NOT(ISNUMBER($D170)),N($H170)=0)),"【合同未回】","")&amp;IF(NOT(ISNUMBER($E170)),IF(OR(ISNUMBER(SEARCH("未",$A170)),ISNUMBER(SEARCH("送出",$A170)),AND(TRIM($A170)="",NOT(ISNUMBER($D170)),N($H170)=0)),"","【未填合同期】"),IF($E170&lt;TODAY(),"【已到期】",IF($E170-TODAY()&lt;=提醒天数,"【即将到期，剩余"&amp;($E170-TODAY())&amp;"天】","【正常】")))&amp;IF(OR($AD170="安装免保",$AD170="技术免保",$AD170="质保期内"),"【"&amp;$AD170&amp;"】",""))</f>
        <v/>
      </c>
      <c r="K170" s="267" t="str">
        <f aca="false">IF(OR(N($H170)=0,N($I170)=0),"",ROUND(N($H170)*N($I170)*IF(N($J170)=0,1,N($J170)),2))</f>
        <v/>
      </c>
      <c r="M170" s="267" t="str">
        <f aca="false">IF(TRIM($B170&amp;$C170)="","",IF(AND(N($K170)=0,N($L170)=0),"",ROUND(N($K170)+N($L170),2)))</f>
        <v/>
      </c>
      <c r="S170" s="267"/>
      <c r="T170" s="268" t="str">
        <f aca="false">IF(TRIM($B170&amp;$C170)="","",IF(N($O170)=0,"",MAX(0,MIN(N($O170)-N($Q170),N($W170)))))</f>
        <v/>
      </c>
      <c r="U170" s="268" t="str">
        <f aca="false">IF(TRIM($B170&amp;$C170)="","",IF(N($Q170)&lt;=N($O170),"",N($Q170)-N($O170)))</f>
        <v/>
      </c>
      <c r="V170" s="268" t="str">
        <f aca="false">IF(OR(TRIM($B170&amp;$C170)="",$W170=""),"",MAX(0,N($W170))-N($T170))</f>
        <v/>
      </c>
      <c r="W170" s="268" t="str">
        <f aca="false">IF(TRIM($B170&amp;$C170)="","",IF(AND(N($M170)=0,N($Q170)+N($R170)+N($S170)=0),"",ROUND(N($M170)-N($Q170)-N($R170)-N($S170),2)))</f>
        <v/>
      </c>
      <c r="X170" s="269" t="str">
        <f aca="false">IF(TRIM($B170&amp;$C170)="","",IF(N($M170)=0,IF((N($Q170)+N($R170)+N($S170))=0,"—未填单价","未填单价，已收 "&amp;TEXT((N($Q170)+N($R170)+N($S170)),"#,##0.00")),IF(N($W170)&gt;0.005,"欠 "&amp;TEXT(N($W170),"#,##0.00")&amp;IF(N($T170)&gt;0,"（开票未到账 "&amp;TEXT(N($T170),"#,##0.00")&amp;"）","")&amp;IF(N($V170)&gt;0,"（未开票 "&amp;TEXT(N($V170),"#,##0.00")&amp;"）",""),IF(N($W170)&lt;-0.005,"多收 "&amp;TEXT(-N($W170),"#,##0.00"),"✔ 已结清")))&amp;IF(N($U170)&gt;0,"｜到账未开票 "&amp;TEXT(N($U170),"#,##0.00")&amp;"，待补票","")&amp;IF(N($R170)&gt;0,"｜收现 "&amp;TEXT(N($R170),"#,##0.00"),"")&amp;IF(N($S170)&gt;0,"｜收款不开票 "&amp;TEXT(N($S170),"#,##0.00"),""))</f>
        <v/>
      </c>
      <c r="Y170" s="312"/>
      <c r="AC170" s="267" t="str">
        <f aca="false">IF(OR(N($O170)=0,N($AB170)=0),"",ROUND(N($O170)/(1+N($AB170))*N($AB170),2))</f>
        <v/>
      </c>
      <c r="AD170" s="312"/>
      <c r="AE170" s="312"/>
      <c r="AF170" s="270" t="str">
        <f aca="false">IF($AN170="","",IF($AN170=1,IF($AO170&gt;=1,"一次性·已到收款期","一次性·未到期"),$AE170&amp;" 第"&amp;$AO170&amp;"/"&amp;$AN170&amp;"期"))</f>
        <v/>
      </c>
      <c r="AG170" s="268" t="str">
        <f aca="false">IF(OR($AN170="",N($M170)=0),"",ROUND(N($K170)*$AO170/$AN170,2)+N($L170))</f>
        <v/>
      </c>
      <c r="AH170" s="268" t="str">
        <f aca="false">IF($AG170="","",MAX(0,ROUND($AG170-(N($Q170)+N($R170)+N($S170)),2)))</f>
        <v/>
      </c>
      <c r="AI170" s="268" t="str">
        <f aca="false">IF(OR(TRIM($B170&amp;$C170)="",NOT(ISNUMBER($D170))),"",SUMIFS($W$3:$W$1001,$AK$3:$AK$1001,$AK170,$D$3:$D$1001,"&lt;"&amp;$D170))</f>
        <v/>
      </c>
      <c r="AJ170" s="268" t="str">
        <f aca="false">IF(TRIM($B170&amp;$C170)="","",SUMIFS($W$3:$W$1001,$AK$3:$AK$1001,$AK170))</f>
        <v/>
      </c>
      <c r="AK170" s="270" t="str">
        <f aca="false">IF(TRIM($B170&amp;$C170)="","",TRIM($B170)&amp;"｜"&amp;TRIM($C170))</f>
        <v/>
      </c>
      <c r="AL170" s="268" t="str">
        <f aca="false">IF(TRIM($B170&amp;$C170)="","",MIN(N($O170),N($Q170)))</f>
        <v/>
      </c>
      <c r="AM170" s="271" t="str">
        <f aca="false">IF(ISNUMBER($D170),YEAR($D170),"")</f>
        <v/>
      </c>
      <c r="AN170" s="271" t="str">
        <f aca="false">IF(OR(TRIM($B170&amp;$C170)="",NOT(ISNUMBER($D170)),NOT(ISNUMBER($E170))),"",IF($E170&lt;$D170,"",IF(IF($AE170="半年付",2,IF($AE170="季度付",4,IF($AE170="月付",12,IF($AE170="半月付",24,1))))=1,1,MAX(1,ROUND(($E170-$D170+1)/365*IF($AE170="半年付",2,IF($AE170="季度付",4,IF($AE170="月付",12,IF($AE170="半月付",24,1)))),0)))))</f>
        <v/>
      </c>
      <c r="AO170" s="271" t="str">
        <f aca="true">IF($AN170="","",MIN($AN170,MAX(0,INT((TODAY()-付款宽限天数-$D170)/(($E170-$D170+1)/$AN170))+1)))</f>
        <v/>
      </c>
    </row>
    <row r="171" customFormat="false" ht="18" hidden="false" customHeight="false" outlineLevel="0" collapsed="false">
      <c r="F171" s="200" t="str">
        <f aca="true">IF(TRIM($B171&amp;$C171)="","",IF(OR(ISNUMBER(SEARCH("未",$A171)),ISNUMBER(SEARCH("送出",$A171)),AND(TRIM($A171)="",NOT(ISNUMBER($D171)),N($H171)=0)),"【合同未回】","")&amp;IF(NOT(ISNUMBER($E171)),IF(OR(ISNUMBER(SEARCH("未",$A171)),ISNUMBER(SEARCH("送出",$A171)),AND(TRIM($A171)="",NOT(ISNUMBER($D171)),N($H171)=0)),"","【未填合同期】"),IF($E171&lt;TODAY(),"【已到期】",IF($E171-TODAY()&lt;=提醒天数,"【即将到期，剩余"&amp;($E171-TODAY())&amp;"天】","【正常】")))&amp;IF(OR($AD171="安装免保",$AD171="技术免保",$AD171="质保期内"),"【"&amp;$AD171&amp;"】",""))</f>
        <v/>
      </c>
      <c r="K171" s="267" t="str">
        <f aca="false">IF(OR(N($H171)=0,N($I171)=0),"",ROUND(N($H171)*N($I171)*IF(N($J171)=0,1,N($J171)),2))</f>
        <v/>
      </c>
      <c r="M171" s="267" t="str">
        <f aca="false">IF(TRIM($B171&amp;$C171)="","",IF(AND(N($K171)=0,N($L171)=0),"",ROUND(N($K171)+N($L171),2)))</f>
        <v/>
      </c>
      <c r="S171" s="267"/>
      <c r="T171" s="268" t="str">
        <f aca="false">IF(TRIM($B171&amp;$C171)="","",IF(N($O171)=0,"",MAX(0,MIN(N($O171)-N($Q171),N($W171)))))</f>
        <v/>
      </c>
      <c r="U171" s="268" t="str">
        <f aca="false">IF(TRIM($B171&amp;$C171)="","",IF(N($Q171)&lt;=N($O171),"",N($Q171)-N($O171)))</f>
        <v/>
      </c>
      <c r="V171" s="268" t="str">
        <f aca="false">IF(OR(TRIM($B171&amp;$C171)="",$W171=""),"",MAX(0,N($W171))-N($T171))</f>
        <v/>
      </c>
      <c r="W171" s="268" t="str">
        <f aca="false">IF(TRIM($B171&amp;$C171)="","",IF(AND(N($M171)=0,N($Q171)+N($R171)+N($S171)=0),"",ROUND(N($M171)-N($Q171)-N($R171)-N($S171),2)))</f>
        <v/>
      </c>
      <c r="X171" s="269" t="str">
        <f aca="false">IF(TRIM($B171&amp;$C171)="","",IF(N($M171)=0,IF((N($Q171)+N($R171)+N($S171))=0,"—未填单价","未填单价，已收 "&amp;TEXT((N($Q171)+N($R171)+N($S171)),"#,##0.00")),IF(N($W171)&gt;0.005,"欠 "&amp;TEXT(N($W171),"#,##0.00")&amp;IF(N($T171)&gt;0,"（开票未到账 "&amp;TEXT(N($T171),"#,##0.00")&amp;"）","")&amp;IF(N($V171)&gt;0,"（未开票 "&amp;TEXT(N($V171),"#,##0.00")&amp;"）",""),IF(N($W171)&lt;-0.005,"多收 "&amp;TEXT(-N($W171),"#,##0.00"),"✔ 已结清")))&amp;IF(N($U171)&gt;0,"｜到账未开票 "&amp;TEXT(N($U171),"#,##0.00")&amp;"，待补票","")&amp;IF(N($R171)&gt;0,"｜收现 "&amp;TEXT(N($R171),"#,##0.00"),"")&amp;IF(N($S171)&gt;0,"｜收款不开票 "&amp;TEXT(N($S171),"#,##0.00"),""))</f>
        <v/>
      </c>
      <c r="Y171" s="312"/>
      <c r="AC171" s="267" t="str">
        <f aca="false">IF(OR(N($O171)=0,N($AB171)=0),"",ROUND(N($O171)/(1+N($AB171))*N($AB171),2))</f>
        <v/>
      </c>
      <c r="AD171" s="312"/>
      <c r="AE171" s="312"/>
      <c r="AF171" s="270" t="str">
        <f aca="false">IF($AN171="","",IF($AN171=1,IF($AO171&gt;=1,"一次性·已到收款期","一次性·未到期"),$AE171&amp;" 第"&amp;$AO171&amp;"/"&amp;$AN171&amp;"期"))</f>
        <v/>
      </c>
      <c r="AG171" s="268" t="str">
        <f aca="false">IF(OR($AN171="",N($M171)=0),"",ROUND(N($K171)*$AO171/$AN171,2)+N($L171))</f>
        <v/>
      </c>
      <c r="AH171" s="268" t="str">
        <f aca="false">IF($AG171="","",MAX(0,ROUND($AG171-(N($Q171)+N($R171)+N($S171)),2)))</f>
        <v/>
      </c>
      <c r="AI171" s="268" t="str">
        <f aca="false">IF(OR(TRIM($B171&amp;$C171)="",NOT(ISNUMBER($D171))),"",SUMIFS($W$3:$W$1001,$AK$3:$AK$1001,$AK171,$D$3:$D$1001,"&lt;"&amp;$D171))</f>
        <v/>
      </c>
      <c r="AJ171" s="268" t="str">
        <f aca="false">IF(TRIM($B171&amp;$C171)="","",SUMIFS($W$3:$W$1001,$AK$3:$AK$1001,$AK171))</f>
        <v/>
      </c>
      <c r="AK171" s="270" t="str">
        <f aca="false">IF(TRIM($B171&amp;$C171)="","",TRIM($B171)&amp;"｜"&amp;TRIM($C171))</f>
        <v/>
      </c>
      <c r="AL171" s="268" t="str">
        <f aca="false">IF(TRIM($B171&amp;$C171)="","",MIN(N($O171),N($Q171)))</f>
        <v/>
      </c>
      <c r="AM171" s="271" t="str">
        <f aca="false">IF(ISNUMBER($D171),YEAR($D171),"")</f>
        <v/>
      </c>
      <c r="AN171" s="271" t="str">
        <f aca="false">IF(OR(TRIM($B171&amp;$C171)="",NOT(ISNUMBER($D171)),NOT(ISNUMBER($E171))),"",IF($E171&lt;$D171,"",IF(IF($AE171="半年付",2,IF($AE171="季度付",4,IF($AE171="月付",12,IF($AE171="半月付",24,1))))=1,1,MAX(1,ROUND(($E171-$D171+1)/365*IF($AE171="半年付",2,IF($AE171="季度付",4,IF($AE171="月付",12,IF($AE171="半月付",24,1)))),0)))))</f>
        <v/>
      </c>
      <c r="AO171" s="271" t="str">
        <f aca="true">IF($AN171="","",MIN($AN171,MAX(0,INT((TODAY()-付款宽限天数-$D171)/(($E171-$D171+1)/$AN171))+1)))</f>
        <v/>
      </c>
    </row>
    <row r="172" customFormat="false" ht="18" hidden="false" customHeight="false" outlineLevel="0" collapsed="false">
      <c r="F172" s="200" t="str">
        <f aca="true">IF(TRIM($B172&amp;$C172)="","",IF(OR(ISNUMBER(SEARCH("未",$A172)),ISNUMBER(SEARCH("送出",$A172)),AND(TRIM($A172)="",NOT(ISNUMBER($D172)),N($H172)=0)),"【合同未回】","")&amp;IF(NOT(ISNUMBER($E172)),IF(OR(ISNUMBER(SEARCH("未",$A172)),ISNUMBER(SEARCH("送出",$A172)),AND(TRIM($A172)="",NOT(ISNUMBER($D172)),N($H172)=0)),"","【未填合同期】"),IF($E172&lt;TODAY(),"【已到期】",IF($E172-TODAY()&lt;=提醒天数,"【即将到期，剩余"&amp;($E172-TODAY())&amp;"天】","【正常】")))&amp;IF(OR($AD172="安装免保",$AD172="技术免保",$AD172="质保期内"),"【"&amp;$AD172&amp;"】",""))</f>
        <v/>
      </c>
      <c r="K172" s="267" t="str">
        <f aca="false">IF(OR(N($H172)=0,N($I172)=0),"",ROUND(N($H172)*N($I172)*IF(N($J172)=0,1,N($J172)),2))</f>
        <v/>
      </c>
      <c r="M172" s="267" t="str">
        <f aca="false">IF(TRIM($B172&amp;$C172)="","",IF(AND(N($K172)=0,N($L172)=0),"",ROUND(N($K172)+N($L172),2)))</f>
        <v/>
      </c>
      <c r="S172" s="267"/>
      <c r="T172" s="268" t="str">
        <f aca="false">IF(TRIM($B172&amp;$C172)="","",IF(N($O172)=0,"",MAX(0,MIN(N($O172)-N($Q172),N($W172)))))</f>
        <v/>
      </c>
      <c r="U172" s="268" t="str">
        <f aca="false">IF(TRIM($B172&amp;$C172)="","",IF(N($Q172)&lt;=N($O172),"",N($Q172)-N($O172)))</f>
        <v/>
      </c>
      <c r="V172" s="268" t="str">
        <f aca="false">IF(OR(TRIM($B172&amp;$C172)="",$W172=""),"",MAX(0,N($W172))-N($T172))</f>
        <v/>
      </c>
      <c r="W172" s="268" t="str">
        <f aca="false">IF(TRIM($B172&amp;$C172)="","",IF(AND(N($M172)=0,N($Q172)+N($R172)+N($S172)=0),"",ROUND(N($M172)-N($Q172)-N($R172)-N($S172),2)))</f>
        <v/>
      </c>
      <c r="X172" s="269" t="str">
        <f aca="false">IF(TRIM($B172&amp;$C172)="","",IF(N($M172)=0,IF((N($Q172)+N($R172)+N($S172))=0,"—未填单价","未填单价，已收 "&amp;TEXT((N($Q172)+N($R172)+N($S172)),"#,##0.00")),IF(N($W172)&gt;0.005,"欠 "&amp;TEXT(N($W172),"#,##0.00")&amp;IF(N($T172)&gt;0,"（开票未到账 "&amp;TEXT(N($T172),"#,##0.00")&amp;"）","")&amp;IF(N($V172)&gt;0,"（未开票 "&amp;TEXT(N($V172),"#,##0.00")&amp;"）",""),IF(N($W172)&lt;-0.005,"多收 "&amp;TEXT(-N($W172),"#,##0.00"),"✔ 已结清")))&amp;IF(N($U172)&gt;0,"｜到账未开票 "&amp;TEXT(N($U172),"#,##0.00")&amp;"，待补票","")&amp;IF(N($R172)&gt;0,"｜收现 "&amp;TEXT(N($R172),"#,##0.00"),"")&amp;IF(N($S172)&gt;0,"｜收款不开票 "&amp;TEXT(N($S172),"#,##0.00"),""))</f>
        <v/>
      </c>
      <c r="Y172" s="312"/>
      <c r="AC172" s="267" t="str">
        <f aca="false">IF(OR(N($O172)=0,N($AB172)=0),"",ROUND(N($O172)/(1+N($AB172))*N($AB172),2))</f>
        <v/>
      </c>
      <c r="AD172" s="312"/>
      <c r="AE172" s="312"/>
      <c r="AF172" s="270" t="str">
        <f aca="false">IF($AN172="","",IF($AN172=1,IF($AO172&gt;=1,"一次性·已到收款期","一次性·未到期"),$AE172&amp;" 第"&amp;$AO172&amp;"/"&amp;$AN172&amp;"期"))</f>
        <v/>
      </c>
      <c r="AG172" s="268" t="str">
        <f aca="false">IF(OR($AN172="",N($M172)=0),"",ROUND(N($K172)*$AO172/$AN172,2)+N($L172))</f>
        <v/>
      </c>
      <c r="AH172" s="268" t="str">
        <f aca="false">IF($AG172="","",MAX(0,ROUND($AG172-(N($Q172)+N($R172)+N($S172)),2)))</f>
        <v/>
      </c>
      <c r="AI172" s="268" t="str">
        <f aca="false">IF(OR(TRIM($B172&amp;$C172)="",NOT(ISNUMBER($D172))),"",SUMIFS($W$3:$W$1001,$AK$3:$AK$1001,$AK172,$D$3:$D$1001,"&lt;"&amp;$D172))</f>
        <v/>
      </c>
      <c r="AJ172" s="268" t="str">
        <f aca="false">IF(TRIM($B172&amp;$C172)="","",SUMIFS($W$3:$W$1001,$AK$3:$AK$1001,$AK172))</f>
        <v/>
      </c>
      <c r="AK172" s="270" t="str">
        <f aca="false">IF(TRIM($B172&amp;$C172)="","",TRIM($B172)&amp;"｜"&amp;TRIM($C172))</f>
        <v/>
      </c>
      <c r="AL172" s="268" t="str">
        <f aca="false">IF(TRIM($B172&amp;$C172)="","",MIN(N($O172),N($Q172)))</f>
        <v/>
      </c>
      <c r="AM172" s="271" t="str">
        <f aca="false">IF(ISNUMBER($D172),YEAR($D172),"")</f>
        <v/>
      </c>
      <c r="AN172" s="271" t="str">
        <f aca="false">IF(OR(TRIM($B172&amp;$C172)="",NOT(ISNUMBER($D172)),NOT(ISNUMBER($E172))),"",IF($E172&lt;$D172,"",IF(IF($AE172="半年付",2,IF($AE172="季度付",4,IF($AE172="月付",12,IF($AE172="半月付",24,1))))=1,1,MAX(1,ROUND(($E172-$D172+1)/365*IF($AE172="半年付",2,IF($AE172="季度付",4,IF($AE172="月付",12,IF($AE172="半月付",24,1)))),0)))))</f>
        <v/>
      </c>
      <c r="AO172" s="271" t="str">
        <f aca="true">IF($AN172="","",MIN($AN172,MAX(0,INT((TODAY()-付款宽限天数-$D172)/(($E172-$D172+1)/$AN172))+1)))</f>
        <v/>
      </c>
    </row>
    <row r="173" customFormat="false" ht="18" hidden="false" customHeight="false" outlineLevel="0" collapsed="false">
      <c r="F173" s="200" t="str">
        <f aca="true">IF(TRIM($B173&amp;$C173)="","",IF(OR(ISNUMBER(SEARCH("未",$A173)),ISNUMBER(SEARCH("送出",$A173)),AND(TRIM($A173)="",NOT(ISNUMBER($D173)),N($H173)=0)),"【合同未回】","")&amp;IF(NOT(ISNUMBER($E173)),IF(OR(ISNUMBER(SEARCH("未",$A173)),ISNUMBER(SEARCH("送出",$A173)),AND(TRIM($A173)="",NOT(ISNUMBER($D173)),N($H173)=0)),"","【未填合同期】"),IF($E173&lt;TODAY(),"【已到期】",IF($E173-TODAY()&lt;=提醒天数,"【即将到期，剩余"&amp;($E173-TODAY())&amp;"天】","【正常】")))&amp;IF(OR($AD173="安装免保",$AD173="技术免保",$AD173="质保期内"),"【"&amp;$AD173&amp;"】",""))</f>
        <v/>
      </c>
      <c r="K173" s="267" t="str">
        <f aca="false">IF(OR(N($H173)=0,N($I173)=0),"",ROUND(N($H173)*N($I173)*IF(N($J173)=0,1,N($J173)),2))</f>
        <v/>
      </c>
      <c r="M173" s="267" t="str">
        <f aca="false">IF(TRIM($B173&amp;$C173)="","",IF(AND(N($K173)=0,N($L173)=0),"",ROUND(N($K173)+N($L173),2)))</f>
        <v/>
      </c>
      <c r="S173" s="267"/>
      <c r="T173" s="268" t="str">
        <f aca="false">IF(TRIM($B173&amp;$C173)="","",IF(N($O173)=0,"",MAX(0,MIN(N($O173)-N($Q173),N($W173)))))</f>
        <v/>
      </c>
      <c r="U173" s="268" t="str">
        <f aca="false">IF(TRIM($B173&amp;$C173)="","",IF(N($Q173)&lt;=N($O173),"",N($Q173)-N($O173)))</f>
        <v/>
      </c>
      <c r="V173" s="268" t="str">
        <f aca="false">IF(OR(TRIM($B173&amp;$C173)="",$W173=""),"",MAX(0,N($W173))-N($T173))</f>
        <v/>
      </c>
      <c r="W173" s="268" t="str">
        <f aca="false">IF(TRIM($B173&amp;$C173)="","",IF(AND(N($M173)=0,N($Q173)+N($R173)+N($S173)=0),"",ROUND(N($M173)-N($Q173)-N($R173)-N($S173),2)))</f>
        <v/>
      </c>
      <c r="X173" s="269" t="str">
        <f aca="false">IF(TRIM($B173&amp;$C173)="","",IF(N($M173)=0,IF((N($Q173)+N($R173)+N($S173))=0,"—未填单价","未填单价，已收 "&amp;TEXT((N($Q173)+N($R173)+N($S173)),"#,##0.00")),IF(N($W173)&gt;0.005,"欠 "&amp;TEXT(N($W173),"#,##0.00")&amp;IF(N($T173)&gt;0,"（开票未到账 "&amp;TEXT(N($T173),"#,##0.00")&amp;"）","")&amp;IF(N($V173)&gt;0,"（未开票 "&amp;TEXT(N($V173),"#,##0.00")&amp;"）",""),IF(N($W173)&lt;-0.005,"多收 "&amp;TEXT(-N($W173),"#,##0.00"),"✔ 已结清")))&amp;IF(N($U173)&gt;0,"｜到账未开票 "&amp;TEXT(N($U173),"#,##0.00")&amp;"，待补票","")&amp;IF(N($R173)&gt;0,"｜收现 "&amp;TEXT(N($R173),"#,##0.00"),"")&amp;IF(N($S173)&gt;0,"｜收款不开票 "&amp;TEXT(N($S173),"#,##0.00"),""))</f>
        <v/>
      </c>
      <c r="Y173" s="312"/>
      <c r="AC173" s="267" t="str">
        <f aca="false">IF(OR(N($O173)=0,N($AB173)=0),"",ROUND(N($O173)/(1+N($AB173))*N($AB173),2))</f>
        <v/>
      </c>
      <c r="AD173" s="312"/>
      <c r="AE173" s="312"/>
      <c r="AF173" s="270" t="str">
        <f aca="false">IF($AN173="","",IF($AN173=1,IF($AO173&gt;=1,"一次性·已到收款期","一次性·未到期"),$AE173&amp;" 第"&amp;$AO173&amp;"/"&amp;$AN173&amp;"期"))</f>
        <v/>
      </c>
      <c r="AG173" s="268" t="str">
        <f aca="false">IF(OR($AN173="",N($M173)=0),"",ROUND(N($K173)*$AO173/$AN173,2)+N($L173))</f>
        <v/>
      </c>
      <c r="AH173" s="268" t="str">
        <f aca="false">IF($AG173="","",MAX(0,ROUND($AG173-(N($Q173)+N($R173)+N($S173)),2)))</f>
        <v/>
      </c>
      <c r="AI173" s="268" t="str">
        <f aca="false">IF(OR(TRIM($B173&amp;$C173)="",NOT(ISNUMBER($D173))),"",SUMIFS($W$3:$W$1001,$AK$3:$AK$1001,$AK173,$D$3:$D$1001,"&lt;"&amp;$D173))</f>
        <v/>
      </c>
      <c r="AJ173" s="268" t="str">
        <f aca="false">IF(TRIM($B173&amp;$C173)="","",SUMIFS($W$3:$W$1001,$AK$3:$AK$1001,$AK173))</f>
        <v/>
      </c>
      <c r="AK173" s="270" t="str">
        <f aca="false">IF(TRIM($B173&amp;$C173)="","",TRIM($B173)&amp;"｜"&amp;TRIM($C173))</f>
        <v/>
      </c>
      <c r="AL173" s="268" t="str">
        <f aca="false">IF(TRIM($B173&amp;$C173)="","",MIN(N($O173),N($Q173)))</f>
        <v/>
      </c>
      <c r="AM173" s="271" t="str">
        <f aca="false">IF(ISNUMBER($D173),YEAR($D173),"")</f>
        <v/>
      </c>
      <c r="AN173" s="271" t="str">
        <f aca="false">IF(OR(TRIM($B173&amp;$C173)="",NOT(ISNUMBER($D173)),NOT(ISNUMBER($E173))),"",IF($E173&lt;$D173,"",IF(IF($AE173="半年付",2,IF($AE173="季度付",4,IF($AE173="月付",12,IF($AE173="半月付",24,1))))=1,1,MAX(1,ROUND(($E173-$D173+1)/365*IF($AE173="半年付",2,IF($AE173="季度付",4,IF($AE173="月付",12,IF($AE173="半月付",24,1)))),0)))))</f>
        <v/>
      </c>
      <c r="AO173" s="271" t="str">
        <f aca="true">IF($AN173="","",MIN($AN173,MAX(0,INT((TODAY()-付款宽限天数-$D173)/(($E173-$D173+1)/$AN173))+1)))</f>
        <v/>
      </c>
    </row>
    <row r="174" customFormat="false" ht="18" hidden="false" customHeight="false" outlineLevel="0" collapsed="false">
      <c r="F174" s="200" t="str">
        <f aca="true">IF(TRIM($B174&amp;$C174)="","",IF(OR(ISNUMBER(SEARCH("未",$A174)),ISNUMBER(SEARCH("送出",$A174)),AND(TRIM($A174)="",NOT(ISNUMBER($D174)),N($H174)=0)),"【合同未回】","")&amp;IF(NOT(ISNUMBER($E174)),IF(OR(ISNUMBER(SEARCH("未",$A174)),ISNUMBER(SEARCH("送出",$A174)),AND(TRIM($A174)="",NOT(ISNUMBER($D174)),N($H174)=0)),"","【未填合同期】"),IF($E174&lt;TODAY(),"【已到期】",IF($E174-TODAY()&lt;=提醒天数,"【即将到期，剩余"&amp;($E174-TODAY())&amp;"天】","【正常】")))&amp;IF(OR($AD174="安装免保",$AD174="技术免保",$AD174="质保期内"),"【"&amp;$AD174&amp;"】",""))</f>
        <v/>
      </c>
      <c r="K174" s="267" t="str">
        <f aca="false">IF(OR(N($H174)=0,N($I174)=0),"",ROUND(N($H174)*N($I174)*IF(N($J174)=0,1,N($J174)),2))</f>
        <v/>
      </c>
      <c r="M174" s="267" t="str">
        <f aca="false">IF(TRIM($B174&amp;$C174)="","",IF(AND(N($K174)=0,N($L174)=0),"",ROUND(N($K174)+N($L174),2)))</f>
        <v/>
      </c>
      <c r="S174" s="267"/>
      <c r="T174" s="268" t="str">
        <f aca="false">IF(TRIM($B174&amp;$C174)="","",IF(N($O174)=0,"",MAX(0,MIN(N($O174)-N($Q174),N($W174)))))</f>
        <v/>
      </c>
      <c r="U174" s="268" t="str">
        <f aca="false">IF(TRIM($B174&amp;$C174)="","",IF(N($Q174)&lt;=N($O174),"",N($Q174)-N($O174)))</f>
        <v/>
      </c>
      <c r="V174" s="268" t="str">
        <f aca="false">IF(OR(TRIM($B174&amp;$C174)="",$W174=""),"",MAX(0,N($W174))-N($T174))</f>
        <v/>
      </c>
      <c r="W174" s="268" t="str">
        <f aca="false">IF(TRIM($B174&amp;$C174)="","",IF(AND(N($M174)=0,N($Q174)+N($R174)+N($S174)=0),"",ROUND(N($M174)-N($Q174)-N($R174)-N($S174),2)))</f>
        <v/>
      </c>
      <c r="X174" s="269" t="str">
        <f aca="false">IF(TRIM($B174&amp;$C174)="","",IF(N($M174)=0,IF((N($Q174)+N($R174)+N($S174))=0,"—未填单价","未填单价，已收 "&amp;TEXT((N($Q174)+N($R174)+N($S174)),"#,##0.00")),IF(N($W174)&gt;0.005,"欠 "&amp;TEXT(N($W174),"#,##0.00")&amp;IF(N($T174)&gt;0,"（开票未到账 "&amp;TEXT(N($T174),"#,##0.00")&amp;"）","")&amp;IF(N($V174)&gt;0,"（未开票 "&amp;TEXT(N($V174),"#,##0.00")&amp;"）",""),IF(N($W174)&lt;-0.005,"多收 "&amp;TEXT(-N($W174),"#,##0.00"),"✔ 已结清")))&amp;IF(N($U174)&gt;0,"｜到账未开票 "&amp;TEXT(N($U174),"#,##0.00")&amp;"，待补票","")&amp;IF(N($R174)&gt;0,"｜收现 "&amp;TEXT(N($R174),"#,##0.00"),"")&amp;IF(N($S174)&gt;0,"｜收款不开票 "&amp;TEXT(N($S174),"#,##0.00"),""))</f>
        <v/>
      </c>
      <c r="Y174" s="312"/>
      <c r="AC174" s="267" t="str">
        <f aca="false">IF(OR(N($O174)=0,N($AB174)=0),"",ROUND(N($O174)/(1+N($AB174))*N($AB174),2))</f>
        <v/>
      </c>
      <c r="AD174" s="312"/>
      <c r="AE174" s="312"/>
      <c r="AF174" s="270" t="str">
        <f aca="false">IF($AN174="","",IF($AN174=1,IF($AO174&gt;=1,"一次性·已到收款期","一次性·未到期"),$AE174&amp;" 第"&amp;$AO174&amp;"/"&amp;$AN174&amp;"期"))</f>
        <v/>
      </c>
      <c r="AG174" s="268" t="str">
        <f aca="false">IF(OR($AN174="",N($M174)=0),"",ROUND(N($K174)*$AO174/$AN174,2)+N($L174))</f>
        <v/>
      </c>
      <c r="AH174" s="268" t="str">
        <f aca="false">IF($AG174="","",MAX(0,ROUND($AG174-(N($Q174)+N($R174)+N($S174)),2)))</f>
        <v/>
      </c>
      <c r="AI174" s="268" t="str">
        <f aca="false">IF(OR(TRIM($B174&amp;$C174)="",NOT(ISNUMBER($D174))),"",SUMIFS($W$3:$W$1001,$AK$3:$AK$1001,$AK174,$D$3:$D$1001,"&lt;"&amp;$D174))</f>
        <v/>
      </c>
      <c r="AJ174" s="268" t="str">
        <f aca="false">IF(TRIM($B174&amp;$C174)="","",SUMIFS($W$3:$W$1001,$AK$3:$AK$1001,$AK174))</f>
        <v/>
      </c>
      <c r="AK174" s="270" t="str">
        <f aca="false">IF(TRIM($B174&amp;$C174)="","",TRIM($B174)&amp;"｜"&amp;TRIM($C174))</f>
        <v/>
      </c>
      <c r="AL174" s="268" t="str">
        <f aca="false">IF(TRIM($B174&amp;$C174)="","",MIN(N($O174),N($Q174)))</f>
        <v/>
      </c>
      <c r="AM174" s="271" t="str">
        <f aca="false">IF(ISNUMBER($D174),YEAR($D174),"")</f>
        <v/>
      </c>
      <c r="AN174" s="271" t="str">
        <f aca="false">IF(OR(TRIM($B174&amp;$C174)="",NOT(ISNUMBER($D174)),NOT(ISNUMBER($E174))),"",IF($E174&lt;$D174,"",IF(IF($AE174="半年付",2,IF($AE174="季度付",4,IF($AE174="月付",12,IF($AE174="半月付",24,1))))=1,1,MAX(1,ROUND(($E174-$D174+1)/365*IF($AE174="半年付",2,IF($AE174="季度付",4,IF($AE174="月付",12,IF($AE174="半月付",24,1)))),0)))))</f>
        <v/>
      </c>
      <c r="AO174" s="271" t="str">
        <f aca="true">IF($AN174="","",MIN($AN174,MAX(0,INT((TODAY()-付款宽限天数-$D174)/(($E174-$D174+1)/$AN174))+1)))</f>
        <v/>
      </c>
    </row>
    <row r="175" customFormat="false" ht="18" hidden="false" customHeight="false" outlineLevel="0" collapsed="false">
      <c r="F175" s="200" t="str">
        <f aca="true">IF(TRIM($B175&amp;$C175)="","",IF(OR(ISNUMBER(SEARCH("未",$A175)),ISNUMBER(SEARCH("送出",$A175)),AND(TRIM($A175)="",NOT(ISNUMBER($D175)),N($H175)=0)),"【合同未回】","")&amp;IF(NOT(ISNUMBER($E175)),IF(OR(ISNUMBER(SEARCH("未",$A175)),ISNUMBER(SEARCH("送出",$A175)),AND(TRIM($A175)="",NOT(ISNUMBER($D175)),N($H175)=0)),"","【未填合同期】"),IF($E175&lt;TODAY(),"【已到期】",IF($E175-TODAY()&lt;=提醒天数,"【即将到期，剩余"&amp;($E175-TODAY())&amp;"天】","【正常】")))&amp;IF(OR($AD175="安装免保",$AD175="技术免保",$AD175="质保期内"),"【"&amp;$AD175&amp;"】",""))</f>
        <v/>
      </c>
      <c r="K175" s="267" t="str">
        <f aca="false">IF(OR(N($H175)=0,N($I175)=0),"",ROUND(N($H175)*N($I175)*IF(N($J175)=0,1,N($J175)),2))</f>
        <v/>
      </c>
      <c r="M175" s="267" t="str">
        <f aca="false">IF(TRIM($B175&amp;$C175)="","",IF(AND(N($K175)=0,N($L175)=0),"",ROUND(N($K175)+N($L175),2)))</f>
        <v/>
      </c>
      <c r="S175" s="267"/>
      <c r="T175" s="268" t="str">
        <f aca="false">IF(TRIM($B175&amp;$C175)="","",IF(N($O175)=0,"",MAX(0,MIN(N($O175)-N($Q175),N($W175)))))</f>
        <v/>
      </c>
      <c r="U175" s="268" t="str">
        <f aca="false">IF(TRIM($B175&amp;$C175)="","",IF(N($Q175)&lt;=N($O175),"",N($Q175)-N($O175)))</f>
        <v/>
      </c>
      <c r="V175" s="268" t="str">
        <f aca="false">IF(OR(TRIM($B175&amp;$C175)="",$W175=""),"",MAX(0,N($W175))-N($T175))</f>
        <v/>
      </c>
      <c r="W175" s="268" t="str">
        <f aca="false">IF(TRIM($B175&amp;$C175)="","",IF(AND(N($M175)=0,N($Q175)+N($R175)+N($S175)=0),"",ROUND(N($M175)-N($Q175)-N($R175)-N($S175),2)))</f>
        <v/>
      </c>
      <c r="X175" s="269" t="str">
        <f aca="false">IF(TRIM($B175&amp;$C175)="","",IF(N($M175)=0,IF((N($Q175)+N($R175)+N($S175))=0,"—未填单价","未填单价，已收 "&amp;TEXT((N($Q175)+N($R175)+N($S175)),"#,##0.00")),IF(N($W175)&gt;0.005,"欠 "&amp;TEXT(N($W175),"#,##0.00")&amp;IF(N($T175)&gt;0,"（开票未到账 "&amp;TEXT(N($T175),"#,##0.00")&amp;"）","")&amp;IF(N($V175)&gt;0,"（未开票 "&amp;TEXT(N($V175),"#,##0.00")&amp;"）",""),IF(N($W175)&lt;-0.005,"多收 "&amp;TEXT(-N($W175),"#,##0.00"),"✔ 已结清")))&amp;IF(N($U175)&gt;0,"｜到账未开票 "&amp;TEXT(N($U175),"#,##0.00")&amp;"，待补票","")&amp;IF(N($R175)&gt;0,"｜收现 "&amp;TEXT(N($R175),"#,##0.00"),"")&amp;IF(N($S175)&gt;0,"｜收款不开票 "&amp;TEXT(N($S175),"#,##0.00"),""))</f>
        <v/>
      </c>
      <c r="Y175" s="312"/>
      <c r="AC175" s="267" t="str">
        <f aca="false">IF(OR(N($O175)=0,N($AB175)=0),"",ROUND(N($O175)/(1+N($AB175))*N($AB175),2))</f>
        <v/>
      </c>
      <c r="AD175" s="312"/>
      <c r="AE175" s="312"/>
      <c r="AF175" s="270" t="str">
        <f aca="false">IF($AN175="","",IF($AN175=1,IF($AO175&gt;=1,"一次性·已到收款期","一次性·未到期"),$AE175&amp;" 第"&amp;$AO175&amp;"/"&amp;$AN175&amp;"期"))</f>
        <v/>
      </c>
      <c r="AG175" s="268" t="str">
        <f aca="false">IF(OR($AN175="",N($M175)=0),"",ROUND(N($K175)*$AO175/$AN175,2)+N($L175))</f>
        <v/>
      </c>
      <c r="AH175" s="268" t="str">
        <f aca="false">IF($AG175="","",MAX(0,ROUND($AG175-(N($Q175)+N($R175)+N($S175)),2)))</f>
        <v/>
      </c>
      <c r="AI175" s="268" t="str">
        <f aca="false">IF(OR(TRIM($B175&amp;$C175)="",NOT(ISNUMBER($D175))),"",SUMIFS($W$3:$W$1001,$AK$3:$AK$1001,$AK175,$D$3:$D$1001,"&lt;"&amp;$D175))</f>
        <v/>
      </c>
      <c r="AJ175" s="268" t="str">
        <f aca="false">IF(TRIM($B175&amp;$C175)="","",SUMIFS($W$3:$W$1001,$AK$3:$AK$1001,$AK175))</f>
        <v/>
      </c>
      <c r="AK175" s="270" t="str">
        <f aca="false">IF(TRIM($B175&amp;$C175)="","",TRIM($B175)&amp;"｜"&amp;TRIM($C175))</f>
        <v/>
      </c>
      <c r="AL175" s="268" t="str">
        <f aca="false">IF(TRIM($B175&amp;$C175)="","",MIN(N($O175),N($Q175)))</f>
        <v/>
      </c>
      <c r="AM175" s="271" t="str">
        <f aca="false">IF(ISNUMBER($D175),YEAR($D175),"")</f>
        <v/>
      </c>
      <c r="AN175" s="271" t="str">
        <f aca="false">IF(OR(TRIM($B175&amp;$C175)="",NOT(ISNUMBER($D175)),NOT(ISNUMBER($E175))),"",IF($E175&lt;$D175,"",IF(IF($AE175="半年付",2,IF($AE175="季度付",4,IF($AE175="月付",12,IF($AE175="半月付",24,1))))=1,1,MAX(1,ROUND(($E175-$D175+1)/365*IF($AE175="半年付",2,IF($AE175="季度付",4,IF($AE175="月付",12,IF($AE175="半月付",24,1)))),0)))))</f>
        <v/>
      </c>
      <c r="AO175" s="271" t="str">
        <f aca="true">IF($AN175="","",MIN($AN175,MAX(0,INT((TODAY()-付款宽限天数-$D175)/(($E175-$D175+1)/$AN175))+1)))</f>
        <v/>
      </c>
    </row>
    <row r="176" customFormat="false" ht="18" hidden="false" customHeight="false" outlineLevel="0" collapsed="false">
      <c r="F176" s="200" t="str">
        <f aca="true">IF(TRIM($B176&amp;$C176)="","",IF(OR(ISNUMBER(SEARCH("未",$A176)),ISNUMBER(SEARCH("送出",$A176)),AND(TRIM($A176)="",NOT(ISNUMBER($D176)),N($H176)=0)),"【合同未回】","")&amp;IF(NOT(ISNUMBER($E176)),IF(OR(ISNUMBER(SEARCH("未",$A176)),ISNUMBER(SEARCH("送出",$A176)),AND(TRIM($A176)="",NOT(ISNUMBER($D176)),N($H176)=0)),"","【未填合同期】"),IF($E176&lt;TODAY(),"【已到期】",IF($E176-TODAY()&lt;=提醒天数,"【即将到期，剩余"&amp;($E176-TODAY())&amp;"天】","【正常】")))&amp;IF(OR($AD176="安装免保",$AD176="技术免保",$AD176="质保期内"),"【"&amp;$AD176&amp;"】",""))</f>
        <v/>
      </c>
      <c r="K176" s="267" t="str">
        <f aca="false">IF(OR(N($H176)=0,N($I176)=0),"",ROUND(N($H176)*N($I176)*IF(N($J176)=0,1,N($J176)),2))</f>
        <v/>
      </c>
      <c r="M176" s="267" t="str">
        <f aca="false">IF(TRIM($B176&amp;$C176)="","",IF(AND(N($K176)=0,N($L176)=0),"",ROUND(N($K176)+N($L176),2)))</f>
        <v/>
      </c>
      <c r="S176" s="267"/>
      <c r="T176" s="268" t="str">
        <f aca="false">IF(TRIM($B176&amp;$C176)="","",IF(N($O176)=0,"",MAX(0,MIN(N($O176)-N($Q176),N($W176)))))</f>
        <v/>
      </c>
      <c r="U176" s="268" t="str">
        <f aca="false">IF(TRIM($B176&amp;$C176)="","",IF(N($Q176)&lt;=N($O176),"",N($Q176)-N($O176)))</f>
        <v/>
      </c>
      <c r="V176" s="268" t="str">
        <f aca="false">IF(OR(TRIM($B176&amp;$C176)="",$W176=""),"",MAX(0,N($W176))-N($T176))</f>
        <v/>
      </c>
      <c r="W176" s="268" t="str">
        <f aca="false">IF(TRIM($B176&amp;$C176)="","",IF(AND(N($M176)=0,N($Q176)+N($R176)+N($S176)=0),"",ROUND(N($M176)-N($Q176)-N($R176)-N($S176),2)))</f>
        <v/>
      </c>
      <c r="X176" s="269" t="str">
        <f aca="false">IF(TRIM($B176&amp;$C176)="","",IF(N($M176)=0,IF((N($Q176)+N($R176)+N($S176))=0,"—未填单价","未填单价，已收 "&amp;TEXT((N($Q176)+N($R176)+N($S176)),"#,##0.00")),IF(N($W176)&gt;0.005,"欠 "&amp;TEXT(N($W176),"#,##0.00")&amp;IF(N($T176)&gt;0,"（开票未到账 "&amp;TEXT(N($T176),"#,##0.00")&amp;"）","")&amp;IF(N($V176)&gt;0,"（未开票 "&amp;TEXT(N($V176),"#,##0.00")&amp;"）",""),IF(N($W176)&lt;-0.005,"多收 "&amp;TEXT(-N($W176),"#,##0.00"),"✔ 已结清")))&amp;IF(N($U176)&gt;0,"｜到账未开票 "&amp;TEXT(N($U176),"#,##0.00")&amp;"，待补票","")&amp;IF(N($R176)&gt;0,"｜收现 "&amp;TEXT(N($R176),"#,##0.00"),"")&amp;IF(N($S176)&gt;0,"｜收款不开票 "&amp;TEXT(N($S176),"#,##0.00"),""))</f>
        <v/>
      </c>
      <c r="Y176" s="312"/>
      <c r="AC176" s="267" t="str">
        <f aca="false">IF(OR(N($O176)=0,N($AB176)=0),"",ROUND(N($O176)/(1+N($AB176))*N($AB176),2))</f>
        <v/>
      </c>
      <c r="AD176" s="312"/>
      <c r="AE176" s="312"/>
      <c r="AF176" s="270" t="str">
        <f aca="false">IF($AN176="","",IF($AN176=1,IF($AO176&gt;=1,"一次性·已到收款期","一次性·未到期"),$AE176&amp;" 第"&amp;$AO176&amp;"/"&amp;$AN176&amp;"期"))</f>
        <v/>
      </c>
      <c r="AG176" s="268" t="str">
        <f aca="false">IF(OR($AN176="",N($M176)=0),"",ROUND(N($K176)*$AO176/$AN176,2)+N($L176))</f>
        <v/>
      </c>
      <c r="AH176" s="268" t="str">
        <f aca="false">IF($AG176="","",MAX(0,ROUND($AG176-(N($Q176)+N($R176)+N($S176)),2)))</f>
        <v/>
      </c>
      <c r="AI176" s="268" t="str">
        <f aca="false">IF(OR(TRIM($B176&amp;$C176)="",NOT(ISNUMBER($D176))),"",SUMIFS($W$3:$W$1001,$AK$3:$AK$1001,$AK176,$D$3:$D$1001,"&lt;"&amp;$D176))</f>
        <v/>
      </c>
      <c r="AJ176" s="268" t="str">
        <f aca="false">IF(TRIM($B176&amp;$C176)="","",SUMIFS($W$3:$W$1001,$AK$3:$AK$1001,$AK176))</f>
        <v/>
      </c>
      <c r="AK176" s="270" t="str">
        <f aca="false">IF(TRIM($B176&amp;$C176)="","",TRIM($B176)&amp;"｜"&amp;TRIM($C176))</f>
        <v/>
      </c>
      <c r="AL176" s="268" t="str">
        <f aca="false">IF(TRIM($B176&amp;$C176)="","",MIN(N($O176),N($Q176)))</f>
        <v/>
      </c>
      <c r="AM176" s="271" t="str">
        <f aca="false">IF(ISNUMBER($D176),YEAR($D176),"")</f>
        <v/>
      </c>
      <c r="AN176" s="271" t="str">
        <f aca="false">IF(OR(TRIM($B176&amp;$C176)="",NOT(ISNUMBER($D176)),NOT(ISNUMBER($E176))),"",IF($E176&lt;$D176,"",IF(IF($AE176="半年付",2,IF($AE176="季度付",4,IF($AE176="月付",12,IF($AE176="半月付",24,1))))=1,1,MAX(1,ROUND(($E176-$D176+1)/365*IF($AE176="半年付",2,IF($AE176="季度付",4,IF($AE176="月付",12,IF($AE176="半月付",24,1)))),0)))))</f>
        <v/>
      </c>
      <c r="AO176" s="271" t="str">
        <f aca="true">IF($AN176="","",MIN($AN176,MAX(0,INT((TODAY()-付款宽限天数-$D176)/(($E176-$D176+1)/$AN176))+1)))</f>
        <v/>
      </c>
    </row>
    <row r="177" customFormat="false" ht="18" hidden="false" customHeight="false" outlineLevel="0" collapsed="false">
      <c r="F177" s="200" t="str">
        <f aca="true">IF(TRIM($B177&amp;$C177)="","",IF(OR(ISNUMBER(SEARCH("未",$A177)),ISNUMBER(SEARCH("送出",$A177)),AND(TRIM($A177)="",NOT(ISNUMBER($D177)),N($H177)=0)),"【合同未回】","")&amp;IF(NOT(ISNUMBER($E177)),IF(OR(ISNUMBER(SEARCH("未",$A177)),ISNUMBER(SEARCH("送出",$A177)),AND(TRIM($A177)="",NOT(ISNUMBER($D177)),N($H177)=0)),"","【未填合同期】"),IF($E177&lt;TODAY(),"【已到期】",IF($E177-TODAY()&lt;=提醒天数,"【即将到期，剩余"&amp;($E177-TODAY())&amp;"天】","【正常】")))&amp;IF(OR($AD177="安装免保",$AD177="技术免保",$AD177="质保期内"),"【"&amp;$AD177&amp;"】",""))</f>
        <v/>
      </c>
      <c r="K177" s="267" t="str">
        <f aca="false">IF(OR(N($H177)=0,N($I177)=0),"",ROUND(N($H177)*N($I177)*IF(N($J177)=0,1,N($J177)),2))</f>
        <v/>
      </c>
      <c r="M177" s="267" t="str">
        <f aca="false">IF(TRIM($B177&amp;$C177)="","",IF(AND(N($K177)=0,N($L177)=0),"",ROUND(N($K177)+N($L177),2)))</f>
        <v/>
      </c>
      <c r="S177" s="267"/>
      <c r="T177" s="268" t="str">
        <f aca="false">IF(TRIM($B177&amp;$C177)="","",IF(N($O177)=0,"",MAX(0,MIN(N($O177)-N($Q177),N($W177)))))</f>
        <v/>
      </c>
      <c r="U177" s="268" t="str">
        <f aca="false">IF(TRIM($B177&amp;$C177)="","",IF(N($Q177)&lt;=N($O177),"",N($Q177)-N($O177)))</f>
        <v/>
      </c>
      <c r="V177" s="268" t="str">
        <f aca="false">IF(OR(TRIM($B177&amp;$C177)="",$W177=""),"",MAX(0,N($W177))-N($T177))</f>
        <v/>
      </c>
      <c r="W177" s="268" t="str">
        <f aca="false">IF(TRIM($B177&amp;$C177)="","",IF(AND(N($M177)=0,N($Q177)+N($R177)+N($S177)=0),"",ROUND(N($M177)-N($Q177)-N($R177)-N($S177),2)))</f>
        <v/>
      </c>
      <c r="X177" s="269" t="str">
        <f aca="false">IF(TRIM($B177&amp;$C177)="","",IF(N($M177)=0,IF((N($Q177)+N($R177)+N($S177))=0,"—未填单价","未填单价，已收 "&amp;TEXT((N($Q177)+N($R177)+N($S177)),"#,##0.00")),IF(N($W177)&gt;0.005,"欠 "&amp;TEXT(N($W177),"#,##0.00")&amp;IF(N($T177)&gt;0,"（开票未到账 "&amp;TEXT(N($T177),"#,##0.00")&amp;"）","")&amp;IF(N($V177)&gt;0,"（未开票 "&amp;TEXT(N($V177),"#,##0.00")&amp;"）",""),IF(N($W177)&lt;-0.005,"多收 "&amp;TEXT(-N($W177),"#,##0.00"),"✔ 已结清")))&amp;IF(N($U177)&gt;0,"｜到账未开票 "&amp;TEXT(N($U177),"#,##0.00")&amp;"，待补票","")&amp;IF(N($R177)&gt;0,"｜收现 "&amp;TEXT(N($R177),"#,##0.00"),"")&amp;IF(N($S177)&gt;0,"｜收款不开票 "&amp;TEXT(N($S177),"#,##0.00"),""))</f>
        <v/>
      </c>
      <c r="Y177" s="312"/>
      <c r="AC177" s="267" t="str">
        <f aca="false">IF(OR(N($O177)=0,N($AB177)=0),"",ROUND(N($O177)/(1+N($AB177))*N($AB177),2))</f>
        <v/>
      </c>
      <c r="AD177" s="312"/>
      <c r="AE177" s="312"/>
      <c r="AF177" s="270" t="str">
        <f aca="false">IF($AN177="","",IF($AN177=1,IF($AO177&gt;=1,"一次性·已到收款期","一次性·未到期"),$AE177&amp;" 第"&amp;$AO177&amp;"/"&amp;$AN177&amp;"期"))</f>
        <v/>
      </c>
      <c r="AG177" s="268" t="str">
        <f aca="false">IF(OR($AN177="",N($M177)=0),"",ROUND(N($K177)*$AO177/$AN177,2)+N($L177))</f>
        <v/>
      </c>
      <c r="AH177" s="268" t="str">
        <f aca="false">IF($AG177="","",MAX(0,ROUND($AG177-(N($Q177)+N($R177)+N($S177)),2)))</f>
        <v/>
      </c>
      <c r="AI177" s="268" t="str">
        <f aca="false">IF(OR(TRIM($B177&amp;$C177)="",NOT(ISNUMBER($D177))),"",SUMIFS($W$3:$W$1001,$AK$3:$AK$1001,$AK177,$D$3:$D$1001,"&lt;"&amp;$D177))</f>
        <v/>
      </c>
      <c r="AJ177" s="268" t="str">
        <f aca="false">IF(TRIM($B177&amp;$C177)="","",SUMIFS($W$3:$W$1001,$AK$3:$AK$1001,$AK177))</f>
        <v/>
      </c>
      <c r="AK177" s="270" t="str">
        <f aca="false">IF(TRIM($B177&amp;$C177)="","",TRIM($B177)&amp;"｜"&amp;TRIM($C177))</f>
        <v/>
      </c>
      <c r="AL177" s="268" t="str">
        <f aca="false">IF(TRIM($B177&amp;$C177)="","",MIN(N($O177),N($Q177)))</f>
        <v/>
      </c>
      <c r="AM177" s="271" t="str">
        <f aca="false">IF(ISNUMBER($D177),YEAR($D177),"")</f>
        <v/>
      </c>
      <c r="AN177" s="271" t="str">
        <f aca="false">IF(OR(TRIM($B177&amp;$C177)="",NOT(ISNUMBER($D177)),NOT(ISNUMBER($E177))),"",IF($E177&lt;$D177,"",IF(IF($AE177="半年付",2,IF($AE177="季度付",4,IF($AE177="月付",12,IF($AE177="半月付",24,1))))=1,1,MAX(1,ROUND(($E177-$D177+1)/365*IF($AE177="半年付",2,IF($AE177="季度付",4,IF($AE177="月付",12,IF($AE177="半月付",24,1)))),0)))))</f>
        <v/>
      </c>
      <c r="AO177" s="271" t="str">
        <f aca="true">IF($AN177="","",MIN($AN177,MAX(0,INT((TODAY()-付款宽限天数-$D177)/(($E177-$D177+1)/$AN177))+1)))</f>
        <v/>
      </c>
    </row>
    <row r="178" customFormat="false" ht="18" hidden="false" customHeight="false" outlineLevel="0" collapsed="false">
      <c r="F178" s="200" t="str">
        <f aca="true">IF(TRIM($B178&amp;$C178)="","",IF(OR(ISNUMBER(SEARCH("未",$A178)),ISNUMBER(SEARCH("送出",$A178)),AND(TRIM($A178)="",NOT(ISNUMBER($D178)),N($H178)=0)),"【合同未回】","")&amp;IF(NOT(ISNUMBER($E178)),IF(OR(ISNUMBER(SEARCH("未",$A178)),ISNUMBER(SEARCH("送出",$A178)),AND(TRIM($A178)="",NOT(ISNUMBER($D178)),N($H178)=0)),"","【未填合同期】"),IF($E178&lt;TODAY(),"【已到期】",IF($E178-TODAY()&lt;=提醒天数,"【即将到期，剩余"&amp;($E178-TODAY())&amp;"天】","【正常】")))&amp;IF(OR($AD178="安装免保",$AD178="技术免保",$AD178="质保期内"),"【"&amp;$AD178&amp;"】",""))</f>
        <v/>
      </c>
      <c r="K178" s="267" t="str">
        <f aca="false">IF(OR(N($H178)=0,N($I178)=0),"",ROUND(N($H178)*N($I178)*IF(N($J178)=0,1,N($J178)),2))</f>
        <v/>
      </c>
      <c r="M178" s="267" t="str">
        <f aca="false">IF(TRIM($B178&amp;$C178)="","",IF(AND(N($K178)=0,N($L178)=0),"",ROUND(N($K178)+N($L178),2)))</f>
        <v/>
      </c>
      <c r="S178" s="267"/>
      <c r="T178" s="268" t="str">
        <f aca="false">IF(TRIM($B178&amp;$C178)="","",IF(N($O178)=0,"",MAX(0,MIN(N($O178)-N($Q178),N($W178)))))</f>
        <v/>
      </c>
      <c r="U178" s="268" t="str">
        <f aca="false">IF(TRIM($B178&amp;$C178)="","",IF(N($Q178)&lt;=N($O178),"",N($Q178)-N($O178)))</f>
        <v/>
      </c>
      <c r="V178" s="268" t="str">
        <f aca="false">IF(OR(TRIM($B178&amp;$C178)="",$W178=""),"",MAX(0,N($W178))-N($T178))</f>
        <v/>
      </c>
      <c r="W178" s="268" t="str">
        <f aca="false">IF(TRIM($B178&amp;$C178)="","",IF(AND(N($M178)=0,N($Q178)+N($R178)+N($S178)=0),"",ROUND(N($M178)-N($Q178)-N($R178)-N($S178),2)))</f>
        <v/>
      </c>
      <c r="X178" s="269" t="str">
        <f aca="false">IF(TRIM($B178&amp;$C178)="","",IF(N($M178)=0,IF((N($Q178)+N($R178)+N($S178))=0,"—未填单价","未填单价，已收 "&amp;TEXT((N($Q178)+N($R178)+N($S178)),"#,##0.00")),IF(N($W178)&gt;0.005,"欠 "&amp;TEXT(N($W178),"#,##0.00")&amp;IF(N($T178)&gt;0,"（开票未到账 "&amp;TEXT(N($T178),"#,##0.00")&amp;"）","")&amp;IF(N($V178)&gt;0,"（未开票 "&amp;TEXT(N($V178),"#,##0.00")&amp;"）",""),IF(N($W178)&lt;-0.005,"多收 "&amp;TEXT(-N($W178),"#,##0.00"),"✔ 已结清")))&amp;IF(N($U178)&gt;0,"｜到账未开票 "&amp;TEXT(N($U178),"#,##0.00")&amp;"，待补票","")&amp;IF(N($R178)&gt;0,"｜收现 "&amp;TEXT(N($R178),"#,##0.00"),"")&amp;IF(N($S178)&gt;0,"｜收款不开票 "&amp;TEXT(N($S178),"#,##0.00"),""))</f>
        <v/>
      </c>
      <c r="Y178" s="312"/>
      <c r="AC178" s="267" t="str">
        <f aca="false">IF(OR(N($O178)=0,N($AB178)=0),"",ROUND(N($O178)/(1+N($AB178))*N($AB178),2))</f>
        <v/>
      </c>
      <c r="AD178" s="312"/>
      <c r="AE178" s="312"/>
      <c r="AF178" s="270" t="str">
        <f aca="false">IF($AN178="","",IF($AN178=1,IF($AO178&gt;=1,"一次性·已到收款期","一次性·未到期"),$AE178&amp;" 第"&amp;$AO178&amp;"/"&amp;$AN178&amp;"期"))</f>
        <v/>
      </c>
      <c r="AG178" s="268" t="str">
        <f aca="false">IF(OR($AN178="",N($M178)=0),"",ROUND(N($K178)*$AO178/$AN178,2)+N($L178))</f>
        <v/>
      </c>
      <c r="AH178" s="268" t="str">
        <f aca="false">IF($AG178="","",MAX(0,ROUND($AG178-(N($Q178)+N($R178)+N($S178)),2)))</f>
        <v/>
      </c>
      <c r="AI178" s="268" t="str">
        <f aca="false">IF(OR(TRIM($B178&amp;$C178)="",NOT(ISNUMBER($D178))),"",SUMIFS($W$3:$W$1001,$AK$3:$AK$1001,$AK178,$D$3:$D$1001,"&lt;"&amp;$D178))</f>
        <v/>
      </c>
      <c r="AJ178" s="268" t="str">
        <f aca="false">IF(TRIM($B178&amp;$C178)="","",SUMIFS($W$3:$W$1001,$AK$3:$AK$1001,$AK178))</f>
        <v/>
      </c>
      <c r="AK178" s="270" t="str">
        <f aca="false">IF(TRIM($B178&amp;$C178)="","",TRIM($B178)&amp;"｜"&amp;TRIM($C178))</f>
        <v/>
      </c>
      <c r="AL178" s="268" t="str">
        <f aca="false">IF(TRIM($B178&amp;$C178)="","",MIN(N($O178),N($Q178)))</f>
        <v/>
      </c>
      <c r="AM178" s="271" t="str">
        <f aca="false">IF(ISNUMBER($D178),YEAR($D178),"")</f>
        <v/>
      </c>
      <c r="AN178" s="271" t="str">
        <f aca="false">IF(OR(TRIM($B178&amp;$C178)="",NOT(ISNUMBER($D178)),NOT(ISNUMBER($E178))),"",IF($E178&lt;$D178,"",IF(IF($AE178="半年付",2,IF($AE178="季度付",4,IF($AE178="月付",12,IF($AE178="半月付",24,1))))=1,1,MAX(1,ROUND(($E178-$D178+1)/365*IF($AE178="半年付",2,IF($AE178="季度付",4,IF($AE178="月付",12,IF($AE178="半月付",24,1)))),0)))))</f>
        <v/>
      </c>
      <c r="AO178" s="271" t="str">
        <f aca="true">IF($AN178="","",MIN($AN178,MAX(0,INT((TODAY()-付款宽限天数-$D178)/(($E178-$D178+1)/$AN178))+1)))</f>
        <v/>
      </c>
    </row>
    <row r="179" customFormat="false" ht="18" hidden="false" customHeight="false" outlineLevel="0" collapsed="false">
      <c r="F179" s="200" t="str">
        <f aca="true">IF(TRIM($B179&amp;$C179)="","",IF(OR(ISNUMBER(SEARCH("未",$A179)),ISNUMBER(SEARCH("送出",$A179)),AND(TRIM($A179)="",NOT(ISNUMBER($D179)),N($H179)=0)),"【合同未回】","")&amp;IF(NOT(ISNUMBER($E179)),IF(OR(ISNUMBER(SEARCH("未",$A179)),ISNUMBER(SEARCH("送出",$A179)),AND(TRIM($A179)="",NOT(ISNUMBER($D179)),N($H179)=0)),"","【未填合同期】"),IF($E179&lt;TODAY(),"【已到期】",IF($E179-TODAY()&lt;=提醒天数,"【即将到期，剩余"&amp;($E179-TODAY())&amp;"天】","【正常】")))&amp;IF(OR($AD179="安装免保",$AD179="技术免保",$AD179="质保期内"),"【"&amp;$AD179&amp;"】",""))</f>
        <v/>
      </c>
      <c r="K179" s="267" t="str">
        <f aca="false">IF(OR(N($H179)=0,N($I179)=0),"",ROUND(N($H179)*N($I179)*IF(N($J179)=0,1,N($J179)),2))</f>
        <v/>
      </c>
      <c r="M179" s="267" t="str">
        <f aca="false">IF(TRIM($B179&amp;$C179)="","",IF(AND(N($K179)=0,N($L179)=0),"",ROUND(N($K179)+N($L179),2)))</f>
        <v/>
      </c>
      <c r="S179" s="267"/>
      <c r="T179" s="268" t="str">
        <f aca="false">IF(TRIM($B179&amp;$C179)="","",IF(N($O179)=0,"",MAX(0,MIN(N($O179)-N($Q179),N($W179)))))</f>
        <v/>
      </c>
      <c r="U179" s="268" t="str">
        <f aca="false">IF(TRIM($B179&amp;$C179)="","",IF(N($Q179)&lt;=N($O179),"",N($Q179)-N($O179)))</f>
        <v/>
      </c>
      <c r="V179" s="268" t="str">
        <f aca="false">IF(OR(TRIM($B179&amp;$C179)="",$W179=""),"",MAX(0,N($W179))-N($T179))</f>
        <v/>
      </c>
      <c r="W179" s="268" t="str">
        <f aca="false">IF(TRIM($B179&amp;$C179)="","",IF(AND(N($M179)=0,N($Q179)+N($R179)+N($S179)=0),"",ROUND(N($M179)-N($Q179)-N($R179)-N($S179),2)))</f>
        <v/>
      </c>
      <c r="X179" s="269" t="str">
        <f aca="false">IF(TRIM($B179&amp;$C179)="","",IF(N($M179)=0,IF((N($Q179)+N($R179)+N($S179))=0,"—未填单价","未填单价，已收 "&amp;TEXT((N($Q179)+N($R179)+N($S179)),"#,##0.00")),IF(N($W179)&gt;0.005,"欠 "&amp;TEXT(N($W179),"#,##0.00")&amp;IF(N($T179)&gt;0,"（开票未到账 "&amp;TEXT(N($T179),"#,##0.00")&amp;"）","")&amp;IF(N($V179)&gt;0,"（未开票 "&amp;TEXT(N($V179),"#,##0.00")&amp;"）",""),IF(N($W179)&lt;-0.005,"多收 "&amp;TEXT(-N($W179),"#,##0.00"),"✔ 已结清")))&amp;IF(N($U179)&gt;0,"｜到账未开票 "&amp;TEXT(N($U179),"#,##0.00")&amp;"，待补票","")&amp;IF(N($R179)&gt;0,"｜收现 "&amp;TEXT(N($R179),"#,##0.00"),"")&amp;IF(N($S179)&gt;0,"｜收款不开票 "&amp;TEXT(N($S179),"#,##0.00"),""))</f>
        <v/>
      </c>
      <c r="Y179" s="312"/>
      <c r="AC179" s="267" t="str">
        <f aca="false">IF(OR(N($O179)=0,N($AB179)=0),"",ROUND(N($O179)/(1+N($AB179))*N($AB179),2))</f>
        <v/>
      </c>
      <c r="AD179" s="312"/>
      <c r="AE179" s="312"/>
      <c r="AF179" s="270" t="str">
        <f aca="false">IF($AN179="","",IF($AN179=1,IF($AO179&gt;=1,"一次性·已到收款期","一次性·未到期"),$AE179&amp;" 第"&amp;$AO179&amp;"/"&amp;$AN179&amp;"期"))</f>
        <v/>
      </c>
      <c r="AG179" s="268" t="str">
        <f aca="false">IF(OR($AN179="",N($M179)=0),"",ROUND(N($K179)*$AO179/$AN179,2)+N($L179))</f>
        <v/>
      </c>
      <c r="AH179" s="268" t="str">
        <f aca="false">IF($AG179="","",MAX(0,ROUND($AG179-(N($Q179)+N($R179)+N($S179)),2)))</f>
        <v/>
      </c>
      <c r="AI179" s="268" t="str">
        <f aca="false">IF(OR(TRIM($B179&amp;$C179)="",NOT(ISNUMBER($D179))),"",SUMIFS($W$3:$W$1001,$AK$3:$AK$1001,$AK179,$D$3:$D$1001,"&lt;"&amp;$D179))</f>
        <v/>
      </c>
      <c r="AJ179" s="268" t="str">
        <f aca="false">IF(TRIM($B179&amp;$C179)="","",SUMIFS($W$3:$W$1001,$AK$3:$AK$1001,$AK179))</f>
        <v/>
      </c>
      <c r="AK179" s="270" t="str">
        <f aca="false">IF(TRIM($B179&amp;$C179)="","",TRIM($B179)&amp;"｜"&amp;TRIM($C179))</f>
        <v/>
      </c>
      <c r="AL179" s="268" t="str">
        <f aca="false">IF(TRIM($B179&amp;$C179)="","",MIN(N($O179),N($Q179)))</f>
        <v/>
      </c>
      <c r="AM179" s="271" t="str">
        <f aca="false">IF(ISNUMBER($D179),YEAR($D179),"")</f>
        <v/>
      </c>
      <c r="AN179" s="271" t="str">
        <f aca="false">IF(OR(TRIM($B179&amp;$C179)="",NOT(ISNUMBER($D179)),NOT(ISNUMBER($E179))),"",IF($E179&lt;$D179,"",IF(IF($AE179="半年付",2,IF($AE179="季度付",4,IF($AE179="月付",12,IF($AE179="半月付",24,1))))=1,1,MAX(1,ROUND(($E179-$D179+1)/365*IF($AE179="半年付",2,IF($AE179="季度付",4,IF($AE179="月付",12,IF($AE179="半月付",24,1)))),0)))))</f>
        <v/>
      </c>
      <c r="AO179" s="271" t="str">
        <f aca="true">IF($AN179="","",MIN($AN179,MAX(0,INT((TODAY()-付款宽限天数-$D179)/(($E179-$D179+1)/$AN179))+1)))</f>
        <v/>
      </c>
    </row>
    <row r="180" customFormat="false" ht="18" hidden="false" customHeight="false" outlineLevel="0" collapsed="false">
      <c r="F180" s="200" t="str">
        <f aca="true">IF(TRIM($B180&amp;$C180)="","",IF(OR(ISNUMBER(SEARCH("未",$A180)),ISNUMBER(SEARCH("送出",$A180)),AND(TRIM($A180)="",NOT(ISNUMBER($D180)),N($H180)=0)),"【合同未回】","")&amp;IF(NOT(ISNUMBER($E180)),IF(OR(ISNUMBER(SEARCH("未",$A180)),ISNUMBER(SEARCH("送出",$A180)),AND(TRIM($A180)="",NOT(ISNUMBER($D180)),N($H180)=0)),"","【未填合同期】"),IF($E180&lt;TODAY(),"【已到期】",IF($E180-TODAY()&lt;=提醒天数,"【即将到期，剩余"&amp;($E180-TODAY())&amp;"天】","【正常】")))&amp;IF(OR($AD180="安装免保",$AD180="技术免保",$AD180="质保期内"),"【"&amp;$AD180&amp;"】",""))</f>
        <v/>
      </c>
      <c r="K180" s="267" t="str">
        <f aca="false">IF(OR(N($H180)=0,N($I180)=0),"",ROUND(N($H180)*N($I180)*IF(N($J180)=0,1,N($J180)),2))</f>
        <v/>
      </c>
      <c r="M180" s="267" t="str">
        <f aca="false">IF(TRIM($B180&amp;$C180)="","",IF(AND(N($K180)=0,N($L180)=0),"",ROUND(N($K180)+N($L180),2)))</f>
        <v/>
      </c>
      <c r="S180" s="267"/>
      <c r="T180" s="268" t="str">
        <f aca="false">IF(TRIM($B180&amp;$C180)="","",IF(N($O180)=0,"",MAX(0,MIN(N($O180)-N($Q180),N($W180)))))</f>
        <v/>
      </c>
      <c r="U180" s="268" t="str">
        <f aca="false">IF(TRIM($B180&amp;$C180)="","",IF(N($Q180)&lt;=N($O180),"",N($Q180)-N($O180)))</f>
        <v/>
      </c>
      <c r="V180" s="268" t="str">
        <f aca="false">IF(OR(TRIM($B180&amp;$C180)="",$W180=""),"",MAX(0,N($W180))-N($T180))</f>
        <v/>
      </c>
      <c r="W180" s="268" t="str">
        <f aca="false">IF(TRIM($B180&amp;$C180)="","",IF(AND(N($M180)=0,N($Q180)+N($R180)+N($S180)=0),"",ROUND(N($M180)-N($Q180)-N($R180)-N($S180),2)))</f>
        <v/>
      </c>
      <c r="X180" s="269" t="str">
        <f aca="false">IF(TRIM($B180&amp;$C180)="","",IF(N($M180)=0,IF((N($Q180)+N($R180)+N($S180))=0,"—未填单价","未填单价，已收 "&amp;TEXT((N($Q180)+N($R180)+N($S180)),"#,##0.00")),IF(N($W180)&gt;0.005,"欠 "&amp;TEXT(N($W180),"#,##0.00")&amp;IF(N($T180)&gt;0,"（开票未到账 "&amp;TEXT(N($T180),"#,##0.00")&amp;"）","")&amp;IF(N($V180)&gt;0,"（未开票 "&amp;TEXT(N($V180),"#,##0.00")&amp;"）",""),IF(N($W180)&lt;-0.005,"多收 "&amp;TEXT(-N($W180),"#,##0.00"),"✔ 已结清")))&amp;IF(N($U180)&gt;0,"｜到账未开票 "&amp;TEXT(N($U180),"#,##0.00")&amp;"，待补票","")&amp;IF(N($R180)&gt;0,"｜收现 "&amp;TEXT(N($R180),"#,##0.00"),"")&amp;IF(N($S180)&gt;0,"｜收款不开票 "&amp;TEXT(N($S180),"#,##0.00"),""))</f>
        <v/>
      </c>
      <c r="Y180" s="312"/>
      <c r="AC180" s="267" t="str">
        <f aca="false">IF(OR(N($O180)=0,N($AB180)=0),"",ROUND(N($O180)/(1+N($AB180))*N($AB180),2))</f>
        <v/>
      </c>
      <c r="AD180" s="312"/>
      <c r="AE180" s="312"/>
      <c r="AF180" s="270" t="str">
        <f aca="false">IF($AN180="","",IF($AN180=1,IF($AO180&gt;=1,"一次性·已到收款期","一次性·未到期"),$AE180&amp;" 第"&amp;$AO180&amp;"/"&amp;$AN180&amp;"期"))</f>
        <v/>
      </c>
      <c r="AG180" s="268" t="str">
        <f aca="false">IF(OR($AN180="",N($M180)=0),"",ROUND(N($K180)*$AO180/$AN180,2)+N($L180))</f>
        <v/>
      </c>
      <c r="AH180" s="268" t="str">
        <f aca="false">IF($AG180="","",MAX(0,ROUND($AG180-(N($Q180)+N($R180)+N($S180)),2)))</f>
        <v/>
      </c>
      <c r="AI180" s="268" t="str">
        <f aca="false">IF(OR(TRIM($B180&amp;$C180)="",NOT(ISNUMBER($D180))),"",SUMIFS($W$3:$W$1001,$AK$3:$AK$1001,$AK180,$D$3:$D$1001,"&lt;"&amp;$D180))</f>
        <v/>
      </c>
      <c r="AJ180" s="268" t="str">
        <f aca="false">IF(TRIM($B180&amp;$C180)="","",SUMIFS($W$3:$W$1001,$AK$3:$AK$1001,$AK180))</f>
        <v/>
      </c>
      <c r="AK180" s="270" t="str">
        <f aca="false">IF(TRIM($B180&amp;$C180)="","",TRIM($B180)&amp;"｜"&amp;TRIM($C180))</f>
        <v/>
      </c>
      <c r="AL180" s="268" t="str">
        <f aca="false">IF(TRIM($B180&amp;$C180)="","",MIN(N($O180),N($Q180)))</f>
        <v/>
      </c>
      <c r="AM180" s="271" t="str">
        <f aca="false">IF(ISNUMBER($D180),YEAR($D180),"")</f>
        <v/>
      </c>
      <c r="AN180" s="271" t="str">
        <f aca="false">IF(OR(TRIM($B180&amp;$C180)="",NOT(ISNUMBER($D180)),NOT(ISNUMBER($E180))),"",IF($E180&lt;$D180,"",IF(IF($AE180="半年付",2,IF($AE180="季度付",4,IF($AE180="月付",12,IF($AE180="半月付",24,1))))=1,1,MAX(1,ROUND(($E180-$D180+1)/365*IF($AE180="半年付",2,IF($AE180="季度付",4,IF($AE180="月付",12,IF($AE180="半月付",24,1)))),0)))))</f>
        <v/>
      </c>
      <c r="AO180" s="271" t="str">
        <f aca="true">IF($AN180="","",MIN($AN180,MAX(0,INT((TODAY()-付款宽限天数-$D180)/(($E180-$D180+1)/$AN180))+1)))</f>
        <v/>
      </c>
    </row>
    <row r="181" customFormat="false" ht="18" hidden="false" customHeight="false" outlineLevel="0" collapsed="false">
      <c r="F181" s="200" t="str">
        <f aca="true">IF(TRIM($B181&amp;$C181)="","",IF(OR(ISNUMBER(SEARCH("未",$A181)),ISNUMBER(SEARCH("送出",$A181)),AND(TRIM($A181)="",NOT(ISNUMBER($D181)),N($H181)=0)),"【合同未回】","")&amp;IF(NOT(ISNUMBER($E181)),IF(OR(ISNUMBER(SEARCH("未",$A181)),ISNUMBER(SEARCH("送出",$A181)),AND(TRIM($A181)="",NOT(ISNUMBER($D181)),N($H181)=0)),"","【未填合同期】"),IF($E181&lt;TODAY(),"【已到期】",IF($E181-TODAY()&lt;=提醒天数,"【即将到期，剩余"&amp;($E181-TODAY())&amp;"天】","【正常】")))&amp;IF(OR($AD181="安装免保",$AD181="技术免保",$AD181="质保期内"),"【"&amp;$AD181&amp;"】",""))</f>
        <v/>
      </c>
      <c r="K181" s="267" t="str">
        <f aca="false">IF(OR(N($H181)=0,N($I181)=0),"",ROUND(N($H181)*N($I181)*IF(N($J181)=0,1,N($J181)),2))</f>
        <v/>
      </c>
      <c r="M181" s="267" t="str">
        <f aca="false">IF(TRIM($B181&amp;$C181)="","",IF(AND(N($K181)=0,N($L181)=0),"",ROUND(N($K181)+N($L181),2)))</f>
        <v/>
      </c>
      <c r="S181" s="267"/>
      <c r="T181" s="268" t="str">
        <f aca="false">IF(TRIM($B181&amp;$C181)="","",IF(N($O181)=0,"",MAX(0,MIN(N($O181)-N($Q181),N($W181)))))</f>
        <v/>
      </c>
      <c r="U181" s="268" t="str">
        <f aca="false">IF(TRIM($B181&amp;$C181)="","",IF(N($Q181)&lt;=N($O181),"",N($Q181)-N($O181)))</f>
        <v/>
      </c>
      <c r="V181" s="268" t="str">
        <f aca="false">IF(OR(TRIM($B181&amp;$C181)="",$W181=""),"",MAX(0,N($W181))-N($T181))</f>
        <v/>
      </c>
      <c r="W181" s="268" t="str">
        <f aca="false">IF(TRIM($B181&amp;$C181)="","",IF(AND(N($M181)=0,N($Q181)+N($R181)+N($S181)=0),"",ROUND(N($M181)-N($Q181)-N($R181)-N($S181),2)))</f>
        <v/>
      </c>
      <c r="X181" s="269" t="str">
        <f aca="false">IF(TRIM($B181&amp;$C181)="","",IF(N($M181)=0,IF((N($Q181)+N($R181)+N($S181))=0,"—未填单价","未填单价，已收 "&amp;TEXT((N($Q181)+N($R181)+N($S181)),"#,##0.00")),IF(N($W181)&gt;0.005,"欠 "&amp;TEXT(N($W181),"#,##0.00")&amp;IF(N($T181)&gt;0,"（开票未到账 "&amp;TEXT(N($T181),"#,##0.00")&amp;"）","")&amp;IF(N($V181)&gt;0,"（未开票 "&amp;TEXT(N($V181),"#,##0.00")&amp;"）",""),IF(N($W181)&lt;-0.005,"多收 "&amp;TEXT(-N($W181),"#,##0.00"),"✔ 已结清")))&amp;IF(N($U181)&gt;0,"｜到账未开票 "&amp;TEXT(N($U181),"#,##0.00")&amp;"，待补票","")&amp;IF(N($R181)&gt;0,"｜收现 "&amp;TEXT(N($R181),"#,##0.00"),"")&amp;IF(N($S181)&gt;0,"｜收款不开票 "&amp;TEXT(N($S181),"#,##0.00"),""))</f>
        <v/>
      </c>
      <c r="Y181" s="312"/>
      <c r="AC181" s="267" t="str">
        <f aca="false">IF(OR(N($O181)=0,N($AB181)=0),"",ROUND(N($O181)/(1+N($AB181))*N($AB181),2))</f>
        <v/>
      </c>
      <c r="AD181" s="312"/>
      <c r="AE181" s="312"/>
      <c r="AF181" s="270" t="str">
        <f aca="false">IF($AN181="","",IF($AN181=1,IF($AO181&gt;=1,"一次性·已到收款期","一次性·未到期"),$AE181&amp;" 第"&amp;$AO181&amp;"/"&amp;$AN181&amp;"期"))</f>
        <v/>
      </c>
      <c r="AG181" s="268" t="str">
        <f aca="false">IF(OR($AN181="",N($M181)=0),"",ROUND(N($K181)*$AO181/$AN181,2)+N($L181))</f>
        <v/>
      </c>
      <c r="AH181" s="268" t="str">
        <f aca="false">IF($AG181="","",MAX(0,ROUND($AG181-(N($Q181)+N($R181)+N($S181)),2)))</f>
        <v/>
      </c>
      <c r="AI181" s="268" t="str">
        <f aca="false">IF(OR(TRIM($B181&amp;$C181)="",NOT(ISNUMBER($D181))),"",SUMIFS($W$3:$W$1001,$AK$3:$AK$1001,$AK181,$D$3:$D$1001,"&lt;"&amp;$D181))</f>
        <v/>
      </c>
      <c r="AJ181" s="268" t="str">
        <f aca="false">IF(TRIM($B181&amp;$C181)="","",SUMIFS($W$3:$W$1001,$AK$3:$AK$1001,$AK181))</f>
        <v/>
      </c>
      <c r="AK181" s="270" t="str">
        <f aca="false">IF(TRIM($B181&amp;$C181)="","",TRIM($B181)&amp;"｜"&amp;TRIM($C181))</f>
        <v/>
      </c>
      <c r="AL181" s="268" t="str">
        <f aca="false">IF(TRIM($B181&amp;$C181)="","",MIN(N($O181),N($Q181)))</f>
        <v/>
      </c>
      <c r="AM181" s="271" t="str">
        <f aca="false">IF(ISNUMBER($D181),YEAR($D181),"")</f>
        <v/>
      </c>
      <c r="AN181" s="271" t="str">
        <f aca="false">IF(OR(TRIM($B181&amp;$C181)="",NOT(ISNUMBER($D181)),NOT(ISNUMBER($E181))),"",IF($E181&lt;$D181,"",IF(IF($AE181="半年付",2,IF($AE181="季度付",4,IF($AE181="月付",12,IF($AE181="半月付",24,1))))=1,1,MAX(1,ROUND(($E181-$D181+1)/365*IF($AE181="半年付",2,IF($AE181="季度付",4,IF($AE181="月付",12,IF($AE181="半月付",24,1)))),0)))))</f>
        <v/>
      </c>
      <c r="AO181" s="271" t="str">
        <f aca="true">IF($AN181="","",MIN($AN181,MAX(0,INT((TODAY()-付款宽限天数-$D181)/(($E181-$D181+1)/$AN181))+1)))</f>
        <v/>
      </c>
    </row>
    <row r="182" customFormat="false" ht="18" hidden="false" customHeight="false" outlineLevel="0" collapsed="false">
      <c r="F182" s="200" t="str">
        <f aca="true">IF(TRIM($B182&amp;$C182)="","",IF(OR(ISNUMBER(SEARCH("未",$A182)),ISNUMBER(SEARCH("送出",$A182)),AND(TRIM($A182)="",NOT(ISNUMBER($D182)),N($H182)=0)),"【合同未回】","")&amp;IF(NOT(ISNUMBER($E182)),IF(OR(ISNUMBER(SEARCH("未",$A182)),ISNUMBER(SEARCH("送出",$A182)),AND(TRIM($A182)="",NOT(ISNUMBER($D182)),N($H182)=0)),"","【未填合同期】"),IF($E182&lt;TODAY(),"【已到期】",IF($E182-TODAY()&lt;=提醒天数,"【即将到期，剩余"&amp;($E182-TODAY())&amp;"天】","【正常】")))&amp;IF(OR($AD182="安装免保",$AD182="技术免保",$AD182="质保期内"),"【"&amp;$AD182&amp;"】",""))</f>
        <v/>
      </c>
      <c r="K182" s="267" t="str">
        <f aca="false">IF(OR(N($H182)=0,N($I182)=0),"",ROUND(N($H182)*N($I182)*IF(N($J182)=0,1,N($J182)),2))</f>
        <v/>
      </c>
      <c r="M182" s="267" t="str">
        <f aca="false">IF(TRIM($B182&amp;$C182)="","",IF(AND(N($K182)=0,N($L182)=0),"",ROUND(N($K182)+N($L182),2)))</f>
        <v/>
      </c>
      <c r="S182" s="267"/>
      <c r="T182" s="268" t="str">
        <f aca="false">IF(TRIM($B182&amp;$C182)="","",IF(N($O182)=0,"",MAX(0,MIN(N($O182)-N($Q182),N($W182)))))</f>
        <v/>
      </c>
      <c r="U182" s="268" t="str">
        <f aca="false">IF(TRIM($B182&amp;$C182)="","",IF(N($Q182)&lt;=N($O182),"",N($Q182)-N($O182)))</f>
        <v/>
      </c>
      <c r="V182" s="268" t="str">
        <f aca="false">IF(OR(TRIM($B182&amp;$C182)="",$W182=""),"",MAX(0,N($W182))-N($T182))</f>
        <v/>
      </c>
      <c r="W182" s="268" t="str">
        <f aca="false">IF(TRIM($B182&amp;$C182)="","",IF(AND(N($M182)=0,N($Q182)+N($R182)+N($S182)=0),"",ROUND(N($M182)-N($Q182)-N($R182)-N($S182),2)))</f>
        <v/>
      </c>
      <c r="X182" s="269" t="str">
        <f aca="false">IF(TRIM($B182&amp;$C182)="","",IF(N($M182)=0,IF((N($Q182)+N($R182)+N($S182))=0,"—未填单价","未填单价，已收 "&amp;TEXT((N($Q182)+N($R182)+N($S182)),"#,##0.00")),IF(N($W182)&gt;0.005,"欠 "&amp;TEXT(N($W182),"#,##0.00")&amp;IF(N($T182)&gt;0,"（开票未到账 "&amp;TEXT(N($T182),"#,##0.00")&amp;"）","")&amp;IF(N($V182)&gt;0,"（未开票 "&amp;TEXT(N($V182),"#,##0.00")&amp;"）",""),IF(N($W182)&lt;-0.005,"多收 "&amp;TEXT(-N($W182),"#,##0.00"),"✔ 已结清")))&amp;IF(N($U182)&gt;0,"｜到账未开票 "&amp;TEXT(N($U182),"#,##0.00")&amp;"，待补票","")&amp;IF(N($R182)&gt;0,"｜收现 "&amp;TEXT(N($R182),"#,##0.00"),"")&amp;IF(N($S182)&gt;0,"｜收款不开票 "&amp;TEXT(N($S182),"#,##0.00"),""))</f>
        <v/>
      </c>
      <c r="Y182" s="312"/>
      <c r="AC182" s="267" t="str">
        <f aca="false">IF(OR(N($O182)=0,N($AB182)=0),"",ROUND(N($O182)/(1+N($AB182))*N($AB182),2))</f>
        <v/>
      </c>
      <c r="AD182" s="312"/>
      <c r="AE182" s="312"/>
      <c r="AF182" s="270" t="str">
        <f aca="false">IF($AN182="","",IF($AN182=1,IF($AO182&gt;=1,"一次性·已到收款期","一次性·未到期"),$AE182&amp;" 第"&amp;$AO182&amp;"/"&amp;$AN182&amp;"期"))</f>
        <v/>
      </c>
      <c r="AG182" s="268" t="str">
        <f aca="false">IF(OR($AN182="",N($M182)=0),"",ROUND(N($K182)*$AO182/$AN182,2)+N($L182))</f>
        <v/>
      </c>
      <c r="AH182" s="268" t="str">
        <f aca="false">IF($AG182="","",MAX(0,ROUND($AG182-(N($Q182)+N($R182)+N($S182)),2)))</f>
        <v/>
      </c>
      <c r="AI182" s="268" t="str">
        <f aca="false">IF(OR(TRIM($B182&amp;$C182)="",NOT(ISNUMBER($D182))),"",SUMIFS($W$3:$W$1001,$AK$3:$AK$1001,$AK182,$D$3:$D$1001,"&lt;"&amp;$D182))</f>
        <v/>
      </c>
      <c r="AJ182" s="268" t="str">
        <f aca="false">IF(TRIM($B182&amp;$C182)="","",SUMIFS($W$3:$W$1001,$AK$3:$AK$1001,$AK182))</f>
        <v/>
      </c>
      <c r="AK182" s="270" t="str">
        <f aca="false">IF(TRIM($B182&amp;$C182)="","",TRIM($B182)&amp;"｜"&amp;TRIM($C182))</f>
        <v/>
      </c>
      <c r="AL182" s="268" t="str">
        <f aca="false">IF(TRIM($B182&amp;$C182)="","",MIN(N($O182),N($Q182)))</f>
        <v/>
      </c>
      <c r="AM182" s="271" t="str">
        <f aca="false">IF(ISNUMBER($D182),YEAR($D182),"")</f>
        <v/>
      </c>
      <c r="AN182" s="271" t="str">
        <f aca="false">IF(OR(TRIM($B182&amp;$C182)="",NOT(ISNUMBER($D182)),NOT(ISNUMBER($E182))),"",IF($E182&lt;$D182,"",IF(IF($AE182="半年付",2,IF($AE182="季度付",4,IF($AE182="月付",12,IF($AE182="半月付",24,1))))=1,1,MAX(1,ROUND(($E182-$D182+1)/365*IF($AE182="半年付",2,IF($AE182="季度付",4,IF($AE182="月付",12,IF($AE182="半月付",24,1)))),0)))))</f>
        <v/>
      </c>
      <c r="AO182" s="271" t="str">
        <f aca="true">IF($AN182="","",MIN($AN182,MAX(0,INT((TODAY()-付款宽限天数-$D182)/(($E182-$D182+1)/$AN182))+1)))</f>
        <v/>
      </c>
    </row>
    <row r="183" customFormat="false" ht="18" hidden="false" customHeight="false" outlineLevel="0" collapsed="false">
      <c r="F183" s="200" t="str">
        <f aca="true">IF(TRIM($B183&amp;$C183)="","",IF(OR(ISNUMBER(SEARCH("未",$A183)),ISNUMBER(SEARCH("送出",$A183)),AND(TRIM($A183)="",NOT(ISNUMBER($D183)),N($H183)=0)),"【合同未回】","")&amp;IF(NOT(ISNUMBER($E183)),IF(OR(ISNUMBER(SEARCH("未",$A183)),ISNUMBER(SEARCH("送出",$A183)),AND(TRIM($A183)="",NOT(ISNUMBER($D183)),N($H183)=0)),"","【未填合同期】"),IF($E183&lt;TODAY(),"【已到期】",IF($E183-TODAY()&lt;=提醒天数,"【即将到期，剩余"&amp;($E183-TODAY())&amp;"天】","【正常】")))&amp;IF(OR($AD183="安装免保",$AD183="技术免保",$AD183="质保期内"),"【"&amp;$AD183&amp;"】",""))</f>
        <v/>
      </c>
      <c r="K183" s="267" t="str">
        <f aca="false">IF(OR(N($H183)=0,N($I183)=0),"",ROUND(N($H183)*N($I183)*IF(N($J183)=0,1,N($J183)),2))</f>
        <v/>
      </c>
      <c r="M183" s="267" t="str">
        <f aca="false">IF(TRIM($B183&amp;$C183)="","",IF(AND(N($K183)=0,N($L183)=0),"",ROUND(N($K183)+N($L183),2)))</f>
        <v/>
      </c>
      <c r="S183" s="267"/>
      <c r="T183" s="268" t="str">
        <f aca="false">IF(TRIM($B183&amp;$C183)="","",IF(N($O183)=0,"",MAX(0,MIN(N($O183)-N($Q183),N($W183)))))</f>
        <v/>
      </c>
      <c r="U183" s="268" t="str">
        <f aca="false">IF(TRIM($B183&amp;$C183)="","",IF(N($Q183)&lt;=N($O183),"",N($Q183)-N($O183)))</f>
        <v/>
      </c>
      <c r="V183" s="268" t="str">
        <f aca="false">IF(OR(TRIM($B183&amp;$C183)="",$W183=""),"",MAX(0,N($W183))-N($T183))</f>
        <v/>
      </c>
      <c r="W183" s="268" t="str">
        <f aca="false">IF(TRIM($B183&amp;$C183)="","",IF(AND(N($M183)=0,N($Q183)+N($R183)+N($S183)=0),"",ROUND(N($M183)-N($Q183)-N($R183)-N($S183),2)))</f>
        <v/>
      </c>
      <c r="X183" s="269" t="str">
        <f aca="false">IF(TRIM($B183&amp;$C183)="","",IF(N($M183)=0,IF((N($Q183)+N($R183)+N($S183))=0,"—未填单价","未填单价，已收 "&amp;TEXT((N($Q183)+N($R183)+N($S183)),"#,##0.00")),IF(N($W183)&gt;0.005,"欠 "&amp;TEXT(N($W183),"#,##0.00")&amp;IF(N($T183)&gt;0,"（开票未到账 "&amp;TEXT(N($T183),"#,##0.00")&amp;"）","")&amp;IF(N($V183)&gt;0,"（未开票 "&amp;TEXT(N($V183),"#,##0.00")&amp;"）",""),IF(N($W183)&lt;-0.005,"多收 "&amp;TEXT(-N($W183),"#,##0.00"),"✔ 已结清")))&amp;IF(N($U183)&gt;0,"｜到账未开票 "&amp;TEXT(N($U183),"#,##0.00")&amp;"，待补票","")&amp;IF(N($R183)&gt;0,"｜收现 "&amp;TEXT(N($R183),"#,##0.00"),"")&amp;IF(N($S183)&gt;0,"｜收款不开票 "&amp;TEXT(N($S183),"#,##0.00"),""))</f>
        <v/>
      </c>
      <c r="Y183" s="312"/>
      <c r="AC183" s="267" t="str">
        <f aca="false">IF(OR(N($O183)=0,N($AB183)=0),"",ROUND(N($O183)/(1+N($AB183))*N($AB183),2))</f>
        <v/>
      </c>
      <c r="AD183" s="312"/>
      <c r="AE183" s="312"/>
      <c r="AF183" s="270" t="str">
        <f aca="false">IF($AN183="","",IF($AN183=1,IF($AO183&gt;=1,"一次性·已到收款期","一次性·未到期"),$AE183&amp;" 第"&amp;$AO183&amp;"/"&amp;$AN183&amp;"期"))</f>
        <v/>
      </c>
      <c r="AG183" s="268" t="str">
        <f aca="false">IF(OR($AN183="",N($M183)=0),"",ROUND(N($K183)*$AO183/$AN183,2)+N($L183))</f>
        <v/>
      </c>
      <c r="AH183" s="268" t="str">
        <f aca="false">IF($AG183="","",MAX(0,ROUND($AG183-(N($Q183)+N($R183)+N($S183)),2)))</f>
        <v/>
      </c>
      <c r="AI183" s="268" t="str">
        <f aca="false">IF(OR(TRIM($B183&amp;$C183)="",NOT(ISNUMBER($D183))),"",SUMIFS($W$3:$W$1001,$AK$3:$AK$1001,$AK183,$D$3:$D$1001,"&lt;"&amp;$D183))</f>
        <v/>
      </c>
      <c r="AJ183" s="268" t="str">
        <f aca="false">IF(TRIM($B183&amp;$C183)="","",SUMIFS($W$3:$W$1001,$AK$3:$AK$1001,$AK183))</f>
        <v/>
      </c>
      <c r="AK183" s="270" t="str">
        <f aca="false">IF(TRIM($B183&amp;$C183)="","",TRIM($B183)&amp;"｜"&amp;TRIM($C183))</f>
        <v/>
      </c>
      <c r="AL183" s="268" t="str">
        <f aca="false">IF(TRIM($B183&amp;$C183)="","",MIN(N($O183),N($Q183)))</f>
        <v/>
      </c>
      <c r="AM183" s="271" t="str">
        <f aca="false">IF(ISNUMBER($D183),YEAR($D183),"")</f>
        <v/>
      </c>
      <c r="AN183" s="271" t="str">
        <f aca="false">IF(OR(TRIM($B183&amp;$C183)="",NOT(ISNUMBER($D183)),NOT(ISNUMBER($E183))),"",IF($E183&lt;$D183,"",IF(IF($AE183="半年付",2,IF($AE183="季度付",4,IF($AE183="月付",12,IF($AE183="半月付",24,1))))=1,1,MAX(1,ROUND(($E183-$D183+1)/365*IF($AE183="半年付",2,IF($AE183="季度付",4,IF($AE183="月付",12,IF($AE183="半月付",24,1)))),0)))))</f>
        <v/>
      </c>
      <c r="AO183" s="271" t="str">
        <f aca="true">IF($AN183="","",MIN($AN183,MAX(0,INT((TODAY()-付款宽限天数-$D183)/(($E183-$D183+1)/$AN183))+1)))</f>
        <v/>
      </c>
    </row>
    <row r="184" customFormat="false" ht="18" hidden="false" customHeight="false" outlineLevel="0" collapsed="false">
      <c r="F184" s="200" t="str">
        <f aca="true">IF(TRIM($B184&amp;$C184)="","",IF(OR(ISNUMBER(SEARCH("未",$A184)),ISNUMBER(SEARCH("送出",$A184)),AND(TRIM($A184)="",NOT(ISNUMBER($D184)),N($H184)=0)),"【合同未回】","")&amp;IF(NOT(ISNUMBER($E184)),IF(OR(ISNUMBER(SEARCH("未",$A184)),ISNUMBER(SEARCH("送出",$A184)),AND(TRIM($A184)="",NOT(ISNUMBER($D184)),N($H184)=0)),"","【未填合同期】"),IF($E184&lt;TODAY(),"【已到期】",IF($E184-TODAY()&lt;=提醒天数,"【即将到期，剩余"&amp;($E184-TODAY())&amp;"天】","【正常】")))&amp;IF(OR($AD184="安装免保",$AD184="技术免保",$AD184="质保期内"),"【"&amp;$AD184&amp;"】",""))</f>
        <v/>
      </c>
      <c r="K184" s="267" t="str">
        <f aca="false">IF(OR(N($H184)=0,N($I184)=0),"",ROUND(N($H184)*N($I184)*IF(N($J184)=0,1,N($J184)),2))</f>
        <v/>
      </c>
      <c r="M184" s="267" t="str">
        <f aca="false">IF(TRIM($B184&amp;$C184)="","",IF(AND(N($K184)=0,N($L184)=0),"",ROUND(N($K184)+N($L184),2)))</f>
        <v/>
      </c>
      <c r="S184" s="267"/>
      <c r="T184" s="268" t="str">
        <f aca="false">IF(TRIM($B184&amp;$C184)="","",IF(N($O184)=0,"",MAX(0,MIN(N($O184)-N($Q184),N($W184)))))</f>
        <v/>
      </c>
      <c r="U184" s="268" t="str">
        <f aca="false">IF(TRIM($B184&amp;$C184)="","",IF(N($Q184)&lt;=N($O184),"",N($Q184)-N($O184)))</f>
        <v/>
      </c>
      <c r="V184" s="268" t="str">
        <f aca="false">IF(OR(TRIM($B184&amp;$C184)="",$W184=""),"",MAX(0,N($W184))-N($T184))</f>
        <v/>
      </c>
      <c r="W184" s="268" t="str">
        <f aca="false">IF(TRIM($B184&amp;$C184)="","",IF(AND(N($M184)=0,N($Q184)+N($R184)+N($S184)=0),"",ROUND(N($M184)-N($Q184)-N($R184)-N($S184),2)))</f>
        <v/>
      </c>
      <c r="X184" s="269" t="str">
        <f aca="false">IF(TRIM($B184&amp;$C184)="","",IF(N($M184)=0,IF((N($Q184)+N($R184)+N($S184))=0,"—未填单价","未填单价，已收 "&amp;TEXT((N($Q184)+N($R184)+N($S184)),"#,##0.00")),IF(N($W184)&gt;0.005,"欠 "&amp;TEXT(N($W184),"#,##0.00")&amp;IF(N($T184)&gt;0,"（开票未到账 "&amp;TEXT(N($T184),"#,##0.00")&amp;"）","")&amp;IF(N($V184)&gt;0,"（未开票 "&amp;TEXT(N($V184),"#,##0.00")&amp;"）",""),IF(N($W184)&lt;-0.005,"多收 "&amp;TEXT(-N($W184),"#,##0.00"),"✔ 已结清")))&amp;IF(N($U184)&gt;0,"｜到账未开票 "&amp;TEXT(N($U184),"#,##0.00")&amp;"，待补票","")&amp;IF(N($R184)&gt;0,"｜收现 "&amp;TEXT(N($R184),"#,##0.00"),"")&amp;IF(N($S184)&gt;0,"｜收款不开票 "&amp;TEXT(N($S184),"#,##0.00"),""))</f>
        <v/>
      </c>
      <c r="Y184" s="312"/>
      <c r="AC184" s="267" t="str">
        <f aca="false">IF(OR(N($O184)=0,N($AB184)=0),"",ROUND(N($O184)/(1+N($AB184))*N($AB184),2))</f>
        <v/>
      </c>
      <c r="AD184" s="312"/>
      <c r="AE184" s="312"/>
      <c r="AF184" s="270" t="str">
        <f aca="false">IF($AN184="","",IF($AN184=1,IF($AO184&gt;=1,"一次性·已到收款期","一次性·未到期"),$AE184&amp;" 第"&amp;$AO184&amp;"/"&amp;$AN184&amp;"期"))</f>
        <v/>
      </c>
      <c r="AG184" s="268" t="str">
        <f aca="false">IF(OR($AN184="",N($M184)=0),"",ROUND(N($K184)*$AO184/$AN184,2)+N($L184))</f>
        <v/>
      </c>
      <c r="AH184" s="268" t="str">
        <f aca="false">IF($AG184="","",MAX(0,ROUND($AG184-(N($Q184)+N($R184)+N($S184)),2)))</f>
        <v/>
      </c>
      <c r="AI184" s="268" t="str">
        <f aca="false">IF(OR(TRIM($B184&amp;$C184)="",NOT(ISNUMBER($D184))),"",SUMIFS($W$3:$W$1001,$AK$3:$AK$1001,$AK184,$D$3:$D$1001,"&lt;"&amp;$D184))</f>
        <v/>
      </c>
      <c r="AJ184" s="268" t="str">
        <f aca="false">IF(TRIM($B184&amp;$C184)="","",SUMIFS($W$3:$W$1001,$AK$3:$AK$1001,$AK184))</f>
        <v/>
      </c>
      <c r="AK184" s="270" t="str">
        <f aca="false">IF(TRIM($B184&amp;$C184)="","",TRIM($B184)&amp;"｜"&amp;TRIM($C184))</f>
        <v/>
      </c>
      <c r="AL184" s="268" t="str">
        <f aca="false">IF(TRIM($B184&amp;$C184)="","",MIN(N($O184),N($Q184)))</f>
        <v/>
      </c>
      <c r="AM184" s="271" t="str">
        <f aca="false">IF(ISNUMBER($D184),YEAR($D184),"")</f>
        <v/>
      </c>
      <c r="AN184" s="271" t="str">
        <f aca="false">IF(OR(TRIM($B184&amp;$C184)="",NOT(ISNUMBER($D184)),NOT(ISNUMBER($E184))),"",IF($E184&lt;$D184,"",IF(IF($AE184="半年付",2,IF($AE184="季度付",4,IF($AE184="月付",12,IF($AE184="半月付",24,1))))=1,1,MAX(1,ROUND(($E184-$D184+1)/365*IF($AE184="半年付",2,IF($AE184="季度付",4,IF($AE184="月付",12,IF($AE184="半月付",24,1)))),0)))))</f>
        <v/>
      </c>
      <c r="AO184" s="271" t="str">
        <f aca="true">IF($AN184="","",MIN($AN184,MAX(0,INT((TODAY()-付款宽限天数-$D184)/(($E184-$D184+1)/$AN184))+1)))</f>
        <v/>
      </c>
    </row>
    <row r="185" customFormat="false" ht="18" hidden="false" customHeight="false" outlineLevel="0" collapsed="false">
      <c r="F185" s="200" t="str">
        <f aca="true">IF(TRIM($B185&amp;$C185)="","",IF(OR(ISNUMBER(SEARCH("未",$A185)),ISNUMBER(SEARCH("送出",$A185)),AND(TRIM($A185)="",NOT(ISNUMBER($D185)),N($H185)=0)),"【合同未回】","")&amp;IF(NOT(ISNUMBER($E185)),IF(OR(ISNUMBER(SEARCH("未",$A185)),ISNUMBER(SEARCH("送出",$A185)),AND(TRIM($A185)="",NOT(ISNUMBER($D185)),N($H185)=0)),"","【未填合同期】"),IF($E185&lt;TODAY(),"【已到期】",IF($E185-TODAY()&lt;=提醒天数,"【即将到期，剩余"&amp;($E185-TODAY())&amp;"天】","【正常】")))&amp;IF(OR($AD185="安装免保",$AD185="技术免保",$AD185="质保期内"),"【"&amp;$AD185&amp;"】",""))</f>
        <v/>
      </c>
      <c r="K185" s="267" t="str">
        <f aca="false">IF(OR(N($H185)=0,N($I185)=0),"",ROUND(N($H185)*N($I185)*IF(N($J185)=0,1,N($J185)),2))</f>
        <v/>
      </c>
      <c r="M185" s="267" t="str">
        <f aca="false">IF(TRIM($B185&amp;$C185)="","",IF(AND(N($K185)=0,N($L185)=0),"",ROUND(N($K185)+N($L185),2)))</f>
        <v/>
      </c>
      <c r="S185" s="267"/>
      <c r="T185" s="268" t="str">
        <f aca="false">IF(TRIM($B185&amp;$C185)="","",IF(N($O185)=0,"",MAX(0,MIN(N($O185)-N($Q185),N($W185)))))</f>
        <v/>
      </c>
      <c r="U185" s="268" t="str">
        <f aca="false">IF(TRIM($B185&amp;$C185)="","",IF(N($Q185)&lt;=N($O185),"",N($Q185)-N($O185)))</f>
        <v/>
      </c>
      <c r="V185" s="268" t="str">
        <f aca="false">IF(OR(TRIM($B185&amp;$C185)="",$W185=""),"",MAX(0,N($W185))-N($T185))</f>
        <v/>
      </c>
      <c r="W185" s="268" t="str">
        <f aca="false">IF(TRIM($B185&amp;$C185)="","",IF(AND(N($M185)=0,N($Q185)+N($R185)+N($S185)=0),"",ROUND(N($M185)-N($Q185)-N($R185)-N($S185),2)))</f>
        <v/>
      </c>
      <c r="X185" s="269" t="str">
        <f aca="false">IF(TRIM($B185&amp;$C185)="","",IF(N($M185)=0,IF((N($Q185)+N($R185)+N($S185))=0,"—未填单价","未填单价，已收 "&amp;TEXT((N($Q185)+N($R185)+N($S185)),"#,##0.00")),IF(N($W185)&gt;0.005,"欠 "&amp;TEXT(N($W185),"#,##0.00")&amp;IF(N($T185)&gt;0,"（开票未到账 "&amp;TEXT(N($T185),"#,##0.00")&amp;"）","")&amp;IF(N($V185)&gt;0,"（未开票 "&amp;TEXT(N($V185),"#,##0.00")&amp;"）",""),IF(N($W185)&lt;-0.005,"多收 "&amp;TEXT(-N($W185),"#,##0.00"),"✔ 已结清")))&amp;IF(N($U185)&gt;0,"｜到账未开票 "&amp;TEXT(N($U185),"#,##0.00")&amp;"，待补票","")&amp;IF(N($R185)&gt;0,"｜收现 "&amp;TEXT(N($R185),"#,##0.00"),"")&amp;IF(N($S185)&gt;0,"｜收款不开票 "&amp;TEXT(N($S185),"#,##0.00"),""))</f>
        <v/>
      </c>
      <c r="Y185" s="312"/>
      <c r="AC185" s="267" t="str">
        <f aca="false">IF(OR(N($O185)=0,N($AB185)=0),"",ROUND(N($O185)/(1+N($AB185))*N($AB185),2))</f>
        <v/>
      </c>
      <c r="AD185" s="312"/>
      <c r="AE185" s="312"/>
      <c r="AF185" s="270" t="str">
        <f aca="false">IF($AN185="","",IF($AN185=1,IF($AO185&gt;=1,"一次性·已到收款期","一次性·未到期"),$AE185&amp;" 第"&amp;$AO185&amp;"/"&amp;$AN185&amp;"期"))</f>
        <v/>
      </c>
      <c r="AG185" s="268" t="str">
        <f aca="false">IF(OR($AN185="",N($M185)=0),"",ROUND(N($K185)*$AO185/$AN185,2)+N($L185))</f>
        <v/>
      </c>
      <c r="AH185" s="268" t="str">
        <f aca="false">IF($AG185="","",MAX(0,ROUND($AG185-(N($Q185)+N($R185)+N($S185)),2)))</f>
        <v/>
      </c>
      <c r="AI185" s="268" t="str">
        <f aca="false">IF(OR(TRIM($B185&amp;$C185)="",NOT(ISNUMBER($D185))),"",SUMIFS($W$3:$W$1001,$AK$3:$AK$1001,$AK185,$D$3:$D$1001,"&lt;"&amp;$D185))</f>
        <v/>
      </c>
      <c r="AJ185" s="268" t="str">
        <f aca="false">IF(TRIM($B185&amp;$C185)="","",SUMIFS($W$3:$W$1001,$AK$3:$AK$1001,$AK185))</f>
        <v/>
      </c>
      <c r="AK185" s="270" t="str">
        <f aca="false">IF(TRIM($B185&amp;$C185)="","",TRIM($B185)&amp;"｜"&amp;TRIM($C185))</f>
        <v/>
      </c>
      <c r="AL185" s="268" t="str">
        <f aca="false">IF(TRIM($B185&amp;$C185)="","",MIN(N($O185),N($Q185)))</f>
        <v/>
      </c>
      <c r="AM185" s="271" t="str">
        <f aca="false">IF(ISNUMBER($D185),YEAR($D185),"")</f>
        <v/>
      </c>
      <c r="AN185" s="271" t="str">
        <f aca="false">IF(OR(TRIM($B185&amp;$C185)="",NOT(ISNUMBER($D185)),NOT(ISNUMBER($E185))),"",IF($E185&lt;$D185,"",IF(IF($AE185="半年付",2,IF($AE185="季度付",4,IF($AE185="月付",12,IF($AE185="半月付",24,1))))=1,1,MAX(1,ROUND(($E185-$D185+1)/365*IF($AE185="半年付",2,IF($AE185="季度付",4,IF($AE185="月付",12,IF($AE185="半月付",24,1)))),0)))))</f>
        <v/>
      </c>
      <c r="AO185" s="271" t="str">
        <f aca="true">IF($AN185="","",MIN($AN185,MAX(0,INT((TODAY()-付款宽限天数-$D185)/(($E185-$D185+1)/$AN185))+1)))</f>
        <v/>
      </c>
    </row>
    <row r="186" customFormat="false" ht="18" hidden="false" customHeight="false" outlineLevel="0" collapsed="false">
      <c r="F186" s="200" t="str">
        <f aca="true">IF(TRIM($B186&amp;$C186)="","",IF(OR(ISNUMBER(SEARCH("未",$A186)),ISNUMBER(SEARCH("送出",$A186)),AND(TRIM($A186)="",NOT(ISNUMBER($D186)),N($H186)=0)),"【合同未回】","")&amp;IF(NOT(ISNUMBER($E186)),IF(OR(ISNUMBER(SEARCH("未",$A186)),ISNUMBER(SEARCH("送出",$A186)),AND(TRIM($A186)="",NOT(ISNUMBER($D186)),N($H186)=0)),"","【未填合同期】"),IF($E186&lt;TODAY(),"【已到期】",IF($E186-TODAY()&lt;=提醒天数,"【即将到期，剩余"&amp;($E186-TODAY())&amp;"天】","【正常】")))&amp;IF(OR($AD186="安装免保",$AD186="技术免保",$AD186="质保期内"),"【"&amp;$AD186&amp;"】",""))</f>
        <v/>
      </c>
      <c r="K186" s="267" t="str">
        <f aca="false">IF(OR(N($H186)=0,N($I186)=0),"",ROUND(N($H186)*N($I186)*IF(N($J186)=0,1,N($J186)),2))</f>
        <v/>
      </c>
      <c r="M186" s="267" t="str">
        <f aca="false">IF(TRIM($B186&amp;$C186)="","",IF(AND(N($K186)=0,N($L186)=0),"",ROUND(N($K186)+N($L186),2)))</f>
        <v/>
      </c>
      <c r="S186" s="267"/>
      <c r="T186" s="268" t="str">
        <f aca="false">IF(TRIM($B186&amp;$C186)="","",IF(N($O186)=0,"",MAX(0,MIN(N($O186)-N($Q186),N($W186)))))</f>
        <v/>
      </c>
      <c r="U186" s="268" t="str">
        <f aca="false">IF(TRIM($B186&amp;$C186)="","",IF(N($Q186)&lt;=N($O186),"",N($Q186)-N($O186)))</f>
        <v/>
      </c>
      <c r="V186" s="268" t="str">
        <f aca="false">IF(OR(TRIM($B186&amp;$C186)="",$W186=""),"",MAX(0,N($W186))-N($T186))</f>
        <v/>
      </c>
      <c r="W186" s="268" t="str">
        <f aca="false">IF(TRIM($B186&amp;$C186)="","",IF(AND(N($M186)=0,N($Q186)+N($R186)+N($S186)=0),"",ROUND(N($M186)-N($Q186)-N($R186)-N($S186),2)))</f>
        <v/>
      </c>
      <c r="X186" s="269" t="str">
        <f aca="false">IF(TRIM($B186&amp;$C186)="","",IF(N($M186)=0,IF((N($Q186)+N($R186)+N($S186))=0,"—未填单价","未填单价，已收 "&amp;TEXT((N($Q186)+N($R186)+N($S186)),"#,##0.00")),IF(N($W186)&gt;0.005,"欠 "&amp;TEXT(N($W186),"#,##0.00")&amp;IF(N($T186)&gt;0,"（开票未到账 "&amp;TEXT(N($T186),"#,##0.00")&amp;"）","")&amp;IF(N($V186)&gt;0,"（未开票 "&amp;TEXT(N($V186),"#,##0.00")&amp;"）",""),IF(N($W186)&lt;-0.005,"多收 "&amp;TEXT(-N($W186),"#,##0.00"),"✔ 已结清")))&amp;IF(N($U186)&gt;0,"｜到账未开票 "&amp;TEXT(N($U186),"#,##0.00")&amp;"，待补票","")&amp;IF(N($R186)&gt;0,"｜收现 "&amp;TEXT(N($R186),"#,##0.00"),"")&amp;IF(N($S186)&gt;0,"｜收款不开票 "&amp;TEXT(N($S186),"#,##0.00"),""))</f>
        <v/>
      </c>
      <c r="Y186" s="312"/>
      <c r="AC186" s="267" t="str">
        <f aca="false">IF(OR(N($O186)=0,N($AB186)=0),"",ROUND(N($O186)/(1+N($AB186))*N($AB186),2))</f>
        <v/>
      </c>
      <c r="AD186" s="312"/>
      <c r="AE186" s="312"/>
      <c r="AF186" s="270" t="str">
        <f aca="false">IF($AN186="","",IF($AN186=1,IF($AO186&gt;=1,"一次性·已到收款期","一次性·未到期"),$AE186&amp;" 第"&amp;$AO186&amp;"/"&amp;$AN186&amp;"期"))</f>
        <v/>
      </c>
      <c r="AG186" s="268" t="str">
        <f aca="false">IF(OR($AN186="",N($M186)=0),"",ROUND(N($K186)*$AO186/$AN186,2)+N($L186))</f>
        <v/>
      </c>
      <c r="AH186" s="268" t="str">
        <f aca="false">IF($AG186="","",MAX(0,ROUND($AG186-(N($Q186)+N($R186)+N($S186)),2)))</f>
        <v/>
      </c>
      <c r="AI186" s="268" t="str">
        <f aca="false">IF(OR(TRIM($B186&amp;$C186)="",NOT(ISNUMBER($D186))),"",SUMIFS($W$3:$W$1001,$AK$3:$AK$1001,$AK186,$D$3:$D$1001,"&lt;"&amp;$D186))</f>
        <v/>
      </c>
      <c r="AJ186" s="268" t="str">
        <f aca="false">IF(TRIM($B186&amp;$C186)="","",SUMIFS($W$3:$W$1001,$AK$3:$AK$1001,$AK186))</f>
        <v/>
      </c>
      <c r="AK186" s="270" t="str">
        <f aca="false">IF(TRIM($B186&amp;$C186)="","",TRIM($B186)&amp;"｜"&amp;TRIM($C186))</f>
        <v/>
      </c>
      <c r="AL186" s="268" t="str">
        <f aca="false">IF(TRIM($B186&amp;$C186)="","",MIN(N($O186),N($Q186)))</f>
        <v/>
      </c>
      <c r="AM186" s="271" t="str">
        <f aca="false">IF(ISNUMBER($D186),YEAR($D186),"")</f>
        <v/>
      </c>
      <c r="AN186" s="271" t="str">
        <f aca="false">IF(OR(TRIM($B186&amp;$C186)="",NOT(ISNUMBER($D186)),NOT(ISNUMBER($E186))),"",IF($E186&lt;$D186,"",IF(IF($AE186="半年付",2,IF($AE186="季度付",4,IF($AE186="月付",12,IF($AE186="半月付",24,1))))=1,1,MAX(1,ROUND(($E186-$D186+1)/365*IF($AE186="半年付",2,IF($AE186="季度付",4,IF($AE186="月付",12,IF($AE186="半月付",24,1)))),0)))))</f>
        <v/>
      </c>
      <c r="AO186" s="271" t="str">
        <f aca="true">IF($AN186="","",MIN($AN186,MAX(0,INT((TODAY()-付款宽限天数-$D186)/(($E186-$D186+1)/$AN186))+1)))</f>
        <v/>
      </c>
    </row>
    <row r="187" customFormat="false" ht="18" hidden="false" customHeight="false" outlineLevel="0" collapsed="false">
      <c r="F187" s="200" t="str">
        <f aca="true">IF(TRIM($B187&amp;$C187)="","",IF(OR(ISNUMBER(SEARCH("未",$A187)),ISNUMBER(SEARCH("送出",$A187)),AND(TRIM($A187)="",NOT(ISNUMBER($D187)),N($H187)=0)),"【合同未回】","")&amp;IF(NOT(ISNUMBER($E187)),IF(OR(ISNUMBER(SEARCH("未",$A187)),ISNUMBER(SEARCH("送出",$A187)),AND(TRIM($A187)="",NOT(ISNUMBER($D187)),N($H187)=0)),"","【未填合同期】"),IF($E187&lt;TODAY(),"【已到期】",IF($E187-TODAY()&lt;=提醒天数,"【即将到期，剩余"&amp;($E187-TODAY())&amp;"天】","【正常】")))&amp;IF(OR($AD187="安装免保",$AD187="技术免保",$AD187="质保期内"),"【"&amp;$AD187&amp;"】",""))</f>
        <v/>
      </c>
      <c r="K187" s="267" t="str">
        <f aca="false">IF(OR(N($H187)=0,N($I187)=0),"",ROUND(N($H187)*N($I187)*IF(N($J187)=0,1,N($J187)),2))</f>
        <v/>
      </c>
      <c r="M187" s="267" t="str">
        <f aca="false">IF(TRIM($B187&amp;$C187)="","",IF(AND(N($K187)=0,N($L187)=0),"",ROUND(N($K187)+N($L187),2)))</f>
        <v/>
      </c>
      <c r="S187" s="267"/>
      <c r="T187" s="268" t="str">
        <f aca="false">IF(TRIM($B187&amp;$C187)="","",IF(N($O187)=0,"",MAX(0,MIN(N($O187)-N($Q187),N($W187)))))</f>
        <v/>
      </c>
      <c r="U187" s="268" t="str">
        <f aca="false">IF(TRIM($B187&amp;$C187)="","",IF(N($Q187)&lt;=N($O187),"",N($Q187)-N($O187)))</f>
        <v/>
      </c>
      <c r="V187" s="268" t="str">
        <f aca="false">IF(OR(TRIM($B187&amp;$C187)="",$W187=""),"",MAX(0,N($W187))-N($T187))</f>
        <v/>
      </c>
      <c r="W187" s="268" t="str">
        <f aca="false">IF(TRIM($B187&amp;$C187)="","",IF(AND(N($M187)=0,N($Q187)+N($R187)+N($S187)=0),"",ROUND(N($M187)-N($Q187)-N($R187)-N($S187),2)))</f>
        <v/>
      </c>
      <c r="X187" s="269" t="str">
        <f aca="false">IF(TRIM($B187&amp;$C187)="","",IF(N($M187)=0,IF((N($Q187)+N($R187)+N($S187))=0,"—未填单价","未填单价，已收 "&amp;TEXT((N($Q187)+N($R187)+N($S187)),"#,##0.00")),IF(N($W187)&gt;0.005,"欠 "&amp;TEXT(N($W187),"#,##0.00")&amp;IF(N($T187)&gt;0,"（开票未到账 "&amp;TEXT(N($T187),"#,##0.00")&amp;"）","")&amp;IF(N($V187)&gt;0,"（未开票 "&amp;TEXT(N($V187),"#,##0.00")&amp;"）",""),IF(N($W187)&lt;-0.005,"多收 "&amp;TEXT(-N($W187),"#,##0.00"),"✔ 已结清")))&amp;IF(N($U187)&gt;0,"｜到账未开票 "&amp;TEXT(N($U187),"#,##0.00")&amp;"，待补票","")&amp;IF(N($R187)&gt;0,"｜收现 "&amp;TEXT(N($R187),"#,##0.00"),"")&amp;IF(N($S187)&gt;0,"｜收款不开票 "&amp;TEXT(N($S187),"#,##0.00"),""))</f>
        <v/>
      </c>
      <c r="Y187" s="312"/>
      <c r="AC187" s="267" t="str">
        <f aca="false">IF(OR(N($O187)=0,N($AB187)=0),"",ROUND(N($O187)/(1+N($AB187))*N($AB187),2))</f>
        <v/>
      </c>
      <c r="AD187" s="312"/>
      <c r="AE187" s="312"/>
      <c r="AF187" s="270" t="str">
        <f aca="false">IF($AN187="","",IF($AN187=1,IF($AO187&gt;=1,"一次性·已到收款期","一次性·未到期"),$AE187&amp;" 第"&amp;$AO187&amp;"/"&amp;$AN187&amp;"期"))</f>
        <v/>
      </c>
      <c r="AG187" s="268" t="str">
        <f aca="false">IF(OR($AN187="",N($M187)=0),"",ROUND(N($K187)*$AO187/$AN187,2)+N($L187))</f>
        <v/>
      </c>
      <c r="AH187" s="268" t="str">
        <f aca="false">IF($AG187="","",MAX(0,ROUND($AG187-(N($Q187)+N($R187)+N($S187)),2)))</f>
        <v/>
      </c>
      <c r="AI187" s="268" t="str">
        <f aca="false">IF(OR(TRIM($B187&amp;$C187)="",NOT(ISNUMBER($D187))),"",SUMIFS($W$3:$W$1001,$AK$3:$AK$1001,$AK187,$D$3:$D$1001,"&lt;"&amp;$D187))</f>
        <v/>
      </c>
      <c r="AJ187" s="268" t="str">
        <f aca="false">IF(TRIM($B187&amp;$C187)="","",SUMIFS($W$3:$W$1001,$AK$3:$AK$1001,$AK187))</f>
        <v/>
      </c>
      <c r="AK187" s="270" t="str">
        <f aca="false">IF(TRIM($B187&amp;$C187)="","",TRIM($B187)&amp;"｜"&amp;TRIM($C187))</f>
        <v/>
      </c>
      <c r="AL187" s="268" t="str">
        <f aca="false">IF(TRIM($B187&amp;$C187)="","",MIN(N($O187),N($Q187)))</f>
        <v/>
      </c>
      <c r="AM187" s="271" t="str">
        <f aca="false">IF(ISNUMBER($D187),YEAR($D187),"")</f>
        <v/>
      </c>
      <c r="AN187" s="271" t="str">
        <f aca="false">IF(OR(TRIM($B187&amp;$C187)="",NOT(ISNUMBER($D187)),NOT(ISNUMBER($E187))),"",IF($E187&lt;$D187,"",IF(IF($AE187="半年付",2,IF($AE187="季度付",4,IF($AE187="月付",12,IF($AE187="半月付",24,1))))=1,1,MAX(1,ROUND(($E187-$D187+1)/365*IF($AE187="半年付",2,IF($AE187="季度付",4,IF($AE187="月付",12,IF($AE187="半月付",24,1)))),0)))))</f>
        <v/>
      </c>
      <c r="AO187" s="271" t="str">
        <f aca="true">IF($AN187="","",MIN($AN187,MAX(0,INT((TODAY()-付款宽限天数-$D187)/(($E187-$D187+1)/$AN187))+1)))</f>
        <v/>
      </c>
    </row>
    <row r="188" customFormat="false" ht="18" hidden="false" customHeight="false" outlineLevel="0" collapsed="false">
      <c r="F188" s="200" t="str">
        <f aca="true">IF(TRIM($B188&amp;$C188)="","",IF(OR(ISNUMBER(SEARCH("未",$A188)),ISNUMBER(SEARCH("送出",$A188)),AND(TRIM($A188)="",NOT(ISNUMBER($D188)),N($H188)=0)),"【合同未回】","")&amp;IF(NOT(ISNUMBER($E188)),IF(OR(ISNUMBER(SEARCH("未",$A188)),ISNUMBER(SEARCH("送出",$A188)),AND(TRIM($A188)="",NOT(ISNUMBER($D188)),N($H188)=0)),"","【未填合同期】"),IF($E188&lt;TODAY(),"【已到期】",IF($E188-TODAY()&lt;=提醒天数,"【即将到期，剩余"&amp;($E188-TODAY())&amp;"天】","【正常】")))&amp;IF(OR($AD188="安装免保",$AD188="技术免保",$AD188="质保期内"),"【"&amp;$AD188&amp;"】",""))</f>
        <v/>
      </c>
      <c r="K188" s="267" t="str">
        <f aca="false">IF(OR(N($H188)=0,N($I188)=0),"",ROUND(N($H188)*N($I188)*IF(N($J188)=0,1,N($J188)),2))</f>
        <v/>
      </c>
      <c r="M188" s="267" t="str">
        <f aca="false">IF(TRIM($B188&amp;$C188)="","",IF(AND(N($K188)=0,N($L188)=0),"",ROUND(N($K188)+N($L188),2)))</f>
        <v/>
      </c>
      <c r="S188" s="267"/>
      <c r="T188" s="268" t="str">
        <f aca="false">IF(TRIM($B188&amp;$C188)="","",IF(N($O188)=0,"",MAX(0,MIN(N($O188)-N($Q188),N($W188)))))</f>
        <v/>
      </c>
      <c r="U188" s="268" t="str">
        <f aca="false">IF(TRIM($B188&amp;$C188)="","",IF(N($Q188)&lt;=N($O188),"",N($Q188)-N($O188)))</f>
        <v/>
      </c>
      <c r="V188" s="268" t="str">
        <f aca="false">IF(OR(TRIM($B188&amp;$C188)="",$W188=""),"",MAX(0,N($W188))-N($T188))</f>
        <v/>
      </c>
      <c r="W188" s="268" t="str">
        <f aca="false">IF(TRIM($B188&amp;$C188)="","",IF(AND(N($M188)=0,N($Q188)+N($R188)+N($S188)=0),"",ROUND(N($M188)-N($Q188)-N($R188)-N($S188),2)))</f>
        <v/>
      </c>
      <c r="X188" s="269" t="str">
        <f aca="false">IF(TRIM($B188&amp;$C188)="","",IF(N($M188)=0,IF((N($Q188)+N($R188)+N($S188))=0,"—未填单价","未填单价，已收 "&amp;TEXT((N($Q188)+N($R188)+N($S188)),"#,##0.00")),IF(N($W188)&gt;0.005,"欠 "&amp;TEXT(N($W188),"#,##0.00")&amp;IF(N($T188)&gt;0,"（开票未到账 "&amp;TEXT(N($T188),"#,##0.00")&amp;"）","")&amp;IF(N($V188)&gt;0,"（未开票 "&amp;TEXT(N($V188),"#,##0.00")&amp;"）",""),IF(N($W188)&lt;-0.005,"多收 "&amp;TEXT(-N($W188),"#,##0.00"),"✔ 已结清")))&amp;IF(N($U188)&gt;0,"｜到账未开票 "&amp;TEXT(N($U188),"#,##0.00")&amp;"，待补票","")&amp;IF(N($R188)&gt;0,"｜收现 "&amp;TEXT(N($R188),"#,##0.00"),"")&amp;IF(N($S188)&gt;0,"｜收款不开票 "&amp;TEXT(N($S188),"#,##0.00"),""))</f>
        <v/>
      </c>
      <c r="Y188" s="312"/>
      <c r="AC188" s="267" t="str">
        <f aca="false">IF(OR(N($O188)=0,N($AB188)=0),"",ROUND(N($O188)/(1+N($AB188))*N($AB188),2))</f>
        <v/>
      </c>
      <c r="AD188" s="312"/>
      <c r="AE188" s="312"/>
      <c r="AF188" s="270" t="str">
        <f aca="false">IF($AN188="","",IF($AN188=1,IF($AO188&gt;=1,"一次性·已到收款期","一次性·未到期"),$AE188&amp;" 第"&amp;$AO188&amp;"/"&amp;$AN188&amp;"期"))</f>
        <v/>
      </c>
      <c r="AG188" s="268" t="str">
        <f aca="false">IF(OR($AN188="",N($M188)=0),"",ROUND(N($K188)*$AO188/$AN188,2)+N($L188))</f>
        <v/>
      </c>
      <c r="AH188" s="268" t="str">
        <f aca="false">IF($AG188="","",MAX(0,ROUND($AG188-(N($Q188)+N($R188)+N($S188)),2)))</f>
        <v/>
      </c>
      <c r="AI188" s="268" t="str">
        <f aca="false">IF(OR(TRIM($B188&amp;$C188)="",NOT(ISNUMBER($D188))),"",SUMIFS($W$3:$W$1001,$AK$3:$AK$1001,$AK188,$D$3:$D$1001,"&lt;"&amp;$D188))</f>
        <v/>
      </c>
      <c r="AJ188" s="268" t="str">
        <f aca="false">IF(TRIM($B188&amp;$C188)="","",SUMIFS($W$3:$W$1001,$AK$3:$AK$1001,$AK188))</f>
        <v/>
      </c>
      <c r="AK188" s="270" t="str">
        <f aca="false">IF(TRIM($B188&amp;$C188)="","",TRIM($B188)&amp;"｜"&amp;TRIM($C188))</f>
        <v/>
      </c>
      <c r="AL188" s="268" t="str">
        <f aca="false">IF(TRIM($B188&amp;$C188)="","",MIN(N($O188),N($Q188)))</f>
        <v/>
      </c>
      <c r="AM188" s="271" t="str">
        <f aca="false">IF(ISNUMBER($D188),YEAR($D188),"")</f>
        <v/>
      </c>
      <c r="AN188" s="271" t="str">
        <f aca="false">IF(OR(TRIM($B188&amp;$C188)="",NOT(ISNUMBER($D188)),NOT(ISNUMBER($E188))),"",IF($E188&lt;$D188,"",IF(IF($AE188="半年付",2,IF($AE188="季度付",4,IF($AE188="月付",12,IF($AE188="半月付",24,1))))=1,1,MAX(1,ROUND(($E188-$D188+1)/365*IF($AE188="半年付",2,IF($AE188="季度付",4,IF($AE188="月付",12,IF($AE188="半月付",24,1)))),0)))))</f>
        <v/>
      </c>
      <c r="AO188" s="271" t="str">
        <f aca="true">IF($AN188="","",MIN($AN188,MAX(0,INT((TODAY()-付款宽限天数-$D188)/(($E188-$D188+1)/$AN188))+1)))</f>
        <v/>
      </c>
    </row>
    <row r="189" customFormat="false" ht="18" hidden="false" customHeight="false" outlineLevel="0" collapsed="false">
      <c r="F189" s="200" t="str">
        <f aca="true">IF(TRIM($B189&amp;$C189)="","",IF(OR(ISNUMBER(SEARCH("未",$A189)),ISNUMBER(SEARCH("送出",$A189)),AND(TRIM($A189)="",NOT(ISNUMBER($D189)),N($H189)=0)),"【合同未回】","")&amp;IF(NOT(ISNUMBER($E189)),IF(OR(ISNUMBER(SEARCH("未",$A189)),ISNUMBER(SEARCH("送出",$A189)),AND(TRIM($A189)="",NOT(ISNUMBER($D189)),N($H189)=0)),"","【未填合同期】"),IF($E189&lt;TODAY(),"【已到期】",IF($E189-TODAY()&lt;=提醒天数,"【即将到期，剩余"&amp;($E189-TODAY())&amp;"天】","【正常】")))&amp;IF(OR($AD189="安装免保",$AD189="技术免保",$AD189="质保期内"),"【"&amp;$AD189&amp;"】",""))</f>
        <v/>
      </c>
      <c r="K189" s="267" t="str">
        <f aca="false">IF(OR(N($H189)=0,N($I189)=0),"",ROUND(N($H189)*N($I189)*IF(N($J189)=0,1,N($J189)),2))</f>
        <v/>
      </c>
      <c r="M189" s="267" t="str">
        <f aca="false">IF(TRIM($B189&amp;$C189)="","",IF(AND(N($K189)=0,N($L189)=0),"",ROUND(N($K189)+N($L189),2)))</f>
        <v/>
      </c>
      <c r="S189" s="267"/>
      <c r="T189" s="268" t="str">
        <f aca="false">IF(TRIM($B189&amp;$C189)="","",IF(N($O189)=0,"",MAX(0,MIN(N($O189)-N($Q189),N($W189)))))</f>
        <v/>
      </c>
      <c r="U189" s="268" t="str">
        <f aca="false">IF(TRIM($B189&amp;$C189)="","",IF(N($Q189)&lt;=N($O189),"",N($Q189)-N($O189)))</f>
        <v/>
      </c>
      <c r="V189" s="268" t="str">
        <f aca="false">IF(OR(TRIM($B189&amp;$C189)="",$W189=""),"",MAX(0,N($W189))-N($T189))</f>
        <v/>
      </c>
      <c r="W189" s="268" t="str">
        <f aca="false">IF(TRIM($B189&amp;$C189)="","",IF(AND(N($M189)=0,N($Q189)+N($R189)+N($S189)=0),"",ROUND(N($M189)-N($Q189)-N($R189)-N($S189),2)))</f>
        <v/>
      </c>
      <c r="X189" s="269" t="str">
        <f aca="false">IF(TRIM($B189&amp;$C189)="","",IF(N($M189)=0,IF((N($Q189)+N($R189)+N($S189))=0,"—未填单价","未填单价，已收 "&amp;TEXT((N($Q189)+N($R189)+N($S189)),"#,##0.00")),IF(N($W189)&gt;0.005,"欠 "&amp;TEXT(N($W189),"#,##0.00")&amp;IF(N($T189)&gt;0,"（开票未到账 "&amp;TEXT(N($T189),"#,##0.00")&amp;"）","")&amp;IF(N($V189)&gt;0,"（未开票 "&amp;TEXT(N($V189),"#,##0.00")&amp;"）",""),IF(N($W189)&lt;-0.005,"多收 "&amp;TEXT(-N($W189),"#,##0.00"),"✔ 已结清")))&amp;IF(N($U189)&gt;0,"｜到账未开票 "&amp;TEXT(N($U189),"#,##0.00")&amp;"，待补票","")&amp;IF(N($R189)&gt;0,"｜收现 "&amp;TEXT(N($R189),"#,##0.00"),"")&amp;IF(N($S189)&gt;0,"｜收款不开票 "&amp;TEXT(N($S189),"#,##0.00"),""))</f>
        <v/>
      </c>
      <c r="Y189" s="312"/>
      <c r="AC189" s="267" t="str">
        <f aca="false">IF(OR(N($O189)=0,N($AB189)=0),"",ROUND(N($O189)/(1+N($AB189))*N($AB189),2))</f>
        <v/>
      </c>
      <c r="AD189" s="312"/>
      <c r="AE189" s="312"/>
      <c r="AF189" s="270" t="str">
        <f aca="false">IF($AN189="","",IF($AN189=1,IF($AO189&gt;=1,"一次性·已到收款期","一次性·未到期"),$AE189&amp;" 第"&amp;$AO189&amp;"/"&amp;$AN189&amp;"期"))</f>
        <v/>
      </c>
      <c r="AG189" s="268" t="str">
        <f aca="false">IF(OR($AN189="",N($M189)=0),"",ROUND(N($K189)*$AO189/$AN189,2)+N($L189))</f>
        <v/>
      </c>
      <c r="AH189" s="268" t="str">
        <f aca="false">IF($AG189="","",MAX(0,ROUND($AG189-(N($Q189)+N($R189)+N($S189)),2)))</f>
        <v/>
      </c>
      <c r="AI189" s="268" t="str">
        <f aca="false">IF(OR(TRIM($B189&amp;$C189)="",NOT(ISNUMBER($D189))),"",SUMIFS($W$3:$W$1001,$AK$3:$AK$1001,$AK189,$D$3:$D$1001,"&lt;"&amp;$D189))</f>
        <v/>
      </c>
      <c r="AJ189" s="268" t="str">
        <f aca="false">IF(TRIM($B189&amp;$C189)="","",SUMIFS($W$3:$W$1001,$AK$3:$AK$1001,$AK189))</f>
        <v/>
      </c>
      <c r="AK189" s="270" t="str">
        <f aca="false">IF(TRIM($B189&amp;$C189)="","",TRIM($B189)&amp;"｜"&amp;TRIM($C189))</f>
        <v/>
      </c>
      <c r="AL189" s="268" t="str">
        <f aca="false">IF(TRIM($B189&amp;$C189)="","",MIN(N($O189),N($Q189)))</f>
        <v/>
      </c>
      <c r="AM189" s="271" t="str">
        <f aca="false">IF(ISNUMBER($D189),YEAR($D189),"")</f>
        <v/>
      </c>
      <c r="AN189" s="271" t="str">
        <f aca="false">IF(OR(TRIM($B189&amp;$C189)="",NOT(ISNUMBER($D189)),NOT(ISNUMBER($E189))),"",IF($E189&lt;$D189,"",IF(IF($AE189="半年付",2,IF($AE189="季度付",4,IF($AE189="月付",12,IF($AE189="半月付",24,1))))=1,1,MAX(1,ROUND(($E189-$D189+1)/365*IF($AE189="半年付",2,IF($AE189="季度付",4,IF($AE189="月付",12,IF($AE189="半月付",24,1)))),0)))))</f>
        <v/>
      </c>
      <c r="AO189" s="271" t="str">
        <f aca="true">IF($AN189="","",MIN($AN189,MAX(0,INT((TODAY()-付款宽限天数-$D189)/(($E189-$D189+1)/$AN189))+1)))</f>
        <v/>
      </c>
    </row>
    <row r="190" customFormat="false" ht="18" hidden="false" customHeight="false" outlineLevel="0" collapsed="false">
      <c r="F190" s="200" t="str">
        <f aca="true">IF(TRIM($B190&amp;$C190)="","",IF(OR(ISNUMBER(SEARCH("未",$A190)),ISNUMBER(SEARCH("送出",$A190)),AND(TRIM($A190)="",NOT(ISNUMBER($D190)),N($H190)=0)),"【合同未回】","")&amp;IF(NOT(ISNUMBER($E190)),IF(OR(ISNUMBER(SEARCH("未",$A190)),ISNUMBER(SEARCH("送出",$A190)),AND(TRIM($A190)="",NOT(ISNUMBER($D190)),N($H190)=0)),"","【未填合同期】"),IF($E190&lt;TODAY(),"【已到期】",IF($E190-TODAY()&lt;=提醒天数,"【即将到期，剩余"&amp;($E190-TODAY())&amp;"天】","【正常】")))&amp;IF(OR($AD190="安装免保",$AD190="技术免保",$AD190="质保期内"),"【"&amp;$AD190&amp;"】",""))</f>
        <v/>
      </c>
      <c r="K190" s="267" t="str">
        <f aca="false">IF(OR(N($H190)=0,N($I190)=0),"",ROUND(N($H190)*N($I190)*IF(N($J190)=0,1,N($J190)),2))</f>
        <v/>
      </c>
      <c r="M190" s="267" t="str">
        <f aca="false">IF(TRIM($B190&amp;$C190)="","",IF(AND(N($K190)=0,N($L190)=0),"",ROUND(N($K190)+N($L190),2)))</f>
        <v/>
      </c>
      <c r="S190" s="267"/>
      <c r="T190" s="268" t="str">
        <f aca="false">IF(TRIM($B190&amp;$C190)="","",IF(N($O190)=0,"",MAX(0,MIN(N($O190)-N($Q190),N($W190)))))</f>
        <v/>
      </c>
      <c r="U190" s="268" t="str">
        <f aca="false">IF(TRIM($B190&amp;$C190)="","",IF(N($Q190)&lt;=N($O190),"",N($Q190)-N($O190)))</f>
        <v/>
      </c>
      <c r="V190" s="268" t="str">
        <f aca="false">IF(OR(TRIM($B190&amp;$C190)="",$W190=""),"",MAX(0,N($W190))-N($T190))</f>
        <v/>
      </c>
      <c r="W190" s="268" t="str">
        <f aca="false">IF(TRIM($B190&amp;$C190)="","",IF(AND(N($M190)=0,N($Q190)+N($R190)+N($S190)=0),"",ROUND(N($M190)-N($Q190)-N($R190)-N($S190),2)))</f>
        <v/>
      </c>
      <c r="X190" s="269" t="str">
        <f aca="false">IF(TRIM($B190&amp;$C190)="","",IF(N($M190)=0,IF((N($Q190)+N($R190)+N($S190))=0,"—未填单价","未填单价，已收 "&amp;TEXT((N($Q190)+N($R190)+N($S190)),"#,##0.00")),IF(N($W190)&gt;0.005,"欠 "&amp;TEXT(N($W190),"#,##0.00")&amp;IF(N($T190)&gt;0,"（开票未到账 "&amp;TEXT(N($T190),"#,##0.00")&amp;"）","")&amp;IF(N($V190)&gt;0,"（未开票 "&amp;TEXT(N($V190),"#,##0.00")&amp;"）",""),IF(N($W190)&lt;-0.005,"多收 "&amp;TEXT(-N($W190),"#,##0.00"),"✔ 已结清")))&amp;IF(N($U190)&gt;0,"｜到账未开票 "&amp;TEXT(N($U190),"#,##0.00")&amp;"，待补票","")&amp;IF(N($R190)&gt;0,"｜收现 "&amp;TEXT(N($R190),"#,##0.00"),"")&amp;IF(N($S190)&gt;0,"｜收款不开票 "&amp;TEXT(N($S190),"#,##0.00"),""))</f>
        <v/>
      </c>
      <c r="Y190" s="312"/>
      <c r="AC190" s="267" t="str">
        <f aca="false">IF(OR(N($O190)=0,N($AB190)=0),"",ROUND(N($O190)/(1+N($AB190))*N($AB190),2))</f>
        <v/>
      </c>
      <c r="AD190" s="312"/>
      <c r="AE190" s="312"/>
      <c r="AF190" s="270" t="str">
        <f aca="false">IF($AN190="","",IF($AN190=1,IF($AO190&gt;=1,"一次性·已到收款期","一次性·未到期"),$AE190&amp;" 第"&amp;$AO190&amp;"/"&amp;$AN190&amp;"期"))</f>
        <v/>
      </c>
      <c r="AG190" s="268" t="str">
        <f aca="false">IF(OR($AN190="",N($M190)=0),"",ROUND(N($K190)*$AO190/$AN190,2)+N($L190))</f>
        <v/>
      </c>
      <c r="AH190" s="268" t="str">
        <f aca="false">IF($AG190="","",MAX(0,ROUND($AG190-(N($Q190)+N($R190)+N($S190)),2)))</f>
        <v/>
      </c>
      <c r="AI190" s="268" t="str">
        <f aca="false">IF(OR(TRIM($B190&amp;$C190)="",NOT(ISNUMBER($D190))),"",SUMIFS($W$3:$W$1001,$AK$3:$AK$1001,$AK190,$D$3:$D$1001,"&lt;"&amp;$D190))</f>
        <v/>
      </c>
      <c r="AJ190" s="268" t="str">
        <f aca="false">IF(TRIM($B190&amp;$C190)="","",SUMIFS($W$3:$W$1001,$AK$3:$AK$1001,$AK190))</f>
        <v/>
      </c>
      <c r="AK190" s="270" t="str">
        <f aca="false">IF(TRIM($B190&amp;$C190)="","",TRIM($B190)&amp;"｜"&amp;TRIM($C190))</f>
        <v/>
      </c>
      <c r="AL190" s="268" t="str">
        <f aca="false">IF(TRIM($B190&amp;$C190)="","",MIN(N($O190),N($Q190)))</f>
        <v/>
      </c>
      <c r="AM190" s="271" t="str">
        <f aca="false">IF(ISNUMBER($D190),YEAR($D190),"")</f>
        <v/>
      </c>
      <c r="AN190" s="271" t="str">
        <f aca="false">IF(OR(TRIM($B190&amp;$C190)="",NOT(ISNUMBER($D190)),NOT(ISNUMBER($E190))),"",IF($E190&lt;$D190,"",IF(IF($AE190="半年付",2,IF($AE190="季度付",4,IF($AE190="月付",12,IF($AE190="半月付",24,1))))=1,1,MAX(1,ROUND(($E190-$D190+1)/365*IF($AE190="半年付",2,IF($AE190="季度付",4,IF($AE190="月付",12,IF($AE190="半月付",24,1)))),0)))))</f>
        <v/>
      </c>
      <c r="AO190" s="271" t="str">
        <f aca="true">IF($AN190="","",MIN($AN190,MAX(0,INT((TODAY()-付款宽限天数-$D190)/(($E190-$D190+1)/$AN190))+1)))</f>
        <v/>
      </c>
    </row>
    <row r="191" customFormat="false" ht="18" hidden="false" customHeight="false" outlineLevel="0" collapsed="false">
      <c r="F191" s="200" t="str">
        <f aca="true">IF(TRIM($B191&amp;$C191)="","",IF(OR(ISNUMBER(SEARCH("未",$A191)),ISNUMBER(SEARCH("送出",$A191)),AND(TRIM($A191)="",NOT(ISNUMBER($D191)),N($H191)=0)),"【合同未回】","")&amp;IF(NOT(ISNUMBER($E191)),IF(OR(ISNUMBER(SEARCH("未",$A191)),ISNUMBER(SEARCH("送出",$A191)),AND(TRIM($A191)="",NOT(ISNUMBER($D191)),N($H191)=0)),"","【未填合同期】"),IF($E191&lt;TODAY(),"【已到期】",IF($E191-TODAY()&lt;=提醒天数,"【即将到期，剩余"&amp;($E191-TODAY())&amp;"天】","【正常】")))&amp;IF(OR($AD191="安装免保",$AD191="技术免保",$AD191="质保期内"),"【"&amp;$AD191&amp;"】",""))</f>
        <v/>
      </c>
      <c r="K191" s="267" t="str">
        <f aca="false">IF(OR(N($H191)=0,N($I191)=0),"",ROUND(N($H191)*N($I191)*IF(N($J191)=0,1,N($J191)),2))</f>
        <v/>
      </c>
      <c r="M191" s="267" t="str">
        <f aca="false">IF(TRIM($B191&amp;$C191)="","",IF(AND(N($K191)=0,N($L191)=0),"",ROUND(N($K191)+N($L191),2)))</f>
        <v/>
      </c>
      <c r="S191" s="267"/>
      <c r="T191" s="268" t="str">
        <f aca="false">IF(TRIM($B191&amp;$C191)="","",IF(N($O191)=0,"",MAX(0,MIN(N($O191)-N($Q191),N($W191)))))</f>
        <v/>
      </c>
      <c r="U191" s="268" t="str">
        <f aca="false">IF(TRIM($B191&amp;$C191)="","",IF(N($Q191)&lt;=N($O191),"",N($Q191)-N($O191)))</f>
        <v/>
      </c>
      <c r="V191" s="268" t="str">
        <f aca="false">IF(OR(TRIM($B191&amp;$C191)="",$W191=""),"",MAX(0,N($W191))-N($T191))</f>
        <v/>
      </c>
      <c r="W191" s="268" t="str">
        <f aca="false">IF(TRIM($B191&amp;$C191)="","",IF(AND(N($M191)=0,N($Q191)+N($R191)+N($S191)=0),"",ROUND(N($M191)-N($Q191)-N($R191)-N($S191),2)))</f>
        <v/>
      </c>
      <c r="X191" s="269" t="str">
        <f aca="false">IF(TRIM($B191&amp;$C191)="","",IF(N($M191)=0,IF((N($Q191)+N($R191)+N($S191))=0,"—未填单价","未填单价，已收 "&amp;TEXT((N($Q191)+N($R191)+N($S191)),"#,##0.00")),IF(N($W191)&gt;0.005,"欠 "&amp;TEXT(N($W191),"#,##0.00")&amp;IF(N($T191)&gt;0,"（开票未到账 "&amp;TEXT(N($T191),"#,##0.00")&amp;"）","")&amp;IF(N($V191)&gt;0,"（未开票 "&amp;TEXT(N($V191),"#,##0.00")&amp;"）",""),IF(N($W191)&lt;-0.005,"多收 "&amp;TEXT(-N($W191),"#,##0.00"),"✔ 已结清")))&amp;IF(N($U191)&gt;0,"｜到账未开票 "&amp;TEXT(N($U191),"#,##0.00")&amp;"，待补票","")&amp;IF(N($R191)&gt;0,"｜收现 "&amp;TEXT(N($R191),"#,##0.00"),"")&amp;IF(N($S191)&gt;0,"｜收款不开票 "&amp;TEXT(N($S191),"#,##0.00"),""))</f>
        <v/>
      </c>
      <c r="Y191" s="312"/>
      <c r="AC191" s="267" t="str">
        <f aca="false">IF(OR(N($O191)=0,N($AB191)=0),"",ROUND(N($O191)/(1+N($AB191))*N($AB191),2))</f>
        <v/>
      </c>
      <c r="AD191" s="312"/>
      <c r="AE191" s="312"/>
      <c r="AF191" s="270" t="str">
        <f aca="false">IF($AN191="","",IF($AN191=1,IF($AO191&gt;=1,"一次性·已到收款期","一次性·未到期"),$AE191&amp;" 第"&amp;$AO191&amp;"/"&amp;$AN191&amp;"期"))</f>
        <v/>
      </c>
      <c r="AG191" s="268" t="str">
        <f aca="false">IF(OR($AN191="",N($M191)=0),"",ROUND(N($K191)*$AO191/$AN191,2)+N($L191))</f>
        <v/>
      </c>
      <c r="AH191" s="268" t="str">
        <f aca="false">IF($AG191="","",MAX(0,ROUND($AG191-(N($Q191)+N($R191)+N($S191)),2)))</f>
        <v/>
      </c>
      <c r="AI191" s="268" t="str">
        <f aca="false">IF(OR(TRIM($B191&amp;$C191)="",NOT(ISNUMBER($D191))),"",SUMIFS($W$3:$W$1001,$AK$3:$AK$1001,$AK191,$D$3:$D$1001,"&lt;"&amp;$D191))</f>
        <v/>
      </c>
      <c r="AJ191" s="268" t="str">
        <f aca="false">IF(TRIM($B191&amp;$C191)="","",SUMIFS($W$3:$W$1001,$AK$3:$AK$1001,$AK191))</f>
        <v/>
      </c>
      <c r="AK191" s="270" t="str">
        <f aca="false">IF(TRIM($B191&amp;$C191)="","",TRIM($B191)&amp;"｜"&amp;TRIM($C191))</f>
        <v/>
      </c>
      <c r="AL191" s="268" t="str">
        <f aca="false">IF(TRIM($B191&amp;$C191)="","",MIN(N($O191),N($Q191)))</f>
        <v/>
      </c>
      <c r="AM191" s="271" t="str">
        <f aca="false">IF(ISNUMBER($D191),YEAR($D191),"")</f>
        <v/>
      </c>
      <c r="AN191" s="271" t="str">
        <f aca="false">IF(OR(TRIM($B191&amp;$C191)="",NOT(ISNUMBER($D191)),NOT(ISNUMBER($E191))),"",IF($E191&lt;$D191,"",IF(IF($AE191="半年付",2,IF($AE191="季度付",4,IF($AE191="月付",12,IF($AE191="半月付",24,1))))=1,1,MAX(1,ROUND(($E191-$D191+1)/365*IF($AE191="半年付",2,IF($AE191="季度付",4,IF($AE191="月付",12,IF($AE191="半月付",24,1)))),0)))))</f>
        <v/>
      </c>
      <c r="AO191" s="271" t="str">
        <f aca="true">IF($AN191="","",MIN($AN191,MAX(0,INT((TODAY()-付款宽限天数-$D191)/(($E191-$D191+1)/$AN191))+1)))</f>
        <v/>
      </c>
    </row>
    <row r="192" customFormat="false" ht="18" hidden="false" customHeight="false" outlineLevel="0" collapsed="false">
      <c r="F192" s="200" t="str">
        <f aca="true">IF(TRIM($B192&amp;$C192)="","",IF(OR(ISNUMBER(SEARCH("未",$A192)),ISNUMBER(SEARCH("送出",$A192)),AND(TRIM($A192)="",NOT(ISNUMBER($D192)),N($H192)=0)),"【合同未回】","")&amp;IF(NOT(ISNUMBER($E192)),IF(OR(ISNUMBER(SEARCH("未",$A192)),ISNUMBER(SEARCH("送出",$A192)),AND(TRIM($A192)="",NOT(ISNUMBER($D192)),N($H192)=0)),"","【未填合同期】"),IF($E192&lt;TODAY(),"【已到期】",IF($E192-TODAY()&lt;=提醒天数,"【即将到期，剩余"&amp;($E192-TODAY())&amp;"天】","【正常】")))&amp;IF(OR($AD192="安装免保",$AD192="技术免保",$AD192="质保期内"),"【"&amp;$AD192&amp;"】",""))</f>
        <v/>
      </c>
      <c r="K192" s="267" t="str">
        <f aca="false">IF(OR(N($H192)=0,N($I192)=0),"",ROUND(N($H192)*N($I192)*IF(N($J192)=0,1,N($J192)),2))</f>
        <v/>
      </c>
      <c r="M192" s="267" t="str">
        <f aca="false">IF(TRIM($B192&amp;$C192)="","",IF(AND(N($K192)=0,N($L192)=0),"",ROUND(N($K192)+N($L192),2)))</f>
        <v/>
      </c>
      <c r="S192" s="267"/>
      <c r="T192" s="268" t="str">
        <f aca="false">IF(TRIM($B192&amp;$C192)="","",IF(N($O192)=0,"",MAX(0,MIN(N($O192)-N($Q192),N($W192)))))</f>
        <v/>
      </c>
      <c r="U192" s="268" t="str">
        <f aca="false">IF(TRIM($B192&amp;$C192)="","",IF(N($Q192)&lt;=N($O192),"",N($Q192)-N($O192)))</f>
        <v/>
      </c>
      <c r="V192" s="268" t="str">
        <f aca="false">IF(OR(TRIM($B192&amp;$C192)="",$W192=""),"",MAX(0,N($W192))-N($T192))</f>
        <v/>
      </c>
      <c r="W192" s="268" t="str">
        <f aca="false">IF(TRIM($B192&amp;$C192)="","",IF(AND(N($M192)=0,N($Q192)+N($R192)+N($S192)=0),"",ROUND(N($M192)-N($Q192)-N($R192)-N($S192),2)))</f>
        <v/>
      </c>
      <c r="X192" s="269" t="str">
        <f aca="false">IF(TRIM($B192&amp;$C192)="","",IF(N($M192)=0,IF((N($Q192)+N($R192)+N($S192))=0,"—未填单价","未填单价，已收 "&amp;TEXT((N($Q192)+N($R192)+N($S192)),"#,##0.00")),IF(N($W192)&gt;0.005,"欠 "&amp;TEXT(N($W192),"#,##0.00")&amp;IF(N($T192)&gt;0,"（开票未到账 "&amp;TEXT(N($T192),"#,##0.00")&amp;"）","")&amp;IF(N($V192)&gt;0,"（未开票 "&amp;TEXT(N($V192),"#,##0.00")&amp;"）",""),IF(N($W192)&lt;-0.005,"多收 "&amp;TEXT(-N($W192),"#,##0.00"),"✔ 已结清")))&amp;IF(N($U192)&gt;0,"｜到账未开票 "&amp;TEXT(N($U192),"#,##0.00")&amp;"，待补票","")&amp;IF(N($R192)&gt;0,"｜收现 "&amp;TEXT(N($R192),"#,##0.00"),"")&amp;IF(N($S192)&gt;0,"｜收款不开票 "&amp;TEXT(N($S192),"#,##0.00"),""))</f>
        <v/>
      </c>
      <c r="Y192" s="312"/>
      <c r="AC192" s="267" t="str">
        <f aca="false">IF(OR(N($O192)=0,N($AB192)=0),"",ROUND(N($O192)/(1+N($AB192))*N($AB192),2))</f>
        <v/>
      </c>
      <c r="AD192" s="312"/>
      <c r="AE192" s="312"/>
      <c r="AF192" s="270" t="str">
        <f aca="false">IF($AN192="","",IF($AN192=1,IF($AO192&gt;=1,"一次性·已到收款期","一次性·未到期"),$AE192&amp;" 第"&amp;$AO192&amp;"/"&amp;$AN192&amp;"期"))</f>
        <v/>
      </c>
      <c r="AG192" s="268" t="str">
        <f aca="false">IF(OR($AN192="",N($M192)=0),"",ROUND(N($K192)*$AO192/$AN192,2)+N($L192))</f>
        <v/>
      </c>
      <c r="AH192" s="268" t="str">
        <f aca="false">IF($AG192="","",MAX(0,ROUND($AG192-(N($Q192)+N($R192)+N($S192)),2)))</f>
        <v/>
      </c>
      <c r="AI192" s="268" t="str">
        <f aca="false">IF(OR(TRIM($B192&amp;$C192)="",NOT(ISNUMBER($D192))),"",SUMIFS($W$3:$W$1001,$AK$3:$AK$1001,$AK192,$D$3:$D$1001,"&lt;"&amp;$D192))</f>
        <v/>
      </c>
      <c r="AJ192" s="268" t="str">
        <f aca="false">IF(TRIM($B192&amp;$C192)="","",SUMIFS($W$3:$W$1001,$AK$3:$AK$1001,$AK192))</f>
        <v/>
      </c>
      <c r="AK192" s="270" t="str">
        <f aca="false">IF(TRIM($B192&amp;$C192)="","",TRIM($B192)&amp;"｜"&amp;TRIM($C192))</f>
        <v/>
      </c>
      <c r="AL192" s="268" t="str">
        <f aca="false">IF(TRIM($B192&amp;$C192)="","",MIN(N($O192),N($Q192)))</f>
        <v/>
      </c>
      <c r="AM192" s="271" t="str">
        <f aca="false">IF(ISNUMBER($D192),YEAR($D192),"")</f>
        <v/>
      </c>
      <c r="AN192" s="271" t="str">
        <f aca="false">IF(OR(TRIM($B192&amp;$C192)="",NOT(ISNUMBER($D192)),NOT(ISNUMBER($E192))),"",IF($E192&lt;$D192,"",IF(IF($AE192="半年付",2,IF($AE192="季度付",4,IF($AE192="月付",12,IF($AE192="半月付",24,1))))=1,1,MAX(1,ROUND(($E192-$D192+1)/365*IF($AE192="半年付",2,IF($AE192="季度付",4,IF($AE192="月付",12,IF($AE192="半月付",24,1)))),0)))))</f>
        <v/>
      </c>
      <c r="AO192" s="271" t="str">
        <f aca="true">IF($AN192="","",MIN($AN192,MAX(0,INT((TODAY()-付款宽限天数-$D192)/(($E192-$D192+1)/$AN192))+1)))</f>
        <v/>
      </c>
    </row>
    <row r="193" customFormat="false" ht="18" hidden="false" customHeight="false" outlineLevel="0" collapsed="false">
      <c r="F193" s="200" t="str">
        <f aca="true">IF(TRIM($B193&amp;$C193)="","",IF(OR(ISNUMBER(SEARCH("未",$A193)),ISNUMBER(SEARCH("送出",$A193)),AND(TRIM($A193)="",NOT(ISNUMBER($D193)),N($H193)=0)),"【合同未回】","")&amp;IF(NOT(ISNUMBER($E193)),IF(OR(ISNUMBER(SEARCH("未",$A193)),ISNUMBER(SEARCH("送出",$A193)),AND(TRIM($A193)="",NOT(ISNUMBER($D193)),N($H193)=0)),"","【未填合同期】"),IF($E193&lt;TODAY(),"【已到期】",IF($E193-TODAY()&lt;=提醒天数,"【即将到期，剩余"&amp;($E193-TODAY())&amp;"天】","【正常】")))&amp;IF(OR($AD193="安装免保",$AD193="技术免保",$AD193="质保期内"),"【"&amp;$AD193&amp;"】",""))</f>
        <v/>
      </c>
      <c r="K193" s="267" t="str">
        <f aca="false">IF(OR(N($H193)=0,N($I193)=0),"",ROUND(N($H193)*N($I193)*IF(N($J193)=0,1,N($J193)),2))</f>
        <v/>
      </c>
      <c r="M193" s="267" t="str">
        <f aca="false">IF(TRIM($B193&amp;$C193)="","",IF(AND(N($K193)=0,N($L193)=0),"",ROUND(N($K193)+N($L193),2)))</f>
        <v/>
      </c>
      <c r="S193" s="267"/>
      <c r="T193" s="268" t="str">
        <f aca="false">IF(TRIM($B193&amp;$C193)="","",IF(N($O193)=0,"",MAX(0,MIN(N($O193)-N($Q193),N($W193)))))</f>
        <v/>
      </c>
      <c r="U193" s="268" t="str">
        <f aca="false">IF(TRIM($B193&amp;$C193)="","",IF(N($Q193)&lt;=N($O193),"",N($Q193)-N($O193)))</f>
        <v/>
      </c>
      <c r="V193" s="268" t="str">
        <f aca="false">IF(OR(TRIM($B193&amp;$C193)="",$W193=""),"",MAX(0,N($W193))-N($T193))</f>
        <v/>
      </c>
      <c r="W193" s="268" t="str">
        <f aca="false">IF(TRIM($B193&amp;$C193)="","",IF(AND(N($M193)=0,N($Q193)+N($R193)+N($S193)=0),"",ROUND(N($M193)-N($Q193)-N($R193)-N($S193),2)))</f>
        <v/>
      </c>
      <c r="X193" s="269" t="str">
        <f aca="false">IF(TRIM($B193&amp;$C193)="","",IF(N($M193)=0,IF((N($Q193)+N($R193)+N($S193))=0,"—未填单价","未填单价，已收 "&amp;TEXT((N($Q193)+N($R193)+N($S193)),"#,##0.00")),IF(N($W193)&gt;0.005,"欠 "&amp;TEXT(N($W193),"#,##0.00")&amp;IF(N($T193)&gt;0,"（开票未到账 "&amp;TEXT(N($T193),"#,##0.00")&amp;"）","")&amp;IF(N($V193)&gt;0,"（未开票 "&amp;TEXT(N($V193),"#,##0.00")&amp;"）",""),IF(N($W193)&lt;-0.005,"多收 "&amp;TEXT(-N($W193),"#,##0.00"),"✔ 已结清")))&amp;IF(N($U193)&gt;0,"｜到账未开票 "&amp;TEXT(N($U193),"#,##0.00")&amp;"，待补票","")&amp;IF(N($R193)&gt;0,"｜收现 "&amp;TEXT(N($R193),"#,##0.00"),"")&amp;IF(N($S193)&gt;0,"｜收款不开票 "&amp;TEXT(N($S193),"#,##0.00"),""))</f>
        <v/>
      </c>
      <c r="Y193" s="312"/>
      <c r="AC193" s="267" t="str">
        <f aca="false">IF(OR(N($O193)=0,N($AB193)=0),"",ROUND(N($O193)/(1+N($AB193))*N($AB193),2))</f>
        <v/>
      </c>
      <c r="AD193" s="312"/>
      <c r="AE193" s="312"/>
      <c r="AF193" s="270" t="str">
        <f aca="false">IF($AN193="","",IF($AN193=1,IF($AO193&gt;=1,"一次性·已到收款期","一次性·未到期"),$AE193&amp;" 第"&amp;$AO193&amp;"/"&amp;$AN193&amp;"期"))</f>
        <v/>
      </c>
      <c r="AG193" s="268" t="str">
        <f aca="false">IF(OR($AN193="",N($M193)=0),"",ROUND(N($K193)*$AO193/$AN193,2)+N($L193))</f>
        <v/>
      </c>
      <c r="AH193" s="268" t="str">
        <f aca="false">IF($AG193="","",MAX(0,ROUND($AG193-(N($Q193)+N($R193)+N($S193)),2)))</f>
        <v/>
      </c>
      <c r="AI193" s="268" t="str">
        <f aca="false">IF(OR(TRIM($B193&amp;$C193)="",NOT(ISNUMBER($D193))),"",SUMIFS($W$3:$W$1001,$AK$3:$AK$1001,$AK193,$D$3:$D$1001,"&lt;"&amp;$D193))</f>
        <v/>
      </c>
      <c r="AJ193" s="268" t="str">
        <f aca="false">IF(TRIM($B193&amp;$C193)="","",SUMIFS($W$3:$W$1001,$AK$3:$AK$1001,$AK193))</f>
        <v/>
      </c>
      <c r="AK193" s="270" t="str">
        <f aca="false">IF(TRIM($B193&amp;$C193)="","",TRIM($B193)&amp;"｜"&amp;TRIM($C193))</f>
        <v/>
      </c>
      <c r="AL193" s="268" t="str">
        <f aca="false">IF(TRIM($B193&amp;$C193)="","",MIN(N($O193),N($Q193)))</f>
        <v/>
      </c>
      <c r="AM193" s="271" t="str">
        <f aca="false">IF(ISNUMBER($D193),YEAR($D193),"")</f>
        <v/>
      </c>
      <c r="AN193" s="271" t="str">
        <f aca="false">IF(OR(TRIM($B193&amp;$C193)="",NOT(ISNUMBER($D193)),NOT(ISNUMBER($E193))),"",IF($E193&lt;$D193,"",IF(IF($AE193="半年付",2,IF($AE193="季度付",4,IF($AE193="月付",12,IF($AE193="半月付",24,1))))=1,1,MAX(1,ROUND(($E193-$D193+1)/365*IF($AE193="半年付",2,IF($AE193="季度付",4,IF($AE193="月付",12,IF($AE193="半月付",24,1)))),0)))))</f>
        <v/>
      </c>
      <c r="AO193" s="271" t="str">
        <f aca="true">IF($AN193="","",MIN($AN193,MAX(0,INT((TODAY()-付款宽限天数-$D193)/(($E193-$D193+1)/$AN193))+1)))</f>
        <v/>
      </c>
    </row>
    <row r="194" customFormat="false" ht="18" hidden="false" customHeight="false" outlineLevel="0" collapsed="false">
      <c r="F194" s="200" t="str">
        <f aca="true">IF(TRIM($B194&amp;$C194)="","",IF(OR(ISNUMBER(SEARCH("未",$A194)),ISNUMBER(SEARCH("送出",$A194)),AND(TRIM($A194)="",NOT(ISNUMBER($D194)),N($H194)=0)),"【合同未回】","")&amp;IF(NOT(ISNUMBER($E194)),IF(OR(ISNUMBER(SEARCH("未",$A194)),ISNUMBER(SEARCH("送出",$A194)),AND(TRIM($A194)="",NOT(ISNUMBER($D194)),N($H194)=0)),"","【未填合同期】"),IF($E194&lt;TODAY(),"【已到期】",IF($E194-TODAY()&lt;=提醒天数,"【即将到期，剩余"&amp;($E194-TODAY())&amp;"天】","【正常】")))&amp;IF(OR($AD194="安装免保",$AD194="技术免保",$AD194="质保期内"),"【"&amp;$AD194&amp;"】",""))</f>
        <v/>
      </c>
      <c r="K194" s="267" t="str">
        <f aca="false">IF(OR(N($H194)=0,N($I194)=0),"",ROUND(N($H194)*N($I194)*IF(N($J194)=0,1,N($J194)),2))</f>
        <v/>
      </c>
      <c r="M194" s="267" t="str">
        <f aca="false">IF(TRIM($B194&amp;$C194)="","",IF(AND(N($K194)=0,N($L194)=0),"",ROUND(N($K194)+N($L194),2)))</f>
        <v/>
      </c>
      <c r="S194" s="267"/>
      <c r="T194" s="268" t="str">
        <f aca="false">IF(TRIM($B194&amp;$C194)="","",IF(N($O194)=0,"",MAX(0,MIN(N($O194)-N($Q194),N($W194)))))</f>
        <v/>
      </c>
      <c r="U194" s="268" t="str">
        <f aca="false">IF(TRIM($B194&amp;$C194)="","",IF(N($Q194)&lt;=N($O194),"",N($Q194)-N($O194)))</f>
        <v/>
      </c>
      <c r="V194" s="268" t="str">
        <f aca="false">IF(OR(TRIM($B194&amp;$C194)="",$W194=""),"",MAX(0,N($W194))-N($T194))</f>
        <v/>
      </c>
      <c r="W194" s="268" t="str">
        <f aca="false">IF(TRIM($B194&amp;$C194)="","",IF(AND(N($M194)=0,N($Q194)+N($R194)+N($S194)=0),"",ROUND(N($M194)-N($Q194)-N($R194)-N($S194),2)))</f>
        <v/>
      </c>
      <c r="X194" s="269" t="str">
        <f aca="false">IF(TRIM($B194&amp;$C194)="","",IF(N($M194)=0,IF((N($Q194)+N($R194)+N($S194))=0,"—未填单价","未填单价，已收 "&amp;TEXT((N($Q194)+N($R194)+N($S194)),"#,##0.00")),IF(N($W194)&gt;0.005,"欠 "&amp;TEXT(N($W194),"#,##0.00")&amp;IF(N($T194)&gt;0,"（开票未到账 "&amp;TEXT(N($T194),"#,##0.00")&amp;"）","")&amp;IF(N($V194)&gt;0,"（未开票 "&amp;TEXT(N($V194),"#,##0.00")&amp;"）",""),IF(N($W194)&lt;-0.005,"多收 "&amp;TEXT(-N($W194),"#,##0.00"),"✔ 已结清")))&amp;IF(N($U194)&gt;0,"｜到账未开票 "&amp;TEXT(N($U194),"#,##0.00")&amp;"，待补票","")&amp;IF(N($R194)&gt;0,"｜收现 "&amp;TEXT(N($R194),"#,##0.00"),"")&amp;IF(N($S194)&gt;0,"｜收款不开票 "&amp;TEXT(N($S194),"#,##0.00"),""))</f>
        <v/>
      </c>
      <c r="Y194" s="312"/>
      <c r="AC194" s="267" t="str">
        <f aca="false">IF(OR(N($O194)=0,N($AB194)=0),"",ROUND(N($O194)/(1+N($AB194))*N($AB194),2))</f>
        <v/>
      </c>
      <c r="AD194" s="312"/>
      <c r="AE194" s="312"/>
      <c r="AF194" s="270" t="str">
        <f aca="false">IF($AN194="","",IF($AN194=1,IF($AO194&gt;=1,"一次性·已到收款期","一次性·未到期"),$AE194&amp;" 第"&amp;$AO194&amp;"/"&amp;$AN194&amp;"期"))</f>
        <v/>
      </c>
      <c r="AG194" s="268" t="str">
        <f aca="false">IF(OR($AN194="",N($M194)=0),"",ROUND(N($K194)*$AO194/$AN194,2)+N($L194))</f>
        <v/>
      </c>
      <c r="AH194" s="268" t="str">
        <f aca="false">IF($AG194="","",MAX(0,ROUND($AG194-(N($Q194)+N($R194)+N($S194)),2)))</f>
        <v/>
      </c>
      <c r="AI194" s="268" t="str">
        <f aca="false">IF(OR(TRIM($B194&amp;$C194)="",NOT(ISNUMBER($D194))),"",SUMIFS($W$3:$W$1001,$AK$3:$AK$1001,$AK194,$D$3:$D$1001,"&lt;"&amp;$D194))</f>
        <v/>
      </c>
      <c r="AJ194" s="268" t="str">
        <f aca="false">IF(TRIM($B194&amp;$C194)="","",SUMIFS($W$3:$W$1001,$AK$3:$AK$1001,$AK194))</f>
        <v/>
      </c>
      <c r="AK194" s="270" t="str">
        <f aca="false">IF(TRIM($B194&amp;$C194)="","",TRIM($B194)&amp;"｜"&amp;TRIM($C194))</f>
        <v/>
      </c>
      <c r="AL194" s="268" t="str">
        <f aca="false">IF(TRIM($B194&amp;$C194)="","",MIN(N($O194),N($Q194)))</f>
        <v/>
      </c>
      <c r="AM194" s="271" t="str">
        <f aca="false">IF(ISNUMBER($D194),YEAR($D194),"")</f>
        <v/>
      </c>
      <c r="AN194" s="271" t="str">
        <f aca="false">IF(OR(TRIM($B194&amp;$C194)="",NOT(ISNUMBER($D194)),NOT(ISNUMBER($E194))),"",IF($E194&lt;$D194,"",IF(IF($AE194="半年付",2,IF($AE194="季度付",4,IF($AE194="月付",12,IF($AE194="半月付",24,1))))=1,1,MAX(1,ROUND(($E194-$D194+1)/365*IF($AE194="半年付",2,IF($AE194="季度付",4,IF($AE194="月付",12,IF($AE194="半月付",24,1)))),0)))))</f>
        <v/>
      </c>
      <c r="AO194" s="271" t="str">
        <f aca="true">IF($AN194="","",MIN($AN194,MAX(0,INT((TODAY()-付款宽限天数-$D194)/(($E194-$D194+1)/$AN194))+1)))</f>
        <v/>
      </c>
    </row>
    <row r="195" customFormat="false" ht="18" hidden="false" customHeight="false" outlineLevel="0" collapsed="false">
      <c r="F195" s="200" t="str">
        <f aca="true">IF(TRIM($B195&amp;$C195)="","",IF(OR(ISNUMBER(SEARCH("未",$A195)),ISNUMBER(SEARCH("送出",$A195)),AND(TRIM($A195)="",NOT(ISNUMBER($D195)),N($H195)=0)),"【合同未回】","")&amp;IF(NOT(ISNUMBER($E195)),IF(OR(ISNUMBER(SEARCH("未",$A195)),ISNUMBER(SEARCH("送出",$A195)),AND(TRIM($A195)="",NOT(ISNUMBER($D195)),N($H195)=0)),"","【未填合同期】"),IF($E195&lt;TODAY(),"【已到期】",IF($E195-TODAY()&lt;=提醒天数,"【即将到期，剩余"&amp;($E195-TODAY())&amp;"天】","【正常】")))&amp;IF(OR($AD195="安装免保",$AD195="技术免保",$AD195="质保期内"),"【"&amp;$AD195&amp;"】",""))</f>
        <v/>
      </c>
      <c r="K195" s="267" t="str">
        <f aca="false">IF(OR(N($H195)=0,N($I195)=0),"",ROUND(N($H195)*N($I195)*IF(N($J195)=0,1,N($J195)),2))</f>
        <v/>
      </c>
      <c r="M195" s="267" t="str">
        <f aca="false">IF(TRIM($B195&amp;$C195)="","",IF(AND(N($K195)=0,N($L195)=0),"",ROUND(N($K195)+N($L195),2)))</f>
        <v/>
      </c>
      <c r="S195" s="267"/>
      <c r="T195" s="268" t="str">
        <f aca="false">IF(TRIM($B195&amp;$C195)="","",IF(N($O195)=0,"",MAX(0,MIN(N($O195)-N($Q195),N($W195)))))</f>
        <v/>
      </c>
      <c r="U195" s="268" t="str">
        <f aca="false">IF(TRIM($B195&amp;$C195)="","",IF(N($Q195)&lt;=N($O195),"",N($Q195)-N($O195)))</f>
        <v/>
      </c>
      <c r="V195" s="268" t="str">
        <f aca="false">IF(OR(TRIM($B195&amp;$C195)="",$W195=""),"",MAX(0,N($W195))-N($T195))</f>
        <v/>
      </c>
      <c r="W195" s="268" t="str">
        <f aca="false">IF(TRIM($B195&amp;$C195)="","",IF(AND(N($M195)=0,N($Q195)+N($R195)+N($S195)=0),"",ROUND(N($M195)-N($Q195)-N($R195)-N($S195),2)))</f>
        <v/>
      </c>
      <c r="X195" s="269" t="str">
        <f aca="false">IF(TRIM($B195&amp;$C195)="","",IF(N($M195)=0,IF((N($Q195)+N($R195)+N($S195))=0,"—未填单价","未填单价，已收 "&amp;TEXT((N($Q195)+N($R195)+N($S195)),"#,##0.00")),IF(N($W195)&gt;0.005,"欠 "&amp;TEXT(N($W195),"#,##0.00")&amp;IF(N($T195)&gt;0,"（开票未到账 "&amp;TEXT(N($T195),"#,##0.00")&amp;"）","")&amp;IF(N($V195)&gt;0,"（未开票 "&amp;TEXT(N($V195),"#,##0.00")&amp;"）",""),IF(N($W195)&lt;-0.005,"多收 "&amp;TEXT(-N($W195),"#,##0.00"),"✔ 已结清")))&amp;IF(N($U195)&gt;0,"｜到账未开票 "&amp;TEXT(N($U195),"#,##0.00")&amp;"，待补票","")&amp;IF(N($R195)&gt;0,"｜收现 "&amp;TEXT(N($R195),"#,##0.00"),"")&amp;IF(N($S195)&gt;0,"｜收款不开票 "&amp;TEXT(N($S195),"#,##0.00"),""))</f>
        <v/>
      </c>
      <c r="Y195" s="312"/>
      <c r="AC195" s="267" t="str">
        <f aca="false">IF(OR(N($O195)=0,N($AB195)=0),"",ROUND(N($O195)/(1+N($AB195))*N($AB195),2))</f>
        <v/>
      </c>
      <c r="AD195" s="312"/>
      <c r="AE195" s="312"/>
      <c r="AF195" s="270" t="str">
        <f aca="false">IF($AN195="","",IF($AN195=1,IF($AO195&gt;=1,"一次性·已到收款期","一次性·未到期"),$AE195&amp;" 第"&amp;$AO195&amp;"/"&amp;$AN195&amp;"期"))</f>
        <v/>
      </c>
      <c r="AG195" s="268" t="str">
        <f aca="false">IF(OR($AN195="",N($M195)=0),"",ROUND(N($K195)*$AO195/$AN195,2)+N($L195))</f>
        <v/>
      </c>
      <c r="AH195" s="268" t="str">
        <f aca="false">IF($AG195="","",MAX(0,ROUND($AG195-(N($Q195)+N($R195)+N($S195)),2)))</f>
        <v/>
      </c>
      <c r="AI195" s="268" t="str">
        <f aca="false">IF(OR(TRIM($B195&amp;$C195)="",NOT(ISNUMBER($D195))),"",SUMIFS($W$3:$W$1001,$AK$3:$AK$1001,$AK195,$D$3:$D$1001,"&lt;"&amp;$D195))</f>
        <v/>
      </c>
      <c r="AJ195" s="268" t="str">
        <f aca="false">IF(TRIM($B195&amp;$C195)="","",SUMIFS($W$3:$W$1001,$AK$3:$AK$1001,$AK195))</f>
        <v/>
      </c>
      <c r="AK195" s="270" t="str">
        <f aca="false">IF(TRIM($B195&amp;$C195)="","",TRIM($B195)&amp;"｜"&amp;TRIM($C195))</f>
        <v/>
      </c>
      <c r="AL195" s="268" t="str">
        <f aca="false">IF(TRIM($B195&amp;$C195)="","",MIN(N($O195),N($Q195)))</f>
        <v/>
      </c>
      <c r="AM195" s="271" t="str">
        <f aca="false">IF(ISNUMBER($D195),YEAR($D195),"")</f>
        <v/>
      </c>
      <c r="AN195" s="271" t="str">
        <f aca="false">IF(OR(TRIM($B195&amp;$C195)="",NOT(ISNUMBER($D195)),NOT(ISNUMBER($E195))),"",IF($E195&lt;$D195,"",IF(IF($AE195="半年付",2,IF($AE195="季度付",4,IF($AE195="月付",12,IF($AE195="半月付",24,1))))=1,1,MAX(1,ROUND(($E195-$D195+1)/365*IF($AE195="半年付",2,IF($AE195="季度付",4,IF($AE195="月付",12,IF($AE195="半月付",24,1)))),0)))))</f>
        <v/>
      </c>
      <c r="AO195" s="271" t="str">
        <f aca="true">IF($AN195="","",MIN($AN195,MAX(0,INT((TODAY()-付款宽限天数-$D195)/(($E195-$D195+1)/$AN195))+1)))</f>
        <v/>
      </c>
    </row>
    <row r="196" customFormat="false" ht="18" hidden="false" customHeight="false" outlineLevel="0" collapsed="false">
      <c r="F196" s="200" t="str">
        <f aca="true">IF(TRIM($B196&amp;$C196)="","",IF(OR(ISNUMBER(SEARCH("未",$A196)),ISNUMBER(SEARCH("送出",$A196)),AND(TRIM($A196)="",NOT(ISNUMBER($D196)),N($H196)=0)),"【合同未回】","")&amp;IF(NOT(ISNUMBER($E196)),IF(OR(ISNUMBER(SEARCH("未",$A196)),ISNUMBER(SEARCH("送出",$A196)),AND(TRIM($A196)="",NOT(ISNUMBER($D196)),N($H196)=0)),"","【未填合同期】"),IF($E196&lt;TODAY(),"【已到期】",IF($E196-TODAY()&lt;=提醒天数,"【即将到期，剩余"&amp;($E196-TODAY())&amp;"天】","【正常】")))&amp;IF(OR($AD196="安装免保",$AD196="技术免保",$AD196="质保期内"),"【"&amp;$AD196&amp;"】",""))</f>
        <v/>
      </c>
      <c r="K196" s="267" t="str">
        <f aca="false">IF(OR(N($H196)=0,N($I196)=0),"",ROUND(N($H196)*N($I196)*IF(N($J196)=0,1,N($J196)),2))</f>
        <v/>
      </c>
      <c r="M196" s="267" t="str">
        <f aca="false">IF(TRIM($B196&amp;$C196)="","",IF(AND(N($K196)=0,N($L196)=0),"",ROUND(N($K196)+N($L196),2)))</f>
        <v/>
      </c>
      <c r="S196" s="267"/>
      <c r="T196" s="268" t="str">
        <f aca="false">IF(TRIM($B196&amp;$C196)="","",IF(N($O196)=0,"",MAX(0,MIN(N($O196)-N($Q196),N($W196)))))</f>
        <v/>
      </c>
      <c r="U196" s="268" t="str">
        <f aca="false">IF(TRIM($B196&amp;$C196)="","",IF(N($Q196)&lt;=N($O196),"",N($Q196)-N($O196)))</f>
        <v/>
      </c>
      <c r="V196" s="268" t="str">
        <f aca="false">IF(OR(TRIM($B196&amp;$C196)="",$W196=""),"",MAX(0,N($W196))-N($T196))</f>
        <v/>
      </c>
      <c r="W196" s="268" t="str">
        <f aca="false">IF(TRIM($B196&amp;$C196)="","",IF(AND(N($M196)=0,N($Q196)+N($R196)+N($S196)=0),"",ROUND(N($M196)-N($Q196)-N($R196)-N($S196),2)))</f>
        <v/>
      </c>
      <c r="X196" s="269" t="str">
        <f aca="false">IF(TRIM($B196&amp;$C196)="","",IF(N($M196)=0,IF((N($Q196)+N($R196)+N($S196))=0,"—未填单价","未填单价，已收 "&amp;TEXT((N($Q196)+N($R196)+N($S196)),"#,##0.00")),IF(N($W196)&gt;0.005,"欠 "&amp;TEXT(N($W196),"#,##0.00")&amp;IF(N($T196)&gt;0,"（开票未到账 "&amp;TEXT(N($T196),"#,##0.00")&amp;"）","")&amp;IF(N($V196)&gt;0,"（未开票 "&amp;TEXT(N($V196),"#,##0.00")&amp;"）",""),IF(N($W196)&lt;-0.005,"多收 "&amp;TEXT(-N($W196),"#,##0.00"),"✔ 已结清")))&amp;IF(N($U196)&gt;0,"｜到账未开票 "&amp;TEXT(N($U196),"#,##0.00")&amp;"，待补票","")&amp;IF(N($R196)&gt;0,"｜收现 "&amp;TEXT(N($R196),"#,##0.00"),"")&amp;IF(N($S196)&gt;0,"｜收款不开票 "&amp;TEXT(N($S196),"#,##0.00"),""))</f>
        <v/>
      </c>
      <c r="Y196" s="312"/>
      <c r="AC196" s="267" t="str">
        <f aca="false">IF(OR(N($O196)=0,N($AB196)=0),"",ROUND(N($O196)/(1+N($AB196))*N($AB196),2))</f>
        <v/>
      </c>
      <c r="AD196" s="312"/>
      <c r="AE196" s="312"/>
      <c r="AF196" s="270" t="str">
        <f aca="false">IF($AN196="","",IF($AN196=1,IF($AO196&gt;=1,"一次性·已到收款期","一次性·未到期"),$AE196&amp;" 第"&amp;$AO196&amp;"/"&amp;$AN196&amp;"期"))</f>
        <v/>
      </c>
      <c r="AG196" s="268" t="str">
        <f aca="false">IF(OR($AN196="",N($M196)=0),"",ROUND(N($K196)*$AO196/$AN196,2)+N($L196))</f>
        <v/>
      </c>
      <c r="AH196" s="268" t="str">
        <f aca="false">IF($AG196="","",MAX(0,ROUND($AG196-(N($Q196)+N($R196)+N($S196)),2)))</f>
        <v/>
      </c>
      <c r="AI196" s="268" t="str">
        <f aca="false">IF(OR(TRIM($B196&amp;$C196)="",NOT(ISNUMBER($D196))),"",SUMIFS($W$3:$W$1001,$AK$3:$AK$1001,$AK196,$D$3:$D$1001,"&lt;"&amp;$D196))</f>
        <v/>
      </c>
      <c r="AJ196" s="268" t="str">
        <f aca="false">IF(TRIM($B196&amp;$C196)="","",SUMIFS($W$3:$W$1001,$AK$3:$AK$1001,$AK196))</f>
        <v/>
      </c>
      <c r="AK196" s="270" t="str">
        <f aca="false">IF(TRIM($B196&amp;$C196)="","",TRIM($B196)&amp;"｜"&amp;TRIM($C196))</f>
        <v/>
      </c>
      <c r="AL196" s="268" t="str">
        <f aca="false">IF(TRIM($B196&amp;$C196)="","",MIN(N($O196),N($Q196)))</f>
        <v/>
      </c>
      <c r="AM196" s="271" t="str">
        <f aca="false">IF(ISNUMBER($D196),YEAR($D196),"")</f>
        <v/>
      </c>
      <c r="AN196" s="271" t="str">
        <f aca="false">IF(OR(TRIM($B196&amp;$C196)="",NOT(ISNUMBER($D196)),NOT(ISNUMBER($E196))),"",IF($E196&lt;$D196,"",IF(IF($AE196="半年付",2,IF($AE196="季度付",4,IF($AE196="月付",12,IF($AE196="半月付",24,1))))=1,1,MAX(1,ROUND(($E196-$D196+1)/365*IF($AE196="半年付",2,IF($AE196="季度付",4,IF($AE196="月付",12,IF($AE196="半月付",24,1)))),0)))))</f>
        <v/>
      </c>
      <c r="AO196" s="271" t="str">
        <f aca="true">IF($AN196="","",MIN($AN196,MAX(0,INT((TODAY()-付款宽限天数-$D196)/(($E196-$D196+1)/$AN196))+1)))</f>
        <v/>
      </c>
    </row>
    <row r="197" customFormat="false" ht="18" hidden="false" customHeight="false" outlineLevel="0" collapsed="false">
      <c r="F197" s="200" t="str">
        <f aca="true">IF(TRIM($B197&amp;$C197)="","",IF(OR(ISNUMBER(SEARCH("未",$A197)),ISNUMBER(SEARCH("送出",$A197)),AND(TRIM($A197)="",NOT(ISNUMBER($D197)),N($H197)=0)),"【合同未回】","")&amp;IF(NOT(ISNUMBER($E197)),IF(OR(ISNUMBER(SEARCH("未",$A197)),ISNUMBER(SEARCH("送出",$A197)),AND(TRIM($A197)="",NOT(ISNUMBER($D197)),N($H197)=0)),"","【未填合同期】"),IF($E197&lt;TODAY(),"【已到期】",IF($E197-TODAY()&lt;=提醒天数,"【即将到期，剩余"&amp;($E197-TODAY())&amp;"天】","【正常】")))&amp;IF(OR($AD197="安装免保",$AD197="技术免保",$AD197="质保期内"),"【"&amp;$AD197&amp;"】",""))</f>
        <v/>
      </c>
      <c r="K197" s="267" t="str">
        <f aca="false">IF(OR(N($H197)=0,N($I197)=0),"",ROUND(N($H197)*N($I197)*IF(N($J197)=0,1,N($J197)),2))</f>
        <v/>
      </c>
      <c r="M197" s="267" t="str">
        <f aca="false">IF(TRIM($B197&amp;$C197)="","",IF(AND(N($K197)=0,N($L197)=0),"",ROUND(N($K197)+N($L197),2)))</f>
        <v/>
      </c>
      <c r="S197" s="267"/>
      <c r="T197" s="268" t="str">
        <f aca="false">IF(TRIM($B197&amp;$C197)="","",IF(N($O197)=0,"",MAX(0,MIN(N($O197)-N($Q197),N($W197)))))</f>
        <v/>
      </c>
      <c r="U197" s="268" t="str">
        <f aca="false">IF(TRIM($B197&amp;$C197)="","",IF(N($Q197)&lt;=N($O197),"",N($Q197)-N($O197)))</f>
        <v/>
      </c>
      <c r="V197" s="268" t="str">
        <f aca="false">IF(OR(TRIM($B197&amp;$C197)="",$W197=""),"",MAX(0,N($W197))-N($T197))</f>
        <v/>
      </c>
      <c r="W197" s="268" t="str">
        <f aca="false">IF(TRIM($B197&amp;$C197)="","",IF(AND(N($M197)=0,N($Q197)+N($R197)+N($S197)=0),"",ROUND(N($M197)-N($Q197)-N($R197)-N($S197),2)))</f>
        <v/>
      </c>
      <c r="X197" s="269" t="str">
        <f aca="false">IF(TRIM($B197&amp;$C197)="","",IF(N($M197)=0,IF((N($Q197)+N($R197)+N($S197))=0,"—未填单价","未填单价，已收 "&amp;TEXT((N($Q197)+N($R197)+N($S197)),"#,##0.00")),IF(N($W197)&gt;0.005,"欠 "&amp;TEXT(N($W197),"#,##0.00")&amp;IF(N($T197)&gt;0,"（开票未到账 "&amp;TEXT(N($T197),"#,##0.00")&amp;"）","")&amp;IF(N($V197)&gt;0,"（未开票 "&amp;TEXT(N($V197),"#,##0.00")&amp;"）",""),IF(N($W197)&lt;-0.005,"多收 "&amp;TEXT(-N($W197),"#,##0.00"),"✔ 已结清")))&amp;IF(N($U197)&gt;0,"｜到账未开票 "&amp;TEXT(N($U197),"#,##0.00")&amp;"，待补票","")&amp;IF(N($R197)&gt;0,"｜收现 "&amp;TEXT(N($R197),"#,##0.00"),"")&amp;IF(N($S197)&gt;0,"｜收款不开票 "&amp;TEXT(N($S197),"#,##0.00"),""))</f>
        <v/>
      </c>
      <c r="Y197" s="312"/>
      <c r="AC197" s="267" t="str">
        <f aca="false">IF(OR(N($O197)=0,N($AB197)=0),"",ROUND(N($O197)/(1+N($AB197))*N($AB197),2))</f>
        <v/>
      </c>
      <c r="AD197" s="312"/>
      <c r="AE197" s="312"/>
      <c r="AF197" s="270" t="str">
        <f aca="false">IF($AN197="","",IF($AN197=1,IF($AO197&gt;=1,"一次性·已到收款期","一次性·未到期"),$AE197&amp;" 第"&amp;$AO197&amp;"/"&amp;$AN197&amp;"期"))</f>
        <v/>
      </c>
      <c r="AG197" s="268" t="str">
        <f aca="false">IF(OR($AN197="",N($M197)=0),"",ROUND(N($K197)*$AO197/$AN197,2)+N($L197))</f>
        <v/>
      </c>
      <c r="AH197" s="268" t="str">
        <f aca="false">IF($AG197="","",MAX(0,ROUND($AG197-(N($Q197)+N($R197)+N($S197)),2)))</f>
        <v/>
      </c>
      <c r="AI197" s="268" t="str">
        <f aca="false">IF(OR(TRIM($B197&amp;$C197)="",NOT(ISNUMBER($D197))),"",SUMIFS($W$3:$W$1001,$AK$3:$AK$1001,$AK197,$D$3:$D$1001,"&lt;"&amp;$D197))</f>
        <v/>
      </c>
      <c r="AJ197" s="268" t="str">
        <f aca="false">IF(TRIM($B197&amp;$C197)="","",SUMIFS($W$3:$W$1001,$AK$3:$AK$1001,$AK197))</f>
        <v/>
      </c>
      <c r="AK197" s="270" t="str">
        <f aca="false">IF(TRIM($B197&amp;$C197)="","",TRIM($B197)&amp;"｜"&amp;TRIM($C197))</f>
        <v/>
      </c>
      <c r="AL197" s="268" t="str">
        <f aca="false">IF(TRIM($B197&amp;$C197)="","",MIN(N($O197),N($Q197)))</f>
        <v/>
      </c>
      <c r="AM197" s="271" t="str">
        <f aca="false">IF(ISNUMBER($D197),YEAR($D197),"")</f>
        <v/>
      </c>
      <c r="AN197" s="271" t="str">
        <f aca="false">IF(OR(TRIM($B197&amp;$C197)="",NOT(ISNUMBER($D197)),NOT(ISNUMBER($E197))),"",IF($E197&lt;$D197,"",IF(IF($AE197="半年付",2,IF($AE197="季度付",4,IF($AE197="月付",12,IF($AE197="半月付",24,1))))=1,1,MAX(1,ROUND(($E197-$D197+1)/365*IF($AE197="半年付",2,IF($AE197="季度付",4,IF($AE197="月付",12,IF($AE197="半月付",24,1)))),0)))))</f>
        <v/>
      </c>
      <c r="AO197" s="271" t="str">
        <f aca="true">IF($AN197="","",MIN($AN197,MAX(0,INT((TODAY()-付款宽限天数-$D197)/(($E197-$D197+1)/$AN197))+1)))</f>
        <v/>
      </c>
    </row>
    <row r="198" customFormat="false" ht="18" hidden="false" customHeight="false" outlineLevel="0" collapsed="false">
      <c r="F198" s="200" t="str">
        <f aca="true">IF(TRIM($B198&amp;$C198)="","",IF(OR(ISNUMBER(SEARCH("未",$A198)),ISNUMBER(SEARCH("送出",$A198)),AND(TRIM($A198)="",NOT(ISNUMBER($D198)),N($H198)=0)),"【合同未回】","")&amp;IF(NOT(ISNUMBER($E198)),IF(OR(ISNUMBER(SEARCH("未",$A198)),ISNUMBER(SEARCH("送出",$A198)),AND(TRIM($A198)="",NOT(ISNUMBER($D198)),N($H198)=0)),"","【未填合同期】"),IF($E198&lt;TODAY(),"【已到期】",IF($E198-TODAY()&lt;=提醒天数,"【即将到期，剩余"&amp;($E198-TODAY())&amp;"天】","【正常】")))&amp;IF(OR($AD198="安装免保",$AD198="技术免保",$AD198="质保期内"),"【"&amp;$AD198&amp;"】",""))</f>
        <v/>
      </c>
      <c r="K198" s="267" t="str">
        <f aca="false">IF(OR(N($H198)=0,N($I198)=0),"",ROUND(N($H198)*N($I198)*IF(N($J198)=0,1,N($J198)),2))</f>
        <v/>
      </c>
      <c r="M198" s="267" t="str">
        <f aca="false">IF(TRIM($B198&amp;$C198)="","",IF(AND(N($K198)=0,N($L198)=0),"",ROUND(N($K198)+N($L198),2)))</f>
        <v/>
      </c>
      <c r="S198" s="267"/>
      <c r="T198" s="268" t="str">
        <f aca="false">IF(TRIM($B198&amp;$C198)="","",IF(N($O198)=0,"",MAX(0,MIN(N($O198)-N($Q198),N($W198)))))</f>
        <v/>
      </c>
      <c r="U198" s="268" t="str">
        <f aca="false">IF(TRIM($B198&amp;$C198)="","",IF(N($Q198)&lt;=N($O198),"",N($Q198)-N($O198)))</f>
        <v/>
      </c>
      <c r="V198" s="268" t="str">
        <f aca="false">IF(OR(TRIM($B198&amp;$C198)="",$W198=""),"",MAX(0,N($W198))-N($T198))</f>
        <v/>
      </c>
      <c r="W198" s="268" t="str">
        <f aca="false">IF(TRIM($B198&amp;$C198)="","",IF(AND(N($M198)=0,N($Q198)+N($R198)+N($S198)=0),"",ROUND(N($M198)-N($Q198)-N($R198)-N($S198),2)))</f>
        <v/>
      </c>
      <c r="X198" s="269" t="str">
        <f aca="false">IF(TRIM($B198&amp;$C198)="","",IF(N($M198)=0,IF((N($Q198)+N($R198)+N($S198))=0,"—未填单价","未填单价，已收 "&amp;TEXT((N($Q198)+N($R198)+N($S198)),"#,##0.00")),IF(N($W198)&gt;0.005,"欠 "&amp;TEXT(N($W198),"#,##0.00")&amp;IF(N($T198)&gt;0,"（开票未到账 "&amp;TEXT(N($T198),"#,##0.00")&amp;"）","")&amp;IF(N($V198)&gt;0,"（未开票 "&amp;TEXT(N($V198),"#,##0.00")&amp;"）",""),IF(N($W198)&lt;-0.005,"多收 "&amp;TEXT(-N($W198),"#,##0.00"),"✔ 已结清")))&amp;IF(N($U198)&gt;0,"｜到账未开票 "&amp;TEXT(N($U198),"#,##0.00")&amp;"，待补票","")&amp;IF(N($R198)&gt;0,"｜收现 "&amp;TEXT(N($R198),"#,##0.00"),"")&amp;IF(N($S198)&gt;0,"｜收款不开票 "&amp;TEXT(N($S198),"#,##0.00"),""))</f>
        <v/>
      </c>
      <c r="Y198" s="312"/>
      <c r="AC198" s="267" t="str">
        <f aca="false">IF(OR(N($O198)=0,N($AB198)=0),"",ROUND(N($O198)/(1+N($AB198))*N($AB198),2))</f>
        <v/>
      </c>
      <c r="AD198" s="312"/>
      <c r="AE198" s="312"/>
      <c r="AF198" s="270" t="str">
        <f aca="false">IF($AN198="","",IF($AN198=1,IF($AO198&gt;=1,"一次性·已到收款期","一次性·未到期"),$AE198&amp;" 第"&amp;$AO198&amp;"/"&amp;$AN198&amp;"期"))</f>
        <v/>
      </c>
      <c r="AG198" s="268" t="str">
        <f aca="false">IF(OR($AN198="",N($M198)=0),"",ROUND(N($K198)*$AO198/$AN198,2)+N($L198))</f>
        <v/>
      </c>
      <c r="AH198" s="268" t="str">
        <f aca="false">IF($AG198="","",MAX(0,ROUND($AG198-(N($Q198)+N($R198)+N($S198)),2)))</f>
        <v/>
      </c>
      <c r="AI198" s="268" t="str">
        <f aca="false">IF(OR(TRIM($B198&amp;$C198)="",NOT(ISNUMBER($D198))),"",SUMIFS($W$3:$W$1001,$AK$3:$AK$1001,$AK198,$D$3:$D$1001,"&lt;"&amp;$D198))</f>
        <v/>
      </c>
      <c r="AJ198" s="268" t="str">
        <f aca="false">IF(TRIM($B198&amp;$C198)="","",SUMIFS($W$3:$W$1001,$AK$3:$AK$1001,$AK198))</f>
        <v/>
      </c>
      <c r="AK198" s="270" t="str">
        <f aca="false">IF(TRIM($B198&amp;$C198)="","",TRIM($B198)&amp;"｜"&amp;TRIM($C198))</f>
        <v/>
      </c>
      <c r="AL198" s="268" t="str">
        <f aca="false">IF(TRIM($B198&amp;$C198)="","",MIN(N($O198),N($Q198)))</f>
        <v/>
      </c>
      <c r="AM198" s="271" t="str">
        <f aca="false">IF(ISNUMBER($D198),YEAR($D198),"")</f>
        <v/>
      </c>
      <c r="AN198" s="271" t="str">
        <f aca="false">IF(OR(TRIM($B198&amp;$C198)="",NOT(ISNUMBER($D198)),NOT(ISNUMBER($E198))),"",IF($E198&lt;$D198,"",IF(IF($AE198="半年付",2,IF($AE198="季度付",4,IF($AE198="月付",12,IF($AE198="半月付",24,1))))=1,1,MAX(1,ROUND(($E198-$D198+1)/365*IF($AE198="半年付",2,IF($AE198="季度付",4,IF($AE198="月付",12,IF($AE198="半月付",24,1)))),0)))))</f>
        <v/>
      </c>
      <c r="AO198" s="271" t="str">
        <f aca="true">IF($AN198="","",MIN($AN198,MAX(0,INT((TODAY()-付款宽限天数-$D198)/(($E198-$D198+1)/$AN198))+1)))</f>
        <v/>
      </c>
    </row>
    <row r="199" customFormat="false" ht="18" hidden="false" customHeight="false" outlineLevel="0" collapsed="false">
      <c r="F199" s="200" t="str">
        <f aca="true">IF(TRIM($B199&amp;$C199)="","",IF(OR(ISNUMBER(SEARCH("未",$A199)),ISNUMBER(SEARCH("送出",$A199)),AND(TRIM($A199)="",NOT(ISNUMBER($D199)),N($H199)=0)),"【合同未回】","")&amp;IF(NOT(ISNUMBER($E199)),IF(OR(ISNUMBER(SEARCH("未",$A199)),ISNUMBER(SEARCH("送出",$A199)),AND(TRIM($A199)="",NOT(ISNUMBER($D199)),N($H199)=0)),"","【未填合同期】"),IF($E199&lt;TODAY(),"【已到期】",IF($E199-TODAY()&lt;=提醒天数,"【即将到期，剩余"&amp;($E199-TODAY())&amp;"天】","【正常】")))&amp;IF(OR($AD199="安装免保",$AD199="技术免保",$AD199="质保期内"),"【"&amp;$AD199&amp;"】",""))</f>
        <v/>
      </c>
      <c r="K199" s="267" t="str">
        <f aca="false">IF(OR(N($H199)=0,N($I199)=0),"",ROUND(N($H199)*N($I199)*IF(N($J199)=0,1,N($J199)),2))</f>
        <v/>
      </c>
      <c r="M199" s="267" t="str">
        <f aca="false">IF(TRIM($B199&amp;$C199)="","",IF(AND(N($K199)=0,N($L199)=0),"",ROUND(N($K199)+N($L199),2)))</f>
        <v/>
      </c>
      <c r="S199" s="267"/>
      <c r="T199" s="268" t="str">
        <f aca="false">IF(TRIM($B199&amp;$C199)="","",IF(N($O199)=0,"",MAX(0,MIN(N($O199)-N($Q199),N($W199)))))</f>
        <v/>
      </c>
      <c r="U199" s="268" t="str">
        <f aca="false">IF(TRIM($B199&amp;$C199)="","",IF(N($Q199)&lt;=N($O199),"",N($Q199)-N($O199)))</f>
        <v/>
      </c>
      <c r="V199" s="268" t="str">
        <f aca="false">IF(OR(TRIM($B199&amp;$C199)="",$W199=""),"",MAX(0,N($W199))-N($T199))</f>
        <v/>
      </c>
      <c r="W199" s="268" t="str">
        <f aca="false">IF(TRIM($B199&amp;$C199)="","",IF(AND(N($M199)=0,N($Q199)+N($R199)+N($S199)=0),"",ROUND(N($M199)-N($Q199)-N($R199)-N($S199),2)))</f>
        <v/>
      </c>
      <c r="X199" s="269" t="str">
        <f aca="false">IF(TRIM($B199&amp;$C199)="","",IF(N($M199)=0,IF((N($Q199)+N($R199)+N($S199))=0,"—未填单价","未填单价，已收 "&amp;TEXT((N($Q199)+N($R199)+N($S199)),"#,##0.00")),IF(N($W199)&gt;0.005,"欠 "&amp;TEXT(N($W199),"#,##0.00")&amp;IF(N($T199)&gt;0,"（开票未到账 "&amp;TEXT(N($T199),"#,##0.00")&amp;"）","")&amp;IF(N($V199)&gt;0,"（未开票 "&amp;TEXT(N($V199),"#,##0.00")&amp;"）",""),IF(N($W199)&lt;-0.005,"多收 "&amp;TEXT(-N($W199),"#,##0.00"),"✔ 已结清")))&amp;IF(N($U199)&gt;0,"｜到账未开票 "&amp;TEXT(N($U199),"#,##0.00")&amp;"，待补票","")&amp;IF(N($R199)&gt;0,"｜收现 "&amp;TEXT(N($R199),"#,##0.00"),"")&amp;IF(N($S199)&gt;0,"｜收款不开票 "&amp;TEXT(N($S199),"#,##0.00"),""))</f>
        <v/>
      </c>
      <c r="Y199" s="312"/>
      <c r="AC199" s="267" t="str">
        <f aca="false">IF(OR(N($O199)=0,N($AB199)=0),"",ROUND(N($O199)/(1+N($AB199))*N($AB199),2))</f>
        <v/>
      </c>
      <c r="AD199" s="312"/>
      <c r="AE199" s="312"/>
      <c r="AF199" s="270" t="str">
        <f aca="false">IF($AN199="","",IF($AN199=1,IF($AO199&gt;=1,"一次性·已到收款期","一次性·未到期"),$AE199&amp;" 第"&amp;$AO199&amp;"/"&amp;$AN199&amp;"期"))</f>
        <v/>
      </c>
      <c r="AG199" s="268" t="str">
        <f aca="false">IF(OR($AN199="",N($M199)=0),"",ROUND(N($K199)*$AO199/$AN199,2)+N($L199))</f>
        <v/>
      </c>
      <c r="AH199" s="268" t="str">
        <f aca="false">IF($AG199="","",MAX(0,ROUND($AG199-(N($Q199)+N($R199)+N($S199)),2)))</f>
        <v/>
      </c>
      <c r="AI199" s="268" t="str">
        <f aca="false">IF(OR(TRIM($B199&amp;$C199)="",NOT(ISNUMBER($D199))),"",SUMIFS($W$3:$W$1001,$AK$3:$AK$1001,$AK199,$D$3:$D$1001,"&lt;"&amp;$D199))</f>
        <v/>
      </c>
      <c r="AJ199" s="268" t="str">
        <f aca="false">IF(TRIM($B199&amp;$C199)="","",SUMIFS($W$3:$W$1001,$AK$3:$AK$1001,$AK199))</f>
        <v/>
      </c>
      <c r="AK199" s="270" t="str">
        <f aca="false">IF(TRIM($B199&amp;$C199)="","",TRIM($B199)&amp;"｜"&amp;TRIM($C199))</f>
        <v/>
      </c>
      <c r="AL199" s="268" t="str">
        <f aca="false">IF(TRIM($B199&amp;$C199)="","",MIN(N($O199),N($Q199)))</f>
        <v/>
      </c>
      <c r="AM199" s="271" t="str">
        <f aca="false">IF(ISNUMBER($D199),YEAR($D199),"")</f>
        <v/>
      </c>
      <c r="AN199" s="271" t="str">
        <f aca="false">IF(OR(TRIM($B199&amp;$C199)="",NOT(ISNUMBER($D199)),NOT(ISNUMBER($E199))),"",IF($E199&lt;$D199,"",IF(IF($AE199="半年付",2,IF($AE199="季度付",4,IF($AE199="月付",12,IF($AE199="半月付",24,1))))=1,1,MAX(1,ROUND(($E199-$D199+1)/365*IF($AE199="半年付",2,IF($AE199="季度付",4,IF($AE199="月付",12,IF($AE199="半月付",24,1)))),0)))))</f>
        <v/>
      </c>
      <c r="AO199" s="271" t="str">
        <f aca="true">IF($AN199="","",MIN($AN199,MAX(0,INT((TODAY()-付款宽限天数-$D199)/(($E199-$D199+1)/$AN199))+1)))</f>
        <v/>
      </c>
    </row>
    <row r="200" customFormat="false" ht="18" hidden="false" customHeight="false" outlineLevel="0" collapsed="false">
      <c r="F200" s="200" t="str">
        <f aca="true">IF(TRIM($B200&amp;$C200)="","",IF(OR(ISNUMBER(SEARCH("未",$A200)),ISNUMBER(SEARCH("送出",$A200)),AND(TRIM($A200)="",NOT(ISNUMBER($D200)),N($H200)=0)),"【合同未回】","")&amp;IF(NOT(ISNUMBER($E200)),IF(OR(ISNUMBER(SEARCH("未",$A200)),ISNUMBER(SEARCH("送出",$A200)),AND(TRIM($A200)="",NOT(ISNUMBER($D200)),N($H200)=0)),"","【未填合同期】"),IF($E200&lt;TODAY(),"【已到期】",IF($E200-TODAY()&lt;=提醒天数,"【即将到期，剩余"&amp;($E200-TODAY())&amp;"天】","【正常】")))&amp;IF(OR($AD200="安装免保",$AD200="技术免保",$AD200="质保期内"),"【"&amp;$AD200&amp;"】",""))</f>
        <v/>
      </c>
      <c r="K200" s="267" t="str">
        <f aca="false">IF(OR(N($H200)=0,N($I200)=0),"",ROUND(N($H200)*N($I200)*IF(N($J200)=0,1,N($J200)),2))</f>
        <v/>
      </c>
      <c r="M200" s="267" t="str">
        <f aca="false">IF(TRIM($B200&amp;$C200)="","",IF(AND(N($K200)=0,N($L200)=0),"",ROUND(N($K200)+N($L200),2)))</f>
        <v/>
      </c>
      <c r="S200" s="267"/>
      <c r="T200" s="268" t="str">
        <f aca="false">IF(TRIM($B200&amp;$C200)="","",IF(N($O200)=0,"",MAX(0,MIN(N($O200)-N($Q200),N($W200)))))</f>
        <v/>
      </c>
      <c r="U200" s="268" t="str">
        <f aca="false">IF(TRIM($B200&amp;$C200)="","",IF(N($Q200)&lt;=N($O200),"",N($Q200)-N($O200)))</f>
        <v/>
      </c>
      <c r="V200" s="268" t="str">
        <f aca="false">IF(OR(TRIM($B200&amp;$C200)="",$W200=""),"",MAX(0,N($W200))-N($T200))</f>
        <v/>
      </c>
      <c r="W200" s="268" t="str">
        <f aca="false">IF(TRIM($B200&amp;$C200)="","",IF(AND(N($M200)=0,N($Q200)+N($R200)+N($S200)=0),"",ROUND(N($M200)-N($Q200)-N($R200)-N($S200),2)))</f>
        <v/>
      </c>
      <c r="X200" s="269" t="str">
        <f aca="false">IF(TRIM($B200&amp;$C200)="","",IF(N($M200)=0,IF((N($Q200)+N($R200)+N($S200))=0,"—未填单价","未填单价，已收 "&amp;TEXT((N($Q200)+N($R200)+N($S200)),"#,##0.00")),IF(N($W200)&gt;0.005,"欠 "&amp;TEXT(N($W200),"#,##0.00")&amp;IF(N($T200)&gt;0,"（开票未到账 "&amp;TEXT(N($T200),"#,##0.00")&amp;"）","")&amp;IF(N($V200)&gt;0,"（未开票 "&amp;TEXT(N($V200),"#,##0.00")&amp;"）",""),IF(N($W200)&lt;-0.005,"多收 "&amp;TEXT(-N($W200),"#,##0.00"),"✔ 已结清")))&amp;IF(N($U200)&gt;0,"｜到账未开票 "&amp;TEXT(N($U200),"#,##0.00")&amp;"，待补票","")&amp;IF(N($R200)&gt;0,"｜收现 "&amp;TEXT(N($R200),"#,##0.00"),"")&amp;IF(N($S200)&gt;0,"｜收款不开票 "&amp;TEXT(N($S200),"#,##0.00"),""))</f>
        <v/>
      </c>
      <c r="Y200" s="312"/>
      <c r="AC200" s="267" t="str">
        <f aca="false">IF(OR(N($O200)=0,N($AB200)=0),"",ROUND(N($O200)/(1+N($AB200))*N($AB200),2))</f>
        <v/>
      </c>
      <c r="AD200" s="312"/>
      <c r="AE200" s="312"/>
      <c r="AF200" s="270" t="str">
        <f aca="false">IF($AN200="","",IF($AN200=1,IF($AO200&gt;=1,"一次性·已到收款期","一次性·未到期"),$AE200&amp;" 第"&amp;$AO200&amp;"/"&amp;$AN200&amp;"期"))</f>
        <v/>
      </c>
      <c r="AG200" s="268" t="str">
        <f aca="false">IF(OR($AN200="",N($M200)=0),"",ROUND(N($K200)*$AO200/$AN200,2)+N($L200))</f>
        <v/>
      </c>
      <c r="AH200" s="268" t="str">
        <f aca="false">IF($AG200="","",MAX(0,ROUND($AG200-(N($Q200)+N($R200)+N($S200)),2)))</f>
        <v/>
      </c>
      <c r="AI200" s="268" t="str">
        <f aca="false">IF(OR(TRIM($B200&amp;$C200)="",NOT(ISNUMBER($D200))),"",SUMIFS($W$3:$W$1001,$AK$3:$AK$1001,$AK200,$D$3:$D$1001,"&lt;"&amp;$D200))</f>
        <v/>
      </c>
      <c r="AJ200" s="268" t="str">
        <f aca="false">IF(TRIM($B200&amp;$C200)="","",SUMIFS($W$3:$W$1001,$AK$3:$AK$1001,$AK200))</f>
        <v/>
      </c>
      <c r="AK200" s="270" t="str">
        <f aca="false">IF(TRIM($B200&amp;$C200)="","",TRIM($B200)&amp;"｜"&amp;TRIM($C200))</f>
        <v/>
      </c>
      <c r="AL200" s="268" t="str">
        <f aca="false">IF(TRIM($B200&amp;$C200)="","",MIN(N($O200),N($Q200)))</f>
        <v/>
      </c>
      <c r="AM200" s="271" t="str">
        <f aca="false">IF(ISNUMBER($D200),YEAR($D200),"")</f>
        <v/>
      </c>
      <c r="AN200" s="271" t="str">
        <f aca="false">IF(OR(TRIM($B200&amp;$C200)="",NOT(ISNUMBER($D200)),NOT(ISNUMBER($E200))),"",IF($E200&lt;$D200,"",IF(IF($AE200="半年付",2,IF($AE200="季度付",4,IF($AE200="月付",12,IF($AE200="半月付",24,1))))=1,1,MAX(1,ROUND(($E200-$D200+1)/365*IF($AE200="半年付",2,IF($AE200="季度付",4,IF($AE200="月付",12,IF($AE200="半月付",24,1)))),0)))))</f>
        <v/>
      </c>
      <c r="AO200" s="271" t="str">
        <f aca="true">IF($AN200="","",MIN($AN200,MAX(0,INT((TODAY()-付款宽限天数-$D200)/(($E200-$D200+1)/$AN200))+1)))</f>
        <v/>
      </c>
    </row>
    <row r="201" customFormat="false" ht="18" hidden="false" customHeight="false" outlineLevel="0" collapsed="false">
      <c r="F201" s="200" t="str">
        <f aca="true">IF(TRIM($B201&amp;$C201)="","",IF(OR(ISNUMBER(SEARCH("未",$A201)),ISNUMBER(SEARCH("送出",$A201)),AND(TRIM($A201)="",NOT(ISNUMBER($D201)),N($H201)=0)),"【合同未回】","")&amp;IF(NOT(ISNUMBER($E201)),IF(OR(ISNUMBER(SEARCH("未",$A201)),ISNUMBER(SEARCH("送出",$A201)),AND(TRIM($A201)="",NOT(ISNUMBER($D201)),N($H201)=0)),"","【未填合同期】"),IF($E201&lt;TODAY(),"【已到期】",IF($E201-TODAY()&lt;=提醒天数,"【即将到期，剩余"&amp;($E201-TODAY())&amp;"天】","【正常】")))&amp;IF(OR($AD201="安装免保",$AD201="技术免保",$AD201="质保期内"),"【"&amp;$AD201&amp;"】",""))</f>
        <v/>
      </c>
      <c r="K201" s="267" t="str">
        <f aca="false">IF(OR(N($H201)=0,N($I201)=0),"",ROUND(N($H201)*N($I201)*IF(N($J201)=0,1,N($J201)),2))</f>
        <v/>
      </c>
      <c r="M201" s="267" t="str">
        <f aca="false">IF(TRIM($B201&amp;$C201)="","",IF(AND(N($K201)=0,N($L201)=0),"",ROUND(N($K201)+N($L201),2)))</f>
        <v/>
      </c>
      <c r="S201" s="267"/>
      <c r="T201" s="268" t="str">
        <f aca="false">IF(TRIM($B201&amp;$C201)="","",IF(N($O201)=0,"",MAX(0,MIN(N($O201)-N($Q201),N($W201)))))</f>
        <v/>
      </c>
      <c r="U201" s="268" t="str">
        <f aca="false">IF(TRIM($B201&amp;$C201)="","",IF(N($Q201)&lt;=N($O201),"",N($Q201)-N($O201)))</f>
        <v/>
      </c>
      <c r="V201" s="268" t="str">
        <f aca="false">IF(OR(TRIM($B201&amp;$C201)="",$W201=""),"",MAX(0,N($W201))-N($T201))</f>
        <v/>
      </c>
      <c r="W201" s="268" t="str">
        <f aca="false">IF(TRIM($B201&amp;$C201)="","",IF(AND(N($M201)=0,N($Q201)+N($R201)+N($S201)=0),"",ROUND(N($M201)-N($Q201)-N($R201)-N($S201),2)))</f>
        <v/>
      </c>
      <c r="X201" s="269" t="str">
        <f aca="false">IF(TRIM($B201&amp;$C201)="","",IF(N($M201)=0,IF((N($Q201)+N($R201)+N($S201))=0,"—未填单价","未填单价，已收 "&amp;TEXT((N($Q201)+N($R201)+N($S201)),"#,##0.00")),IF(N($W201)&gt;0.005,"欠 "&amp;TEXT(N($W201),"#,##0.00")&amp;IF(N($T201)&gt;0,"（开票未到账 "&amp;TEXT(N($T201),"#,##0.00")&amp;"）","")&amp;IF(N($V201)&gt;0,"（未开票 "&amp;TEXT(N($V201),"#,##0.00")&amp;"）",""),IF(N($W201)&lt;-0.005,"多收 "&amp;TEXT(-N($W201),"#,##0.00"),"✔ 已结清")))&amp;IF(N($U201)&gt;0,"｜到账未开票 "&amp;TEXT(N($U201),"#,##0.00")&amp;"，待补票","")&amp;IF(N($R201)&gt;0,"｜收现 "&amp;TEXT(N($R201),"#,##0.00"),"")&amp;IF(N($S201)&gt;0,"｜收款不开票 "&amp;TEXT(N($S201),"#,##0.00"),""))</f>
        <v/>
      </c>
      <c r="Y201" s="312"/>
      <c r="AC201" s="267" t="str">
        <f aca="false">IF(OR(N($O201)=0,N($AB201)=0),"",ROUND(N($O201)/(1+N($AB201))*N($AB201),2))</f>
        <v/>
      </c>
      <c r="AD201" s="312"/>
      <c r="AE201" s="312"/>
      <c r="AF201" s="270" t="str">
        <f aca="false">IF($AN201="","",IF($AN201=1,IF($AO201&gt;=1,"一次性·已到收款期","一次性·未到期"),$AE201&amp;" 第"&amp;$AO201&amp;"/"&amp;$AN201&amp;"期"))</f>
        <v/>
      </c>
      <c r="AG201" s="268" t="str">
        <f aca="false">IF(OR($AN201="",N($M201)=0),"",ROUND(N($K201)*$AO201/$AN201,2)+N($L201))</f>
        <v/>
      </c>
      <c r="AH201" s="268" t="str">
        <f aca="false">IF($AG201="","",MAX(0,ROUND($AG201-(N($Q201)+N($R201)+N($S201)),2)))</f>
        <v/>
      </c>
      <c r="AI201" s="268" t="str">
        <f aca="false">IF(OR(TRIM($B201&amp;$C201)="",NOT(ISNUMBER($D201))),"",SUMIFS($W$3:$W$1001,$AK$3:$AK$1001,$AK201,$D$3:$D$1001,"&lt;"&amp;$D201))</f>
        <v/>
      </c>
      <c r="AJ201" s="268" t="str">
        <f aca="false">IF(TRIM($B201&amp;$C201)="","",SUMIFS($W$3:$W$1001,$AK$3:$AK$1001,$AK201))</f>
        <v/>
      </c>
      <c r="AK201" s="270" t="str">
        <f aca="false">IF(TRIM($B201&amp;$C201)="","",TRIM($B201)&amp;"｜"&amp;TRIM($C201))</f>
        <v/>
      </c>
      <c r="AL201" s="268" t="str">
        <f aca="false">IF(TRIM($B201&amp;$C201)="","",MIN(N($O201),N($Q201)))</f>
        <v/>
      </c>
      <c r="AM201" s="271" t="str">
        <f aca="false">IF(ISNUMBER($D201),YEAR($D201),"")</f>
        <v/>
      </c>
      <c r="AN201" s="271" t="str">
        <f aca="false">IF(OR(TRIM($B201&amp;$C201)="",NOT(ISNUMBER($D201)),NOT(ISNUMBER($E201))),"",IF($E201&lt;$D201,"",IF(IF($AE201="半年付",2,IF($AE201="季度付",4,IF($AE201="月付",12,IF($AE201="半月付",24,1))))=1,1,MAX(1,ROUND(($E201-$D201+1)/365*IF($AE201="半年付",2,IF($AE201="季度付",4,IF($AE201="月付",12,IF($AE201="半月付",24,1)))),0)))))</f>
        <v/>
      </c>
      <c r="AO201" s="271" t="str">
        <f aca="true">IF($AN201="","",MIN($AN201,MAX(0,INT((TODAY()-付款宽限天数-$D201)/(($E201-$D201+1)/$AN201))+1)))</f>
        <v/>
      </c>
    </row>
    <row r="202" customFormat="false" ht="18" hidden="false" customHeight="false" outlineLevel="0" collapsed="false">
      <c r="F202" s="200" t="str">
        <f aca="true">IF(TRIM($B202&amp;$C202)="","",IF(OR(ISNUMBER(SEARCH("未",$A202)),ISNUMBER(SEARCH("送出",$A202)),AND(TRIM($A202)="",NOT(ISNUMBER($D202)),N($H202)=0)),"【合同未回】","")&amp;IF(NOT(ISNUMBER($E202)),IF(OR(ISNUMBER(SEARCH("未",$A202)),ISNUMBER(SEARCH("送出",$A202)),AND(TRIM($A202)="",NOT(ISNUMBER($D202)),N($H202)=0)),"","【未填合同期】"),IF($E202&lt;TODAY(),"【已到期】",IF($E202-TODAY()&lt;=提醒天数,"【即将到期，剩余"&amp;($E202-TODAY())&amp;"天】","【正常】")))&amp;IF(OR($AD202="安装免保",$AD202="技术免保",$AD202="质保期内"),"【"&amp;$AD202&amp;"】",""))</f>
        <v/>
      </c>
      <c r="K202" s="267" t="str">
        <f aca="false">IF(OR(N($H202)=0,N($I202)=0),"",ROUND(N($H202)*N($I202)*IF(N($J202)=0,1,N($J202)),2))</f>
        <v/>
      </c>
      <c r="M202" s="267" t="str">
        <f aca="false">IF(TRIM($B202&amp;$C202)="","",IF(AND(N($K202)=0,N($L202)=0),"",ROUND(N($K202)+N($L202),2)))</f>
        <v/>
      </c>
      <c r="S202" s="267"/>
      <c r="T202" s="268" t="str">
        <f aca="false">IF(TRIM($B202&amp;$C202)="","",IF(N($O202)=0,"",MAX(0,MIN(N($O202)-N($Q202),N($W202)))))</f>
        <v/>
      </c>
      <c r="U202" s="268" t="str">
        <f aca="false">IF(TRIM($B202&amp;$C202)="","",IF(N($Q202)&lt;=N($O202),"",N($Q202)-N($O202)))</f>
        <v/>
      </c>
      <c r="V202" s="268" t="str">
        <f aca="false">IF(OR(TRIM($B202&amp;$C202)="",$W202=""),"",MAX(0,N($W202))-N($T202))</f>
        <v/>
      </c>
      <c r="W202" s="268" t="str">
        <f aca="false">IF(TRIM($B202&amp;$C202)="","",IF(AND(N($M202)=0,N($Q202)+N($R202)+N($S202)=0),"",ROUND(N($M202)-N($Q202)-N($R202)-N($S202),2)))</f>
        <v/>
      </c>
      <c r="X202" s="269" t="str">
        <f aca="false">IF(TRIM($B202&amp;$C202)="","",IF(N($M202)=0,IF((N($Q202)+N($R202)+N($S202))=0,"—未填单价","未填单价，已收 "&amp;TEXT((N($Q202)+N($R202)+N($S202)),"#,##0.00")),IF(N($W202)&gt;0.005,"欠 "&amp;TEXT(N($W202),"#,##0.00")&amp;IF(N($T202)&gt;0,"（开票未到账 "&amp;TEXT(N($T202),"#,##0.00")&amp;"）","")&amp;IF(N($V202)&gt;0,"（未开票 "&amp;TEXT(N($V202),"#,##0.00")&amp;"）",""),IF(N($W202)&lt;-0.005,"多收 "&amp;TEXT(-N($W202),"#,##0.00"),"✔ 已结清")))&amp;IF(N($U202)&gt;0,"｜到账未开票 "&amp;TEXT(N($U202),"#,##0.00")&amp;"，待补票","")&amp;IF(N($R202)&gt;0,"｜收现 "&amp;TEXT(N($R202),"#,##0.00"),"")&amp;IF(N($S202)&gt;0,"｜收款不开票 "&amp;TEXT(N($S202),"#,##0.00"),""))</f>
        <v/>
      </c>
      <c r="Y202" s="312"/>
      <c r="AC202" s="267" t="str">
        <f aca="false">IF(OR(N($O202)=0,N($AB202)=0),"",ROUND(N($O202)/(1+N($AB202))*N($AB202),2))</f>
        <v/>
      </c>
      <c r="AD202" s="312"/>
      <c r="AE202" s="312"/>
      <c r="AF202" s="270" t="str">
        <f aca="false">IF($AN202="","",IF($AN202=1,IF($AO202&gt;=1,"一次性·已到收款期","一次性·未到期"),$AE202&amp;" 第"&amp;$AO202&amp;"/"&amp;$AN202&amp;"期"))</f>
        <v/>
      </c>
      <c r="AG202" s="268" t="str">
        <f aca="false">IF(OR($AN202="",N($M202)=0),"",ROUND(N($K202)*$AO202/$AN202,2)+N($L202))</f>
        <v/>
      </c>
      <c r="AH202" s="268" t="str">
        <f aca="false">IF($AG202="","",MAX(0,ROUND($AG202-(N($Q202)+N($R202)+N($S202)),2)))</f>
        <v/>
      </c>
      <c r="AI202" s="268" t="str">
        <f aca="false">IF(OR(TRIM($B202&amp;$C202)="",NOT(ISNUMBER($D202))),"",SUMIFS($W$3:$W$1001,$AK$3:$AK$1001,$AK202,$D$3:$D$1001,"&lt;"&amp;$D202))</f>
        <v/>
      </c>
      <c r="AJ202" s="268" t="str">
        <f aca="false">IF(TRIM($B202&amp;$C202)="","",SUMIFS($W$3:$W$1001,$AK$3:$AK$1001,$AK202))</f>
        <v/>
      </c>
      <c r="AK202" s="270" t="str">
        <f aca="false">IF(TRIM($B202&amp;$C202)="","",TRIM($B202)&amp;"｜"&amp;TRIM($C202))</f>
        <v/>
      </c>
      <c r="AL202" s="268" t="str">
        <f aca="false">IF(TRIM($B202&amp;$C202)="","",MIN(N($O202),N($Q202)))</f>
        <v/>
      </c>
      <c r="AM202" s="271" t="str">
        <f aca="false">IF(ISNUMBER($D202),YEAR($D202),"")</f>
        <v/>
      </c>
      <c r="AN202" s="271" t="str">
        <f aca="false">IF(OR(TRIM($B202&amp;$C202)="",NOT(ISNUMBER($D202)),NOT(ISNUMBER($E202))),"",IF($E202&lt;$D202,"",IF(IF($AE202="半年付",2,IF($AE202="季度付",4,IF($AE202="月付",12,IF($AE202="半月付",24,1))))=1,1,MAX(1,ROUND(($E202-$D202+1)/365*IF($AE202="半年付",2,IF($AE202="季度付",4,IF($AE202="月付",12,IF($AE202="半月付",24,1)))),0)))))</f>
        <v/>
      </c>
      <c r="AO202" s="271" t="str">
        <f aca="true">IF($AN202="","",MIN($AN202,MAX(0,INT((TODAY()-付款宽限天数-$D202)/(($E202-$D202+1)/$AN202))+1)))</f>
        <v/>
      </c>
    </row>
    <row r="203" customFormat="false" ht="18" hidden="false" customHeight="false" outlineLevel="0" collapsed="false">
      <c r="F203" s="200" t="str">
        <f aca="true">IF(TRIM($B203&amp;$C203)="","",IF(OR(ISNUMBER(SEARCH("未",$A203)),ISNUMBER(SEARCH("送出",$A203)),AND(TRIM($A203)="",NOT(ISNUMBER($D203)),N($H203)=0)),"【合同未回】","")&amp;IF(NOT(ISNUMBER($E203)),IF(OR(ISNUMBER(SEARCH("未",$A203)),ISNUMBER(SEARCH("送出",$A203)),AND(TRIM($A203)="",NOT(ISNUMBER($D203)),N($H203)=0)),"","【未填合同期】"),IF($E203&lt;TODAY(),"【已到期】",IF($E203-TODAY()&lt;=提醒天数,"【即将到期，剩余"&amp;($E203-TODAY())&amp;"天】","【正常】")))&amp;IF(OR($AD203="安装免保",$AD203="技术免保",$AD203="质保期内"),"【"&amp;$AD203&amp;"】",""))</f>
        <v/>
      </c>
      <c r="K203" s="267" t="str">
        <f aca="false">IF(OR(N($H203)=0,N($I203)=0),"",ROUND(N($H203)*N($I203)*IF(N($J203)=0,1,N($J203)),2))</f>
        <v/>
      </c>
      <c r="M203" s="267" t="str">
        <f aca="false">IF(TRIM($B203&amp;$C203)="","",IF(AND(N($K203)=0,N($L203)=0),"",ROUND(N($K203)+N($L203),2)))</f>
        <v/>
      </c>
      <c r="S203" s="267"/>
      <c r="T203" s="268" t="str">
        <f aca="false">IF(TRIM($B203&amp;$C203)="","",IF(N($O203)=0,"",MAX(0,MIN(N($O203)-N($Q203),N($W203)))))</f>
        <v/>
      </c>
      <c r="U203" s="268" t="str">
        <f aca="false">IF(TRIM($B203&amp;$C203)="","",IF(N($Q203)&lt;=N($O203),"",N($Q203)-N($O203)))</f>
        <v/>
      </c>
      <c r="V203" s="268" t="str">
        <f aca="false">IF(OR(TRIM($B203&amp;$C203)="",$W203=""),"",MAX(0,N($W203))-N($T203))</f>
        <v/>
      </c>
      <c r="W203" s="268" t="str">
        <f aca="false">IF(TRIM($B203&amp;$C203)="","",IF(AND(N($M203)=0,N($Q203)+N($R203)+N($S203)=0),"",ROUND(N($M203)-N($Q203)-N($R203)-N($S203),2)))</f>
        <v/>
      </c>
      <c r="X203" s="269" t="str">
        <f aca="false">IF(TRIM($B203&amp;$C203)="","",IF(N($M203)=0,IF((N($Q203)+N($R203)+N($S203))=0,"—未填单价","未填单价，已收 "&amp;TEXT((N($Q203)+N($R203)+N($S203)),"#,##0.00")),IF(N($W203)&gt;0.005,"欠 "&amp;TEXT(N($W203),"#,##0.00")&amp;IF(N($T203)&gt;0,"（开票未到账 "&amp;TEXT(N($T203),"#,##0.00")&amp;"）","")&amp;IF(N($V203)&gt;0,"（未开票 "&amp;TEXT(N($V203),"#,##0.00")&amp;"）",""),IF(N($W203)&lt;-0.005,"多收 "&amp;TEXT(-N($W203),"#,##0.00"),"✔ 已结清")))&amp;IF(N($U203)&gt;0,"｜到账未开票 "&amp;TEXT(N($U203),"#,##0.00")&amp;"，待补票","")&amp;IF(N($R203)&gt;0,"｜收现 "&amp;TEXT(N($R203),"#,##0.00"),"")&amp;IF(N($S203)&gt;0,"｜收款不开票 "&amp;TEXT(N($S203),"#,##0.00"),""))</f>
        <v/>
      </c>
      <c r="Y203" s="312"/>
      <c r="AC203" s="267" t="str">
        <f aca="false">IF(OR(N($O203)=0,N($AB203)=0),"",ROUND(N($O203)/(1+N($AB203))*N($AB203),2))</f>
        <v/>
      </c>
      <c r="AD203" s="312"/>
      <c r="AE203" s="312"/>
      <c r="AF203" s="270" t="str">
        <f aca="false">IF($AN203="","",IF($AN203=1,IF($AO203&gt;=1,"一次性·已到收款期","一次性·未到期"),$AE203&amp;" 第"&amp;$AO203&amp;"/"&amp;$AN203&amp;"期"))</f>
        <v/>
      </c>
      <c r="AG203" s="268" t="str">
        <f aca="false">IF(OR($AN203="",N($M203)=0),"",ROUND(N($K203)*$AO203/$AN203,2)+N($L203))</f>
        <v/>
      </c>
      <c r="AH203" s="268" t="str">
        <f aca="false">IF($AG203="","",MAX(0,ROUND($AG203-(N($Q203)+N($R203)+N($S203)),2)))</f>
        <v/>
      </c>
      <c r="AI203" s="268" t="str">
        <f aca="false">IF(OR(TRIM($B203&amp;$C203)="",NOT(ISNUMBER($D203))),"",SUMIFS($W$3:$W$1001,$AK$3:$AK$1001,$AK203,$D$3:$D$1001,"&lt;"&amp;$D203))</f>
        <v/>
      </c>
      <c r="AJ203" s="268" t="str">
        <f aca="false">IF(TRIM($B203&amp;$C203)="","",SUMIFS($W$3:$W$1001,$AK$3:$AK$1001,$AK203))</f>
        <v/>
      </c>
      <c r="AK203" s="270" t="str">
        <f aca="false">IF(TRIM($B203&amp;$C203)="","",TRIM($B203)&amp;"｜"&amp;TRIM($C203))</f>
        <v/>
      </c>
      <c r="AL203" s="268" t="str">
        <f aca="false">IF(TRIM($B203&amp;$C203)="","",MIN(N($O203),N($Q203)))</f>
        <v/>
      </c>
      <c r="AM203" s="271" t="str">
        <f aca="false">IF(ISNUMBER($D203),YEAR($D203),"")</f>
        <v/>
      </c>
      <c r="AN203" s="271" t="str">
        <f aca="false">IF(OR(TRIM($B203&amp;$C203)="",NOT(ISNUMBER($D203)),NOT(ISNUMBER($E203))),"",IF($E203&lt;$D203,"",IF(IF($AE203="半年付",2,IF($AE203="季度付",4,IF($AE203="月付",12,IF($AE203="半月付",24,1))))=1,1,MAX(1,ROUND(($E203-$D203+1)/365*IF($AE203="半年付",2,IF($AE203="季度付",4,IF($AE203="月付",12,IF($AE203="半月付",24,1)))),0)))))</f>
        <v/>
      </c>
      <c r="AO203" s="271" t="str">
        <f aca="true">IF($AN203="","",MIN($AN203,MAX(0,INT((TODAY()-付款宽限天数-$D203)/(($E203-$D203+1)/$AN203))+1)))</f>
        <v/>
      </c>
    </row>
    <row r="204" customFormat="false" ht="18" hidden="false" customHeight="false" outlineLevel="0" collapsed="false">
      <c r="F204" s="200" t="str">
        <f aca="true">IF(TRIM($B204&amp;$C204)="","",IF(OR(ISNUMBER(SEARCH("未",$A204)),ISNUMBER(SEARCH("送出",$A204)),AND(TRIM($A204)="",NOT(ISNUMBER($D204)),N($H204)=0)),"【合同未回】","")&amp;IF(NOT(ISNUMBER($E204)),IF(OR(ISNUMBER(SEARCH("未",$A204)),ISNUMBER(SEARCH("送出",$A204)),AND(TRIM($A204)="",NOT(ISNUMBER($D204)),N($H204)=0)),"","【未填合同期】"),IF($E204&lt;TODAY(),"【已到期】",IF($E204-TODAY()&lt;=提醒天数,"【即将到期，剩余"&amp;($E204-TODAY())&amp;"天】","【正常】")))&amp;IF(OR($AD204="安装免保",$AD204="技术免保",$AD204="质保期内"),"【"&amp;$AD204&amp;"】",""))</f>
        <v/>
      </c>
      <c r="K204" s="267" t="str">
        <f aca="false">IF(OR(N($H204)=0,N($I204)=0),"",ROUND(N($H204)*N($I204)*IF(N($J204)=0,1,N($J204)),2))</f>
        <v/>
      </c>
      <c r="M204" s="267" t="str">
        <f aca="false">IF(TRIM($B204&amp;$C204)="","",IF(AND(N($K204)=0,N($L204)=0),"",ROUND(N($K204)+N($L204),2)))</f>
        <v/>
      </c>
      <c r="S204" s="267"/>
      <c r="T204" s="268" t="str">
        <f aca="false">IF(TRIM($B204&amp;$C204)="","",IF(N($O204)=0,"",MAX(0,MIN(N($O204)-N($Q204),N($W204)))))</f>
        <v/>
      </c>
      <c r="U204" s="268" t="str">
        <f aca="false">IF(TRIM($B204&amp;$C204)="","",IF(N($Q204)&lt;=N($O204),"",N($Q204)-N($O204)))</f>
        <v/>
      </c>
      <c r="V204" s="268" t="str">
        <f aca="false">IF(OR(TRIM($B204&amp;$C204)="",$W204=""),"",MAX(0,N($W204))-N($T204))</f>
        <v/>
      </c>
      <c r="W204" s="268" t="str">
        <f aca="false">IF(TRIM($B204&amp;$C204)="","",IF(AND(N($M204)=0,N($Q204)+N($R204)+N($S204)=0),"",ROUND(N($M204)-N($Q204)-N($R204)-N($S204),2)))</f>
        <v/>
      </c>
      <c r="X204" s="269" t="str">
        <f aca="false">IF(TRIM($B204&amp;$C204)="","",IF(N($M204)=0,IF((N($Q204)+N($R204)+N($S204))=0,"—未填单价","未填单价，已收 "&amp;TEXT((N($Q204)+N($R204)+N($S204)),"#,##0.00")),IF(N($W204)&gt;0.005,"欠 "&amp;TEXT(N($W204),"#,##0.00")&amp;IF(N($T204)&gt;0,"（开票未到账 "&amp;TEXT(N($T204),"#,##0.00")&amp;"）","")&amp;IF(N($V204)&gt;0,"（未开票 "&amp;TEXT(N($V204),"#,##0.00")&amp;"）",""),IF(N($W204)&lt;-0.005,"多收 "&amp;TEXT(-N($W204),"#,##0.00"),"✔ 已结清")))&amp;IF(N($U204)&gt;0,"｜到账未开票 "&amp;TEXT(N($U204),"#,##0.00")&amp;"，待补票","")&amp;IF(N($R204)&gt;0,"｜收现 "&amp;TEXT(N($R204),"#,##0.00"),"")&amp;IF(N($S204)&gt;0,"｜收款不开票 "&amp;TEXT(N($S204),"#,##0.00"),""))</f>
        <v/>
      </c>
      <c r="Y204" s="312"/>
      <c r="AC204" s="267" t="str">
        <f aca="false">IF(OR(N($O204)=0,N($AB204)=0),"",ROUND(N($O204)/(1+N($AB204))*N($AB204),2))</f>
        <v/>
      </c>
      <c r="AD204" s="312"/>
      <c r="AE204" s="312"/>
      <c r="AF204" s="270" t="str">
        <f aca="false">IF($AN204="","",IF($AN204=1,IF($AO204&gt;=1,"一次性·已到收款期","一次性·未到期"),$AE204&amp;" 第"&amp;$AO204&amp;"/"&amp;$AN204&amp;"期"))</f>
        <v/>
      </c>
      <c r="AG204" s="268" t="str">
        <f aca="false">IF(OR($AN204="",N($M204)=0),"",ROUND(N($K204)*$AO204/$AN204,2)+N($L204))</f>
        <v/>
      </c>
      <c r="AH204" s="268" t="str">
        <f aca="false">IF($AG204="","",MAX(0,ROUND($AG204-(N($Q204)+N($R204)+N($S204)),2)))</f>
        <v/>
      </c>
      <c r="AI204" s="268" t="str">
        <f aca="false">IF(OR(TRIM($B204&amp;$C204)="",NOT(ISNUMBER($D204))),"",SUMIFS($W$3:$W$1001,$AK$3:$AK$1001,$AK204,$D$3:$D$1001,"&lt;"&amp;$D204))</f>
        <v/>
      </c>
      <c r="AJ204" s="268" t="str">
        <f aca="false">IF(TRIM($B204&amp;$C204)="","",SUMIFS($W$3:$W$1001,$AK$3:$AK$1001,$AK204))</f>
        <v/>
      </c>
      <c r="AK204" s="270" t="str">
        <f aca="false">IF(TRIM($B204&amp;$C204)="","",TRIM($B204)&amp;"｜"&amp;TRIM($C204))</f>
        <v/>
      </c>
      <c r="AL204" s="268" t="str">
        <f aca="false">IF(TRIM($B204&amp;$C204)="","",MIN(N($O204),N($Q204)))</f>
        <v/>
      </c>
      <c r="AM204" s="271" t="str">
        <f aca="false">IF(ISNUMBER($D204),YEAR($D204),"")</f>
        <v/>
      </c>
      <c r="AN204" s="271" t="str">
        <f aca="false">IF(OR(TRIM($B204&amp;$C204)="",NOT(ISNUMBER($D204)),NOT(ISNUMBER($E204))),"",IF($E204&lt;$D204,"",IF(IF($AE204="半年付",2,IF($AE204="季度付",4,IF($AE204="月付",12,IF($AE204="半月付",24,1))))=1,1,MAX(1,ROUND(($E204-$D204+1)/365*IF($AE204="半年付",2,IF($AE204="季度付",4,IF($AE204="月付",12,IF($AE204="半月付",24,1)))),0)))))</f>
        <v/>
      </c>
      <c r="AO204" s="271" t="str">
        <f aca="true">IF($AN204="","",MIN($AN204,MAX(0,INT((TODAY()-付款宽限天数-$D204)/(($E204-$D204+1)/$AN204))+1)))</f>
        <v/>
      </c>
    </row>
    <row r="205" customFormat="false" ht="18" hidden="false" customHeight="false" outlineLevel="0" collapsed="false">
      <c r="F205" s="200" t="str">
        <f aca="true">IF(TRIM($B205&amp;$C205)="","",IF(OR(ISNUMBER(SEARCH("未",$A205)),ISNUMBER(SEARCH("送出",$A205)),AND(TRIM($A205)="",NOT(ISNUMBER($D205)),N($H205)=0)),"【合同未回】","")&amp;IF(NOT(ISNUMBER($E205)),IF(OR(ISNUMBER(SEARCH("未",$A205)),ISNUMBER(SEARCH("送出",$A205)),AND(TRIM($A205)="",NOT(ISNUMBER($D205)),N($H205)=0)),"","【未填合同期】"),IF($E205&lt;TODAY(),"【已到期】",IF($E205-TODAY()&lt;=提醒天数,"【即将到期，剩余"&amp;($E205-TODAY())&amp;"天】","【正常】")))&amp;IF(OR($AD205="安装免保",$AD205="技术免保",$AD205="质保期内"),"【"&amp;$AD205&amp;"】",""))</f>
        <v/>
      </c>
      <c r="K205" s="267" t="str">
        <f aca="false">IF(OR(N($H205)=0,N($I205)=0),"",ROUND(N($H205)*N($I205)*IF(N($J205)=0,1,N($J205)),2))</f>
        <v/>
      </c>
      <c r="M205" s="267" t="str">
        <f aca="false">IF(TRIM($B205&amp;$C205)="","",IF(AND(N($K205)=0,N($L205)=0),"",ROUND(N($K205)+N($L205),2)))</f>
        <v/>
      </c>
      <c r="S205" s="267"/>
      <c r="T205" s="268" t="str">
        <f aca="false">IF(TRIM($B205&amp;$C205)="","",IF(N($O205)=0,"",MAX(0,MIN(N($O205)-N($Q205),N($W205)))))</f>
        <v/>
      </c>
      <c r="U205" s="268" t="str">
        <f aca="false">IF(TRIM($B205&amp;$C205)="","",IF(N($Q205)&lt;=N($O205),"",N($Q205)-N($O205)))</f>
        <v/>
      </c>
      <c r="V205" s="268" t="str">
        <f aca="false">IF(OR(TRIM($B205&amp;$C205)="",$W205=""),"",MAX(0,N($W205))-N($T205))</f>
        <v/>
      </c>
      <c r="W205" s="268" t="str">
        <f aca="false">IF(TRIM($B205&amp;$C205)="","",IF(AND(N($M205)=0,N($Q205)+N($R205)+N($S205)=0),"",ROUND(N($M205)-N($Q205)-N($R205)-N($S205),2)))</f>
        <v/>
      </c>
      <c r="X205" s="269" t="str">
        <f aca="false">IF(TRIM($B205&amp;$C205)="","",IF(N($M205)=0,IF((N($Q205)+N($R205)+N($S205))=0,"—未填单价","未填单价，已收 "&amp;TEXT((N($Q205)+N($R205)+N($S205)),"#,##0.00")),IF(N($W205)&gt;0.005,"欠 "&amp;TEXT(N($W205),"#,##0.00")&amp;IF(N($T205)&gt;0,"（开票未到账 "&amp;TEXT(N($T205),"#,##0.00")&amp;"）","")&amp;IF(N($V205)&gt;0,"（未开票 "&amp;TEXT(N($V205),"#,##0.00")&amp;"）",""),IF(N($W205)&lt;-0.005,"多收 "&amp;TEXT(-N($W205),"#,##0.00"),"✔ 已结清")))&amp;IF(N($U205)&gt;0,"｜到账未开票 "&amp;TEXT(N($U205),"#,##0.00")&amp;"，待补票","")&amp;IF(N($R205)&gt;0,"｜收现 "&amp;TEXT(N($R205),"#,##0.00"),"")&amp;IF(N($S205)&gt;0,"｜收款不开票 "&amp;TEXT(N($S205),"#,##0.00"),""))</f>
        <v/>
      </c>
      <c r="Y205" s="312"/>
      <c r="AC205" s="267" t="str">
        <f aca="false">IF(OR(N($O205)=0,N($AB205)=0),"",ROUND(N($O205)/(1+N($AB205))*N($AB205),2))</f>
        <v/>
      </c>
      <c r="AD205" s="312"/>
      <c r="AE205" s="312"/>
      <c r="AF205" s="270" t="str">
        <f aca="false">IF($AN205="","",IF($AN205=1,IF($AO205&gt;=1,"一次性·已到收款期","一次性·未到期"),$AE205&amp;" 第"&amp;$AO205&amp;"/"&amp;$AN205&amp;"期"))</f>
        <v/>
      </c>
      <c r="AG205" s="268" t="str">
        <f aca="false">IF(OR($AN205="",N($M205)=0),"",ROUND(N($K205)*$AO205/$AN205,2)+N($L205))</f>
        <v/>
      </c>
      <c r="AH205" s="268" t="str">
        <f aca="false">IF($AG205="","",MAX(0,ROUND($AG205-(N($Q205)+N($R205)+N($S205)),2)))</f>
        <v/>
      </c>
      <c r="AI205" s="268" t="str">
        <f aca="false">IF(OR(TRIM($B205&amp;$C205)="",NOT(ISNUMBER($D205))),"",SUMIFS($W$3:$W$1001,$AK$3:$AK$1001,$AK205,$D$3:$D$1001,"&lt;"&amp;$D205))</f>
        <v/>
      </c>
      <c r="AJ205" s="268" t="str">
        <f aca="false">IF(TRIM($B205&amp;$C205)="","",SUMIFS($W$3:$W$1001,$AK$3:$AK$1001,$AK205))</f>
        <v/>
      </c>
      <c r="AK205" s="270" t="str">
        <f aca="false">IF(TRIM($B205&amp;$C205)="","",TRIM($B205)&amp;"｜"&amp;TRIM($C205))</f>
        <v/>
      </c>
      <c r="AL205" s="268" t="str">
        <f aca="false">IF(TRIM($B205&amp;$C205)="","",MIN(N($O205),N($Q205)))</f>
        <v/>
      </c>
      <c r="AM205" s="271" t="str">
        <f aca="false">IF(ISNUMBER($D205),YEAR($D205),"")</f>
        <v/>
      </c>
      <c r="AN205" s="271" t="str">
        <f aca="false">IF(OR(TRIM($B205&amp;$C205)="",NOT(ISNUMBER($D205)),NOT(ISNUMBER($E205))),"",IF($E205&lt;$D205,"",IF(IF($AE205="半年付",2,IF($AE205="季度付",4,IF($AE205="月付",12,IF($AE205="半月付",24,1))))=1,1,MAX(1,ROUND(($E205-$D205+1)/365*IF($AE205="半年付",2,IF($AE205="季度付",4,IF($AE205="月付",12,IF($AE205="半月付",24,1)))),0)))))</f>
        <v/>
      </c>
      <c r="AO205" s="271" t="str">
        <f aca="true">IF($AN205="","",MIN($AN205,MAX(0,INT((TODAY()-付款宽限天数-$D205)/(($E205-$D205+1)/$AN205))+1)))</f>
        <v/>
      </c>
    </row>
    <row r="206" customFormat="false" ht="18" hidden="false" customHeight="false" outlineLevel="0" collapsed="false">
      <c r="F206" s="200" t="str">
        <f aca="true">IF(TRIM($B206&amp;$C206)="","",IF(OR(ISNUMBER(SEARCH("未",$A206)),ISNUMBER(SEARCH("送出",$A206)),AND(TRIM($A206)="",NOT(ISNUMBER($D206)),N($H206)=0)),"【合同未回】","")&amp;IF(NOT(ISNUMBER($E206)),IF(OR(ISNUMBER(SEARCH("未",$A206)),ISNUMBER(SEARCH("送出",$A206)),AND(TRIM($A206)="",NOT(ISNUMBER($D206)),N($H206)=0)),"","【未填合同期】"),IF($E206&lt;TODAY(),"【已到期】",IF($E206-TODAY()&lt;=提醒天数,"【即将到期，剩余"&amp;($E206-TODAY())&amp;"天】","【正常】")))&amp;IF(OR($AD206="安装免保",$AD206="技术免保",$AD206="质保期内"),"【"&amp;$AD206&amp;"】",""))</f>
        <v/>
      </c>
      <c r="K206" s="267" t="str">
        <f aca="false">IF(OR(N($H206)=0,N($I206)=0),"",ROUND(N($H206)*N($I206)*IF(N($J206)=0,1,N($J206)),2))</f>
        <v/>
      </c>
      <c r="M206" s="267" t="str">
        <f aca="false">IF(TRIM($B206&amp;$C206)="","",IF(AND(N($K206)=0,N($L206)=0),"",ROUND(N($K206)+N($L206),2)))</f>
        <v/>
      </c>
      <c r="S206" s="267"/>
      <c r="T206" s="268" t="str">
        <f aca="false">IF(TRIM($B206&amp;$C206)="","",IF(N($O206)=0,"",MAX(0,MIN(N($O206)-N($Q206),N($W206)))))</f>
        <v/>
      </c>
      <c r="U206" s="268" t="str">
        <f aca="false">IF(TRIM($B206&amp;$C206)="","",IF(N($Q206)&lt;=N($O206),"",N($Q206)-N($O206)))</f>
        <v/>
      </c>
      <c r="V206" s="268" t="str">
        <f aca="false">IF(OR(TRIM($B206&amp;$C206)="",$W206=""),"",MAX(0,N($W206))-N($T206))</f>
        <v/>
      </c>
      <c r="W206" s="268" t="str">
        <f aca="false">IF(TRIM($B206&amp;$C206)="","",IF(AND(N($M206)=0,N($Q206)+N($R206)+N($S206)=0),"",ROUND(N($M206)-N($Q206)-N($R206)-N($S206),2)))</f>
        <v/>
      </c>
      <c r="X206" s="269" t="str">
        <f aca="false">IF(TRIM($B206&amp;$C206)="","",IF(N($M206)=0,IF((N($Q206)+N($R206)+N($S206))=0,"—未填单价","未填单价，已收 "&amp;TEXT((N($Q206)+N($R206)+N($S206)),"#,##0.00")),IF(N($W206)&gt;0.005,"欠 "&amp;TEXT(N($W206),"#,##0.00")&amp;IF(N($T206)&gt;0,"（开票未到账 "&amp;TEXT(N($T206),"#,##0.00")&amp;"）","")&amp;IF(N($V206)&gt;0,"（未开票 "&amp;TEXT(N($V206),"#,##0.00")&amp;"）",""),IF(N($W206)&lt;-0.005,"多收 "&amp;TEXT(-N($W206),"#,##0.00"),"✔ 已结清")))&amp;IF(N($U206)&gt;0,"｜到账未开票 "&amp;TEXT(N($U206),"#,##0.00")&amp;"，待补票","")&amp;IF(N($R206)&gt;0,"｜收现 "&amp;TEXT(N($R206),"#,##0.00"),"")&amp;IF(N($S206)&gt;0,"｜收款不开票 "&amp;TEXT(N($S206),"#,##0.00"),""))</f>
        <v/>
      </c>
      <c r="Y206" s="312"/>
      <c r="AC206" s="267" t="str">
        <f aca="false">IF(OR(N($O206)=0,N($AB206)=0),"",ROUND(N($O206)/(1+N($AB206))*N($AB206),2))</f>
        <v/>
      </c>
      <c r="AD206" s="312"/>
      <c r="AE206" s="312"/>
      <c r="AF206" s="270" t="str">
        <f aca="false">IF($AN206="","",IF($AN206=1,IF($AO206&gt;=1,"一次性·已到收款期","一次性·未到期"),$AE206&amp;" 第"&amp;$AO206&amp;"/"&amp;$AN206&amp;"期"))</f>
        <v/>
      </c>
      <c r="AG206" s="268" t="str">
        <f aca="false">IF(OR($AN206="",N($M206)=0),"",ROUND(N($K206)*$AO206/$AN206,2)+N($L206))</f>
        <v/>
      </c>
      <c r="AH206" s="268" t="str">
        <f aca="false">IF($AG206="","",MAX(0,ROUND($AG206-(N($Q206)+N($R206)+N($S206)),2)))</f>
        <v/>
      </c>
      <c r="AI206" s="268" t="str">
        <f aca="false">IF(OR(TRIM($B206&amp;$C206)="",NOT(ISNUMBER($D206))),"",SUMIFS($W$3:$W$1001,$AK$3:$AK$1001,$AK206,$D$3:$D$1001,"&lt;"&amp;$D206))</f>
        <v/>
      </c>
      <c r="AJ206" s="268" t="str">
        <f aca="false">IF(TRIM($B206&amp;$C206)="","",SUMIFS($W$3:$W$1001,$AK$3:$AK$1001,$AK206))</f>
        <v/>
      </c>
      <c r="AK206" s="270" t="str">
        <f aca="false">IF(TRIM($B206&amp;$C206)="","",TRIM($B206)&amp;"｜"&amp;TRIM($C206))</f>
        <v/>
      </c>
      <c r="AL206" s="268" t="str">
        <f aca="false">IF(TRIM($B206&amp;$C206)="","",MIN(N($O206),N($Q206)))</f>
        <v/>
      </c>
      <c r="AM206" s="271" t="str">
        <f aca="false">IF(ISNUMBER($D206),YEAR($D206),"")</f>
        <v/>
      </c>
      <c r="AN206" s="271" t="str">
        <f aca="false">IF(OR(TRIM($B206&amp;$C206)="",NOT(ISNUMBER($D206)),NOT(ISNUMBER($E206))),"",IF($E206&lt;$D206,"",IF(IF($AE206="半年付",2,IF($AE206="季度付",4,IF($AE206="月付",12,IF($AE206="半月付",24,1))))=1,1,MAX(1,ROUND(($E206-$D206+1)/365*IF($AE206="半年付",2,IF($AE206="季度付",4,IF($AE206="月付",12,IF($AE206="半月付",24,1)))),0)))))</f>
        <v/>
      </c>
      <c r="AO206" s="271" t="str">
        <f aca="true">IF($AN206="","",MIN($AN206,MAX(0,INT((TODAY()-付款宽限天数-$D206)/(($E206-$D206+1)/$AN206))+1)))</f>
        <v/>
      </c>
    </row>
    <row r="207" customFormat="false" ht="18" hidden="false" customHeight="false" outlineLevel="0" collapsed="false">
      <c r="F207" s="200" t="str">
        <f aca="true">IF(TRIM($B207&amp;$C207)="","",IF(OR(ISNUMBER(SEARCH("未",$A207)),ISNUMBER(SEARCH("送出",$A207)),AND(TRIM($A207)="",NOT(ISNUMBER($D207)),N($H207)=0)),"【合同未回】","")&amp;IF(NOT(ISNUMBER($E207)),IF(OR(ISNUMBER(SEARCH("未",$A207)),ISNUMBER(SEARCH("送出",$A207)),AND(TRIM($A207)="",NOT(ISNUMBER($D207)),N($H207)=0)),"","【未填合同期】"),IF($E207&lt;TODAY(),"【已到期】",IF($E207-TODAY()&lt;=提醒天数,"【即将到期，剩余"&amp;($E207-TODAY())&amp;"天】","【正常】")))&amp;IF(OR($AD207="安装免保",$AD207="技术免保",$AD207="质保期内"),"【"&amp;$AD207&amp;"】",""))</f>
        <v/>
      </c>
      <c r="K207" s="267" t="str">
        <f aca="false">IF(OR(N($H207)=0,N($I207)=0),"",ROUND(N($H207)*N($I207)*IF(N($J207)=0,1,N($J207)),2))</f>
        <v/>
      </c>
      <c r="M207" s="267" t="str">
        <f aca="false">IF(TRIM($B207&amp;$C207)="","",IF(AND(N($K207)=0,N($L207)=0),"",ROUND(N($K207)+N($L207),2)))</f>
        <v/>
      </c>
      <c r="S207" s="267"/>
      <c r="T207" s="268" t="str">
        <f aca="false">IF(TRIM($B207&amp;$C207)="","",IF(N($O207)=0,"",MAX(0,MIN(N($O207)-N($Q207),N($W207)))))</f>
        <v/>
      </c>
      <c r="U207" s="268" t="str">
        <f aca="false">IF(TRIM($B207&amp;$C207)="","",IF(N($Q207)&lt;=N($O207),"",N($Q207)-N($O207)))</f>
        <v/>
      </c>
      <c r="V207" s="268" t="str">
        <f aca="false">IF(OR(TRIM($B207&amp;$C207)="",$W207=""),"",MAX(0,N($W207))-N($T207))</f>
        <v/>
      </c>
      <c r="W207" s="268" t="str">
        <f aca="false">IF(TRIM($B207&amp;$C207)="","",IF(AND(N($M207)=0,N($Q207)+N($R207)+N($S207)=0),"",ROUND(N($M207)-N($Q207)-N($R207)-N($S207),2)))</f>
        <v/>
      </c>
      <c r="X207" s="269" t="str">
        <f aca="false">IF(TRIM($B207&amp;$C207)="","",IF(N($M207)=0,IF((N($Q207)+N($R207)+N($S207))=0,"—未填单价","未填单价，已收 "&amp;TEXT((N($Q207)+N($R207)+N($S207)),"#,##0.00")),IF(N($W207)&gt;0.005,"欠 "&amp;TEXT(N($W207),"#,##0.00")&amp;IF(N($T207)&gt;0,"（开票未到账 "&amp;TEXT(N($T207),"#,##0.00")&amp;"）","")&amp;IF(N($V207)&gt;0,"（未开票 "&amp;TEXT(N($V207),"#,##0.00")&amp;"）",""),IF(N($W207)&lt;-0.005,"多收 "&amp;TEXT(-N($W207),"#,##0.00"),"✔ 已结清")))&amp;IF(N($U207)&gt;0,"｜到账未开票 "&amp;TEXT(N($U207),"#,##0.00")&amp;"，待补票","")&amp;IF(N($R207)&gt;0,"｜收现 "&amp;TEXT(N($R207),"#,##0.00"),"")&amp;IF(N($S207)&gt;0,"｜收款不开票 "&amp;TEXT(N($S207),"#,##0.00"),""))</f>
        <v/>
      </c>
      <c r="Y207" s="312"/>
      <c r="AC207" s="267" t="str">
        <f aca="false">IF(OR(N($O207)=0,N($AB207)=0),"",ROUND(N($O207)/(1+N($AB207))*N($AB207),2))</f>
        <v/>
      </c>
      <c r="AD207" s="312"/>
      <c r="AE207" s="312"/>
      <c r="AF207" s="270" t="str">
        <f aca="false">IF($AN207="","",IF($AN207=1,IF($AO207&gt;=1,"一次性·已到收款期","一次性·未到期"),$AE207&amp;" 第"&amp;$AO207&amp;"/"&amp;$AN207&amp;"期"))</f>
        <v/>
      </c>
      <c r="AG207" s="268" t="str">
        <f aca="false">IF(OR($AN207="",N($M207)=0),"",ROUND(N($K207)*$AO207/$AN207,2)+N($L207))</f>
        <v/>
      </c>
      <c r="AH207" s="268" t="str">
        <f aca="false">IF($AG207="","",MAX(0,ROUND($AG207-(N($Q207)+N($R207)+N($S207)),2)))</f>
        <v/>
      </c>
      <c r="AI207" s="268" t="str">
        <f aca="false">IF(OR(TRIM($B207&amp;$C207)="",NOT(ISNUMBER($D207))),"",SUMIFS($W$3:$W$1001,$AK$3:$AK$1001,$AK207,$D$3:$D$1001,"&lt;"&amp;$D207))</f>
        <v/>
      </c>
      <c r="AJ207" s="268" t="str">
        <f aca="false">IF(TRIM($B207&amp;$C207)="","",SUMIFS($W$3:$W$1001,$AK$3:$AK$1001,$AK207))</f>
        <v/>
      </c>
      <c r="AK207" s="270" t="str">
        <f aca="false">IF(TRIM($B207&amp;$C207)="","",TRIM($B207)&amp;"｜"&amp;TRIM($C207))</f>
        <v/>
      </c>
      <c r="AL207" s="268" t="str">
        <f aca="false">IF(TRIM($B207&amp;$C207)="","",MIN(N($O207),N($Q207)))</f>
        <v/>
      </c>
      <c r="AM207" s="271" t="str">
        <f aca="false">IF(ISNUMBER($D207),YEAR($D207),"")</f>
        <v/>
      </c>
      <c r="AN207" s="271" t="str">
        <f aca="false">IF(OR(TRIM($B207&amp;$C207)="",NOT(ISNUMBER($D207)),NOT(ISNUMBER($E207))),"",IF($E207&lt;$D207,"",IF(IF($AE207="半年付",2,IF($AE207="季度付",4,IF($AE207="月付",12,IF($AE207="半月付",24,1))))=1,1,MAX(1,ROUND(($E207-$D207+1)/365*IF($AE207="半年付",2,IF($AE207="季度付",4,IF($AE207="月付",12,IF($AE207="半月付",24,1)))),0)))))</f>
        <v/>
      </c>
      <c r="AO207" s="271" t="str">
        <f aca="true">IF($AN207="","",MIN($AN207,MAX(0,INT((TODAY()-付款宽限天数-$D207)/(($E207-$D207+1)/$AN207))+1)))</f>
        <v/>
      </c>
    </row>
    <row r="208" customFormat="false" ht="18" hidden="false" customHeight="false" outlineLevel="0" collapsed="false">
      <c r="F208" s="200" t="str">
        <f aca="true">IF(TRIM($B208&amp;$C208)="","",IF(OR(ISNUMBER(SEARCH("未",$A208)),ISNUMBER(SEARCH("送出",$A208)),AND(TRIM($A208)="",NOT(ISNUMBER($D208)),N($H208)=0)),"【合同未回】","")&amp;IF(NOT(ISNUMBER($E208)),IF(OR(ISNUMBER(SEARCH("未",$A208)),ISNUMBER(SEARCH("送出",$A208)),AND(TRIM($A208)="",NOT(ISNUMBER($D208)),N($H208)=0)),"","【未填合同期】"),IF($E208&lt;TODAY(),"【已到期】",IF($E208-TODAY()&lt;=提醒天数,"【即将到期，剩余"&amp;($E208-TODAY())&amp;"天】","【正常】")))&amp;IF(OR($AD208="安装免保",$AD208="技术免保",$AD208="质保期内"),"【"&amp;$AD208&amp;"】",""))</f>
        <v/>
      </c>
      <c r="K208" s="267" t="str">
        <f aca="false">IF(OR(N($H208)=0,N($I208)=0),"",ROUND(N($H208)*N($I208)*IF(N($J208)=0,1,N($J208)),2))</f>
        <v/>
      </c>
      <c r="M208" s="267" t="str">
        <f aca="false">IF(TRIM($B208&amp;$C208)="","",IF(AND(N($K208)=0,N($L208)=0),"",ROUND(N($K208)+N($L208),2)))</f>
        <v/>
      </c>
      <c r="S208" s="267"/>
      <c r="T208" s="268" t="str">
        <f aca="false">IF(TRIM($B208&amp;$C208)="","",IF(N($O208)=0,"",MAX(0,MIN(N($O208)-N($Q208),N($W208)))))</f>
        <v/>
      </c>
      <c r="U208" s="268" t="str">
        <f aca="false">IF(TRIM($B208&amp;$C208)="","",IF(N($Q208)&lt;=N($O208),"",N($Q208)-N($O208)))</f>
        <v/>
      </c>
      <c r="V208" s="268" t="str">
        <f aca="false">IF(OR(TRIM($B208&amp;$C208)="",$W208=""),"",MAX(0,N($W208))-N($T208))</f>
        <v/>
      </c>
      <c r="W208" s="268" t="str">
        <f aca="false">IF(TRIM($B208&amp;$C208)="","",IF(AND(N($M208)=0,N($Q208)+N($R208)+N($S208)=0),"",ROUND(N($M208)-N($Q208)-N($R208)-N($S208),2)))</f>
        <v/>
      </c>
      <c r="X208" s="269" t="str">
        <f aca="false">IF(TRIM($B208&amp;$C208)="","",IF(N($M208)=0,IF((N($Q208)+N($R208)+N($S208))=0,"—未填单价","未填单价，已收 "&amp;TEXT((N($Q208)+N($R208)+N($S208)),"#,##0.00")),IF(N($W208)&gt;0.005,"欠 "&amp;TEXT(N($W208),"#,##0.00")&amp;IF(N($T208)&gt;0,"（开票未到账 "&amp;TEXT(N($T208),"#,##0.00")&amp;"）","")&amp;IF(N($V208)&gt;0,"（未开票 "&amp;TEXT(N($V208),"#,##0.00")&amp;"）",""),IF(N($W208)&lt;-0.005,"多收 "&amp;TEXT(-N($W208),"#,##0.00"),"✔ 已结清")))&amp;IF(N($U208)&gt;0,"｜到账未开票 "&amp;TEXT(N($U208),"#,##0.00")&amp;"，待补票","")&amp;IF(N($R208)&gt;0,"｜收现 "&amp;TEXT(N($R208),"#,##0.00"),"")&amp;IF(N($S208)&gt;0,"｜收款不开票 "&amp;TEXT(N($S208),"#,##0.00"),""))</f>
        <v/>
      </c>
      <c r="Y208" s="312"/>
      <c r="AC208" s="267" t="str">
        <f aca="false">IF(OR(N($O208)=0,N($AB208)=0),"",ROUND(N($O208)/(1+N($AB208))*N($AB208),2))</f>
        <v/>
      </c>
      <c r="AD208" s="312"/>
      <c r="AE208" s="312"/>
      <c r="AF208" s="270" t="str">
        <f aca="false">IF($AN208="","",IF($AN208=1,IF($AO208&gt;=1,"一次性·已到收款期","一次性·未到期"),$AE208&amp;" 第"&amp;$AO208&amp;"/"&amp;$AN208&amp;"期"))</f>
        <v/>
      </c>
      <c r="AG208" s="268" t="str">
        <f aca="false">IF(OR($AN208="",N($M208)=0),"",ROUND(N($K208)*$AO208/$AN208,2)+N($L208))</f>
        <v/>
      </c>
      <c r="AH208" s="268" t="str">
        <f aca="false">IF($AG208="","",MAX(0,ROUND($AG208-(N($Q208)+N($R208)+N($S208)),2)))</f>
        <v/>
      </c>
      <c r="AI208" s="268" t="str">
        <f aca="false">IF(OR(TRIM($B208&amp;$C208)="",NOT(ISNUMBER($D208))),"",SUMIFS($W$3:$W$1001,$AK$3:$AK$1001,$AK208,$D$3:$D$1001,"&lt;"&amp;$D208))</f>
        <v/>
      </c>
      <c r="AJ208" s="268" t="str">
        <f aca="false">IF(TRIM($B208&amp;$C208)="","",SUMIFS($W$3:$W$1001,$AK$3:$AK$1001,$AK208))</f>
        <v/>
      </c>
      <c r="AK208" s="270" t="str">
        <f aca="false">IF(TRIM($B208&amp;$C208)="","",TRIM($B208)&amp;"｜"&amp;TRIM($C208))</f>
        <v/>
      </c>
      <c r="AL208" s="268" t="str">
        <f aca="false">IF(TRIM($B208&amp;$C208)="","",MIN(N($O208),N($Q208)))</f>
        <v/>
      </c>
      <c r="AM208" s="271" t="str">
        <f aca="false">IF(ISNUMBER($D208),YEAR($D208),"")</f>
        <v/>
      </c>
      <c r="AN208" s="271" t="str">
        <f aca="false">IF(OR(TRIM($B208&amp;$C208)="",NOT(ISNUMBER($D208)),NOT(ISNUMBER($E208))),"",IF($E208&lt;$D208,"",IF(IF($AE208="半年付",2,IF($AE208="季度付",4,IF($AE208="月付",12,IF($AE208="半月付",24,1))))=1,1,MAX(1,ROUND(($E208-$D208+1)/365*IF($AE208="半年付",2,IF($AE208="季度付",4,IF($AE208="月付",12,IF($AE208="半月付",24,1)))),0)))))</f>
        <v/>
      </c>
      <c r="AO208" s="271" t="str">
        <f aca="true">IF($AN208="","",MIN($AN208,MAX(0,INT((TODAY()-付款宽限天数-$D208)/(($E208-$D208+1)/$AN208))+1)))</f>
        <v/>
      </c>
    </row>
    <row r="209" customFormat="false" ht="18" hidden="false" customHeight="false" outlineLevel="0" collapsed="false">
      <c r="F209" s="200" t="str">
        <f aca="true">IF(TRIM($B209&amp;$C209)="","",IF(OR(ISNUMBER(SEARCH("未",$A209)),ISNUMBER(SEARCH("送出",$A209)),AND(TRIM($A209)="",NOT(ISNUMBER($D209)),N($H209)=0)),"【合同未回】","")&amp;IF(NOT(ISNUMBER($E209)),IF(OR(ISNUMBER(SEARCH("未",$A209)),ISNUMBER(SEARCH("送出",$A209)),AND(TRIM($A209)="",NOT(ISNUMBER($D209)),N($H209)=0)),"","【未填合同期】"),IF($E209&lt;TODAY(),"【已到期】",IF($E209-TODAY()&lt;=提醒天数,"【即将到期，剩余"&amp;($E209-TODAY())&amp;"天】","【正常】")))&amp;IF(OR($AD209="安装免保",$AD209="技术免保",$AD209="质保期内"),"【"&amp;$AD209&amp;"】",""))</f>
        <v/>
      </c>
      <c r="K209" s="267" t="str">
        <f aca="false">IF(OR(N($H209)=0,N($I209)=0),"",ROUND(N($H209)*N($I209)*IF(N($J209)=0,1,N($J209)),2))</f>
        <v/>
      </c>
      <c r="M209" s="267" t="str">
        <f aca="false">IF(TRIM($B209&amp;$C209)="","",IF(AND(N($K209)=0,N($L209)=0),"",ROUND(N($K209)+N($L209),2)))</f>
        <v/>
      </c>
      <c r="S209" s="267"/>
      <c r="T209" s="268" t="str">
        <f aca="false">IF(TRIM($B209&amp;$C209)="","",IF(N($O209)=0,"",MAX(0,MIN(N($O209)-N($Q209),N($W209)))))</f>
        <v/>
      </c>
      <c r="U209" s="268" t="str">
        <f aca="false">IF(TRIM($B209&amp;$C209)="","",IF(N($Q209)&lt;=N($O209),"",N($Q209)-N($O209)))</f>
        <v/>
      </c>
      <c r="V209" s="268" t="str">
        <f aca="false">IF(OR(TRIM($B209&amp;$C209)="",$W209=""),"",MAX(0,N($W209))-N($T209))</f>
        <v/>
      </c>
      <c r="W209" s="268" t="str">
        <f aca="false">IF(TRIM($B209&amp;$C209)="","",IF(AND(N($M209)=0,N($Q209)+N($R209)+N($S209)=0),"",ROUND(N($M209)-N($Q209)-N($R209)-N($S209),2)))</f>
        <v/>
      </c>
      <c r="X209" s="269" t="str">
        <f aca="false">IF(TRIM($B209&amp;$C209)="","",IF(N($M209)=0,IF((N($Q209)+N($R209)+N($S209))=0,"—未填单价","未填单价，已收 "&amp;TEXT((N($Q209)+N($R209)+N($S209)),"#,##0.00")),IF(N($W209)&gt;0.005,"欠 "&amp;TEXT(N($W209),"#,##0.00")&amp;IF(N($T209)&gt;0,"（开票未到账 "&amp;TEXT(N($T209),"#,##0.00")&amp;"）","")&amp;IF(N($V209)&gt;0,"（未开票 "&amp;TEXT(N($V209),"#,##0.00")&amp;"）",""),IF(N($W209)&lt;-0.005,"多收 "&amp;TEXT(-N($W209),"#,##0.00"),"✔ 已结清")))&amp;IF(N($U209)&gt;0,"｜到账未开票 "&amp;TEXT(N($U209),"#,##0.00")&amp;"，待补票","")&amp;IF(N($R209)&gt;0,"｜收现 "&amp;TEXT(N($R209),"#,##0.00"),"")&amp;IF(N($S209)&gt;0,"｜收款不开票 "&amp;TEXT(N($S209),"#,##0.00"),""))</f>
        <v/>
      </c>
      <c r="Y209" s="312"/>
      <c r="AC209" s="267" t="str">
        <f aca="false">IF(OR(N($O209)=0,N($AB209)=0),"",ROUND(N($O209)/(1+N($AB209))*N($AB209),2))</f>
        <v/>
      </c>
      <c r="AD209" s="312"/>
      <c r="AE209" s="312"/>
      <c r="AF209" s="270" t="str">
        <f aca="false">IF($AN209="","",IF($AN209=1,IF($AO209&gt;=1,"一次性·已到收款期","一次性·未到期"),$AE209&amp;" 第"&amp;$AO209&amp;"/"&amp;$AN209&amp;"期"))</f>
        <v/>
      </c>
      <c r="AG209" s="268" t="str">
        <f aca="false">IF(OR($AN209="",N($M209)=0),"",ROUND(N($K209)*$AO209/$AN209,2)+N($L209))</f>
        <v/>
      </c>
      <c r="AH209" s="268" t="str">
        <f aca="false">IF($AG209="","",MAX(0,ROUND($AG209-(N($Q209)+N($R209)+N($S209)),2)))</f>
        <v/>
      </c>
      <c r="AI209" s="268" t="str">
        <f aca="false">IF(OR(TRIM($B209&amp;$C209)="",NOT(ISNUMBER($D209))),"",SUMIFS($W$3:$W$1001,$AK$3:$AK$1001,$AK209,$D$3:$D$1001,"&lt;"&amp;$D209))</f>
        <v/>
      </c>
      <c r="AJ209" s="268" t="str">
        <f aca="false">IF(TRIM($B209&amp;$C209)="","",SUMIFS($W$3:$W$1001,$AK$3:$AK$1001,$AK209))</f>
        <v/>
      </c>
      <c r="AK209" s="270" t="str">
        <f aca="false">IF(TRIM($B209&amp;$C209)="","",TRIM($B209)&amp;"｜"&amp;TRIM($C209))</f>
        <v/>
      </c>
      <c r="AL209" s="268" t="str">
        <f aca="false">IF(TRIM($B209&amp;$C209)="","",MIN(N($O209),N($Q209)))</f>
        <v/>
      </c>
      <c r="AM209" s="271" t="str">
        <f aca="false">IF(ISNUMBER($D209),YEAR($D209),"")</f>
        <v/>
      </c>
      <c r="AN209" s="271" t="str">
        <f aca="false">IF(OR(TRIM($B209&amp;$C209)="",NOT(ISNUMBER($D209)),NOT(ISNUMBER($E209))),"",IF($E209&lt;$D209,"",IF(IF($AE209="半年付",2,IF($AE209="季度付",4,IF($AE209="月付",12,IF($AE209="半月付",24,1))))=1,1,MAX(1,ROUND(($E209-$D209+1)/365*IF($AE209="半年付",2,IF($AE209="季度付",4,IF($AE209="月付",12,IF($AE209="半月付",24,1)))),0)))))</f>
        <v/>
      </c>
      <c r="AO209" s="271" t="str">
        <f aca="true">IF($AN209="","",MIN($AN209,MAX(0,INT((TODAY()-付款宽限天数-$D209)/(($E209-$D209+1)/$AN209))+1)))</f>
        <v/>
      </c>
    </row>
    <row r="210" customFormat="false" ht="18" hidden="false" customHeight="false" outlineLevel="0" collapsed="false">
      <c r="F210" s="200" t="str">
        <f aca="true">IF(TRIM($B210&amp;$C210)="","",IF(OR(ISNUMBER(SEARCH("未",$A210)),ISNUMBER(SEARCH("送出",$A210)),AND(TRIM($A210)="",NOT(ISNUMBER($D210)),N($H210)=0)),"【合同未回】","")&amp;IF(NOT(ISNUMBER($E210)),IF(OR(ISNUMBER(SEARCH("未",$A210)),ISNUMBER(SEARCH("送出",$A210)),AND(TRIM($A210)="",NOT(ISNUMBER($D210)),N($H210)=0)),"","【未填合同期】"),IF($E210&lt;TODAY(),"【已到期】",IF($E210-TODAY()&lt;=提醒天数,"【即将到期，剩余"&amp;($E210-TODAY())&amp;"天】","【正常】")))&amp;IF(OR($AD210="安装免保",$AD210="技术免保",$AD210="质保期内"),"【"&amp;$AD210&amp;"】",""))</f>
        <v/>
      </c>
      <c r="K210" s="267" t="str">
        <f aca="false">IF(OR(N($H210)=0,N($I210)=0),"",ROUND(N($H210)*N($I210)*IF(N($J210)=0,1,N($J210)),2))</f>
        <v/>
      </c>
      <c r="M210" s="267" t="str">
        <f aca="false">IF(TRIM($B210&amp;$C210)="","",IF(AND(N($K210)=0,N($L210)=0),"",ROUND(N($K210)+N($L210),2)))</f>
        <v/>
      </c>
      <c r="S210" s="267"/>
      <c r="T210" s="268" t="str">
        <f aca="false">IF(TRIM($B210&amp;$C210)="","",IF(N($O210)=0,"",MAX(0,MIN(N($O210)-N($Q210),N($W210)))))</f>
        <v/>
      </c>
      <c r="U210" s="268" t="str">
        <f aca="false">IF(TRIM($B210&amp;$C210)="","",IF(N($Q210)&lt;=N($O210),"",N($Q210)-N($O210)))</f>
        <v/>
      </c>
      <c r="V210" s="268" t="str">
        <f aca="false">IF(OR(TRIM($B210&amp;$C210)="",$W210=""),"",MAX(0,N($W210))-N($T210))</f>
        <v/>
      </c>
      <c r="W210" s="268" t="str">
        <f aca="false">IF(TRIM($B210&amp;$C210)="","",IF(AND(N($M210)=0,N($Q210)+N($R210)+N($S210)=0),"",ROUND(N($M210)-N($Q210)-N($R210)-N($S210),2)))</f>
        <v/>
      </c>
      <c r="X210" s="269" t="str">
        <f aca="false">IF(TRIM($B210&amp;$C210)="","",IF(N($M210)=0,IF((N($Q210)+N($R210)+N($S210))=0,"—未填单价","未填单价，已收 "&amp;TEXT((N($Q210)+N($R210)+N($S210)),"#,##0.00")),IF(N($W210)&gt;0.005,"欠 "&amp;TEXT(N($W210),"#,##0.00")&amp;IF(N($T210)&gt;0,"（开票未到账 "&amp;TEXT(N($T210),"#,##0.00")&amp;"）","")&amp;IF(N($V210)&gt;0,"（未开票 "&amp;TEXT(N($V210),"#,##0.00")&amp;"）",""),IF(N($W210)&lt;-0.005,"多收 "&amp;TEXT(-N($W210),"#,##0.00"),"✔ 已结清")))&amp;IF(N($U210)&gt;0,"｜到账未开票 "&amp;TEXT(N($U210),"#,##0.00")&amp;"，待补票","")&amp;IF(N($R210)&gt;0,"｜收现 "&amp;TEXT(N($R210),"#,##0.00"),"")&amp;IF(N($S210)&gt;0,"｜收款不开票 "&amp;TEXT(N($S210),"#,##0.00"),""))</f>
        <v/>
      </c>
      <c r="Y210" s="312"/>
      <c r="AC210" s="267" t="str">
        <f aca="false">IF(OR(N($O210)=0,N($AB210)=0),"",ROUND(N($O210)/(1+N($AB210))*N($AB210),2))</f>
        <v/>
      </c>
      <c r="AD210" s="312"/>
      <c r="AE210" s="312"/>
      <c r="AF210" s="270" t="str">
        <f aca="false">IF($AN210="","",IF($AN210=1,IF($AO210&gt;=1,"一次性·已到收款期","一次性·未到期"),$AE210&amp;" 第"&amp;$AO210&amp;"/"&amp;$AN210&amp;"期"))</f>
        <v/>
      </c>
      <c r="AG210" s="268" t="str">
        <f aca="false">IF(OR($AN210="",N($M210)=0),"",ROUND(N($K210)*$AO210/$AN210,2)+N($L210))</f>
        <v/>
      </c>
      <c r="AH210" s="268" t="str">
        <f aca="false">IF($AG210="","",MAX(0,ROUND($AG210-(N($Q210)+N($R210)+N($S210)),2)))</f>
        <v/>
      </c>
      <c r="AI210" s="268" t="str">
        <f aca="false">IF(OR(TRIM($B210&amp;$C210)="",NOT(ISNUMBER($D210))),"",SUMIFS($W$3:$W$1001,$AK$3:$AK$1001,$AK210,$D$3:$D$1001,"&lt;"&amp;$D210))</f>
        <v/>
      </c>
      <c r="AJ210" s="268" t="str">
        <f aca="false">IF(TRIM($B210&amp;$C210)="","",SUMIFS($W$3:$W$1001,$AK$3:$AK$1001,$AK210))</f>
        <v/>
      </c>
      <c r="AK210" s="270" t="str">
        <f aca="false">IF(TRIM($B210&amp;$C210)="","",TRIM($B210)&amp;"｜"&amp;TRIM($C210))</f>
        <v/>
      </c>
      <c r="AL210" s="268" t="str">
        <f aca="false">IF(TRIM($B210&amp;$C210)="","",MIN(N($O210),N($Q210)))</f>
        <v/>
      </c>
      <c r="AM210" s="271" t="str">
        <f aca="false">IF(ISNUMBER($D210),YEAR($D210),"")</f>
        <v/>
      </c>
      <c r="AN210" s="271" t="str">
        <f aca="false">IF(OR(TRIM($B210&amp;$C210)="",NOT(ISNUMBER($D210)),NOT(ISNUMBER($E210))),"",IF($E210&lt;$D210,"",IF(IF($AE210="半年付",2,IF($AE210="季度付",4,IF($AE210="月付",12,IF($AE210="半月付",24,1))))=1,1,MAX(1,ROUND(($E210-$D210+1)/365*IF($AE210="半年付",2,IF($AE210="季度付",4,IF($AE210="月付",12,IF($AE210="半月付",24,1)))),0)))))</f>
        <v/>
      </c>
      <c r="AO210" s="271" t="str">
        <f aca="true">IF($AN210="","",MIN($AN210,MAX(0,INT((TODAY()-付款宽限天数-$D210)/(($E210-$D210+1)/$AN210))+1)))</f>
        <v/>
      </c>
    </row>
    <row r="211" customFormat="false" ht="18" hidden="false" customHeight="false" outlineLevel="0" collapsed="false">
      <c r="F211" s="200" t="str">
        <f aca="true">IF(TRIM($B211&amp;$C211)="","",IF(OR(ISNUMBER(SEARCH("未",$A211)),ISNUMBER(SEARCH("送出",$A211)),AND(TRIM($A211)="",NOT(ISNUMBER($D211)),N($H211)=0)),"【合同未回】","")&amp;IF(NOT(ISNUMBER($E211)),IF(OR(ISNUMBER(SEARCH("未",$A211)),ISNUMBER(SEARCH("送出",$A211)),AND(TRIM($A211)="",NOT(ISNUMBER($D211)),N($H211)=0)),"","【未填合同期】"),IF($E211&lt;TODAY(),"【已到期】",IF($E211-TODAY()&lt;=提醒天数,"【即将到期，剩余"&amp;($E211-TODAY())&amp;"天】","【正常】")))&amp;IF(OR($AD211="安装免保",$AD211="技术免保",$AD211="质保期内"),"【"&amp;$AD211&amp;"】",""))</f>
        <v/>
      </c>
      <c r="K211" s="267" t="str">
        <f aca="false">IF(OR(N($H211)=0,N($I211)=0),"",ROUND(N($H211)*N($I211)*IF(N($J211)=0,1,N($J211)),2))</f>
        <v/>
      </c>
      <c r="M211" s="267" t="str">
        <f aca="false">IF(TRIM($B211&amp;$C211)="","",IF(AND(N($K211)=0,N($L211)=0),"",ROUND(N($K211)+N($L211),2)))</f>
        <v/>
      </c>
      <c r="S211" s="267"/>
      <c r="T211" s="268" t="str">
        <f aca="false">IF(TRIM($B211&amp;$C211)="","",IF(N($O211)=0,"",MAX(0,MIN(N($O211)-N($Q211),N($W211)))))</f>
        <v/>
      </c>
      <c r="U211" s="268" t="str">
        <f aca="false">IF(TRIM($B211&amp;$C211)="","",IF(N($Q211)&lt;=N($O211),"",N($Q211)-N($O211)))</f>
        <v/>
      </c>
      <c r="V211" s="268" t="str">
        <f aca="false">IF(OR(TRIM($B211&amp;$C211)="",$W211=""),"",MAX(0,N($W211))-N($T211))</f>
        <v/>
      </c>
      <c r="W211" s="268" t="str">
        <f aca="false">IF(TRIM($B211&amp;$C211)="","",IF(AND(N($M211)=0,N($Q211)+N($R211)+N($S211)=0),"",ROUND(N($M211)-N($Q211)-N($R211)-N($S211),2)))</f>
        <v/>
      </c>
      <c r="X211" s="269" t="str">
        <f aca="false">IF(TRIM($B211&amp;$C211)="","",IF(N($M211)=0,IF((N($Q211)+N($R211)+N($S211))=0,"—未填单价","未填单价，已收 "&amp;TEXT((N($Q211)+N($R211)+N($S211)),"#,##0.00")),IF(N($W211)&gt;0.005,"欠 "&amp;TEXT(N($W211),"#,##0.00")&amp;IF(N($T211)&gt;0,"（开票未到账 "&amp;TEXT(N($T211),"#,##0.00")&amp;"）","")&amp;IF(N($V211)&gt;0,"（未开票 "&amp;TEXT(N($V211),"#,##0.00")&amp;"）",""),IF(N($W211)&lt;-0.005,"多收 "&amp;TEXT(-N($W211),"#,##0.00"),"✔ 已结清")))&amp;IF(N($U211)&gt;0,"｜到账未开票 "&amp;TEXT(N($U211),"#,##0.00")&amp;"，待补票","")&amp;IF(N($R211)&gt;0,"｜收现 "&amp;TEXT(N($R211),"#,##0.00"),"")&amp;IF(N($S211)&gt;0,"｜收款不开票 "&amp;TEXT(N($S211),"#,##0.00"),""))</f>
        <v/>
      </c>
      <c r="Y211" s="312"/>
      <c r="AC211" s="267" t="str">
        <f aca="false">IF(OR(N($O211)=0,N($AB211)=0),"",ROUND(N($O211)/(1+N($AB211))*N($AB211),2))</f>
        <v/>
      </c>
      <c r="AD211" s="312"/>
      <c r="AE211" s="312"/>
      <c r="AF211" s="270" t="str">
        <f aca="false">IF($AN211="","",IF($AN211=1,IF($AO211&gt;=1,"一次性·已到收款期","一次性·未到期"),$AE211&amp;" 第"&amp;$AO211&amp;"/"&amp;$AN211&amp;"期"))</f>
        <v/>
      </c>
      <c r="AG211" s="268" t="str">
        <f aca="false">IF(OR($AN211="",N($M211)=0),"",ROUND(N($K211)*$AO211/$AN211,2)+N($L211))</f>
        <v/>
      </c>
      <c r="AH211" s="268" t="str">
        <f aca="false">IF($AG211="","",MAX(0,ROUND($AG211-(N($Q211)+N($R211)+N($S211)),2)))</f>
        <v/>
      </c>
      <c r="AI211" s="268" t="str">
        <f aca="false">IF(OR(TRIM($B211&amp;$C211)="",NOT(ISNUMBER($D211))),"",SUMIFS($W$3:$W$1001,$AK$3:$AK$1001,$AK211,$D$3:$D$1001,"&lt;"&amp;$D211))</f>
        <v/>
      </c>
      <c r="AJ211" s="268" t="str">
        <f aca="false">IF(TRIM($B211&amp;$C211)="","",SUMIFS($W$3:$W$1001,$AK$3:$AK$1001,$AK211))</f>
        <v/>
      </c>
      <c r="AK211" s="270" t="str">
        <f aca="false">IF(TRIM($B211&amp;$C211)="","",TRIM($B211)&amp;"｜"&amp;TRIM($C211))</f>
        <v/>
      </c>
      <c r="AL211" s="268" t="str">
        <f aca="false">IF(TRIM($B211&amp;$C211)="","",MIN(N($O211),N($Q211)))</f>
        <v/>
      </c>
      <c r="AM211" s="271" t="str">
        <f aca="false">IF(ISNUMBER($D211),YEAR($D211),"")</f>
        <v/>
      </c>
      <c r="AN211" s="271" t="str">
        <f aca="false">IF(OR(TRIM($B211&amp;$C211)="",NOT(ISNUMBER($D211)),NOT(ISNUMBER($E211))),"",IF($E211&lt;$D211,"",IF(IF($AE211="半年付",2,IF($AE211="季度付",4,IF($AE211="月付",12,IF($AE211="半月付",24,1))))=1,1,MAX(1,ROUND(($E211-$D211+1)/365*IF($AE211="半年付",2,IF($AE211="季度付",4,IF($AE211="月付",12,IF($AE211="半月付",24,1)))),0)))))</f>
        <v/>
      </c>
      <c r="AO211" s="271" t="str">
        <f aca="true">IF($AN211="","",MIN($AN211,MAX(0,INT((TODAY()-付款宽限天数-$D211)/(($E211-$D211+1)/$AN211))+1)))</f>
        <v/>
      </c>
    </row>
    <row r="212" customFormat="false" ht="18" hidden="false" customHeight="false" outlineLevel="0" collapsed="false">
      <c r="F212" s="200" t="str">
        <f aca="true">IF(TRIM($B212&amp;$C212)="","",IF(OR(ISNUMBER(SEARCH("未",$A212)),ISNUMBER(SEARCH("送出",$A212)),AND(TRIM($A212)="",NOT(ISNUMBER($D212)),N($H212)=0)),"【合同未回】","")&amp;IF(NOT(ISNUMBER($E212)),IF(OR(ISNUMBER(SEARCH("未",$A212)),ISNUMBER(SEARCH("送出",$A212)),AND(TRIM($A212)="",NOT(ISNUMBER($D212)),N($H212)=0)),"","【未填合同期】"),IF($E212&lt;TODAY(),"【已到期】",IF($E212-TODAY()&lt;=提醒天数,"【即将到期，剩余"&amp;($E212-TODAY())&amp;"天】","【正常】")))&amp;IF(OR($AD212="安装免保",$AD212="技术免保",$AD212="质保期内"),"【"&amp;$AD212&amp;"】",""))</f>
        <v/>
      </c>
      <c r="K212" s="267" t="str">
        <f aca="false">IF(OR(N($H212)=0,N($I212)=0),"",ROUND(N($H212)*N($I212)*IF(N($J212)=0,1,N($J212)),2))</f>
        <v/>
      </c>
      <c r="M212" s="267" t="str">
        <f aca="false">IF(TRIM($B212&amp;$C212)="","",IF(AND(N($K212)=0,N($L212)=0),"",ROUND(N($K212)+N($L212),2)))</f>
        <v/>
      </c>
      <c r="S212" s="267"/>
      <c r="T212" s="268" t="str">
        <f aca="false">IF(TRIM($B212&amp;$C212)="","",IF(N($O212)=0,"",MAX(0,MIN(N($O212)-N($Q212),N($W212)))))</f>
        <v/>
      </c>
      <c r="U212" s="268" t="str">
        <f aca="false">IF(TRIM($B212&amp;$C212)="","",IF(N($Q212)&lt;=N($O212),"",N($Q212)-N($O212)))</f>
        <v/>
      </c>
      <c r="V212" s="268" t="str">
        <f aca="false">IF(OR(TRIM($B212&amp;$C212)="",$W212=""),"",MAX(0,N($W212))-N($T212))</f>
        <v/>
      </c>
      <c r="W212" s="268" t="str">
        <f aca="false">IF(TRIM($B212&amp;$C212)="","",IF(AND(N($M212)=0,N($Q212)+N($R212)+N($S212)=0),"",ROUND(N($M212)-N($Q212)-N($R212)-N($S212),2)))</f>
        <v/>
      </c>
      <c r="X212" s="269" t="str">
        <f aca="false">IF(TRIM($B212&amp;$C212)="","",IF(N($M212)=0,IF((N($Q212)+N($R212)+N($S212))=0,"—未填单价","未填单价，已收 "&amp;TEXT((N($Q212)+N($R212)+N($S212)),"#,##0.00")),IF(N($W212)&gt;0.005,"欠 "&amp;TEXT(N($W212),"#,##0.00")&amp;IF(N($T212)&gt;0,"（开票未到账 "&amp;TEXT(N($T212),"#,##0.00")&amp;"）","")&amp;IF(N($V212)&gt;0,"（未开票 "&amp;TEXT(N($V212),"#,##0.00")&amp;"）",""),IF(N($W212)&lt;-0.005,"多收 "&amp;TEXT(-N($W212),"#,##0.00"),"✔ 已结清")))&amp;IF(N($U212)&gt;0,"｜到账未开票 "&amp;TEXT(N($U212),"#,##0.00")&amp;"，待补票","")&amp;IF(N($R212)&gt;0,"｜收现 "&amp;TEXT(N($R212),"#,##0.00"),"")&amp;IF(N($S212)&gt;0,"｜收款不开票 "&amp;TEXT(N($S212),"#,##0.00"),""))</f>
        <v/>
      </c>
      <c r="Y212" s="312"/>
      <c r="AC212" s="267" t="str">
        <f aca="false">IF(OR(N($O212)=0,N($AB212)=0),"",ROUND(N($O212)/(1+N($AB212))*N($AB212),2))</f>
        <v/>
      </c>
      <c r="AD212" s="312"/>
      <c r="AE212" s="312"/>
      <c r="AF212" s="270" t="str">
        <f aca="false">IF($AN212="","",IF($AN212=1,IF($AO212&gt;=1,"一次性·已到收款期","一次性·未到期"),$AE212&amp;" 第"&amp;$AO212&amp;"/"&amp;$AN212&amp;"期"))</f>
        <v/>
      </c>
      <c r="AG212" s="268" t="str">
        <f aca="false">IF(OR($AN212="",N($M212)=0),"",ROUND(N($K212)*$AO212/$AN212,2)+N($L212))</f>
        <v/>
      </c>
      <c r="AH212" s="268" t="str">
        <f aca="false">IF($AG212="","",MAX(0,ROUND($AG212-(N($Q212)+N($R212)+N($S212)),2)))</f>
        <v/>
      </c>
      <c r="AI212" s="268" t="str">
        <f aca="false">IF(OR(TRIM($B212&amp;$C212)="",NOT(ISNUMBER($D212))),"",SUMIFS($W$3:$W$1001,$AK$3:$AK$1001,$AK212,$D$3:$D$1001,"&lt;"&amp;$D212))</f>
        <v/>
      </c>
      <c r="AJ212" s="268" t="str">
        <f aca="false">IF(TRIM($B212&amp;$C212)="","",SUMIFS($W$3:$W$1001,$AK$3:$AK$1001,$AK212))</f>
        <v/>
      </c>
      <c r="AK212" s="270" t="str">
        <f aca="false">IF(TRIM($B212&amp;$C212)="","",TRIM($B212)&amp;"｜"&amp;TRIM($C212))</f>
        <v/>
      </c>
      <c r="AL212" s="268" t="str">
        <f aca="false">IF(TRIM($B212&amp;$C212)="","",MIN(N($O212),N($Q212)))</f>
        <v/>
      </c>
      <c r="AM212" s="271" t="str">
        <f aca="false">IF(ISNUMBER($D212),YEAR($D212),"")</f>
        <v/>
      </c>
      <c r="AN212" s="271" t="str">
        <f aca="false">IF(OR(TRIM($B212&amp;$C212)="",NOT(ISNUMBER($D212)),NOT(ISNUMBER($E212))),"",IF($E212&lt;$D212,"",IF(IF($AE212="半年付",2,IF($AE212="季度付",4,IF($AE212="月付",12,IF($AE212="半月付",24,1))))=1,1,MAX(1,ROUND(($E212-$D212+1)/365*IF($AE212="半年付",2,IF($AE212="季度付",4,IF($AE212="月付",12,IF($AE212="半月付",24,1)))),0)))))</f>
        <v/>
      </c>
      <c r="AO212" s="271" t="str">
        <f aca="true">IF($AN212="","",MIN($AN212,MAX(0,INT((TODAY()-付款宽限天数-$D212)/(($E212-$D212+1)/$AN212))+1)))</f>
        <v/>
      </c>
    </row>
    <row r="213" customFormat="false" ht="18" hidden="false" customHeight="false" outlineLevel="0" collapsed="false">
      <c r="F213" s="200" t="str">
        <f aca="true">IF(TRIM($B213&amp;$C213)="","",IF(OR(ISNUMBER(SEARCH("未",$A213)),ISNUMBER(SEARCH("送出",$A213)),AND(TRIM($A213)="",NOT(ISNUMBER($D213)),N($H213)=0)),"【合同未回】","")&amp;IF(NOT(ISNUMBER($E213)),IF(OR(ISNUMBER(SEARCH("未",$A213)),ISNUMBER(SEARCH("送出",$A213)),AND(TRIM($A213)="",NOT(ISNUMBER($D213)),N($H213)=0)),"","【未填合同期】"),IF($E213&lt;TODAY(),"【已到期】",IF($E213-TODAY()&lt;=提醒天数,"【即将到期，剩余"&amp;($E213-TODAY())&amp;"天】","【正常】")))&amp;IF(OR($AD213="安装免保",$AD213="技术免保",$AD213="质保期内"),"【"&amp;$AD213&amp;"】",""))</f>
        <v/>
      </c>
      <c r="K213" s="267" t="str">
        <f aca="false">IF(OR(N($H213)=0,N($I213)=0),"",ROUND(N($H213)*N($I213)*IF(N($J213)=0,1,N($J213)),2))</f>
        <v/>
      </c>
      <c r="M213" s="267" t="str">
        <f aca="false">IF(TRIM($B213&amp;$C213)="","",IF(AND(N($K213)=0,N($L213)=0),"",ROUND(N($K213)+N($L213),2)))</f>
        <v/>
      </c>
      <c r="S213" s="267"/>
      <c r="T213" s="268" t="str">
        <f aca="false">IF(TRIM($B213&amp;$C213)="","",IF(N($O213)=0,"",MAX(0,MIN(N($O213)-N($Q213),N($W213)))))</f>
        <v/>
      </c>
      <c r="U213" s="268" t="str">
        <f aca="false">IF(TRIM($B213&amp;$C213)="","",IF(N($Q213)&lt;=N($O213),"",N($Q213)-N($O213)))</f>
        <v/>
      </c>
      <c r="V213" s="268" t="str">
        <f aca="false">IF(OR(TRIM($B213&amp;$C213)="",$W213=""),"",MAX(0,N($W213))-N($T213))</f>
        <v/>
      </c>
      <c r="W213" s="268" t="str">
        <f aca="false">IF(TRIM($B213&amp;$C213)="","",IF(AND(N($M213)=0,N($Q213)+N($R213)+N($S213)=0),"",ROUND(N($M213)-N($Q213)-N($R213)-N($S213),2)))</f>
        <v/>
      </c>
      <c r="X213" s="269" t="str">
        <f aca="false">IF(TRIM($B213&amp;$C213)="","",IF(N($M213)=0,IF((N($Q213)+N($R213)+N($S213))=0,"—未填单价","未填单价，已收 "&amp;TEXT((N($Q213)+N($R213)+N($S213)),"#,##0.00")),IF(N($W213)&gt;0.005,"欠 "&amp;TEXT(N($W213),"#,##0.00")&amp;IF(N($T213)&gt;0,"（开票未到账 "&amp;TEXT(N($T213),"#,##0.00")&amp;"）","")&amp;IF(N($V213)&gt;0,"（未开票 "&amp;TEXT(N($V213),"#,##0.00")&amp;"）",""),IF(N($W213)&lt;-0.005,"多收 "&amp;TEXT(-N($W213),"#,##0.00"),"✔ 已结清")))&amp;IF(N($U213)&gt;0,"｜到账未开票 "&amp;TEXT(N($U213),"#,##0.00")&amp;"，待补票","")&amp;IF(N($R213)&gt;0,"｜收现 "&amp;TEXT(N($R213),"#,##0.00"),"")&amp;IF(N($S213)&gt;0,"｜收款不开票 "&amp;TEXT(N($S213),"#,##0.00"),""))</f>
        <v/>
      </c>
      <c r="Y213" s="312"/>
      <c r="AC213" s="267" t="str">
        <f aca="false">IF(OR(N($O213)=0,N($AB213)=0),"",ROUND(N($O213)/(1+N($AB213))*N($AB213),2))</f>
        <v/>
      </c>
      <c r="AD213" s="312"/>
      <c r="AE213" s="312"/>
      <c r="AF213" s="270" t="str">
        <f aca="false">IF($AN213="","",IF($AN213=1,IF($AO213&gt;=1,"一次性·已到收款期","一次性·未到期"),$AE213&amp;" 第"&amp;$AO213&amp;"/"&amp;$AN213&amp;"期"))</f>
        <v/>
      </c>
      <c r="AG213" s="268" t="str">
        <f aca="false">IF(OR($AN213="",N($M213)=0),"",ROUND(N($K213)*$AO213/$AN213,2)+N($L213))</f>
        <v/>
      </c>
      <c r="AH213" s="268" t="str">
        <f aca="false">IF($AG213="","",MAX(0,ROUND($AG213-(N($Q213)+N($R213)+N($S213)),2)))</f>
        <v/>
      </c>
      <c r="AI213" s="268" t="str">
        <f aca="false">IF(OR(TRIM($B213&amp;$C213)="",NOT(ISNUMBER($D213))),"",SUMIFS($W$3:$W$1001,$AK$3:$AK$1001,$AK213,$D$3:$D$1001,"&lt;"&amp;$D213))</f>
        <v/>
      </c>
      <c r="AJ213" s="268" t="str">
        <f aca="false">IF(TRIM($B213&amp;$C213)="","",SUMIFS($W$3:$W$1001,$AK$3:$AK$1001,$AK213))</f>
        <v/>
      </c>
      <c r="AK213" s="270" t="str">
        <f aca="false">IF(TRIM($B213&amp;$C213)="","",TRIM($B213)&amp;"｜"&amp;TRIM($C213))</f>
        <v/>
      </c>
      <c r="AL213" s="268" t="str">
        <f aca="false">IF(TRIM($B213&amp;$C213)="","",MIN(N($O213),N($Q213)))</f>
        <v/>
      </c>
      <c r="AM213" s="271" t="str">
        <f aca="false">IF(ISNUMBER($D213),YEAR($D213),"")</f>
        <v/>
      </c>
      <c r="AN213" s="271" t="str">
        <f aca="false">IF(OR(TRIM($B213&amp;$C213)="",NOT(ISNUMBER($D213)),NOT(ISNUMBER($E213))),"",IF($E213&lt;$D213,"",IF(IF($AE213="半年付",2,IF($AE213="季度付",4,IF($AE213="月付",12,IF($AE213="半月付",24,1))))=1,1,MAX(1,ROUND(($E213-$D213+1)/365*IF($AE213="半年付",2,IF($AE213="季度付",4,IF($AE213="月付",12,IF($AE213="半月付",24,1)))),0)))))</f>
        <v/>
      </c>
      <c r="AO213" s="271" t="str">
        <f aca="true">IF($AN213="","",MIN($AN213,MAX(0,INT((TODAY()-付款宽限天数-$D213)/(($E213-$D213+1)/$AN213))+1)))</f>
        <v/>
      </c>
    </row>
    <row r="214" customFormat="false" ht="18" hidden="false" customHeight="false" outlineLevel="0" collapsed="false">
      <c r="F214" s="200" t="str">
        <f aca="true">IF(TRIM($B214&amp;$C214)="","",IF(OR(ISNUMBER(SEARCH("未",$A214)),ISNUMBER(SEARCH("送出",$A214)),AND(TRIM($A214)="",NOT(ISNUMBER($D214)),N($H214)=0)),"【合同未回】","")&amp;IF(NOT(ISNUMBER($E214)),IF(OR(ISNUMBER(SEARCH("未",$A214)),ISNUMBER(SEARCH("送出",$A214)),AND(TRIM($A214)="",NOT(ISNUMBER($D214)),N($H214)=0)),"","【未填合同期】"),IF($E214&lt;TODAY(),"【已到期】",IF($E214-TODAY()&lt;=提醒天数,"【即将到期，剩余"&amp;($E214-TODAY())&amp;"天】","【正常】")))&amp;IF(OR($AD214="安装免保",$AD214="技术免保",$AD214="质保期内"),"【"&amp;$AD214&amp;"】",""))</f>
        <v/>
      </c>
      <c r="K214" s="267" t="str">
        <f aca="false">IF(OR(N($H214)=0,N($I214)=0),"",ROUND(N($H214)*N($I214)*IF(N($J214)=0,1,N($J214)),2))</f>
        <v/>
      </c>
      <c r="M214" s="267" t="str">
        <f aca="false">IF(TRIM($B214&amp;$C214)="","",IF(AND(N($K214)=0,N($L214)=0),"",ROUND(N($K214)+N($L214),2)))</f>
        <v/>
      </c>
      <c r="S214" s="267"/>
      <c r="T214" s="268" t="str">
        <f aca="false">IF(TRIM($B214&amp;$C214)="","",IF(N($O214)=0,"",MAX(0,MIN(N($O214)-N($Q214),N($W214)))))</f>
        <v/>
      </c>
      <c r="U214" s="268" t="str">
        <f aca="false">IF(TRIM($B214&amp;$C214)="","",IF(N($Q214)&lt;=N($O214),"",N($Q214)-N($O214)))</f>
        <v/>
      </c>
      <c r="V214" s="268" t="str">
        <f aca="false">IF(OR(TRIM($B214&amp;$C214)="",$W214=""),"",MAX(0,N($W214))-N($T214))</f>
        <v/>
      </c>
      <c r="W214" s="268" t="str">
        <f aca="false">IF(TRIM($B214&amp;$C214)="","",IF(AND(N($M214)=0,N($Q214)+N($R214)+N($S214)=0),"",ROUND(N($M214)-N($Q214)-N($R214)-N($S214),2)))</f>
        <v/>
      </c>
      <c r="X214" s="269" t="str">
        <f aca="false">IF(TRIM($B214&amp;$C214)="","",IF(N($M214)=0,IF((N($Q214)+N($R214)+N($S214))=0,"—未填单价","未填单价，已收 "&amp;TEXT((N($Q214)+N($R214)+N($S214)),"#,##0.00")),IF(N($W214)&gt;0.005,"欠 "&amp;TEXT(N($W214),"#,##0.00")&amp;IF(N($T214)&gt;0,"（开票未到账 "&amp;TEXT(N($T214),"#,##0.00")&amp;"）","")&amp;IF(N($V214)&gt;0,"（未开票 "&amp;TEXT(N($V214),"#,##0.00")&amp;"）",""),IF(N($W214)&lt;-0.005,"多收 "&amp;TEXT(-N($W214),"#,##0.00"),"✔ 已结清")))&amp;IF(N($U214)&gt;0,"｜到账未开票 "&amp;TEXT(N($U214),"#,##0.00")&amp;"，待补票","")&amp;IF(N($R214)&gt;0,"｜收现 "&amp;TEXT(N($R214),"#,##0.00"),"")&amp;IF(N($S214)&gt;0,"｜收款不开票 "&amp;TEXT(N($S214),"#,##0.00"),""))</f>
        <v/>
      </c>
      <c r="Y214" s="312"/>
      <c r="AC214" s="267" t="str">
        <f aca="false">IF(OR(N($O214)=0,N($AB214)=0),"",ROUND(N($O214)/(1+N($AB214))*N($AB214),2))</f>
        <v/>
      </c>
      <c r="AD214" s="312"/>
      <c r="AE214" s="312"/>
      <c r="AF214" s="270" t="str">
        <f aca="false">IF($AN214="","",IF($AN214=1,IF($AO214&gt;=1,"一次性·已到收款期","一次性·未到期"),$AE214&amp;" 第"&amp;$AO214&amp;"/"&amp;$AN214&amp;"期"))</f>
        <v/>
      </c>
      <c r="AG214" s="268" t="str">
        <f aca="false">IF(OR($AN214="",N($M214)=0),"",ROUND(N($K214)*$AO214/$AN214,2)+N($L214))</f>
        <v/>
      </c>
      <c r="AH214" s="268" t="str">
        <f aca="false">IF($AG214="","",MAX(0,ROUND($AG214-(N($Q214)+N($R214)+N($S214)),2)))</f>
        <v/>
      </c>
      <c r="AI214" s="268" t="str">
        <f aca="false">IF(OR(TRIM($B214&amp;$C214)="",NOT(ISNUMBER($D214))),"",SUMIFS($W$3:$W$1001,$AK$3:$AK$1001,$AK214,$D$3:$D$1001,"&lt;"&amp;$D214))</f>
        <v/>
      </c>
      <c r="AJ214" s="268" t="str">
        <f aca="false">IF(TRIM($B214&amp;$C214)="","",SUMIFS($W$3:$W$1001,$AK$3:$AK$1001,$AK214))</f>
        <v/>
      </c>
      <c r="AK214" s="270" t="str">
        <f aca="false">IF(TRIM($B214&amp;$C214)="","",TRIM($B214)&amp;"｜"&amp;TRIM($C214))</f>
        <v/>
      </c>
      <c r="AL214" s="268" t="str">
        <f aca="false">IF(TRIM($B214&amp;$C214)="","",MIN(N($O214),N($Q214)))</f>
        <v/>
      </c>
      <c r="AM214" s="271" t="str">
        <f aca="false">IF(ISNUMBER($D214),YEAR($D214),"")</f>
        <v/>
      </c>
      <c r="AN214" s="271" t="str">
        <f aca="false">IF(OR(TRIM($B214&amp;$C214)="",NOT(ISNUMBER($D214)),NOT(ISNUMBER($E214))),"",IF($E214&lt;$D214,"",IF(IF($AE214="半年付",2,IF($AE214="季度付",4,IF($AE214="月付",12,IF($AE214="半月付",24,1))))=1,1,MAX(1,ROUND(($E214-$D214+1)/365*IF($AE214="半年付",2,IF($AE214="季度付",4,IF($AE214="月付",12,IF($AE214="半月付",24,1)))),0)))))</f>
        <v/>
      </c>
      <c r="AO214" s="271" t="str">
        <f aca="true">IF($AN214="","",MIN($AN214,MAX(0,INT((TODAY()-付款宽限天数-$D214)/(($E214-$D214+1)/$AN214))+1)))</f>
        <v/>
      </c>
    </row>
    <row r="215" customFormat="false" ht="18" hidden="false" customHeight="false" outlineLevel="0" collapsed="false">
      <c r="F215" s="200" t="str">
        <f aca="true">IF(TRIM($B215&amp;$C215)="","",IF(OR(ISNUMBER(SEARCH("未",$A215)),ISNUMBER(SEARCH("送出",$A215)),AND(TRIM($A215)="",NOT(ISNUMBER($D215)),N($H215)=0)),"【合同未回】","")&amp;IF(NOT(ISNUMBER($E215)),IF(OR(ISNUMBER(SEARCH("未",$A215)),ISNUMBER(SEARCH("送出",$A215)),AND(TRIM($A215)="",NOT(ISNUMBER($D215)),N($H215)=0)),"","【未填合同期】"),IF($E215&lt;TODAY(),"【已到期】",IF($E215-TODAY()&lt;=提醒天数,"【即将到期，剩余"&amp;($E215-TODAY())&amp;"天】","【正常】")))&amp;IF(OR($AD215="安装免保",$AD215="技术免保",$AD215="质保期内"),"【"&amp;$AD215&amp;"】",""))</f>
        <v/>
      </c>
      <c r="K215" s="267" t="str">
        <f aca="false">IF(OR(N($H215)=0,N($I215)=0),"",ROUND(N($H215)*N($I215)*IF(N($J215)=0,1,N($J215)),2))</f>
        <v/>
      </c>
      <c r="M215" s="267" t="str">
        <f aca="false">IF(TRIM($B215&amp;$C215)="","",IF(AND(N($K215)=0,N($L215)=0),"",ROUND(N($K215)+N($L215),2)))</f>
        <v/>
      </c>
      <c r="S215" s="267"/>
      <c r="T215" s="268" t="str">
        <f aca="false">IF(TRIM($B215&amp;$C215)="","",IF(N($O215)=0,"",MAX(0,MIN(N($O215)-N($Q215),N($W215)))))</f>
        <v/>
      </c>
      <c r="U215" s="268" t="str">
        <f aca="false">IF(TRIM($B215&amp;$C215)="","",IF(N($Q215)&lt;=N($O215),"",N($Q215)-N($O215)))</f>
        <v/>
      </c>
      <c r="V215" s="268" t="str">
        <f aca="false">IF(OR(TRIM($B215&amp;$C215)="",$W215=""),"",MAX(0,N($W215))-N($T215))</f>
        <v/>
      </c>
      <c r="W215" s="268" t="str">
        <f aca="false">IF(TRIM($B215&amp;$C215)="","",IF(AND(N($M215)=0,N($Q215)+N($R215)+N($S215)=0),"",ROUND(N($M215)-N($Q215)-N($R215)-N($S215),2)))</f>
        <v/>
      </c>
      <c r="X215" s="269" t="str">
        <f aca="false">IF(TRIM($B215&amp;$C215)="","",IF(N($M215)=0,IF((N($Q215)+N($R215)+N($S215))=0,"—未填单价","未填单价，已收 "&amp;TEXT((N($Q215)+N($R215)+N($S215)),"#,##0.00")),IF(N($W215)&gt;0.005,"欠 "&amp;TEXT(N($W215),"#,##0.00")&amp;IF(N($T215)&gt;0,"（开票未到账 "&amp;TEXT(N($T215),"#,##0.00")&amp;"）","")&amp;IF(N($V215)&gt;0,"（未开票 "&amp;TEXT(N($V215),"#,##0.00")&amp;"）",""),IF(N($W215)&lt;-0.005,"多收 "&amp;TEXT(-N($W215),"#,##0.00"),"✔ 已结清")))&amp;IF(N($U215)&gt;0,"｜到账未开票 "&amp;TEXT(N($U215),"#,##0.00")&amp;"，待补票","")&amp;IF(N($R215)&gt;0,"｜收现 "&amp;TEXT(N($R215),"#,##0.00"),"")&amp;IF(N($S215)&gt;0,"｜收款不开票 "&amp;TEXT(N($S215),"#,##0.00"),""))</f>
        <v/>
      </c>
      <c r="Y215" s="312"/>
      <c r="AC215" s="267" t="str">
        <f aca="false">IF(OR(N($O215)=0,N($AB215)=0),"",ROUND(N($O215)/(1+N($AB215))*N($AB215),2))</f>
        <v/>
      </c>
      <c r="AD215" s="312"/>
      <c r="AE215" s="312"/>
      <c r="AF215" s="270" t="str">
        <f aca="false">IF($AN215="","",IF($AN215=1,IF($AO215&gt;=1,"一次性·已到收款期","一次性·未到期"),$AE215&amp;" 第"&amp;$AO215&amp;"/"&amp;$AN215&amp;"期"))</f>
        <v/>
      </c>
      <c r="AG215" s="268" t="str">
        <f aca="false">IF(OR($AN215="",N($M215)=0),"",ROUND(N($K215)*$AO215/$AN215,2)+N($L215))</f>
        <v/>
      </c>
      <c r="AH215" s="268" t="str">
        <f aca="false">IF($AG215="","",MAX(0,ROUND($AG215-(N($Q215)+N($R215)+N($S215)),2)))</f>
        <v/>
      </c>
      <c r="AI215" s="268" t="str">
        <f aca="false">IF(OR(TRIM($B215&amp;$C215)="",NOT(ISNUMBER($D215))),"",SUMIFS($W$3:$W$1001,$AK$3:$AK$1001,$AK215,$D$3:$D$1001,"&lt;"&amp;$D215))</f>
        <v/>
      </c>
      <c r="AJ215" s="268" t="str">
        <f aca="false">IF(TRIM($B215&amp;$C215)="","",SUMIFS($W$3:$W$1001,$AK$3:$AK$1001,$AK215))</f>
        <v/>
      </c>
      <c r="AK215" s="270" t="str">
        <f aca="false">IF(TRIM($B215&amp;$C215)="","",TRIM($B215)&amp;"｜"&amp;TRIM($C215))</f>
        <v/>
      </c>
      <c r="AL215" s="268" t="str">
        <f aca="false">IF(TRIM($B215&amp;$C215)="","",MIN(N($O215),N($Q215)))</f>
        <v/>
      </c>
      <c r="AM215" s="271" t="str">
        <f aca="false">IF(ISNUMBER($D215),YEAR($D215),"")</f>
        <v/>
      </c>
      <c r="AN215" s="271" t="str">
        <f aca="false">IF(OR(TRIM($B215&amp;$C215)="",NOT(ISNUMBER($D215)),NOT(ISNUMBER($E215))),"",IF($E215&lt;$D215,"",IF(IF($AE215="半年付",2,IF($AE215="季度付",4,IF($AE215="月付",12,IF($AE215="半月付",24,1))))=1,1,MAX(1,ROUND(($E215-$D215+1)/365*IF($AE215="半年付",2,IF($AE215="季度付",4,IF($AE215="月付",12,IF($AE215="半月付",24,1)))),0)))))</f>
        <v/>
      </c>
      <c r="AO215" s="271" t="str">
        <f aca="true">IF($AN215="","",MIN($AN215,MAX(0,INT((TODAY()-付款宽限天数-$D215)/(($E215-$D215+1)/$AN215))+1)))</f>
        <v/>
      </c>
    </row>
    <row r="216" customFormat="false" ht="18" hidden="false" customHeight="false" outlineLevel="0" collapsed="false">
      <c r="F216" s="200" t="str">
        <f aca="true">IF(TRIM($B216&amp;$C216)="","",IF(OR(ISNUMBER(SEARCH("未",$A216)),ISNUMBER(SEARCH("送出",$A216)),AND(TRIM($A216)="",NOT(ISNUMBER($D216)),N($H216)=0)),"【合同未回】","")&amp;IF(NOT(ISNUMBER($E216)),IF(OR(ISNUMBER(SEARCH("未",$A216)),ISNUMBER(SEARCH("送出",$A216)),AND(TRIM($A216)="",NOT(ISNUMBER($D216)),N($H216)=0)),"","【未填合同期】"),IF($E216&lt;TODAY(),"【已到期】",IF($E216-TODAY()&lt;=提醒天数,"【即将到期，剩余"&amp;($E216-TODAY())&amp;"天】","【正常】")))&amp;IF(OR($AD216="安装免保",$AD216="技术免保",$AD216="质保期内"),"【"&amp;$AD216&amp;"】",""))</f>
        <v/>
      </c>
      <c r="K216" s="267" t="str">
        <f aca="false">IF(OR(N($H216)=0,N($I216)=0),"",ROUND(N($H216)*N($I216)*IF(N($J216)=0,1,N($J216)),2))</f>
        <v/>
      </c>
      <c r="M216" s="267" t="str">
        <f aca="false">IF(TRIM($B216&amp;$C216)="","",IF(AND(N($K216)=0,N($L216)=0),"",ROUND(N($K216)+N($L216),2)))</f>
        <v/>
      </c>
      <c r="S216" s="267"/>
      <c r="T216" s="268" t="str">
        <f aca="false">IF(TRIM($B216&amp;$C216)="","",IF(N($O216)=0,"",MAX(0,MIN(N($O216)-N($Q216),N($W216)))))</f>
        <v/>
      </c>
      <c r="U216" s="268" t="str">
        <f aca="false">IF(TRIM($B216&amp;$C216)="","",IF(N($Q216)&lt;=N($O216),"",N($Q216)-N($O216)))</f>
        <v/>
      </c>
      <c r="V216" s="268" t="str">
        <f aca="false">IF(OR(TRIM($B216&amp;$C216)="",$W216=""),"",MAX(0,N($W216))-N($T216))</f>
        <v/>
      </c>
      <c r="W216" s="268" t="str">
        <f aca="false">IF(TRIM($B216&amp;$C216)="","",IF(AND(N($M216)=0,N($Q216)+N($R216)+N($S216)=0),"",ROUND(N($M216)-N($Q216)-N($R216)-N($S216),2)))</f>
        <v/>
      </c>
      <c r="X216" s="269" t="str">
        <f aca="false">IF(TRIM($B216&amp;$C216)="","",IF(N($M216)=0,IF((N($Q216)+N($R216)+N($S216))=0,"—未填单价","未填单价，已收 "&amp;TEXT((N($Q216)+N($R216)+N($S216)),"#,##0.00")),IF(N($W216)&gt;0.005,"欠 "&amp;TEXT(N($W216),"#,##0.00")&amp;IF(N($T216)&gt;0,"（开票未到账 "&amp;TEXT(N($T216),"#,##0.00")&amp;"）","")&amp;IF(N($V216)&gt;0,"（未开票 "&amp;TEXT(N($V216),"#,##0.00")&amp;"）",""),IF(N($W216)&lt;-0.005,"多收 "&amp;TEXT(-N($W216),"#,##0.00"),"✔ 已结清")))&amp;IF(N($U216)&gt;0,"｜到账未开票 "&amp;TEXT(N($U216),"#,##0.00")&amp;"，待补票","")&amp;IF(N($R216)&gt;0,"｜收现 "&amp;TEXT(N($R216),"#,##0.00"),"")&amp;IF(N($S216)&gt;0,"｜收款不开票 "&amp;TEXT(N($S216),"#,##0.00"),""))</f>
        <v/>
      </c>
      <c r="Y216" s="312"/>
      <c r="AC216" s="267" t="str">
        <f aca="false">IF(OR(N($O216)=0,N($AB216)=0),"",ROUND(N($O216)/(1+N($AB216))*N($AB216),2))</f>
        <v/>
      </c>
      <c r="AD216" s="312"/>
      <c r="AE216" s="312"/>
      <c r="AF216" s="270" t="str">
        <f aca="false">IF($AN216="","",IF($AN216=1,IF($AO216&gt;=1,"一次性·已到收款期","一次性·未到期"),$AE216&amp;" 第"&amp;$AO216&amp;"/"&amp;$AN216&amp;"期"))</f>
        <v/>
      </c>
      <c r="AG216" s="268" t="str">
        <f aca="false">IF(OR($AN216="",N($M216)=0),"",ROUND(N($K216)*$AO216/$AN216,2)+N($L216))</f>
        <v/>
      </c>
      <c r="AH216" s="268" t="str">
        <f aca="false">IF($AG216="","",MAX(0,ROUND($AG216-(N($Q216)+N($R216)+N($S216)),2)))</f>
        <v/>
      </c>
      <c r="AI216" s="268" t="str">
        <f aca="false">IF(OR(TRIM($B216&amp;$C216)="",NOT(ISNUMBER($D216))),"",SUMIFS($W$3:$W$1001,$AK$3:$AK$1001,$AK216,$D$3:$D$1001,"&lt;"&amp;$D216))</f>
        <v/>
      </c>
      <c r="AJ216" s="268" t="str">
        <f aca="false">IF(TRIM($B216&amp;$C216)="","",SUMIFS($W$3:$W$1001,$AK$3:$AK$1001,$AK216))</f>
        <v/>
      </c>
      <c r="AK216" s="270" t="str">
        <f aca="false">IF(TRIM($B216&amp;$C216)="","",TRIM($B216)&amp;"｜"&amp;TRIM($C216))</f>
        <v/>
      </c>
      <c r="AL216" s="268" t="str">
        <f aca="false">IF(TRIM($B216&amp;$C216)="","",MIN(N($O216),N($Q216)))</f>
        <v/>
      </c>
      <c r="AM216" s="271" t="str">
        <f aca="false">IF(ISNUMBER($D216),YEAR($D216),"")</f>
        <v/>
      </c>
      <c r="AN216" s="271" t="str">
        <f aca="false">IF(OR(TRIM($B216&amp;$C216)="",NOT(ISNUMBER($D216)),NOT(ISNUMBER($E216))),"",IF($E216&lt;$D216,"",IF(IF($AE216="半年付",2,IF($AE216="季度付",4,IF($AE216="月付",12,IF($AE216="半月付",24,1))))=1,1,MAX(1,ROUND(($E216-$D216+1)/365*IF($AE216="半年付",2,IF($AE216="季度付",4,IF($AE216="月付",12,IF($AE216="半月付",24,1)))),0)))))</f>
        <v/>
      </c>
      <c r="AO216" s="271" t="str">
        <f aca="true">IF($AN216="","",MIN($AN216,MAX(0,INT((TODAY()-付款宽限天数-$D216)/(($E216-$D216+1)/$AN216))+1)))</f>
        <v/>
      </c>
    </row>
    <row r="217" customFormat="false" ht="18" hidden="false" customHeight="false" outlineLevel="0" collapsed="false">
      <c r="F217" s="200" t="str">
        <f aca="true">IF(TRIM($B217&amp;$C217)="","",IF(OR(ISNUMBER(SEARCH("未",$A217)),ISNUMBER(SEARCH("送出",$A217)),AND(TRIM($A217)="",NOT(ISNUMBER($D217)),N($H217)=0)),"【合同未回】","")&amp;IF(NOT(ISNUMBER($E217)),IF(OR(ISNUMBER(SEARCH("未",$A217)),ISNUMBER(SEARCH("送出",$A217)),AND(TRIM($A217)="",NOT(ISNUMBER($D217)),N($H217)=0)),"","【未填合同期】"),IF($E217&lt;TODAY(),"【已到期】",IF($E217-TODAY()&lt;=提醒天数,"【即将到期，剩余"&amp;($E217-TODAY())&amp;"天】","【正常】")))&amp;IF(OR($AD217="安装免保",$AD217="技术免保",$AD217="质保期内"),"【"&amp;$AD217&amp;"】",""))</f>
        <v/>
      </c>
      <c r="K217" s="267" t="str">
        <f aca="false">IF(OR(N($H217)=0,N($I217)=0),"",ROUND(N($H217)*N($I217)*IF(N($J217)=0,1,N($J217)),2))</f>
        <v/>
      </c>
      <c r="M217" s="267" t="str">
        <f aca="false">IF(TRIM($B217&amp;$C217)="","",IF(AND(N($K217)=0,N($L217)=0),"",ROUND(N($K217)+N($L217),2)))</f>
        <v/>
      </c>
      <c r="S217" s="267"/>
      <c r="T217" s="268" t="str">
        <f aca="false">IF(TRIM($B217&amp;$C217)="","",IF(N($O217)=0,"",MAX(0,MIN(N($O217)-N($Q217),N($W217)))))</f>
        <v/>
      </c>
      <c r="U217" s="268" t="str">
        <f aca="false">IF(TRIM($B217&amp;$C217)="","",IF(N($Q217)&lt;=N($O217),"",N($Q217)-N($O217)))</f>
        <v/>
      </c>
      <c r="V217" s="268" t="str">
        <f aca="false">IF(OR(TRIM($B217&amp;$C217)="",$W217=""),"",MAX(0,N($W217))-N($T217))</f>
        <v/>
      </c>
      <c r="W217" s="268" t="str">
        <f aca="false">IF(TRIM($B217&amp;$C217)="","",IF(AND(N($M217)=0,N($Q217)+N($R217)+N($S217)=0),"",ROUND(N($M217)-N($Q217)-N($R217)-N($S217),2)))</f>
        <v/>
      </c>
      <c r="X217" s="269" t="str">
        <f aca="false">IF(TRIM($B217&amp;$C217)="","",IF(N($M217)=0,IF((N($Q217)+N($R217)+N($S217))=0,"—未填单价","未填单价，已收 "&amp;TEXT((N($Q217)+N($R217)+N($S217)),"#,##0.00")),IF(N($W217)&gt;0.005,"欠 "&amp;TEXT(N($W217),"#,##0.00")&amp;IF(N($T217)&gt;0,"（开票未到账 "&amp;TEXT(N($T217),"#,##0.00")&amp;"）","")&amp;IF(N($V217)&gt;0,"（未开票 "&amp;TEXT(N($V217),"#,##0.00")&amp;"）",""),IF(N($W217)&lt;-0.005,"多收 "&amp;TEXT(-N($W217),"#,##0.00"),"✔ 已结清")))&amp;IF(N($U217)&gt;0,"｜到账未开票 "&amp;TEXT(N($U217),"#,##0.00")&amp;"，待补票","")&amp;IF(N($R217)&gt;0,"｜收现 "&amp;TEXT(N($R217),"#,##0.00"),"")&amp;IF(N($S217)&gt;0,"｜收款不开票 "&amp;TEXT(N($S217),"#,##0.00"),""))</f>
        <v/>
      </c>
      <c r="Y217" s="312"/>
      <c r="AC217" s="267" t="str">
        <f aca="false">IF(OR(N($O217)=0,N($AB217)=0),"",ROUND(N($O217)/(1+N($AB217))*N($AB217),2))</f>
        <v/>
      </c>
      <c r="AD217" s="312"/>
      <c r="AE217" s="312"/>
      <c r="AF217" s="270" t="str">
        <f aca="false">IF($AN217="","",IF($AN217=1,IF($AO217&gt;=1,"一次性·已到收款期","一次性·未到期"),$AE217&amp;" 第"&amp;$AO217&amp;"/"&amp;$AN217&amp;"期"))</f>
        <v/>
      </c>
      <c r="AG217" s="268" t="str">
        <f aca="false">IF(OR($AN217="",N($M217)=0),"",ROUND(N($K217)*$AO217/$AN217,2)+N($L217))</f>
        <v/>
      </c>
      <c r="AH217" s="268" t="str">
        <f aca="false">IF($AG217="","",MAX(0,ROUND($AG217-(N($Q217)+N($R217)+N($S217)),2)))</f>
        <v/>
      </c>
      <c r="AI217" s="268" t="str">
        <f aca="false">IF(OR(TRIM($B217&amp;$C217)="",NOT(ISNUMBER($D217))),"",SUMIFS($W$3:$W$1001,$AK$3:$AK$1001,$AK217,$D$3:$D$1001,"&lt;"&amp;$D217))</f>
        <v/>
      </c>
      <c r="AJ217" s="268" t="str">
        <f aca="false">IF(TRIM($B217&amp;$C217)="","",SUMIFS($W$3:$W$1001,$AK$3:$AK$1001,$AK217))</f>
        <v/>
      </c>
      <c r="AK217" s="270" t="str">
        <f aca="false">IF(TRIM($B217&amp;$C217)="","",TRIM($B217)&amp;"｜"&amp;TRIM($C217))</f>
        <v/>
      </c>
      <c r="AL217" s="268" t="str">
        <f aca="false">IF(TRIM($B217&amp;$C217)="","",MIN(N($O217),N($Q217)))</f>
        <v/>
      </c>
      <c r="AM217" s="271" t="str">
        <f aca="false">IF(ISNUMBER($D217),YEAR($D217),"")</f>
        <v/>
      </c>
      <c r="AN217" s="271" t="str">
        <f aca="false">IF(OR(TRIM($B217&amp;$C217)="",NOT(ISNUMBER($D217)),NOT(ISNUMBER($E217))),"",IF($E217&lt;$D217,"",IF(IF($AE217="半年付",2,IF($AE217="季度付",4,IF($AE217="月付",12,IF($AE217="半月付",24,1))))=1,1,MAX(1,ROUND(($E217-$D217+1)/365*IF($AE217="半年付",2,IF($AE217="季度付",4,IF($AE217="月付",12,IF($AE217="半月付",24,1)))),0)))))</f>
        <v/>
      </c>
      <c r="AO217" s="271" t="str">
        <f aca="true">IF($AN217="","",MIN($AN217,MAX(0,INT((TODAY()-付款宽限天数-$D217)/(($E217-$D217+1)/$AN217))+1)))</f>
        <v/>
      </c>
    </row>
    <row r="218" customFormat="false" ht="18" hidden="false" customHeight="false" outlineLevel="0" collapsed="false">
      <c r="F218" s="200" t="str">
        <f aca="true">IF(TRIM($B218&amp;$C218)="","",IF(OR(ISNUMBER(SEARCH("未",$A218)),ISNUMBER(SEARCH("送出",$A218)),AND(TRIM($A218)="",NOT(ISNUMBER($D218)),N($H218)=0)),"【合同未回】","")&amp;IF(NOT(ISNUMBER($E218)),IF(OR(ISNUMBER(SEARCH("未",$A218)),ISNUMBER(SEARCH("送出",$A218)),AND(TRIM($A218)="",NOT(ISNUMBER($D218)),N($H218)=0)),"","【未填合同期】"),IF($E218&lt;TODAY(),"【已到期】",IF($E218-TODAY()&lt;=提醒天数,"【即将到期，剩余"&amp;($E218-TODAY())&amp;"天】","【正常】")))&amp;IF(OR($AD218="安装免保",$AD218="技术免保",$AD218="质保期内"),"【"&amp;$AD218&amp;"】",""))</f>
        <v/>
      </c>
      <c r="K218" s="267" t="str">
        <f aca="false">IF(OR(N($H218)=0,N($I218)=0),"",ROUND(N($H218)*N($I218)*IF(N($J218)=0,1,N($J218)),2))</f>
        <v/>
      </c>
      <c r="M218" s="267" t="str">
        <f aca="false">IF(TRIM($B218&amp;$C218)="","",IF(AND(N($K218)=0,N($L218)=0),"",ROUND(N($K218)+N($L218),2)))</f>
        <v/>
      </c>
      <c r="S218" s="267"/>
      <c r="T218" s="268" t="str">
        <f aca="false">IF(TRIM($B218&amp;$C218)="","",IF(N($O218)=0,"",MAX(0,MIN(N($O218)-N($Q218),N($W218)))))</f>
        <v/>
      </c>
      <c r="U218" s="268" t="str">
        <f aca="false">IF(TRIM($B218&amp;$C218)="","",IF(N($Q218)&lt;=N($O218),"",N($Q218)-N($O218)))</f>
        <v/>
      </c>
      <c r="V218" s="268" t="str">
        <f aca="false">IF(OR(TRIM($B218&amp;$C218)="",$W218=""),"",MAX(0,N($W218))-N($T218))</f>
        <v/>
      </c>
      <c r="W218" s="268" t="str">
        <f aca="false">IF(TRIM($B218&amp;$C218)="","",IF(AND(N($M218)=0,N($Q218)+N($R218)+N($S218)=0),"",ROUND(N($M218)-N($Q218)-N($R218)-N($S218),2)))</f>
        <v/>
      </c>
      <c r="X218" s="269" t="str">
        <f aca="false">IF(TRIM($B218&amp;$C218)="","",IF(N($M218)=0,IF((N($Q218)+N($R218)+N($S218))=0,"—未填单价","未填单价，已收 "&amp;TEXT((N($Q218)+N($R218)+N($S218)),"#,##0.00")),IF(N($W218)&gt;0.005,"欠 "&amp;TEXT(N($W218),"#,##0.00")&amp;IF(N($T218)&gt;0,"（开票未到账 "&amp;TEXT(N($T218),"#,##0.00")&amp;"）","")&amp;IF(N($V218)&gt;0,"（未开票 "&amp;TEXT(N($V218),"#,##0.00")&amp;"）",""),IF(N($W218)&lt;-0.005,"多收 "&amp;TEXT(-N($W218),"#,##0.00"),"✔ 已结清")))&amp;IF(N($U218)&gt;0,"｜到账未开票 "&amp;TEXT(N($U218),"#,##0.00")&amp;"，待补票","")&amp;IF(N($R218)&gt;0,"｜收现 "&amp;TEXT(N($R218),"#,##0.00"),"")&amp;IF(N($S218)&gt;0,"｜收款不开票 "&amp;TEXT(N($S218),"#,##0.00"),""))</f>
        <v/>
      </c>
      <c r="Y218" s="312"/>
      <c r="AC218" s="267" t="str">
        <f aca="false">IF(OR(N($O218)=0,N($AB218)=0),"",ROUND(N($O218)/(1+N($AB218))*N($AB218),2))</f>
        <v/>
      </c>
      <c r="AD218" s="312"/>
      <c r="AE218" s="312"/>
      <c r="AF218" s="270" t="str">
        <f aca="false">IF($AN218="","",IF($AN218=1,IF($AO218&gt;=1,"一次性·已到收款期","一次性·未到期"),$AE218&amp;" 第"&amp;$AO218&amp;"/"&amp;$AN218&amp;"期"))</f>
        <v/>
      </c>
      <c r="AG218" s="268" t="str">
        <f aca="false">IF(OR($AN218="",N($M218)=0),"",ROUND(N($K218)*$AO218/$AN218,2)+N($L218))</f>
        <v/>
      </c>
      <c r="AH218" s="268" t="str">
        <f aca="false">IF($AG218="","",MAX(0,ROUND($AG218-(N($Q218)+N($R218)+N($S218)),2)))</f>
        <v/>
      </c>
      <c r="AI218" s="268" t="str">
        <f aca="false">IF(OR(TRIM($B218&amp;$C218)="",NOT(ISNUMBER($D218))),"",SUMIFS($W$3:$W$1001,$AK$3:$AK$1001,$AK218,$D$3:$D$1001,"&lt;"&amp;$D218))</f>
        <v/>
      </c>
      <c r="AJ218" s="268" t="str">
        <f aca="false">IF(TRIM($B218&amp;$C218)="","",SUMIFS($W$3:$W$1001,$AK$3:$AK$1001,$AK218))</f>
        <v/>
      </c>
      <c r="AK218" s="270" t="str">
        <f aca="false">IF(TRIM($B218&amp;$C218)="","",TRIM($B218)&amp;"｜"&amp;TRIM($C218))</f>
        <v/>
      </c>
      <c r="AL218" s="268" t="str">
        <f aca="false">IF(TRIM($B218&amp;$C218)="","",MIN(N($O218),N($Q218)))</f>
        <v/>
      </c>
      <c r="AM218" s="271" t="str">
        <f aca="false">IF(ISNUMBER($D218),YEAR($D218),"")</f>
        <v/>
      </c>
      <c r="AN218" s="271" t="str">
        <f aca="false">IF(OR(TRIM($B218&amp;$C218)="",NOT(ISNUMBER($D218)),NOT(ISNUMBER($E218))),"",IF($E218&lt;$D218,"",IF(IF($AE218="半年付",2,IF($AE218="季度付",4,IF($AE218="月付",12,IF($AE218="半月付",24,1))))=1,1,MAX(1,ROUND(($E218-$D218+1)/365*IF($AE218="半年付",2,IF($AE218="季度付",4,IF($AE218="月付",12,IF($AE218="半月付",24,1)))),0)))))</f>
        <v/>
      </c>
      <c r="AO218" s="271" t="str">
        <f aca="true">IF($AN218="","",MIN($AN218,MAX(0,INT((TODAY()-付款宽限天数-$D218)/(($E218-$D218+1)/$AN218))+1)))</f>
        <v/>
      </c>
    </row>
    <row r="219" customFormat="false" ht="18" hidden="false" customHeight="false" outlineLevel="0" collapsed="false">
      <c r="F219" s="200" t="str">
        <f aca="true">IF(TRIM($B219&amp;$C219)="","",IF(OR(ISNUMBER(SEARCH("未",$A219)),ISNUMBER(SEARCH("送出",$A219)),AND(TRIM($A219)="",NOT(ISNUMBER($D219)),N($H219)=0)),"【合同未回】","")&amp;IF(NOT(ISNUMBER($E219)),IF(OR(ISNUMBER(SEARCH("未",$A219)),ISNUMBER(SEARCH("送出",$A219)),AND(TRIM($A219)="",NOT(ISNUMBER($D219)),N($H219)=0)),"","【未填合同期】"),IF($E219&lt;TODAY(),"【已到期】",IF($E219-TODAY()&lt;=提醒天数,"【即将到期，剩余"&amp;($E219-TODAY())&amp;"天】","【正常】")))&amp;IF(OR($AD219="安装免保",$AD219="技术免保",$AD219="质保期内"),"【"&amp;$AD219&amp;"】",""))</f>
        <v/>
      </c>
      <c r="K219" s="267" t="str">
        <f aca="false">IF(OR(N($H219)=0,N($I219)=0),"",ROUND(N($H219)*N($I219)*IF(N($J219)=0,1,N($J219)),2))</f>
        <v/>
      </c>
      <c r="M219" s="267" t="str">
        <f aca="false">IF(TRIM($B219&amp;$C219)="","",IF(AND(N($K219)=0,N($L219)=0),"",ROUND(N($K219)+N($L219),2)))</f>
        <v/>
      </c>
      <c r="S219" s="267"/>
      <c r="T219" s="268" t="str">
        <f aca="false">IF(TRIM($B219&amp;$C219)="","",IF(N($O219)=0,"",MAX(0,MIN(N($O219)-N($Q219),N($W219)))))</f>
        <v/>
      </c>
      <c r="U219" s="268" t="str">
        <f aca="false">IF(TRIM($B219&amp;$C219)="","",IF(N($Q219)&lt;=N($O219),"",N($Q219)-N($O219)))</f>
        <v/>
      </c>
      <c r="V219" s="268" t="str">
        <f aca="false">IF(OR(TRIM($B219&amp;$C219)="",$W219=""),"",MAX(0,N($W219))-N($T219))</f>
        <v/>
      </c>
      <c r="W219" s="268" t="str">
        <f aca="false">IF(TRIM($B219&amp;$C219)="","",IF(AND(N($M219)=0,N($Q219)+N($R219)+N($S219)=0),"",ROUND(N($M219)-N($Q219)-N($R219)-N($S219),2)))</f>
        <v/>
      </c>
      <c r="X219" s="269" t="str">
        <f aca="false">IF(TRIM($B219&amp;$C219)="","",IF(N($M219)=0,IF((N($Q219)+N($R219)+N($S219))=0,"—未填单价","未填单价，已收 "&amp;TEXT((N($Q219)+N($R219)+N($S219)),"#,##0.00")),IF(N($W219)&gt;0.005,"欠 "&amp;TEXT(N($W219),"#,##0.00")&amp;IF(N($T219)&gt;0,"（开票未到账 "&amp;TEXT(N($T219),"#,##0.00")&amp;"）","")&amp;IF(N($V219)&gt;0,"（未开票 "&amp;TEXT(N($V219),"#,##0.00")&amp;"）",""),IF(N($W219)&lt;-0.005,"多收 "&amp;TEXT(-N($W219),"#,##0.00"),"✔ 已结清")))&amp;IF(N($U219)&gt;0,"｜到账未开票 "&amp;TEXT(N($U219),"#,##0.00")&amp;"，待补票","")&amp;IF(N($R219)&gt;0,"｜收现 "&amp;TEXT(N($R219),"#,##0.00"),"")&amp;IF(N($S219)&gt;0,"｜收款不开票 "&amp;TEXT(N($S219),"#,##0.00"),""))</f>
        <v/>
      </c>
      <c r="Y219" s="312"/>
      <c r="AC219" s="267" t="str">
        <f aca="false">IF(OR(N($O219)=0,N($AB219)=0),"",ROUND(N($O219)/(1+N($AB219))*N($AB219),2))</f>
        <v/>
      </c>
      <c r="AD219" s="312"/>
      <c r="AE219" s="312"/>
      <c r="AF219" s="270" t="str">
        <f aca="false">IF($AN219="","",IF($AN219=1,IF($AO219&gt;=1,"一次性·已到收款期","一次性·未到期"),$AE219&amp;" 第"&amp;$AO219&amp;"/"&amp;$AN219&amp;"期"))</f>
        <v/>
      </c>
      <c r="AG219" s="268" t="str">
        <f aca="false">IF(OR($AN219="",N($M219)=0),"",ROUND(N($K219)*$AO219/$AN219,2)+N($L219))</f>
        <v/>
      </c>
      <c r="AH219" s="268" t="str">
        <f aca="false">IF($AG219="","",MAX(0,ROUND($AG219-(N($Q219)+N($R219)+N($S219)),2)))</f>
        <v/>
      </c>
      <c r="AI219" s="268" t="str">
        <f aca="false">IF(OR(TRIM($B219&amp;$C219)="",NOT(ISNUMBER($D219))),"",SUMIFS($W$3:$W$1001,$AK$3:$AK$1001,$AK219,$D$3:$D$1001,"&lt;"&amp;$D219))</f>
        <v/>
      </c>
      <c r="AJ219" s="268" t="str">
        <f aca="false">IF(TRIM($B219&amp;$C219)="","",SUMIFS($W$3:$W$1001,$AK$3:$AK$1001,$AK219))</f>
        <v/>
      </c>
      <c r="AK219" s="270" t="str">
        <f aca="false">IF(TRIM($B219&amp;$C219)="","",TRIM($B219)&amp;"｜"&amp;TRIM($C219))</f>
        <v/>
      </c>
      <c r="AL219" s="268" t="str">
        <f aca="false">IF(TRIM($B219&amp;$C219)="","",MIN(N($O219),N($Q219)))</f>
        <v/>
      </c>
      <c r="AM219" s="271" t="str">
        <f aca="false">IF(ISNUMBER($D219),YEAR($D219),"")</f>
        <v/>
      </c>
      <c r="AN219" s="271" t="str">
        <f aca="false">IF(OR(TRIM($B219&amp;$C219)="",NOT(ISNUMBER($D219)),NOT(ISNUMBER($E219))),"",IF($E219&lt;$D219,"",IF(IF($AE219="半年付",2,IF($AE219="季度付",4,IF($AE219="月付",12,IF($AE219="半月付",24,1))))=1,1,MAX(1,ROUND(($E219-$D219+1)/365*IF($AE219="半年付",2,IF($AE219="季度付",4,IF($AE219="月付",12,IF($AE219="半月付",24,1)))),0)))))</f>
        <v/>
      </c>
      <c r="AO219" s="271" t="str">
        <f aca="true">IF($AN219="","",MIN($AN219,MAX(0,INT((TODAY()-付款宽限天数-$D219)/(($E219-$D219+1)/$AN219))+1)))</f>
        <v/>
      </c>
    </row>
    <row r="220" customFormat="false" ht="18" hidden="false" customHeight="false" outlineLevel="0" collapsed="false">
      <c r="F220" s="200" t="str">
        <f aca="true">IF(TRIM($B220&amp;$C220)="","",IF(OR(ISNUMBER(SEARCH("未",$A220)),ISNUMBER(SEARCH("送出",$A220)),AND(TRIM($A220)="",NOT(ISNUMBER($D220)),N($H220)=0)),"【合同未回】","")&amp;IF(NOT(ISNUMBER($E220)),IF(OR(ISNUMBER(SEARCH("未",$A220)),ISNUMBER(SEARCH("送出",$A220)),AND(TRIM($A220)="",NOT(ISNUMBER($D220)),N($H220)=0)),"","【未填合同期】"),IF($E220&lt;TODAY(),"【已到期】",IF($E220-TODAY()&lt;=提醒天数,"【即将到期，剩余"&amp;($E220-TODAY())&amp;"天】","【正常】")))&amp;IF(OR($AD220="安装免保",$AD220="技术免保",$AD220="质保期内"),"【"&amp;$AD220&amp;"】",""))</f>
        <v/>
      </c>
      <c r="K220" s="267" t="str">
        <f aca="false">IF(OR(N($H220)=0,N($I220)=0),"",ROUND(N($H220)*N($I220)*IF(N($J220)=0,1,N($J220)),2))</f>
        <v/>
      </c>
      <c r="M220" s="267" t="str">
        <f aca="false">IF(TRIM($B220&amp;$C220)="","",IF(AND(N($K220)=0,N($L220)=0),"",ROUND(N($K220)+N($L220),2)))</f>
        <v/>
      </c>
      <c r="S220" s="267"/>
      <c r="T220" s="268" t="str">
        <f aca="false">IF(TRIM($B220&amp;$C220)="","",IF(N($O220)=0,"",MAX(0,MIN(N($O220)-N($Q220),N($W220)))))</f>
        <v/>
      </c>
      <c r="U220" s="268" t="str">
        <f aca="false">IF(TRIM($B220&amp;$C220)="","",IF(N($Q220)&lt;=N($O220),"",N($Q220)-N($O220)))</f>
        <v/>
      </c>
      <c r="V220" s="268" t="str">
        <f aca="false">IF(OR(TRIM($B220&amp;$C220)="",$W220=""),"",MAX(0,N($W220))-N($T220))</f>
        <v/>
      </c>
      <c r="W220" s="268" t="str">
        <f aca="false">IF(TRIM($B220&amp;$C220)="","",IF(AND(N($M220)=0,N($Q220)+N($R220)+N($S220)=0),"",ROUND(N($M220)-N($Q220)-N($R220)-N($S220),2)))</f>
        <v/>
      </c>
      <c r="X220" s="269" t="str">
        <f aca="false">IF(TRIM($B220&amp;$C220)="","",IF(N($M220)=0,IF((N($Q220)+N($R220)+N($S220))=0,"—未填单价","未填单价，已收 "&amp;TEXT((N($Q220)+N($R220)+N($S220)),"#,##0.00")),IF(N($W220)&gt;0.005,"欠 "&amp;TEXT(N($W220),"#,##0.00")&amp;IF(N($T220)&gt;0,"（开票未到账 "&amp;TEXT(N($T220),"#,##0.00")&amp;"）","")&amp;IF(N($V220)&gt;0,"（未开票 "&amp;TEXT(N($V220),"#,##0.00")&amp;"）",""),IF(N($W220)&lt;-0.005,"多收 "&amp;TEXT(-N($W220),"#,##0.00"),"✔ 已结清")))&amp;IF(N($U220)&gt;0,"｜到账未开票 "&amp;TEXT(N($U220),"#,##0.00")&amp;"，待补票","")&amp;IF(N($R220)&gt;0,"｜收现 "&amp;TEXT(N($R220),"#,##0.00"),"")&amp;IF(N($S220)&gt;0,"｜收款不开票 "&amp;TEXT(N($S220),"#,##0.00"),""))</f>
        <v/>
      </c>
      <c r="Y220" s="312"/>
      <c r="AC220" s="267" t="str">
        <f aca="false">IF(OR(N($O220)=0,N($AB220)=0),"",ROUND(N($O220)/(1+N($AB220))*N($AB220),2))</f>
        <v/>
      </c>
      <c r="AD220" s="312"/>
      <c r="AE220" s="312"/>
      <c r="AF220" s="270" t="str">
        <f aca="false">IF($AN220="","",IF($AN220=1,IF($AO220&gt;=1,"一次性·已到收款期","一次性·未到期"),$AE220&amp;" 第"&amp;$AO220&amp;"/"&amp;$AN220&amp;"期"))</f>
        <v/>
      </c>
      <c r="AG220" s="268" t="str">
        <f aca="false">IF(OR($AN220="",N($M220)=0),"",ROUND(N($K220)*$AO220/$AN220,2)+N($L220))</f>
        <v/>
      </c>
      <c r="AH220" s="268" t="str">
        <f aca="false">IF($AG220="","",MAX(0,ROUND($AG220-(N($Q220)+N($R220)+N($S220)),2)))</f>
        <v/>
      </c>
      <c r="AI220" s="268" t="str">
        <f aca="false">IF(OR(TRIM($B220&amp;$C220)="",NOT(ISNUMBER($D220))),"",SUMIFS($W$3:$W$1001,$AK$3:$AK$1001,$AK220,$D$3:$D$1001,"&lt;"&amp;$D220))</f>
        <v/>
      </c>
      <c r="AJ220" s="268" t="str">
        <f aca="false">IF(TRIM($B220&amp;$C220)="","",SUMIFS($W$3:$W$1001,$AK$3:$AK$1001,$AK220))</f>
        <v/>
      </c>
      <c r="AK220" s="270" t="str">
        <f aca="false">IF(TRIM($B220&amp;$C220)="","",TRIM($B220)&amp;"｜"&amp;TRIM($C220))</f>
        <v/>
      </c>
      <c r="AL220" s="268" t="str">
        <f aca="false">IF(TRIM($B220&amp;$C220)="","",MIN(N($O220),N($Q220)))</f>
        <v/>
      </c>
      <c r="AM220" s="271" t="str">
        <f aca="false">IF(ISNUMBER($D220),YEAR($D220),"")</f>
        <v/>
      </c>
      <c r="AN220" s="271" t="str">
        <f aca="false">IF(OR(TRIM($B220&amp;$C220)="",NOT(ISNUMBER($D220)),NOT(ISNUMBER($E220))),"",IF($E220&lt;$D220,"",IF(IF($AE220="半年付",2,IF($AE220="季度付",4,IF($AE220="月付",12,IF($AE220="半月付",24,1))))=1,1,MAX(1,ROUND(($E220-$D220+1)/365*IF($AE220="半年付",2,IF($AE220="季度付",4,IF($AE220="月付",12,IF($AE220="半月付",24,1)))),0)))))</f>
        <v/>
      </c>
      <c r="AO220" s="271" t="str">
        <f aca="true">IF($AN220="","",MIN($AN220,MAX(0,INT((TODAY()-付款宽限天数-$D220)/(($E220-$D220+1)/$AN220))+1)))</f>
        <v/>
      </c>
    </row>
    <row r="221" customFormat="false" ht="18" hidden="false" customHeight="false" outlineLevel="0" collapsed="false">
      <c r="F221" s="200" t="str">
        <f aca="true">IF(TRIM($B221&amp;$C221)="","",IF(OR(ISNUMBER(SEARCH("未",$A221)),ISNUMBER(SEARCH("送出",$A221)),AND(TRIM($A221)="",NOT(ISNUMBER($D221)),N($H221)=0)),"【合同未回】","")&amp;IF(NOT(ISNUMBER($E221)),IF(OR(ISNUMBER(SEARCH("未",$A221)),ISNUMBER(SEARCH("送出",$A221)),AND(TRIM($A221)="",NOT(ISNUMBER($D221)),N($H221)=0)),"","【未填合同期】"),IF($E221&lt;TODAY(),"【已到期】",IF($E221-TODAY()&lt;=提醒天数,"【即将到期，剩余"&amp;($E221-TODAY())&amp;"天】","【正常】")))&amp;IF(OR($AD221="安装免保",$AD221="技术免保",$AD221="质保期内"),"【"&amp;$AD221&amp;"】",""))</f>
        <v/>
      </c>
      <c r="K221" s="267" t="str">
        <f aca="false">IF(OR(N($H221)=0,N($I221)=0),"",ROUND(N($H221)*N($I221)*IF(N($J221)=0,1,N($J221)),2))</f>
        <v/>
      </c>
      <c r="M221" s="267" t="str">
        <f aca="false">IF(TRIM($B221&amp;$C221)="","",IF(AND(N($K221)=0,N($L221)=0),"",ROUND(N($K221)+N($L221),2)))</f>
        <v/>
      </c>
      <c r="S221" s="267"/>
      <c r="T221" s="268" t="str">
        <f aca="false">IF(TRIM($B221&amp;$C221)="","",IF(N($O221)=0,"",MAX(0,MIN(N($O221)-N($Q221),N($W221)))))</f>
        <v/>
      </c>
      <c r="U221" s="268" t="str">
        <f aca="false">IF(TRIM($B221&amp;$C221)="","",IF(N($Q221)&lt;=N($O221),"",N($Q221)-N($O221)))</f>
        <v/>
      </c>
      <c r="V221" s="268" t="str">
        <f aca="false">IF(OR(TRIM($B221&amp;$C221)="",$W221=""),"",MAX(0,N($W221))-N($T221))</f>
        <v/>
      </c>
      <c r="W221" s="268" t="str">
        <f aca="false">IF(TRIM($B221&amp;$C221)="","",IF(AND(N($M221)=0,N($Q221)+N($R221)+N($S221)=0),"",ROUND(N($M221)-N($Q221)-N($R221)-N($S221),2)))</f>
        <v/>
      </c>
      <c r="X221" s="269" t="str">
        <f aca="false">IF(TRIM($B221&amp;$C221)="","",IF(N($M221)=0,IF((N($Q221)+N($R221)+N($S221))=0,"—未填单价","未填单价，已收 "&amp;TEXT((N($Q221)+N($R221)+N($S221)),"#,##0.00")),IF(N($W221)&gt;0.005,"欠 "&amp;TEXT(N($W221),"#,##0.00")&amp;IF(N($T221)&gt;0,"（开票未到账 "&amp;TEXT(N($T221),"#,##0.00")&amp;"）","")&amp;IF(N($V221)&gt;0,"（未开票 "&amp;TEXT(N($V221),"#,##0.00")&amp;"）",""),IF(N($W221)&lt;-0.005,"多收 "&amp;TEXT(-N($W221),"#,##0.00"),"✔ 已结清")))&amp;IF(N($U221)&gt;0,"｜到账未开票 "&amp;TEXT(N($U221),"#,##0.00")&amp;"，待补票","")&amp;IF(N($R221)&gt;0,"｜收现 "&amp;TEXT(N($R221),"#,##0.00"),"")&amp;IF(N($S221)&gt;0,"｜收款不开票 "&amp;TEXT(N($S221),"#,##0.00"),""))</f>
        <v/>
      </c>
      <c r="Y221" s="312"/>
      <c r="AC221" s="267" t="str">
        <f aca="false">IF(OR(N($O221)=0,N($AB221)=0),"",ROUND(N($O221)/(1+N($AB221))*N($AB221),2))</f>
        <v/>
      </c>
      <c r="AD221" s="312"/>
      <c r="AE221" s="312"/>
      <c r="AF221" s="270" t="str">
        <f aca="false">IF($AN221="","",IF($AN221=1,IF($AO221&gt;=1,"一次性·已到收款期","一次性·未到期"),$AE221&amp;" 第"&amp;$AO221&amp;"/"&amp;$AN221&amp;"期"))</f>
        <v/>
      </c>
      <c r="AG221" s="268" t="str">
        <f aca="false">IF(OR($AN221="",N($M221)=0),"",ROUND(N($K221)*$AO221/$AN221,2)+N($L221))</f>
        <v/>
      </c>
      <c r="AH221" s="268" t="str">
        <f aca="false">IF($AG221="","",MAX(0,ROUND($AG221-(N($Q221)+N($R221)+N($S221)),2)))</f>
        <v/>
      </c>
      <c r="AI221" s="268" t="str">
        <f aca="false">IF(OR(TRIM($B221&amp;$C221)="",NOT(ISNUMBER($D221))),"",SUMIFS($W$3:$W$1001,$AK$3:$AK$1001,$AK221,$D$3:$D$1001,"&lt;"&amp;$D221))</f>
        <v/>
      </c>
      <c r="AJ221" s="268" t="str">
        <f aca="false">IF(TRIM($B221&amp;$C221)="","",SUMIFS($W$3:$W$1001,$AK$3:$AK$1001,$AK221))</f>
        <v/>
      </c>
      <c r="AK221" s="270" t="str">
        <f aca="false">IF(TRIM($B221&amp;$C221)="","",TRIM($B221)&amp;"｜"&amp;TRIM($C221))</f>
        <v/>
      </c>
      <c r="AL221" s="268" t="str">
        <f aca="false">IF(TRIM($B221&amp;$C221)="","",MIN(N($O221),N($Q221)))</f>
        <v/>
      </c>
      <c r="AM221" s="271" t="str">
        <f aca="false">IF(ISNUMBER($D221),YEAR($D221),"")</f>
        <v/>
      </c>
      <c r="AN221" s="271" t="str">
        <f aca="false">IF(OR(TRIM($B221&amp;$C221)="",NOT(ISNUMBER($D221)),NOT(ISNUMBER($E221))),"",IF($E221&lt;$D221,"",IF(IF($AE221="半年付",2,IF($AE221="季度付",4,IF($AE221="月付",12,IF($AE221="半月付",24,1))))=1,1,MAX(1,ROUND(($E221-$D221+1)/365*IF($AE221="半年付",2,IF($AE221="季度付",4,IF($AE221="月付",12,IF($AE221="半月付",24,1)))),0)))))</f>
        <v/>
      </c>
      <c r="AO221" s="271" t="str">
        <f aca="true">IF($AN221="","",MIN($AN221,MAX(0,INT((TODAY()-付款宽限天数-$D221)/(($E221-$D221+1)/$AN221))+1)))</f>
        <v/>
      </c>
    </row>
    <row r="222" customFormat="false" ht="18" hidden="false" customHeight="false" outlineLevel="0" collapsed="false">
      <c r="F222" s="200" t="str">
        <f aca="true">IF(TRIM($B222&amp;$C222)="","",IF(OR(ISNUMBER(SEARCH("未",$A222)),ISNUMBER(SEARCH("送出",$A222)),AND(TRIM($A222)="",NOT(ISNUMBER($D222)),N($H222)=0)),"【合同未回】","")&amp;IF(NOT(ISNUMBER($E222)),IF(OR(ISNUMBER(SEARCH("未",$A222)),ISNUMBER(SEARCH("送出",$A222)),AND(TRIM($A222)="",NOT(ISNUMBER($D222)),N($H222)=0)),"","【未填合同期】"),IF($E222&lt;TODAY(),"【已到期】",IF($E222-TODAY()&lt;=提醒天数,"【即将到期，剩余"&amp;($E222-TODAY())&amp;"天】","【正常】")))&amp;IF(OR($AD222="安装免保",$AD222="技术免保",$AD222="质保期内"),"【"&amp;$AD222&amp;"】",""))</f>
        <v/>
      </c>
      <c r="K222" s="267" t="str">
        <f aca="false">IF(OR(N($H222)=0,N($I222)=0),"",ROUND(N($H222)*N($I222)*IF(N($J222)=0,1,N($J222)),2))</f>
        <v/>
      </c>
      <c r="M222" s="267" t="str">
        <f aca="false">IF(TRIM($B222&amp;$C222)="","",IF(AND(N($K222)=0,N($L222)=0),"",ROUND(N($K222)+N($L222),2)))</f>
        <v/>
      </c>
      <c r="S222" s="267"/>
      <c r="T222" s="268" t="str">
        <f aca="false">IF(TRIM($B222&amp;$C222)="","",IF(N($O222)=0,"",MAX(0,MIN(N($O222)-N($Q222),N($W222)))))</f>
        <v/>
      </c>
      <c r="U222" s="268" t="str">
        <f aca="false">IF(TRIM($B222&amp;$C222)="","",IF(N($Q222)&lt;=N($O222),"",N($Q222)-N($O222)))</f>
        <v/>
      </c>
      <c r="V222" s="268" t="str">
        <f aca="false">IF(OR(TRIM($B222&amp;$C222)="",$W222=""),"",MAX(0,N($W222))-N($T222))</f>
        <v/>
      </c>
      <c r="W222" s="268" t="str">
        <f aca="false">IF(TRIM($B222&amp;$C222)="","",IF(AND(N($M222)=0,N($Q222)+N($R222)+N($S222)=0),"",ROUND(N($M222)-N($Q222)-N($R222)-N($S222),2)))</f>
        <v/>
      </c>
      <c r="X222" s="269" t="str">
        <f aca="false">IF(TRIM($B222&amp;$C222)="","",IF(N($M222)=0,IF((N($Q222)+N($R222)+N($S222))=0,"—未填单价","未填单价，已收 "&amp;TEXT((N($Q222)+N($R222)+N($S222)),"#,##0.00")),IF(N($W222)&gt;0.005,"欠 "&amp;TEXT(N($W222),"#,##0.00")&amp;IF(N($T222)&gt;0,"（开票未到账 "&amp;TEXT(N($T222),"#,##0.00")&amp;"）","")&amp;IF(N($V222)&gt;0,"（未开票 "&amp;TEXT(N($V222),"#,##0.00")&amp;"）",""),IF(N($W222)&lt;-0.005,"多收 "&amp;TEXT(-N($W222),"#,##0.00"),"✔ 已结清")))&amp;IF(N($U222)&gt;0,"｜到账未开票 "&amp;TEXT(N($U222),"#,##0.00")&amp;"，待补票","")&amp;IF(N($R222)&gt;0,"｜收现 "&amp;TEXT(N($R222),"#,##0.00"),"")&amp;IF(N($S222)&gt;0,"｜收款不开票 "&amp;TEXT(N($S222),"#,##0.00"),""))</f>
        <v/>
      </c>
      <c r="Y222" s="312"/>
      <c r="AC222" s="267" t="str">
        <f aca="false">IF(OR(N($O222)=0,N($AB222)=0),"",ROUND(N($O222)/(1+N($AB222))*N($AB222),2))</f>
        <v/>
      </c>
      <c r="AD222" s="312"/>
      <c r="AE222" s="312"/>
      <c r="AF222" s="270" t="str">
        <f aca="false">IF($AN222="","",IF($AN222=1,IF($AO222&gt;=1,"一次性·已到收款期","一次性·未到期"),$AE222&amp;" 第"&amp;$AO222&amp;"/"&amp;$AN222&amp;"期"))</f>
        <v/>
      </c>
      <c r="AG222" s="268" t="str">
        <f aca="false">IF(OR($AN222="",N($M222)=0),"",ROUND(N($K222)*$AO222/$AN222,2)+N($L222))</f>
        <v/>
      </c>
      <c r="AH222" s="268" t="str">
        <f aca="false">IF($AG222="","",MAX(0,ROUND($AG222-(N($Q222)+N($R222)+N($S222)),2)))</f>
        <v/>
      </c>
      <c r="AI222" s="268" t="str">
        <f aca="false">IF(OR(TRIM($B222&amp;$C222)="",NOT(ISNUMBER($D222))),"",SUMIFS($W$3:$W$1001,$AK$3:$AK$1001,$AK222,$D$3:$D$1001,"&lt;"&amp;$D222))</f>
        <v/>
      </c>
      <c r="AJ222" s="268" t="str">
        <f aca="false">IF(TRIM($B222&amp;$C222)="","",SUMIFS($W$3:$W$1001,$AK$3:$AK$1001,$AK222))</f>
        <v/>
      </c>
      <c r="AK222" s="270" t="str">
        <f aca="false">IF(TRIM($B222&amp;$C222)="","",TRIM($B222)&amp;"｜"&amp;TRIM($C222))</f>
        <v/>
      </c>
      <c r="AL222" s="268" t="str">
        <f aca="false">IF(TRIM($B222&amp;$C222)="","",MIN(N($O222),N($Q222)))</f>
        <v/>
      </c>
      <c r="AM222" s="271" t="str">
        <f aca="false">IF(ISNUMBER($D222),YEAR($D222),"")</f>
        <v/>
      </c>
      <c r="AN222" s="271" t="str">
        <f aca="false">IF(OR(TRIM($B222&amp;$C222)="",NOT(ISNUMBER($D222)),NOT(ISNUMBER($E222))),"",IF($E222&lt;$D222,"",IF(IF($AE222="半年付",2,IF($AE222="季度付",4,IF($AE222="月付",12,IF($AE222="半月付",24,1))))=1,1,MAX(1,ROUND(($E222-$D222+1)/365*IF($AE222="半年付",2,IF($AE222="季度付",4,IF($AE222="月付",12,IF($AE222="半月付",24,1)))),0)))))</f>
        <v/>
      </c>
      <c r="AO222" s="271" t="str">
        <f aca="true">IF($AN222="","",MIN($AN222,MAX(0,INT((TODAY()-付款宽限天数-$D222)/(($E222-$D222+1)/$AN222))+1)))</f>
        <v/>
      </c>
    </row>
    <row r="223" customFormat="false" ht="18" hidden="false" customHeight="false" outlineLevel="0" collapsed="false">
      <c r="F223" s="200" t="str">
        <f aca="true">IF(TRIM($B223&amp;$C223)="","",IF(OR(ISNUMBER(SEARCH("未",$A223)),ISNUMBER(SEARCH("送出",$A223)),AND(TRIM($A223)="",NOT(ISNUMBER($D223)),N($H223)=0)),"【合同未回】","")&amp;IF(NOT(ISNUMBER($E223)),IF(OR(ISNUMBER(SEARCH("未",$A223)),ISNUMBER(SEARCH("送出",$A223)),AND(TRIM($A223)="",NOT(ISNUMBER($D223)),N($H223)=0)),"","【未填合同期】"),IF($E223&lt;TODAY(),"【已到期】",IF($E223-TODAY()&lt;=提醒天数,"【即将到期，剩余"&amp;($E223-TODAY())&amp;"天】","【正常】")))&amp;IF(OR($AD223="安装免保",$AD223="技术免保",$AD223="质保期内"),"【"&amp;$AD223&amp;"】",""))</f>
        <v/>
      </c>
      <c r="K223" s="267" t="str">
        <f aca="false">IF(OR(N($H223)=0,N($I223)=0),"",ROUND(N($H223)*N($I223)*IF(N($J223)=0,1,N($J223)),2))</f>
        <v/>
      </c>
      <c r="M223" s="267" t="str">
        <f aca="false">IF(TRIM($B223&amp;$C223)="","",IF(AND(N($K223)=0,N($L223)=0),"",ROUND(N($K223)+N($L223),2)))</f>
        <v/>
      </c>
      <c r="S223" s="267"/>
      <c r="T223" s="268" t="str">
        <f aca="false">IF(TRIM($B223&amp;$C223)="","",IF(N($O223)=0,"",MAX(0,MIN(N($O223)-N($Q223),N($W223)))))</f>
        <v/>
      </c>
      <c r="U223" s="268" t="str">
        <f aca="false">IF(TRIM($B223&amp;$C223)="","",IF(N($Q223)&lt;=N($O223),"",N($Q223)-N($O223)))</f>
        <v/>
      </c>
      <c r="V223" s="268" t="str">
        <f aca="false">IF(OR(TRIM($B223&amp;$C223)="",$W223=""),"",MAX(0,N($W223))-N($T223))</f>
        <v/>
      </c>
      <c r="W223" s="268" t="str">
        <f aca="false">IF(TRIM($B223&amp;$C223)="","",IF(AND(N($M223)=0,N($Q223)+N($R223)+N($S223)=0),"",ROUND(N($M223)-N($Q223)-N($R223)-N($S223),2)))</f>
        <v/>
      </c>
      <c r="X223" s="269" t="str">
        <f aca="false">IF(TRIM($B223&amp;$C223)="","",IF(N($M223)=0,IF((N($Q223)+N($R223)+N($S223))=0,"—未填单价","未填单价，已收 "&amp;TEXT((N($Q223)+N($R223)+N($S223)),"#,##0.00")),IF(N($W223)&gt;0.005,"欠 "&amp;TEXT(N($W223),"#,##0.00")&amp;IF(N($T223)&gt;0,"（开票未到账 "&amp;TEXT(N($T223),"#,##0.00")&amp;"）","")&amp;IF(N($V223)&gt;0,"（未开票 "&amp;TEXT(N($V223),"#,##0.00")&amp;"）",""),IF(N($W223)&lt;-0.005,"多收 "&amp;TEXT(-N($W223),"#,##0.00"),"✔ 已结清")))&amp;IF(N($U223)&gt;0,"｜到账未开票 "&amp;TEXT(N($U223),"#,##0.00")&amp;"，待补票","")&amp;IF(N($R223)&gt;0,"｜收现 "&amp;TEXT(N($R223),"#,##0.00"),"")&amp;IF(N($S223)&gt;0,"｜收款不开票 "&amp;TEXT(N($S223),"#,##0.00"),""))</f>
        <v/>
      </c>
      <c r="Y223" s="312"/>
      <c r="AC223" s="267" t="str">
        <f aca="false">IF(OR(N($O223)=0,N($AB223)=0),"",ROUND(N($O223)/(1+N($AB223))*N($AB223),2))</f>
        <v/>
      </c>
      <c r="AD223" s="312"/>
      <c r="AE223" s="312"/>
      <c r="AF223" s="270" t="str">
        <f aca="false">IF($AN223="","",IF($AN223=1,IF($AO223&gt;=1,"一次性·已到收款期","一次性·未到期"),$AE223&amp;" 第"&amp;$AO223&amp;"/"&amp;$AN223&amp;"期"))</f>
        <v/>
      </c>
      <c r="AG223" s="268" t="str">
        <f aca="false">IF(OR($AN223="",N($M223)=0),"",ROUND(N($K223)*$AO223/$AN223,2)+N($L223))</f>
        <v/>
      </c>
      <c r="AH223" s="268" t="str">
        <f aca="false">IF($AG223="","",MAX(0,ROUND($AG223-(N($Q223)+N($R223)+N($S223)),2)))</f>
        <v/>
      </c>
      <c r="AI223" s="268" t="str">
        <f aca="false">IF(OR(TRIM($B223&amp;$C223)="",NOT(ISNUMBER($D223))),"",SUMIFS($W$3:$W$1001,$AK$3:$AK$1001,$AK223,$D$3:$D$1001,"&lt;"&amp;$D223))</f>
        <v/>
      </c>
      <c r="AJ223" s="268" t="str">
        <f aca="false">IF(TRIM($B223&amp;$C223)="","",SUMIFS($W$3:$W$1001,$AK$3:$AK$1001,$AK223))</f>
        <v/>
      </c>
      <c r="AK223" s="270" t="str">
        <f aca="false">IF(TRIM($B223&amp;$C223)="","",TRIM($B223)&amp;"｜"&amp;TRIM($C223))</f>
        <v/>
      </c>
      <c r="AL223" s="268" t="str">
        <f aca="false">IF(TRIM($B223&amp;$C223)="","",MIN(N($O223),N($Q223)))</f>
        <v/>
      </c>
      <c r="AM223" s="271" t="str">
        <f aca="false">IF(ISNUMBER($D223),YEAR($D223),"")</f>
        <v/>
      </c>
      <c r="AN223" s="271" t="str">
        <f aca="false">IF(OR(TRIM($B223&amp;$C223)="",NOT(ISNUMBER($D223)),NOT(ISNUMBER($E223))),"",IF($E223&lt;$D223,"",IF(IF($AE223="半年付",2,IF($AE223="季度付",4,IF($AE223="月付",12,IF($AE223="半月付",24,1))))=1,1,MAX(1,ROUND(($E223-$D223+1)/365*IF($AE223="半年付",2,IF($AE223="季度付",4,IF($AE223="月付",12,IF($AE223="半月付",24,1)))),0)))))</f>
        <v/>
      </c>
      <c r="AO223" s="271" t="str">
        <f aca="true">IF($AN223="","",MIN($AN223,MAX(0,INT((TODAY()-付款宽限天数-$D223)/(($E223-$D223+1)/$AN223))+1)))</f>
        <v/>
      </c>
    </row>
    <row r="224" customFormat="false" ht="18" hidden="false" customHeight="false" outlineLevel="0" collapsed="false">
      <c r="F224" s="200" t="str">
        <f aca="true">IF(TRIM($B224&amp;$C224)="","",IF(OR(ISNUMBER(SEARCH("未",$A224)),ISNUMBER(SEARCH("送出",$A224)),AND(TRIM($A224)="",NOT(ISNUMBER($D224)),N($H224)=0)),"【合同未回】","")&amp;IF(NOT(ISNUMBER($E224)),IF(OR(ISNUMBER(SEARCH("未",$A224)),ISNUMBER(SEARCH("送出",$A224)),AND(TRIM($A224)="",NOT(ISNUMBER($D224)),N($H224)=0)),"","【未填合同期】"),IF($E224&lt;TODAY(),"【已到期】",IF($E224-TODAY()&lt;=提醒天数,"【即将到期，剩余"&amp;($E224-TODAY())&amp;"天】","【正常】")))&amp;IF(OR($AD224="安装免保",$AD224="技术免保",$AD224="质保期内"),"【"&amp;$AD224&amp;"】",""))</f>
        <v/>
      </c>
      <c r="K224" s="267" t="str">
        <f aca="false">IF(OR(N($H224)=0,N($I224)=0),"",ROUND(N($H224)*N($I224)*IF(N($J224)=0,1,N($J224)),2))</f>
        <v/>
      </c>
      <c r="M224" s="267" t="str">
        <f aca="false">IF(TRIM($B224&amp;$C224)="","",IF(AND(N($K224)=0,N($L224)=0),"",ROUND(N($K224)+N($L224),2)))</f>
        <v/>
      </c>
      <c r="S224" s="267"/>
      <c r="T224" s="268" t="str">
        <f aca="false">IF(TRIM($B224&amp;$C224)="","",IF(N($O224)=0,"",MAX(0,MIN(N($O224)-N($Q224),N($W224)))))</f>
        <v/>
      </c>
      <c r="U224" s="268" t="str">
        <f aca="false">IF(TRIM($B224&amp;$C224)="","",IF(N($Q224)&lt;=N($O224),"",N($Q224)-N($O224)))</f>
        <v/>
      </c>
      <c r="V224" s="268" t="str">
        <f aca="false">IF(OR(TRIM($B224&amp;$C224)="",$W224=""),"",MAX(0,N($W224))-N($T224))</f>
        <v/>
      </c>
      <c r="W224" s="268" t="str">
        <f aca="false">IF(TRIM($B224&amp;$C224)="","",IF(AND(N($M224)=0,N($Q224)+N($R224)+N($S224)=0),"",ROUND(N($M224)-N($Q224)-N($R224)-N($S224),2)))</f>
        <v/>
      </c>
      <c r="X224" s="269" t="str">
        <f aca="false">IF(TRIM($B224&amp;$C224)="","",IF(N($M224)=0,IF((N($Q224)+N($R224)+N($S224))=0,"—未填单价","未填单价，已收 "&amp;TEXT((N($Q224)+N($R224)+N($S224)),"#,##0.00")),IF(N($W224)&gt;0.005,"欠 "&amp;TEXT(N($W224),"#,##0.00")&amp;IF(N($T224)&gt;0,"（开票未到账 "&amp;TEXT(N($T224),"#,##0.00")&amp;"）","")&amp;IF(N($V224)&gt;0,"（未开票 "&amp;TEXT(N($V224),"#,##0.00")&amp;"）",""),IF(N($W224)&lt;-0.005,"多收 "&amp;TEXT(-N($W224),"#,##0.00"),"✔ 已结清")))&amp;IF(N($U224)&gt;0,"｜到账未开票 "&amp;TEXT(N($U224),"#,##0.00")&amp;"，待补票","")&amp;IF(N($R224)&gt;0,"｜收现 "&amp;TEXT(N($R224),"#,##0.00"),"")&amp;IF(N($S224)&gt;0,"｜收款不开票 "&amp;TEXT(N($S224),"#,##0.00"),""))</f>
        <v/>
      </c>
      <c r="Y224" s="312"/>
      <c r="AC224" s="267" t="str">
        <f aca="false">IF(OR(N($O224)=0,N($AB224)=0),"",ROUND(N($O224)/(1+N($AB224))*N($AB224),2))</f>
        <v/>
      </c>
      <c r="AD224" s="312"/>
      <c r="AE224" s="312"/>
      <c r="AF224" s="270" t="str">
        <f aca="false">IF($AN224="","",IF($AN224=1,IF($AO224&gt;=1,"一次性·已到收款期","一次性·未到期"),$AE224&amp;" 第"&amp;$AO224&amp;"/"&amp;$AN224&amp;"期"))</f>
        <v/>
      </c>
      <c r="AG224" s="268" t="str">
        <f aca="false">IF(OR($AN224="",N($M224)=0),"",ROUND(N($K224)*$AO224/$AN224,2)+N($L224))</f>
        <v/>
      </c>
      <c r="AH224" s="268" t="str">
        <f aca="false">IF($AG224="","",MAX(0,ROUND($AG224-(N($Q224)+N($R224)+N($S224)),2)))</f>
        <v/>
      </c>
      <c r="AI224" s="268" t="str">
        <f aca="false">IF(OR(TRIM($B224&amp;$C224)="",NOT(ISNUMBER($D224))),"",SUMIFS($W$3:$W$1001,$AK$3:$AK$1001,$AK224,$D$3:$D$1001,"&lt;"&amp;$D224))</f>
        <v/>
      </c>
      <c r="AJ224" s="268" t="str">
        <f aca="false">IF(TRIM($B224&amp;$C224)="","",SUMIFS($W$3:$W$1001,$AK$3:$AK$1001,$AK224))</f>
        <v/>
      </c>
      <c r="AK224" s="270" t="str">
        <f aca="false">IF(TRIM($B224&amp;$C224)="","",TRIM($B224)&amp;"｜"&amp;TRIM($C224))</f>
        <v/>
      </c>
      <c r="AL224" s="268" t="str">
        <f aca="false">IF(TRIM($B224&amp;$C224)="","",MIN(N($O224),N($Q224)))</f>
        <v/>
      </c>
      <c r="AM224" s="271" t="str">
        <f aca="false">IF(ISNUMBER($D224),YEAR($D224),"")</f>
        <v/>
      </c>
      <c r="AN224" s="271" t="str">
        <f aca="false">IF(OR(TRIM($B224&amp;$C224)="",NOT(ISNUMBER($D224)),NOT(ISNUMBER($E224))),"",IF($E224&lt;$D224,"",IF(IF($AE224="半年付",2,IF($AE224="季度付",4,IF($AE224="月付",12,IF($AE224="半月付",24,1))))=1,1,MAX(1,ROUND(($E224-$D224+1)/365*IF($AE224="半年付",2,IF($AE224="季度付",4,IF($AE224="月付",12,IF($AE224="半月付",24,1)))),0)))))</f>
        <v/>
      </c>
      <c r="AO224" s="271" t="str">
        <f aca="true">IF($AN224="","",MIN($AN224,MAX(0,INT((TODAY()-付款宽限天数-$D224)/(($E224-$D224+1)/$AN224))+1)))</f>
        <v/>
      </c>
    </row>
    <row r="225" customFormat="false" ht="18" hidden="false" customHeight="false" outlineLevel="0" collapsed="false">
      <c r="F225" s="200" t="str">
        <f aca="true">IF(TRIM($B225&amp;$C225)="","",IF(OR(ISNUMBER(SEARCH("未",$A225)),ISNUMBER(SEARCH("送出",$A225)),AND(TRIM($A225)="",NOT(ISNUMBER($D225)),N($H225)=0)),"【合同未回】","")&amp;IF(NOT(ISNUMBER($E225)),IF(OR(ISNUMBER(SEARCH("未",$A225)),ISNUMBER(SEARCH("送出",$A225)),AND(TRIM($A225)="",NOT(ISNUMBER($D225)),N($H225)=0)),"","【未填合同期】"),IF($E225&lt;TODAY(),"【已到期】",IF($E225-TODAY()&lt;=提醒天数,"【即将到期，剩余"&amp;($E225-TODAY())&amp;"天】","【正常】")))&amp;IF(OR($AD225="安装免保",$AD225="技术免保",$AD225="质保期内"),"【"&amp;$AD225&amp;"】",""))</f>
        <v/>
      </c>
      <c r="K225" s="267" t="str">
        <f aca="false">IF(OR(N($H225)=0,N($I225)=0),"",ROUND(N($H225)*N($I225)*IF(N($J225)=0,1,N($J225)),2))</f>
        <v/>
      </c>
      <c r="M225" s="267" t="str">
        <f aca="false">IF(TRIM($B225&amp;$C225)="","",IF(AND(N($K225)=0,N($L225)=0),"",ROUND(N($K225)+N($L225),2)))</f>
        <v/>
      </c>
      <c r="S225" s="267"/>
      <c r="T225" s="268" t="str">
        <f aca="false">IF(TRIM($B225&amp;$C225)="","",IF(N($O225)=0,"",MAX(0,MIN(N($O225)-N($Q225),N($W225)))))</f>
        <v/>
      </c>
      <c r="U225" s="268" t="str">
        <f aca="false">IF(TRIM($B225&amp;$C225)="","",IF(N($Q225)&lt;=N($O225),"",N($Q225)-N($O225)))</f>
        <v/>
      </c>
      <c r="V225" s="268" t="str">
        <f aca="false">IF(OR(TRIM($B225&amp;$C225)="",$W225=""),"",MAX(0,N($W225))-N($T225))</f>
        <v/>
      </c>
      <c r="W225" s="268" t="str">
        <f aca="false">IF(TRIM($B225&amp;$C225)="","",IF(AND(N($M225)=0,N($Q225)+N($R225)+N($S225)=0),"",ROUND(N($M225)-N($Q225)-N($R225)-N($S225),2)))</f>
        <v/>
      </c>
      <c r="X225" s="269" t="str">
        <f aca="false">IF(TRIM($B225&amp;$C225)="","",IF(N($M225)=0,IF((N($Q225)+N($R225)+N($S225))=0,"—未填单价","未填单价，已收 "&amp;TEXT((N($Q225)+N($R225)+N($S225)),"#,##0.00")),IF(N($W225)&gt;0.005,"欠 "&amp;TEXT(N($W225),"#,##0.00")&amp;IF(N($T225)&gt;0,"（开票未到账 "&amp;TEXT(N($T225),"#,##0.00")&amp;"）","")&amp;IF(N($V225)&gt;0,"（未开票 "&amp;TEXT(N($V225),"#,##0.00")&amp;"）",""),IF(N($W225)&lt;-0.005,"多收 "&amp;TEXT(-N($W225),"#,##0.00"),"✔ 已结清")))&amp;IF(N($U225)&gt;0,"｜到账未开票 "&amp;TEXT(N($U225),"#,##0.00")&amp;"，待补票","")&amp;IF(N($R225)&gt;0,"｜收现 "&amp;TEXT(N($R225),"#,##0.00"),"")&amp;IF(N($S225)&gt;0,"｜收款不开票 "&amp;TEXT(N($S225),"#,##0.00"),""))</f>
        <v/>
      </c>
      <c r="Y225" s="312"/>
      <c r="AC225" s="267" t="str">
        <f aca="false">IF(OR(N($O225)=0,N($AB225)=0),"",ROUND(N($O225)/(1+N($AB225))*N($AB225),2))</f>
        <v/>
      </c>
      <c r="AD225" s="312"/>
      <c r="AE225" s="312"/>
      <c r="AF225" s="270" t="str">
        <f aca="false">IF($AN225="","",IF($AN225=1,IF($AO225&gt;=1,"一次性·已到收款期","一次性·未到期"),$AE225&amp;" 第"&amp;$AO225&amp;"/"&amp;$AN225&amp;"期"))</f>
        <v/>
      </c>
      <c r="AG225" s="268" t="str">
        <f aca="false">IF(OR($AN225="",N($M225)=0),"",ROUND(N($K225)*$AO225/$AN225,2)+N($L225))</f>
        <v/>
      </c>
      <c r="AH225" s="268" t="str">
        <f aca="false">IF($AG225="","",MAX(0,ROUND($AG225-(N($Q225)+N($R225)+N($S225)),2)))</f>
        <v/>
      </c>
      <c r="AI225" s="268" t="str">
        <f aca="false">IF(OR(TRIM($B225&amp;$C225)="",NOT(ISNUMBER($D225))),"",SUMIFS($W$3:$W$1001,$AK$3:$AK$1001,$AK225,$D$3:$D$1001,"&lt;"&amp;$D225))</f>
        <v/>
      </c>
      <c r="AJ225" s="268" t="str">
        <f aca="false">IF(TRIM($B225&amp;$C225)="","",SUMIFS($W$3:$W$1001,$AK$3:$AK$1001,$AK225))</f>
        <v/>
      </c>
      <c r="AK225" s="270" t="str">
        <f aca="false">IF(TRIM($B225&amp;$C225)="","",TRIM($B225)&amp;"｜"&amp;TRIM($C225))</f>
        <v/>
      </c>
      <c r="AL225" s="268" t="str">
        <f aca="false">IF(TRIM($B225&amp;$C225)="","",MIN(N($O225),N($Q225)))</f>
        <v/>
      </c>
      <c r="AM225" s="271" t="str">
        <f aca="false">IF(ISNUMBER($D225),YEAR($D225),"")</f>
        <v/>
      </c>
      <c r="AN225" s="271" t="str">
        <f aca="false">IF(OR(TRIM($B225&amp;$C225)="",NOT(ISNUMBER($D225)),NOT(ISNUMBER($E225))),"",IF($E225&lt;$D225,"",IF(IF($AE225="半年付",2,IF($AE225="季度付",4,IF($AE225="月付",12,IF($AE225="半月付",24,1))))=1,1,MAX(1,ROUND(($E225-$D225+1)/365*IF($AE225="半年付",2,IF($AE225="季度付",4,IF($AE225="月付",12,IF($AE225="半月付",24,1)))),0)))))</f>
        <v/>
      </c>
      <c r="AO225" s="271" t="str">
        <f aca="true">IF($AN225="","",MIN($AN225,MAX(0,INT((TODAY()-付款宽限天数-$D225)/(($E225-$D225+1)/$AN225))+1)))</f>
        <v/>
      </c>
    </row>
    <row r="226" customFormat="false" ht="18" hidden="false" customHeight="false" outlineLevel="0" collapsed="false">
      <c r="F226" s="200" t="str">
        <f aca="true">IF(TRIM($B226&amp;$C226)="","",IF(OR(ISNUMBER(SEARCH("未",$A226)),ISNUMBER(SEARCH("送出",$A226)),AND(TRIM($A226)="",NOT(ISNUMBER($D226)),N($H226)=0)),"【合同未回】","")&amp;IF(NOT(ISNUMBER($E226)),IF(OR(ISNUMBER(SEARCH("未",$A226)),ISNUMBER(SEARCH("送出",$A226)),AND(TRIM($A226)="",NOT(ISNUMBER($D226)),N($H226)=0)),"","【未填合同期】"),IF($E226&lt;TODAY(),"【已到期】",IF($E226-TODAY()&lt;=提醒天数,"【即将到期，剩余"&amp;($E226-TODAY())&amp;"天】","【正常】")))&amp;IF(OR($AD226="安装免保",$AD226="技术免保",$AD226="质保期内"),"【"&amp;$AD226&amp;"】",""))</f>
        <v/>
      </c>
      <c r="K226" s="267" t="str">
        <f aca="false">IF(OR(N($H226)=0,N($I226)=0),"",ROUND(N($H226)*N($I226)*IF(N($J226)=0,1,N($J226)),2))</f>
        <v/>
      </c>
      <c r="M226" s="267" t="str">
        <f aca="false">IF(TRIM($B226&amp;$C226)="","",IF(AND(N($K226)=0,N($L226)=0),"",ROUND(N($K226)+N($L226),2)))</f>
        <v/>
      </c>
      <c r="S226" s="267"/>
      <c r="T226" s="268" t="str">
        <f aca="false">IF(TRIM($B226&amp;$C226)="","",IF(N($O226)=0,"",MAX(0,MIN(N($O226)-N($Q226),N($W226)))))</f>
        <v/>
      </c>
      <c r="U226" s="268" t="str">
        <f aca="false">IF(TRIM($B226&amp;$C226)="","",IF(N($Q226)&lt;=N($O226),"",N($Q226)-N($O226)))</f>
        <v/>
      </c>
      <c r="V226" s="268" t="str">
        <f aca="false">IF(OR(TRIM($B226&amp;$C226)="",$W226=""),"",MAX(0,N($W226))-N($T226))</f>
        <v/>
      </c>
      <c r="W226" s="268" t="str">
        <f aca="false">IF(TRIM($B226&amp;$C226)="","",IF(AND(N($M226)=0,N($Q226)+N($R226)+N($S226)=0),"",ROUND(N($M226)-N($Q226)-N($R226)-N($S226),2)))</f>
        <v/>
      </c>
      <c r="X226" s="269" t="str">
        <f aca="false">IF(TRIM($B226&amp;$C226)="","",IF(N($M226)=0,IF((N($Q226)+N($R226)+N($S226))=0,"—未填单价","未填单价，已收 "&amp;TEXT((N($Q226)+N($R226)+N($S226)),"#,##0.00")),IF(N($W226)&gt;0.005,"欠 "&amp;TEXT(N($W226),"#,##0.00")&amp;IF(N($T226)&gt;0,"（开票未到账 "&amp;TEXT(N($T226),"#,##0.00")&amp;"）","")&amp;IF(N($V226)&gt;0,"（未开票 "&amp;TEXT(N($V226),"#,##0.00")&amp;"）",""),IF(N($W226)&lt;-0.005,"多收 "&amp;TEXT(-N($W226),"#,##0.00"),"✔ 已结清")))&amp;IF(N($U226)&gt;0,"｜到账未开票 "&amp;TEXT(N($U226),"#,##0.00")&amp;"，待补票","")&amp;IF(N($R226)&gt;0,"｜收现 "&amp;TEXT(N($R226),"#,##0.00"),"")&amp;IF(N($S226)&gt;0,"｜收款不开票 "&amp;TEXT(N($S226),"#,##0.00"),""))</f>
        <v/>
      </c>
      <c r="Y226" s="312"/>
      <c r="AC226" s="267" t="str">
        <f aca="false">IF(OR(N($O226)=0,N($AB226)=0),"",ROUND(N($O226)/(1+N($AB226))*N($AB226),2))</f>
        <v/>
      </c>
      <c r="AD226" s="312"/>
      <c r="AE226" s="312"/>
      <c r="AF226" s="270" t="str">
        <f aca="false">IF($AN226="","",IF($AN226=1,IF($AO226&gt;=1,"一次性·已到收款期","一次性·未到期"),$AE226&amp;" 第"&amp;$AO226&amp;"/"&amp;$AN226&amp;"期"))</f>
        <v/>
      </c>
      <c r="AG226" s="268" t="str">
        <f aca="false">IF(OR($AN226="",N($M226)=0),"",ROUND(N($K226)*$AO226/$AN226,2)+N($L226))</f>
        <v/>
      </c>
      <c r="AH226" s="268" t="str">
        <f aca="false">IF($AG226="","",MAX(0,ROUND($AG226-(N($Q226)+N($R226)+N($S226)),2)))</f>
        <v/>
      </c>
      <c r="AI226" s="268" t="str">
        <f aca="false">IF(OR(TRIM($B226&amp;$C226)="",NOT(ISNUMBER($D226))),"",SUMIFS($W$3:$W$1001,$AK$3:$AK$1001,$AK226,$D$3:$D$1001,"&lt;"&amp;$D226))</f>
        <v/>
      </c>
      <c r="AJ226" s="268" t="str">
        <f aca="false">IF(TRIM($B226&amp;$C226)="","",SUMIFS($W$3:$W$1001,$AK$3:$AK$1001,$AK226))</f>
        <v/>
      </c>
      <c r="AK226" s="270" t="str">
        <f aca="false">IF(TRIM($B226&amp;$C226)="","",TRIM($B226)&amp;"｜"&amp;TRIM($C226))</f>
        <v/>
      </c>
      <c r="AL226" s="268" t="str">
        <f aca="false">IF(TRIM($B226&amp;$C226)="","",MIN(N($O226),N($Q226)))</f>
        <v/>
      </c>
      <c r="AM226" s="271" t="str">
        <f aca="false">IF(ISNUMBER($D226),YEAR($D226),"")</f>
        <v/>
      </c>
      <c r="AN226" s="271" t="str">
        <f aca="false">IF(OR(TRIM($B226&amp;$C226)="",NOT(ISNUMBER($D226)),NOT(ISNUMBER($E226))),"",IF($E226&lt;$D226,"",IF(IF($AE226="半年付",2,IF($AE226="季度付",4,IF($AE226="月付",12,IF($AE226="半月付",24,1))))=1,1,MAX(1,ROUND(($E226-$D226+1)/365*IF($AE226="半年付",2,IF($AE226="季度付",4,IF($AE226="月付",12,IF($AE226="半月付",24,1)))),0)))))</f>
        <v/>
      </c>
      <c r="AO226" s="271" t="str">
        <f aca="true">IF($AN226="","",MIN($AN226,MAX(0,INT((TODAY()-付款宽限天数-$D226)/(($E226-$D226+1)/$AN226))+1)))</f>
        <v/>
      </c>
    </row>
    <row r="227" customFormat="false" ht="18" hidden="false" customHeight="false" outlineLevel="0" collapsed="false">
      <c r="F227" s="200" t="str">
        <f aca="true">IF(TRIM($B227&amp;$C227)="","",IF(OR(ISNUMBER(SEARCH("未",$A227)),ISNUMBER(SEARCH("送出",$A227)),AND(TRIM($A227)="",NOT(ISNUMBER($D227)),N($H227)=0)),"【合同未回】","")&amp;IF(NOT(ISNUMBER($E227)),IF(OR(ISNUMBER(SEARCH("未",$A227)),ISNUMBER(SEARCH("送出",$A227)),AND(TRIM($A227)="",NOT(ISNUMBER($D227)),N($H227)=0)),"","【未填合同期】"),IF($E227&lt;TODAY(),"【已到期】",IF($E227-TODAY()&lt;=提醒天数,"【即将到期，剩余"&amp;($E227-TODAY())&amp;"天】","【正常】")))&amp;IF(OR($AD227="安装免保",$AD227="技术免保",$AD227="质保期内"),"【"&amp;$AD227&amp;"】",""))</f>
        <v/>
      </c>
      <c r="K227" s="267" t="str">
        <f aca="false">IF(OR(N($H227)=0,N($I227)=0),"",ROUND(N($H227)*N($I227)*IF(N($J227)=0,1,N($J227)),2))</f>
        <v/>
      </c>
      <c r="M227" s="267" t="str">
        <f aca="false">IF(TRIM($B227&amp;$C227)="","",IF(AND(N($K227)=0,N($L227)=0),"",ROUND(N($K227)+N($L227),2)))</f>
        <v/>
      </c>
      <c r="S227" s="267"/>
      <c r="T227" s="268" t="str">
        <f aca="false">IF(TRIM($B227&amp;$C227)="","",IF(N($O227)=0,"",MAX(0,MIN(N($O227)-N($Q227),N($W227)))))</f>
        <v/>
      </c>
      <c r="U227" s="268" t="str">
        <f aca="false">IF(TRIM($B227&amp;$C227)="","",IF(N($Q227)&lt;=N($O227),"",N($Q227)-N($O227)))</f>
        <v/>
      </c>
      <c r="V227" s="268" t="str">
        <f aca="false">IF(OR(TRIM($B227&amp;$C227)="",$W227=""),"",MAX(0,N($W227))-N($T227))</f>
        <v/>
      </c>
      <c r="W227" s="268" t="str">
        <f aca="false">IF(TRIM($B227&amp;$C227)="","",IF(AND(N($M227)=0,N($Q227)+N($R227)+N($S227)=0),"",ROUND(N($M227)-N($Q227)-N($R227)-N($S227),2)))</f>
        <v/>
      </c>
      <c r="X227" s="269" t="str">
        <f aca="false">IF(TRIM($B227&amp;$C227)="","",IF(N($M227)=0,IF((N($Q227)+N($R227)+N($S227))=0,"—未填单价","未填单价，已收 "&amp;TEXT((N($Q227)+N($R227)+N($S227)),"#,##0.00")),IF(N($W227)&gt;0.005,"欠 "&amp;TEXT(N($W227),"#,##0.00")&amp;IF(N($T227)&gt;0,"（开票未到账 "&amp;TEXT(N($T227),"#,##0.00")&amp;"）","")&amp;IF(N($V227)&gt;0,"（未开票 "&amp;TEXT(N($V227),"#,##0.00")&amp;"）",""),IF(N($W227)&lt;-0.005,"多收 "&amp;TEXT(-N($W227),"#,##0.00"),"✔ 已结清")))&amp;IF(N($U227)&gt;0,"｜到账未开票 "&amp;TEXT(N($U227),"#,##0.00")&amp;"，待补票","")&amp;IF(N($R227)&gt;0,"｜收现 "&amp;TEXT(N($R227),"#,##0.00"),"")&amp;IF(N($S227)&gt;0,"｜收款不开票 "&amp;TEXT(N($S227),"#,##0.00"),""))</f>
        <v/>
      </c>
      <c r="Y227" s="312"/>
      <c r="AC227" s="267" t="str">
        <f aca="false">IF(OR(N($O227)=0,N($AB227)=0),"",ROUND(N($O227)/(1+N($AB227))*N($AB227),2))</f>
        <v/>
      </c>
      <c r="AD227" s="312"/>
      <c r="AE227" s="312"/>
      <c r="AF227" s="270" t="str">
        <f aca="false">IF($AN227="","",IF($AN227=1,IF($AO227&gt;=1,"一次性·已到收款期","一次性·未到期"),$AE227&amp;" 第"&amp;$AO227&amp;"/"&amp;$AN227&amp;"期"))</f>
        <v/>
      </c>
      <c r="AG227" s="268" t="str">
        <f aca="false">IF(OR($AN227="",N($M227)=0),"",ROUND(N($K227)*$AO227/$AN227,2)+N($L227))</f>
        <v/>
      </c>
      <c r="AH227" s="268" t="str">
        <f aca="false">IF($AG227="","",MAX(0,ROUND($AG227-(N($Q227)+N($R227)+N($S227)),2)))</f>
        <v/>
      </c>
      <c r="AI227" s="268" t="str">
        <f aca="false">IF(OR(TRIM($B227&amp;$C227)="",NOT(ISNUMBER($D227))),"",SUMIFS($W$3:$W$1001,$AK$3:$AK$1001,$AK227,$D$3:$D$1001,"&lt;"&amp;$D227))</f>
        <v/>
      </c>
      <c r="AJ227" s="268" t="str">
        <f aca="false">IF(TRIM($B227&amp;$C227)="","",SUMIFS($W$3:$W$1001,$AK$3:$AK$1001,$AK227))</f>
        <v/>
      </c>
      <c r="AK227" s="270" t="str">
        <f aca="false">IF(TRIM($B227&amp;$C227)="","",TRIM($B227)&amp;"｜"&amp;TRIM($C227))</f>
        <v/>
      </c>
      <c r="AL227" s="268" t="str">
        <f aca="false">IF(TRIM($B227&amp;$C227)="","",MIN(N($O227),N($Q227)))</f>
        <v/>
      </c>
      <c r="AM227" s="271" t="str">
        <f aca="false">IF(ISNUMBER($D227),YEAR($D227),"")</f>
        <v/>
      </c>
      <c r="AN227" s="271" t="str">
        <f aca="false">IF(OR(TRIM($B227&amp;$C227)="",NOT(ISNUMBER($D227)),NOT(ISNUMBER($E227))),"",IF($E227&lt;$D227,"",IF(IF($AE227="半年付",2,IF($AE227="季度付",4,IF($AE227="月付",12,IF($AE227="半月付",24,1))))=1,1,MAX(1,ROUND(($E227-$D227+1)/365*IF($AE227="半年付",2,IF($AE227="季度付",4,IF($AE227="月付",12,IF($AE227="半月付",24,1)))),0)))))</f>
        <v/>
      </c>
      <c r="AO227" s="271" t="str">
        <f aca="true">IF($AN227="","",MIN($AN227,MAX(0,INT((TODAY()-付款宽限天数-$D227)/(($E227-$D227+1)/$AN227))+1)))</f>
        <v/>
      </c>
    </row>
    <row r="228" customFormat="false" ht="18" hidden="false" customHeight="false" outlineLevel="0" collapsed="false">
      <c r="F228" s="200" t="str">
        <f aca="true">IF(TRIM($B228&amp;$C228)="","",IF(OR(ISNUMBER(SEARCH("未",$A228)),ISNUMBER(SEARCH("送出",$A228)),AND(TRIM($A228)="",NOT(ISNUMBER($D228)),N($H228)=0)),"【合同未回】","")&amp;IF(NOT(ISNUMBER($E228)),IF(OR(ISNUMBER(SEARCH("未",$A228)),ISNUMBER(SEARCH("送出",$A228)),AND(TRIM($A228)="",NOT(ISNUMBER($D228)),N($H228)=0)),"","【未填合同期】"),IF($E228&lt;TODAY(),"【已到期】",IF($E228-TODAY()&lt;=提醒天数,"【即将到期，剩余"&amp;($E228-TODAY())&amp;"天】","【正常】")))&amp;IF(OR($AD228="安装免保",$AD228="技术免保",$AD228="质保期内"),"【"&amp;$AD228&amp;"】",""))</f>
        <v/>
      </c>
      <c r="K228" s="267" t="str">
        <f aca="false">IF(OR(N($H228)=0,N($I228)=0),"",ROUND(N($H228)*N($I228)*IF(N($J228)=0,1,N($J228)),2))</f>
        <v/>
      </c>
      <c r="M228" s="267" t="str">
        <f aca="false">IF(TRIM($B228&amp;$C228)="","",IF(AND(N($K228)=0,N($L228)=0),"",ROUND(N($K228)+N($L228),2)))</f>
        <v/>
      </c>
      <c r="S228" s="267"/>
      <c r="T228" s="268" t="str">
        <f aca="false">IF(TRIM($B228&amp;$C228)="","",IF(N($O228)=0,"",MAX(0,MIN(N($O228)-N($Q228),N($W228)))))</f>
        <v/>
      </c>
      <c r="U228" s="268" t="str">
        <f aca="false">IF(TRIM($B228&amp;$C228)="","",IF(N($Q228)&lt;=N($O228),"",N($Q228)-N($O228)))</f>
        <v/>
      </c>
      <c r="V228" s="268" t="str">
        <f aca="false">IF(OR(TRIM($B228&amp;$C228)="",$W228=""),"",MAX(0,N($W228))-N($T228))</f>
        <v/>
      </c>
      <c r="W228" s="268" t="str">
        <f aca="false">IF(TRIM($B228&amp;$C228)="","",IF(AND(N($M228)=0,N($Q228)+N($R228)+N($S228)=0),"",ROUND(N($M228)-N($Q228)-N($R228)-N($S228),2)))</f>
        <v/>
      </c>
      <c r="X228" s="269" t="str">
        <f aca="false">IF(TRIM($B228&amp;$C228)="","",IF(N($M228)=0,IF((N($Q228)+N($R228)+N($S228))=0,"—未填单价","未填单价，已收 "&amp;TEXT((N($Q228)+N($R228)+N($S228)),"#,##0.00")),IF(N($W228)&gt;0.005,"欠 "&amp;TEXT(N($W228),"#,##0.00")&amp;IF(N($T228)&gt;0,"（开票未到账 "&amp;TEXT(N($T228),"#,##0.00")&amp;"）","")&amp;IF(N($V228)&gt;0,"（未开票 "&amp;TEXT(N($V228),"#,##0.00")&amp;"）",""),IF(N($W228)&lt;-0.005,"多收 "&amp;TEXT(-N($W228),"#,##0.00"),"✔ 已结清")))&amp;IF(N($U228)&gt;0,"｜到账未开票 "&amp;TEXT(N($U228),"#,##0.00")&amp;"，待补票","")&amp;IF(N($R228)&gt;0,"｜收现 "&amp;TEXT(N($R228),"#,##0.00"),"")&amp;IF(N($S228)&gt;0,"｜收款不开票 "&amp;TEXT(N($S228),"#,##0.00"),""))</f>
        <v/>
      </c>
      <c r="Y228" s="312"/>
      <c r="AC228" s="267" t="str">
        <f aca="false">IF(OR(N($O228)=0,N($AB228)=0),"",ROUND(N($O228)/(1+N($AB228))*N($AB228),2))</f>
        <v/>
      </c>
      <c r="AD228" s="312"/>
      <c r="AE228" s="312"/>
      <c r="AF228" s="270" t="str">
        <f aca="false">IF($AN228="","",IF($AN228=1,IF($AO228&gt;=1,"一次性·已到收款期","一次性·未到期"),$AE228&amp;" 第"&amp;$AO228&amp;"/"&amp;$AN228&amp;"期"))</f>
        <v/>
      </c>
      <c r="AG228" s="268" t="str">
        <f aca="false">IF(OR($AN228="",N($M228)=0),"",ROUND(N($K228)*$AO228/$AN228,2)+N($L228))</f>
        <v/>
      </c>
      <c r="AH228" s="268" t="str">
        <f aca="false">IF($AG228="","",MAX(0,ROUND($AG228-(N($Q228)+N($R228)+N($S228)),2)))</f>
        <v/>
      </c>
      <c r="AI228" s="268" t="str">
        <f aca="false">IF(OR(TRIM($B228&amp;$C228)="",NOT(ISNUMBER($D228))),"",SUMIFS($W$3:$W$1001,$AK$3:$AK$1001,$AK228,$D$3:$D$1001,"&lt;"&amp;$D228))</f>
        <v/>
      </c>
      <c r="AJ228" s="268" t="str">
        <f aca="false">IF(TRIM($B228&amp;$C228)="","",SUMIFS($W$3:$W$1001,$AK$3:$AK$1001,$AK228))</f>
        <v/>
      </c>
      <c r="AK228" s="270" t="str">
        <f aca="false">IF(TRIM($B228&amp;$C228)="","",TRIM($B228)&amp;"｜"&amp;TRIM($C228))</f>
        <v/>
      </c>
      <c r="AL228" s="268" t="str">
        <f aca="false">IF(TRIM($B228&amp;$C228)="","",MIN(N($O228),N($Q228)))</f>
        <v/>
      </c>
      <c r="AM228" s="271" t="str">
        <f aca="false">IF(ISNUMBER($D228),YEAR($D228),"")</f>
        <v/>
      </c>
      <c r="AN228" s="271" t="str">
        <f aca="false">IF(OR(TRIM($B228&amp;$C228)="",NOT(ISNUMBER($D228)),NOT(ISNUMBER($E228))),"",IF($E228&lt;$D228,"",IF(IF($AE228="半年付",2,IF($AE228="季度付",4,IF($AE228="月付",12,IF($AE228="半月付",24,1))))=1,1,MAX(1,ROUND(($E228-$D228+1)/365*IF($AE228="半年付",2,IF($AE228="季度付",4,IF($AE228="月付",12,IF($AE228="半月付",24,1)))),0)))))</f>
        <v/>
      </c>
      <c r="AO228" s="271" t="str">
        <f aca="true">IF($AN228="","",MIN($AN228,MAX(0,INT((TODAY()-付款宽限天数-$D228)/(($E228-$D228+1)/$AN228))+1)))</f>
        <v/>
      </c>
    </row>
    <row r="229" customFormat="false" ht="18" hidden="false" customHeight="false" outlineLevel="0" collapsed="false">
      <c r="F229" s="200" t="str">
        <f aca="true">IF(TRIM($B229&amp;$C229)="","",IF(OR(ISNUMBER(SEARCH("未",$A229)),ISNUMBER(SEARCH("送出",$A229)),AND(TRIM($A229)="",NOT(ISNUMBER($D229)),N($H229)=0)),"【合同未回】","")&amp;IF(NOT(ISNUMBER($E229)),IF(OR(ISNUMBER(SEARCH("未",$A229)),ISNUMBER(SEARCH("送出",$A229)),AND(TRIM($A229)="",NOT(ISNUMBER($D229)),N($H229)=0)),"","【未填合同期】"),IF($E229&lt;TODAY(),"【已到期】",IF($E229-TODAY()&lt;=提醒天数,"【即将到期，剩余"&amp;($E229-TODAY())&amp;"天】","【正常】")))&amp;IF(OR($AD229="安装免保",$AD229="技术免保",$AD229="质保期内"),"【"&amp;$AD229&amp;"】",""))</f>
        <v/>
      </c>
      <c r="K229" s="267" t="str">
        <f aca="false">IF(OR(N($H229)=0,N($I229)=0),"",ROUND(N($H229)*N($I229)*IF(N($J229)=0,1,N($J229)),2))</f>
        <v/>
      </c>
      <c r="M229" s="267" t="str">
        <f aca="false">IF(TRIM($B229&amp;$C229)="","",IF(AND(N($K229)=0,N($L229)=0),"",ROUND(N($K229)+N($L229),2)))</f>
        <v/>
      </c>
      <c r="S229" s="267"/>
      <c r="T229" s="268" t="str">
        <f aca="false">IF(TRIM($B229&amp;$C229)="","",IF(N($O229)=0,"",MAX(0,MIN(N($O229)-N($Q229),N($W229)))))</f>
        <v/>
      </c>
      <c r="U229" s="268" t="str">
        <f aca="false">IF(TRIM($B229&amp;$C229)="","",IF(N($Q229)&lt;=N($O229),"",N($Q229)-N($O229)))</f>
        <v/>
      </c>
      <c r="V229" s="268" t="str">
        <f aca="false">IF(OR(TRIM($B229&amp;$C229)="",$W229=""),"",MAX(0,N($W229))-N($T229))</f>
        <v/>
      </c>
      <c r="W229" s="268" t="str">
        <f aca="false">IF(TRIM($B229&amp;$C229)="","",IF(AND(N($M229)=0,N($Q229)+N($R229)+N($S229)=0),"",ROUND(N($M229)-N($Q229)-N($R229)-N($S229),2)))</f>
        <v/>
      </c>
      <c r="X229" s="269" t="str">
        <f aca="false">IF(TRIM($B229&amp;$C229)="","",IF(N($M229)=0,IF((N($Q229)+N($R229)+N($S229))=0,"—未填单价","未填单价，已收 "&amp;TEXT((N($Q229)+N($R229)+N($S229)),"#,##0.00")),IF(N($W229)&gt;0.005,"欠 "&amp;TEXT(N($W229),"#,##0.00")&amp;IF(N($T229)&gt;0,"（开票未到账 "&amp;TEXT(N($T229),"#,##0.00")&amp;"）","")&amp;IF(N($V229)&gt;0,"（未开票 "&amp;TEXT(N($V229),"#,##0.00")&amp;"）",""),IF(N($W229)&lt;-0.005,"多收 "&amp;TEXT(-N($W229),"#,##0.00"),"✔ 已结清")))&amp;IF(N($U229)&gt;0,"｜到账未开票 "&amp;TEXT(N($U229),"#,##0.00")&amp;"，待补票","")&amp;IF(N($R229)&gt;0,"｜收现 "&amp;TEXT(N($R229),"#,##0.00"),"")&amp;IF(N($S229)&gt;0,"｜收款不开票 "&amp;TEXT(N($S229),"#,##0.00"),""))</f>
        <v/>
      </c>
      <c r="Y229" s="312"/>
      <c r="AC229" s="267" t="str">
        <f aca="false">IF(OR(N($O229)=0,N($AB229)=0),"",ROUND(N($O229)/(1+N($AB229))*N($AB229),2))</f>
        <v/>
      </c>
      <c r="AD229" s="312"/>
      <c r="AE229" s="312"/>
      <c r="AF229" s="270" t="str">
        <f aca="false">IF($AN229="","",IF($AN229=1,IF($AO229&gt;=1,"一次性·已到收款期","一次性·未到期"),$AE229&amp;" 第"&amp;$AO229&amp;"/"&amp;$AN229&amp;"期"))</f>
        <v/>
      </c>
      <c r="AG229" s="268" t="str">
        <f aca="false">IF(OR($AN229="",N($M229)=0),"",ROUND(N($K229)*$AO229/$AN229,2)+N($L229))</f>
        <v/>
      </c>
      <c r="AH229" s="268" t="str">
        <f aca="false">IF($AG229="","",MAX(0,ROUND($AG229-(N($Q229)+N($R229)+N($S229)),2)))</f>
        <v/>
      </c>
      <c r="AI229" s="268" t="str">
        <f aca="false">IF(OR(TRIM($B229&amp;$C229)="",NOT(ISNUMBER($D229))),"",SUMIFS($W$3:$W$1001,$AK$3:$AK$1001,$AK229,$D$3:$D$1001,"&lt;"&amp;$D229))</f>
        <v/>
      </c>
      <c r="AJ229" s="268" t="str">
        <f aca="false">IF(TRIM($B229&amp;$C229)="","",SUMIFS($W$3:$W$1001,$AK$3:$AK$1001,$AK229))</f>
        <v/>
      </c>
      <c r="AK229" s="270" t="str">
        <f aca="false">IF(TRIM($B229&amp;$C229)="","",TRIM($B229)&amp;"｜"&amp;TRIM($C229))</f>
        <v/>
      </c>
      <c r="AL229" s="268" t="str">
        <f aca="false">IF(TRIM($B229&amp;$C229)="","",MIN(N($O229),N($Q229)))</f>
        <v/>
      </c>
      <c r="AM229" s="271" t="str">
        <f aca="false">IF(ISNUMBER($D229),YEAR($D229),"")</f>
        <v/>
      </c>
      <c r="AN229" s="271" t="str">
        <f aca="false">IF(OR(TRIM($B229&amp;$C229)="",NOT(ISNUMBER($D229)),NOT(ISNUMBER($E229))),"",IF($E229&lt;$D229,"",IF(IF($AE229="半年付",2,IF($AE229="季度付",4,IF($AE229="月付",12,IF($AE229="半月付",24,1))))=1,1,MAX(1,ROUND(($E229-$D229+1)/365*IF($AE229="半年付",2,IF($AE229="季度付",4,IF($AE229="月付",12,IF($AE229="半月付",24,1)))),0)))))</f>
        <v/>
      </c>
      <c r="AO229" s="271" t="str">
        <f aca="true">IF($AN229="","",MIN($AN229,MAX(0,INT((TODAY()-付款宽限天数-$D229)/(($E229-$D229+1)/$AN229))+1)))</f>
        <v/>
      </c>
    </row>
    <row r="230" customFormat="false" ht="18" hidden="false" customHeight="false" outlineLevel="0" collapsed="false">
      <c r="F230" s="200" t="str">
        <f aca="true">IF(TRIM($B230&amp;$C230)="","",IF(OR(ISNUMBER(SEARCH("未",$A230)),ISNUMBER(SEARCH("送出",$A230)),AND(TRIM($A230)="",NOT(ISNUMBER($D230)),N($H230)=0)),"【合同未回】","")&amp;IF(NOT(ISNUMBER($E230)),IF(OR(ISNUMBER(SEARCH("未",$A230)),ISNUMBER(SEARCH("送出",$A230)),AND(TRIM($A230)="",NOT(ISNUMBER($D230)),N($H230)=0)),"","【未填合同期】"),IF($E230&lt;TODAY(),"【已到期】",IF($E230-TODAY()&lt;=提醒天数,"【即将到期，剩余"&amp;($E230-TODAY())&amp;"天】","【正常】")))&amp;IF(OR($AD230="安装免保",$AD230="技术免保",$AD230="质保期内"),"【"&amp;$AD230&amp;"】",""))</f>
        <v/>
      </c>
      <c r="K230" s="267" t="str">
        <f aca="false">IF(OR(N($H230)=0,N($I230)=0),"",ROUND(N($H230)*N($I230)*IF(N($J230)=0,1,N($J230)),2))</f>
        <v/>
      </c>
      <c r="M230" s="267" t="str">
        <f aca="false">IF(TRIM($B230&amp;$C230)="","",IF(AND(N($K230)=0,N($L230)=0),"",ROUND(N($K230)+N($L230),2)))</f>
        <v/>
      </c>
      <c r="S230" s="267"/>
      <c r="T230" s="268" t="str">
        <f aca="false">IF(TRIM($B230&amp;$C230)="","",IF(N($O230)=0,"",MAX(0,MIN(N($O230)-N($Q230),N($W230)))))</f>
        <v/>
      </c>
      <c r="U230" s="268" t="str">
        <f aca="false">IF(TRIM($B230&amp;$C230)="","",IF(N($Q230)&lt;=N($O230),"",N($Q230)-N($O230)))</f>
        <v/>
      </c>
      <c r="V230" s="268" t="str">
        <f aca="false">IF(OR(TRIM($B230&amp;$C230)="",$W230=""),"",MAX(0,N($W230))-N($T230))</f>
        <v/>
      </c>
      <c r="W230" s="268" t="str">
        <f aca="false">IF(TRIM($B230&amp;$C230)="","",IF(AND(N($M230)=0,N($Q230)+N($R230)+N($S230)=0),"",ROUND(N($M230)-N($Q230)-N($R230)-N($S230),2)))</f>
        <v/>
      </c>
      <c r="X230" s="269" t="str">
        <f aca="false">IF(TRIM($B230&amp;$C230)="","",IF(N($M230)=0,IF((N($Q230)+N($R230)+N($S230))=0,"—未填单价","未填单价，已收 "&amp;TEXT((N($Q230)+N($R230)+N($S230)),"#,##0.00")),IF(N($W230)&gt;0.005,"欠 "&amp;TEXT(N($W230),"#,##0.00")&amp;IF(N($T230)&gt;0,"（开票未到账 "&amp;TEXT(N($T230),"#,##0.00")&amp;"）","")&amp;IF(N($V230)&gt;0,"（未开票 "&amp;TEXT(N($V230),"#,##0.00")&amp;"）",""),IF(N($W230)&lt;-0.005,"多收 "&amp;TEXT(-N($W230),"#,##0.00"),"✔ 已结清")))&amp;IF(N($U230)&gt;0,"｜到账未开票 "&amp;TEXT(N($U230),"#,##0.00")&amp;"，待补票","")&amp;IF(N($R230)&gt;0,"｜收现 "&amp;TEXT(N($R230),"#,##0.00"),"")&amp;IF(N($S230)&gt;0,"｜收款不开票 "&amp;TEXT(N($S230),"#,##0.00"),""))</f>
        <v/>
      </c>
      <c r="Y230" s="312"/>
      <c r="AC230" s="267" t="str">
        <f aca="false">IF(OR(N($O230)=0,N($AB230)=0),"",ROUND(N($O230)/(1+N($AB230))*N($AB230),2))</f>
        <v/>
      </c>
      <c r="AD230" s="312"/>
      <c r="AE230" s="312"/>
      <c r="AF230" s="270" t="str">
        <f aca="false">IF($AN230="","",IF($AN230=1,IF($AO230&gt;=1,"一次性·已到收款期","一次性·未到期"),$AE230&amp;" 第"&amp;$AO230&amp;"/"&amp;$AN230&amp;"期"))</f>
        <v/>
      </c>
      <c r="AG230" s="268" t="str">
        <f aca="false">IF(OR($AN230="",N($M230)=0),"",ROUND(N($K230)*$AO230/$AN230,2)+N($L230))</f>
        <v/>
      </c>
      <c r="AH230" s="268" t="str">
        <f aca="false">IF($AG230="","",MAX(0,ROUND($AG230-(N($Q230)+N($R230)+N($S230)),2)))</f>
        <v/>
      </c>
      <c r="AI230" s="268" t="str">
        <f aca="false">IF(OR(TRIM($B230&amp;$C230)="",NOT(ISNUMBER($D230))),"",SUMIFS($W$3:$W$1001,$AK$3:$AK$1001,$AK230,$D$3:$D$1001,"&lt;"&amp;$D230))</f>
        <v/>
      </c>
      <c r="AJ230" s="268" t="str">
        <f aca="false">IF(TRIM($B230&amp;$C230)="","",SUMIFS($W$3:$W$1001,$AK$3:$AK$1001,$AK230))</f>
        <v/>
      </c>
      <c r="AK230" s="270" t="str">
        <f aca="false">IF(TRIM($B230&amp;$C230)="","",TRIM($B230)&amp;"｜"&amp;TRIM($C230))</f>
        <v/>
      </c>
      <c r="AL230" s="268" t="str">
        <f aca="false">IF(TRIM($B230&amp;$C230)="","",MIN(N($O230),N($Q230)))</f>
        <v/>
      </c>
      <c r="AM230" s="271" t="str">
        <f aca="false">IF(ISNUMBER($D230),YEAR($D230),"")</f>
        <v/>
      </c>
      <c r="AN230" s="271" t="str">
        <f aca="false">IF(OR(TRIM($B230&amp;$C230)="",NOT(ISNUMBER($D230)),NOT(ISNUMBER($E230))),"",IF($E230&lt;$D230,"",IF(IF($AE230="半年付",2,IF($AE230="季度付",4,IF($AE230="月付",12,IF($AE230="半月付",24,1))))=1,1,MAX(1,ROUND(($E230-$D230+1)/365*IF($AE230="半年付",2,IF($AE230="季度付",4,IF($AE230="月付",12,IF($AE230="半月付",24,1)))),0)))))</f>
        <v/>
      </c>
      <c r="AO230" s="271" t="str">
        <f aca="true">IF($AN230="","",MIN($AN230,MAX(0,INT((TODAY()-付款宽限天数-$D230)/(($E230-$D230+1)/$AN230))+1)))</f>
        <v/>
      </c>
    </row>
    <row r="231" customFormat="false" ht="18" hidden="false" customHeight="false" outlineLevel="0" collapsed="false">
      <c r="F231" s="200" t="str">
        <f aca="true">IF(TRIM($B231&amp;$C231)="","",IF(OR(ISNUMBER(SEARCH("未",$A231)),ISNUMBER(SEARCH("送出",$A231)),AND(TRIM($A231)="",NOT(ISNUMBER($D231)),N($H231)=0)),"【合同未回】","")&amp;IF(NOT(ISNUMBER($E231)),IF(OR(ISNUMBER(SEARCH("未",$A231)),ISNUMBER(SEARCH("送出",$A231)),AND(TRIM($A231)="",NOT(ISNUMBER($D231)),N($H231)=0)),"","【未填合同期】"),IF($E231&lt;TODAY(),"【已到期】",IF($E231-TODAY()&lt;=提醒天数,"【即将到期，剩余"&amp;($E231-TODAY())&amp;"天】","【正常】")))&amp;IF(OR($AD231="安装免保",$AD231="技术免保",$AD231="质保期内"),"【"&amp;$AD231&amp;"】",""))</f>
        <v/>
      </c>
      <c r="K231" s="267" t="str">
        <f aca="false">IF(OR(N($H231)=0,N($I231)=0),"",ROUND(N($H231)*N($I231)*IF(N($J231)=0,1,N($J231)),2))</f>
        <v/>
      </c>
      <c r="M231" s="267" t="str">
        <f aca="false">IF(TRIM($B231&amp;$C231)="","",IF(AND(N($K231)=0,N($L231)=0),"",ROUND(N($K231)+N($L231),2)))</f>
        <v/>
      </c>
      <c r="S231" s="267"/>
      <c r="T231" s="268" t="str">
        <f aca="false">IF(TRIM($B231&amp;$C231)="","",IF(N($O231)=0,"",MAX(0,MIN(N($O231)-N($Q231),N($W231)))))</f>
        <v/>
      </c>
      <c r="U231" s="268" t="str">
        <f aca="false">IF(TRIM($B231&amp;$C231)="","",IF(N($Q231)&lt;=N($O231),"",N($Q231)-N($O231)))</f>
        <v/>
      </c>
      <c r="V231" s="268" t="str">
        <f aca="false">IF(OR(TRIM($B231&amp;$C231)="",$W231=""),"",MAX(0,N($W231))-N($T231))</f>
        <v/>
      </c>
      <c r="W231" s="268" t="str">
        <f aca="false">IF(TRIM($B231&amp;$C231)="","",IF(AND(N($M231)=0,N($Q231)+N($R231)+N($S231)=0),"",ROUND(N($M231)-N($Q231)-N($R231)-N($S231),2)))</f>
        <v/>
      </c>
      <c r="X231" s="269" t="str">
        <f aca="false">IF(TRIM($B231&amp;$C231)="","",IF(N($M231)=0,IF((N($Q231)+N($R231)+N($S231))=0,"—未填单价","未填单价，已收 "&amp;TEXT((N($Q231)+N($R231)+N($S231)),"#,##0.00")),IF(N($W231)&gt;0.005,"欠 "&amp;TEXT(N($W231),"#,##0.00")&amp;IF(N($T231)&gt;0,"（开票未到账 "&amp;TEXT(N($T231),"#,##0.00")&amp;"）","")&amp;IF(N($V231)&gt;0,"（未开票 "&amp;TEXT(N($V231),"#,##0.00")&amp;"）",""),IF(N($W231)&lt;-0.005,"多收 "&amp;TEXT(-N($W231),"#,##0.00"),"✔ 已结清")))&amp;IF(N($U231)&gt;0,"｜到账未开票 "&amp;TEXT(N($U231),"#,##0.00")&amp;"，待补票","")&amp;IF(N($R231)&gt;0,"｜收现 "&amp;TEXT(N($R231),"#,##0.00"),"")&amp;IF(N($S231)&gt;0,"｜收款不开票 "&amp;TEXT(N($S231),"#,##0.00"),""))</f>
        <v/>
      </c>
      <c r="Y231" s="312"/>
      <c r="AC231" s="267" t="str">
        <f aca="false">IF(OR(N($O231)=0,N($AB231)=0),"",ROUND(N($O231)/(1+N($AB231))*N($AB231),2))</f>
        <v/>
      </c>
      <c r="AD231" s="312"/>
      <c r="AE231" s="312"/>
      <c r="AF231" s="270" t="str">
        <f aca="false">IF($AN231="","",IF($AN231=1,IF($AO231&gt;=1,"一次性·已到收款期","一次性·未到期"),$AE231&amp;" 第"&amp;$AO231&amp;"/"&amp;$AN231&amp;"期"))</f>
        <v/>
      </c>
      <c r="AG231" s="268" t="str">
        <f aca="false">IF(OR($AN231="",N($M231)=0),"",ROUND(N($K231)*$AO231/$AN231,2)+N($L231))</f>
        <v/>
      </c>
      <c r="AH231" s="268" t="str">
        <f aca="false">IF($AG231="","",MAX(0,ROUND($AG231-(N($Q231)+N($R231)+N($S231)),2)))</f>
        <v/>
      </c>
      <c r="AI231" s="268" t="str">
        <f aca="false">IF(OR(TRIM($B231&amp;$C231)="",NOT(ISNUMBER($D231))),"",SUMIFS($W$3:$W$1001,$AK$3:$AK$1001,$AK231,$D$3:$D$1001,"&lt;"&amp;$D231))</f>
        <v/>
      </c>
      <c r="AJ231" s="268" t="str">
        <f aca="false">IF(TRIM($B231&amp;$C231)="","",SUMIFS($W$3:$W$1001,$AK$3:$AK$1001,$AK231))</f>
        <v/>
      </c>
      <c r="AK231" s="270" t="str">
        <f aca="false">IF(TRIM($B231&amp;$C231)="","",TRIM($B231)&amp;"｜"&amp;TRIM($C231))</f>
        <v/>
      </c>
      <c r="AL231" s="268" t="str">
        <f aca="false">IF(TRIM($B231&amp;$C231)="","",MIN(N($O231),N($Q231)))</f>
        <v/>
      </c>
      <c r="AM231" s="271" t="str">
        <f aca="false">IF(ISNUMBER($D231),YEAR($D231),"")</f>
        <v/>
      </c>
      <c r="AN231" s="271" t="str">
        <f aca="false">IF(OR(TRIM($B231&amp;$C231)="",NOT(ISNUMBER($D231)),NOT(ISNUMBER($E231))),"",IF($E231&lt;$D231,"",IF(IF($AE231="半年付",2,IF($AE231="季度付",4,IF($AE231="月付",12,IF($AE231="半月付",24,1))))=1,1,MAX(1,ROUND(($E231-$D231+1)/365*IF($AE231="半年付",2,IF($AE231="季度付",4,IF($AE231="月付",12,IF($AE231="半月付",24,1)))),0)))))</f>
        <v/>
      </c>
      <c r="AO231" s="271" t="str">
        <f aca="true">IF($AN231="","",MIN($AN231,MAX(0,INT((TODAY()-付款宽限天数-$D231)/(($E231-$D231+1)/$AN231))+1)))</f>
        <v/>
      </c>
    </row>
    <row r="232" customFormat="false" ht="18" hidden="false" customHeight="false" outlineLevel="0" collapsed="false">
      <c r="F232" s="200" t="str">
        <f aca="true">IF(TRIM($B232&amp;$C232)="","",IF(OR(ISNUMBER(SEARCH("未",$A232)),ISNUMBER(SEARCH("送出",$A232)),AND(TRIM($A232)="",NOT(ISNUMBER($D232)),N($H232)=0)),"【合同未回】","")&amp;IF(NOT(ISNUMBER($E232)),IF(OR(ISNUMBER(SEARCH("未",$A232)),ISNUMBER(SEARCH("送出",$A232)),AND(TRIM($A232)="",NOT(ISNUMBER($D232)),N($H232)=0)),"","【未填合同期】"),IF($E232&lt;TODAY(),"【已到期】",IF($E232-TODAY()&lt;=提醒天数,"【即将到期，剩余"&amp;($E232-TODAY())&amp;"天】","【正常】")))&amp;IF(OR($AD232="安装免保",$AD232="技术免保",$AD232="质保期内"),"【"&amp;$AD232&amp;"】",""))</f>
        <v/>
      </c>
      <c r="K232" s="267" t="str">
        <f aca="false">IF(OR(N($H232)=0,N($I232)=0),"",ROUND(N($H232)*N($I232)*IF(N($J232)=0,1,N($J232)),2))</f>
        <v/>
      </c>
      <c r="M232" s="267" t="str">
        <f aca="false">IF(TRIM($B232&amp;$C232)="","",IF(AND(N($K232)=0,N($L232)=0),"",ROUND(N($K232)+N($L232),2)))</f>
        <v/>
      </c>
      <c r="S232" s="267"/>
      <c r="T232" s="268" t="str">
        <f aca="false">IF(TRIM($B232&amp;$C232)="","",IF(N($O232)=0,"",MAX(0,MIN(N($O232)-N($Q232),N($W232)))))</f>
        <v/>
      </c>
      <c r="U232" s="268" t="str">
        <f aca="false">IF(TRIM($B232&amp;$C232)="","",IF(N($Q232)&lt;=N($O232),"",N($Q232)-N($O232)))</f>
        <v/>
      </c>
      <c r="V232" s="268" t="str">
        <f aca="false">IF(OR(TRIM($B232&amp;$C232)="",$W232=""),"",MAX(0,N($W232))-N($T232))</f>
        <v/>
      </c>
      <c r="W232" s="268" t="str">
        <f aca="false">IF(TRIM($B232&amp;$C232)="","",IF(AND(N($M232)=0,N($Q232)+N($R232)+N($S232)=0),"",ROUND(N($M232)-N($Q232)-N($R232)-N($S232),2)))</f>
        <v/>
      </c>
      <c r="X232" s="269" t="str">
        <f aca="false">IF(TRIM($B232&amp;$C232)="","",IF(N($M232)=0,IF((N($Q232)+N($R232)+N($S232))=0,"—未填单价","未填单价，已收 "&amp;TEXT((N($Q232)+N($R232)+N($S232)),"#,##0.00")),IF(N($W232)&gt;0.005,"欠 "&amp;TEXT(N($W232),"#,##0.00")&amp;IF(N($T232)&gt;0,"（开票未到账 "&amp;TEXT(N($T232),"#,##0.00")&amp;"）","")&amp;IF(N($V232)&gt;0,"（未开票 "&amp;TEXT(N($V232),"#,##0.00")&amp;"）",""),IF(N($W232)&lt;-0.005,"多收 "&amp;TEXT(-N($W232),"#,##0.00"),"✔ 已结清")))&amp;IF(N($U232)&gt;0,"｜到账未开票 "&amp;TEXT(N($U232),"#,##0.00")&amp;"，待补票","")&amp;IF(N($R232)&gt;0,"｜收现 "&amp;TEXT(N($R232),"#,##0.00"),"")&amp;IF(N($S232)&gt;0,"｜收款不开票 "&amp;TEXT(N($S232),"#,##0.00"),""))</f>
        <v/>
      </c>
      <c r="Y232" s="312"/>
      <c r="AC232" s="267" t="str">
        <f aca="false">IF(OR(N($O232)=0,N($AB232)=0),"",ROUND(N($O232)/(1+N($AB232))*N($AB232),2))</f>
        <v/>
      </c>
      <c r="AD232" s="312"/>
      <c r="AE232" s="312"/>
      <c r="AF232" s="270" t="str">
        <f aca="false">IF($AN232="","",IF($AN232=1,IF($AO232&gt;=1,"一次性·已到收款期","一次性·未到期"),$AE232&amp;" 第"&amp;$AO232&amp;"/"&amp;$AN232&amp;"期"))</f>
        <v/>
      </c>
      <c r="AG232" s="268" t="str">
        <f aca="false">IF(OR($AN232="",N($M232)=0),"",ROUND(N($K232)*$AO232/$AN232,2)+N($L232))</f>
        <v/>
      </c>
      <c r="AH232" s="268" t="str">
        <f aca="false">IF($AG232="","",MAX(0,ROUND($AG232-(N($Q232)+N($R232)+N($S232)),2)))</f>
        <v/>
      </c>
      <c r="AI232" s="268" t="str">
        <f aca="false">IF(OR(TRIM($B232&amp;$C232)="",NOT(ISNUMBER($D232))),"",SUMIFS($W$3:$W$1001,$AK$3:$AK$1001,$AK232,$D$3:$D$1001,"&lt;"&amp;$D232))</f>
        <v/>
      </c>
      <c r="AJ232" s="268" t="str">
        <f aca="false">IF(TRIM($B232&amp;$C232)="","",SUMIFS($W$3:$W$1001,$AK$3:$AK$1001,$AK232))</f>
        <v/>
      </c>
      <c r="AK232" s="270" t="str">
        <f aca="false">IF(TRIM($B232&amp;$C232)="","",TRIM($B232)&amp;"｜"&amp;TRIM($C232))</f>
        <v/>
      </c>
      <c r="AL232" s="268" t="str">
        <f aca="false">IF(TRIM($B232&amp;$C232)="","",MIN(N($O232),N($Q232)))</f>
        <v/>
      </c>
      <c r="AM232" s="271" t="str">
        <f aca="false">IF(ISNUMBER($D232),YEAR($D232),"")</f>
        <v/>
      </c>
      <c r="AN232" s="271" t="str">
        <f aca="false">IF(OR(TRIM($B232&amp;$C232)="",NOT(ISNUMBER($D232)),NOT(ISNUMBER($E232))),"",IF($E232&lt;$D232,"",IF(IF($AE232="半年付",2,IF($AE232="季度付",4,IF($AE232="月付",12,IF($AE232="半月付",24,1))))=1,1,MAX(1,ROUND(($E232-$D232+1)/365*IF($AE232="半年付",2,IF($AE232="季度付",4,IF($AE232="月付",12,IF($AE232="半月付",24,1)))),0)))))</f>
        <v/>
      </c>
      <c r="AO232" s="271" t="str">
        <f aca="true">IF($AN232="","",MIN($AN232,MAX(0,INT((TODAY()-付款宽限天数-$D232)/(($E232-$D232+1)/$AN232))+1)))</f>
        <v/>
      </c>
    </row>
    <row r="233" customFormat="false" ht="18" hidden="false" customHeight="false" outlineLevel="0" collapsed="false">
      <c r="F233" s="200" t="str">
        <f aca="true">IF(TRIM($B233&amp;$C233)="","",IF(OR(ISNUMBER(SEARCH("未",$A233)),ISNUMBER(SEARCH("送出",$A233)),AND(TRIM($A233)="",NOT(ISNUMBER($D233)),N($H233)=0)),"【合同未回】","")&amp;IF(NOT(ISNUMBER($E233)),IF(OR(ISNUMBER(SEARCH("未",$A233)),ISNUMBER(SEARCH("送出",$A233)),AND(TRIM($A233)="",NOT(ISNUMBER($D233)),N($H233)=0)),"","【未填合同期】"),IF($E233&lt;TODAY(),"【已到期】",IF($E233-TODAY()&lt;=提醒天数,"【即将到期，剩余"&amp;($E233-TODAY())&amp;"天】","【正常】")))&amp;IF(OR($AD233="安装免保",$AD233="技术免保",$AD233="质保期内"),"【"&amp;$AD233&amp;"】",""))</f>
        <v/>
      </c>
      <c r="K233" s="267" t="str">
        <f aca="false">IF(OR(N($H233)=0,N($I233)=0),"",ROUND(N($H233)*N($I233)*IF(N($J233)=0,1,N($J233)),2))</f>
        <v/>
      </c>
      <c r="M233" s="267" t="str">
        <f aca="false">IF(TRIM($B233&amp;$C233)="","",IF(AND(N($K233)=0,N($L233)=0),"",ROUND(N($K233)+N($L233),2)))</f>
        <v/>
      </c>
      <c r="S233" s="267"/>
      <c r="T233" s="268" t="str">
        <f aca="false">IF(TRIM($B233&amp;$C233)="","",IF(N($O233)=0,"",MAX(0,MIN(N($O233)-N($Q233),N($W233)))))</f>
        <v/>
      </c>
      <c r="U233" s="268" t="str">
        <f aca="false">IF(TRIM($B233&amp;$C233)="","",IF(N($Q233)&lt;=N($O233),"",N($Q233)-N($O233)))</f>
        <v/>
      </c>
      <c r="V233" s="268" t="str">
        <f aca="false">IF(OR(TRIM($B233&amp;$C233)="",$W233=""),"",MAX(0,N($W233))-N($T233))</f>
        <v/>
      </c>
      <c r="W233" s="268" t="str">
        <f aca="false">IF(TRIM($B233&amp;$C233)="","",IF(AND(N($M233)=0,N($Q233)+N($R233)+N($S233)=0),"",ROUND(N($M233)-N($Q233)-N($R233)-N($S233),2)))</f>
        <v/>
      </c>
      <c r="X233" s="269" t="str">
        <f aca="false">IF(TRIM($B233&amp;$C233)="","",IF(N($M233)=0,IF((N($Q233)+N($R233)+N($S233))=0,"—未填单价","未填单价，已收 "&amp;TEXT((N($Q233)+N($R233)+N($S233)),"#,##0.00")),IF(N($W233)&gt;0.005,"欠 "&amp;TEXT(N($W233),"#,##0.00")&amp;IF(N($T233)&gt;0,"（开票未到账 "&amp;TEXT(N($T233),"#,##0.00")&amp;"）","")&amp;IF(N($V233)&gt;0,"（未开票 "&amp;TEXT(N($V233),"#,##0.00")&amp;"）",""),IF(N($W233)&lt;-0.005,"多收 "&amp;TEXT(-N($W233),"#,##0.00"),"✔ 已结清")))&amp;IF(N($U233)&gt;0,"｜到账未开票 "&amp;TEXT(N($U233),"#,##0.00")&amp;"，待补票","")&amp;IF(N($R233)&gt;0,"｜收现 "&amp;TEXT(N($R233),"#,##0.00"),"")&amp;IF(N($S233)&gt;0,"｜收款不开票 "&amp;TEXT(N($S233),"#,##0.00"),""))</f>
        <v/>
      </c>
      <c r="Y233" s="312"/>
      <c r="AC233" s="267" t="str">
        <f aca="false">IF(OR(N($O233)=0,N($AB233)=0),"",ROUND(N($O233)/(1+N($AB233))*N($AB233),2))</f>
        <v/>
      </c>
      <c r="AD233" s="312"/>
      <c r="AE233" s="312"/>
      <c r="AF233" s="270" t="str">
        <f aca="false">IF($AN233="","",IF($AN233=1,IF($AO233&gt;=1,"一次性·已到收款期","一次性·未到期"),$AE233&amp;" 第"&amp;$AO233&amp;"/"&amp;$AN233&amp;"期"))</f>
        <v/>
      </c>
      <c r="AG233" s="268" t="str">
        <f aca="false">IF(OR($AN233="",N($M233)=0),"",ROUND(N($K233)*$AO233/$AN233,2)+N($L233))</f>
        <v/>
      </c>
      <c r="AH233" s="268" t="str">
        <f aca="false">IF($AG233="","",MAX(0,ROUND($AG233-(N($Q233)+N($R233)+N($S233)),2)))</f>
        <v/>
      </c>
      <c r="AI233" s="268" t="str">
        <f aca="false">IF(OR(TRIM($B233&amp;$C233)="",NOT(ISNUMBER($D233))),"",SUMIFS($W$3:$W$1001,$AK$3:$AK$1001,$AK233,$D$3:$D$1001,"&lt;"&amp;$D233))</f>
        <v/>
      </c>
      <c r="AJ233" s="268" t="str">
        <f aca="false">IF(TRIM($B233&amp;$C233)="","",SUMIFS($W$3:$W$1001,$AK$3:$AK$1001,$AK233))</f>
        <v/>
      </c>
      <c r="AK233" s="270" t="str">
        <f aca="false">IF(TRIM($B233&amp;$C233)="","",TRIM($B233)&amp;"｜"&amp;TRIM($C233))</f>
        <v/>
      </c>
      <c r="AL233" s="268" t="str">
        <f aca="false">IF(TRIM($B233&amp;$C233)="","",MIN(N($O233),N($Q233)))</f>
        <v/>
      </c>
      <c r="AM233" s="271" t="str">
        <f aca="false">IF(ISNUMBER($D233),YEAR($D233),"")</f>
        <v/>
      </c>
      <c r="AN233" s="271" t="str">
        <f aca="false">IF(OR(TRIM($B233&amp;$C233)="",NOT(ISNUMBER($D233)),NOT(ISNUMBER($E233))),"",IF($E233&lt;$D233,"",IF(IF($AE233="半年付",2,IF($AE233="季度付",4,IF($AE233="月付",12,IF($AE233="半月付",24,1))))=1,1,MAX(1,ROUND(($E233-$D233+1)/365*IF($AE233="半年付",2,IF($AE233="季度付",4,IF($AE233="月付",12,IF($AE233="半月付",24,1)))),0)))))</f>
        <v/>
      </c>
      <c r="AO233" s="271" t="str">
        <f aca="true">IF($AN233="","",MIN($AN233,MAX(0,INT((TODAY()-付款宽限天数-$D233)/(($E233-$D233+1)/$AN233))+1)))</f>
        <v/>
      </c>
    </row>
    <row r="234" customFormat="false" ht="18" hidden="false" customHeight="false" outlineLevel="0" collapsed="false">
      <c r="F234" s="200" t="str">
        <f aca="true">IF(TRIM($B234&amp;$C234)="","",IF(OR(ISNUMBER(SEARCH("未",$A234)),ISNUMBER(SEARCH("送出",$A234)),AND(TRIM($A234)="",NOT(ISNUMBER($D234)),N($H234)=0)),"【合同未回】","")&amp;IF(NOT(ISNUMBER($E234)),IF(OR(ISNUMBER(SEARCH("未",$A234)),ISNUMBER(SEARCH("送出",$A234)),AND(TRIM($A234)="",NOT(ISNUMBER($D234)),N($H234)=0)),"","【未填合同期】"),IF($E234&lt;TODAY(),"【已到期】",IF($E234-TODAY()&lt;=提醒天数,"【即将到期，剩余"&amp;($E234-TODAY())&amp;"天】","【正常】")))&amp;IF(OR($AD234="安装免保",$AD234="技术免保",$AD234="质保期内"),"【"&amp;$AD234&amp;"】",""))</f>
        <v/>
      </c>
      <c r="K234" s="267" t="str">
        <f aca="false">IF(OR(N($H234)=0,N($I234)=0),"",ROUND(N($H234)*N($I234)*IF(N($J234)=0,1,N($J234)),2))</f>
        <v/>
      </c>
      <c r="M234" s="267" t="str">
        <f aca="false">IF(TRIM($B234&amp;$C234)="","",IF(AND(N($K234)=0,N($L234)=0),"",ROUND(N($K234)+N($L234),2)))</f>
        <v/>
      </c>
      <c r="S234" s="267"/>
      <c r="T234" s="268" t="str">
        <f aca="false">IF(TRIM($B234&amp;$C234)="","",IF(N($O234)=0,"",MAX(0,MIN(N($O234)-N($Q234),N($W234)))))</f>
        <v/>
      </c>
      <c r="U234" s="268" t="str">
        <f aca="false">IF(TRIM($B234&amp;$C234)="","",IF(N($Q234)&lt;=N($O234),"",N($Q234)-N($O234)))</f>
        <v/>
      </c>
      <c r="V234" s="268" t="str">
        <f aca="false">IF(OR(TRIM($B234&amp;$C234)="",$W234=""),"",MAX(0,N($W234))-N($T234))</f>
        <v/>
      </c>
      <c r="W234" s="268" t="str">
        <f aca="false">IF(TRIM($B234&amp;$C234)="","",IF(AND(N($M234)=0,N($Q234)+N($R234)+N($S234)=0),"",ROUND(N($M234)-N($Q234)-N($R234)-N($S234),2)))</f>
        <v/>
      </c>
      <c r="X234" s="269" t="str">
        <f aca="false">IF(TRIM($B234&amp;$C234)="","",IF(N($M234)=0,IF((N($Q234)+N($R234)+N($S234))=0,"—未填单价","未填单价，已收 "&amp;TEXT((N($Q234)+N($R234)+N($S234)),"#,##0.00")),IF(N($W234)&gt;0.005,"欠 "&amp;TEXT(N($W234),"#,##0.00")&amp;IF(N($T234)&gt;0,"（开票未到账 "&amp;TEXT(N($T234),"#,##0.00")&amp;"）","")&amp;IF(N($V234)&gt;0,"（未开票 "&amp;TEXT(N($V234),"#,##0.00")&amp;"）",""),IF(N($W234)&lt;-0.005,"多收 "&amp;TEXT(-N($W234),"#,##0.00"),"✔ 已结清")))&amp;IF(N($U234)&gt;0,"｜到账未开票 "&amp;TEXT(N($U234),"#,##0.00")&amp;"，待补票","")&amp;IF(N($R234)&gt;0,"｜收现 "&amp;TEXT(N($R234),"#,##0.00"),"")&amp;IF(N($S234)&gt;0,"｜收款不开票 "&amp;TEXT(N($S234),"#,##0.00"),""))</f>
        <v/>
      </c>
      <c r="Y234" s="312"/>
      <c r="AC234" s="267" t="str">
        <f aca="false">IF(OR(N($O234)=0,N($AB234)=0),"",ROUND(N($O234)/(1+N($AB234))*N($AB234),2))</f>
        <v/>
      </c>
      <c r="AD234" s="312"/>
      <c r="AE234" s="312"/>
      <c r="AF234" s="270" t="str">
        <f aca="false">IF($AN234="","",IF($AN234=1,IF($AO234&gt;=1,"一次性·已到收款期","一次性·未到期"),$AE234&amp;" 第"&amp;$AO234&amp;"/"&amp;$AN234&amp;"期"))</f>
        <v/>
      </c>
      <c r="AG234" s="268" t="str">
        <f aca="false">IF(OR($AN234="",N($M234)=0),"",ROUND(N($K234)*$AO234/$AN234,2)+N($L234))</f>
        <v/>
      </c>
      <c r="AH234" s="268" t="str">
        <f aca="false">IF($AG234="","",MAX(0,ROUND($AG234-(N($Q234)+N($R234)+N($S234)),2)))</f>
        <v/>
      </c>
      <c r="AI234" s="268" t="str">
        <f aca="false">IF(OR(TRIM($B234&amp;$C234)="",NOT(ISNUMBER($D234))),"",SUMIFS($W$3:$W$1001,$AK$3:$AK$1001,$AK234,$D$3:$D$1001,"&lt;"&amp;$D234))</f>
        <v/>
      </c>
      <c r="AJ234" s="268" t="str">
        <f aca="false">IF(TRIM($B234&amp;$C234)="","",SUMIFS($W$3:$W$1001,$AK$3:$AK$1001,$AK234))</f>
        <v/>
      </c>
      <c r="AK234" s="270" t="str">
        <f aca="false">IF(TRIM($B234&amp;$C234)="","",TRIM($B234)&amp;"｜"&amp;TRIM($C234))</f>
        <v/>
      </c>
      <c r="AL234" s="268" t="str">
        <f aca="false">IF(TRIM($B234&amp;$C234)="","",MIN(N($O234),N($Q234)))</f>
        <v/>
      </c>
      <c r="AM234" s="271" t="str">
        <f aca="false">IF(ISNUMBER($D234),YEAR($D234),"")</f>
        <v/>
      </c>
      <c r="AN234" s="271" t="str">
        <f aca="false">IF(OR(TRIM($B234&amp;$C234)="",NOT(ISNUMBER($D234)),NOT(ISNUMBER($E234))),"",IF($E234&lt;$D234,"",IF(IF($AE234="半年付",2,IF($AE234="季度付",4,IF($AE234="月付",12,IF($AE234="半月付",24,1))))=1,1,MAX(1,ROUND(($E234-$D234+1)/365*IF($AE234="半年付",2,IF($AE234="季度付",4,IF($AE234="月付",12,IF($AE234="半月付",24,1)))),0)))))</f>
        <v/>
      </c>
      <c r="AO234" s="271" t="str">
        <f aca="true">IF($AN234="","",MIN($AN234,MAX(0,INT((TODAY()-付款宽限天数-$D234)/(($E234-$D234+1)/$AN234))+1)))</f>
        <v/>
      </c>
    </row>
    <row r="235" customFormat="false" ht="18" hidden="false" customHeight="false" outlineLevel="0" collapsed="false">
      <c r="F235" s="200" t="str">
        <f aca="true">IF(TRIM($B235&amp;$C235)="","",IF(OR(ISNUMBER(SEARCH("未",$A235)),ISNUMBER(SEARCH("送出",$A235)),AND(TRIM($A235)="",NOT(ISNUMBER($D235)),N($H235)=0)),"【合同未回】","")&amp;IF(NOT(ISNUMBER($E235)),IF(OR(ISNUMBER(SEARCH("未",$A235)),ISNUMBER(SEARCH("送出",$A235)),AND(TRIM($A235)="",NOT(ISNUMBER($D235)),N($H235)=0)),"","【未填合同期】"),IF($E235&lt;TODAY(),"【已到期】",IF($E235-TODAY()&lt;=提醒天数,"【即将到期，剩余"&amp;($E235-TODAY())&amp;"天】","【正常】")))&amp;IF(OR($AD235="安装免保",$AD235="技术免保",$AD235="质保期内"),"【"&amp;$AD235&amp;"】",""))</f>
        <v/>
      </c>
      <c r="K235" s="267" t="str">
        <f aca="false">IF(OR(N($H235)=0,N($I235)=0),"",ROUND(N($H235)*N($I235)*IF(N($J235)=0,1,N($J235)),2))</f>
        <v/>
      </c>
      <c r="M235" s="267" t="str">
        <f aca="false">IF(TRIM($B235&amp;$C235)="","",IF(AND(N($K235)=0,N($L235)=0),"",ROUND(N($K235)+N($L235),2)))</f>
        <v/>
      </c>
      <c r="S235" s="267"/>
      <c r="T235" s="268" t="str">
        <f aca="false">IF(TRIM($B235&amp;$C235)="","",IF(N($O235)=0,"",MAX(0,MIN(N($O235)-N($Q235),N($W235)))))</f>
        <v/>
      </c>
      <c r="U235" s="268" t="str">
        <f aca="false">IF(TRIM($B235&amp;$C235)="","",IF(N($Q235)&lt;=N($O235),"",N($Q235)-N($O235)))</f>
        <v/>
      </c>
      <c r="V235" s="268" t="str">
        <f aca="false">IF(OR(TRIM($B235&amp;$C235)="",$W235=""),"",MAX(0,N($W235))-N($T235))</f>
        <v/>
      </c>
      <c r="W235" s="268" t="str">
        <f aca="false">IF(TRIM($B235&amp;$C235)="","",IF(AND(N($M235)=0,N($Q235)+N($R235)+N($S235)=0),"",ROUND(N($M235)-N($Q235)-N($R235)-N($S235),2)))</f>
        <v/>
      </c>
      <c r="X235" s="269" t="str">
        <f aca="false">IF(TRIM($B235&amp;$C235)="","",IF(N($M235)=0,IF((N($Q235)+N($R235)+N($S235))=0,"—未填单价","未填单价，已收 "&amp;TEXT((N($Q235)+N($R235)+N($S235)),"#,##0.00")),IF(N($W235)&gt;0.005,"欠 "&amp;TEXT(N($W235),"#,##0.00")&amp;IF(N($T235)&gt;0,"（开票未到账 "&amp;TEXT(N($T235),"#,##0.00")&amp;"）","")&amp;IF(N($V235)&gt;0,"（未开票 "&amp;TEXT(N($V235),"#,##0.00")&amp;"）",""),IF(N($W235)&lt;-0.005,"多收 "&amp;TEXT(-N($W235),"#,##0.00"),"✔ 已结清")))&amp;IF(N($U235)&gt;0,"｜到账未开票 "&amp;TEXT(N($U235),"#,##0.00")&amp;"，待补票","")&amp;IF(N($R235)&gt;0,"｜收现 "&amp;TEXT(N($R235),"#,##0.00"),"")&amp;IF(N($S235)&gt;0,"｜收款不开票 "&amp;TEXT(N($S235),"#,##0.00"),""))</f>
        <v/>
      </c>
      <c r="Y235" s="312"/>
      <c r="AC235" s="267" t="str">
        <f aca="false">IF(OR(N($O235)=0,N($AB235)=0),"",ROUND(N($O235)/(1+N($AB235))*N($AB235),2))</f>
        <v/>
      </c>
      <c r="AD235" s="312"/>
      <c r="AE235" s="312"/>
      <c r="AF235" s="270" t="str">
        <f aca="false">IF($AN235="","",IF($AN235=1,IF($AO235&gt;=1,"一次性·已到收款期","一次性·未到期"),$AE235&amp;" 第"&amp;$AO235&amp;"/"&amp;$AN235&amp;"期"))</f>
        <v/>
      </c>
      <c r="AG235" s="268" t="str">
        <f aca="false">IF(OR($AN235="",N($M235)=0),"",ROUND(N($K235)*$AO235/$AN235,2)+N($L235))</f>
        <v/>
      </c>
      <c r="AH235" s="268" t="str">
        <f aca="false">IF($AG235="","",MAX(0,ROUND($AG235-(N($Q235)+N($R235)+N($S235)),2)))</f>
        <v/>
      </c>
      <c r="AI235" s="268" t="str">
        <f aca="false">IF(OR(TRIM($B235&amp;$C235)="",NOT(ISNUMBER($D235))),"",SUMIFS($W$3:$W$1001,$AK$3:$AK$1001,$AK235,$D$3:$D$1001,"&lt;"&amp;$D235))</f>
        <v/>
      </c>
      <c r="AJ235" s="268" t="str">
        <f aca="false">IF(TRIM($B235&amp;$C235)="","",SUMIFS($W$3:$W$1001,$AK$3:$AK$1001,$AK235))</f>
        <v/>
      </c>
      <c r="AK235" s="270" t="str">
        <f aca="false">IF(TRIM($B235&amp;$C235)="","",TRIM($B235)&amp;"｜"&amp;TRIM($C235))</f>
        <v/>
      </c>
      <c r="AL235" s="268" t="str">
        <f aca="false">IF(TRIM($B235&amp;$C235)="","",MIN(N($O235),N($Q235)))</f>
        <v/>
      </c>
      <c r="AM235" s="271" t="str">
        <f aca="false">IF(ISNUMBER($D235),YEAR($D235),"")</f>
        <v/>
      </c>
      <c r="AN235" s="271" t="str">
        <f aca="false">IF(OR(TRIM($B235&amp;$C235)="",NOT(ISNUMBER($D235)),NOT(ISNUMBER($E235))),"",IF($E235&lt;$D235,"",IF(IF($AE235="半年付",2,IF($AE235="季度付",4,IF($AE235="月付",12,IF($AE235="半月付",24,1))))=1,1,MAX(1,ROUND(($E235-$D235+1)/365*IF($AE235="半年付",2,IF($AE235="季度付",4,IF($AE235="月付",12,IF($AE235="半月付",24,1)))),0)))))</f>
        <v/>
      </c>
      <c r="AO235" s="271" t="str">
        <f aca="true">IF($AN235="","",MIN($AN235,MAX(0,INT((TODAY()-付款宽限天数-$D235)/(($E235-$D235+1)/$AN235))+1)))</f>
        <v/>
      </c>
    </row>
    <row r="236" customFormat="false" ht="18" hidden="false" customHeight="false" outlineLevel="0" collapsed="false">
      <c r="F236" s="200" t="str">
        <f aca="true">IF(TRIM($B236&amp;$C236)="","",IF(OR(ISNUMBER(SEARCH("未",$A236)),ISNUMBER(SEARCH("送出",$A236)),AND(TRIM($A236)="",NOT(ISNUMBER($D236)),N($H236)=0)),"【合同未回】","")&amp;IF(NOT(ISNUMBER($E236)),IF(OR(ISNUMBER(SEARCH("未",$A236)),ISNUMBER(SEARCH("送出",$A236)),AND(TRIM($A236)="",NOT(ISNUMBER($D236)),N($H236)=0)),"","【未填合同期】"),IF($E236&lt;TODAY(),"【已到期】",IF($E236-TODAY()&lt;=提醒天数,"【即将到期，剩余"&amp;($E236-TODAY())&amp;"天】","【正常】")))&amp;IF(OR($AD236="安装免保",$AD236="技术免保",$AD236="质保期内"),"【"&amp;$AD236&amp;"】",""))</f>
        <v/>
      </c>
      <c r="K236" s="267" t="str">
        <f aca="false">IF(OR(N($H236)=0,N($I236)=0),"",ROUND(N($H236)*N($I236)*IF(N($J236)=0,1,N($J236)),2))</f>
        <v/>
      </c>
      <c r="M236" s="267" t="str">
        <f aca="false">IF(TRIM($B236&amp;$C236)="","",IF(AND(N($K236)=0,N($L236)=0),"",ROUND(N($K236)+N($L236),2)))</f>
        <v/>
      </c>
      <c r="S236" s="267"/>
      <c r="T236" s="268" t="str">
        <f aca="false">IF(TRIM($B236&amp;$C236)="","",IF(N($O236)=0,"",MAX(0,MIN(N($O236)-N($Q236),N($W236)))))</f>
        <v/>
      </c>
      <c r="U236" s="268" t="str">
        <f aca="false">IF(TRIM($B236&amp;$C236)="","",IF(N($Q236)&lt;=N($O236),"",N($Q236)-N($O236)))</f>
        <v/>
      </c>
      <c r="V236" s="268" t="str">
        <f aca="false">IF(OR(TRIM($B236&amp;$C236)="",$W236=""),"",MAX(0,N($W236))-N($T236))</f>
        <v/>
      </c>
      <c r="W236" s="268" t="str">
        <f aca="false">IF(TRIM($B236&amp;$C236)="","",IF(AND(N($M236)=0,N($Q236)+N($R236)+N($S236)=0),"",ROUND(N($M236)-N($Q236)-N($R236)-N($S236),2)))</f>
        <v/>
      </c>
      <c r="X236" s="269" t="str">
        <f aca="false">IF(TRIM($B236&amp;$C236)="","",IF(N($M236)=0,IF((N($Q236)+N($R236)+N($S236))=0,"—未填单价","未填单价，已收 "&amp;TEXT((N($Q236)+N($R236)+N($S236)),"#,##0.00")),IF(N($W236)&gt;0.005,"欠 "&amp;TEXT(N($W236),"#,##0.00")&amp;IF(N($T236)&gt;0,"（开票未到账 "&amp;TEXT(N($T236),"#,##0.00")&amp;"）","")&amp;IF(N($V236)&gt;0,"（未开票 "&amp;TEXT(N($V236),"#,##0.00")&amp;"）",""),IF(N($W236)&lt;-0.005,"多收 "&amp;TEXT(-N($W236),"#,##0.00"),"✔ 已结清")))&amp;IF(N($U236)&gt;0,"｜到账未开票 "&amp;TEXT(N($U236),"#,##0.00")&amp;"，待补票","")&amp;IF(N($R236)&gt;0,"｜收现 "&amp;TEXT(N($R236),"#,##0.00"),"")&amp;IF(N($S236)&gt;0,"｜收款不开票 "&amp;TEXT(N($S236),"#,##0.00"),""))</f>
        <v/>
      </c>
      <c r="Y236" s="312"/>
      <c r="AC236" s="267" t="str">
        <f aca="false">IF(OR(N($O236)=0,N($AB236)=0),"",ROUND(N($O236)/(1+N($AB236))*N($AB236),2))</f>
        <v/>
      </c>
      <c r="AD236" s="312"/>
      <c r="AE236" s="312"/>
      <c r="AF236" s="270" t="str">
        <f aca="false">IF($AN236="","",IF($AN236=1,IF($AO236&gt;=1,"一次性·已到收款期","一次性·未到期"),$AE236&amp;" 第"&amp;$AO236&amp;"/"&amp;$AN236&amp;"期"))</f>
        <v/>
      </c>
      <c r="AG236" s="268" t="str">
        <f aca="false">IF(OR($AN236="",N($M236)=0),"",ROUND(N($K236)*$AO236/$AN236,2)+N($L236))</f>
        <v/>
      </c>
      <c r="AH236" s="268" t="str">
        <f aca="false">IF($AG236="","",MAX(0,ROUND($AG236-(N($Q236)+N($R236)+N($S236)),2)))</f>
        <v/>
      </c>
      <c r="AI236" s="268" t="str">
        <f aca="false">IF(OR(TRIM($B236&amp;$C236)="",NOT(ISNUMBER($D236))),"",SUMIFS($W$3:$W$1001,$AK$3:$AK$1001,$AK236,$D$3:$D$1001,"&lt;"&amp;$D236))</f>
        <v/>
      </c>
      <c r="AJ236" s="268" t="str">
        <f aca="false">IF(TRIM($B236&amp;$C236)="","",SUMIFS($W$3:$W$1001,$AK$3:$AK$1001,$AK236))</f>
        <v/>
      </c>
      <c r="AK236" s="270" t="str">
        <f aca="false">IF(TRIM($B236&amp;$C236)="","",TRIM($B236)&amp;"｜"&amp;TRIM($C236))</f>
        <v/>
      </c>
      <c r="AL236" s="268" t="str">
        <f aca="false">IF(TRIM($B236&amp;$C236)="","",MIN(N($O236),N($Q236)))</f>
        <v/>
      </c>
      <c r="AM236" s="271" t="str">
        <f aca="false">IF(ISNUMBER($D236),YEAR($D236),"")</f>
        <v/>
      </c>
      <c r="AN236" s="271" t="str">
        <f aca="false">IF(OR(TRIM($B236&amp;$C236)="",NOT(ISNUMBER($D236)),NOT(ISNUMBER($E236))),"",IF($E236&lt;$D236,"",IF(IF($AE236="半年付",2,IF($AE236="季度付",4,IF($AE236="月付",12,IF($AE236="半月付",24,1))))=1,1,MAX(1,ROUND(($E236-$D236+1)/365*IF($AE236="半年付",2,IF($AE236="季度付",4,IF($AE236="月付",12,IF($AE236="半月付",24,1)))),0)))))</f>
        <v/>
      </c>
      <c r="AO236" s="271" t="str">
        <f aca="true">IF($AN236="","",MIN($AN236,MAX(0,INT((TODAY()-付款宽限天数-$D236)/(($E236-$D236+1)/$AN236))+1)))</f>
        <v/>
      </c>
    </row>
    <row r="237" customFormat="false" ht="18" hidden="false" customHeight="false" outlineLevel="0" collapsed="false">
      <c r="F237" s="200" t="str">
        <f aca="true">IF(TRIM($B237&amp;$C237)="","",IF(OR(ISNUMBER(SEARCH("未",$A237)),ISNUMBER(SEARCH("送出",$A237)),AND(TRIM($A237)="",NOT(ISNUMBER($D237)),N($H237)=0)),"【合同未回】","")&amp;IF(NOT(ISNUMBER($E237)),IF(OR(ISNUMBER(SEARCH("未",$A237)),ISNUMBER(SEARCH("送出",$A237)),AND(TRIM($A237)="",NOT(ISNUMBER($D237)),N($H237)=0)),"","【未填合同期】"),IF($E237&lt;TODAY(),"【已到期】",IF($E237-TODAY()&lt;=提醒天数,"【即将到期，剩余"&amp;($E237-TODAY())&amp;"天】","【正常】")))&amp;IF(OR($AD237="安装免保",$AD237="技术免保",$AD237="质保期内"),"【"&amp;$AD237&amp;"】",""))</f>
        <v/>
      </c>
      <c r="K237" s="267" t="str">
        <f aca="false">IF(OR(N($H237)=0,N($I237)=0),"",ROUND(N($H237)*N($I237)*IF(N($J237)=0,1,N($J237)),2))</f>
        <v/>
      </c>
      <c r="M237" s="267" t="str">
        <f aca="false">IF(TRIM($B237&amp;$C237)="","",IF(AND(N($K237)=0,N($L237)=0),"",ROUND(N($K237)+N($L237),2)))</f>
        <v/>
      </c>
      <c r="S237" s="267"/>
      <c r="T237" s="268" t="str">
        <f aca="false">IF(TRIM($B237&amp;$C237)="","",IF(N($O237)=0,"",MAX(0,MIN(N($O237)-N($Q237),N($W237)))))</f>
        <v/>
      </c>
      <c r="U237" s="268" t="str">
        <f aca="false">IF(TRIM($B237&amp;$C237)="","",IF(N($Q237)&lt;=N($O237),"",N($Q237)-N($O237)))</f>
        <v/>
      </c>
      <c r="V237" s="268" t="str">
        <f aca="false">IF(OR(TRIM($B237&amp;$C237)="",$W237=""),"",MAX(0,N($W237))-N($T237))</f>
        <v/>
      </c>
      <c r="W237" s="268" t="str">
        <f aca="false">IF(TRIM($B237&amp;$C237)="","",IF(AND(N($M237)=0,N($Q237)+N($R237)+N($S237)=0),"",ROUND(N($M237)-N($Q237)-N($R237)-N($S237),2)))</f>
        <v/>
      </c>
      <c r="X237" s="269" t="str">
        <f aca="false">IF(TRIM($B237&amp;$C237)="","",IF(N($M237)=0,IF((N($Q237)+N($R237)+N($S237))=0,"—未填单价","未填单价，已收 "&amp;TEXT((N($Q237)+N($R237)+N($S237)),"#,##0.00")),IF(N($W237)&gt;0.005,"欠 "&amp;TEXT(N($W237),"#,##0.00")&amp;IF(N($T237)&gt;0,"（开票未到账 "&amp;TEXT(N($T237),"#,##0.00")&amp;"）","")&amp;IF(N($V237)&gt;0,"（未开票 "&amp;TEXT(N($V237),"#,##0.00")&amp;"）",""),IF(N($W237)&lt;-0.005,"多收 "&amp;TEXT(-N($W237),"#,##0.00"),"✔ 已结清")))&amp;IF(N($U237)&gt;0,"｜到账未开票 "&amp;TEXT(N($U237),"#,##0.00")&amp;"，待补票","")&amp;IF(N($R237)&gt;0,"｜收现 "&amp;TEXT(N($R237),"#,##0.00"),"")&amp;IF(N($S237)&gt;0,"｜收款不开票 "&amp;TEXT(N($S237),"#,##0.00"),""))</f>
        <v/>
      </c>
      <c r="Y237" s="312"/>
      <c r="AC237" s="267" t="str">
        <f aca="false">IF(OR(N($O237)=0,N($AB237)=0),"",ROUND(N($O237)/(1+N($AB237))*N($AB237),2))</f>
        <v/>
      </c>
      <c r="AD237" s="312"/>
      <c r="AE237" s="312"/>
      <c r="AF237" s="270" t="str">
        <f aca="false">IF($AN237="","",IF($AN237=1,IF($AO237&gt;=1,"一次性·已到收款期","一次性·未到期"),$AE237&amp;" 第"&amp;$AO237&amp;"/"&amp;$AN237&amp;"期"))</f>
        <v/>
      </c>
      <c r="AG237" s="268" t="str">
        <f aca="false">IF(OR($AN237="",N($M237)=0),"",ROUND(N($K237)*$AO237/$AN237,2)+N($L237))</f>
        <v/>
      </c>
      <c r="AH237" s="268" t="str">
        <f aca="false">IF($AG237="","",MAX(0,ROUND($AG237-(N($Q237)+N($R237)+N($S237)),2)))</f>
        <v/>
      </c>
      <c r="AI237" s="268" t="str">
        <f aca="false">IF(OR(TRIM($B237&amp;$C237)="",NOT(ISNUMBER($D237))),"",SUMIFS($W$3:$W$1001,$AK$3:$AK$1001,$AK237,$D$3:$D$1001,"&lt;"&amp;$D237))</f>
        <v/>
      </c>
      <c r="AJ237" s="268" t="str">
        <f aca="false">IF(TRIM($B237&amp;$C237)="","",SUMIFS($W$3:$W$1001,$AK$3:$AK$1001,$AK237))</f>
        <v/>
      </c>
      <c r="AK237" s="270" t="str">
        <f aca="false">IF(TRIM($B237&amp;$C237)="","",TRIM($B237)&amp;"｜"&amp;TRIM($C237))</f>
        <v/>
      </c>
      <c r="AL237" s="268" t="str">
        <f aca="false">IF(TRIM($B237&amp;$C237)="","",MIN(N($O237),N($Q237)))</f>
        <v/>
      </c>
      <c r="AM237" s="271" t="str">
        <f aca="false">IF(ISNUMBER($D237),YEAR($D237),"")</f>
        <v/>
      </c>
      <c r="AN237" s="271" t="str">
        <f aca="false">IF(OR(TRIM($B237&amp;$C237)="",NOT(ISNUMBER($D237)),NOT(ISNUMBER($E237))),"",IF($E237&lt;$D237,"",IF(IF($AE237="半年付",2,IF($AE237="季度付",4,IF($AE237="月付",12,IF($AE237="半月付",24,1))))=1,1,MAX(1,ROUND(($E237-$D237+1)/365*IF($AE237="半年付",2,IF($AE237="季度付",4,IF($AE237="月付",12,IF($AE237="半月付",24,1)))),0)))))</f>
        <v/>
      </c>
      <c r="AO237" s="271" t="str">
        <f aca="true">IF($AN237="","",MIN($AN237,MAX(0,INT((TODAY()-付款宽限天数-$D237)/(($E237-$D237+1)/$AN237))+1)))</f>
        <v/>
      </c>
    </row>
    <row r="238" customFormat="false" ht="18" hidden="false" customHeight="false" outlineLevel="0" collapsed="false">
      <c r="F238" s="200" t="str">
        <f aca="true">IF(TRIM($B238&amp;$C238)="","",IF(OR(ISNUMBER(SEARCH("未",$A238)),ISNUMBER(SEARCH("送出",$A238)),AND(TRIM($A238)="",NOT(ISNUMBER($D238)),N($H238)=0)),"【合同未回】","")&amp;IF(NOT(ISNUMBER($E238)),IF(OR(ISNUMBER(SEARCH("未",$A238)),ISNUMBER(SEARCH("送出",$A238)),AND(TRIM($A238)="",NOT(ISNUMBER($D238)),N($H238)=0)),"","【未填合同期】"),IF($E238&lt;TODAY(),"【已到期】",IF($E238-TODAY()&lt;=提醒天数,"【即将到期，剩余"&amp;($E238-TODAY())&amp;"天】","【正常】")))&amp;IF(OR($AD238="安装免保",$AD238="技术免保",$AD238="质保期内"),"【"&amp;$AD238&amp;"】",""))</f>
        <v/>
      </c>
      <c r="K238" s="267" t="str">
        <f aca="false">IF(OR(N($H238)=0,N($I238)=0),"",ROUND(N($H238)*N($I238)*IF(N($J238)=0,1,N($J238)),2))</f>
        <v/>
      </c>
      <c r="M238" s="267" t="str">
        <f aca="false">IF(TRIM($B238&amp;$C238)="","",IF(AND(N($K238)=0,N($L238)=0),"",ROUND(N($K238)+N($L238),2)))</f>
        <v/>
      </c>
      <c r="S238" s="267"/>
      <c r="T238" s="268" t="str">
        <f aca="false">IF(TRIM($B238&amp;$C238)="","",IF(N($O238)=0,"",MAX(0,MIN(N($O238)-N($Q238),N($W238)))))</f>
        <v/>
      </c>
      <c r="U238" s="268" t="str">
        <f aca="false">IF(TRIM($B238&amp;$C238)="","",IF(N($Q238)&lt;=N($O238),"",N($Q238)-N($O238)))</f>
        <v/>
      </c>
      <c r="V238" s="268" t="str">
        <f aca="false">IF(OR(TRIM($B238&amp;$C238)="",$W238=""),"",MAX(0,N($W238))-N($T238))</f>
        <v/>
      </c>
      <c r="W238" s="268" t="str">
        <f aca="false">IF(TRIM($B238&amp;$C238)="","",IF(AND(N($M238)=0,N($Q238)+N($R238)+N($S238)=0),"",ROUND(N($M238)-N($Q238)-N($R238)-N($S238),2)))</f>
        <v/>
      </c>
      <c r="X238" s="269" t="str">
        <f aca="false">IF(TRIM($B238&amp;$C238)="","",IF(N($M238)=0,IF((N($Q238)+N($R238)+N($S238))=0,"—未填单价","未填单价，已收 "&amp;TEXT((N($Q238)+N($R238)+N($S238)),"#,##0.00")),IF(N($W238)&gt;0.005,"欠 "&amp;TEXT(N($W238),"#,##0.00")&amp;IF(N($T238)&gt;0,"（开票未到账 "&amp;TEXT(N($T238),"#,##0.00")&amp;"）","")&amp;IF(N($V238)&gt;0,"（未开票 "&amp;TEXT(N($V238),"#,##0.00")&amp;"）",""),IF(N($W238)&lt;-0.005,"多收 "&amp;TEXT(-N($W238),"#,##0.00"),"✔ 已结清")))&amp;IF(N($U238)&gt;0,"｜到账未开票 "&amp;TEXT(N($U238),"#,##0.00")&amp;"，待补票","")&amp;IF(N($R238)&gt;0,"｜收现 "&amp;TEXT(N($R238),"#,##0.00"),"")&amp;IF(N($S238)&gt;0,"｜收款不开票 "&amp;TEXT(N($S238),"#,##0.00"),""))</f>
        <v/>
      </c>
      <c r="Y238" s="312"/>
      <c r="AC238" s="267" t="str">
        <f aca="false">IF(OR(N($O238)=0,N($AB238)=0),"",ROUND(N($O238)/(1+N($AB238))*N($AB238),2))</f>
        <v/>
      </c>
      <c r="AD238" s="312"/>
      <c r="AE238" s="312"/>
      <c r="AF238" s="270" t="str">
        <f aca="false">IF($AN238="","",IF($AN238=1,IF($AO238&gt;=1,"一次性·已到收款期","一次性·未到期"),$AE238&amp;" 第"&amp;$AO238&amp;"/"&amp;$AN238&amp;"期"))</f>
        <v/>
      </c>
      <c r="AG238" s="268" t="str">
        <f aca="false">IF(OR($AN238="",N($M238)=0),"",ROUND(N($K238)*$AO238/$AN238,2)+N($L238))</f>
        <v/>
      </c>
      <c r="AH238" s="268" t="str">
        <f aca="false">IF($AG238="","",MAX(0,ROUND($AG238-(N($Q238)+N($R238)+N($S238)),2)))</f>
        <v/>
      </c>
      <c r="AI238" s="268" t="str">
        <f aca="false">IF(OR(TRIM($B238&amp;$C238)="",NOT(ISNUMBER($D238))),"",SUMIFS($W$3:$W$1001,$AK$3:$AK$1001,$AK238,$D$3:$D$1001,"&lt;"&amp;$D238))</f>
        <v/>
      </c>
      <c r="AJ238" s="268" t="str">
        <f aca="false">IF(TRIM($B238&amp;$C238)="","",SUMIFS($W$3:$W$1001,$AK$3:$AK$1001,$AK238))</f>
        <v/>
      </c>
      <c r="AK238" s="270" t="str">
        <f aca="false">IF(TRIM($B238&amp;$C238)="","",TRIM($B238)&amp;"｜"&amp;TRIM($C238))</f>
        <v/>
      </c>
      <c r="AL238" s="268" t="str">
        <f aca="false">IF(TRIM($B238&amp;$C238)="","",MIN(N($O238),N($Q238)))</f>
        <v/>
      </c>
      <c r="AM238" s="271" t="str">
        <f aca="false">IF(ISNUMBER($D238),YEAR($D238),"")</f>
        <v/>
      </c>
      <c r="AN238" s="271" t="str">
        <f aca="false">IF(OR(TRIM($B238&amp;$C238)="",NOT(ISNUMBER($D238)),NOT(ISNUMBER($E238))),"",IF($E238&lt;$D238,"",IF(IF($AE238="半年付",2,IF($AE238="季度付",4,IF($AE238="月付",12,IF($AE238="半月付",24,1))))=1,1,MAX(1,ROUND(($E238-$D238+1)/365*IF($AE238="半年付",2,IF($AE238="季度付",4,IF($AE238="月付",12,IF($AE238="半月付",24,1)))),0)))))</f>
        <v/>
      </c>
      <c r="AO238" s="271" t="str">
        <f aca="true">IF($AN238="","",MIN($AN238,MAX(0,INT((TODAY()-付款宽限天数-$D238)/(($E238-$D238+1)/$AN238))+1)))</f>
        <v/>
      </c>
    </row>
    <row r="239" customFormat="false" ht="18" hidden="false" customHeight="false" outlineLevel="0" collapsed="false">
      <c r="F239" s="200" t="str">
        <f aca="true">IF(TRIM($B239&amp;$C239)="","",IF(OR(ISNUMBER(SEARCH("未",$A239)),ISNUMBER(SEARCH("送出",$A239)),AND(TRIM($A239)="",NOT(ISNUMBER($D239)),N($H239)=0)),"【合同未回】","")&amp;IF(NOT(ISNUMBER($E239)),IF(OR(ISNUMBER(SEARCH("未",$A239)),ISNUMBER(SEARCH("送出",$A239)),AND(TRIM($A239)="",NOT(ISNUMBER($D239)),N($H239)=0)),"","【未填合同期】"),IF($E239&lt;TODAY(),"【已到期】",IF($E239-TODAY()&lt;=提醒天数,"【即将到期，剩余"&amp;($E239-TODAY())&amp;"天】","【正常】")))&amp;IF(OR($AD239="安装免保",$AD239="技术免保",$AD239="质保期内"),"【"&amp;$AD239&amp;"】",""))</f>
        <v/>
      </c>
      <c r="K239" s="267" t="str">
        <f aca="false">IF(OR(N($H239)=0,N($I239)=0),"",ROUND(N($H239)*N($I239)*IF(N($J239)=0,1,N($J239)),2))</f>
        <v/>
      </c>
      <c r="M239" s="267" t="str">
        <f aca="false">IF(TRIM($B239&amp;$C239)="","",IF(AND(N($K239)=0,N($L239)=0),"",ROUND(N($K239)+N($L239),2)))</f>
        <v/>
      </c>
      <c r="S239" s="267"/>
      <c r="T239" s="268" t="str">
        <f aca="false">IF(TRIM($B239&amp;$C239)="","",IF(N($O239)=0,"",MAX(0,MIN(N($O239)-N($Q239),N($W239)))))</f>
        <v/>
      </c>
      <c r="U239" s="268" t="str">
        <f aca="false">IF(TRIM($B239&amp;$C239)="","",IF(N($Q239)&lt;=N($O239),"",N($Q239)-N($O239)))</f>
        <v/>
      </c>
      <c r="V239" s="268" t="str">
        <f aca="false">IF(OR(TRIM($B239&amp;$C239)="",$W239=""),"",MAX(0,N($W239))-N($T239))</f>
        <v/>
      </c>
      <c r="W239" s="268" t="str">
        <f aca="false">IF(TRIM($B239&amp;$C239)="","",IF(AND(N($M239)=0,N($Q239)+N($R239)+N($S239)=0),"",ROUND(N($M239)-N($Q239)-N($R239)-N($S239),2)))</f>
        <v/>
      </c>
      <c r="X239" s="269" t="str">
        <f aca="false">IF(TRIM($B239&amp;$C239)="","",IF(N($M239)=0,IF((N($Q239)+N($R239)+N($S239))=0,"—未填单价","未填单价，已收 "&amp;TEXT((N($Q239)+N($R239)+N($S239)),"#,##0.00")),IF(N($W239)&gt;0.005,"欠 "&amp;TEXT(N($W239),"#,##0.00")&amp;IF(N($T239)&gt;0,"（开票未到账 "&amp;TEXT(N($T239),"#,##0.00")&amp;"）","")&amp;IF(N($V239)&gt;0,"（未开票 "&amp;TEXT(N($V239),"#,##0.00")&amp;"）",""),IF(N($W239)&lt;-0.005,"多收 "&amp;TEXT(-N($W239),"#,##0.00"),"✔ 已结清")))&amp;IF(N($U239)&gt;0,"｜到账未开票 "&amp;TEXT(N($U239),"#,##0.00")&amp;"，待补票","")&amp;IF(N($R239)&gt;0,"｜收现 "&amp;TEXT(N($R239),"#,##0.00"),"")&amp;IF(N($S239)&gt;0,"｜收款不开票 "&amp;TEXT(N($S239),"#,##0.00"),""))</f>
        <v/>
      </c>
      <c r="Y239" s="312"/>
      <c r="AC239" s="267" t="str">
        <f aca="false">IF(OR(N($O239)=0,N($AB239)=0),"",ROUND(N($O239)/(1+N($AB239))*N($AB239),2))</f>
        <v/>
      </c>
      <c r="AD239" s="312"/>
      <c r="AE239" s="312"/>
      <c r="AF239" s="270" t="str">
        <f aca="false">IF($AN239="","",IF($AN239=1,IF($AO239&gt;=1,"一次性·已到收款期","一次性·未到期"),$AE239&amp;" 第"&amp;$AO239&amp;"/"&amp;$AN239&amp;"期"))</f>
        <v/>
      </c>
      <c r="AG239" s="268" t="str">
        <f aca="false">IF(OR($AN239="",N($M239)=0),"",ROUND(N($K239)*$AO239/$AN239,2)+N($L239))</f>
        <v/>
      </c>
      <c r="AH239" s="268" t="str">
        <f aca="false">IF($AG239="","",MAX(0,ROUND($AG239-(N($Q239)+N($R239)+N($S239)),2)))</f>
        <v/>
      </c>
      <c r="AI239" s="268" t="str">
        <f aca="false">IF(OR(TRIM($B239&amp;$C239)="",NOT(ISNUMBER($D239))),"",SUMIFS($W$3:$W$1001,$AK$3:$AK$1001,$AK239,$D$3:$D$1001,"&lt;"&amp;$D239))</f>
        <v/>
      </c>
      <c r="AJ239" s="268" t="str">
        <f aca="false">IF(TRIM($B239&amp;$C239)="","",SUMIFS($W$3:$W$1001,$AK$3:$AK$1001,$AK239))</f>
        <v/>
      </c>
      <c r="AK239" s="270" t="str">
        <f aca="false">IF(TRIM($B239&amp;$C239)="","",TRIM($B239)&amp;"｜"&amp;TRIM($C239))</f>
        <v/>
      </c>
      <c r="AL239" s="268" t="str">
        <f aca="false">IF(TRIM($B239&amp;$C239)="","",MIN(N($O239),N($Q239)))</f>
        <v/>
      </c>
      <c r="AM239" s="271" t="str">
        <f aca="false">IF(ISNUMBER($D239),YEAR($D239),"")</f>
        <v/>
      </c>
      <c r="AN239" s="271" t="str">
        <f aca="false">IF(OR(TRIM($B239&amp;$C239)="",NOT(ISNUMBER($D239)),NOT(ISNUMBER($E239))),"",IF($E239&lt;$D239,"",IF(IF($AE239="半年付",2,IF($AE239="季度付",4,IF($AE239="月付",12,IF($AE239="半月付",24,1))))=1,1,MAX(1,ROUND(($E239-$D239+1)/365*IF($AE239="半年付",2,IF($AE239="季度付",4,IF($AE239="月付",12,IF($AE239="半月付",24,1)))),0)))))</f>
        <v/>
      </c>
      <c r="AO239" s="271" t="str">
        <f aca="true">IF($AN239="","",MIN($AN239,MAX(0,INT((TODAY()-付款宽限天数-$D239)/(($E239-$D239+1)/$AN239))+1)))</f>
        <v/>
      </c>
    </row>
    <row r="240" customFormat="false" ht="18" hidden="false" customHeight="false" outlineLevel="0" collapsed="false">
      <c r="F240" s="200" t="str">
        <f aca="true">IF(TRIM($B240&amp;$C240)="","",IF(OR(ISNUMBER(SEARCH("未",$A240)),ISNUMBER(SEARCH("送出",$A240)),AND(TRIM($A240)="",NOT(ISNUMBER($D240)),N($H240)=0)),"【合同未回】","")&amp;IF(NOT(ISNUMBER($E240)),IF(OR(ISNUMBER(SEARCH("未",$A240)),ISNUMBER(SEARCH("送出",$A240)),AND(TRIM($A240)="",NOT(ISNUMBER($D240)),N($H240)=0)),"","【未填合同期】"),IF($E240&lt;TODAY(),"【已到期】",IF($E240-TODAY()&lt;=提醒天数,"【即将到期，剩余"&amp;($E240-TODAY())&amp;"天】","【正常】")))&amp;IF(OR($AD240="安装免保",$AD240="技术免保",$AD240="质保期内"),"【"&amp;$AD240&amp;"】",""))</f>
        <v/>
      </c>
      <c r="K240" s="267" t="str">
        <f aca="false">IF(OR(N($H240)=0,N($I240)=0),"",ROUND(N($H240)*N($I240)*IF(N($J240)=0,1,N($J240)),2))</f>
        <v/>
      </c>
      <c r="M240" s="267" t="str">
        <f aca="false">IF(TRIM($B240&amp;$C240)="","",IF(AND(N($K240)=0,N($L240)=0),"",ROUND(N($K240)+N($L240),2)))</f>
        <v/>
      </c>
      <c r="S240" s="267"/>
      <c r="T240" s="268" t="str">
        <f aca="false">IF(TRIM($B240&amp;$C240)="","",IF(N($O240)=0,"",MAX(0,MIN(N($O240)-N($Q240),N($W240)))))</f>
        <v/>
      </c>
      <c r="U240" s="268" t="str">
        <f aca="false">IF(TRIM($B240&amp;$C240)="","",IF(N($Q240)&lt;=N($O240),"",N($Q240)-N($O240)))</f>
        <v/>
      </c>
      <c r="V240" s="268" t="str">
        <f aca="false">IF(OR(TRIM($B240&amp;$C240)="",$W240=""),"",MAX(0,N($W240))-N($T240))</f>
        <v/>
      </c>
      <c r="W240" s="268" t="str">
        <f aca="false">IF(TRIM($B240&amp;$C240)="","",IF(AND(N($M240)=0,N($Q240)+N($R240)+N($S240)=0),"",ROUND(N($M240)-N($Q240)-N($R240)-N($S240),2)))</f>
        <v/>
      </c>
      <c r="X240" s="269" t="str">
        <f aca="false">IF(TRIM($B240&amp;$C240)="","",IF(N($M240)=0,IF((N($Q240)+N($R240)+N($S240))=0,"—未填单价","未填单价，已收 "&amp;TEXT((N($Q240)+N($R240)+N($S240)),"#,##0.00")),IF(N($W240)&gt;0.005,"欠 "&amp;TEXT(N($W240),"#,##0.00")&amp;IF(N($T240)&gt;0,"（开票未到账 "&amp;TEXT(N($T240),"#,##0.00")&amp;"）","")&amp;IF(N($V240)&gt;0,"（未开票 "&amp;TEXT(N($V240),"#,##0.00")&amp;"）",""),IF(N($W240)&lt;-0.005,"多收 "&amp;TEXT(-N($W240),"#,##0.00"),"✔ 已结清")))&amp;IF(N($U240)&gt;0,"｜到账未开票 "&amp;TEXT(N($U240),"#,##0.00")&amp;"，待补票","")&amp;IF(N($R240)&gt;0,"｜收现 "&amp;TEXT(N($R240),"#,##0.00"),"")&amp;IF(N($S240)&gt;0,"｜收款不开票 "&amp;TEXT(N($S240),"#,##0.00"),""))</f>
        <v/>
      </c>
      <c r="Y240" s="312"/>
      <c r="AC240" s="267" t="str">
        <f aca="false">IF(OR(N($O240)=0,N($AB240)=0),"",ROUND(N($O240)/(1+N($AB240))*N($AB240),2))</f>
        <v/>
      </c>
      <c r="AD240" s="312"/>
      <c r="AE240" s="312"/>
      <c r="AF240" s="270" t="str">
        <f aca="false">IF($AN240="","",IF($AN240=1,IF($AO240&gt;=1,"一次性·已到收款期","一次性·未到期"),$AE240&amp;" 第"&amp;$AO240&amp;"/"&amp;$AN240&amp;"期"))</f>
        <v/>
      </c>
      <c r="AG240" s="268" t="str">
        <f aca="false">IF(OR($AN240="",N($M240)=0),"",ROUND(N($K240)*$AO240/$AN240,2)+N($L240))</f>
        <v/>
      </c>
      <c r="AH240" s="268" t="str">
        <f aca="false">IF($AG240="","",MAX(0,ROUND($AG240-(N($Q240)+N($R240)+N($S240)),2)))</f>
        <v/>
      </c>
      <c r="AI240" s="268" t="str">
        <f aca="false">IF(OR(TRIM($B240&amp;$C240)="",NOT(ISNUMBER($D240))),"",SUMIFS($W$3:$W$1001,$AK$3:$AK$1001,$AK240,$D$3:$D$1001,"&lt;"&amp;$D240))</f>
        <v/>
      </c>
      <c r="AJ240" s="268" t="str">
        <f aca="false">IF(TRIM($B240&amp;$C240)="","",SUMIFS($W$3:$W$1001,$AK$3:$AK$1001,$AK240))</f>
        <v/>
      </c>
      <c r="AK240" s="270" t="str">
        <f aca="false">IF(TRIM($B240&amp;$C240)="","",TRIM($B240)&amp;"｜"&amp;TRIM($C240))</f>
        <v/>
      </c>
      <c r="AL240" s="268" t="str">
        <f aca="false">IF(TRIM($B240&amp;$C240)="","",MIN(N($O240),N($Q240)))</f>
        <v/>
      </c>
      <c r="AM240" s="271" t="str">
        <f aca="false">IF(ISNUMBER($D240),YEAR($D240),"")</f>
        <v/>
      </c>
      <c r="AN240" s="271" t="str">
        <f aca="false">IF(OR(TRIM($B240&amp;$C240)="",NOT(ISNUMBER($D240)),NOT(ISNUMBER($E240))),"",IF($E240&lt;$D240,"",IF(IF($AE240="半年付",2,IF($AE240="季度付",4,IF($AE240="月付",12,IF($AE240="半月付",24,1))))=1,1,MAX(1,ROUND(($E240-$D240+1)/365*IF($AE240="半年付",2,IF($AE240="季度付",4,IF($AE240="月付",12,IF($AE240="半月付",24,1)))),0)))))</f>
        <v/>
      </c>
      <c r="AO240" s="271" t="str">
        <f aca="true">IF($AN240="","",MIN($AN240,MAX(0,INT((TODAY()-付款宽限天数-$D240)/(($E240-$D240+1)/$AN240))+1)))</f>
        <v/>
      </c>
    </row>
    <row r="241" customFormat="false" ht="18" hidden="false" customHeight="false" outlineLevel="0" collapsed="false">
      <c r="F241" s="200" t="str">
        <f aca="true">IF(TRIM($B241&amp;$C241)="","",IF(OR(ISNUMBER(SEARCH("未",$A241)),ISNUMBER(SEARCH("送出",$A241)),AND(TRIM($A241)="",NOT(ISNUMBER($D241)),N($H241)=0)),"【合同未回】","")&amp;IF(NOT(ISNUMBER($E241)),IF(OR(ISNUMBER(SEARCH("未",$A241)),ISNUMBER(SEARCH("送出",$A241)),AND(TRIM($A241)="",NOT(ISNUMBER($D241)),N($H241)=0)),"","【未填合同期】"),IF($E241&lt;TODAY(),"【已到期】",IF($E241-TODAY()&lt;=提醒天数,"【即将到期，剩余"&amp;($E241-TODAY())&amp;"天】","【正常】")))&amp;IF(OR($AD241="安装免保",$AD241="技术免保",$AD241="质保期内"),"【"&amp;$AD241&amp;"】",""))</f>
        <v/>
      </c>
      <c r="K241" s="267" t="str">
        <f aca="false">IF(OR(N($H241)=0,N($I241)=0),"",ROUND(N($H241)*N($I241)*IF(N($J241)=0,1,N($J241)),2))</f>
        <v/>
      </c>
      <c r="M241" s="267" t="str">
        <f aca="false">IF(TRIM($B241&amp;$C241)="","",IF(AND(N($K241)=0,N($L241)=0),"",ROUND(N($K241)+N($L241),2)))</f>
        <v/>
      </c>
      <c r="S241" s="267"/>
      <c r="T241" s="268" t="str">
        <f aca="false">IF(TRIM($B241&amp;$C241)="","",IF(N($O241)=0,"",MAX(0,MIN(N($O241)-N($Q241),N($W241)))))</f>
        <v/>
      </c>
      <c r="U241" s="268" t="str">
        <f aca="false">IF(TRIM($B241&amp;$C241)="","",IF(N($Q241)&lt;=N($O241),"",N($Q241)-N($O241)))</f>
        <v/>
      </c>
      <c r="V241" s="268" t="str">
        <f aca="false">IF(OR(TRIM($B241&amp;$C241)="",$W241=""),"",MAX(0,N($W241))-N($T241))</f>
        <v/>
      </c>
      <c r="W241" s="268" t="str">
        <f aca="false">IF(TRIM($B241&amp;$C241)="","",IF(AND(N($M241)=0,N($Q241)+N($R241)+N($S241)=0),"",ROUND(N($M241)-N($Q241)-N($R241)-N($S241),2)))</f>
        <v/>
      </c>
      <c r="X241" s="269" t="str">
        <f aca="false">IF(TRIM($B241&amp;$C241)="","",IF(N($M241)=0,IF((N($Q241)+N($R241)+N($S241))=0,"—未填单价","未填单价，已收 "&amp;TEXT((N($Q241)+N($R241)+N($S241)),"#,##0.00")),IF(N($W241)&gt;0.005,"欠 "&amp;TEXT(N($W241),"#,##0.00")&amp;IF(N($T241)&gt;0,"（开票未到账 "&amp;TEXT(N($T241),"#,##0.00")&amp;"）","")&amp;IF(N($V241)&gt;0,"（未开票 "&amp;TEXT(N($V241),"#,##0.00")&amp;"）",""),IF(N($W241)&lt;-0.005,"多收 "&amp;TEXT(-N($W241),"#,##0.00"),"✔ 已结清")))&amp;IF(N($U241)&gt;0,"｜到账未开票 "&amp;TEXT(N($U241),"#,##0.00")&amp;"，待补票","")&amp;IF(N($R241)&gt;0,"｜收现 "&amp;TEXT(N($R241),"#,##0.00"),"")&amp;IF(N($S241)&gt;0,"｜收款不开票 "&amp;TEXT(N($S241),"#,##0.00"),""))</f>
        <v/>
      </c>
      <c r="Y241" s="312"/>
      <c r="AC241" s="267" t="str">
        <f aca="false">IF(OR(N($O241)=0,N($AB241)=0),"",ROUND(N($O241)/(1+N($AB241))*N($AB241),2))</f>
        <v/>
      </c>
      <c r="AD241" s="312"/>
      <c r="AE241" s="312"/>
      <c r="AF241" s="270" t="str">
        <f aca="false">IF($AN241="","",IF($AN241=1,IF($AO241&gt;=1,"一次性·已到收款期","一次性·未到期"),$AE241&amp;" 第"&amp;$AO241&amp;"/"&amp;$AN241&amp;"期"))</f>
        <v/>
      </c>
      <c r="AG241" s="268" t="str">
        <f aca="false">IF(OR($AN241="",N($M241)=0),"",ROUND(N($K241)*$AO241/$AN241,2)+N($L241))</f>
        <v/>
      </c>
      <c r="AH241" s="268" t="str">
        <f aca="false">IF($AG241="","",MAX(0,ROUND($AG241-(N($Q241)+N($R241)+N($S241)),2)))</f>
        <v/>
      </c>
      <c r="AI241" s="268" t="str">
        <f aca="false">IF(OR(TRIM($B241&amp;$C241)="",NOT(ISNUMBER($D241))),"",SUMIFS($W$3:$W$1001,$AK$3:$AK$1001,$AK241,$D$3:$D$1001,"&lt;"&amp;$D241))</f>
        <v/>
      </c>
      <c r="AJ241" s="268" t="str">
        <f aca="false">IF(TRIM($B241&amp;$C241)="","",SUMIFS($W$3:$W$1001,$AK$3:$AK$1001,$AK241))</f>
        <v/>
      </c>
      <c r="AK241" s="270" t="str">
        <f aca="false">IF(TRIM($B241&amp;$C241)="","",TRIM($B241)&amp;"｜"&amp;TRIM($C241))</f>
        <v/>
      </c>
      <c r="AL241" s="268" t="str">
        <f aca="false">IF(TRIM($B241&amp;$C241)="","",MIN(N($O241),N($Q241)))</f>
        <v/>
      </c>
      <c r="AM241" s="271" t="str">
        <f aca="false">IF(ISNUMBER($D241),YEAR($D241),"")</f>
        <v/>
      </c>
      <c r="AN241" s="271" t="str">
        <f aca="false">IF(OR(TRIM($B241&amp;$C241)="",NOT(ISNUMBER($D241)),NOT(ISNUMBER($E241))),"",IF($E241&lt;$D241,"",IF(IF($AE241="半年付",2,IF($AE241="季度付",4,IF($AE241="月付",12,IF($AE241="半月付",24,1))))=1,1,MAX(1,ROUND(($E241-$D241+1)/365*IF($AE241="半年付",2,IF($AE241="季度付",4,IF($AE241="月付",12,IF($AE241="半月付",24,1)))),0)))))</f>
        <v/>
      </c>
      <c r="AO241" s="271" t="str">
        <f aca="true">IF($AN241="","",MIN($AN241,MAX(0,INT((TODAY()-付款宽限天数-$D241)/(($E241-$D241+1)/$AN241))+1)))</f>
        <v/>
      </c>
    </row>
    <row r="242" customFormat="false" ht="18" hidden="false" customHeight="false" outlineLevel="0" collapsed="false">
      <c r="F242" s="200" t="str">
        <f aca="true">IF(TRIM($B242&amp;$C242)="","",IF(OR(ISNUMBER(SEARCH("未",$A242)),ISNUMBER(SEARCH("送出",$A242)),AND(TRIM($A242)="",NOT(ISNUMBER($D242)),N($H242)=0)),"【合同未回】","")&amp;IF(NOT(ISNUMBER($E242)),IF(OR(ISNUMBER(SEARCH("未",$A242)),ISNUMBER(SEARCH("送出",$A242)),AND(TRIM($A242)="",NOT(ISNUMBER($D242)),N($H242)=0)),"","【未填合同期】"),IF($E242&lt;TODAY(),"【已到期】",IF($E242-TODAY()&lt;=提醒天数,"【即将到期，剩余"&amp;($E242-TODAY())&amp;"天】","【正常】")))&amp;IF(OR($AD242="安装免保",$AD242="技术免保",$AD242="质保期内"),"【"&amp;$AD242&amp;"】",""))</f>
        <v/>
      </c>
      <c r="K242" s="267" t="str">
        <f aca="false">IF(OR(N($H242)=0,N($I242)=0),"",ROUND(N($H242)*N($I242)*IF(N($J242)=0,1,N($J242)),2))</f>
        <v/>
      </c>
      <c r="M242" s="267" t="str">
        <f aca="false">IF(TRIM($B242&amp;$C242)="","",IF(AND(N($K242)=0,N($L242)=0),"",ROUND(N($K242)+N($L242),2)))</f>
        <v/>
      </c>
      <c r="S242" s="267"/>
      <c r="T242" s="268" t="str">
        <f aca="false">IF(TRIM($B242&amp;$C242)="","",IF(N($O242)=0,"",MAX(0,MIN(N($O242)-N($Q242),N($W242)))))</f>
        <v/>
      </c>
      <c r="U242" s="268" t="str">
        <f aca="false">IF(TRIM($B242&amp;$C242)="","",IF(N($Q242)&lt;=N($O242),"",N($Q242)-N($O242)))</f>
        <v/>
      </c>
      <c r="V242" s="268" t="str">
        <f aca="false">IF(OR(TRIM($B242&amp;$C242)="",$W242=""),"",MAX(0,N($W242))-N($T242))</f>
        <v/>
      </c>
      <c r="W242" s="268" t="str">
        <f aca="false">IF(TRIM($B242&amp;$C242)="","",IF(AND(N($M242)=0,N($Q242)+N($R242)+N($S242)=0),"",ROUND(N($M242)-N($Q242)-N($R242)-N($S242),2)))</f>
        <v/>
      </c>
      <c r="X242" s="269" t="str">
        <f aca="false">IF(TRIM($B242&amp;$C242)="","",IF(N($M242)=0,IF((N($Q242)+N($R242)+N($S242))=0,"—未填单价","未填单价，已收 "&amp;TEXT((N($Q242)+N($R242)+N($S242)),"#,##0.00")),IF(N($W242)&gt;0.005,"欠 "&amp;TEXT(N($W242),"#,##0.00")&amp;IF(N($T242)&gt;0,"（开票未到账 "&amp;TEXT(N($T242),"#,##0.00")&amp;"）","")&amp;IF(N($V242)&gt;0,"（未开票 "&amp;TEXT(N($V242),"#,##0.00")&amp;"）",""),IF(N($W242)&lt;-0.005,"多收 "&amp;TEXT(-N($W242),"#,##0.00"),"✔ 已结清")))&amp;IF(N($U242)&gt;0,"｜到账未开票 "&amp;TEXT(N($U242),"#,##0.00")&amp;"，待补票","")&amp;IF(N($R242)&gt;0,"｜收现 "&amp;TEXT(N($R242),"#,##0.00"),"")&amp;IF(N($S242)&gt;0,"｜收款不开票 "&amp;TEXT(N($S242),"#,##0.00"),""))</f>
        <v/>
      </c>
      <c r="Y242" s="312"/>
      <c r="AC242" s="267" t="str">
        <f aca="false">IF(OR(N($O242)=0,N($AB242)=0),"",ROUND(N($O242)/(1+N($AB242))*N($AB242),2))</f>
        <v/>
      </c>
      <c r="AD242" s="312"/>
      <c r="AE242" s="312"/>
      <c r="AF242" s="270" t="str">
        <f aca="false">IF($AN242="","",IF($AN242=1,IF($AO242&gt;=1,"一次性·已到收款期","一次性·未到期"),$AE242&amp;" 第"&amp;$AO242&amp;"/"&amp;$AN242&amp;"期"))</f>
        <v/>
      </c>
      <c r="AG242" s="268" t="str">
        <f aca="false">IF(OR($AN242="",N($M242)=0),"",ROUND(N($K242)*$AO242/$AN242,2)+N($L242))</f>
        <v/>
      </c>
      <c r="AH242" s="268" t="str">
        <f aca="false">IF($AG242="","",MAX(0,ROUND($AG242-(N($Q242)+N($R242)+N($S242)),2)))</f>
        <v/>
      </c>
      <c r="AI242" s="268" t="str">
        <f aca="false">IF(OR(TRIM($B242&amp;$C242)="",NOT(ISNUMBER($D242))),"",SUMIFS($W$3:$W$1001,$AK$3:$AK$1001,$AK242,$D$3:$D$1001,"&lt;"&amp;$D242))</f>
        <v/>
      </c>
      <c r="AJ242" s="268" t="str">
        <f aca="false">IF(TRIM($B242&amp;$C242)="","",SUMIFS($W$3:$W$1001,$AK$3:$AK$1001,$AK242))</f>
        <v/>
      </c>
      <c r="AK242" s="270" t="str">
        <f aca="false">IF(TRIM($B242&amp;$C242)="","",TRIM($B242)&amp;"｜"&amp;TRIM($C242))</f>
        <v/>
      </c>
      <c r="AL242" s="268" t="str">
        <f aca="false">IF(TRIM($B242&amp;$C242)="","",MIN(N($O242),N($Q242)))</f>
        <v/>
      </c>
      <c r="AM242" s="271" t="str">
        <f aca="false">IF(ISNUMBER($D242),YEAR($D242),"")</f>
        <v/>
      </c>
      <c r="AN242" s="271" t="str">
        <f aca="false">IF(OR(TRIM($B242&amp;$C242)="",NOT(ISNUMBER($D242)),NOT(ISNUMBER($E242))),"",IF($E242&lt;$D242,"",IF(IF($AE242="半年付",2,IF($AE242="季度付",4,IF($AE242="月付",12,IF($AE242="半月付",24,1))))=1,1,MAX(1,ROUND(($E242-$D242+1)/365*IF($AE242="半年付",2,IF($AE242="季度付",4,IF($AE242="月付",12,IF($AE242="半月付",24,1)))),0)))))</f>
        <v/>
      </c>
      <c r="AO242" s="271" t="str">
        <f aca="true">IF($AN242="","",MIN($AN242,MAX(0,INT((TODAY()-付款宽限天数-$D242)/(($E242-$D242+1)/$AN242))+1)))</f>
        <v/>
      </c>
    </row>
    <row r="243" customFormat="false" ht="18" hidden="false" customHeight="false" outlineLevel="0" collapsed="false">
      <c r="F243" s="200" t="str">
        <f aca="true">IF(TRIM($B243&amp;$C243)="","",IF(OR(ISNUMBER(SEARCH("未",$A243)),ISNUMBER(SEARCH("送出",$A243)),AND(TRIM($A243)="",NOT(ISNUMBER($D243)),N($H243)=0)),"【合同未回】","")&amp;IF(NOT(ISNUMBER($E243)),IF(OR(ISNUMBER(SEARCH("未",$A243)),ISNUMBER(SEARCH("送出",$A243)),AND(TRIM($A243)="",NOT(ISNUMBER($D243)),N($H243)=0)),"","【未填合同期】"),IF($E243&lt;TODAY(),"【已到期】",IF($E243-TODAY()&lt;=提醒天数,"【即将到期，剩余"&amp;($E243-TODAY())&amp;"天】","【正常】")))&amp;IF(OR($AD243="安装免保",$AD243="技术免保",$AD243="质保期内"),"【"&amp;$AD243&amp;"】",""))</f>
        <v/>
      </c>
      <c r="K243" s="267" t="str">
        <f aca="false">IF(OR(N($H243)=0,N($I243)=0),"",ROUND(N($H243)*N($I243)*IF(N($J243)=0,1,N($J243)),2))</f>
        <v/>
      </c>
      <c r="M243" s="267" t="str">
        <f aca="false">IF(TRIM($B243&amp;$C243)="","",IF(AND(N($K243)=0,N($L243)=0),"",ROUND(N($K243)+N($L243),2)))</f>
        <v/>
      </c>
      <c r="S243" s="267"/>
      <c r="T243" s="268" t="str">
        <f aca="false">IF(TRIM($B243&amp;$C243)="","",IF(N($O243)=0,"",MAX(0,MIN(N($O243)-N($Q243),N($W243)))))</f>
        <v/>
      </c>
      <c r="U243" s="268" t="str">
        <f aca="false">IF(TRIM($B243&amp;$C243)="","",IF(N($Q243)&lt;=N($O243),"",N($Q243)-N($O243)))</f>
        <v/>
      </c>
      <c r="V243" s="268" t="str">
        <f aca="false">IF(OR(TRIM($B243&amp;$C243)="",$W243=""),"",MAX(0,N($W243))-N($T243))</f>
        <v/>
      </c>
      <c r="W243" s="268" t="str">
        <f aca="false">IF(TRIM($B243&amp;$C243)="","",IF(AND(N($M243)=0,N($Q243)+N($R243)+N($S243)=0),"",ROUND(N($M243)-N($Q243)-N($R243)-N($S243),2)))</f>
        <v/>
      </c>
      <c r="X243" s="269" t="str">
        <f aca="false">IF(TRIM($B243&amp;$C243)="","",IF(N($M243)=0,IF((N($Q243)+N($R243)+N($S243))=0,"—未填单价","未填单价，已收 "&amp;TEXT((N($Q243)+N($R243)+N($S243)),"#,##0.00")),IF(N($W243)&gt;0.005,"欠 "&amp;TEXT(N($W243),"#,##0.00")&amp;IF(N($T243)&gt;0,"（开票未到账 "&amp;TEXT(N($T243),"#,##0.00")&amp;"）","")&amp;IF(N($V243)&gt;0,"（未开票 "&amp;TEXT(N($V243),"#,##0.00")&amp;"）",""),IF(N($W243)&lt;-0.005,"多收 "&amp;TEXT(-N($W243),"#,##0.00"),"✔ 已结清")))&amp;IF(N($U243)&gt;0,"｜到账未开票 "&amp;TEXT(N($U243),"#,##0.00")&amp;"，待补票","")&amp;IF(N($R243)&gt;0,"｜收现 "&amp;TEXT(N($R243),"#,##0.00"),"")&amp;IF(N($S243)&gt;0,"｜收款不开票 "&amp;TEXT(N($S243),"#,##0.00"),""))</f>
        <v/>
      </c>
      <c r="Y243" s="312"/>
      <c r="AC243" s="267" t="str">
        <f aca="false">IF(OR(N($O243)=0,N($AB243)=0),"",ROUND(N($O243)/(1+N($AB243))*N($AB243),2))</f>
        <v/>
      </c>
      <c r="AD243" s="312"/>
      <c r="AE243" s="312"/>
      <c r="AF243" s="270" t="str">
        <f aca="false">IF($AN243="","",IF($AN243=1,IF($AO243&gt;=1,"一次性·已到收款期","一次性·未到期"),$AE243&amp;" 第"&amp;$AO243&amp;"/"&amp;$AN243&amp;"期"))</f>
        <v/>
      </c>
      <c r="AG243" s="268" t="str">
        <f aca="false">IF(OR($AN243="",N($M243)=0),"",ROUND(N($K243)*$AO243/$AN243,2)+N($L243))</f>
        <v/>
      </c>
      <c r="AH243" s="268" t="str">
        <f aca="false">IF($AG243="","",MAX(0,ROUND($AG243-(N($Q243)+N($R243)+N($S243)),2)))</f>
        <v/>
      </c>
      <c r="AI243" s="268" t="str">
        <f aca="false">IF(OR(TRIM($B243&amp;$C243)="",NOT(ISNUMBER($D243))),"",SUMIFS($W$3:$W$1001,$AK$3:$AK$1001,$AK243,$D$3:$D$1001,"&lt;"&amp;$D243))</f>
        <v/>
      </c>
      <c r="AJ243" s="268" t="str">
        <f aca="false">IF(TRIM($B243&amp;$C243)="","",SUMIFS($W$3:$W$1001,$AK$3:$AK$1001,$AK243))</f>
        <v/>
      </c>
      <c r="AK243" s="270" t="str">
        <f aca="false">IF(TRIM($B243&amp;$C243)="","",TRIM($B243)&amp;"｜"&amp;TRIM($C243))</f>
        <v/>
      </c>
      <c r="AL243" s="268" t="str">
        <f aca="false">IF(TRIM($B243&amp;$C243)="","",MIN(N($O243),N($Q243)))</f>
        <v/>
      </c>
      <c r="AM243" s="271" t="str">
        <f aca="false">IF(ISNUMBER($D243),YEAR($D243),"")</f>
        <v/>
      </c>
      <c r="AN243" s="271" t="str">
        <f aca="false">IF(OR(TRIM($B243&amp;$C243)="",NOT(ISNUMBER($D243)),NOT(ISNUMBER($E243))),"",IF($E243&lt;$D243,"",IF(IF($AE243="半年付",2,IF($AE243="季度付",4,IF($AE243="月付",12,IF($AE243="半月付",24,1))))=1,1,MAX(1,ROUND(($E243-$D243+1)/365*IF($AE243="半年付",2,IF($AE243="季度付",4,IF($AE243="月付",12,IF($AE243="半月付",24,1)))),0)))))</f>
        <v/>
      </c>
      <c r="AO243" s="271" t="str">
        <f aca="true">IF($AN243="","",MIN($AN243,MAX(0,INT((TODAY()-付款宽限天数-$D243)/(($E243-$D243+1)/$AN243))+1)))</f>
        <v/>
      </c>
    </row>
    <row r="244" customFormat="false" ht="18" hidden="false" customHeight="false" outlineLevel="0" collapsed="false">
      <c r="F244" s="200" t="str">
        <f aca="true">IF(TRIM($B244&amp;$C244)="","",IF(OR(ISNUMBER(SEARCH("未",$A244)),ISNUMBER(SEARCH("送出",$A244)),AND(TRIM($A244)="",NOT(ISNUMBER($D244)),N($H244)=0)),"【合同未回】","")&amp;IF(NOT(ISNUMBER($E244)),IF(OR(ISNUMBER(SEARCH("未",$A244)),ISNUMBER(SEARCH("送出",$A244)),AND(TRIM($A244)="",NOT(ISNUMBER($D244)),N($H244)=0)),"","【未填合同期】"),IF($E244&lt;TODAY(),"【已到期】",IF($E244-TODAY()&lt;=提醒天数,"【即将到期，剩余"&amp;($E244-TODAY())&amp;"天】","【正常】")))&amp;IF(OR($AD244="安装免保",$AD244="技术免保",$AD244="质保期内"),"【"&amp;$AD244&amp;"】",""))</f>
        <v/>
      </c>
      <c r="K244" s="267" t="str">
        <f aca="false">IF(OR(N($H244)=0,N($I244)=0),"",ROUND(N($H244)*N($I244)*IF(N($J244)=0,1,N($J244)),2))</f>
        <v/>
      </c>
      <c r="M244" s="267" t="str">
        <f aca="false">IF(TRIM($B244&amp;$C244)="","",IF(AND(N($K244)=0,N($L244)=0),"",ROUND(N($K244)+N($L244),2)))</f>
        <v/>
      </c>
      <c r="S244" s="267"/>
      <c r="T244" s="268" t="str">
        <f aca="false">IF(TRIM($B244&amp;$C244)="","",IF(N($O244)=0,"",MAX(0,MIN(N($O244)-N($Q244),N($W244)))))</f>
        <v/>
      </c>
      <c r="U244" s="268" t="str">
        <f aca="false">IF(TRIM($B244&amp;$C244)="","",IF(N($Q244)&lt;=N($O244),"",N($Q244)-N($O244)))</f>
        <v/>
      </c>
      <c r="V244" s="268" t="str">
        <f aca="false">IF(OR(TRIM($B244&amp;$C244)="",$W244=""),"",MAX(0,N($W244))-N($T244))</f>
        <v/>
      </c>
      <c r="W244" s="268" t="str">
        <f aca="false">IF(TRIM($B244&amp;$C244)="","",IF(AND(N($M244)=0,N($Q244)+N($R244)+N($S244)=0),"",ROUND(N($M244)-N($Q244)-N($R244)-N($S244),2)))</f>
        <v/>
      </c>
      <c r="X244" s="269" t="str">
        <f aca="false">IF(TRIM($B244&amp;$C244)="","",IF(N($M244)=0,IF((N($Q244)+N($R244)+N($S244))=0,"—未填单价","未填单价，已收 "&amp;TEXT((N($Q244)+N($R244)+N($S244)),"#,##0.00")),IF(N($W244)&gt;0.005,"欠 "&amp;TEXT(N($W244),"#,##0.00")&amp;IF(N($T244)&gt;0,"（开票未到账 "&amp;TEXT(N($T244),"#,##0.00")&amp;"）","")&amp;IF(N($V244)&gt;0,"（未开票 "&amp;TEXT(N($V244),"#,##0.00")&amp;"）",""),IF(N($W244)&lt;-0.005,"多收 "&amp;TEXT(-N($W244),"#,##0.00"),"✔ 已结清")))&amp;IF(N($U244)&gt;0,"｜到账未开票 "&amp;TEXT(N($U244),"#,##0.00")&amp;"，待补票","")&amp;IF(N($R244)&gt;0,"｜收现 "&amp;TEXT(N($R244),"#,##0.00"),"")&amp;IF(N($S244)&gt;0,"｜收款不开票 "&amp;TEXT(N($S244),"#,##0.00"),""))</f>
        <v/>
      </c>
      <c r="Y244" s="312"/>
      <c r="AC244" s="267" t="str">
        <f aca="false">IF(OR(N($O244)=0,N($AB244)=0),"",ROUND(N($O244)/(1+N($AB244))*N($AB244),2))</f>
        <v/>
      </c>
      <c r="AD244" s="312"/>
      <c r="AE244" s="312"/>
      <c r="AF244" s="270" t="str">
        <f aca="false">IF($AN244="","",IF($AN244=1,IF($AO244&gt;=1,"一次性·已到收款期","一次性·未到期"),$AE244&amp;" 第"&amp;$AO244&amp;"/"&amp;$AN244&amp;"期"))</f>
        <v/>
      </c>
      <c r="AG244" s="268" t="str">
        <f aca="false">IF(OR($AN244="",N($M244)=0),"",ROUND(N($K244)*$AO244/$AN244,2)+N($L244))</f>
        <v/>
      </c>
      <c r="AH244" s="268" t="str">
        <f aca="false">IF($AG244="","",MAX(0,ROUND($AG244-(N($Q244)+N($R244)+N($S244)),2)))</f>
        <v/>
      </c>
      <c r="AI244" s="268" t="str">
        <f aca="false">IF(OR(TRIM($B244&amp;$C244)="",NOT(ISNUMBER($D244))),"",SUMIFS($W$3:$W$1001,$AK$3:$AK$1001,$AK244,$D$3:$D$1001,"&lt;"&amp;$D244))</f>
        <v/>
      </c>
      <c r="AJ244" s="268" t="str">
        <f aca="false">IF(TRIM($B244&amp;$C244)="","",SUMIFS($W$3:$W$1001,$AK$3:$AK$1001,$AK244))</f>
        <v/>
      </c>
      <c r="AK244" s="270" t="str">
        <f aca="false">IF(TRIM($B244&amp;$C244)="","",TRIM($B244)&amp;"｜"&amp;TRIM($C244))</f>
        <v/>
      </c>
      <c r="AL244" s="268" t="str">
        <f aca="false">IF(TRIM($B244&amp;$C244)="","",MIN(N($O244),N($Q244)))</f>
        <v/>
      </c>
      <c r="AM244" s="271" t="str">
        <f aca="false">IF(ISNUMBER($D244),YEAR($D244),"")</f>
        <v/>
      </c>
      <c r="AN244" s="271" t="str">
        <f aca="false">IF(OR(TRIM($B244&amp;$C244)="",NOT(ISNUMBER($D244)),NOT(ISNUMBER($E244))),"",IF($E244&lt;$D244,"",IF(IF($AE244="半年付",2,IF($AE244="季度付",4,IF($AE244="月付",12,IF($AE244="半月付",24,1))))=1,1,MAX(1,ROUND(($E244-$D244+1)/365*IF($AE244="半年付",2,IF($AE244="季度付",4,IF($AE244="月付",12,IF($AE244="半月付",24,1)))),0)))))</f>
        <v/>
      </c>
      <c r="AO244" s="271" t="str">
        <f aca="true">IF($AN244="","",MIN($AN244,MAX(0,INT((TODAY()-付款宽限天数-$D244)/(($E244-$D244+1)/$AN244))+1)))</f>
        <v/>
      </c>
    </row>
    <row r="245" customFormat="false" ht="18" hidden="false" customHeight="false" outlineLevel="0" collapsed="false">
      <c r="F245" s="200" t="str">
        <f aca="true">IF(TRIM($B245&amp;$C245)="","",IF(OR(ISNUMBER(SEARCH("未",$A245)),ISNUMBER(SEARCH("送出",$A245)),AND(TRIM($A245)="",NOT(ISNUMBER($D245)),N($H245)=0)),"【合同未回】","")&amp;IF(NOT(ISNUMBER($E245)),IF(OR(ISNUMBER(SEARCH("未",$A245)),ISNUMBER(SEARCH("送出",$A245)),AND(TRIM($A245)="",NOT(ISNUMBER($D245)),N($H245)=0)),"","【未填合同期】"),IF($E245&lt;TODAY(),"【已到期】",IF($E245-TODAY()&lt;=提醒天数,"【即将到期，剩余"&amp;($E245-TODAY())&amp;"天】","【正常】")))&amp;IF(OR($AD245="安装免保",$AD245="技术免保",$AD245="质保期内"),"【"&amp;$AD245&amp;"】",""))</f>
        <v/>
      </c>
      <c r="K245" s="267" t="str">
        <f aca="false">IF(OR(N($H245)=0,N($I245)=0),"",ROUND(N($H245)*N($I245)*IF(N($J245)=0,1,N($J245)),2))</f>
        <v/>
      </c>
      <c r="M245" s="267" t="str">
        <f aca="false">IF(TRIM($B245&amp;$C245)="","",IF(AND(N($K245)=0,N($L245)=0),"",ROUND(N($K245)+N($L245),2)))</f>
        <v/>
      </c>
      <c r="S245" s="267"/>
      <c r="T245" s="268" t="str">
        <f aca="false">IF(TRIM($B245&amp;$C245)="","",IF(N($O245)=0,"",MAX(0,MIN(N($O245)-N($Q245),N($W245)))))</f>
        <v/>
      </c>
      <c r="U245" s="268" t="str">
        <f aca="false">IF(TRIM($B245&amp;$C245)="","",IF(N($Q245)&lt;=N($O245),"",N($Q245)-N($O245)))</f>
        <v/>
      </c>
      <c r="V245" s="268" t="str">
        <f aca="false">IF(OR(TRIM($B245&amp;$C245)="",$W245=""),"",MAX(0,N($W245))-N($T245))</f>
        <v/>
      </c>
      <c r="W245" s="268" t="str">
        <f aca="false">IF(TRIM($B245&amp;$C245)="","",IF(AND(N($M245)=0,N($Q245)+N($R245)+N($S245)=0),"",ROUND(N($M245)-N($Q245)-N($R245)-N($S245),2)))</f>
        <v/>
      </c>
      <c r="X245" s="269" t="str">
        <f aca="false">IF(TRIM($B245&amp;$C245)="","",IF(N($M245)=0,IF((N($Q245)+N($R245)+N($S245))=0,"—未填单价","未填单价，已收 "&amp;TEXT((N($Q245)+N($R245)+N($S245)),"#,##0.00")),IF(N($W245)&gt;0.005,"欠 "&amp;TEXT(N($W245),"#,##0.00")&amp;IF(N($T245)&gt;0,"（开票未到账 "&amp;TEXT(N($T245),"#,##0.00")&amp;"）","")&amp;IF(N($V245)&gt;0,"（未开票 "&amp;TEXT(N($V245),"#,##0.00")&amp;"）",""),IF(N($W245)&lt;-0.005,"多收 "&amp;TEXT(-N($W245),"#,##0.00"),"✔ 已结清")))&amp;IF(N($U245)&gt;0,"｜到账未开票 "&amp;TEXT(N($U245),"#,##0.00")&amp;"，待补票","")&amp;IF(N($R245)&gt;0,"｜收现 "&amp;TEXT(N($R245),"#,##0.00"),"")&amp;IF(N($S245)&gt;0,"｜收款不开票 "&amp;TEXT(N($S245),"#,##0.00"),""))</f>
        <v/>
      </c>
      <c r="Y245" s="312"/>
      <c r="AC245" s="267" t="str">
        <f aca="false">IF(OR(N($O245)=0,N($AB245)=0),"",ROUND(N($O245)/(1+N($AB245))*N($AB245),2))</f>
        <v/>
      </c>
      <c r="AD245" s="312"/>
      <c r="AE245" s="312"/>
      <c r="AF245" s="270" t="str">
        <f aca="false">IF($AN245="","",IF($AN245=1,IF($AO245&gt;=1,"一次性·已到收款期","一次性·未到期"),$AE245&amp;" 第"&amp;$AO245&amp;"/"&amp;$AN245&amp;"期"))</f>
        <v/>
      </c>
      <c r="AG245" s="268" t="str">
        <f aca="false">IF(OR($AN245="",N($M245)=0),"",ROUND(N($K245)*$AO245/$AN245,2)+N($L245))</f>
        <v/>
      </c>
      <c r="AH245" s="268" t="str">
        <f aca="false">IF($AG245="","",MAX(0,ROUND($AG245-(N($Q245)+N($R245)+N($S245)),2)))</f>
        <v/>
      </c>
      <c r="AI245" s="268" t="str">
        <f aca="false">IF(OR(TRIM($B245&amp;$C245)="",NOT(ISNUMBER($D245))),"",SUMIFS($W$3:$W$1001,$AK$3:$AK$1001,$AK245,$D$3:$D$1001,"&lt;"&amp;$D245))</f>
        <v/>
      </c>
      <c r="AJ245" s="268" t="str">
        <f aca="false">IF(TRIM($B245&amp;$C245)="","",SUMIFS($W$3:$W$1001,$AK$3:$AK$1001,$AK245))</f>
        <v/>
      </c>
      <c r="AK245" s="270" t="str">
        <f aca="false">IF(TRIM($B245&amp;$C245)="","",TRIM($B245)&amp;"｜"&amp;TRIM($C245))</f>
        <v/>
      </c>
      <c r="AL245" s="268" t="str">
        <f aca="false">IF(TRIM($B245&amp;$C245)="","",MIN(N($O245),N($Q245)))</f>
        <v/>
      </c>
      <c r="AM245" s="271" t="str">
        <f aca="false">IF(ISNUMBER($D245),YEAR($D245),"")</f>
        <v/>
      </c>
      <c r="AN245" s="271" t="str">
        <f aca="false">IF(OR(TRIM($B245&amp;$C245)="",NOT(ISNUMBER($D245)),NOT(ISNUMBER($E245))),"",IF($E245&lt;$D245,"",IF(IF($AE245="半年付",2,IF($AE245="季度付",4,IF($AE245="月付",12,IF($AE245="半月付",24,1))))=1,1,MAX(1,ROUND(($E245-$D245+1)/365*IF($AE245="半年付",2,IF($AE245="季度付",4,IF($AE245="月付",12,IF($AE245="半月付",24,1)))),0)))))</f>
        <v/>
      </c>
      <c r="AO245" s="271" t="str">
        <f aca="true">IF($AN245="","",MIN($AN245,MAX(0,INT((TODAY()-付款宽限天数-$D245)/(($E245-$D245+1)/$AN245))+1)))</f>
        <v/>
      </c>
    </row>
    <row r="246" customFormat="false" ht="18" hidden="false" customHeight="false" outlineLevel="0" collapsed="false">
      <c r="F246" s="200" t="str">
        <f aca="true">IF(TRIM($B246&amp;$C246)="","",IF(OR(ISNUMBER(SEARCH("未",$A246)),ISNUMBER(SEARCH("送出",$A246)),AND(TRIM($A246)="",NOT(ISNUMBER($D246)),N($H246)=0)),"【合同未回】","")&amp;IF(NOT(ISNUMBER($E246)),IF(OR(ISNUMBER(SEARCH("未",$A246)),ISNUMBER(SEARCH("送出",$A246)),AND(TRIM($A246)="",NOT(ISNUMBER($D246)),N($H246)=0)),"","【未填合同期】"),IF($E246&lt;TODAY(),"【已到期】",IF($E246-TODAY()&lt;=提醒天数,"【即将到期，剩余"&amp;($E246-TODAY())&amp;"天】","【正常】")))&amp;IF(OR($AD246="安装免保",$AD246="技术免保",$AD246="质保期内"),"【"&amp;$AD246&amp;"】",""))</f>
        <v/>
      </c>
      <c r="K246" s="267" t="str">
        <f aca="false">IF(OR(N($H246)=0,N($I246)=0),"",ROUND(N($H246)*N($I246)*IF(N($J246)=0,1,N($J246)),2))</f>
        <v/>
      </c>
      <c r="M246" s="267" t="str">
        <f aca="false">IF(TRIM($B246&amp;$C246)="","",IF(AND(N($K246)=0,N($L246)=0),"",ROUND(N($K246)+N($L246),2)))</f>
        <v/>
      </c>
      <c r="S246" s="267"/>
      <c r="T246" s="268" t="str">
        <f aca="false">IF(TRIM($B246&amp;$C246)="","",IF(N($O246)=0,"",MAX(0,MIN(N($O246)-N($Q246),N($W246)))))</f>
        <v/>
      </c>
      <c r="U246" s="268" t="str">
        <f aca="false">IF(TRIM($B246&amp;$C246)="","",IF(N($Q246)&lt;=N($O246),"",N($Q246)-N($O246)))</f>
        <v/>
      </c>
      <c r="V246" s="268" t="str">
        <f aca="false">IF(OR(TRIM($B246&amp;$C246)="",$W246=""),"",MAX(0,N($W246))-N($T246))</f>
        <v/>
      </c>
      <c r="W246" s="268" t="str">
        <f aca="false">IF(TRIM($B246&amp;$C246)="","",IF(AND(N($M246)=0,N($Q246)+N($R246)+N($S246)=0),"",ROUND(N($M246)-N($Q246)-N($R246)-N($S246),2)))</f>
        <v/>
      </c>
      <c r="X246" s="269" t="str">
        <f aca="false">IF(TRIM($B246&amp;$C246)="","",IF(N($M246)=0,IF((N($Q246)+N($R246)+N($S246))=0,"—未填单价","未填单价，已收 "&amp;TEXT((N($Q246)+N($R246)+N($S246)),"#,##0.00")),IF(N($W246)&gt;0.005,"欠 "&amp;TEXT(N($W246),"#,##0.00")&amp;IF(N($T246)&gt;0,"（开票未到账 "&amp;TEXT(N($T246),"#,##0.00")&amp;"）","")&amp;IF(N($V246)&gt;0,"（未开票 "&amp;TEXT(N($V246),"#,##0.00")&amp;"）",""),IF(N($W246)&lt;-0.005,"多收 "&amp;TEXT(-N($W246),"#,##0.00"),"✔ 已结清")))&amp;IF(N($U246)&gt;0,"｜到账未开票 "&amp;TEXT(N($U246),"#,##0.00")&amp;"，待补票","")&amp;IF(N($R246)&gt;0,"｜收现 "&amp;TEXT(N($R246),"#,##0.00"),"")&amp;IF(N($S246)&gt;0,"｜收款不开票 "&amp;TEXT(N($S246),"#,##0.00"),""))</f>
        <v/>
      </c>
      <c r="Y246" s="312"/>
      <c r="AC246" s="267" t="str">
        <f aca="false">IF(OR(N($O246)=0,N($AB246)=0),"",ROUND(N($O246)/(1+N($AB246))*N($AB246),2))</f>
        <v/>
      </c>
      <c r="AD246" s="312"/>
      <c r="AE246" s="312"/>
      <c r="AF246" s="270" t="str">
        <f aca="false">IF($AN246="","",IF($AN246=1,IF($AO246&gt;=1,"一次性·已到收款期","一次性·未到期"),$AE246&amp;" 第"&amp;$AO246&amp;"/"&amp;$AN246&amp;"期"))</f>
        <v/>
      </c>
      <c r="AG246" s="268" t="str">
        <f aca="false">IF(OR($AN246="",N($M246)=0),"",ROUND(N($K246)*$AO246/$AN246,2)+N($L246))</f>
        <v/>
      </c>
      <c r="AH246" s="268" t="str">
        <f aca="false">IF($AG246="","",MAX(0,ROUND($AG246-(N($Q246)+N($R246)+N($S246)),2)))</f>
        <v/>
      </c>
      <c r="AI246" s="268" t="str">
        <f aca="false">IF(OR(TRIM($B246&amp;$C246)="",NOT(ISNUMBER($D246))),"",SUMIFS($W$3:$W$1001,$AK$3:$AK$1001,$AK246,$D$3:$D$1001,"&lt;"&amp;$D246))</f>
        <v/>
      </c>
      <c r="AJ246" s="268" t="str">
        <f aca="false">IF(TRIM($B246&amp;$C246)="","",SUMIFS($W$3:$W$1001,$AK$3:$AK$1001,$AK246))</f>
        <v/>
      </c>
      <c r="AK246" s="270" t="str">
        <f aca="false">IF(TRIM($B246&amp;$C246)="","",TRIM($B246)&amp;"｜"&amp;TRIM($C246))</f>
        <v/>
      </c>
      <c r="AL246" s="268" t="str">
        <f aca="false">IF(TRIM($B246&amp;$C246)="","",MIN(N($O246),N($Q246)))</f>
        <v/>
      </c>
      <c r="AM246" s="271" t="str">
        <f aca="false">IF(ISNUMBER($D246),YEAR($D246),"")</f>
        <v/>
      </c>
      <c r="AN246" s="271" t="str">
        <f aca="false">IF(OR(TRIM($B246&amp;$C246)="",NOT(ISNUMBER($D246)),NOT(ISNUMBER($E246))),"",IF($E246&lt;$D246,"",IF(IF($AE246="半年付",2,IF($AE246="季度付",4,IF($AE246="月付",12,IF($AE246="半月付",24,1))))=1,1,MAX(1,ROUND(($E246-$D246+1)/365*IF($AE246="半年付",2,IF($AE246="季度付",4,IF($AE246="月付",12,IF($AE246="半月付",24,1)))),0)))))</f>
        <v/>
      </c>
      <c r="AO246" s="271" t="str">
        <f aca="true">IF($AN246="","",MIN($AN246,MAX(0,INT((TODAY()-付款宽限天数-$D246)/(($E246-$D246+1)/$AN246))+1)))</f>
        <v/>
      </c>
    </row>
    <row r="247" customFormat="false" ht="18" hidden="false" customHeight="false" outlineLevel="0" collapsed="false">
      <c r="F247" s="200" t="str">
        <f aca="true">IF(TRIM($B247&amp;$C247)="","",IF(OR(ISNUMBER(SEARCH("未",$A247)),ISNUMBER(SEARCH("送出",$A247)),AND(TRIM($A247)="",NOT(ISNUMBER($D247)),N($H247)=0)),"【合同未回】","")&amp;IF(NOT(ISNUMBER($E247)),IF(OR(ISNUMBER(SEARCH("未",$A247)),ISNUMBER(SEARCH("送出",$A247)),AND(TRIM($A247)="",NOT(ISNUMBER($D247)),N($H247)=0)),"","【未填合同期】"),IF($E247&lt;TODAY(),"【已到期】",IF($E247-TODAY()&lt;=提醒天数,"【即将到期，剩余"&amp;($E247-TODAY())&amp;"天】","【正常】")))&amp;IF(OR($AD247="安装免保",$AD247="技术免保",$AD247="质保期内"),"【"&amp;$AD247&amp;"】",""))</f>
        <v/>
      </c>
      <c r="K247" s="267" t="str">
        <f aca="false">IF(OR(N($H247)=0,N($I247)=0),"",ROUND(N($H247)*N($I247)*IF(N($J247)=0,1,N($J247)),2))</f>
        <v/>
      </c>
      <c r="M247" s="267" t="str">
        <f aca="false">IF(TRIM($B247&amp;$C247)="","",IF(AND(N($K247)=0,N($L247)=0),"",ROUND(N($K247)+N($L247),2)))</f>
        <v/>
      </c>
      <c r="S247" s="267"/>
      <c r="T247" s="268" t="str">
        <f aca="false">IF(TRIM($B247&amp;$C247)="","",IF(N($O247)=0,"",MAX(0,MIN(N($O247)-N($Q247),N($W247)))))</f>
        <v/>
      </c>
      <c r="U247" s="268" t="str">
        <f aca="false">IF(TRIM($B247&amp;$C247)="","",IF(N($Q247)&lt;=N($O247),"",N($Q247)-N($O247)))</f>
        <v/>
      </c>
      <c r="V247" s="268" t="str">
        <f aca="false">IF(OR(TRIM($B247&amp;$C247)="",$W247=""),"",MAX(0,N($W247))-N($T247))</f>
        <v/>
      </c>
      <c r="W247" s="268" t="str">
        <f aca="false">IF(TRIM($B247&amp;$C247)="","",IF(AND(N($M247)=0,N($Q247)+N($R247)+N($S247)=0),"",ROUND(N($M247)-N($Q247)-N($R247)-N($S247),2)))</f>
        <v/>
      </c>
      <c r="X247" s="269" t="str">
        <f aca="false">IF(TRIM($B247&amp;$C247)="","",IF(N($M247)=0,IF((N($Q247)+N($R247)+N($S247))=0,"—未填单价","未填单价，已收 "&amp;TEXT((N($Q247)+N($R247)+N($S247)),"#,##0.00")),IF(N($W247)&gt;0.005,"欠 "&amp;TEXT(N($W247),"#,##0.00")&amp;IF(N($T247)&gt;0,"（开票未到账 "&amp;TEXT(N($T247),"#,##0.00")&amp;"）","")&amp;IF(N($V247)&gt;0,"（未开票 "&amp;TEXT(N($V247),"#,##0.00")&amp;"）",""),IF(N($W247)&lt;-0.005,"多收 "&amp;TEXT(-N($W247),"#,##0.00"),"✔ 已结清")))&amp;IF(N($U247)&gt;0,"｜到账未开票 "&amp;TEXT(N($U247),"#,##0.00")&amp;"，待补票","")&amp;IF(N($R247)&gt;0,"｜收现 "&amp;TEXT(N($R247),"#,##0.00"),"")&amp;IF(N($S247)&gt;0,"｜收款不开票 "&amp;TEXT(N($S247),"#,##0.00"),""))</f>
        <v/>
      </c>
      <c r="Y247" s="312"/>
      <c r="AC247" s="267" t="str">
        <f aca="false">IF(OR(N($O247)=0,N($AB247)=0),"",ROUND(N($O247)/(1+N($AB247))*N($AB247),2))</f>
        <v/>
      </c>
      <c r="AD247" s="312"/>
      <c r="AE247" s="312"/>
      <c r="AF247" s="270" t="str">
        <f aca="false">IF($AN247="","",IF($AN247=1,IF($AO247&gt;=1,"一次性·已到收款期","一次性·未到期"),$AE247&amp;" 第"&amp;$AO247&amp;"/"&amp;$AN247&amp;"期"))</f>
        <v/>
      </c>
      <c r="AG247" s="268" t="str">
        <f aca="false">IF(OR($AN247="",N($M247)=0),"",ROUND(N($K247)*$AO247/$AN247,2)+N($L247))</f>
        <v/>
      </c>
      <c r="AH247" s="268" t="str">
        <f aca="false">IF($AG247="","",MAX(0,ROUND($AG247-(N($Q247)+N($R247)+N($S247)),2)))</f>
        <v/>
      </c>
      <c r="AI247" s="268" t="str">
        <f aca="false">IF(OR(TRIM($B247&amp;$C247)="",NOT(ISNUMBER($D247))),"",SUMIFS($W$3:$W$1001,$AK$3:$AK$1001,$AK247,$D$3:$D$1001,"&lt;"&amp;$D247))</f>
        <v/>
      </c>
      <c r="AJ247" s="268" t="str">
        <f aca="false">IF(TRIM($B247&amp;$C247)="","",SUMIFS($W$3:$W$1001,$AK$3:$AK$1001,$AK247))</f>
        <v/>
      </c>
      <c r="AK247" s="270" t="str">
        <f aca="false">IF(TRIM($B247&amp;$C247)="","",TRIM($B247)&amp;"｜"&amp;TRIM($C247))</f>
        <v/>
      </c>
      <c r="AL247" s="268" t="str">
        <f aca="false">IF(TRIM($B247&amp;$C247)="","",MIN(N($O247),N($Q247)))</f>
        <v/>
      </c>
      <c r="AM247" s="271" t="str">
        <f aca="false">IF(ISNUMBER($D247),YEAR($D247),"")</f>
        <v/>
      </c>
      <c r="AN247" s="271" t="str">
        <f aca="false">IF(OR(TRIM($B247&amp;$C247)="",NOT(ISNUMBER($D247)),NOT(ISNUMBER($E247))),"",IF($E247&lt;$D247,"",IF(IF($AE247="半年付",2,IF($AE247="季度付",4,IF($AE247="月付",12,IF($AE247="半月付",24,1))))=1,1,MAX(1,ROUND(($E247-$D247+1)/365*IF($AE247="半年付",2,IF($AE247="季度付",4,IF($AE247="月付",12,IF($AE247="半月付",24,1)))),0)))))</f>
        <v/>
      </c>
      <c r="AO247" s="271" t="str">
        <f aca="true">IF($AN247="","",MIN($AN247,MAX(0,INT((TODAY()-付款宽限天数-$D247)/(($E247-$D247+1)/$AN247))+1)))</f>
        <v/>
      </c>
    </row>
    <row r="248" customFormat="false" ht="18" hidden="false" customHeight="false" outlineLevel="0" collapsed="false">
      <c r="F248" s="200" t="str">
        <f aca="true">IF(TRIM($B248&amp;$C248)="","",IF(OR(ISNUMBER(SEARCH("未",$A248)),ISNUMBER(SEARCH("送出",$A248)),AND(TRIM($A248)="",NOT(ISNUMBER($D248)),N($H248)=0)),"【合同未回】","")&amp;IF(NOT(ISNUMBER($E248)),IF(OR(ISNUMBER(SEARCH("未",$A248)),ISNUMBER(SEARCH("送出",$A248)),AND(TRIM($A248)="",NOT(ISNUMBER($D248)),N($H248)=0)),"","【未填合同期】"),IF($E248&lt;TODAY(),"【已到期】",IF($E248-TODAY()&lt;=提醒天数,"【即将到期，剩余"&amp;($E248-TODAY())&amp;"天】","【正常】")))&amp;IF(OR($AD248="安装免保",$AD248="技术免保",$AD248="质保期内"),"【"&amp;$AD248&amp;"】",""))</f>
        <v/>
      </c>
      <c r="K248" s="267" t="str">
        <f aca="false">IF(OR(N($H248)=0,N($I248)=0),"",ROUND(N($H248)*N($I248)*IF(N($J248)=0,1,N($J248)),2))</f>
        <v/>
      </c>
      <c r="M248" s="267" t="str">
        <f aca="false">IF(TRIM($B248&amp;$C248)="","",IF(AND(N($K248)=0,N($L248)=0),"",ROUND(N($K248)+N($L248),2)))</f>
        <v/>
      </c>
      <c r="S248" s="267"/>
      <c r="T248" s="268" t="str">
        <f aca="false">IF(TRIM($B248&amp;$C248)="","",IF(N($O248)=0,"",MAX(0,MIN(N($O248)-N($Q248),N($W248)))))</f>
        <v/>
      </c>
      <c r="U248" s="268" t="str">
        <f aca="false">IF(TRIM($B248&amp;$C248)="","",IF(N($Q248)&lt;=N($O248),"",N($Q248)-N($O248)))</f>
        <v/>
      </c>
      <c r="V248" s="268" t="str">
        <f aca="false">IF(OR(TRIM($B248&amp;$C248)="",$W248=""),"",MAX(0,N($W248))-N($T248))</f>
        <v/>
      </c>
      <c r="W248" s="268" t="str">
        <f aca="false">IF(TRIM($B248&amp;$C248)="","",IF(AND(N($M248)=0,N($Q248)+N($R248)+N($S248)=0),"",ROUND(N($M248)-N($Q248)-N($R248)-N($S248),2)))</f>
        <v/>
      </c>
      <c r="X248" s="269" t="str">
        <f aca="false">IF(TRIM($B248&amp;$C248)="","",IF(N($M248)=0,IF((N($Q248)+N($R248)+N($S248))=0,"—未填单价","未填单价，已收 "&amp;TEXT((N($Q248)+N($R248)+N($S248)),"#,##0.00")),IF(N($W248)&gt;0.005,"欠 "&amp;TEXT(N($W248),"#,##0.00")&amp;IF(N($T248)&gt;0,"（开票未到账 "&amp;TEXT(N($T248),"#,##0.00")&amp;"）","")&amp;IF(N($V248)&gt;0,"（未开票 "&amp;TEXT(N($V248),"#,##0.00")&amp;"）",""),IF(N($W248)&lt;-0.005,"多收 "&amp;TEXT(-N($W248),"#,##0.00"),"✔ 已结清")))&amp;IF(N($U248)&gt;0,"｜到账未开票 "&amp;TEXT(N($U248),"#,##0.00")&amp;"，待补票","")&amp;IF(N($R248)&gt;0,"｜收现 "&amp;TEXT(N($R248),"#,##0.00"),"")&amp;IF(N($S248)&gt;0,"｜收款不开票 "&amp;TEXT(N($S248),"#,##0.00"),""))</f>
        <v/>
      </c>
      <c r="Y248" s="312"/>
      <c r="AC248" s="267" t="str">
        <f aca="false">IF(OR(N($O248)=0,N($AB248)=0),"",ROUND(N($O248)/(1+N($AB248))*N($AB248),2))</f>
        <v/>
      </c>
      <c r="AD248" s="312"/>
      <c r="AE248" s="312"/>
      <c r="AF248" s="270" t="str">
        <f aca="false">IF($AN248="","",IF($AN248=1,IF($AO248&gt;=1,"一次性·已到收款期","一次性·未到期"),$AE248&amp;" 第"&amp;$AO248&amp;"/"&amp;$AN248&amp;"期"))</f>
        <v/>
      </c>
      <c r="AG248" s="268" t="str">
        <f aca="false">IF(OR($AN248="",N($M248)=0),"",ROUND(N($K248)*$AO248/$AN248,2)+N($L248))</f>
        <v/>
      </c>
      <c r="AH248" s="268" t="str">
        <f aca="false">IF($AG248="","",MAX(0,ROUND($AG248-(N($Q248)+N($R248)+N($S248)),2)))</f>
        <v/>
      </c>
      <c r="AI248" s="268" t="str">
        <f aca="false">IF(OR(TRIM($B248&amp;$C248)="",NOT(ISNUMBER($D248))),"",SUMIFS($W$3:$W$1001,$AK$3:$AK$1001,$AK248,$D$3:$D$1001,"&lt;"&amp;$D248))</f>
        <v/>
      </c>
      <c r="AJ248" s="268" t="str">
        <f aca="false">IF(TRIM($B248&amp;$C248)="","",SUMIFS($W$3:$W$1001,$AK$3:$AK$1001,$AK248))</f>
        <v/>
      </c>
      <c r="AK248" s="270" t="str">
        <f aca="false">IF(TRIM($B248&amp;$C248)="","",TRIM($B248)&amp;"｜"&amp;TRIM($C248))</f>
        <v/>
      </c>
      <c r="AL248" s="268" t="str">
        <f aca="false">IF(TRIM($B248&amp;$C248)="","",MIN(N($O248),N($Q248)))</f>
        <v/>
      </c>
      <c r="AM248" s="271" t="str">
        <f aca="false">IF(ISNUMBER($D248),YEAR($D248),"")</f>
        <v/>
      </c>
      <c r="AN248" s="271" t="str">
        <f aca="false">IF(OR(TRIM($B248&amp;$C248)="",NOT(ISNUMBER($D248)),NOT(ISNUMBER($E248))),"",IF($E248&lt;$D248,"",IF(IF($AE248="半年付",2,IF($AE248="季度付",4,IF($AE248="月付",12,IF($AE248="半月付",24,1))))=1,1,MAX(1,ROUND(($E248-$D248+1)/365*IF($AE248="半年付",2,IF($AE248="季度付",4,IF($AE248="月付",12,IF($AE248="半月付",24,1)))),0)))))</f>
        <v/>
      </c>
      <c r="AO248" s="271" t="str">
        <f aca="true">IF($AN248="","",MIN($AN248,MAX(0,INT((TODAY()-付款宽限天数-$D248)/(($E248-$D248+1)/$AN248))+1)))</f>
        <v/>
      </c>
    </row>
    <row r="249" customFormat="false" ht="18" hidden="false" customHeight="false" outlineLevel="0" collapsed="false">
      <c r="F249" s="200" t="str">
        <f aca="true">IF(TRIM($B249&amp;$C249)="","",IF(OR(ISNUMBER(SEARCH("未",$A249)),ISNUMBER(SEARCH("送出",$A249)),AND(TRIM($A249)="",NOT(ISNUMBER($D249)),N($H249)=0)),"【合同未回】","")&amp;IF(NOT(ISNUMBER($E249)),IF(OR(ISNUMBER(SEARCH("未",$A249)),ISNUMBER(SEARCH("送出",$A249)),AND(TRIM($A249)="",NOT(ISNUMBER($D249)),N($H249)=0)),"","【未填合同期】"),IF($E249&lt;TODAY(),"【已到期】",IF($E249-TODAY()&lt;=提醒天数,"【即将到期，剩余"&amp;($E249-TODAY())&amp;"天】","【正常】")))&amp;IF(OR($AD249="安装免保",$AD249="技术免保",$AD249="质保期内"),"【"&amp;$AD249&amp;"】",""))</f>
        <v/>
      </c>
      <c r="K249" s="267" t="str">
        <f aca="false">IF(OR(N($H249)=0,N($I249)=0),"",ROUND(N($H249)*N($I249)*IF(N($J249)=0,1,N($J249)),2))</f>
        <v/>
      </c>
      <c r="M249" s="267" t="str">
        <f aca="false">IF(TRIM($B249&amp;$C249)="","",IF(AND(N($K249)=0,N($L249)=0),"",ROUND(N($K249)+N($L249),2)))</f>
        <v/>
      </c>
      <c r="S249" s="267"/>
      <c r="T249" s="268" t="str">
        <f aca="false">IF(TRIM($B249&amp;$C249)="","",IF(N($O249)=0,"",MAX(0,MIN(N($O249)-N($Q249),N($W249)))))</f>
        <v/>
      </c>
      <c r="U249" s="268" t="str">
        <f aca="false">IF(TRIM($B249&amp;$C249)="","",IF(N($Q249)&lt;=N($O249),"",N($Q249)-N($O249)))</f>
        <v/>
      </c>
      <c r="V249" s="268" t="str">
        <f aca="false">IF(OR(TRIM($B249&amp;$C249)="",$W249=""),"",MAX(0,N($W249))-N($T249))</f>
        <v/>
      </c>
      <c r="W249" s="268" t="str">
        <f aca="false">IF(TRIM($B249&amp;$C249)="","",IF(AND(N($M249)=0,N($Q249)+N($R249)+N($S249)=0),"",ROUND(N($M249)-N($Q249)-N($R249)-N($S249),2)))</f>
        <v/>
      </c>
      <c r="X249" s="269" t="str">
        <f aca="false">IF(TRIM($B249&amp;$C249)="","",IF(N($M249)=0,IF((N($Q249)+N($R249)+N($S249))=0,"—未填单价","未填单价，已收 "&amp;TEXT((N($Q249)+N($R249)+N($S249)),"#,##0.00")),IF(N($W249)&gt;0.005,"欠 "&amp;TEXT(N($W249),"#,##0.00")&amp;IF(N($T249)&gt;0,"（开票未到账 "&amp;TEXT(N($T249),"#,##0.00")&amp;"）","")&amp;IF(N($V249)&gt;0,"（未开票 "&amp;TEXT(N($V249),"#,##0.00")&amp;"）",""),IF(N($W249)&lt;-0.005,"多收 "&amp;TEXT(-N($W249),"#,##0.00"),"✔ 已结清")))&amp;IF(N($U249)&gt;0,"｜到账未开票 "&amp;TEXT(N($U249),"#,##0.00")&amp;"，待补票","")&amp;IF(N($R249)&gt;0,"｜收现 "&amp;TEXT(N($R249),"#,##0.00"),"")&amp;IF(N($S249)&gt;0,"｜收款不开票 "&amp;TEXT(N($S249),"#,##0.00"),""))</f>
        <v/>
      </c>
      <c r="Y249" s="312"/>
      <c r="AC249" s="267" t="str">
        <f aca="false">IF(OR(N($O249)=0,N($AB249)=0),"",ROUND(N($O249)/(1+N($AB249))*N($AB249),2))</f>
        <v/>
      </c>
      <c r="AD249" s="312"/>
      <c r="AE249" s="312"/>
      <c r="AF249" s="270" t="str">
        <f aca="false">IF($AN249="","",IF($AN249=1,IF($AO249&gt;=1,"一次性·已到收款期","一次性·未到期"),$AE249&amp;" 第"&amp;$AO249&amp;"/"&amp;$AN249&amp;"期"))</f>
        <v/>
      </c>
      <c r="AG249" s="268" t="str">
        <f aca="false">IF(OR($AN249="",N($M249)=0),"",ROUND(N($K249)*$AO249/$AN249,2)+N($L249))</f>
        <v/>
      </c>
      <c r="AH249" s="268" t="str">
        <f aca="false">IF($AG249="","",MAX(0,ROUND($AG249-(N($Q249)+N($R249)+N($S249)),2)))</f>
        <v/>
      </c>
      <c r="AI249" s="268" t="str">
        <f aca="false">IF(OR(TRIM($B249&amp;$C249)="",NOT(ISNUMBER($D249))),"",SUMIFS($W$3:$W$1001,$AK$3:$AK$1001,$AK249,$D$3:$D$1001,"&lt;"&amp;$D249))</f>
        <v/>
      </c>
      <c r="AJ249" s="268" t="str">
        <f aca="false">IF(TRIM($B249&amp;$C249)="","",SUMIFS($W$3:$W$1001,$AK$3:$AK$1001,$AK249))</f>
        <v/>
      </c>
      <c r="AK249" s="270" t="str">
        <f aca="false">IF(TRIM($B249&amp;$C249)="","",TRIM($B249)&amp;"｜"&amp;TRIM($C249))</f>
        <v/>
      </c>
      <c r="AL249" s="268" t="str">
        <f aca="false">IF(TRIM($B249&amp;$C249)="","",MIN(N($O249),N($Q249)))</f>
        <v/>
      </c>
      <c r="AM249" s="271" t="str">
        <f aca="false">IF(ISNUMBER($D249),YEAR($D249),"")</f>
        <v/>
      </c>
      <c r="AN249" s="271" t="str">
        <f aca="false">IF(OR(TRIM($B249&amp;$C249)="",NOT(ISNUMBER($D249)),NOT(ISNUMBER($E249))),"",IF($E249&lt;$D249,"",IF(IF($AE249="半年付",2,IF($AE249="季度付",4,IF($AE249="月付",12,IF($AE249="半月付",24,1))))=1,1,MAX(1,ROUND(($E249-$D249+1)/365*IF($AE249="半年付",2,IF($AE249="季度付",4,IF($AE249="月付",12,IF($AE249="半月付",24,1)))),0)))))</f>
        <v/>
      </c>
      <c r="AO249" s="271" t="str">
        <f aca="true">IF($AN249="","",MIN($AN249,MAX(0,INT((TODAY()-付款宽限天数-$D249)/(($E249-$D249+1)/$AN249))+1)))</f>
        <v/>
      </c>
    </row>
    <row r="250" customFormat="false" ht="18" hidden="false" customHeight="false" outlineLevel="0" collapsed="false">
      <c r="F250" s="200" t="str">
        <f aca="true">IF(TRIM($B250&amp;$C250)="","",IF(OR(ISNUMBER(SEARCH("未",$A250)),ISNUMBER(SEARCH("送出",$A250)),AND(TRIM($A250)="",NOT(ISNUMBER($D250)),N($H250)=0)),"【合同未回】","")&amp;IF(NOT(ISNUMBER($E250)),IF(OR(ISNUMBER(SEARCH("未",$A250)),ISNUMBER(SEARCH("送出",$A250)),AND(TRIM($A250)="",NOT(ISNUMBER($D250)),N($H250)=0)),"","【未填合同期】"),IF($E250&lt;TODAY(),"【已到期】",IF($E250-TODAY()&lt;=提醒天数,"【即将到期，剩余"&amp;($E250-TODAY())&amp;"天】","【正常】")))&amp;IF(OR($AD250="安装免保",$AD250="技术免保",$AD250="质保期内"),"【"&amp;$AD250&amp;"】",""))</f>
        <v/>
      </c>
      <c r="K250" s="267" t="str">
        <f aca="false">IF(OR(N($H250)=0,N($I250)=0),"",ROUND(N($H250)*N($I250)*IF(N($J250)=0,1,N($J250)),2))</f>
        <v/>
      </c>
      <c r="M250" s="267" t="str">
        <f aca="false">IF(TRIM($B250&amp;$C250)="","",IF(AND(N($K250)=0,N($L250)=0),"",ROUND(N($K250)+N($L250),2)))</f>
        <v/>
      </c>
      <c r="S250" s="267"/>
      <c r="T250" s="268" t="str">
        <f aca="false">IF(TRIM($B250&amp;$C250)="","",IF(N($O250)=0,"",MAX(0,MIN(N($O250)-N($Q250),N($W250)))))</f>
        <v/>
      </c>
      <c r="U250" s="268" t="str">
        <f aca="false">IF(TRIM($B250&amp;$C250)="","",IF(N($Q250)&lt;=N($O250),"",N($Q250)-N($O250)))</f>
        <v/>
      </c>
      <c r="V250" s="268" t="str">
        <f aca="false">IF(OR(TRIM($B250&amp;$C250)="",$W250=""),"",MAX(0,N($W250))-N($T250))</f>
        <v/>
      </c>
      <c r="W250" s="268" t="str">
        <f aca="false">IF(TRIM($B250&amp;$C250)="","",IF(AND(N($M250)=0,N($Q250)+N($R250)+N($S250)=0),"",ROUND(N($M250)-N($Q250)-N($R250)-N($S250),2)))</f>
        <v/>
      </c>
      <c r="X250" s="269" t="str">
        <f aca="false">IF(TRIM($B250&amp;$C250)="","",IF(N($M250)=0,IF((N($Q250)+N($R250)+N($S250))=0,"—未填单价","未填单价，已收 "&amp;TEXT((N($Q250)+N($R250)+N($S250)),"#,##0.00")),IF(N($W250)&gt;0.005,"欠 "&amp;TEXT(N($W250),"#,##0.00")&amp;IF(N($T250)&gt;0,"（开票未到账 "&amp;TEXT(N($T250),"#,##0.00")&amp;"）","")&amp;IF(N($V250)&gt;0,"（未开票 "&amp;TEXT(N($V250),"#,##0.00")&amp;"）",""),IF(N($W250)&lt;-0.005,"多收 "&amp;TEXT(-N($W250),"#,##0.00"),"✔ 已结清")))&amp;IF(N($U250)&gt;0,"｜到账未开票 "&amp;TEXT(N($U250),"#,##0.00")&amp;"，待补票","")&amp;IF(N($R250)&gt;0,"｜收现 "&amp;TEXT(N($R250),"#,##0.00"),"")&amp;IF(N($S250)&gt;0,"｜收款不开票 "&amp;TEXT(N($S250),"#,##0.00"),""))</f>
        <v/>
      </c>
      <c r="Y250" s="312"/>
      <c r="AC250" s="267" t="str">
        <f aca="false">IF(OR(N($O250)=0,N($AB250)=0),"",ROUND(N($O250)/(1+N($AB250))*N($AB250),2))</f>
        <v/>
      </c>
      <c r="AD250" s="312"/>
      <c r="AE250" s="312"/>
      <c r="AF250" s="270" t="str">
        <f aca="false">IF($AN250="","",IF($AN250=1,IF($AO250&gt;=1,"一次性·已到收款期","一次性·未到期"),$AE250&amp;" 第"&amp;$AO250&amp;"/"&amp;$AN250&amp;"期"))</f>
        <v/>
      </c>
      <c r="AG250" s="268" t="str">
        <f aca="false">IF(OR($AN250="",N($M250)=0),"",ROUND(N($K250)*$AO250/$AN250,2)+N($L250))</f>
        <v/>
      </c>
      <c r="AH250" s="268" t="str">
        <f aca="false">IF($AG250="","",MAX(0,ROUND($AG250-(N($Q250)+N($R250)+N($S250)),2)))</f>
        <v/>
      </c>
      <c r="AI250" s="268" t="str">
        <f aca="false">IF(OR(TRIM($B250&amp;$C250)="",NOT(ISNUMBER($D250))),"",SUMIFS($W$3:$W$1001,$AK$3:$AK$1001,$AK250,$D$3:$D$1001,"&lt;"&amp;$D250))</f>
        <v/>
      </c>
      <c r="AJ250" s="268" t="str">
        <f aca="false">IF(TRIM($B250&amp;$C250)="","",SUMIFS($W$3:$W$1001,$AK$3:$AK$1001,$AK250))</f>
        <v/>
      </c>
      <c r="AK250" s="270" t="str">
        <f aca="false">IF(TRIM($B250&amp;$C250)="","",TRIM($B250)&amp;"｜"&amp;TRIM($C250))</f>
        <v/>
      </c>
      <c r="AL250" s="268" t="str">
        <f aca="false">IF(TRIM($B250&amp;$C250)="","",MIN(N($O250),N($Q250)))</f>
        <v/>
      </c>
      <c r="AM250" s="271" t="str">
        <f aca="false">IF(ISNUMBER($D250),YEAR($D250),"")</f>
        <v/>
      </c>
      <c r="AN250" s="271" t="str">
        <f aca="false">IF(OR(TRIM($B250&amp;$C250)="",NOT(ISNUMBER($D250)),NOT(ISNUMBER($E250))),"",IF($E250&lt;$D250,"",IF(IF($AE250="半年付",2,IF($AE250="季度付",4,IF($AE250="月付",12,IF($AE250="半月付",24,1))))=1,1,MAX(1,ROUND(($E250-$D250+1)/365*IF($AE250="半年付",2,IF($AE250="季度付",4,IF($AE250="月付",12,IF($AE250="半月付",24,1)))),0)))))</f>
        <v/>
      </c>
      <c r="AO250" s="271" t="str">
        <f aca="true">IF($AN250="","",MIN($AN250,MAX(0,INT((TODAY()-付款宽限天数-$D250)/(($E250-$D250+1)/$AN250))+1)))</f>
        <v/>
      </c>
    </row>
    <row r="251" customFormat="false" ht="18" hidden="false" customHeight="false" outlineLevel="0" collapsed="false">
      <c r="F251" s="200" t="str">
        <f aca="true">IF(TRIM($B251&amp;$C251)="","",IF(OR(ISNUMBER(SEARCH("未",$A251)),ISNUMBER(SEARCH("送出",$A251)),AND(TRIM($A251)="",NOT(ISNUMBER($D251)),N($H251)=0)),"【合同未回】","")&amp;IF(NOT(ISNUMBER($E251)),IF(OR(ISNUMBER(SEARCH("未",$A251)),ISNUMBER(SEARCH("送出",$A251)),AND(TRIM($A251)="",NOT(ISNUMBER($D251)),N($H251)=0)),"","【未填合同期】"),IF($E251&lt;TODAY(),"【已到期】",IF($E251-TODAY()&lt;=提醒天数,"【即将到期，剩余"&amp;($E251-TODAY())&amp;"天】","【正常】")))&amp;IF(OR($AD251="安装免保",$AD251="技术免保",$AD251="质保期内"),"【"&amp;$AD251&amp;"】",""))</f>
        <v/>
      </c>
      <c r="K251" s="267" t="str">
        <f aca="false">IF(OR(N($H251)=0,N($I251)=0),"",ROUND(N($H251)*N($I251)*IF(N($J251)=0,1,N($J251)),2))</f>
        <v/>
      </c>
      <c r="M251" s="267" t="str">
        <f aca="false">IF(TRIM($B251&amp;$C251)="","",IF(AND(N($K251)=0,N($L251)=0),"",ROUND(N($K251)+N($L251),2)))</f>
        <v/>
      </c>
      <c r="S251" s="267"/>
      <c r="T251" s="268" t="str">
        <f aca="false">IF(TRIM($B251&amp;$C251)="","",IF(N($O251)=0,"",MAX(0,MIN(N($O251)-N($Q251),N($W251)))))</f>
        <v/>
      </c>
      <c r="U251" s="268" t="str">
        <f aca="false">IF(TRIM($B251&amp;$C251)="","",IF(N($Q251)&lt;=N($O251),"",N($Q251)-N($O251)))</f>
        <v/>
      </c>
      <c r="V251" s="268" t="str">
        <f aca="false">IF(OR(TRIM($B251&amp;$C251)="",$W251=""),"",MAX(0,N($W251))-N($T251))</f>
        <v/>
      </c>
      <c r="W251" s="268" t="str">
        <f aca="false">IF(TRIM($B251&amp;$C251)="","",IF(AND(N($M251)=0,N($Q251)+N($R251)+N($S251)=0),"",ROUND(N($M251)-N($Q251)-N($R251)-N($S251),2)))</f>
        <v/>
      </c>
      <c r="X251" s="269" t="str">
        <f aca="false">IF(TRIM($B251&amp;$C251)="","",IF(N($M251)=0,IF((N($Q251)+N($R251)+N($S251))=0,"—未填单价","未填单价，已收 "&amp;TEXT((N($Q251)+N($R251)+N($S251)),"#,##0.00")),IF(N($W251)&gt;0.005,"欠 "&amp;TEXT(N($W251),"#,##0.00")&amp;IF(N($T251)&gt;0,"（开票未到账 "&amp;TEXT(N($T251),"#,##0.00")&amp;"）","")&amp;IF(N($V251)&gt;0,"（未开票 "&amp;TEXT(N($V251),"#,##0.00")&amp;"）",""),IF(N($W251)&lt;-0.005,"多收 "&amp;TEXT(-N($W251),"#,##0.00"),"✔ 已结清")))&amp;IF(N($U251)&gt;0,"｜到账未开票 "&amp;TEXT(N($U251),"#,##0.00")&amp;"，待补票","")&amp;IF(N($R251)&gt;0,"｜收现 "&amp;TEXT(N($R251),"#,##0.00"),"")&amp;IF(N($S251)&gt;0,"｜收款不开票 "&amp;TEXT(N($S251),"#,##0.00"),""))</f>
        <v/>
      </c>
      <c r="Y251" s="312"/>
      <c r="AC251" s="267" t="str">
        <f aca="false">IF(OR(N($O251)=0,N($AB251)=0),"",ROUND(N($O251)/(1+N($AB251))*N($AB251),2))</f>
        <v/>
      </c>
      <c r="AD251" s="312"/>
      <c r="AE251" s="312"/>
      <c r="AF251" s="270" t="str">
        <f aca="false">IF($AN251="","",IF($AN251=1,IF($AO251&gt;=1,"一次性·已到收款期","一次性·未到期"),$AE251&amp;" 第"&amp;$AO251&amp;"/"&amp;$AN251&amp;"期"))</f>
        <v/>
      </c>
      <c r="AG251" s="268" t="str">
        <f aca="false">IF(OR($AN251="",N($M251)=0),"",ROUND(N($K251)*$AO251/$AN251,2)+N($L251))</f>
        <v/>
      </c>
      <c r="AH251" s="268" t="str">
        <f aca="false">IF($AG251="","",MAX(0,ROUND($AG251-(N($Q251)+N($R251)+N($S251)),2)))</f>
        <v/>
      </c>
      <c r="AI251" s="268" t="str">
        <f aca="false">IF(OR(TRIM($B251&amp;$C251)="",NOT(ISNUMBER($D251))),"",SUMIFS($W$3:$W$1001,$AK$3:$AK$1001,$AK251,$D$3:$D$1001,"&lt;"&amp;$D251))</f>
        <v/>
      </c>
      <c r="AJ251" s="268" t="str">
        <f aca="false">IF(TRIM($B251&amp;$C251)="","",SUMIFS($W$3:$W$1001,$AK$3:$AK$1001,$AK251))</f>
        <v/>
      </c>
      <c r="AK251" s="270" t="str">
        <f aca="false">IF(TRIM($B251&amp;$C251)="","",TRIM($B251)&amp;"｜"&amp;TRIM($C251))</f>
        <v/>
      </c>
      <c r="AL251" s="268" t="str">
        <f aca="false">IF(TRIM($B251&amp;$C251)="","",MIN(N($O251),N($Q251)))</f>
        <v/>
      </c>
      <c r="AM251" s="271" t="str">
        <f aca="false">IF(ISNUMBER($D251),YEAR($D251),"")</f>
        <v/>
      </c>
      <c r="AN251" s="271" t="str">
        <f aca="false">IF(OR(TRIM($B251&amp;$C251)="",NOT(ISNUMBER($D251)),NOT(ISNUMBER($E251))),"",IF($E251&lt;$D251,"",IF(IF($AE251="半年付",2,IF($AE251="季度付",4,IF($AE251="月付",12,IF($AE251="半月付",24,1))))=1,1,MAX(1,ROUND(($E251-$D251+1)/365*IF($AE251="半年付",2,IF($AE251="季度付",4,IF($AE251="月付",12,IF($AE251="半月付",24,1)))),0)))))</f>
        <v/>
      </c>
      <c r="AO251" s="271" t="str">
        <f aca="true">IF($AN251="","",MIN($AN251,MAX(0,INT((TODAY()-付款宽限天数-$D251)/(($E251-$D251+1)/$AN251))+1)))</f>
        <v/>
      </c>
    </row>
    <row r="252" customFormat="false" ht="18" hidden="false" customHeight="false" outlineLevel="0" collapsed="false">
      <c r="F252" s="200" t="str">
        <f aca="true">IF(TRIM($B252&amp;$C252)="","",IF(OR(ISNUMBER(SEARCH("未",$A252)),ISNUMBER(SEARCH("送出",$A252)),AND(TRIM($A252)="",NOT(ISNUMBER($D252)),N($H252)=0)),"【合同未回】","")&amp;IF(NOT(ISNUMBER($E252)),IF(OR(ISNUMBER(SEARCH("未",$A252)),ISNUMBER(SEARCH("送出",$A252)),AND(TRIM($A252)="",NOT(ISNUMBER($D252)),N($H252)=0)),"","【未填合同期】"),IF($E252&lt;TODAY(),"【已到期】",IF($E252-TODAY()&lt;=提醒天数,"【即将到期，剩余"&amp;($E252-TODAY())&amp;"天】","【正常】")))&amp;IF(OR($AD252="安装免保",$AD252="技术免保",$AD252="质保期内"),"【"&amp;$AD252&amp;"】",""))</f>
        <v/>
      </c>
      <c r="K252" s="267" t="str">
        <f aca="false">IF(OR(N($H252)=0,N($I252)=0),"",ROUND(N($H252)*N($I252)*IF(N($J252)=0,1,N($J252)),2))</f>
        <v/>
      </c>
      <c r="M252" s="267" t="str">
        <f aca="false">IF(TRIM($B252&amp;$C252)="","",IF(AND(N($K252)=0,N($L252)=0),"",ROUND(N($K252)+N($L252),2)))</f>
        <v/>
      </c>
      <c r="S252" s="267"/>
      <c r="T252" s="268" t="str">
        <f aca="false">IF(TRIM($B252&amp;$C252)="","",IF(N($O252)=0,"",MAX(0,MIN(N($O252)-N($Q252),N($W252)))))</f>
        <v/>
      </c>
      <c r="U252" s="268" t="str">
        <f aca="false">IF(TRIM($B252&amp;$C252)="","",IF(N($Q252)&lt;=N($O252),"",N($Q252)-N($O252)))</f>
        <v/>
      </c>
      <c r="V252" s="268" t="str">
        <f aca="false">IF(OR(TRIM($B252&amp;$C252)="",$W252=""),"",MAX(0,N($W252))-N($T252))</f>
        <v/>
      </c>
      <c r="W252" s="268" t="str">
        <f aca="false">IF(TRIM($B252&amp;$C252)="","",IF(AND(N($M252)=0,N($Q252)+N($R252)+N($S252)=0),"",ROUND(N($M252)-N($Q252)-N($R252)-N($S252),2)))</f>
        <v/>
      </c>
      <c r="X252" s="269" t="str">
        <f aca="false">IF(TRIM($B252&amp;$C252)="","",IF(N($M252)=0,IF((N($Q252)+N($R252)+N($S252))=0,"—未填单价","未填单价，已收 "&amp;TEXT((N($Q252)+N($R252)+N($S252)),"#,##0.00")),IF(N($W252)&gt;0.005,"欠 "&amp;TEXT(N($W252),"#,##0.00")&amp;IF(N($T252)&gt;0,"（开票未到账 "&amp;TEXT(N($T252),"#,##0.00")&amp;"）","")&amp;IF(N($V252)&gt;0,"（未开票 "&amp;TEXT(N($V252),"#,##0.00")&amp;"）",""),IF(N($W252)&lt;-0.005,"多收 "&amp;TEXT(-N($W252),"#,##0.00"),"✔ 已结清")))&amp;IF(N($U252)&gt;0,"｜到账未开票 "&amp;TEXT(N($U252),"#,##0.00")&amp;"，待补票","")&amp;IF(N($R252)&gt;0,"｜收现 "&amp;TEXT(N($R252),"#,##0.00"),"")&amp;IF(N($S252)&gt;0,"｜收款不开票 "&amp;TEXT(N($S252),"#,##0.00"),""))</f>
        <v/>
      </c>
      <c r="Y252" s="312"/>
      <c r="AC252" s="267" t="str">
        <f aca="false">IF(OR(N($O252)=0,N($AB252)=0),"",ROUND(N($O252)/(1+N($AB252))*N($AB252),2))</f>
        <v/>
      </c>
      <c r="AD252" s="312"/>
      <c r="AE252" s="312"/>
      <c r="AF252" s="270" t="str">
        <f aca="false">IF($AN252="","",IF($AN252=1,IF($AO252&gt;=1,"一次性·已到收款期","一次性·未到期"),$AE252&amp;" 第"&amp;$AO252&amp;"/"&amp;$AN252&amp;"期"))</f>
        <v/>
      </c>
      <c r="AG252" s="268" t="str">
        <f aca="false">IF(OR($AN252="",N($M252)=0),"",ROUND(N($K252)*$AO252/$AN252,2)+N($L252))</f>
        <v/>
      </c>
      <c r="AH252" s="268" t="str">
        <f aca="false">IF($AG252="","",MAX(0,ROUND($AG252-(N($Q252)+N($R252)+N($S252)),2)))</f>
        <v/>
      </c>
      <c r="AI252" s="268" t="str">
        <f aca="false">IF(OR(TRIM($B252&amp;$C252)="",NOT(ISNUMBER($D252))),"",SUMIFS($W$3:$W$1001,$AK$3:$AK$1001,$AK252,$D$3:$D$1001,"&lt;"&amp;$D252))</f>
        <v/>
      </c>
      <c r="AJ252" s="268" t="str">
        <f aca="false">IF(TRIM($B252&amp;$C252)="","",SUMIFS($W$3:$W$1001,$AK$3:$AK$1001,$AK252))</f>
        <v/>
      </c>
      <c r="AK252" s="270" t="str">
        <f aca="false">IF(TRIM($B252&amp;$C252)="","",TRIM($B252)&amp;"｜"&amp;TRIM($C252))</f>
        <v/>
      </c>
      <c r="AL252" s="268" t="str">
        <f aca="false">IF(TRIM($B252&amp;$C252)="","",MIN(N($O252),N($Q252)))</f>
        <v/>
      </c>
      <c r="AM252" s="271" t="str">
        <f aca="false">IF(ISNUMBER($D252),YEAR($D252),"")</f>
        <v/>
      </c>
      <c r="AN252" s="271" t="str">
        <f aca="false">IF(OR(TRIM($B252&amp;$C252)="",NOT(ISNUMBER($D252)),NOT(ISNUMBER($E252))),"",IF($E252&lt;$D252,"",IF(IF($AE252="半年付",2,IF($AE252="季度付",4,IF($AE252="月付",12,IF($AE252="半月付",24,1))))=1,1,MAX(1,ROUND(($E252-$D252+1)/365*IF($AE252="半年付",2,IF($AE252="季度付",4,IF($AE252="月付",12,IF($AE252="半月付",24,1)))),0)))))</f>
        <v/>
      </c>
      <c r="AO252" s="271" t="str">
        <f aca="true">IF($AN252="","",MIN($AN252,MAX(0,INT((TODAY()-付款宽限天数-$D252)/(($E252-$D252+1)/$AN252))+1)))</f>
        <v/>
      </c>
    </row>
    <row r="253" customFormat="false" ht="18" hidden="false" customHeight="false" outlineLevel="0" collapsed="false">
      <c r="F253" s="200" t="str">
        <f aca="true">IF(TRIM($B253&amp;$C253)="","",IF(OR(ISNUMBER(SEARCH("未",$A253)),ISNUMBER(SEARCH("送出",$A253)),AND(TRIM($A253)="",NOT(ISNUMBER($D253)),N($H253)=0)),"【合同未回】","")&amp;IF(NOT(ISNUMBER($E253)),IF(OR(ISNUMBER(SEARCH("未",$A253)),ISNUMBER(SEARCH("送出",$A253)),AND(TRIM($A253)="",NOT(ISNUMBER($D253)),N($H253)=0)),"","【未填合同期】"),IF($E253&lt;TODAY(),"【已到期】",IF($E253-TODAY()&lt;=提醒天数,"【即将到期，剩余"&amp;($E253-TODAY())&amp;"天】","【正常】")))&amp;IF(OR($AD253="安装免保",$AD253="技术免保",$AD253="质保期内"),"【"&amp;$AD253&amp;"】",""))</f>
        <v/>
      </c>
      <c r="K253" s="267" t="str">
        <f aca="false">IF(OR(N($H253)=0,N($I253)=0),"",ROUND(N($H253)*N($I253)*IF(N($J253)=0,1,N($J253)),2))</f>
        <v/>
      </c>
      <c r="M253" s="267" t="str">
        <f aca="false">IF(TRIM($B253&amp;$C253)="","",IF(AND(N($K253)=0,N($L253)=0),"",ROUND(N($K253)+N($L253),2)))</f>
        <v/>
      </c>
      <c r="S253" s="267"/>
      <c r="T253" s="268" t="str">
        <f aca="false">IF(TRIM($B253&amp;$C253)="","",IF(N($O253)=0,"",MAX(0,MIN(N($O253)-N($Q253),N($W253)))))</f>
        <v/>
      </c>
      <c r="U253" s="268" t="str">
        <f aca="false">IF(TRIM($B253&amp;$C253)="","",IF(N($Q253)&lt;=N($O253),"",N($Q253)-N($O253)))</f>
        <v/>
      </c>
      <c r="V253" s="268" t="str">
        <f aca="false">IF(OR(TRIM($B253&amp;$C253)="",$W253=""),"",MAX(0,N($W253))-N($T253))</f>
        <v/>
      </c>
      <c r="W253" s="268" t="str">
        <f aca="false">IF(TRIM($B253&amp;$C253)="","",IF(AND(N($M253)=0,N($Q253)+N($R253)+N($S253)=0),"",ROUND(N($M253)-N($Q253)-N($R253)-N($S253),2)))</f>
        <v/>
      </c>
      <c r="X253" s="269" t="str">
        <f aca="false">IF(TRIM($B253&amp;$C253)="","",IF(N($M253)=0,IF((N($Q253)+N($R253)+N($S253))=0,"—未填单价","未填单价，已收 "&amp;TEXT((N($Q253)+N($R253)+N($S253)),"#,##0.00")),IF(N($W253)&gt;0.005,"欠 "&amp;TEXT(N($W253),"#,##0.00")&amp;IF(N($T253)&gt;0,"（开票未到账 "&amp;TEXT(N($T253),"#,##0.00")&amp;"）","")&amp;IF(N($V253)&gt;0,"（未开票 "&amp;TEXT(N($V253),"#,##0.00")&amp;"）",""),IF(N($W253)&lt;-0.005,"多收 "&amp;TEXT(-N($W253),"#,##0.00"),"✔ 已结清")))&amp;IF(N($U253)&gt;0,"｜到账未开票 "&amp;TEXT(N($U253),"#,##0.00")&amp;"，待补票","")&amp;IF(N($R253)&gt;0,"｜收现 "&amp;TEXT(N($R253),"#,##0.00"),"")&amp;IF(N($S253)&gt;0,"｜收款不开票 "&amp;TEXT(N($S253),"#,##0.00"),""))</f>
        <v/>
      </c>
      <c r="Y253" s="312"/>
      <c r="AC253" s="267" t="str">
        <f aca="false">IF(OR(N($O253)=0,N($AB253)=0),"",ROUND(N($O253)/(1+N($AB253))*N($AB253),2))</f>
        <v/>
      </c>
      <c r="AD253" s="312"/>
      <c r="AE253" s="312"/>
      <c r="AF253" s="270" t="str">
        <f aca="false">IF($AN253="","",IF($AN253=1,IF($AO253&gt;=1,"一次性·已到收款期","一次性·未到期"),$AE253&amp;" 第"&amp;$AO253&amp;"/"&amp;$AN253&amp;"期"))</f>
        <v/>
      </c>
      <c r="AG253" s="268" t="str">
        <f aca="false">IF(OR($AN253="",N($M253)=0),"",ROUND(N($K253)*$AO253/$AN253,2)+N($L253))</f>
        <v/>
      </c>
      <c r="AH253" s="268" t="str">
        <f aca="false">IF($AG253="","",MAX(0,ROUND($AG253-(N($Q253)+N($R253)+N($S253)),2)))</f>
        <v/>
      </c>
      <c r="AI253" s="268" t="str">
        <f aca="false">IF(OR(TRIM($B253&amp;$C253)="",NOT(ISNUMBER($D253))),"",SUMIFS($W$3:$W$1001,$AK$3:$AK$1001,$AK253,$D$3:$D$1001,"&lt;"&amp;$D253))</f>
        <v/>
      </c>
      <c r="AJ253" s="268" t="str">
        <f aca="false">IF(TRIM($B253&amp;$C253)="","",SUMIFS($W$3:$W$1001,$AK$3:$AK$1001,$AK253))</f>
        <v/>
      </c>
      <c r="AK253" s="270" t="str">
        <f aca="false">IF(TRIM($B253&amp;$C253)="","",TRIM($B253)&amp;"｜"&amp;TRIM($C253))</f>
        <v/>
      </c>
      <c r="AL253" s="268" t="str">
        <f aca="false">IF(TRIM($B253&amp;$C253)="","",MIN(N($O253),N($Q253)))</f>
        <v/>
      </c>
      <c r="AM253" s="271" t="str">
        <f aca="false">IF(ISNUMBER($D253),YEAR($D253),"")</f>
        <v/>
      </c>
      <c r="AN253" s="271" t="str">
        <f aca="false">IF(OR(TRIM($B253&amp;$C253)="",NOT(ISNUMBER($D253)),NOT(ISNUMBER($E253))),"",IF($E253&lt;$D253,"",IF(IF($AE253="半年付",2,IF($AE253="季度付",4,IF($AE253="月付",12,IF($AE253="半月付",24,1))))=1,1,MAX(1,ROUND(($E253-$D253+1)/365*IF($AE253="半年付",2,IF($AE253="季度付",4,IF($AE253="月付",12,IF($AE253="半月付",24,1)))),0)))))</f>
        <v/>
      </c>
      <c r="AO253" s="271" t="str">
        <f aca="true">IF($AN253="","",MIN($AN253,MAX(0,INT((TODAY()-付款宽限天数-$D253)/(($E253-$D253+1)/$AN253))+1)))</f>
        <v/>
      </c>
    </row>
    <row r="254" customFormat="false" ht="18" hidden="false" customHeight="false" outlineLevel="0" collapsed="false">
      <c r="F254" s="200" t="str">
        <f aca="true">IF(TRIM($B254&amp;$C254)="","",IF(OR(ISNUMBER(SEARCH("未",$A254)),ISNUMBER(SEARCH("送出",$A254)),AND(TRIM($A254)="",NOT(ISNUMBER($D254)),N($H254)=0)),"【合同未回】","")&amp;IF(NOT(ISNUMBER($E254)),IF(OR(ISNUMBER(SEARCH("未",$A254)),ISNUMBER(SEARCH("送出",$A254)),AND(TRIM($A254)="",NOT(ISNUMBER($D254)),N($H254)=0)),"","【未填合同期】"),IF($E254&lt;TODAY(),"【已到期】",IF($E254-TODAY()&lt;=提醒天数,"【即将到期，剩余"&amp;($E254-TODAY())&amp;"天】","【正常】")))&amp;IF(OR($AD254="安装免保",$AD254="技术免保",$AD254="质保期内"),"【"&amp;$AD254&amp;"】",""))</f>
        <v/>
      </c>
      <c r="K254" s="267" t="str">
        <f aca="false">IF(OR(N($H254)=0,N($I254)=0),"",ROUND(N($H254)*N($I254)*IF(N($J254)=0,1,N($J254)),2))</f>
        <v/>
      </c>
      <c r="M254" s="267" t="str">
        <f aca="false">IF(TRIM($B254&amp;$C254)="","",IF(AND(N($K254)=0,N($L254)=0),"",ROUND(N($K254)+N($L254),2)))</f>
        <v/>
      </c>
      <c r="S254" s="267"/>
      <c r="T254" s="268" t="str">
        <f aca="false">IF(TRIM($B254&amp;$C254)="","",IF(N($O254)=0,"",MAX(0,MIN(N($O254)-N($Q254),N($W254)))))</f>
        <v/>
      </c>
      <c r="U254" s="268" t="str">
        <f aca="false">IF(TRIM($B254&amp;$C254)="","",IF(N($Q254)&lt;=N($O254),"",N($Q254)-N($O254)))</f>
        <v/>
      </c>
      <c r="V254" s="268" t="str">
        <f aca="false">IF(OR(TRIM($B254&amp;$C254)="",$W254=""),"",MAX(0,N($W254))-N($T254))</f>
        <v/>
      </c>
      <c r="W254" s="268" t="str">
        <f aca="false">IF(TRIM($B254&amp;$C254)="","",IF(AND(N($M254)=0,N($Q254)+N($R254)+N($S254)=0),"",ROUND(N($M254)-N($Q254)-N($R254)-N($S254),2)))</f>
        <v/>
      </c>
      <c r="X254" s="269" t="str">
        <f aca="false">IF(TRIM($B254&amp;$C254)="","",IF(N($M254)=0,IF((N($Q254)+N($R254)+N($S254))=0,"—未填单价","未填单价，已收 "&amp;TEXT((N($Q254)+N($R254)+N($S254)),"#,##0.00")),IF(N($W254)&gt;0.005,"欠 "&amp;TEXT(N($W254),"#,##0.00")&amp;IF(N($T254)&gt;0,"（开票未到账 "&amp;TEXT(N($T254),"#,##0.00")&amp;"）","")&amp;IF(N($V254)&gt;0,"（未开票 "&amp;TEXT(N($V254),"#,##0.00")&amp;"）",""),IF(N($W254)&lt;-0.005,"多收 "&amp;TEXT(-N($W254),"#,##0.00"),"✔ 已结清")))&amp;IF(N($U254)&gt;0,"｜到账未开票 "&amp;TEXT(N($U254),"#,##0.00")&amp;"，待补票","")&amp;IF(N($R254)&gt;0,"｜收现 "&amp;TEXT(N($R254),"#,##0.00"),"")&amp;IF(N($S254)&gt;0,"｜收款不开票 "&amp;TEXT(N($S254),"#,##0.00"),""))</f>
        <v/>
      </c>
      <c r="Y254" s="312"/>
      <c r="AC254" s="267" t="str">
        <f aca="false">IF(OR(N($O254)=0,N($AB254)=0),"",ROUND(N($O254)/(1+N($AB254))*N($AB254),2))</f>
        <v/>
      </c>
      <c r="AD254" s="312"/>
      <c r="AE254" s="312"/>
      <c r="AF254" s="270" t="str">
        <f aca="false">IF($AN254="","",IF($AN254=1,IF($AO254&gt;=1,"一次性·已到收款期","一次性·未到期"),$AE254&amp;" 第"&amp;$AO254&amp;"/"&amp;$AN254&amp;"期"))</f>
        <v/>
      </c>
      <c r="AG254" s="268" t="str">
        <f aca="false">IF(OR($AN254="",N($M254)=0),"",ROUND(N($K254)*$AO254/$AN254,2)+N($L254))</f>
        <v/>
      </c>
      <c r="AH254" s="268" t="str">
        <f aca="false">IF($AG254="","",MAX(0,ROUND($AG254-(N($Q254)+N($R254)+N($S254)),2)))</f>
        <v/>
      </c>
      <c r="AI254" s="268" t="str">
        <f aca="false">IF(OR(TRIM($B254&amp;$C254)="",NOT(ISNUMBER($D254))),"",SUMIFS($W$3:$W$1001,$AK$3:$AK$1001,$AK254,$D$3:$D$1001,"&lt;"&amp;$D254))</f>
        <v/>
      </c>
      <c r="AJ254" s="268" t="str">
        <f aca="false">IF(TRIM($B254&amp;$C254)="","",SUMIFS($W$3:$W$1001,$AK$3:$AK$1001,$AK254))</f>
        <v/>
      </c>
      <c r="AK254" s="270" t="str">
        <f aca="false">IF(TRIM($B254&amp;$C254)="","",TRIM($B254)&amp;"｜"&amp;TRIM($C254))</f>
        <v/>
      </c>
      <c r="AL254" s="268" t="str">
        <f aca="false">IF(TRIM($B254&amp;$C254)="","",MIN(N($O254),N($Q254)))</f>
        <v/>
      </c>
      <c r="AM254" s="271" t="str">
        <f aca="false">IF(ISNUMBER($D254),YEAR($D254),"")</f>
        <v/>
      </c>
      <c r="AN254" s="271" t="str">
        <f aca="false">IF(OR(TRIM($B254&amp;$C254)="",NOT(ISNUMBER($D254)),NOT(ISNUMBER($E254))),"",IF($E254&lt;$D254,"",IF(IF($AE254="半年付",2,IF($AE254="季度付",4,IF($AE254="月付",12,IF($AE254="半月付",24,1))))=1,1,MAX(1,ROUND(($E254-$D254+1)/365*IF($AE254="半年付",2,IF($AE254="季度付",4,IF($AE254="月付",12,IF($AE254="半月付",24,1)))),0)))))</f>
        <v/>
      </c>
      <c r="AO254" s="271" t="str">
        <f aca="true">IF($AN254="","",MIN($AN254,MAX(0,INT((TODAY()-付款宽限天数-$D254)/(($E254-$D254+1)/$AN254))+1)))</f>
        <v/>
      </c>
    </row>
    <row r="255" customFormat="false" ht="18" hidden="false" customHeight="false" outlineLevel="0" collapsed="false">
      <c r="F255" s="200" t="str">
        <f aca="true">IF(TRIM($B255&amp;$C255)="","",IF(OR(ISNUMBER(SEARCH("未",$A255)),ISNUMBER(SEARCH("送出",$A255)),AND(TRIM($A255)="",NOT(ISNUMBER($D255)),N($H255)=0)),"【合同未回】","")&amp;IF(NOT(ISNUMBER($E255)),IF(OR(ISNUMBER(SEARCH("未",$A255)),ISNUMBER(SEARCH("送出",$A255)),AND(TRIM($A255)="",NOT(ISNUMBER($D255)),N($H255)=0)),"","【未填合同期】"),IF($E255&lt;TODAY(),"【已到期】",IF($E255-TODAY()&lt;=提醒天数,"【即将到期，剩余"&amp;($E255-TODAY())&amp;"天】","【正常】")))&amp;IF(OR($AD255="安装免保",$AD255="技术免保",$AD255="质保期内"),"【"&amp;$AD255&amp;"】",""))</f>
        <v/>
      </c>
      <c r="K255" s="267" t="str">
        <f aca="false">IF(OR(N($H255)=0,N($I255)=0),"",ROUND(N($H255)*N($I255)*IF(N($J255)=0,1,N($J255)),2))</f>
        <v/>
      </c>
      <c r="M255" s="267" t="str">
        <f aca="false">IF(TRIM($B255&amp;$C255)="","",IF(AND(N($K255)=0,N($L255)=0),"",ROUND(N($K255)+N($L255),2)))</f>
        <v/>
      </c>
      <c r="S255" s="267"/>
      <c r="T255" s="268" t="str">
        <f aca="false">IF(TRIM($B255&amp;$C255)="","",IF(N($O255)=0,"",MAX(0,MIN(N($O255)-N($Q255),N($W255)))))</f>
        <v/>
      </c>
      <c r="U255" s="268" t="str">
        <f aca="false">IF(TRIM($B255&amp;$C255)="","",IF(N($Q255)&lt;=N($O255),"",N($Q255)-N($O255)))</f>
        <v/>
      </c>
      <c r="V255" s="268" t="str">
        <f aca="false">IF(OR(TRIM($B255&amp;$C255)="",$W255=""),"",MAX(0,N($W255))-N($T255))</f>
        <v/>
      </c>
      <c r="W255" s="268" t="str">
        <f aca="false">IF(TRIM($B255&amp;$C255)="","",IF(AND(N($M255)=0,N($Q255)+N($R255)+N($S255)=0),"",ROUND(N($M255)-N($Q255)-N($R255)-N($S255),2)))</f>
        <v/>
      </c>
      <c r="X255" s="269" t="str">
        <f aca="false">IF(TRIM($B255&amp;$C255)="","",IF(N($M255)=0,IF((N($Q255)+N($R255)+N($S255))=0,"—未填单价","未填单价，已收 "&amp;TEXT((N($Q255)+N($R255)+N($S255)),"#,##0.00")),IF(N($W255)&gt;0.005,"欠 "&amp;TEXT(N($W255),"#,##0.00")&amp;IF(N($T255)&gt;0,"（开票未到账 "&amp;TEXT(N($T255),"#,##0.00")&amp;"）","")&amp;IF(N($V255)&gt;0,"（未开票 "&amp;TEXT(N($V255),"#,##0.00")&amp;"）",""),IF(N($W255)&lt;-0.005,"多收 "&amp;TEXT(-N($W255),"#,##0.00"),"✔ 已结清")))&amp;IF(N($U255)&gt;0,"｜到账未开票 "&amp;TEXT(N($U255),"#,##0.00")&amp;"，待补票","")&amp;IF(N($R255)&gt;0,"｜收现 "&amp;TEXT(N($R255),"#,##0.00"),"")&amp;IF(N($S255)&gt;0,"｜收款不开票 "&amp;TEXT(N($S255),"#,##0.00"),""))</f>
        <v/>
      </c>
      <c r="Y255" s="312"/>
      <c r="AC255" s="267" t="str">
        <f aca="false">IF(OR(N($O255)=0,N($AB255)=0),"",ROUND(N($O255)/(1+N($AB255))*N($AB255),2))</f>
        <v/>
      </c>
      <c r="AD255" s="312"/>
      <c r="AE255" s="312"/>
      <c r="AF255" s="270" t="str">
        <f aca="false">IF($AN255="","",IF($AN255=1,IF($AO255&gt;=1,"一次性·已到收款期","一次性·未到期"),$AE255&amp;" 第"&amp;$AO255&amp;"/"&amp;$AN255&amp;"期"))</f>
        <v/>
      </c>
      <c r="AG255" s="268" t="str">
        <f aca="false">IF(OR($AN255="",N($M255)=0),"",ROUND(N($K255)*$AO255/$AN255,2)+N($L255))</f>
        <v/>
      </c>
      <c r="AH255" s="268" t="str">
        <f aca="false">IF($AG255="","",MAX(0,ROUND($AG255-(N($Q255)+N($R255)+N($S255)),2)))</f>
        <v/>
      </c>
      <c r="AI255" s="268" t="str">
        <f aca="false">IF(OR(TRIM($B255&amp;$C255)="",NOT(ISNUMBER($D255))),"",SUMIFS($W$3:$W$1001,$AK$3:$AK$1001,$AK255,$D$3:$D$1001,"&lt;"&amp;$D255))</f>
        <v/>
      </c>
      <c r="AJ255" s="268" t="str">
        <f aca="false">IF(TRIM($B255&amp;$C255)="","",SUMIFS($W$3:$W$1001,$AK$3:$AK$1001,$AK255))</f>
        <v/>
      </c>
      <c r="AK255" s="270" t="str">
        <f aca="false">IF(TRIM($B255&amp;$C255)="","",TRIM($B255)&amp;"｜"&amp;TRIM($C255))</f>
        <v/>
      </c>
      <c r="AL255" s="268" t="str">
        <f aca="false">IF(TRIM($B255&amp;$C255)="","",MIN(N($O255),N($Q255)))</f>
        <v/>
      </c>
      <c r="AM255" s="271" t="str">
        <f aca="false">IF(ISNUMBER($D255),YEAR($D255),"")</f>
        <v/>
      </c>
      <c r="AN255" s="271" t="str">
        <f aca="false">IF(OR(TRIM($B255&amp;$C255)="",NOT(ISNUMBER($D255)),NOT(ISNUMBER($E255))),"",IF($E255&lt;$D255,"",IF(IF($AE255="半年付",2,IF($AE255="季度付",4,IF($AE255="月付",12,IF($AE255="半月付",24,1))))=1,1,MAX(1,ROUND(($E255-$D255+1)/365*IF($AE255="半年付",2,IF($AE255="季度付",4,IF($AE255="月付",12,IF($AE255="半月付",24,1)))),0)))))</f>
        <v/>
      </c>
      <c r="AO255" s="271" t="str">
        <f aca="true">IF($AN255="","",MIN($AN255,MAX(0,INT((TODAY()-付款宽限天数-$D255)/(($E255-$D255+1)/$AN255))+1)))</f>
        <v/>
      </c>
    </row>
    <row r="256" customFormat="false" ht="18" hidden="false" customHeight="false" outlineLevel="0" collapsed="false">
      <c r="F256" s="200" t="str">
        <f aca="true">IF(TRIM($B256&amp;$C256)="","",IF(OR(ISNUMBER(SEARCH("未",$A256)),ISNUMBER(SEARCH("送出",$A256)),AND(TRIM($A256)="",NOT(ISNUMBER($D256)),N($H256)=0)),"【合同未回】","")&amp;IF(NOT(ISNUMBER($E256)),IF(OR(ISNUMBER(SEARCH("未",$A256)),ISNUMBER(SEARCH("送出",$A256)),AND(TRIM($A256)="",NOT(ISNUMBER($D256)),N($H256)=0)),"","【未填合同期】"),IF($E256&lt;TODAY(),"【已到期】",IF($E256-TODAY()&lt;=提醒天数,"【即将到期，剩余"&amp;($E256-TODAY())&amp;"天】","【正常】")))&amp;IF(OR($AD256="安装免保",$AD256="技术免保",$AD256="质保期内"),"【"&amp;$AD256&amp;"】",""))</f>
        <v/>
      </c>
      <c r="K256" s="267" t="str">
        <f aca="false">IF(OR(N($H256)=0,N($I256)=0),"",ROUND(N($H256)*N($I256)*IF(N($J256)=0,1,N($J256)),2))</f>
        <v/>
      </c>
      <c r="M256" s="267" t="str">
        <f aca="false">IF(TRIM($B256&amp;$C256)="","",IF(AND(N($K256)=0,N($L256)=0),"",ROUND(N($K256)+N($L256),2)))</f>
        <v/>
      </c>
      <c r="S256" s="267"/>
      <c r="T256" s="268" t="str">
        <f aca="false">IF(TRIM($B256&amp;$C256)="","",IF(N($O256)=0,"",MAX(0,MIN(N($O256)-N($Q256),N($W256)))))</f>
        <v/>
      </c>
      <c r="U256" s="268" t="str">
        <f aca="false">IF(TRIM($B256&amp;$C256)="","",IF(N($Q256)&lt;=N($O256),"",N($Q256)-N($O256)))</f>
        <v/>
      </c>
      <c r="V256" s="268" t="str">
        <f aca="false">IF(OR(TRIM($B256&amp;$C256)="",$W256=""),"",MAX(0,N($W256))-N($T256))</f>
        <v/>
      </c>
      <c r="W256" s="268" t="str">
        <f aca="false">IF(TRIM($B256&amp;$C256)="","",IF(AND(N($M256)=0,N($Q256)+N($R256)+N($S256)=0),"",ROUND(N($M256)-N($Q256)-N($R256)-N($S256),2)))</f>
        <v/>
      </c>
      <c r="X256" s="269" t="str">
        <f aca="false">IF(TRIM($B256&amp;$C256)="","",IF(N($M256)=0,IF((N($Q256)+N($R256)+N($S256))=0,"—未填单价","未填单价，已收 "&amp;TEXT((N($Q256)+N($R256)+N($S256)),"#,##0.00")),IF(N($W256)&gt;0.005,"欠 "&amp;TEXT(N($W256),"#,##0.00")&amp;IF(N($T256)&gt;0,"（开票未到账 "&amp;TEXT(N($T256),"#,##0.00")&amp;"）","")&amp;IF(N($V256)&gt;0,"（未开票 "&amp;TEXT(N($V256),"#,##0.00")&amp;"）",""),IF(N($W256)&lt;-0.005,"多收 "&amp;TEXT(-N($W256),"#,##0.00"),"✔ 已结清")))&amp;IF(N($U256)&gt;0,"｜到账未开票 "&amp;TEXT(N($U256),"#,##0.00")&amp;"，待补票","")&amp;IF(N($R256)&gt;0,"｜收现 "&amp;TEXT(N($R256),"#,##0.00"),"")&amp;IF(N($S256)&gt;0,"｜收款不开票 "&amp;TEXT(N($S256),"#,##0.00"),""))</f>
        <v/>
      </c>
      <c r="Y256" s="312"/>
      <c r="AC256" s="267" t="str">
        <f aca="false">IF(OR(N($O256)=0,N($AB256)=0),"",ROUND(N($O256)/(1+N($AB256))*N($AB256),2))</f>
        <v/>
      </c>
      <c r="AD256" s="312"/>
      <c r="AE256" s="312"/>
      <c r="AF256" s="270" t="str">
        <f aca="false">IF($AN256="","",IF($AN256=1,IF($AO256&gt;=1,"一次性·已到收款期","一次性·未到期"),$AE256&amp;" 第"&amp;$AO256&amp;"/"&amp;$AN256&amp;"期"))</f>
        <v/>
      </c>
      <c r="AG256" s="268" t="str">
        <f aca="false">IF(OR($AN256="",N($M256)=0),"",ROUND(N($K256)*$AO256/$AN256,2)+N($L256))</f>
        <v/>
      </c>
      <c r="AH256" s="268" t="str">
        <f aca="false">IF($AG256="","",MAX(0,ROUND($AG256-(N($Q256)+N($R256)+N($S256)),2)))</f>
        <v/>
      </c>
      <c r="AI256" s="268" t="str">
        <f aca="false">IF(OR(TRIM($B256&amp;$C256)="",NOT(ISNUMBER($D256))),"",SUMIFS($W$3:$W$1001,$AK$3:$AK$1001,$AK256,$D$3:$D$1001,"&lt;"&amp;$D256))</f>
        <v/>
      </c>
      <c r="AJ256" s="268" t="str">
        <f aca="false">IF(TRIM($B256&amp;$C256)="","",SUMIFS($W$3:$W$1001,$AK$3:$AK$1001,$AK256))</f>
        <v/>
      </c>
      <c r="AK256" s="270" t="str">
        <f aca="false">IF(TRIM($B256&amp;$C256)="","",TRIM($B256)&amp;"｜"&amp;TRIM($C256))</f>
        <v/>
      </c>
      <c r="AL256" s="268" t="str">
        <f aca="false">IF(TRIM($B256&amp;$C256)="","",MIN(N($O256),N($Q256)))</f>
        <v/>
      </c>
      <c r="AM256" s="271" t="str">
        <f aca="false">IF(ISNUMBER($D256),YEAR($D256),"")</f>
        <v/>
      </c>
      <c r="AN256" s="271" t="str">
        <f aca="false">IF(OR(TRIM($B256&amp;$C256)="",NOT(ISNUMBER($D256)),NOT(ISNUMBER($E256))),"",IF($E256&lt;$D256,"",IF(IF($AE256="半年付",2,IF($AE256="季度付",4,IF($AE256="月付",12,IF($AE256="半月付",24,1))))=1,1,MAX(1,ROUND(($E256-$D256+1)/365*IF($AE256="半年付",2,IF($AE256="季度付",4,IF($AE256="月付",12,IF($AE256="半月付",24,1)))),0)))))</f>
        <v/>
      </c>
      <c r="AO256" s="271" t="str">
        <f aca="true">IF($AN256="","",MIN($AN256,MAX(0,INT((TODAY()-付款宽限天数-$D256)/(($E256-$D256+1)/$AN256))+1)))</f>
        <v/>
      </c>
    </row>
    <row r="257" customFormat="false" ht="18" hidden="false" customHeight="false" outlineLevel="0" collapsed="false">
      <c r="F257" s="200" t="str">
        <f aca="true">IF(TRIM($B257&amp;$C257)="","",IF(OR(ISNUMBER(SEARCH("未",$A257)),ISNUMBER(SEARCH("送出",$A257)),AND(TRIM($A257)="",NOT(ISNUMBER($D257)),N($H257)=0)),"【合同未回】","")&amp;IF(NOT(ISNUMBER($E257)),IF(OR(ISNUMBER(SEARCH("未",$A257)),ISNUMBER(SEARCH("送出",$A257)),AND(TRIM($A257)="",NOT(ISNUMBER($D257)),N($H257)=0)),"","【未填合同期】"),IF($E257&lt;TODAY(),"【已到期】",IF($E257-TODAY()&lt;=提醒天数,"【即将到期，剩余"&amp;($E257-TODAY())&amp;"天】","【正常】")))&amp;IF(OR($AD257="安装免保",$AD257="技术免保",$AD257="质保期内"),"【"&amp;$AD257&amp;"】",""))</f>
        <v/>
      </c>
      <c r="K257" s="267" t="str">
        <f aca="false">IF(OR(N($H257)=0,N($I257)=0),"",ROUND(N($H257)*N($I257)*IF(N($J257)=0,1,N($J257)),2))</f>
        <v/>
      </c>
      <c r="M257" s="267" t="str">
        <f aca="false">IF(TRIM($B257&amp;$C257)="","",IF(AND(N($K257)=0,N($L257)=0),"",ROUND(N($K257)+N($L257),2)))</f>
        <v/>
      </c>
      <c r="S257" s="267"/>
      <c r="T257" s="268" t="str">
        <f aca="false">IF(TRIM($B257&amp;$C257)="","",IF(N($O257)=0,"",MAX(0,MIN(N($O257)-N($Q257),N($W257)))))</f>
        <v/>
      </c>
      <c r="U257" s="268" t="str">
        <f aca="false">IF(TRIM($B257&amp;$C257)="","",IF(N($Q257)&lt;=N($O257),"",N($Q257)-N($O257)))</f>
        <v/>
      </c>
      <c r="V257" s="268" t="str">
        <f aca="false">IF(OR(TRIM($B257&amp;$C257)="",$W257=""),"",MAX(0,N($W257))-N($T257))</f>
        <v/>
      </c>
      <c r="W257" s="268" t="str">
        <f aca="false">IF(TRIM($B257&amp;$C257)="","",IF(AND(N($M257)=0,N($Q257)+N($R257)+N($S257)=0),"",ROUND(N($M257)-N($Q257)-N($R257)-N($S257),2)))</f>
        <v/>
      </c>
      <c r="X257" s="269" t="str">
        <f aca="false">IF(TRIM($B257&amp;$C257)="","",IF(N($M257)=0,IF((N($Q257)+N($R257)+N($S257))=0,"—未填单价","未填单价，已收 "&amp;TEXT((N($Q257)+N($R257)+N($S257)),"#,##0.00")),IF(N($W257)&gt;0.005,"欠 "&amp;TEXT(N($W257),"#,##0.00")&amp;IF(N($T257)&gt;0,"（开票未到账 "&amp;TEXT(N($T257),"#,##0.00")&amp;"）","")&amp;IF(N($V257)&gt;0,"（未开票 "&amp;TEXT(N($V257),"#,##0.00")&amp;"）",""),IF(N($W257)&lt;-0.005,"多收 "&amp;TEXT(-N($W257),"#,##0.00"),"✔ 已结清")))&amp;IF(N($U257)&gt;0,"｜到账未开票 "&amp;TEXT(N($U257),"#,##0.00")&amp;"，待补票","")&amp;IF(N($R257)&gt;0,"｜收现 "&amp;TEXT(N($R257),"#,##0.00"),"")&amp;IF(N($S257)&gt;0,"｜收款不开票 "&amp;TEXT(N($S257),"#,##0.00"),""))</f>
        <v/>
      </c>
      <c r="Y257" s="312"/>
      <c r="AC257" s="267" t="str">
        <f aca="false">IF(OR(N($O257)=0,N($AB257)=0),"",ROUND(N($O257)/(1+N($AB257))*N($AB257),2))</f>
        <v/>
      </c>
      <c r="AD257" s="312"/>
      <c r="AE257" s="312"/>
      <c r="AF257" s="270" t="str">
        <f aca="false">IF($AN257="","",IF($AN257=1,IF($AO257&gt;=1,"一次性·已到收款期","一次性·未到期"),$AE257&amp;" 第"&amp;$AO257&amp;"/"&amp;$AN257&amp;"期"))</f>
        <v/>
      </c>
      <c r="AG257" s="268" t="str">
        <f aca="false">IF(OR($AN257="",N($M257)=0),"",ROUND(N($K257)*$AO257/$AN257,2)+N($L257))</f>
        <v/>
      </c>
      <c r="AH257" s="268" t="str">
        <f aca="false">IF($AG257="","",MAX(0,ROUND($AG257-(N($Q257)+N($R257)+N($S257)),2)))</f>
        <v/>
      </c>
      <c r="AI257" s="268" t="str">
        <f aca="false">IF(OR(TRIM($B257&amp;$C257)="",NOT(ISNUMBER($D257))),"",SUMIFS($W$3:$W$1001,$AK$3:$AK$1001,$AK257,$D$3:$D$1001,"&lt;"&amp;$D257))</f>
        <v/>
      </c>
      <c r="AJ257" s="268" t="str">
        <f aca="false">IF(TRIM($B257&amp;$C257)="","",SUMIFS($W$3:$W$1001,$AK$3:$AK$1001,$AK257))</f>
        <v/>
      </c>
      <c r="AK257" s="270" t="str">
        <f aca="false">IF(TRIM($B257&amp;$C257)="","",TRIM($B257)&amp;"｜"&amp;TRIM($C257))</f>
        <v/>
      </c>
      <c r="AL257" s="268" t="str">
        <f aca="false">IF(TRIM($B257&amp;$C257)="","",MIN(N($O257),N($Q257)))</f>
        <v/>
      </c>
      <c r="AM257" s="271" t="str">
        <f aca="false">IF(ISNUMBER($D257),YEAR($D257),"")</f>
        <v/>
      </c>
      <c r="AN257" s="271" t="str">
        <f aca="false">IF(OR(TRIM($B257&amp;$C257)="",NOT(ISNUMBER($D257)),NOT(ISNUMBER($E257))),"",IF($E257&lt;$D257,"",IF(IF($AE257="半年付",2,IF($AE257="季度付",4,IF($AE257="月付",12,IF($AE257="半月付",24,1))))=1,1,MAX(1,ROUND(($E257-$D257+1)/365*IF($AE257="半年付",2,IF($AE257="季度付",4,IF($AE257="月付",12,IF($AE257="半月付",24,1)))),0)))))</f>
        <v/>
      </c>
      <c r="AO257" s="271" t="str">
        <f aca="true">IF($AN257="","",MIN($AN257,MAX(0,INT((TODAY()-付款宽限天数-$D257)/(($E257-$D257+1)/$AN257))+1)))</f>
        <v/>
      </c>
    </row>
    <row r="258" customFormat="false" ht="18" hidden="false" customHeight="false" outlineLevel="0" collapsed="false">
      <c r="F258" s="200" t="str">
        <f aca="true">IF(TRIM($B258&amp;$C258)="","",IF(OR(ISNUMBER(SEARCH("未",$A258)),ISNUMBER(SEARCH("送出",$A258)),AND(TRIM($A258)="",NOT(ISNUMBER($D258)),N($H258)=0)),"【合同未回】","")&amp;IF(NOT(ISNUMBER($E258)),IF(OR(ISNUMBER(SEARCH("未",$A258)),ISNUMBER(SEARCH("送出",$A258)),AND(TRIM($A258)="",NOT(ISNUMBER($D258)),N($H258)=0)),"","【未填合同期】"),IF($E258&lt;TODAY(),"【已到期】",IF($E258-TODAY()&lt;=提醒天数,"【即将到期，剩余"&amp;($E258-TODAY())&amp;"天】","【正常】")))&amp;IF(OR($AD258="安装免保",$AD258="技术免保",$AD258="质保期内"),"【"&amp;$AD258&amp;"】",""))</f>
        <v/>
      </c>
      <c r="K258" s="267" t="str">
        <f aca="false">IF(OR(N($H258)=0,N($I258)=0),"",ROUND(N($H258)*N($I258)*IF(N($J258)=0,1,N($J258)),2))</f>
        <v/>
      </c>
      <c r="M258" s="267" t="str">
        <f aca="false">IF(TRIM($B258&amp;$C258)="","",IF(AND(N($K258)=0,N($L258)=0),"",ROUND(N($K258)+N($L258),2)))</f>
        <v/>
      </c>
      <c r="S258" s="267"/>
      <c r="T258" s="268" t="str">
        <f aca="false">IF(TRIM($B258&amp;$C258)="","",IF(N($O258)=0,"",MAX(0,MIN(N($O258)-N($Q258),N($W258)))))</f>
        <v/>
      </c>
      <c r="U258" s="268" t="str">
        <f aca="false">IF(TRIM($B258&amp;$C258)="","",IF(N($Q258)&lt;=N($O258),"",N($Q258)-N($O258)))</f>
        <v/>
      </c>
      <c r="V258" s="268" t="str">
        <f aca="false">IF(OR(TRIM($B258&amp;$C258)="",$W258=""),"",MAX(0,N($W258))-N($T258))</f>
        <v/>
      </c>
      <c r="W258" s="268" t="str">
        <f aca="false">IF(TRIM($B258&amp;$C258)="","",IF(AND(N($M258)=0,N($Q258)+N($R258)+N($S258)=0),"",ROUND(N($M258)-N($Q258)-N($R258)-N($S258),2)))</f>
        <v/>
      </c>
      <c r="X258" s="269" t="str">
        <f aca="false">IF(TRIM($B258&amp;$C258)="","",IF(N($M258)=0,IF((N($Q258)+N($R258)+N($S258))=0,"—未填单价","未填单价，已收 "&amp;TEXT((N($Q258)+N($R258)+N($S258)),"#,##0.00")),IF(N($W258)&gt;0.005,"欠 "&amp;TEXT(N($W258),"#,##0.00")&amp;IF(N($T258)&gt;0,"（开票未到账 "&amp;TEXT(N($T258),"#,##0.00")&amp;"）","")&amp;IF(N($V258)&gt;0,"（未开票 "&amp;TEXT(N($V258),"#,##0.00")&amp;"）",""),IF(N($W258)&lt;-0.005,"多收 "&amp;TEXT(-N($W258),"#,##0.00"),"✔ 已结清")))&amp;IF(N($U258)&gt;0,"｜到账未开票 "&amp;TEXT(N($U258),"#,##0.00")&amp;"，待补票","")&amp;IF(N($R258)&gt;0,"｜收现 "&amp;TEXT(N($R258),"#,##0.00"),"")&amp;IF(N($S258)&gt;0,"｜收款不开票 "&amp;TEXT(N($S258),"#,##0.00"),""))</f>
        <v/>
      </c>
      <c r="Y258" s="312"/>
      <c r="AC258" s="267" t="str">
        <f aca="false">IF(OR(N($O258)=0,N($AB258)=0),"",ROUND(N($O258)/(1+N($AB258))*N($AB258),2))</f>
        <v/>
      </c>
      <c r="AD258" s="312"/>
      <c r="AE258" s="312"/>
      <c r="AF258" s="270" t="str">
        <f aca="false">IF($AN258="","",IF($AN258=1,IF($AO258&gt;=1,"一次性·已到收款期","一次性·未到期"),$AE258&amp;" 第"&amp;$AO258&amp;"/"&amp;$AN258&amp;"期"))</f>
        <v/>
      </c>
      <c r="AG258" s="268" t="str">
        <f aca="false">IF(OR($AN258="",N($M258)=0),"",ROUND(N($K258)*$AO258/$AN258,2)+N($L258))</f>
        <v/>
      </c>
      <c r="AH258" s="268" t="str">
        <f aca="false">IF($AG258="","",MAX(0,ROUND($AG258-(N($Q258)+N($R258)+N($S258)),2)))</f>
        <v/>
      </c>
      <c r="AI258" s="268" t="str">
        <f aca="false">IF(OR(TRIM($B258&amp;$C258)="",NOT(ISNUMBER($D258))),"",SUMIFS($W$3:$W$1001,$AK$3:$AK$1001,$AK258,$D$3:$D$1001,"&lt;"&amp;$D258))</f>
        <v/>
      </c>
      <c r="AJ258" s="268" t="str">
        <f aca="false">IF(TRIM($B258&amp;$C258)="","",SUMIFS($W$3:$W$1001,$AK$3:$AK$1001,$AK258))</f>
        <v/>
      </c>
      <c r="AK258" s="270" t="str">
        <f aca="false">IF(TRIM($B258&amp;$C258)="","",TRIM($B258)&amp;"｜"&amp;TRIM($C258))</f>
        <v/>
      </c>
      <c r="AL258" s="268" t="str">
        <f aca="false">IF(TRIM($B258&amp;$C258)="","",MIN(N($O258),N($Q258)))</f>
        <v/>
      </c>
      <c r="AM258" s="271" t="str">
        <f aca="false">IF(ISNUMBER($D258),YEAR($D258),"")</f>
        <v/>
      </c>
      <c r="AN258" s="271" t="str">
        <f aca="false">IF(OR(TRIM($B258&amp;$C258)="",NOT(ISNUMBER($D258)),NOT(ISNUMBER($E258))),"",IF($E258&lt;$D258,"",IF(IF($AE258="半年付",2,IF($AE258="季度付",4,IF($AE258="月付",12,IF($AE258="半月付",24,1))))=1,1,MAX(1,ROUND(($E258-$D258+1)/365*IF($AE258="半年付",2,IF($AE258="季度付",4,IF($AE258="月付",12,IF($AE258="半月付",24,1)))),0)))))</f>
        <v/>
      </c>
      <c r="AO258" s="271" t="str">
        <f aca="true">IF($AN258="","",MIN($AN258,MAX(0,INT((TODAY()-付款宽限天数-$D258)/(($E258-$D258+1)/$AN258))+1)))</f>
        <v/>
      </c>
    </row>
    <row r="259" customFormat="false" ht="18" hidden="false" customHeight="false" outlineLevel="0" collapsed="false">
      <c r="F259" s="200" t="str">
        <f aca="true">IF(TRIM($B259&amp;$C259)="","",IF(OR(ISNUMBER(SEARCH("未",$A259)),ISNUMBER(SEARCH("送出",$A259)),AND(TRIM($A259)="",NOT(ISNUMBER($D259)),N($H259)=0)),"【合同未回】","")&amp;IF(NOT(ISNUMBER($E259)),IF(OR(ISNUMBER(SEARCH("未",$A259)),ISNUMBER(SEARCH("送出",$A259)),AND(TRIM($A259)="",NOT(ISNUMBER($D259)),N($H259)=0)),"","【未填合同期】"),IF($E259&lt;TODAY(),"【已到期】",IF($E259-TODAY()&lt;=提醒天数,"【即将到期，剩余"&amp;($E259-TODAY())&amp;"天】","【正常】")))&amp;IF(OR($AD259="安装免保",$AD259="技术免保",$AD259="质保期内"),"【"&amp;$AD259&amp;"】",""))</f>
        <v/>
      </c>
      <c r="K259" s="267" t="str">
        <f aca="false">IF(OR(N($H259)=0,N($I259)=0),"",ROUND(N($H259)*N($I259)*IF(N($J259)=0,1,N($J259)),2))</f>
        <v/>
      </c>
      <c r="M259" s="267" t="str">
        <f aca="false">IF(TRIM($B259&amp;$C259)="","",IF(AND(N($K259)=0,N($L259)=0),"",ROUND(N($K259)+N($L259),2)))</f>
        <v/>
      </c>
      <c r="S259" s="267"/>
      <c r="T259" s="268" t="str">
        <f aca="false">IF(TRIM($B259&amp;$C259)="","",IF(N($O259)=0,"",MAX(0,MIN(N($O259)-N($Q259),N($W259)))))</f>
        <v/>
      </c>
      <c r="U259" s="268" t="str">
        <f aca="false">IF(TRIM($B259&amp;$C259)="","",IF(N($Q259)&lt;=N($O259),"",N($Q259)-N($O259)))</f>
        <v/>
      </c>
      <c r="V259" s="268" t="str">
        <f aca="false">IF(OR(TRIM($B259&amp;$C259)="",$W259=""),"",MAX(0,N($W259))-N($T259))</f>
        <v/>
      </c>
      <c r="W259" s="268" t="str">
        <f aca="false">IF(TRIM($B259&amp;$C259)="","",IF(AND(N($M259)=0,N($Q259)+N($R259)+N($S259)=0),"",ROUND(N($M259)-N($Q259)-N($R259)-N($S259),2)))</f>
        <v/>
      </c>
      <c r="X259" s="269" t="str">
        <f aca="false">IF(TRIM($B259&amp;$C259)="","",IF(N($M259)=0,IF((N($Q259)+N($R259)+N($S259))=0,"—未填单价","未填单价，已收 "&amp;TEXT((N($Q259)+N($R259)+N($S259)),"#,##0.00")),IF(N($W259)&gt;0.005,"欠 "&amp;TEXT(N($W259),"#,##0.00")&amp;IF(N($T259)&gt;0,"（开票未到账 "&amp;TEXT(N($T259),"#,##0.00")&amp;"）","")&amp;IF(N($V259)&gt;0,"（未开票 "&amp;TEXT(N($V259),"#,##0.00")&amp;"）",""),IF(N($W259)&lt;-0.005,"多收 "&amp;TEXT(-N($W259),"#,##0.00"),"✔ 已结清")))&amp;IF(N($U259)&gt;0,"｜到账未开票 "&amp;TEXT(N($U259),"#,##0.00")&amp;"，待补票","")&amp;IF(N($R259)&gt;0,"｜收现 "&amp;TEXT(N($R259),"#,##0.00"),"")&amp;IF(N($S259)&gt;0,"｜收款不开票 "&amp;TEXT(N($S259),"#,##0.00"),""))</f>
        <v/>
      </c>
      <c r="Y259" s="312"/>
      <c r="AC259" s="267" t="str">
        <f aca="false">IF(OR(N($O259)=0,N($AB259)=0),"",ROUND(N($O259)/(1+N($AB259))*N($AB259),2))</f>
        <v/>
      </c>
      <c r="AD259" s="312"/>
      <c r="AE259" s="312"/>
      <c r="AF259" s="270" t="str">
        <f aca="false">IF($AN259="","",IF($AN259=1,IF($AO259&gt;=1,"一次性·已到收款期","一次性·未到期"),$AE259&amp;" 第"&amp;$AO259&amp;"/"&amp;$AN259&amp;"期"))</f>
        <v/>
      </c>
      <c r="AG259" s="268" t="str">
        <f aca="false">IF(OR($AN259="",N($M259)=0),"",ROUND(N($K259)*$AO259/$AN259,2)+N($L259))</f>
        <v/>
      </c>
      <c r="AH259" s="268" t="str">
        <f aca="false">IF($AG259="","",MAX(0,ROUND($AG259-(N($Q259)+N($R259)+N($S259)),2)))</f>
        <v/>
      </c>
      <c r="AI259" s="268" t="str">
        <f aca="false">IF(OR(TRIM($B259&amp;$C259)="",NOT(ISNUMBER($D259))),"",SUMIFS($W$3:$W$1001,$AK$3:$AK$1001,$AK259,$D$3:$D$1001,"&lt;"&amp;$D259))</f>
        <v/>
      </c>
      <c r="AJ259" s="268" t="str">
        <f aca="false">IF(TRIM($B259&amp;$C259)="","",SUMIFS($W$3:$W$1001,$AK$3:$AK$1001,$AK259))</f>
        <v/>
      </c>
      <c r="AK259" s="270" t="str">
        <f aca="false">IF(TRIM($B259&amp;$C259)="","",TRIM($B259)&amp;"｜"&amp;TRIM($C259))</f>
        <v/>
      </c>
      <c r="AL259" s="268" t="str">
        <f aca="false">IF(TRIM($B259&amp;$C259)="","",MIN(N($O259),N($Q259)))</f>
        <v/>
      </c>
      <c r="AM259" s="271" t="str">
        <f aca="false">IF(ISNUMBER($D259),YEAR($D259),"")</f>
        <v/>
      </c>
      <c r="AN259" s="271" t="str">
        <f aca="false">IF(OR(TRIM($B259&amp;$C259)="",NOT(ISNUMBER($D259)),NOT(ISNUMBER($E259))),"",IF($E259&lt;$D259,"",IF(IF($AE259="半年付",2,IF($AE259="季度付",4,IF($AE259="月付",12,IF($AE259="半月付",24,1))))=1,1,MAX(1,ROUND(($E259-$D259+1)/365*IF($AE259="半年付",2,IF($AE259="季度付",4,IF($AE259="月付",12,IF($AE259="半月付",24,1)))),0)))))</f>
        <v/>
      </c>
      <c r="AO259" s="271" t="str">
        <f aca="true">IF($AN259="","",MIN($AN259,MAX(0,INT((TODAY()-付款宽限天数-$D259)/(($E259-$D259+1)/$AN259))+1)))</f>
        <v/>
      </c>
    </row>
    <row r="260" customFormat="false" ht="18" hidden="false" customHeight="false" outlineLevel="0" collapsed="false">
      <c r="F260" s="200" t="str">
        <f aca="true">IF(TRIM($B260&amp;$C260)="","",IF(OR(ISNUMBER(SEARCH("未",$A260)),ISNUMBER(SEARCH("送出",$A260)),AND(TRIM($A260)="",NOT(ISNUMBER($D260)),N($H260)=0)),"【合同未回】","")&amp;IF(NOT(ISNUMBER($E260)),IF(OR(ISNUMBER(SEARCH("未",$A260)),ISNUMBER(SEARCH("送出",$A260)),AND(TRIM($A260)="",NOT(ISNUMBER($D260)),N($H260)=0)),"","【未填合同期】"),IF($E260&lt;TODAY(),"【已到期】",IF($E260-TODAY()&lt;=提醒天数,"【即将到期，剩余"&amp;($E260-TODAY())&amp;"天】","【正常】")))&amp;IF(OR($AD260="安装免保",$AD260="技术免保",$AD260="质保期内"),"【"&amp;$AD260&amp;"】",""))</f>
        <v/>
      </c>
      <c r="K260" s="267" t="str">
        <f aca="false">IF(OR(N($H260)=0,N($I260)=0),"",ROUND(N($H260)*N($I260)*IF(N($J260)=0,1,N($J260)),2))</f>
        <v/>
      </c>
      <c r="M260" s="267" t="str">
        <f aca="false">IF(TRIM($B260&amp;$C260)="","",IF(AND(N($K260)=0,N($L260)=0),"",ROUND(N($K260)+N($L260),2)))</f>
        <v/>
      </c>
      <c r="S260" s="267"/>
      <c r="T260" s="268" t="str">
        <f aca="false">IF(TRIM($B260&amp;$C260)="","",IF(N($O260)=0,"",MAX(0,MIN(N($O260)-N($Q260),N($W260)))))</f>
        <v/>
      </c>
      <c r="U260" s="268" t="str">
        <f aca="false">IF(TRIM($B260&amp;$C260)="","",IF(N($Q260)&lt;=N($O260),"",N($Q260)-N($O260)))</f>
        <v/>
      </c>
      <c r="V260" s="268" t="str">
        <f aca="false">IF(OR(TRIM($B260&amp;$C260)="",$W260=""),"",MAX(0,N($W260))-N($T260))</f>
        <v/>
      </c>
      <c r="W260" s="268" t="str">
        <f aca="false">IF(TRIM($B260&amp;$C260)="","",IF(AND(N($M260)=0,N($Q260)+N($R260)+N($S260)=0),"",ROUND(N($M260)-N($Q260)-N($R260)-N($S260),2)))</f>
        <v/>
      </c>
      <c r="X260" s="269" t="str">
        <f aca="false">IF(TRIM($B260&amp;$C260)="","",IF(N($M260)=0,IF((N($Q260)+N($R260)+N($S260))=0,"—未填单价","未填单价，已收 "&amp;TEXT((N($Q260)+N($R260)+N($S260)),"#,##0.00")),IF(N($W260)&gt;0.005,"欠 "&amp;TEXT(N($W260),"#,##0.00")&amp;IF(N($T260)&gt;0,"（开票未到账 "&amp;TEXT(N($T260),"#,##0.00")&amp;"）","")&amp;IF(N($V260)&gt;0,"（未开票 "&amp;TEXT(N($V260),"#,##0.00")&amp;"）",""),IF(N($W260)&lt;-0.005,"多收 "&amp;TEXT(-N($W260),"#,##0.00"),"✔ 已结清")))&amp;IF(N($U260)&gt;0,"｜到账未开票 "&amp;TEXT(N($U260),"#,##0.00")&amp;"，待补票","")&amp;IF(N($R260)&gt;0,"｜收现 "&amp;TEXT(N($R260),"#,##0.00"),"")&amp;IF(N($S260)&gt;0,"｜收款不开票 "&amp;TEXT(N($S260),"#,##0.00"),""))</f>
        <v/>
      </c>
      <c r="Y260" s="312"/>
      <c r="AC260" s="267" t="str">
        <f aca="false">IF(OR(N($O260)=0,N($AB260)=0),"",ROUND(N($O260)/(1+N($AB260))*N($AB260),2))</f>
        <v/>
      </c>
      <c r="AD260" s="312"/>
      <c r="AE260" s="312"/>
      <c r="AF260" s="270" t="str">
        <f aca="false">IF($AN260="","",IF($AN260=1,IF($AO260&gt;=1,"一次性·已到收款期","一次性·未到期"),$AE260&amp;" 第"&amp;$AO260&amp;"/"&amp;$AN260&amp;"期"))</f>
        <v/>
      </c>
      <c r="AG260" s="268" t="str">
        <f aca="false">IF(OR($AN260="",N($M260)=0),"",ROUND(N($K260)*$AO260/$AN260,2)+N($L260))</f>
        <v/>
      </c>
      <c r="AH260" s="268" t="str">
        <f aca="false">IF($AG260="","",MAX(0,ROUND($AG260-(N($Q260)+N($R260)+N($S260)),2)))</f>
        <v/>
      </c>
      <c r="AI260" s="268" t="str">
        <f aca="false">IF(OR(TRIM($B260&amp;$C260)="",NOT(ISNUMBER($D260))),"",SUMIFS($W$3:$W$1001,$AK$3:$AK$1001,$AK260,$D$3:$D$1001,"&lt;"&amp;$D260))</f>
        <v/>
      </c>
      <c r="AJ260" s="268" t="str">
        <f aca="false">IF(TRIM($B260&amp;$C260)="","",SUMIFS($W$3:$W$1001,$AK$3:$AK$1001,$AK260))</f>
        <v/>
      </c>
      <c r="AK260" s="270" t="str">
        <f aca="false">IF(TRIM($B260&amp;$C260)="","",TRIM($B260)&amp;"｜"&amp;TRIM($C260))</f>
        <v/>
      </c>
      <c r="AL260" s="268" t="str">
        <f aca="false">IF(TRIM($B260&amp;$C260)="","",MIN(N($O260),N($Q260)))</f>
        <v/>
      </c>
      <c r="AM260" s="271" t="str">
        <f aca="false">IF(ISNUMBER($D260),YEAR($D260),"")</f>
        <v/>
      </c>
      <c r="AN260" s="271" t="str">
        <f aca="false">IF(OR(TRIM($B260&amp;$C260)="",NOT(ISNUMBER($D260)),NOT(ISNUMBER($E260))),"",IF($E260&lt;$D260,"",IF(IF($AE260="半年付",2,IF($AE260="季度付",4,IF($AE260="月付",12,IF($AE260="半月付",24,1))))=1,1,MAX(1,ROUND(($E260-$D260+1)/365*IF($AE260="半年付",2,IF($AE260="季度付",4,IF($AE260="月付",12,IF($AE260="半月付",24,1)))),0)))))</f>
        <v/>
      </c>
      <c r="AO260" s="271" t="str">
        <f aca="true">IF($AN260="","",MIN($AN260,MAX(0,INT((TODAY()-付款宽限天数-$D260)/(($E260-$D260+1)/$AN260))+1)))</f>
        <v/>
      </c>
    </row>
    <row r="261" customFormat="false" ht="18" hidden="false" customHeight="false" outlineLevel="0" collapsed="false">
      <c r="F261" s="200" t="str">
        <f aca="true">IF(TRIM($B261&amp;$C261)="","",IF(OR(ISNUMBER(SEARCH("未",$A261)),ISNUMBER(SEARCH("送出",$A261)),AND(TRIM($A261)="",NOT(ISNUMBER($D261)),N($H261)=0)),"【合同未回】","")&amp;IF(NOT(ISNUMBER($E261)),IF(OR(ISNUMBER(SEARCH("未",$A261)),ISNUMBER(SEARCH("送出",$A261)),AND(TRIM($A261)="",NOT(ISNUMBER($D261)),N($H261)=0)),"","【未填合同期】"),IF($E261&lt;TODAY(),"【已到期】",IF($E261-TODAY()&lt;=提醒天数,"【即将到期，剩余"&amp;($E261-TODAY())&amp;"天】","【正常】")))&amp;IF(OR($AD261="安装免保",$AD261="技术免保",$AD261="质保期内"),"【"&amp;$AD261&amp;"】",""))</f>
        <v/>
      </c>
      <c r="K261" s="267" t="str">
        <f aca="false">IF(OR(N($H261)=0,N($I261)=0),"",ROUND(N($H261)*N($I261)*IF(N($J261)=0,1,N($J261)),2))</f>
        <v/>
      </c>
      <c r="M261" s="267" t="str">
        <f aca="false">IF(TRIM($B261&amp;$C261)="","",IF(AND(N($K261)=0,N($L261)=0),"",ROUND(N($K261)+N($L261),2)))</f>
        <v/>
      </c>
      <c r="S261" s="267"/>
      <c r="T261" s="268" t="str">
        <f aca="false">IF(TRIM($B261&amp;$C261)="","",IF(N($O261)=0,"",MAX(0,MIN(N($O261)-N($Q261),N($W261)))))</f>
        <v/>
      </c>
      <c r="U261" s="268" t="str">
        <f aca="false">IF(TRIM($B261&amp;$C261)="","",IF(N($Q261)&lt;=N($O261),"",N($Q261)-N($O261)))</f>
        <v/>
      </c>
      <c r="V261" s="268" t="str">
        <f aca="false">IF(OR(TRIM($B261&amp;$C261)="",$W261=""),"",MAX(0,N($W261))-N($T261))</f>
        <v/>
      </c>
      <c r="W261" s="268" t="str">
        <f aca="false">IF(TRIM($B261&amp;$C261)="","",IF(AND(N($M261)=0,N($Q261)+N($R261)+N($S261)=0),"",ROUND(N($M261)-N($Q261)-N($R261)-N($S261),2)))</f>
        <v/>
      </c>
      <c r="X261" s="269" t="str">
        <f aca="false">IF(TRIM($B261&amp;$C261)="","",IF(N($M261)=0,IF((N($Q261)+N($R261)+N($S261))=0,"—未填单价","未填单价，已收 "&amp;TEXT((N($Q261)+N($R261)+N($S261)),"#,##0.00")),IF(N($W261)&gt;0.005,"欠 "&amp;TEXT(N($W261),"#,##0.00")&amp;IF(N($T261)&gt;0,"（开票未到账 "&amp;TEXT(N($T261),"#,##0.00")&amp;"）","")&amp;IF(N($V261)&gt;0,"（未开票 "&amp;TEXT(N($V261),"#,##0.00")&amp;"）",""),IF(N($W261)&lt;-0.005,"多收 "&amp;TEXT(-N($W261),"#,##0.00"),"✔ 已结清")))&amp;IF(N($U261)&gt;0,"｜到账未开票 "&amp;TEXT(N($U261),"#,##0.00")&amp;"，待补票","")&amp;IF(N($R261)&gt;0,"｜收现 "&amp;TEXT(N($R261),"#,##0.00"),"")&amp;IF(N($S261)&gt;0,"｜收款不开票 "&amp;TEXT(N($S261),"#,##0.00"),""))</f>
        <v/>
      </c>
      <c r="Y261" s="312"/>
      <c r="AC261" s="267" t="str">
        <f aca="false">IF(OR(N($O261)=0,N($AB261)=0),"",ROUND(N($O261)/(1+N($AB261))*N($AB261),2))</f>
        <v/>
      </c>
      <c r="AD261" s="312"/>
      <c r="AE261" s="312"/>
      <c r="AF261" s="270" t="str">
        <f aca="false">IF($AN261="","",IF($AN261=1,IF($AO261&gt;=1,"一次性·已到收款期","一次性·未到期"),$AE261&amp;" 第"&amp;$AO261&amp;"/"&amp;$AN261&amp;"期"))</f>
        <v/>
      </c>
      <c r="AG261" s="268" t="str">
        <f aca="false">IF(OR($AN261="",N($M261)=0),"",ROUND(N($K261)*$AO261/$AN261,2)+N($L261))</f>
        <v/>
      </c>
      <c r="AH261" s="268" t="str">
        <f aca="false">IF($AG261="","",MAX(0,ROUND($AG261-(N($Q261)+N($R261)+N($S261)),2)))</f>
        <v/>
      </c>
      <c r="AI261" s="268" t="str">
        <f aca="false">IF(OR(TRIM($B261&amp;$C261)="",NOT(ISNUMBER($D261))),"",SUMIFS($W$3:$W$1001,$AK$3:$AK$1001,$AK261,$D$3:$D$1001,"&lt;"&amp;$D261))</f>
        <v/>
      </c>
      <c r="AJ261" s="268" t="str">
        <f aca="false">IF(TRIM($B261&amp;$C261)="","",SUMIFS($W$3:$W$1001,$AK$3:$AK$1001,$AK261))</f>
        <v/>
      </c>
      <c r="AK261" s="270" t="str">
        <f aca="false">IF(TRIM($B261&amp;$C261)="","",TRIM($B261)&amp;"｜"&amp;TRIM($C261))</f>
        <v/>
      </c>
      <c r="AL261" s="268" t="str">
        <f aca="false">IF(TRIM($B261&amp;$C261)="","",MIN(N($O261),N($Q261)))</f>
        <v/>
      </c>
      <c r="AM261" s="271" t="str">
        <f aca="false">IF(ISNUMBER($D261),YEAR($D261),"")</f>
        <v/>
      </c>
      <c r="AN261" s="271" t="str">
        <f aca="false">IF(OR(TRIM($B261&amp;$C261)="",NOT(ISNUMBER($D261)),NOT(ISNUMBER($E261))),"",IF($E261&lt;$D261,"",IF(IF($AE261="半年付",2,IF($AE261="季度付",4,IF($AE261="月付",12,IF($AE261="半月付",24,1))))=1,1,MAX(1,ROUND(($E261-$D261+1)/365*IF($AE261="半年付",2,IF($AE261="季度付",4,IF($AE261="月付",12,IF($AE261="半月付",24,1)))),0)))))</f>
        <v/>
      </c>
      <c r="AO261" s="271" t="str">
        <f aca="true">IF($AN261="","",MIN($AN261,MAX(0,INT((TODAY()-付款宽限天数-$D261)/(($E261-$D261+1)/$AN261))+1)))</f>
        <v/>
      </c>
    </row>
    <row r="262" customFormat="false" ht="18" hidden="false" customHeight="false" outlineLevel="0" collapsed="false">
      <c r="F262" s="200" t="str">
        <f aca="true">IF(TRIM($B262&amp;$C262)="","",IF(OR(ISNUMBER(SEARCH("未",$A262)),ISNUMBER(SEARCH("送出",$A262)),AND(TRIM($A262)="",NOT(ISNUMBER($D262)),N($H262)=0)),"【合同未回】","")&amp;IF(NOT(ISNUMBER($E262)),IF(OR(ISNUMBER(SEARCH("未",$A262)),ISNUMBER(SEARCH("送出",$A262)),AND(TRIM($A262)="",NOT(ISNUMBER($D262)),N($H262)=0)),"","【未填合同期】"),IF($E262&lt;TODAY(),"【已到期】",IF($E262-TODAY()&lt;=提醒天数,"【即将到期，剩余"&amp;($E262-TODAY())&amp;"天】","【正常】")))&amp;IF(OR($AD262="安装免保",$AD262="技术免保",$AD262="质保期内"),"【"&amp;$AD262&amp;"】",""))</f>
        <v/>
      </c>
      <c r="K262" s="267" t="str">
        <f aca="false">IF(OR(N($H262)=0,N($I262)=0),"",ROUND(N($H262)*N($I262)*IF(N($J262)=0,1,N($J262)),2))</f>
        <v/>
      </c>
      <c r="M262" s="267" t="str">
        <f aca="false">IF(TRIM($B262&amp;$C262)="","",IF(AND(N($K262)=0,N($L262)=0),"",ROUND(N($K262)+N($L262),2)))</f>
        <v/>
      </c>
      <c r="S262" s="267"/>
      <c r="T262" s="268" t="str">
        <f aca="false">IF(TRIM($B262&amp;$C262)="","",IF(N($O262)=0,"",MAX(0,MIN(N($O262)-N($Q262),N($W262)))))</f>
        <v/>
      </c>
      <c r="U262" s="268" t="str">
        <f aca="false">IF(TRIM($B262&amp;$C262)="","",IF(N($Q262)&lt;=N($O262),"",N($Q262)-N($O262)))</f>
        <v/>
      </c>
      <c r="V262" s="268" t="str">
        <f aca="false">IF(OR(TRIM($B262&amp;$C262)="",$W262=""),"",MAX(0,N($W262))-N($T262))</f>
        <v/>
      </c>
      <c r="W262" s="268" t="str">
        <f aca="false">IF(TRIM($B262&amp;$C262)="","",IF(AND(N($M262)=0,N($Q262)+N($R262)+N($S262)=0),"",ROUND(N($M262)-N($Q262)-N($R262)-N($S262),2)))</f>
        <v/>
      </c>
      <c r="X262" s="269" t="str">
        <f aca="false">IF(TRIM($B262&amp;$C262)="","",IF(N($M262)=0,IF((N($Q262)+N($R262)+N($S262))=0,"—未填单价","未填单价，已收 "&amp;TEXT((N($Q262)+N($R262)+N($S262)),"#,##0.00")),IF(N($W262)&gt;0.005,"欠 "&amp;TEXT(N($W262),"#,##0.00")&amp;IF(N($T262)&gt;0,"（开票未到账 "&amp;TEXT(N($T262),"#,##0.00")&amp;"）","")&amp;IF(N($V262)&gt;0,"（未开票 "&amp;TEXT(N($V262),"#,##0.00")&amp;"）",""),IF(N($W262)&lt;-0.005,"多收 "&amp;TEXT(-N($W262),"#,##0.00"),"✔ 已结清")))&amp;IF(N($U262)&gt;0,"｜到账未开票 "&amp;TEXT(N($U262),"#,##0.00")&amp;"，待补票","")&amp;IF(N($R262)&gt;0,"｜收现 "&amp;TEXT(N($R262),"#,##0.00"),"")&amp;IF(N($S262)&gt;0,"｜收款不开票 "&amp;TEXT(N($S262),"#,##0.00"),""))</f>
        <v/>
      </c>
      <c r="Y262" s="312"/>
      <c r="AC262" s="267" t="str">
        <f aca="false">IF(OR(N($O262)=0,N($AB262)=0),"",ROUND(N($O262)/(1+N($AB262))*N($AB262),2))</f>
        <v/>
      </c>
      <c r="AD262" s="312"/>
      <c r="AE262" s="312"/>
      <c r="AF262" s="270" t="str">
        <f aca="false">IF($AN262="","",IF($AN262=1,IF($AO262&gt;=1,"一次性·已到收款期","一次性·未到期"),$AE262&amp;" 第"&amp;$AO262&amp;"/"&amp;$AN262&amp;"期"))</f>
        <v/>
      </c>
      <c r="AG262" s="268" t="str">
        <f aca="false">IF(OR($AN262="",N($M262)=0),"",ROUND(N($K262)*$AO262/$AN262,2)+N($L262))</f>
        <v/>
      </c>
      <c r="AH262" s="268" t="str">
        <f aca="false">IF($AG262="","",MAX(0,ROUND($AG262-(N($Q262)+N($R262)+N($S262)),2)))</f>
        <v/>
      </c>
      <c r="AI262" s="268" t="str">
        <f aca="false">IF(OR(TRIM($B262&amp;$C262)="",NOT(ISNUMBER($D262))),"",SUMIFS($W$3:$W$1001,$AK$3:$AK$1001,$AK262,$D$3:$D$1001,"&lt;"&amp;$D262))</f>
        <v/>
      </c>
      <c r="AJ262" s="268" t="str">
        <f aca="false">IF(TRIM($B262&amp;$C262)="","",SUMIFS($W$3:$W$1001,$AK$3:$AK$1001,$AK262))</f>
        <v/>
      </c>
      <c r="AK262" s="270" t="str">
        <f aca="false">IF(TRIM($B262&amp;$C262)="","",TRIM($B262)&amp;"｜"&amp;TRIM($C262))</f>
        <v/>
      </c>
      <c r="AL262" s="268" t="str">
        <f aca="false">IF(TRIM($B262&amp;$C262)="","",MIN(N($O262),N($Q262)))</f>
        <v/>
      </c>
      <c r="AM262" s="271" t="str">
        <f aca="false">IF(ISNUMBER($D262),YEAR($D262),"")</f>
        <v/>
      </c>
      <c r="AN262" s="271" t="str">
        <f aca="false">IF(OR(TRIM($B262&amp;$C262)="",NOT(ISNUMBER($D262)),NOT(ISNUMBER($E262))),"",IF($E262&lt;$D262,"",IF(IF($AE262="半年付",2,IF($AE262="季度付",4,IF($AE262="月付",12,IF($AE262="半月付",24,1))))=1,1,MAX(1,ROUND(($E262-$D262+1)/365*IF($AE262="半年付",2,IF($AE262="季度付",4,IF($AE262="月付",12,IF($AE262="半月付",24,1)))),0)))))</f>
        <v/>
      </c>
      <c r="AO262" s="271" t="str">
        <f aca="true">IF($AN262="","",MIN($AN262,MAX(0,INT((TODAY()-付款宽限天数-$D262)/(($E262-$D262+1)/$AN262))+1)))</f>
        <v/>
      </c>
    </row>
    <row r="263" customFormat="false" ht="18" hidden="false" customHeight="false" outlineLevel="0" collapsed="false">
      <c r="F263" s="200" t="str">
        <f aca="true">IF(TRIM($B263&amp;$C263)="","",IF(OR(ISNUMBER(SEARCH("未",$A263)),ISNUMBER(SEARCH("送出",$A263)),AND(TRIM($A263)="",NOT(ISNUMBER($D263)),N($H263)=0)),"【合同未回】","")&amp;IF(NOT(ISNUMBER($E263)),IF(OR(ISNUMBER(SEARCH("未",$A263)),ISNUMBER(SEARCH("送出",$A263)),AND(TRIM($A263)="",NOT(ISNUMBER($D263)),N($H263)=0)),"","【未填合同期】"),IF($E263&lt;TODAY(),"【已到期】",IF($E263-TODAY()&lt;=提醒天数,"【即将到期，剩余"&amp;($E263-TODAY())&amp;"天】","【正常】")))&amp;IF(OR($AD263="安装免保",$AD263="技术免保",$AD263="质保期内"),"【"&amp;$AD263&amp;"】",""))</f>
        <v/>
      </c>
      <c r="K263" s="267" t="str">
        <f aca="false">IF(OR(N($H263)=0,N($I263)=0),"",ROUND(N($H263)*N($I263)*IF(N($J263)=0,1,N($J263)),2))</f>
        <v/>
      </c>
      <c r="M263" s="267" t="str">
        <f aca="false">IF(TRIM($B263&amp;$C263)="","",IF(AND(N($K263)=0,N($L263)=0),"",ROUND(N($K263)+N($L263),2)))</f>
        <v/>
      </c>
      <c r="S263" s="267"/>
      <c r="T263" s="268" t="str">
        <f aca="false">IF(TRIM($B263&amp;$C263)="","",IF(N($O263)=0,"",MAX(0,MIN(N($O263)-N($Q263),N($W263)))))</f>
        <v/>
      </c>
      <c r="U263" s="268" t="str">
        <f aca="false">IF(TRIM($B263&amp;$C263)="","",IF(N($Q263)&lt;=N($O263),"",N($Q263)-N($O263)))</f>
        <v/>
      </c>
      <c r="V263" s="268" t="str">
        <f aca="false">IF(OR(TRIM($B263&amp;$C263)="",$W263=""),"",MAX(0,N($W263))-N($T263))</f>
        <v/>
      </c>
      <c r="W263" s="268" t="str">
        <f aca="false">IF(TRIM($B263&amp;$C263)="","",IF(AND(N($M263)=0,N($Q263)+N($R263)+N($S263)=0),"",ROUND(N($M263)-N($Q263)-N($R263)-N($S263),2)))</f>
        <v/>
      </c>
      <c r="X263" s="269" t="str">
        <f aca="false">IF(TRIM($B263&amp;$C263)="","",IF(N($M263)=0,IF((N($Q263)+N($R263)+N($S263))=0,"—未填单价","未填单价，已收 "&amp;TEXT((N($Q263)+N($R263)+N($S263)),"#,##0.00")),IF(N($W263)&gt;0.005,"欠 "&amp;TEXT(N($W263),"#,##0.00")&amp;IF(N($T263)&gt;0,"（开票未到账 "&amp;TEXT(N($T263),"#,##0.00")&amp;"）","")&amp;IF(N($V263)&gt;0,"（未开票 "&amp;TEXT(N($V263),"#,##0.00")&amp;"）",""),IF(N($W263)&lt;-0.005,"多收 "&amp;TEXT(-N($W263),"#,##0.00"),"✔ 已结清")))&amp;IF(N($U263)&gt;0,"｜到账未开票 "&amp;TEXT(N($U263),"#,##0.00")&amp;"，待补票","")&amp;IF(N($R263)&gt;0,"｜收现 "&amp;TEXT(N($R263),"#,##0.00"),"")&amp;IF(N($S263)&gt;0,"｜收款不开票 "&amp;TEXT(N($S263),"#,##0.00"),""))</f>
        <v/>
      </c>
      <c r="Y263" s="312"/>
      <c r="AC263" s="267" t="str">
        <f aca="false">IF(OR(N($O263)=0,N($AB263)=0),"",ROUND(N($O263)/(1+N($AB263))*N($AB263),2))</f>
        <v/>
      </c>
      <c r="AD263" s="312"/>
      <c r="AE263" s="312"/>
      <c r="AF263" s="270" t="str">
        <f aca="false">IF($AN263="","",IF($AN263=1,IF($AO263&gt;=1,"一次性·已到收款期","一次性·未到期"),$AE263&amp;" 第"&amp;$AO263&amp;"/"&amp;$AN263&amp;"期"))</f>
        <v/>
      </c>
      <c r="AG263" s="268" t="str">
        <f aca="false">IF(OR($AN263="",N($M263)=0),"",ROUND(N($K263)*$AO263/$AN263,2)+N($L263))</f>
        <v/>
      </c>
      <c r="AH263" s="268" t="str">
        <f aca="false">IF($AG263="","",MAX(0,ROUND($AG263-(N($Q263)+N($R263)+N($S263)),2)))</f>
        <v/>
      </c>
      <c r="AI263" s="268" t="str">
        <f aca="false">IF(OR(TRIM($B263&amp;$C263)="",NOT(ISNUMBER($D263))),"",SUMIFS($W$3:$W$1001,$AK$3:$AK$1001,$AK263,$D$3:$D$1001,"&lt;"&amp;$D263))</f>
        <v/>
      </c>
      <c r="AJ263" s="268" t="str">
        <f aca="false">IF(TRIM($B263&amp;$C263)="","",SUMIFS($W$3:$W$1001,$AK$3:$AK$1001,$AK263))</f>
        <v/>
      </c>
      <c r="AK263" s="270" t="str">
        <f aca="false">IF(TRIM($B263&amp;$C263)="","",TRIM($B263)&amp;"｜"&amp;TRIM($C263))</f>
        <v/>
      </c>
      <c r="AL263" s="268" t="str">
        <f aca="false">IF(TRIM($B263&amp;$C263)="","",MIN(N($O263),N($Q263)))</f>
        <v/>
      </c>
      <c r="AM263" s="271" t="str">
        <f aca="false">IF(ISNUMBER($D263),YEAR($D263),"")</f>
        <v/>
      </c>
      <c r="AN263" s="271" t="str">
        <f aca="false">IF(OR(TRIM($B263&amp;$C263)="",NOT(ISNUMBER($D263)),NOT(ISNUMBER($E263))),"",IF($E263&lt;$D263,"",IF(IF($AE263="半年付",2,IF($AE263="季度付",4,IF($AE263="月付",12,IF($AE263="半月付",24,1))))=1,1,MAX(1,ROUND(($E263-$D263+1)/365*IF($AE263="半年付",2,IF($AE263="季度付",4,IF($AE263="月付",12,IF($AE263="半月付",24,1)))),0)))))</f>
        <v/>
      </c>
      <c r="AO263" s="271" t="str">
        <f aca="true">IF($AN263="","",MIN($AN263,MAX(0,INT((TODAY()-付款宽限天数-$D263)/(($E263-$D263+1)/$AN263))+1)))</f>
        <v/>
      </c>
    </row>
    <row r="264" customFormat="false" ht="18" hidden="false" customHeight="false" outlineLevel="0" collapsed="false">
      <c r="F264" s="200" t="str">
        <f aca="true">IF(TRIM($B264&amp;$C264)="","",IF(OR(ISNUMBER(SEARCH("未",$A264)),ISNUMBER(SEARCH("送出",$A264)),AND(TRIM($A264)="",NOT(ISNUMBER($D264)),N($H264)=0)),"【合同未回】","")&amp;IF(NOT(ISNUMBER($E264)),IF(OR(ISNUMBER(SEARCH("未",$A264)),ISNUMBER(SEARCH("送出",$A264)),AND(TRIM($A264)="",NOT(ISNUMBER($D264)),N($H264)=0)),"","【未填合同期】"),IF($E264&lt;TODAY(),"【已到期】",IF($E264-TODAY()&lt;=提醒天数,"【即将到期，剩余"&amp;($E264-TODAY())&amp;"天】","【正常】")))&amp;IF(OR($AD264="安装免保",$AD264="技术免保",$AD264="质保期内"),"【"&amp;$AD264&amp;"】",""))</f>
        <v/>
      </c>
      <c r="K264" s="267" t="str">
        <f aca="false">IF(OR(N($H264)=0,N($I264)=0),"",ROUND(N($H264)*N($I264)*IF(N($J264)=0,1,N($J264)),2))</f>
        <v/>
      </c>
      <c r="M264" s="267" t="str">
        <f aca="false">IF(TRIM($B264&amp;$C264)="","",IF(AND(N($K264)=0,N($L264)=0),"",ROUND(N($K264)+N($L264),2)))</f>
        <v/>
      </c>
      <c r="S264" s="267"/>
      <c r="T264" s="268" t="str">
        <f aca="false">IF(TRIM($B264&amp;$C264)="","",IF(N($O264)=0,"",MAX(0,MIN(N($O264)-N($Q264),N($W264)))))</f>
        <v/>
      </c>
      <c r="U264" s="268" t="str">
        <f aca="false">IF(TRIM($B264&amp;$C264)="","",IF(N($Q264)&lt;=N($O264),"",N($Q264)-N($O264)))</f>
        <v/>
      </c>
      <c r="V264" s="268" t="str">
        <f aca="false">IF(OR(TRIM($B264&amp;$C264)="",$W264=""),"",MAX(0,N($W264))-N($T264))</f>
        <v/>
      </c>
      <c r="W264" s="268" t="str">
        <f aca="false">IF(TRIM($B264&amp;$C264)="","",IF(AND(N($M264)=0,N($Q264)+N($R264)+N($S264)=0),"",ROUND(N($M264)-N($Q264)-N($R264)-N($S264),2)))</f>
        <v/>
      </c>
      <c r="X264" s="269" t="str">
        <f aca="false">IF(TRIM($B264&amp;$C264)="","",IF(N($M264)=0,IF((N($Q264)+N($R264)+N($S264))=0,"—未填单价","未填单价，已收 "&amp;TEXT((N($Q264)+N($R264)+N($S264)),"#,##0.00")),IF(N($W264)&gt;0.005,"欠 "&amp;TEXT(N($W264),"#,##0.00")&amp;IF(N($T264)&gt;0,"（开票未到账 "&amp;TEXT(N($T264),"#,##0.00")&amp;"）","")&amp;IF(N($V264)&gt;0,"（未开票 "&amp;TEXT(N($V264),"#,##0.00")&amp;"）",""),IF(N($W264)&lt;-0.005,"多收 "&amp;TEXT(-N($W264),"#,##0.00"),"✔ 已结清")))&amp;IF(N($U264)&gt;0,"｜到账未开票 "&amp;TEXT(N($U264),"#,##0.00")&amp;"，待补票","")&amp;IF(N($R264)&gt;0,"｜收现 "&amp;TEXT(N($R264),"#,##0.00"),"")&amp;IF(N($S264)&gt;0,"｜收款不开票 "&amp;TEXT(N($S264),"#,##0.00"),""))</f>
        <v/>
      </c>
      <c r="Y264" s="312"/>
      <c r="AC264" s="267" t="str">
        <f aca="false">IF(OR(N($O264)=0,N($AB264)=0),"",ROUND(N($O264)/(1+N($AB264))*N($AB264),2))</f>
        <v/>
      </c>
      <c r="AD264" s="312"/>
      <c r="AE264" s="312"/>
      <c r="AF264" s="270" t="str">
        <f aca="false">IF($AN264="","",IF($AN264=1,IF($AO264&gt;=1,"一次性·已到收款期","一次性·未到期"),$AE264&amp;" 第"&amp;$AO264&amp;"/"&amp;$AN264&amp;"期"))</f>
        <v/>
      </c>
      <c r="AG264" s="268" t="str">
        <f aca="false">IF(OR($AN264="",N($M264)=0),"",ROUND(N($K264)*$AO264/$AN264,2)+N($L264))</f>
        <v/>
      </c>
      <c r="AH264" s="268" t="str">
        <f aca="false">IF($AG264="","",MAX(0,ROUND($AG264-(N($Q264)+N($R264)+N($S264)),2)))</f>
        <v/>
      </c>
      <c r="AI264" s="268" t="str">
        <f aca="false">IF(OR(TRIM($B264&amp;$C264)="",NOT(ISNUMBER($D264))),"",SUMIFS($W$3:$W$1001,$AK$3:$AK$1001,$AK264,$D$3:$D$1001,"&lt;"&amp;$D264))</f>
        <v/>
      </c>
      <c r="AJ264" s="268" t="str">
        <f aca="false">IF(TRIM($B264&amp;$C264)="","",SUMIFS($W$3:$W$1001,$AK$3:$AK$1001,$AK264))</f>
        <v/>
      </c>
      <c r="AK264" s="270" t="str">
        <f aca="false">IF(TRIM($B264&amp;$C264)="","",TRIM($B264)&amp;"｜"&amp;TRIM($C264))</f>
        <v/>
      </c>
      <c r="AL264" s="268" t="str">
        <f aca="false">IF(TRIM($B264&amp;$C264)="","",MIN(N($O264),N($Q264)))</f>
        <v/>
      </c>
      <c r="AM264" s="271" t="str">
        <f aca="false">IF(ISNUMBER($D264),YEAR($D264),"")</f>
        <v/>
      </c>
      <c r="AN264" s="271" t="str">
        <f aca="false">IF(OR(TRIM($B264&amp;$C264)="",NOT(ISNUMBER($D264)),NOT(ISNUMBER($E264))),"",IF($E264&lt;$D264,"",IF(IF($AE264="半年付",2,IF($AE264="季度付",4,IF($AE264="月付",12,IF($AE264="半月付",24,1))))=1,1,MAX(1,ROUND(($E264-$D264+1)/365*IF($AE264="半年付",2,IF($AE264="季度付",4,IF($AE264="月付",12,IF($AE264="半月付",24,1)))),0)))))</f>
        <v/>
      </c>
      <c r="AO264" s="271" t="str">
        <f aca="true">IF($AN264="","",MIN($AN264,MAX(0,INT((TODAY()-付款宽限天数-$D264)/(($E264-$D264+1)/$AN264))+1)))</f>
        <v/>
      </c>
    </row>
    <row r="265" customFormat="false" ht="18" hidden="false" customHeight="false" outlineLevel="0" collapsed="false">
      <c r="F265" s="200" t="str">
        <f aca="true">IF(TRIM($B265&amp;$C265)="","",IF(OR(ISNUMBER(SEARCH("未",$A265)),ISNUMBER(SEARCH("送出",$A265)),AND(TRIM($A265)="",NOT(ISNUMBER($D265)),N($H265)=0)),"【合同未回】","")&amp;IF(NOT(ISNUMBER($E265)),IF(OR(ISNUMBER(SEARCH("未",$A265)),ISNUMBER(SEARCH("送出",$A265)),AND(TRIM($A265)="",NOT(ISNUMBER($D265)),N($H265)=0)),"","【未填合同期】"),IF($E265&lt;TODAY(),"【已到期】",IF($E265-TODAY()&lt;=提醒天数,"【即将到期，剩余"&amp;($E265-TODAY())&amp;"天】","【正常】")))&amp;IF(OR($AD265="安装免保",$AD265="技术免保",$AD265="质保期内"),"【"&amp;$AD265&amp;"】",""))</f>
        <v/>
      </c>
      <c r="K265" s="267" t="str">
        <f aca="false">IF(OR(N($H265)=0,N($I265)=0),"",ROUND(N($H265)*N($I265)*IF(N($J265)=0,1,N($J265)),2))</f>
        <v/>
      </c>
      <c r="M265" s="267" t="str">
        <f aca="false">IF(TRIM($B265&amp;$C265)="","",IF(AND(N($K265)=0,N($L265)=0),"",ROUND(N($K265)+N($L265),2)))</f>
        <v/>
      </c>
      <c r="S265" s="267"/>
      <c r="T265" s="268" t="str">
        <f aca="false">IF(TRIM($B265&amp;$C265)="","",IF(N($O265)=0,"",MAX(0,MIN(N($O265)-N($Q265),N($W265)))))</f>
        <v/>
      </c>
      <c r="U265" s="268" t="str">
        <f aca="false">IF(TRIM($B265&amp;$C265)="","",IF(N($Q265)&lt;=N($O265),"",N($Q265)-N($O265)))</f>
        <v/>
      </c>
      <c r="V265" s="268" t="str">
        <f aca="false">IF(OR(TRIM($B265&amp;$C265)="",$W265=""),"",MAX(0,N($W265))-N($T265))</f>
        <v/>
      </c>
      <c r="W265" s="268" t="str">
        <f aca="false">IF(TRIM($B265&amp;$C265)="","",IF(AND(N($M265)=0,N($Q265)+N($R265)+N($S265)=0),"",ROUND(N($M265)-N($Q265)-N($R265)-N($S265),2)))</f>
        <v/>
      </c>
      <c r="X265" s="269" t="str">
        <f aca="false">IF(TRIM($B265&amp;$C265)="","",IF(N($M265)=0,IF((N($Q265)+N($R265)+N($S265))=0,"—未填单价","未填单价，已收 "&amp;TEXT((N($Q265)+N($R265)+N($S265)),"#,##0.00")),IF(N($W265)&gt;0.005,"欠 "&amp;TEXT(N($W265),"#,##0.00")&amp;IF(N($T265)&gt;0,"（开票未到账 "&amp;TEXT(N($T265),"#,##0.00")&amp;"）","")&amp;IF(N($V265)&gt;0,"（未开票 "&amp;TEXT(N($V265),"#,##0.00")&amp;"）",""),IF(N($W265)&lt;-0.005,"多收 "&amp;TEXT(-N($W265),"#,##0.00"),"✔ 已结清")))&amp;IF(N($U265)&gt;0,"｜到账未开票 "&amp;TEXT(N($U265),"#,##0.00")&amp;"，待补票","")&amp;IF(N($R265)&gt;0,"｜收现 "&amp;TEXT(N($R265),"#,##0.00"),"")&amp;IF(N($S265)&gt;0,"｜收款不开票 "&amp;TEXT(N($S265),"#,##0.00"),""))</f>
        <v/>
      </c>
      <c r="Y265" s="312"/>
      <c r="AC265" s="267" t="str">
        <f aca="false">IF(OR(N($O265)=0,N($AB265)=0),"",ROUND(N($O265)/(1+N($AB265))*N($AB265),2))</f>
        <v/>
      </c>
      <c r="AD265" s="312"/>
      <c r="AE265" s="312"/>
      <c r="AF265" s="270" t="str">
        <f aca="false">IF($AN265="","",IF($AN265=1,IF($AO265&gt;=1,"一次性·已到收款期","一次性·未到期"),$AE265&amp;" 第"&amp;$AO265&amp;"/"&amp;$AN265&amp;"期"))</f>
        <v/>
      </c>
      <c r="AG265" s="268" t="str">
        <f aca="false">IF(OR($AN265="",N($M265)=0),"",ROUND(N($K265)*$AO265/$AN265,2)+N($L265))</f>
        <v/>
      </c>
      <c r="AH265" s="268" t="str">
        <f aca="false">IF($AG265="","",MAX(0,ROUND($AG265-(N($Q265)+N($R265)+N($S265)),2)))</f>
        <v/>
      </c>
      <c r="AI265" s="268" t="str">
        <f aca="false">IF(OR(TRIM($B265&amp;$C265)="",NOT(ISNUMBER($D265))),"",SUMIFS($W$3:$W$1001,$AK$3:$AK$1001,$AK265,$D$3:$D$1001,"&lt;"&amp;$D265))</f>
        <v/>
      </c>
      <c r="AJ265" s="268" t="str">
        <f aca="false">IF(TRIM($B265&amp;$C265)="","",SUMIFS($W$3:$W$1001,$AK$3:$AK$1001,$AK265))</f>
        <v/>
      </c>
      <c r="AK265" s="270" t="str">
        <f aca="false">IF(TRIM($B265&amp;$C265)="","",TRIM($B265)&amp;"｜"&amp;TRIM($C265))</f>
        <v/>
      </c>
      <c r="AL265" s="268" t="str">
        <f aca="false">IF(TRIM($B265&amp;$C265)="","",MIN(N($O265),N($Q265)))</f>
        <v/>
      </c>
      <c r="AM265" s="271" t="str">
        <f aca="false">IF(ISNUMBER($D265),YEAR($D265),"")</f>
        <v/>
      </c>
      <c r="AN265" s="271" t="str">
        <f aca="false">IF(OR(TRIM($B265&amp;$C265)="",NOT(ISNUMBER($D265)),NOT(ISNUMBER($E265))),"",IF($E265&lt;$D265,"",IF(IF($AE265="半年付",2,IF($AE265="季度付",4,IF($AE265="月付",12,IF($AE265="半月付",24,1))))=1,1,MAX(1,ROUND(($E265-$D265+1)/365*IF($AE265="半年付",2,IF($AE265="季度付",4,IF($AE265="月付",12,IF($AE265="半月付",24,1)))),0)))))</f>
        <v/>
      </c>
      <c r="AO265" s="271" t="str">
        <f aca="true">IF($AN265="","",MIN($AN265,MAX(0,INT((TODAY()-付款宽限天数-$D265)/(($E265-$D265+1)/$AN265))+1)))</f>
        <v/>
      </c>
    </row>
    <row r="266" customFormat="false" ht="18" hidden="false" customHeight="false" outlineLevel="0" collapsed="false">
      <c r="F266" s="200" t="str">
        <f aca="true">IF(TRIM($B266&amp;$C266)="","",IF(OR(ISNUMBER(SEARCH("未",$A266)),ISNUMBER(SEARCH("送出",$A266)),AND(TRIM($A266)="",NOT(ISNUMBER($D266)),N($H266)=0)),"【合同未回】","")&amp;IF(NOT(ISNUMBER($E266)),IF(OR(ISNUMBER(SEARCH("未",$A266)),ISNUMBER(SEARCH("送出",$A266)),AND(TRIM($A266)="",NOT(ISNUMBER($D266)),N($H266)=0)),"","【未填合同期】"),IF($E266&lt;TODAY(),"【已到期】",IF($E266-TODAY()&lt;=提醒天数,"【即将到期，剩余"&amp;($E266-TODAY())&amp;"天】","【正常】")))&amp;IF(OR($AD266="安装免保",$AD266="技术免保",$AD266="质保期内"),"【"&amp;$AD266&amp;"】",""))</f>
        <v/>
      </c>
      <c r="K266" s="267" t="str">
        <f aca="false">IF(OR(N($H266)=0,N($I266)=0),"",ROUND(N($H266)*N($I266)*IF(N($J266)=0,1,N($J266)),2))</f>
        <v/>
      </c>
      <c r="M266" s="267" t="str">
        <f aca="false">IF(TRIM($B266&amp;$C266)="","",IF(AND(N($K266)=0,N($L266)=0),"",ROUND(N($K266)+N($L266),2)))</f>
        <v/>
      </c>
      <c r="S266" s="267"/>
      <c r="T266" s="268" t="str">
        <f aca="false">IF(TRIM($B266&amp;$C266)="","",IF(N($O266)=0,"",MAX(0,MIN(N($O266)-N($Q266),N($W266)))))</f>
        <v/>
      </c>
      <c r="U266" s="268" t="str">
        <f aca="false">IF(TRIM($B266&amp;$C266)="","",IF(N($Q266)&lt;=N($O266),"",N($Q266)-N($O266)))</f>
        <v/>
      </c>
      <c r="V266" s="268" t="str">
        <f aca="false">IF(OR(TRIM($B266&amp;$C266)="",$W266=""),"",MAX(0,N($W266))-N($T266))</f>
        <v/>
      </c>
      <c r="W266" s="268" t="str">
        <f aca="false">IF(TRIM($B266&amp;$C266)="","",IF(AND(N($M266)=0,N($Q266)+N($R266)+N($S266)=0),"",ROUND(N($M266)-N($Q266)-N($R266)-N($S266),2)))</f>
        <v/>
      </c>
      <c r="X266" s="269" t="str">
        <f aca="false">IF(TRIM($B266&amp;$C266)="","",IF(N($M266)=0,IF((N($Q266)+N($R266)+N($S266))=0,"—未填单价","未填单价，已收 "&amp;TEXT((N($Q266)+N($R266)+N($S266)),"#,##0.00")),IF(N($W266)&gt;0.005,"欠 "&amp;TEXT(N($W266),"#,##0.00")&amp;IF(N($T266)&gt;0,"（开票未到账 "&amp;TEXT(N($T266),"#,##0.00")&amp;"）","")&amp;IF(N($V266)&gt;0,"（未开票 "&amp;TEXT(N($V266),"#,##0.00")&amp;"）",""),IF(N($W266)&lt;-0.005,"多收 "&amp;TEXT(-N($W266),"#,##0.00"),"✔ 已结清")))&amp;IF(N($U266)&gt;0,"｜到账未开票 "&amp;TEXT(N($U266),"#,##0.00")&amp;"，待补票","")&amp;IF(N($R266)&gt;0,"｜收现 "&amp;TEXT(N($R266),"#,##0.00"),"")&amp;IF(N($S266)&gt;0,"｜收款不开票 "&amp;TEXT(N($S266),"#,##0.00"),""))</f>
        <v/>
      </c>
      <c r="Y266" s="312"/>
      <c r="AC266" s="267" t="str">
        <f aca="false">IF(OR(N($O266)=0,N($AB266)=0),"",ROUND(N($O266)/(1+N($AB266))*N($AB266),2))</f>
        <v/>
      </c>
      <c r="AD266" s="312"/>
      <c r="AE266" s="312"/>
      <c r="AF266" s="270" t="str">
        <f aca="false">IF($AN266="","",IF($AN266=1,IF($AO266&gt;=1,"一次性·已到收款期","一次性·未到期"),$AE266&amp;" 第"&amp;$AO266&amp;"/"&amp;$AN266&amp;"期"))</f>
        <v/>
      </c>
      <c r="AG266" s="268" t="str">
        <f aca="false">IF(OR($AN266="",N($M266)=0),"",ROUND(N($K266)*$AO266/$AN266,2)+N($L266))</f>
        <v/>
      </c>
      <c r="AH266" s="268" t="str">
        <f aca="false">IF($AG266="","",MAX(0,ROUND($AG266-(N($Q266)+N($R266)+N($S266)),2)))</f>
        <v/>
      </c>
      <c r="AI266" s="268" t="str">
        <f aca="false">IF(OR(TRIM($B266&amp;$C266)="",NOT(ISNUMBER($D266))),"",SUMIFS($W$3:$W$1001,$AK$3:$AK$1001,$AK266,$D$3:$D$1001,"&lt;"&amp;$D266))</f>
        <v/>
      </c>
      <c r="AJ266" s="268" t="str">
        <f aca="false">IF(TRIM($B266&amp;$C266)="","",SUMIFS($W$3:$W$1001,$AK$3:$AK$1001,$AK266))</f>
        <v/>
      </c>
      <c r="AK266" s="270" t="str">
        <f aca="false">IF(TRIM($B266&amp;$C266)="","",TRIM($B266)&amp;"｜"&amp;TRIM($C266))</f>
        <v/>
      </c>
      <c r="AL266" s="268" t="str">
        <f aca="false">IF(TRIM($B266&amp;$C266)="","",MIN(N($O266),N($Q266)))</f>
        <v/>
      </c>
      <c r="AM266" s="271" t="str">
        <f aca="false">IF(ISNUMBER($D266),YEAR($D266),"")</f>
        <v/>
      </c>
      <c r="AN266" s="271" t="str">
        <f aca="false">IF(OR(TRIM($B266&amp;$C266)="",NOT(ISNUMBER($D266)),NOT(ISNUMBER($E266))),"",IF($E266&lt;$D266,"",IF(IF($AE266="半年付",2,IF($AE266="季度付",4,IF($AE266="月付",12,IF($AE266="半月付",24,1))))=1,1,MAX(1,ROUND(($E266-$D266+1)/365*IF($AE266="半年付",2,IF($AE266="季度付",4,IF($AE266="月付",12,IF($AE266="半月付",24,1)))),0)))))</f>
        <v/>
      </c>
      <c r="AO266" s="271" t="str">
        <f aca="true">IF($AN266="","",MIN($AN266,MAX(0,INT((TODAY()-付款宽限天数-$D266)/(($E266-$D266+1)/$AN266))+1)))</f>
        <v/>
      </c>
    </row>
    <row r="267" customFormat="false" ht="18" hidden="false" customHeight="false" outlineLevel="0" collapsed="false">
      <c r="F267" s="200" t="str">
        <f aca="true">IF(TRIM($B267&amp;$C267)="","",IF(OR(ISNUMBER(SEARCH("未",$A267)),ISNUMBER(SEARCH("送出",$A267)),AND(TRIM($A267)="",NOT(ISNUMBER($D267)),N($H267)=0)),"【合同未回】","")&amp;IF(NOT(ISNUMBER($E267)),IF(OR(ISNUMBER(SEARCH("未",$A267)),ISNUMBER(SEARCH("送出",$A267)),AND(TRIM($A267)="",NOT(ISNUMBER($D267)),N($H267)=0)),"","【未填合同期】"),IF($E267&lt;TODAY(),"【已到期】",IF($E267-TODAY()&lt;=提醒天数,"【即将到期，剩余"&amp;($E267-TODAY())&amp;"天】","【正常】")))&amp;IF(OR($AD267="安装免保",$AD267="技术免保",$AD267="质保期内"),"【"&amp;$AD267&amp;"】",""))</f>
        <v/>
      </c>
      <c r="K267" s="267" t="str">
        <f aca="false">IF(OR(N($H267)=0,N($I267)=0),"",ROUND(N($H267)*N($I267)*IF(N($J267)=0,1,N($J267)),2))</f>
        <v/>
      </c>
      <c r="M267" s="267" t="str">
        <f aca="false">IF(TRIM($B267&amp;$C267)="","",IF(AND(N($K267)=0,N($L267)=0),"",ROUND(N($K267)+N($L267),2)))</f>
        <v/>
      </c>
      <c r="S267" s="267"/>
      <c r="T267" s="268" t="str">
        <f aca="false">IF(TRIM($B267&amp;$C267)="","",IF(N($O267)=0,"",MAX(0,MIN(N($O267)-N($Q267),N($W267)))))</f>
        <v/>
      </c>
      <c r="U267" s="268" t="str">
        <f aca="false">IF(TRIM($B267&amp;$C267)="","",IF(N($Q267)&lt;=N($O267),"",N($Q267)-N($O267)))</f>
        <v/>
      </c>
      <c r="V267" s="268" t="str">
        <f aca="false">IF(OR(TRIM($B267&amp;$C267)="",$W267=""),"",MAX(0,N($W267))-N($T267))</f>
        <v/>
      </c>
      <c r="W267" s="268" t="str">
        <f aca="false">IF(TRIM($B267&amp;$C267)="","",IF(AND(N($M267)=0,N($Q267)+N($R267)+N($S267)=0),"",ROUND(N($M267)-N($Q267)-N($R267)-N($S267),2)))</f>
        <v/>
      </c>
      <c r="X267" s="269" t="str">
        <f aca="false">IF(TRIM($B267&amp;$C267)="","",IF(N($M267)=0,IF((N($Q267)+N($R267)+N($S267))=0,"—未填单价","未填单价，已收 "&amp;TEXT((N($Q267)+N($R267)+N($S267)),"#,##0.00")),IF(N($W267)&gt;0.005,"欠 "&amp;TEXT(N($W267),"#,##0.00")&amp;IF(N($T267)&gt;0,"（开票未到账 "&amp;TEXT(N($T267),"#,##0.00")&amp;"）","")&amp;IF(N($V267)&gt;0,"（未开票 "&amp;TEXT(N($V267),"#,##0.00")&amp;"）",""),IF(N($W267)&lt;-0.005,"多收 "&amp;TEXT(-N($W267),"#,##0.00"),"✔ 已结清")))&amp;IF(N($U267)&gt;0,"｜到账未开票 "&amp;TEXT(N($U267),"#,##0.00")&amp;"，待补票","")&amp;IF(N($R267)&gt;0,"｜收现 "&amp;TEXT(N($R267),"#,##0.00"),"")&amp;IF(N($S267)&gt;0,"｜收款不开票 "&amp;TEXT(N($S267),"#,##0.00"),""))</f>
        <v/>
      </c>
      <c r="Y267" s="312"/>
      <c r="AC267" s="267" t="str">
        <f aca="false">IF(OR(N($O267)=0,N($AB267)=0),"",ROUND(N($O267)/(1+N($AB267))*N($AB267),2))</f>
        <v/>
      </c>
      <c r="AD267" s="312"/>
      <c r="AE267" s="312"/>
      <c r="AF267" s="270" t="str">
        <f aca="false">IF($AN267="","",IF($AN267=1,IF($AO267&gt;=1,"一次性·已到收款期","一次性·未到期"),$AE267&amp;" 第"&amp;$AO267&amp;"/"&amp;$AN267&amp;"期"))</f>
        <v/>
      </c>
      <c r="AG267" s="268" t="str">
        <f aca="false">IF(OR($AN267="",N($M267)=0),"",ROUND(N($K267)*$AO267/$AN267,2)+N($L267))</f>
        <v/>
      </c>
      <c r="AH267" s="268" t="str">
        <f aca="false">IF($AG267="","",MAX(0,ROUND($AG267-(N($Q267)+N($R267)+N($S267)),2)))</f>
        <v/>
      </c>
      <c r="AI267" s="268" t="str">
        <f aca="false">IF(OR(TRIM($B267&amp;$C267)="",NOT(ISNUMBER($D267))),"",SUMIFS($W$3:$W$1001,$AK$3:$AK$1001,$AK267,$D$3:$D$1001,"&lt;"&amp;$D267))</f>
        <v/>
      </c>
      <c r="AJ267" s="268" t="str">
        <f aca="false">IF(TRIM($B267&amp;$C267)="","",SUMIFS($W$3:$W$1001,$AK$3:$AK$1001,$AK267))</f>
        <v/>
      </c>
      <c r="AK267" s="270" t="str">
        <f aca="false">IF(TRIM($B267&amp;$C267)="","",TRIM($B267)&amp;"｜"&amp;TRIM($C267))</f>
        <v/>
      </c>
      <c r="AL267" s="268" t="str">
        <f aca="false">IF(TRIM($B267&amp;$C267)="","",MIN(N($O267),N($Q267)))</f>
        <v/>
      </c>
      <c r="AM267" s="271" t="str">
        <f aca="false">IF(ISNUMBER($D267),YEAR($D267),"")</f>
        <v/>
      </c>
      <c r="AN267" s="271" t="str">
        <f aca="false">IF(OR(TRIM($B267&amp;$C267)="",NOT(ISNUMBER($D267)),NOT(ISNUMBER($E267))),"",IF($E267&lt;$D267,"",IF(IF($AE267="半年付",2,IF($AE267="季度付",4,IF($AE267="月付",12,IF($AE267="半月付",24,1))))=1,1,MAX(1,ROUND(($E267-$D267+1)/365*IF($AE267="半年付",2,IF($AE267="季度付",4,IF($AE267="月付",12,IF($AE267="半月付",24,1)))),0)))))</f>
        <v/>
      </c>
      <c r="AO267" s="271" t="str">
        <f aca="true">IF($AN267="","",MIN($AN267,MAX(0,INT((TODAY()-付款宽限天数-$D267)/(($E267-$D267+1)/$AN267))+1)))</f>
        <v/>
      </c>
    </row>
    <row r="268" customFormat="false" ht="18" hidden="false" customHeight="false" outlineLevel="0" collapsed="false">
      <c r="F268" s="200" t="str">
        <f aca="true">IF(TRIM($B268&amp;$C268)="","",IF(OR(ISNUMBER(SEARCH("未",$A268)),ISNUMBER(SEARCH("送出",$A268)),AND(TRIM($A268)="",NOT(ISNUMBER($D268)),N($H268)=0)),"【合同未回】","")&amp;IF(NOT(ISNUMBER($E268)),IF(OR(ISNUMBER(SEARCH("未",$A268)),ISNUMBER(SEARCH("送出",$A268)),AND(TRIM($A268)="",NOT(ISNUMBER($D268)),N($H268)=0)),"","【未填合同期】"),IF($E268&lt;TODAY(),"【已到期】",IF($E268-TODAY()&lt;=提醒天数,"【即将到期，剩余"&amp;($E268-TODAY())&amp;"天】","【正常】")))&amp;IF(OR($AD268="安装免保",$AD268="技术免保",$AD268="质保期内"),"【"&amp;$AD268&amp;"】",""))</f>
        <v/>
      </c>
      <c r="K268" s="267" t="str">
        <f aca="false">IF(OR(N($H268)=0,N($I268)=0),"",ROUND(N($H268)*N($I268)*IF(N($J268)=0,1,N($J268)),2))</f>
        <v/>
      </c>
      <c r="M268" s="267" t="str">
        <f aca="false">IF(TRIM($B268&amp;$C268)="","",IF(AND(N($K268)=0,N($L268)=0),"",ROUND(N($K268)+N($L268),2)))</f>
        <v/>
      </c>
      <c r="S268" s="267"/>
      <c r="T268" s="268" t="str">
        <f aca="false">IF(TRIM($B268&amp;$C268)="","",IF(N($O268)=0,"",MAX(0,MIN(N($O268)-N($Q268),N($W268)))))</f>
        <v/>
      </c>
      <c r="U268" s="268" t="str">
        <f aca="false">IF(TRIM($B268&amp;$C268)="","",IF(N($Q268)&lt;=N($O268),"",N($Q268)-N($O268)))</f>
        <v/>
      </c>
      <c r="V268" s="268" t="str">
        <f aca="false">IF(OR(TRIM($B268&amp;$C268)="",$W268=""),"",MAX(0,N($W268))-N($T268))</f>
        <v/>
      </c>
      <c r="W268" s="268" t="str">
        <f aca="false">IF(TRIM($B268&amp;$C268)="","",IF(AND(N($M268)=0,N($Q268)+N($R268)+N($S268)=0),"",ROUND(N($M268)-N($Q268)-N($R268)-N($S268),2)))</f>
        <v/>
      </c>
      <c r="X268" s="269" t="str">
        <f aca="false">IF(TRIM($B268&amp;$C268)="","",IF(N($M268)=0,IF((N($Q268)+N($R268)+N($S268))=0,"—未填单价","未填单价，已收 "&amp;TEXT((N($Q268)+N($R268)+N($S268)),"#,##0.00")),IF(N($W268)&gt;0.005,"欠 "&amp;TEXT(N($W268),"#,##0.00")&amp;IF(N($T268)&gt;0,"（开票未到账 "&amp;TEXT(N($T268),"#,##0.00")&amp;"）","")&amp;IF(N($V268)&gt;0,"（未开票 "&amp;TEXT(N($V268),"#,##0.00")&amp;"）",""),IF(N($W268)&lt;-0.005,"多收 "&amp;TEXT(-N($W268),"#,##0.00"),"✔ 已结清")))&amp;IF(N($U268)&gt;0,"｜到账未开票 "&amp;TEXT(N($U268),"#,##0.00")&amp;"，待补票","")&amp;IF(N($R268)&gt;0,"｜收现 "&amp;TEXT(N($R268),"#,##0.00"),"")&amp;IF(N($S268)&gt;0,"｜收款不开票 "&amp;TEXT(N($S268),"#,##0.00"),""))</f>
        <v/>
      </c>
      <c r="Y268" s="312"/>
      <c r="AC268" s="267" t="str">
        <f aca="false">IF(OR(N($O268)=0,N($AB268)=0),"",ROUND(N($O268)/(1+N($AB268))*N($AB268),2))</f>
        <v/>
      </c>
      <c r="AD268" s="312"/>
      <c r="AE268" s="312"/>
      <c r="AF268" s="270" t="str">
        <f aca="false">IF($AN268="","",IF($AN268=1,IF($AO268&gt;=1,"一次性·已到收款期","一次性·未到期"),$AE268&amp;" 第"&amp;$AO268&amp;"/"&amp;$AN268&amp;"期"))</f>
        <v/>
      </c>
      <c r="AG268" s="268" t="str">
        <f aca="false">IF(OR($AN268="",N($M268)=0),"",ROUND(N($K268)*$AO268/$AN268,2)+N($L268))</f>
        <v/>
      </c>
      <c r="AH268" s="268" t="str">
        <f aca="false">IF($AG268="","",MAX(0,ROUND($AG268-(N($Q268)+N($R268)+N($S268)),2)))</f>
        <v/>
      </c>
      <c r="AI268" s="268" t="str">
        <f aca="false">IF(OR(TRIM($B268&amp;$C268)="",NOT(ISNUMBER($D268))),"",SUMIFS($W$3:$W$1001,$AK$3:$AK$1001,$AK268,$D$3:$D$1001,"&lt;"&amp;$D268))</f>
        <v/>
      </c>
      <c r="AJ268" s="268" t="str">
        <f aca="false">IF(TRIM($B268&amp;$C268)="","",SUMIFS($W$3:$W$1001,$AK$3:$AK$1001,$AK268))</f>
        <v/>
      </c>
      <c r="AK268" s="270" t="str">
        <f aca="false">IF(TRIM($B268&amp;$C268)="","",TRIM($B268)&amp;"｜"&amp;TRIM($C268))</f>
        <v/>
      </c>
      <c r="AL268" s="268" t="str">
        <f aca="false">IF(TRIM($B268&amp;$C268)="","",MIN(N($O268),N($Q268)))</f>
        <v/>
      </c>
      <c r="AM268" s="271" t="str">
        <f aca="false">IF(ISNUMBER($D268),YEAR($D268),"")</f>
        <v/>
      </c>
      <c r="AN268" s="271" t="str">
        <f aca="false">IF(OR(TRIM($B268&amp;$C268)="",NOT(ISNUMBER($D268)),NOT(ISNUMBER($E268))),"",IF($E268&lt;$D268,"",IF(IF($AE268="半年付",2,IF($AE268="季度付",4,IF($AE268="月付",12,IF($AE268="半月付",24,1))))=1,1,MAX(1,ROUND(($E268-$D268+1)/365*IF($AE268="半年付",2,IF($AE268="季度付",4,IF($AE268="月付",12,IF($AE268="半月付",24,1)))),0)))))</f>
        <v/>
      </c>
      <c r="AO268" s="271" t="str">
        <f aca="true">IF($AN268="","",MIN($AN268,MAX(0,INT((TODAY()-付款宽限天数-$D268)/(($E268-$D268+1)/$AN268))+1)))</f>
        <v/>
      </c>
    </row>
    <row r="269" customFormat="false" ht="18" hidden="false" customHeight="false" outlineLevel="0" collapsed="false">
      <c r="F269" s="200" t="str">
        <f aca="true">IF(TRIM($B269&amp;$C269)="","",IF(OR(ISNUMBER(SEARCH("未",$A269)),ISNUMBER(SEARCH("送出",$A269)),AND(TRIM($A269)="",NOT(ISNUMBER($D269)),N($H269)=0)),"【合同未回】","")&amp;IF(NOT(ISNUMBER($E269)),IF(OR(ISNUMBER(SEARCH("未",$A269)),ISNUMBER(SEARCH("送出",$A269)),AND(TRIM($A269)="",NOT(ISNUMBER($D269)),N($H269)=0)),"","【未填合同期】"),IF($E269&lt;TODAY(),"【已到期】",IF($E269-TODAY()&lt;=提醒天数,"【即将到期，剩余"&amp;($E269-TODAY())&amp;"天】","【正常】")))&amp;IF(OR($AD269="安装免保",$AD269="技术免保",$AD269="质保期内"),"【"&amp;$AD269&amp;"】",""))</f>
        <v/>
      </c>
      <c r="K269" s="267" t="str">
        <f aca="false">IF(OR(N($H269)=0,N($I269)=0),"",ROUND(N($H269)*N($I269)*IF(N($J269)=0,1,N($J269)),2))</f>
        <v/>
      </c>
      <c r="M269" s="267" t="str">
        <f aca="false">IF(TRIM($B269&amp;$C269)="","",IF(AND(N($K269)=0,N($L269)=0),"",ROUND(N($K269)+N($L269),2)))</f>
        <v/>
      </c>
      <c r="S269" s="267"/>
      <c r="T269" s="268" t="str">
        <f aca="false">IF(TRIM($B269&amp;$C269)="","",IF(N($O269)=0,"",MAX(0,MIN(N($O269)-N($Q269),N($W269)))))</f>
        <v/>
      </c>
      <c r="U269" s="268" t="str">
        <f aca="false">IF(TRIM($B269&amp;$C269)="","",IF(N($Q269)&lt;=N($O269),"",N($Q269)-N($O269)))</f>
        <v/>
      </c>
      <c r="V269" s="268" t="str">
        <f aca="false">IF(OR(TRIM($B269&amp;$C269)="",$W269=""),"",MAX(0,N($W269))-N($T269))</f>
        <v/>
      </c>
      <c r="W269" s="268" t="str">
        <f aca="false">IF(TRIM($B269&amp;$C269)="","",IF(AND(N($M269)=0,N($Q269)+N($R269)+N($S269)=0),"",ROUND(N($M269)-N($Q269)-N($R269)-N($S269),2)))</f>
        <v/>
      </c>
      <c r="X269" s="269" t="str">
        <f aca="false">IF(TRIM($B269&amp;$C269)="","",IF(N($M269)=0,IF((N($Q269)+N($R269)+N($S269))=0,"—未填单价","未填单价，已收 "&amp;TEXT((N($Q269)+N($R269)+N($S269)),"#,##0.00")),IF(N($W269)&gt;0.005,"欠 "&amp;TEXT(N($W269),"#,##0.00")&amp;IF(N($T269)&gt;0,"（开票未到账 "&amp;TEXT(N($T269),"#,##0.00")&amp;"）","")&amp;IF(N($V269)&gt;0,"（未开票 "&amp;TEXT(N($V269),"#,##0.00")&amp;"）",""),IF(N($W269)&lt;-0.005,"多收 "&amp;TEXT(-N($W269),"#,##0.00"),"✔ 已结清")))&amp;IF(N($U269)&gt;0,"｜到账未开票 "&amp;TEXT(N($U269),"#,##0.00")&amp;"，待补票","")&amp;IF(N($R269)&gt;0,"｜收现 "&amp;TEXT(N($R269),"#,##0.00"),"")&amp;IF(N($S269)&gt;0,"｜收款不开票 "&amp;TEXT(N($S269),"#,##0.00"),""))</f>
        <v/>
      </c>
      <c r="Y269" s="312"/>
      <c r="AC269" s="267" t="str">
        <f aca="false">IF(OR(N($O269)=0,N($AB269)=0),"",ROUND(N($O269)/(1+N($AB269))*N($AB269),2))</f>
        <v/>
      </c>
      <c r="AD269" s="312"/>
      <c r="AE269" s="312"/>
      <c r="AF269" s="270" t="str">
        <f aca="false">IF($AN269="","",IF($AN269=1,IF($AO269&gt;=1,"一次性·已到收款期","一次性·未到期"),$AE269&amp;" 第"&amp;$AO269&amp;"/"&amp;$AN269&amp;"期"))</f>
        <v/>
      </c>
      <c r="AG269" s="268" t="str">
        <f aca="false">IF(OR($AN269="",N($M269)=0),"",ROUND(N($K269)*$AO269/$AN269,2)+N($L269))</f>
        <v/>
      </c>
      <c r="AH269" s="268" t="str">
        <f aca="false">IF($AG269="","",MAX(0,ROUND($AG269-(N($Q269)+N($R269)+N($S269)),2)))</f>
        <v/>
      </c>
      <c r="AI269" s="268" t="str">
        <f aca="false">IF(OR(TRIM($B269&amp;$C269)="",NOT(ISNUMBER($D269))),"",SUMIFS($W$3:$W$1001,$AK$3:$AK$1001,$AK269,$D$3:$D$1001,"&lt;"&amp;$D269))</f>
        <v/>
      </c>
      <c r="AJ269" s="268" t="str">
        <f aca="false">IF(TRIM($B269&amp;$C269)="","",SUMIFS($W$3:$W$1001,$AK$3:$AK$1001,$AK269))</f>
        <v/>
      </c>
      <c r="AK269" s="270" t="str">
        <f aca="false">IF(TRIM($B269&amp;$C269)="","",TRIM($B269)&amp;"｜"&amp;TRIM($C269))</f>
        <v/>
      </c>
      <c r="AL269" s="268" t="str">
        <f aca="false">IF(TRIM($B269&amp;$C269)="","",MIN(N($O269),N($Q269)))</f>
        <v/>
      </c>
      <c r="AM269" s="271" t="str">
        <f aca="false">IF(ISNUMBER($D269),YEAR($D269),"")</f>
        <v/>
      </c>
      <c r="AN269" s="271" t="str">
        <f aca="false">IF(OR(TRIM($B269&amp;$C269)="",NOT(ISNUMBER($D269)),NOT(ISNUMBER($E269))),"",IF($E269&lt;$D269,"",IF(IF($AE269="半年付",2,IF($AE269="季度付",4,IF($AE269="月付",12,IF($AE269="半月付",24,1))))=1,1,MAX(1,ROUND(($E269-$D269+1)/365*IF($AE269="半年付",2,IF($AE269="季度付",4,IF($AE269="月付",12,IF($AE269="半月付",24,1)))),0)))))</f>
        <v/>
      </c>
      <c r="AO269" s="271" t="str">
        <f aca="true">IF($AN269="","",MIN($AN269,MAX(0,INT((TODAY()-付款宽限天数-$D269)/(($E269-$D269+1)/$AN269))+1)))</f>
        <v/>
      </c>
    </row>
    <row r="270" customFormat="false" ht="18" hidden="false" customHeight="false" outlineLevel="0" collapsed="false">
      <c r="F270" s="200" t="str">
        <f aca="true">IF(TRIM($B270&amp;$C270)="","",IF(OR(ISNUMBER(SEARCH("未",$A270)),ISNUMBER(SEARCH("送出",$A270)),AND(TRIM($A270)="",NOT(ISNUMBER($D270)),N($H270)=0)),"【合同未回】","")&amp;IF(NOT(ISNUMBER($E270)),IF(OR(ISNUMBER(SEARCH("未",$A270)),ISNUMBER(SEARCH("送出",$A270)),AND(TRIM($A270)="",NOT(ISNUMBER($D270)),N($H270)=0)),"","【未填合同期】"),IF($E270&lt;TODAY(),"【已到期】",IF($E270-TODAY()&lt;=提醒天数,"【即将到期，剩余"&amp;($E270-TODAY())&amp;"天】","【正常】")))&amp;IF(OR($AD270="安装免保",$AD270="技术免保",$AD270="质保期内"),"【"&amp;$AD270&amp;"】",""))</f>
        <v/>
      </c>
      <c r="K270" s="267" t="str">
        <f aca="false">IF(OR(N($H270)=0,N($I270)=0),"",ROUND(N($H270)*N($I270)*IF(N($J270)=0,1,N($J270)),2))</f>
        <v/>
      </c>
      <c r="M270" s="267" t="str">
        <f aca="false">IF(TRIM($B270&amp;$C270)="","",IF(AND(N($K270)=0,N($L270)=0),"",ROUND(N($K270)+N($L270),2)))</f>
        <v/>
      </c>
      <c r="S270" s="267"/>
      <c r="T270" s="268" t="str">
        <f aca="false">IF(TRIM($B270&amp;$C270)="","",IF(N($O270)=0,"",MAX(0,MIN(N($O270)-N($Q270),N($W270)))))</f>
        <v/>
      </c>
      <c r="U270" s="268" t="str">
        <f aca="false">IF(TRIM($B270&amp;$C270)="","",IF(N($Q270)&lt;=N($O270),"",N($Q270)-N($O270)))</f>
        <v/>
      </c>
      <c r="V270" s="268" t="str">
        <f aca="false">IF(OR(TRIM($B270&amp;$C270)="",$W270=""),"",MAX(0,N($W270))-N($T270))</f>
        <v/>
      </c>
      <c r="W270" s="268" t="str">
        <f aca="false">IF(TRIM($B270&amp;$C270)="","",IF(AND(N($M270)=0,N($Q270)+N($R270)+N($S270)=0),"",ROUND(N($M270)-N($Q270)-N($R270)-N($S270),2)))</f>
        <v/>
      </c>
      <c r="X270" s="269" t="str">
        <f aca="false">IF(TRIM($B270&amp;$C270)="","",IF(N($M270)=0,IF((N($Q270)+N($R270)+N($S270))=0,"—未填单价","未填单价，已收 "&amp;TEXT((N($Q270)+N($R270)+N($S270)),"#,##0.00")),IF(N($W270)&gt;0.005,"欠 "&amp;TEXT(N($W270),"#,##0.00")&amp;IF(N($T270)&gt;0,"（开票未到账 "&amp;TEXT(N($T270),"#,##0.00")&amp;"）","")&amp;IF(N($V270)&gt;0,"（未开票 "&amp;TEXT(N($V270),"#,##0.00")&amp;"）",""),IF(N($W270)&lt;-0.005,"多收 "&amp;TEXT(-N($W270),"#,##0.00"),"✔ 已结清")))&amp;IF(N($U270)&gt;0,"｜到账未开票 "&amp;TEXT(N($U270),"#,##0.00")&amp;"，待补票","")&amp;IF(N($R270)&gt;0,"｜收现 "&amp;TEXT(N($R270),"#,##0.00"),"")&amp;IF(N($S270)&gt;0,"｜收款不开票 "&amp;TEXT(N($S270),"#,##0.00"),""))</f>
        <v/>
      </c>
      <c r="Y270" s="312"/>
      <c r="AC270" s="267" t="str">
        <f aca="false">IF(OR(N($O270)=0,N($AB270)=0),"",ROUND(N($O270)/(1+N($AB270))*N($AB270),2))</f>
        <v/>
      </c>
      <c r="AD270" s="312"/>
      <c r="AE270" s="312"/>
      <c r="AF270" s="270" t="str">
        <f aca="false">IF($AN270="","",IF($AN270=1,IF($AO270&gt;=1,"一次性·已到收款期","一次性·未到期"),$AE270&amp;" 第"&amp;$AO270&amp;"/"&amp;$AN270&amp;"期"))</f>
        <v/>
      </c>
      <c r="AG270" s="268" t="str">
        <f aca="false">IF(OR($AN270="",N($M270)=0),"",ROUND(N($K270)*$AO270/$AN270,2)+N($L270))</f>
        <v/>
      </c>
      <c r="AH270" s="268" t="str">
        <f aca="false">IF($AG270="","",MAX(0,ROUND($AG270-(N($Q270)+N($R270)+N($S270)),2)))</f>
        <v/>
      </c>
      <c r="AI270" s="268" t="str">
        <f aca="false">IF(OR(TRIM($B270&amp;$C270)="",NOT(ISNUMBER($D270))),"",SUMIFS($W$3:$W$1001,$AK$3:$AK$1001,$AK270,$D$3:$D$1001,"&lt;"&amp;$D270))</f>
        <v/>
      </c>
      <c r="AJ270" s="268" t="str">
        <f aca="false">IF(TRIM($B270&amp;$C270)="","",SUMIFS($W$3:$W$1001,$AK$3:$AK$1001,$AK270))</f>
        <v/>
      </c>
      <c r="AK270" s="270" t="str">
        <f aca="false">IF(TRIM($B270&amp;$C270)="","",TRIM($B270)&amp;"｜"&amp;TRIM($C270))</f>
        <v/>
      </c>
      <c r="AL270" s="268" t="str">
        <f aca="false">IF(TRIM($B270&amp;$C270)="","",MIN(N($O270),N($Q270)))</f>
        <v/>
      </c>
      <c r="AM270" s="271" t="str">
        <f aca="false">IF(ISNUMBER($D270),YEAR($D270),"")</f>
        <v/>
      </c>
      <c r="AN270" s="271" t="str">
        <f aca="false">IF(OR(TRIM($B270&amp;$C270)="",NOT(ISNUMBER($D270)),NOT(ISNUMBER($E270))),"",IF($E270&lt;$D270,"",IF(IF($AE270="半年付",2,IF($AE270="季度付",4,IF($AE270="月付",12,IF($AE270="半月付",24,1))))=1,1,MAX(1,ROUND(($E270-$D270+1)/365*IF($AE270="半年付",2,IF($AE270="季度付",4,IF($AE270="月付",12,IF($AE270="半月付",24,1)))),0)))))</f>
        <v/>
      </c>
      <c r="AO270" s="271" t="str">
        <f aca="true">IF($AN270="","",MIN($AN270,MAX(0,INT((TODAY()-付款宽限天数-$D270)/(($E270-$D270+1)/$AN270))+1)))</f>
        <v/>
      </c>
    </row>
    <row r="271" customFormat="false" ht="18" hidden="false" customHeight="false" outlineLevel="0" collapsed="false">
      <c r="F271" s="200" t="str">
        <f aca="true">IF(TRIM($B271&amp;$C271)="","",IF(OR(ISNUMBER(SEARCH("未",$A271)),ISNUMBER(SEARCH("送出",$A271)),AND(TRIM($A271)="",NOT(ISNUMBER($D271)),N($H271)=0)),"【合同未回】","")&amp;IF(NOT(ISNUMBER($E271)),IF(OR(ISNUMBER(SEARCH("未",$A271)),ISNUMBER(SEARCH("送出",$A271)),AND(TRIM($A271)="",NOT(ISNUMBER($D271)),N($H271)=0)),"","【未填合同期】"),IF($E271&lt;TODAY(),"【已到期】",IF($E271-TODAY()&lt;=提醒天数,"【即将到期，剩余"&amp;($E271-TODAY())&amp;"天】","【正常】")))&amp;IF(OR($AD271="安装免保",$AD271="技术免保",$AD271="质保期内"),"【"&amp;$AD271&amp;"】",""))</f>
        <v/>
      </c>
      <c r="K271" s="267" t="str">
        <f aca="false">IF(OR(N($H271)=0,N($I271)=0),"",ROUND(N($H271)*N($I271)*IF(N($J271)=0,1,N($J271)),2))</f>
        <v/>
      </c>
      <c r="M271" s="267" t="str">
        <f aca="false">IF(TRIM($B271&amp;$C271)="","",IF(AND(N($K271)=0,N($L271)=0),"",ROUND(N($K271)+N($L271),2)))</f>
        <v/>
      </c>
      <c r="S271" s="267"/>
      <c r="T271" s="268" t="str">
        <f aca="false">IF(TRIM($B271&amp;$C271)="","",IF(N($O271)=0,"",MAX(0,MIN(N($O271)-N($Q271),N($W271)))))</f>
        <v/>
      </c>
      <c r="U271" s="268" t="str">
        <f aca="false">IF(TRIM($B271&amp;$C271)="","",IF(N($Q271)&lt;=N($O271),"",N($Q271)-N($O271)))</f>
        <v/>
      </c>
      <c r="V271" s="268" t="str">
        <f aca="false">IF(OR(TRIM($B271&amp;$C271)="",$W271=""),"",MAX(0,N($W271))-N($T271))</f>
        <v/>
      </c>
      <c r="W271" s="268" t="str">
        <f aca="false">IF(TRIM($B271&amp;$C271)="","",IF(AND(N($M271)=0,N($Q271)+N($R271)+N($S271)=0),"",ROUND(N($M271)-N($Q271)-N($R271)-N($S271),2)))</f>
        <v/>
      </c>
      <c r="X271" s="269" t="str">
        <f aca="false">IF(TRIM($B271&amp;$C271)="","",IF(N($M271)=0,IF((N($Q271)+N($R271)+N($S271))=0,"—未填单价","未填单价，已收 "&amp;TEXT((N($Q271)+N($R271)+N($S271)),"#,##0.00")),IF(N($W271)&gt;0.005,"欠 "&amp;TEXT(N($W271),"#,##0.00")&amp;IF(N($T271)&gt;0,"（开票未到账 "&amp;TEXT(N($T271),"#,##0.00")&amp;"）","")&amp;IF(N($V271)&gt;0,"（未开票 "&amp;TEXT(N($V271),"#,##0.00")&amp;"）",""),IF(N($W271)&lt;-0.005,"多收 "&amp;TEXT(-N($W271),"#,##0.00"),"✔ 已结清")))&amp;IF(N($U271)&gt;0,"｜到账未开票 "&amp;TEXT(N($U271),"#,##0.00")&amp;"，待补票","")&amp;IF(N($R271)&gt;0,"｜收现 "&amp;TEXT(N($R271),"#,##0.00"),"")&amp;IF(N($S271)&gt;0,"｜收款不开票 "&amp;TEXT(N($S271),"#,##0.00"),""))</f>
        <v/>
      </c>
      <c r="Y271" s="312"/>
      <c r="AC271" s="267" t="str">
        <f aca="false">IF(OR(N($O271)=0,N($AB271)=0),"",ROUND(N($O271)/(1+N($AB271))*N($AB271),2))</f>
        <v/>
      </c>
      <c r="AD271" s="312"/>
      <c r="AE271" s="312"/>
      <c r="AF271" s="270" t="str">
        <f aca="false">IF($AN271="","",IF($AN271=1,IF($AO271&gt;=1,"一次性·已到收款期","一次性·未到期"),$AE271&amp;" 第"&amp;$AO271&amp;"/"&amp;$AN271&amp;"期"))</f>
        <v/>
      </c>
      <c r="AG271" s="268" t="str">
        <f aca="false">IF(OR($AN271="",N($M271)=0),"",ROUND(N($K271)*$AO271/$AN271,2)+N($L271))</f>
        <v/>
      </c>
      <c r="AH271" s="268" t="str">
        <f aca="false">IF($AG271="","",MAX(0,ROUND($AG271-(N($Q271)+N($R271)+N($S271)),2)))</f>
        <v/>
      </c>
      <c r="AI271" s="268" t="str">
        <f aca="false">IF(OR(TRIM($B271&amp;$C271)="",NOT(ISNUMBER($D271))),"",SUMIFS($W$3:$W$1001,$AK$3:$AK$1001,$AK271,$D$3:$D$1001,"&lt;"&amp;$D271))</f>
        <v/>
      </c>
      <c r="AJ271" s="268" t="str">
        <f aca="false">IF(TRIM($B271&amp;$C271)="","",SUMIFS($W$3:$W$1001,$AK$3:$AK$1001,$AK271))</f>
        <v/>
      </c>
      <c r="AK271" s="270" t="str">
        <f aca="false">IF(TRIM($B271&amp;$C271)="","",TRIM($B271)&amp;"｜"&amp;TRIM($C271))</f>
        <v/>
      </c>
      <c r="AL271" s="268" t="str">
        <f aca="false">IF(TRIM($B271&amp;$C271)="","",MIN(N($O271),N($Q271)))</f>
        <v/>
      </c>
      <c r="AM271" s="271" t="str">
        <f aca="false">IF(ISNUMBER($D271),YEAR($D271),"")</f>
        <v/>
      </c>
      <c r="AN271" s="271" t="str">
        <f aca="false">IF(OR(TRIM($B271&amp;$C271)="",NOT(ISNUMBER($D271)),NOT(ISNUMBER($E271))),"",IF($E271&lt;$D271,"",IF(IF($AE271="半年付",2,IF($AE271="季度付",4,IF($AE271="月付",12,IF($AE271="半月付",24,1))))=1,1,MAX(1,ROUND(($E271-$D271+1)/365*IF($AE271="半年付",2,IF($AE271="季度付",4,IF($AE271="月付",12,IF($AE271="半月付",24,1)))),0)))))</f>
        <v/>
      </c>
      <c r="AO271" s="271" t="str">
        <f aca="true">IF($AN271="","",MIN($AN271,MAX(0,INT((TODAY()-付款宽限天数-$D271)/(($E271-$D271+1)/$AN271))+1)))</f>
        <v/>
      </c>
    </row>
    <row r="272" customFormat="false" ht="18" hidden="false" customHeight="false" outlineLevel="0" collapsed="false">
      <c r="F272" s="200" t="str">
        <f aca="true">IF(TRIM($B272&amp;$C272)="","",IF(OR(ISNUMBER(SEARCH("未",$A272)),ISNUMBER(SEARCH("送出",$A272)),AND(TRIM($A272)="",NOT(ISNUMBER($D272)),N($H272)=0)),"【合同未回】","")&amp;IF(NOT(ISNUMBER($E272)),IF(OR(ISNUMBER(SEARCH("未",$A272)),ISNUMBER(SEARCH("送出",$A272)),AND(TRIM($A272)="",NOT(ISNUMBER($D272)),N($H272)=0)),"","【未填合同期】"),IF($E272&lt;TODAY(),"【已到期】",IF($E272-TODAY()&lt;=提醒天数,"【即将到期，剩余"&amp;($E272-TODAY())&amp;"天】","【正常】")))&amp;IF(OR($AD272="安装免保",$AD272="技术免保",$AD272="质保期内"),"【"&amp;$AD272&amp;"】",""))</f>
        <v/>
      </c>
      <c r="K272" s="267" t="str">
        <f aca="false">IF(OR(N($H272)=0,N($I272)=0),"",ROUND(N($H272)*N($I272)*IF(N($J272)=0,1,N($J272)),2))</f>
        <v/>
      </c>
      <c r="M272" s="267" t="str">
        <f aca="false">IF(TRIM($B272&amp;$C272)="","",IF(AND(N($K272)=0,N($L272)=0),"",ROUND(N($K272)+N($L272),2)))</f>
        <v/>
      </c>
      <c r="S272" s="267"/>
      <c r="T272" s="268" t="str">
        <f aca="false">IF(TRIM($B272&amp;$C272)="","",IF(N($O272)=0,"",MAX(0,MIN(N($O272)-N($Q272),N($W272)))))</f>
        <v/>
      </c>
      <c r="U272" s="268" t="str">
        <f aca="false">IF(TRIM($B272&amp;$C272)="","",IF(N($Q272)&lt;=N($O272),"",N($Q272)-N($O272)))</f>
        <v/>
      </c>
      <c r="V272" s="268" t="str">
        <f aca="false">IF(OR(TRIM($B272&amp;$C272)="",$W272=""),"",MAX(0,N($W272))-N($T272))</f>
        <v/>
      </c>
      <c r="W272" s="268" t="str">
        <f aca="false">IF(TRIM($B272&amp;$C272)="","",IF(AND(N($M272)=0,N($Q272)+N($R272)+N($S272)=0),"",ROUND(N($M272)-N($Q272)-N($R272)-N($S272),2)))</f>
        <v/>
      </c>
      <c r="X272" s="269" t="str">
        <f aca="false">IF(TRIM($B272&amp;$C272)="","",IF(N($M272)=0,IF((N($Q272)+N($R272)+N($S272))=0,"—未填单价","未填单价，已收 "&amp;TEXT((N($Q272)+N($R272)+N($S272)),"#,##0.00")),IF(N($W272)&gt;0.005,"欠 "&amp;TEXT(N($W272),"#,##0.00")&amp;IF(N($T272)&gt;0,"（开票未到账 "&amp;TEXT(N($T272),"#,##0.00")&amp;"）","")&amp;IF(N($V272)&gt;0,"（未开票 "&amp;TEXT(N($V272),"#,##0.00")&amp;"）",""),IF(N($W272)&lt;-0.005,"多收 "&amp;TEXT(-N($W272),"#,##0.00"),"✔ 已结清")))&amp;IF(N($U272)&gt;0,"｜到账未开票 "&amp;TEXT(N($U272),"#,##0.00")&amp;"，待补票","")&amp;IF(N($R272)&gt;0,"｜收现 "&amp;TEXT(N($R272),"#,##0.00"),"")&amp;IF(N($S272)&gt;0,"｜收款不开票 "&amp;TEXT(N($S272),"#,##0.00"),""))</f>
        <v/>
      </c>
      <c r="Y272" s="312"/>
      <c r="AC272" s="267" t="str">
        <f aca="false">IF(OR(N($O272)=0,N($AB272)=0),"",ROUND(N($O272)/(1+N($AB272))*N($AB272),2))</f>
        <v/>
      </c>
      <c r="AD272" s="312"/>
      <c r="AE272" s="312"/>
      <c r="AF272" s="270" t="str">
        <f aca="false">IF($AN272="","",IF($AN272=1,IF($AO272&gt;=1,"一次性·已到收款期","一次性·未到期"),$AE272&amp;" 第"&amp;$AO272&amp;"/"&amp;$AN272&amp;"期"))</f>
        <v/>
      </c>
      <c r="AG272" s="268" t="str">
        <f aca="false">IF(OR($AN272="",N($M272)=0),"",ROUND(N($K272)*$AO272/$AN272,2)+N($L272))</f>
        <v/>
      </c>
      <c r="AH272" s="268" t="str">
        <f aca="false">IF($AG272="","",MAX(0,ROUND($AG272-(N($Q272)+N($R272)+N($S272)),2)))</f>
        <v/>
      </c>
      <c r="AI272" s="268" t="str">
        <f aca="false">IF(OR(TRIM($B272&amp;$C272)="",NOT(ISNUMBER($D272))),"",SUMIFS($W$3:$W$1001,$AK$3:$AK$1001,$AK272,$D$3:$D$1001,"&lt;"&amp;$D272))</f>
        <v/>
      </c>
      <c r="AJ272" s="268" t="str">
        <f aca="false">IF(TRIM($B272&amp;$C272)="","",SUMIFS($W$3:$W$1001,$AK$3:$AK$1001,$AK272))</f>
        <v/>
      </c>
      <c r="AK272" s="270" t="str">
        <f aca="false">IF(TRIM($B272&amp;$C272)="","",TRIM($B272)&amp;"｜"&amp;TRIM($C272))</f>
        <v/>
      </c>
      <c r="AL272" s="268" t="str">
        <f aca="false">IF(TRIM($B272&amp;$C272)="","",MIN(N($O272),N($Q272)))</f>
        <v/>
      </c>
      <c r="AM272" s="271" t="str">
        <f aca="false">IF(ISNUMBER($D272),YEAR($D272),"")</f>
        <v/>
      </c>
      <c r="AN272" s="271" t="str">
        <f aca="false">IF(OR(TRIM($B272&amp;$C272)="",NOT(ISNUMBER($D272)),NOT(ISNUMBER($E272))),"",IF($E272&lt;$D272,"",IF(IF($AE272="半年付",2,IF($AE272="季度付",4,IF($AE272="月付",12,IF($AE272="半月付",24,1))))=1,1,MAX(1,ROUND(($E272-$D272+1)/365*IF($AE272="半年付",2,IF($AE272="季度付",4,IF($AE272="月付",12,IF($AE272="半月付",24,1)))),0)))))</f>
        <v/>
      </c>
      <c r="AO272" s="271" t="str">
        <f aca="true">IF($AN272="","",MIN($AN272,MAX(0,INT((TODAY()-付款宽限天数-$D272)/(($E272-$D272+1)/$AN272))+1)))</f>
        <v/>
      </c>
    </row>
    <row r="273" customFormat="false" ht="18" hidden="false" customHeight="false" outlineLevel="0" collapsed="false">
      <c r="F273" s="200" t="str">
        <f aca="true">IF(TRIM($B273&amp;$C273)="","",IF(OR(ISNUMBER(SEARCH("未",$A273)),ISNUMBER(SEARCH("送出",$A273)),AND(TRIM($A273)="",NOT(ISNUMBER($D273)),N($H273)=0)),"【合同未回】","")&amp;IF(NOT(ISNUMBER($E273)),IF(OR(ISNUMBER(SEARCH("未",$A273)),ISNUMBER(SEARCH("送出",$A273)),AND(TRIM($A273)="",NOT(ISNUMBER($D273)),N($H273)=0)),"","【未填合同期】"),IF($E273&lt;TODAY(),"【已到期】",IF($E273-TODAY()&lt;=提醒天数,"【即将到期，剩余"&amp;($E273-TODAY())&amp;"天】","【正常】")))&amp;IF(OR($AD273="安装免保",$AD273="技术免保",$AD273="质保期内"),"【"&amp;$AD273&amp;"】",""))</f>
        <v/>
      </c>
      <c r="K273" s="267" t="str">
        <f aca="false">IF(OR(N($H273)=0,N($I273)=0),"",ROUND(N($H273)*N($I273)*IF(N($J273)=0,1,N($J273)),2))</f>
        <v/>
      </c>
      <c r="M273" s="267" t="str">
        <f aca="false">IF(TRIM($B273&amp;$C273)="","",IF(AND(N($K273)=0,N($L273)=0),"",ROUND(N($K273)+N($L273),2)))</f>
        <v/>
      </c>
      <c r="S273" s="267"/>
      <c r="T273" s="268" t="str">
        <f aca="false">IF(TRIM($B273&amp;$C273)="","",IF(N($O273)=0,"",MAX(0,MIN(N($O273)-N($Q273),N($W273)))))</f>
        <v/>
      </c>
      <c r="U273" s="268" t="str">
        <f aca="false">IF(TRIM($B273&amp;$C273)="","",IF(N($Q273)&lt;=N($O273),"",N($Q273)-N($O273)))</f>
        <v/>
      </c>
      <c r="V273" s="268" t="str">
        <f aca="false">IF(OR(TRIM($B273&amp;$C273)="",$W273=""),"",MAX(0,N($W273))-N($T273))</f>
        <v/>
      </c>
      <c r="W273" s="268" t="str">
        <f aca="false">IF(TRIM($B273&amp;$C273)="","",IF(AND(N($M273)=0,N($Q273)+N($R273)+N($S273)=0),"",ROUND(N($M273)-N($Q273)-N($R273)-N($S273),2)))</f>
        <v/>
      </c>
      <c r="X273" s="269" t="str">
        <f aca="false">IF(TRIM($B273&amp;$C273)="","",IF(N($M273)=0,IF((N($Q273)+N($R273)+N($S273))=0,"—未填单价","未填单价，已收 "&amp;TEXT((N($Q273)+N($R273)+N($S273)),"#,##0.00")),IF(N($W273)&gt;0.005,"欠 "&amp;TEXT(N($W273),"#,##0.00")&amp;IF(N($T273)&gt;0,"（开票未到账 "&amp;TEXT(N($T273),"#,##0.00")&amp;"）","")&amp;IF(N($V273)&gt;0,"（未开票 "&amp;TEXT(N($V273),"#,##0.00")&amp;"）",""),IF(N($W273)&lt;-0.005,"多收 "&amp;TEXT(-N($W273),"#,##0.00"),"✔ 已结清")))&amp;IF(N($U273)&gt;0,"｜到账未开票 "&amp;TEXT(N($U273),"#,##0.00")&amp;"，待补票","")&amp;IF(N($R273)&gt;0,"｜收现 "&amp;TEXT(N($R273),"#,##0.00"),"")&amp;IF(N($S273)&gt;0,"｜收款不开票 "&amp;TEXT(N($S273),"#,##0.00"),""))</f>
        <v/>
      </c>
      <c r="Y273" s="312"/>
      <c r="AC273" s="267" t="str">
        <f aca="false">IF(OR(N($O273)=0,N($AB273)=0),"",ROUND(N($O273)/(1+N($AB273))*N($AB273),2))</f>
        <v/>
      </c>
      <c r="AD273" s="312"/>
      <c r="AE273" s="312"/>
      <c r="AF273" s="270" t="str">
        <f aca="false">IF($AN273="","",IF($AN273=1,IF($AO273&gt;=1,"一次性·已到收款期","一次性·未到期"),$AE273&amp;" 第"&amp;$AO273&amp;"/"&amp;$AN273&amp;"期"))</f>
        <v/>
      </c>
      <c r="AG273" s="268" t="str">
        <f aca="false">IF(OR($AN273="",N($M273)=0),"",ROUND(N($K273)*$AO273/$AN273,2)+N($L273))</f>
        <v/>
      </c>
      <c r="AH273" s="268" t="str">
        <f aca="false">IF($AG273="","",MAX(0,ROUND($AG273-(N($Q273)+N($R273)+N($S273)),2)))</f>
        <v/>
      </c>
      <c r="AI273" s="268" t="str">
        <f aca="false">IF(OR(TRIM($B273&amp;$C273)="",NOT(ISNUMBER($D273))),"",SUMIFS($W$3:$W$1001,$AK$3:$AK$1001,$AK273,$D$3:$D$1001,"&lt;"&amp;$D273))</f>
        <v/>
      </c>
      <c r="AJ273" s="268" t="str">
        <f aca="false">IF(TRIM($B273&amp;$C273)="","",SUMIFS($W$3:$W$1001,$AK$3:$AK$1001,$AK273))</f>
        <v/>
      </c>
      <c r="AK273" s="270" t="str">
        <f aca="false">IF(TRIM($B273&amp;$C273)="","",TRIM($B273)&amp;"｜"&amp;TRIM($C273))</f>
        <v/>
      </c>
      <c r="AL273" s="268" t="str">
        <f aca="false">IF(TRIM($B273&amp;$C273)="","",MIN(N($O273),N($Q273)))</f>
        <v/>
      </c>
      <c r="AM273" s="271" t="str">
        <f aca="false">IF(ISNUMBER($D273),YEAR($D273),"")</f>
        <v/>
      </c>
      <c r="AN273" s="271" t="str">
        <f aca="false">IF(OR(TRIM($B273&amp;$C273)="",NOT(ISNUMBER($D273)),NOT(ISNUMBER($E273))),"",IF($E273&lt;$D273,"",IF(IF($AE273="半年付",2,IF($AE273="季度付",4,IF($AE273="月付",12,IF($AE273="半月付",24,1))))=1,1,MAX(1,ROUND(($E273-$D273+1)/365*IF($AE273="半年付",2,IF($AE273="季度付",4,IF($AE273="月付",12,IF($AE273="半月付",24,1)))),0)))))</f>
        <v/>
      </c>
      <c r="AO273" s="271" t="str">
        <f aca="true">IF($AN273="","",MIN($AN273,MAX(0,INT((TODAY()-付款宽限天数-$D273)/(($E273-$D273+1)/$AN273))+1)))</f>
        <v/>
      </c>
    </row>
    <row r="274" customFormat="false" ht="18" hidden="false" customHeight="false" outlineLevel="0" collapsed="false">
      <c r="F274" s="200" t="str">
        <f aca="true">IF(TRIM($B274&amp;$C274)="","",IF(OR(ISNUMBER(SEARCH("未",$A274)),ISNUMBER(SEARCH("送出",$A274)),AND(TRIM($A274)="",NOT(ISNUMBER($D274)),N($H274)=0)),"【合同未回】","")&amp;IF(NOT(ISNUMBER($E274)),IF(OR(ISNUMBER(SEARCH("未",$A274)),ISNUMBER(SEARCH("送出",$A274)),AND(TRIM($A274)="",NOT(ISNUMBER($D274)),N($H274)=0)),"","【未填合同期】"),IF($E274&lt;TODAY(),"【已到期】",IF($E274-TODAY()&lt;=提醒天数,"【即将到期，剩余"&amp;($E274-TODAY())&amp;"天】","【正常】")))&amp;IF(OR($AD274="安装免保",$AD274="技术免保",$AD274="质保期内"),"【"&amp;$AD274&amp;"】",""))</f>
        <v/>
      </c>
      <c r="K274" s="267" t="str">
        <f aca="false">IF(OR(N($H274)=0,N($I274)=0),"",ROUND(N($H274)*N($I274)*IF(N($J274)=0,1,N($J274)),2))</f>
        <v/>
      </c>
      <c r="M274" s="267" t="str">
        <f aca="false">IF(TRIM($B274&amp;$C274)="","",IF(AND(N($K274)=0,N($L274)=0),"",ROUND(N($K274)+N($L274),2)))</f>
        <v/>
      </c>
      <c r="S274" s="267"/>
      <c r="T274" s="268" t="str">
        <f aca="false">IF(TRIM($B274&amp;$C274)="","",IF(N($O274)=0,"",MAX(0,MIN(N($O274)-N($Q274),N($W274)))))</f>
        <v/>
      </c>
      <c r="U274" s="268" t="str">
        <f aca="false">IF(TRIM($B274&amp;$C274)="","",IF(N($Q274)&lt;=N($O274),"",N($Q274)-N($O274)))</f>
        <v/>
      </c>
      <c r="V274" s="268" t="str">
        <f aca="false">IF(OR(TRIM($B274&amp;$C274)="",$W274=""),"",MAX(0,N($W274))-N($T274))</f>
        <v/>
      </c>
      <c r="W274" s="268" t="str">
        <f aca="false">IF(TRIM($B274&amp;$C274)="","",IF(AND(N($M274)=0,N($Q274)+N($R274)+N($S274)=0),"",ROUND(N($M274)-N($Q274)-N($R274)-N($S274),2)))</f>
        <v/>
      </c>
      <c r="X274" s="269" t="str">
        <f aca="false">IF(TRIM($B274&amp;$C274)="","",IF(N($M274)=0,IF((N($Q274)+N($R274)+N($S274))=0,"—未填单价","未填单价，已收 "&amp;TEXT((N($Q274)+N($R274)+N($S274)),"#,##0.00")),IF(N($W274)&gt;0.005,"欠 "&amp;TEXT(N($W274),"#,##0.00")&amp;IF(N($T274)&gt;0,"（开票未到账 "&amp;TEXT(N($T274),"#,##0.00")&amp;"）","")&amp;IF(N($V274)&gt;0,"（未开票 "&amp;TEXT(N($V274),"#,##0.00")&amp;"）",""),IF(N($W274)&lt;-0.005,"多收 "&amp;TEXT(-N($W274),"#,##0.00"),"✔ 已结清")))&amp;IF(N($U274)&gt;0,"｜到账未开票 "&amp;TEXT(N($U274),"#,##0.00")&amp;"，待补票","")&amp;IF(N($R274)&gt;0,"｜收现 "&amp;TEXT(N($R274),"#,##0.00"),"")&amp;IF(N($S274)&gt;0,"｜收款不开票 "&amp;TEXT(N($S274),"#,##0.00"),""))</f>
        <v/>
      </c>
      <c r="Y274" s="312"/>
      <c r="AC274" s="267" t="str">
        <f aca="false">IF(OR(N($O274)=0,N($AB274)=0),"",ROUND(N($O274)/(1+N($AB274))*N($AB274),2))</f>
        <v/>
      </c>
      <c r="AD274" s="312"/>
      <c r="AE274" s="312"/>
      <c r="AF274" s="270" t="str">
        <f aca="false">IF($AN274="","",IF($AN274=1,IF($AO274&gt;=1,"一次性·已到收款期","一次性·未到期"),$AE274&amp;" 第"&amp;$AO274&amp;"/"&amp;$AN274&amp;"期"))</f>
        <v/>
      </c>
      <c r="AG274" s="268" t="str">
        <f aca="false">IF(OR($AN274="",N($M274)=0),"",ROUND(N($K274)*$AO274/$AN274,2)+N($L274))</f>
        <v/>
      </c>
      <c r="AH274" s="268" t="str">
        <f aca="false">IF($AG274="","",MAX(0,ROUND($AG274-(N($Q274)+N($R274)+N($S274)),2)))</f>
        <v/>
      </c>
      <c r="AI274" s="268" t="str">
        <f aca="false">IF(OR(TRIM($B274&amp;$C274)="",NOT(ISNUMBER($D274))),"",SUMIFS($W$3:$W$1001,$AK$3:$AK$1001,$AK274,$D$3:$D$1001,"&lt;"&amp;$D274))</f>
        <v/>
      </c>
      <c r="AJ274" s="268" t="str">
        <f aca="false">IF(TRIM($B274&amp;$C274)="","",SUMIFS($W$3:$W$1001,$AK$3:$AK$1001,$AK274))</f>
        <v/>
      </c>
      <c r="AK274" s="270" t="str">
        <f aca="false">IF(TRIM($B274&amp;$C274)="","",TRIM($B274)&amp;"｜"&amp;TRIM($C274))</f>
        <v/>
      </c>
      <c r="AL274" s="268" t="str">
        <f aca="false">IF(TRIM($B274&amp;$C274)="","",MIN(N($O274),N($Q274)))</f>
        <v/>
      </c>
      <c r="AM274" s="271" t="str">
        <f aca="false">IF(ISNUMBER($D274),YEAR($D274),"")</f>
        <v/>
      </c>
      <c r="AN274" s="271" t="str">
        <f aca="false">IF(OR(TRIM($B274&amp;$C274)="",NOT(ISNUMBER($D274)),NOT(ISNUMBER($E274))),"",IF($E274&lt;$D274,"",IF(IF($AE274="半年付",2,IF($AE274="季度付",4,IF($AE274="月付",12,IF($AE274="半月付",24,1))))=1,1,MAX(1,ROUND(($E274-$D274+1)/365*IF($AE274="半年付",2,IF($AE274="季度付",4,IF($AE274="月付",12,IF($AE274="半月付",24,1)))),0)))))</f>
        <v/>
      </c>
      <c r="AO274" s="271" t="str">
        <f aca="true">IF($AN274="","",MIN($AN274,MAX(0,INT((TODAY()-付款宽限天数-$D274)/(($E274-$D274+1)/$AN274))+1)))</f>
        <v/>
      </c>
    </row>
    <row r="275" customFormat="false" ht="18" hidden="false" customHeight="false" outlineLevel="0" collapsed="false">
      <c r="F275" s="200" t="str">
        <f aca="true">IF(TRIM($B275&amp;$C275)="","",IF(OR(ISNUMBER(SEARCH("未",$A275)),ISNUMBER(SEARCH("送出",$A275)),AND(TRIM($A275)="",NOT(ISNUMBER($D275)),N($H275)=0)),"【合同未回】","")&amp;IF(NOT(ISNUMBER($E275)),IF(OR(ISNUMBER(SEARCH("未",$A275)),ISNUMBER(SEARCH("送出",$A275)),AND(TRIM($A275)="",NOT(ISNUMBER($D275)),N($H275)=0)),"","【未填合同期】"),IF($E275&lt;TODAY(),"【已到期】",IF($E275-TODAY()&lt;=提醒天数,"【即将到期，剩余"&amp;($E275-TODAY())&amp;"天】","【正常】")))&amp;IF(OR($AD275="安装免保",$AD275="技术免保",$AD275="质保期内"),"【"&amp;$AD275&amp;"】",""))</f>
        <v/>
      </c>
      <c r="K275" s="267" t="str">
        <f aca="false">IF(OR(N($H275)=0,N($I275)=0),"",ROUND(N($H275)*N($I275)*IF(N($J275)=0,1,N($J275)),2))</f>
        <v/>
      </c>
      <c r="M275" s="267" t="str">
        <f aca="false">IF(TRIM($B275&amp;$C275)="","",IF(AND(N($K275)=0,N($L275)=0),"",ROUND(N($K275)+N($L275),2)))</f>
        <v/>
      </c>
      <c r="S275" s="267"/>
      <c r="T275" s="268" t="str">
        <f aca="false">IF(TRIM($B275&amp;$C275)="","",IF(N($O275)=0,"",MAX(0,MIN(N($O275)-N($Q275),N($W275)))))</f>
        <v/>
      </c>
      <c r="U275" s="268" t="str">
        <f aca="false">IF(TRIM($B275&amp;$C275)="","",IF(N($Q275)&lt;=N($O275),"",N($Q275)-N($O275)))</f>
        <v/>
      </c>
      <c r="V275" s="268" t="str">
        <f aca="false">IF(OR(TRIM($B275&amp;$C275)="",$W275=""),"",MAX(0,N($W275))-N($T275))</f>
        <v/>
      </c>
      <c r="W275" s="268" t="str">
        <f aca="false">IF(TRIM($B275&amp;$C275)="","",IF(AND(N($M275)=0,N($Q275)+N($R275)+N($S275)=0),"",ROUND(N($M275)-N($Q275)-N($R275)-N($S275),2)))</f>
        <v/>
      </c>
      <c r="X275" s="269" t="str">
        <f aca="false">IF(TRIM($B275&amp;$C275)="","",IF(N($M275)=0,IF((N($Q275)+N($R275)+N($S275))=0,"—未填单价","未填单价，已收 "&amp;TEXT((N($Q275)+N($R275)+N($S275)),"#,##0.00")),IF(N($W275)&gt;0.005,"欠 "&amp;TEXT(N($W275),"#,##0.00")&amp;IF(N($T275)&gt;0,"（开票未到账 "&amp;TEXT(N($T275),"#,##0.00")&amp;"）","")&amp;IF(N($V275)&gt;0,"（未开票 "&amp;TEXT(N($V275),"#,##0.00")&amp;"）",""),IF(N($W275)&lt;-0.005,"多收 "&amp;TEXT(-N($W275),"#,##0.00"),"✔ 已结清")))&amp;IF(N($U275)&gt;0,"｜到账未开票 "&amp;TEXT(N($U275),"#,##0.00")&amp;"，待补票","")&amp;IF(N($R275)&gt;0,"｜收现 "&amp;TEXT(N($R275),"#,##0.00"),"")&amp;IF(N($S275)&gt;0,"｜收款不开票 "&amp;TEXT(N($S275),"#,##0.00"),""))</f>
        <v/>
      </c>
      <c r="Y275" s="312"/>
      <c r="AC275" s="267" t="str">
        <f aca="false">IF(OR(N($O275)=0,N($AB275)=0),"",ROUND(N($O275)/(1+N($AB275))*N($AB275),2))</f>
        <v/>
      </c>
      <c r="AD275" s="312"/>
      <c r="AE275" s="312"/>
      <c r="AF275" s="270" t="str">
        <f aca="false">IF($AN275="","",IF($AN275=1,IF($AO275&gt;=1,"一次性·已到收款期","一次性·未到期"),$AE275&amp;" 第"&amp;$AO275&amp;"/"&amp;$AN275&amp;"期"))</f>
        <v/>
      </c>
      <c r="AG275" s="268" t="str">
        <f aca="false">IF(OR($AN275="",N($M275)=0),"",ROUND(N($K275)*$AO275/$AN275,2)+N($L275))</f>
        <v/>
      </c>
      <c r="AH275" s="268" t="str">
        <f aca="false">IF($AG275="","",MAX(0,ROUND($AG275-(N($Q275)+N($R275)+N($S275)),2)))</f>
        <v/>
      </c>
      <c r="AI275" s="268" t="str">
        <f aca="false">IF(OR(TRIM($B275&amp;$C275)="",NOT(ISNUMBER($D275))),"",SUMIFS($W$3:$W$1001,$AK$3:$AK$1001,$AK275,$D$3:$D$1001,"&lt;"&amp;$D275))</f>
        <v/>
      </c>
      <c r="AJ275" s="268" t="str">
        <f aca="false">IF(TRIM($B275&amp;$C275)="","",SUMIFS($W$3:$W$1001,$AK$3:$AK$1001,$AK275))</f>
        <v/>
      </c>
      <c r="AK275" s="270" t="str">
        <f aca="false">IF(TRIM($B275&amp;$C275)="","",TRIM($B275)&amp;"｜"&amp;TRIM($C275))</f>
        <v/>
      </c>
      <c r="AL275" s="268" t="str">
        <f aca="false">IF(TRIM($B275&amp;$C275)="","",MIN(N($O275),N($Q275)))</f>
        <v/>
      </c>
      <c r="AM275" s="271" t="str">
        <f aca="false">IF(ISNUMBER($D275),YEAR($D275),"")</f>
        <v/>
      </c>
      <c r="AN275" s="271" t="str">
        <f aca="false">IF(OR(TRIM($B275&amp;$C275)="",NOT(ISNUMBER($D275)),NOT(ISNUMBER($E275))),"",IF($E275&lt;$D275,"",IF(IF($AE275="半年付",2,IF($AE275="季度付",4,IF($AE275="月付",12,IF($AE275="半月付",24,1))))=1,1,MAX(1,ROUND(($E275-$D275+1)/365*IF($AE275="半年付",2,IF($AE275="季度付",4,IF($AE275="月付",12,IF($AE275="半月付",24,1)))),0)))))</f>
        <v/>
      </c>
      <c r="AO275" s="271" t="str">
        <f aca="true">IF($AN275="","",MIN($AN275,MAX(0,INT((TODAY()-付款宽限天数-$D275)/(($E275-$D275+1)/$AN275))+1)))</f>
        <v/>
      </c>
    </row>
    <row r="276" customFormat="false" ht="18" hidden="false" customHeight="false" outlineLevel="0" collapsed="false">
      <c r="F276" s="200" t="str">
        <f aca="true">IF(TRIM($B276&amp;$C276)="","",IF(OR(ISNUMBER(SEARCH("未",$A276)),ISNUMBER(SEARCH("送出",$A276)),AND(TRIM($A276)="",NOT(ISNUMBER($D276)),N($H276)=0)),"【合同未回】","")&amp;IF(NOT(ISNUMBER($E276)),IF(OR(ISNUMBER(SEARCH("未",$A276)),ISNUMBER(SEARCH("送出",$A276)),AND(TRIM($A276)="",NOT(ISNUMBER($D276)),N($H276)=0)),"","【未填合同期】"),IF($E276&lt;TODAY(),"【已到期】",IF($E276-TODAY()&lt;=提醒天数,"【即将到期，剩余"&amp;($E276-TODAY())&amp;"天】","【正常】")))&amp;IF(OR($AD276="安装免保",$AD276="技术免保",$AD276="质保期内"),"【"&amp;$AD276&amp;"】",""))</f>
        <v/>
      </c>
      <c r="K276" s="267" t="str">
        <f aca="false">IF(OR(N($H276)=0,N($I276)=0),"",ROUND(N($H276)*N($I276)*IF(N($J276)=0,1,N($J276)),2))</f>
        <v/>
      </c>
      <c r="M276" s="267" t="str">
        <f aca="false">IF(TRIM($B276&amp;$C276)="","",IF(AND(N($K276)=0,N($L276)=0),"",ROUND(N($K276)+N($L276),2)))</f>
        <v/>
      </c>
      <c r="S276" s="267"/>
      <c r="T276" s="268" t="str">
        <f aca="false">IF(TRIM($B276&amp;$C276)="","",IF(N($O276)=0,"",MAX(0,MIN(N($O276)-N($Q276),N($W276)))))</f>
        <v/>
      </c>
      <c r="U276" s="268" t="str">
        <f aca="false">IF(TRIM($B276&amp;$C276)="","",IF(N($Q276)&lt;=N($O276),"",N($Q276)-N($O276)))</f>
        <v/>
      </c>
      <c r="V276" s="268" t="str">
        <f aca="false">IF(OR(TRIM($B276&amp;$C276)="",$W276=""),"",MAX(0,N($W276))-N($T276))</f>
        <v/>
      </c>
      <c r="W276" s="268" t="str">
        <f aca="false">IF(TRIM($B276&amp;$C276)="","",IF(AND(N($M276)=0,N($Q276)+N($R276)+N($S276)=0),"",ROUND(N($M276)-N($Q276)-N($R276)-N($S276),2)))</f>
        <v/>
      </c>
      <c r="X276" s="269" t="str">
        <f aca="false">IF(TRIM($B276&amp;$C276)="","",IF(N($M276)=0,IF((N($Q276)+N($R276)+N($S276))=0,"—未填单价","未填单价，已收 "&amp;TEXT((N($Q276)+N($R276)+N($S276)),"#,##0.00")),IF(N($W276)&gt;0.005,"欠 "&amp;TEXT(N($W276),"#,##0.00")&amp;IF(N($T276)&gt;0,"（开票未到账 "&amp;TEXT(N($T276),"#,##0.00")&amp;"）","")&amp;IF(N($V276)&gt;0,"（未开票 "&amp;TEXT(N($V276),"#,##0.00")&amp;"）",""),IF(N($W276)&lt;-0.005,"多收 "&amp;TEXT(-N($W276),"#,##0.00"),"✔ 已结清")))&amp;IF(N($U276)&gt;0,"｜到账未开票 "&amp;TEXT(N($U276),"#,##0.00")&amp;"，待补票","")&amp;IF(N($R276)&gt;0,"｜收现 "&amp;TEXT(N($R276),"#,##0.00"),"")&amp;IF(N($S276)&gt;0,"｜收款不开票 "&amp;TEXT(N($S276),"#,##0.00"),""))</f>
        <v/>
      </c>
      <c r="Y276" s="312"/>
      <c r="AC276" s="267" t="str">
        <f aca="false">IF(OR(N($O276)=0,N($AB276)=0),"",ROUND(N($O276)/(1+N($AB276))*N($AB276),2))</f>
        <v/>
      </c>
      <c r="AD276" s="312"/>
      <c r="AE276" s="312"/>
      <c r="AF276" s="270" t="str">
        <f aca="false">IF($AN276="","",IF($AN276=1,IF($AO276&gt;=1,"一次性·已到收款期","一次性·未到期"),$AE276&amp;" 第"&amp;$AO276&amp;"/"&amp;$AN276&amp;"期"))</f>
        <v/>
      </c>
      <c r="AG276" s="268" t="str">
        <f aca="false">IF(OR($AN276="",N($M276)=0),"",ROUND(N($K276)*$AO276/$AN276,2)+N($L276))</f>
        <v/>
      </c>
      <c r="AH276" s="268" t="str">
        <f aca="false">IF($AG276="","",MAX(0,ROUND($AG276-(N($Q276)+N($R276)+N($S276)),2)))</f>
        <v/>
      </c>
      <c r="AI276" s="268" t="str">
        <f aca="false">IF(OR(TRIM($B276&amp;$C276)="",NOT(ISNUMBER($D276))),"",SUMIFS($W$3:$W$1001,$AK$3:$AK$1001,$AK276,$D$3:$D$1001,"&lt;"&amp;$D276))</f>
        <v/>
      </c>
      <c r="AJ276" s="268" t="str">
        <f aca="false">IF(TRIM($B276&amp;$C276)="","",SUMIFS($W$3:$W$1001,$AK$3:$AK$1001,$AK276))</f>
        <v/>
      </c>
      <c r="AK276" s="270" t="str">
        <f aca="false">IF(TRIM($B276&amp;$C276)="","",TRIM($B276)&amp;"｜"&amp;TRIM($C276))</f>
        <v/>
      </c>
      <c r="AL276" s="268" t="str">
        <f aca="false">IF(TRIM($B276&amp;$C276)="","",MIN(N($O276),N($Q276)))</f>
        <v/>
      </c>
      <c r="AM276" s="271" t="str">
        <f aca="false">IF(ISNUMBER($D276),YEAR($D276),"")</f>
        <v/>
      </c>
      <c r="AN276" s="271" t="str">
        <f aca="false">IF(OR(TRIM($B276&amp;$C276)="",NOT(ISNUMBER($D276)),NOT(ISNUMBER($E276))),"",IF($E276&lt;$D276,"",IF(IF($AE276="半年付",2,IF($AE276="季度付",4,IF($AE276="月付",12,IF($AE276="半月付",24,1))))=1,1,MAX(1,ROUND(($E276-$D276+1)/365*IF($AE276="半年付",2,IF($AE276="季度付",4,IF($AE276="月付",12,IF($AE276="半月付",24,1)))),0)))))</f>
        <v/>
      </c>
      <c r="AO276" s="271" t="str">
        <f aca="true">IF($AN276="","",MIN($AN276,MAX(0,INT((TODAY()-付款宽限天数-$D276)/(($E276-$D276+1)/$AN276))+1)))</f>
        <v/>
      </c>
    </row>
    <row r="277" customFormat="false" ht="18" hidden="false" customHeight="false" outlineLevel="0" collapsed="false">
      <c r="F277" s="200" t="str">
        <f aca="true">IF(TRIM($B277&amp;$C277)="","",IF(OR(ISNUMBER(SEARCH("未",$A277)),ISNUMBER(SEARCH("送出",$A277)),AND(TRIM($A277)="",NOT(ISNUMBER($D277)),N($H277)=0)),"【合同未回】","")&amp;IF(NOT(ISNUMBER($E277)),IF(OR(ISNUMBER(SEARCH("未",$A277)),ISNUMBER(SEARCH("送出",$A277)),AND(TRIM($A277)="",NOT(ISNUMBER($D277)),N($H277)=0)),"","【未填合同期】"),IF($E277&lt;TODAY(),"【已到期】",IF($E277-TODAY()&lt;=提醒天数,"【即将到期，剩余"&amp;($E277-TODAY())&amp;"天】","【正常】")))&amp;IF(OR($AD277="安装免保",$AD277="技术免保",$AD277="质保期内"),"【"&amp;$AD277&amp;"】",""))</f>
        <v/>
      </c>
      <c r="K277" s="267" t="str">
        <f aca="false">IF(OR(N($H277)=0,N($I277)=0),"",ROUND(N($H277)*N($I277)*IF(N($J277)=0,1,N($J277)),2))</f>
        <v/>
      </c>
      <c r="M277" s="267" t="str">
        <f aca="false">IF(TRIM($B277&amp;$C277)="","",IF(AND(N($K277)=0,N($L277)=0),"",ROUND(N($K277)+N($L277),2)))</f>
        <v/>
      </c>
      <c r="S277" s="267"/>
      <c r="T277" s="268" t="str">
        <f aca="false">IF(TRIM($B277&amp;$C277)="","",IF(N($O277)=0,"",MAX(0,MIN(N($O277)-N($Q277),N($W277)))))</f>
        <v/>
      </c>
      <c r="U277" s="268" t="str">
        <f aca="false">IF(TRIM($B277&amp;$C277)="","",IF(N($Q277)&lt;=N($O277),"",N($Q277)-N($O277)))</f>
        <v/>
      </c>
      <c r="V277" s="268" t="str">
        <f aca="false">IF(OR(TRIM($B277&amp;$C277)="",$W277=""),"",MAX(0,N($W277))-N($T277))</f>
        <v/>
      </c>
      <c r="W277" s="268" t="str">
        <f aca="false">IF(TRIM($B277&amp;$C277)="","",IF(AND(N($M277)=0,N($Q277)+N($R277)+N($S277)=0),"",ROUND(N($M277)-N($Q277)-N($R277)-N($S277),2)))</f>
        <v/>
      </c>
      <c r="X277" s="269" t="str">
        <f aca="false">IF(TRIM($B277&amp;$C277)="","",IF(N($M277)=0,IF((N($Q277)+N($R277)+N($S277))=0,"—未填单价","未填单价，已收 "&amp;TEXT((N($Q277)+N($R277)+N($S277)),"#,##0.00")),IF(N($W277)&gt;0.005,"欠 "&amp;TEXT(N($W277),"#,##0.00")&amp;IF(N($T277)&gt;0,"（开票未到账 "&amp;TEXT(N($T277),"#,##0.00")&amp;"）","")&amp;IF(N($V277)&gt;0,"（未开票 "&amp;TEXT(N($V277),"#,##0.00")&amp;"）",""),IF(N($W277)&lt;-0.005,"多收 "&amp;TEXT(-N($W277),"#,##0.00"),"✔ 已结清")))&amp;IF(N($U277)&gt;0,"｜到账未开票 "&amp;TEXT(N($U277),"#,##0.00")&amp;"，待补票","")&amp;IF(N($R277)&gt;0,"｜收现 "&amp;TEXT(N($R277),"#,##0.00"),"")&amp;IF(N($S277)&gt;0,"｜收款不开票 "&amp;TEXT(N($S277),"#,##0.00"),""))</f>
        <v/>
      </c>
      <c r="Y277" s="312"/>
      <c r="AC277" s="267" t="str">
        <f aca="false">IF(OR(N($O277)=0,N($AB277)=0),"",ROUND(N($O277)/(1+N($AB277))*N($AB277),2))</f>
        <v/>
      </c>
      <c r="AD277" s="312"/>
      <c r="AE277" s="312"/>
      <c r="AF277" s="270" t="str">
        <f aca="false">IF($AN277="","",IF($AN277=1,IF($AO277&gt;=1,"一次性·已到收款期","一次性·未到期"),$AE277&amp;" 第"&amp;$AO277&amp;"/"&amp;$AN277&amp;"期"))</f>
        <v/>
      </c>
      <c r="AG277" s="268" t="str">
        <f aca="false">IF(OR($AN277="",N($M277)=0),"",ROUND(N($K277)*$AO277/$AN277,2)+N($L277))</f>
        <v/>
      </c>
      <c r="AH277" s="268" t="str">
        <f aca="false">IF($AG277="","",MAX(0,ROUND($AG277-(N($Q277)+N($R277)+N($S277)),2)))</f>
        <v/>
      </c>
      <c r="AI277" s="268" t="str">
        <f aca="false">IF(OR(TRIM($B277&amp;$C277)="",NOT(ISNUMBER($D277))),"",SUMIFS($W$3:$W$1001,$AK$3:$AK$1001,$AK277,$D$3:$D$1001,"&lt;"&amp;$D277))</f>
        <v/>
      </c>
      <c r="AJ277" s="268" t="str">
        <f aca="false">IF(TRIM($B277&amp;$C277)="","",SUMIFS($W$3:$W$1001,$AK$3:$AK$1001,$AK277))</f>
        <v/>
      </c>
      <c r="AK277" s="270" t="str">
        <f aca="false">IF(TRIM($B277&amp;$C277)="","",TRIM($B277)&amp;"｜"&amp;TRIM($C277))</f>
        <v/>
      </c>
      <c r="AL277" s="268" t="str">
        <f aca="false">IF(TRIM($B277&amp;$C277)="","",MIN(N($O277),N($Q277)))</f>
        <v/>
      </c>
      <c r="AM277" s="271" t="str">
        <f aca="false">IF(ISNUMBER($D277),YEAR($D277),"")</f>
        <v/>
      </c>
      <c r="AN277" s="271" t="str">
        <f aca="false">IF(OR(TRIM($B277&amp;$C277)="",NOT(ISNUMBER($D277)),NOT(ISNUMBER($E277))),"",IF($E277&lt;$D277,"",IF(IF($AE277="半年付",2,IF($AE277="季度付",4,IF($AE277="月付",12,IF($AE277="半月付",24,1))))=1,1,MAX(1,ROUND(($E277-$D277+1)/365*IF($AE277="半年付",2,IF($AE277="季度付",4,IF($AE277="月付",12,IF($AE277="半月付",24,1)))),0)))))</f>
        <v/>
      </c>
      <c r="AO277" s="271" t="str">
        <f aca="true">IF($AN277="","",MIN($AN277,MAX(0,INT((TODAY()-付款宽限天数-$D277)/(($E277-$D277+1)/$AN277))+1)))</f>
        <v/>
      </c>
    </row>
    <row r="278" customFormat="false" ht="18" hidden="false" customHeight="false" outlineLevel="0" collapsed="false">
      <c r="F278" s="200" t="str">
        <f aca="true">IF(TRIM($B278&amp;$C278)="","",IF(OR(ISNUMBER(SEARCH("未",$A278)),ISNUMBER(SEARCH("送出",$A278)),AND(TRIM($A278)="",NOT(ISNUMBER($D278)),N($H278)=0)),"【合同未回】","")&amp;IF(NOT(ISNUMBER($E278)),IF(OR(ISNUMBER(SEARCH("未",$A278)),ISNUMBER(SEARCH("送出",$A278)),AND(TRIM($A278)="",NOT(ISNUMBER($D278)),N($H278)=0)),"","【未填合同期】"),IF($E278&lt;TODAY(),"【已到期】",IF($E278-TODAY()&lt;=提醒天数,"【即将到期，剩余"&amp;($E278-TODAY())&amp;"天】","【正常】")))&amp;IF(OR($AD278="安装免保",$AD278="技术免保",$AD278="质保期内"),"【"&amp;$AD278&amp;"】",""))</f>
        <v/>
      </c>
      <c r="K278" s="267" t="str">
        <f aca="false">IF(OR(N($H278)=0,N($I278)=0),"",ROUND(N($H278)*N($I278)*IF(N($J278)=0,1,N($J278)),2))</f>
        <v/>
      </c>
      <c r="M278" s="267" t="str">
        <f aca="false">IF(TRIM($B278&amp;$C278)="","",IF(AND(N($K278)=0,N($L278)=0),"",ROUND(N($K278)+N($L278),2)))</f>
        <v/>
      </c>
      <c r="S278" s="267"/>
      <c r="T278" s="268" t="str">
        <f aca="false">IF(TRIM($B278&amp;$C278)="","",IF(N($O278)=0,"",MAX(0,MIN(N($O278)-N($Q278),N($W278)))))</f>
        <v/>
      </c>
      <c r="U278" s="268" t="str">
        <f aca="false">IF(TRIM($B278&amp;$C278)="","",IF(N($Q278)&lt;=N($O278),"",N($Q278)-N($O278)))</f>
        <v/>
      </c>
      <c r="V278" s="268" t="str">
        <f aca="false">IF(OR(TRIM($B278&amp;$C278)="",$W278=""),"",MAX(0,N($W278))-N($T278))</f>
        <v/>
      </c>
      <c r="W278" s="268" t="str">
        <f aca="false">IF(TRIM($B278&amp;$C278)="","",IF(AND(N($M278)=0,N($Q278)+N($R278)+N($S278)=0),"",ROUND(N($M278)-N($Q278)-N($R278)-N($S278),2)))</f>
        <v/>
      </c>
      <c r="X278" s="269" t="str">
        <f aca="false">IF(TRIM($B278&amp;$C278)="","",IF(N($M278)=0,IF((N($Q278)+N($R278)+N($S278))=0,"—未填单价","未填单价，已收 "&amp;TEXT((N($Q278)+N($R278)+N($S278)),"#,##0.00")),IF(N($W278)&gt;0.005,"欠 "&amp;TEXT(N($W278),"#,##0.00")&amp;IF(N($T278)&gt;0,"（开票未到账 "&amp;TEXT(N($T278),"#,##0.00")&amp;"）","")&amp;IF(N($V278)&gt;0,"（未开票 "&amp;TEXT(N($V278),"#,##0.00")&amp;"）",""),IF(N($W278)&lt;-0.005,"多收 "&amp;TEXT(-N($W278),"#,##0.00"),"✔ 已结清")))&amp;IF(N($U278)&gt;0,"｜到账未开票 "&amp;TEXT(N($U278),"#,##0.00")&amp;"，待补票","")&amp;IF(N($R278)&gt;0,"｜收现 "&amp;TEXT(N($R278),"#,##0.00"),"")&amp;IF(N($S278)&gt;0,"｜收款不开票 "&amp;TEXT(N($S278),"#,##0.00"),""))</f>
        <v/>
      </c>
      <c r="Y278" s="312"/>
      <c r="AC278" s="267" t="str">
        <f aca="false">IF(OR(N($O278)=0,N($AB278)=0),"",ROUND(N($O278)/(1+N($AB278))*N($AB278),2))</f>
        <v/>
      </c>
      <c r="AD278" s="312"/>
      <c r="AE278" s="312"/>
      <c r="AF278" s="270" t="str">
        <f aca="false">IF($AN278="","",IF($AN278=1,IF($AO278&gt;=1,"一次性·已到收款期","一次性·未到期"),$AE278&amp;" 第"&amp;$AO278&amp;"/"&amp;$AN278&amp;"期"))</f>
        <v/>
      </c>
      <c r="AG278" s="268" t="str">
        <f aca="false">IF(OR($AN278="",N($M278)=0),"",ROUND(N($K278)*$AO278/$AN278,2)+N($L278))</f>
        <v/>
      </c>
      <c r="AH278" s="268" t="str">
        <f aca="false">IF($AG278="","",MAX(0,ROUND($AG278-(N($Q278)+N($R278)+N($S278)),2)))</f>
        <v/>
      </c>
      <c r="AI278" s="268" t="str">
        <f aca="false">IF(OR(TRIM($B278&amp;$C278)="",NOT(ISNUMBER($D278))),"",SUMIFS($W$3:$W$1001,$AK$3:$AK$1001,$AK278,$D$3:$D$1001,"&lt;"&amp;$D278))</f>
        <v/>
      </c>
      <c r="AJ278" s="268" t="str">
        <f aca="false">IF(TRIM($B278&amp;$C278)="","",SUMIFS($W$3:$W$1001,$AK$3:$AK$1001,$AK278))</f>
        <v/>
      </c>
      <c r="AK278" s="270" t="str">
        <f aca="false">IF(TRIM($B278&amp;$C278)="","",TRIM($B278)&amp;"｜"&amp;TRIM($C278))</f>
        <v/>
      </c>
      <c r="AL278" s="268" t="str">
        <f aca="false">IF(TRIM($B278&amp;$C278)="","",MIN(N($O278),N($Q278)))</f>
        <v/>
      </c>
      <c r="AM278" s="271" t="str">
        <f aca="false">IF(ISNUMBER($D278),YEAR($D278),"")</f>
        <v/>
      </c>
      <c r="AN278" s="271" t="str">
        <f aca="false">IF(OR(TRIM($B278&amp;$C278)="",NOT(ISNUMBER($D278)),NOT(ISNUMBER($E278))),"",IF($E278&lt;$D278,"",IF(IF($AE278="半年付",2,IF($AE278="季度付",4,IF($AE278="月付",12,IF($AE278="半月付",24,1))))=1,1,MAX(1,ROUND(($E278-$D278+1)/365*IF($AE278="半年付",2,IF($AE278="季度付",4,IF($AE278="月付",12,IF($AE278="半月付",24,1)))),0)))))</f>
        <v/>
      </c>
      <c r="AO278" s="271" t="str">
        <f aca="true">IF($AN278="","",MIN($AN278,MAX(0,INT((TODAY()-付款宽限天数-$D278)/(($E278-$D278+1)/$AN278))+1)))</f>
        <v/>
      </c>
    </row>
    <row r="279" customFormat="false" ht="18" hidden="false" customHeight="false" outlineLevel="0" collapsed="false">
      <c r="F279" s="200" t="str">
        <f aca="true">IF(TRIM($B279&amp;$C279)="","",IF(OR(ISNUMBER(SEARCH("未",$A279)),ISNUMBER(SEARCH("送出",$A279)),AND(TRIM($A279)="",NOT(ISNUMBER($D279)),N($H279)=0)),"【合同未回】","")&amp;IF(NOT(ISNUMBER($E279)),IF(OR(ISNUMBER(SEARCH("未",$A279)),ISNUMBER(SEARCH("送出",$A279)),AND(TRIM($A279)="",NOT(ISNUMBER($D279)),N($H279)=0)),"","【未填合同期】"),IF($E279&lt;TODAY(),"【已到期】",IF($E279-TODAY()&lt;=提醒天数,"【即将到期，剩余"&amp;($E279-TODAY())&amp;"天】","【正常】")))&amp;IF(OR($AD279="安装免保",$AD279="技术免保",$AD279="质保期内"),"【"&amp;$AD279&amp;"】",""))</f>
        <v/>
      </c>
      <c r="K279" s="267" t="str">
        <f aca="false">IF(OR(N($H279)=0,N($I279)=0),"",ROUND(N($H279)*N($I279)*IF(N($J279)=0,1,N($J279)),2))</f>
        <v/>
      </c>
      <c r="M279" s="267" t="str">
        <f aca="false">IF(TRIM($B279&amp;$C279)="","",IF(AND(N($K279)=0,N($L279)=0),"",ROUND(N($K279)+N($L279),2)))</f>
        <v/>
      </c>
      <c r="S279" s="267"/>
      <c r="T279" s="268" t="str">
        <f aca="false">IF(TRIM($B279&amp;$C279)="","",IF(N($O279)=0,"",MAX(0,MIN(N($O279)-N($Q279),N($W279)))))</f>
        <v/>
      </c>
      <c r="U279" s="268" t="str">
        <f aca="false">IF(TRIM($B279&amp;$C279)="","",IF(N($Q279)&lt;=N($O279),"",N($Q279)-N($O279)))</f>
        <v/>
      </c>
      <c r="V279" s="268" t="str">
        <f aca="false">IF(OR(TRIM($B279&amp;$C279)="",$W279=""),"",MAX(0,N($W279))-N($T279))</f>
        <v/>
      </c>
      <c r="W279" s="268" t="str">
        <f aca="false">IF(TRIM($B279&amp;$C279)="","",IF(AND(N($M279)=0,N($Q279)+N($R279)+N($S279)=0),"",ROUND(N($M279)-N($Q279)-N($R279)-N($S279),2)))</f>
        <v/>
      </c>
      <c r="X279" s="269" t="str">
        <f aca="false">IF(TRIM($B279&amp;$C279)="","",IF(N($M279)=0,IF((N($Q279)+N($R279)+N($S279))=0,"—未填单价","未填单价，已收 "&amp;TEXT((N($Q279)+N($R279)+N($S279)),"#,##0.00")),IF(N($W279)&gt;0.005,"欠 "&amp;TEXT(N($W279),"#,##0.00")&amp;IF(N($T279)&gt;0,"（开票未到账 "&amp;TEXT(N($T279),"#,##0.00")&amp;"）","")&amp;IF(N($V279)&gt;0,"（未开票 "&amp;TEXT(N($V279),"#,##0.00")&amp;"）",""),IF(N($W279)&lt;-0.005,"多收 "&amp;TEXT(-N($W279),"#,##0.00"),"✔ 已结清")))&amp;IF(N($U279)&gt;0,"｜到账未开票 "&amp;TEXT(N($U279),"#,##0.00")&amp;"，待补票","")&amp;IF(N($R279)&gt;0,"｜收现 "&amp;TEXT(N($R279),"#,##0.00"),"")&amp;IF(N($S279)&gt;0,"｜收款不开票 "&amp;TEXT(N($S279),"#,##0.00"),""))</f>
        <v/>
      </c>
      <c r="Y279" s="312"/>
      <c r="AC279" s="267" t="str">
        <f aca="false">IF(OR(N($O279)=0,N($AB279)=0),"",ROUND(N($O279)/(1+N($AB279))*N($AB279),2))</f>
        <v/>
      </c>
      <c r="AD279" s="312"/>
      <c r="AE279" s="312"/>
      <c r="AF279" s="270" t="str">
        <f aca="false">IF($AN279="","",IF($AN279=1,IF($AO279&gt;=1,"一次性·已到收款期","一次性·未到期"),$AE279&amp;" 第"&amp;$AO279&amp;"/"&amp;$AN279&amp;"期"))</f>
        <v/>
      </c>
      <c r="AG279" s="268" t="str">
        <f aca="false">IF(OR($AN279="",N($M279)=0),"",ROUND(N($K279)*$AO279/$AN279,2)+N($L279))</f>
        <v/>
      </c>
      <c r="AH279" s="268" t="str">
        <f aca="false">IF($AG279="","",MAX(0,ROUND($AG279-(N($Q279)+N($R279)+N($S279)),2)))</f>
        <v/>
      </c>
      <c r="AI279" s="268" t="str">
        <f aca="false">IF(OR(TRIM($B279&amp;$C279)="",NOT(ISNUMBER($D279))),"",SUMIFS($W$3:$W$1001,$AK$3:$AK$1001,$AK279,$D$3:$D$1001,"&lt;"&amp;$D279))</f>
        <v/>
      </c>
      <c r="AJ279" s="268" t="str">
        <f aca="false">IF(TRIM($B279&amp;$C279)="","",SUMIFS($W$3:$W$1001,$AK$3:$AK$1001,$AK279))</f>
        <v/>
      </c>
      <c r="AK279" s="270" t="str">
        <f aca="false">IF(TRIM($B279&amp;$C279)="","",TRIM($B279)&amp;"｜"&amp;TRIM($C279))</f>
        <v/>
      </c>
      <c r="AL279" s="268" t="str">
        <f aca="false">IF(TRIM($B279&amp;$C279)="","",MIN(N($O279),N($Q279)))</f>
        <v/>
      </c>
      <c r="AM279" s="271" t="str">
        <f aca="false">IF(ISNUMBER($D279),YEAR($D279),"")</f>
        <v/>
      </c>
      <c r="AN279" s="271" t="str">
        <f aca="false">IF(OR(TRIM($B279&amp;$C279)="",NOT(ISNUMBER($D279)),NOT(ISNUMBER($E279))),"",IF($E279&lt;$D279,"",IF(IF($AE279="半年付",2,IF($AE279="季度付",4,IF($AE279="月付",12,IF($AE279="半月付",24,1))))=1,1,MAX(1,ROUND(($E279-$D279+1)/365*IF($AE279="半年付",2,IF($AE279="季度付",4,IF($AE279="月付",12,IF($AE279="半月付",24,1)))),0)))))</f>
        <v/>
      </c>
      <c r="AO279" s="271" t="str">
        <f aca="true">IF($AN279="","",MIN($AN279,MAX(0,INT((TODAY()-付款宽限天数-$D279)/(($E279-$D279+1)/$AN279))+1)))</f>
        <v/>
      </c>
    </row>
    <row r="280" customFormat="false" ht="18" hidden="false" customHeight="false" outlineLevel="0" collapsed="false">
      <c r="F280" s="200" t="str">
        <f aca="true">IF(TRIM($B280&amp;$C280)="","",IF(OR(ISNUMBER(SEARCH("未",$A280)),ISNUMBER(SEARCH("送出",$A280)),AND(TRIM($A280)="",NOT(ISNUMBER($D280)),N($H280)=0)),"【合同未回】","")&amp;IF(NOT(ISNUMBER($E280)),IF(OR(ISNUMBER(SEARCH("未",$A280)),ISNUMBER(SEARCH("送出",$A280)),AND(TRIM($A280)="",NOT(ISNUMBER($D280)),N($H280)=0)),"","【未填合同期】"),IF($E280&lt;TODAY(),"【已到期】",IF($E280-TODAY()&lt;=提醒天数,"【即将到期，剩余"&amp;($E280-TODAY())&amp;"天】","【正常】")))&amp;IF(OR($AD280="安装免保",$AD280="技术免保",$AD280="质保期内"),"【"&amp;$AD280&amp;"】",""))</f>
        <v/>
      </c>
      <c r="K280" s="267" t="str">
        <f aca="false">IF(OR(N($H280)=0,N($I280)=0),"",ROUND(N($H280)*N($I280)*IF(N($J280)=0,1,N($J280)),2))</f>
        <v/>
      </c>
      <c r="M280" s="267" t="str">
        <f aca="false">IF(TRIM($B280&amp;$C280)="","",IF(AND(N($K280)=0,N($L280)=0),"",ROUND(N($K280)+N($L280),2)))</f>
        <v/>
      </c>
      <c r="S280" s="267"/>
      <c r="T280" s="268" t="str">
        <f aca="false">IF(TRIM($B280&amp;$C280)="","",IF(N($O280)=0,"",MAX(0,MIN(N($O280)-N($Q280),N($W280)))))</f>
        <v/>
      </c>
      <c r="U280" s="268" t="str">
        <f aca="false">IF(TRIM($B280&amp;$C280)="","",IF(N($Q280)&lt;=N($O280),"",N($Q280)-N($O280)))</f>
        <v/>
      </c>
      <c r="V280" s="268" t="str">
        <f aca="false">IF(OR(TRIM($B280&amp;$C280)="",$W280=""),"",MAX(0,N($W280))-N($T280))</f>
        <v/>
      </c>
      <c r="W280" s="268" t="str">
        <f aca="false">IF(TRIM($B280&amp;$C280)="","",IF(AND(N($M280)=0,N($Q280)+N($R280)+N($S280)=0),"",ROUND(N($M280)-N($Q280)-N($R280)-N($S280),2)))</f>
        <v/>
      </c>
      <c r="X280" s="269" t="str">
        <f aca="false">IF(TRIM($B280&amp;$C280)="","",IF(N($M280)=0,IF((N($Q280)+N($R280)+N($S280))=0,"—未填单价","未填单价，已收 "&amp;TEXT((N($Q280)+N($R280)+N($S280)),"#,##0.00")),IF(N($W280)&gt;0.005,"欠 "&amp;TEXT(N($W280),"#,##0.00")&amp;IF(N($T280)&gt;0,"（开票未到账 "&amp;TEXT(N($T280),"#,##0.00")&amp;"）","")&amp;IF(N($V280)&gt;0,"（未开票 "&amp;TEXT(N($V280),"#,##0.00")&amp;"）",""),IF(N($W280)&lt;-0.005,"多收 "&amp;TEXT(-N($W280),"#,##0.00"),"✔ 已结清")))&amp;IF(N($U280)&gt;0,"｜到账未开票 "&amp;TEXT(N($U280),"#,##0.00")&amp;"，待补票","")&amp;IF(N($R280)&gt;0,"｜收现 "&amp;TEXT(N($R280),"#,##0.00"),"")&amp;IF(N($S280)&gt;0,"｜收款不开票 "&amp;TEXT(N($S280),"#,##0.00"),""))</f>
        <v/>
      </c>
      <c r="Y280" s="312"/>
      <c r="AC280" s="267" t="str">
        <f aca="false">IF(OR(N($O280)=0,N($AB280)=0),"",ROUND(N($O280)/(1+N($AB280))*N($AB280),2))</f>
        <v/>
      </c>
      <c r="AD280" s="312"/>
      <c r="AE280" s="312"/>
      <c r="AF280" s="270" t="str">
        <f aca="false">IF($AN280="","",IF($AN280=1,IF($AO280&gt;=1,"一次性·已到收款期","一次性·未到期"),$AE280&amp;" 第"&amp;$AO280&amp;"/"&amp;$AN280&amp;"期"))</f>
        <v/>
      </c>
      <c r="AG280" s="268" t="str">
        <f aca="false">IF(OR($AN280="",N($M280)=0),"",ROUND(N($K280)*$AO280/$AN280,2)+N($L280))</f>
        <v/>
      </c>
      <c r="AH280" s="268" t="str">
        <f aca="false">IF($AG280="","",MAX(0,ROUND($AG280-(N($Q280)+N($R280)+N($S280)),2)))</f>
        <v/>
      </c>
      <c r="AI280" s="268" t="str">
        <f aca="false">IF(OR(TRIM($B280&amp;$C280)="",NOT(ISNUMBER($D280))),"",SUMIFS($W$3:$W$1001,$AK$3:$AK$1001,$AK280,$D$3:$D$1001,"&lt;"&amp;$D280))</f>
        <v/>
      </c>
      <c r="AJ280" s="268" t="str">
        <f aca="false">IF(TRIM($B280&amp;$C280)="","",SUMIFS($W$3:$W$1001,$AK$3:$AK$1001,$AK280))</f>
        <v/>
      </c>
      <c r="AK280" s="270" t="str">
        <f aca="false">IF(TRIM($B280&amp;$C280)="","",TRIM($B280)&amp;"｜"&amp;TRIM($C280))</f>
        <v/>
      </c>
      <c r="AL280" s="268" t="str">
        <f aca="false">IF(TRIM($B280&amp;$C280)="","",MIN(N($O280),N($Q280)))</f>
        <v/>
      </c>
      <c r="AM280" s="271" t="str">
        <f aca="false">IF(ISNUMBER($D280),YEAR($D280),"")</f>
        <v/>
      </c>
      <c r="AN280" s="271" t="str">
        <f aca="false">IF(OR(TRIM($B280&amp;$C280)="",NOT(ISNUMBER($D280)),NOT(ISNUMBER($E280))),"",IF($E280&lt;$D280,"",IF(IF($AE280="半年付",2,IF($AE280="季度付",4,IF($AE280="月付",12,IF($AE280="半月付",24,1))))=1,1,MAX(1,ROUND(($E280-$D280+1)/365*IF($AE280="半年付",2,IF($AE280="季度付",4,IF($AE280="月付",12,IF($AE280="半月付",24,1)))),0)))))</f>
        <v/>
      </c>
      <c r="AO280" s="271" t="str">
        <f aca="true">IF($AN280="","",MIN($AN280,MAX(0,INT((TODAY()-付款宽限天数-$D280)/(($E280-$D280+1)/$AN280))+1)))</f>
        <v/>
      </c>
    </row>
    <row r="281" customFormat="false" ht="18" hidden="false" customHeight="false" outlineLevel="0" collapsed="false">
      <c r="F281" s="200" t="str">
        <f aca="true">IF(TRIM($B281&amp;$C281)="","",IF(OR(ISNUMBER(SEARCH("未",$A281)),ISNUMBER(SEARCH("送出",$A281)),AND(TRIM($A281)="",NOT(ISNUMBER($D281)),N($H281)=0)),"【合同未回】","")&amp;IF(NOT(ISNUMBER($E281)),IF(OR(ISNUMBER(SEARCH("未",$A281)),ISNUMBER(SEARCH("送出",$A281)),AND(TRIM($A281)="",NOT(ISNUMBER($D281)),N($H281)=0)),"","【未填合同期】"),IF($E281&lt;TODAY(),"【已到期】",IF($E281-TODAY()&lt;=提醒天数,"【即将到期，剩余"&amp;($E281-TODAY())&amp;"天】","【正常】")))&amp;IF(OR($AD281="安装免保",$AD281="技术免保",$AD281="质保期内"),"【"&amp;$AD281&amp;"】",""))</f>
        <v/>
      </c>
      <c r="K281" s="267" t="str">
        <f aca="false">IF(OR(N($H281)=0,N($I281)=0),"",ROUND(N($H281)*N($I281)*IF(N($J281)=0,1,N($J281)),2))</f>
        <v/>
      </c>
      <c r="M281" s="267" t="str">
        <f aca="false">IF(TRIM($B281&amp;$C281)="","",IF(AND(N($K281)=0,N($L281)=0),"",ROUND(N($K281)+N($L281),2)))</f>
        <v/>
      </c>
      <c r="S281" s="267"/>
      <c r="T281" s="268" t="str">
        <f aca="false">IF(TRIM($B281&amp;$C281)="","",IF(N($O281)=0,"",MAX(0,MIN(N($O281)-N($Q281),N($W281)))))</f>
        <v/>
      </c>
      <c r="U281" s="268" t="str">
        <f aca="false">IF(TRIM($B281&amp;$C281)="","",IF(N($Q281)&lt;=N($O281),"",N($Q281)-N($O281)))</f>
        <v/>
      </c>
      <c r="V281" s="268" t="str">
        <f aca="false">IF(OR(TRIM($B281&amp;$C281)="",$W281=""),"",MAX(0,N($W281))-N($T281))</f>
        <v/>
      </c>
      <c r="W281" s="268" t="str">
        <f aca="false">IF(TRIM($B281&amp;$C281)="","",IF(AND(N($M281)=0,N($Q281)+N($R281)+N($S281)=0),"",ROUND(N($M281)-N($Q281)-N($R281)-N($S281),2)))</f>
        <v/>
      </c>
      <c r="X281" s="269" t="str">
        <f aca="false">IF(TRIM($B281&amp;$C281)="","",IF(N($M281)=0,IF((N($Q281)+N($R281)+N($S281))=0,"—未填单价","未填单价，已收 "&amp;TEXT((N($Q281)+N($R281)+N($S281)),"#,##0.00")),IF(N($W281)&gt;0.005,"欠 "&amp;TEXT(N($W281),"#,##0.00")&amp;IF(N($T281)&gt;0,"（开票未到账 "&amp;TEXT(N($T281),"#,##0.00")&amp;"）","")&amp;IF(N($V281)&gt;0,"（未开票 "&amp;TEXT(N($V281),"#,##0.00")&amp;"）",""),IF(N($W281)&lt;-0.005,"多收 "&amp;TEXT(-N($W281),"#,##0.00"),"✔ 已结清")))&amp;IF(N($U281)&gt;0,"｜到账未开票 "&amp;TEXT(N($U281),"#,##0.00")&amp;"，待补票","")&amp;IF(N($R281)&gt;0,"｜收现 "&amp;TEXT(N($R281),"#,##0.00"),"")&amp;IF(N($S281)&gt;0,"｜收款不开票 "&amp;TEXT(N($S281),"#,##0.00"),""))</f>
        <v/>
      </c>
      <c r="Y281" s="312"/>
      <c r="AC281" s="267" t="str">
        <f aca="false">IF(OR(N($O281)=0,N($AB281)=0),"",ROUND(N($O281)/(1+N($AB281))*N($AB281),2))</f>
        <v/>
      </c>
      <c r="AD281" s="312"/>
      <c r="AE281" s="312"/>
      <c r="AF281" s="270" t="str">
        <f aca="false">IF($AN281="","",IF($AN281=1,IF($AO281&gt;=1,"一次性·已到收款期","一次性·未到期"),$AE281&amp;" 第"&amp;$AO281&amp;"/"&amp;$AN281&amp;"期"))</f>
        <v/>
      </c>
      <c r="AG281" s="268" t="str">
        <f aca="false">IF(OR($AN281="",N($M281)=0),"",ROUND(N($K281)*$AO281/$AN281,2)+N($L281))</f>
        <v/>
      </c>
      <c r="AH281" s="268" t="str">
        <f aca="false">IF($AG281="","",MAX(0,ROUND($AG281-(N($Q281)+N($R281)+N($S281)),2)))</f>
        <v/>
      </c>
      <c r="AI281" s="268" t="str">
        <f aca="false">IF(OR(TRIM($B281&amp;$C281)="",NOT(ISNUMBER($D281))),"",SUMIFS($W$3:$W$1001,$AK$3:$AK$1001,$AK281,$D$3:$D$1001,"&lt;"&amp;$D281))</f>
        <v/>
      </c>
      <c r="AJ281" s="268" t="str">
        <f aca="false">IF(TRIM($B281&amp;$C281)="","",SUMIFS($W$3:$W$1001,$AK$3:$AK$1001,$AK281))</f>
        <v/>
      </c>
      <c r="AK281" s="270" t="str">
        <f aca="false">IF(TRIM($B281&amp;$C281)="","",TRIM($B281)&amp;"｜"&amp;TRIM($C281))</f>
        <v/>
      </c>
      <c r="AL281" s="268" t="str">
        <f aca="false">IF(TRIM($B281&amp;$C281)="","",MIN(N($O281),N($Q281)))</f>
        <v/>
      </c>
      <c r="AM281" s="271" t="str">
        <f aca="false">IF(ISNUMBER($D281),YEAR($D281),"")</f>
        <v/>
      </c>
      <c r="AN281" s="271" t="str">
        <f aca="false">IF(OR(TRIM($B281&amp;$C281)="",NOT(ISNUMBER($D281)),NOT(ISNUMBER($E281))),"",IF($E281&lt;$D281,"",IF(IF($AE281="半年付",2,IF($AE281="季度付",4,IF($AE281="月付",12,IF($AE281="半月付",24,1))))=1,1,MAX(1,ROUND(($E281-$D281+1)/365*IF($AE281="半年付",2,IF($AE281="季度付",4,IF($AE281="月付",12,IF($AE281="半月付",24,1)))),0)))))</f>
        <v/>
      </c>
      <c r="AO281" s="271" t="str">
        <f aca="true">IF($AN281="","",MIN($AN281,MAX(0,INT((TODAY()-付款宽限天数-$D281)/(($E281-$D281+1)/$AN281))+1)))</f>
        <v/>
      </c>
    </row>
    <row r="282" customFormat="false" ht="18" hidden="false" customHeight="false" outlineLevel="0" collapsed="false">
      <c r="F282" s="200" t="str">
        <f aca="true">IF(TRIM($B282&amp;$C282)="","",IF(OR(ISNUMBER(SEARCH("未",$A282)),ISNUMBER(SEARCH("送出",$A282)),AND(TRIM($A282)="",NOT(ISNUMBER($D282)),N($H282)=0)),"【合同未回】","")&amp;IF(NOT(ISNUMBER($E282)),IF(OR(ISNUMBER(SEARCH("未",$A282)),ISNUMBER(SEARCH("送出",$A282)),AND(TRIM($A282)="",NOT(ISNUMBER($D282)),N($H282)=0)),"","【未填合同期】"),IF($E282&lt;TODAY(),"【已到期】",IF($E282-TODAY()&lt;=提醒天数,"【即将到期，剩余"&amp;($E282-TODAY())&amp;"天】","【正常】")))&amp;IF(OR($AD282="安装免保",$AD282="技术免保",$AD282="质保期内"),"【"&amp;$AD282&amp;"】",""))</f>
        <v/>
      </c>
      <c r="K282" s="267" t="str">
        <f aca="false">IF(OR(N($H282)=0,N($I282)=0),"",ROUND(N($H282)*N($I282)*IF(N($J282)=0,1,N($J282)),2))</f>
        <v/>
      </c>
      <c r="M282" s="267" t="str">
        <f aca="false">IF(TRIM($B282&amp;$C282)="","",IF(AND(N($K282)=0,N($L282)=0),"",ROUND(N($K282)+N($L282),2)))</f>
        <v/>
      </c>
      <c r="S282" s="267"/>
      <c r="T282" s="268" t="str">
        <f aca="false">IF(TRIM($B282&amp;$C282)="","",IF(N($O282)=0,"",MAX(0,MIN(N($O282)-N($Q282),N($W282)))))</f>
        <v/>
      </c>
      <c r="U282" s="268" t="str">
        <f aca="false">IF(TRIM($B282&amp;$C282)="","",IF(N($Q282)&lt;=N($O282),"",N($Q282)-N($O282)))</f>
        <v/>
      </c>
      <c r="V282" s="268" t="str">
        <f aca="false">IF(OR(TRIM($B282&amp;$C282)="",$W282=""),"",MAX(0,N($W282))-N($T282))</f>
        <v/>
      </c>
      <c r="W282" s="268" t="str">
        <f aca="false">IF(TRIM($B282&amp;$C282)="","",IF(AND(N($M282)=0,N($Q282)+N($R282)+N($S282)=0),"",ROUND(N($M282)-N($Q282)-N($R282)-N($S282),2)))</f>
        <v/>
      </c>
      <c r="X282" s="269" t="str">
        <f aca="false">IF(TRIM($B282&amp;$C282)="","",IF(N($M282)=0,IF((N($Q282)+N($R282)+N($S282))=0,"—未填单价","未填单价，已收 "&amp;TEXT((N($Q282)+N($R282)+N($S282)),"#,##0.00")),IF(N($W282)&gt;0.005,"欠 "&amp;TEXT(N($W282),"#,##0.00")&amp;IF(N($T282)&gt;0,"（开票未到账 "&amp;TEXT(N($T282),"#,##0.00")&amp;"）","")&amp;IF(N($V282)&gt;0,"（未开票 "&amp;TEXT(N($V282),"#,##0.00")&amp;"）",""),IF(N($W282)&lt;-0.005,"多收 "&amp;TEXT(-N($W282),"#,##0.00"),"✔ 已结清")))&amp;IF(N($U282)&gt;0,"｜到账未开票 "&amp;TEXT(N($U282),"#,##0.00")&amp;"，待补票","")&amp;IF(N($R282)&gt;0,"｜收现 "&amp;TEXT(N($R282),"#,##0.00"),"")&amp;IF(N($S282)&gt;0,"｜收款不开票 "&amp;TEXT(N($S282),"#,##0.00"),""))</f>
        <v/>
      </c>
      <c r="Y282" s="312"/>
      <c r="AC282" s="267" t="str">
        <f aca="false">IF(OR(N($O282)=0,N($AB282)=0),"",ROUND(N($O282)/(1+N($AB282))*N($AB282),2))</f>
        <v/>
      </c>
      <c r="AD282" s="312"/>
      <c r="AE282" s="312"/>
      <c r="AF282" s="270" t="str">
        <f aca="false">IF($AN282="","",IF($AN282=1,IF($AO282&gt;=1,"一次性·已到收款期","一次性·未到期"),$AE282&amp;" 第"&amp;$AO282&amp;"/"&amp;$AN282&amp;"期"))</f>
        <v/>
      </c>
      <c r="AG282" s="268" t="str">
        <f aca="false">IF(OR($AN282="",N($M282)=0),"",ROUND(N($K282)*$AO282/$AN282,2)+N($L282))</f>
        <v/>
      </c>
      <c r="AH282" s="268" t="str">
        <f aca="false">IF($AG282="","",MAX(0,ROUND($AG282-(N($Q282)+N($R282)+N($S282)),2)))</f>
        <v/>
      </c>
      <c r="AI282" s="268" t="str">
        <f aca="false">IF(OR(TRIM($B282&amp;$C282)="",NOT(ISNUMBER($D282))),"",SUMIFS($W$3:$W$1001,$AK$3:$AK$1001,$AK282,$D$3:$D$1001,"&lt;"&amp;$D282))</f>
        <v/>
      </c>
      <c r="AJ282" s="268" t="str">
        <f aca="false">IF(TRIM($B282&amp;$C282)="","",SUMIFS($W$3:$W$1001,$AK$3:$AK$1001,$AK282))</f>
        <v/>
      </c>
      <c r="AK282" s="270" t="str">
        <f aca="false">IF(TRIM($B282&amp;$C282)="","",TRIM($B282)&amp;"｜"&amp;TRIM($C282))</f>
        <v/>
      </c>
      <c r="AL282" s="268" t="str">
        <f aca="false">IF(TRIM($B282&amp;$C282)="","",MIN(N($O282),N($Q282)))</f>
        <v/>
      </c>
      <c r="AM282" s="271" t="str">
        <f aca="false">IF(ISNUMBER($D282),YEAR($D282),"")</f>
        <v/>
      </c>
      <c r="AN282" s="271" t="str">
        <f aca="false">IF(OR(TRIM($B282&amp;$C282)="",NOT(ISNUMBER($D282)),NOT(ISNUMBER($E282))),"",IF($E282&lt;$D282,"",IF(IF($AE282="半年付",2,IF($AE282="季度付",4,IF($AE282="月付",12,IF($AE282="半月付",24,1))))=1,1,MAX(1,ROUND(($E282-$D282+1)/365*IF($AE282="半年付",2,IF($AE282="季度付",4,IF($AE282="月付",12,IF($AE282="半月付",24,1)))),0)))))</f>
        <v/>
      </c>
      <c r="AO282" s="271" t="str">
        <f aca="true">IF($AN282="","",MIN($AN282,MAX(0,INT((TODAY()-付款宽限天数-$D282)/(($E282-$D282+1)/$AN282))+1)))</f>
        <v/>
      </c>
    </row>
    <row r="283" customFormat="false" ht="18" hidden="false" customHeight="false" outlineLevel="0" collapsed="false">
      <c r="F283" s="200" t="str">
        <f aca="true">IF(TRIM($B283&amp;$C283)="","",IF(OR(ISNUMBER(SEARCH("未",$A283)),ISNUMBER(SEARCH("送出",$A283)),AND(TRIM($A283)="",NOT(ISNUMBER($D283)),N($H283)=0)),"【合同未回】","")&amp;IF(NOT(ISNUMBER($E283)),IF(OR(ISNUMBER(SEARCH("未",$A283)),ISNUMBER(SEARCH("送出",$A283)),AND(TRIM($A283)="",NOT(ISNUMBER($D283)),N($H283)=0)),"","【未填合同期】"),IF($E283&lt;TODAY(),"【已到期】",IF($E283-TODAY()&lt;=提醒天数,"【即将到期，剩余"&amp;($E283-TODAY())&amp;"天】","【正常】")))&amp;IF(OR($AD283="安装免保",$AD283="技术免保",$AD283="质保期内"),"【"&amp;$AD283&amp;"】",""))</f>
        <v/>
      </c>
      <c r="K283" s="267" t="str">
        <f aca="false">IF(OR(N($H283)=0,N($I283)=0),"",ROUND(N($H283)*N($I283)*IF(N($J283)=0,1,N($J283)),2))</f>
        <v/>
      </c>
      <c r="M283" s="267" t="str">
        <f aca="false">IF(TRIM($B283&amp;$C283)="","",IF(AND(N($K283)=0,N($L283)=0),"",ROUND(N($K283)+N($L283),2)))</f>
        <v/>
      </c>
      <c r="S283" s="267"/>
      <c r="T283" s="268" t="str">
        <f aca="false">IF(TRIM($B283&amp;$C283)="","",IF(N($O283)=0,"",MAX(0,MIN(N($O283)-N($Q283),N($W283)))))</f>
        <v/>
      </c>
      <c r="U283" s="268" t="str">
        <f aca="false">IF(TRIM($B283&amp;$C283)="","",IF(N($Q283)&lt;=N($O283),"",N($Q283)-N($O283)))</f>
        <v/>
      </c>
      <c r="V283" s="268" t="str">
        <f aca="false">IF(OR(TRIM($B283&amp;$C283)="",$W283=""),"",MAX(0,N($W283))-N($T283))</f>
        <v/>
      </c>
      <c r="W283" s="268" t="str">
        <f aca="false">IF(TRIM($B283&amp;$C283)="","",IF(AND(N($M283)=0,N($Q283)+N($R283)+N($S283)=0),"",ROUND(N($M283)-N($Q283)-N($R283)-N($S283),2)))</f>
        <v/>
      </c>
      <c r="X283" s="269" t="str">
        <f aca="false">IF(TRIM($B283&amp;$C283)="","",IF(N($M283)=0,IF((N($Q283)+N($R283)+N($S283))=0,"—未填单价","未填单价，已收 "&amp;TEXT((N($Q283)+N($R283)+N($S283)),"#,##0.00")),IF(N($W283)&gt;0.005,"欠 "&amp;TEXT(N($W283),"#,##0.00")&amp;IF(N($T283)&gt;0,"（开票未到账 "&amp;TEXT(N($T283),"#,##0.00")&amp;"）","")&amp;IF(N($V283)&gt;0,"（未开票 "&amp;TEXT(N($V283),"#,##0.00")&amp;"）",""),IF(N($W283)&lt;-0.005,"多收 "&amp;TEXT(-N($W283),"#,##0.00"),"✔ 已结清")))&amp;IF(N($U283)&gt;0,"｜到账未开票 "&amp;TEXT(N($U283),"#,##0.00")&amp;"，待补票","")&amp;IF(N($R283)&gt;0,"｜收现 "&amp;TEXT(N($R283),"#,##0.00"),"")&amp;IF(N($S283)&gt;0,"｜收款不开票 "&amp;TEXT(N($S283),"#,##0.00"),""))</f>
        <v/>
      </c>
      <c r="Y283" s="312"/>
      <c r="AC283" s="267" t="str">
        <f aca="false">IF(OR(N($O283)=0,N($AB283)=0),"",ROUND(N($O283)/(1+N($AB283))*N($AB283),2))</f>
        <v/>
      </c>
      <c r="AD283" s="312"/>
      <c r="AE283" s="312"/>
      <c r="AF283" s="270" t="str">
        <f aca="false">IF($AN283="","",IF($AN283=1,IF($AO283&gt;=1,"一次性·已到收款期","一次性·未到期"),$AE283&amp;" 第"&amp;$AO283&amp;"/"&amp;$AN283&amp;"期"))</f>
        <v/>
      </c>
      <c r="AG283" s="268" t="str">
        <f aca="false">IF(OR($AN283="",N($M283)=0),"",ROUND(N($K283)*$AO283/$AN283,2)+N($L283))</f>
        <v/>
      </c>
      <c r="AH283" s="268" t="str">
        <f aca="false">IF($AG283="","",MAX(0,ROUND($AG283-(N($Q283)+N($R283)+N($S283)),2)))</f>
        <v/>
      </c>
      <c r="AI283" s="268" t="str">
        <f aca="false">IF(OR(TRIM($B283&amp;$C283)="",NOT(ISNUMBER($D283))),"",SUMIFS($W$3:$W$1001,$AK$3:$AK$1001,$AK283,$D$3:$D$1001,"&lt;"&amp;$D283))</f>
        <v/>
      </c>
      <c r="AJ283" s="268" t="str">
        <f aca="false">IF(TRIM($B283&amp;$C283)="","",SUMIFS($W$3:$W$1001,$AK$3:$AK$1001,$AK283))</f>
        <v/>
      </c>
      <c r="AK283" s="270" t="str">
        <f aca="false">IF(TRIM($B283&amp;$C283)="","",TRIM($B283)&amp;"｜"&amp;TRIM($C283))</f>
        <v/>
      </c>
      <c r="AL283" s="268" t="str">
        <f aca="false">IF(TRIM($B283&amp;$C283)="","",MIN(N($O283),N($Q283)))</f>
        <v/>
      </c>
      <c r="AM283" s="271" t="str">
        <f aca="false">IF(ISNUMBER($D283),YEAR($D283),"")</f>
        <v/>
      </c>
      <c r="AN283" s="271" t="str">
        <f aca="false">IF(OR(TRIM($B283&amp;$C283)="",NOT(ISNUMBER($D283)),NOT(ISNUMBER($E283))),"",IF($E283&lt;$D283,"",IF(IF($AE283="半年付",2,IF($AE283="季度付",4,IF($AE283="月付",12,IF($AE283="半月付",24,1))))=1,1,MAX(1,ROUND(($E283-$D283+1)/365*IF($AE283="半年付",2,IF($AE283="季度付",4,IF($AE283="月付",12,IF($AE283="半月付",24,1)))),0)))))</f>
        <v/>
      </c>
      <c r="AO283" s="271" t="str">
        <f aca="true">IF($AN283="","",MIN($AN283,MAX(0,INT((TODAY()-付款宽限天数-$D283)/(($E283-$D283+1)/$AN283))+1)))</f>
        <v/>
      </c>
    </row>
    <row r="284" customFormat="false" ht="18" hidden="false" customHeight="false" outlineLevel="0" collapsed="false">
      <c r="F284" s="200" t="str">
        <f aca="true">IF(TRIM($B284&amp;$C284)="","",IF(OR(ISNUMBER(SEARCH("未",$A284)),ISNUMBER(SEARCH("送出",$A284)),AND(TRIM($A284)="",NOT(ISNUMBER($D284)),N($H284)=0)),"【合同未回】","")&amp;IF(NOT(ISNUMBER($E284)),IF(OR(ISNUMBER(SEARCH("未",$A284)),ISNUMBER(SEARCH("送出",$A284)),AND(TRIM($A284)="",NOT(ISNUMBER($D284)),N($H284)=0)),"","【未填合同期】"),IF($E284&lt;TODAY(),"【已到期】",IF($E284-TODAY()&lt;=提醒天数,"【即将到期，剩余"&amp;($E284-TODAY())&amp;"天】","【正常】")))&amp;IF(OR($AD284="安装免保",$AD284="技术免保",$AD284="质保期内"),"【"&amp;$AD284&amp;"】",""))</f>
        <v/>
      </c>
      <c r="K284" s="267" t="str">
        <f aca="false">IF(OR(N($H284)=0,N($I284)=0),"",ROUND(N($H284)*N($I284)*IF(N($J284)=0,1,N($J284)),2))</f>
        <v/>
      </c>
      <c r="M284" s="267" t="str">
        <f aca="false">IF(TRIM($B284&amp;$C284)="","",IF(AND(N($K284)=0,N($L284)=0),"",ROUND(N($K284)+N($L284),2)))</f>
        <v/>
      </c>
      <c r="S284" s="267"/>
      <c r="T284" s="268" t="str">
        <f aca="false">IF(TRIM($B284&amp;$C284)="","",IF(N($O284)=0,"",MAX(0,MIN(N($O284)-N($Q284),N($W284)))))</f>
        <v/>
      </c>
      <c r="U284" s="268" t="str">
        <f aca="false">IF(TRIM($B284&amp;$C284)="","",IF(N($Q284)&lt;=N($O284),"",N($Q284)-N($O284)))</f>
        <v/>
      </c>
      <c r="V284" s="268" t="str">
        <f aca="false">IF(OR(TRIM($B284&amp;$C284)="",$W284=""),"",MAX(0,N($W284))-N($T284))</f>
        <v/>
      </c>
      <c r="W284" s="268" t="str">
        <f aca="false">IF(TRIM($B284&amp;$C284)="","",IF(AND(N($M284)=0,N($Q284)+N($R284)+N($S284)=0),"",ROUND(N($M284)-N($Q284)-N($R284)-N($S284),2)))</f>
        <v/>
      </c>
      <c r="X284" s="269" t="str">
        <f aca="false">IF(TRIM($B284&amp;$C284)="","",IF(N($M284)=0,IF((N($Q284)+N($R284)+N($S284))=0,"—未填单价","未填单价，已收 "&amp;TEXT((N($Q284)+N($R284)+N($S284)),"#,##0.00")),IF(N($W284)&gt;0.005,"欠 "&amp;TEXT(N($W284),"#,##0.00")&amp;IF(N($T284)&gt;0,"（开票未到账 "&amp;TEXT(N($T284),"#,##0.00")&amp;"）","")&amp;IF(N($V284)&gt;0,"（未开票 "&amp;TEXT(N($V284),"#,##0.00")&amp;"）",""),IF(N($W284)&lt;-0.005,"多收 "&amp;TEXT(-N($W284),"#,##0.00"),"✔ 已结清")))&amp;IF(N($U284)&gt;0,"｜到账未开票 "&amp;TEXT(N($U284),"#,##0.00")&amp;"，待补票","")&amp;IF(N($R284)&gt;0,"｜收现 "&amp;TEXT(N($R284),"#,##0.00"),"")&amp;IF(N($S284)&gt;0,"｜收款不开票 "&amp;TEXT(N($S284),"#,##0.00"),""))</f>
        <v/>
      </c>
      <c r="Y284" s="312"/>
      <c r="AC284" s="267" t="str">
        <f aca="false">IF(OR(N($O284)=0,N($AB284)=0),"",ROUND(N($O284)/(1+N($AB284))*N($AB284),2))</f>
        <v/>
      </c>
      <c r="AD284" s="312"/>
      <c r="AE284" s="312"/>
      <c r="AF284" s="270" t="str">
        <f aca="false">IF($AN284="","",IF($AN284=1,IF($AO284&gt;=1,"一次性·已到收款期","一次性·未到期"),$AE284&amp;" 第"&amp;$AO284&amp;"/"&amp;$AN284&amp;"期"))</f>
        <v/>
      </c>
      <c r="AG284" s="268" t="str">
        <f aca="false">IF(OR($AN284="",N($M284)=0),"",ROUND(N($K284)*$AO284/$AN284,2)+N($L284))</f>
        <v/>
      </c>
      <c r="AH284" s="268" t="str">
        <f aca="false">IF($AG284="","",MAX(0,ROUND($AG284-(N($Q284)+N($R284)+N($S284)),2)))</f>
        <v/>
      </c>
      <c r="AI284" s="268" t="str">
        <f aca="false">IF(OR(TRIM($B284&amp;$C284)="",NOT(ISNUMBER($D284))),"",SUMIFS($W$3:$W$1001,$AK$3:$AK$1001,$AK284,$D$3:$D$1001,"&lt;"&amp;$D284))</f>
        <v/>
      </c>
      <c r="AJ284" s="268" t="str">
        <f aca="false">IF(TRIM($B284&amp;$C284)="","",SUMIFS($W$3:$W$1001,$AK$3:$AK$1001,$AK284))</f>
        <v/>
      </c>
      <c r="AK284" s="270" t="str">
        <f aca="false">IF(TRIM($B284&amp;$C284)="","",TRIM($B284)&amp;"｜"&amp;TRIM($C284))</f>
        <v/>
      </c>
      <c r="AL284" s="268" t="str">
        <f aca="false">IF(TRIM($B284&amp;$C284)="","",MIN(N($O284),N($Q284)))</f>
        <v/>
      </c>
      <c r="AM284" s="271" t="str">
        <f aca="false">IF(ISNUMBER($D284),YEAR($D284),"")</f>
        <v/>
      </c>
      <c r="AN284" s="271" t="str">
        <f aca="false">IF(OR(TRIM($B284&amp;$C284)="",NOT(ISNUMBER($D284)),NOT(ISNUMBER($E284))),"",IF($E284&lt;$D284,"",IF(IF($AE284="半年付",2,IF($AE284="季度付",4,IF($AE284="月付",12,IF($AE284="半月付",24,1))))=1,1,MAX(1,ROUND(($E284-$D284+1)/365*IF($AE284="半年付",2,IF($AE284="季度付",4,IF($AE284="月付",12,IF($AE284="半月付",24,1)))),0)))))</f>
        <v/>
      </c>
      <c r="AO284" s="271" t="str">
        <f aca="true">IF($AN284="","",MIN($AN284,MAX(0,INT((TODAY()-付款宽限天数-$D284)/(($E284-$D284+1)/$AN284))+1)))</f>
        <v/>
      </c>
    </row>
    <row r="285" customFormat="false" ht="18" hidden="false" customHeight="false" outlineLevel="0" collapsed="false">
      <c r="F285" s="200" t="str">
        <f aca="true">IF(TRIM($B285&amp;$C285)="","",IF(OR(ISNUMBER(SEARCH("未",$A285)),ISNUMBER(SEARCH("送出",$A285)),AND(TRIM($A285)="",NOT(ISNUMBER($D285)),N($H285)=0)),"【合同未回】","")&amp;IF(NOT(ISNUMBER($E285)),IF(OR(ISNUMBER(SEARCH("未",$A285)),ISNUMBER(SEARCH("送出",$A285)),AND(TRIM($A285)="",NOT(ISNUMBER($D285)),N($H285)=0)),"","【未填合同期】"),IF($E285&lt;TODAY(),"【已到期】",IF($E285-TODAY()&lt;=提醒天数,"【即将到期，剩余"&amp;($E285-TODAY())&amp;"天】","【正常】")))&amp;IF(OR($AD285="安装免保",$AD285="技术免保",$AD285="质保期内"),"【"&amp;$AD285&amp;"】",""))</f>
        <v/>
      </c>
      <c r="K285" s="267" t="str">
        <f aca="false">IF(OR(N($H285)=0,N($I285)=0),"",ROUND(N($H285)*N($I285)*IF(N($J285)=0,1,N($J285)),2))</f>
        <v/>
      </c>
      <c r="M285" s="267" t="str">
        <f aca="false">IF(TRIM($B285&amp;$C285)="","",IF(AND(N($K285)=0,N($L285)=0),"",ROUND(N($K285)+N($L285),2)))</f>
        <v/>
      </c>
      <c r="S285" s="267"/>
      <c r="T285" s="268" t="str">
        <f aca="false">IF(TRIM($B285&amp;$C285)="","",IF(N($O285)=0,"",MAX(0,MIN(N($O285)-N($Q285),N($W285)))))</f>
        <v/>
      </c>
      <c r="U285" s="268" t="str">
        <f aca="false">IF(TRIM($B285&amp;$C285)="","",IF(N($Q285)&lt;=N($O285),"",N($Q285)-N($O285)))</f>
        <v/>
      </c>
      <c r="V285" s="268" t="str">
        <f aca="false">IF(OR(TRIM($B285&amp;$C285)="",$W285=""),"",MAX(0,N($W285))-N($T285))</f>
        <v/>
      </c>
      <c r="W285" s="268" t="str">
        <f aca="false">IF(TRIM($B285&amp;$C285)="","",IF(AND(N($M285)=0,N($Q285)+N($R285)+N($S285)=0),"",ROUND(N($M285)-N($Q285)-N($R285)-N($S285),2)))</f>
        <v/>
      </c>
      <c r="X285" s="269" t="str">
        <f aca="false">IF(TRIM($B285&amp;$C285)="","",IF(N($M285)=0,IF((N($Q285)+N($R285)+N($S285))=0,"—未填单价","未填单价，已收 "&amp;TEXT((N($Q285)+N($R285)+N($S285)),"#,##0.00")),IF(N($W285)&gt;0.005,"欠 "&amp;TEXT(N($W285),"#,##0.00")&amp;IF(N($T285)&gt;0,"（开票未到账 "&amp;TEXT(N($T285),"#,##0.00")&amp;"）","")&amp;IF(N($V285)&gt;0,"（未开票 "&amp;TEXT(N($V285),"#,##0.00")&amp;"）",""),IF(N($W285)&lt;-0.005,"多收 "&amp;TEXT(-N($W285),"#,##0.00"),"✔ 已结清")))&amp;IF(N($U285)&gt;0,"｜到账未开票 "&amp;TEXT(N($U285),"#,##0.00")&amp;"，待补票","")&amp;IF(N($R285)&gt;0,"｜收现 "&amp;TEXT(N($R285),"#,##0.00"),"")&amp;IF(N($S285)&gt;0,"｜收款不开票 "&amp;TEXT(N($S285),"#,##0.00"),""))</f>
        <v/>
      </c>
      <c r="Y285" s="312"/>
      <c r="AC285" s="267" t="str">
        <f aca="false">IF(OR(N($O285)=0,N($AB285)=0),"",ROUND(N($O285)/(1+N($AB285))*N($AB285),2))</f>
        <v/>
      </c>
      <c r="AD285" s="312"/>
      <c r="AE285" s="312"/>
      <c r="AF285" s="270" t="str">
        <f aca="false">IF($AN285="","",IF($AN285=1,IF($AO285&gt;=1,"一次性·已到收款期","一次性·未到期"),$AE285&amp;" 第"&amp;$AO285&amp;"/"&amp;$AN285&amp;"期"))</f>
        <v/>
      </c>
      <c r="AG285" s="268" t="str">
        <f aca="false">IF(OR($AN285="",N($M285)=0),"",ROUND(N($K285)*$AO285/$AN285,2)+N($L285))</f>
        <v/>
      </c>
      <c r="AH285" s="268" t="str">
        <f aca="false">IF($AG285="","",MAX(0,ROUND($AG285-(N($Q285)+N($R285)+N($S285)),2)))</f>
        <v/>
      </c>
      <c r="AI285" s="268" t="str">
        <f aca="false">IF(OR(TRIM($B285&amp;$C285)="",NOT(ISNUMBER($D285))),"",SUMIFS($W$3:$W$1001,$AK$3:$AK$1001,$AK285,$D$3:$D$1001,"&lt;"&amp;$D285))</f>
        <v/>
      </c>
      <c r="AJ285" s="268" t="str">
        <f aca="false">IF(TRIM($B285&amp;$C285)="","",SUMIFS($W$3:$W$1001,$AK$3:$AK$1001,$AK285))</f>
        <v/>
      </c>
      <c r="AK285" s="270" t="str">
        <f aca="false">IF(TRIM($B285&amp;$C285)="","",TRIM($B285)&amp;"｜"&amp;TRIM($C285))</f>
        <v/>
      </c>
      <c r="AL285" s="268" t="str">
        <f aca="false">IF(TRIM($B285&amp;$C285)="","",MIN(N($O285),N($Q285)))</f>
        <v/>
      </c>
      <c r="AM285" s="271" t="str">
        <f aca="false">IF(ISNUMBER($D285),YEAR($D285),"")</f>
        <v/>
      </c>
      <c r="AN285" s="271" t="str">
        <f aca="false">IF(OR(TRIM($B285&amp;$C285)="",NOT(ISNUMBER($D285)),NOT(ISNUMBER($E285))),"",IF($E285&lt;$D285,"",IF(IF($AE285="半年付",2,IF($AE285="季度付",4,IF($AE285="月付",12,IF($AE285="半月付",24,1))))=1,1,MAX(1,ROUND(($E285-$D285+1)/365*IF($AE285="半年付",2,IF($AE285="季度付",4,IF($AE285="月付",12,IF($AE285="半月付",24,1)))),0)))))</f>
        <v/>
      </c>
      <c r="AO285" s="271" t="str">
        <f aca="true">IF($AN285="","",MIN($AN285,MAX(0,INT((TODAY()-付款宽限天数-$D285)/(($E285-$D285+1)/$AN285))+1)))</f>
        <v/>
      </c>
    </row>
    <row r="286" customFormat="false" ht="18" hidden="false" customHeight="false" outlineLevel="0" collapsed="false">
      <c r="F286" s="200" t="str">
        <f aca="true">IF(TRIM($B286&amp;$C286)="","",IF(OR(ISNUMBER(SEARCH("未",$A286)),ISNUMBER(SEARCH("送出",$A286)),AND(TRIM($A286)="",NOT(ISNUMBER($D286)),N($H286)=0)),"【合同未回】","")&amp;IF(NOT(ISNUMBER($E286)),IF(OR(ISNUMBER(SEARCH("未",$A286)),ISNUMBER(SEARCH("送出",$A286)),AND(TRIM($A286)="",NOT(ISNUMBER($D286)),N($H286)=0)),"","【未填合同期】"),IF($E286&lt;TODAY(),"【已到期】",IF($E286-TODAY()&lt;=提醒天数,"【即将到期，剩余"&amp;($E286-TODAY())&amp;"天】","【正常】")))&amp;IF(OR($AD286="安装免保",$AD286="技术免保",$AD286="质保期内"),"【"&amp;$AD286&amp;"】",""))</f>
        <v/>
      </c>
      <c r="K286" s="267" t="str">
        <f aca="false">IF(OR(N($H286)=0,N($I286)=0),"",ROUND(N($H286)*N($I286)*IF(N($J286)=0,1,N($J286)),2))</f>
        <v/>
      </c>
      <c r="M286" s="267" t="str">
        <f aca="false">IF(TRIM($B286&amp;$C286)="","",IF(AND(N($K286)=0,N($L286)=0),"",ROUND(N($K286)+N($L286),2)))</f>
        <v/>
      </c>
      <c r="S286" s="267"/>
      <c r="T286" s="268" t="str">
        <f aca="false">IF(TRIM($B286&amp;$C286)="","",IF(N($O286)=0,"",MAX(0,MIN(N($O286)-N($Q286),N($W286)))))</f>
        <v/>
      </c>
      <c r="U286" s="268" t="str">
        <f aca="false">IF(TRIM($B286&amp;$C286)="","",IF(N($Q286)&lt;=N($O286),"",N($Q286)-N($O286)))</f>
        <v/>
      </c>
      <c r="V286" s="268" t="str">
        <f aca="false">IF(OR(TRIM($B286&amp;$C286)="",$W286=""),"",MAX(0,N($W286))-N($T286))</f>
        <v/>
      </c>
      <c r="W286" s="268" t="str">
        <f aca="false">IF(TRIM($B286&amp;$C286)="","",IF(AND(N($M286)=0,N($Q286)+N($R286)+N($S286)=0),"",ROUND(N($M286)-N($Q286)-N($R286)-N($S286),2)))</f>
        <v/>
      </c>
      <c r="X286" s="269" t="str">
        <f aca="false">IF(TRIM($B286&amp;$C286)="","",IF(N($M286)=0,IF((N($Q286)+N($R286)+N($S286))=0,"—未填单价","未填单价，已收 "&amp;TEXT((N($Q286)+N($R286)+N($S286)),"#,##0.00")),IF(N($W286)&gt;0.005,"欠 "&amp;TEXT(N($W286),"#,##0.00")&amp;IF(N($T286)&gt;0,"（开票未到账 "&amp;TEXT(N($T286),"#,##0.00")&amp;"）","")&amp;IF(N($V286)&gt;0,"（未开票 "&amp;TEXT(N($V286),"#,##0.00")&amp;"）",""),IF(N($W286)&lt;-0.005,"多收 "&amp;TEXT(-N($W286),"#,##0.00"),"✔ 已结清")))&amp;IF(N($U286)&gt;0,"｜到账未开票 "&amp;TEXT(N($U286),"#,##0.00")&amp;"，待补票","")&amp;IF(N($R286)&gt;0,"｜收现 "&amp;TEXT(N($R286),"#,##0.00"),"")&amp;IF(N($S286)&gt;0,"｜收款不开票 "&amp;TEXT(N($S286),"#,##0.00"),""))</f>
        <v/>
      </c>
      <c r="Y286" s="312"/>
      <c r="AC286" s="267" t="str">
        <f aca="false">IF(OR(N($O286)=0,N($AB286)=0),"",ROUND(N($O286)/(1+N($AB286))*N($AB286),2))</f>
        <v/>
      </c>
      <c r="AD286" s="312"/>
      <c r="AE286" s="312"/>
      <c r="AF286" s="270" t="str">
        <f aca="false">IF($AN286="","",IF($AN286=1,IF($AO286&gt;=1,"一次性·已到收款期","一次性·未到期"),$AE286&amp;" 第"&amp;$AO286&amp;"/"&amp;$AN286&amp;"期"))</f>
        <v/>
      </c>
      <c r="AG286" s="268" t="str">
        <f aca="false">IF(OR($AN286="",N($M286)=0),"",ROUND(N($K286)*$AO286/$AN286,2)+N($L286))</f>
        <v/>
      </c>
      <c r="AH286" s="268" t="str">
        <f aca="false">IF($AG286="","",MAX(0,ROUND($AG286-(N($Q286)+N($R286)+N($S286)),2)))</f>
        <v/>
      </c>
      <c r="AI286" s="268" t="str">
        <f aca="false">IF(OR(TRIM($B286&amp;$C286)="",NOT(ISNUMBER($D286))),"",SUMIFS($W$3:$W$1001,$AK$3:$AK$1001,$AK286,$D$3:$D$1001,"&lt;"&amp;$D286))</f>
        <v/>
      </c>
      <c r="AJ286" s="268" t="str">
        <f aca="false">IF(TRIM($B286&amp;$C286)="","",SUMIFS($W$3:$W$1001,$AK$3:$AK$1001,$AK286))</f>
        <v/>
      </c>
      <c r="AK286" s="270" t="str">
        <f aca="false">IF(TRIM($B286&amp;$C286)="","",TRIM($B286)&amp;"｜"&amp;TRIM($C286))</f>
        <v/>
      </c>
      <c r="AL286" s="268" t="str">
        <f aca="false">IF(TRIM($B286&amp;$C286)="","",MIN(N($O286),N($Q286)))</f>
        <v/>
      </c>
      <c r="AM286" s="271" t="str">
        <f aca="false">IF(ISNUMBER($D286),YEAR($D286),"")</f>
        <v/>
      </c>
      <c r="AN286" s="271" t="str">
        <f aca="false">IF(OR(TRIM($B286&amp;$C286)="",NOT(ISNUMBER($D286)),NOT(ISNUMBER($E286))),"",IF($E286&lt;$D286,"",IF(IF($AE286="半年付",2,IF($AE286="季度付",4,IF($AE286="月付",12,IF($AE286="半月付",24,1))))=1,1,MAX(1,ROUND(($E286-$D286+1)/365*IF($AE286="半年付",2,IF($AE286="季度付",4,IF($AE286="月付",12,IF($AE286="半月付",24,1)))),0)))))</f>
        <v/>
      </c>
      <c r="AO286" s="271" t="str">
        <f aca="true">IF($AN286="","",MIN($AN286,MAX(0,INT((TODAY()-付款宽限天数-$D286)/(($E286-$D286+1)/$AN286))+1)))</f>
        <v/>
      </c>
    </row>
    <row r="287" customFormat="false" ht="18" hidden="false" customHeight="false" outlineLevel="0" collapsed="false">
      <c r="F287" s="200" t="str">
        <f aca="true">IF(TRIM($B287&amp;$C287)="","",IF(OR(ISNUMBER(SEARCH("未",$A287)),ISNUMBER(SEARCH("送出",$A287)),AND(TRIM($A287)="",NOT(ISNUMBER($D287)),N($H287)=0)),"【合同未回】","")&amp;IF(NOT(ISNUMBER($E287)),IF(OR(ISNUMBER(SEARCH("未",$A287)),ISNUMBER(SEARCH("送出",$A287)),AND(TRIM($A287)="",NOT(ISNUMBER($D287)),N($H287)=0)),"","【未填合同期】"),IF($E287&lt;TODAY(),"【已到期】",IF($E287-TODAY()&lt;=提醒天数,"【即将到期，剩余"&amp;($E287-TODAY())&amp;"天】","【正常】")))&amp;IF(OR($AD287="安装免保",$AD287="技术免保",$AD287="质保期内"),"【"&amp;$AD287&amp;"】",""))</f>
        <v/>
      </c>
      <c r="K287" s="267" t="str">
        <f aca="false">IF(OR(N($H287)=0,N($I287)=0),"",ROUND(N($H287)*N($I287)*IF(N($J287)=0,1,N($J287)),2))</f>
        <v/>
      </c>
      <c r="M287" s="267" t="str">
        <f aca="false">IF(TRIM($B287&amp;$C287)="","",IF(AND(N($K287)=0,N($L287)=0),"",ROUND(N($K287)+N($L287),2)))</f>
        <v/>
      </c>
      <c r="S287" s="267"/>
      <c r="T287" s="268" t="str">
        <f aca="false">IF(TRIM($B287&amp;$C287)="","",IF(N($O287)=0,"",MAX(0,MIN(N($O287)-N($Q287),N($W287)))))</f>
        <v/>
      </c>
      <c r="U287" s="268" t="str">
        <f aca="false">IF(TRIM($B287&amp;$C287)="","",IF(N($Q287)&lt;=N($O287),"",N($Q287)-N($O287)))</f>
        <v/>
      </c>
      <c r="V287" s="268" t="str">
        <f aca="false">IF(OR(TRIM($B287&amp;$C287)="",$W287=""),"",MAX(0,N($W287))-N($T287))</f>
        <v/>
      </c>
      <c r="W287" s="268" t="str">
        <f aca="false">IF(TRIM($B287&amp;$C287)="","",IF(AND(N($M287)=0,N($Q287)+N($R287)+N($S287)=0),"",ROUND(N($M287)-N($Q287)-N($R287)-N($S287),2)))</f>
        <v/>
      </c>
      <c r="X287" s="269" t="str">
        <f aca="false">IF(TRIM($B287&amp;$C287)="","",IF(N($M287)=0,IF((N($Q287)+N($R287)+N($S287))=0,"—未填单价","未填单价，已收 "&amp;TEXT((N($Q287)+N($R287)+N($S287)),"#,##0.00")),IF(N($W287)&gt;0.005,"欠 "&amp;TEXT(N($W287),"#,##0.00")&amp;IF(N($T287)&gt;0,"（开票未到账 "&amp;TEXT(N($T287),"#,##0.00")&amp;"）","")&amp;IF(N($V287)&gt;0,"（未开票 "&amp;TEXT(N($V287),"#,##0.00")&amp;"）",""),IF(N($W287)&lt;-0.005,"多收 "&amp;TEXT(-N($W287),"#,##0.00"),"✔ 已结清")))&amp;IF(N($U287)&gt;0,"｜到账未开票 "&amp;TEXT(N($U287),"#,##0.00")&amp;"，待补票","")&amp;IF(N($R287)&gt;0,"｜收现 "&amp;TEXT(N($R287),"#,##0.00"),"")&amp;IF(N($S287)&gt;0,"｜收款不开票 "&amp;TEXT(N($S287),"#,##0.00"),""))</f>
        <v/>
      </c>
      <c r="Y287" s="312"/>
      <c r="AC287" s="267" t="str">
        <f aca="false">IF(OR(N($O287)=0,N($AB287)=0),"",ROUND(N($O287)/(1+N($AB287))*N($AB287),2))</f>
        <v/>
      </c>
      <c r="AD287" s="312"/>
      <c r="AE287" s="312"/>
      <c r="AF287" s="270" t="str">
        <f aca="false">IF($AN287="","",IF($AN287=1,IF($AO287&gt;=1,"一次性·已到收款期","一次性·未到期"),$AE287&amp;" 第"&amp;$AO287&amp;"/"&amp;$AN287&amp;"期"))</f>
        <v/>
      </c>
      <c r="AG287" s="268" t="str">
        <f aca="false">IF(OR($AN287="",N($M287)=0),"",ROUND(N($K287)*$AO287/$AN287,2)+N($L287))</f>
        <v/>
      </c>
      <c r="AH287" s="268" t="str">
        <f aca="false">IF($AG287="","",MAX(0,ROUND($AG287-(N($Q287)+N($R287)+N($S287)),2)))</f>
        <v/>
      </c>
      <c r="AI287" s="268" t="str">
        <f aca="false">IF(OR(TRIM($B287&amp;$C287)="",NOT(ISNUMBER($D287))),"",SUMIFS($W$3:$W$1001,$AK$3:$AK$1001,$AK287,$D$3:$D$1001,"&lt;"&amp;$D287))</f>
        <v/>
      </c>
      <c r="AJ287" s="268" t="str">
        <f aca="false">IF(TRIM($B287&amp;$C287)="","",SUMIFS($W$3:$W$1001,$AK$3:$AK$1001,$AK287))</f>
        <v/>
      </c>
      <c r="AK287" s="270" t="str">
        <f aca="false">IF(TRIM($B287&amp;$C287)="","",TRIM($B287)&amp;"｜"&amp;TRIM($C287))</f>
        <v/>
      </c>
      <c r="AL287" s="268" t="str">
        <f aca="false">IF(TRIM($B287&amp;$C287)="","",MIN(N($O287),N($Q287)))</f>
        <v/>
      </c>
      <c r="AM287" s="271" t="str">
        <f aca="false">IF(ISNUMBER($D287),YEAR($D287),"")</f>
        <v/>
      </c>
      <c r="AN287" s="271" t="str">
        <f aca="false">IF(OR(TRIM($B287&amp;$C287)="",NOT(ISNUMBER($D287)),NOT(ISNUMBER($E287))),"",IF($E287&lt;$D287,"",IF(IF($AE287="半年付",2,IF($AE287="季度付",4,IF($AE287="月付",12,IF($AE287="半月付",24,1))))=1,1,MAX(1,ROUND(($E287-$D287+1)/365*IF($AE287="半年付",2,IF($AE287="季度付",4,IF($AE287="月付",12,IF($AE287="半月付",24,1)))),0)))))</f>
        <v/>
      </c>
      <c r="AO287" s="271" t="str">
        <f aca="true">IF($AN287="","",MIN($AN287,MAX(0,INT((TODAY()-付款宽限天数-$D287)/(($E287-$D287+1)/$AN287))+1)))</f>
        <v/>
      </c>
    </row>
    <row r="288" customFormat="false" ht="18" hidden="false" customHeight="false" outlineLevel="0" collapsed="false">
      <c r="F288" s="200" t="str">
        <f aca="true">IF(TRIM($B288&amp;$C288)="","",IF(OR(ISNUMBER(SEARCH("未",$A288)),ISNUMBER(SEARCH("送出",$A288)),AND(TRIM($A288)="",NOT(ISNUMBER($D288)),N($H288)=0)),"【合同未回】","")&amp;IF(NOT(ISNUMBER($E288)),IF(OR(ISNUMBER(SEARCH("未",$A288)),ISNUMBER(SEARCH("送出",$A288)),AND(TRIM($A288)="",NOT(ISNUMBER($D288)),N($H288)=0)),"","【未填合同期】"),IF($E288&lt;TODAY(),"【已到期】",IF($E288-TODAY()&lt;=提醒天数,"【即将到期，剩余"&amp;($E288-TODAY())&amp;"天】","【正常】")))&amp;IF(OR($AD288="安装免保",$AD288="技术免保",$AD288="质保期内"),"【"&amp;$AD288&amp;"】",""))</f>
        <v/>
      </c>
      <c r="K288" s="267" t="str">
        <f aca="false">IF(OR(N($H288)=0,N($I288)=0),"",ROUND(N($H288)*N($I288)*IF(N($J288)=0,1,N($J288)),2))</f>
        <v/>
      </c>
      <c r="M288" s="267" t="str">
        <f aca="false">IF(TRIM($B288&amp;$C288)="","",IF(AND(N($K288)=0,N($L288)=0),"",ROUND(N($K288)+N($L288),2)))</f>
        <v/>
      </c>
      <c r="S288" s="267"/>
      <c r="T288" s="268" t="str">
        <f aca="false">IF(TRIM($B288&amp;$C288)="","",IF(N($O288)=0,"",MAX(0,MIN(N($O288)-N($Q288),N($W288)))))</f>
        <v/>
      </c>
      <c r="U288" s="268" t="str">
        <f aca="false">IF(TRIM($B288&amp;$C288)="","",IF(N($Q288)&lt;=N($O288),"",N($Q288)-N($O288)))</f>
        <v/>
      </c>
      <c r="V288" s="268" t="str">
        <f aca="false">IF(OR(TRIM($B288&amp;$C288)="",$W288=""),"",MAX(0,N($W288))-N($T288))</f>
        <v/>
      </c>
      <c r="W288" s="268" t="str">
        <f aca="false">IF(TRIM($B288&amp;$C288)="","",IF(AND(N($M288)=0,N($Q288)+N($R288)+N($S288)=0),"",ROUND(N($M288)-N($Q288)-N($R288)-N($S288),2)))</f>
        <v/>
      </c>
      <c r="X288" s="269" t="str">
        <f aca="false">IF(TRIM($B288&amp;$C288)="","",IF(N($M288)=0,IF((N($Q288)+N($R288)+N($S288))=0,"—未填单价","未填单价，已收 "&amp;TEXT((N($Q288)+N($R288)+N($S288)),"#,##0.00")),IF(N($W288)&gt;0.005,"欠 "&amp;TEXT(N($W288),"#,##0.00")&amp;IF(N($T288)&gt;0,"（开票未到账 "&amp;TEXT(N($T288),"#,##0.00")&amp;"）","")&amp;IF(N($V288)&gt;0,"（未开票 "&amp;TEXT(N($V288),"#,##0.00")&amp;"）",""),IF(N($W288)&lt;-0.005,"多收 "&amp;TEXT(-N($W288),"#,##0.00"),"✔ 已结清")))&amp;IF(N($U288)&gt;0,"｜到账未开票 "&amp;TEXT(N($U288),"#,##0.00")&amp;"，待补票","")&amp;IF(N($R288)&gt;0,"｜收现 "&amp;TEXT(N($R288),"#,##0.00"),"")&amp;IF(N($S288)&gt;0,"｜收款不开票 "&amp;TEXT(N($S288),"#,##0.00"),""))</f>
        <v/>
      </c>
      <c r="Y288" s="312"/>
      <c r="AC288" s="267" t="str">
        <f aca="false">IF(OR(N($O288)=0,N($AB288)=0),"",ROUND(N($O288)/(1+N($AB288))*N($AB288),2))</f>
        <v/>
      </c>
      <c r="AD288" s="312"/>
      <c r="AE288" s="312"/>
      <c r="AF288" s="270" t="str">
        <f aca="false">IF($AN288="","",IF($AN288=1,IF($AO288&gt;=1,"一次性·已到收款期","一次性·未到期"),$AE288&amp;" 第"&amp;$AO288&amp;"/"&amp;$AN288&amp;"期"))</f>
        <v/>
      </c>
      <c r="AG288" s="268" t="str">
        <f aca="false">IF(OR($AN288="",N($M288)=0),"",ROUND(N($K288)*$AO288/$AN288,2)+N($L288))</f>
        <v/>
      </c>
      <c r="AH288" s="268" t="str">
        <f aca="false">IF($AG288="","",MAX(0,ROUND($AG288-(N($Q288)+N($R288)+N($S288)),2)))</f>
        <v/>
      </c>
      <c r="AI288" s="268" t="str">
        <f aca="false">IF(OR(TRIM($B288&amp;$C288)="",NOT(ISNUMBER($D288))),"",SUMIFS($W$3:$W$1001,$AK$3:$AK$1001,$AK288,$D$3:$D$1001,"&lt;"&amp;$D288))</f>
        <v/>
      </c>
      <c r="AJ288" s="268" t="str">
        <f aca="false">IF(TRIM($B288&amp;$C288)="","",SUMIFS($W$3:$W$1001,$AK$3:$AK$1001,$AK288))</f>
        <v/>
      </c>
      <c r="AK288" s="270" t="str">
        <f aca="false">IF(TRIM($B288&amp;$C288)="","",TRIM($B288)&amp;"｜"&amp;TRIM($C288))</f>
        <v/>
      </c>
      <c r="AL288" s="268" t="str">
        <f aca="false">IF(TRIM($B288&amp;$C288)="","",MIN(N($O288),N($Q288)))</f>
        <v/>
      </c>
      <c r="AM288" s="271" t="str">
        <f aca="false">IF(ISNUMBER($D288),YEAR($D288),"")</f>
        <v/>
      </c>
      <c r="AN288" s="271" t="str">
        <f aca="false">IF(OR(TRIM($B288&amp;$C288)="",NOT(ISNUMBER($D288)),NOT(ISNUMBER($E288))),"",IF($E288&lt;$D288,"",IF(IF($AE288="半年付",2,IF($AE288="季度付",4,IF($AE288="月付",12,IF($AE288="半月付",24,1))))=1,1,MAX(1,ROUND(($E288-$D288+1)/365*IF($AE288="半年付",2,IF($AE288="季度付",4,IF($AE288="月付",12,IF($AE288="半月付",24,1)))),0)))))</f>
        <v/>
      </c>
      <c r="AO288" s="271" t="str">
        <f aca="true">IF($AN288="","",MIN($AN288,MAX(0,INT((TODAY()-付款宽限天数-$D288)/(($E288-$D288+1)/$AN288))+1)))</f>
        <v/>
      </c>
    </row>
    <row r="289" customFormat="false" ht="18" hidden="false" customHeight="false" outlineLevel="0" collapsed="false">
      <c r="F289" s="200" t="str">
        <f aca="true">IF(TRIM($B289&amp;$C289)="","",IF(OR(ISNUMBER(SEARCH("未",$A289)),ISNUMBER(SEARCH("送出",$A289)),AND(TRIM($A289)="",NOT(ISNUMBER($D289)),N($H289)=0)),"【合同未回】","")&amp;IF(NOT(ISNUMBER($E289)),IF(OR(ISNUMBER(SEARCH("未",$A289)),ISNUMBER(SEARCH("送出",$A289)),AND(TRIM($A289)="",NOT(ISNUMBER($D289)),N($H289)=0)),"","【未填合同期】"),IF($E289&lt;TODAY(),"【已到期】",IF($E289-TODAY()&lt;=提醒天数,"【即将到期，剩余"&amp;($E289-TODAY())&amp;"天】","【正常】")))&amp;IF(OR($AD289="安装免保",$AD289="技术免保",$AD289="质保期内"),"【"&amp;$AD289&amp;"】",""))</f>
        <v/>
      </c>
      <c r="K289" s="267" t="str">
        <f aca="false">IF(OR(N($H289)=0,N($I289)=0),"",ROUND(N($H289)*N($I289)*IF(N($J289)=0,1,N($J289)),2))</f>
        <v/>
      </c>
      <c r="M289" s="267" t="str">
        <f aca="false">IF(TRIM($B289&amp;$C289)="","",IF(AND(N($K289)=0,N($L289)=0),"",ROUND(N($K289)+N($L289),2)))</f>
        <v/>
      </c>
      <c r="S289" s="267"/>
      <c r="T289" s="268" t="str">
        <f aca="false">IF(TRIM($B289&amp;$C289)="","",IF(N($O289)=0,"",MAX(0,MIN(N($O289)-N($Q289),N($W289)))))</f>
        <v/>
      </c>
      <c r="U289" s="268" t="str">
        <f aca="false">IF(TRIM($B289&amp;$C289)="","",IF(N($Q289)&lt;=N($O289),"",N($Q289)-N($O289)))</f>
        <v/>
      </c>
      <c r="V289" s="268" t="str">
        <f aca="false">IF(OR(TRIM($B289&amp;$C289)="",$W289=""),"",MAX(0,N($W289))-N($T289))</f>
        <v/>
      </c>
      <c r="W289" s="268" t="str">
        <f aca="false">IF(TRIM($B289&amp;$C289)="","",IF(AND(N($M289)=0,N($Q289)+N($R289)+N($S289)=0),"",ROUND(N($M289)-N($Q289)-N($R289)-N($S289),2)))</f>
        <v/>
      </c>
      <c r="X289" s="269" t="str">
        <f aca="false">IF(TRIM($B289&amp;$C289)="","",IF(N($M289)=0,IF((N($Q289)+N($R289)+N($S289))=0,"—未填单价","未填单价，已收 "&amp;TEXT((N($Q289)+N($R289)+N($S289)),"#,##0.00")),IF(N($W289)&gt;0.005,"欠 "&amp;TEXT(N($W289),"#,##0.00")&amp;IF(N($T289)&gt;0,"（开票未到账 "&amp;TEXT(N($T289),"#,##0.00")&amp;"）","")&amp;IF(N($V289)&gt;0,"（未开票 "&amp;TEXT(N($V289),"#,##0.00")&amp;"）",""),IF(N($W289)&lt;-0.005,"多收 "&amp;TEXT(-N($W289),"#,##0.00"),"✔ 已结清")))&amp;IF(N($U289)&gt;0,"｜到账未开票 "&amp;TEXT(N($U289),"#,##0.00")&amp;"，待补票","")&amp;IF(N($R289)&gt;0,"｜收现 "&amp;TEXT(N($R289),"#,##0.00"),"")&amp;IF(N($S289)&gt;0,"｜收款不开票 "&amp;TEXT(N($S289),"#,##0.00"),""))</f>
        <v/>
      </c>
      <c r="Y289" s="312"/>
      <c r="AC289" s="267" t="str">
        <f aca="false">IF(OR(N($O289)=0,N($AB289)=0),"",ROUND(N($O289)/(1+N($AB289))*N($AB289),2))</f>
        <v/>
      </c>
      <c r="AD289" s="312"/>
      <c r="AE289" s="312"/>
      <c r="AF289" s="270" t="str">
        <f aca="false">IF($AN289="","",IF($AN289=1,IF($AO289&gt;=1,"一次性·已到收款期","一次性·未到期"),$AE289&amp;" 第"&amp;$AO289&amp;"/"&amp;$AN289&amp;"期"))</f>
        <v/>
      </c>
      <c r="AG289" s="268" t="str">
        <f aca="false">IF(OR($AN289="",N($M289)=0),"",ROUND(N($K289)*$AO289/$AN289,2)+N($L289))</f>
        <v/>
      </c>
      <c r="AH289" s="268" t="str">
        <f aca="false">IF($AG289="","",MAX(0,ROUND($AG289-(N($Q289)+N($R289)+N($S289)),2)))</f>
        <v/>
      </c>
      <c r="AI289" s="268" t="str">
        <f aca="false">IF(OR(TRIM($B289&amp;$C289)="",NOT(ISNUMBER($D289))),"",SUMIFS($W$3:$W$1001,$AK$3:$AK$1001,$AK289,$D$3:$D$1001,"&lt;"&amp;$D289))</f>
        <v/>
      </c>
      <c r="AJ289" s="268" t="str">
        <f aca="false">IF(TRIM($B289&amp;$C289)="","",SUMIFS($W$3:$W$1001,$AK$3:$AK$1001,$AK289))</f>
        <v/>
      </c>
      <c r="AK289" s="270" t="str">
        <f aca="false">IF(TRIM($B289&amp;$C289)="","",TRIM($B289)&amp;"｜"&amp;TRIM($C289))</f>
        <v/>
      </c>
      <c r="AL289" s="268" t="str">
        <f aca="false">IF(TRIM($B289&amp;$C289)="","",MIN(N($O289),N($Q289)))</f>
        <v/>
      </c>
      <c r="AM289" s="271" t="str">
        <f aca="false">IF(ISNUMBER($D289),YEAR($D289),"")</f>
        <v/>
      </c>
      <c r="AN289" s="271" t="str">
        <f aca="false">IF(OR(TRIM($B289&amp;$C289)="",NOT(ISNUMBER($D289)),NOT(ISNUMBER($E289))),"",IF($E289&lt;$D289,"",IF(IF($AE289="半年付",2,IF($AE289="季度付",4,IF($AE289="月付",12,IF($AE289="半月付",24,1))))=1,1,MAX(1,ROUND(($E289-$D289+1)/365*IF($AE289="半年付",2,IF($AE289="季度付",4,IF($AE289="月付",12,IF($AE289="半月付",24,1)))),0)))))</f>
        <v/>
      </c>
      <c r="AO289" s="271" t="str">
        <f aca="true">IF($AN289="","",MIN($AN289,MAX(0,INT((TODAY()-付款宽限天数-$D289)/(($E289-$D289+1)/$AN289))+1)))</f>
        <v/>
      </c>
    </row>
    <row r="290" customFormat="false" ht="18" hidden="false" customHeight="false" outlineLevel="0" collapsed="false">
      <c r="F290" s="200" t="str">
        <f aca="true">IF(TRIM($B290&amp;$C290)="","",IF(OR(ISNUMBER(SEARCH("未",$A290)),ISNUMBER(SEARCH("送出",$A290)),AND(TRIM($A290)="",NOT(ISNUMBER($D290)),N($H290)=0)),"【合同未回】","")&amp;IF(NOT(ISNUMBER($E290)),IF(OR(ISNUMBER(SEARCH("未",$A290)),ISNUMBER(SEARCH("送出",$A290)),AND(TRIM($A290)="",NOT(ISNUMBER($D290)),N($H290)=0)),"","【未填合同期】"),IF($E290&lt;TODAY(),"【已到期】",IF($E290-TODAY()&lt;=提醒天数,"【即将到期，剩余"&amp;($E290-TODAY())&amp;"天】","【正常】")))&amp;IF(OR($AD290="安装免保",$AD290="技术免保",$AD290="质保期内"),"【"&amp;$AD290&amp;"】",""))</f>
        <v/>
      </c>
      <c r="K290" s="267" t="str">
        <f aca="false">IF(OR(N($H290)=0,N($I290)=0),"",ROUND(N($H290)*N($I290)*IF(N($J290)=0,1,N($J290)),2))</f>
        <v/>
      </c>
      <c r="M290" s="267" t="str">
        <f aca="false">IF(TRIM($B290&amp;$C290)="","",IF(AND(N($K290)=0,N($L290)=0),"",ROUND(N($K290)+N($L290),2)))</f>
        <v/>
      </c>
      <c r="S290" s="267"/>
      <c r="T290" s="268" t="str">
        <f aca="false">IF(TRIM($B290&amp;$C290)="","",IF(N($O290)=0,"",MAX(0,MIN(N($O290)-N($Q290),N($W290)))))</f>
        <v/>
      </c>
      <c r="U290" s="268" t="str">
        <f aca="false">IF(TRIM($B290&amp;$C290)="","",IF(N($Q290)&lt;=N($O290),"",N($Q290)-N($O290)))</f>
        <v/>
      </c>
      <c r="V290" s="268" t="str">
        <f aca="false">IF(OR(TRIM($B290&amp;$C290)="",$W290=""),"",MAX(0,N($W290))-N($T290))</f>
        <v/>
      </c>
      <c r="W290" s="268" t="str">
        <f aca="false">IF(TRIM($B290&amp;$C290)="","",IF(AND(N($M290)=0,N($Q290)+N($R290)+N($S290)=0),"",ROUND(N($M290)-N($Q290)-N($R290)-N($S290),2)))</f>
        <v/>
      </c>
      <c r="X290" s="269" t="str">
        <f aca="false">IF(TRIM($B290&amp;$C290)="","",IF(N($M290)=0,IF((N($Q290)+N($R290)+N($S290))=0,"—未填单价","未填单价，已收 "&amp;TEXT((N($Q290)+N($R290)+N($S290)),"#,##0.00")),IF(N($W290)&gt;0.005,"欠 "&amp;TEXT(N($W290),"#,##0.00")&amp;IF(N($T290)&gt;0,"（开票未到账 "&amp;TEXT(N($T290),"#,##0.00")&amp;"）","")&amp;IF(N($V290)&gt;0,"（未开票 "&amp;TEXT(N($V290),"#,##0.00")&amp;"）",""),IF(N($W290)&lt;-0.005,"多收 "&amp;TEXT(-N($W290),"#,##0.00"),"✔ 已结清")))&amp;IF(N($U290)&gt;0,"｜到账未开票 "&amp;TEXT(N($U290),"#,##0.00")&amp;"，待补票","")&amp;IF(N($R290)&gt;0,"｜收现 "&amp;TEXT(N($R290),"#,##0.00"),"")&amp;IF(N($S290)&gt;0,"｜收款不开票 "&amp;TEXT(N($S290),"#,##0.00"),""))</f>
        <v/>
      </c>
      <c r="Y290" s="312"/>
      <c r="AC290" s="267" t="str">
        <f aca="false">IF(OR(N($O290)=0,N($AB290)=0),"",ROUND(N($O290)/(1+N($AB290))*N($AB290),2))</f>
        <v/>
      </c>
      <c r="AD290" s="312"/>
      <c r="AE290" s="312"/>
      <c r="AF290" s="270" t="str">
        <f aca="false">IF($AN290="","",IF($AN290=1,IF($AO290&gt;=1,"一次性·已到收款期","一次性·未到期"),$AE290&amp;" 第"&amp;$AO290&amp;"/"&amp;$AN290&amp;"期"))</f>
        <v/>
      </c>
      <c r="AG290" s="268" t="str">
        <f aca="false">IF(OR($AN290="",N($M290)=0),"",ROUND(N($K290)*$AO290/$AN290,2)+N($L290))</f>
        <v/>
      </c>
      <c r="AH290" s="268" t="str">
        <f aca="false">IF($AG290="","",MAX(0,ROUND($AG290-(N($Q290)+N($R290)+N($S290)),2)))</f>
        <v/>
      </c>
      <c r="AI290" s="268" t="str">
        <f aca="false">IF(OR(TRIM($B290&amp;$C290)="",NOT(ISNUMBER($D290))),"",SUMIFS($W$3:$W$1001,$AK$3:$AK$1001,$AK290,$D$3:$D$1001,"&lt;"&amp;$D290))</f>
        <v/>
      </c>
      <c r="AJ290" s="268" t="str">
        <f aca="false">IF(TRIM($B290&amp;$C290)="","",SUMIFS($W$3:$W$1001,$AK$3:$AK$1001,$AK290))</f>
        <v/>
      </c>
      <c r="AK290" s="270" t="str">
        <f aca="false">IF(TRIM($B290&amp;$C290)="","",TRIM($B290)&amp;"｜"&amp;TRIM($C290))</f>
        <v/>
      </c>
      <c r="AL290" s="268" t="str">
        <f aca="false">IF(TRIM($B290&amp;$C290)="","",MIN(N($O290),N($Q290)))</f>
        <v/>
      </c>
      <c r="AM290" s="271" t="str">
        <f aca="false">IF(ISNUMBER($D290),YEAR($D290),"")</f>
        <v/>
      </c>
      <c r="AN290" s="271" t="str">
        <f aca="false">IF(OR(TRIM($B290&amp;$C290)="",NOT(ISNUMBER($D290)),NOT(ISNUMBER($E290))),"",IF($E290&lt;$D290,"",IF(IF($AE290="半年付",2,IF($AE290="季度付",4,IF($AE290="月付",12,IF($AE290="半月付",24,1))))=1,1,MAX(1,ROUND(($E290-$D290+1)/365*IF($AE290="半年付",2,IF($AE290="季度付",4,IF($AE290="月付",12,IF($AE290="半月付",24,1)))),0)))))</f>
        <v/>
      </c>
      <c r="AO290" s="271" t="str">
        <f aca="true">IF($AN290="","",MIN($AN290,MAX(0,INT((TODAY()-付款宽限天数-$D290)/(($E290-$D290+1)/$AN290))+1)))</f>
        <v/>
      </c>
    </row>
    <row r="291" customFormat="false" ht="18" hidden="false" customHeight="false" outlineLevel="0" collapsed="false">
      <c r="F291" s="200" t="str">
        <f aca="true">IF(TRIM($B291&amp;$C291)="","",IF(OR(ISNUMBER(SEARCH("未",$A291)),ISNUMBER(SEARCH("送出",$A291)),AND(TRIM($A291)="",NOT(ISNUMBER($D291)),N($H291)=0)),"【合同未回】","")&amp;IF(NOT(ISNUMBER($E291)),IF(OR(ISNUMBER(SEARCH("未",$A291)),ISNUMBER(SEARCH("送出",$A291)),AND(TRIM($A291)="",NOT(ISNUMBER($D291)),N($H291)=0)),"","【未填合同期】"),IF($E291&lt;TODAY(),"【已到期】",IF($E291-TODAY()&lt;=提醒天数,"【即将到期，剩余"&amp;($E291-TODAY())&amp;"天】","【正常】")))&amp;IF(OR($AD291="安装免保",$AD291="技术免保",$AD291="质保期内"),"【"&amp;$AD291&amp;"】",""))</f>
        <v/>
      </c>
      <c r="K291" s="267" t="str">
        <f aca="false">IF(OR(N($H291)=0,N($I291)=0),"",ROUND(N($H291)*N($I291)*IF(N($J291)=0,1,N($J291)),2))</f>
        <v/>
      </c>
      <c r="M291" s="267" t="str">
        <f aca="false">IF(TRIM($B291&amp;$C291)="","",IF(AND(N($K291)=0,N($L291)=0),"",ROUND(N($K291)+N($L291),2)))</f>
        <v/>
      </c>
      <c r="S291" s="267"/>
      <c r="T291" s="268" t="str">
        <f aca="false">IF(TRIM($B291&amp;$C291)="","",IF(N($O291)=0,"",MAX(0,MIN(N($O291)-N($Q291),N($W291)))))</f>
        <v/>
      </c>
      <c r="U291" s="268" t="str">
        <f aca="false">IF(TRIM($B291&amp;$C291)="","",IF(N($Q291)&lt;=N($O291),"",N($Q291)-N($O291)))</f>
        <v/>
      </c>
      <c r="V291" s="268" t="str">
        <f aca="false">IF(OR(TRIM($B291&amp;$C291)="",$W291=""),"",MAX(0,N($W291))-N($T291))</f>
        <v/>
      </c>
      <c r="W291" s="268" t="str">
        <f aca="false">IF(TRIM($B291&amp;$C291)="","",IF(AND(N($M291)=0,N($Q291)+N($R291)+N($S291)=0),"",ROUND(N($M291)-N($Q291)-N($R291)-N($S291),2)))</f>
        <v/>
      </c>
      <c r="X291" s="269" t="str">
        <f aca="false">IF(TRIM($B291&amp;$C291)="","",IF(N($M291)=0,IF((N($Q291)+N($R291)+N($S291))=0,"—未填单价","未填单价，已收 "&amp;TEXT((N($Q291)+N($R291)+N($S291)),"#,##0.00")),IF(N($W291)&gt;0.005,"欠 "&amp;TEXT(N($W291),"#,##0.00")&amp;IF(N($T291)&gt;0,"（开票未到账 "&amp;TEXT(N($T291),"#,##0.00")&amp;"）","")&amp;IF(N($V291)&gt;0,"（未开票 "&amp;TEXT(N($V291),"#,##0.00")&amp;"）",""),IF(N($W291)&lt;-0.005,"多收 "&amp;TEXT(-N($W291),"#,##0.00"),"✔ 已结清")))&amp;IF(N($U291)&gt;0,"｜到账未开票 "&amp;TEXT(N($U291),"#,##0.00")&amp;"，待补票","")&amp;IF(N($R291)&gt;0,"｜收现 "&amp;TEXT(N($R291),"#,##0.00"),"")&amp;IF(N($S291)&gt;0,"｜收款不开票 "&amp;TEXT(N($S291),"#,##0.00"),""))</f>
        <v/>
      </c>
      <c r="Y291" s="312"/>
      <c r="AC291" s="267" t="str">
        <f aca="false">IF(OR(N($O291)=0,N($AB291)=0),"",ROUND(N($O291)/(1+N($AB291))*N($AB291),2))</f>
        <v/>
      </c>
      <c r="AD291" s="312"/>
      <c r="AE291" s="312"/>
      <c r="AF291" s="270" t="str">
        <f aca="false">IF($AN291="","",IF($AN291=1,IF($AO291&gt;=1,"一次性·已到收款期","一次性·未到期"),$AE291&amp;" 第"&amp;$AO291&amp;"/"&amp;$AN291&amp;"期"))</f>
        <v/>
      </c>
      <c r="AG291" s="268" t="str">
        <f aca="false">IF(OR($AN291="",N($M291)=0),"",ROUND(N($K291)*$AO291/$AN291,2)+N($L291))</f>
        <v/>
      </c>
      <c r="AH291" s="268" t="str">
        <f aca="false">IF($AG291="","",MAX(0,ROUND($AG291-(N($Q291)+N($R291)+N($S291)),2)))</f>
        <v/>
      </c>
      <c r="AI291" s="268" t="str">
        <f aca="false">IF(OR(TRIM($B291&amp;$C291)="",NOT(ISNUMBER($D291))),"",SUMIFS($W$3:$W$1001,$AK$3:$AK$1001,$AK291,$D$3:$D$1001,"&lt;"&amp;$D291))</f>
        <v/>
      </c>
      <c r="AJ291" s="268" t="str">
        <f aca="false">IF(TRIM($B291&amp;$C291)="","",SUMIFS($W$3:$W$1001,$AK$3:$AK$1001,$AK291))</f>
        <v/>
      </c>
      <c r="AK291" s="270" t="str">
        <f aca="false">IF(TRIM($B291&amp;$C291)="","",TRIM($B291)&amp;"｜"&amp;TRIM($C291))</f>
        <v/>
      </c>
      <c r="AL291" s="268" t="str">
        <f aca="false">IF(TRIM($B291&amp;$C291)="","",MIN(N($O291),N($Q291)))</f>
        <v/>
      </c>
      <c r="AM291" s="271" t="str">
        <f aca="false">IF(ISNUMBER($D291),YEAR($D291),"")</f>
        <v/>
      </c>
      <c r="AN291" s="271" t="str">
        <f aca="false">IF(OR(TRIM($B291&amp;$C291)="",NOT(ISNUMBER($D291)),NOT(ISNUMBER($E291))),"",IF($E291&lt;$D291,"",IF(IF($AE291="半年付",2,IF($AE291="季度付",4,IF($AE291="月付",12,IF($AE291="半月付",24,1))))=1,1,MAX(1,ROUND(($E291-$D291+1)/365*IF($AE291="半年付",2,IF($AE291="季度付",4,IF($AE291="月付",12,IF($AE291="半月付",24,1)))),0)))))</f>
        <v/>
      </c>
      <c r="AO291" s="271" t="str">
        <f aca="true">IF($AN291="","",MIN($AN291,MAX(0,INT((TODAY()-付款宽限天数-$D291)/(($E291-$D291+1)/$AN291))+1)))</f>
        <v/>
      </c>
    </row>
    <row r="292" customFormat="false" ht="18" hidden="false" customHeight="false" outlineLevel="0" collapsed="false">
      <c r="F292" s="200" t="str">
        <f aca="true">IF(TRIM($B292&amp;$C292)="","",IF(OR(ISNUMBER(SEARCH("未",$A292)),ISNUMBER(SEARCH("送出",$A292)),AND(TRIM($A292)="",NOT(ISNUMBER($D292)),N($H292)=0)),"【合同未回】","")&amp;IF(NOT(ISNUMBER($E292)),IF(OR(ISNUMBER(SEARCH("未",$A292)),ISNUMBER(SEARCH("送出",$A292)),AND(TRIM($A292)="",NOT(ISNUMBER($D292)),N($H292)=0)),"","【未填合同期】"),IF($E292&lt;TODAY(),"【已到期】",IF($E292-TODAY()&lt;=提醒天数,"【即将到期，剩余"&amp;($E292-TODAY())&amp;"天】","【正常】")))&amp;IF(OR($AD292="安装免保",$AD292="技术免保",$AD292="质保期内"),"【"&amp;$AD292&amp;"】",""))</f>
        <v/>
      </c>
      <c r="K292" s="267" t="str">
        <f aca="false">IF(OR(N($H292)=0,N($I292)=0),"",ROUND(N($H292)*N($I292)*IF(N($J292)=0,1,N($J292)),2))</f>
        <v/>
      </c>
      <c r="M292" s="267" t="str">
        <f aca="false">IF(TRIM($B292&amp;$C292)="","",IF(AND(N($K292)=0,N($L292)=0),"",ROUND(N($K292)+N($L292),2)))</f>
        <v/>
      </c>
      <c r="S292" s="267"/>
      <c r="T292" s="268" t="str">
        <f aca="false">IF(TRIM($B292&amp;$C292)="","",IF(N($O292)=0,"",MAX(0,MIN(N($O292)-N($Q292),N($W292)))))</f>
        <v/>
      </c>
      <c r="U292" s="268" t="str">
        <f aca="false">IF(TRIM($B292&amp;$C292)="","",IF(N($Q292)&lt;=N($O292),"",N($Q292)-N($O292)))</f>
        <v/>
      </c>
      <c r="V292" s="268" t="str">
        <f aca="false">IF(OR(TRIM($B292&amp;$C292)="",$W292=""),"",MAX(0,N($W292))-N($T292))</f>
        <v/>
      </c>
      <c r="W292" s="268" t="str">
        <f aca="false">IF(TRIM($B292&amp;$C292)="","",IF(AND(N($M292)=0,N($Q292)+N($R292)+N($S292)=0),"",ROUND(N($M292)-N($Q292)-N($R292)-N($S292),2)))</f>
        <v/>
      </c>
      <c r="X292" s="269" t="str">
        <f aca="false">IF(TRIM($B292&amp;$C292)="","",IF(N($M292)=0,IF((N($Q292)+N($R292)+N($S292))=0,"—未填单价","未填单价，已收 "&amp;TEXT((N($Q292)+N($R292)+N($S292)),"#,##0.00")),IF(N($W292)&gt;0.005,"欠 "&amp;TEXT(N($W292),"#,##0.00")&amp;IF(N($T292)&gt;0,"（开票未到账 "&amp;TEXT(N($T292),"#,##0.00")&amp;"）","")&amp;IF(N($V292)&gt;0,"（未开票 "&amp;TEXT(N($V292),"#,##0.00")&amp;"）",""),IF(N($W292)&lt;-0.005,"多收 "&amp;TEXT(-N($W292),"#,##0.00"),"✔ 已结清")))&amp;IF(N($U292)&gt;0,"｜到账未开票 "&amp;TEXT(N($U292),"#,##0.00")&amp;"，待补票","")&amp;IF(N($R292)&gt;0,"｜收现 "&amp;TEXT(N($R292),"#,##0.00"),"")&amp;IF(N($S292)&gt;0,"｜收款不开票 "&amp;TEXT(N($S292),"#,##0.00"),""))</f>
        <v/>
      </c>
      <c r="Y292" s="312"/>
      <c r="AC292" s="267" t="str">
        <f aca="false">IF(OR(N($O292)=0,N($AB292)=0),"",ROUND(N($O292)/(1+N($AB292))*N($AB292),2))</f>
        <v/>
      </c>
      <c r="AD292" s="312"/>
      <c r="AE292" s="312"/>
      <c r="AF292" s="270" t="str">
        <f aca="false">IF($AN292="","",IF($AN292=1,IF($AO292&gt;=1,"一次性·已到收款期","一次性·未到期"),$AE292&amp;" 第"&amp;$AO292&amp;"/"&amp;$AN292&amp;"期"))</f>
        <v/>
      </c>
      <c r="AG292" s="268" t="str">
        <f aca="false">IF(OR($AN292="",N($M292)=0),"",ROUND(N($K292)*$AO292/$AN292,2)+N($L292))</f>
        <v/>
      </c>
      <c r="AH292" s="268" t="str">
        <f aca="false">IF($AG292="","",MAX(0,ROUND($AG292-(N($Q292)+N($R292)+N($S292)),2)))</f>
        <v/>
      </c>
      <c r="AI292" s="268" t="str">
        <f aca="false">IF(OR(TRIM($B292&amp;$C292)="",NOT(ISNUMBER($D292))),"",SUMIFS($W$3:$W$1001,$AK$3:$AK$1001,$AK292,$D$3:$D$1001,"&lt;"&amp;$D292))</f>
        <v/>
      </c>
      <c r="AJ292" s="268" t="str">
        <f aca="false">IF(TRIM($B292&amp;$C292)="","",SUMIFS($W$3:$W$1001,$AK$3:$AK$1001,$AK292))</f>
        <v/>
      </c>
      <c r="AK292" s="270" t="str">
        <f aca="false">IF(TRIM($B292&amp;$C292)="","",TRIM($B292)&amp;"｜"&amp;TRIM($C292))</f>
        <v/>
      </c>
      <c r="AL292" s="268" t="str">
        <f aca="false">IF(TRIM($B292&amp;$C292)="","",MIN(N($O292),N($Q292)))</f>
        <v/>
      </c>
      <c r="AM292" s="271" t="str">
        <f aca="false">IF(ISNUMBER($D292),YEAR($D292),"")</f>
        <v/>
      </c>
      <c r="AN292" s="271" t="str">
        <f aca="false">IF(OR(TRIM($B292&amp;$C292)="",NOT(ISNUMBER($D292)),NOT(ISNUMBER($E292))),"",IF($E292&lt;$D292,"",IF(IF($AE292="半年付",2,IF($AE292="季度付",4,IF($AE292="月付",12,IF($AE292="半月付",24,1))))=1,1,MAX(1,ROUND(($E292-$D292+1)/365*IF($AE292="半年付",2,IF($AE292="季度付",4,IF($AE292="月付",12,IF($AE292="半月付",24,1)))),0)))))</f>
        <v/>
      </c>
      <c r="AO292" s="271" t="str">
        <f aca="true">IF($AN292="","",MIN($AN292,MAX(0,INT((TODAY()-付款宽限天数-$D292)/(($E292-$D292+1)/$AN292))+1)))</f>
        <v/>
      </c>
    </row>
    <row r="293" customFormat="false" ht="18" hidden="false" customHeight="false" outlineLevel="0" collapsed="false">
      <c r="F293" s="200" t="str">
        <f aca="true">IF(TRIM($B293&amp;$C293)="","",IF(OR(ISNUMBER(SEARCH("未",$A293)),ISNUMBER(SEARCH("送出",$A293)),AND(TRIM($A293)="",NOT(ISNUMBER($D293)),N($H293)=0)),"【合同未回】","")&amp;IF(NOT(ISNUMBER($E293)),IF(OR(ISNUMBER(SEARCH("未",$A293)),ISNUMBER(SEARCH("送出",$A293)),AND(TRIM($A293)="",NOT(ISNUMBER($D293)),N($H293)=0)),"","【未填合同期】"),IF($E293&lt;TODAY(),"【已到期】",IF($E293-TODAY()&lt;=提醒天数,"【即将到期，剩余"&amp;($E293-TODAY())&amp;"天】","【正常】")))&amp;IF(OR($AD293="安装免保",$AD293="技术免保",$AD293="质保期内"),"【"&amp;$AD293&amp;"】",""))</f>
        <v/>
      </c>
      <c r="K293" s="267" t="str">
        <f aca="false">IF(OR(N($H293)=0,N($I293)=0),"",ROUND(N($H293)*N($I293)*IF(N($J293)=0,1,N($J293)),2))</f>
        <v/>
      </c>
      <c r="M293" s="267" t="str">
        <f aca="false">IF(TRIM($B293&amp;$C293)="","",IF(AND(N($K293)=0,N($L293)=0),"",ROUND(N($K293)+N($L293),2)))</f>
        <v/>
      </c>
      <c r="S293" s="267"/>
      <c r="T293" s="268" t="str">
        <f aca="false">IF(TRIM($B293&amp;$C293)="","",IF(N($O293)=0,"",MAX(0,MIN(N($O293)-N($Q293),N($W293)))))</f>
        <v/>
      </c>
      <c r="U293" s="268" t="str">
        <f aca="false">IF(TRIM($B293&amp;$C293)="","",IF(N($Q293)&lt;=N($O293),"",N($Q293)-N($O293)))</f>
        <v/>
      </c>
      <c r="V293" s="268" t="str">
        <f aca="false">IF(OR(TRIM($B293&amp;$C293)="",$W293=""),"",MAX(0,N($W293))-N($T293))</f>
        <v/>
      </c>
      <c r="W293" s="268" t="str">
        <f aca="false">IF(TRIM($B293&amp;$C293)="","",IF(AND(N($M293)=0,N($Q293)+N($R293)+N($S293)=0),"",ROUND(N($M293)-N($Q293)-N($R293)-N($S293),2)))</f>
        <v/>
      </c>
      <c r="X293" s="269" t="str">
        <f aca="false">IF(TRIM($B293&amp;$C293)="","",IF(N($M293)=0,IF((N($Q293)+N($R293)+N($S293))=0,"—未填单价","未填单价，已收 "&amp;TEXT((N($Q293)+N($R293)+N($S293)),"#,##0.00")),IF(N($W293)&gt;0.005,"欠 "&amp;TEXT(N($W293),"#,##0.00")&amp;IF(N($T293)&gt;0,"（开票未到账 "&amp;TEXT(N($T293),"#,##0.00")&amp;"）","")&amp;IF(N($V293)&gt;0,"（未开票 "&amp;TEXT(N($V293),"#,##0.00")&amp;"）",""),IF(N($W293)&lt;-0.005,"多收 "&amp;TEXT(-N($W293),"#,##0.00"),"✔ 已结清")))&amp;IF(N($U293)&gt;0,"｜到账未开票 "&amp;TEXT(N($U293),"#,##0.00")&amp;"，待补票","")&amp;IF(N($R293)&gt;0,"｜收现 "&amp;TEXT(N($R293),"#,##0.00"),"")&amp;IF(N($S293)&gt;0,"｜收款不开票 "&amp;TEXT(N($S293),"#,##0.00"),""))</f>
        <v/>
      </c>
      <c r="Y293" s="312"/>
      <c r="AC293" s="267" t="str">
        <f aca="false">IF(OR(N($O293)=0,N($AB293)=0),"",ROUND(N($O293)/(1+N($AB293))*N($AB293),2))</f>
        <v/>
      </c>
      <c r="AD293" s="312"/>
      <c r="AE293" s="312"/>
      <c r="AF293" s="270" t="str">
        <f aca="false">IF($AN293="","",IF($AN293=1,IF($AO293&gt;=1,"一次性·已到收款期","一次性·未到期"),$AE293&amp;" 第"&amp;$AO293&amp;"/"&amp;$AN293&amp;"期"))</f>
        <v/>
      </c>
      <c r="AG293" s="268" t="str">
        <f aca="false">IF(OR($AN293="",N($M293)=0),"",ROUND(N($K293)*$AO293/$AN293,2)+N($L293))</f>
        <v/>
      </c>
      <c r="AH293" s="268" t="str">
        <f aca="false">IF($AG293="","",MAX(0,ROUND($AG293-(N($Q293)+N($R293)+N($S293)),2)))</f>
        <v/>
      </c>
      <c r="AI293" s="268" t="str">
        <f aca="false">IF(OR(TRIM($B293&amp;$C293)="",NOT(ISNUMBER($D293))),"",SUMIFS($W$3:$W$1001,$AK$3:$AK$1001,$AK293,$D$3:$D$1001,"&lt;"&amp;$D293))</f>
        <v/>
      </c>
      <c r="AJ293" s="268" t="str">
        <f aca="false">IF(TRIM($B293&amp;$C293)="","",SUMIFS($W$3:$W$1001,$AK$3:$AK$1001,$AK293))</f>
        <v/>
      </c>
      <c r="AK293" s="270" t="str">
        <f aca="false">IF(TRIM($B293&amp;$C293)="","",TRIM($B293)&amp;"｜"&amp;TRIM($C293))</f>
        <v/>
      </c>
      <c r="AL293" s="268" t="str">
        <f aca="false">IF(TRIM($B293&amp;$C293)="","",MIN(N($O293),N($Q293)))</f>
        <v/>
      </c>
      <c r="AM293" s="271" t="str">
        <f aca="false">IF(ISNUMBER($D293),YEAR($D293),"")</f>
        <v/>
      </c>
      <c r="AN293" s="271" t="str">
        <f aca="false">IF(OR(TRIM($B293&amp;$C293)="",NOT(ISNUMBER($D293)),NOT(ISNUMBER($E293))),"",IF($E293&lt;$D293,"",IF(IF($AE293="半年付",2,IF($AE293="季度付",4,IF($AE293="月付",12,IF($AE293="半月付",24,1))))=1,1,MAX(1,ROUND(($E293-$D293+1)/365*IF($AE293="半年付",2,IF($AE293="季度付",4,IF($AE293="月付",12,IF($AE293="半月付",24,1)))),0)))))</f>
        <v/>
      </c>
      <c r="AO293" s="271" t="str">
        <f aca="true">IF($AN293="","",MIN($AN293,MAX(0,INT((TODAY()-付款宽限天数-$D293)/(($E293-$D293+1)/$AN293))+1)))</f>
        <v/>
      </c>
    </row>
    <row r="294" customFormat="false" ht="18" hidden="false" customHeight="false" outlineLevel="0" collapsed="false">
      <c r="F294" s="200" t="str">
        <f aca="true">IF(TRIM($B294&amp;$C294)="","",IF(OR(ISNUMBER(SEARCH("未",$A294)),ISNUMBER(SEARCH("送出",$A294)),AND(TRIM($A294)="",NOT(ISNUMBER($D294)),N($H294)=0)),"【合同未回】","")&amp;IF(NOT(ISNUMBER($E294)),IF(OR(ISNUMBER(SEARCH("未",$A294)),ISNUMBER(SEARCH("送出",$A294)),AND(TRIM($A294)="",NOT(ISNUMBER($D294)),N($H294)=0)),"","【未填合同期】"),IF($E294&lt;TODAY(),"【已到期】",IF($E294-TODAY()&lt;=提醒天数,"【即将到期，剩余"&amp;($E294-TODAY())&amp;"天】","【正常】")))&amp;IF(OR($AD294="安装免保",$AD294="技术免保",$AD294="质保期内"),"【"&amp;$AD294&amp;"】",""))</f>
        <v/>
      </c>
      <c r="K294" s="267" t="str">
        <f aca="false">IF(OR(N($H294)=0,N($I294)=0),"",ROUND(N($H294)*N($I294)*IF(N($J294)=0,1,N($J294)),2))</f>
        <v/>
      </c>
      <c r="M294" s="267" t="str">
        <f aca="false">IF(TRIM($B294&amp;$C294)="","",IF(AND(N($K294)=0,N($L294)=0),"",ROUND(N($K294)+N($L294),2)))</f>
        <v/>
      </c>
      <c r="S294" s="267"/>
      <c r="T294" s="268" t="str">
        <f aca="false">IF(TRIM($B294&amp;$C294)="","",IF(N($O294)=0,"",MAX(0,MIN(N($O294)-N($Q294),N($W294)))))</f>
        <v/>
      </c>
      <c r="U294" s="268" t="str">
        <f aca="false">IF(TRIM($B294&amp;$C294)="","",IF(N($Q294)&lt;=N($O294),"",N($Q294)-N($O294)))</f>
        <v/>
      </c>
      <c r="V294" s="268" t="str">
        <f aca="false">IF(OR(TRIM($B294&amp;$C294)="",$W294=""),"",MAX(0,N($W294))-N($T294))</f>
        <v/>
      </c>
      <c r="W294" s="268" t="str">
        <f aca="false">IF(TRIM($B294&amp;$C294)="","",IF(AND(N($M294)=0,N($Q294)+N($R294)+N($S294)=0),"",ROUND(N($M294)-N($Q294)-N($R294)-N($S294),2)))</f>
        <v/>
      </c>
      <c r="X294" s="269" t="str">
        <f aca="false">IF(TRIM($B294&amp;$C294)="","",IF(N($M294)=0,IF((N($Q294)+N($R294)+N($S294))=0,"—未填单价","未填单价，已收 "&amp;TEXT((N($Q294)+N($R294)+N($S294)),"#,##0.00")),IF(N($W294)&gt;0.005,"欠 "&amp;TEXT(N($W294),"#,##0.00")&amp;IF(N($T294)&gt;0,"（开票未到账 "&amp;TEXT(N($T294),"#,##0.00")&amp;"）","")&amp;IF(N($V294)&gt;0,"（未开票 "&amp;TEXT(N($V294),"#,##0.00")&amp;"）",""),IF(N($W294)&lt;-0.005,"多收 "&amp;TEXT(-N($W294),"#,##0.00"),"✔ 已结清")))&amp;IF(N($U294)&gt;0,"｜到账未开票 "&amp;TEXT(N($U294),"#,##0.00")&amp;"，待补票","")&amp;IF(N($R294)&gt;0,"｜收现 "&amp;TEXT(N($R294),"#,##0.00"),"")&amp;IF(N($S294)&gt;0,"｜收款不开票 "&amp;TEXT(N($S294),"#,##0.00"),""))</f>
        <v/>
      </c>
      <c r="Y294" s="312"/>
      <c r="AC294" s="267" t="str">
        <f aca="false">IF(OR(N($O294)=0,N($AB294)=0),"",ROUND(N($O294)/(1+N($AB294))*N($AB294),2))</f>
        <v/>
      </c>
      <c r="AD294" s="312"/>
      <c r="AE294" s="312"/>
      <c r="AF294" s="270" t="str">
        <f aca="false">IF($AN294="","",IF($AN294=1,IF($AO294&gt;=1,"一次性·已到收款期","一次性·未到期"),$AE294&amp;" 第"&amp;$AO294&amp;"/"&amp;$AN294&amp;"期"))</f>
        <v/>
      </c>
      <c r="AG294" s="268" t="str">
        <f aca="false">IF(OR($AN294="",N($M294)=0),"",ROUND(N($K294)*$AO294/$AN294,2)+N($L294))</f>
        <v/>
      </c>
      <c r="AH294" s="268" t="str">
        <f aca="false">IF($AG294="","",MAX(0,ROUND($AG294-(N($Q294)+N($R294)+N($S294)),2)))</f>
        <v/>
      </c>
      <c r="AI294" s="268" t="str">
        <f aca="false">IF(OR(TRIM($B294&amp;$C294)="",NOT(ISNUMBER($D294))),"",SUMIFS($W$3:$W$1001,$AK$3:$AK$1001,$AK294,$D$3:$D$1001,"&lt;"&amp;$D294))</f>
        <v/>
      </c>
      <c r="AJ294" s="268" t="str">
        <f aca="false">IF(TRIM($B294&amp;$C294)="","",SUMIFS($W$3:$W$1001,$AK$3:$AK$1001,$AK294))</f>
        <v/>
      </c>
      <c r="AK294" s="270" t="str">
        <f aca="false">IF(TRIM($B294&amp;$C294)="","",TRIM($B294)&amp;"｜"&amp;TRIM($C294))</f>
        <v/>
      </c>
      <c r="AL294" s="268" t="str">
        <f aca="false">IF(TRIM($B294&amp;$C294)="","",MIN(N($O294),N($Q294)))</f>
        <v/>
      </c>
      <c r="AM294" s="271" t="str">
        <f aca="false">IF(ISNUMBER($D294),YEAR($D294),"")</f>
        <v/>
      </c>
      <c r="AN294" s="271" t="str">
        <f aca="false">IF(OR(TRIM($B294&amp;$C294)="",NOT(ISNUMBER($D294)),NOT(ISNUMBER($E294))),"",IF($E294&lt;$D294,"",IF(IF($AE294="半年付",2,IF($AE294="季度付",4,IF($AE294="月付",12,IF($AE294="半月付",24,1))))=1,1,MAX(1,ROUND(($E294-$D294+1)/365*IF($AE294="半年付",2,IF($AE294="季度付",4,IF($AE294="月付",12,IF($AE294="半月付",24,1)))),0)))))</f>
        <v/>
      </c>
      <c r="AO294" s="271" t="str">
        <f aca="true">IF($AN294="","",MIN($AN294,MAX(0,INT((TODAY()-付款宽限天数-$D294)/(($E294-$D294+1)/$AN294))+1)))</f>
        <v/>
      </c>
    </row>
    <row r="295" customFormat="false" ht="18" hidden="false" customHeight="false" outlineLevel="0" collapsed="false">
      <c r="F295" s="200" t="str">
        <f aca="true">IF(TRIM($B295&amp;$C295)="","",IF(OR(ISNUMBER(SEARCH("未",$A295)),ISNUMBER(SEARCH("送出",$A295)),AND(TRIM($A295)="",NOT(ISNUMBER($D295)),N($H295)=0)),"【合同未回】","")&amp;IF(NOT(ISNUMBER($E295)),IF(OR(ISNUMBER(SEARCH("未",$A295)),ISNUMBER(SEARCH("送出",$A295)),AND(TRIM($A295)="",NOT(ISNUMBER($D295)),N($H295)=0)),"","【未填合同期】"),IF($E295&lt;TODAY(),"【已到期】",IF($E295-TODAY()&lt;=提醒天数,"【即将到期，剩余"&amp;($E295-TODAY())&amp;"天】","【正常】")))&amp;IF(OR($AD295="安装免保",$AD295="技术免保",$AD295="质保期内"),"【"&amp;$AD295&amp;"】",""))</f>
        <v/>
      </c>
      <c r="K295" s="267" t="str">
        <f aca="false">IF(OR(N($H295)=0,N($I295)=0),"",ROUND(N($H295)*N($I295)*IF(N($J295)=0,1,N($J295)),2))</f>
        <v/>
      </c>
      <c r="M295" s="267" t="str">
        <f aca="false">IF(TRIM($B295&amp;$C295)="","",IF(AND(N($K295)=0,N($L295)=0),"",ROUND(N($K295)+N($L295),2)))</f>
        <v/>
      </c>
      <c r="S295" s="267"/>
      <c r="T295" s="268" t="str">
        <f aca="false">IF(TRIM($B295&amp;$C295)="","",IF(N($O295)=0,"",MAX(0,MIN(N($O295)-N($Q295),N($W295)))))</f>
        <v/>
      </c>
      <c r="U295" s="268" t="str">
        <f aca="false">IF(TRIM($B295&amp;$C295)="","",IF(N($Q295)&lt;=N($O295),"",N($Q295)-N($O295)))</f>
        <v/>
      </c>
      <c r="V295" s="268" t="str">
        <f aca="false">IF(OR(TRIM($B295&amp;$C295)="",$W295=""),"",MAX(0,N($W295))-N($T295))</f>
        <v/>
      </c>
      <c r="W295" s="268" t="str">
        <f aca="false">IF(TRIM($B295&amp;$C295)="","",IF(AND(N($M295)=0,N($Q295)+N($R295)+N($S295)=0),"",ROUND(N($M295)-N($Q295)-N($R295)-N($S295),2)))</f>
        <v/>
      </c>
      <c r="X295" s="269" t="str">
        <f aca="false">IF(TRIM($B295&amp;$C295)="","",IF(N($M295)=0,IF((N($Q295)+N($R295)+N($S295))=0,"—未填单价","未填单价，已收 "&amp;TEXT((N($Q295)+N($R295)+N($S295)),"#,##0.00")),IF(N($W295)&gt;0.005,"欠 "&amp;TEXT(N($W295),"#,##0.00")&amp;IF(N($T295)&gt;0,"（开票未到账 "&amp;TEXT(N($T295),"#,##0.00")&amp;"）","")&amp;IF(N($V295)&gt;0,"（未开票 "&amp;TEXT(N($V295),"#,##0.00")&amp;"）",""),IF(N($W295)&lt;-0.005,"多收 "&amp;TEXT(-N($W295),"#,##0.00"),"✔ 已结清")))&amp;IF(N($U295)&gt;0,"｜到账未开票 "&amp;TEXT(N($U295),"#,##0.00")&amp;"，待补票","")&amp;IF(N($R295)&gt;0,"｜收现 "&amp;TEXT(N($R295),"#,##0.00"),"")&amp;IF(N($S295)&gt;0,"｜收款不开票 "&amp;TEXT(N($S295),"#,##0.00"),""))</f>
        <v/>
      </c>
      <c r="Y295" s="312"/>
      <c r="AC295" s="267" t="str">
        <f aca="false">IF(OR(N($O295)=0,N($AB295)=0),"",ROUND(N($O295)/(1+N($AB295))*N($AB295),2))</f>
        <v/>
      </c>
      <c r="AD295" s="312"/>
      <c r="AE295" s="312"/>
      <c r="AF295" s="270" t="str">
        <f aca="false">IF($AN295="","",IF($AN295=1,IF($AO295&gt;=1,"一次性·已到收款期","一次性·未到期"),$AE295&amp;" 第"&amp;$AO295&amp;"/"&amp;$AN295&amp;"期"))</f>
        <v/>
      </c>
      <c r="AG295" s="268" t="str">
        <f aca="false">IF(OR($AN295="",N($M295)=0),"",ROUND(N($K295)*$AO295/$AN295,2)+N($L295))</f>
        <v/>
      </c>
      <c r="AH295" s="268" t="str">
        <f aca="false">IF($AG295="","",MAX(0,ROUND($AG295-(N($Q295)+N($R295)+N($S295)),2)))</f>
        <v/>
      </c>
      <c r="AI295" s="268" t="str">
        <f aca="false">IF(OR(TRIM($B295&amp;$C295)="",NOT(ISNUMBER($D295))),"",SUMIFS($W$3:$W$1001,$AK$3:$AK$1001,$AK295,$D$3:$D$1001,"&lt;"&amp;$D295))</f>
        <v/>
      </c>
      <c r="AJ295" s="268" t="str">
        <f aca="false">IF(TRIM($B295&amp;$C295)="","",SUMIFS($W$3:$W$1001,$AK$3:$AK$1001,$AK295))</f>
        <v/>
      </c>
      <c r="AK295" s="270" t="str">
        <f aca="false">IF(TRIM($B295&amp;$C295)="","",TRIM($B295)&amp;"｜"&amp;TRIM($C295))</f>
        <v/>
      </c>
      <c r="AL295" s="268" t="str">
        <f aca="false">IF(TRIM($B295&amp;$C295)="","",MIN(N($O295),N($Q295)))</f>
        <v/>
      </c>
      <c r="AM295" s="271" t="str">
        <f aca="false">IF(ISNUMBER($D295),YEAR($D295),"")</f>
        <v/>
      </c>
      <c r="AN295" s="271" t="str">
        <f aca="false">IF(OR(TRIM($B295&amp;$C295)="",NOT(ISNUMBER($D295)),NOT(ISNUMBER($E295))),"",IF($E295&lt;$D295,"",IF(IF($AE295="半年付",2,IF($AE295="季度付",4,IF($AE295="月付",12,IF($AE295="半月付",24,1))))=1,1,MAX(1,ROUND(($E295-$D295+1)/365*IF($AE295="半年付",2,IF($AE295="季度付",4,IF($AE295="月付",12,IF($AE295="半月付",24,1)))),0)))))</f>
        <v/>
      </c>
      <c r="AO295" s="271" t="str">
        <f aca="true">IF($AN295="","",MIN($AN295,MAX(0,INT((TODAY()-付款宽限天数-$D295)/(($E295-$D295+1)/$AN295))+1)))</f>
        <v/>
      </c>
    </row>
    <row r="296" customFormat="false" ht="18" hidden="false" customHeight="false" outlineLevel="0" collapsed="false">
      <c r="F296" s="200" t="str">
        <f aca="true">IF(TRIM($B296&amp;$C296)="","",IF(OR(ISNUMBER(SEARCH("未",$A296)),ISNUMBER(SEARCH("送出",$A296)),AND(TRIM($A296)="",NOT(ISNUMBER($D296)),N($H296)=0)),"【合同未回】","")&amp;IF(NOT(ISNUMBER($E296)),IF(OR(ISNUMBER(SEARCH("未",$A296)),ISNUMBER(SEARCH("送出",$A296)),AND(TRIM($A296)="",NOT(ISNUMBER($D296)),N($H296)=0)),"","【未填合同期】"),IF($E296&lt;TODAY(),"【已到期】",IF($E296-TODAY()&lt;=提醒天数,"【即将到期，剩余"&amp;($E296-TODAY())&amp;"天】","【正常】")))&amp;IF(OR($AD296="安装免保",$AD296="技术免保",$AD296="质保期内"),"【"&amp;$AD296&amp;"】",""))</f>
        <v/>
      </c>
      <c r="K296" s="267" t="str">
        <f aca="false">IF(OR(N($H296)=0,N($I296)=0),"",ROUND(N($H296)*N($I296)*IF(N($J296)=0,1,N($J296)),2))</f>
        <v/>
      </c>
      <c r="M296" s="267" t="str">
        <f aca="false">IF(TRIM($B296&amp;$C296)="","",IF(AND(N($K296)=0,N($L296)=0),"",ROUND(N($K296)+N($L296),2)))</f>
        <v/>
      </c>
      <c r="S296" s="267"/>
      <c r="T296" s="268" t="str">
        <f aca="false">IF(TRIM($B296&amp;$C296)="","",IF(N($O296)=0,"",MAX(0,MIN(N($O296)-N($Q296),N($W296)))))</f>
        <v/>
      </c>
      <c r="U296" s="268" t="str">
        <f aca="false">IF(TRIM($B296&amp;$C296)="","",IF(N($Q296)&lt;=N($O296),"",N($Q296)-N($O296)))</f>
        <v/>
      </c>
      <c r="V296" s="268" t="str">
        <f aca="false">IF(OR(TRIM($B296&amp;$C296)="",$W296=""),"",MAX(0,N($W296))-N($T296))</f>
        <v/>
      </c>
      <c r="W296" s="268" t="str">
        <f aca="false">IF(TRIM($B296&amp;$C296)="","",IF(AND(N($M296)=0,N($Q296)+N($R296)+N($S296)=0),"",ROUND(N($M296)-N($Q296)-N($R296)-N($S296),2)))</f>
        <v/>
      </c>
      <c r="X296" s="269" t="str">
        <f aca="false">IF(TRIM($B296&amp;$C296)="","",IF(N($M296)=0,IF((N($Q296)+N($R296)+N($S296))=0,"—未填单价","未填单价，已收 "&amp;TEXT((N($Q296)+N($R296)+N($S296)),"#,##0.00")),IF(N($W296)&gt;0.005,"欠 "&amp;TEXT(N($W296),"#,##0.00")&amp;IF(N($T296)&gt;0,"（开票未到账 "&amp;TEXT(N($T296),"#,##0.00")&amp;"）","")&amp;IF(N($V296)&gt;0,"（未开票 "&amp;TEXT(N($V296),"#,##0.00")&amp;"）",""),IF(N($W296)&lt;-0.005,"多收 "&amp;TEXT(-N($W296),"#,##0.00"),"✔ 已结清")))&amp;IF(N($U296)&gt;0,"｜到账未开票 "&amp;TEXT(N($U296),"#,##0.00")&amp;"，待补票","")&amp;IF(N($R296)&gt;0,"｜收现 "&amp;TEXT(N($R296),"#,##0.00"),"")&amp;IF(N($S296)&gt;0,"｜收款不开票 "&amp;TEXT(N($S296),"#,##0.00"),""))</f>
        <v/>
      </c>
      <c r="Y296" s="312"/>
      <c r="AC296" s="267" t="str">
        <f aca="false">IF(OR(N($O296)=0,N($AB296)=0),"",ROUND(N($O296)/(1+N($AB296))*N($AB296),2))</f>
        <v/>
      </c>
      <c r="AD296" s="312"/>
      <c r="AE296" s="312"/>
      <c r="AF296" s="270" t="str">
        <f aca="false">IF($AN296="","",IF($AN296=1,IF($AO296&gt;=1,"一次性·已到收款期","一次性·未到期"),$AE296&amp;" 第"&amp;$AO296&amp;"/"&amp;$AN296&amp;"期"))</f>
        <v/>
      </c>
      <c r="AG296" s="268" t="str">
        <f aca="false">IF(OR($AN296="",N($M296)=0),"",ROUND(N($K296)*$AO296/$AN296,2)+N($L296))</f>
        <v/>
      </c>
      <c r="AH296" s="268" t="str">
        <f aca="false">IF($AG296="","",MAX(0,ROUND($AG296-(N($Q296)+N($R296)+N($S296)),2)))</f>
        <v/>
      </c>
      <c r="AI296" s="268" t="str">
        <f aca="false">IF(OR(TRIM($B296&amp;$C296)="",NOT(ISNUMBER($D296))),"",SUMIFS($W$3:$W$1001,$AK$3:$AK$1001,$AK296,$D$3:$D$1001,"&lt;"&amp;$D296))</f>
        <v/>
      </c>
      <c r="AJ296" s="268" t="str">
        <f aca="false">IF(TRIM($B296&amp;$C296)="","",SUMIFS($W$3:$W$1001,$AK$3:$AK$1001,$AK296))</f>
        <v/>
      </c>
      <c r="AK296" s="270" t="str">
        <f aca="false">IF(TRIM($B296&amp;$C296)="","",TRIM($B296)&amp;"｜"&amp;TRIM($C296))</f>
        <v/>
      </c>
      <c r="AL296" s="268" t="str">
        <f aca="false">IF(TRIM($B296&amp;$C296)="","",MIN(N($O296),N($Q296)))</f>
        <v/>
      </c>
      <c r="AM296" s="271" t="str">
        <f aca="false">IF(ISNUMBER($D296),YEAR($D296),"")</f>
        <v/>
      </c>
      <c r="AN296" s="271" t="str">
        <f aca="false">IF(OR(TRIM($B296&amp;$C296)="",NOT(ISNUMBER($D296)),NOT(ISNUMBER($E296))),"",IF($E296&lt;$D296,"",IF(IF($AE296="半年付",2,IF($AE296="季度付",4,IF($AE296="月付",12,IF($AE296="半月付",24,1))))=1,1,MAX(1,ROUND(($E296-$D296+1)/365*IF($AE296="半年付",2,IF($AE296="季度付",4,IF($AE296="月付",12,IF($AE296="半月付",24,1)))),0)))))</f>
        <v/>
      </c>
      <c r="AO296" s="271" t="str">
        <f aca="true">IF($AN296="","",MIN($AN296,MAX(0,INT((TODAY()-付款宽限天数-$D296)/(($E296-$D296+1)/$AN296))+1)))</f>
        <v/>
      </c>
    </row>
    <row r="297" customFormat="false" ht="18" hidden="false" customHeight="false" outlineLevel="0" collapsed="false">
      <c r="F297" s="200" t="str">
        <f aca="true">IF(TRIM($B297&amp;$C297)="","",IF(OR(ISNUMBER(SEARCH("未",$A297)),ISNUMBER(SEARCH("送出",$A297)),AND(TRIM($A297)="",NOT(ISNUMBER($D297)),N($H297)=0)),"【合同未回】","")&amp;IF(NOT(ISNUMBER($E297)),IF(OR(ISNUMBER(SEARCH("未",$A297)),ISNUMBER(SEARCH("送出",$A297)),AND(TRIM($A297)="",NOT(ISNUMBER($D297)),N($H297)=0)),"","【未填合同期】"),IF($E297&lt;TODAY(),"【已到期】",IF($E297-TODAY()&lt;=提醒天数,"【即将到期，剩余"&amp;($E297-TODAY())&amp;"天】","【正常】")))&amp;IF(OR($AD297="安装免保",$AD297="技术免保",$AD297="质保期内"),"【"&amp;$AD297&amp;"】",""))</f>
        <v/>
      </c>
      <c r="K297" s="267" t="str">
        <f aca="false">IF(OR(N($H297)=0,N($I297)=0),"",ROUND(N($H297)*N($I297)*IF(N($J297)=0,1,N($J297)),2))</f>
        <v/>
      </c>
      <c r="M297" s="267" t="str">
        <f aca="false">IF(TRIM($B297&amp;$C297)="","",IF(AND(N($K297)=0,N($L297)=0),"",ROUND(N($K297)+N($L297),2)))</f>
        <v/>
      </c>
      <c r="S297" s="267"/>
      <c r="T297" s="268" t="str">
        <f aca="false">IF(TRIM($B297&amp;$C297)="","",IF(N($O297)=0,"",MAX(0,MIN(N($O297)-N($Q297),N($W297)))))</f>
        <v/>
      </c>
      <c r="U297" s="268" t="str">
        <f aca="false">IF(TRIM($B297&amp;$C297)="","",IF(N($Q297)&lt;=N($O297),"",N($Q297)-N($O297)))</f>
        <v/>
      </c>
      <c r="V297" s="268" t="str">
        <f aca="false">IF(OR(TRIM($B297&amp;$C297)="",$W297=""),"",MAX(0,N($W297))-N($T297))</f>
        <v/>
      </c>
      <c r="W297" s="268" t="str">
        <f aca="false">IF(TRIM($B297&amp;$C297)="","",IF(AND(N($M297)=0,N($Q297)+N($R297)+N($S297)=0),"",ROUND(N($M297)-N($Q297)-N($R297)-N($S297),2)))</f>
        <v/>
      </c>
      <c r="X297" s="269" t="str">
        <f aca="false">IF(TRIM($B297&amp;$C297)="","",IF(N($M297)=0,IF((N($Q297)+N($R297)+N($S297))=0,"—未填单价","未填单价，已收 "&amp;TEXT((N($Q297)+N($R297)+N($S297)),"#,##0.00")),IF(N($W297)&gt;0.005,"欠 "&amp;TEXT(N($W297),"#,##0.00")&amp;IF(N($T297)&gt;0,"（开票未到账 "&amp;TEXT(N($T297),"#,##0.00")&amp;"）","")&amp;IF(N($V297)&gt;0,"（未开票 "&amp;TEXT(N($V297),"#,##0.00")&amp;"）",""),IF(N($W297)&lt;-0.005,"多收 "&amp;TEXT(-N($W297),"#,##0.00"),"✔ 已结清")))&amp;IF(N($U297)&gt;0,"｜到账未开票 "&amp;TEXT(N($U297),"#,##0.00")&amp;"，待补票","")&amp;IF(N($R297)&gt;0,"｜收现 "&amp;TEXT(N($R297),"#,##0.00"),"")&amp;IF(N($S297)&gt;0,"｜收款不开票 "&amp;TEXT(N($S297),"#,##0.00"),""))</f>
        <v/>
      </c>
      <c r="Y297" s="312"/>
      <c r="AC297" s="267" t="str">
        <f aca="false">IF(OR(N($O297)=0,N($AB297)=0),"",ROUND(N($O297)/(1+N($AB297))*N($AB297),2))</f>
        <v/>
      </c>
      <c r="AD297" s="312"/>
      <c r="AE297" s="312"/>
      <c r="AF297" s="270" t="str">
        <f aca="false">IF($AN297="","",IF($AN297=1,IF($AO297&gt;=1,"一次性·已到收款期","一次性·未到期"),$AE297&amp;" 第"&amp;$AO297&amp;"/"&amp;$AN297&amp;"期"))</f>
        <v/>
      </c>
      <c r="AG297" s="268" t="str">
        <f aca="false">IF(OR($AN297="",N($M297)=0),"",ROUND(N($K297)*$AO297/$AN297,2)+N($L297))</f>
        <v/>
      </c>
      <c r="AH297" s="268" t="str">
        <f aca="false">IF($AG297="","",MAX(0,ROUND($AG297-(N($Q297)+N($R297)+N($S297)),2)))</f>
        <v/>
      </c>
      <c r="AI297" s="268" t="str">
        <f aca="false">IF(OR(TRIM($B297&amp;$C297)="",NOT(ISNUMBER($D297))),"",SUMIFS($W$3:$W$1001,$AK$3:$AK$1001,$AK297,$D$3:$D$1001,"&lt;"&amp;$D297))</f>
        <v/>
      </c>
      <c r="AJ297" s="268" t="str">
        <f aca="false">IF(TRIM($B297&amp;$C297)="","",SUMIFS($W$3:$W$1001,$AK$3:$AK$1001,$AK297))</f>
        <v/>
      </c>
      <c r="AK297" s="270" t="str">
        <f aca="false">IF(TRIM($B297&amp;$C297)="","",TRIM($B297)&amp;"｜"&amp;TRIM($C297))</f>
        <v/>
      </c>
      <c r="AL297" s="268" t="str">
        <f aca="false">IF(TRIM($B297&amp;$C297)="","",MIN(N($O297),N($Q297)))</f>
        <v/>
      </c>
      <c r="AM297" s="271" t="str">
        <f aca="false">IF(ISNUMBER($D297),YEAR($D297),"")</f>
        <v/>
      </c>
      <c r="AN297" s="271" t="str">
        <f aca="false">IF(OR(TRIM($B297&amp;$C297)="",NOT(ISNUMBER($D297)),NOT(ISNUMBER($E297))),"",IF($E297&lt;$D297,"",IF(IF($AE297="半年付",2,IF($AE297="季度付",4,IF($AE297="月付",12,IF($AE297="半月付",24,1))))=1,1,MAX(1,ROUND(($E297-$D297+1)/365*IF($AE297="半年付",2,IF($AE297="季度付",4,IF($AE297="月付",12,IF($AE297="半月付",24,1)))),0)))))</f>
        <v/>
      </c>
      <c r="AO297" s="271" t="str">
        <f aca="true">IF($AN297="","",MIN($AN297,MAX(0,INT((TODAY()-付款宽限天数-$D297)/(($E297-$D297+1)/$AN297))+1)))</f>
        <v/>
      </c>
    </row>
    <row r="298" customFormat="false" ht="18" hidden="false" customHeight="false" outlineLevel="0" collapsed="false">
      <c r="F298" s="200" t="str">
        <f aca="true">IF(TRIM($B298&amp;$C298)="","",IF(OR(ISNUMBER(SEARCH("未",$A298)),ISNUMBER(SEARCH("送出",$A298)),AND(TRIM($A298)="",NOT(ISNUMBER($D298)),N($H298)=0)),"【合同未回】","")&amp;IF(NOT(ISNUMBER($E298)),IF(OR(ISNUMBER(SEARCH("未",$A298)),ISNUMBER(SEARCH("送出",$A298)),AND(TRIM($A298)="",NOT(ISNUMBER($D298)),N($H298)=0)),"","【未填合同期】"),IF($E298&lt;TODAY(),"【已到期】",IF($E298-TODAY()&lt;=提醒天数,"【即将到期，剩余"&amp;($E298-TODAY())&amp;"天】","【正常】")))&amp;IF(OR($AD298="安装免保",$AD298="技术免保",$AD298="质保期内"),"【"&amp;$AD298&amp;"】",""))</f>
        <v/>
      </c>
      <c r="K298" s="267" t="str">
        <f aca="false">IF(OR(N($H298)=0,N($I298)=0),"",ROUND(N($H298)*N($I298)*IF(N($J298)=0,1,N($J298)),2))</f>
        <v/>
      </c>
      <c r="M298" s="267" t="str">
        <f aca="false">IF(TRIM($B298&amp;$C298)="","",IF(AND(N($K298)=0,N($L298)=0),"",ROUND(N($K298)+N($L298),2)))</f>
        <v/>
      </c>
      <c r="S298" s="267"/>
      <c r="T298" s="268" t="str">
        <f aca="false">IF(TRIM($B298&amp;$C298)="","",IF(N($O298)=0,"",MAX(0,MIN(N($O298)-N($Q298),N($W298)))))</f>
        <v/>
      </c>
      <c r="U298" s="268" t="str">
        <f aca="false">IF(TRIM($B298&amp;$C298)="","",IF(N($Q298)&lt;=N($O298),"",N($Q298)-N($O298)))</f>
        <v/>
      </c>
      <c r="V298" s="268" t="str">
        <f aca="false">IF(OR(TRIM($B298&amp;$C298)="",$W298=""),"",MAX(0,N($W298))-N($T298))</f>
        <v/>
      </c>
      <c r="W298" s="268" t="str">
        <f aca="false">IF(TRIM($B298&amp;$C298)="","",IF(AND(N($M298)=0,N($Q298)+N($R298)+N($S298)=0),"",ROUND(N($M298)-N($Q298)-N($R298)-N($S298),2)))</f>
        <v/>
      </c>
      <c r="X298" s="269" t="str">
        <f aca="false">IF(TRIM($B298&amp;$C298)="","",IF(N($M298)=0,IF((N($Q298)+N($R298)+N($S298))=0,"—未填单价","未填单价，已收 "&amp;TEXT((N($Q298)+N($R298)+N($S298)),"#,##0.00")),IF(N($W298)&gt;0.005,"欠 "&amp;TEXT(N($W298),"#,##0.00")&amp;IF(N($T298)&gt;0,"（开票未到账 "&amp;TEXT(N($T298),"#,##0.00")&amp;"）","")&amp;IF(N($V298)&gt;0,"（未开票 "&amp;TEXT(N($V298),"#,##0.00")&amp;"）",""),IF(N($W298)&lt;-0.005,"多收 "&amp;TEXT(-N($W298),"#,##0.00"),"✔ 已结清")))&amp;IF(N($U298)&gt;0,"｜到账未开票 "&amp;TEXT(N($U298),"#,##0.00")&amp;"，待补票","")&amp;IF(N($R298)&gt;0,"｜收现 "&amp;TEXT(N($R298),"#,##0.00"),"")&amp;IF(N($S298)&gt;0,"｜收款不开票 "&amp;TEXT(N($S298),"#,##0.00"),""))</f>
        <v/>
      </c>
      <c r="Y298" s="312"/>
      <c r="AC298" s="267" t="str">
        <f aca="false">IF(OR(N($O298)=0,N($AB298)=0),"",ROUND(N($O298)/(1+N($AB298))*N($AB298),2))</f>
        <v/>
      </c>
      <c r="AD298" s="312"/>
      <c r="AE298" s="312"/>
      <c r="AF298" s="270" t="str">
        <f aca="false">IF($AN298="","",IF($AN298=1,IF($AO298&gt;=1,"一次性·已到收款期","一次性·未到期"),$AE298&amp;" 第"&amp;$AO298&amp;"/"&amp;$AN298&amp;"期"))</f>
        <v/>
      </c>
      <c r="AG298" s="268" t="str">
        <f aca="false">IF(OR($AN298="",N($M298)=0),"",ROUND(N($K298)*$AO298/$AN298,2)+N($L298))</f>
        <v/>
      </c>
      <c r="AH298" s="268" t="str">
        <f aca="false">IF($AG298="","",MAX(0,ROUND($AG298-(N($Q298)+N($R298)+N($S298)),2)))</f>
        <v/>
      </c>
      <c r="AI298" s="268" t="str">
        <f aca="false">IF(OR(TRIM($B298&amp;$C298)="",NOT(ISNUMBER($D298))),"",SUMIFS($W$3:$W$1001,$AK$3:$AK$1001,$AK298,$D$3:$D$1001,"&lt;"&amp;$D298))</f>
        <v/>
      </c>
      <c r="AJ298" s="268" t="str">
        <f aca="false">IF(TRIM($B298&amp;$C298)="","",SUMIFS($W$3:$W$1001,$AK$3:$AK$1001,$AK298))</f>
        <v/>
      </c>
      <c r="AK298" s="270" t="str">
        <f aca="false">IF(TRIM($B298&amp;$C298)="","",TRIM($B298)&amp;"｜"&amp;TRIM($C298))</f>
        <v/>
      </c>
      <c r="AL298" s="268" t="str">
        <f aca="false">IF(TRIM($B298&amp;$C298)="","",MIN(N($O298),N($Q298)))</f>
        <v/>
      </c>
      <c r="AM298" s="271" t="str">
        <f aca="false">IF(ISNUMBER($D298),YEAR($D298),"")</f>
        <v/>
      </c>
      <c r="AN298" s="271" t="str">
        <f aca="false">IF(OR(TRIM($B298&amp;$C298)="",NOT(ISNUMBER($D298)),NOT(ISNUMBER($E298))),"",IF($E298&lt;$D298,"",IF(IF($AE298="半年付",2,IF($AE298="季度付",4,IF($AE298="月付",12,IF($AE298="半月付",24,1))))=1,1,MAX(1,ROUND(($E298-$D298+1)/365*IF($AE298="半年付",2,IF($AE298="季度付",4,IF($AE298="月付",12,IF($AE298="半月付",24,1)))),0)))))</f>
        <v/>
      </c>
      <c r="AO298" s="271" t="str">
        <f aca="true">IF($AN298="","",MIN($AN298,MAX(0,INT((TODAY()-付款宽限天数-$D298)/(($E298-$D298+1)/$AN298))+1)))</f>
        <v/>
      </c>
    </row>
    <row r="299" customFormat="false" ht="18" hidden="false" customHeight="false" outlineLevel="0" collapsed="false">
      <c r="F299" s="200" t="str">
        <f aca="true">IF(TRIM($B299&amp;$C299)="","",IF(OR(ISNUMBER(SEARCH("未",$A299)),ISNUMBER(SEARCH("送出",$A299)),AND(TRIM($A299)="",NOT(ISNUMBER($D299)),N($H299)=0)),"【合同未回】","")&amp;IF(NOT(ISNUMBER($E299)),IF(OR(ISNUMBER(SEARCH("未",$A299)),ISNUMBER(SEARCH("送出",$A299)),AND(TRIM($A299)="",NOT(ISNUMBER($D299)),N($H299)=0)),"","【未填合同期】"),IF($E299&lt;TODAY(),"【已到期】",IF($E299-TODAY()&lt;=提醒天数,"【即将到期，剩余"&amp;($E299-TODAY())&amp;"天】","【正常】")))&amp;IF(OR($AD299="安装免保",$AD299="技术免保",$AD299="质保期内"),"【"&amp;$AD299&amp;"】",""))</f>
        <v/>
      </c>
      <c r="K299" s="267" t="str">
        <f aca="false">IF(OR(N($H299)=0,N($I299)=0),"",ROUND(N($H299)*N($I299)*IF(N($J299)=0,1,N($J299)),2))</f>
        <v/>
      </c>
      <c r="M299" s="267" t="str">
        <f aca="false">IF(TRIM($B299&amp;$C299)="","",IF(AND(N($K299)=0,N($L299)=0),"",ROUND(N($K299)+N($L299),2)))</f>
        <v/>
      </c>
      <c r="S299" s="267"/>
      <c r="T299" s="268" t="str">
        <f aca="false">IF(TRIM($B299&amp;$C299)="","",IF(N($O299)=0,"",MAX(0,MIN(N($O299)-N($Q299),N($W299)))))</f>
        <v/>
      </c>
      <c r="U299" s="268" t="str">
        <f aca="false">IF(TRIM($B299&amp;$C299)="","",IF(N($Q299)&lt;=N($O299),"",N($Q299)-N($O299)))</f>
        <v/>
      </c>
      <c r="V299" s="268" t="str">
        <f aca="false">IF(OR(TRIM($B299&amp;$C299)="",$W299=""),"",MAX(0,N($W299))-N($T299))</f>
        <v/>
      </c>
      <c r="W299" s="268" t="str">
        <f aca="false">IF(TRIM($B299&amp;$C299)="","",IF(AND(N($M299)=0,N($Q299)+N($R299)+N($S299)=0),"",ROUND(N($M299)-N($Q299)-N($R299)-N($S299),2)))</f>
        <v/>
      </c>
      <c r="X299" s="269" t="str">
        <f aca="false">IF(TRIM($B299&amp;$C299)="","",IF(N($M299)=0,IF((N($Q299)+N($R299)+N($S299))=0,"—未填单价","未填单价，已收 "&amp;TEXT((N($Q299)+N($R299)+N($S299)),"#,##0.00")),IF(N($W299)&gt;0.005,"欠 "&amp;TEXT(N($W299),"#,##0.00")&amp;IF(N($T299)&gt;0,"（开票未到账 "&amp;TEXT(N($T299),"#,##0.00")&amp;"）","")&amp;IF(N($V299)&gt;0,"（未开票 "&amp;TEXT(N($V299),"#,##0.00")&amp;"）",""),IF(N($W299)&lt;-0.005,"多收 "&amp;TEXT(-N($W299),"#,##0.00"),"✔ 已结清")))&amp;IF(N($U299)&gt;0,"｜到账未开票 "&amp;TEXT(N($U299),"#,##0.00")&amp;"，待补票","")&amp;IF(N($R299)&gt;0,"｜收现 "&amp;TEXT(N($R299),"#,##0.00"),"")&amp;IF(N($S299)&gt;0,"｜收款不开票 "&amp;TEXT(N($S299),"#,##0.00"),""))</f>
        <v/>
      </c>
      <c r="Y299" s="312"/>
      <c r="AC299" s="267" t="str">
        <f aca="false">IF(OR(N($O299)=0,N($AB299)=0),"",ROUND(N($O299)/(1+N($AB299))*N($AB299),2))</f>
        <v/>
      </c>
      <c r="AD299" s="312"/>
      <c r="AE299" s="312"/>
      <c r="AF299" s="270" t="str">
        <f aca="false">IF($AN299="","",IF($AN299=1,IF($AO299&gt;=1,"一次性·已到收款期","一次性·未到期"),$AE299&amp;" 第"&amp;$AO299&amp;"/"&amp;$AN299&amp;"期"))</f>
        <v/>
      </c>
      <c r="AG299" s="268" t="str">
        <f aca="false">IF(OR($AN299="",N($M299)=0),"",ROUND(N($K299)*$AO299/$AN299,2)+N($L299))</f>
        <v/>
      </c>
      <c r="AH299" s="268" t="str">
        <f aca="false">IF($AG299="","",MAX(0,ROUND($AG299-(N($Q299)+N($R299)+N($S299)),2)))</f>
        <v/>
      </c>
      <c r="AI299" s="268" t="str">
        <f aca="false">IF(OR(TRIM($B299&amp;$C299)="",NOT(ISNUMBER($D299))),"",SUMIFS($W$3:$W$1001,$AK$3:$AK$1001,$AK299,$D$3:$D$1001,"&lt;"&amp;$D299))</f>
        <v/>
      </c>
      <c r="AJ299" s="268" t="str">
        <f aca="false">IF(TRIM($B299&amp;$C299)="","",SUMIFS($W$3:$W$1001,$AK$3:$AK$1001,$AK299))</f>
        <v/>
      </c>
      <c r="AK299" s="270" t="str">
        <f aca="false">IF(TRIM($B299&amp;$C299)="","",TRIM($B299)&amp;"｜"&amp;TRIM($C299))</f>
        <v/>
      </c>
      <c r="AL299" s="268" t="str">
        <f aca="false">IF(TRIM($B299&amp;$C299)="","",MIN(N($O299),N($Q299)))</f>
        <v/>
      </c>
      <c r="AM299" s="271" t="str">
        <f aca="false">IF(ISNUMBER($D299),YEAR($D299),"")</f>
        <v/>
      </c>
      <c r="AN299" s="271" t="str">
        <f aca="false">IF(OR(TRIM($B299&amp;$C299)="",NOT(ISNUMBER($D299)),NOT(ISNUMBER($E299))),"",IF($E299&lt;$D299,"",IF(IF($AE299="半年付",2,IF($AE299="季度付",4,IF($AE299="月付",12,IF($AE299="半月付",24,1))))=1,1,MAX(1,ROUND(($E299-$D299+1)/365*IF($AE299="半年付",2,IF($AE299="季度付",4,IF($AE299="月付",12,IF($AE299="半月付",24,1)))),0)))))</f>
        <v/>
      </c>
      <c r="AO299" s="271" t="str">
        <f aca="true">IF($AN299="","",MIN($AN299,MAX(0,INT((TODAY()-付款宽限天数-$D299)/(($E299-$D299+1)/$AN299))+1)))</f>
        <v/>
      </c>
    </row>
    <row r="300" customFormat="false" ht="18" hidden="false" customHeight="false" outlineLevel="0" collapsed="false">
      <c r="F300" s="200" t="str">
        <f aca="true">IF(TRIM($B300&amp;$C300)="","",IF(OR(ISNUMBER(SEARCH("未",$A300)),ISNUMBER(SEARCH("送出",$A300)),AND(TRIM($A300)="",NOT(ISNUMBER($D300)),N($H300)=0)),"【合同未回】","")&amp;IF(NOT(ISNUMBER($E300)),IF(OR(ISNUMBER(SEARCH("未",$A300)),ISNUMBER(SEARCH("送出",$A300)),AND(TRIM($A300)="",NOT(ISNUMBER($D300)),N($H300)=0)),"","【未填合同期】"),IF($E300&lt;TODAY(),"【已到期】",IF($E300-TODAY()&lt;=提醒天数,"【即将到期，剩余"&amp;($E300-TODAY())&amp;"天】","【正常】")))&amp;IF(OR($AD300="安装免保",$AD300="技术免保",$AD300="质保期内"),"【"&amp;$AD300&amp;"】",""))</f>
        <v/>
      </c>
      <c r="K300" s="267" t="str">
        <f aca="false">IF(OR(N($H300)=0,N($I300)=0),"",ROUND(N($H300)*N($I300)*IF(N($J300)=0,1,N($J300)),2))</f>
        <v/>
      </c>
      <c r="M300" s="267" t="str">
        <f aca="false">IF(TRIM($B300&amp;$C300)="","",IF(AND(N($K300)=0,N($L300)=0),"",ROUND(N($K300)+N($L300),2)))</f>
        <v/>
      </c>
      <c r="S300" s="267"/>
      <c r="T300" s="268" t="str">
        <f aca="false">IF(TRIM($B300&amp;$C300)="","",IF(N($O300)=0,"",MAX(0,MIN(N($O300)-N($Q300),N($W300)))))</f>
        <v/>
      </c>
      <c r="U300" s="268" t="str">
        <f aca="false">IF(TRIM($B300&amp;$C300)="","",IF(N($Q300)&lt;=N($O300),"",N($Q300)-N($O300)))</f>
        <v/>
      </c>
      <c r="V300" s="268" t="str">
        <f aca="false">IF(OR(TRIM($B300&amp;$C300)="",$W300=""),"",MAX(0,N($W300))-N($T300))</f>
        <v/>
      </c>
      <c r="W300" s="268" t="str">
        <f aca="false">IF(TRIM($B300&amp;$C300)="","",IF(AND(N($M300)=0,N($Q300)+N($R300)+N($S300)=0),"",ROUND(N($M300)-N($Q300)-N($R300)-N($S300),2)))</f>
        <v/>
      </c>
      <c r="X300" s="269" t="str">
        <f aca="false">IF(TRIM($B300&amp;$C300)="","",IF(N($M300)=0,IF((N($Q300)+N($R300)+N($S300))=0,"—未填单价","未填单价，已收 "&amp;TEXT((N($Q300)+N($R300)+N($S300)),"#,##0.00")),IF(N($W300)&gt;0.005,"欠 "&amp;TEXT(N($W300),"#,##0.00")&amp;IF(N($T300)&gt;0,"（开票未到账 "&amp;TEXT(N($T300),"#,##0.00")&amp;"）","")&amp;IF(N($V300)&gt;0,"（未开票 "&amp;TEXT(N($V300),"#,##0.00")&amp;"）",""),IF(N($W300)&lt;-0.005,"多收 "&amp;TEXT(-N($W300),"#,##0.00"),"✔ 已结清")))&amp;IF(N($U300)&gt;0,"｜到账未开票 "&amp;TEXT(N($U300),"#,##0.00")&amp;"，待补票","")&amp;IF(N($R300)&gt;0,"｜收现 "&amp;TEXT(N($R300),"#,##0.00"),"")&amp;IF(N($S300)&gt;0,"｜收款不开票 "&amp;TEXT(N($S300),"#,##0.00"),""))</f>
        <v/>
      </c>
      <c r="Y300" s="312"/>
      <c r="AC300" s="267" t="str">
        <f aca="false">IF(OR(N($O300)=0,N($AB300)=0),"",ROUND(N($O300)/(1+N($AB300))*N($AB300),2))</f>
        <v/>
      </c>
      <c r="AD300" s="312"/>
      <c r="AE300" s="312"/>
      <c r="AF300" s="270" t="str">
        <f aca="false">IF($AN300="","",IF($AN300=1,IF($AO300&gt;=1,"一次性·已到收款期","一次性·未到期"),$AE300&amp;" 第"&amp;$AO300&amp;"/"&amp;$AN300&amp;"期"))</f>
        <v/>
      </c>
      <c r="AG300" s="268" t="str">
        <f aca="false">IF(OR($AN300="",N($M300)=0),"",ROUND(N($K300)*$AO300/$AN300,2)+N($L300))</f>
        <v/>
      </c>
      <c r="AH300" s="268" t="str">
        <f aca="false">IF($AG300="","",MAX(0,ROUND($AG300-(N($Q300)+N($R300)+N($S300)),2)))</f>
        <v/>
      </c>
      <c r="AI300" s="268" t="str">
        <f aca="false">IF(OR(TRIM($B300&amp;$C300)="",NOT(ISNUMBER($D300))),"",SUMIFS($W$3:$W$1001,$AK$3:$AK$1001,$AK300,$D$3:$D$1001,"&lt;"&amp;$D300))</f>
        <v/>
      </c>
      <c r="AJ300" s="268" t="str">
        <f aca="false">IF(TRIM($B300&amp;$C300)="","",SUMIFS($W$3:$W$1001,$AK$3:$AK$1001,$AK300))</f>
        <v/>
      </c>
      <c r="AK300" s="270" t="str">
        <f aca="false">IF(TRIM($B300&amp;$C300)="","",TRIM($B300)&amp;"｜"&amp;TRIM($C300))</f>
        <v/>
      </c>
      <c r="AL300" s="268" t="str">
        <f aca="false">IF(TRIM($B300&amp;$C300)="","",MIN(N($O300),N($Q300)))</f>
        <v/>
      </c>
      <c r="AM300" s="271" t="str">
        <f aca="false">IF(ISNUMBER($D300),YEAR($D300),"")</f>
        <v/>
      </c>
      <c r="AN300" s="271" t="str">
        <f aca="false">IF(OR(TRIM($B300&amp;$C300)="",NOT(ISNUMBER($D300)),NOT(ISNUMBER($E300))),"",IF($E300&lt;$D300,"",IF(IF($AE300="半年付",2,IF($AE300="季度付",4,IF($AE300="月付",12,IF($AE300="半月付",24,1))))=1,1,MAX(1,ROUND(($E300-$D300+1)/365*IF($AE300="半年付",2,IF($AE300="季度付",4,IF($AE300="月付",12,IF($AE300="半月付",24,1)))),0)))))</f>
        <v/>
      </c>
      <c r="AO300" s="271" t="str">
        <f aca="true">IF($AN300="","",MIN($AN300,MAX(0,INT((TODAY()-付款宽限天数-$D300)/(($E300-$D300+1)/$AN300))+1)))</f>
        <v/>
      </c>
    </row>
    <row r="301" customFormat="false" ht="18" hidden="false" customHeight="false" outlineLevel="0" collapsed="false">
      <c r="F301" s="200" t="str">
        <f aca="true">IF(TRIM($B301&amp;$C301)="","",IF(OR(ISNUMBER(SEARCH("未",$A301)),ISNUMBER(SEARCH("送出",$A301)),AND(TRIM($A301)="",NOT(ISNUMBER($D301)),N($H301)=0)),"【合同未回】","")&amp;IF(NOT(ISNUMBER($E301)),IF(OR(ISNUMBER(SEARCH("未",$A301)),ISNUMBER(SEARCH("送出",$A301)),AND(TRIM($A301)="",NOT(ISNUMBER($D301)),N($H301)=0)),"","【未填合同期】"),IF($E301&lt;TODAY(),"【已到期】",IF($E301-TODAY()&lt;=提醒天数,"【即将到期，剩余"&amp;($E301-TODAY())&amp;"天】","【正常】")))&amp;IF(OR($AD301="安装免保",$AD301="技术免保",$AD301="质保期内"),"【"&amp;$AD301&amp;"】",""))</f>
        <v/>
      </c>
      <c r="K301" s="267" t="str">
        <f aca="false">IF(OR(N($H301)=0,N($I301)=0),"",ROUND(N($H301)*N($I301)*IF(N($J301)=0,1,N($J301)),2))</f>
        <v/>
      </c>
      <c r="M301" s="267" t="str">
        <f aca="false">IF(TRIM($B301&amp;$C301)="","",IF(AND(N($K301)=0,N($L301)=0),"",ROUND(N($K301)+N($L301),2)))</f>
        <v/>
      </c>
      <c r="S301" s="267"/>
      <c r="T301" s="268" t="str">
        <f aca="false">IF(TRIM($B301&amp;$C301)="","",IF(N($O301)=0,"",MAX(0,MIN(N($O301)-N($Q301),N($W301)))))</f>
        <v/>
      </c>
      <c r="U301" s="268" t="str">
        <f aca="false">IF(TRIM($B301&amp;$C301)="","",IF(N($Q301)&lt;=N($O301),"",N($Q301)-N($O301)))</f>
        <v/>
      </c>
      <c r="V301" s="268" t="str">
        <f aca="false">IF(OR(TRIM($B301&amp;$C301)="",$W301=""),"",MAX(0,N($W301))-N($T301))</f>
        <v/>
      </c>
      <c r="W301" s="268" t="str">
        <f aca="false">IF(TRIM($B301&amp;$C301)="","",IF(AND(N($M301)=0,N($Q301)+N($R301)+N($S301)=0),"",ROUND(N($M301)-N($Q301)-N($R301)-N($S301),2)))</f>
        <v/>
      </c>
      <c r="X301" s="269" t="str">
        <f aca="false">IF(TRIM($B301&amp;$C301)="","",IF(N($M301)=0,IF((N($Q301)+N($R301)+N($S301))=0,"—未填单价","未填单价，已收 "&amp;TEXT((N($Q301)+N($R301)+N($S301)),"#,##0.00")),IF(N($W301)&gt;0.005,"欠 "&amp;TEXT(N($W301),"#,##0.00")&amp;IF(N($T301)&gt;0,"（开票未到账 "&amp;TEXT(N($T301),"#,##0.00")&amp;"）","")&amp;IF(N($V301)&gt;0,"（未开票 "&amp;TEXT(N($V301),"#,##0.00")&amp;"）",""),IF(N($W301)&lt;-0.005,"多收 "&amp;TEXT(-N($W301),"#,##0.00"),"✔ 已结清")))&amp;IF(N($U301)&gt;0,"｜到账未开票 "&amp;TEXT(N($U301),"#,##0.00")&amp;"，待补票","")&amp;IF(N($R301)&gt;0,"｜收现 "&amp;TEXT(N($R301),"#,##0.00"),"")&amp;IF(N($S301)&gt;0,"｜收款不开票 "&amp;TEXT(N($S301),"#,##0.00"),""))</f>
        <v/>
      </c>
      <c r="Y301" s="312"/>
      <c r="AC301" s="267" t="str">
        <f aca="false">IF(OR(N($O301)=0,N($AB301)=0),"",ROUND(N($O301)/(1+N($AB301))*N($AB301),2))</f>
        <v/>
      </c>
      <c r="AD301" s="312"/>
      <c r="AE301" s="312"/>
      <c r="AF301" s="270" t="str">
        <f aca="false">IF($AN301="","",IF($AN301=1,IF($AO301&gt;=1,"一次性·已到收款期","一次性·未到期"),$AE301&amp;" 第"&amp;$AO301&amp;"/"&amp;$AN301&amp;"期"))</f>
        <v/>
      </c>
      <c r="AG301" s="268" t="str">
        <f aca="false">IF(OR($AN301="",N($M301)=0),"",ROUND(N($K301)*$AO301/$AN301,2)+N($L301))</f>
        <v/>
      </c>
      <c r="AH301" s="268" t="str">
        <f aca="false">IF($AG301="","",MAX(0,ROUND($AG301-(N($Q301)+N($R301)+N($S301)),2)))</f>
        <v/>
      </c>
      <c r="AI301" s="268" t="str">
        <f aca="false">IF(OR(TRIM($B301&amp;$C301)="",NOT(ISNUMBER($D301))),"",SUMIFS($W$3:$W$1001,$AK$3:$AK$1001,$AK301,$D$3:$D$1001,"&lt;"&amp;$D301))</f>
        <v/>
      </c>
      <c r="AJ301" s="268" t="str">
        <f aca="false">IF(TRIM($B301&amp;$C301)="","",SUMIFS($W$3:$W$1001,$AK$3:$AK$1001,$AK301))</f>
        <v/>
      </c>
      <c r="AK301" s="270" t="str">
        <f aca="false">IF(TRIM($B301&amp;$C301)="","",TRIM($B301)&amp;"｜"&amp;TRIM($C301))</f>
        <v/>
      </c>
      <c r="AL301" s="268" t="str">
        <f aca="false">IF(TRIM($B301&amp;$C301)="","",MIN(N($O301),N($Q301)))</f>
        <v/>
      </c>
      <c r="AM301" s="271" t="str">
        <f aca="false">IF(ISNUMBER($D301),YEAR($D301),"")</f>
        <v/>
      </c>
      <c r="AN301" s="271" t="str">
        <f aca="false">IF(OR(TRIM($B301&amp;$C301)="",NOT(ISNUMBER($D301)),NOT(ISNUMBER($E301))),"",IF($E301&lt;$D301,"",IF(IF($AE301="半年付",2,IF($AE301="季度付",4,IF($AE301="月付",12,IF($AE301="半月付",24,1))))=1,1,MAX(1,ROUND(($E301-$D301+1)/365*IF($AE301="半年付",2,IF($AE301="季度付",4,IF($AE301="月付",12,IF($AE301="半月付",24,1)))),0)))))</f>
        <v/>
      </c>
      <c r="AO301" s="271" t="str">
        <f aca="true">IF($AN301="","",MIN($AN301,MAX(0,INT((TODAY()-付款宽限天数-$D301)/(($E301-$D301+1)/$AN301))+1)))</f>
        <v/>
      </c>
    </row>
    <row r="302" customFormat="false" ht="18" hidden="false" customHeight="false" outlineLevel="0" collapsed="false">
      <c r="F302" s="200" t="str">
        <f aca="true">IF(TRIM($B302&amp;$C302)="","",IF(OR(ISNUMBER(SEARCH("未",$A302)),ISNUMBER(SEARCH("送出",$A302)),AND(TRIM($A302)="",NOT(ISNUMBER($D302)),N($H302)=0)),"【合同未回】","")&amp;IF(NOT(ISNUMBER($E302)),IF(OR(ISNUMBER(SEARCH("未",$A302)),ISNUMBER(SEARCH("送出",$A302)),AND(TRIM($A302)="",NOT(ISNUMBER($D302)),N($H302)=0)),"","【未填合同期】"),IF($E302&lt;TODAY(),"【已到期】",IF($E302-TODAY()&lt;=提醒天数,"【即将到期，剩余"&amp;($E302-TODAY())&amp;"天】","【正常】")))&amp;IF(OR($AD302="安装免保",$AD302="技术免保",$AD302="质保期内"),"【"&amp;$AD302&amp;"】",""))</f>
        <v/>
      </c>
      <c r="K302" s="267" t="str">
        <f aca="false">IF(OR(N($H302)=0,N($I302)=0),"",ROUND(N($H302)*N($I302)*IF(N($J302)=0,1,N($J302)),2))</f>
        <v/>
      </c>
      <c r="M302" s="267" t="str">
        <f aca="false">IF(TRIM($B302&amp;$C302)="","",IF(AND(N($K302)=0,N($L302)=0),"",ROUND(N($K302)+N($L302),2)))</f>
        <v/>
      </c>
      <c r="S302" s="267"/>
      <c r="T302" s="268" t="str">
        <f aca="false">IF(TRIM($B302&amp;$C302)="","",IF(N($O302)=0,"",MAX(0,MIN(N($O302)-N($Q302),N($W302)))))</f>
        <v/>
      </c>
      <c r="U302" s="268" t="str">
        <f aca="false">IF(TRIM($B302&amp;$C302)="","",IF(N($Q302)&lt;=N($O302),"",N($Q302)-N($O302)))</f>
        <v/>
      </c>
      <c r="V302" s="268" t="str">
        <f aca="false">IF(OR(TRIM($B302&amp;$C302)="",$W302=""),"",MAX(0,N($W302))-N($T302))</f>
        <v/>
      </c>
      <c r="W302" s="268" t="str">
        <f aca="false">IF(TRIM($B302&amp;$C302)="","",IF(AND(N($M302)=0,N($Q302)+N($R302)+N($S302)=0),"",ROUND(N($M302)-N($Q302)-N($R302)-N($S302),2)))</f>
        <v/>
      </c>
      <c r="X302" s="269" t="str">
        <f aca="false">IF(TRIM($B302&amp;$C302)="","",IF(N($M302)=0,IF((N($Q302)+N($R302)+N($S302))=0,"—未填单价","未填单价，已收 "&amp;TEXT((N($Q302)+N($R302)+N($S302)),"#,##0.00")),IF(N($W302)&gt;0.005,"欠 "&amp;TEXT(N($W302),"#,##0.00")&amp;IF(N($T302)&gt;0,"（开票未到账 "&amp;TEXT(N($T302),"#,##0.00")&amp;"）","")&amp;IF(N($V302)&gt;0,"（未开票 "&amp;TEXT(N($V302),"#,##0.00")&amp;"）",""),IF(N($W302)&lt;-0.005,"多收 "&amp;TEXT(-N($W302),"#,##0.00"),"✔ 已结清")))&amp;IF(N($U302)&gt;0,"｜到账未开票 "&amp;TEXT(N($U302),"#,##0.00")&amp;"，待补票","")&amp;IF(N($R302)&gt;0,"｜收现 "&amp;TEXT(N($R302),"#,##0.00"),"")&amp;IF(N($S302)&gt;0,"｜收款不开票 "&amp;TEXT(N($S302),"#,##0.00"),""))</f>
        <v/>
      </c>
      <c r="Y302" s="312"/>
      <c r="AC302" s="267" t="str">
        <f aca="false">IF(OR(N($O302)=0,N($AB302)=0),"",ROUND(N($O302)/(1+N($AB302))*N($AB302),2))</f>
        <v/>
      </c>
      <c r="AD302" s="312"/>
      <c r="AE302" s="312"/>
      <c r="AF302" s="270" t="str">
        <f aca="false">IF($AN302="","",IF($AN302=1,IF($AO302&gt;=1,"一次性·已到收款期","一次性·未到期"),$AE302&amp;" 第"&amp;$AO302&amp;"/"&amp;$AN302&amp;"期"))</f>
        <v/>
      </c>
      <c r="AG302" s="268" t="str">
        <f aca="false">IF(OR($AN302="",N($M302)=0),"",ROUND(N($K302)*$AO302/$AN302,2)+N($L302))</f>
        <v/>
      </c>
      <c r="AH302" s="268" t="str">
        <f aca="false">IF($AG302="","",MAX(0,ROUND($AG302-(N($Q302)+N($R302)+N($S302)),2)))</f>
        <v/>
      </c>
      <c r="AI302" s="268" t="str">
        <f aca="false">IF(OR(TRIM($B302&amp;$C302)="",NOT(ISNUMBER($D302))),"",SUMIFS($W$3:$W$1001,$AK$3:$AK$1001,$AK302,$D$3:$D$1001,"&lt;"&amp;$D302))</f>
        <v/>
      </c>
      <c r="AJ302" s="268" t="str">
        <f aca="false">IF(TRIM($B302&amp;$C302)="","",SUMIFS($W$3:$W$1001,$AK$3:$AK$1001,$AK302))</f>
        <v/>
      </c>
      <c r="AK302" s="270" t="str">
        <f aca="false">IF(TRIM($B302&amp;$C302)="","",TRIM($B302)&amp;"｜"&amp;TRIM($C302))</f>
        <v/>
      </c>
      <c r="AL302" s="268" t="str">
        <f aca="false">IF(TRIM($B302&amp;$C302)="","",MIN(N($O302),N($Q302)))</f>
        <v/>
      </c>
      <c r="AM302" s="271" t="str">
        <f aca="false">IF(ISNUMBER($D302),YEAR($D302),"")</f>
        <v/>
      </c>
      <c r="AN302" s="271" t="str">
        <f aca="false">IF(OR(TRIM($B302&amp;$C302)="",NOT(ISNUMBER($D302)),NOT(ISNUMBER($E302))),"",IF($E302&lt;$D302,"",IF(IF($AE302="半年付",2,IF($AE302="季度付",4,IF($AE302="月付",12,IF($AE302="半月付",24,1))))=1,1,MAX(1,ROUND(($E302-$D302+1)/365*IF($AE302="半年付",2,IF($AE302="季度付",4,IF($AE302="月付",12,IF($AE302="半月付",24,1)))),0)))))</f>
        <v/>
      </c>
      <c r="AO302" s="271" t="str">
        <f aca="true">IF($AN302="","",MIN($AN302,MAX(0,INT((TODAY()-付款宽限天数-$D302)/(($E302-$D302+1)/$AN302))+1)))</f>
        <v/>
      </c>
    </row>
    <row r="303" customFormat="false" ht="18" hidden="false" customHeight="false" outlineLevel="0" collapsed="false">
      <c r="F303" s="200" t="str">
        <f aca="true">IF(TRIM($B303&amp;$C303)="","",IF(OR(ISNUMBER(SEARCH("未",$A303)),ISNUMBER(SEARCH("送出",$A303)),AND(TRIM($A303)="",NOT(ISNUMBER($D303)),N($H303)=0)),"【合同未回】","")&amp;IF(NOT(ISNUMBER($E303)),IF(OR(ISNUMBER(SEARCH("未",$A303)),ISNUMBER(SEARCH("送出",$A303)),AND(TRIM($A303)="",NOT(ISNUMBER($D303)),N($H303)=0)),"","【未填合同期】"),IF($E303&lt;TODAY(),"【已到期】",IF($E303-TODAY()&lt;=提醒天数,"【即将到期，剩余"&amp;($E303-TODAY())&amp;"天】","【正常】")))&amp;IF(OR($AD303="安装免保",$AD303="技术免保",$AD303="质保期内"),"【"&amp;$AD303&amp;"】",""))</f>
        <v/>
      </c>
      <c r="K303" s="267" t="str">
        <f aca="false">IF(OR(N($H303)=0,N($I303)=0),"",ROUND(N($H303)*N($I303)*IF(N($J303)=0,1,N($J303)),2))</f>
        <v/>
      </c>
      <c r="M303" s="267" t="str">
        <f aca="false">IF(TRIM($B303&amp;$C303)="","",IF(AND(N($K303)=0,N($L303)=0),"",ROUND(N($K303)+N($L303),2)))</f>
        <v/>
      </c>
      <c r="S303" s="267"/>
      <c r="T303" s="268" t="str">
        <f aca="false">IF(TRIM($B303&amp;$C303)="","",IF(N($O303)=0,"",MAX(0,MIN(N($O303)-N($Q303),N($W303)))))</f>
        <v/>
      </c>
      <c r="U303" s="268" t="str">
        <f aca="false">IF(TRIM($B303&amp;$C303)="","",IF(N($Q303)&lt;=N($O303),"",N($Q303)-N($O303)))</f>
        <v/>
      </c>
      <c r="V303" s="268" t="str">
        <f aca="false">IF(OR(TRIM($B303&amp;$C303)="",$W303=""),"",MAX(0,N($W303))-N($T303))</f>
        <v/>
      </c>
      <c r="W303" s="268" t="str">
        <f aca="false">IF(TRIM($B303&amp;$C303)="","",IF(AND(N($M303)=0,N($Q303)+N($R303)+N($S303)=0),"",ROUND(N($M303)-N($Q303)-N($R303)-N($S303),2)))</f>
        <v/>
      </c>
      <c r="X303" s="269" t="str">
        <f aca="false">IF(TRIM($B303&amp;$C303)="","",IF(N($M303)=0,IF((N($Q303)+N($R303)+N($S303))=0,"—未填单价","未填单价，已收 "&amp;TEXT((N($Q303)+N($R303)+N($S303)),"#,##0.00")),IF(N($W303)&gt;0.005,"欠 "&amp;TEXT(N($W303),"#,##0.00")&amp;IF(N($T303)&gt;0,"（开票未到账 "&amp;TEXT(N($T303),"#,##0.00")&amp;"）","")&amp;IF(N($V303)&gt;0,"（未开票 "&amp;TEXT(N($V303),"#,##0.00")&amp;"）",""),IF(N($W303)&lt;-0.005,"多收 "&amp;TEXT(-N($W303),"#,##0.00"),"✔ 已结清")))&amp;IF(N($U303)&gt;0,"｜到账未开票 "&amp;TEXT(N($U303),"#,##0.00")&amp;"，待补票","")&amp;IF(N($R303)&gt;0,"｜收现 "&amp;TEXT(N($R303),"#,##0.00"),"")&amp;IF(N($S303)&gt;0,"｜收款不开票 "&amp;TEXT(N($S303),"#,##0.00"),""))</f>
        <v/>
      </c>
      <c r="Y303" s="312"/>
      <c r="AC303" s="267" t="str">
        <f aca="false">IF(OR(N($O303)=0,N($AB303)=0),"",ROUND(N($O303)/(1+N($AB303))*N($AB303),2))</f>
        <v/>
      </c>
      <c r="AD303" s="312"/>
      <c r="AE303" s="312"/>
      <c r="AF303" s="270" t="str">
        <f aca="false">IF($AN303="","",IF($AN303=1,IF($AO303&gt;=1,"一次性·已到收款期","一次性·未到期"),$AE303&amp;" 第"&amp;$AO303&amp;"/"&amp;$AN303&amp;"期"))</f>
        <v/>
      </c>
      <c r="AG303" s="268" t="str">
        <f aca="false">IF(OR($AN303="",N($M303)=0),"",ROUND(N($K303)*$AO303/$AN303,2)+N($L303))</f>
        <v/>
      </c>
      <c r="AH303" s="268" t="str">
        <f aca="false">IF($AG303="","",MAX(0,ROUND($AG303-(N($Q303)+N($R303)+N($S303)),2)))</f>
        <v/>
      </c>
      <c r="AI303" s="268" t="str">
        <f aca="false">IF(OR(TRIM($B303&amp;$C303)="",NOT(ISNUMBER($D303))),"",SUMIFS($W$3:$W$1001,$AK$3:$AK$1001,$AK303,$D$3:$D$1001,"&lt;"&amp;$D303))</f>
        <v/>
      </c>
      <c r="AJ303" s="268" t="str">
        <f aca="false">IF(TRIM($B303&amp;$C303)="","",SUMIFS($W$3:$W$1001,$AK$3:$AK$1001,$AK303))</f>
        <v/>
      </c>
      <c r="AK303" s="270" t="str">
        <f aca="false">IF(TRIM($B303&amp;$C303)="","",TRIM($B303)&amp;"｜"&amp;TRIM($C303))</f>
        <v/>
      </c>
      <c r="AL303" s="268" t="str">
        <f aca="false">IF(TRIM($B303&amp;$C303)="","",MIN(N($O303),N($Q303)))</f>
        <v/>
      </c>
      <c r="AM303" s="271" t="str">
        <f aca="false">IF(ISNUMBER($D303),YEAR($D303),"")</f>
        <v/>
      </c>
      <c r="AN303" s="271" t="str">
        <f aca="false">IF(OR(TRIM($B303&amp;$C303)="",NOT(ISNUMBER($D303)),NOT(ISNUMBER($E303))),"",IF($E303&lt;$D303,"",IF(IF($AE303="半年付",2,IF($AE303="季度付",4,IF($AE303="月付",12,IF($AE303="半月付",24,1))))=1,1,MAX(1,ROUND(($E303-$D303+1)/365*IF($AE303="半年付",2,IF($AE303="季度付",4,IF($AE303="月付",12,IF($AE303="半月付",24,1)))),0)))))</f>
        <v/>
      </c>
      <c r="AO303" s="271" t="str">
        <f aca="true">IF($AN303="","",MIN($AN303,MAX(0,INT((TODAY()-付款宽限天数-$D303)/(($E303-$D303+1)/$AN303))+1)))</f>
        <v/>
      </c>
    </row>
    <row r="304" customFormat="false" ht="18" hidden="false" customHeight="false" outlineLevel="0" collapsed="false">
      <c r="F304" s="200" t="str">
        <f aca="true">IF(TRIM($B304&amp;$C304)="","",IF(OR(ISNUMBER(SEARCH("未",$A304)),ISNUMBER(SEARCH("送出",$A304)),AND(TRIM($A304)="",NOT(ISNUMBER($D304)),N($H304)=0)),"【合同未回】","")&amp;IF(NOT(ISNUMBER($E304)),IF(OR(ISNUMBER(SEARCH("未",$A304)),ISNUMBER(SEARCH("送出",$A304)),AND(TRIM($A304)="",NOT(ISNUMBER($D304)),N($H304)=0)),"","【未填合同期】"),IF($E304&lt;TODAY(),"【已到期】",IF($E304-TODAY()&lt;=提醒天数,"【即将到期，剩余"&amp;($E304-TODAY())&amp;"天】","【正常】")))&amp;IF(OR($AD304="安装免保",$AD304="技术免保",$AD304="质保期内"),"【"&amp;$AD304&amp;"】",""))</f>
        <v/>
      </c>
      <c r="K304" s="267" t="str">
        <f aca="false">IF(OR(N($H304)=0,N($I304)=0),"",ROUND(N($H304)*N($I304)*IF(N($J304)=0,1,N($J304)),2))</f>
        <v/>
      </c>
      <c r="M304" s="267" t="str">
        <f aca="false">IF(TRIM($B304&amp;$C304)="","",IF(AND(N($K304)=0,N($L304)=0),"",ROUND(N($K304)+N($L304),2)))</f>
        <v/>
      </c>
      <c r="S304" s="267"/>
      <c r="T304" s="268" t="str">
        <f aca="false">IF(TRIM($B304&amp;$C304)="","",IF(N($O304)=0,"",MAX(0,MIN(N($O304)-N($Q304),N($W304)))))</f>
        <v/>
      </c>
      <c r="U304" s="268" t="str">
        <f aca="false">IF(TRIM($B304&amp;$C304)="","",IF(N($Q304)&lt;=N($O304),"",N($Q304)-N($O304)))</f>
        <v/>
      </c>
      <c r="V304" s="268" t="str">
        <f aca="false">IF(OR(TRIM($B304&amp;$C304)="",$W304=""),"",MAX(0,N($W304))-N($T304))</f>
        <v/>
      </c>
      <c r="W304" s="268" t="str">
        <f aca="false">IF(TRIM($B304&amp;$C304)="","",IF(AND(N($M304)=0,N($Q304)+N($R304)+N($S304)=0),"",ROUND(N($M304)-N($Q304)-N($R304)-N($S304),2)))</f>
        <v/>
      </c>
      <c r="X304" s="269" t="str">
        <f aca="false">IF(TRIM($B304&amp;$C304)="","",IF(N($M304)=0,IF((N($Q304)+N($R304)+N($S304))=0,"—未填单价","未填单价，已收 "&amp;TEXT((N($Q304)+N($R304)+N($S304)),"#,##0.00")),IF(N($W304)&gt;0.005,"欠 "&amp;TEXT(N($W304),"#,##0.00")&amp;IF(N($T304)&gt;0,"（开票未到账 "&amp;TEXT(N($T304),"#,##0.00")&amp;"）","")&amp;IF(N($V304)&gt;0,"（未开票 "&amp;TEXT(N($V304),"#,##0.00")&amp;"）",""),IF(N($W304)&lt;-0.005,"多收 "&amp;TEXT(-N($W304),"#,##0.00"),"✔ 已结清")))&amp;IF(N($U304)&gt;0,"｜到账未开票 "&amp;TEXT(N($U304),"#,##0.00")&amp;"，待补票","")&amp;IF(N($R304)&gt;0,"｜收现 "&amp;TEXT(N($R304),"#,##0.00"),"")&amp;IF(N($S304)&gt;0,"｜收款不开票 "&amp;TEXT(N($S304),"#,##0.00"),""))</f>
        <v/>
      </c>
      <c r="Y304" s="312"/>
      <c r="AC304" s="267" t="str">
        <f aca="false">IF(OR(N($O304)=0,N($AB304)=0),"",ROUND(N($O304)/(1+N($AB304))*N($AB304),2))</f>
        <v/>
      </c>
      <c r="AD304" s="312"/>
      <c r="AE304" s="312"/>
      <c r="AF304" s="270" t="str">
        <f aca="false">IF($AN304="","",IF($AN304=1,IF($AO304&gt;=1,"一次性·已到收款期","一次性·未到期"),$AE304&amp;" 第"&amp;$AO304&amp;"/"&amp;$AN304&amp;"期"))</f>
        <v/>
      </c>
      <c r="AG304" s="268" t="str">
        <f aca="false">IF(OR($AN304="",N($M304)=0),"",ROUND(N($K304)*$AO304/$AN304,2)+N($L304))</f>
        <v/>
      </c>
      <c r="AH304" s="268" t="str">
        <f aca="false">IF($AG304="","",MAX(0,ROUND($AG304-(N($Q304)+N($R304)+N($S304)),2)))</f>
        <v/>
      </c>
      <c r="AI304" s="268" t="str">
        <f aca="false">IF(OR(TRIM($B304&amp;$C304)="",NOT(ISNUMBER($D304))),"",SUMIFS($W$3:$W$1001,$AK$3:$AK$1001,$AK304,$D$3:$D$1001,"&lt;"&amp;$D304))</f>
        <v/>
      </c>
      <c r="AJ304" s="268" t="str">
        <f aca="false">IF(TRIM($B304&amp;$C304)="","",SUMIFS($W$3:$W$1001,$AK$3:$AK$1001,$AK304))</f>
        <v/>
      </c>
      <c r="AK304" s="270" t="str">
        <f aca="false">IF(TRIM($B304&amp;$C304)="","",TRIM($B304)&amp;"｜"&amp;TRIM($C304))</f>
        <v/>
      </c>
      <c r="AL304" s="268" t="str">
        <f aca="false">IF(TRIM($B304&amp;$C304)="","",MIN(N($O304),N($Q304)))</f>
        <v/>
      </c>
      <c r="AM304" s="271" t="str">
        <f aca="false">IF(ISNUMBER($D304),YEAR($D304),"")</f>
        <v/>
      </c>
      <c r="AN304" s="271" t="str">
        <f aca="false">IF(OR(TRIM($B304&amp;$C304)="",NOT(ISNUMBER($D304)),NOT(ISNUMBER($E304))),"",IF($E304&lt;$D304,"",IF(IF($AE304="半年付",2,IF($AE304="季度付",4,IF($AE304="月付",12,IF($AE304="半月付",24,1))))=1,1,MAX(1,ROUND(($E304-$D304+1)/365*IF($AE304="半年付",2,IF($AE304="季度付",4,IF($AE304="月付",12,IF($AE304="半月付",24,1)))),0)))))</f>
        <v/>
      </c>
      <c r="AO304" s="271" t="str">
        <f aca="true">IF($AN304="","",MIN($AN304,MAX(0,INT((TODAY()-付款宽限天数-$D304)/(($E304-$D304+1)/$AN304))+1)))</f>
        <v/>
      </c>
    </row>
    <row r="305" customFormat="false" ht="18" hidden="false" customHeight="false" outlineLevel="0" collapsed="false">
      <c r="F305" s="200" t="str">
        <f aca="true">IF(TRIM($B305&amp;$C305)="","",IF(OR(ISNUMBER(SEARCH("未",$A305)),ISNUMBER(SEARCH("送出",$A305)),AND(TRIM($A305)="",NOT(ISNUMBER($D305)),N($H305)=0)),"【合同未回】","")&amp;IF(NOT(ISNUMBER($E305)),IF(OR(ISNUMBER(SEARCH("未",$A305)),ISNUMBER(SEARCH("送出",$A305)),AND(TRIM($A305)="",NOT(ISNUMBER($D305)),N($H305)=0)),"","【未填合同期】"),IF($E305&lt;TODAY(),"【已到期】",IF($E305-TODAY()&lt;=提醒天数,"【即将到期，剩余"&amp;($E305-TODAY())&amp;"天】","【正常】")))&amp;IF(OR($AD305="安装免保",$AD305="技术免保",$AD305="质保期内"),"【"&amp;$AD305&amp;"】",""))</f>
        <v/>
      </c>
      <c r="K305" s="267" t="str">
        <f aca="false">IF(OR(N($H305)=0,N($I305)=0),"",ROUND(N($H305)*N($I305)*IF(N($J305)=0,1,N($J305)),2))</f>
        <v/>
      </c>
      <c r="M305" s="267" t="str">
        <f aca="false">IF(TRIM($B305&amp;$C305)="","",IF(AND(N($K305)=0,N($L305)=0),"",ROUND(N($K305)+N($L305),2)))</f>
        <v/>
      </c>
      <c r="S305" s="267"/>
      <c r="T305" s="268" t="str">
        <f aca="false">IF(TRIM($B305&amp;$C305)="","",IF(N($O305)=0,"",MAX(0,MIN(N($O305)-N($Q305),N($W305)))))</f>
        <v/>
      </c>
      <c r="U305" s="268" t="str">
        <f aca="false">IF(TRIM($B305&amp;$C305)="","",IF(N($Q305)&lt;=N($O305),"",N($Q305)-N($O305)))</f>
        <v/>
      </c>
      <c r="V305" s="268" t="str">
        <f aca="false">IF(OR(TRIM($B305&amp;$C305)="",$W305=""),"",MAX(0,N($W305))-N($T305))</f>
        <v/>
      </c>
      <c r="W305" s="268" t="str">
        <f aca="false">IF(TRIM($B305&amp;$C305)="","",IF(AND(N($M305)=0,N($Q305)+N($R305)+N($S305)=0),"",ROUND(N($M305)-N($Q305)-N($R305)-N($S305),2)))</f>
        <v/>
      </c>
      <c r="X305" s="269" t="str">
        <f aca="false">IF(TRIM($B305&amp;$C305)="","",IF(N($M305)=0,IF((N($Q305)+N($R305)+N($S305))=0,"—未填单价","未填单价，已收 "&amp;TEXT((N($Q305)+N($R305)+N($S305)),"#,##0.00")),IF(N($W305)&gt;0.005,"欠 "&amp;TEXT(N($W305),"#,##0.00")&amp;IF(N($T305)&gt;0,"（开票未到账 "&amp;TEXT(N($T305),"#,##0.00")&amp;"）","")&amp;IF(N($V305)&gt;0,"（未开票 "&amp;TEXT(N($V305),"#,##0.00")&amp;"）",""),IF(N($W305)&lt;-0.005,"多收 "&amp;TEXT(-N($W305),"#,##0.00"),"✔ 已结清")))&amp;IF(N($U305)&gt;0,"｜到账未开票 "&amp;TEXT(N($U305),"#,##0.00")&amp;"，待补票","")&amp;IF(N($R305)&gt;0,"｜收现 "&amp;TEXT(N($R305),"#,##0.00"),"")&amp;IF(N($S305)&gt;0,"｜收款不开票 "&amp;TEXT(N($S305),"#,##0.00"),""))</f>
        <v/>
      </c>
      <c r="Y305" s="312"/>
      <c r="AC305" s="267" t="str">
        <f aca="false">IF(OR(N($O305)=0,N($AB305)=0),"",ROUND(N($O305)/(1+N($AB305))*N($AB305),2))</f>
        <v/>
      </c>
      <c r="AD305" s="312"/>
      <c r="AE305" s="312"/>
      <c r="AF305" s="270" t="str">
        <f aca="false">IF($AN305="","",IF($AN305=1,IF($AO305&gt;=1,"一次性·已到收款期","一次性·未到期"),$AE305&amp;" 第"&amp;$AO305&amp;"/"&amp;$AN305&amp;"期"))</f>
        <v/>
      </c>
      <c r="AG305" s="268" t="str">
        <f aca="false">IF(OR($AN305="",N($M305)=0),"",ROUND(N($K305)*$AO305/$AN305,2)+N($L305))</f>
        <v/>
      </c>
      <c r="AH305" s="268" t="str">
        <f aca="false">IF($AG305="","",MAX(0,ROUND($AG305-(N($Q305)+N($R305)+N($S305)),2)))</f>
        <v/>
      </c>
      <c r="AI305" s="268" t="str">
        <f aca="false">IF(OR(TRIM($B305&amp;$C305)="",NOT(ISNUMBER($D305))),"",SUMIFS($W$3:$W$1001,$AK$3:$AK$1001,$AK305,$D$3:$D$1001,"&lt;"&amp;$D305))</f>
        <v/>
      </c>
      <c r="AJ305" s="268" t="str">
        <f aca="false">IF(TRIM($B305&amp;$C305)="","",SUMIFS($W$3:$W$1001,$AK$3:$AK$1001,$AK305))</f>
        <v/>
      </c>
      <c r="AK305" s="270" t="str">
        <f aca="false">IF(TRIM($B305&amp;$C305)="","",TRIM($B305)&amp;"｜"&amp;TRIM($C305))</f>
        <v/>
      </c>
      <c r="AL305" s="268" t="str">
        <f aca="false">IF(TRIM($B305&amp;$C305)="","",MIN(N($O305),N($Q305)))</f>
        <v/>
      </c>
      <c r="AM305" s="271" t="str">
        <f aca="false">IF(ISNUMBER($D305),YEAR($D305),"")</f>
        <v/>
      </c>
      <c r="AN305" s="271" t="str">
        <f aca="false">IF(OR(TRIM($B305&amp;$C305)="",NOT(ISNUMBER($D305)),NOT(ISNUMBER($E305))),"",IF($E305&lt;$D305,"",IF(IF($AE305="半年付",2,IF($AE305="季度付",4,IF($AE305="月付",12,IF($AE305="半月付",24,1))))=1,1,MAX(1,ROUND(($E305-$D305+1)/365*IF($AE305="半年付",2,IF($AE305="季度付",4,IF($AE305="月付",12,IF($AE305="半月付",24,1)))),0)))))</f>
        <v/>
      </c>
      <c r="AO305" s="271" t="str">
        <f aca="true">IF($AN305="","",MIN($AN305,MAX(0,INT((TODAY()-付款宽限天数-$D305)/(($E305-$D305+1)/$AN305))+1)))</f>
        <v/>
      </c>
    </row>
    <row r="306" customFormat="false" ht="18" hidden="false" customHeight="false" outlineLevel="0" collapsed="false">
      <c r="F306" s="200" t="str">
        <f aca="true">IF(TRIM($B306&amp;$C306)="","",IF(OR(ISNUMBER(SEARCH("未",$A306)),ISNUMBER(SEARCH("送出",$A306)),AND(TRIM($A306)="",NOT(ISNUMBER($D306)),N($H306)=0)),"【合同未回】","")&amp;IF(NOT(ISNUMBER($E306)),IF(OR(ISNUMBER(SEARCH("未",$A306)),ISNUMBER(SEARCH("送出",$A306)),AND(TRIM($A306)="",NOT(ISNUMBER($D306)),N($H306)=0)),"","【未填合同期】"),IF($E306&lt;TODAY(),"【已到期】",IF($E306-TODAY()&lt;=提醒天数,"【即将到期，剩余"&amp;($E306-TODAY())&amp;"天】","【正常】")))&amp;IF(OR($AD306="安装免保",$AD306="技术免保",$AD306="质保期内"),"【"&amp;$AD306&amp;"】",""))</f>
        <v/>
      </c>
      <c r="K306" s="267" t="str">
        <f aca="false">IF(OR(N($H306)=0,N($I306)=0),"",ROUND(N($H306)*N($I306)*IF(N($J306)=0,1,N($J306)),2))</f>
        <v/>
      </c>
      <c r="M306" s="267" t="str">
        <f aca="false">IF(TRIM($B306&amp;$C306)="","",IF(AND(N($K306)=0,N($L306)=0),"",ROUND(N($K306)+N($L306),2)))</f>
        <v/>
      </c>
      <c r="S306" s="267"/>
      <c r="T306" s="268" t="str">
        <f aca="false">IF(TRIM($B306&amp;$C306)="","",IF(N($O306)=0,"",MAX(0,MIN(N($O306)-N($Q306),N($W306)))))</f>
        <v/>
      </c>
      <c r="U306" s="268" t="str">
        <f aca="false">IF(TRIM($B306&amp;$C306)="","",IF(N($Q306)&lt;=N($O306),"",N($Q306)-N($O306)))</f>
        <v/>
      </c>
      <c r="V306" s="268" t="str">
        <f aca="false">IF(OR(TRIM($B306&amp;$C306)="",$W306=""),"",MAX(0,N($W306))-N($T306))</f>
        <v/>
      </c>
      <c r="W306" s="268" t="str">
        <f aca="false">IF(TRIM($B306&amp;$C306)="","",IF(AND(N($M306)=0,N($Q306)+N($R306)+N($S306)=0),"",ROUND(N($M306)-N($Q306)-N($R306)-N($S306),2)))</f>
        <v/>
      </c>
      <c r="X306" s="269" t="str">
        <f aca="false">IF(TRIM($B306&amp;$C306)="","",IF(N($M306)=0,IF((N($Q306)+N($R306)+N($S306))=0,"—未填单价","未填单价，已收 "&amp;TEXT((N($Q306)+N($R306)+N($S306)),"#,##0.00")),IF(N($W306)&gt;0.005,"欠 "&amp;TEXT(N($W306),"#,##0.00")&amp;IF(N($T306)&gt;0,"（开票未到账 "&amp;TEXT(N($T306),"#,##0.00")&amp;"）","")&amp;IF(N($V306)&gt;0,"（未开票 "&amp;TEXT(N($V306),"#,##0.00")&amp;"）",""),IF(N($W306)&lt;-0.005,"多收 "&amp;TEXT(-N($W306),"#,##0.00"),"✔ 已结清")))&amp;IF(N($U306)&gt;0,"｜到账未开票 "&amp;TEXT(N($U306),"#,##0.00")&amp;"，待补票","")&amp;IF(N($R306)&gt;0,"｜收现 "&amp;TEXT(N($R306),"#,##0.00"),"")&amp;IF(N($S306)&gt;0,"｜收款不开票 "&amp;TEXT(N($S306),"#,##0.00"),""))</f>
        <v/>
      </c>
      <c r="Y306" s="312"/>
      <c r="AC306" s="267" t="str">
        <f aca="false">IF(OR(N($O306)=0,N($AB306)=0),"",ROUND(N($O306)/(1+N($AB306))*N($AB306),2))</f>
        <v/>
      </c>
      <c r="AD306" s="312"/>
      <c r="AE306" s="312"/>
      <c r="AF306" s="270" t="str">
        <f aca="false">IF($AN306="","",IF($AN306=1,IF($AO306&gt;=1,"一次性·已到收款期","一次性·未到期"),$AE306&amp;" 第"&amp;$AO306&amp;"/"&amp;$AN306&amp;"期"))</f>
        <v/>
      </c>
      <c r="AG306" s="268" t="str">
        <f aca="false">IF(OR($AN306="",N($M306)=0),"",ROUND(N($K306)*$AO306/$AN306,2)+N($L306))</f>
        <v/>
      </c>
      <c r="AH306" s="268" t="str">
        <f aca="false">IF($AG306="","",MAX(0,ROUND($AG306-(N($Q306)+N($R306)+N($S306)),2)))</f>
        <v/>
      </c>
      <c r="AI306" s="268" t="str">
        <f aca="false">IF(OR(TRIM($B306&amp;$C306)="",NOT(ISNUMBER($D306))),"",SUMIFS($W$3:$W$1001,$AK$3:$AK$1001,$AK306,$D$3:$D$1001,"&lt;"&amp;$D306))</f>
        <v/>
      </c>
      <c r="AJ306" s="268" t="str">
        <f aca="false">IF(TRIM($B306&amp;$C306)="","",SUMIFS($W$3:$W$1001,$AK$3:$AK$1001,$AK306))</f>
        <v/>
      </c>
      <c r="AK306" s="270" t="str">
        <f aca="false">IF(TRIM($B306&amp;$C306)="","",TRIM($B306)&amp;"｜"&amp;TRIM($C306))</f>
        <v/>
      </c>
      <c r="AL306" s="268" t="str">
        <f aca="false">IF(TRIM($B306&amp;$C306)="","",MIN(N($O306),N($Q306)))</f>
        <v/>
      </c>
      <c r="AM306" s="271" t="str">
        <f aca="false">IF(ISNUMBER($D306),YEAR($D306),"")</f>
        <v/>
      </c>
      <c r="AN306" s="271" t="str">
        <f aca="false">IF(OR(TRIM($B306&amp;$C306)="",NOT(ISNUMBER($D306)),NOT(ISNUMBER($E306))),"",IF($E306&lt;$D306,"",IF(IF($AE306="半年付",2,IF($AE306="季度付",4,IF($AE306="月付",12,IF($AE306="半月付",24,1))))=1,1,MAX(1,ROUND(($E306-$D306+1)/365*IF($AE306="半年付",2,IF($AE306="季度付",4,IF($AE306="月付",12,IF($AE306="半月付",24,1)))),0)))))</f>
        <v/>
      </c>
      <c r="AO306" s="271" t="str">
        <f aca="true">IF($AN306="","",MIN($AN306,MAX(0,INT((TODAY()-付款宽限天数-$D306)/(($E306-$D306+1)/$AN306))+1)))</f>
        <v/>
      </c>
    </row>
    <row r="307" customFormat="false" ht="18" hidden="false" customHeight="false" outlineLevel="0" collapsed="false">
      <c r="F307" s="200" t="str">
        <f aca="true">IF(TRIM($B307&amp;$C307)="","",IF(OR(ISNUMBER(SEARCH("未",$A307)),ISNUMBER(SEARCH("送出",$A307)),AND(TRIM($A307)="",NOT(ISNUMBER($D307)),N($H307)=0)),"【合同未回】","")&amp;IF(NOT(ISNUMBER($E307)),IF(OR(ISNUMBER(SEARCH("未",$A307)),ISNUMBER(SEARCH("送出",$A307)),AND(TRIM($A307)="",NOT(ISNUMBER($D307)),N($H307)=0)),"","【未填合同期】"),IF($E307&lt;TODAY(),"【已到期】",IF($E307-TODAY()&lt;=提醒天数,"【即将到期，剩余"&amp;($E307-TODAY())&amp;"天】","【正常】")))&amp;IF(OR($AD307="安装免保",$AD307="技术免保",$AD307="质保期内"),"【"&amp;$AD307&amp;"】",""))</f>
        <v/>
      </c>
      <c r="K307" s="267" t="str">
        <f aca="false">IF(OR(N($H307)=0,N($I307)=0),"",ROUND(N($H307)*N($I307)*IF(N($J307)=0,1,N($J307)),2))</f>
        <v/>
      </c>
      <c r="M307" s="267" t="str">
        <f aca="false">IF(TRIM($B307&amp;$C307)="","",IF(AND(N($K307)=0,N($L307)=0),"",ROUND(N($K307)+N($L307),2)))</f>
        <v/>
      </c>
      <c r="S307" s="267"/>
      <c r="T307" s="268" t="str">
        <f aca="false">IF(TRIM($B307&amp;$C307)="","",IF(N($O307)=0,"",MAX(0,MIN(N($O307)-N($Q307),N($W307)))))</f>
        <v/>
      </c>
      <c r="U307" s="268" t="str">
        <f aca="false">IF(TRIM($B307&amp;$C307)="","",IF(N($Q307)&lt;=N($O307),"",N($Q307)-N($O307)))</f>
        <v/>
      </c>
      <c r="V307" s="268" t="str">
        <f aca="false">IF(OR(TRIM($B307&amp;$C307)="",$W307=""),"",MAX(0,N($W307))-N($T307))</f>
        <v/>
      </c>
      <c r="W307" s="268" t="str">
        <f aca="false">IF(TRIM($B307&amp;$C307)="","",IF(AND(N($M307)=0,N($Q307)+N($R307)+N($S307)=0),"",ROUND(N($M307)-N($Q307)-N($R307)-N($S307),2)))</f>
        <v/>
      </c>
      <c r="X307" s="269" t="str">
        <f aca="false">IF(TRIM($B307&amp;$C307)="","",IF(N($M307)=0,IF((N($Q307)+N($R307)+N($S307))=0,"—未填单价","未填单价，已收 "&amp;TEXT((N($Q307)+N($R307)+N($S307)),"#,##0.00")),IF(N($W307)&gt;0.005,"欠 "&amp;TEXT(N($W307),"#,##0.00")&amp;IF(N($T307)&gt;0,"（开票未到账 "&amp;TEXT(N($T307),"#,##0.00")&amp;"）","")&amp;IF(N($V307)&gt;0,"（未开票 "&amp;TEXT(N($V307),"#,##0.00")&amp;"）",""),IF(N($W307)&lt;-0.005,"多收 "&amp;TEXT(-N($W307),"#,##0.00"),"✔ 已结清")))&amp;IF(N($U307)&gt;0,"｜到账未开票 "&amp;TEXT(N($U307),"#,##0.00")&amp;"，待补票","")&amp;IF(N($R307)&gt;0,"｜收现 "&amp;TEXT(N($R307),"#,##0.00"),"")&amp;IF(N($S307)&gt;0,"｜收款不开票 "&amp;TEXT(N($S307),"#,##0.00"),""))</f>
        <v/>
      </c>
      <c r="Y307" s="312"/>
      <c r="AC307" s="267" t="str">
        <f aca="false">IF(OR(N($O307)=0,N($AB307)=0),"",ROUND(N($O307)/(1+N($AB307))*N($AB307),2))</f>
        <v/>
      </c>
      <c r="AD307" s="312"/>
      <c r="AE307" s="312"/>
      <c r="AF307" s="270" t="str">
        <f aca="false">IF($AN307="","",IF($AN307=1,IF($AO307&gt;=1,"一次性·已到收款期","一次性·未到期"),$AE307&amp;" 第"&amp;$AO307&amp;"/"&amp;$AN307&amp;"期"))</f>
        <v/>
      </c>
      <c r="AG307" s="268" t="str">
        <f aca="false">IF(OR($AN307="",N($M307)=0),"",ROUND(N($K307)*$AO307/$AN307,2)+N($L307))</f>
        <v/>
      </c>
      <c r="AH307" s="268" t="str">
        <f aca="false">IF($AG307="","",MAX(0,ROUND($AG307-(N($Q307)+N($R307)+N($S307)),2)))</f>
        <v/>
      </c>
      <c r="AI307" s="268" t="str">
        <f aca="false">IF(OR(TRIM($B307&amp;$C307)="",NOT(ISNUMBER($D307))),"",SUMIFS($W$3:$W$1001,$AK$3:$AK$1001,$AK307,$D$3:$D$1001,"&lt;"&amp;$D307))</f>
        <v/>
      </c>
      <c r="AJ307" s="268" t="str">
        <f aca="false">IF(TRIM($B307&amp;$C307)="","",SUMIFS($W$3:$W$1001,$AK$3:$AK$1001,$AK307))</f>
        <v/>
      </c>
      <c r="AK307" s="270" t="str">
        <f aca="false">IF(TRIM($B307&amp;$C307)="","",TRIM($B307)&amp;"｜"&amp;TRIM($C307))</f>
        <v/>
      </c>
      <c r="AL307" s="268" t="str">
        <f aca="false">IF(TRIM($B307&amp;$C307)="","",MIN(N($O307),N($Q307)))</f>
        <v/>
      </c>
      <c r="AM307" s="271" t="str">
        <f aca="false">IF(ISNUMBER($D307),YEAR($D307),"")</f>
        <v/>
      </c>
      <c r="AN307" s="271" t="str">
        <f aca="false">IF(OR(TRIM($B307&amp;$C307)="",NOT(ISNUMBER($D307)),NOT(ISNUMBER($E307))),"",IF($E307&lt;$D307,"",IF(IF($AE307="半年付",2,IF($AE307="季度付",4,IF($AE307="月付",12,IF($AE307="半月付",24,1))))=1,1,MAX(1,ROUND(($E307-$D307+1)/365*IF($AE307="半年付",2,IF($AE307="季度付",4,IF($AE307="月付",12,IF($AE307="半月付",24,1)))),0)))))</f>
        <v/>
      </c>
      <c r="AO307" s="271" t="str">
        <f aca="true">IF($AN307="","",MIN($AN307,MAX(0,INT((TODAY()-付款宽限天数-$D307)/(($E307-$D307+1)/$AN307))+1)))</f>
        <v/>
      </c>
    </row>
    <row r="308" customFormat="false" ht="18" hidden="false" customHeight="false" outlineLevel="0" collapsed="false">
      <c r="F308" s="200" t="str">
        <f aca="true">IF(TRIM($B308&amp;$C308)="","",IF(OR(ISNUMBER(SEARCH("未",$A308)),ISNUMBER(SEARCH("送出",$A308)),AND(TRIM($A308)="",NOT(ISNUMBER($D308)),N($H308)=0)),"【合同未回】","")&amp;IF(NOT(ISNUMBER($E308)),IF(OR(ISNUMBER(SEARCH("未",$A308)),ISNUMBER(SEARCH("送出",$A308)),AND(TRIM($A308)="",NOT(ISNUMBER($D308)),N($H308)=0)),"","【未填合同期】"),IF($E308&lt;TODAY(),"【已到期】",IF($E308-TODAY()&lt;=提醒天数,"【即将到期，剩余"&amp;($E308-TODAY())&amp;"天】","【正常】")))&amp;IF(OR($AD308="安装免保",$AD308="技术免保",$AD308="质保期内"),"【"&amp;$AD308&amp;"】",""))</f>
        <v/>
      </c>
      <c r="K308" s="267" t="str">
        <f aca="false">IF(OR(N($H308)=0,N($I308)=0),"",ROUND(N($H308)*N($I308)*IF(N($J308)=0,1,N($J308)),2))</f>
        <v/>
      </c>
      <c r="M308" s="267" t="str">
        <f aca="false">IF(TRIM($B308&amp;$C308)="","",IF(AND(N($K308)=0,N($L308)=0),"",ROUND(N($K308)+N($L308),2)))</f>
        <v/>
      </c>
      <c r="S308" s="267"/>
      <c r="T308" s="268" t="str">
        <f aca="false">IF(TRIM($B308&amp;$C308)="","",IF(N($O308)=0,"",MAX(0,MIN(N($O308)-N($Q308),N($W308)))))</f>
        <v/>
      </c>
      <c r="U308" s="268" t="str">
        <f aca="false">IF(TRIM($B308&amp;$C308)="","",IF(N($Q308)&lt;=N($O308),"",N($Q308)-N($O308)))</f>
        <v/>
      </c>
      <c r="V308" s="268" t="str">
        <f aca="false">IF(OR(TRIM($B308&amp;$C308)="",$W308=""),"",MAX(0,N($W308))-N($T308))</f>
        <v/>
      </c>
      <c r="W308" s="268" t="str">
        <f aca="false">IF(TRIM($B308&amp;$C308)="","",IF(AND(N($M308)=0,N($Q308)+N($R308)+N($S308)=0),"",ROUND(N($M308)-N($Q308)-N($R308)-N($S308),2)))</f>
        <v/>
      </c>
      <c r="X308" s="269" t="str">
        <f aca="false">IF(TRIM($B308&amp;$C308)="","",IF(N($M308)=0,IF((N($Q308)+N($R308)+N($S308))=0,"—未填单价","未填单价，已收 "&amp;TEXT((N($Q308)+N($R308)+N($S308)),"#,##0.00")),IF(N($W308)&gt;0.005,"欠 "&amp;TEXT(N($W308),"#,##0.00")&amp;IF(N($T308)&gt;0,"（开票未到账 "&amp;TEXT(N($T308),"#,##0.00")&amp;"）","")&amp;IF(N($V308)&gt;0,"（未开票 "&amp;TEXT(N($V308),"#,##0.00")&amp;"）",""),IF(N($W308)&lt;-0.005,"多收 "&amp;TEXT(-N($W308),"#,##0.00"),"✔ 已结清")))&amp;IF(N($U308)&gt;0,"｜到账未开票 "&amp;TEXT(N($U308),"#,##0.00")&amp;"，待补票","")&amp;IF(N($R308)&gt;0,"｜收现 "&amp;TEXT(N($R308),"#,##0.00"),"")&amp;IF(N($S308)&gt;0,"｜收款不开票 "&amp;TEXT(N($S308),"#,##0.00"),""))</f>
        <v/>
      </c>
      <c r="Y308" s="312"/>
      <c r="AC308" s="267" t="str">
        <f aca="false">IF(OR(N($O308)=0,N($AB308)=0),"",ROUND(N($O308)/(1+N($AB308))*N($AB308),2))</f>
        <v/>
      </c>
      <c r="AD308" s="312"/>
      <c r="AE308" s="312"/>
      <c r="AF308" s="270" t="str">
        <f aca="false">IF($AN308="","",IF($AN308=1,IF($AO308&gt;=1,"一次性·已到收款期","一次性·未到期"),$AE308&amp;" 第"&amp;$AO308&amp;"/"&amp;$AN308&amp;"期"))</f>
        <v/>
      </c>
      <c r="AG308" s="268" t="str">
        <f aca="false">IF(OR($AN308="",N($M308)=0),"",ROUND(N($K308)*$AO308/$AN308,2)+N($L308))</f>
        <v/>
      </c>
      <c r="AH308" s="268" t="str">
        <f aca="false">IF($AG308="","",MAX(0,ROUND($AG308-(N($Q308)+N($R308)+N($S308)),2)))</f>
        <v/>
      </c>
      <c r="AI308" s="268" t="str">
        <f aca="false">IF(OR(TRIM($B308&amp;$C308)="",NOT(ISNUMBER($D308))),"",SUMIFS($W$3:$W$1001,$AK$3:$AK$1001,$AK308,$D$3:$D$1001,"&lt;"&amp;$D308))</f>
        <v/>
      </c>
      <c r="AJ308" s="268" t="str">
        <f aca="false">IF(TRIM($B308&amp;$C308)="","",SUMIFS($W$3:$W$1001,$AK$3:$AK$1001,$AK308))</f>
        <v/>
      </c>
      <c r="AK308" s="270" t="str">
        <f aca="false">IF(TRIM($B308&amp;$C308)="","",TRIM($B308)&amp;"｜"&amp;TRIM($C308))</f>
        <v/>
      </c>
      <c r="AL308" s="268" t="str">
        <f aca="false">IF(TRIM($B308&amp;$C308)="","",MIN(N($O308),N($Q308)))</f>
        <v/>
      </c>
      <c r="AM308" s="271" t="str">
        <f aca="false">IF(ISNUMBER($D308),YEAR($D308),"")</f>
        <v/>
      </c>
      <c r="AN308" s="271" t="str">
        <f aca="false">IF(OR(TRIM($B308&amp;$C308)="",NOT(ISNUMBER($D308)),NOT(ISNUMBER($E308))),"",IF($E308&lt;$D308,"",IF(IF($AE308="半年付",2,IF($AE308="季度付",4,IF($AE308="月付",12,IF($AE308="半月付",24,1))))=1,1,MAX(1,ROUND(($E308-$D308+1)/365*IF($AE308="半年付",2,IF($AE308="季度付",4,IF($AE308="月付",12,IF($AE308="半月付",24,1)))),0)))))</f>
        <v/>
      </c>
      <c r="AO308" s="271" t="str">
        <f aca="true">IF($AN308="","",MIN($AN308,MAX(0,INT((TODAY()-付款宽限天数-$D308)/(($E308-$D308+1)/$AN308))+1)))</f>
        <v/>
      </c>
    </row>
    <row r="309" customFormat="false" ht="18" hidden="false" customHeight="false" outlineLevel="0" collapsed="false">
      <c r="F309" s="200" t="str">
        <f aca="true">IF(TRIM($B309&amp;$C309)="","",IF(OR(ISNUMBER(SEARCH("未",$A309)),ISNUMBER(SEARCH("送出",$A309)),AND(TRIM($A309)="",NOT(ISNUMBER($D309)),N($H309)=0)),"【合同未回】","")&amp;IF(NOT(ISNUMBER($E309)),IF(OR(ISNUMBER(SEARCH("未",$A309)),ISNUMBER(SEARCH("送出",$A309)),AND(TRIM($A309)="",NOT(ISNUMBER($D309)),N($H309)=0)),"","【未填合同期】"),IF($E309&lt;TODAY(),"【已到期】",IF($E309-TODAY()&lt;=提醒天数,"【即将到期，剩余"&amp;($E309-TODAY())&amp;"天】","【正常】")))&amp;IF(OR($AD309="安装免保",$AD309="技术免保",$AD309="质保期内"),"【"&amp;$AD309&amp;"】",""))</f>
        <v/>
      </c>
      <c r="K309" s="267" t="str">
        <f aca="false">IF(OR(N($H309)=0,N($I309)=0),"",ROUND(N($H309)*N($I309)*IF(N($J309)=0,1,N($J309)),2))</f>
        <v/>
      </c>
      <c r="M309" s="267" t="str">
        <f aca="false">IF(TRIM($B309&amp;$C309)="","",IF(AND(N($K309)=0,N($L309)=0),"",ROUND(N($K309)+N($L309),2)))</f>
        <v/>
      </c>
      <c r="S309" s="267"/>
      <c r="T309" s="268" t="str">
        <f aca="false">IF(TRIM($B309&amp;$C309)="","",IF(N($O309)=0,"",MAX(0,MIN(N($O309)-N($Q309),N($W309)))))</f>
        <v/>
      </c>
      <c r="U309" s="268" t="str">
        <f aca="false">IF(TRIM($B309&amp;$C309)="","",IF(N($Q309)&lt;=N($O309),"",N($Q309)-N($O309)))</f>
        <v/>
      </c>
      <c r="V309" s="268" t="str">
        <f aca="false">IF(OR(TRIM($B309&amp;$C309)="",$W309=""),"",MAX(0,N($W309))-N($T309))</f>
        <v/>
      </c>
      <c r="W309" s="268" t="str">
        <f aca="false">IF(TRIM($B309&amp;$C309)="","",IF(AND(N($M309)=0,N($Q309)+N($R309)+N($S309)=0),"",ROUND(N($M309)-N($Q309)-N($R309)-N($S309),2)))</f>
        <v/>
      </c>
      <c r="X309" s="269" t="str">
        <f aca="false">IF(TRIM($B309&amp;$C309)="","",IF(N($M309)=0,IF((N($Q309)+N($R309)+N($S309))=0,"—未填单价","未填单价，已收 "&amp;TEXT((N($Q309)+N($R309)+N($S309)),"#,##0.00")),IF(N($W309)&gt;0.005,"欠 "&amp;TEXT(N($W309),"#,##0.00")&amp;IF(N($T309)&gt;0,"（开票未到账 "&amp;TEXT(N($T309),"#,##0.00")&amp;"）","")&amp;IF(N($V309)&gt;0,"（未开票 "&amp;TEXT(N($V309),"#,##0.00")&amp;"）",""),IF(N($W309)&lt;-0.005,"多收 "&amp;TEXT(-N($W309),"#,##0.00"),"✔ 已结清")))&amp;IF(N($U309)&gt;0,"｜到账未开票 "&amp;TEXT(N($U309),"#,##0.00")&amp;"，待补票","")&amp;IF(N($R309)&gt;0,"｜收现 "&amp;TEXT(N($R309),"#,##0.00"),"")&amp;IF(N($S309)&gt;0,"｜收款不开票 "&amp;TEXT(N($S309),"#,##0.00"),""))</f>
        <v/>
      </c>
      <c r="Y309" s="312"/>
      <c r="AC309" s="267" t="str">
        <f aca="false">IF(OR(N($O309)=0,N($AB309)=0),"",ROUND(N($O309)/(1+N($AB309))*N($AB309),2))</f>
        <v/>
      </c>
      <c r="AD309" s="312"/>
      <c r="AE309" s="312"/>
      <c r="AF309" s="270" t="str">
        <f aca="false">IF($AN309="","",IF($AN309=1,IF($AO309&gt;=1,"一次性·已到收款期","一次性·未到期"),$AE309&amp;" 第"&amp;$AO309&amp;"/"&amp;$AN309&amp;"期"))</f>
        <v/>
      </c>
      <c r="AG309" s="268" t="str">
        <f aca="false">IF(OR($AN309="",N($M309)=0),"",ROUND(N($K309)*$AO309/$AN309,2)+N($L309))</f>
        <v/>
      </c>
      <c r="AH309" s="268" t="str">
        <f aca="false">IF($AG309="","",MAX(0,ROUND($AG309-(N($Q309)+N($R309)+N($S309)),2)))</f>
        <v/>
      </c>
      <c r="AI309" s="268" t="str">
        <f aca="false">IF(OR(TRIM($B309&amp;$C309)="",NOT(ISNUMBER($D309))),"",SUMIFS($W$3:$W$1001,$AK$3:$AK$1001,$AK309,$D$3:$D$1001,"&lt;"&amp;$D309))</f>
        <v/>
      </c>
      <c r="AJ309" s="268" t="str">
        <f aca="false">IF(TRIM($B309&amp;$C309)="","",SUMIFS($W$3:$W$1001,$AK$3:$AK$1001,$AK309))</f>
        <v/>
      </c>
      <c r="AK309" s="270" t="str">
        <f aca="false">IF(TRIM($B309&amp;$C309)="","",TRIM($B309)&amp;"｜"&amp;TRIM($C309))</f>
        <v/>
      </c>
      <c r="AL309" s="268" t="str">
        <f aca="false">IF(TRIM($B309&amp;$C309)="","",MIN(N($O309),N($Q309)))</f>
        <v/>
      </c>
      <c r="AM309" s="271" t="str">
        <f aca="false">IF(ISNUMBER($D309),YEAR($D309),"")</f>
        <v/>
      </c>
      <c r="AN309" s="271" t="str">
        <f aca="false">IF(OR(TRIM($B309&amp;$C309)="",NOT(ISNUMBER($D309)),NOT(ISNUMBER($E309))),"",IF($E309&lt;$D309,"",IF(IF($AE309="半年付",2,IF($AE309="季度付",4,IF($AE309="月付",12,IF($AE309="半月付",24,1))))=1,1,MAX(1,ROUND(($E309-$D309+1)/365*IF($AE309="半年付",2,IF($AE309="季度付",4,IF($AE309="月付",12,IF($AE309="半月付",24,1)))),0)))))</f>
        <v/>
      </c>
      <c r="AO309" s="271" t="str">
        <f aca="true">IF($AN309="","",MIN($AN309,MAX(0,INT((TODAY()-付款宽限天数-$D309)/(($E309-$D309+1)/$AN309))+1)))</f>
        <v/>
      </c>
    </row>
    <row r="310" customFormat="false" ht="18" hidden="false" customHeight="false" outlineLevel="0" collapsed="false">
      <c r="F310" s="200" t="str">
        <f aca="true">IF(TRIM($B310&amp;$C310)="","",IF(OR(ISNUMBER(SEARCH("未",$A310)),ISNUMBER(SEARCH("送出",$A310)),AND(TRIM($A310)="",NOT(ISNUMBER($D310)),N($H310)=0)),"【合同未回】","")&amp;IF(NOT(ISNUMBER($E310)),IF(OR(ISNUMBER(SEARCH("未",$A310)),ISNUMBER(SEARCH("送出",$A310)),AND(TRIM($A310)="",NOT(ISNUMBER($D310)),N($H310)=0)),"","【未填合同期】"),IF($E310&lt;TODAY(),"【已到期】",IF($E310-TODAY()&lt;=提醒天数,"【即将到期，剩余"&amp;($E310-TODAY())&amp;"天】","【正常】")))&amp;IF(OR($AD310="安装免保",$AD310="技术免保",$AD310="质保期内"),"【"&amp;$AD310&amp;"】",""))</f>
        <v/>
      </c>
      <c r="K310" s="267" t="str">
        <f aca="false">IF(OR(N($H310)=0,N($I310)=0),"",ROUND(N($H310)*N($I310)*IF(N($J310)=0,1,N($J310)),2))</f>
        <v/>
      </c>
      <c r="M310" s="267" t="str">
        <f aca="false">IF(TRIM($B310&amp;$C310)="","",IF(AND(N($K310)=0,N($L310)=0),"",ROUND(N($K310)+N($L310),2)))</f>
        <v/>
      </c>
      <c r="S310" s="267"/>
      <c r="T310" s="268" t="str">
        <f aca="false">IF(TRIM($B310&amp;$C310)="","",IF(N($O310)=0,"",MAX(0,MIN(N($O310)-N($Q310),N($W310)))))</f>
        <v/>
      </c>
      <c r="U310" s="268" t="str">
        <f aca="false">IF(TRIM($B310&amp;$C310)="","",IF(N($Q310)&lt;=N($O310),"",N($Q310)-N($O310)))</f>
        <v/>
      </c>
      <c r="V310" s="268" t="str">
        <f aca="false">IF(OR(TRIM($B310&amp;$C310)="",$W310=""),"",MAX(0,N($W310))-N($T310))</f>
        <v/>
      </c>
      <c r="W310" s="268" t="str">
        <f aca="false">IF(TRIM($B310&amp;$C310)="","",IF(AND(N($M310)=0,N($Q310)+N($R310)+N($S310)=0),"",ROUND(N($M310)-N($Q310)-N($R310)-N($S310),2)))</f>
        <v/>
      </c>
      <c r="X310" s="269" t="str">
        <f aca="false">IF(TRIM($B310&amp;$C310)="","",IF(N($M310)=0,IF((N($Q310)+N($R310)+N($S310))=0,"—未填单价","未填单价，已收 "&amp;TEXT((N($Q310)+N($R310)+N($S310)),"#,##0.00")),IF(N($W310)&gt;0.005,"欠 "&amp;TEXT(N($W310),"#,##0.00")&amp;IF(N($T310)&gt;0,"（开票未到账 "&amp;TEXT(N($T310),"#,##0.00")&amp;"）","")&amp;IF(N($V310)&gt;0,"（未开票 "&amp;TEXT(N($V310),"#,##0.00")&amp;"）",""),IF(N($W310)&lt;-0.005,"多收 "&amp;TEXT(-N($W310),"#,##0.00"),"✔ 已结清")))&amp;IF(N($U310)&gt;0,"｜到账未开票 "&amp;TEXT(N($U310),"#,##0.00")&amp;"，待补票","")&amp;IF(N($R310)&gt;0,"｜收现 "&amp;TEXT(N($R310),"#,##0.00"),"")&amp;IF(N($S310)&gt;0,"｜收款不开票 "&amp;TEXT(N($S310),"#,##0.00"),""))</f>
        <v/>
      </c>
      <c r="Y310" s="312"/>
      <c r="AC310" s="267" t="str">
        <f aca="false">IF(OR(N($O310)=0,N($AB310)=0),"",ROUND(N($O310)/(1+N($AB310))*N($AB310),2))</f>
        <v/>
      </c>
      <c r="AD310" s="312"/>
      <c r="AE310" s="312"/>
      <c r="AF310" s="270" t="str">
        <f aca="false">IF($AN310="","",IF($AN310=1,IF($AO310&gt;=1,"一次性·已到收款期","一次性·未到期"),$AE310&amp;" 第"&amp;$AO310&amp;"/"&amp;$AN310&amp;"期"))</f>
        <v/>
      </c>
      <c r="AG310" s="268" t="str">
        <f aca="false">IF(OR($AN310="",N($M310)=0),"",ROUND(N($K310)*$AO310/$AN310,2)+N($L310))</f>
        <v/>
      </c>
      <c r="AH310" s="268" t="str">
        <f aca="false">IF($AG310="","",MAX(0,ROUND($AG310-(N($Q310)+N($R310)+N($S310)),2)))</f>
        <v/>
      </c>
      <c r="AI310" s="268" t="str">
        <f aca="false">IF(OR(TRIM($B310&amp;$C310)="",NOT(ISNUMBER($D310))),"",SUMIFS($W$3:$W$1001,$AK$3:$AK$1001,$AK310,$D$3:$D$1001,"&lt;"&amp;$D310))</f>
        <v/>
      </c>
      <c r="AJ310" s="268" t="str">
        <f aca="false">IF(TRIM($B310&amp;$C310)="","",SUMIFS($W$3:$W$1001,$AK$3:$AK$1001,$AK310))</f>
        <v/>
      </c>
      <c r="AK310" s="270" t="str">
        <f aca="false">IF(TRIM($B310&amp;$C310)="","",TRIM($B310)&amp;"｜"&amp;TRIM($C310))</f>
        <v/>
      </c>
      <c r="AL310" s="268" t="str">
        <f aca="false">IF(TRIM($B310&amp;$C310)="","",MIN(N($O310),N($Q310)))</f>
        <v/>
      </c>
      <c r="AM310" s="271" t="str">
        <f aca="false">IF(ISNUMBER($D310),YEAR($D310),"")</f>
        <v/>
      </c>
      <c r="AN310" s="271" t="str">
        <f aca="false">IF(OR(TRIM($B310&amp;$C310)="",NOT(ISNUMBER($D310)),NOT(ISNUMBER($E310))),"",IF($E310&lt;$D310,"",IF(IF($AE310="半年付",2,IF($AE310="季度付",4,IF($AE310="月付",12,IF($AE310="半月付",24,1))))=1,1,MAX(1,ROUND(($E310-$D310+1)/365*IF($AE310="半年付",2,IF($AE310="季度付",4,IF($AE310="月付",12,IF($AE310="半月付",24,1)))),0)))))</f>
        <v/>
      </c>
      <c r="AO310" s="271" t="str">
        <f aca="true">IF($AN310="","",MIN($AN310,MAX(0,INT((TODAY()-付款宽限天数-$D310)/(($E310-$D310+1)/$AN310))+1)))</f>
        <v/>
      </c>
    </row>
    <row r="311" customFormat="false" ht="18" hidden="false" customHeight="false" outlineLevel="0" collapsed="false">
      <c r="F311" s="200" t="str">
        <f aca="true">IF(TRIM($B311&amp;$C311)="","",IF(OR(ISNUMBER(SEARCH("未",$A311)),ISNUMBER(SEARCH("送出",$A311)),AND(TRIM($A311)="",NOT(ISNUMBER($D311)),N($H311)=0)),"【合同未回】","")&amp;IF(NOT(ISNUMBER($E311)),IF(OR(ISNUMBER(SEARCH("未",$A311)),ISNUMBER(SEARCH("送出",$A311)),AND(TRIM($A311)="",NOT(ISNUMBER($D311)),N($H311)=0)),"","【未填合同期】"),IF($E311&lt;TODAY(),"【已到期】",IF($E311-TODAY()&lt;=提醒天数,"【即将到期，剩余"&amp;($E311-TODAY())&amp;"天】","【正常】")))&amp;IF(OR($AD311="安装免保",$AD311="技术免保",$AD311="质保期内"),"【"&amp;$AD311&amp;"】",""))</f>
        <v/>
      </c>
      <c r="K311" s="267" t="str">
        <f aca="false">IF(OR(N($H311)=0,N($I311)=0),"",ROUND(N($H311)*N($I311)*IF(N($J311)=0,1,N($J311)),2))</f>
        <v/>
      </c>
      <c r="M311" s="267" t="str">
        <f aca="false">IF(TRIM($B311&amp;$C311)="","",IF(AND(N($K311)=0,N($L311)=0),"",ROUND(N($K311)+N($L311),2)))</f>
        <v/>
      </c>
      <c r="S311" s="267"/>
      <c r="T311" s="268" t="str">
        <f aca="false">IF(TRIM($B311&amp;$C311)="","",IF(N($O311)=0,"",MAX(0,MIN(N($O311)-N($Q311),N($W311)))))</f>
        <v/>
      </c>
      <c r="U311" s="268" t="str">
        <f aca="false">IF(TRIM($B311&amp;$C311)="","",IF(N($Q311)&lt;=N($O311),"",N($Q311)-N($O311)))</f>
        <v/>
      </c>
      <c r="V311" s="268" t="str">
        <f aca="false">IF(OR(TRIM($B311&amp;$C311)="",$W311=""),"",MAX(0,N($W311))-N($T311))</f>
        <v/>
      </c>
      <c r="W311" s="268" t="str">
        <f aca="false">IF(TRIM($B311&amp;$C311)="","",IF(AND(N($M311)=0,N($Q311)+N($R311)+N($S311)=0),"",ROUND(N($M311)-N($Q311)-N($R311)-N($S311),2)))</f>
        <v/>
      </c>
      <c r="X311" s="269" t="str">
        <f aca="false">IF(TRIM($B311&amp;$C311)="","",IF(N($M311)=0,IF((N($Q311)+N($R311)+N($S311))=0,"—未填单价","未填单价，已收 "&amp;TEXT((N($Q311)+N($R311)+N($S311)),"#,##0.00")),IF(N($W311)&gt;0.005,"欠 "&amp;TEXT(N($W311),"#,##0.00")&amp;IF(N($T311)&gt;0,"（开票未到账 "&amp;TEXT(N($T311),"#,##0.00")&amp;"）","")&amp;IF(N($V311)&gt;0,"（未开票 "&amp;TEXT(N($V311),"#,##0.00")&amp;"）",""),IF(N($W311)&lt;-0.005,"多收 "&amp;TEXT(-N($W311),"#,##0.00"),"✔ 已结清")))&amp;IF(N($U311)&gt;0,"｜到账未开票 "&amp;TEXT(N($U311),"#,##0.00")&amp;"，待补票","")&amp;IF(N($R311)&gt;0,"｜收现 "&amp;TEXT(N($R311),"#,##0.00"),"")&amp;IF(N($S311)&gt;0,"｜收款不开票 "&amp;TEXT(N($S311),"#,##0.00"),""))</f>
        <v/>
      </c>
      <c r="Y311" s="312"/>
      <c r="AC311" s="267" t="str">
        <f aca="false">IF(OR(N($O311)=0,N($AB311)=0),"",ROUND(N($O311)/(1+N($AB311))*N($AB311),2))</f>
        <v/>
      </c>
      <c r="AD311" s="312"/>
      <c r="AE311" s="312"/>
      <c r="AF311" s="270" t="str">
        <f aca="false">IF($AN311="","",IF($AN311=1,IF($AO311&gt;=1,"一次性·已到收款期","一次性·未到期"),$AE311&amp;" 第"&amp;$AO311&amp;"/"&amp;$AN311&amp;"期"))</f>
        <v/>
      </c>
      <c r="AG311" s="268" t="str">
        <f aca="false">IF(OR($AN311="",N($M311)=0),"",ROUND(N($K311)*$AO311/$AN311,2)+N($L311))</f>
        <v/>
      </c>
      <c r="AH311" s="268" t="str">
        <f aca="false">IF($AG311="","",MAX(0,ROUND($AG311-(N($Q311)+N($R311)+N($S311)),2)))</f>
        <v/>
      </c>
      <c r="AI311" s="268" t="str">
        <f aca="false">IF(OR(TRIM($B311&amp;$C311)="",NOT(ISNUMBER($D311))),"",SUMIFS($W$3:$W$1001,$AK$3:$AK$1001,$AK311,$D$3:$D$1001,"&lt;"&amp;$D311))</f>
        <v/>
      </c>
      <c r="AJ311" s="268" t="str">
        <f aca="false">IF(TRIM($B311&amp;$C311)="","",SUMIFS($W$3:$W$1001,$AK$3:$AK$1001,$AK311))</f>
        <v/>
      </c>
      <c r="AK311" s="270" t="str">
        <f aca="false">IF(TRIM($B311&amp;$C311)="","",TRIM($B311)&amp;"｜"&amp;TRIM($C311))</f>
        <v/>
      </c>
      <c r="AL311" s="268" t="str">
        <f aca="false">IF(TRIM($B311&amp;$C311)="","",MIN(N($O311),N($Q311)))</f>
        <v/>
      </c>
      <c r="AM311" s="271" t="str">
        <f aca="false">IF(ISNUMBER($D311),YEAR($D311),"")</f>
        <v/>
      </c>
      <c r="AN311" s="271" t="str">
        <f aca="false">IF(OR(TRIM($B311&amp;$C311)="",NOT(ISNUMBER($D311)),NOT(ISNUMBER($E311))),"",IF($E311&lt;$D311,"",IF(IF($AE311="半年付",2,IF($AE311="季度付",4,IF($AE311="月付",12,IF($AE311="半月付",24,1))))=1,1,MAX(1,ROUND(($E311-$D311+1)/365*IF($AE311="半年付",2,IF($AE311="季度付",4,IF($AE311="月付",12,IF($AE311="半月付",24,1)))),0)))))</f>
        <v/>
      </c>
      <c r="AO311" s="271" t="str">
        <f aca="true">IF($AN311="","",MIN($AN311,MAX(0,INT((TODAY()-付款宽限天数-$D311)/(($E311-$D311+1)/$AN311))+1)))</f>
        <v/>
      </c>
    </row>
    <row r="312" customFormat="false" ht="18" hidden="false" customHeight="false" outlineLevel="0" collapsed="false">
      <c r="F312" s="200" t="str">
        <f aca="true">IF(TRIM($B312&amp;$C312)="","",IF(OR(ISNUMBER(SEARCH("未",$A312)),ISNUMBER(SEARCH("送出",$A312)),AND(TRIM($A312)="",NOT(ISNUMBER($D312)),N($H312)=0)),"【合同未回】","")&amp;IF(NOT(ISNUMBER($E312)),IF(OR(ISNUMBER(SEARCH("未",$A312)),ISNUMBER(SEARCH("送出",$A312)),AND(TRIM($A312)="",NOT(ISNUMBER($D312)),N($H312)=0)),"","【未填合同期】"),IF($E312&lt;TODAY(),"【已到期】",IF($E312-TODAY()&lt;=提醒天数,"【即将到期，剩余"&amp;($E312-TODAY())&amp;"天】","【正常】")))&amp;IF(OR($AD312="安装免保",$AD312="技术免保",$AD312="质保期内"),"【"&amp;$AD312&amp;"】",""))</f>
        <v/>
      </c>
      <c r="K312" s="267" t="str">
        <f aca="false">IF(OR(N($H312)=0,N($I312)=0),"",ROUND(N($H312)*N($I312)*IF(N($J312)=0,1,N($J312)),2))</f>
        <v/>
      </c>
      <c r="M312" s="267" t="str">
        <f aca="false">IF(TRIM($B312&amp;$C312)="","",IF(AND(N($K312)=0,N($L312)=0),"",ROUND(N($K312)+N($L312),2)))</f>
        <v/>
      </c>
      <c r="S312" s="267"/>
      <c r="T312" s="268" t="str">
        <f aca="false">IF(TRIM($B312&amp;$C312)="","",IF(N($O312)=0,"",MAX(0,MIN(N($O312)-N($Q312),N($W312)))))</f>
        <v/>
      </c>
      <c r="U312" s="268" t="str">
        <f aca="false">IF(TRIM($B312&amp;$C312)="","",IF(N($Q312)&lt;=N($O312),"",N($Q312)-N($O312)))</f>
        <v/>
      </c>
      <c r="V312" s="268" t="str">
        <f aca="false">IF(OR(TRIM($B312&amp;$C312)="",$W312=""),"",MAX(0,N($W312))-N($T312))</f>
        <v/>
      </c>
      <c r="W312" s="268" t="str">
        <f aca="false">IF(TRIM($B312&amp;$C312)="","",IF(AND(N($M312)=0,N($Q312)+N($R312)+N($S312)=0),"",ROUND(N($M312)-N($Q312)-N($R312)-N($S312),2)))</f>
        <v/>
      </c>
      <c r="X312" s="269" t="str">
        <f aca="false">IF(TRIM($B312&amp;$C312)="","",IF(N($M312)=0,IF((N($Q312)+N($R312)+N($S312))=0,"—未填单价","未填单价，已收 "&amp;TEXT((N($Q312)+N($R312)+N($S312)),"#,##0.00")),IF(N($W312)&gt;0.005,"欠 "&amp;TEXT(N($W312),"#,##0.00")&amp;IF(N($T312)&gt;0,"（开票未到账 "&amp;TEXT(N($T312),"#,##0.00")&amp;"）","")&amp;IF(N($V312)&gt;0,"（未开票 "&amp;TEXT(N($V312),"#,##0.00")&amp;"）",""),IF(N($W312)&lt;-0.005,"多收 "&amp;TEXT(-N($W312),"#,##0.00"),"✔ 已结清")))&amp;IF(N($U312)&gt;0,"｜到账未开票 "&amp;TEXT(N($U312),"#,##0.00")&amp;"，待补票","")&amp;IF(N($R312)&gt;0,"｜收现 "&amp;TEXT(N($R312),"#,##0.00"),"")&amp;IF(N($S312)&gt;0,"｜收款不开票 "&amp;TEXT(N($S312),"#,##0.00"),""))</f>
        <v/>
      </c>
      <c r="Y312" s="312"/>
      <c r="AC312" s="267" t="str">
        <f aca="false">IF(OR(N($O312)=0,N($AB312)=0),"",ROUND(N($O312)/(1+N($AB312))*N($AB312),2))</f>
        <v/>
      </c>
      <c r="AD312" s="312"/>
      <c r="AE312" s="312"/>
      <c r="AF312" s="270" t="str">
        <f aca="false">IF($AN312="","",IF($AN312=1,IF($AO312&gt;=1,"一次性·已到收款期","一次性·未到期"),$AE312&amp;" 第"&amp;$AO312&amp;"/"&amp;$AN312&amp;"期"))</f>
        <v/>
      </c>
      <c r="AG312" s="268" t="str">
        <f aca="false">IF(OR($AN312="",N($M312)=0),"",ROUND(N($K312)*$AO312/$AN312,2)+N($L312))</f>
        <v/>
      </c>
      <c r="AH312" s="268" t="str">
        <f aca="false">IF($AG312="","",MAX(0,ROUND($AG312-(N($Q312)+N($R312)+N($S312)),2)))</f>
        <v/>
      </c>
      <c r="AI312" s="268" t="str">
        <f aca="false">IF(OR(TRIM($B312&amp;$C312)="",NOT(ISNUMBER($D312))),"",SUMIFS($W$3:$W$1001,$AK$3:$AK$1001,$AK312,$D$3:$D$1001,"&lt;"&amp;$D312))</f>
        <v/>
      </c>
      <c r="AJ312" s="268" t="str">
        <f aca="false">IF(TRIM($B312&amp;$C312)="","",SUMIFS($W$3:$W$1001,$AK$3:$AK$1001,$AK312))</f>
        <v/>
      </c>
      <c r="AK312" s="270" t="str">
        <f aca="false">IF(TRIM($B312&amp;$C312)="","",TRIM($B312)&amp;"｜"&amp;TRIM($C312))</f>
        <v/>
      </c>
      <c r="AL312" s="268" t="str">
        <f aca="false">IF(TRIM($B312&amp;$C312)="","",MIN(N($O312),N($Q312)))</f>
        <v/>
      </c>
      <c r="AM312" s="271" t="str">
        <f aca="false">IF(ISNUMBER($D312),YEAR($D312),"")</f>
        <v/>
      </c>
      <c r="AN312" s="271" t="str">
        <f aca="false">IF(OR(TRIM($B312&amp;$C312)="",NOT(ISNUMBER($D312)),NOT(ISNUMBER($E312))),"",IF($E312&lt;$D312,"",IF(IF($AE312="半年付",2,IF($AE312="季度付",4,IF($AE312="月付",12,IF($AE312="半月付",24,1))))=1,1,MAX(1,ROUND(($E312-$D312+1)/365*IF($AE312="半年付",2,IF($AE312="季度付",4,IF($AE312="月付",12,IF($AE312="半月付",24,1)))),0)))))</f>
        <v/>
      </c>
      <c r="AO312" s="271" t="str">
        <f aca="true">IF($AN312="","",MIN($AN312,MAX(0,INT((TODAY()-付款宽限天数-$D312)/(($E312-$D312+1)/$AN312))+1)))</f>
        <v/>
      </c>
    </row>
    <row r="313" customFormat="false" ht="18" hidden="false" customHeight="false" outlineLevel="0" collapsed="false">
      <c r="F313" s="200" t="str">
        <f aca="true">IF(TRIM($B313&amp;$C313)="","",IF(OR(ISNUMBER(SEARCH("未",$A313)),ISNUMBER(SEARCH("送出",$A313)),AND(TRIM($A313)="",NOT(ISNUMBER($D313)),N($H313)=0)),"【合同未回】","")&amp;IF(NOT(ISNUMBER($E313)),IF(OR(ISNUMBER(SEARCH("未",$A313)),ISNUMBER(SEARCH("送出",$A313)),AND(TRIM($A313)="",NOT(ISNUMBER($D313)),N($H313)=0)),"","【未填合同期】"),IF($E313&lt;TODAY(),"【已到期】",IF($E313-TODAY()&lt;=提醒天数,"【即将到期，剩余"&amp;($E313-TODAY())&amp;"天】","【正常】")))&amp;IF(OR($AD313="安装免保",$AD313="技术免保",$AD313="质保期内"),"【"&amp;$AD313&amp;"】",""))</f>
        <v/>
      </c>
      <c r="K313" s="267" t="str">
        <f aca="false">IF(OR(N($H313)=0,N($I313)=0),"",ROUND(N($H313)*N($I313)*IF(N($J313)=0,1,N($J313)),2))</f>
        <v/>
      </c>
      <c r="M313" s="267" t="str">
        <f aca="false">IF(TRIM($B313&amp;$C313)="","",IF(AND(N($K313)=0,N($L313)=0),"",ROUND(N($K313)+N($L313),2)))</f>
        <v/>
      </c>
      <c r="S313" s="267"/>
      <c r="T313" s="268" t="str">
        <f aca="false">IF(TRIM($B313&amp;$C313)="","",IF(N($O313)=0,"",MAX(0,MIN(N($O313)-N($Q313),N($W313)))))</f>
        <v/>
      </c>
      <c r="U313" s="268" t="str">
        <f aca="false">IF(TRIM($B313&amp;$C313)="","",IF(N($Q313)&lt;=N($O313),"",N($Q313)-N($O313)))</f>
        <v/>
      </c>
      <c r="V313" s="268" t="str">
        <f aca="false">IF(OR(TRIM($B313&amp;$C313)="",$W313=""),"",MAX(0,N($W313))-N($T313))</f>
        <v/>
      </c>
      <c r="W313" s="268" t="str">
        <f aca="false">IF(TRIM($B313&amp;$C313)="","",IF(AND(N($M313)=0,N($Q313)+N($R313)+N($S313)=0),"",ROUND(N($M313)-N($Q313)-N($R313)-N($S313),2)))</f>
        <v/>
      </c>
      <c r="X313" s="269" t="str">
        <f aca="false">IF(TRIM($B313&amp;$C313)="","",IF(N($M313)=0,IF((N($Q313)+N($R313)+N($S313))=0,"—未填单价","未填单价，已收 "&amp;TEXT((N($Q313)+N($R313)+N($S313)),"#,##0.00")),IF(N($W313)&gt;0.005,"欠 "&amp;TEXT(N($W313),"#,##0.00")&amp;IF(N($T313)&gt;0,"（开票未到账 "&amp;TEXT(N($T313),"#,##0.00")&amp;"）","")&amp;IF(N($V313)&gt;0,"（未开票 "&amp;TEXT(N($V313),"#,##0.00")&amp;"）",""),IF(N($W313)&lt;-0.005,"多收 "&amp;TEXT(-N($W313),"#,##0.00"),"✔ 已结清")))&amp;IF(N($U313)&gt;0,"｜到账未开票 "&amp;TEXT(N($U313),"#,##0.00")&amp;"，待补票","")&amp;IF(N($R313)&gt;0,"｜收现 "&amp;TEXT(N($R313),"#,##0.00"),"")&amp;IF(N($S313)&gt;0,"｜收款不开票 "&amp;TEXT(N($S313),"#,##0.00"),""))</f>
        <v/>
      </c>
      <c r="Y313" s="312"/>
      <c r="AC313" s="267" t="str">
        <f aca="false">IF(OR(N($O313)=0,N($AB313)=0),"",ROUND(N($O313)/(1+N($AB313))*N($AB313),2))</f>
        <v/>
      </c>
      <c r="AD313" s="312"/>
      <c r="AE313" s="312"/>
      <c r="AF313" s="270" t="str">
        <f aca="false">IF($AN313="","",IF($AN313=1,IF($AO313&gt;=1,"一次性·已到收款期","一次性·未到期"),$AE313&amp;" 第"&amp;$AO313&amp;"/"&amp;$AN313&amp;"期"))</f>
        <v/>
      </c>
      <c r="AG313" s="268" t="str">
        <f aca="false">IF(OR($AN313="",N($M313)=0),"",ROUND(N($K313)*$AO313/$AN313,2)+N($L313))</f>
        <v/>
      </c>
      <c r="AH313" s="268" t="str">
        <f aca="false">IF($AG313="","",MAX(0,ROUND($AG313-(N($Q313)+N($R313)+N($S313)),2)))</f>
        <v/>
      </c>
      <c r="AI313" s="268" t="str">
        <f aca="false">IF(OR(TRIM($B313&amp;$C313)="",NOT(ISNUMBER($D313))),"",SUMIFS($W$3:$W$1001,$AK$3:$AK$1001,$AK313,$D$3:$D$1001,"&lt;"&amp;$D313))</f>
        <v/>
      </c>
      <c r="AJ313" s="268" t="str">
        <f aca="false">IF(TRIM($B313&amp;$C313)="","",SUMIFS($W$3:$W$1001,$AK$3:$AK$1001,$AK313))</f>
        <v/>
      </c>
      <c r="AK313" s="270" t="str">
        <f aca="false">IF(TRIM($B313&amp;$C313)="","",TRIM($B313)&amp;"｜"&amp;TRIM($C313))</f>
        <v/>
      </c>
      <c r="AL313" s="268" t="str">
        <f aca="false">IF(TRIM($B313&amp;$C313)="","",MIN(N($O313),N($Q313)))</f>
        <v/>
      </c>
      <c r="AM313" s="271" t="str">
        <f aca="false">IF(ISNUMBER($D313),YEAR($D313),"")</f>
        <v/>
      </c>
      <c r="AN313" s="271" t="str">
        <f aca="false">IF(OR(TRIM($B313&amp;$C313)="",NOT(ISNUMBER($D313)),NOT(ISNUMBER($E313))),"",IF($E313&lt;$D313,"",IF(IF($AE313="半年付",2,IF($AE313="季度付",4,IF($AE313="月付",12,IF($AE313="半月付",24,1))))=1,1,MAX(1,ROUND(($E313-$D313+1)/365*IF($AE313="半年付",2,IF($AE313="季度付",4,IF($AE313="月付",12,IF($AE313="半月付",24,1)))),0)))))</f>
        <v/>
      </c>
      <c r="AO313" s="271" t="str">
        <f aca="true">IF($AN313="","",MIN($AN313,MAX(0,INT((TODAY()-付款宽限天数-$D313)/(($E313-$D313+1)/$AN313))+1)))</f>
        <v/>
      </c>
    </row>
    <row r="314" customFormat="false" ht="18" hidden="false" customHeight="false" outlineLevel="0" collapsed="false">
      <c r="F314" s="200" t="str">
        <f aca="true">IF(TRIM($B314&amp;$C314)="","",IF(OR(ISNUMBER(SEARCH("未",$A314)),ISNUMBER(SEARCH("送出",$A314)),AND(TRIM($A314)="",NOT(ISNUMBER($D314)),N($H314)=0)),"【合同未回】","")&amp;IF(NOT(ISNUMBER($E314)),IF(OR(ISNUMBER(SEARCH("未",$A314)),ISNUMBER(SEARCH("送出",$A314)),AND(TRIM($A314)="",NOT(ISNUMBER($D314)),N($H314)=0)),"","【未填合同期】"),IF($E314&lt;TODAY(),"【已到期】",IF($E314-TODAY()&lt;=提醒天数,"【即将到期，剩余"&amp;($E314-TODAY())&amp;"天】","【正常】")))&amp;IF(OR($AD314="安装免保",$AD314="技术免保",$AD314="质保期内"),"【"&amp;$AD314&amp;"】",""))</f>
        <v/>
      </c>
      <c r="K314" s="267" t="str">
        <f aca="false">IF(OR(N($H314)=0,N($I314)=0),"",ROUND(N($H314)*N($I314)*IF(N($J314)=0,1,N($J314)),2))</f>
        <v/>
      </c>
      <c r="M314" s="267" t="str">
        <f aca="false">IF(TRIM($B314&amp;$C314)="","",IF(AND(N($K314)=0,N($L314)=0),"",ROUND(N($K314)+N($L314),2)))</f>
        <v/>
      </c>
      <c r="S314" s="267"/>
      <c r="T314" s="268" t="str">
        <f aca="false">IF(TRIM($B314&amp;$C314)="","",IF(N($O314)=0,"",MAX(0,MIN(N($O314)-N($Q314),N($W314)))))</f>
        <v/>
      </c>
      <c r="U314" s="268" t="str">
        <f aca="false">IF(TRIM($B314&amp;$C314)="","",IF(N($Q314)&lt;=N($O314),"",N($Q314)-N($O314)))</f>
        <v/>
      </c>
      <c r="V314" s="268" t="str">
        <f aca="false">IF(OR(TRIM($B314&amp;$C314)="",$W314=""),"",MAX(0,N($W314))-N($T314))</f>
        <v/>
      </c>
      <c r="W314" s="268" t="str">
        <f aca="false">IF(TRIM($B314&amp;$C314)="","",IF(AND(N($M314)=0,N($Q314)+N($R314)+N($S314)=0),"",ROUND(N($M314)-N($Q314)-N($R314)-N($S314),2)))</f>
        <v/>
      </c>
      <c r="X314" s="269" t="str">
        <f aca="false">IF(TRIM($B314&amp;$C314)="","",IF(N($M314)=0,IF((N($Q314)+N($R314)+N($S314))=0,"—未填单价","未填单价，已收 "&amp;TEXT((N($Q314)+N($R314)+N($S314)),"#,##0.00")),IF(N($W314)&gt;0.005,"欠 "&amp;TEXT(N($W314),"#,##0.00")&amp;IF(N($T314)&gt;0,"（开票未到账 "&amp;TEXT(N($T314),"#,##0.00")&amp;"）","")&amp;IF(N($V314)&gt;0,"（未开票 "&amp;TEXT(N($V314),"#,##0.00")&amp;"）",""),IF(N($W314)&lt;-0.005,"多收 "&amp;TEXT(-N($W314),"#,##0.00"),"✔ 已结清")))&amp;IF(N($U314)&gt;0,"｜到账未开票 "&amp;TEXT(N($U314),"#,##0.00")&amp;"，待补票","")&amp;IF(N($R314)&gt;0,"｜收现 "&amp;TEXT(N($R314),"#,##0.00"),"")&amp;IF(N($S314)&gt;0,"｜收款不开票 "&amp;TEXT(N($S314),"#,##0.00"),""))</f>
        <v/>
      </c>
      <c r="Y314" s="312"/>
      <c r="AC314" s="267" t="str">
        <f aca="false">IF(OR(N($O314)=0,N($AB314)=0),"",ROUND(N($O314)/(1+N($AB314))*N($AB314),2))</f>
        <v/>
      </c>
      <c r="AD314" s="312"/>
      <c r="AE314" s="312"/>
      <c r="AF314" s="270" t="str">
        <f aca="false">IF($AN314="","",IF($AN314=1,IF($AO314&gt;=1,"一次性·已到收款期","一次性·未到期"),$AE314&amp;" 第"&amp;$AO314&amp;"/"&amp;$AN314&amp;"期"))</f>
        <v/>
      </c>
      <c r="AG314" s="268" t="str">
        <f aca="false">IF(OR($AN314="",N($M314)=0),"",ROUND(N($K314)*$AO314/$AN314,2)+N($L314))</f>
        <v/>
      </c>
      <c r="AH314" s="268" t="str">
        <f aca="false">IF($AG314="","",MAX(0,ROUND($AG314-(N($Q314)+N($R314)+N($S314)),2)))</f>
        <v/>
      </c>
      <c r="AI314" s="268" t="str">
        <f aca="false">IF(OR(TRIM($B314&amp;$C314)="",NOT(ISNUMBER($D314))),"",SUMIFS($W$3:$W$1001,$AK$3:$AK$1001,$AK314,$D$3:$D$1001,"&lt;"&amp;$D314))</f>
        <v/>
      </c>
      <c r="AJ314" s="268" t="str">
        <f aca="false">IF(TRIM($B314&amp;$C314)="","",SUMIFS($W$3:$W$1001,$AK$3:$AK$1001,$AK314))</f>
        <v/>
      </c>
      <c r="AK314" s="270" t="str">
        <f aca="false">IF(TRIM($B314&amp;$C314)="","",TRIM($B314)&amp;"｜"&amp;TRIM($C314))</f>
        <v/>
      </c>
      <c r="AL314" s="268" t="str">
        <f aca="false">IF(TRIM($B314&amp;$C314)="","",MIN(N($O314),N($Q314)))</f>
        <v/>
      </c>
      <c r="AM314" s="271" t="str">
        <f aca="false">IF(ISNUMBER($D314),YEAR($D314),"")</f>
        <v/>
      </c>
      <c r="AN314" s="271" t="str">
        <f aca="false">IF(OR(TRIM($B314&amp;$C314)="",NOT(ISNUMBER($D314)),NOT(ISNUMBER($E314))),"",IF($E314&lt;$D314,"",IF(IF($AE314="半年付",2,IF($AE314="季度付",4,IF($AE314="月付",12,IF($AE314="半月付",24,1))))=1,1,MAX(1,ROUND(($E314-$D314+1)/365*IF($AE314="半年付",2,IF($AE314="季度付",4,IF($AE314="月付",12,IF($AE314="半月付",24,1)))),0)))))</f>
        <v/>
      </c>
      <c r="AO314" s="271" t="str">
        <f aca="true">IF($AN314="","",MIN($AN314,MAX(0,INT((TODAY()-付款宽限天数-$D314)/(($E314-$D314+1)/$AN314))+1)))</f>
        <v/>
      </c>
    </row>
    <row r="315" customFormat="false" ht="18" hidden="false" customHeight="false" outlineLevel="0" collapsed="false">
      <c r="F315" s="200" t="str">
        <f aca="true">IF(TRIM($B315&amp;$C315)="","",IF(OR(ISNUMBER(SEARCH("未",$A315)),ISNUMBER(SEARCH("送出",$A315)),AND(TRIM($A315)="",NOT(ISNUMBER($D315)),N($H315)=0)),"【合同未回】","")&amp;IF(NOT(ISNUMBER($E315)),IF(OR(ISNUMBER(SEARCH("未",$A315)),ISNUMBER(SEARCH("送出",$A315)),AND(TRIM($A315)="",NOT(ISNUMBER($D315)),N($H315)=0)),"","【未填合同期】"),IF($E315&lt;TODAY(),"【已到期】",IF($E315-TODAY()&lt;=提醒天数,"【即将到期，剩余"&amp;($E315-TODAY())&amp;"天】","【正常】")))&amp;IF(OR($AD315="安装免保",$AD315="技术免保",$AD315="质保期内"),"【"&amp;$AD315&amp;"】",""))</f>
        <v/>
      </c>
      <c r="K315" s="267" t="str">
        <f aca="false">IF(OR(N($H315)=0,N($I315)=0),"",ROUND(N($H315)*N($I315)*IF(N($J315)=0,1,N($J315)),2))</f>
        <v/>
      </c>
      <c r="M315" s="267" t="str">
        <f aca="false">IF(TRIM($B315&amp;$C315)="","",IF(AND(N($K315)=0,N($L315)=0),"",ROUND(N($K315)+N($L315),2)))</f>
        <v/>
      </c>
      <c r="S315" s="267"/>
      <c r="T315" s="268" t="str">
        <f aca="false">IF(TRIM($B315&amp;$C315)="","",IF(N($O315)=0,"",MAX(0,MIN(N($O315)-N($Q315),N($W315)))))</f>
        <v/>
      </c>
      <c r="U315" s="268" t="str">
        <f aca="false">IF(TRIM($B315&amp;$C315)="","",IF(N($Q315)&lt;=N($O315),"",N($Q315)-N($O315)))</f>
        <v/>
      </c>
      <c r="V315" s="268" t="str">
        <f aca="false">IF(OR(TRIM($B315&amp;$C315)="",$W315=""),"",MAX(0,N($W315))-N($T315))</f>
        <v/>
      </c>
      <c r="W315" s="268" t="str">
        <f aca="false">IF(TRIM($B315&amp;$C315)="","",IF(AND(N($M315)=0,N($Q315)+N($R315)+N($S315)=0),"",ROUND(N($M315)-N($Q315)-N($R315)-N($S315),2)))</f>
        <v/>
      </c>
      <c r="X315" s="269" t="str">
        <f aca="false">IF(TRIM($B315&amp;$C315)="","",IF(N($M315)=0,IF((N($Q315)+N($R315)+N($S315))=0,"—未填单价","未填单价，已收 "&amp;TEXT((N($Q315)+N($R315)+N($S315)),"#,##0.00")),IF(N($W315)&gt;0.005,"欠 "&amp;TEXT(N($W315),"#,##0.00")&amp;IF(N($T315)&gt;0,"（开票未到账 "&amp;TEXT(N($T315),"#,##0.00")&amp;"）","")&amp;IF(N($V315)&gt;0,"（未开票 "&amp;TEXT(N($V315),"#,##0.00")&amp;"）",""),IF(N($W315)&lt;-0.005,"多收 "&amp;TEXT(-N($W315),"#,##0.00"),"✔ 已结清")))&amp;IF(N($U315)&gt;0,"｜到账未开票 "&amp;TEXT(N($U315),"#,##0.00")&amp;"，待补票","")&amp;IF(N($R315)&gt;0,"｜收现 "&amp;TEXT(N($R315),"#,##0.00"),"")&amp;IF(N($S315)&gt;0,"｜收款不开票 "&amp;TEXT(N($S315),"#,##0.00"),""))</f>
        <v/>
      </c>
      <c r="Y315" s="312"/>
      <c r="AC315" s="267" t="str">
        <f aca="false">IF(OR(N($O315)=0,N($AB315)=0),"",ROUND(N($O315)/(1+N($AB315))*N($AB315),2))</f>
        <v/>
      </c>
      <c r="AD315" s="312"/>
      <c r="AE315" s="312"/>
      <c r="AF315" s="270" t="str">
        <f aca="false">IF($AN315="","",IF($AN315=1,IF($AO315&gt;=1,"一次性·已到收款期","一次性·未到期"),$AE315&amp;" 第"&amp;$AO315&amp;"/"&amp;$AN315&amp;"期"))</f>
        <v/>
      </c>
      <c r="AG315" s="268" t="str">
        <f aca="false">IF(OR($AN315="",N($M315)=0),"",ROUND(N($K315)*$AO315/$AN315,2)+N($L315))</f>
        <v/>
      </c>
      <c r="AH315" s="268" t="str">
        <f aca="false">IF($AG315="","",MAX(0,ROUND($AG315-(N($Q315)+N($R315)+N($S315)),2)))</f>
        <v/>
      </c>
      <c r="AI315" s="268" t="str">
        <f aca="false">IF(OR(TRIM($B315&amp;$C315)="",NOT(ISNUMBER($D315))),"",SUMIFS($W$3:$W$1001,$AK$3:$AK$1001,$AK315,$D$3:$D$1001,"&lt;"&amp;$D315))</f>
        <v/>
      </c>
      <c r="AJ315" s="268" t="str">
        <f aca="false">IF(TRIM($B315&amp;$C315)="","",SUMIFS($W$3:$W$1001,$AK$3:$AK$1001,$AK315))</f>
        <v/>
      </c>
      <c r="AK315" s="270" t="str">
        <f aca="false">IF(TRIM($B315&amp;$C315)="","",TRIM($B315)&amp;"｜"&amp;TRIM($C315))</f>
        <v/>
      </c>
      <c r="AL315" s="268" t="str">
        <f aca="false">IF(TRIM($B315&amp;$C315)="","",MIN(N($O315),N($Q315)))</f>
        <v/>
      </c>
      <c r="AM315" s="271" t="str">
        <f aca="false">IF(ISNUMBER($D315),YEAR($D315),"")</f>
        <v/>
      </c>
      <c r="AN315" s="271" t="str">
        <f aca="false">IF(OR(TRIM($B315&amp;$C315)="",NOT(ISNUMBER($D315)),NOT(ISNUMBER($E315))),"",IF($E315&lt;$D315,"",IF(IF($AE315="半年付",2,IF($AE315="季度付",4,IF($AE315="月付",12,IF($AE315="半月付",24,1))))=1,1,MAX(1,ROUND(($E315-$D315+1)/365*IF($AE315="半年付",2,IF($AE315="季度付",4,IF($AE315="月付",12,IF($AE315="半月付",24,1)))),0)))))</f>
        <v/>
      </c>
      <c r="AO315" s="271" t="str">
        <f aca="true">IF($AN315="","",MIN($AN315,MAX(0,INT((TODAY()-付款宽限天数-$D315)/(($E315-$D315+1)/$AN315))+1)))</f>
        <v/>
      </c>
    </row>
    <row r="316" customFormat="false" ht="18" hidden="false" customHeight="false" outlineLevel="0" collapsed="false">
      <c r="F316" s="200" t="str">
        <f aca="true">IF(TRIM($B316&amp;$C316)="","",IF(OR(ISNUMBER(SEARCH("未",$A316)),ISNUMBER(SEARCH("送出",$A316)),AND(TRIM($A316)="",NOT(ISNUMBER($D316)),N($H316)=0)),"【合同未回】","")&amp;IF(NOT(ISNUMBER($E316)),IF(OR(ISNUMBER(SEARCH("未",$A316)),ISNUMBER(SEARCH("送出",$A316)),AND(TRIM($A316)="",NOT(ISNUMBER($D316)),N($H316)=0)),"","【未填合同期】"),IF($E316&lt;TODAY(),"【已到期】",IF($E316-TODAY()&lt;=提醒天数,"【即将到期，剩余"&amp;($E316-TODAY())&amp;"天】","【正常】")))&amp;IF(OR($AD316="安装免保",$AD316="技术免保",$AD316="质保期内"),"【"&amp;$AD316&amp;"】",""))</f>
        <v/>
      </c>
      <c r="K316" s="267" t="str">
        <f aca="false">IF(OR(N($H316)=0,N($I316)=0),"",ROUND(N($H316)*N($I316)*IF(N($J316)=0,1,N($J316)),2))</f>
        <v/>
      </c>
      <c r="M316" s="267" t="str">
        <f aca="false">IF(TRIM($B316&amp;$C316)="","",IF(AND(N($K316)=0,N($L316)=0),"",ROUND(N($K316)+N($L316),2)))</f>
        <v/>
      </c>
      <c r="S316" s="267"/>
      <c r="T316" s="268" t="str">
        <f aca="false">IF(TRIM($B316&amp;$C316)="","",IF(N($O316)=0,"",MAX(0,MIN(N($O316)-N($Q316),N($W316)))))</f>
        <v/>
      </c>
      <c r="U316" s="268" t="str">
        <f aca="false">IF(TRIM($B316&amp;$C316)="","",IF(N($Q316)&lt;=N($O316),"",N($Q316)-N($O316)))</f>
        <v/>
      </c>
      <c r="V316" s="268" t="str">
        <f aca="false">IF(OR(TRIM($B316&amp;$C316)="",$W316=""),"",MAX(0,N($W316))-N($T316))</f>
        <v/>
      </c>
      <c r="W316" s="268" t="str">
        <f aca="false">IF(TRIM($B316&amp;$C316)="","",IF(AND(N($M316)=0,N($Q316)+N($R316)+N($S316)=0),"",ROUND(N($M316)-N($Q316)-N($R316)-N($S316),2)))</f>
        <v/>
      </c>
      <c r="X316" s="269" t="str">
        <f aca="false">IF(TRIM($B316&amp;$C316)="","",IF(N($M316)=0,IF((N($Q316)+N($R316)+N($S316))=0,"—未填单价","未填单价，已收 "&amp;TEXT((N($Q316)+N($R316)+N($S316)),"#,##0.00")),IF(N($W316)&gt;0.005,"欠 "&amp;TEXT(N($W316),"#,##0.00")&amp;IF(N($T316)&gt;0,"（开票未到账 "&amp;TEXT(N($T316),"#,##0.00")&amp;"）","")&amp;IF(N($V316)&gt;0,"（未开票 "&amp;TEXT(N($V316),"#,##0.00")&amp;"）",""),IF(N($W316)&lt;-0.005,"多收 "&amp;TEXT(-N($W316),"#,##0.00"),"✔ 已结清")))&amp;IF(N($U316)&gt;0,"｜到账未开票 "&amp;TEXT(N($U316),"#,##0.00")&amp;"，待补票","")&amp;IF(N($R316)&gt;0,"｜收现 "&amp;TEXT(N($R316),"#,##0.00"),"")&amp;IF(N($S316)&gt;0,"｜收款不开票 "&amp;TEXT(N($S316),"#,##0.00"),""))</f>
        <v/>
      </c>
      <c r="Y316" s="312"/>
      <c r="AC316" s="267" t="str">
        <f aca="false">IF(OR(N($O316)=0,N($AB316)=0),"",ROUND(N($O316)/(1+N($AB316))*N($AB316),2))</f>
        <v/>
      </c>
      <c r="AD316" s="312"/>
      <c r="AE316" s="312"/>
      <c r="AF316" s="270" t="str">
        <f aca="false">IF($AN316="","",IF($AN316=1,IF($AO316&gt;=1,"一次性·已到收款期","一次性·未到期"),$AE316&amp;" 第"&amp;$AO316&amp;"/"&amp;$AN316&amp;"期"))</f>
        <v/>
      </c>
      <c r="AG316" s="268" t="str">
        <f aca="false">IF(OR($AN316="",N($M316)=0),"",ROUND(N($K316)*$AO316/$AN316,2)+N($L316))</f>
        <v/>
      </c>
      <c r="AH316" s="268" t="str">
        <f aca="false">IF($AG316="","",MAX(0,ROUND($AG316-(N($Q316)+N($R316)+N($S316)),2)))</f>
        <v/>
      </c>
      <c r="AI316" s="268" t="str">
        <f aca="false">IF(OR(TRIM($B316&amp;$C316)="",NOT(ISNUMBER($D316))),"",SUMIFS($W$3:$W$1001,$AK$3:$AK$1001,$AK316,$D$3:$D$1001,"&lt;"&amp;$D316))</f>
        <v/>
      </c>
      <c r="AJ316" s="268" t="str">
        <f aca="false">IF(TRIM($B316&amp;$C316)="","",SUMIFS($W$3:$W$1001,$AK$3:$AK$1001,$AK316))</f>
        <v/>
      </c>
      <c r="AK316" s="270" t="str">
        <f aca="false">IF(TRIM($B316&amp;$C316)="","",TRIM($B316)&amp;"｜"&amp;TRIM($C316))</f>
        <v/>
      </c>
      <c r="AL316" s="268" t="str">
        <f aca="false">IF(TRIM($B316&amp;$C316)="","",MIN(N($O316),N($Q316)))</f>
        <v/>
      </c>
      <c r="AM316" s="271" t="str">
        <f aca="false">IF(ISNUMBER($D316),YEAR($D316),"")</f>
        <v/>
      </c>
      <c r="AN316" s="271" t="str">
        <f aca="false">IF(OR(TRIM($B316&amp;$C316)="",NOT(ISNUMBER($D316)),NOT(ISNUMBER($E316))),"",IF($E316&lt;$D316,"",IF(IF($AE316="半年付",2,IF($AE316="季度付",4,IF($AE316="月付",12,IF($AE316="半月付",24,1))))=1,1,MAX(1,ROUND(($E316-$D316+1)/365*IF($AE316="半年付",2,IF($AE316="季度付",4,IF($AE316="月付",12,IF($AE316="半月付",24,1)))),0)))))</f>
        <v/>
      </c>
      <c r="AO316" s="271" t="str">
        <f aca="true">IF($AN316="","",MIN($AN316,MAX(0,INT((TODAY()-付款宽限天数-$D316)/(($E316-$D316+1)/$AN316))+1)))</f>
        <v/>
      </c>
    </row>
    <row r="317" customFormat="false" ht="18" hidden="false" customHeight="false" outlineLevel="0" collapsed="false">
      <c r="F317" s="200" t="str">
        <f aca="true">IF(TRIM($B317&amp;$C317)="","",IF(OR(ISNUMBER(SEARCH("未",$A317)),ISNUMBER(SEARCH("送出",$A317)),AND(TRIM($A317)="",NOT(ISNUMBER($D317)),N($H317)=0)),"【合同未回】","")&amp;IF(NOT(ISNUMBER($E317)),IF(OR(ISNUMBER(SEARCH("未",$A317)),ISNUMBER(SEARCH("送出",$A317)),AND(TRIM($A317)="",NOT(ISNUMBER($D317)),N($H317)=0)),"","【未填合同期】"),IF($E317&lt;TODAY(),"【已到期】",IF($E317-TODAY()&lt;=提醒天数,"【即将到期，剩余"&amp;($E317-TODAY())&amp;"天】","【正常】")))&amp;IF(OR($AD317="安装免保",$AD317="技术免保",$AD317="质保期内"),"【"&amp;$AD317&amp;"】",""))</f>
        <v/>
      </c>
      <c r="K317" s="267" t="str">
        <f aca="false">IF(OR(N($H317)=0,N($I317)=0),"",ROUND(N($H317)*N($I317)*IF(N($J317)=0,1,N($J317)),2))</f>
        <v/>
      </c>
      <c r="M317" s="267" t="str">
        <f aca="false">IF(TRIM($B317&amp;$C317)="","",IF(AND(N($K317)=0,N($L317)=0),"",ROUND(N($K317)+N($L317),2)))</f>
        <v/>
      </c>
      <c r="S317" s="267"/>
      <c r="T317" s="268" t="str">
        <f aca="false">IF(TRIM($B317&amp;$C317)="","",IF(N($O317)=0,"",MAX(0,MIN(N($O317)-N($Q317),N($W317)))))</f>
        <v/>
      </c>
      <c r="U317" s="268" t="str">
        <f aca="false">IF(TRIM($B317&amp;$C317)="","",IF(N($Q317)&lt;=N($O317),"",N($Q317)-N($O317)))</f>
        <v/>
      </c>
      <c r="V317" s="268" t="str">
        <f aca="false">IF(OR(TRIM($B317&amp;$C317)="",$W317=""),"",MAX(0,N($W317))-N($T317))</f>
        <v/>
      </c>
      <c r="W317" s="268" t="str">
        <f aca="false">IF(TRIM($B317&amp;$C317)="","",IF(AND(N($M317)=0,N($Q317)+N($R317)+N($S317)=0),"",ROUND(N($M317)-N($Q317)-N($R317)-N($S317),2)))</f>
        <v/>
      </c>
      <c r="X317" s="269" t="str">
        <f aca="false">IF(TRIM($B317&amp;$C317)="","",IF(N($M317)=0,IF((N($Q317)+N($R317)+N($S317))=0,"—未填单价","未填单价，已收 "&amp;TEXT((N($Q317)+N($R317)+N($S317)),"#,##0.00")),IF(N($W317)&gt;0.005,"欠 "&amp;TEXT(N($W317),"#,##0.00")&amp;IF(N($T317)&gt;0,"（开票未到账 "&amp;TEXT(N($T317),"#,##0.00")&amp;"）","")&amp;IF(N($V317)&gt;0,"（未开票 "&amp;TEXT(N($V317),"#,##0.00")&amp;"）",""),IF(N($W317)&lt;-0.005,"多收 "&amp;TEXT(-N($W317),"#,##0.00"),"✔ 已结清")))&amp;IF(N($U317)&gt;0,"｜到账未开票 "&amp;TEXT(N($U317),"#,##0.00")&amp;"，待补票","")&amp;IF(N($R317)&gt;0,"｜收现 "&amp;TEXT(N($R317),"#,##0.00"),"")&amp;IF(N($S317)&gt;0,"｜收款不开票 "&amp;TEXT(N($S317),"#,##0.00"),""))</f>
        <v/>
      </c>
      <c r="Y317" s="312"/>
      <c r="AC317" s="267" t="str">
        <f aca="false">IF(OR(N($O317)=0,N($AB317)=0),"",ROUND(N($O317)/(1+N($AB317))*N($AB317),2))</f>
        <v/>
      </c>
      <c r="AD317" s="312"/>
      <c r="AE317" s="312"/>
      <c r="AF317" s="270" t="str">
        <f aca="false">IF($AN317="","",IF($AN317=1,IF($AO317&gt;=1,"一次性·已到收款期","一次性·未到期"),$AE317&amp;" 第"&amp;$AO317&amp;"/"&amp;$AN317&amp;"期"))</f>
        <v/>
      </c>
      <c r="AG317" s="268" t="str">
        <f aca="false">IF(OR($AN317="",N($M317)=0),"",ROUND(N($K317)*$AO317/$AN317,2)+N($L317))</f>
        <v/>
      </c>
      <c r="AH317" s="268" t="str">
        <f aca="false">IF($AG317="","",MAX(0,ROUND($AG317-(N($Q317)+N($R317)+N($S317)),2)))</f>
        <v/>
      </c>
      <c r="AI317" s="268" t="str">
        <f aca="false">IF(OR(TRIM($B317&amp;$C317)="",NOT(ISNUMBER($D317))),"",SUMIFS($W$3:$W$1001,$AK$3:$AK$1001,$AK317,$D$3:$D$1001,"&lt;"&amp;$D317))</f>
        <v/>
      </c>
      <c r="AJ317" s="268" t="str">
        <f aca="false">IF(TRIM($B317&amp;$C317)="","",SUMIFS($W$3:$W$1001,$AK$3:$AK$1001,$AK317))</f>
        <v/>
      </c>
      <c r="AK317" s="270" t="str">
        <f aca="false">IF(TRIM($B317&amp;$C317)="","",TRIM($B317)&amp;"｜"&amp;TRIM($C317))</f>
        <v/>
      </c>
      <c r="AL317" s="268" t="str">
        <f aca="false">IF(TRIM($B317&amp;$C317)="","",MIN(N($O317),N($Q317)))</f>
        <v/>
      </c>
      <c r="AM317" s="271" t="str">
        <f aca="false">IF(ISNUMBER($D317),YEAR($D317),"")</f>
        <v/>
      </c>
      <c r="AN317" s="271" t="str">
        <f aca="false">IF(OR(TRIM($B317&amp;$C317)="",NOT(ISNUMBER($D317)),NOT(ISNUMBER($E317))),"",IF($E317&lt;$D317,"",IF(IF($AE317="半年付",2,IF($AE317="季度付",4,IF($AE317="月付",12,IF($AE317="半月付",24,1))))=1,1,MAX(1,ROUND(($E317-$D317+1)/365*IF($AE317="半年付",2,IF($AE317="季度付",4,IF($AE317="月付",12,IF($AE317="半月付",24,1)))),0)))))</f>
        <v/>
      </c>
      <c r="AO317" s="271" t="str">
        <f aca="true">IF($AN317="","",MIN($AN317,MAX(0,INT((TODAY()-付款宽限天数-$D317)/(($E317-$D317+1)/$AN317))+1)))</f>
        <v/>
      </c>
    </row>
    <row r="318" customFormat="false" ht="18" hidden="false" customHeight="false" outlineLevel="0" collapsed="false">
      <c r="F318" s="200" t="str">
        <f aca="true">IF(TRIM($B318&amp;$C318)="","",IF(OR(ISNUMBER(SEARCH("未",$A318)),ISNUMBER(SEARCH("送出",$A318)),AND(TRIM($A318)="",NOT(ISNUMBER($D318)),N($H318)=0)),"【合同未回】","")&amp;IF(NOT(ISNUMBER($E318)),IF(OR(ISNUMBER(SEARCH("未",$A318)),ISNUMBER(SEARCH("送出",$A318)),AND(TRIM($A318)="",NOT(ISNUMBER($D318)),N($H318)=0)),"","【未填合同期】"),IF($E318&lt;TODAY(),"【已到期】",IF($E318-TODAY()&lt;=提醒天数,"【即将到期，剩余"&amp;($E318-TODAY())&amp;"天】","【正常】")))&amp;IF(OR($AD318="安装免保",$AD318="技术免保",$AD318="质保期内"),"【"&amp;$AD318&amp;"】",""))</f>
        <v/>
      </c>
      <c r="K318" s="267" t="str">
        <f aca="false">IF(OR(N($H318)=0,N($I318)=0),"",ROUND(N($H318)*N($I318)*IF(N($J318)=0,1,N($J318)),2))</f>
        <v/>
      </c>
      <c r="M318" s="267" t="str">
        <f aca="false">IF(TRIM($B318&amp;$C318)="","",IF(AND(N($K318)=0,N($L318)=0),"",ROUND(N($K318)+N($L318),2)))</f>
        <v/>
      </c>
      <c r="S318" s="267"/>
      <c r="T318" s="268" t="str">
        <f aca="false">IF(TRIM($B318&amp;$C318)="","",IF(N($O318)=0,"",MAX(0,MIN(N($O318)-N($Q318),N($W318)))))</f>
        <v/>
      </c>
      <c r="U318" s="268" t="str">
        <f aca="false">IF(TRIM($B318&amp;$C318)="","",IF(N($Q318)&lt;=N($O318),"",N($Q318)-N($O318)))</f>
        <v/>
      </c>
      <c r="V318" s="268" t="str">
        <f aca="false">IF(OR(TRIM($B318&amp;$C318)="",$W318=""),"",MAX(0,N($W318))-N($T318))</f>
        <v/>
      </c>
      <c r="W318" s="268" t="str">
        <f aca="false">IF(TRIM($B318&amp;$C318)="","",IF(AND(N($M318)=0,N($Q318)+N($R318)+N($S318)=0),"",ROUND(N($M318)-N($Q318)-N($R318)-N($S318),2)))</f>
        <v/>
      </c>
      <c r="X318" s="269" t="str">
        <f aca="false">IF(TRIM($B318&amp;$C318)="","",IF(N($M318)=0,IF((N($Q318)+N($R318)+N($S318))=0,"—未填单价","未填单价，已收 "&amp;TEXT((N($Q318)+N($R318)+N($S318)),"#,##0.00")),IF(N($W318)&gt;0.005,"欠 "&amp;TEXT(N($W318),"#,##0.00")&amp;IF(N($T318)&gt;0,"（开票未到账 "&amp;TEXT(N($T318),"#,##0.00")&amp;"）","")&amp;IF(N($V318)&gt;0,"（未开票 "&amp;TEXT(N($V318),"#,##0.00")&amp;"）",""),IF(N($W318)&lt;-0.005,"多收 "&amp;TEXT(-N($W318),"#,##0.00"),"✔ 已结清")))&amp;IF(N($U318)&gt;0,"｜到账未开票 "&amp;TEXT(N($U318),"#,##0.00")&amp;"，待补票","")&amp;IF(N($R318)&gt;0,"｜收现 "&amp;TEXT(N($R318),"#,##0.00"),"")&amp;IF(N($S318)&gt;0,"｜收款不开票 "&amp;TEXT(N($S318),"#,##0.00"),""))</f>
        <v/>
      </c>
      <c r="Y318" s="312"/>
      <c r="AC318" s="267" t="str">
        <f aca="false">IF(OR(N($O318)=0,N($AB318)=0),"",ROUND(N($O318)/(1+N($AB318))*N($AB318),2))</f>
        <v/>
      </c>
      <c r="AD318" s="312"/>
      <c r="AE318" s="312"/>
      <c r="AF318" s="270" t="str">
        <f aca="false">IF($AN318="","",IF($AN318=1,IF($AO318&gt;=1,"一次性·已到收款期","一次性·未到期"),$AE318&amp;" 第"&amp;$AO318&amp;"/"&amp;$AN318&amp;"期"))</f>
        <v/>
      </c>
      <c r="AG318" s="268" t="str">
        <f aca="false">IF(OR($AN318="",N($M318)=0),"",ROUND(N($K318)*$AO318/$AN318,2)+N($L318))</f>
        <v/>
      </c>
      <c r="AH318" s="268" t="str">
        <f aca="false">IF($AG318="","",MAX(0,ROUND($AG318-(N($Q318)+N($R318)+N($S318)),2)))</f>
        <v/>
      </c>
      <c r="AI318" s="268" t="str">
        <f aca="false">IF(OR(TRIM($B318&amp;$C318)="",NOT(ISNUMBER($D318))),"",SUMIFS($W$3:$W$1001,$AK$3:$AK$1001,$AK318,$D$3:$D$1001,"&lt;"&amp;$D318))</f>
        <v/>
      </c>
      <c r="AJ318" s="268" t="str">
        <f aca="false">IF(TRIM($B318&amp;$C318)="","",SUMIFS($W$3:$W$1001,$AK$3:$AK$1001,$AK318))</f>
        <v/>
      </c>
      <c r="AK318" s="270" t="str">
        <f aca="false">IF(TRIM($B318&amp;$C318)="","",TRIM($B318)&amp;"｜"&amp;TRIM($C318))</f>
        <v/>
      </c>
      <c r="AL318" s="268" t="str">
        <f aca="false">IF(TRIM($B318&amp;$C318)="","",MIN(N($O318),N($Q318)))</f>
        <v/>
      </c>
      <c r="AM318" s="271" t="str">
        <f aca="false">IF(ISNUMBER($D318),YEAR($D318),"")</f>
        <v/>
      </c>
      <c r="AN318" s="271" t="str">
        <f aca="false">IF(OR(TRIM($B318&amp;$C318)="",NOT(ISNUMBER($D318)),NOT(ISNUMBER($E318))),"",IF($E318&lt;$D318,"",IF(IF($AE318="半年付",2,IF($AE318="季度付",4,IF($AE318="月付",12,IF($AE318="半月付",24,1))))=1,1,MAX(1,ROUND(($E318-$D318+1)/365*IF($AE318="半年付",2,IF($AE318="季度付",4,IF($AE318="月付",12,IF($AE318="半月付",24,1)))),0)))))</f>
        <v/>
      </c>
      <c r="AO318" s="271" t="str">
        <f aca="true">IF($AN318="","",MIN($AN318,MAX(0,INT((TODAY()-付款宽限天数-$D318)/(($E318-$D318+1)/$AN318))+1)))</f>
        <v/>
      </c>
    </row>
    <row r="319" customFormat="false" ht="18" hidden="false" customHeight="false" outlineLevel="0" collapsed="false">
      <c r="F319" s="200" t="str">
        <f aca="true">IF(TRIM($B319&amp;$C319)="","",IF(OR(ISNUMBER(SEARCH("未",$A319)),ISNUMBER(SEARCH("送出",$A319)),AND(TRIM($A319)="",NOT(ISNUMBER($D319)),N($H319)=0)),"【合同未回】","")&amp;IF(NOT(ISNUMBER($E319)),IF(OR(ISNUMBER(SEARCH("未",$A319)),ISNUMBER(SEARCH("送出",$A319)),AND(TRIM($A319)="",NOT(ISNUMBER($D319)),N($H319)=0)),"","【未填合同期】"),IF($E319&lt;TODAY(),"【已到期】",IF($E319-TODAY()&lt;=提醒天数,"【即将到期，剩余"&amp;($E319-TODAY())&amp;"天】","【正常】")))&amp;IF(OR($AD319="安装免保",$AD319="技术免保",$AD319="质保期内"),"【"&amp;$AD319&amp;"】",""))</f>
        <v/>
      </c>
      <c r="K319" s="267" t="str">
        <f aca="false">IF(OR(N($H319)=0,N($I319)=0),"",ROUND(N($H319)*N($I319)*IF(N($J319)=0,1,N($J319)),2))</f>
        <v/>
      </c>
      <c r="M319" s="267" t="str">
        <f aca="false">IF(TRIM($B319&amp;$C319)="","",IF(AND(N($K319)=0,N($L319)=0),"",ROUND(N($K319)+N($L319),2)))</f>
        <v/>
      </c>
      <c r="S319" s="267"/>
      <c r="T319" s="268" t="str">
        <f aca="false">IF(TRIM($B319&amp;$C319)="","",IF(N($O319)=0,"",MAX(0,MIN(N($O319)-N($Q319),N($W319)))))</f>
        <v/>
      </c>
      <c r="U319" s="268" t="str">
        <f aca="false">IF(TRIM($B319&amp;$C319)="","",IF(N($Q319)&lt;=N($O319),"",N($Q319)-N($O319)))</f>
        <v/>
      </c>
      <c r="V319" s="268" t="str">
        <f aca="false">IF(OR(TRIM($B319&amp;$C319)="",$W319=""),"",MAX(0,N($W319))-N($T319))</f>
        <v/>
      </c>
      <c r="W319" s="268" t="str">
        <f aca="false">IF(TRIM($B319&amp;$C319)="","",IF(AND(N($M319)=0,N($Q319)+N($R319)+N($S319)=0),"",ROUND(N($M319)-N($Q319)-N($R319)-N($S319),2)))</f>
        <v/>
      </c>
      <c r="X319" s="269" t="str">
        <f aca="false">IF(TRIM($B319&amp;$C319)="","",IF(N($M319)=0,IF((N($Q319)+N($R319)+N($S319))=0,"—未填单价","未填单价，已收 "&amp;TEXT((N($Q319)+N($R319)+N($S319)),"#,##0.00")),IF(N($W319)&gt;0.005,"欠 "&amp;TEXT(N($W319),"#,##0.00")&amp;IF(N($T319)&gt;0,"（开票未到账 "&amp;TEXT(N($T319),"#,##0.00")&amp;"）","")&amp;IF(N($V319)&gt;0,"（未开票 "&amp;TEXT(N($V319),"#,##0.00")&amp;"）",""),IF(N($W319)&lt;-0.005,"多收 "&amp;TEXT(-N($W319),"#,##0.00"),"✔ 已结清")))&amp;IF(N($U319)&gt;0,"｜到账未开票 "&amp;TEXT(N($U319),"#,##0.00")&amp;"，待补票","")&amp;IF(N($R319)&gt;0,"｜收现 "&amp;TEXT(N($R319),"#,##0.00"),"")&amp;IF(N($S319)&gt;0,"｜收款不开票 "&amp;TEXT(N($S319),"#,##0.00"),""))</f>
        <v/>
      </c>
      <c r="Y319" s="312"/>
      <c r="AC319" s="267" t="str">
        <f aca="false">IF(OR(N($O319)=0,N($AB319)=0),"",ROUND(N($O319)/(1+N($AB319))*N($AB319),2))</f>
        <v/>
      </c>
      <c r="AD319" s="312"/>
      <c r="AE319" s="312"/>
      <c r="AF319" s="270" t="str">
        <f aca="false">IF($AN319="","",IF($AN319=1,IF($AO319&gt;=1,"一次性·已到收款期","一次性·未到期"),$AE319&amp;" 第"&amp;$AO319&amp;"/"&amp;$AN319&amp;"期"))</f>
        <v/>
      </c>
      <c r="AG319" s="268" t="str">
        <f aca="false">IF(OR($AN319="",N($M319)=0),"",ROUND(N($K319)*$AO319/$AN319,2)+N($L319))</f>
        <v/>
      </c>
      <c r="AH319" s="268" t="str">
        <f aca="false">IF($AG319="","",MAX(0,ROUND($AG319-(N($Q319)+N($R319)+N($S319)),2)))</f>
        <v/>
      </c>
      <c r="AI319" s="268" t="str">
        <f aca="false">IF(OR(TRIM($B319&amp;$C319)="",NOT(ISNUMBER($D319))),"",SUMIFS($W$3:$W$1001,$AK$3:$AK$1001,$AK319,$D$3:$D$1001,"&lt;"&amp;$D319))</f>
        <v/>
      </c>
      <c r="AJ319" s="268" t="str">
        <f aca="false">IF(TRIM($B319&amp;$C319)="","",SUMIFS($W$3:$W$1001,$AK$3:$AK$1001,$AK319))</f>
        <v/>
      </c>
      <c r="AK319" s="270" t="str">
        <f aca="false">IF(TRIM($B319&amp;$C319)="","",TRIM($B319)&amp;"｜"&amp;TRIM($C319))</f>
        <v/>
      </c>
      <c r="AL319" s="268" t="str">
        <f aca="false">IF(TRIM($B319&amp;$C319)="","",MIN(N($O319),N($Q319)))</f>
        <v/>
      </c>
      <c r="AM319" s="271" t="str">
        <f aca="false">IF(ISNUMBER($D319),YEAR($D319),"")</f>
        <v/>
      </c>
      <c r="AN319" s="271" t="str">
        <f aca="false">IF(OR(TRIM($B319&amp;$C319)="",NOT(ISNUMBER($D319)),NOT(ISNUMBER($E319))),"",IF($E319&lt;$D319,"",IF(IF($AE319="半年付",2,IF($AE319="季度付",4,IF($AE319="月付",12,IF($AE319="半月付",24,1))))=1,1,MAX(1,ROUND(($E319-$D319+1)/365*IF($AE319="半年付",2,IF($AE319="季度付",4,IF($AE319="月付",12,IF($AE319="半月付",24,1)))),0)))))</f>
        <v/>
      </c>
      <c r="AO319" s="271" t="str">
        <f aca="true">IF($AN319="","",MIN($AN319,MAX(0,INT((TODAY()-付款宽限天数-$D319)/(($E319-$D319+1)/$AN319))+1)))</f>
        <v/>
      </c>
    </row>
    <row r="320" customFormat="false" ht="18" hidden="false" customHeight="false" outlineLevel="0" collapsed="false">
      <c r="F320" s="200" t="str">
        <f aca="true">IF(TRIM($B320&amp;$C320)="","",IF(OR(ISNUMBER(SEARCH("未",$A320)),ISNUMBER(SEARCH("送出",$A320)),AND(TRIM($A320)="",NOT(ISNUMBER($D320)),N($H320)=0)),"【合同未回】","")&amp;IF(NOT(ISNUMBER($E320)),IF(OR(ISNUMBER(SEARCH("未",$A320)),ISNUMBER(SEARCH("送出",$A320)),AND(TRIM($A320)="",NOT(ISNUMBER($D320)),N($H320)=0)),"","【未填合同期】"),IF($E320&lt;TODAY(),"【已到期】",IF($E320-TODAY()&lt;=提醒天数,"【即将到期，剩余"&amp;($E320-TODAY())&amp;"天】","【正常】")))&amp;IF(OR($AD320="安装免保",$AD320="技术免保",$AD320="质保期内"),"【"&amp;$AD320&amp;"】",""))</f>
        <v/>
      </c>
      <c r="K320" s="267" t="str">
        <f aca="false">IF(OR(N($H320)=0,N($I320)=0),"",ROUND(N($H320)*N($I320)*IF(N($J320)=0,1,N($J320)),2))</f>
        <v/>
      </c>
      <c r="M320" s="267" t="str">
        <f aca="false">IF(TRIM($B320&amp;$C320)="","",IF(AND(N($K320)=0,N($L320)=0),"",ROUND(N($K320)+N($L320),2)))</f>
        <v/>
      </c>
      <c r="S320" s="267"/>
      <c r="T320" s="268" t="str">
        <f aca="false">IF(TRIM($B320&amp;$C320)="","",IF(N($O320)=0,"",MAX(0,MIN(N($O320)-N($Q320),N($W320)))))</f>
        <v/>
      </c>
      <c r="U320" s="268" t="str">
        <f aca="false">IF(TRIM($B320&amp;$C320)="","",IF(N($Q320)&lt;=N($O320),"",N($Q320)-N($O320)))</f>
        <v/>
      </c>
      <c r="V320" s="268" t="str">
        <f aca="false">IF(OR(TRIM($B320&amp;$C320)="",$W320=""),"",MAX(0,N($W320))-N($T320))</f>
        <v/>
      </c>
      <c r="W320" s="268" t="str">
        <f aca="false">IF(TRIM($B320&amp;$C320)="","",IF(AND(N($M320)=0,N($Q320)+N($R320)+N($S320)=0),"",ROUND(N($M320)-N($Q320)-N($R320)-N($S320),2)))</f>
        <v/>
      </c>
      <c r="X320" s="269" t="str">
        <f aca="false">IF(TRIM($B320&amp;$C320)="","",IF(N($M320)=0,IF((N($Q320)+N($R320)+N($S320))=0,"—未填单价","未填单价，已收 "&amp;TEXT((N($Q320)+N($R320)+N($S320)),"#,##0.00")),IF(N($W320)&gt;0.005,"欠 "&amp;TEXT(N($W320),"#,##0.00")&amp;IF(N($T320)&gt;0,"（开票未到账 "&amp;TEXT(N($T320),"#,##0.00")&amp;"）","")&amp;IF(N($V320)&gt;0,"（未开票 "&amp;TEXT(N($V320),"#,##0.00")&amp;"）",""),IF(N($W320)&lt;-0.005,"多收 "&amp;TEXT(-N($W320),"#,##0.00"),"✔ 已结清")))&amp;IF(N($U320)&gt;0,"｜到账未开票 "&amp;TEXT(N($U320),"#,##0.00")&amp;"，待补票","")&amp;IF(N($R320)&gt;0,"｜收现 "&amp;TEXT(N($R320),"#,##0.00"),"")&amp;IF(N($S320)&gt;0,"｜收款不开票 "&amp;TEXT(N($S320),"#,##0.00"),""))</f>
        <v/>
      </c>
      <c r="Y320" s="312"/>
      <c r="AC320" s="267" t="str">
        <f aca="false">IF(OR(N($O320)=0,N($AB320)=0),"",ROUND(N($O320)/(1+N($AB320))*N($AB320),2))</f>
        <v/>
      </c>
      <c r="AD320" s="312"/>
      <c r="AE320" s="312"/>
      <c r="AF320" s="270" t="str">
        <f aca="false">IF($AN320="","",IF($AN320=1,IF($AO320&gt;=1,"一次性·已到收款期","一次性·未到期"),$AE320&amp;" 第"&amp;$AO320&amp;"/"&amp;$AN320&amp;"期"))</f>
        <v/>
      </c>
      <c r="AG320" s="268" t="str">
        <f aca="false">IF(OR($AN320="",N($M320)=0),"",ROUND(N($K320)*$AO320/$AN320,2)+N($L320))</f>
        <v/>
      </c>
      <c r="AH320" s="268" t="str">
        <f aca="false">IF($AG320="","",MAX(0,ROUND($AG320-(N($Q320)+N($R320)+N($S320)),2)))</f>
        <v/>
      </c>
      <c r="AI320" s="268" t="str">
        <f aca="false">IF(OR(TRIM($B320&amp;$C320)="",NOT(ISNUMBER($D320))),"",SUMIFS($W$3:$W$1001,$AK$3:$AK$1001,$AK320,$D$3:$D$1001,"&lt;"&amp;$D320))</f>
        <v/>
      </c>
      <c r="AJ320" s="268" t="str">
        <f aca="false">IF(TRIM($B320&amp;$C320)="","",SUMIFS($W$3:$W$1001,$AK$3:$AK$1001,$AK320))</f>
        <v/>
      </c>
      <c r="AK320" s="270" t="str">
        <f aca="false">IF(TRIM($B320&amp;$C320)="","",TRIM($B320)&amp;"｜"&amp;TRIM($C320))</f>
        <v/>
      </c>
      <c r="AL320" s="268" t="str">
        <f aca="false">IF(TRIM($B320&amp;$C320)="","",MIN(N($O320),N($Q320)))</f>
        <v/>
      </c>
      <c r="AM320" s="271" t="str">
        <f aca="false">IF(ISNUMBER($D320),YEAR($D320),"")</f>
        <v/>
      </c>
      <c r="AN320" s="271" t="str">
        <f aca="false">IF(OR(TRIM($B320&amp;$C320)="",NOT(ISNUMBER($D320)),NOT(ISNUMBER($E320))),"",IF($E320&lt;$D320,"",IF(IF($AE320="半年付",2,IF($AE320="季度付",4,IF($AE320="月付",12,IF($AE320="半月付",24,1))))=1,1,MAX(1,ROUND(($E320-$D320+1)/365*IF($AE320="半年付",2,IF($AE320="季度付",4,IF($AE320="月付",12,IF($AE320="半月付",24,1)))),0)))))</f>
        <v/>
      </c>
      <c r="AO320" s="271" t="str">
        <f aca="true">IF($AN320="","",MIN($AN320,MAX(0,INT((TODAY()-付款宽限天数-$D320)/(($E320-$D320+1)/$AN320))+1)))</f>
        <v/>
      </c>
    </row>
    <row r="321" customFormat="false" ht="18" hidden="false" customHeight="false" outlineLevel="0" collapsed="false">
      <c r="F321" s="200" t="str">
        <f aca="true">IF(TRIM($B321&amp;$C321)="","",IF(OR(ISNUMBER(SEARCH("未",$A321)),ISNUMBER(SEARCH("送出",$A321)),AND(TRIM($A321)="",NOT(ISNUMBER($D321)),N($H321)=0)),"【合同未回】","")&amp;IF(NOT(ISNUMBER($E321)),IF(OR(ISNUMBER(SEARCH("未",$A321)),ISNUMBER(SEARCH("送出",$A321)),AND(TRIM($A321)="",NOT(ISNUMBER($D321)),N($H321)=0)),"","【未填合同期】"),IF($E321&lt;TODAY(),"【已到期】",IF($E321-TODAY()&lt;=提醒天数,"【即将到期，剩余"&amp;($E321-TODAY())&amp;"天】","【正常】")))&amp;IF(OR($AD321="安装免保",$AD321="技术免保",$AD321="质保期内"),"【"&amp;$AD321&amp;"】",""))</f>
        <v/>
      </c>
      <c r="K321" s="267" t="str">
        <f aca="false">IF(OR(N($H321)=0,N($I321)=0),"",ROUND(N($H321)*N($I321)*IF(N($J321)=0,1,N($J321)),2))</f>
        <v/>
      </c>
      <c r="M321" s="267" t="str">
        <f aca="false">IF(TRIM($B321&amp;$C321)="","",IF(AND(N($K321)=0,N($L321)=0),"",ROUND(N($K321)+N($L321),2)))</f>
        <v/>
      </c>
      <c r="S321" s="267"/>
      <c r="T321" s="268" t="str">
        <f aca="false">IF(TRIM($B321&amp;$C321)="","",IF(N($O321)=0,"",MAX(0,MIN(N($O321)-N($Q321),N($W321)))))</f>
        <v/>
      </c>
      <c r="U321" s="268" t="str">
        <f aca="false">IF(TRIM($B321&amp;$C321)="","",IF(N($Q321)&lt;=N($O321),"",N($Q321)-N($O321)))</f>
        <v/>
      </c>
      <c r="V321" s="268" t="str">
        <f aca="false">IF(OR(TRIM($B321&amp;$C321)="",$W321=""),"",MAX(0,N($W321))-N($T321))</f>
        <v/>
      </c>
      <c r="W321" s="268" t="str">
        <f aca="false">IF(TRIM($B321&amp;$C321)="","",IF(AND(N($M321)=0,N($Q321)+N($R321)+N($S321)=0),"",ROUND(N($M321)-N($Q321)-N($R321)-N($S321),2)))</f>
        <v/>
      </c>
      <c r="X321" s="269" t="str">
        <f aca="false">IF(TRIM($B321&amp;$C321)="","",IF(N($M321)=0,IF((N($Q321)+N($R321)+N($S321))=0,"—未填单价","未填单价，已收 "&amp;TEXT((N($Q321)+N($R321)+N($S321)),"#,##0.00")),IF(N($W321)&gt;0.005,"欠 "&amp;TEXT(N($W321),"#,##0.00")&amp;IF(N($T321)&gt;0,"（开票未到账 "&amp;TEXT(N($T321),"#,##0.00")&amp;"）","")&amp;IF(N($V321)&gt;0,"（未开票 "&amp;TEXT(N($V321),"#,##0.00")&amp;"）",""),IF(N($W321)&lt;-0.005,"多收 "&amp;TEXT(-N($W321),"#,##0.00"),"✔ 已结清")))&amp;IF(N($U321)&gt;0,"｜到账未开票 "&amp;TEXT(N($U321),"#,##0.00")&amp;"，待补票","")&amp;IF(N($R321)&gt;0,"｜收现 "&amp;TEXT(N($R321),"#,##0.00"),"")&amp;IF(N($S321)&gt;0,"｜收款不开票 "&amp;TEXT(N($S321),"#,##0.00"),""))</f>
        <v/>
      </c>
      <c r="Y321" s="312"/>
      <c r="AC321" s="267" t="str">
        <f aca="false">IF(OR(N($O321)=0,N($AB321)=0),"",ROUND(N($O321)/(1+N($AB321))*N($AB321),2))</f>
        <v/>
      </c>
      <c r="AD321" s="312"/>
      <c r="AE321" s="312"/>
      <c r="AF321" s="270" t="str">
        <f aca="false">IF($AN321="","",IF($AN321=1,IF($AO321&gt;=1,"一次性·已到收款期","一次性·未到期"),$AE321&amp;" 第"&amp;$AO321&amp;"/"&amp;$AN321&amp;"期"))</f>
        <v/>
      </c>
      <c r="AG321" s="268" t="str">
        <f aca="false">IF(OR($AN321="",N($M321)=0),"",ROUND(N($K321)*$AO321/$AN321,2)+N($L321))</f>
        <v/>
      </c>
      <c r="AH321" s="268" t="str">
        <f aca="false">IF($AG321="","",MAX(0,ROUND($AG321-(N($Q321)+N($R321)+N($S321)),2)))</f>
        <v/>
      </c>
      <c r="AI321" s="268" t="str">
        <f aca="false">IF(OR(TRIM($B321&amp;$C321)="",NOT(ISNUMBER($D321))),"",SUMIFS($W$3:$W$1001,$AK$3:$AK$1001,$AK321,$D$3:$D$1001,"&lt;"&amp;$D321))</f>
        <v/>
      </c>
      <c r="AJ321" s="268" t="str">
        <f aca="false">IF(TRIM($B321&amp;$C321)="","",SUMIFS($W$3:$W$1001,$AK$3:$AK$1001,$AK321))</f>
        <v/>
      </c>
      <c r="AK321" s="270" t="str">
        <f aca="false">IF(TRIM($B321&amp;$C321)="","",TRIM($B321)&amp;"｜"&amp;TRIM($C321))</f>
        <v/>
      </c>
      <c r="AL321" s="268" t="str">
        <f aca="false">IF(TRIM($B321&amp;$C321)="","",MIN(N($O321),N($Q321)))</f>
        <v/>
      </c>
      <c r="AM321" s="271" t="str">
        <f aca="false">IF(ISNUMBER($D321),YEAR($D321),"")</f>
        <v/>
      </c>
      <c r="AN321" s="271" t="str">
        <f aca="false">IF(OR(TRIM($B321&amp;$C321)="",NOT(ISNUMBER($D321)),NOT(ISNUMBER($E321))),"",IF($E321&lt;$D321,"",IF(IF($AE321="半年付",2,IF($AE321="季度付",4,IF($AE321="月付",12,IF($AE321="半月付",24,1))))=1,1,MAX(1,ROUND(($E321-$D321+1)/365*IF($AE321="半年付",2,IF($AE321="季度付",4,IF($AE321="月付",12,IF($AE321="半月付",24,1)))),0)))))</f>
        <v/>
      </c>
      <c r="AO321" s="271" t="str">
        <f aca="true">IF($AN321="","",MIN($AN321,MAX(0,INT((TODAY()-付款宽限天数-$D321)/(($E321-$D321+1)/$AN321))+1)))</f>
        <v/>
      </c>
    </row>
    <row r="322" customFormat="false" ht="18" hidden="false" customHeight="false" outlineLevel="0" collapsed="false">
      <c r="F322" s="200" t="str">
        <f aca="true">IF(TRIM($B322&amp;$C322)="","",IF(OR(ISNUMBER(SEARCH("未",$A322)),ISNUMBER(SEARCH("送出",$A322)),AND(TRIM($A322)="",NOT(ISNUMBER($D322)),N($H322)=0)),"【合同未回】","")&amp;IF(NOT(ISNUMBER($E322)),IF(OR(ISNUMBER(SEARCH("未",$A322)),ISNUMBER(SEARCH("送出",$A322)),AND(TRIM($A322)="",NOT(ISNUMBER($D322)),N($H322)=0)),"","【未填合同期】"),IF($E322&lt;TODAY(),"【已到期】",IF($E322-TODAY()&lt;=提醒天数,"【即将到期，剩余"&amp;($E322-TODAY())&amp;"天】","【正常】")))&amp;IF(OR($AD322="安装免保",$AD322="技术免保",$AD322="质保期内"),"【"&amp;$AD322&amp;"】",""))</f>
        <v/>
      </c>
      <c r="K322" s="267" t="str">
        <f aca="false">IF(OR(N($H322)=0,N($I322)=0),"",ROUND(N($H322)*N($I322)*IF(N($J322)=0,1,N($J322)),2))</f>
        <v/>
      </c>
      <c r="M322" s="267" t="str">
        <f aca="false">IF(TRIM($B322&amp;$C322)="","",IF(AND(N($K322)=0,N($L322)=0),"",ROUND(N($K322)+N($L322),2)))</f>
        <v/>
      </c>
      <c r="S322" s="267"/>
      <c r="T322" s="268" t="str">
        <f aca="false">IF(TRIM($B322&amp;$C322)="","",IF(N($O322)=0,"",MAX(0,MIN(N($O322)-N($Q322),N($W322)))))</f>
        <v/>
      </c>
      <c r="U322" s="268" t="str">
        <f aca="false">IF(TRIM($B322&amp;$C322)="","",IF(N($Q322)&lt;=N($O322),"",N($Q322)-N($O322)))</f>
        <v/>
      </c>
      <c r="V322" s="268" t="str">
        <f aca="false">IF(OR(TRIM($B322&amp;$C322)="",$W322=""),"",MAX(0,N($W322))-N($T322))</f>
        <v/>
      </c>
      <c r="W322" s="268" t="str">
        <f aca="false">IF(TRIM($B322&amp;$C322)="","",IF(AND(N($M322)=0,N($Q322)+N($R322)+N($S322)=0),"",ROUND(N($M322)-N($Q322)-N($R322)-N($S322),2)))</f>
        <v/>
      </c>
      <c r="X322" s="269" t="str">
        <f aca="false">IF(TRIM($B322&amp;$C322)="","",IF(N($M322)=0,IF((N($Q322)+N($R322)+N($S322))=0,"—未填单价","未填单价，已收 "&amp;TEXT((N($Q322)+N($R322)+N($S322)),"#,##0.00")),IF(N($W322)&gt;0.005,"欠 "&amp;TEXT(N($W322),"#,##0.00")&amp;IF(N($T322)&gt;0,"（开票未到账 "&amp;TEXT(N($T322),"#,##0.00")&amp;"）","")&amp;IF(N($V322)&gt;0,"（未开票 "&amp;TEXT(N($V322),"#,##0.00")&amp;"）",""),IF(N($W322)&lt;-0.005,"多收 "&amp;TEXT(-N($W322),"#,##0.00"),"✔ 已结清")))&amp;IF(N($U322)&gt;0,"｜到账未开票 "&amp;TEXT(N($U322),"#,##0.00")&amp;"，待补票","")&amp;IF(N($R322)&gt;0,"｜收现 "&amp;TEXT(N($R322),"#,##0.00"),"")&amp;IF(N($S322)&gt;0,"｜收款不开票 "&amp;TEXT(N($S322),"#,##0.00"),""))</f>
        <v/>
      </c>
      <c r="Y322" s="312"/>
      <c r="AC322" s="267" t="str">
        <f aca="false">IF(OR(N($O322)=0,N($AB322)=0),"",ROUND(N($O322)/(1+N($AB322))*N($AB322),2))</f>
        <v/>
      </c>
      <c r="AD322" s="312"/>
      <c r="AE322" s="312"/>
      <c r="AF322" s="270" t="str">
        <f aca="false">IF($AN322="","",IF($AN322=1,IF($AO322&gt;=1,"一次性·已到收款期","一次性·未到期"),$AE322&amp;" 第"&amp;$AO322&amp;"/"&amp;$AN322&amp;"期"))</f>
        <v/>
      </c>
      <c r="AG322" s="268" t="str">
        <f aca="false">IF(OR($AN322="",N($M322)=0),"",ROUND(N($K322)*$AO322/$AN322,2)+N($L322))</f>
        <v/>
      </c>
      <c r="AH322" s="268" t="str">
        <f aca="false">IF($AG322="","",MAX(0,ROUND($AG322-(N($Q322)+N($R322)+N($S322)),2)))</f>
        <v/>
      </c>
      <c r="AI322" s="268" t="str">
        <f aca="false">IF(OR(TRIM($B322&amp;$C322)="",NOT(ISNUMBER($D322))),"",SUMIFS($W$3:$W$1001,$AK$3:$AK$1001,$AK322,$D$3:$D$1001,"&lt;"&amp;$D322))</f>
        <v/>
      </c>
      <c r="AJ322" s="268" t="str">
        <f aca="false">IF(TRIM($B322&amp;$C322)="","",SUMIFS($W$3:$W$1001,$AK$3:$AK$1001,$AK322))</f>
        <v/>
      </c>
      <c r="AK322" s="270" t="str">
        <f aca="false">IF(TRIM($B322&amp;$C322)="","",TRIM($B322)&amp;"｜"&amp;TRIM($C322))</f>
        <v/>
      </c>
      <c r="AL322" s="268" t="str">
        <f aca="false">IF(TRIM($B322&amp;$C322)="","",MIN(N($O322),N($Q322)))</f>
        <v/>
      </c>
      <c r="AM322" s="271" t="str">
        <f aca="false">IF(ISNUMBER($D322),YEAR($D322),"")</f>
        <v/>
      </c>
      <c r="AN322" s="271" t="str">
        <f aca="false">IF(OR(TRIM($B322&amp;$C322)="",NOT(ISNUMBER($D322)),NOT(ISNUMBER($E322))),"",IF($E322&lt;$D322,"",IF(IF($AE322="半年付",2,IF($AE322="季度付",4,IF($AE322="月付",12,IF($AE322="半月付",24,1))))=1,1,MAX(1,ROUND(($E322-$D322+1)/365*IF($AE322="半年付",2,IF($AE322="季度付",4,IF($AE322="月付",12,IF($AE322="半月付",24,1)))),0)))))</f>
        <v/>
      </c>
      <c r="AO322" s="271" t="str">
        <f aca="true">IF($AN322="","",MIN($AN322,MAX(0,INT((TODAY()-付款宽限天数-$D322)/(($E322-$D322+1)/$AN322))+1)))</f>
        <v/>
      </c>
    </row>
    <row r="323" customFormat="false" ht="18" hidden="false" customHeight="false" outlineLevel="0" collapsed="false">
      <c r="F323" s="200" t="str">
        <f aca="true">IF(TRIM($B323&amp;$C323)="","",IF(OR(ISNUMBER(SEARCH("未",$A323)),ISNUMBER(SEARCH("送出",$A323)),AND(TRIM($A323)="",NOT(ISNUMBER($D323)),N($H323)=0)),"【合同未回】","")&amp;IF(NOT(ISNUMBER($E323)),IF(OR(ISNUMBER(SEARCH("未",$A323)),ISNUMBER(SEARCH("送出",$A323)),AND(TRIM($A323)="",NOT(ISNUMBER($D323)),N($H323)=0)),"","【未填合同期】"),IF($E323&lt;TODAY(),"【已到期】",IF($E323-TODAY()&lt;=提醒天数,"【即将到期，剩余"&amp;($E323-TODAY())&amp;"天】","【正常】")))&amp;IF(OR($AD323="安装免保",$AD323="技术免保",$AD323="质保期内"),"【"&amp;$AD323&amp;"】",""))</f>
        <v/>
      </c>
      <c r="K323" s="267" t="str">
        <f aca="false">IF(OR(N($H323)=0,N($I323)=0),"",ROUND(N($H323)*N($I323)*IF(N($J323)=0,1,N($J323)),2))</f>
        <v/>
      </c>
      <c r="M323" s="267" t="str">
        <f aca="false">IF(TRIM($B323&amp;$C323)="","",IF(AND(N($K323)=0,N($L323)=0),"",ROUND(N($K323)+N($L323),2)))</f>
        <v/>
      </c>
      <c r="S323" s="267"/>
      <c r="T323" s="268" t="str">
        <f aca="false">IF(TRIM($B323&amp;$C323)="","",IF(N($O323)=0,"",MAX(0,MIN(N($O323)-N($Q323),N($W323)))))</f>
        <v/>
      </c>
      <c r="U323" s="268" t="str">
        <f aca="false">IF(TRIM($B323&amp;$C323)="","",IF(N($Q323)&lt;=N($O323),"",N($Q323)-N($O323)))</f>
        <v/>
      </c>
      <c r="V323" s="268" t="str">
        <f aca="false">IF(OR(TRIM($B323&amp;$C323)="",$W323=""),"",MAX(0,N($W323))-N($T323))</f>
        <v/>
      </c>
      <c r="W323" s="268" t="str">
        <f aca="false">IF(TRIM($B323&amp;$C323)="","",IF(AND(N($M323)=0,N($Q323)+N($R323)+N($S323)=0),"",ROUND(N($M323)-N($Q323)-N($R323)-N($S323),2)))</f>
        <v/>
      </c>
      <c r="X323" s="269" t="str">
        <f aca="false">IF(TRIM($B323&amp;$C323)="","",IF(N($M323)=0,IF((N($Q323)+N($R323)+N($S323))=0,"—未填单价","未填单价，已收 "&amp;TEXT((N($Q323)+N($R323)+N($S323)),"#,##0.00")),IF(N($W323)&gt;0.005,"欠 "&amp;TEXT(N($W323),"#,##0.00")&amp;IF(N($T323)&gt;0,"（开票未到账 "&amp;TEXT(N($T323),"#,##0.00")&amp;"）","")&amp;IF(N($V323)&gt;0,"（未开票 "&amp;TEXT(N($V323),"#,##0.00")&amp;"）",""),IF(N($W323)&lt;-0.005,"多收 "&amp;TEXT(-N($W323),"#,##0.00"),"✔ 已结清")))&amp;IF(N($U323)&gt;0,"｜到账未开票 "&amp;TEXT(N($U323),"#,##0.00")&amp;"，待补票","")&amp;IF(N($R323)&gt;0,"｜收现 "&amp;TEXT(N($R323),"#,##0.00"),"")&amp;IF(N($S323)&gt;0,"｜收款不开票 "&amp;TEXT(N($S323),"#,##0.00"),""))</f>
        <v/>
      </c>
      <c r="Y323" s="312"/>
      <c r="AC323" s="267" t="str">
        <f aca="false">IF(OR(N($O323)=0,N($AB323)=0),"",ROUND(N($O323)/(1+N($AB323))*N($AB323),2))</f>
        <v/>
      </c>
      <c r="AD323" s="312"/>
      <c r="AE323" s="312"/>
      <c r="AF323" s="270" t="str">
        <f aca="false">IF($AN323="","",IF($AN323=1,IF($AO323&gt;=1,"一次性·已到收款期","一次性·未到期"),$AE323&amp;" 第"&amp;$AO323&amp;"/"&amp;$AN323&amp;"期"))</f>
        <v/>
      </c>
      <c r="AG323" s="268" t="str">
        <f aca="false">IF(OR($AN323="",N($M323)=0),"",ROUND(N($K323)*$AO323/$AN323,2)+N($L323))</f>
        <v/>
      </c>
      <c r="AH323" s="268" t="str">
        <f aca="false">IF($AG323="","",MAX(0,ROUND($AG323-(N($Q323)+N($R323)+N($S323)),2)))</f>
        <v/>
      </c>
      <c r="AI323" s="268" t="str">
        <f aca="false">IF(OR(TRIM($B323&amp;$C323)="",NOT(ISNUMBER($D323))),"",SUMIFS($W$3:$W$1001,$AK$3:$AK$1001,$AK323,$D$3:$D$1001,"&lt;"&amp;$D323))</f>
        <v/>
      </c>
      <c r="AJ323" s="268" t="str">
        <f aca="false">IF(TRIM($B323&amp;$C323)="","",SUMIFS($W$3:$W$1001,$AK$3:$AK$1001,$AK323))</f>
        <v/>
      </c>
      <c r="AK323" s="270" t="str">
        <f aca="false">IF(TRIM($B323&amp;$C323)="","",TRIM($B323)&amp;"｜"&amp;TRIM($C323))</f>
        <v/>
      </c>
      <c r="AL323" s="268" t="str">
        <f aca="false">IF(TRIM($B323&amp;$C323)="","",MIN(N($O323),N($Q323)))</f>
        <v/>
      </c>
      <c r="AM323" s="271" t="str">
        <f aca="false">IF(ISNUMBER($D323),YEAR($D323),"")</f>
        <v/>
      </c>
      <c r="AN323" s="271" t="str">
        <f aca="false">IF(OR(TRIM($B323&amp;$C323)="",NOT(ISNUMBER($D323)),NOT(ISNUMBER($E323))),"",IF($E323&lt;$D323,"",IF(IF($AE323="半年付",2,IF($AE323="季度付",4,IF($AE323="月付",12,IF($AE323="半月付",24,1))))=1,1,MAX(1,ROUND(($E323-$D323+1)/365*IF($AE323="半年付",2,IF($AE323="季度付",4,IF($AE323="月付",12,IF($AE323="半月付",24,1)))),0)))))</f>
        <v/>
      </c>
      <c r="AO323" s="271" t="str">
        <f aca="true">IF($AN323="","",MIN($AN323,MAX(0,INT((TODAY()-付款宽限天数-$D323)/(($E323-$D323+1)/$AN323))+1)))</f>
        <v/>
      </c>
    </row>
    <row r="324" customFormat="false" ht="18" hidden="false" customHeight="false" outlineLevel="0" collapsed="false">
      <c r="F324" s="200" t="str">
        <f aca="true">IF(TRIM($B324&amp;$C324)="","",IF(OR(ISNUMBER(SEARCH("未",$A324)),ISNUMBER(SEARCH("送出",$A324)),AND(TRIM($A324)="",NOT(ISNUMBER($D324)),N($H324)=0)),"【合同未回】","")&amp;IF(NOT(ISNUMBER($E324)),IF(OR(ISNUMBER(SEARCH("未",$A324)),ISNUMBER(SEARCH("送出",$A324)),AND(TRIM($A324)="",NOT(ISNUMBER($D324)),N($H324)=0)),"","【未填合同期】"),IF($E324&lt;TODAY(),"【已到期】",IF($E324-TODAY()&lt;=提醒天数,"【即将到期，剩余"&amp;($E324-TODAY())&amp;"天】","【正常】")))&amp;IF(OR($AD324="安装免保",$AD324="技术免保",$AD324="质保期内"),"【"&amp;$AD324&amp;"】",""))</f>
        <v/>
      </c>
      <c r="K324" s="267" t="str">
        <f aca="false">IF(OR(N($H324)=0,N($I324)=0),"",ROUND(N($H324)*N($I324)*IF(N($J324)=0,1,N($J324)),2))</f>
        <v/>
      </c>
      <c r="M324" s="267" t="str">
        <f aca="false">IF(TRIM($B324&amp;$C324)="","",IF(AND(N($K324)=0,N($L324)=0),"",ROUND(N($K324)+N($L324),2)))</f>
        <v/>
      </c>
      <c r="S324" s="267"/>
      <c r="T324" s="268" t="str">
        <f aca="false">IF(TRIM($B324&amp;$C324)="","",IF(N($O324)=0,"",MAX(0,MIN(N($O324)-N($Q324),N($W324)))))</f>
        <v/>
      </c>
      <c r="U324" s="268" t="str">
        <f aca="false">IF(TRIM($B324&amp;$C324)="","",IF(N($Q324)&lt;=N($O324),"",N($Q324)-N($O324)))</f>
        <v/>
      </c>
      <c r="V324" s="268" t="str">
        <f aca="false">IF(OR(TRIM($B324&amp;$C324)="",$W324=""),"",MAX(0,N($W324))-N($T324))</f>
        <v/>
      </c>
      <c r="W324" s="268" t="str">
        <f aca="false">IF(TRIM($B324&amp;$C324)="","",IF(AND(N($M324)=0,N($Q324)+N($R324)+N($S324)=0),"",ROUND(N($M324)-N($Q324)-N($R324)-N($S324),2)))</f>
        <v/>
      </c>
      <c r="X324" s="269" t="str">
        <f aca="false">IF(TRIM($B324&amp;$C324)="","",IF(N($M324)=0,IF((N($Q324)+N($R324)+N($S324))=0,"—未填单价","未填单价，已收 "&amp;TEXT((N($Q324)+N($R324)+N($S324)),"#,##0.00")),IF(N($W324)&gt;0.005,"欠 "&amp;TEXT(N($W324),"#,##0.00")&amp;IF(N($T324)&gt;0,"（开票未到账 "&amp;TEXT(N($T324),"#,##0.00")&amp;"）","")&amp;IF(N($V324)&gt;0,"（未开票 "&amp;TEXT(N($V324),"#,##0.00")&amp;"）",""),IF(N($W324)&lt;-0.005,"多收 "&amp;TEXT(-N($W324),"#,##0.00"),"✔ 已结清")))&amp;IF(N($U324)&gt;0,"｜到账未开票 "&amp;TEXT(N($U324),"#,##0.00")&amp;"，待补票","")&amp;IF(N($R324)&gt;0,"｜收现 "&amp;TEXT(N($R324),"#,##0.00"),"")&amp;IF(N($S324)&gt;0,"｜收款不开票 "&amp;TEXT(N($S324),"#,##0.00"),""))</f>
        <v/>
      </c>
      <c r="Y324" s="312"/>
      <c r="AC324" s="267" t="str">
        <f aca="false">IF(OR(N($O324)=0,N($AB324)=0),"",ROUND(N($O324)/(1+N($AB324))*N($AB324),2))</f>
        <v/>
      </c>
      <c r="AD324" s="312"/>
      <c r="AE324" s="312"/>
      <c r="AF324" s="270" t="str">
        <f aca="false">IF($AN324="","",IF($AN324=1,IF($AO324&gt;=1,"一次性·已到收款期","一次性·未到期"),$AE324&amp;" 第"&amp;$AO324&amp;"/"&amp;$AN324&amp;"期"))</f>
        <v/>
      </c>
      <c r="AG324" s="268" t="str">
        <f aca="false">IF(OR($AN324="",N($M324)=0),"",ROUND(N($K324)*$AO324/$AN324,2)+N($L324))</f>
        <v/>
      </c>
      <c r="AH324" s="268" t="str">
        <f aca="false">IF($AG324="","",MAX(0,ROUND($AG324-(N($Q324)+N($R324)+N($S324)),2)))</f>
        <v/>
      </c>
      <c r="AI324" s="268" t="str">
        <f aca="false">IF(OR(TRIM($B324&amp;$C324)="",NOT(ISNUMBER($D324))),"",SUMIFS($W$3:$W$1001,$AK$3:$AK$1001,$AK324,$D$3:$D$1001,"&lt;"&amp;$D324))</f>
        <v/>
      </c>
      <c r="AJ324" s="268" t="str">
        <f aca="false">IF(TRIM($B324&amp;$C324)="","",SUMIFS($W$3:$W$1001,$AK$3:$AK$1001,$AK324))</f>
        <v/>
      </c>
      <c r="AK324" s="270" t="str">
        <f aca="false">IF(TRIM($B324&amp;$C324)="","",TRIM($B324)&amp;"｜"&amp;TRIM($C324))</f>
        <v/>
      </c>
      <c r="AL324" s="268" t="str">
        <f aca="false">IF(TRIM($B324&amp;$C324)="","",MIN(N($O324),N($Q324)))</f>
        <v/>
      </c>
      <c r="AM324" s="271" t="str">
        <f aca="false">IF(ISNUMBER($D324),YEAR($D324),"")</f>
        <v/>
      </c>
      <c r="AN324" s="271" t="str">
        <f aca="false">IF(OR(TRIM($B324&amp;$C324)="",NOT(ISNUMBER($D324)),NOT(ISNUMBER($E324))),"",IF($E324&lt;$D324,"",IF(IF($AE324="半年付",2,IF($AE324="季度付",4,IF($AE324="月付",12,IF($AE324="半月付",24,1))))=1,1,MAX(1,ROUND(($E324-$D324+1)/365*IF($AE324="半年付",2,IF($AE324="季度付",4,IF($AE324="月付",12,IF($AE324="半月付",24,1)))),0)))))</f>
        <v/>
      </c>
      <c r="AO324" s="271" t="str">
        <f aca="true">IF($AN324="","",MIN($AN324,MAX(0,INT((TODAY()-付款宽限天数-$D324)/(($E324-$D324+1)/$AN324))+1)))</f>
        <v/>
      </c>
    </row>
    <row r="325" customFormat="false" ht="18" hidden="false" customHeight="false" outlineLevel="0" collapsed="false">
      <c r="F325" s="200" t="str">
        <f aca="true">IF(TRIM($B325&amp;$C325)="","",IF(OR(ISNUMBER(SEARCH("未",$A325)),ISNUMBER(SEARCH("送出",$A325)),AND(TRIM($A325)="",NOT(ISNUMBER($D325)),N($H325)=0)),"【合同未回】","")&amp;IF(NOT(ISNUMBER($E325)),IF(OR(ISNUMBER(SEARCH("未",$A325)),ISNUMBER(SEARCH("送出",$A325)),AND(TRIM($A325)="",NOT(ISNUMBER($D325)),N($H325)=0)),"","【未填合同期】"),IF($E325&lt;TODAY(),"【已到期】",IF($E325-TODAY()&lt;=提醒天数,"【即将到期，剩余"&amp;($E325-TODAY())&amp;"天】","【正常】")))&amp;IF(OR($AD325="安装免保",$AD325="技术免保",$AD325="质保期内"),"【"&amp;$AD325&amp;"】",""))</f>
        <v/>
      </c>
      <c r="K325" s="267" t="str">
        <f aca="false">IF(OR(N($H325)=0,N($I325)=0),"",ROUND(N($H325)*N($I325)*IF(N($J325)=0,1,N($J325)),2))</f>
        <v/>
      </c>
      <c r="M325" s="267" t="str">
        <f aca="false">IF(TRIM($B325&amp;$C325)="","",IF(AND(N($K325)=0,N($L325)=0),"",ROUND(N($K325)+N($L325),2)))</f>
        <v/>
      </c>
      <c r="S325" s="267"/>
      <c r="T325" s="268" t="str">
        <f aca="false">IF(TRIM($B325&amp;$C325)="","",IF(N($O325)=0,"",MAX(0,MIN(N($O325)-N($Q325),N($W325)))))</f>
        <v/>
      </c>
      <c r="U325" s="268" t="str">
        <f aca="false">IF(TRIM($B325&amp;$C325)="","",IF(N($Q325)&lt;=N($O325),"",N($Q325)-N($O325)))</f>
        <v/>
      </c>
      <c r="V325" s="268" t="str">
        <f aca="false">IF(OR(TRIM($B325&amp;$C325)="",$W325=""),"",MAX(0,N($W325))-N($T325))</f>
        <v/>
      </c>
      <c r="W325" s="268" t="str">
        <f aca="false">IF(TRIM($B325&amp;$C325)="","",IF(AND(N($M325)=0,N($Q325)+N($R325)+N($S325)=0),"",ROUND(N($M325)-N($Q325)-N($R325)-N($S325),2)))</f>
        <v/>
      </c>
      <c r="X325" s="269" t="str">
        <f aca="false">IF(TRIM($B325&amp;$C325)="","",IF(N($M325)=0,IF((N($Q325)+N($R325)+N($S325))=0,"—未填单价","未填单价，已收 "&amp;TEXT((N($Q325)+N($R325)+N($S325)),"#,##0.00")),IF(N($W325)&gt;0.005,"欠 "&amp;TEXT(N($W325),"#,##0.00")&amp;IF(N($T325)&gt;0,"（开票未到账 "&amp;TEXT(N($T325),"#,##0.00")&amp;"）","")&amp;IF(N($V325)&gt;0,"（未开票 "&amp;TEXT(N($V325),"#,##0.00")&amp;"）",""),IF(N($W325)&lt;-0.005,"多收 "&amp;TEXT(-N($W325),"#,##0.00"),"✔ 已结清")))&amp;IF(N($U325)&gt;0,"｜到账未开票 "&amp;TEXT(N($U325),"#,##0.00")&amp;"，待补票","")&amp;IF(N($R325)&gt;0,"｜收现 "&amp;TEXT(N($R325),"#,##0.00"),"")&amp;IF(N($S325)&gt;0,"｜收款不开票 "&amp;TEXT(N($S325),"#,##0.00"),""))</f>
        <v/>
      </c>
      <c r="Y325" s="312"/>
      <c r="AC325" s="267" t="str">
        <f aca="false">IF(OR(N($O325)=0,N($AB325)=0),"",ROUND(N($O325)/(1+N($AB325))*N($AB325),2))</f>
        <v/>
      </c>
      <c r="AD325" s="312"/>
      <c r="AE325" s="312"/>
      <c r="AF325" s="270" t="str">
        <f aca="false">IF($AN325="","",IF($AN325=1,IF($AO325&gt;=1,"一次性·已到收款期","一次性·未到期"),$AE325&amp;" 第"&amp;$AO325&amp;"/"&amp;$AN325&amp;"期"))</f>
        <v/>
      </c>
      <c r="AG325" s="268" t="str">
        <f aca="false">IF(OR($AN325="",N($M325)=0),"",ROUND(N($K325)*$AO325/$AN325,2)+N($L325))</f>
        <v/>
      </c>
      <c r="AH325" s="268" t="str">
        <f aca="false">IF($AG325="","",MAX(0,ROUND($AG325-(N($Q325)+N($R325)+N($S325)),2)))</f>
        <v/>
      </c>
      <c r="AI325" s="268" t="str">
        <f aca="false">IF(OR(TRIM($B325&amp;$C325)="",NOT(ISNUMBER($D325))),"",SUMIFS($W$3:$W$1001,$AK$3:$AK$1001,$AK325,$D$3:$D$1001,"&lt;"&amp;$D325))</f>
        <v/>
      </c>
      <c r="AJ325" s="268" t="str">
        <f aca="false">IF(TRIM($B325&amp;$C325)="","",SUMIFS($W$3:$W$1001,$AK$3:$AK$1001,$AK325))</f>
        <v/>
      </c>
      <c r="AK325" s="270" t="str">
        <f aca="false">IF(TRIM($B325&amp;$C325)="","",TRIM($B325)&amp;"｜"&amp;TRIM($C325))</f>
        <v/>
      </c>
      <c r="AL325" s="268" t="str">
        <f aca="false">IF(TRIM($B325&amp;$C325)="","",MIN(N($O325),N($Q325)))</f>
        <v/>
      </c>
      <c r="AM325" s="271" t="str">
        <f aca="false">IF(ISNUMBER($D325),YEAR($D325),"")</f>
        <v/>
      </c>
      <c r="AN325" s="271" t="str">
        <f aca="false">IF(OR(TRIM($B325&amp;$C325)="",NOT(ISNUMBER($D325)),NOT(ISNUMBER($E325))),"",IF($E325&lt;$D325,"",IF(IF($AE325="半年付",2,IF($AE325="季度付",4,IF($AE325="月付",12,IF($AE325="半月付",24,1))))=1,1,MAX(1,ROUND(($E325-$D325+1)/365*IF($AE325="半年付",2,IF($AE325="季度付",4,IF($AE325="月付",12,IF($AE325="半月付",24,1)))),0)))))</f>
        <v/>
      </c>
      <c r="AO325" s="271" t="str">
        <f aca="true">IF($AN325="","",MIN($AN325,MAX(0,INT((TODAY()-付款宽限天数-$D325)/(($E325-$D325+1)/$AN325))+1)))</f>
        <v/>
      </c>
    </row>
    <row r="326" customFormat="false" ht="18" hidden="false" customHeight="false" outlineLevel="0" collapsed="false">
      <c r="F326" s="200" t="str">
        <f aca="true">IF(TRIM($B326&amp;$C326)="","",IF(OR(ISNUMBER(SEARCH("未",$A326)),ISNUMBER(SEARCH("送出",$A326)),AND(TRIM($A326)="",NOT(ISNUMBER($D326)),N($H326)=0)),"【合同未回】","")&amp;IF(NOT(ISNUMBER($E326)),IF(OR(ISNUMBER(SEARCH("未",$A326)),ISNUMBER(SEARCH("送出",$A326)),AND(TRIM($A326)="",NOT(ISNUMBER($D326)),N($H326)=0)),"","【未填合同期】"),IF($E326&lt;TODAY(),"【已到期】",IF($E326-TODAY()&lt;=提醒天数,"【即将到期，剩余"&amp;($E326-TODAY())&amp;"天】","【正常】")))&amp;IF(OR($AD326="安装免保",$AD326="技术免保",$AD326="质保期内"),"【"&amp;$AD326&amp;"】",""))</f>
        <v/>
      </c>
      <c r="K326" s="267" t="str">
        <f aca="false">IF(OR(N($H326)=0,N($I326)=0),"",ROUND(N($H326)*N($I326)*IF(N($J326)=0,1,N($J326)),2))</f>
        <v/>
      </c>
      <c r="M326" s="267" t="str">
        <f aca="false">IF(TRIM($B326&amp;$C326)="","",IF(AND(N($K326)=0,N($L326)=0),"",ROUND(N($K326)+N($L326),2)))</f>
        <v/>
      </c>
      <c r="S326" s="267"/>
      <c r="T326" s="268" t="str">
        <f aca="false">IF(TRIM($B326&amp;$C326)="","",IF(N($O326)=0,"",MAX(0,MIN(N($O326)-N($Q326),N($W326)))))</f>
        <v/>
      </c>
      <c r="U326" s="268" t="str">
        <f aca="false">IF(TRIM($B326&amp;$C326)="","",IF(N($Q326)&lt;=N($O326),"",N($Q326)-N($O326)))</f>
        <v/>
      </c>
      <c r="V326" s="268" t="str">
        <f aca="false">IF(OR(TRIM($B326&amp;$C326)="",$W326=""),"",MAX(0,N($W326))-N($T326))</f>
        <v/>
      </c>
      <c r="W326" s="268" t="str">
        <f aca="false">IF(TRIM($B326&amp;$C326)="","",IF(AND(N($M326)=0,N($Q326)+N($R326)+N($S326)=0),"",ROUND(N($M326)-N($Q326)-N($R326)-N($S326),2)))</f>
        <v/>
      </c>
      <c r="X326" s="269" t="str">
        <f aca="false">IF(TRIM($B326&amp;$C326)="","",IF(N($M326)=0,IF((N($Q326)+N($R326)+N($S326))=0,"—未填单价","未填单价，已收 "&amp;TEXT((N($Q326)+N($R326)+N($S326)),"#,##0.00")),IF(N($W326)&gt;0.005,"欠 "&amp;TEXT(N($W326),"#,##0.00")&amp;IF(N($T326)&gt;0,"（开票未到账 "&amp;TEXT(N($T326),"#,##0.00")&amp;"）","")&amp;IF(N($V326)&gt;0,"（未开票 "&amp;TEXT(N($V326),"#,##0.00")&amp;"）",""),IF(N($W326)&lt;-0.005,"多收 "&amp;TEXT(-N($W326),"#,##0.00"),"✔ 已结清")))&amp;IF(N($U326)&gt;0,"｜到账未开票 "&amp;TEXT(N($U326),"#,##0.00")&amp;"，待补票","")&amp;IF(N($R326)&gt;0,"｜收现 "&amp;TEXT(N($R326),"#,##0.00"),"")&amp;IF(N($S326)&gt;0,"｜收款不开票 "&amp;TEXT(N($S326),"#,##0.00"),""))</f>
        <v/>
      </c>
      <c r="Y326" s="312"/>
      <c r="AC326" s="267" t="str">
        <f aca="false">IF(OR(N($O326)=0,N($AB326)=0),"",ROUND(N($O326)/(1+N($AB326))*N($AB326),2))</f>
        <v/>
      </c>
      <c r="AD326" s="312"/>
      <c r="AE326" s="312"/>
      <c r="AF326" s="270" t="str">
        <f aca="false">IF($AN326="","",IF($AN326=1,IF($AO326&gt;=1,"一次性·已到收款期","一次性·未到期"),$AE326&amp;" 第"&amp;$AO326&amp;"/"&amp;$AN326&amp;"期"))</f>
        <v/>
      </c>
      <c r="AG326" s="268" t="str">
        <f aca="false">IF(OR($AN326="",N($M326)=0),"",ROUND(N($K326)*$AO326/$AN326,2)+N($L326))</f>
        <v/>
      </c>
      <c r="AH326" s="268" t="str">
        <f aca="false">IF($AG326="","",MAX(0,ROUND($AG326-(N($Q326)+N($R326)+N($S326)),2)))</f>
        <v/>
      </c>
      <c r="AI326" s="268" t="str">
        <f aca="false">IF(OR(TRIM($B326&amp;$C326)="",NOT(ISNUMBER($D326))),"",SUMIFS($W$3:$W$1001,$AK$3:$AK$1001,$AK326,$D$3:$D$1001,"&lt;"&amp;$D326))</f>
        <v/>
      </c>
      <c r="AJ326" s="268" t="str">
        <f aca="false">IF(TRIM($B326&amp;$C326)="","",SUMIFS($W$3:$W$1001,$AK$3:$AK$1001,$AK326))</f>
        <v/>
      </c>
      <c r="AK326" s="270" t="str">
        <f aca="false">IF(TRIM($B326&amp;$C326)="","",TRIM($B326)&amp;"｜"&amp;TRIM($C326))</f>
        <v/>
      </c>
      <c r="AL326" s="268" t="str">
        <f aca="false">IF(TRIM($B326&amp;$C326)="","",MIN(N($O326),N($Q326)))</f>
        <v/>
      </c>
      <c r="AM326" s="271" t="str">
        <f aca="false">IF(ISNUMBER($D326),YEAR($D326),"")</f>
        <v/>
      </c>
      <c r="AN326" s="271" t="str">
        <f aca="false">IF(OR(TRIM($B326&amp;$C326)="",NOT(ISNUMBER($D326)),NOT(ISNUMBER($E326))),"",IF($E326&lt;$D326,"",IF(IF($AE326="半年付",2,IF($AE326="季度付",4,IF($AE326="月付",12,IF($AE326="半月付",24,1))))=1,1,MAX(1,ROUND(($E326-$D326+1)/365*IF($AE326="半年付",2,IF($AE326="季度付",4,IF($AE326="月付",12,IF($AE326="半月付",24,1)))),0)))))</f>
        <v/>
      </c>
      <c r="AO326" s="271" t="str">
        <f aca="true">IF($AN326="","",MIN($AN326,MAX(0,INT((TODAY()-付款宽限天数-$D326)/(($E326-$D326+1)/$AN326))+1)))</f>
        <v/>
      </c>
    </row>
    <row r="327" customFormat="false" ht="18" hidden="false" customHeight="false" outlineLevel="0" collapsed="false">
      <c r="F327" s="200" t="str">
        <f aca="true">IF(TRIM($B327&amp;$C327)="","",IF(OR(ISNUMBER(SEARCH("未",$A327)),ISNUMBER(SEARCH("送出",$A327)),AND(TRIM($A327)="",NOT(ISNUMBER($D327)),N($H327)=0)),"【合同未回】","")&amp;IF(NOT(ISNUMBER($E327)),IF(OR(ISNUMBER(SEARCH("未",$A327)),ISNUMBER(SEARCH("送出",$A327)),AND(TRIM($A327)="",NOT(ISNUMBER($D327)),N($H327)=0)),"","【未填合同期】"),IF($E327&lt;TODAY(),"【已到期】",IF($E327-TODAY()&lt;=提醒天数,"【即将到期，剩余"&amp;($E327-TODAY())&amp;"天】","【正常】")))&amp;IF(OR($AD327="安装免保",$AD327="技术免保",$AD327="质保期内"),"【"&amp;$AD327&amp;"】",""))</f>
        <v/>
      </c>
      <c r="K327" s="267" t="str">
        <f aca="false">IF(OR(N($H327)=0,N($I327)=0),"",ROUND(N($H327)*N($I327)*IF(N($J327)=0,1,N($J327)),2))</f>
        <v/>
      </c>
      <c r="M327" s="267" t="str">
        <f aca="false">IF(TRIM($B327&amp;$C327)="","",IF(AND(N($K327)=0,N($L327)=0),"",ROUND(N($K327)+N($L327),2)))</f>
        <v/>
      </c>
      <c r="S327" s="267"/>
      <c r="T327" s="268" t="str">
        <f aca="false">IF(TRIM($B327&amp;$C327)="","",IF(N($O327)=0,"",MAX(0,MIN(N($O327)-N($Q327),N($W327)))))</f>
        <v/>
      </c>
      <c r="U327" s="268" t="str">
        <f aca="false">IF(TRIM($B327&amp;$C327)="","",IF(N($Q327)&lt;=N($O327),"",N($Q327)-N($O327)))</f>
        <v/>
      </c>
      <c r="V327" s="268" t="str">
        <f aca="false">IF(OR(TRIM($B327&amp;$C327)="",$W327=""),"",MAX(0,N($W327))-N($T327))</f>
        <v/>
      </c>
      <c r="W327" s="268" t="str">
        <f aca="false">IF(TRIM($B327&amp;$C327)="","",IF(AND(N($M327)=0,N($Q327)+N($R327)+N($S327)=0),"",ROUND(N($M327)-N($Q327)-N($R327)-N($S327),2)))</f>
        <v/>
      </c>
      <c r="X327" s="269" t="str">
        <f aca="false">IF(TRIM($B327&amp;$C327)="","",IF(N($M327)=0,IF((N($Q327)+N($R327)+N($S327))=0,"—未填单价","未填单价，已收 "&amp;TEXT((N($Q327)+N($R327)+N($S327)),"#,##0.00")),IF(N($W327)&gt;0.005,"欠 "&amp;TEXT(N($W327),"#,##0.00")&amp;IF(N($T327)&gt;0,"（开票未到账 "&amp;TEXT(N($T327),"#,##0.00")&amp;"）","")&amp;IF(N($V327)&gt;0,"（未开票 "&amp;TEXT(N($V327),"#,##0.00")&amp;"）",""),IF(N($W327)&lt;-0.005,"多收 "&amp;TEXT(-N($W327),"#,##0.00"),"✔ 已结清")))&amp;IF(N($U327)&gt;0,"｜到账未开票 "&amp;TEXT(N($U327),"#,##0.00")&amp;"，待补票","")&amp;IF(N($R327)&gt;0,"｜收现 "&amp;TEXT(N($R327),"#,##0.00"),"")&amp;IF(N($S327)&gt;0,"｜收款不开票 "&amp;TEXT(N($S327),"#,##0.00"),""))</f>
        <v/>
      </c>
      <c r="Y327" s="312"/>
      <c r="AC327" s="267" t="str">
        <f aca="false">IF(OR(N($O327)=0,N($AB327)=0),"",ROUND(N($O327)/(1+N($AB327))*N($AB327),2))</f>
        <v/>
      </c>
      <c r="AD327" s="312"/>
      <c r="AE327" s="312"/>
      <c r="AF327" s="270" t="str">
        <f aca="false">IF($AN327="","",IF($AN327=1,IF($AO327&gt;=1,"一次性·已到收款期","一次性·未到期"),$AE327&amp;" 第"&amp;$AO327&amp;"/"&amp;$AN327&amp;"期"))</f>
        <v/>
      </c>
      <c r="AG327" s="268" t="str">
        <f aca="false">IF(OR($AN327="",N($M327)=0),"",ROUND(N($K327)*$AO327/$AN327,2)+N($L327))</f>
        <v/>
      </c>
      <c r="AH327" s="268" t="str">
        <f aca="false">IF($AG327="","",MAX(0,ROUND($AG327-(N($Q327)+N($R327)+N($S327)),2)))</f>
        <v/>
      </c>
      <c r="AI327" s="268" t="str">
        <f aca="false">IF(OR(TRIM($B327&amp;$C327)="",NOT(ISNUMBER($D327))),"",SUMIFS($W$3:$W$1001,$AK$3:$AK$1001,$AK327,$D$3:$D$1001,"&lt;"&amp;$D327))</f>
        <v/>
      </c>
      <c r="AJ327" s="268" t="str">
        <f aca="false">IF(TRIM($B327&amp;$C327)="","",SUMIFS($W$3:$W$1001,$AK$3:$AK$1001,$AK327))</f>
        <v/>
      </c>
      <c r="AK327" s="270" t="str">
        <f aca="false">IF(TRIM($B327&amp;$C327)="","",TRIM($B327)&amp;"｜"&amp;TRIM($C327))</f>
        <v/>
      </c>
      <c r="AL327" s="268" t="str">
        <f aca="false">IF(TRIM($B327&amp;$C327)="","",MIN(N($O327),N($Q327)))</f>
        <v/>
      </c>
      <c r="AM327" s="271" t="str">
        <f aca="false">IF(ISNUMBER($D327),YEAR($D327),"")</f>
        <v/>
      </c>
      <c r="AN327" s="271" t="str">
        <f aca="false">IF(OR(TRIM($B327&amp;$C327)="",NOT(ISNUMBER($D327)),NOT(ISNUMBER($E327))),"",IF($E327&lt;$D327,"",IF(IF($AE327="半年付",2,IF($AE327="季度付",4,IF($AE327="月付",12,IF($AE327="半月付",24,1))))=1,1,MAX(1,ROUND(($E327-$D327+1)/365*IF($AE327="半年付",2,IF($AE327="季度付",4,IF($AE327="月付",12,IF($AE327="半月付",24,1)))),0)))))</f>
        <v/>
      </c>
      <c r="AO327" s="271" t="str">
        <f aca="true">IF($AN327="","",MIN($AN327,MAX(0,INT((TODAY()-付款宽限天数-$D327)/(($E327-$D327+1)/$AN327))+1)))</f>
        <v/>
      </c>
    </row>
    <row r="328" customFormat="false" ht="18" hidden="false" customHeight="false" outlineLevel="0" collapsed="false">
      <c r="F328" s="200" t="str">
        <f aca="true">IF(TRIM($B328&amp;$C328)="","",IF(OR(ISNUMBER(SEARCH("未",$A328)),ISNUMBER(SEARCH("送出",$A328)),AND(TRIM($A328)="",NOT(ISNUMBER($D328)),N($H328)=0)),"【合同未回】","")&amp;IF(NOT(ISNUMBER($E328)),IF(OR(ISNUMBER(SEARCH("未",$A328)),ISNUMBER(SEARCH("送出",$A328)),AND(TRIM($A328)="",NOT(ISNUMBER($D328)),N($H328)=0)),"","【未填合同期】"),IF($E328&lt;TODAY(),"【已到期】",IF($E328-TODAY()&lt;=提醒天数,"【即将到期，剩余"&amp;($E328-TODAY())&amp;"天】","【正常】")))&amp;IF(OR($AD328="安装免保",$AD328="技术免保",$AD328="质保期内"),"【"&amp;$AD328&amp;"】",""))</f>
        <v/>
      </c>
      <c r="K328" s="267" t="str">
        <f aca="false">IF(OR(N($H328)=0,N($I328)=0),"",ROUND(N($H328)*N($I328)*IF(N($J328)=0,1,N($J328)),2))</f>
        <v/>
      </c>
      <c r="M328" s="267" t="str">
        <f aca="false">IF(TRIM($B328&amp;$C328)="","",IF(AND(N($K328)=0,N($L328)=0),"",ROUND(N($K328)+N($L328),2)))</f>
        <v/>
      </c>
      <c r="S328" s="267"/>
      <c r="T328" s="268" t="str">
        <f aca="false">IF(TRIM($B328&amp;$C328)="","",IF(N($O328)=0,"",MAX(0,MIN(N($O328)-N($Q328),N($W328)))))</f>
        <v/>
      </c>
      <c r="U328" s="268" t="str">
        <f aca="false">IF(TRIM($B328&amp;$C328)="","",IF(N($Q328)&lt;=N($O328),"",N($Q328)-N($O328)))</f>
        <v/>
      </c>
      <c r="V328" s="268" t="str">
        <f aca="false">IF(OR(TRIM($B328&amp;$C328)="",$W328=""),"",MAX(0,N($W328))-N($T328))</f>
        <v/>
      </c>
      <c r="W328" s="268" t="str">
        <f aca="false">IF(TRIM($B328&amp;$C328)="","",IF(AND(N($M328)=0,N($Q328)+N($R328)+N($S328)=0),"",ROUND(N($M328)-N($Q328)-N($R328)-N($S328),2)))</f>
        <v/>
      </c>
      <c r="X328" s="269" t="str">
        <f aca="false">IF(TRIM($B328&amp;$C328)="","",IF(N($M328)=0,IF((N($Q328)+N($R328)+N($S328))=0,"—未填单价","未填单价，已收 "&amp;TEXT((N($Q328)+N($R328)+N($S328)),"#,##0.00")),IF(N($W328)&gt;0.005,"欠 "&amp;TEXT(N($W328),"#,##0.00")&amp;IF(N($T328)&gt;0,"（开票未到账 "&amp;TEXT(N($T328),"#,##0.00")&amp;"）","")&amp;IF(N($V328)&gt;0,"（未开票 "&amp;TEXT(N($V328),"#,##0.00")&amp;"）",""),IF(N($W328)&lt;-0.005,"多收 "&amp;TEXT(-N($W328),"#,##0.00"),"✔ 已结清")))&amp;IF(N($U328)&gt;0,"｜到账未开票 "&amp;TEXT(N($U328),"#,##0.00")&amp;"，待补票","")&amp;IF(N($R328)&gt;0,"｜收现 "&amp;TEXT(N($R328),"#,##0.00"),"")&amp;IF(N($S328)&gt;0,"｜收款不开票 "&amp;TEXT(N($S328),"#,##0.00"),""))</f>
        <v/>
      </c>
      <c r="Y328" s="312"/>
      <c r="AC328" s="267" t="str">
        <f aca="false">IF(OR(N($O328)=0,N($AB328)=0),"",ROUND(N($O328)/(1+N($AB328))*N($AB328),2))</f>
        <v/>
      </c>
      <c r="AD328" s="312"/>
      <c r="AE328" s="312"/>
      <c r="AF328" s="270" t="str">
        <f aca="false">IF($AN328="","",IF($AN328=1,IF($AO328&gt;=1,"一次性·已到收款期","一次性·未到期"),$AE328&amp;" 第"&amp;$AO328&amp;"/"&amp;$AN328&amp;"期"))</f>
        <v/>
      </c>
      <c r="AG328" s="268" t="str">
        <f aca="false">IF(OR($AN328="",N($M328)=0),"",ROUND(N($K328)*$AO328/$AN328,2)+N($L328))</f>
        <v/>
      </c>
      <c r="AH328" s="268" t="str">
        <f aca="false">IF($AG328="","",MAX(0,ROUND($AG328-(N($Q328)+N($R328)+N($S328)),2)))</f>
        <v/>
      </c>
      <c r="AI328" s="268" t="str">
        <f aca="false">IF(OR(TRIM($B328&amp;$C328)="",NOT(ISNUMBER($D328))),"",SUMIFS($W$3:$W$1001,$AK$3:$AK$1001,$AK328,$D$3:$D$1001,"&lt;"&amp;$D328))</f>
        <v/>
      </c>
      <c r="AJ328" s="268" t="str">
        <f aca="false">IF(TRIM($B328&amp;$C328)="","",SUMIFS($W$3:$W$1001,$AK$3:$AK$1001,$AK328))</f>
        <v/>
      </c>
      <c r="AK328" s="270" t="str">
        <f aca="false">IF(TRIM($B328&amp;$C328)="","",TRIM($B328)&amp;"｜"&amp;TRIM($C328))</f>
        <v/>
      </c>
      <c r="AL328" s="268" t="str">
        <f aca="false">IF(TRIM($B328&amp;$C328)="","",MIN(N($O328),N($Q328)))</f>
        <v/>
      </c>
      <c r="AM328" s="271" t="str">
        <f aca="false">IF(ISNUMBER($D328),YEAR($D328),"")</f>
        <v/>
      </c>
      <c r="AN328" s="271" t="str">
        <f aca="false">IF(OR(TRIM($B328&amp;$C328)="",NOT(ISNUMBER($D328)),NOT(ISNUMBER($E328))),"",IF($E328&lt;$D328,"",IF(IF($AE328="半年付",2,IF($AE328="季度付",4,IF($AE328="月付",12,IF($AE328="半月付",24,1))))=1,1,MAX(1,ROUND(($E328-$D328+1)/365*IF($AE328="半年付",2,IF($AE328="季度付",4,IF($AE328="月付",12,IF($AE328="半月付",24,1)))),0)))))</f>
        <v/>
      </c>
      <c r="AO328" s="271" t="str">
        <f aca="true">IF($AN328="","",MIN($AN328,MAX(0,INT((TODAY()-付款宽限天数-$D328)/(($E328-$D328+1)/$AN328))+1)))</f>
        <v/>
      </c>
    </row>
    <row r="329" customFormat="false" ht="18" hidden="false" customHeight="false" outlineLevel="0" collapsed="false">
      <c r="F329" s="200" t="str">
        <f aca="true">IF(TRIM($B329&amp;$C329)="","",IF(OR(ISNUMBER(SEARCH("未",$A329)),ISNUMBER(SEARCH("送出",$A329)),AND(TRIM($A329)="",NOT(ISNUMBER($D329)),N($H329)=0)),"【合同未回】","")&amp;IF(NOT(ISNUMBER($E329)),IF(OR(ISNUMBER(SEARCH("未",$A329)),ISNUMBER(SEARCH("送出",$A329)),AND(TRIM($A329)="",NOT(ISNUMBER($D329)),N($H329)=0)),"","【未填合同期】"),IF($E329&lt;TODAY(),"【已到期】",IF($E329-TODAY()&lt;=提醒天数,"【即将到期，剩余"&amp;($E329-TODAY())&amp;"天】","【正常】")))&amp;IF(OR($AD329="安装免保",$AD329="技术免保",$AD329="质保期内"),"【"&amp;$AD329&amp;"】",""))</f>
        <v/>
      </c>
      <c r="K329" s="267" t="str">
        <f aca="false">IF(OR(N($H329)=0,N($I329)=0),"",ROUND(N($H329)*N($I329)*IF(N($J329)=0,1,N($J329)),2))</f>
        <v/>
      </c>
      <c r="M329" s="267" t="str">
        <f aca="false">IF(TRIM($B329&amp;$C329)="","",IF(AND(N($K329)=0,N($L329)=0),"",ROUND(N($K329)+N($L329),2)))</f>
        <v/>
      </c>
      <c r="S329" s="267"/>
      <c r="T329" s="268" t="str">
        <f aca="false">IF(TRIM($B329&amp;$C329)="","",IF(N($O329)=0,"",MAX(0,MIN(N($O329)-N($Q329),N($W329)))))</f>
        <v/>
      </c>
      <c r="U329" s="268" t="str">
        <f aca="false">IF(TRIM($B329&amp;$C329)="","",IF(N($Q329)&lt;=N($O329),"",N($Q329)-N($O329)))</f>
        <v/>
      </c>
      <c r="V329" s="268" t="str">
        <f aca="false">IF(OR(TRIM($B329&amp;$C329)="",$W329=""),"",MAX(0,N($W329))-N($T329))</f>
        <v/>
      </c>
      <c r="W329" s="268" t="str">
        <f aca="false">IF(TRIM($B329&amp;$C329)="","",IF(AND(N($M329)=0,N($Q329)+N($R329)+N($S329)=0),"",ROUND(N($M329)-N($Q329)-N($R329)-N($S329),2)))</f>
        <v/>
      </c>
      <c r="X329" s="269" t="str">
        <f aca="false">IF(TRIM($B329&amp;$C329)="","",IF(N($M329)=0,IF((N($Q329)+N($R329)+N($S329))=0,"—未填单价","未填单价，已收 "&amp;TEXT((N($Q329)+N($R329)+N($S329)),"#,##0.00")),IF(N($W329)&gt;0.005,"欠 "&amp;TEXT(N($W329),"#,##0.00")&amp;IF(N($T329)&gt;0,"（开票未到账 "&amp;TEXT(N($T329),"#,##0.00")&amp;"）","")&amp;IF(N($V329)&gt;0,"（未开票 "&amp;TEXT(N($V329),"#,##0.00")&amp;"）",""),IF(N($W329)&lt;-0.005,"多收 "&amp;TEXT(-N($W329),"#,##0.00"),"✔ 已结清")))&amp;IF(N($U329)&gt;0,"｜到账未开票 "&amp;TEXT(N($U329),"#,##0.00")&amp;"，待补票","")&amp;IF(N($R329)&gt;0,"｜收现 "&amp;TEXT(N($R329),"#,##0.00"),"")&amp;IF(N($S329)&gt;0,"｜收款不开票 "&amp;TEXT(N($S329),"#,##0.00"),""))</f>
        <v/>
      </c>
      <c r="Y329" s="312"/>
      <c r="AC329" s="267" t="str">
        <f aca="false">IF(OR(N($O329)=0,N($AB329)=0),"",ROUND(N($O329)/(1+N($AB329))*N($AB329),2))</f>
        <v/>
      </c>
      <c r="AD329" s="312"/>
      <c r="AE329" s="312"/>
      <c r="AF329" s="270" t="str">
        <f aca="false">IF($AN329="","",IF($AN329=1,IF($AO329&gt;=1,"一次性·已到收款期","一次性·未到期"),$AE329&amp;" 第"&amp;$AO329&amp;"/"&amp;$AN329&amp;"期"))</f>
        <v/>
      </c>
      <c r="AG329" s="268" t="str">
        <f aca="false">IF(OR($AN329="",N($M329)=0),"",ROUND(N($K329)*$AO329/$AN329,2)+N($L329))</f>
        <v/>
      </c>
      <c r="AH329" s="268" t="str">
        <f aca="false">IF($AG329="","",MAX(0,ROUND($AG329-(N($Q329)+N($R329)+N($S329)),2)))</f>
        <v/>
      </c>
      <c r="AI329" s="268" t="str">
        <f aca="false">IF(OR(TRIM($B329&amp;$C329)="",NOT(ISNUMBER($D329))),"",SUMIFS($W$3:$W$1001,$AK$3:$AK$1001,$AK329,$D$3:$D$1001,"&lt;"&amp;$D329))</f>
        <v/>
      </c>
      <c r="AJ329" s="268" t="str">
        <f aca="false">IF(TRIM($B329&amp;$C329)="","",SUMIFS($W$3:$W$1001,$AK$3:$AK$1001,$AK329))</f>
        <v/>
      </c>
      <c r="AK329" s="270" t="str">
        <f aca="false">IF(TRIM($B329&amp;$C329)="","",TRIM($B329)&amp;"｜"&amp;TRIM($C329))</f>
        <v/>
      </c>
      <c r="AL329" s="268" t="str">
        <f aca="false">IF(TRIM($B329&amp;$C329)="","",MIN(N($O329),N($Q329)))</f>
        <v/>
      </c>
      <c r="AM329" s="271" t="str">
        <f aca="false">IF(ISNUMBER($D329),YEAR($D329),"")</f>
        <v/>
      </c>
      <c r="AN329" s="271" t="str">
        <f aca="false">IF(OR(TRIM($B329&amp;$C329)="",NOT(ISNUMBER($D329)),NOT(ISNUMBER($E329))),"",IF($E329&lt;$D329,"",IF(IF($AE329="半年付",2,IF($AE329="季度付",4,IF($AE329="月付",12,IF($AE329="半月付",24,1))))=1,1,MAX(1,ROUND(($E329-$D329+1)/365*IF($AE329="半年付",2,IF($AE329="季度付",4,IF($AE329="月付",12,IF($AE329="半月付",24,1)))),0)))))</f>
        <v/>
      </c>
      <c r="AO329" s="271" t="str">
        <f aca="true">IF($AN329="","",MIN($AN329,MAX(0,INT((TODAY()-付款宽限天数-$D329)/(($E329-$D329+1)/$AN329))+1)))</f>
        <v/>
      </c>
    </row>
    <row r="330" customFormat="false" ht="18" hidden="false" customHeight="false" outlineLevel="0" collapsed="false">
      <c r="F330" s="200" t="str">
        <f aca="true">IF(TRIM($B330&amp;$C330)="","",IF(OR(ISNUMBER(SEARCH("未",$A330)),ISNUMBER(SEARCH("送出",$A330)),AND(TRIM($A330)="",NOT(ISNUMBER($D330)),N($H330)=0)),"【合同未回】","")&amp;IF(NOT(ISNUMBER($E330)),IF(OR(ISNUMBER(SEARCH("未",$A330)),ISNUMBER(SEARCH("送出",$A330)),AND(TRIM($A330)="",NOT(ISNUMBER($D330)),N($H330)=0)),"","【未填合同期】"),IF($E330&lt;TODAY(),"【已到期】",IF($E330-TODAY()&lt;=提醒天数,"【即将到期，剩余"&amp;($E330-TODAY())&amp;"天】","【正常】")))&amp;IF(OR($AD330="安装免保",$AD330="技术免保",$AD330="质保期内"),"【"&amp;$AD330&amp;"】",""))</f>
        <v/>
      </c>
      <c r="K330" s="267" t="str">
        <f aca="false">IF(OR(N($H330)=0,N($I330)=0),"",ROUND(N($H330)*N($I330)*IF(N($J330)=0,1,N($J330)),2))</f>
        <v/>
      </c>
      <c r="M330" s="267" t="str">
        <f aca="false">IF(TRIM($B330&amp;$C330)="","",IF(AND(N($K330)=0,N($L330)=0),"",ROUND(N($K330)+N($L330),2)))</f>
        <v/>
      </c>
      <c r="S330" s="267"/>
      <c r="T330" s="268" t="str">
        <f aca="false">IF(TRIM($B330&amp;$C330)="","",IF(N($O330)=0,"",MAX(0,MIN(N($O330)-N($Q330),N($W330)))))</f>
        <v/>
      </c>
      <c r="U330" s="268" t="str">
        <f aca="false">IF(TRIM($B330&amp;$C330)="","",IF(N($Q330)&lt;=N($O330),"",N($Q330)-N($O330)))</f>
        <v/>
      </c>
      <c r="V330" s="268" t="str">
        <f aca="false">IF(OR(TRIM($B330&amp;$C330)="",$W330=""),"",MAX(0,N($W330))-N($T330))</f>
        <v/>
      </c>
      <c r="W330" s="268" t="str">
        <f aca="false">IF(TRIM($B330&amp;$C330)="","",IF(AND(N($M330)=0,N($Q330)+N($R330)+N($S330)=0),"",ROUND(N($M330)-N($Q330)-N($R330)-N($S330),2)))</f>
        <v/>
      </c>
      <c r="X330" s="269" t="str">
        <f aca="false">IF(TRIM($B330&amp;$C330)="","",IF(N($M330)=0,IF((N($Q330)+N($R330)+N($S330))=0,"—未填单价","未填单价，已收 "&amp;TEXT((N($Q330)+N($R330)+N($S330)),"#,##0.00")),IF(N($W330)&gt;0.005,"欠 "&amp;TEXT(N($W330),"#,##0.00")&amp;IF(N($T330)&gt;0,"（开票未到账 "&amp;TEXT(N($T330),"#,##0.00")&amp;"）","")&amp;IF(N($V330)&gt;0,"（未开票 "&amp;TEXT(N($V330),"#,##0.00")&amp;"）",""),IF(N($W330)&lt;-0.005,"多收 "&amp;TEXT(-N($W330),"#,##0.00"),"✔ 已结清")))&amp;IF(N($U330)&gt;0,"｜到账未开票 "&amp;TEXT(N($U330),"#,##0.00")&amp;"，待补票","")&amp;IF(N($R330)&gt;0,"｜收现 "&amp;TEXT(N($R330),"#,##0.00"),"")&amp;IF(N($S330)&gt;0,"｜收款不开票 "&amp;TEXT(N($S330),"#,##0.00"),""))</f>
        <v/>
      </c>
      <c r="Y330" s="312"/>
      <c r="AC330" s="267" t="str">
        <f aca="false">IF(OR(N($O330)=0,N($AB330)=0),"",ROUND(N($O330)/(1+N($AB330))*N($AB330),2))</f>
        <v/>
      </c>
      <c r="AD330" s="312"/>
      <c r="AE330" s="312"/>
      <c r="AF330" s="270" t="str">
        <f aca="false">IF($AN330="","",IF($AN330=1,IF($AO330&gt;=1,"一次性·已到收款期","一次性·未到期"),$AE330&amp;" 第"&amp;$AO330&amp;"/"&amp;$AN330&amp;"期"))</f>
        <v/>
      </c>
      <c r="AG330" s="268" t="str">
        <f aca="false">IF(OR($AN330="",N($M330)=0),"",ROUND(N($K330)*$AO330/$AN330,2)+N($L330))</f>
        <v/>
      </c>
      <c r="AH330" s="268" t="str">
        <f aca="false">IF($AG330="","",MAX(0,ROUND($AG330-(N($Q330)+N($R330)+N($S330)),2)))</f>
        <v/>
      </c>
      <c r="AI330" s="268" t="str">
        <f aca="false">IF(OR(TRIM($B330&amp;$C330)="",NOT(ISNUMBER($D330))),"",SUMIFS($W$3:$W$1001,$AK$3:$AK$1001,$AK330,$D$3:$D$1001,"&lt;"&amp;$D330))</f>
        <v/>
      </c>
      <c r="AJ330" s="268" t="str">
        <f aca="false">IF(TRIM($B330&amp;$C330)="","",SUMIFS($W$3:$W$1001,$AK$3:$AK$1001,$AK330))</f>
        <v/>
      </c>
      <c r="AK330" s="270" t="str">
        <f aca="false">IF(TRIM($B330&amp;$C330)="","",TRIM($B330)&amp;"｜"&amp;TRIM($C330))</f>
        <v/>
      </c>
      <c r="AL330" s="268" t="str">
        <f aca="false">IF(TRIM($B330&amp;$C330)="","",MIN(N($O330),N($Q330)))</f>
        <v/>
      </c>
      <c r="AM330" s="271" t="str">
        <f aca="false">IF(ISNUMBER($D330),YEAR($D330),"")</f>
        <v/>
      </c>
      <c r="AN330" s="271" t="str">
        <f aca="false">IF(OR(TRIM($B330&amp;$C330)="",NOT(ISNUMBER($D330)),NOT(ISNUMBER($E330))),"",IF($E330&lt;$D330,"",IF(IF($AE330="半年付",2,IF($AE330="季度付",4,IF($AE330="月付",12,IF($AE330="半月付",24,1))))=1,1,MAX(1,ROUND(($E330-$D330+1)/365*IF($AE330="半年付",2,IF($AE330="季度付",4,IF($AE330="月付",12,IF($AE330="半月付",24,1)))),0)))))</f>
        <v/>
      </c>
      <c r="AO330" s="271" t="str">
        <f aca="true">IF($AN330="","",MIN($AN330,MAX(0,INT((TODAY()-付款宽限天数-$D330)/(($E330-$D330+1)/$AN330))+1)))</f>
        <v/>
      </c>
    </row>
    <row r="331" customFormat="false" ht="18" hidden="false" customHeight="false" outlineLevel="0" collapsed="false">
      <c r="F331" s="200" t="str">
        <f aca="true">IF(TRIM($B331&amp;$C331)="","",IF(OR(ISNUMBER(SEARCH("未",$A331)),ISNUMBER(SEARCH("送出",$A331)),AND(TRIM($A331)="",NOT(ISNUMBER($D331)),N($H331)=0)),"【合同未回】","")&amp;IF(NOT(ISNUMBER($E331)),IF(OR(ISNUMBER(SEARCH("未",$A331)),ISNUMBER(SEARCH("送出",$A331)),AND(TRIM($A331)="",NOT(ISNUMBER($D331)),N($H331)=0)),"","【未填合同期】"),IF($E331&lt;TODAY(),"【已到期】",IF($E331-TODAY()&lt;=提醒天数,"【即将到期，剩余"&amp;($E331-TODAY())&amp;"天】","【正常】")))&amp;IF(OR($AD331="安装免保",$AD331="技术免保",$AD331="质保期内"),"【"&amp;$AD331&amp;"】",""))</f>
        <v/>
      </c>
      <c r="K331" s="267" t="str">
        <f aca="false">IF(OR(N($H331)=0,N($I331)=0),"",ROUND(N($H331)*N($I331)*IF(N($J331)=0,1,N($J331)),2))</f>
        <v/>
      </c>
      <c r="M331" s="267" t="str">
        <f aca="false">IF(TRIM($B331&amp;$C331)="","",IF(AND(N($K331)=0,N($L331)=0),"",ROUND(N($K331)+N($L331),2)))</f>
        <v/>
      </c>
      <c r="S331" s="267"/>
      <c r="T331" s="268" t="str">
        <f aca="false">IF(TRIM($B331&amp;$C331)="","",IF(N($O331)=0,"",MAX(0,MIN(N($O331)-N($Q331),N($W331)))))</f>
        <v/>
      </c>
      <c r="U331" s="268" t="str">
        <f aca="false">IF(TRIM($B331&amp;$C331)="","",IF(N($Q331)&lt;=N($O331),"",N($Q331)-N($O331)))</f>
        <v/>
      </c>
      <c r="V331" s="268" t="str">
        <f aca="false">IF(OR(TRIM($B331&amp;$C331)="",$W331=""),"",MAX(0,N($W331))-N($T331))</f>
        <v/>
      </c>
      <c r="W331" s="268" t="str">
        <f aca="false">IF(TRIM($B331&amp;$C331)="","",IF(AND(N($M331)=0,N($Q331)+N($R331)+N($S331)=0),"",ROUND(N($M331)-N($Q331)-N($R331)-N($S331),2)))</f>
        <v/>
      </c>
      <c r="X331" s="269" t="str">
        <f aca="false">IF(TRIM($B331&amp;$C331)="","",IF(N($M331)=0,IF((N($Q331)+N($R331)+N($S331))=0,"—未填单价","未填单价，已收 "&amp;TEXT((N($Q331)+N($R331)+N($S331)),"#,##0.00")),IF(N($W331)&gt;0.005,"欠 "&amp;TEXT(N($W331),"#,##0.00")&amp;IF(N($T331)&gt;0,"（开票未到账 "&amp;TEXT(N($T331),"#,##0.00")&amp;"）","")&amp;IF(N($V331)&gt;0,"（未开票 "&amp;TEXT(N($V331),"#,##0.00")&amp;"）",""),IF(N($W331)&lt;-0.005,"多收 "&amp;TEXT(-N($W331),"#,##0.00"),"✔ 已结清")))&amp;IF(N($U331)&gt;0,"｜到账未开票 "&amp;TEXT(N($U331),"#,##0.00")&amp;"，待补票","")&amp;IF(N($R331)&gt;0,"｜收现 "&amp;TEXT(N($R331),"#,##0.00"),"")&amp;IF(N($S331)&gt;0,"｜收款不开票 "&amp;TEXT(N($S331),"#,##0.00"),""))</f>
        <v/>
      </c>
      <c r="Y331" s="312"/>
      <c r="AC331" s="267" t="str">
        <f aca="false">IF(OR(N($O331)=0,N($AB331)=0),"",ROUND(N($O331)/(1+N($AB331))*N($AB331),2))</f>
        <v/>
      </c>
      <c r="AD331" s="312"/>
      <c r="AE331" s="312"/>
      <c r="AF331" s="270" t="str">
        <f aca="false">IF($AN331="","",IF($AN331=1,IF($AO331&gt;=1,"一次性·已到收款期","一次性·未到期"),$AE331&amp;" 第"&amp;$AO331&amp;"/"&amp;$AN331&amp;"期"))</f>
        <v/>
      </c>
      <c r="AG331" s="268" t="str">
        <f aca="false">IF(OR($AN331="",N($M331)=0),"",ROUND(N($K331)*$AO331/$AN331,2)+N($L331))</f>
        <v/>
      </c>
      <c r="AH331" s="268" t="str">
        <f aca="false">IF($AG331="","",MAX(0,ROUND($AG331-(N($Q331)+N($R331)+N($S331)),2)))</f>
        <v/>
      </c>
      <c r="AI331" s="268" t="str">
        <f aca="false">IF(OR(TRIM($B331&amp;$C331)="",NOT(ISNUMBER($D331))),"",SUMIFS($W$3:$W$1001,$AK$3:$AK$1001,$AK331,$D$3:$D$1001,"&lt;"&amp;$D331))</f>
        <v/>
      </c>
      <c r="AJ331" s="268" t="str">
        <f aca="false">IF(TRIM($B331&amp;$C331)="","",SUMIFS($W$3:$W$1001,$AK$3:$AK$1001,$AK331))</f>
        <v/>
      </c>
      <c r="AK331" s="270" t="str">
        <f aca="false">IF(TRIM($B331&amp;$C331)="","",TRIM($B331)&amp;"｜"&amp;TRIM($C331))</f>
        <v/>
      </c>
      <c r="AL331" s="268" t="str">
        <f aca="false">IF(TRIM($B331&amp;$C331)="","",MIN(N($O331),N($Q331)))</f>
        <v/>
      </c>
      <c r="AM331" s="271" t="str">
        <f aca="false">IF(ISNUMBER($D331),YEAR($D331),"")</f>
        <v/>
      </c>
      <c r="AN331" s="271" t="str">
        <f aca="false">IF(OR(TRIM($B331&amp;$C331)="",NOT(ISNUMBER($D331)),NOT(ISNUMBER($E331))),"",IF($E331&lt;$D331,"",IF(IF($AE331="半年付",2,IF($AE331="季度付",4,IF($AE331="月付",12,IF($AE331="半月付",24,1))))=1,1,MAX(1,ROUND(($E331-$D331+1)/365*IF($AE331="半年付",2,IF($AE331="季度付",4,IF($AE331="月付",12,IF($AE331="半月付",24,1)))),0)))))</f>
        <v/>
      </c>
      <c r="AO331" s="271" t="str">
        <f aca="true">IF($AN331="","",MIN($AN331,MAX(0,INT((TODAY()-付款宽限天数-$D331)/(($E331-$D331+1)/$AN331))+1)))</f>
        <v/>
      </c>
    </row>
    <row r="332" customFormat="false" ht="18" hidden="false" customHeight="false" outlineLevel="0" collapsed="false">
      <c r="F332" s="200" t="str">
        <f aca="true">IF(TRIM($B332&amp;$C332)="","",IF(OR(ISNUMBER(SEARCH("未",$A332)),ISNUMBER(SEARCH("送出",$A332)),AND(TRIM($A332)="",NOT(ISNUMBER($D332)),N($H332)=0)),"【合同未回】","")&amp;IF(NOT(ISNUMBER($E332)),IF(OR(ISNUMBER(SEARCH("未",$A332)),ISNUMBER(SEARCH("送出",$A332)),AND(TRIM($A332)="",NOT(ISNUMBER($D332)),N($H332)=0)),"","【未填合同期】"),IF($E332&lt;TODAY(),"【已到期】",IF($E332-TODAY()&lt;=提醒天数,"【即将到期，剩余"&amp;($E332-TODAY())&amp;"天】","【正常】")))&amp;IF(OR($AD332="安装免保",$AD332="技术免保",$AD332="质保期内"),"【"&amp;$AD332&amp;"】",""))</f>
        <v/>
      </c>
      <c r="K332" s="267" t="str">
        <f aca="false">IF(OR(N($H332)=0,N($I332)=0),"",ROUND(N($H332)*N($I332)*IF(N($J332)=0,1,N($J332)),2))</f>
        <v/>
      </c>
      <c r="M332" s="267" t="str">
        <f aca="false">IF(TRIM($B332&amp;$C332)="","",IF(AND(N($K332)=0,N($L332)=0),"",ROUND(N($K332)+N($L332),2)))</f>
        <v/>
      </c>
      <c r="S332" s="267"/>
      <c r="T332" s="268" t="str">
        <f aca="false">IF(TRIM($B332&amp;$C332)="","",IF(N($O332)=0,"",MAX(0,MIN(N($O332)-N($Q332),N($W332)))))</f>
        <v/>
      </c>
      <c r="U332" s="268" t="str">
        <f aca="false">IF(TRIM($B332&amp;$C332)="","",IF(N($Q332)&lt;=N($O332),"",N($Q332)-N($O332)))</f>
        <v/>
      </c>
      <c r="V332" s="268" t="str">
        <f aca="false">IF(OR(TRIM($B332&amp;$C332)="",$W332=""),"",MAX(0,N($W332))-N($T332))</f>
        <v/>
      </c>
      <c r="W332" s="268" t="str">
        <f aca="false">IF(TRIM($B332&amp;$C332)="","",IF(AND(N($M332)=0,N($Q332)+N($R332)+N($S332)=0),"",ROUND(N($M332)-N($Q332)-N($R332)-N($S332),2)))</f>
        <v/>
      </c>
      <c r="X332" s="269" t="str">
        <f aca="false">IF(TRIM($B332&amp;$C332)="","",IF(N($M332)=0,IF((N($Q332)+N($R332)+N($S332))=0,"—未填单价","未填单价，已收 "&amp;TEXT((N($Q332)+N($R332)+N($S332)),"#,##0.00")),IF(N($W332)&gt;0.005,"欠 "&amp;TEXT(N($W332),"#,##0.00")&amp;IF(N($T332)&gt;0,"（开票未到账 "&amp;TEXT(N($T332),"#,##0.00")&amp;"）","")&amp;IF(N($V332)&gt;0,"（未开票 "&amp;TEXT(N($V332),"#,##0.00")&amp;"）",""),IF(N($W332)&lt;-0.005,"多收 "&amp;TEXT(-N($W332),"#,##0.00"),"✔ 已结清")))&amp;IF(N($U332)&gt;0,"｜到账未开票 "&amp;TEXT(N($U332),"#,##0.00")&amp;"，待补票","")&amp;IF(N($R332)&gt;0,"｜收现 "&amp;TEXT(N($R332),"#,##0.00"),"")&amp;IF(N($S332)&gt;0,"｜收款不开票 "&amp;TEXT(N($S332),"#,##0.00"),""))</f>
        <v/>
      </c>
      <c r="Y332" s="312"/>
      <c r="AC332" s="267" t="str">
        <f aca="false">IF(OR(N($O332)=0,N($AB332)=0),"",ROUND(N($O332)/(1+N($AB332))*N($AB332),2))</f>
        <v/>
      </c>
      <c r="AD332" s="312"/>
      <c r="AE332" s="312"/>
      <c r="AF332" s="270" t="str">
        <f aca="false">IF($AN332="","",IF($AN332=1,IF($AO332&gt;=1,"一次性·已到收款期","一次性·未到期"),$AE332&amp;" 第"&amp;$AO332&amp;"/"&amp;$AN332&amp;"期"))</f>
        <v/>
      </c>
      <c r="AG332" s="268" t="str">
        <f aca="false">IF(OR($AN332="",N($M332)=0),"",ROUND(N($K332)*$AO332/$AN332,2)+N($L332))</f>
        <v/>
      </c>
      <c r="AH332" s="268" t="str">
        <f aca="false">IF($AG332="","",MAX(0,ROUND($AG332-(N($Q332)+N($R332)+N($S332)),2)))</f>
        <v/>
      </c>
      <c r="AI332" s="268" t="str">
        <f aca="false">IF(OR(TRIM($B332&amp;$C332)="",NOT(ISNUMBER($D332))),"",SUMIFS($W$3:$W$1001,$AK$3:$AK$1001,$AK332,$D$3:$D$1001,"&lt;"&amp;$D332))</f>
        <v/>
      </c>
      <c r="AJ332" s="268" t="str">
        <f aca="false">IF(TRIM($B332&amp;$C332)="","",SUMIFS($W$3:$W$1001,$AK$3:$AK$1001,$AK332))</f>
        <v/>
      </c>
      <c r="AK332" s="270" t="str">
        <f aca="false">IF(TRIM($B332&amp;$C332)="","",TRIM($B332)&amp;"｜"&amp;TRIM($C332))</f>
        <v/>
      </c>
      <c r="AL332" s="268" t="str">
        <f aca="false">IF(TRIM($B332&amp;$C332)="","",MIN(N($O332),N($Q332)))</f>
        <v/>
      </c>
      <c r="AM332" s="271" t="str">
        <f aca="false">IF(ISNUMBER($D332),YEAR($D332),"")</f>
        <v/>
      </c>
      <c r="AN332" s="271" t="str">
        <f aca="false">IF(OR(TRIM($B332&amp;$C332)="",NOT(ISNUMBER($D332)),NOT(ISNUMBER($E332))),"",IF($E332&lt;$D332,"",IF(IF($AE332="半年付",2,IF($AE332="季度付",4,IF($AE332="月付",12,IF($AE332="半月付",24,1))))=1,1,MAX(1,ROUND(($E332-$D332+1)/365*IF($AE332="半年付",2,IF($AE332="季度付",4,IF($AE332="月付",12,IF($AE332="半月付",24,1)))),0)))))</f>
        <v/>
      </c>
      <c r="AO332" s="271" t="str">
        <f aca="true">IF($AN332="","",MIN($AN332,MAX(0,INT((TODAY()-付款宽限天数-$D332)/(($E332-$D332+1)/$AN332))+1)))</f>
        <v/>
      </c>
    </row>
    <row r="333" customFormat="false" ht="18" hidden="false" customHeight="false" outlineLevel="0" collapsed="false">
      <c r="F333" s="200" t="str">
        <f aca="true">IF(TRIM($B333&amp;$C333)="","",IF(OR(ISNUMBER(SEARCH("未",$A333)),ISNUMBER(SEARCH("送出",$A333)),AND(TRIM($A333)="",NOT(ISNUMBER($D333)),N($H333)=0)),"【合同未回】","")&amp;IF(NOT(ISNUMBER($E333)),IF(OR(ISNUMBER(SEARCH("未",$A333)),ISNUMBER(SEARCH("送出",$A333)),AND(TRIM($A333)="",NOT(ISNUMBER($D333)),N($H333)=0)),"","【未填合同期】"),IF($E333&lt;TODAY(),"【已到期】",IF($E333-TODAY()&lt;=提醒天数,"【即将到期，剩余"&amp;($E333-TODAY())&amp;"天】","【正常】")))&amp;IF(OR($AD333="安装免保",$AD333="技术免保",$AD333="质保期内"),"【"&amp;$AD333&amp;"】",""))</f>
        <v/>
      </c>
      <c r="K333" s="267" t="str">
        <f aca="false">IF(OR(N($H333)=0,N($I333)=0),"",ROUND(N($H333)*N($I333)*IF(N($J333)=0,1,N($J333)),2))</f>
        <v/>
      </c>
      <c r="M333" s="267" t="str">
        <f aca="false">IF(TRIM($B333&amp;$C333)="","",IF(AND(N($K333)=0,N($L333)=0),"",ROUND(N($K333)+N($L333),2)))</f>
        <v/>
      </c>
      <c r="S333" s="267"/>
      <c r="T333" s="268" t="str">
        <f aca="false">IF(TRIM($B333&amp;$C333)="","",IF(N($O333)=0,"",MAX(0,MIN(N($O333)-N($Q333),N($W333)))))</f>
        <v/>
      </c>
      <c r="U333" s="268" t="str">
        <f aca="false">IF(TRIM($B333&amp;$C333)="","",IF(N($Q333)&lt;=N($O333),"",N($Q333)-N($O333)))</f>
        <v/>
      </c>
      <c r="V333" s="268" t="str">
        <f aca="false">IF(OR(TRIM($B333&amp;$C333)="",$W333=""),"",MAX(0,N($W333))-N($T333))</f>
        <v/>
      </c>
      <c r="W333" s="268" t="str">
        <f aca="false">IF(TRIM($B333&amp;$C333)="","",IF(AND(N($M333)=0,N($Q333)+N($R333)+N($S333)=0),"",ROUND(N($M333)-N($Q333)-N($R333)-N($S333),2)))</f>
        <v/>
      </c>
      <c r="X333" s="269" t="str">
        <f aca="false">IF(TRIM($B333&amp;$C333)="","",IF(N($M333)=0,IF((N($Q333)+N($R333)+N($S333))=0,"—未填单价","未填单价，已收 "&amp;TEXT((N($Q333)+N($R333)+N($S333)),"#,##0.00")),IF(N($W333)&gt;0.005,"欠 "&amp;TEXT(N($W333),"#,##0.00")&amp;IF(N($T333)&gt;0,"（开票未到账 "&amp;TEXT(N($T333),"#,##0.00")&amp;"）","")&amp;IF(N($V333)&gt;0,"（未开票 "&amp;TEXT(N($V333),"#,##0.00")&amp;"）",""),IF(N($W333)&lt;-0.005,"多收 "&amp;TEXT(-N($W333),"#,##0.00"),"✔ 已结清")))&amp;IF(N($U333)&gt;0,"｜到账未开票 "&amp;TEXT(N($U333),"#,##0.00")&amp;"，待补票","")&amp;IF(N($R333)&gt;0,"｜收现 "&amp;TEXT(N($R333),"#,##0.00"),"")&amp;IF(N($S333)&gt;0,"｜收款不开票 "&amp;TEXT(N($S333),"#,##0.00"),""))</f>
        <v/>
      </c>
      <c r="Y333" s="312"/>
      <c r="AC333" s="267" t="str">
        <f aca="false">IF(OR(N($O333)=0,N($AB333)=0),"",ROUND(N($O333)/(1+N($AB333))*N($AB333),2))</f>
        <v/>
      </c>
      <c r="AD333" s="312"/>
      <c r="AE333" s="312"/>
      <c r="AF333" s="270" t="str">
        <f aca="false">IF($AN333="","",IF($AN333=1,IF($AO333&gt;=1,"一次性·已到收款期","一次性·未到期"),$AE333&amp;" 第"&amp;$AO333&amp;"/"&amp;$AN333&amp;"期"))</f>
        <v/>
      </c>
      <c r="AG333" s="268" t="str">
        <f aca="false">IF(OR($AN333="",N($M333)=0),"",ROUND(N($K333)*$AO333/$AN333,2)+N($L333))</f>
        <v/>
      </c>
      <c r="AH333" s="268" t="str">
        <f aca="false">IF($AG333="","",MAX(0,ROUND($AG333-(N($Q333)+N($R333)+N($S333)),2)))</f>
        <v/>
      </c>
      <c r="AI333" s="268" t="str">
        <f aca="false">IF(OR(TRIM($B333&amp;$C333)="",NOT(ISNUMBER($D333))),"",SUMIFS($W$3:$W$1001,$AK$3:$AK$1001,$AK333,$D$3:$D$1001,"&lt;"&amp;$D333))</f>
        <v/>
      </c>
      <c r="AJ333" s="268" t="str">
        <f aca="false">IF(TRIM($B333&amp;$C333)="","",SUMIFS($W$3:$W$1001,$AK$3:$AK$1001,$AK333))</f>
        <v/>
      </c>
      <c r="AK333" s="270" t="str">
        <f aca="false">IF(TRIM($B333&amp;$C333)="","",TRIM($B333)&amp;"｜"&amp;TRIM($C333))</f>
        <v/>
      </c>
      <c r="AL333" s="268" t="str">
        <f aca="false">IF(TRIM($B333&amp;$C333)="","",MIN(N($O333),N($Q333)))</f>
        <v/>
      </c>
      <c r="AM333" s="271" t="str">
        <f aca="false">IF(ISNUMBER($D333),YEAR($D333),"")</f>
        <v/>
      </c>
      <c r="AN333" s="271" t="str">
        <f aca="false">IF(OR(TRIM($B333&amp;$C333)="",NOT(ISNUMBER($D333)),NOT(ISNUMBER($E333))),"",IF($E333&lt;$D333,"",IF(IF($AE333="半年付",2,IF($AE333="季度付",4,IF($AE333="月付",12,IF($AE333="半月付",24,1))))=1,1,MAX(1,ROUND(($E333-$D333+1)/365*IF($AE333="半年付",2,IF($AE333="季度付",4,IF($AE333="月付",12,IF($AE333="半月付",24,1)))),0)))))</f>
        <v/>
      </c>
      <c r="AO333" s="271" t="str">
        <f aca="true">IF($AN333="","",MIN($AN333,MAX(0,INT((TODAY()-付款宽限天数-$D333)/(($E333-$D333+1)/$AN333))+1)))</f>
        <v/>
      </c>
    </row>
    <row r="334" customFormat="false" ht="18" hidden="false" customHeight="false" outlineLevel="0" collapsed="false">
      <c r="F334" s="200" t="str">
        <f aca="true">IF(TRIM($B334&amp;$C334)="","",IF(OR(ISNUMBER(SEARCH("未",$A334)),ISNUMBER(SEARCH("送出",$A334)),AND(TRIM($A334)="",NOT(ISNUMBER($D334)),N($H334)=0)),"【合同未回】","")&amp;IF(NOT(ISNUMBER($E334)),IF(OR(ISNUMBER(SEARCH("未",$A334)),ISNUMBER(SEARCH("送出",$A334)),AND(TRIM($A334)="",NOT(ISNUMBER($D334)),N($H334)=0)),"","【未填合同期】"),IF($E334&lt;TODAY(),"【已到期】",IF($E334-TODAY()&lt;=提醒天数,"【即将到期，剩余"&amp;($E334-TODAY())&amp;"天】","【正常】")))&amp;IF(OR($AD334="安装免保",$AD334="技术免保",$AD334="质保期内"),"【"&amp;$AD334&amp;"】",""))</f>
        <v/>
      </c>
      <c r="K334" s="267" t="str">
        <f aca="false">IF(OR(N($H334)=0,N($I334)=0),"",ROUND(N($H334)*N($I334)*IF(N($J334)=0,1,N($J334)),2))</f>
        <v/>
      </c>
      <c r="M334" s="267" t="str">
        <f aca="false">IF(TRIM($B334&amp;$C334)="","",IF(AND(N($K334)=0,N($L334)=0),"",ROUND(N($K334)+N($L334),2)))</f>
        <v/>
      </c>
      <c r="S334" s="267"/>
      <c r="T334" s="268" t="str">
        <f aca="false">IF(TRIM($B334&amp;$C334)="","",IF(N($O334)=0,"",MAX(0,MIN(N($O334)-N($Q334),N($W334)))))</f>
        <v/>
      </c>
      <c r="U334" s="268" t="str">
        <f aca="false">IF(TRIM($B334&amp;$C334)="","",IF(N($Q334)&lt;=N($O334),"",N($Q334)-N($O334)))</f>
        <v/>
      </c>
      <c r="V334" s="268" t="str">
        <f aca="false">IF(OR(TRIM($B334&amp;$C334)="",$W334=""),"",MAX(0,N($W334))-N($T334))</f>
        <v/>
      </c>
      <c r="W334" s="268" t="str">
        <f aca="false">IF(TRIM($B334&amp;$C334)="","",IF(AND(N($M334)=0,N($Q334)+N($R334)+N($S334)=0),"",ROUND(N($M334)-N($Q334)-N($R334)-N($S334),2)))</f>
        <v/>
      </c>
      <c r="X334" s="269" t="str">
        <f aca="false">IF(TRIM($B334&amp;$C334)="","",IF(N($M334)=0,IF((N($Q334)+N($R334)+N($S334))=0,"—未填单价","未填单价，已收 "&amp;TEXT((N($Q334)+N($R334)+N($S334)),"#,##0.00")),IF(N($W334)&gt;0.005,"欠 "&amp;TEXT(N($W334),"#,##0.00")&amp;IF(N($T334)&gt;0,"（开票未到账 "&amp;TEXT(N($T334),"#,##0.00")&amp;"）","")&amp;IF(N($V334)&gt;0,"（未开票 "&amp;TEXT(N($V334),"#,##0.00")&amp;"）",""),IF(N($W334)&lt;-0.005,"多收 "&amp;TEXT(-N($W334),"#,##0.00"),"✔ 已结清")))&amp;IF(N($U334)&gt;0,"｜到账未开票 "&amp;TEXT(N($U334),"#,##0.00")&amp;"，待补票","")&amp;IF(N($R334)&gt;0,"｜收现 "&amp;TEXT(N($R334),"#,##0.00"),"")&amp;IF(N($S334)&gt;0,"｜收款不开票 "&amp;TEXT(N($S334),"#,##0.00"),""))</f>
        <v/>
      </c>
      <c r="Y334" s="312"/>
      <c r="AC334" s="267" t="str">
        <f aca="false">IF(OR(N($O334)=0,N($AB334)=0),"",ROUND(N($O334)/(1+N($AB334))*N($AB334),2))</f>
        <v/>
      </c>
      <c r="AD334" s="312"/>
      <c r="AE334" s="312"/>
      <c r="AF334" s="270" t="str">
        <f aca="false">IF($AN334="","",IF($AN334=1,IF($AO334&gt;=1,"一次性·已到收款期","一次性·未到期"),$AE334&amp;" 第"&amp;$AO334&amp;"/"&amp;$AN334&amp;"期"))</f>
        <v/>
      </c>
      <c r="AG334" s="268" t="str">
        <f aca="false">IF(OR($AN334="",N($M334)=0),"",ROUND(N($K334)*$AO334/$AN334,2)+N($L334))</f>
        <v/>
      </c>
      <c r="AH334" s="268" t="str">
        <f aca="false">IF($AG334="","",MAX(0,ROUND($AG334-(N($Q334)+N($R334)+N($S334)),2)))</f>
        <v/>
      </c>
      <c r="AI334" s="268" t="str">
        <f aca="false">IF(OR(TRIM($B334&amp;$C334)="",NOT(ISNUMBER($D334))),"",SUMIFS($W$3:$W$1001,$AK$3:$AK$1001,$AK334,$D$3:$D$1001,"&lt;"&amp;$D334))</f>
        <v/>
      </c>
      <c r="AJ334" s="268" t="str">
        <f aca="false">IF(TRIM($B334&amp;$C334)="","",SUMIFS($W$3:$W$1001,$AK$3:$AK$1001,$AK334))</f>
        <v/>
      </c>
      <c r="AK334" s="270" t="str">
        <f aca="false">IF(TRIM($B334&amp;$C334)="","",TRIM($B334)&amp;"｜"&amp;TRIM($C334))</f>
        <v/>
      </c>
      <c r="AL334" s="268" t="str">
        <f aca="false">IF(TRIM($B334&amp;$C334)="","",MIN(N($O334),N($Q334)))</f>
        <v/>
      </c>
      <c r="AM334" s="271" t="str">
        <f aca="false">IF(ISNUMBER($D334),YEAR($D334),"")</f>
        <v/>
      </c>
      <c r="AN334" s="271" t="str">
        <f aca="false">IF(OR(TRIM($B334&amp;$C334)="",NOT(ISNUMBER($D334)),NOT(ISNUMBER($E334))),"",IF($E334&lt;$D334,"",IF(IF($AE334="半年付",2,IF($AE334="季度付",4,IF($AE334="月付",12,IF($AE334="半月付",24,1))))=1,1,MAX(1,ROUND(($E334-$D334+1)/365*IF($AE334="半年付",2,IF($AE334="季度付",4,IF($AE334="月付",12,IF($AE334="半月付",24,1)))),0)))))</f>
        <v/>
      </c>
      <c r="AO334" s="271" t="str">
        <f aca="true">IF($AN334="","",MIN($AN334,MAX(0,INT((TODAY()-付款宽限天数-$D334)/(($E334-$D334+1)/$AN334))+1)))</f>
        <v/>
      </c>
    </row>
    <row r="335" customFormat="false" ht="18" hidden="false" customHeight="false" outlineLevel="0" collapsed="false">
      <c r="F335" s="200" t="str">
        <f aca="true">IF(TRIM($B335&amp;$C335)="","",IF(OR(ISNUMBER(SEARCH("未",$A335)),ISNUMBER(SEARCH("送出",$A335)),AND(TRIM($A335)="",NOT(ISNUMBER($D335)),N($H335)=0)),"【合同未回】","")&amp;IF(NOT(ISNUMBER($E335)),IF(OR(ISNUMBER(SEARCH("未",$A335)),ISNUMBER(SEARCH("送出",$A335)),AND(TRIM($A335)="",NOT(ISNUMBER($D335)),N($H335)=0)),"","【未填合同期】"),IF($E335&lt;TODAY(),"【已到期】",IF($E335-TODAY()&lt;=提醒天数,"【即将到期，剩余"&amp;($E335-TODAY())&amp;"天】","【正常】")))&amp;IF(OR($AD335="安装免保",$AD335="技术免保",$AD335="质保期内"),"【"&amp;$AD335&amp;"】",""))</f>
        <v/>
      </c>
      <c r="K335" s="267" t="str">
        <f aca="false">IF(OR(N($H335)=0,N($I335)=0),"",ROUND(N($H335)*N($I335)*IF(N($J335)=0,1,N($J335)),2))</f>
        <v/>
      </c>
      <c r="M335" s="267" t="str">
        <f aca="false">IF(TRIM($B335&amp;$C335)="","",IF(AND(N($K335)=0,N($L335)=0),"",ROUND(N($K335)+N($L335),2)))</f>
        <v/>
      </c>
      <c r="S335" s="267"/>
      <c r="T335" s="268" t="str">
        <f aca="false">IF(TRIM($B335&amp;$C335)="","",IF(N($O335)=0,"",MAX(0,MIN(N($O335)-N($Q335),N($W335)))))</f>
        <v/>
      </c>
      <c r="U335" s="268" t="str">
        <f aca="false">IF(TRIM($B335&amp;$C335)="","",IF(N($Q335)&lt;=N($O335),"",N($Q335)-N($O335)))</f>
        <v/>
      </c>
      <c r="V335" s="268" t="str">
        <f aca="false">IF(OR(TRIM($B335&amp;$C335)="",$W335=""),"",MAX(0,N($W335))-N($T335))</f>
        <v/>
      </c>
      <c r="W335" s="268" t="str">
        <f aca="false">IF(TRIM($B335&amp;$C335)="","",IF(AND(N($M335)=0,N($Q335)+N($R335)+N($S335)=0),"",ROUND(N($M335)-N($Q335)-N($R335)-N($S335),2)))</f>
        <v/>
      </c>
      <c r="X335" s="269" t="str">
        <f aca="false">IF(TRIM($B335&amp;$C335)="","",IF(N($M335)=0,IF((N($Q335)+N($R335)+N($S335))=0,"—未填单价","未填单价，已收 "&amp;TEXT((N($Q335)+N($R335)+N($S335)),"#,##0.00")),IF(N($W335)&gt;0.005,"欠 "&amp;TEXT(N($W335),"#,##0.00")&amp;IF(N($T335)&gt;0,"（开票未到账 "&amp;TEXT(N($T335),"#,##0.00")&amp;"）","")&amp;IF(N($V335)&gt;0,"（未开票 "&amp;TEXT(N($V335),"#,##0.00")&amp;"）",""),IF(N($W335)&lt;-0.005,"多收 "&amp;TEXT(-N($W335),"#,##0.00"),"✔ 已结清")))&amp;IF(N($U335)&gt;0,"｜到账未开票 "&amp;TEXT(N($U335),"#,##0.00")&amp;"，待补票","")&amp;IF(N($R335)&gt;0,"｜收现 "&amp;TEXT(N($R335),"#,##0.00"),"")&amp;IF(N($S335)&gt;0,"｜收款不开票 "&amp;TEXT(N($S335),"#,##0.00"),""))</f>
        <v/>
      </c>
      <c r="Y335" s="312"/>
      <c r="AC335" s="267" t="str">
        <f aca="false">IF(OR(N($O335)=0,N($AB335)=0),"",ROUND(N($O335)/(1+N($AB335))*N($AB335),2))</f>
        <v/>
      </c>
      <c r="AD335" s="312"/>
      <c r="AE335" s="312"/>
      <c r="AF335" s="270" t="str">
        <f aca="false">IF($AN335="","",IF($AN335=1,IF($AO335&gt;=1,"一次性·已到收款期","一次性·未到期"),$AE335&amp;" 第"&amp;$AO335&amp;"/"&amp;$AN335&amp;"期"))</f>
        <v/>
      </c>
      <c r="AG335" s="268" t="str">
        <f aca="false">IF(OR($AN335="",N($M335)=0),"",ROUND(N($K335)*$AO335/$AN335,2)+N($L335))</f>
        <v/>
      </c>
      <c r="AH335" s="268" t="str">
        <f aca="false">IF($AG335="","",MAX(0,ROUND($AG335-(N($Q335)+N($R335)+N($S335)),2)))</f>
        <v/>
      </c>
      <c r="AI335" s="268" t="str">
        <f aca="false">IF(OR(TRIM($B335&amp;$C335)="",NOT(ISNUMBER($D335))),"",SUMIFS($W$3:$W$1001,$AK$3:$AK$1001,$AK335,$D$3:$D$1001,"&lt;"&amp;$D335))</f>
        <v/>
      </c>
      <c r="AJ335" s="268" t="str">
        <f aca="false">IF(TRIM($B335&amp;$C335)="","",SUMIFS($W$3:$W$1001,$AK$3:$AK$1001,$AK335))</f>
        <v/>
      </c>
      <c r="AK335" s="270" t="str">
        <f aca="false">IF(TRIM($B335&amp;$C335)="","",TRIM($B335)&amp;"｜"&amp;TRIM($C335))</f>
        <v/>
      </c>
      <c r="AL335" s="268" t="str">
        <f aca="false">IF(TRIM($B335&amp;$C335)="","",MIN(N($O335),N($Q335)))</f>
        <v/>
      </c>
      <c r="AM335" s="271" t="str">
        <f aca="false">IF(ISNUMBER($D335),YEAR($D335),"")</f>
        <v/>
      </c>
      <c r="AN335" s="271" t="str">
        <f aca="false">IF(OR(TRIM($B335&amp;$C335)="",NOT(ISNUMBER($D335)),NOT(ISNUMBER($E335))),"",IF($E335&lt;$D335,"",IF(IF($AE335="半年付",2,IF($AE335="季度付",4,IF($AE335="月付",12,IF($AE335="半月付",24,1))))=1,1,MAX(1,ROUND(($E335-$D335+1)/365*IF($AE335="半年付",2,IF($AE335="季度付",4,IF($AE335="月付",12,IF($AE335="半月付",24,1)))),0)))))</f>
        <v/>
      </c>
      <c r="AO335" s="271" t="str">
        <f aca="true">IF($AN335="","",MIN($AN335,MAX(0,INT((TODAY()-付款宽限天数-$D335)/(($E335-$D335+1)/$AN335))+1)))</f>
        <v/>
      </c>
    </row>
    <row r="336" customFormat="false" ht="18" hidden="false" customHeight="false" outlineLevel="0" collapsed="false">
      <c r="F336" s="200" t="str">
        <f aca="true">IF(TRIM($B336&amp;$C336)="","",IF(OR(ISNUMBER(SEARCH("未",$A336)),ISNUMBER(SEARCH("送出",$A336)),AND(TRIM($A336)="",NOT(ISNUMBER($D336)),N($H336)=0)),"【合同未回】","")&amp;IF(NOT(ISNUMBER($E336)),IF(OR(ISNUMBER(SEARCH("未",$A336)),ISNUMBER(SEARCH("送出",$A336)),AND(TRIM($A336)="",NOT(ISNUMBER($D336)),N($H336)=0)),"","【未填合同期】"),IF($E336&lt;TODAY(),"【已到期】",IF($E336-TODAY()&lt;=提醒天数,"【即将到期，剩余"&amp;($E336-TODAY())&amp;"天】","【正常】")))&amp;IF(OR($AD336="安装免保",$AD336="技术免保",$AD336="质保期内"),"【"&amp;$AD336&amp;"】",""))</f>
        <v/>
      </c>
      <c r="K336" s="267" t="str">
        <f aca="false">IF(OR(N($H336)=0,N($I336)=0),"",ROUND(N($H336)*N($I336)*IF(N($J336)=0,1,N($J336)),2))</f>
        <v/>
      </c>
      <c r="M336" s="267" t="str">
        <f aca="false">IF(TRIM($B336&amp;$C336)="","",IF(AND(N($K336)=0,N($L336)=0),"",ROUND(N($K336)+N($L336),2)))</f>
        <v/>
      </c>
      <c r="S336" s="267"/>
      <c r="T336" s="268" t="str">
        <f aca="false">IF(TRIM($B336&amp;$C336)="","",IF(N($O336)=0,"",MAX(0,MIN(N($O336)-N($Q336),N($W336)))))</f>
        <v/>
      </c>
      <c r="U336" s="268" t="str">
        <f aca="false">IF(TRIM($B336&amp;$C336)="","",IF(N($Q336)&lt;=N($O336),"",N($Q336)-N($O336)))</f>
        <v/>
      </c>
      <c r="V336" s="268" t="str">
        <f aca="false">IF(OR(TRIM($B336&amp;$C336)="",$W336=""),"",MAX(0,N($W336))-N($T336))</f>
        <v/>
      </c>
      <c r="W336" s="268" t="str">
        <f aca="false">IF(TRIM($B336&amp;$C336)="","",IF(AND(N($M336)=0,N($Q336)+N($R336)+N($S336)=0),"",ROUND(N($M336)-N($Q336)-N($R336)-N($S336),2)))</f>
        <v/>
      </c>
      <c r="X336" s="269" t="str">
        <f aca="false">IF(TRIM($B336&amp;$C336)="","",IF(N($M336)=0,IF((N($Q336)+N($R336)+N($S336))=0,"—未填单价","未填单价，已收 "&amp;TEXT((N($Q336)+N($R336)+N($S336)),"#,##0.00")),IF(N($W336)&gt;0.005,"欠 "&amp;TEXT(N($W336),"#,##0.00")&amp;IF(N($T336)&gt;0,"（开票未到账 "&amp;TEXT(N($T336),"#,##0.00")&amp;"）","")&amp;IF(N($V336)&gt;0,"（未开票 "&amp;TEXT(N($V336),"#,##0.00")&amp;"）",""),IF(N($W336)&lt;-0.005,"多收 "&amp;TEXT(-N($W336),"#,##0.00"),"✔ 已结清")))&amp;IF(N($U336)&gt;0,"｜到账未开票 "&amp;TEXT(N($U336),"#,##0.00")&amp;"，待补票","")&amp;IF(N($R336)&gt;0,"｜收现 "&amp;TEXT(N($R336),"#,##0.00"),"")&amp;IF(N($S336)&gt;0,"｜收款不开票 "&amp;TEXT(N($S336),"#,##0.00"),""))</f>
        <v/>
      </c>
      <c r="Y336" s="312"/>
      <c r="AC336" s="267" t="str">
        <f aca="false">IF(OR(N($O336)=0,N($AB336)=0),"",ROUND(N($O336)/(1+N($AB336))*N($AB336),2))</f>
        <v/>
      </c>
      <c r="AD336" s="312"/>
      <c r="AE336" s="312"/>
      <c r="AF336" s="270" t="str">
        <f aca="false">IF($AN336="","",IF($AN336=1,IF($AO336&gt;=1,"一次性·已到收款期","一次性·未到期"),$AE336&amp;" 第"&amp;$AO336&amp;"/"&amp;$AN336&amp;"期"))</f>
        <v/>
      </c>
      <c r="AG336" s="268" t="str">
        <f aca="false">IF(OR($AN336="",N($M336)=0),"",ROUND(N($K336)*$AO336/$AN336,2)+N($L336))</f>
        <v/>
      </c>
      <c r="AH336" s="268" t="str">
        <f aca="false">IF($AG336="","",MAX(0,ROUND($AG336-(N($Q336)+N($R336)+N($S336)),2)))</f>
        <v/>
      </c>
      <c r="AI336" s="268" t="str">
        <f aca="false">IF(OR(TRIM($B336&amp;$C336)="",NOT(ISNUMBER($D336))),"",SUMIFS($W$3:$W$1001,$AK$3:$AK$1001,$AK336,$D$3:$D$1001,"&lt;"&amp;$D336))</f>
        <v/>
      </c>
      <c r="AJ336" s="268" t="str">
        <f aca="false">IF(TRIM($B336&amp;$C336)="","",SUMIFS($W$3:$W$1001,$AK$3:$AK$1001,$AK336))</f>
        <v/>
      </c>
      <c r="AK336" s="270" t="str">
        <f aca="false">IF(TRIM($B336&amp;$C336)="","",TRIM($B336)&amp;"｜"&amp;TRIM($C336))</f>
        <v/>
      </c>
      <c r="AL336" s="268" t="str">
        <f aca="false">IF(TRIM($B336&amp;$C336)="","",MIN(N($O336),N($Q336)))</f>
        <v/>
      </c>
      <c r="AM336" s="271" t="str">
        <f aca="false">IF(ISNUMBER($D336),YEAR($D336),"")</f>
        <v/>
      </c>
      <c r="AN336" s="271" t="str">
        <f aca="false">IF(OR(TRIM($B336&amp;$C336)="",NOT(ISNUMBER($D336)),NOT(ISNUMBER($E336))),"",IF($E336&lt;$D336,"",IF(IF($AE336="半年付",2,IF($AE336="季度付",4,IF($AE336="月付",12,IF($AE336="半月付",24,1))))=1,1,MAX(1,ROUND(($E336-$D336+1)/365*IF($AE336="半年付",2,IF($AE336="季度付",4,IF($AE336="月付",12,IF($AE336="半月付",24,1)))),0)))))</f>
        <v/>
      </c>
      <c r="AO336" s="271" t="str">
        <f aca="true">IF($AN336="","",MIN($AN336,MAX(0,INT((TODAY()-付款宽限天数-$D336)/(($E336-$D336+1)/$AN336))+1)))</f>
        <v/>
      </c>
    </row>
    <row r="337" customFormat="false" ht="18" hidden="false" customHeight="false" outlineLevel="0" collapsed="false">
      <c r="F337" s="200" t="str">
        <f aca="true">IF(TRIM($B337&amp;$C337)="","",IF(OR(ISNUMBER(SEARCH("未",$A337)),ISNUMBER(SEARCH("送出",$A337)),AND(TRIM($A337)="",NOT(ISNUMBER($D337)),N($H337)=0)),"【合同未回】","")&amp;IF(NOT(ISNUMBER($E337)),IF(OR(ISNUMBER(SEARCH("未",$A337)),ISNUMBER(SEARCH("送出",$A337)),AND(TRIM($A337)="",NOT(ISNUMBER($D337)),N($H337)=0)),"","【未填合同期】"),IF($E337&lt;TODAY(),"【已到期】",IF($E337-TODAY()&lt;=提醒天数,"【即将到期，剩余"&amp;($E337-TODAY())&amp;"天】","【正常】")))&amp;IF(OR($AD337="安装免保",$AD337="技术免保",$AD337="质保期内"),"【"&amp;$AD337&amp;"】",""))</f>
        <v/>
      </c>
      <c r="K337" s="267" t="str">
        <f aca="false">IF(OR(N($H337)=0,N($I337)=0),"",ROUND(N($H337)*N($I337)*IF(N($J337)=0,1,N($J337)),2))</f>
        <v/>
      </c>
      <c r="M337" s="267" t="str">
        <f aca="false">IF(TRIM($B337&amp;$C337)="","",IF(AND(N($K337)=0,N($L337)=0),"",ROUND(N($K337)+N($L337),2)))</f>
        <v/>
      </c>
      <c r="S337" s="267"/>
      <c r="T337" s="268" t="str">
        <f aca="false">IF(TRIM($B337&amp;$C337)="","",IF(N($O337)=0,"",MAX(0,MIN(N($O337)-N($Q337),N($W337)))))</f>
        <v/>
      </c>
      <c r="U337" s="268" t="str">
        <f aca="false">IF(TRIM($B337&amp;$C337)="","",IF(N($Q337)&lt;=N($O337),"",N($Q337)-N($O337)))</f>
        <v/>
      </c>
      <c r="V337" s="268" t="str">
        <f aca="false">IF(OR(TRIM($B337&amp;$C337)="",$W337=""),"",MAX(0,N($W337))-N($T337))</f>
        <v/>
      </c>
      <c r="W337" s="268" t="str">
        <f aca="false">IF(TRIM($B337&amp;$C337)="","",IF(AND(N($M337)=0,N($Q337)+N($R337)+N($S337)=0),"",ROUND(N($M337)-N($Q337)-N($R337)-N($S337),2)))</f>
        <v/>
      </c>
      <c r="X337" s="269" t="str">
        <f aca="false">IF(TRIM($B337&amp;$C337)="","",IF(N($M337)=0,IF((N($Q337)+N($R337)+N($S337))=0,"—未填单价","未填单价，已收 "&amp;TEXT((N($Q337)+N($R337)+N($S337)),"#,##0.00")),IF(N($W337)&gt;0.005,"欠 "&amp;TEXT(N($W337),"#,##0.00")&amp;IF(N($T337)&gt;0,"（开票未到账 "&amp;TEXT(N($T337),"#,##0.00")&amp;"）","")&amp;IF(N($V337)&gt;0,"（未开票 "&amp;TEXT(N($V337),"#,##0.00")&amp;"）",""),IF(N($W337)&lt;-0.005,"多收 "&amp;TEXT(-N($W337),"#,##0.00"),"✔ 已结清")))&amp;IF(N($U337)&gt;0,"｜到账未开票 "&amp;TEXT(N($U337),"#,##0.00")&amp;"，待补票","")&amp;IF(N($R337)&gt;0,"｜收现 "&amp;TEXT(N($R337),"#,##0.00"),"")&amp;IF(N($S337)&gt;0,"｜收款不开票 "&amp;TEXT(N($S337),"#,##0.00"),""))</f>
        <v/>
      </c>
      <c r="Y337" s="312"/>
      <c r="AC337" s="267" t="str">
        <f aca="false">IF(OR(N($O337)=0,N($AB337)=0),"",ROUND(N($O337)/(1+N($AB337))*N($AB337),2))</f>
        <v/>
      </c>
      <c r="AD337" s="312"/>
      <c r="AE337" s="312"/>
      <c r="AF337" s="270" t="str">
        <f aca="false">IF($AN337="","",IF($AN337=1,IF($AO337&gt;=1,"一次性·已到收款期","一次性·未到期"),$AE337&amp;" 第"&amp;$AO337&amp;"/"&amp;$AN337&amp;"期"))</f>
        <v/>
      </c>
      <c r="AG337" s="268" t="str">
        <f aca="false">IF(OR($AN337="",N($M337)=0),"",ROUND(N($K337)*$AO337/$AN337,2)+N($L337))</f>
        <v/>
      </c>
      <c r="AH337" s="268" t="str">
        <f aca="false">IF($AG337="","",MAX(0,ROUND($AG337-(N($Q337)+N($R337)+N($S337)),2)))</f>
        <v/>
      </c>
      <c r="AI337" s="268" t="str">
        <f aca="false">IF(OR(TRIM($B337&amp;$C337)="",NOT(ISNUMBER($D337))),"",SUMIFS($W$3:$W$1001,$AK$3:$AK$1001,$AK337,$D$3:$D$1001,"&lt;"&amp;$D337))</f>
        <v/>
      </c>
      <c r="AJ337" s="268" t="str">
        <f aca="false">IF(TRIM($B337&amp;$C337)="","",SUMIFS($W$3:$W$1001,$AK$3:$AK$1001,$AK337))</f>
        <v/>
      </c>
      <c r="AK337" s="270" t="str">
        <f aca="false">IF(TRIM($B337&amp;$C337)="","",TRIM($B337)&amp;"｜"&amp;TRIM($C337))</f>
        <v/>
      </c>
      <c r="AL337" s="268" t="str">
        <f aca="false">IF(TRIM($B337&amp;$C337)="","",MIN(N($O337),N($Q337)))</f>
        <v/>
      </c>
      <c r="AM337" s="271" t="str">
        <f aca="false">IF(ISNUMBER($D337),YEAR($D337),"")</f>
        <v/>
      </c>
      <c r="AN337" s="271" t="str">
        <f aca="false">IF(OR(TRIM($B337&amp;$C337)="",NOT(ISNUMBER($D337)),NOT(ISNUMBER($E337))),"",IF($E337&lt;$D337,"",IF(IF($AE337="半年付",2,IF($AE337="季度付",4,IF($AE337="月付",12,IF($AE337="半月付",24,1))))=1,1,MAX(1,ROUND(($E337-$D337+1)/365*IF($AE337="半年付",2,IF($AE337="季度付",4,IF($AE337="月付",12,IF($AE337="半月付",24,1)))),0)))))</f>
        <v/>
      </c>
      <c r="AO337" s="271" t="str">
        <f aca="true">IF($AN337="","",MIN($AN337,MAX(0,INT((TODAY()-付款宽限天数-$D337)/(($E337-$D337+1)/$AN337))+1)))</f>
        <v/>
      </c>
    </row>
    <row r="338" customFormat="false" ht="18" hidden="false" customHeight="false" outlineLevel="0" collapsed="false">
      <c r="F338" s="200" t="str">
        <f aca="true">IF(TRIM($B338&amp;$C338)="","",IF(OR(ISNUMBER(SEARCH("未",$A338)),ISNUMBER(SEARCH("送出",$A338)),AND(TRIM($A338)="",NOT(ISNUMBER($D338)),N($H338)=0)),"【合同未回】","")&amp;IF(NOT(ISNUMBER($E338)),IF(OR(ISNUMBER(SEARCH("未",$A338)),ISNUMBER(SEARCH("送出",$A338)),AND(TRIM($A338)="",NOT(ISNUMBER($D338)),N($H338)=0)),"","【未填合同期】"),IF($E338&lt;TODAY(),"【已到期】",IF($E338-TODAY()&lt;=提醒天数,"【即将到期，剩余"&amp;($E338-TODAY())&amp;"天】","【正常】")))&amp;IF(OR($AD338="安装免保",$AD338="技术免保",$AD338="质保期内"),"【"&amp;$AD338&amp;"】",""))</f>
        <v/>
      </c>
      <c r="K338" s="267" t="str">
        <f aca="false">IF(OR(N($H338)=0,N($I338)=0),"",ROUND(N($H338)*N($I338)*IF(N($J338)=0,1,N($J338)),2))</f>
        <v/>
      </c>
      <c r="M338" s="267" t="str">
        <f aca="false">IF(TRIM($B338&amp;$C338)="","",IF(AND(N($K338)=0,N($L338)=0),"",ROUND(N($K338)+N($L338),2)))</f>
        <v/>
      </c>
      <c r="S338" s="267"/>
      <c r="T338" s="268" t="str">
        <f aca="false">IF(TRIM($B338&amp;$C338)="","",IF(N($O338)=0,"",MAX(0,MIN(N($O338)-N($Q338),N($W338)))))</f>
        <v/>
      </c>
      <c r="U338" s="268" t="str">
        <f aca="false">IF(TRIM($B338&amp;$C338)="","",IF(N($Q338)&lt;=N($O338),"",N($Q338)-N($O338)))</f>
        <v/>
      </c>
      <c r="V338" s="268" t="str">
        <f aca="false">IF(OR(TRIM($B338&amp;$C338)="",$W338=""),"",MAX(0,N($W338))-N($T338))</f>
        <v/>
      </c>
      <c r="W338" s="268" t="str">
        <f aca="false">IF(TRIM($B338&amp;$C338)="","",IF(AND(N($M338)=0,N($Q338)+N($R338)+N($S338)=0),"",ROUND(N($M338)-N($Q338)-N($R338)-N($S338),2)))</f>
        <v/>
      </c>
      <c r="X338" s="269" t="str">
        <f aca="false">IF(TRIM($B338&amp;$C338)="","",IF(N($M338)=0,IF((N($Q338)+N($R338)+N($S338))=0,"—未填单价","未填单价，已收 "&amp;TEXT((N($Q338)+N($R338)+N($S338)),"#,##0.00")),IF(N($W338)&gt;0.005,"欠 "&amp;TEXT(N($W338),"#,##0.00")&amp;IF(N($T338)&gt;0,"（开票未到账 "&amp;TEXT(N($T338),"#,##0.00")&amp;"）","")&amp;IF(N($V338)&gt;0,"（未开票 "&amp;TEXT(N($V338),"#,##0.00")&amp;"）",""),IF(N($W338)&lt;-0.005,"多收 "&amp;TEXT(-N($W338),"#,##0.00"),"✔ 已结清")))&amp;IF(N($U338)&gt;0,"｜到账未开票 "&amp;TEXT(N($U338),"#,##0.00")&amp;"，待补票","")&amp;IF(N($R338)&gt;0,"｜收现 "&amp;TEXT(N($R338),"#,##0.00"),"")&amp;IF(N($S338)&gt;0,"｜收款不开票 "&amp;TEXT(N($S338),"#,##0.00"),""))</f>
        <v/>
      </c>
      <c r="Y338" s="312"/>
      <c r="AC338" s="267" t="str">
        <f aca="false">IF(OR(N($O338)=0,N($AB338)=0),"",ROUND(N($O338)/(1+N($AB338))*N($AB338),2))</f>
        <v/>
      </c>
      <c r="AD338" s="312"/>
      <c r="AE338" s="312"/>
      <c r="AF338" s="270" t="str">
        <f aca="false">IF($AN338="","",IF($AN338=1,IF($AO338&gt;=1,"一次性·已到收款期","一次性·未到期"),$AE338&amp;" 第"&amp;$AO338&amp;"/"&amp;$AN338&amp;"期"))</f>
        <v/>
      </c>
      <c r="AG338" s="268" t="str">
        <f aca="false">IF(OR($AN338="",N($M338)=0),"",ROUND(N($K338)*$AO338/$AN338,2)+N($L338))</f>
        <v/>
      </c>
      <c r="AH338" s="268" t="str">
        <f aca="false">IF($AG338="","",MAX(0,ROUND($AG338-(N($Q338)+N($R338)+N($S338)),2)))</f>
        <v/>
      </c>
      <c r="AI338" s="268" t="str">
        <f aca="false">IF(OR(TRIM($B338&amp;$C338)="",NOT(ISNUMBER($D338))),"",SUMIFS($W$3:$W$1001,$AK$3:$AK$1001,$AK338,$D$3:$D$1001,"&lt;"&amp;$D338))</f>
        <v/>
      </c>
      <c r="AJ338" s="268" t="str">
        <f aca="false">IF(TRIM($B338&amp;$C338)="","",SUMIFS($W$3:$W$1001,$AK$3:$AK$1001,$AK338))</f>
        <v/>
      </c>
      <c r="AK338" s="270" t="str">
        <f aca="false">IF(TRIM($B338&amp;$C338)="","",TRIM($B338)&amp;"｜"&amp;TRIM($C338))</f>
        <v/>
      </c>
      <c r="AL338" s="268" t="str">
        <f aca="false">IF(TRIM($B338&amp;$C338)="","",MIN(N($O338),N($Q338)))</f>
        <v/>
      </c>
      <c r="AM338" s="271" t="str">
        <f aca="false">IF(ISNUMBER($D338),YEAR($D338),"")</f>
        <v/>
      </c>
      <c r="AN338" s="271" t="str">
        <f aca="false">IF(OR(TRIM($B338&amp;$C338)="",NOT(ISNUMBER($D338)),NOT(ISNUMBER($E338))),"",IF($E338&lt;$D338,"",IF(IF($AE338="半年付",2,IF($AE338="季度付",4,IF($AE338="月付",12,IF($AE338="半月付",24,1))))=1,1,MAX(1,ROUND(($E338-$D338+1)/365*IF($AE338="半年付",2,IF($AE338="季度付",4,IF($AE338="月付",12,IF($AE338="半月付",24,1)))),0)))))</f>
        <v/>
      </c>
      <c r="AO338" s="271" t="str">
        <f aca="true">IF($AN338="","",MIN($AN338,MAX(0,INT((TODAY()-付款宽限天数-$D338)/(($E338-$D338+1)/$AN338))+1)))</f>
        <v/>
      </c>
    </row>
    <row r="339" customFormat="false" ht="18" hidden="false" customHeight="false" outlineLevel="0" collapsed="false">
      <c r="F339" s="200" t="str">
        <f aca="true">IF(TRIM($B339&amp;$C339)="","",IF(OR(ISNUMBER(SEARCH("未",$A339)),ISNUMBER(SEARCH("送出",$A339)),AND(TRIM($A339)="",NOT(ISNUMBER($D339)),N($H339)=0)),"【合同未回】","")&amp;IF(NOT(ISNUMBER($E339)),IF(OR(ISNUMBER(SEARCH("未",$A339)),ISNUMBER(SEARCH("送出",$A339)),AND(TRIM($A339)="",NOT(ISNUMBER($D339)),N($H339)=0)),"","【未填合同期】"),IF($E339&lt;TODAY(),"【已到期】",IF($E339-TODAY()&lt;=提醒天数,"【即将到期，剩余"&amp;($E339-TODAY())&amp;"天】","【正常】")))&amp;IF(OR($AD339="安装免保",$AD339="技术免保",$AD339="质保期内"),"【"&amp;$AD339&amp;"】",""))</f>
        <v/>
      </c>
      <c r="K339" s="267" t="str">
        <f aca="false">IF(OR(N($H339)=0,N($I339)=0),"",ROUND(N($H339)*N($I339)*IF(N($J339)=0,1,N($J339)),2))</f>
        <v/>
      </c>
      <c r="M339" s="267" t="str">
        <f aca="false">IF(TRIM($B339&amp;$C339)="","",IF(AND(N($K339)=0,N($L339)=0),"",ROUND(N($K339)+N($L339),2)))</f>
        <v/>
      </c>
      <c r="S339" s="267"/>
      <c r="T339" s="268" t="str">
        <f aca="false">IF(TRIM($B339&amp;$C339)="","",IF(N($O339)=0,"",MAX(0,MIN(N($O339)-N($Q339),N($W339)))))</f>
        <v/>
      </c>
      <c r="U339" s="268" t="str">
        <f aca="false">IF(TRIM($B339&amp;$C339)="","",IF(N($Q339)&lt;=N($O339),"",N($Q339)-N($O339)))</f>
        <v/>
      </c>
      <c r="V339" s="268" t="str">
        <f aca="false">IF(OR(TRIM($B339&amp;$C339)="",$W339=""),"",MAX(0,N($W339))-N($T339))</f>
        <v/>
      </c>
      <c r="W339" s="268" t="str">
        <f aca="false">IF(TRIM($B339&amp;$C339)="","",IF(AND(N($M339)=0,N($Q339)+N($R339)+N($S339)=0),"",ROUND(N($M339)-N($Q339)-N($R339)-N($S339),2)))</f>
        <v/>
      </c>
      <c r="X339" s="269" t="str">
        <f aca="false">IF(TRIM($B339&amp;$C339)="","",IF(N($M339)=0,IF((N($Q339)+N($R339)+N($S339))=0,"—未填单价","未填单价，已收 "&amp;TEXT((N($Q339)+N($R339)+N($S339)),"#,##0.00")),IF(N($W339)&gt;0.005,"欠 "&amp;TEXT(N($W339),"#,##0.00")&amp;IF(N($T339)&gt;0,"（开票未到账 "&amp;TEXT(N($T339),"#,##0.00")&amp;"）","")&amp;IF(N($V339)&gt;0,"（未开票 "&amp;TEXT(N($V339),"#,##0.00")&amp;"）",""),IF(N($W339)&lt;-0.005,"多收 "&amp;TEXT(-N($W339),"#,##0.00"),"✔ 已结清")))&amp;IF(N($U339)&gt;0,"｜到账未开票 "&amp;TEXT(N($U339),"#,##0.00")&amp;"，待补票","")&amp;IF(N($R339)&gt;0,"｜收现 "&amp;TEXT(N($R339),"#,##0.00"),"")&amp;IF(N($S339)&gt;0,"｜收款不开票 "&amp;TEXT(N($S339),"#,##0.00"),""))</f>
        <v/>
      </c>
      <c r="Y339" s="312"/>
      <c r="AC339" s="267" t="str">
        <f aca="false">IF(OR(N($O339)=0,N($AB339)=0),"",ROUND(N($O339)/(1+N($AB339))*N($AB339),2))</f>
        <v/>
      </c>
      <c r="AD339" s="312"/>
      <c r="AE339" s="312"/>
      <c r="AF339" s="270" t="str">
        <f aca="false">IF($AN339="","",IF($AN339=1,IF($AO339&gt;=1,"一次性·已到收款期","一次性·未到期"),$AE339&amp;" 第"&amp;$AO339&amp;"/"&amp;$AN339&amp;"期"))</f>
        <v/>
      </c>
      <c r="AG339" s="268" t="str">
        <f aca="false">IF(OR($AN339="",N($M339)=0),"",ROUND(N($K339)*$AO339/$AN339,2)+N($L339))</f>
        <v/>
      </c>
      <c r="AH339" s="268" t="str">
        <f aca="false">IF($AG339="","",MAX(0,ROUND($AG339-(N($Q339)+N($R339)+N($S339)),2)))</f>
        <v/>
      </c>
      <c r="AI339" s="268" t="str">
        <f aca="false">IF(OR(TRIM($B339&amp;$C339)="",NOT(ISNUMBER($D339))),"",SUMIFS($W$3:$W$1001,$AK$3:$AK$1001,$AK339,$D$3:$D$1001,"&lt;"&amp;$D339))</f>
        <v/>
      </c>
      <c r="AJ339" s="268" t="str">
        <f aca="false">IF(TRIM($B339&amp;$C339)="","",SUMIFS($W$3:$W$1001,$AK$3:$AK$1001,$AK339))</f>
        <v/>
      </c>
      <c r="AK339" s="270" t="str">
        <f aca="false">IF(TRIM($B339&amp;$C339)="","",TRIM($B339)&amp;"｜"&amp;TRIM($C339))</f>
        <v/>
      </c>
      <c r="AL339" s="268" t="str">
        <f aca="false">IF(TRIM($B339&amp;$C339)="","",MIN(N($O339),N($Q339)))</f>
        <v/>
      </c>
      <c r="AM339" s="271" t="str">
        <f aca="false">IF(ISNUMBER($D339),YEAR($D339),"")</f>
        <v/>
      </c>
      <c r="AN339" s="271" t="str">
        <f aca="false">IF(OR(TRIM($B339&amp;$C339)="",NOT(ISNUMBER($D339)),NOT(ISNUMBER($E339))),"",IF($E339&lt;$D339,"",IF(IF($AE339="半年付",2,IF($AE339="季度付",4,IF($AE339="月付",12,IF($AE339="半月付",24,1))))=1,1,MAX(1,ROUND(($E339-$D339+1)/365*IF($AE339="半年付",2,IF($AE339="季度付",4,IF($AE339="月付",12,IF($AE339="半月付",24,1)))),0)))))</f>
        <v/>
      </c>
      <c r="AO339" s="271" t="str">
        <f aca="true">IF($AN339="","",MIN($AN339,MAX(0,INT((TODAY()-付款宽限天数-$D339)/(($E339-$D339+1)/$AN339))+1)))</f>
        <v/>
      </c>
    </row>
    <row r="340" customFormat="false" ht="18" hidden="false" customHeight="false" outlineLevel="0" collapsed="false">
      <c r="F340" s="200" t="str">
        <f aca="true">IF(TRIM($B340&amp;$C340)="","",IF(OR(ISNUMBER(SEARCH("未",$A340)),ISNUMBER(SEARCH("送出",$A340)),AND(TRIM($A340)="",NOT(ISNUMBER($D340)),N($H340)=0)),"【合同未回】","")&amp;IF(NOT(ISNUMBER($E340)),IF(OR(ISNUMBER(SEARCH("未",$A340)),ISNUMBER(SEARCH("送出",$A340)),AND(TRIM($A340)="",NOT(ISNUMBER($D340)),N($H340)=0)),"","【未填合同期】"),IF($E340&lt;TODAY(),"【已到期】",IF($E340-TODAY()&lt;=提醒天数,"【即将到期，剩余"&amp;($E340-TODAY())&amp;"天】","【正常】")))&amp;IF(OR($AD340="安装免保",$AD340="技术免保",$AD340="质保期内"),"【"&amp;$AD340&amp;"】",""))</f>
        <v/>
      </c>
      <c r="K340" s="267" t="str">
        <f aca="false">IF(OR(N($H340)=0,N($I340)=0),"",ROUND(N($H340)*N($I340)*IF(N($J340)=0,1,N($J340)),2))</f>
        <v/>
      </c>
      <c r="M340" s="267" t="str">
        <f aca="false">IF(TRIM($B340&amp;$C340)="","",IF(AND(N($K340)=0,N($L340)=0),"",ROUND(N($K340)+N($L340),2)))</f>
        <v/>
      </c>
      <c r="S340" s="267"/>
      <c r="T340" s="268" t="str">
        <f aca="false">IF(TRIM($B340&amp;$C340)="","",IF(N($O340)=0,"",MAX(0,MIN(N($O340)-N($Q340),N($W340)))))</f>
        <v/>
      </c>
      <c r="U340" s="268" t="str">
        <f aca="false">IF(TRIM($B340&amp;$C340)="","",IF(N($Q340)&lt;=N($O340),"",N($Q340)-N($O340)))</f>
        <v/>
      </c>
      <c r="V340" s="268" t="str">
        <f aca="false">IF(OR(TRIM($B340&amp;$C340)="",$W340=""),"",MAX(0,N($W340))-N($T340))</f>
        <v/>
      </c>
      <c r="W340" s="268" t="str">
        <f aca="false">IF(TRIM($B340&amp;$C340)="","",IF(AND(N($M340)=0,N($Q340)+N($R340)+N($S340)=0),"",ROUND(N($M340)-N($Q340)-N($R340)-N($S340),2)))</f>
        <v/>
      </c>
      <c r="X340" s="269" t="str">
        <f aca="false">IF(TRIM($B340&amp;$C340)="","",IF(N($M340)=0,IF((N($Q340)+N($R340)+N($S340))=0,"—未填单价","未填单价，已收 "&amp;TEXT((N($Q340)+N($R340)+N($S340)),"#,##0.00")),IF(N($W340)&gt;0.005,"欠 "&amp;TEXT(N($W340),"#,##0.00")&amp;IF(N($T340)&gt;0,"（开票未到账 "&amp;TEXT(N($T340),"#,##0.00")&amp;"）","")&amp;IF(N($V340)&gt;0,"（未开票 "&amp;TEXT(N($V340),"#,##0.00")&amp;"）",""),IF(N($W340)&lt;-0.005,"多收 "&amp;TEXT(-N($W340),"#,##0.00"),"✔ 已结清")))&amp;IF(N($U340)&gt;0,"｜到账未开票 "&amp;TEXT(N($U340),"#,##0.00")&amp;"，待补票","")&amp;IF(N($R340)&gt;0,"｜收现 "&amp;TEXT(N($R340),"#,##0.00"),"")&amp;IF(N($S340)&gt;0,"｜收款不开票 "&amp;TEXT(N($S340),"#,##0.00"),""))</f>
        <v/>
      </c>
      <c r="Y340" s="312"/>
      <c r="AC340" s="267" t="str">
        <f aca="false">IF(OR(N($O340)=0,N($AB340)=0),"",ROUND(N($O340)/(1+N($AB340))*N($AB340),2))</f>
        <v/>
      </c>
      <c r="AD340" s="312"/>
      <c r="AE340" s="312"/>
      <c r="AF340" s="270" t="str">
        <f aca="false">IF($AN340="","",IF($AN340=1,IF($AO340&gt;=1,"一次性·已到收款期","一次性·未到期"),$AE340&amp;" 第"&amp;$AO340&amp;"/"&amp;$AN340&amp;"期"))</f>
        <v/>
      </c>
      <c r="AG340" s="268" t="str">
        <f aca="false">IF(OR($AN340="",N($M340)=0),"",ROUND(N($K340)*$AO340/$AN340,2)+N($L340))</f>
        <v/>
      </c>
      <c r="AH340" s="268" t="str">
        <f aca="false">IF($AG340="","",MAX(0,ROUND($AG340-(N($Q340)+N($R340)+N($S340)),2)))</f>
        <v/>
      </c>
      <c r="AI340" s="268" t="str">
        <f aca="false">IF(OR(TRIM($B340&amp;$C340)="",NOT(ISNUMBER($D340))),"",SUMIFS($W$3:$W$1001,$AK$3:$AK$1001,$AK340,$D$3:$D$1001,"&lt;"&amp;$D340))</f>
        <v/>
      </c>
      <c r="AJ340" s="268" t="str">
        <f aca="false">IF(TRIM($B340&amp;$C340)="","",SUMIFS($W$3:$W$1001,$AK$3:$AK$1001,$AK340))</f>
        <v/>
      </c>
      <c r="AK340" s="270" t="str">
        <f aca="false">IF(TRIM($B340&amp;$C340)="","",TRIM($B340)&amp;"｜"&amp;TRIM($C340))</f>
        <v/>
      </c>
      <c r="AL340" s="268" t="str">
        <f aca="false">IF(TRIM($B340&amp;$C340)="","",MIN(N($O340),N($Q340)))</f>
        <v/>
      </c>
      <c r="AM340" s="271" t="str">
        <f aca="false">IF(ISNUMBER($D340),YEAR($D340),"")</f>
        <v/>
      </c>
      <c r="AN340" s="271" t="str">
        <f aca="false">IF(OR(TRIM($B340&amp;$C340)="",NOT(ISNUMBER($D340)),NOT(ISNUMBER($E340))),"",IF($E340&lt;$D340,"",IF(IF($AE340="半年付",2,IF($AE340="季度付",4,IF($AE340="月付",12,IF($AE340="半月付",24,1))))=1,1,MAX(1,ROUND(($E340-$D340+1)/365*IF($AE340="半年付",2,IF($AE340="季度付",4,IF($AE340="月付",12,IF($AE340="半月付",24,1)))),0)))))</f>
        <v/>
      </c>
      <c r="AO340" s="271" t="str">
        <f aca="true">IF($AN340="","",MIN($AN340,MAX(0,INT((TODAY()-付款宽限天数-$D340)/(($E340-$D340+1)/$AN340))+1)))</f>
        <v/>
      </c>
    </row>
    <row r="341" customFormat="false" ht="18" hidden="false" customHeight="false" outlineLevel="0" collapsed="false">
      <c r="F341" s="200" t="str">
        <f aca="true">IF(TRIM($B341&amp;$C341)="","",IF(OR(ISNUMBER(SEARCH("未",$A341)),ISNUMBER(SEARCH("送出",$A341)),AND(TRIM($A341)="",NOT(ISNUMBER($D341)),N($H341)=0)),"【合同未回】","")&amp;IF(NOT(ISNUMBER($E341)),IF(OR(ISNUMBER(SEARCH("未",$A341)),ISNUMBER(SEARCH("送出",$A341)),AND(TRIM($A341)="",NOT(ISNUMBER($D341)),N($H341)=0)),"","【未填合同期】"),IF($E341&lt;TODAY(),"【已到期】",IF($E341-TODAY()&lt;=提醒天数,"【即将到期，剩余"&amp;($E341-TODAY())&amp;"天】","【正常】")))&amp;IF(OR($AD341="安装免保",$AD341="技术免保",$AD341="质保期内"),"【"&amp;$AD341&amp;"】",""))</f>
        <v/>
      </c>
      <c r="K341" s="267" t="str">
        <f aca="false">IF(OR(N($H341)=0,N($I341)=0),"",ROUND(N($H341)*N($I341)*IF(N($J341)=0,1,N($J341)),2))</f>
        <v/>
      </c>
      <c r="M341" s="267" t="str">
        <f aca="false">IF(TRIM($B341&amp;$C341)="","",IF(AND(N($K341)=0,N($L341)=0),"",ROUND(N($K341)+N($L341),2)))</f>
        <v/>
      </c>
      <c r="S341" s="267"/>
      <c r="T341" s="268" t="str">
        <f aca="false">IF(TRIM($B341&amp;$C341)="","",IF(N($O341)=0,"",MAX(0,MIN(N($O341)-N($Q341),N($W341)))))</f>
        <v/>
      </c>
      <c r="U341" s="268" t="str">
        <f aca="false">IF(TRIM($B341&amp;$C341)="","",IF(N($Q341)&lt;=N($O341),"",N($Q341)-N($O341)))</f>
        <v/>
      </c>
      <c r="V341" s="268" t="str">
        <f aca="false">IF(OR(TRIM($B341&amp;$C341)="",$W341=""),"",MAX(0,N($W341))-N($T341))</f>
        <v/>
      </c>
      <c r="W341" s="268" t="str">
        <f aca="false">IF(TRIM($B341&amp;$C341)="","",IF(AND(N($M341)=0,N($Q341)+N($R341)+N($S341)=0),"",ROUND(N($M341)-N($Q341)-N($R341)-N($S341),2)))</f>
        <v/>
      </c>
      <c r="X341" s="269" t="str">
        <f aca="false">IF(TRIM($B341&amp;$C341)="","",IF(N($M341)=0,IF((N($Q341)+N($R341)+N($S341))=0,"—未填单价","未填单价，已收 "&amp;TEXT((N($Q341)+N($R341)+N($S341)),"#,##0.00")),IF(N($W341)&gt;0.005,"欠 "&amp;TEXT(N($W341),"#,##0.00")&amp;IF(N($T341)&gt;0,"（开票未到账 "&amp;TEXT(N($T341),"#,##0.00")&amp;"）","")&amp;IF(N($V341)&gt;0,"（未开票 "&amp;TEXT(N($V341),"#,##0.00")&amp;"）",""),IF(N($W341)&lt;-0.005,"多收 "&amp;TEXT(-N($W341),"#,##0.00"),"✔ 已结清")))&amp;IF(N($U341)&gt;0,"｜到账未开票 "&amp;TEXT(N($U341),"#,##0.00")&amp;"，待补票","")&amp;IF(N($R341)&gt;0,"｜收现 "&amp;TEXT(N($R341),"#,##0.00"),"")&amp;IF(N($S341)&gt;0,"｜收款不开票 "&amp;TEXT(N($S341),"#,##0.00"),""))</f>
        <v/>
      </c>
      <c r="Y341" s="312"/>
      <c r="AC341" s="267" t="str">
        <f aca="false">IF(OR(N($O341)=0,N($AB341)=0),"",ROUND(N($O341)/(1+N($AB341))*N($AB341),2))</f>
        <v/>
      </c>
      <c r="AD341" s="312"/>
      <c r="AE341" s="312"/>
      <c r="AF341" s="270" t="str">
        <f aca="false">IF($AN341="","",IF($AN341=1,IF($AO341&gt;=1,"一次性·已到收款期","一次性·未到期"),$AE341&amp;" 第"&amp;$AO341&amp;"/"&amp;$AN341&amp;"期"))</f>
        <v/>
      </c>
      <c r="AG341" s="268" t="str">
        <f aca="false">IF(OR($AN341="",N($M341)=0),"",ROUND(N($K341)*$AO341/$AN341,2)+N($L341))</f>
        <v/>
      </c>
      <c r="AH341" s="268" t="str">
        <f aca="false">IF($AG341="","",MAX(0,ROUND($AG341-(N($Q341)+N($R341)+N($S341)),2)))</f>
        <v/>
      </c>
      <c r="AI341" s="268" t="str">
        <f aca="false">IF(OR(TRIM($B341&amp;$C341)="",NOT(ISNUMBER($D341))),"",SUMIFS($W$3:$W$1001,$AK$3:$AK$1001,$AK341,$D$3:$D$1001,"&lt;"&amp;$D341))</f>
        <v/>
      </c>
      <c r="AJ341" s="268" t="str">
        <f aca="false">IF(TRIM($B341&amp;$C341)="","",SUMIFS($W$3:$W$1001,$AK$3:$AK$1001,$AK341))</f>
        <v/>
      </c>
      <c r="AK341" s="270" t="str">
        <f aca="false">IF(TRIM($B341&amp;$C341)="","",TRIM($B341)&amp;"｜"&amp;TRIM($C341))</f>
        <v/>
      </c>
      <c r="AL341" s="268" t="str">
        <f aca="false">IF(TRIM($B341&amp;$C341)="","",MIN(N($O341),N($Q341)))</f>
        <v/>
      </c>
      <c r="AM341" s="271" t="str">
        <f aca="false">IF(ISNUMBER($D341),YEAR($D341),"")</f>
        <v/>
      </c>
      <c r="AN341" s="271" t="str">
        <f aca="false">IF(OR(TRIM($B341&amp;$C341)="",NOT(ISNUMBER($D341)),NOT(ISNUMBER($E341))),"",IF($E341&lt;$D341,"",IF(IF($AE341="半年付",2,IF($AE341="季度付",4,IF($AE341="月付",12,IF($AE341="半月付",24,1))))=1,1,MAX(1,ROUND(($E341-$D341+1)/365*IF($AE341="半年付",2,IF($AE341="季度付",4,IF($AE341="月付",12,IF($AE341="半月付",24,1)))),0)))))</f>
        <v/>
      </c>
      <c r="AO341" s="271" t="str">
        <f aca="true">IF($AN341="","",MIN($AN341,MAX(0,INT((TODAY()-付款宽限天数-$D341)/(($E341-$D341+1)/$AN341))+1)))</f>
        <v/>
      </c>
    </row>
    <row r="342" customFormat="false" ht="18" hidden="false" customHeight="false" outlineLevel="0" collapsed="false">
      <c r="F342" s="200" t="str">
        <f aca="true">IF(TRIM($B342&amp;$C342)="","",IF(OR(ISNUMBER(SEARCH("未",$A342)),ISNUMBER(SEARCH("送出",$A342)),AND(TRIM($A342)="",NOT(ISNUMBER($D342)),N($H342)=0)),"【合同未回】","")&amp;IF(NOT(ISNUMBER($E342)),IF(OR(ISNUMBER(SEARCH("未",$A342)),ISNUMBER(SEARCH("送出",$A342)),AND(TRIM($A342)="",NOT(ISNUMBER($D342)),N($H342)=0)),"","【未填合同期】"),IF($E342&lt;TODAY(),"【已到期】",IF($E342-TODAY()&lt;=提醒天数,"【即将到期，剩余"&amp;($E342-TODAY())&amp;"天】","【正常】")))&amp;IF(OR($AD342="安装免保",$AD342="技术免保",$AD342="质保期内"),"【"&amp;$AD342&amp;"】",""))</f>
        <v/>
      </c>
      <c r="K342" s="267" t="str">
        <f aca="false">IF(OR(N($H342)=0,N($I342)=0),"",ROUND(N($H342)*N($I342)*IF(N($J342)=0,1,N($J342)),2))</f>
        <v/>
      </c>
      <c r="M342" s="267" t="str">
        <f aca="false">IF(TRIM($B342&amp;$C342)="","",IF(AND(N($K342)=0,N($L342)=0),"",ROUND(N($K342)+N($L342),2)))</f>
        <v/>
      </c>
      <c r="S342" s="267"/>
      <c r="T342" s="268" t="str">
        <f aca="false">IF(TRIM($B342&amp;$C342)="","",IF(N($O342)=0,"",MAX(0,MIN(N($O342)-N($Q342),N($W342)))))</f>
        <v/>
      </c>
      <c r="U342" s="268" t="str">
        <f aca="false">IF(TRIM($B342&amp;$C342)="","",IF(N($Q342)&lt;=N($O342),"",N($Q342)-N($O342)))</f>
        <v/>
      </c>
      <c r="V342" s="268" t="str">
        <f aca="false">IF(OR(TRIM($B342&amp;$C342)="",$W342=""),"",MAX(0,N($W342))-N($T342))</f>
        <v/>
      </c>
      <c r="W342" s="268" t="str">
        <f aca="false">IF(TRIM($B342&amp;$C342)="","",IF(AND(N($M342)=0,N($Q342)+N($R342)+N($S342)=0),"",ROUND(N($M342)-N($Q342)-N($R342)-N($S342),2)))</f>
        <v/>
      </c>
      <c r="X342" s="269" t="str">
        <f aca="false">IF(TRIM($B342&amp;$C342)="","",IF(N($M342)=0,IF((N($Q342)+N($R342)+N($S342))=0,"—未填单价","未填单价，已收 "&amp;TEXT((N($Q342)+N($R342)+N($S342)),"#,##0.00")),IF(N($W342)&gt;0.005,"欠 "&amp;TEXT(N($W342),"#,##0.00")&amp;IF(N($T342)&gt;0,"（开票未到账 "&amp;TEXT(N($T342),"#,##0.00")&amp;"）","")&amp;IF(N($V342)&gt;0,"（未开票 "&amp;TEXT(N($V342),"#,##0.00")&amp;"）",""),IF(N($W342)&lt;-0.005,"多收 "&amp;TEXT(-N($W342),"#,##0.00"),"✔ 已结清")))&amp;IF(N($U342)&gt;0,"｜到账未开票 "&amp;TEXT(N($U342),"#,##0.00")&amp;"，待补票","")&amp;IF(N($R342)&gt;0,"｜收现 "&amp;TEXT(N($R342),"#,##0.00"),"")&amp;IF(N($S342)&gt;0,"｜收款不开票 "&amp;TEXT(N($S342),"#,##0.00"),""))</f>
        <v/>
      </c>
      <c r="Y342" s="312"/>
      <c r="AC342" s="267" t="str">
        <f aca="false">IF(OR(N($O342)=0,N($AB342)=0),"",ROUND(N($O342)/(1+N($AB342))*N($AB342),2))</f>
        <v/>
      </c>
      <c r="AD342" s="312"/>
      <c r="AE342" s="312"/>
      <c r="AF342" s="270" t="str">
        <f aca="false">IF($AN342="","",IF($AN342=1,IF($AO342&gt;=1,"一次性·已到收款期","一次性·未到期"),$AE342&amp;" 第"&amp;$AO342&amp;"/"&amp;$AN342&amp;"期"))</f>
        <v/>
      </c>
      <c r="AG342" s="268" t="str">
        <f aca="false">IF(OR($AN342="",N($M342)=0),"",ROUND(N($K342)*$AO342/$AN342,2)+N($L342))</f>
        <v/>
      </c>
      <c r="AH342" s="268" t="str">
        <f aca="false">IF($AG342="","",MAX(0,ROUND($AG342-(N($Q342)+N($R342)+N($S342)),2)))</f>
        <v/>
      </c>
      <c r="AI342" s="268" t="str">
        <f aca="false">IF(OR(TRIM($B342&amp;$C342)="",NOT(ISNUMBER($D342))),"",SUMIFS($W$3:$W$1001,$AK$3:$AK$1001,$AK342,$D$3:$D$1001,"&lt;"&amp;$D342))</f>
        <v/>
      </c>
      <c r="AJ342" s="268" t="str">
        <f aca="false">IF(TRIM($B342&amp;$C342)="","",SUMIFS($W$3:$W$1001,$AK$3:$AK$1001,$AK342))</f>
        <v/>
      </c>
      <c r="AK342" s="270" t="str">
        <f aca="false">IF(TRIM($B342&amp;$C342)="","",TRIM($B342)&amp;"｜"&amp;TRIM($C342))</f>
        <v/>
      </c>
      <c r="AL342" s="268" t="str">
        <f aca="false">IF(TRIM($B342&amp;$C342)="","",MIN(N($O342),N($Q342)))</f>
        <v/>
      </c>
      <c r="AM342" s="271" t="str">
        <f aca="false">IF(ISNUMBER($D342),YEAR($D342),"")</f>
        <v/>
      </c>
      <c r="AN342" s="271" t="str">
        <f aca="false">IF(OR(TRIM($B342&amp;$C342)="",NOT(ISNUMBER($D342)),NOT(ISNUMBER($E342))),"",IF($E342&lt;$D342,"",IF(IF($AE342="半年付",2,IF($AE342="季度付",4,IF($AE342="月付",12,IF($AE342="半月付",24,1))))=1,1,MAX(1,ROUND(($E342-$D342+1)/365*IF($AE342="半年付",2,IF($AE342="季度付",4,IF($AE342="月付",12,IF($AE342="半月付",24,1)))),0)))))</f>
        <v/>
      </c>
      <c r="AO342" s="271" t="str">
        <f aca="true">IF($AN342="","",MIN($AN342,MAX(0,INT((TODAY()-付款宽限天数-$D342)/(($E342-$D342+1)/$AN342))+1)))</f>
        <v/>
      </c>
    </row>
    <row r="343" customFormat="false" ht="18" hidden="false" customHeight="false" outlineLevel="0" collapsed="false">
      <c r="F343" s="200" t="str">
        <f aca="true">IF(TRIM($B343&amp;$C343)="","",IF(OR(ISNUMBER(SEARCH("未",$A343)),ISNUMBER(SEARCH("送出",$A343)),AND(TRIM($A343)="",NOT(ISNUMBER($D343)),N($H343)=0)),"【合同未回】","")&amp;IF(NOT(ISNUMBER($E343)),IF(OR(ISNUMBER(SEARCH("未",$A343)),ISNUMBER(SEARCH("送出",$A343)),AND(TRIM($A343)="",NOT(ISNUMBER($D343)),N($H343)=0)),"","【未填合同期】"),IF($E343&lt;TODAY(),"【已到期】",IF($E343-TODAY()&lt;=提醒天数,"【即将到期，剩余"&amp;($E343-TODAY())&amp;"天】","【正常】")))&amp;IF(OR($AD343="安装免保",$AD343="技术免保",$AD343="质保期内"),"【"&amp;$AD343&amp;"】",""))</f>
        <v/>
      </c>
      <c r="K343" s="267" t="str">
        <f aca="false">IF(OR(N($H343)=0,N($I343)=0),"",ROUND(N($H343)*N($I343)*IF(N($J343)=0,1,N($J343)),2))</f>
        <v/>
      </c>
      <c r="M343" s="267" t="str">
        <f aca="false">IF(TRIM($B343&amp;$C343)="","",IF(AND(N($K343)=0,N($L343)=0),"",ROUND(N($K343)+N($L343),2)))</f>
        <v/>
      </c>
      <c r="S343" s="267"/>
      <c r="T343" s="268" t="str">
        <f aca="false">IF(TRIM($B343&amp;$C343)="","",IF(N($O343)=0,"",MAX(0,MIN(N($O343)-N($Q343),N($W343)))))</f>
        <v/>
      </c>
      <c r="U343" s="268" t="str">
        <f aca="false">IF(TRIM($B343&amp;$C343)="","",IF(N($Q343)&lt;=N($O343),"",N($Q343)-N($O343)))</f>
        <v/>
      </c>
      <c r="V343" s="268" t="str">
        <f aca="false">IF(OR(TRIM($B343&amp;$C343)="",$W343=""),"",MAX(0,N($W343))-N($T343))</f>
        <v/>
      </c>
      <c r="W343" s="268" t="str">
        <f aca="false">IF(TRIM($B343&amp;$C343)="","",IF(AND(N($M343)=0,N($Q343)+N($R343)+N($S343)=0),"",ROUND(N($M343)-N($Q343)-N($R343)-N($S343),2)))</f>
        <v/>
      </c>
      <c r="X343" s="269" t="str">
        <f aca="false">IF(TRIM($B343&amp;$C343)="","",IF(N($M343)=0,IF((N($Q343)+N($R343)+N($S343))=0,"—未填单价","未填单价，已收 "&amp;TEXT((N($Q343)+N($R343)+N($S343)),"#,##0.00")),IF(N($W343)&gt;0.005,"欠 "&amp;TEXT(N($W343),"#,##0.00")&amp;IF(N($T343)&gt;0,"（开票未到账 "&amp;TEXT(N($T343),"#,##0.00")&amp;"）","")&amp;IF(N($V343)&gt;0,"（未开票 "&amp;TEXT(N($V343),"#,##0.00")&amp;"）",""),IF(N($W343)&lt;-0.005,"多收 "&amp;TEXT(-N($W343),"#,##0.00"),"✔ 已结清")))&amp;IF(N($U343)&gt;0,"｜到账未开票 "&amp;TEXT(N($U343),"#,##0.00")&amp;"，待补票","")&amp;IF(N($R343)&gt;0,"｜收现 "&amp;TEXT(N($R343),"#,##0.00"),"")&amp;IF(N($S343)&gt;0,"｜收款不开票 "&amp;TEXT(N($S343),"#,##0.00"),""))</f>
        <v/>
      </c>
      <c r="Y343" s="312"/>
      <c r="AC343" s="267" t="str">
        <f aca="false">IF(OR(N($O343)=0,N($AB343)=0),"",ROUND(N($O343)/(1+N($AB343))*N($AB343),2))</f>
        <v/>
      </c>
      <c r="AD343" s="312"/>
      <c r="AE343" s="312"/>
      <c r="AF343" s="270" t="str">
        <f aca="false">IF($AN343="","",IF($AN343=1,IF($AO343&gt;=1,"一次性·已到收款期","一次性·未到期"),$AE343&amp;" 第"&amp;$AO343&amp;"/"&amp;$AN343&amp;"期"))</f>
        <v/>
      </c>
      <c r="AG343" s="268" t="str">
        <f aca="false">IF(OR($AN343="",N($M343)=0),"",ROUND(N($K343)*$AO343/$AN343,2)+N($L343))</f>
        <v/>
      </c>
      <c r="AH343" s="268" t="str">
        <f aca="false">IF($AG343="","",MAX(0,ROUND($AG343-(N($Q343)+N($R343)+N($S343)),2)))</f>
        <v/>
      </c>
      <c r="AI343" s="268" t="str">
        <f aca="false">IF(OR(TRIM($B343&amp;$C343)="",NOT(ISNUMBER($D343))),"",SUMIFS($W$3:$W$1001,$AK$3:$AK$1001,$AK343,$D$3:$D$1001,"&lt;"&amp;$D343))</f>
        <v/>
      </c>
      <c r="AJ343" s="268" t="str">
        <f aca="false">IF(TRIM($B343&amp;$C343)="","",SUMIFS($W$3:$W$1001,$AK$3:$AK$1001,$AK343))</f>
        <v/>
      </c>
      <c r="AK343" s="270" t="str">
        <f aca="false">IF(TRIM($B343&amp;$C343)="","",TRIM($B343)&amp;"｜"&amp;TRIM($C343))</f>
        <v/>
      </c>
      <c r="AL343" s="268" t="str">
        <f aca="false">IF(TRIM($B343&amp;$C343)="","",MIN(N($O343),N($Q343)))</f>
        <v/>
      </c>
      <c r="AM343" s="271" t="str">
        <f aca="false">IF(ISNUMBER($D343),YEAR($D343),"")</f>
        <v/>
      </c>
      <c r="AN343" s="271" t="str">
        <f aca="false">IF(OR(TRIM($B343&amp;$C343)="",NOT(ISNUMBER($D343)),NOT(ISNUMBER($E343))),"",IF($E343&lt;$D343,"",IF(IF($AE343="半年付",2,IF($AE343="季度付",4,IF($AE343="月付",12,IF($AE343="半月付",24,1))))=1,1,MAX(1,ROUND(($E343-$D343+1)/365*IF($AE343="半年付",2,IF($AE343="季度付",4,IF($AE343="月付",12,IF($AE343="半月付",24,1)))),0)))))</f>
        <v/>
      </c>
      <c r="AO343" s="271" t="str">
        <f aca="true">IF($AN343="","",MIN($AN343,MAX(0,INT((TODAY()-付款宽限天数-$D343)/(($E343-$D343+1)/$AN343))+1)))</f>
        <v/>
      </c>
    </row>
    <row r="344" customFormat="false" ht="18" hidden="false" customHeight="false" outlineLevel="0" collapsed="false">
      <c r="F344" s="200" t="str">
        <f aca="true">IF(TRIM($B344&amp;$C344)="","",IF(OR(ISNUMBER(SEARCH("未",$A344)),ISNUMBER(SEARCH("送出",$A344)),AND(TRIM($A344)="",NOT(ISNUMBER($D344)),N($H344)=0)),"【合同未回】","")&amp;IF(NOT(ISNUMBER($E344)),IF(OR(ISNUMBER(SEARCH("未",$A344)),ISNUMBER(SEARCH("送出",$A344)),AND(TRIM($A344)="",NOT(ISNUMBER($D344)),N($H344)=0)),"","【未填合同期】"),IF($E344&lt;TODAY(),"【已到期】",IF($E344-TODAY()&lt;=提醒天数,"【即将到期，剩余"&amp;($E344-TODAY())&amp;"天】","【正常】")))&amp;IF(OR($AD344="安装免保",$AD344="技术免保",$AD344="质保期内"),"【"&amp;$AD344&amp;"】",""))</f>
        <v/>
      </c>
      <c r="K344" s="267" t="str">
        <f aca="false">IF(OR(N($H344)=0,N($I344)=0),"",ROUND(N($H344)*N($I344)*IF(N($J344)=0,1,N($J344)),2))</f>
        <v/>
      </c>
      <c r="M344" s="267" t="str">
        <f aca="false">IF(TRIM($B344&amp;$C344)="","",IF(AND(N($K344)=0,N($L344)=0),"",ROUND(N($K344)+N($L344),2)))</f>
        <v/>
      </c>
      <c r="S344" s="267"/>
      <c r="T344" s="268" t="str">
        <f aca="false">IF(TRIM($B344&amp;$C344)="","",IF(N($O344)=0,"",MAX(0,MIN(N($O344)-N($Q344),N($W344)))))</f>
        <v/>
      </c>
      <c r="U344" s="268" t="str">
        <f aca="false">IF(TRIM($B344&amp;$C344)="","",IF(N($Q344)&lt;=N($O344),"",N($Q344)-N($O344)))</f>
        <v/>
      </c>
      <c r="V344" s="268" t="str">
        <f aca="false">IF(OR(TRIM($B344&amp;$C344)="",$W344=""),"",MAX(0,N($W344))-N($T344))</f>
        <v/>
      </c>
      <c r="W344" s="268" t="str">
        <f aca="false">IF(TRIM($B344&amp;$C344)="","",IF(AND(N($M344)=0,N($Q344)+N($R344)+N($S344)=0),"",ROUND(N($M344)-N($Q344)-N($R344)-N($S344),2)))</f>
        <v/>
      </c>
      <c r="X344" s="269" t="str">
        <f aca="false">IF(TRIM($B344&amp;$C344)="","",IF(N($M344)=0,IF((N($Q344)+N($R344)+N($S344))=0,"—未填单价","未填单价，已收 "&amp;TEXT((N($Q344)+N($R344)+N($S344)),"#,##0.00")),IF(N($W344)&gt;0.005,"欠 "&amp;TEXT(N($W344),"#,##0.00")&amp;IF(N($T344)&gt;0,"（开票未到账 "&amp;TEXT(N($T344),"#,##0.00")&amp;"）","")&amp;IF(N($V344)&gt;0,"（未开票 "&amp;TEXT(N($V344),"#,##0.00")&amp;"）",""),IF(N($W344)&lt;-0.005,"多收 "&amp;TEXT(-N($W344),"#,##0.00"),"✔ 已结清")))&amp;IF(N($U344)&gt;0,"｜到账未开票 "&amp;TEXT(N($U344),"#,##0.00")&amp;"，待补票","")&amp;IF(N($R344)&gt;0,"｜收现 "&amp;TEXT(N($R344),"#,##0.00"),"")&amp;IF(N($S344)&gt;0,"｜收款不开票 "&amp;TEXT(N($S344),"#,##0.00"),""))</f>
        <v/>
      </c>
      <c r="Y344" s="312"/>
      <c r="AC344" s="267" t="str">
        <f aca="false">IF(OR(N($O344)=0,N($AB344)=0),"",ROUND(N($O344)/(1+N($AB344))*N($AB344),2))</f>
        <v/>
      </c>
      <c r="AD344" s="312"/>
      <c r="AE344" s="312"/>
      <c r="AF344" s="270" t="str">
        <f aca="false">IF($AN344="","",IF($AN344=1,IF($AO344&gt;=1,"一次性·已到收款期","一次性·未到期"),$AE344&amp;" 第"&amp;$AO344&amp;"/"&amp;$AN344&amp;"期"))</f>
        <v/>
      </c>
      <c r="AG344" s="268" t="str">
        <f aca="false">IF(OR($AN344="",N($M344)=0),"",ROUND(N($K344)*$AO344/$AN344,2)+N($L344))</f>
        <v/>
      </c>
      <c r="AH344" s="268" t="str">
        <f aca="false">IF($AG344="","",MAX(0,ROUND($AG344-(N($Q344)+N($R344)+N($S344)),2)))</f>
        <v/>
      </c>
      <c r="AI344" s="268" t="str">
        <f aca="false">IF(OR(TRIM($B344&amp;$C344)="",NOT(ISNUMBER($D344))),"",SUMIFS($W$3:$W$1001,$AK$3:$AK$1001,$AK344,$D$3:$D$1001,"&lt;"&amp;$D344))</f>
        <v/>
      </c>
      <c r="AJ344" s="268" t="str">
        <f aca="false">IF(TRIM($B344&amp;$C344)="","",SUMIFS($W$3:$W$1001,$AK$3:$AK$1001,$AK344))</f>
        <v/>
      </c>
      <c r="AK344" s="270" t="str">
        <f aca="false">IF(TRIM($B344&amp;$C344)="","",TRIM($B344)&amp;"｜"&amp;TRIM($C344))</f>
        <v/>
      </c>
      <c r="AL344" s="268" t="str">
        <f aca="false">IF(TRIM($B344&amp;$C344)="","",MIN(N($O344),N($Q344)))</f>
        <v/>
      </c>
      <c r="AM344" s="271" t="str">
        <f aca="false">IF(ISNUMBER($D344),YEAR($D344),"")</f>
        <v/>
      </c>
      <c r="AN344" s="271" t="str">
        <f aca="false">IF(OR(TRIM($B344&amp;$C344)="",NOT(ISNUMBER($D344)),NOT(ISNUMBER($E344))),"",IF($E344&lt;$D344,"",IF(IF($AE344="半年付",2,IF($AE344="季度付",4,IF($AE344="月付",12,IF($AE344="半月付",24,1))))=1,1,MAX(1,ROUND(($E344-$D344+1)/365*IF($AE344="半年付",2,IF($AE344="季度付",4,IF($AE344="月付",12,IF($AE344="半月付",24,1)))),0)))))</f>
        <v/>
      </c>
      <c r="AO344" s="271" t="str">
        <f aca="true">IF($AN344="","",MIN($AN344,MAX(0,INT((TODAY()-付款宽限天数-$D344)/(($E344-$D344+1)/$AN344))+1)))</f>
        <v/>
      </c>
    </row>
    <row r="345" customFormat="false" ht="18" hidden="false" customHeight="false" outlineLevel="0" collapsed="false">
      <c r="F345" s="200" t="str">
        <f aca="true">IF(TRIM($B345&amp;$C345)="","",IF(OR(ISNUMBER(SEARCH("未",$A345)),ISNUMBER(SEARCH("送出",$A345)),AND(TRIM($A345)="",NOT(ISNUMBER($D345)),N($H345)=0)),"【合同未回】","")&amp;IF(NOT(ISNUMBER($E345)),IF(OR(ISNUMBER(SEARCH("未",$A345)),ISNUMBER(SEARCH("送出",$A345)),AND(TRIM($A345)="",NOT(ISNUMBER($D345)),N($H345)=0)),"","【未填合同期】"),IF($E345&lt;TODAY(),"【已到期】",IF($E345-TODAY()&lt;=提醒天数,"【即将到期，剩余"&amp;($E345-TODAY())&amp;"天】","【正常】")))&amp;IF(OR($AD345="安装免保",$AD345="技术免保",$AD345="质保期内"),"【"&amp;$AD345&amp;"】",""))</f>
        <v/>
      </c>
      <c r="K345" s="267" t="str">
        <f aca="false">IF(OR(N($H345)=0,N($I345)=0),"",ROUND(N($H345)*N($I345)*IF(N($J345)=0,1,N($J345)),2))</f>
        <v/>
      </c>
      <c r="M345" s="267" t="str">
        <f aca="false">IF(TRIM($B345&amp;$C345)="","",IF(AND(N($K345)=0,N($L345)=0),"",ROUND(N($K345)+N($L345),2)))</f>
        <v/>
      </c>
      <c r="S345" s="267"/>
      <c r="T345" s="268" t="str">
        <f aca="false">IF(TRIM($B345&amp;$C345)="","",IF(N($O345)=0,"",MAX(0,MIN(N($O345)-N($Q345),N($W345)))))</f>
        <v/>
      </c>
      <c r="U345" s="268" t="str">
        <f aca="false">IF(TRIM($B345&amp;$C345)="","",IF(N($Q345)&lt;=N($O345),"",N($Q345)-N($O345)))</f>
        <v/>
      </c>
      <c r="V345" s="268" t="str">
        <f aca="false">IF(OR(TRIM($B345&amp;$C345)="",$W345=""),"",MAX(0,N($W345))-N($T345))</f>
        <v/>
      </c>
      <c r="W345" s="268" t="str">
        <f aca="false">IF(TRIM($B345&amp;$C345)="","",IF(AND(N($M345)=0,N($Q345)+N($R345)+N($S345)=0),"",ROUND(N($M345)-N($Q345)-N($R345)-N($S345),2)))</f>
        <v/>
      </c>
      <c r="X345" s="269" t="str">
        <f aca="false">IF(TRIM($B345&amp;$C345)="","",IF(N($M345)=0,IF((N($Q345)+N($R345)+N($S345))=0,"—未填单价","未填单价，已收 "&amp;TEXT((N($Q345)+N($R345)+N($S345)),"#,##0.00")),IF(N($W345)&gt;0.005,"欠 "&amp;TEXT(N($W345),"#,##0.00")&amp;IF(N($T345)&gt;0,"（开票未到账 "&amp;TEXT(N($T345),"#,##0.00")&amp;"）","")&amp;IF(N($V345)&gt;0,"（未开票 "&amp;TEXT(N($V345),"#,##0.00")&amp;"）",""),IF(N($W345)&lt;-0.005,"多收 "&amp;TEXT(-N($W345),"#,##0.00"),"✔ 已结清")))&amp;IF(N($U345)&gt;0,"｜到账未开票 "&amp;TEXT(N($U345),"#,##0.00")&amp;"，待补票","")&amp;IF(N($R345)&gt;0,"｜收现 "&amp;TEXT(N($R345),"#,##0.00"),"")&amp;IF(N($S345)&gt;0,"｜收款不开票 "&amp;TEXT(N($S345),"#,##0.00"),""))</f>
        <v/>
      </c>
      <c r="Y345" s="312"/>
      <c r="AC345" s="267" t="str">
        <f aca="false">IF(OR(N($O345)=0,N($AB345)=0),"",ROUND(N($O345)/(1+N($AB345))*N($AB345),2))</f>
        <v/>
      </c>
      <c r="AD345" s="312"/>
      <c r="AE345" s="312"/>
      <c r="AF345" s="270" t="str">
        <f aca="false">IF($AN345="","",IF($AN345=1,IF($AO345&gt;=1,"一次性·已到收款期","一次性·未到期"),$AE345&amp;" 第"&amp;$AO345&amp;"/"&amp;$AN345&amp;"期"))</f>
        <v/>
      </c>
      <c r="AG345" s="268" t="str">
        <f aca="false">IF(OR($AN345="",N($M345)=0),"",ROUND(N($K345)*$AO345/$AN345,2)+N($L345))</f>
        <v/>
      </c>
      <c r="AH345" s="268" t="str">
        <f aca="false">IF($AG345="","",MAX(0,ROUND($AG345-(N($Q345)+N($R345)+N($S345)),2)))</f>
        <v/>
      </c>
      <c r="AI345" s="268" t="str">
        <f aca="false">IF(OR(TRIM($B345&amp;$C345)="",NOT(ISNUMBER($D345))),"",SUMIFS($W$3:$W$1001,$AK$3:$AK$1001,$AK345,$D$3:$D$1001,"&lt;"&amp;$D345))</f>
        <v/>
      </c>
      <c r="AJ345" s="268" t="str">
        <f aca="false">IF(TRIM($B345&amp;$C345)="","",SUMIFS($W$3:$W$1001,$AK$3:$AK$1001,$AK345))</f>
        <v/>
      </c>
      <c r="AK345" s="270" t="str">
        <f aca="false">IF(TRIM($B345&amp;$C345)="","",TRIM($B345)&amp;"｜"&amp;TRIM($C345))</f>
        <v/>
      </c>
      <c r="AL345" s="268" t="str">
        <f aca="false">IF(TRIM($B345&amp;$C345)="","",MIN(N($O345),N($Q345)))</f>
        <v/>
      </c>
      <c r="AM345" s="271" t="str">
        <f aca="false">IF(ISNUMBER($D345),YEAR($D345),"")</f>
        <v/>
      </c>
      <c r="AN345" s="271" t="str">
        <f aca="false">IF(OR(TRIM($B345&amp;$C345)="",NOT(ISNUMBER($D345)),NOT(ISNUMBER($E345))),"",IF($E345&lt;$D345,"",IF(IF($AE345="半年付",2,IF($AE345="季度付",4,IF($AE345="月付",12,IF($AE345="半月付",24,1))))=1,1,MAX(1,ROUND(($E345-$D345+1)/365*IF($AE345="半年付",2,IF($AE345="季度付",4,IF($AE345="月付",12,IF($AE345="半月付",24,1)))),0)))))</f>
        <v/>
      </c>
      <c r="AO345" s="271" t="str">
        <f aca="true">IF($AN345="","",MIN($AN345,MAX(0,INT((TODAY()-付款宽限天数-$D345)/(($E345-$D345+1)/$AN345))+1)))</f>
        <v/>
      </c>
    </row>
    <row r="346" customFormat="false" ht="18" hidden="false" customHeight="false" outlineLevel="0" collapsed="false">
      <c r="F346" s="200" t="str">
        <f aca="true">IF(TRIM($B346&amp;$C346)="","",IF(OR(ISNUMBER(SEARCH("未",$A346)),ISNUMBER(SEARCH("送出",$A346)),AND(TRIM($A346)="",NOT(ISNUMBER($D346)),N($H346)=0)),"【合同未回】","")&amp;IF(NOT(ISNUMBER($E346)),IF(OR(ISNUMBER(SEARCH("未",$A346)),ISNUMBER(SEARCH("送出",$A346)),AND(TRIM($A346)="",NOT(ISNUMBER($D346)),N($H346)=0)),"","【未填合同期】"),IF($E346&lt;TODAY(),"【已到期】",IF($E346-TODAY()&lt;=提醒天数,"【即将到期，剩余"&amp;($E346-TODAY())&amp;"天】","【正常】")))&amp;IF(OR($AD346="安装免保",$AD346="技术免保",$AD346="质保期内"),"【"&amp;$AD346&amp;"】",""))</f>
        <v/>
      </c>
      <c r="K346" s="267" t="str">
        <f aca="false">IF(OR(N($H346)=0,N($I346)=0),"",ROUND(N($H346)*N($I346)*IF(N($J346)=0,1,N($J346)),2))</f>
        <v/>
      </c>
      <c r="M346" s="267" t="str">
        <f aca="false">IF(TRIM($B346&amp;$C346)="","",IF(AND(N($K346)=0,N($L346)=0),"",ROUND(N($K346)+N($L346),2)))</f>
        <v/>
      </c>
      <c r="S346" s="267"/>
      <c r="T346" s="268" t="str">
        <f aca="false">IF(TRIM($B346&amp;$C346)="","",IF(N($O346)=0,"",MAX(0,MIN(N($O346)-N($Q346),N($W346)))))</f>
        <v/>
      </c>
      <c r="U346" s="268" t="str">
        <f aca="false">IF(TRIM($B346&amp;$C346)="","",IF(N($Q346)&lt;=N($O346),"",N($Q346)-N($O346)))</f>
        <v/>
      </c>
      <c r="V346" s="268" t="str">
        <f aca="false">IF(OR(TRIM($B346&amp;$C346)="",$W346=""),"",MAX(0,N($W346))-N($T346))</f>
        <v/>
      </c>
      <c r="W346" s="268" t="str">
        <f aca="false">IF(TRIM($B346&amp;$C346)="","",IF(AND(N($M346)=0,N($Q346)+N($R346)+N($S346)=0),"",ROUND(N($M346)-N($Q346)-N($R346)-N($S346),2)))</f>
        <v/>
      </c>
      <c r="X346" s="269" t="str">
        <f aca="false">IF(TRIM($B346&amp;$C346)="","",IF(N($M346)=0,IF((N($Q346)+N($R346)+N($S346))=0,"—未填单价","未填单价，已收 "&amp;TEXT((N($Q346)+N($R346)+N($S346)),"#,##0.00")),IF(N($W346)&gt;0.005,"欠 "&amp;TEXT(N($W346),"#,##0.00")&amp;IF(N($T346)&gt;0,"（开票未到账 "&amp;TEXT(N($T346),"#,##0.00")&amp;"）","")&amp;IF(N($V346)&gt;0,"（未开票 "&amp;TEXT(N($V346),"#,##0.00")&amp;"）",""),IF(N($W346)&lt;-0.005,"多收 "&amp;TEXT(-N($W346),"#,##0.00"),"✔ 已结清")))&amp;IF(N($U346)&gt;0,"｜到账未开票 "&amp;TEXT(N($U346),"#,##0.00")&amp;"，待补票","")&amp;IF(N($R346)&gt;0,"｜收现 "&amp;TEXT(N($R346),"#,##0.00"),"")&amp;IF(N($S346)&gt;0,"｜收款不开票 "&amp;TEXT(N($S346),"#,##0.00"),""))</f>
        <v/>
      </c>
      <c r="Y346" s="312"/>
      <c r="AC346" s="267" t="str">
        <f aca="false">IF(OR(N($O346)=0,N($AB346)=0),"",ROUND(N($O346)/(1+N($AB346))*N($AB346),2))</f>
        <v/>
      </c>
      <c r="AD346" s="312"/>
      <c r="AE346" s="312"/>
      <c r="AF346" s="270" t="str">
        <f aca="false">IF($AN346="","",IF($AN346=1,IF($AO346&gt;=1,"一次性·已到收款期","一次性·未到期"),$AE346&amp;" 第"&amp;$AO346&amp;"/"&amp;$AN346&amp;"期"))</f>
        <v/>
      </c>
      <c r="AG346" s="268" t="str">
        <f aca="false">IF(OR($AN346="",N($M346)=0),"",ROUND(N($K346)*$AO346/$AN346,2)+N($L346))</f>
        <v/>
      </c>
      <c r="AH346" s="268" t="str">
        <f aca="false">IF($AG346="","",MAX(0,ROUND($AG346-(N($Q346)+N($R346)+N($S346)),2)))</f>
        <v/>
      </c>
      <c r="AI346" s="268" t="str">
        <f aca="false">IF(OR(TRIM($B346&amp;$C346)="",NOT(ISNUMBER($D346))),"",SUMIFS($W$3:$W$1001,$AK$3:$AK$1001,$AK346,$D$3:$D$1001,"&lt;"&amp;$D346))</f>
        <v/>
      </c>
      <c r="AJ346" s="268" t="str">
        <f aca="false">IF(TRIM($B346&amp;$C346)="","",SUMIFS($W$3:$W$1001,$AK$3:$AK$1001,$AK346))</f>
        <v/>
      </c>
      <c r="AK346" s="270" t="str">
        <f aca="false">IF(TRIM($B346&amp;$C346)="","",TRIM($B346)&amp;"｜"&amp;TRIM($C346))</f>
        <v/>
      </c>
      <c r="AL346" s="268" t="str">
        <f aca="false">IF(TRIM($B346&amp;$C346)="","",MIN(N($O346),N($Q346)))</f>
        <v/>
      </c>
      <c r="AM346" s="271" t="str">
        <f aca="false">IF(ISNUMBER($D346),YEAR($D346),"")</f>
        <v/>
      </c>
      <c r="AN346" s="271" t="str">
        <f aca="false">IF(OR(TRIM($B346&amp;$C346)="",NOT(ISNUMBER($D346)),NOT(ISNUMBER($E346))),"",IF($E346&lt;$D346,"",IF(IF($AE346="半年付",2,IF($AE346="季度付",4,IF($AE346="月付",12,IF($AE346="半月付",24,1))))=1,1,MAX(1,ROUND(($E346-$D346+1)/365*IF($AE346="半年付",2,IF($AE346="季度付",4,IF($AE346="月付",12,IF($AE346="半月付",24,1)))),0)))))</f>
        <v/>
      </c>
      <c r="AO346" s="271" t="str">
        <f aca="true">IF($AN346="","",MIN($AN346,MAX(0,INT((TODAY()-付款宽限天数-$D346)/(($E346-$D346+1)/$AN346))+1)))</f>
        <v/>
      </c>
    </row>
    <row r="347" customFormat="false" ht="18" hidden="false" customHeight="false" outlineLevel="0" collapsed="false">
      <c r="F347" s="200" t="str">
        <f aca="true">IF(TRIM($B347&amp;$C347)="","",IF(OR(ISNUMBER(SEARCH("未",$A347)),ISNUMBER(SEARCH("送出",$A347)),AND(TRIM($A347)="",NOT(ISNUMBER($D347)),N($H347)=0)),"【合同未回】","")&amp;IF(NOT(ISNUMBER($E347)),IF(OR(ISNUMBER(SEARCH("未",$A347)),ISNUMBER(SEARCH("送出",$A347)),AND(TRIM($A347)="",NOT(ISNUMBER($D347)),N($H347)=0)),"","【未填合同期】"),IF($E347&lt;TODAY(),"【已到期】",IF($E347-TODAY()&lt;=提醒天数,"【即将到期，剩余"&amp;($E347-TODAY())&amp;"天】","【正常】")))&amp;IF(OR($AD347="安装免保",$AD347="技术免保",$AD347="质保期内"),"【"&amp;$AD347&amp;"】",""))</f>
        <v/>
      </c>
      <c r="K347" s="267" t="str">
        <f aca="false">IF(OR(N($H347)=0,N($I347)=0),"",ROUND(N($H347)*N($I347)*IF(N($J347)=0,1,N($J347)),2))</f>
        <v/>
      </c>
      <c r="M347" s="267" t="str">
        <f aca="false">IF(TRIM($B347&amp;$C347)="","",IF(AND(N($K347)=0,N($L347)=0),"",ROUND(N($K347)+N($L347),2)))</f>
        <v/>
      </c>
      <c r="S347" s="267"/>
      <c r="T347" s="268" t="str">
        <f aca="false">IF(TRIM($B347&amp;$C347)="","",IF(N($O347)=0,"",MAX(0,MIN(N($O347)-N($Q347),N($W347)))))</f>
        <v/>
      </c>
      <c r="U347" s="268" t="str">
        <f aca="false">IF(TRIM($B347&amp;$C347)="","",IF(N($Q347)&lt;=N($O347),"",N($Q347)-N($O347)))</f>
        <v/>
      </c>
      <c r="V347" s="268" t="str">
        <f aca="false">IF(OR(TRIM($B347&amp;$C347)="",$W347=""),"",MAX(0,N($W347))-N($T347))</f>
        <v/>
      </c>
      <c r="W347" s="268" t="str">
        <f aca="false">IF(TRIM($B347&amp;$C347)="","",IF(AND(N($M347)=0,N($Q347)+N($R347)+N($S347)=0),"",ROUND(N($M347)-N($Q347)-N($R347)-N($S347),2)))</f>
        <v/>
      </c>
      <c r="X347" s="269" t="str">
        <f aca="false">IF(TRIM($B347&amp;$C347)="","",IF(N($M347)=0,IF((N($Q347)+N($R347)+N($S347))=0,"—未填单价","未填单价，已收 "&amp;TEXT((N($Q347)+N($R347)+N($S347)),"#,##0.00")),IF(N($W347)&gt;0.005,"欠 "&amp;TEXT(N($W347),"#,##0.00")&amp;IF(N($T347)&gt;0,"（开票未到账 "&amp;TEXT(N($T347),"#,##0.00")&amp;"）","")&amp;IF(N($V347)&gt;0,"（未开票 "&amp;TEXT(N($V347),"#,##0.00")&amp;"）",""),IF(N($W347)&lt;-0.005,"多收 "&amp;TEXT(-N($W347),"#,##0.00"),"✔ 已结清")))&amp;IF(N($U347)&gt;0,"｜到账未开票 "&amp;TEXT(N($U347),"#,##0.00")&amp;"，待补票","")&amp;IF(N($R347)&gt;0,"｜收现 "&amp;TEXT(N($R347),"#,##0.00"),"")&amp;IF(N($S347)&gt;0,"｜收款不开票 "&amp;TEXT(N($S347),"#,##0.00"),""))</f>
        <v/>
      </c>
      <c r="Y347" s="312"/>
      <c r="AC347" s="267" t="str">
        <f aca="false">IF(OR(N($O347)=0,N($AB347)=0),"",ROUND(N($O347)/(1+N($AB347))*N($AB347),2))</f>
        <v/>
      </c>
      <c r="AD347" s="312"/>
      <c r="AE347" s="312"/>
      <c r="AF347" s="270" t="str">
        <f aca="false">IF($AN347="","",IF($AN347=1,IF($AO347&gt;=1,"一次性·已到收款期","一次性·未到期"),$AE347&amp;" 第"&amp;$AO347&amp;"/"&amp;$AN347&amp;"期"))</f>
        <v/>
      </c>
      <c r="AG347" s="268" t="str">
        <f aca="false">IF(OR($AN347="",N($M347)=0),"",ROUND(N($K347)*$AO347/$AN347,2)+N($L347))</f>
        <v/>
      </c>
      <c r="AH347" s="268" t="str">
        <f aca="false">IF($AG347="","",MAX(0,ROUND($AG347-(N($Q347)+N($R347)+N($S347)),2)))</f>
        <v/>
      </c>
      <c r="AI347" s="268" t="str">
        <f aca="false">IF(OR(TRIM($B347&amp;$C347)="",NOT(ISNUMBER($D347))),"",SUMIFS($W$3:$W$1001,$AK$3:$AK$1001,$AK347,$D$3:$D$1001,"&lt;"&amp;$D347))</f>
        <v/>
      </c>
      <c r="AJ347" s="268" t="str">
        <f aca="false">IF(TRIM($B347&amp;$C347)="","",SUMIFS($W$3:$W$1001,$AK$3:$AK$1001,$AK347))</f>
        <v/>
      </c>
      <c r="AK347" s="270" t="str">
        <f aca="false">IF(TRIM($B347&amp;$C347)="","",TRIM($B347)&amp;"｜"&amp;TRIM($C347))</f>
        <v/>
      </c>
      <c r="AL347" s="268" t="str">
        <f aca="false">IF(TRIM($B347&amp;$C347)="","",MIN(N($O347),N($Q347)))</f>
        <v/>
      </c>
      <c r="AM347" s="271" t="str">
        <f aca="false">IF(ISNUMBER($D347),YEAR($D347),"")</f>
        <v/>
      </c>
      <c r="AN347" s="271" t="str">
        <f aca="false">IF(OR(TRIM($B347&amp;$C347)="",NOT(ISNUMBER($D347)),NOT(ISNUMBER($E347))),"",IF($E347&lt;$D347,"",IF(IF($AE347="半年付",2,IF($AE347="季度付",4,IF($AE347="月付",12,IF($AE347="半月付",24,1))))=1,1,MAX(1,ROUND(($E347-$D347+1)/365*IF($AE347="半年付",2,IF($AE347="季度付",4,IF($AE347="月付",12,IF($AE347="半月付",24,1)))),0)))))</f>
        <v/>
      </c>
      <c r="AO347" s="271" t="str">
        <f aca="true">IF($AN347="","",MIN($AN347,MAX(0,INT((TODAY()-付款宽限天数-$D347)/(($E347-$D347+1)/$AN347))+1)))</f>
        <v/>
      </c>
    </row>
    <row r="348" customFormat="false" ht="18" hidden="false" customHeight="false" outlineLevel="0" collapsed="false">
      <c r="F348" s="200" t="str">
        <f aca="true">IF(TRIM($B348&amp;$C348)="","",IF(OR(ISNUMBER(SEARCH("未",$A348)),ISNUMBER(SEARCH("送出",$A348)),AND(TRIM($A348)="",NOT(ISNUMBER($D348)),N($H348)=0)),"【合同未回】","")&amp;IF(NOT(ISNUMBER($E348)),IF(OR(ISNUMBER(SEARCH("未",$A348)),ISNUMBER(SEARCH("送出",$A348)),AND(TRIM($A348)="",NOT(ISNUMBER($D348)),N($H348)=0)),"","【未填合同期】"),IF($E348&lt;TODAY(),"【已到期】",IF($E348-TODAY()&lt;=提醒天数,"【即将到期，剩余"&amp;($E348-TODAY())&amp;"天】","【正常】")))&amp;IF(OR($AD348="安装免保",$AD348="技术免保",$AD348="质保期内"),"【"&amp;$AD348&amp;"】",""))</f>
        <v/>
      </c>
      <c r="K348" s="267" t="str">
        <f aca="false">IF(OR(N($H348)=0,N($I348)=0),"",ROUND(N($H348)*N($I348)*IF(N($J348)=0,1,N($J348)),2))</f>
        <v/>
      </c>
      <c r="M348" s="267" t="str">
        <f aca="false">IF(TRIM($B348&amp;$C348)="","",IF(AND(N($K348)=0,N($L348)=0),"",ROUND(N($K348)+N($L348),2)))</f>
        <v/>
      </c>
      <c r="S348" s="267"/>
      <c r="T348" s="268" t="str">
        <f aca="false">IF(TRIM($B348&amp;$C348)="","",IF(N($O348)=0,"",MAX(0,MIN(N($O348)-N($Q348),N($W348)))))</f>
        <v/>
      </c>
      <c r="U348" s="268" t="str">
        <f aca="false">IF(TRIM($B348&amp;$C348)="","",IF(N($Q348)&lt;=N($O348),"",N($Q348)-N($O348)))</f>
        <v/>
      </c>
      <c r="V348" s="268" t="str">
        <f aca="false">IF(OR(TRIM($B348&amp;$C348)="",$W348=""),"",MAX(0,N($W348))-N($T348))</f>
        <v/>
      </c>
      <c r="W348" s="268" t="str">
        <f aca="false">IF(TRIM($B348&amp;$C348)="","",IF(AND(N($M348)=0,N($Q348)+N($R348)+N($S348)=0),"",ROUND(N($M348)-N($Q348)-N($R348)-N($S348),2)))</f>
        <v/>
      </c>
      <c r="X348" s="269" t="str">
        <f aca="false">IF(TRIM($B348&amp;$C348)="","",IF(N($M348)=0,IF((N($Q348)+N($R348)+N($S348))=0,"—未填单价","未填单价，已收 "&amp;TEXT((N($Q348)+N($R348)+N($S348)),"#,##0.00")),IF(N($W348)&gt;0.005,"欠 "&amp;TEXT(N($W348),"#,##0.00")&amp;IF(N($T348)&gt;0,"（开票未到账 "&amp;TEXT(N($T348),"#,##0.00")&amp;"）","")&amp;IF(N($V348)&gt;0,"（未开票 "&amp;TEXT(N($V348),"#,##0.00")&amp;"）",""),IF(N($W348)&lt;-0.005,"多收 "&amp;TEXT(-N($W348),"#,##0.00"),"✔ 已结清")))&amp;IF(N($U348)&gt;0,"｜到账未开票 "&amp;TEXT(N($U348),"#,##0.00")&amp;"，待补票","")&amp;IF(N($R348)&gt;0,"｜收现 "&amp;TEXT(N($R348),"#,##0.00"),"")&amp;IF(N($S348)&gt;0,"｜收款不开票 "&amp;TEXT(N($S348),"#,##0.00"),""))</f>
        <v/>
      </c>
      <c r="Y348" s="312"/>
      <c r="AC348" s="267" t="str">
        <f aca="false">IF(OR(N($O348)=0,N($AB348)=0),"",ROUND(N($O348)/(1+N($AB348))*N($AB348),2))</f>
        <v/>
      </c>
      <c r="AD348" s="312"/>
      <c r="AE348" s="312"/>
      <c r="AF348" s="270" t="str">
        <f aca="false">IF($AN348="","",IF($AN348=1,IF($AO348&gt;=1,"一次性·已到收款期","一次性·未到期"),$AE348&amp;" 第"&amp;$AO348&amp;"/"&amp;$AN348&amp;"期"))</f>
        <v/>
      </c>
      <c r="AG348" s="268" t="str">
        <f aca="false">IF(OR($AN348="",N($M348)=0),"",ROUND(N($K348)*$AO348/$AN348,2)+N($L348))</f>
        <v/>
      </c>
      <c r="AH348" s="268" t="str">
        <f aca="false">IF($AG348="","",MAX(0,ROUND($AG348-(N($Q348)+N($R348)+N($S348)),2)))</f>
        <v/>
      </c>
      <c r="AI348" s="268" t="str">
        <f aca="false">IF(OR(TRIM($B348&amp;$C348)="",NOT(ISNUMBER($D348))),"",SUMIFS($W$3:$W$1001,$AK$3:$AK$1001,$AK348,$D$3:$D$1001,"&lt;"&amp;$D348))</f>
        <v/>
      </c>
      <c r="AJ348" s="268" t="str">
        <f aca="false">IF(TRIM($B348&amp;$C348)="","",SUMIFS($W$3:$W$1001,$AK$3:$AK$1001,$AK348))</f>
        <v/>
      </c>
      <c r="AK348" s="270" t="str">
        <f aca="false">IF(TRIM($B348&amp;$C348)="","",TRIM($B348)&amp;"｜"&amp;TRIM($C348))</f>
        <v/>
      </c>
      <c r="AL348" s="268" t="str">
        <f aca="false">IF(TRIM($B348&amp;$C348)="","",MIN(N($O348),N($Q348)))</f>
        <v/>
      </c>
      <c r="AM348" s="271" t="str">
        <f aca="false">IF(ISNUMBER($D348),YEAR($D348),"")</f>
        <v/>
      </c>
      <c r="AN348" s="271" t="str">
        <f aca="false">IF(OR(TRIM($B348&amp;$C348)="",NOT(ISNUMBER($D348)),NOT(ISNUMBER($E348))),"",IF($E348&lt;$D348,"",IF(IF($AE348="半年付",2,IF($AE348="季度付",4,IF($AE348="月付",12,IF($AE348="半月付",24,1))))=1,1,MAX(1,ROUND(($E348-$D348+1)/365*IF($AE348="半年付",2,IF($AE348="季度付",4,IF($AE348="月付",12,IF($AE348="半月付",24,1)))),0)))))</f>
        <v/>
      </c>
      <c r="AO348" s="271" t="str">
        <f aca="true">IF($AN348="","",MIN($AN348,MAX(0,INT((TODAY()-付款宽限天数-$D348)/(($E348-$D348+1)/$AN348))+1)))</f>
        <v/>
      </c>
    </row>
    <row r="349" customFormat="false" ht="18" hidden="false" customHeight="false" outlineLevel="0" collapsed="false">
      <c r="F349" s="200" t="str">
        <f aca="true">IF(TRIM($B349&amp;$C349)="","",IF(OR(ISNUMBER(SEARCH("未",$A349)),ISNUMBER(SEARCH("送出",$A349)),AND(TRIM($A349)="",NOT(ISNUMBER($D349)),N($H349)=0)),"【合同未回】","")&amp;IF(NOT(ISNUMBER($E349)),IF(OR(ISNUMBER(SEARCH("未",$A349)),ISNUMBER(SEARCH("送出",$A349)),AND(TRIM($A349)="",NOT(ISNUMBER($D349)),N($H349)=0)),"","【未填合同期】"),IF($E349&lt;TODAY(),"【已到期】",IF($E349-TODAY()&lt;=提醒天数,"【即将到期，剩余"&amp;($E349-TODAY())&amp;"天】","【正常】")))&amp;IF(OR($AD349="安装免保",$AD349="技术免保",$AD349="质保期内"),"【"&amp;$AD349&amp;"】",""))</f>
        <v/>
      </c>
      <c r="K349" s="267" t="str">
        <f aca="false">IF(OR(N($H349)=0,N($I349)=0),"",ROUND(N($H349)*N($I349)*IF(N($J349)=0,1,N($J349)),2))</f>
        <v/>
      </c>
      <c r="M349" s="267" t="str">
        <f aca="false">IF(TRIM($B349&amp;$C349)="","",IF(AND(N($K349)=0,N($L349)=0),"",ROUND(N($K349)+N($L349),2)))</f>
        <v/>
      </c>
      <c r="S349" s="267"/>
      <c r="T349" s="268" t="str">
        <f aca="false">IF(TRIM($B349&amp;$C349)="","",IF(N($O349)=0,"",MAX(0,MIN(N($O349)-N($Q349),N($W349)))))</f>
        <v/>
      </c>
      <c r="U349" s="268" t="str">
        <f aca="false">IF(TRIM($B349&amp;$C349)="","",IF(N($Q349)&lt;=N($O349),"",N($Q349)-N($O349)))</f>
        <v/>
      </c>
      <c r="V349" s="268" t="str">
        <f aca="false">IF(OR(TRIM($B349&amp;$C349)="",$W349=""),"",MAX(0,N($W349))-N($T349))</f>
        <v/>
      </c>
      <c r="W349" s="268" t="str">
        <f aca="false">IF(TRIM($B349&amp;$C349)="","",IF(AND(N($M349)=0,N($Q349)+N($R349)+N($S349)=0),"",ROUND(N($M349)-N($Q349)-N($R349)-N($S349),2)))</f>
        <v/>
      </c>
      <c r="X349" s="269" t="str">
        <f aca="false">IF(TRIM($B349&amp;$C349)="","",IF(N($M349)=0,IF((N($Q349)+N($R349)+N($S349))=0,"—未填单价","未填单价，已收 "&amp;TEXT((N($Q349)+N($R349)+N($S349)),"#,##0.00")),IF(N($W349)&gt;0.005,"欠 "&amp;TEXT(N($W349),"#,##0.00")&amp;IF(N($T349)&gt;0,"（开票未到账 "&amp;TEXT(N($T349),"#,##0.00")&amp;"）","")&amp;IF(N($V349)&gt;0,"（未开票 "&amp;TEXT(N($V349),"#,##0.00")&amp;"）",""),IF(N($W349)&lt;-0.005,"多收 "&amp;TEXT(-N($W349),"#,##0.00"),"✔ 已结清")))&amp;IF(N($U349)&gt;0,"｜到账未开票 "&amp;TEXT(N($U349),"#,##0.00")&amp;"，待补票","")&amp;IF(N($R349)&gt;0,"｜收现 "&amp;TEXT(N($R349),"#,##0.00"),"")&amp;IF(N($S349)&gt;0,"｜收款不开票 "&amp;TEXT(N($S349),"#,##0.00"),""))</f>
        <v/>
      </c>
      <c r="Y349" s="312"/>
      <c r="AC349" s="267" t="str">
        <f aca="false">IF(OR(N($O349)=0,N($AB349)=0),"",ROUND(N($O349)/(1+N($AB349))*N($AB349),2))</f>
        <v/>
      </c>
      <c r="AD349" s="312"/>
      <c r="AE349" s="312"/>
      <c r="AF349" s="270" t="str">
        <f aca="false">IF($AN349="","",IF($AN349=1,IF($AO349&gt;=1,"一次性·已到收款期","一次性·未到期"),$AE349&amp;" 第"&amp;$AO349&amp;"/"&amp;$AN349&amp;"期"))</f>
        <v/>
      </c>
      <c r="AG349" s="268" t="str">
        <f aca="false">IF(OR($AN349="",N($M349)=0),"",ROUND(N($K349)*$AO349/$AN349,2)+N($L349))</f>
        <v/>
      </c>
      <c r="AH349" s="268" t="str">
        <f aca="false">IF($AG349="","",MAX(0,ROUND($AG349-(N($Q349)+N($R349)+N($S349)),2)))</f>
        <v/>
      </c>
      <c r="AI349" s="268" t="str">
        <f aca="false">IF(OR(TRIM($B349&amp;$C349)="",NOT(ISNUMBER($D349))),"",SUMIFS($W$3:$W$1001,$AK$3:$AK$1001,$AK349,$D$3:$D$1001,"&lt;"&amp;$D349))</f>
        <v/>
      </c>
      <c r="AJ349" s="268" t="str">
        <f aca="false">IF(TRIM($B349&amp;$C349)="","",SUMIFS($W$3:$W$1001,$AK$3:$AK$1001,$AK349))</f>
        <v/>
      </c>
      <c r="AK349" s="270" t="str">
        <f aca="false">IF(TRIM($B349&amp;$C349)="","",TRIM($B349)&amp;"｜"&amp;TRIM($C349))</f>
        <v/>
      </c>
      <c r="AL349" s="268" t="str">
        <f aca="false">IF(TRIM($B349&amp;$C349)="","",MIN(N($O349),N($Q349)))</f>
        <v/>
      </c>
      <c r="AM349" s="271" t="str">
        <f aca="false">IF(ISNUMBER($D349),YEAR($D349),"")</f>
        <v/>
      </c>
      <c r="AN349" s="271" t="str">
        <f aca="false">IF(OR(TRIM($B349&amp;$C349)="",NOT(ISNUMBER($D349)),NOT(ISNUMBER($E349))),"",IF($E349&lt;$D349,"",IF(IF($AE349="半年付",2,IF($AE349="季度付",4,IF($AE349="月付",12,IF($AE349="半月付",24,1))))=1,1,MAX(1,ROUND(($E349-$D349+1)/365*IF($AE349="半年付",2,IF($AE349="季度付",4,IF($AE349="月付",12,IF($AE349="半月付",24,1)))),0)))))</f>
        <v/>
      </c>
      <c r="AO349" s="271" t="str">
        <f aca="true">IF($AN349="","",MIN($AN349,MAX(0,INT((TODAY()-付款宽限天数-$D349)/(($E349-$D349+1)/$AN349))+1)))</f>
        <v/>
      </c>
    </row>
    <row r="350" customFormat="false" ht="18" hidden="false" customHeight="false" outlineLevel="0" collapsed="false">
      <c r="F350" s="200" t="str">
        <f aca="true">IF(TRIM($B350&amp;$C350)="","",IF(OR(ISNUMBER(SEARCH("未",$A350)),ISNUMBER(SEARCH("送出",$A350)),AND(TRIM($A350)="",NOT(ISNUMBER($D350)),N($H350)=0)),"【合同未回】","")&amp;IF(NOT(ISNUMBER($E350)),IF(OR(ISNUMBER(SEARCH("未",$A350)),ISNUMBER(SEARCH("送出",$A350)),AND(TRIM($A350)="",NOT(ISNUMBER($D350)),N($H350)=0)),"","【未填合同期】"),IF($E350&lt;TODAY(),"【已到期】",IF($E350-TODAY()&lt;=提醒天数,"【即将到期，剩余"&amp;($E350-TODAY())&amp;"天】","【正常】")))&amp;IF(OR($AD350="安装免保",$AD350="技术免保",$AD350="质保期内"),"【"&amp;$AD350&amp;"】",""))</f>
        <v/>
      </c>
      <c r="K350" s="267" t="str">
        <f aca="false">IF(OR(N($H350)=0,N($I350)=0),"",ROUND(N($H350)*N($I350)*IF(N($J350)=0,1,N($J350)),2))</f>
        <v/>
      </c>
      <c r="M350" s="267" t="str">
        <f aca="false">IF(TRIM($B350&amp;$C350)="","",IF(AND(N($K350)=0,N($L350)=0),"",ROUND(N($K350)+N($L350),2)))</f>
        <v/>
      </c>
      <c r="S350" s="267"/>
      <c r="T350" s="268" t="str">
        <f aca="false">IF(TRIM($B350&amp;$C350)="","",IF(N($O350)=0,"",MAX(0,MIN(N($O350)-N($Q350),N($W350)))))</f>
        <v/>
      </c>
      <c r="U350" s="268" t="str">
        <f aca="false">IF(TRIM($B350&amp;$C350)="","",IF(N($Q350)&lt;=N($O350),"",N($Q350)-N($O350)))</f>
        <v/>
      </c>
      <c r="V350" s="268" t="str">
        <f aca="false">IF(OR(TRIM($B350&amp;$C350)="",$W350=""),"",MAX(0,N($W350))-N($T350))</f>
        <v/>
      </c>
      <c r="W350" s="268" t="str">
        <f aca="false">IF(TRIM($B350&amp;$C350)="","",IF(AND(N($M350)=0,N($Q350)+N($R350)+N($S350)=0),"",ROUND(N($M350)-N($Q350)-N($R350)-N($S350),2)))</f>
        <v/>
      </c>
      <c r="X350" s="269" t="str">
        <f aca="false">IF(TRIM($B350&amp;$C350)="","",IF(N($M350)=0,IF((N($Q350)+N($R350)+N($S350))=0,"—未填单价","未填单价，已收 "&amp;TEXT((N($Q350)+N($R350)+N($S350)),"#,##0.00")),IF(N($W350)&gt;0.005,"欠 "&amp;TEXT(N($W350),"#,##0.00")&amp;IF(N($T350)&gt;0,"（开票未到账 "&amp;TEXT(N($T350),"#,##0.00")&amp;"）","")&amp;IF(N($V350)&gt;0,"（未开票 "&amp;TEXT(N($V350),"#,##0.00")&amp;"）",""),IF(N($W350)&lt;-0.005,"多收 "&amp;TEXT(-N($W350),"#,##0.00"),"✔ 已结清")))&amp;IF(N($U350)&gt;0,"｜到账未开票 "&amp;TEXT(N($U350),"#,##0.00")&amp;"，待补票","")&amp;IF(N($R350)&gt;0,"｜收现 "&amp;TEXT(N($R350),"#,##0.00"),"")&amp;IF(N($S350)&gt;0,"｜收款不开票 "&amp;TEXT(N($S350),"#,##0.00"),""))</f>
        <v/>
      </c>
      <c r="Y350" s="312"/>
      <c r="AC350" s="267" t="str">
        <f aca="false">IF(OR(N($O350)=0,N($AB350)=0),"",ROUND(N($O350)/(1+N($AB350))*N($AB350),2))</f>
        <v/>
      </c>
      <c r="AD350" s="312"/>
      <c r="AE350" s="312"/>
      <c r="AF350" s="270" t="str">
        <f aca="false">IF($AN350="","",IF($AN350=1,IF($AO350&gt;=1,"一次性·已到收款期","一次性·未到期"),$AE350&amp;" 第"&amp;$AO350&amp;"/"&amp;$AN350&amp;"期"))</f>
        <v/>
      </c>
      <c r="AG350" s="268" t="str">
        <f aca="false">IF(OR($AN350="",N($M350)=0),"",ROUND(N($K350)*$AO350/$AN350,2)+N($L350))</f>
        <v/>
      </c>
      <c r="AH350" s="268" t="str">
        <f aca="false">IF($AG350="","",MAX(0,ROUND($AG350-(N($Q350)+N($R350)+N($S350)),2)))</f>
        <v/>
      </c>
      <c r="AI350" s="268" t="str">
        <f aca="false">IF(OR(TRIM($B350&amp;$C350)="",NOT(ISNUMBER($D350))),"",SUMIFS($W$3:$W$1001,$AK$3:$AK$1001,$AK350,$D$3:$D$1001,"&lt;"&amp;$D350))</f>
        <v/>
      </c>
      <c r="AJ350" s="268" t="str">
        <f aca="false">IF(TRIM($B350&amp;$C350)="","",SUMIFS($W$3:$W$1001,$AK$3:$AK$1001,$AK350))</f>
        <v/>
      </c>
      <c r="AK350" s="270" t="str">
        <f aca="false">IF(TRIM($B350&amp;$C350)="","",TRIM($B350)&amp;"｜"&amp;TRIM($C350))</f>
        <v/>
      </c>
      <c r="AL350" s="268" t="str">
        <f aca="false">IF(TRIM($B350&amp;$C350)="","",MIN(N($O350),N($Q350)))</f>
        <v/>
      </c>
      <c r="AM350" s="271" t="str">
        <f aca="false">IF(ISNUMBER($D350),YEAR($D350),"")</f>
        <v/>
      </c>
      <c r="AN350" s="271" t="str">
        <f aca="false">IF(OR(TRIM($B350&amp;$C350)="",NOT(ISNUMBER($D350)),NOT(ISNUMBER($E350))),"",IF($E350&lt;$D350,"",IF(IF($AE350="半年付",2,IF($AE350="季度付",4,IF($AE350="月付",12,IF($AE350="半月付",24,1))))=1,1,MAX(1,ROUND(($E350-$D350+1)/365*IF($AE350="半年付",2,IF($AE350="季度付",4,IF($AE350="月付",12,IF($AE350="半月付",24,1)))),0)))))</f>
        <v/>
      </c>
      <c r="AO350" s="271" t="str">
        <f aca="true">IF($AN350="","",MIN($AN350,MAX(0,INT((TODAY()-付款宽限天数-$D350)/(($E350-$D350+1)/$AN350))+1)))</f>
        <v/>
      </c>
    </row>
    <row r="351" customFormat="false" ht="18" hidden="false" customHeight="false" outlineLevel="0" collapsed="false">
      <c r="F351" s="200" t="str">
        <f aca="true">IF(TRIM($B351&amp;$C351)="","",IF(OR(ISNUMBER(SEARCH("未",$A351)),ISNUMBER(SEARCH("送出",$A351)),AND(TRIM($A351)="",NOT(ISNUMBER($D351)),N($H351)=0)),"【合同未回】","")&amp;IF(NOT(ISNUMBER($E351)),IF(OR(ISNUMBER(SEARCH("未",$A351)),ISNUMBER(SEARCH("送出",$A351)),AND(TRIM($A351)="",NOT(ISNUMBER($D351)),N($H351)=0)),"","【未填合同期】"),IF($E351&lt;TODAY(),"【已到期】",IF($E351-TODAY()&lt;=提醒天数,"【即将到期，剩余"&amp;($E351-TODAY())&amp;"天】","【正常】")))&amp;IF(OR($AD351="安装免保",$AD351="技术免保",$AD351="质保期内"),"【"&amp;$AD351&amp;"】",""))</f>
        <v/>
      </c>
      <c r="K351" s="267" t="str">
        <f aca="false">IF(OR(N($H351)=0,N($I351)=0),"",ROUND(N($H351)*N($I351)*IF(N($J351)=0,1,N($J351)),2))</f>
        <v/>
      </c>
      <c r="M351" s="267" t="str">
        <f aca="false">IF(TRIM($B351&amp;$C351)="","",IF(AND(N($K351)=0,N($L351)=0),"",ROUND(N($K351)+N($L351),2)))</f>
        <v/>
      </c>
      <c r="S351" s="267"/>
      <c r="T351" s="268" t="str">
        <f aca="false">IF(TRIM($B351&amp;$C351)="","",IF(N($O351)=0,"",MAX(0,MIN(N($O351)-N($Q351),N($W351)))))</f>
        <v/>
      </c>
      <c r="U351" s="268" t="str">
        <f aca="false">IF(TRIM($B351&amp;$C351)="","",IF(N($Q351)&lt;=N($O351),"",N($Q351)-N($O351)))</f>
        <v/>
      </c>
      <c r="V351" s="268" t="str">
        <f aca="false">IF(OR(TRIM($B351&amp;$C351)="",$W351=""),"",MAX(0,N($W351))-N($T351))</f>
        <v/>
      </c>
      <c r="W351" s="268" t="str">
        <f aca="false">IF(TRIM($B351&amp;$C351)="","",IF(AND(N($M351)=0,N($Q351)+N($R351)+N($S351)=0),"",ROUND(N($M351)-N($Q351)-N($R351)-N($S351),2)))</f>
        <v/>
      </c>
      <c r="X351" s="269" t="str">
        <f aca="false">IF(TRIM($B351&amp;$C351)="","",IF(N($M351)=0,IF((N($Q351)+N($R351)+N($S351))=0,"—未填单价","未填单价，已收 "&amp;TEXT((N($Q351)+N($R351)+N($S351)),"#,##0.00")),IF(N($W351)&gt;0.005,"欠 "&amp;TEXT(N($W351),"#,##0.00")&amp;IF(N($T351)&gt;0,"（开票未到账 "&amp;TEXT(N($T351),"#,##0.00")&amp;"）","")&amp;IF(N($V351)&gt;0,"（未开票 "&amp;TEXT(N($V351),"#,##0.00")&amp;"）",""),IF(N($W351)&lt;-0.005,"多收 "&amp;TEXT(-N($W351),"#,##0.00"),"✔ 已结清")))&amp;IF(N($U351)&gt;0,"｜到账未开票 "&amp;TEXT(N($U351),"#,##0.00")&amp;"，待补票","")&amp;IF(N($R351)&gt;0,"｜收现 "&amp;TEXT(N($R351),"#,##0.00"),"")&amp;IF(N($S351)&gt;0,"｜收款不开票 "&amp;TEXT(N($S351),"#,##0.00"),""))</f>
        <v/>
      </c>
      <c r="Y351" s="312"/>
      <c r="AC351" s="267" t="str">
        <f aca="false">IF(OR(N($O351)=0,N($AB351)=0),"",ROUND(N($O351)/(1+N($AB351))*N($AB351),2))</f>
        <v/>
      </c>
      <c r="AD351" s="312"/>
      <c r="AE351" s="312"/>
      <c r="AF351" s="270" t="str">
        <f aca="false">IF($AN351="","",IF($AN351=1,IF($AO351&gt;=1,"一次性·已到收款期","一次性·未到期"),$AE351&amp;" 第"&amp;$AO351&amp;"/"&amp;$AN351&amp;"期"))</f>
        <v/>
      </c>
      <c r="AG351" s="268" t="str">
        <f aca="false">IF(OR($AN351="",N($M351)=0),"",ROUND(N($K351)*$AO351/$AN351,2)+N($L351))</f>
        <v/>
      </c>
      <c r="AH351" s="268" t="str">
        <f aca="false">IF($AG351="","",MAX(0,ROUND($AG351-(N($Q351)+N($R351)+N($S351)),2)))</f>
        <v/>
      </c>
      <c r="AI351" s="268" t="str">
        <f aca="false">IF(OR(TRIM($B351&amp;$C351)="",NOT(ISNUMBER($D351))),"",SUMIFS($W$3:$W$1001,$AK$3:$AK$1001,$AK351,$D$3:$D$1001,"&lt;"&amp;$D351))</f>
        <v/>
      </c>
      <c r="AJ351" s="268" t="str">
        <f aca="false">IF(TRIM($B351&amp;$C351)="","",SUMIFS($W$3:$W$1001,$AK$3:$AK$1001,$AK351))</f>
        <v/>
      </c>
      <c r="AK351" s="270" t="str">
        <f aca="false">IF(TRIM($B351&amp;$C351)="","",TRIM($B351)&amp;"｜"&amp;TRIM($C351))</f>
        <v/>
      </c>
      <c r="AL351" s="268" t="str">
        <f aca="false">IF(TRIM($B351&amp;$C351)="","",MIN(N($O351),N($Q351)))</f>
        <v/>
      </c>
      <c r="AM351" s="271" t="str">
        <f aca="false">IF(ISNUMBER($D351),YEAR($D351),"")</f>
        <v/>
      </c>
      <c r="AN351" s="271" t="str">
        <f aca="false">IF(OR(TRIM($B351&amp;$C351)="",NOT(ISNUMBER($D351)),NOT(ISNUMBER($E351))),"",IF($E351&lt;$D351,"",IF(IF($AE351="半年付",2,IF($AE351="季度付",4,IF($AE351="月付",12,IF($AE351="半月付",24,1))))=1,1,MAX(1,ROUND(($E351-$D351+1)/365*IF($AE351="半年付",2,IF($AE351="季度付",4,IF($AE351="月付",12,IF($AE351="半月付",24,1)))),0)))))</f>
        <v/>
      </c>
      <c r="AO351" s="271" t="str">
        <f aca="true">IF($AN351="","",MIN($AN351,MAX(0,INT((TODAY()-付款宽限天数-$D351)/(($E351-$D351+1)/$AN351))+1)))</f>
        <v/>
      </c>
    </row>
    <row r="352" customFormat="false" ht="18" hidden="false" customHeight="false" outlineLevel="0" collapsed="false">
      <c r="F352" s="200" t="str">
        <f aca="true">IF(TRIM($B352&amp;$C352)="","",IF(OR(ISNUMBER(SEARCH("未",$A352)),ISNUMBER(SEARCH("送出",$A352)),AND(TRIM($A352)="",NOT(ISNUMBER($D352)),N($H352)=0)),"【合同未回】","")&amp;IF(NOT(ISNUMBER($E352)),IF(OR(ISNUMBER(SEARCH("未",$A352)),ISNUMBER(SEARCH("送出",$A352)),AND(TRIM($A352)="",NOT(ISNUMBER($D352)),N($H352)=0)),"","【未填合同期】"),IF($E352&lt;TODAY(),"【已到期】",IF($E352-TODAY()&lt;=提醒天数,"【即将到期，剩余"&amp;($E352-TODAY())&amp;"天】","【正常】")))&amp;IF(OR($AD352="安装免保",$AD352="技术免保",$AD352="质保期内"),"【"&amp;$AD352&amp;"】",""))</f>
        <v/>
      </c>
      <c r="K352" s="267" t="str">
        <f aca="false">IF(OR(N($H352)=0,N($I352)=0),"",ROUND(N($H352)*N($I352)*IF(N($J352)=0,1,N($J352)),2))</f>
        <v/>
      </c>
      <c r="M352" s="267" t="str">
        <f aca="false">IF(TRIM($B352&amp;$C352)="","",IF(AND(N($K352)=0,N($L352)=0),"",ROUND(N($K352)+N($L352),2)))</f>
        <v/>
      </c>
      <c r="S352" s="267"/>
      <c r="T352" s="268" t="str">
        <f aca="false">IF(TRIM($B352&amp;$C352)="","",IF(N($O352)=0,"",MAX(0,MIN(N($O352)-N($Q352),N($W352)))))</f>
        <v/>
      </c>
      <c r="U352" s="268" t="str">
        <f aca="false">IF(TRIM($B352&amp;$C352)="","",IF(N($Q352)&lt;=N($O352),"",N($Q352)-N($O352)))</f>
        <v/>
      </c>
      <c r="V352" s="268" t="str">
        <f aca="false">IF(OR(TRIM($B352&amp;$C352)="",$W352=""),"",MAX(0,N($W352))-N($T352))</f>
        <v/>
      </c>
      <c r="W352" s="268" t="str">
        <f aca="false">IF(TRIM($B352&amp;$C352)="","",IF(AND(N($M352)=0,N($Q352)+N($R352)+N($S352)=0),"",ROUND(N($M352)-N($Q352)-N($R352)-N($S352),2)))</f>
        <v/>
      </c>
      <c r="X352" s="269" t="str">
        <f aca="false">IF(TRIM($B352&amp;$C352)="","",IF(N($M352)=0,IF((N($Q352)+N($R352)+N($S352))=0,"—未填单价","未填单价，已收 "&amp;TEXT((N($Q352)+N($R352)+N($S352)),"#,##0.00")),IF(N($W352)&gt;0.005,"欠 "&amp;TEXT(N($W352),"#,##0.00")&amp;IF(N($T352)&gt;0,"（开票未到账 "&amp;TEXT(N($T352),"#,##0.00")&amp;"）","")&amp;IF(N($V352)&gt;0,"（未开票 "&amp;TEXT(N($V352),"#,##0.00")&amp;"）",""),IF(N($W352)&lt;-0.005,"多收 "&amp;TEXT(-N($W352),"#,##0.00"),"✔ 已结清")))&amp;IF(N($U352)&gt;0,"｜到账未开票 "&amp;TEXT(N($U352),"#,##0.00")&amp;"，待补票","")&amp;IF(N($R352)&gt;0,"｜收现 "&amp;TEXT(N($R352),"#,##0.00"),"")&amp;IF(N($S352)&gt;0,"｜收款不开票 "&amp;TEXT(N($S352),"#,##0.00"),""))</f>
        <v/>
      </c>
      <c r="Y352" s="312"/>
      <c r="AC352" s="267" t="str">
        <f aca="false">IF(OR(N($O352)=0,N($AB352)=0),"",ROUND(N($O352)/(1+N($AB352))*N($AB352),2))</f>
        <v/>
      </c>
      <c r="AD352" s="312"/>
      <c r="AE352" s="312"/>
      <c r="AF352" s="270" t="str">
        <f aca="false">IF($AN352="","",IF($AN352=1,IF($AO352&gt;=1,"一次性·已到收款期","一次性·未到期"),$AE352&amp;" 第"&amp;$AO352&amp;"/"&amp;$AN352&amp;"期"))</f>
        <v/>
      </c>
      <c r="AG352" s="268" t="str">
        <f aca="false">IF(OR($AN352="",N($M352)=0),"",ROUND(N($K352)*$AO352/$AN352,2)+N($L352))</f>
        <v/>
      </c>
      <c r="AH352" s="268" t="str">
        <f aca="false">IF($AG352="","",MAX(0,ROUND($AG352-(N($Q352)+N($R352)+N($S352)),2)))</f>
        <v/>
      </c>
      <c r="AI352" s="268" t="str">
        <f aca="false">IF(OR(TRIM($B352&amp;$C352)="",NOT(ISNUMBER($D352))),"",SUMIFS($W$3:$W$1001,$AK$3:$AK$1001,$AK352,$D$3:$D$1001,"&lt;"&amp;$D352))</f>
        <v/>
      </c>
      <c r="AJ352" s="268" t="str">
        <f aca="false">IF(TRIM($B352&amp;$C352)="","",SUMIFS($W$3:$W$1001,$AK$3:$AK$1001,$AK352))</f>
        <v/>
      </c>
      <c r="AK352" s="270" t="str">
        <f aca="false">IF(TRIM($B352&amp;$C352)="","",TRIM($B352)&amp;"｜"&amp;TRIM($C352))</f>
        <v/>
      </c>
      <c r="AL352" s="268" t="str">
        <f aca="false">IF(TRIM($B352&amp;$C352)="","",MIN(N($O352),N($Q352)))</f>
        <v/>
      </c>
      <c r="AM352" s="271" t="str">
        <f aca="false">IF(ISNUMBER($D352),YEAR($D352),"")</f>
        <v/>
      </c>
      <c r="AN352" s="271" t="str">
        <f aca="false">IF(OR(TRIM($B352&amp;$C352)="",NOT(ISNUMBER($D352)),NOT(ISNUMBER($E352))),"",IF($E352&lt;$D352,"",IF(IF($AE352="半年付",2,IF($AE352="季度付",4,IF($AE352="月付",12,IF($AE352="半月付",24,1))))=1,1,MAX(1,ROUND(($E352-$D352+1)/365*IF($AE352="半年付",2,IF($AE352="季度付",4,IF($AE352="月付",12,IF($AE352="半月付",24,1)))),0)))))</f>
        <v/>
      </c>
      <c r="AO352" s="271" t="str">
        <f aca="true">IF($AN352="","",MIN($AN352,MAX(0,INT((TODAY()-付款宽限天数-$D352)/(($E352-$D352+1)/$AN352))+1)))</f>
        <v/>
      </c>
    </row>
    <row r="353" customFormat="false" ht="18" hidden="false" customHeight="false" outlineLevel="0" collapsed="false">
      <c r="F353" s="200" t="str">
        <f aca="true">IF(TRIM($B353&amp;$C353)="","",IF(OR(ISNUMBER(SEARCH("未",$A353)),ISNUMBER(SEARCH("送出",$A353)),AND(TRIM($A353)="",NOT(ISNUMBER($D353)),N($H353)=0)),"【合同未回】","")&amp;IF(NOT(ISNUMBER($E353)),IF(OR(ISNUMBER(SEARCH("未",$A353)),ISNUMBER(SEARCH("送出",$A353)),AND(TRIM($A353)="",NOT(ISNUMBER($D353)),N($H353)=0)),"","【未填合同期】"),IF($E353&lt;TODAY(),"【已到期】",IF($E353-TODAY()&lt;=提醒天数,"【即将到期，剩余"&amp;($E353-TODAY())&amp;"天】","【正常】")))&amp;IF(OR($AD353="安装免保",$AD353="技术免保",$AD353="质保期内"),"【"&amp;$AD353&amp;"】",""))</f>
        <v/>
      </c>
      <c r="K353" s="267" t="str">
        <f aca="false">IF(OR(N($H353)=0,N($I353)=0),"",ROUND(N($H353)*N($I353)*IF(N($J353)=0,1,N($J353)),2))</f>
        <v/>
      </c>
      <c r="M353" s="267" t="str">
        <f aca="false">IF(TRIM($B353&amp;$C353)="","",IF(AND(N($K353)=0,N($L353)=0),"",ROUND(N($K353)+N($L353),2)))</f>
        <v/>
      </c>
      <c r="S353" s="267"/>
      <c r="T353" s="268" t="str">
        <f aca="false">IF(TRIM($B353&amp;$C353)="","",IF(N($O353)=0,"",MAX(0,MIN(N($O353)-N($Q353),N($W353)))))</f>
        <v/>
      </c>
      <c r="U353" s="268" t="str">
        <f aca="false">IF(TRIM($B353&amp;$C353)="","",IF(N($Q353)&lt;=N($O353),"",N($Q353)-N($O353)))</f>
        <v/>
      </c>
      <c r="V353" s="268" t="str">
        <f aca="false">IF(OR(TRIM($B353&amp;$C353)="",$W353=""),"",MAX(0,N($W353))-N($T353))</f>
        <v/>
      </c>
      <c r="W353" s="268" t="str">
        <f aca="false">IF(TRIM($B353&amp;$C353)="","",IF(AND(N($M353)=0,N($Q353)+N($R353)+N($S353)=0),"",ROUND(N($M353)-N($Q353)-N($R353)-N($S353),2)))</f>
        <v/>
      </c>
      <c r="X353" s="269" t="str">
        <f aca="false">IF(TRIM($B353&amp;$C353)="","",IF(N($M353)=0,IF((N($Q353)+N($R353)+N($S353))=0,"—未填单价","未填单价，已收 "&amp;TEXT((N($Q353)+N($R353)+N($S353)),"#,##0.00")),IF(N($W353)&gt;0.005,"欠 "&amp;TEXT(N($W353),"#,##0.00")&amp;IF(N($T353)&gt;0,"（开票未到账 "&amp;TEXT(N($T353),"#,##0.00")&amp;"）","")&amp;IF(N($V353)&gt;0,"（未开票 "&amp;TEXT(N($V353),"#,##0.00")&amp;"）",""),IF(N($W353)&lt;-0.005,"多收 "&amp;TEXT(-N($W353),"#,##0.00"),"✔ 已结清")))&amp;IF(N($U353)&gt;0,"｜到账未开票 "&amp;TEXT(N($U353),"#,##0.00")&amp;"，待补票","")&amp;IF(N($R353)&gt;0,"｜收现 "&amp;TEXT(N($R353),"#,##0.00"),"")&amp;IF(N($S353)&gt;0,"｜收款不开票 "&amp;TEXT(N($S353),"#,##0.00"),""))</f>
        <v/>
      </c>
      <c r="Y353" s="312"/>
      <c r="AC353" s="267" t="str">
        <f aca="false">IF(OR(N($O353)=0,N($AB353)=0),"",ROUND(N($O353)/(1+N($AB353))*N($AB353),2))</f>
        <v/>
      </c>
      <c r="AD353" s="312"/>
      <c r="AE353" s="312"/>
      <c r="AF353" s="270" t="str">
        <f aca="false">IF($AN353="","",IF($AN353=1,IF($AO353&gt;=1,"一次性·已到收款期","一次性·未到期"),$AE353&amp;" 第"&amp;$AO353&amp;"/"&amp;$AN353&amp;"期"))</f>
        <v/>
      </c>
      <c r="AG353" s="268" t="str">
        <f aca="false">IF(OR($AN353="",N($M353)=0),"",ROUND(N($K353)*$AO353/$AN353,2)+N($L353))</f>
        <v/>
      </c>
      <c r="AH353" s="268" t="str">
        <f aca="false">IF($AG353="","",MAX(0,ROUND($AG353-(N($Q353)+N($R353)+N($S353)),2)))</f>
        <v/>
      </c>
      <c r="AI353" s="268" t="str">
        <f aca="false">IF(OR(TRIM($B353&amp;$C353)="",NOT(ISNUMBER($D353))),"",SUMIFS($W$3:$W$1001,$AK$3:$AK$1001,$AK353,$D$3:$D$1001,"&lt;"&amp;$D353))</f>
        <v/>
      </c>
      <c r="AJ353" s="268" t="str">
        <f aca="false">IF(TRIM($B353&amp;$C353)="","",SUMIFS($W$3:$W$1001,$AK$3:$AK$1001,$AK353))</f>
        <v/>
      </c>
      <c r="AK353" s="270" t="str">
        <f aca="false">IF(TRIM($B353&amp;$C353)="","",TRIM($B353)&amp;"｜"&amp;TRIM($C353))</f>
        <v/>
      </c>
      <c r="AL353" s="268" t="str">
        <f aca="false">IF(TRIM($B353&amp;$C353)="","",MIN(N($O353),N($Q353)))</f>
        <v/>
      </c>
      <c r="AM353" s="271" t="str">
        <f aca="false">IF(ISNUMBER($D353),YEAR($D353),"")</f>
        <v/>
      </c>
      <c r="AN353" s="271" t="str">
        <f aca="false">IF(OR(TRIM($B353&amp;$C353)="",NOT(ISNUMBER($D353)),NOT(ISNUMBER($E353))),"",IF($E353&lt;$D353,"",IF(IF($AE353="半年付",2,IF($AE353="季度付",4,IF($AE353="月付",12,IF($AE353="半月付",24,1))))=1,1,MAX(1,ROUND(($E353-$D353+1)/365*IF($AE353="半年付",2,IF($AE353="季度付",4,IF($AE353="月付",12,IF($AE353="半月付",24,1)))),0)))))</f>
        <v/>
      </c>
      <c r="AO353" s="271" t="str">
        <f aca="true">IF($AN353="","",MIN($AN353,MAX(0,INT((TODAY()-付款宽限天数-$D353)/(($E353-$D353+1)/$AN353))+1)))</f>
        <v/>
      </c>
    </row>
    <row r="354" customFormat="false" ht="18" hidden="false" customHeight="false" outlineLevel="0" collapsed="false">
      <c r="F354" s="200" t="str">
        <f aca="true">IF(TRIM($B354&amp;$C354)="","",IF(OR(ISNUMBER(SEARCH("未",$A354)),ISNUMBER(SEARCH("送出",$A354)),AND(TRIM($A354)="",NOT(ISNUMBER($D354)),N($H354)=0)),"【合同未回】","")&amp;IF(NOT(ISNUMBER($E354)),IF(OR(ISNUMBER(SEARCH("未",$A354)),ISNUMBER(SEARCH("送出",$A354)),AND(TRIM($A354)="",NOT(ISNUMBER($D354)),N($H354)=0)),"","【未填合同期】"),IF($E354&lt;TODAY(),"【已到期】",IF($E354-TODAY()&lt;=提醒天数,"【即将到期，剩余"&amp;($E354-TODAY())&amp;"天】","【正常】")))&amp;IF(OR($AD354="安装免保",$AD354="技术免保",$AD354="质保期内"),"【"&amp;$AD354&amp;"】",""))</f>
        <v/>
      </c>
      <c r="K354" s="267" t="str">
        <f aca="false">IF(OR(N($H354)=0,N($I354)=0),"",ROUND(N($H354)*N($I354)*IF(N($J354)=0,1,N($J354)),2))</f>
        <v/>
      </c>
      <c r="M354" s="267" t="str">
        <f aca="false">IF(TRIM($B354&amp;$C354)="","",IF(AND(N($K354)=0,N($L354)=0),"",ROUND(N($K354)+N($L354),2)))</f>
        <v/>
      </c>
      <c r="S354" s="267"/>
      <c r="T354" s="268" t="str">
        <f aca="false">IF(TRIM($B354&amp;$C354)="","",IF(N($O354)=0,"",MAX(0,MIN(N($O354)-N($Q354),N($W354)))))</f>
        <v/>
      </c>
      <c r="U354" s="268" t="str">
        <f aca="false">IF(TRIM($B354&amp;$C354)="","",IF(N($Q354)&lt;=N($O354),"",N($Q354)-N($O354)))</f>
        <v/>
      </c>
      <c r="V354" s="268" t="str">
        <f aca="false">IF(OR(TRIM($B354&amp;$C354)="",$W354=""),"",MAX(0,N($W354))-N($T354))</f>
        <v/>
      </c>
      <c r="W354" s="268" t="str">
        <f aca="false">IF(TRIM($B354&amp;$C354)="","",IF(AND(N($M354)=0,N($Q354)+N($R354)+N($S354)=0),"",ROUND(N($M354)-N($Q354)-N($R354)-N($S354),2)))</f>
        <v/>
      </c>
      <c r="X354" s="269" t="str">
        <f aca="false">IF(TRIM($B354&amp;$C354)="","",IF(N($M354)=0,IF((N($Q354)+N($R354)+N($S354))=0,"—未填单价","未填单价，已收 "&amp;TEXT((N($Q354)+N($R354)+N($S354)),"#,##0.00")),IF(N($W354)&gt;0.005,"欠 "&amp;TEXT(N($W354),"#,##0.00")&amp;IF(N($T354)&gt;0,"（开票未到账 "&amp;TEXT(N($T354),"#,##0.00")&amp;"）","")&amp;IF(N($V354)&gt;0,"（未开票 "&amp;TEXT(N($V354),"#,##0.00")&amp;"）",""),IF(N($W354)&lt;-0.005,"多收 "&amp;TEXT(-N($W354),"#,##0.00"),"✔ 已结清")))&amp;IF(N($U354)&gt;0,"｜到账未开票 "&amp;TEXT(N($U354),"#,##0.00")&amp;"，待补票","")&amp;IF(N($R354)&gt;0,"｜收现 "&amp;TEXT(N($R354),"#,##0.00"),"")&amp;IF(N($S354)&gt;0,"｜收款不开票 "&amp;TEXT(N($S354),"#,##0.00"),""))</f>
        <v/>
      </c>
      <c r="Y354" s="312"/>
      <c r="AC354" s="267" t="str">
        <f aca="false">IF(OR(N($O354)=0,N($AB354)=0),"",ROUND(N($O354)/(1+N($AB354))*N($AB354),2))</f>
        <v/>
      </c>
      <c r="AD354" s="312"/>
      <c r="AE354" s="312"/>
      <c r="AF354" s="270" t="str">
        <f aca="false">IF($AN354="","",IF($AN354=1,IF($AO354&gt;=1,"一次性·已到收款期","一次性·未到期"),$AE354&amp;" 第"&amp;$AO354&amp;"/"&amp;$AN354&amp;"期"))</f>
        <v/>
      </c>
      <c r="AG354" s="268" t="str">
        <f aca="false">IF(OR($AN354="",N($M354)=0),"",ROUND(N($K354)*$AO354/$AN354,2)+N($L354))</f>
        <v/>
      </c>
      <c r="AH354" s="268" t="str">
        <f aca="false">IF($AG354="","",MAX(0,ROUND($AG354-(N($Q354)+N($R354)+N($S354)),2)))</f>
        <v/>
      </c>
      <c r="AI354" s="268" t="str">
        <f aca="false">IF(OR(TRIM($B354&amp;$C354)="",NOT(ISNUMBER($D354))),"",SUMIFS($W$3:$W$1001,$AK$3:$AK$1001,$AK354,$D$3:$D$1001,"&lt;"&amp;$D354))</f>
        <v/>
      </c>
      <c r="AJ354" s="268" t="str">
        <f aca="false">IF(TRIM($B354&amp;$C354)="","",SUMIFS($W$3:$W$1001,$AK$3:$AK$1001,$AK354))</f>
        <v/>
      </c>
      <c r="AK354" s="270" t="str">
        <f aca="false">IF(TRIM($B354&amp;$C354)="","",TRIM($B354)&amp;"｜"&amp;TRIM($C354))</f>
        <v/>
      </c>
      <c r="AL354" s="268" t="str">
        <f aca="false">IF(TRIM($B354&amp;$C354)="","",MIN(N($O354),N($Q354)))</f>
        <v/>
      </c>
      <c r="AM354" s="271" t="str">
        <f aca="false">IF(ISNUMBER($D354),YEAR($D354),"")</f>
        <v/>
      </c>
      <c r="AN354" s="271" t="str">
        <f aca="false">IF(OR(TRIM($B354&amp;$C354)="",NOT(ISNUMBER($D354)),NOT(ISNUMBER($E354))),"",IF($E354&lt;$D354,"",IF(IF($AE354="半年付",2,IF($AE354="季度付",4,IF($AE354="月付",12,IF($AE354="半月付",24,1))))=1,1,MAX(1,ROUND(($E354-$D354+1)/365*IF($AE354="半年付",2,IF($AE354="季度付",4,IF($AE354="月付",12,IF($AE354="半月付",24,1)))),0)))))</f>
        <v/>
      </c>
      <c r="AO354" s="271" t="str">
        <f aca="true">IF($AN354="","",MIN($AN354,MAX(0,INT((TODAY()-付款宽限天数-$D354)/(($E354-$D354+1)/$AN354))+1)))</f>
        <v/>
      </c>
    </row>
    <row r="355" customFormat="false" ht="18" hidden="false" customHeight="false" outlineLevel="0" collapsed="false">
      <c r="F355" s="200" t="str">
        <f aca="true">IF(TRIM($B355&amp;$C355)="","",IF(OR(ISNUMBER(SEARCH("未",$A355)),ISNUMBER(SEARCH("送出",$A355)),AND(TRIM($A355)="",NOT(ISNUMBER($D355)),N($H355)=0)),"【合同未回】","")&amp;IF(NOT(ISNUMBER($E355)),IF(OR(ISNUMBER(SEARCH("未",$A355)),ISNUMBER(SEARCH("送出",$A355)),AND(TRIM($A355)="",NOT(ISNUMBER($D355)),N($H355)=0)),"","【未填合同期】"),IF($E355&lt;TODAY(),"【已到期】",IF($E355-TODAY()&lt;=提醒天数,"【即将到期，剩余"&amp;($E355-TODAY())&amp;"天】","【正常】")))&amp;IF(OR($AD355="安装免保",$AD355="技术免保",$AD355="质保期内"),"【"&amp;$AD355&amp;"】",""))</f>
        <v/>
      </c>
      <c r="K355" s="267" t="str">
        <f aca="false">IF(OR(N($H355)=0,N($I355)=0),"",ROUND(N($H355)*N($I355)*IF(N($J355)=0,1,N($J355)),2))</f>
        <v/>
      </c>
      <c r="M355" s="267" t="str">
        <f aca="false">IF(TRIM($B355&amp;$C355)="","",IF(AND(N($K355)=0,N($L355)=0),"",ROUND(N($K355)+N($L355),2)))</f>
        <v/>
      </c>
      <c r="S355" s="267"/>
      <c r="T355" s="268" t="str">
        <f aca="false">IF(TRIM($B355&amp;$C355)="","",IF(N($O355)=0,"",MAX(0,MIN(N($O355)-N($Q355),N($W355)))))</f>
        <v/>
      </c>
      <c r="U355" s="268" t="str">
        <f aca="false">IF(TRIM($B355&amp;$C355)="","",IF(N($Q355)&lt;=N($O355),"",N($Q355)-N($O355)))</f>
        <v/>
      </c>
      <c r="V355" s="268" t="str">
        <f aca="false">IF(OR(TRIM($B355&amp;$C355)="",$W355=""),"",MAX(0,N($W355))-N($T355))</f>
        <v/>
      </c>
      <c r="W355" s="268" t="str">
        <f aca="false">IF(TRIM($B355&amp;$C355)="","",IF(AND(N($M355)=0,N($Q355)+N($R355)+N($S355)=0),"",ROUND(N($M355)-N($Q355)-N($R355)-N($S355),2)))</f>
        <v/>
      </c>
      <c r="X355" s="269" t="str">
        <f aca="false">IF(TRIM($B355&amp;$C355)="","",IF(N($M355)=0,IF((N($Q355)+N($R355)+N($S355))=0,"—未填单价","未填单价，已收 "&amp;TEXT((N($Q355)+N($R355)+N($S355)),"#,##0.00")),IF(N($W355)&gt;0.005,"欠 "&amp;TEXT(N($W355),"#,##0.00")&amp;IF(N($T355)&gt;0,"（开票未到账 "&amp;TEXT(N($T355),"#,##0.00")&amp;"）","")&amp;IF(N($V355)&gt;0,"（未开票 "&amp;TEXT(N($V355),"#,##0.00")&amp;"）",""),IF(N($W355)&lt;-0.005,"多收 "&amp;TEXT(-N($W355),"#,##0.00"),"✔ 已结清")))&amp;IF(N($U355)&gt;0,"｜到账未开票 "&amp;TEXT(N($U355),"#,##0.00")&amp;"，待补票","")&amp;IF(N($R355)&gt;0,"｜收现 "&amp;TEXT(N($R355),"#,##0.00"),"")&amp;IF(N($S355)&gt;0,"｜收款不开票 "&amp;TEXT(N($S355),"#,##0.00"),""))</f>
        <v/>
      </c>
      <c r="Y355" s="312"/>
      <c r="AC355" s="267" t="str">
        <f aca="false">IF(OR(N($O355)=0,N($AB355)=0),"",ROUND(N($O355)/(1+N($AB355))*N($AB355),2))</f>
        <v/>
      </c>
      <c r="AD355" s="312"/>
      <c r="AE355" s="312"/>
      <c r="AF355" s="270" t="str">
        <f aca="false">IF($AN355="","",IF($AN355=1,IF($AO355&gt;=1,"一次性·已到收款期","一次性·未到期"),$AE355&amp;" 第"&amp;$AO355&amp;"/"&amp;$AN355&amp;"期"))</f>
        <v/>
      </c>
      <c r="AG355" s="268" t="str">
        <f aca="false">IF(OR($AN355="",N($M355)=0),"",ROUND(N($K355)*$AO355/$AN355,2)+N($L355))</f>
        <v/>
      </c>
      <c r="AH355" s="268" t="str">
        <f aca="false">IF($AG355="","",MAX(0,ROUND($AG355-(N($Q355)+N($R355)+N($S355)),2)))</f>
        <v/>
      </c>
      <c r="AI355" s="268" t="str">
        <f aca="false">IF(OR(TRIM($B355&amp;$C355)="",NOT(ISNUMBER($D355))),"",SUMIFS($W$3:$W$1001,$AK$3:$AK$1001,$AK355,$D$3:$D$1001,"&lt;"&amp;$D355))</f>
        <v/>
      </c>
      <c r="AJ355" s="268" t="str">
        <f aca="false">IF(TRIM($B355&amp;$C355)="","",SUMIFS($W$3:$W$1001,$AK$3:$AK$1001,$AK355))</f>
        <v/>
      </c>
      <c r="AK355" s="270" t="str">
        <f aca="false">IF(TRIM($B355&amp;$C355)="","",TRIM($B355)&amp;"｜"&amp;TRIM($C355))</f>
        <v/>
      </c>
      <c r="AL355" s="268" t="str">
        <f aca="false">IF(TRIM($B355&amp;$C355)="","",MIN(N($O355),N($Q355)))</f>
        <v/>
      </c>
      <c r="AM355" s="271" t="str">
        <f aca="false">IF(ISNUMBER($D355),YEAR($D355),"")</f>
        <v/>
      </c>
      <c r="AN355" s="271" t="str">
        <f aca="false">IF(OR(TRIM($B355&amp;$C355)="",NOT(ISNUMBER($D355)),NOT(ISNUMBER($E355))),"",IF($E355&lt;$D355,"",IF(IF($AE355="半年付",2,IF($AE355="季度付",4,IF($AE355="月付",12,IF($AE355="半月付",24,1))))=1,1,MAX(1,ROUND(($E355-$D355+1)/365*IF($AE355="半年付",2,IF($AE355="季度付",4,IF($AE355="月付",12,IF($AE355="半月付",24,1)))),0)))))</f>
        <v/>
      </c>
      <c r="AO355" s="271" t="str">
        <f aca="true">IF($AN355="","",MIN($AN355,MAX(0,INT((TODAY()-付款宽限天数-$D355)/(($E355-$D355+1)/$AN355))+1)))</f>
        <v/>
      </c>
    </row>
    <row r="356" customFormat="false" ht="18" hidden="false" customHeight="false" outlineLevel="0" collapsed="false">
      <c r="F356" s="200" t="str">
        <f aca="true">IF(TRIM($B356&amp;$C356)="","",IF(OR(ISNUMBER(SEARCH("未",$A356)),ISNUMBER(SEARCH("送出",$A356)),AND(TRIM($A356)="",NOT(ISNUMBER($D356)),N($H356)=0)),"【合同未回】","")&amp;IF(NOT(ISNUMBER($E356)),IF(OR(ISNUMBER(SEARCH("未",$A356)),ISNUMBER(SEARCH("送出",$A356)),AND(TRIM($A356)="",NOT(ISNUMBER($D356)),N($H356)=0)),"","【未填合同期】"),IF($E356&lt;TODAY(),"【已到期】",IF($E356-TODAY()&lt;=提醒天数,"【即将到期，剩余"&amp;($E356-TODAY())&amp;"天】","【正常】")))&amp;IF(OR($AD356="安装免保",$AD356="技术免保",$AD356="质保期内"),"【"&amp;$AD356&amp;"】",""))</f>
        <v/>
      </c>
      <c r="K356" s="267" t="str">
        <f aca="false">IF(OR(N($H356)=0,N($I356)=0),"",ROUND(N($H356)*N($I356)*IF(N($J356)=0,1,N($J356)),2))</f>
        <v/>
      </c>
      <c r="M356" s="267" t="str">
        <f aca="false">IF(TRIM($B356&amp;$C356)="","",IF(AND(N($K356)=0,N($L356)=0),"",ROUND(N($K356)+N($L356),2)))</f>
        <v/>
      </c>
      <c r="S356" s="267"/>
      <c r="T356" s="268" t="str">
        <f aca="false">IF(TRIM($B356&amp;$C356)="","",IF(N($O356)=0,"",MAX(0,MIN(N($O356)-N($Q356),N($W356)))))</f>
        <v/>
      </c>
      <c r="U356" s="268" t="str">
        <f aca="false">IF(TRIM($B356&amp;$C356)="","",IF(N($Q356)&lt;=N($O356),"",N($Q356)-N($O356)))</f>
        <v/>
      </c>
      <c r="V356" s="268" t="str">
        <f aca="false">IF(OR(TRIM($B356&amp;$C356)="",$W356=""),"",MAX(0,N($W356))-N($T356))</f>
        <v/>
      </c>
      <c r="W356" s="268" t="str">
        <f aca="false">IF(TRIM($B356&amp;$C356)="","",IF(AND(N($M356)=0,N($Q356)+N($R356)+N($S356)=0),"",ROUND(N($M356)-N($Q356)-N($R356)-N($S356),2)))</f>
        <v/>
      </c>
      <c r="X356" s="269" t="str">
        <f aca="false">IF(TRIM($B356&amp;$C356)="","",IF(N($M356)=0,IF((N($Q356)+N($R356)+N($S356))=0,"—未填单价","未填单价，已收 "&amp;TEXT((N($Q356)+N($R356)+N($S356)),"#,##0.00")),IF(N($W356)&gt;0.005,"欠 "&amp;TEXT(N($W356),"#,##0.00")&amp;IF(N($T356)&gt;0,"（开票未到账 "&amp;TEXT(N($T356),"#,##0.00")&amp;"）","")&amp;IF(N($V356)&gt;0,"（未开票 "&amp;TEXT(N($V356),"#,##0.00")&amp;"）",""),IF(N($W356)&lt;-0.005,"多收 "&amp;TEXT(-N($W356),"#,##0.00"),"✔ 已结清")))&amp;IF(N($U356)&gt;0,"｜到账未开票 "&amp;TEXT(N($U356),"#,##0.00")&amp;"，待补票","")&amp;IF(N($R356)&gt;0,"｜收现 "&amp;TEXT(N($R356),"#,##0.00"),"")&amp;IF(N($S356)&gt;0,"｜收款不开票 "&amp;TEXT(N($S356),"#,##0.00"),""))</f>
        <v/>
      </c>
      <c r="Y356" s="312"/>
      <c r="AC356" s="267" t="str">
        <f aca="false">IF(OR(N($O356)=0,N($AB356)=0),"",ROUND(N($O356)/(1+N($AB356))*N($AB356),2))</f>
        <v/>
      </c>
      <c r="AD356" s="312"/>
      <c r="AE356" s="312"/>
      <c r="AF356" s="270" t="str">
        <f aca="false">IF($AN356="","",IF($AN356=1,IF($AO356&gt;=1,"一次性·已到收款期","一次性·未到期"),$AE356&amp;" 第"&amp;$AO356&amp;"/"&amp;$AN356&amp;"期"))</f>
        <v/>
      </c>
      <c r="AG356" s="268" t="str">
        <f aca="false">IF(OR($AN356="",N($M356)=0),"",ROUND(N($K356)*$AO356/$AN356,2)+N($L356))</f>
        <v/>
      </c>
      <c r="AH356" s="268" t="str">
        <f aca="false">IF($AG356="","",MAX(0,ROUND($AG356-(N($Q356)+N($R356)+N($S356)),2)))</f>
        <v/>
      </c>
      <c r="AI356" s="268" t="str">
        <f aca="false">IF(OR(TRIM($B356&amp;$C356)="",NOT(ISNUMBER($D356))),"",SUMIFS($W$3:$W$1001,$AK$3:$AK$1001,$AK356,$D$3:$D$1001,"&lt;"&amp;$D356))</f>
        <v/>
      </c>
      <c r="AJ356" s="268" t="str">
        <f aca="false">IF(TRIM($B356&amp;$C356)="","",SUMIFS($W$3:$W$1001,$AK$3:$AK$1001,$AK356))</f>
        <v/>
      </c>
      <c r="AK356" s="270" t="str">
        <f aca="false">IF(TRIM($B356&amp;$C356)="","",TRIM($B356)&amp;"｜"&amp;TRIM($C356))</f>
        <v/>
      </c>
      <c r="AL356" s="268" t="str">
        <f aca="false">IF(TRIM($B356&amp;$C356)="","",MIN(N($O356),N($Q356)))</f>
        <v/>
      </c>
      <c r="AM356" s="271" t="str">
        <f aca="false">IF(ISNUMBER($D356),YEAR($D356),"")</f>
        <v/>
      </c>
      <c r="AN356" s="271" t="str">
        <f aca="false">IF(OR(TRIM($B356&amp;$C356)="",NOT(ISNUMBER($D356)),NOT(ISNUMBER($E356))),"",IF($E356&lt;$D356,"",IF(IF($AE356="半年付",2,IF($AE356="季度付",4,IF($AE356="月付",12,IF($AE356="半月付",24,1))))=1,1,MAX(1,ROUND(($E356-$D356+1)/365*IF($AE356="半年付",2,IF($AE356="季度付",4,IF($AE356="月付",12,IF($AE356="半月付",24,1)))),0)))))</f>
        <v/>
      </c>
      <c r="AO356" s="271" t="str">
        <f aca="true">IF($AN356="","",MIN($AN356,MAX(0,INT((TODAY()-付款宽限天数-$D356)/(($E356-$D356+1)/$AN356))+1)))</f>
        <v/>
      </c>
    </row>
    <row r="357" customFormat="false" ht="18" hidden="false" customHeight="false" outlineLevel="0" collapsed="false">
      <c r="F357" s="200" t="str">
        <f aca="true">IF(TRIM($B357&amp;$C357)="","",IF(OR(ISNUMBER(SEARCH("未",$A357)),ISNUMBER(SEARCH("送出",$A357)),AND(TRIM($A357)="",NOT(ISNUMBER($D357)),N($H357)=0)),"【合同未回】","")&amp;IF(NOT(ISNUMBER($E357)),IF(OR(ISNUMBER(SEARCH("未",$A357)),ISNUMBER(SEARCH("送出",$A357)),AND(TRIM($A357)="",NOT(ISNUMBER($D357)),N($H357)=0)),"","【未填合同期】"),IF($E357&lt;TODAY(),"【已到期】",IF($E357-TODAY()&lt;=提醒天数,"【即将到期，剩余"&amp;($E357-TODAY())&amp;"天】","【正常】")))&amp;IF(OR($AD357="安装免保",$AD357="技术免保",$AD357="质保期内"),"【"&amp;$AD357&amp;"】",""))</f>
        <v/>
      </c>
      <c r="K357" s="267" t="str">
        <f aca="false">IF(OR(N($H357)=0,N($I357)=0),"",ROUND(N($H357)*N($I357)*IF(N($J357)=0,1,N($J357)),2))</f>
        <v/>
      </c>
      <c r="M357" s="267" t="str">
        <f aca="false">IF(TRIM($B357&amp;$C357)="","",IF(AND(N($K357)=0,N($L357)=0),"",ROUND(N($K357)+N($L357),2)))</f>
        <v/>
      </c>
      <c r="S357" s="267"/>
      <c r="T357" s="268" t="str">
        <f aca="false">IF(TRIM($B357&amp;$C357)="","",IF(N($O357)=0,"",MAX(0,MIN(N($O357)-N($Q357),N($W357)))))</f>
        <v/>
      </c>
      <c r="U357" s="268" t="str">
        <f aca="false">IF(TRIM($B357&amp;$C357)="","",IF(N($Q357)&lt;=N($O357),"",N($Q357)-N($O357)))</f>
        <v/>
      </c>
      <c r="V357" s="268" t="str">
        <f aca="false">IF(OR(TRIM($B357&amp;$C357)="",$W357=""),"",MAX(0,N($W357))-N($T357))</f>
        <v/>
      </c>
      <c r="W357" s="268" t="str">
        <f aca="false">IF(TRIM($B357&amp;$C357)="","",IF(AND(N($M357)=0,N($Q357)+N($R357)+N($S357)=0),"",ROUND(N($M357)-N($Q357)-N($R357)-N($S357),2)))</f>
        <v/>
      </c>
      <c r="X357" s="269" t="str">
        <f aca="false">IF(TRIM($B357&amp;$C357)="","",IF(N($M357)=0,IF((N($Q357)+N($R357)+N($S357))=0,"—未填单价","未填单价，已收 "&amp;TEXT((N($Q357)+N($R357)+N($S357)),"#,##0.00")),IF(N($W357)&gt;0.005,"欠 "&amp;TEXT(N($W357),"#,##0.00")&amp;IF(N($T357)&gt;0,"（开票未到账 "&amp;TEXT(N($T357),"#,##0.00")&amp;"）","")&amp;IF(N($V357)&gt;0,"（未开票 "&amp;TEXT(N($V357),"#,##0.00")&amp;"）",""),IF(N($W357)&lt;-0.005,"多收 "&amp;TEXT(-N($W357),"#,##0.00"),"✔ 已结清")))&amp;IF(N($U357)&gt;0,"｜到账未开票 "&amp;TEXT(N($U357),"#,##0.00")&amp;"，待补票","")&amp;IF(N($R357)&gt;0,"｜收现 "&amp;TEXT(N($R357),"#,##0.00"),"")&amp;IF(N($S357)&gt;0,"｜收款不开票 "&amp;TEXT(N($S357),"#,##0.00"),""))</f>
        <v/>
      </c>
      <c r="Y357" s="312"/>
      <c r="AC357" s="267" t="str">
        <f aca="false">IF(OR(N($O357)=0,N($AB357)=0),"",ROUND(N($O357)/(1+N($AB357))*N($AB357),2))</f>
        <v/>
      </c>
      <c r="AD357" s="312"/>
      <c r="AE357" s="312"/>
      <c r="AF357" s="270" t="str">
        <f aca="false">IF($AN357="","",IF($AN357=1,IF($AO357&gt;=1,"一次性·已到收款期","一次性·未到期"),$AE357&amp;" 第"&amp;$AO357&amp;"/"&amp;$AN357&amp;"期"))</f>
        <v/>
      </c>
      <c r="AG357" s="268" t="str">
        <f aca="false">IF(OR($AN357="",N($M357)=0),"",ROUND(N($K357)*$AO357/$AN357,2)+N($L357))</f>
        <v/>
      </c>
      <c r="AH357" s="268" t="str">
        <f aca="false">IF($AG357="","",MAX(0,ROUND($AG357-(N($Q357)+N($R357)+N($S357)),2)))</f>
        <v/>
      </c>
      <c r="AI357" s="268" t="str">
        <f aca="false">IF(OR(TRIM($B357&amp;$C357)="",NOT(ISNUMBER($D357))),"",SUMIFS($W$3:$W$1001,$AK$3:$AK$1001,$AK357,$D$3:$D$1001,"&lt;"&amp;$D357))</f>
        <v/>
      </c>
      <c r="AJ357" s="268" t="str">
        <f aca="false">IF(TRIM($B357&amp;$C357)="","",SUMIFS($W$3:$W$1001,$AK$3:$AK$1001,$AK357))</f>
        <v/>
      </c>
      <c r="AK357" s="270" t="str">
        <f aca="false">IF(TRIM($B357&amp;$C357)="","",TRIM($B357)&amp;"｜"&amp;TRIM($C357))</f>
        <v/>
      </c>
      <c r="AL357" s="268" t="str">
        <f aca="false">IF(TRIM($B357&amp;$C357)="","",MIN(N($O357),N($Q357)))</f>
        <v/>
      </c>
      <c r="AM357" s="271" t="str">
        <f aca="false">IF(ISNUMBER($D357),YEAR($D357),"")</f>
        <v/>
      </c>
      <c r="AN357" s="271" t="str">
        <f aca="false">IF(OR(TRIM($B357&amp;$C357)="",NOT(ISNUMBER($D357)),NOT(ISNUMBER($E357))),"",IF($E357&lt;$D357,"",IF(IF($AE357="半年付",2,IF($AE357="季度付",4,IF($AE357="月付",12,IF($AE357="半月付",24,1))))=1,1,MAX(1,ROUND(($E357-$D357+1)/365*IF($AE357="半年付",2,IF($AE357="季度付",4,IF($AE357="月付",12,IF($AE357="半月付",24,1)))),0)))))</f>
        <v/>
      </c>
      <c r="AO357" s="271" t="str">
        <f aca="true">IF($AN357="","",MIN($AN357,MAX(0,INT((TODAY()-付款宽限天数-$D357)/(($E357-$D357+1)/$AN357))+1)))</f>
        <v/>
      </c>
    </row>
    <row r="358" customFormat="false" ht="18" hidden="false" customHeight="false" outlineLevel="0" collapsed="false">
      <c r="F358" s="200" t="str">
        <f aca="true">IF(TRIM($B358&amp;$C358)="","",IF(OR(ISNUMBER(SEARCH("未",$A358)),ISNUMBER(SEARCH("送出",$A358)),AND(TRIM($A358)="",NOT(ISNUMBER($D358)),N($H358)=0)),"【合同未回】","")&amp;IF(NOT(ISNUMBER($E358)),IF(OR(ISNUMBER(SEARCH("未",$A358)),ISNUMBER(SEARCH("送出",$A358)),AND(TRIM($A358)="",NOT(ISNUMBER($D358)),N($H358)=0)),"","【未填合同期】"),IF($E358&lt;TODAY(),"【已到期】",IF($E358-TODAY()&lt;=提醒天数,"【即将到期，剩余"&amp;($E358-TODAY())&amp;"天】","【正常】")))&amp;IF(OR($AD358="安装免保",$AD358="技术免保",$AD358="质保期内"),"【"&amp;$AD358&amp;"】",""))</f>
        <v/>
      </c>
      <c r="K358" s="267" t="str">
        <f aca="false">IF(OR(N($H358)=0,N($I358)=0),"",ROUND(N($H358)*N($I358)*IF(N($J358)=0,1,N($J358)),2))</f>
        <v/>
      </c>
      <c r="M358" s="267" t="str">
        <f aca="false">IF(TRIM($B358&amp;$C358)="","",IF(AND(N($K358)=0,N($L358)=0),"",ROUND(N($K358)+N($L358),2)))</f>
        <v/>
      </c>
      <c r="S358" s="267"/>
      <c r="T358" s="268" t="str">
        <f aca="false">IF(TRIM($B358&amp;$C358)="","",IF(N($O358)=0,"",MAX(0,MIN(N($O358)-N($Q358),N($W358)))))</f>
        <v/>
      </c>
      <c r="U358" s="268" t="str">
        <f aca="false">IF(TRIM($B358&amp;$C358)="","",IF(N($Q358)&lt;=N($O358),"",N($Q358)-N($O358)))</f>
        <v/>
      </c>
      <c r="V358" s="268" t="str">
        <f aca="false">IF(OR(TRIM($B358&amp;$C358)="",$W358=""),"",MAX(0,N($W358))-N($T358))</f>
        <v/>
      </c>
      <c r="W358" s="268" t="str">
        <f aca="false">IF(TRIM($B358&amp;$C358)="","",IF(AND(N($M358)=0,N($Q358)+N($R358)+N($S358)=0),"",ROUND(N($M358)-N($Q358)-N($R358)-N($S358),2)))</f>
        <v/>
      </c>
      <c r="X358" s="269" t="str">
        <f aca="false">IF(TRIM($B358&amp;$C358)="","",IF(N($M358)=0,IF((N($Q358)+N($R358)+N($S358))=0,"—未填单价","未填单价，已收 "&amp;TEXT((N($Q358)+N($R358)+N($S358)),"#,##0.00")),IF(N($W358)&gt;0.005,"欠 "&amp;TEXT(N($W358),"#,##0.00")&amp;IF(N($T358)&gt;0,"（开票未到账 "&amp;TEXT(N($T358),"#,##0.00")&amp;"）","")&amp;IF(N($V358)&gt;0,"（未开票 "&amp;TEXT(N($V358),"#,##0.00")&amp;"）",""),IF(N($W358)&lt;-0.005,"多收 "&amp;TEXT(-N($W358),"#,##0.00"),"✔ 已结清")))&amp;IF(N($U358)&gt;0,"｜到账未开票 "&amp;TEXT(N($U358),"#,##0.00")&amp;"，待补票","")&amp;IF(N($R358)&gt;0,"｜收现 "&amp;TEXT(N($R358),"#,##0.00"),"")&amp;IF(N($S358)&gt;0,"｜收款不开票 "&amp;TEXT(N($S358),"#,##0.00"),""))</f>
        <v/>
      </c>
      <c r="Y358" s="312"/>
      <c r="AC358" s="267" t="str">
        <f aca="false">IF(OR(N($O358)=0,N($AB358)=0),"",ROUND(N($O358)/(1+N($AB358))*N($AB358),2))</f>
        <v/>
      </c>
      <c r="AD358" s="312"/>
      <c r="AE358" s="312"/>
      <c r="AF358" s="270" t="str">
        <f aca="false">IF($AN358="","",IF($AN358=1,IF($AO358&gt;=1,"一次性·已到收款期","一次性·未到期"),$AE358&amp;" 第"&amp;$AO358&amp;"/"&amp;$AN358&amp;"期"))</f>
        <v/>
      </c>
      <c r="AG358" s="268" t="str">
        <f aca="false">IF(OR($AN358="",N($M358)=0),"",ROUND(N($K358)*$AO358/$AN358,2)+N($L358))</f>
        <v/>
      </c>
      <c r="AH358" s="268" t="str">
        <f aca="false">IF($AG358="","",MAX(0,ROUND($AG358-(N($Q358)+N($R358)+N($S358)),2)))</f>
        <v/>
      </c>
      <c r="AI358" s="268" t="str">
        <f aca="false">IF(OR(TRIM($B358&amp;$C358)="",NOT(ISNUMBER($D358))),"",SUMIFS($W$3:$W$1001,$AK$3:$AK$1001,$AK358,$D$3:$D$1001,"&lt;"&amp;$D358))</f>
        <v/>
      </c>
      <c r="AJ358" s="268" t="str">
        <f aca="false">IF(TRIM($B358&amp;$C358)="","",SUMIFS($W$3:$W$1001,$AK$3:$AK$1001,$AK358))</f>
        <v/>
      </c>
      <c r="AK358" s="270" t="str">
        <f aca="false">IF(TRIM($B358&amp;$C358)="","",TRIM($B358)&amp;"｜"&amp;TRIM($C358))</f>
        <v/>
      </c>
      <c r="AL358" s="268" t="str">
        <f aca="false">IF(TRIM($B358&amp;$C358)="","",MIN(N($O358),N($Q358)))</f>
        <v/>
      </c>
      <c r="AM358" s="271" t="str">
        <f aca="false">IF(ISNUMBER($D358),YEAR($D358),"")</f>
        <v/>
      </c>
      <c r="AN358" s="271" t="str">
        <f aca="false">IF(OR(TRIM($B358&amp;$C358)="",NOT(ISNUMBER($D358)),NOT(ISNUMBER($E358))),"",IF($E358&lt;$D358,"",IF(IF($AE358="半年付",2,IF($AE358="季度付",4,IF($AE358="月付",12,IF($AE358="半月付",24,1))))=1,1,MAX(1,ROUND(($E358-$D358+1)/365*IF($AE358="半年付",2,IF($AE358="季度付",4,IF($AE358="月付",12,IF($AE358="半月付",24,1)))),0)))))</f>
        <v/>
      </c>
      <c r="AO358" s="271" t="str">
        <f aca="true">IF($AN358="","",MIN($AN358,MAX(0,INT((TODAY()-付款宽限天数-$D358)/(($E358-$D358+1)/$AN358))+1)))</f>
        <v/>
      </c>
    </row>
    <row r="359" customFormat="false" ht="18" hidden="false" customHeight="false" outlineLevel="0" collapsed="false">
      <c r="F359" s="200" t="str">
        <f aca="true">IF(TRIM($B359&amp;$C359)="","",IF(OR(ISNUMBER(SEARCH("未",$A359)),ISNUMBER(SEARCH("送出",$A359)),AND(TRIM($A359)="",NOT(ISNUMBER($D359)),N($H359)=0)),"【合同未回】","")&amp;IF(NOT(ISNUMBER($E359)),IF(OR(ISNUMBER(SEARCH("未",$A359)),ISNUMBER(SEARCH("送出",$A359)),AND(TRIM($A359)="",NOT(ISNUMBER($D359)),N($H359)=0)),"","【未填合同期】"),IF($E359&lt;TODAY(),"【已到期】",IF($E359-TODAY()&lt;=提醒天数,"【即将到期，剩余"&amp;($E359-TODAY())&amp;"天】","【正常】")))&amp;IF(OR($AD359="安装免保",$AD359="技术免保",$AD359="质保期内"),"【"&amp;$AD359&amp;"】",""))</f>
        <v/>
      </c>
      <c r="K359" s="267" t="str">
        <f aca="false">IF(OR(N($H359)=0,N($I359)=0),"",ROUND(N($H359)*N($I359)*IF(N($J359)=0,1,N($J359)),2))</f>
        <v/>
      </c>
      <c r="M359" s="267" t="str">
        <f aca="false">IF(TRIM($B359&amp;$C359)="","",IF(AND(N($K359)=0,N($L359)=0),"",ROUND(N($K359)+N($L359),2)))</f>
        <v/>
      </c>
      <c r="S359" s="267"/>
      <c r="T359" s="268" t="str">
        <f aca="false">IF(TRIM($B359&amp;$C359)="","",IF(N($O359)=0,"",MAX(0,MIN(N($O359)-N($Q359),N($W359)))))</f>
        <v/>
      </c>
      <c r="U359" s="268" t="str">
        <f aca="false">IF(TRIM($B359&amp;$C359)="","",IF(N($Q359)&lt;=N($O359),"",N($Q359)-N($O359)))</f>
        <v/>
      </c>
      <c r="V359" s="268" t="str">
        <f aca="false">IF(OR(TRIM($B359&amp;$C359)="",$W359=""),"",MAX(0,N($W359))-N($T359))</f>
        <v/>
      </c>
      <c r="W359" s="268" t="str">
        <f aca="false">IF(TRIM($B359&amp;$C359)="","",IF(AND(N($M359)=0,N($Q359)+N($R359)+N($S359)=0),"",ROUND(N($M359)-N($Q359)-N($R359)-N($S359),2)))</f>
        <v/>
      </c>
      <c r="X359" s="269" t="str">
        <f aca="false">IF(TRIM($B359&amp;$C359)="","",IF(N($M359)=0,IF((N($Q359)+N($R359)+N($S359))=0,"—未填单价","未填单价，已收 "&amp;TEXT((N($Q359)+N($R359)+N($S359)),"#,##0.00")),IF(N($W359)&gt;0.005,"欠 "&amp;TEXT(N($W359),"#,##0.00")&amp;IF(N($T359)&gt;0,"（开票未到账 "&amp;TEXT(N($T359),"#,##0.00")&amp;"）","")&amp;IF(N($V359)&gt;0,"（未开票 "&amp;TEXT(N($V359),"#,##0.00")&amp;"）",""),IF(N($W359)&lt;-0.005,"多收 "&amp;TEXT(-N($W359),"#,##0.00"),"✔ 已结清")))&amp;IF(N($U359)&gt;0,"｜到账未开票 "&amp;TEXT(N($U359),"#,##0.00")&amp;"，待补票","")&amp;IF(N($R359)&gt;0,"｜收现 "&amp;TEXT(N($R359),"#,##0.00"),"")&amp;IF(N($S359)&gt;0,"｜收款不开票 "&amp;TEXT(N($S359),"#,##0.00"),""))</f>
        <v/>
      </c>
      <c r="Y359" s="312"/>
      <c r="AC359" s="267" t="str">
        <f aca="false">IF(OR(N($O359)=0,N($AB359)=0),"",ROUND(N($O359)/(1+N($AB359))*N($AB359),2))</f>
        <v/>
      </c>
      <c r="AD359" s="312"/>
      <c r="AE359" s="312"/>
      <c r="AF359" s="270" t="str">
        <f aca="false">IF($AN359="","",IF($AN359=1,IF($AO359&gt;=1,"一次性·已到收款期","一次性·未到期"),$AE359&amp;" 第"&amp;$AO359&amp;"/"&amp;$AN359&amp;"期"))</f>
        <v/>
      </c>
      <c r="AG359" s="268" t="str">
        <f aca="false">IF(OR($AN359="",N($M359)=0),"",ROUND(N($K359)*$AO359/$AN359,2)+N($L359))</f>
        <v/>
      </c>
      <c r="AH359" s="268" t="str">
        <f aca="false">IF($AG359="","",MAX(0,ROUND($AG359-(N($Q359)+N($R359)+N($S359)),2)))</f>
        <v/>
      </c>
      <c r="AI359" s="268" t="str">
        <f aca="false">IF(OR(TRIM($B359&amp;$C359)="",NOT(ISNUMBER($D359))),"",SUMIFS($W$3:$W$1001,$AK$3:$AK$1001,$AK359,$D$3:$D$1001,"&lt;"&amp;$D359))</f>
        <v/>
      </c>
      <c r="AJ359" s="268" t="str">
        <f aca="false">IF(TRIM($B359&amp;$C359)="","",SUMIFS($W$3:$W$1001,$AK$3:$AK$1001,$AK359))</f>
        <v/>
      </c>
      <c r="AK359" s="270" t="str">
        <f aca="false">IF(TRIM($B359&amp;$C359)="","",TRIM($B359)&amp;"｜"&amp;TRIM($C359))</f>
        <v/>
      </c>
      <c r="AL359" s="268" t="str">
        <f aca="false">IF(TRIM($B359&amp;$C359)="","",MIN(N($O359),N($Q359)))</f>
        <v/>
      </c>
      <c r="AM359" s="271" t="str">
        <f aca="false">IF(ISNUMBER($D359),YEAR($D359),"")</f>
        <v/>
      </c>
      <c r="AN359" s="271" t="str">
        <f aca="false">IF(OR(TRIM($B359&amp;$C359)="",NOT(ISNUMBER($D359)),NOT(ISNUMBER($E359))),"",IF($E359&lt;$D359,"",IF(IF($AE359="半年付",2,IF($AE359="季度付",4,IF($AE359="月付",12,IF($AE359="半月付",24,1))))=1,1,MAX(1,ROUND(($E359-$D359+1)/365*IF($AE359="半年付",2,IF($AE359="季度付",4,IF($AE359="月付",12,IF($AE359="半月付",24,1)))),0)))))</f>
        <v/>
      </c>
      <c r="AO359" s="271" t="str">
        <f aca="true">IF($AN359="","",MIN($AN359,MAX(0,INT((TODAY()-付款宽限天数-$D359)/(($E359-$D359+1)/$AN359))+1)))</f>
        <v/>
      </c>
    </row>
    <row r="360" customFormat="false" ht="18" hidden="false" customHeight="false" outlineLevel="0" collapsed="false">
      <c r="F360" s="200" t="str">
        <f aca="true">IF(TRIM($B360&amp;$C360)="","",IF(OR(ISNUMBER(SEARCH("未",$A360)),ISNUMBER(SEARCH("送出",$A360)),AND(TRIM($A360)="",NOT(ISNUMBER($D360)),N($H360)=0)),"【合同未回】","")&amp;IF(NOT(ISNUMBER($E360)),IF(OR(ISNUMBER(SEARCH("未",$A360)),ISNUMBER(SEARCH("送出",$A360)),AND(TRIM($A360)="",NOT(ISNUMBER($D360)),N($H360)=0)),"","【未填合同期】"),IF($E360&lt;TODAY(),"【已到期】",IF($E360-TODAY()&lt;=提醒天数,"【即将到期，剩余"&amp;($E360-TODAY())&amp;"天】","【正常】")))&amp;IF(OR($AD360="安装免保",$AD360="技术免保",$AD360="质保期内"),"【"&amp;$AD360&amp;"】",""))</f>
        <v/>
      </c>
      <c r="K360" s="267" t="str">
        <f aca="false">IF(OR(N($H360)=0,N($I360)=0),"",ROUND(N($H360)*N($I360)*IF(N($J360)=0,1,N($J360)),2))</f>
        <v/>
      </c>
      <c r="M360" s="267" t="str">
        <f aca="false">IF(TRIM($B360&amp;$C360)="","",IF(AND(N($K360)=0,N($L360)=0),"",ROUND(N($K360)+N($L360),2)))</f>
        <v/>
      </c>
      <c r="S360" s="267"/>
      <c r="T360" s="268" t="str">
        <f aca="false">IF(TRIM($B360&amp;$C360)="","",IF(N($O360)=0,"",MAX(0,MIN(N($O360)-N($Q360),N($W360)))))</f>
        <v/>
      </c>
      <c r="U360" s="268" t="str">
        <f aca="false">IF(TRIM($B360&amp;$C360)="","",IF(N($Q360)&lt;=N($O360),"",N($Q360)-N($O360)))</f>
        <v/>
      </c>
      <c r="V360" s="268" t="str">
        <f aca="false">IF(OR(TRIM($B360&amp;$C360)="",$W360=""),"",MAX(0,N($W360))-N($T360))</f>
        <v/>
      </c>
      <c r="W360" s="268" t="str">
        <f aca="false">IF(TRIM($B360&amp;$C360)="","",IF(AND(N($M360)=0,N($Q360)+N($R360)+N($S360)=0),"",ROUND(N($M360)-N($Q360)-N($R360)-N($S360),2)))</f>
        <v/>
      </c>
      <c r="X360" s="269" t="str">
        <f aca="false">IF(TRIM($B360&amp;$C360)="","",IF(N($M360)=0,IF((N($Q360)+N($R360)+N($S360))=0,"—未填单价","未填单价，已收 "&amp;TEXT((N($Q360)+N($R360)+N($S360)),"#,##0.00")),IF(N($W360)&gt;0.005,"欠 "&amp;TEXT(N($W360),"#,##0.00")&amp;IF(N($T360)&gt;0,"（开票未到账 "&amp;TEXT(N($T360),"#,##0.00")&amp;"）","")&amp;IF(N($V360)&gt;0,"（未开票 "&amp;TEXT(N($V360),"#,##0.00")&amp;"）",""),IF(N($W360)&lt;-0.005,"多收 "&amp;TEXT(-N($W360),"#,##0.00"),"✔ 已结清")))&amp;IF(N($U360)&gt;0,"｜到账未开票 "&amp;TEXT(N($U360),"#,##0.00")&amp;"，待补票","")&amp;IF(N($R360)&gt;0,"｜收现 "&amp;TEXT(N($R360),"#,##0.00"),"")&amp;IF(N($S360)&gt;0,"｜收款不开票 "&amp;TEXT(N($S360),"#,##0.00"),""))</f>
        <v/>
      </c>
      <c r="Y360" s="312"/>
      <c r="AC360" s="267" t="str">
        <f aca="false">IF(OR(N($O360)=0,N($AB360)=0),"",ROUND(N($O360)/(1+N($AB360))*N($AB360),2))</f>
        <v/>
      </c>
      <c r="AD360" s="312"/>
      <c r="AE360" s="312"/>
      <c r="AF360" s="270" t="str">
        <f aca="false">IF($AN360="","",IF($AN360=1,IF($AO360&gt;=1,"一次性·已到收款期","一次性·未到期"),$AE360&amp;" 第"&amp;$AO360&amp;"/"&amp;$AN360&amp;"期"))</f>
        <v/>
      </c>
      <c r="AG360" s="268" t="str">
        <f aca="false">IF(OR($AN360="",N($M360)=0),"",ROUND(N($K360)*$AO360/$AN360,2)+N($L360))</f>
        <v/>
      </c>
      <c r="AH360" s="268" t="str">
        <f aca="false">IF($AG360="","",MAX(0,ROUND($AG360-(N($Q360)+N($R360)+N($S360)),2)))</f>
        <v/>
      </c>
      <c r="AI360" s="268" t="str">
        <f aca="false">IF(OR(TRIM($B360&amp;$C360)="",NOT(ISNUMBER($D360))),"",SUMIFS($W$3:$W$1001,$AK$3:$AK$1001,$AK360,$D$3:$D$1001,"&lt;"&amp;$D360))</f>
        <v/>
      </c>
      <c r="AJ360" s="268" t="str">
        <f aca="false">IF(TRIM($B360&amp;$C360)="","",SUMIFS($W$3:$W$1001,$AK$3:$AK$1001,$AK360))</f>
        <v/>
      </c>
      <c r="AK360" s="270" t="str">
        <f aca="false">IF(TRIM($B360&amp;$C360)="","",TRIM($B360)&amp;"｜"&amp;TRIM($C360))</f>
        <v/>
      </c>
      <c r="AL360" s="268" t="str">
        <f aca="false">IF(TRIM($B360&amp;$C360)="","",MIN(N($O360),N($Q360)))</f>
        <v/>
      </c>
      <c r="AM360" s="271" t="str">
        <f aca="false">IF(ISNUMBER($D360),YEAR($D360),"")</f>
        <v/>
      </c>
      <c r="AN360" s="271" t="str">
        <f aca="false">IF(OR(TRIM($B360&amp;$C360)="",NOT(ISNUMBER($D360)),NOT(ISNUMBER($E360))),"",IF($E360&lt;$D360,"",IF(IF($AE360="半年付",2,IF($AE360="季度付",4,IF($AE360="月付",12,IF($AE360="半月付",24,1))))=1,1,MAX(1,ROUND(($E360-$D360+1)/365*IF($AE360="半年付",2,IF($AE360="季度付",4,IF($AE360="月付",12,IF($AE360="半月付",24,1)))),0)))))</f>
        <v/>
      </c>
      <c r="AO360" s="271" t="str">
        <f aca="true">IF($AN360="","",MIN($AN360,MAX(0,INT((TODAY()-付款宽限天数-$D360)/(($E360-$D360+1)/$AN360))+1)))</f>
        <v/>
      </c>
    </row>
    <row r="361" customFormat="false" ht="18" hidden="false" customHeight="false" outlineLevel="0" collapsed="false">
      <c r="F361" s="200" t="str">
        <f aca="true">IF(TRIM($B361&amp;$C361)="","",IF(OR(ISNUMBER(SEARCH("未",$A361)),ISNUMBER(SEARCH("送出",$A361)),AND(TRIM($A361)="",NOT(ISNUMBER($D361)),N($H361)=0)),"【合同未回】","")&amp;IF(NOT(ISNUMBER($E361)),IF(OR(ISNUMBER(SEARCH("未",$A361)),ISNUMBER(SEARCH("送出",$A361)),AND(TRIM($A361)="",NOT(ISNUMBER($D361)),N($H361)=0)),"","【未填合同期】"),IF($E361&lt;TODAY(),"【已到期】",IF($E361-TODAY()&lt;=提醒天数,"【即将到期，剩余"&amp;($E361-TODAY())&amp;"天】","【正常】")))&amp;IF(OR($AD361="安装免保",$AD361="技术免保",$AD361="质保期内"),"【"&amp;$AD361&amp;"】",""))</f>
        <v/>
      </c>
      <c r="K361" s="267" t="str">
        <f aca="false">IF(OR(N($H361)=0,N($I361)=0),"",ROUND(N($H361)*N($I361)*IF(N($J361)=0,1,N($J361)),2))</f>
        <v/>
      </c>
      <c r="M361" s="267" t="str">
        <f aca="false">IF(TRIM($B361&amp;$C361)="","",IF(AND(N($K361)=0,N($L361)=0),"",ROUND(N($K361)+N($L361),2)))</f>
        <v/>
      </c>
      <c r="S361" s="267"/>
      <c r="T361" s="268" t="str">
        <f aca="false">IF(TRIM($B361&amp;$C361)="","",IF(N($O361)=0,"",MAX(0,MIN(N($O361)-N($Q361),N($W361)))))</f>
        <v/>
      </c>
      <c r="U361" s="268" t="str">
        <f aca="false">IF(TRIM($B361&amp;$C361)="","",IF(N($Q361)&lt;=N($O361),"",N($Q361)-N($O361)))</f>
        <v/>
      </c>
      <c r="V361" s="268" t="str">
        <f aca="false">IF(OR(TRIM($B361&amp;$C361)="",$W361=""),"",MAX(0,N($W361))-N($T361))</f>
        <v/>
      </c>
      <c r="W361" s="268" t="str">
        <f aca="false">IF(TRIM($B361&amp;$C361)="","",IF(AND(N($M361)=0,N($Q361)+N($R361)+N($S361)=0),"",ROUND(N($M361)-N($Q361)-N($R361)-N($S361),2)))</f>
        <v/>
      </c>
      <c r="X361" s="269" t="str">
        <f aca="false">IF(TRIM($B361&amp;$C361)="","",IF(N($M361)=0,IF((N($Q361)+N($R361)+N($S361))=0,"—未填单价","未填单价，已收 "&amp;TEXT((N($Q361)+N($R361)+N($S361)),"#,##0.00")),IF(N($W361)&gt;0.005,"欠 "&amp;TEXT(N($W361),"#,##0.00")&amp;IF(N($T361)&gt;0,"（开票未到账 "&amp;TEXT(N($T361),"#,##0.00")&amp;"）","")&amp;IF(N($V361)&gt;0,"（未开票 "&amp;TEXT(N($V361),"#,##0.00")&amp;"）",""),IF(N($W361)&lt;-0.005,"多收 "&amp;TEXT(-N($W361),"#,##0.00"),"✔ 已结清")))&amp;IF(N($U361)&gt;0,"｜到账未开票 "&amp;TEXT(N($U361),"#,##0.00")&amp;"，待补票","")&amp;IF(N($R361)&gt;0,"｜收现 "&amp;TEXT(N($R361),"#,##0.00"),"")&amp;IF(N($S361)&gt;0,"｜收款不开票 "&amp;TEXT(N($S361),"#,##0.00"),""))</f>
        <v/>
      </c>
      <c r="Y361" s="312"/>
      <c r="AC361" s="267" t="str">
        <f aca="false">IF(OR(N($O361)=0,N($AB361)=0),"",ROUND(N($O361)/(1+N($AB361))*N($AB361),2))</f>
        <v/>
      </c>
      <c r="AD361" s="312"/>
      <c r="AE361" s="312"/>
      <c r="AF361" s="270" t="str">
        <f aca="false">IF($AN361="","",IF($AN361=1,IF($AO361&gt;=1,"一次性·已到收款期","一次性·未到期"),$AE361&amp;" 第"&amp;$AO361&amp;"/"&amp;$AN361&amp;"期"))</f>
        <v/>
      </c>
      <c r="AG361" s="268" t="str">
        <f aca="false">IF(OR($AN361="",N($M361)=0),"",ROUND(N($K361)*$AO361/$AN361,2)+N($L361))</f>
        <v/>
      </c>
      <c r="AH361" s="268" t="str">
        <f aca="false">IF($AG361="","",MAX(0,ROUND($AG361-(N($Q361)+N($R361)+N($S361)),2)))</f>
        <v/>
      </c>
      <c r="AI361" s="268" t="str">
        <f aca="false">IF(OR(TRIM($B361&amp;$C361)="",NOT(ISNUMBER($D361))),"",SUMIFS($W$3:$W$1001,$AK$3:$AK$1001,$AK361,$D$3:$D$1001,"&lt;"&amp;$D361))</f>
        <v/>
      </c>
      <c r="AJ361" s="268" t="str">
        <f aca="false">IF(TRIM($B361&amp;$C361)="","",SUMIFS($W$3:$W$1001,$AK$3:$AK$1001,$AK361))</f>
        <v/>
      </c>
      <c r="AK361" s="270" t="str">
        <f aca="false">IF(TRIM($B361&amp;$C361)="","",TRIM($B361)&amp;"｜"&amp;TRIM($C361))</f>
        <v/>
      </c>
      <c r="AL361" s="268" t="str">
        <f aca="false">IF(TRIM($B361&amp;$C361)="","",MIN(N($O361),N($Q361)))</f>
        <v/>
      </c>
      <c r="AM361" s="271" t="str">
        <f aca="false">IF(ISNUMBER($D361),YEAR($D361),"")</f>
        <v/>
      </c>
      <c r="AN361" s="271" t="str">
        <f aca="false">IF(OR(TRIM($B361&amp;$C361)="",NOT(ISNUMBER($D361)),NOT(ISNUMBER($E361))),"",IF($E361&lt;$D361,"",IF(IF($AE361="半年付",2,IF($AE361="季度付",4,IF($AE361="月付",12,IF($AE361="半月付",24,1))))=1,1,MAX(1,ROUND(($E361-$D361+1)/365*IF($AE361="半年付",2,IF($AE361="季度付",4,IF($AE361="月付",12,IF($AE361="半月付",24,1)))),0)))))</f>
        <v/>
      </c>
      <c r="AO361" s="271" t="str">
        <f aca="true">IF($AN361="","",MIN($AN361,MAX(0,INT((TODAY()-付款宽限天数-$D361)/(($E361-$D361+1)/$AN361))+1)))</f>
        <v/>
      </c>
    </row>
    <row r="362" customFormat="false" ht="18" hidden="false" customHeight="false" outlineLevel="0" collapsed="false">
      <c r="F362" s="200" t="str">
        <f aca="true">IF(TRIM($B362&amp;$C362)="","",IF(OR(ISNUMBER(SEARCH("未",$A362)),ISNUMBER(SEARCH("送出",$A362)),AND(TRIM($A362)="",NOT(ISNUMBER($D362)),N($H362)=0)),"【合同未回】","")&amp;IF(NOT(ISNUMBER($E362)),IF(OR(ISNUMBER(SEARCH("未",$A362)),ISNUMBER(SEARCH("送出",$A362)),AND(TRIM($A362)="",NOT(ISNUMBER($D362)),N($H362)=0)),"","【未填合同期】"),IF($E362&lt;TODAY(),"【已到期】",IF($E362-TODAY()&lt;=提醒天数,"【即将到期，剩余"&amp;($E362-TODAY())&amp;"天】","【正常】")))&amp;IF(OR($AD362="安装免保",$AD362="技术免保",$AD362="质保期内"),"【"&amp;$AD362&amp;"】",""))</f>
        <v/>
      </c>
      <c r="K362" s="267" t="str">
        <f aca="false">IF(OR(N($H362)=0,N($I362)=0),"",ROUND(N($H362)*N($I362)*IF(N($J362)=0,1,N($J362)),2))</f>
        <v/>
      </c>
      <c r="M362" s="267" t="str">
        <f aca="false">IF(TRIM($B362&amp;$C362)="","",IF(AND(N($K362)=0,N($L362)=0),"",ROUND(N($K362)+N($L362),2)))</f>
        <v/>
      </c>
      <c r="S362" s="267"/>
      <c r="T362" s="268" t="str">
        <f aca="false">IF(TRIM($B362&amp;$C362)="","",IF(N($O362)=0,"",MAX(0,MIN(N($O362)-N($Q362),N($W362)))))</f>
        <v/>
      </c>
      <c r="U362" s="268" t="str">
        <f aca="false">IF(TRIM($B362&amp;$C362)="","",IF(N($Q362)&lt;=N($O362),"",N($Q362)-N($O362)))</f>
        <v/>
      </c>
      <c r="V362" s="268" t="str">
        <f aca="false">IF(OR(TRIM($B362&amp;$C362)="",$W362=""),"",MAX(0,N($W362))-N($T362))</f>
        <v/>
      </c>
      <c r="W362" s="268" t="str">
        <f aca="false">IF(TRIM($B362&amp;$C362)="","",IF(AND(N($M362)=0,N($Q362)+N($R362)+N($S362)=0),"",ROUND(N($M362)-N($Q362)-N($R362)-N($S362),2)))</f>
        <v/>
      </c>
      <c r="X362" s="269" t="str">
        <f aca="false">IF(TRIM($B362&amp;$C362)="","",IF(N($M362)=0,IF((N($Q362)+N($R362)+N($S362))=0,"—未填单价","未填单价，已收 "&amp;TEXT((N($Q362)+N($R362)+N($S362)),"#,##0.00")),IF(N($W362)&gt;0.005,"欠 "&amp;TEXT(N($W362),"#,##0.00")&amp;IF(N($T362)&gt;0,"（开票未到账 "&amp;TEXT(N($T362),"#,##0.00")&amp;"）","")&amp;IF(N($V362)&gt;0,"（未开票 "&amp;TEXT(N($V362),"#,##0.00")&amp;"）",""),IF(N($W362)&lt;-0.005,"多收 "&amp;TEXT(-N($W362),"#,##0.00"),"✔ 已结清")))&amp;IF(N($U362)&gt;0,"｜到账未开票 "&amp;TEXT(N($U362),"#,##0.00")&amp;"，待补票","")&amp;IF(N($R362)&gt;0,"｜收现 "&amp;TEXT(N($R362),"#,##0.00"),"")&amp;IF(N($S362)&gt;0,"｜收款不开票 "&amp;TEXT(N($S362),"#,##0.00"),""))</f>
        <v/>
      </c>
      <c r="Y362" s="312"/>
      <c r="AC362" s="267" t="str">
        <f aca="false">IF(OR(N($O362)=0,N($AB362)=0),"",ROUND(N($O362)/(1+N($AB362))*N($AB362),2))</f>
        <v/>
      </c>
      <c r="AD362" s="312"/>
      <c r="AE362" s="312"/>
      <c r="AF362" s="270" t="str">
        <f aca="false">IF($AN362="","",IF($AN362=1,IF($AO362&gt;=1,"一次性·已到收款期","一次性·未到期"),$AE362&amp;" 第"&amp;$AO362&amp;"/"&amp;$AN362&amp;"期"))</f>
        <v/>
      </c>
      <c r="AG362" s="268" t="str">
        <f aca="false">IF(OR($AN362="",N($M362)=0),"",ROUND(N($K362)*$AO362/$AN362,2)+N($L362))</f>
        <v/>
      </c>
      <c r="AH362" s="268" t="str">
        <f aca="false">IF($AG362="","",MAX(0,ROUND($AG362-(N($Q362)+N($R362)+N($S362)),2)))</f>
        <v/>
      </c>
      <c r="AI362" s="268" t="str">
        <f aca="false">IF(OR(TRIM($B362&amp;$C362)="",NOT(ISNUMBER($D362))),"",SUMIFS($W$3:$W$1001,$AK$3:$AK$1001,$AK362,$D$3:$D$1001,"&lt;"&amp;$D362))</f>
        <v/>
      </c>
      <c r="AJ362" s="268" t="str">
        <f aca="false">IF(TRIM($B362&amp;$C362)="","",SUMIFS($W$3:$W$1001,$AK$3:$AK$1001,$AK362))</f>
        <v/>
      </c>
      <c r="AK362" s="270" t="str">
        <f aca="false">IF(TRIM($B362&amp;$C362)="","",TRIM($B362)&amp;"｜"&amp;TRIM($C362))</f>
        <v/>
      </c>
      <c r="AL362" s="268" t="str">
        <f aca="false">IF(TRIM($B362&amp;$C362)="","",MIN(N($O362),N($Q362)))</f>
        <v/>
      </c>
      <c r="AM362" s="271" t="str">
        <f aca="false">IF(ISNUMBER($D362),YEAR($D362),"")</f>
        <v/>
      </c>
      <c r="AN362" s="271" t="str">
        <f aca="false">IF(OR(TRIM($B362&amp;$C362)="",NOT(ISNUMBER($D362)),NOT(ISNUMBER($E362))),"",IF($E362&lt;$D362,"",IF(IF($AE362="半年付",2,IF($AE362="季度付",4,IF($AE362="月付",12,IF($AE362="半月付",24,1))))=1,1,MAX(1,ROUND(($E362-$D362+1)/365*IF($AE362="半年付",2,IF($AE362="季度付",4,IF($AE362="月付",12,IF($AE362="半月付",24,1)))),0)))))</f>
        <v/>
      </c>
      <c r="AO362" s="271" t="str">
        <f aca="true">IF($AN362="","",MIN($AN362,MAX(0,INT((TODAY()-付款宽限天数-$D362)/(($E362-$D362+1)/$AN362))+1)))</f>
        <v/>
      </c>
    </row>
    <row r="363" customFormat="false" ht="18" hidden="false" customHeight="false" outlineLevel="0" collapsed="false">
      <c r="F363" s="200" t="str">
        <f aca="true">IF(TRIM($B363&amp;$C363)="","",IF(OR(ISNUMBER(SEARCH("未",$A363)),ISNUMBER(SEARCH("送出",$A363)),AND(TRIM($A363)="",NOT(ISNUMBER($D363)),N($H363)=0)),"【合同未回】","")&amp;IF(NOT(ISNUMBER($E363)),IF(OR(ISNUMBER(SEARCH("未",$A363)),ISNUMBER(SEARCH("送出",$A363)),AND(TRIM($A363)="",NOT(ISNUMBER($D363)),N($H363)=0)),"","【未填合同期】"),IF($E363&lt;TODAY(),"【已到期】",IF($E363-TODAY()&lt;=提醒天数,"【即将到期，剩余"&amp;($E363-TODAY())&amp;"天】","【正常】")))&amp;IF(OR($AD363="安装免保",$AD363="技术免保",$AD363="质保期内"),"【"&amp;$AD363&amp;"】",""))</f>
        <v/>
      </c>
      <c r="K363" s="267" t="str">
        <f aca="false">IF(OR(N($H363)=0,N($I363)=0),"",ROUND(N($H363)*N($I363)*IF(N($J363)=0,1,N($J363)),2))</f>
        <v/>
      </c>
      <c r="M363" s="267" t="str">
        <f aca="false">IF(TRIM($B363&amp;$C363)="","",IF(AND(N($K363)=0,N($L363)=0),"",ROUND(N($K363)+N($L363),2)))</f>
        <v/>
      </c>
      <c r="S363" s="267"/>
      <c r="T363" s="268" t="str">
        <f aca="false">IF(TRIM($B363&amp;$C363)="","",IF(N($O363)=0,"",MAX(0,MIN(N($O363)-N($Q363),N($W363)))))</f>
        <v/>
      </c>
      <c r="U363" s="268" t="str">
        <f aca="false">IF(TRIM($B363&amp;$C363)="","",IF(N($Q363)&lt;=N($O363),"",N($Q363)-N($O363)))</f>
        <v/>
      </c>
      <c r="V363" s="268" t="str">
        <f aca="false">IF(OR(TRIM($B363&amp;$C363)="",$W363=""),"",MAX(0,N($W363))-N($T363))</f>
        <v/>
      </c>
      <c r="W363" s="268" t="str">
        <f aca="false">IF(TRIM($B363&amp;$C363)="","",IF(AND(N($M363)=0,N($Q363)+N($R363)+N($S363)=0),"",ROUND(N($M363)-N($Q363)-N($R363)-N($S363),2)))</f>
        <v/>
      </c>
      <c r="X363" s="269" t="str">
        <f aca="false">IF(TRIM($B363&amp;$C363)="","",IF(N($M363)=0,IF((N($Q363)+N($R363)+N($S363))=0,"—未填单价","未填单价，已收 "&amp;TEXT((N($Q363)+N($R363)+N($S363)),"#,##0.00")),IF(N($W363)&gt;0.005,"欠 "&amp;TEXT(N($W363),"#,##0.00")&amp;IF(N($T363)&gt;0,"（开票未到账 "&amp;TEXT(N($T363),"#,##0.00")&amp;"）","")&amp;IF(N($V363)&gt;0,"（未开票 "&amp;TEXT(N($V363),"#,##0.00")&amp;"）",""),IF(N($W363)&lt;-0.005,"多收 "&amp;TEXT(-N($W363),"#,##0.00"),"✔ 已结清")))&amp;IF(N($U363)&gt;0,"｜到账未开票 "&amp;TEXT(N($U363),"#,##0.00")&amp;"，待补票","")&amp;IF(N($R363)&gt;0,"｜收现 "&amp;TEXT(N($R363),"#,##0.00"),"")&amp;IF(N($S363)&gt;0,"｜收款不开票 "&amp;TEXT(N($S363),"#,##0.00"),""))</f>
        <v/>
      </c>
      <c r="Y363" s="312"/>
      <c r="AC363" s="267" t="str">
        <f aca="false">IF(OR(N($O363)=0,N($AB363)=0),"",ROUND(N($O363)/(1+N($AB363))*N($AB363),2))</f>
        <v/>
      </c>
      <c r="AD363" s="312"/>
      <c r="AE363" s="312"/>
      <c r="AF363" s="270" t="str">
        <f aca="false">IF($AN363="","",IF($AN363=1,IF($AO363&gt;=1,"一次性·已到收款期","一次性·未到期"),$AE363&amp;" 第"&amp;$AO363&amp;"/"&amp;$AN363&amp;"期"))</f>
        <v/>
      </c>
      <c r="AG363" s="268" t="str">
        <f aca="false">IF(OR($AN363="",N($M363)=0),"",ROUND(N($K363)*$AO363/$AN363,2)+N($L363))</f>
        <v/>
      </c>
      <c r="AH363" s="268" t="str">
        <f aca="false">IF($AG363="","",MAX(0,ROUND($AG363-(N($Q363)+N($R363)+N($S363)),2)))</f>
        <v/>
      </c>
      <c r="AI363" s="268" t="str">
        <f aca="false">IF(OR(TRIM($B363&amp;$C363)="",NOT(ISNUMBER($D363))),"",SUMIFS($W$3:$W$1001,$AK$3:$AK$1001,$AK363,$D$3:$D$1001,"&lt;"&amp;$D363))</f>
        <v/>
      </c>
      <c r="AJ363" s="268" t="str">
        <f aca="false">IF(TRIM($B363&amp;$C363)="","",SUMIFS($W$3:$W$1001,$AK$3:$AK$1001,$AK363))</f>
        <v/>
      </c>
      <c r="AK363" s="270" t="str">
        <f aca="false">IF(TRIM($B363&amp;$C363)="","",TRIM($B363)&amp;"｜"&amp;TRIM($C363))</f>
        <v/>
      </c>
      <c r="AL363" s="268" t="str">
        <f aca="false">IF(TRIM($B363&amp;$C363)="","",MIN(N($O363),N($Q363)))</f>
        <v/>
      </c>
      <c r="AM363" s="271" t="str">
        <f aca="false">IF(ISNUMBER($D363),YEAR($D363),"")</f>
        <v/>
      </c>
      <c r="AN363" s="271" t="str">
        <f aca="false">IF(OR(TRIM($B363&amp;$C363)="",NOT(ISNUMBER($D363)),NOT(ISNUMBER($E363))),"",IF($E363&lt;$D363,"",IF(IF($AE363="半年付",2,IF($AE363="季度付",4,IF($AE363="月付",12,IF($AE363="半月付",24,1))))=1,1,MAX(1,ROUND(($E363-$D363+1)/365*IF($AE363="半年付",2,IF($AE363="季度付",4,IF($AE363="月付",12,IF($AE363="半月付",24,1)))),0)))))</f>
        <v/>
      </c>
      <c r="AO363" s="271" t="str">
        <f aca="true">IF($AN363="","",MIN($AN363,MAX(0,INT((TODAY()-付款宽限天数-$D363)/(($E363-$D363+1)/$AN363))+1)))</f>
        <v/>
      </c>
    </row>
    <row r="364" customFormat="false" ht="18" hidden="false" customHeight="false" outlineLevel="0" collapsed="false">
      <c r="F364" s="200" t="str">
        <f aca="true">IF(TRIM($B364&amp;$C364)="","",IF(OR(ISNUMBER(SEARCH("未",$A364)),ISNUMBER(SEARCH("送出",$A364)),AND(TRIM($A364)="",NOT(ISNUMBER($D364)),N($H364)=0)),"【合同未回】","")&amp;IF(NOT(ISNUMBER($E364)),IF(OR(ISNUMBER(SEARCH("未",$A364)),ISNUMBER(SEARCH("送出",$A364)),AND(TRIM($A364)="",NOT(ISNUMBER($D364)),N($H364)=0)),"","【未填合同期】"),IF($E364&lt;TODAY(),"【已到期】",IF($E364-TODAY()&lt;=提醒天数,"【即将到期，剩余"&amp;($E364-TODAY())&amp;"天】","【正常】")))&amp;IF(OR($AD364="安装免保",$AD364="技术免保",$AD364="质保期内"),"【"&amp;$AD364&amp;"】",""))</f>
        <v/>
      </c>
      <c r="K364" s="267" t="str">
        <f aca="false">IF(OR(N($H364)=0,N($I364)=0),"",ROUND(N($H364)*N($I364)*IF(N($J364)=0,1,N($J364)),2))</f>
        <v/>
      </c>
      <c r="M364" s="267" t="str">
        <f aca="false">IF(TRIM($B364&amp;$C364)="","",IF(AND(N($K364)=0,N($L364)=0),"",ROUND(N($K364)+N($L364),2)))</f>
        <v/>
      </c>
      <c r="S364" s="267"/>
      <c r="T364" s="268" t="str">
        <f aca="false">IF(TRIM($B364&amp;$C364)="","",IF(N($O364)=0,"",MAX(0,MIN(N($O364)-N($Q364),N($W364)))))</f>
        <v/>
      </c>
      <c r="U364" s="268" t="str">
        <f aca="false">IF(TRIM($B364&amp;$C364)="","",IF(N($Q364)&lt;=N($O364),"",N($Q364)-N($O364)))</f>
        <v/>
      </c>
      <c r="V364" s="268" t="str">
        <f aca="false">IF(OR(TRIM($B364&amp;$C364)="",$W364=""),"",MAX(0,N($W364))-N($T364))</f>
        <v/>
      </c>
      <c r="W364" s="268" t="str">
        <f aca="false">IF(TRIM($B364&amp;$C364)="","",IF(AND(N($M364)=0,N($Q364)+N($R364)+N($S364)=0),"",ROUND(N($M364)-N($Q364)-N($R364)-N($S364),2)))</f>
        <v/>
      </c>
      <c r="X364" s="269" t="str">
        <f aca="false">IF(TRIM($B364&amp;$C364)="","",IF(N($M364)=0,IF((N($Q364)+N($R364)+N($S364))=0,"—未填单价","未填单价，已收 "&amp;TEXT((N($Q364)+N($R364)+N($S364)),"#,##0.00")),IF(N($W364)&gt;0.005,"欠 "&amp;TEXT(N($W364),"#,##0.00")&amp;IF(N($T364)&gt;0,"（开票未到账 "&amp;TEXT(N($T364),"#,##0.00")&amp;"）","")&amp;IF(N($V364)&gt;0,"（未开票 "&amp;TEXT(N($V364),"#,##0.00")&amp;"）",""),IF(N($W364)&lt;-0.005,"多收 "&amp;TEXT(-N($W364),"#,##0.00"),"✔ 已结清")))&amp;IF(N($U364)&gt;0,"｜到账未开票 "&amp;TEXT(N($U364),"#,##0.00")&amp;"，待补票","")&amp;IF(N($R364)&gt;0,"｜收现 "&amp;TEXT(N($R364),"#,##0.00"),"")&amp;IF(N($S364)&gt;0,"｜收款不开票 "&amp;TEXT(N($S364),"#,##0.00"),""))</f>
        <v/>
      </c>
      <c r="Y364" s="312"/>
      <c r="AC364" s="267" t="str">
        <f aca="false">IF(OR(N($O364)=0,N($AB364)=0),"",ROUND(N($O364)/(1+N($AB364))*N($AB364),2))</f>
        <v/>
      </c>
      <c r="AD364" s="312"/>
      <c r="AE364" s="312"/>
      <c r="AF364" s="270" t="str">
        <f aca="false">IF($AN364="","",IF($AN364=1,IF($AO364&gt;=1,"一次性·已到收款期","一次性·未到期"),$AE364&amp;" 第"&amp;$AO364&amp;"/"&amp;$AN364&amp;"期"))</f>
        <v/>
      </c>
      <c r="AG364" s="268" t="str">
        <f aca="false">IF(OR($AN364="",N($M364)=0),"",ROUND(N($K364)*$AO364/$AN364,2)+N($L364))</f>
        <v/>
      </c>
      <c r="AH364" s="268" t="str">
        <f aca="false">IF($AG364="","",MAX(0,ROUND($AG364-(N($Q364)+N($R364)+N($S364)),2)))</f>
        <v/>
      </c>
      <c r="AI364" s="268" t="str">
        <f aca="false">IF(OR(TRIM($B364&amp;$C364)="",NOT(ISNUMBER($D364))),"",SUMIFS($W$3:$W$1001,$AK$3:$AK$1001,$AK364,$D$3:$D$1001,"&lt;"&amp;$D364))</f>
        <v/>
      </c>
      <c r="AJ364" s="268" t="str">
        <f aca="false">IF(TRIM($B364&amp;$C364)="","",SUMIFS($W$3:$W$1001,$AK$3:$AK$1001,$AK364))</f>
        <v/>
      </c>
      <c r="AK364" s="270" t="str">
        <f aca="false">IF(TRIM($B364&amp;$C364)="","",TRIM($B364)&amp;"｜"&amp;TRIM($C364))</f>
        <v/>
      </c>
      <c r="AL364" s="268" t="str">
        <f aca="false">IF(TRIM($B364&amp;$C364)="","",MIN(N($O364),N($Q364)))</f>
        <v/>
      </c>
      <c r="AM364" s="271" t="str">
        <f aca="false">IF(ISNUMBER($D364),YEAR($D364),"")</f>
        <v/>
      </c>
      <c r="AN364" s="271" t="str">
        <f aca="false">IF(OR(TRIM($B364&amp;$C364)="",NOT(ISNUMBER($D364)),NOT(ISNUMBER($E364))),"",IF($E364&lt;$D364,"",IF(IF($AE364="半年付",2,IF($AE364="季度付",4,IF($AE364="月付",12,IF($AE364="半月付",24,1))))=1,1,MAX(1,ROUND(($E364-$D364+1)/365*IF($AE364="半年付",2,IF($AE364="季度付",4,IF($AE364="月付",12,IF($AE364="半月付",24,1)))),0)))))</f>
        <v/>
      </c>
      <c r="AO364" s="271" t="str">
        <f aca="true">IF($AN364="","",MIN($AN364,MAX(0,INT((TODAY()-付款宽限天数-$D364)/(($E364-$D364+1)/$AN364))+1)))</f>
        <v/>
      </c>
    </row>
    <row r="365" customFormat="false" ht="18" hidden="false" customHeight="false" outlineLevel="0" collapsed="false">
      <c r="F365" s="200" t="str">
        <f aca="true">IF(TRIM($B365&amp;$C365)="","",IF(OR(ISNUMBER(SEARCH("未",$A365)),ISNUMBER(SEARCH("送出",$A365)),AND(TRIM($A365)="",NOT(ISNUMBER($D365)),N($H365)=0)),"【合同未回】","")&amp;IF(NOT(ISNUMBER($E365)),IF(OR(ISNUMBER(SEARCH("未",$A365)),ISNUMBER(SEARCH("送出",$A365)),AND(TRIM($A365)="",NOT(ISNUMBER($D365)),N($H365)=0)),"","【未填合同期】"),IF($E365&lt;TODAY(),"【已到期】",IF($E365-TODAY()&lt;=提醒天数,"【即将到期，剩余"&amp;($E365-TODAY())&amp;"天】","【正常】")))&amp;IF(OR($AD365="安装免保",$AD365="技术免保",$AD365="质保期内"),"【"&amp;$AD365&amp;"】",""))</f>
        <v/>
      </c>
      <c r="K365" s="267" t="str">
        <f aca="false">IF(OR(N($H365)=0,N($I365)=0),"",ROUND(N($H365)*N($I365)*IF(N($J365)=0,1,N($J365)),2))</f>
        <v/>
      </c>
      <c r="M365" s="267" t="str">
        <f aca="false">IF(TRIM($B365&amp;$C365)="","",IF(AND(N($K365)=0,N($L365)=0),"",ROUND(N($K365)+N($L365),2)))</f>
        <v/>
      </c>
      <c r="S365" s="267"/>
      <c r="T365" s="268" t="str">
        <f aca="false">IF(TRIM($B365&amp;$C365)="","",IF(N($O365)=0,"",MAX(0,MIN(N($O365)-N($Q365),N($W365)))))</f>
        <v/>
      </c>
      <c r="U365" s="268" t="str">
        <f aca="false">IF(TRIM($B365&amp;$C365)="","",IF(N($Q365)&lt;=N($O365),"",N($Q365)-N($O365)))</f>
        <v/>
      </c>
      <c r="V365" s="268" t="str">
        <f aca="false">IF(OR(TRIM($B365&amp;$C365)="",$W365=""),"",MAX(0,N($W365))-N($T365))</f>
        <v/>
      </c>
      <c r="W365" s="268" t="str">
        <f aca="false">IF(TRIM($B365&amp;$C365)="","",IF(AND(N($M365)=0,N($Q365)+N($R365)+N($S365)=0),"",ROUND(N($M365)-N($Q365)-N($R365)-N($S365),2)))</f>
        <v/>
      </c>
      <c r="X365" s="269" t="str">
        <f aca="false">IF(TRIM($B365&amp;$C365)="","",IF(N($M365)=0,IF((N($Q365)+N($R365)+N($S365))=0,"—未填单价","未填单价，已收 "&amp;TEXT((N($Q365)+N($R365)+N($S365)),"#,##0.00")),IF(N($W365)&gt;0.005,"欠 "&amp;TEXT(N($W365),"#,##0.00")&amp;IF(N($T365)&gt;0,"（开票未到账 "&amp;TEXT(N($T365),"#,##0.00")&amp;"）","")&amp;IF(N($V365)&gt;0,"（未开票 "&amp;TEXT(N($V365),"#,##0.00")&amp;"）",""),IF(N($W365)&lt;-0.005,"多收 "&amp;TEXT(-N($W365),"#,##0.00"),"✔ 已结清")))&amp;IF(N($U365)&gt;0,"｜到账未开票 "&amp;TEXT(N($U365),"#,##0.00")&amp;"，待补票","")&amp;IF(N($R365)&gt;0,"｜收现 "&amp;TEXT(N($R365),"#,##0.00"),"")&amp;IF(N($S365)&gt;0,"｜收款不开票 "&amp;TEXT(N($S365),"#,##0.00"),""))</f>
        <v/>
      </c>
      <c r="Y365" s="312"/>
      <c r="AC365" s="267" t="str">
        <f aca="false">IF(OR(N($O365)=0,N($AB365)=0),"",ROUND(N($O365)/(1+N($AB365))*N($AB365),2))</f>
        <v/>
      </c>
      <c r="AD365" s="312"/>
      <c r="AE365" s="312"/>
      <c r="AF365" s="270" t="str">
        <f aca="false">IF($AN365="","",IF($AN365=1,IF($AO365&gt;=1,"一次性·已到收款期","一次性·未到期"),$AE365&amp;" 第"&amp;$AO365&amp;"/"&amp;$AN365&amp;"期"))</f>
        <v/>
      </c>
      <c r="AG365" s="268" t="str">
        <f aca="false">IF(OR($AN365="",N($M365)=0),"",ROUND(N($K365)*$AO365/$AN365,2)+N($L365))</f>
        <v/>
      </c>
      <c r="AH365" s="268" t="str">
        <f aca="false">IF($AG365="","",MAX(0,ROUND($AG365-(N($Q365)+N($R365)+N($S365)),2)))</f>
        <v/>
      </c>
      <c r="AI365" s="268" t="str">
        <f aca="false">IF(OR(TRIM($B365&amp;$C365)="",NOT(ISNUMBER($D365))),"",SUMIFS($W$3:$W$1001,$AK$3:$AK$1001,$AK365,$D$3:$D$1001,"&lt;"&amp;$D365))</f>
        <v/>
      </c>
      <c r="AJ365" s="268" t="str">
        <f aca="false">IF(TRIM($B365&amp;$C365)="","",SUMIFS($W$3:$W$1001,$AK$3:$AK$1001,$AK365))</f>
        <v/>
      </c>
      <c r="AK365" s="270" t="str">
        <f aca="false">IF(TRIM($B365&amp;$C365)="","",TRIM($B365)&amp;"｜"&amp;TRIM($C365))</f>
        <v/>
      </c>
      <c r="AL365" s="268" t="str">
        <f aca="false">IF(TRIM($B365&amp;$C365)="","",MIN(N($O365),N($Q365)))</f>
        <v/>
      </c>
      <c r="AM365" s="271" t="str">
        <f aca="false">IF(ISNUMBER($D365),YEAR($D365),"")</f>
        <v/>
      </c>
      <c r="AN365" s="271" t="str">
        <f aca="false">IF(OR(TRIM($B365&amp;$C365)="",NOT(ISNUMBER($D365)),NOT(ISNUMBER($E365))),"",IF($E365&lt;$D365,"",IF(IF($AE365="半年付",2,IF($AE365="季度付",4,IF($AE365="月付",12,IF($AE365="半月付",24,1))))=1,1,MAX(1,ROUND(($E365-$D365+1)/365*IF($AE365="半年付",2,IF($AE365="季度付",4,IF($AE365="月付",12,IF($AE365="半月付",24,1)))),0)))))</f>
        <v/>
      </c>
      <c r="AO365" s="271" t="str">
        <f aca="true">IF($AN365="","",MIN($AN365,MAX(0,INT((TODAY()-付款宽限天数-$D365)/(($E365-$D365+1)/$AN365))+1)))</f>
        <v/>
      </c>
    </row>
    <row r="366" customFormat="false" ht="18" hidden="false" customHeight="false" outlineLevel="0" collapsed="false">
      <c r="F366" s="200" t="str">
        <f aca="true">IF(TRIM($B366&amp;$C366)="","",IF(OR(ISNUMBER(SEARCH("未",$A366)),ISNUMBER(SEARCH("送出",$A366)),AND(TRIM($A366)="",NOT(ISNUMBER($D366)),N($H366)=0)),"【合同未回】","")&amp;IF(NOT(ISNUMBER($E366)),IF(OR(ISNUMBER(SEARCH("未",$A366)),ISNUMBER(SEARCH("送出",$A366)),AND(TRIM($A366)="",NOT(ISNUMBER($D366)),N($H366)=0)),"","【未填合同期】"),IF($E366&lt;TODAY(),"【已到期】",IF($E366-TODAY()&lt;=提醒天数,"【即将到期，剩余"&amp;($E366-TODAY())&amp;"天】","【正常】")))&amp;IF(OR($AD366="安装免保",$AD366="技术免保",$AD366="质保期内"),"【"&amp;$AD366&amp;"】",""))</f>
        <v/>
      </c>
      <c r="K366" s="267" t="str">
        <f aca="false">IF(OR(N($H366)=0,N($I366)=0),"",ROUND(N($H366)*N($I366)*IF(N($J366)=0,1,N($J366)),2))</f>
        <v/>
      </c>
      <c r="M366" s="267" t="str">
        <f aca="false">IF(TRIM($B366&amp;$C366)="","",IF(AND(N($K366)=0,N($L366)=0),"",ROUND(N($K366)+N($L366),2)))</f>
        <v/>
      </c>
      <c r="S366" s="267"/>
      <c r="T366" s="268" t="str">
        <f aca="false">IF(TRIM($B366&amp;$C366)="","",IF(N($O366)=0,"",MAX(0,MIN(N($O366)-N($Q366),N($W366)))))</f>
        <v/>
      </c>
      <c r="U366" s="268" t="str">
        <f aca="false">IF(TRIM($B366&amp;$C366)="","",IF(N($Q366)&lt;=N($O366),"",N($Q366)-N($O366)))</f>
        <v/>
      </c>
      <c r="V366" s="268" t="str">
        <f aca="false">IF(OR(TRIM($B366&amp;$C366)="",$W366=""),"",MAX(0,N($W366))-N($T366))</f>
        <v/>
      </c>
      <c r="W366" s="268" t="str">
        <f aca="false">IF(TRIM($B366&amp;$C366)="","",IF(AND(N($M366)=0,N($Q366)+N($R366)+N($S366)=0),"",ROUND(N($M366)-N($Q366)-N($R366)-N($S366),2)))</f>
        <v/>
      </c>
      <c r="X366" s="269" t="str">
        <f aca="false">IF(TRIM($B366&amp;$C366)="","",IF(N($M366)=0,IF((N($Q366)+N($R366)+N($S366))=0,"—未填单价","未填单价，已收 "&amp;TEXT((N($Q366)+N($R366)+N($S366)),"#,##0.00")),IF(N($W366)&gt;0.005,"欠 "&amp;TEXT(N($W366),"#,##0.00")&amp;IF(N($T366)&gt;0,"（开票未到账 "&amp;TEXT(N($T366),"#,##0.00")&amp;"）","")&amp;IF(N($V366)&gt;0,"（未开票 "&amp;TEXT(N($V366),"#,##0.00")&amp;"）",""),IF(N($W366)&lt;-0.005,"多收 "&amp;TEXT(-N($W366),"#,##0.00"),"✔ 已结清")))&amp;IF(N($U366)&gt;0,"｜到账未开票 "&amp;TEXT(N($U366),"#,##0.00")&amp;"，待补票","")&amp;IF(N($R366)&gt;0,"｜收现 "&amp;TEXT(N($R366),"#,##0.00"),"")&amp;IF(N($S366)&gt;0,"｜收款不开票 "&amp;TEXT(N($S366),"#,##0.00"),""))</f>
        <v/>
      </c>
      <c r="Y366" s="312"/>
      <c r="AC366" s="267" t="str">
        <f aca="false">IF(OR(N($O366)=0,N($AB366)=0),"",ROUND(N($O366)/(1+N($AB366))*N($AB366),2))</f>
        <v/>
      </c>
      <c r="AD366" s="312"/>
      <c r="AE366" s="312"/>
      <c r="AF366" s="270" t="str">
        <f aca="false">IF($AN366="","",IF($AN366=1,IF($AO366&gt;=1,"一次性·已到收款期","一次性·未到期"),$AE366&amp;" 第"&amp;$AO366&amp;"/"&amp;$AN366&amp;"期"))</f>
        <v/>
      </c>
      <c r="AG366" s="268" t="str">
        <f aca="false">IF(OR($AN366="",N($M366)=0),"",ROUND(N($K366)*$AO366/$AN366,2)+N($L366))</f>
        <v/>
      </c>
      <c r="AH366" s="268" t="str">
        <f aca="false">IF($AG366="","",MAX(0,ROUND($AG366-(N($Q366)+N($R366)+N($S366)),2)))</f>
        <v/>
      </c>
      <c r="AI366" s="268" t="str">
        <f aca="false">IF(OR(TRIM($B366&amp;$C366)="",NOT(ISNUMBER($D366))),"",SUMIFS($W$3:$W$1001,$AK$3:$AK$1001,$AK366,$D$3:$D$1001,"&lt;"&amp;$D366))</f>
        <v/>
      </c>
      <c r="AJ366" s="268" t="str">
        <f aca="false">IF(TRIM($B366&amp;$C366)="","",SUMIFS($W$3:$W$1001,$AK$3:$AK$1001,$AK366))</f>
        <v/>
      </c>
      <c r="AK366" s="270" t="str">
        <f aca="false">IF(TRIM($B366&amp;$C366)="","",TRIM($B366)&amp;"｜"&amp;TRIM($C366))</f>
        <v/>
      </c>
      <c r="AL366" s="268" t="str">
        <f aca="false">IF(TRIM($B366&amp;$C366)="","",MIN(N($O366),N($Q366)))</f>
        <v/>
      </c>
      <c r="AM366" s="271" t="str">
        <f aca="false">IF(ISNUMBER($D366),YEAR($D366),"")</f>
        <v/>
      </c>
      <c r="AN366" s="271" t="str">
        <f aca="false">IF(OR(TRIM($B366&amp;$C366)="",NOT(ISNUMBER($D366)),NOT(ISNUMBER($E366))),"",IF($E366&lt;$D366,"",IF(IF($AE366="半年付",2,IF($AE366="季度付",4,IF($AE366="月付",12,IF($AE366="半月付",24,1))))=1,1,MAX(1,ROUND(($E366-$D366+1)/365*IF($AE366="半年付",2,IF($AE366="季度付",4,IF($AE366="月付",12,IF($AE366="半月付",24,1)))),0)))))</f>
        <v/>
      </c>
      <c r="AO366" s="271" t="str">
        <f aca="true">IF($AN366="","",MIN($AN366,MAX(0,INT((TODAY()-付款宽限天数-$D366)/(($E366-$D366+1)/$AN366))+1)))</f>
        <v/>
      </c>
    </row>
    <row r="367" customFormat="false" ht="18" hidden="false" customHeight="false" outlineLevel="0" collapsed="false">
      <c r="F367" s="200" t="str">
        <f aca="true">IF(TRIM($B367&amp;$C367)="","",IF(OR(ISNUMBER(SEARCH("未",$A367)),ISNUMBER(SEARCH("送出",$A367)),AND(TRIM($A367)="",NOT(ISNUMBER($D367)),N($H367)=0)),"【合同未回】","")&amp;IF(NOT(ISNUMBER($E367)),IF(OR(ISNUMBER(SEARCH("未",$A367)),ISNUMBER(SEARCH("送出",$A367)),AND(TRIM($A367)="",NOT(ISNUMBER($D367)),N($H367)=0)),"","【未填合同期】"),IF($E367&lt;TODAY(),"【已到期】",IF($E367-TODAY()&lt;=提醒天数,"【即将到期，剩余"&amp;($E367-TODAY())&amp;"天】","【正常】")))&amp;IF(OR($AD367="安装免保",$AD367="技术免保",$AD367="质保期内"),"【"&amp;$AD367&amp;"】",""))</f>
        <v/>
      </c>
      <c r="K367" s="267" t="str">
        <f aca="false">IF(OR(N($H367)=0,N($I367)=0),"",ROUND(N($H367)*N($I367)*IF(N($J367)=0,1,N($J367)),2))</f>
        <v/>
      </c>
      <c r="M367" s="267" t="str">
        <f aca="false">IF(TRIM($B367&amp;$C367)="","",IF(AND(N($K367)=0,N($L367)=0),"",ROUND(N($K367)+N($L367),2)))</f>
        <v/>
      </c>
      <c r="S367" s="267"/>
      <c r="T367" s="268" t="str">
        <f aca="false">IF(TRIM($B367&amp;$C367)="","",IF(N($O367)=0,"",MAX(0,MIN(N($O367)-N($Q367),N($W367)))))</f>
        <v/>
      </c>
      <c r="U367" s="268" t="str">
        <f aca="false">IF(TRIM($B367&amp;$C367)="","",IF(N($Q367)&lt;=N($O367),"",N($Q367)-N($O367)))</f>
        <v/>
      </c>
      <c r="V367" s="268" t="str">
        <f aca="false">IF(OR(TRIM($B367&amp;$C367)="",$W367=""),"",MAX(0,N($W367))-N($T367))</f>
        <v/>
      </c>
      <c r="W367" s="268" t="str">
        <f aca="false">IF(TRIM($B367&amp;$C367)="","",IF(AND(N($M367)=0,N($Q367)+N($R367)+N($S367)=0),"",ROUND(N($M367)-N($Q367)-N($R367)-N($S367),2)))</f>
        <v/>
      </c>
      <c r="X367" s="269" t="str">
        <f aca="false">IF(TRIM($B367&amp;$C367)="","",IF(N($M367)=0,IF((N($Q367)+N($R367)+N($S367))=0,"—未填单价","未填单价，已收 "&amp;TEXT((N($Q367)+N($R367)+N($S367)),"#,##0.00")),IF(N($W367)&gt;0.005,"欠 "&amp;TEXT(N($W367),"#,##0.00")&amp;IF(N($T367)&gt;0,"（开票未到账 "&amp;TEXT(N($T367),"#,##0.00")&amp;"）","")&amp;IF(N($V367)&gt;0,"（未开票 "&amp;TEXT(N($V367),"#,##0.00")&amp;"）",""),IF(N($W367)&lt;-0.005,"多收 "&amp;TEXT(-N($W367),"#,##0.00"),"✔ 已结清")))&amp;IF(N($U367)&gt;0,"｜到账未开票 "&amp;TEXT(N($U367),"#,##0.00")&amp;"，待补票","")&amp;IF(N($R367)&gt;0,"｜收现 "&amp;TEXT(N($R367),"#,##0.00"),"")&amp;IF(N($S367)&gt;0,"｜收款不开票 "&amp;TEXT(N($S367),"#,##0.00"),""))</f>
        <v/>
      </c>
      <c r="Y367" s="312"/>
      <c r="AC367" s="267" t="str">
        <f aca="false">IF(OR(N($O367)=0,N($AB367)=0),"",ROUND(N($O367)/(1+N($AB367))*N($AB367),2))</f>
        <v/>
      </c>
      <c r="AD367" s="312"/>
      <c r="AE367" s="312"/>
      <c r="AF367" s="270" t="str">
        <f aca="false">IF($AN367="","",IF($AN367=1,IF($AO367&gt;=1,"一次性·已到收款期","一次性·未到期"),$AE367&amp;" 第"&amp;$AO367&amp;"/"&amp;$AN367&amp;"期"))</f>
        <v/>
      </c>
      <c r="AG367" s="268" t="str">
        <f aca="false">IF(OR($AN367="",N($M367)=0),"",ROUND(N($K367)*$AO367/$AN367,2)+N($L367))</f>
        <v/>
      </c>
      <c r="AH367" s="268" t="str">
        <f aca="false">IF($AG367="","",MAX(0,ROUND($AG367-(N($Q367)+N($R367)+N($S367)),2)))</f>
        <v/>
      </c>
      <c r="AI367" s="268" t="str">
        <f aca="false">IF(OR(TRIM($B367&amp;$C367)="",NOT(ISNUMBER($D367))),"",SUMIFS($W$3:$W$1001,$AK$3:$AK$1001,$AK367,$D$3:$D$1001,"&lt;"&amp;$D367))</f>
        <v/>
      </c>
      <c r="AJ367" s="268" t="str">
        <f aca="false">IF(TRIM($B367&amp;$C367)="","",SUMIFS($W$3:$W$1001,$AK$3:$AK$1001,$AK367))</f>
        <v/>
      </c>
      <c r="AK367" s="270" t="str">
        <f aca="false">IF(TRIM($B367&amp;$C367)="","",TRIM($B367)&amp;"｜"&amp;TRIM($C367))</f>
        <v/>
      </c>
      <c r="AL367" s="268" t="str">
        <f aca="false">IF(TRIM($B367&amp;$C367)="","",MIN(N($O367),N($Q367)))</f>
        <v/>
      </c>
      <c r="AM367" s="271" t="str">
        <f aca="false">IF(ISNUMBER($D367),YEAR($D367),"")</f>
        <v/>
      </c>
      <c r="AN367" s="271" t="str">
        <f aca="false">IF(OR(TRIM($B367&amp;$C367)="",NOT(ISNUMBER($D367)),NOT(ISNUMBER($E367))),"",IF($E367&lt;$D367,"",IF(IF($AE367="半年付",2,IF($AE367="季度付",4,IF($AE367="月付",12,IF($AE367="半月付",24,1))))=1,1,MAX(1,ROUND(($E367-$D367+1)/365*IF($AE367="半年付",2,IF($AE367="季度付",4,IF($AE367="月付",12,IF($AE367="半月付",24,1)))),0)))))</f>
        <v/>
      </c>
      <c r="AO367" s="271" t="str">
        <f aca="true">IF($AN367="","",MIN($AN367,MAX(0,INT((TODAY()-付款宽限天数-$D367)/(($E367-$D367+1)/$AN367))+1)))</f>
        <v/>
      </c>
    </row>
    <row r="368" customFormat="false" ht="18" hidden="false" customHeight="false" outlineLevel="0" collapsed="false">
      <c r="F368" s="200" t="str">
        <f aca="true">IF(TRIM($B368&amp;$C368)="","",IF(OR(ISNUMBER(SEARCH("未",$A368)),ISNUMBER(SEARCH("送出",$A368)),AND(TRIM($A368)="",NOT(ISNUMBER($D368)),N($H368)=0)),"【合同未回】","")&amp;IF(NOT(ISNUMBER($E368)),IF(OR(ISNUMBER(SEARCH("未",$A368)),ISNUMBER(SEARCH("送出",$A368)),AND(TRIM($A368)="",NOT(ISNUMBER($D368)),N($H368)=0)),"","【未填合同期】"),IF($E368&lt;TODAY(),"【已到期】",IF($E368-TODAY()&lt;=提醒天数,"【即将到期，剩余"&amp;($E368-TODAY())&amp;"天】","【正常】")))&amp;IF(OR($AD368="安装免保",$AD368="技术免保",$AD368="质保期内"),"【"&amp;$AD368&amp;"】",""))</f>
        <v/>
      </c>
      <c r="K368" s="267" t="str">
        <f aca="false">IF(OR(N($H368)=0,N($I368)=0),"",ROUND(N($H368)*N($I368)*IF(N($J368)=0,1,N($J368)),2))</f>
        <v/>
      </c>
      <c r="M368" s="267" t="str">
        <f aca="false">IF(TRIM($B368&amp;$C368)="","",IF(AND(N($K368)=0,N($L368)=0),"",ROUND(N($K368)+N($L368),2)))</f>
        <v/>
      </c>
      <c r="S368" s="267"/>
      <c r="T368" s="268" t="str">
        <f aca="false">IF(TRIM($B368&amp;$C368)="","",IF(N($O368)=0,"",MAX(0,MIN(N($O368)-N($Q368),N($W368)))))</f>
        <v/>
      </c>
      <c r="U368" s="268" t="str">
        <f aca="false">IF(TRIM($B368&amp;$C368)="","",IF(N($Q368)&lt;=N($O368),"",N($Q368)-N($O368)))</f>
        <v/>
      </c>
      <c r="V368" s="268" t="str">
        <f aca="false">IF(OR(TRIM($B368&amp;$C368)="",$W368=""),"",MAX(0,N($W368))-N($T368))</f>
        <v/>
      </c>
      <c r="W368" s="268" t="str">
        <f aca="false">IF(TRIM($B368&amp;$C368)="","",IF(AND(N($M368)=0,N($Q368)+N($R368)+N($S368)=0),"",ROUND(N($M368)-N($Q368)-N($R368)-N($S368),2)))</f>
        <v/>
      </c>
      <c r="X368" s="269" t="str">
        <f aca="false">IF(TRIM($B368&amp;$C368)="","",IF(N($M368)=0,IF((N($Q368)+N($R368)+N($S368))=0,"—未填单价","未填单价，已收 "&amp;TEXT((N($Q368)+N($R368)+N($S368)),"#,##0.00")),IF(N($W368)&gt;0.005,"欠 "&amp;TEXT(N($W368),"#,##0.00")&amp;IF(N($T368)&gt;0,"（开票未到账 "&amp;TEXT(N($T368),"#,##0.00")&amp;"）","")&amp;IF(N($V368)&gt;0,"（未开票 "&amp;TEXT(N($V368),"#,##0.00")&amp;"）",""),IF(N($W368)&lt;-0.005,"多收 "&amp;TEXT(-N($W368),"#,##0.00"),"✔ 已结清")))&amp;IF(N($U368)&gt;0,"｜到账未开票 "&amp;TEXT(N($U368),"#,##0.00")&amp;"，待补票","")&amp;IF(N($R368)&gt;0,"｜收现 "&amp;TEXT(N($R368),"#,##0.00"),"")&amp;IF(N($S368)&gt;0,"｜收款不开票 "&amp;TEXT(N($S368),"#,##0.00"),""))</f>
        <v/>
      </c>
      <c r="Y368" s="312"/>
      <c r="AC368" s="267" t="str">
        <f aca="false">IF(OR(N($O368)=0,N($AB368)=0),"",ROUND(N($O368)/(1+N($AB368))*N($AB368),2))</f>
        <v/>
      </c>
      <c r="AD368" s="312"/>
      <c r="AE368" s="312"/>
      <c r="AF368" s="270" t="str">
        <f aca="false">IF($AN368="","",IF($AN368=1,IF($AO368&gt;=1,"一次性·已到收款期","一次性·未到期"),$AE368&amp;" 第"&amp;$AO368&amp;"/"&amp;$AN368&amp;"期"))</f>
        <v/>
      </c>
      <c r="AG368" s="268" t="str">
        <f aca="false">IF(OR($AN368="",N($M368)=0),"",ROUND(N($K368)*$AO368/$AN368,2)+N($L368))</f>
        <v/>
      </c>
      <c r="AH368" s="268" t="str">
        <f aca="false">IF($AG368="","",MAX(0,ROUND($AG368-(N($Q368)+N($R368)+N($S368)),2)))</f>
        <v/>
      </c>
      <c r="AI368" s="268" t="str">
        <f aca="false">IF(OR(TRIM($B368&amp;$C368)="",NOT(ISNUMBER($D368))),"",SUMIFS($W$3:$W$1001,$AK$3:$AK$1001,$AK368,$D$3:$D$1001,"&lt;"&amp;$D368))</f>
        <v/>
      </c>
      <c r="AJ368" s="268" t="str">
        <f aca="false">IF(TRIM($B368&amp;$C368)="","",SUMIFS($W$3:$W$1001,$AK$3:$AK$1001,$AK368))</f>
        <v/>
      </c>
      <c r="AK368" s="270" t="str">
        <f aca="false">IF(TRIM($B368&amp;$C368)="","",TRIM($B368)&amp;"｜"&amp;TRIM($C368))</f>
        <v/>
      </c>
      <c r="AL368" s="268" t="str">
        <f aca="false">IF(TRIM($B368&amp;$C368)="","",MIN(N($O368),N($Q368)))</f>
        <v/>
      </c>
      <c r="AM368" s="271" t="str">
        <f aca="false">IF(ISNUMBER($D368),YEAR($D368),"")</f>
        <v/>
      </c>
      <c r="AN368" s="271" t="str">
        <f aca="false">IF(OR(TRIM($B368&amp;$C368)="",NOT(ISNUMBER($D368)),NOT(ISNUMBER($E368))),"",IF($E368&lt;$D368,"",IF(IF($AE368="半年付",2,IF($AE368="季度付",4,IF($AE368="月付",12,IF($AE368="半月付",24,1))))=1,1,MAX(1,ROUND(($E368-$D368+1)/365*IF($AE368="半年付",2,IF($AE368="季度付",4,IF($AE368="月付",12,IF($AE368="半月付",24,1)))),0)))))</f>
        <v/>
      </c>
      <c r="AO368" s="271" t="str">
        <f aca="true">IF($AN368="","",MIN($AN368,MAX(0,INT((TODAY()-付款宽限天数-$D368)/(($E368-$D368+1)/$AN368))+1)))</f>
        <v/>
      </c>
    </row>
    <row r="369" customFormat="false" ht="18" hidden="false" customHeight="false" outlineLevel="0" collapsed="false">
      <c r="F369" s="200" t="str">
        <f aca="true">IF(TRIM($B369&amp;$C369)="","",IF(OR(ISNUMBER(SEARCH("未",$A369)),ISNUMBER(SEARCH("送出",$A369)),AND(TRIM($A369)="",NOT(ISNUMBER($D369)),N($H369)=0)),"【合同未回】","")&amp;IF(NOT(ISNUMBER($E369)),IF(OR(ISNUMBER(SEARCH("未",$A369)),ISNUMBER(SEARCH("送出",$A369)),AND(TRIM($A369)="",NOT(ISNUMBER($D369)),N($H369)=0)),"","【未填合同期】"),IF($E369&lt;TODAY(),"【已到期】",IF($E369-TODAY()&lt;=提醒天数,"【即将到期，剩余"&amp;($E369-TODAY())&amp;"天】","【正常】")))&amp;IF(OR($AD369="安装免保",$AD369="技术免保",$AD369="质保期内"),"【"&amp;$AD369&amp;"】",""))</f>
        <v/>
      </c>
      <c r="K369" s="267" t="str">
        <f aca="false">IF(OR(N($H369)=0,N($I369)=0),"",ROUND(N($H369)*N($I369)*IF(N($J369)=0,1,N($J369)),2))</f>
        <v/>
      </c>
      <c r="M369" s="267" t="str">
        <f aca="false">IF(TRIM($B369&amp;$C369)="","",IF(AND(N($K369)=0,N($L369)=0),"",ROUND(N($K369)+N($L369),2)))</f>
        <v/>
      </c>
      <c r="S369" s="267"/>
      <c r="T369" s="268" t="str">
        <f aca="false">IF(TRIM($B369&amp;$C369)="","",IF(N($O369)=0,"",MAX(0,MIN(N($O369)-N($Q369),N($W369)))))</f>
        <v/>
      </c>
      <c r="U369" s="268" t="str">
        <f aca="false">IF(TRIM($B369&amp;$C369)="","",IF(N($Q369)&lt;=N($O369),"",N($Q369)-N($O369)))</f>
        <v/>
      </c>
      <c r="V369" s="268" t="str">
        <f aca="false">IF(OR(TRIM($B369&amp;$C369)="",$W369=""),"",MAX(0,N($W369))-N($T369))</f>
        <v/>
      </c>
      <c r="W369" s="268" t="str">
        <f aca="false">IF(TRIM($B369&amp;$C369)="","",IF(AND(N($M369)=0,N($Q369)+N($R369)+N($S369)=0),"",ROUND(N($M369)-N($Q369)-N($R369)-N($S369),2)))</f>
        <v/>
      </c>
      <c r="X369" s="269" t="str">
        <f aca="false">IF(TRIM($B369&amp;$C369)="","",IF(N($M369)=0,IF((N($Q369)+N($R369)+N($S369))=0,"—未填单价","未填单价，已收 "&amp;TEXT((N($Q369)+N($R369)+N($S369)),"#,##0.00")),IF(N($W369)&gt;0.005,"欠 "&amp;TEXT(N($W369),"#,##0.00")&amp;IF(N($T369)&gt;0,"（开票未到账 "&amp;TEXT(N($T369),"#,##0.00")&amp;"）","")&amp;IF(N($V369)&gt;0,"（未开票 "&amp;TEXT(N($V369),"#,##0.00")&amp;"）",""),IF(N($W369)&lt;-0.005,"多收 "&amp;TEXT(-N($W369),"#,##0.00"),"✔ 已结清")))&amp;IF(N($U369)&gt;0,"｜到账未开票 "&amp;TEXT(N($U369),"#,##0.00")&amp;"，待补票","")&amp;IF(N($R369)&gt;0,"｜收现 "&amp;TEXT(N($R369),"#,##0.00"),"")&amp;IF(N($S369)&gt;0,"｜收款不开票 "&amp;TEXT(N($S369),"#,##0.00"),""))</f>
        <v/>
      </c>
      <c r="Y369" s="312"/>
      <c r="AC369" s="267" t="str">
        <f aca="false">IF(OR(N($O369)=0,N($AB369)=0),"",ROUND(N($O369)/(1+N($AB369))*N($AB369),2))</f>
        <v/>
      </c>
      <c r="AD369" s="312"/>
      <c r="AE369" s="312"/>
      <c r="AF369" s="270" t="str">
        <f aca="false">IF($AN369="","",IF($AN369=1,IF($AO369&gt;=1,"一次性·已到收款期","一次性·未到期"),$AE369&amp;" 第"&amp;$AO369&amp;"/"&amp;$AN369&amp;"期"))</f>
        <v/>
      </c>
      <c r="AG369" s="268" t="str">
        <f aca="false">IF(OR($AN369="",N($M369)=0),"",ROUND(N($K369)*$AO369/$AN369,2)+N($L369))</f>
        <v/>
      </c>
      <c r="AH369" s="268" t="str">
        <f aca="false">IF($AG369="","",MAX(0,ROUND($AG369-(N($Q369)+N($R369)+N($S369)),2)))</f>
        <v/>
      </c>
      <c r="AI369" s="268" t="str">
        <f aca="false">IF(OR(TRIM($B369&amp;$C369)="",NOT(ISNUMBER($D369))),"",SUMIFS($W$3:$W$1001,$AK$3:$AK$1001,$AK369,$D$3:$D$1001,"&lt;"&amp;$D369))</f>
        <v/>
      </c>
      <c r="AJ369" s="268" t="str">
        <f aca="false">IF(TRIM($B369&amp;$C369)="","",SUMIFS($W$3:$W$1001,$AK$3:$AK$1001,$AK369))</f>
        <v/>
      </c>
      <c r="AK369" s="270" t="str">
        <f aca="false">IF(TRIM($B369&amp;$C369)="","",TRIM($B369)&amp;"｜"&amp;TRIM($C369))</f>
        <v/>
      </c>
      <c r="AL369" s="268" t="str">
        <f aca="false">IF(TRIM($B369&amp;$C369)="","",MIN(N($O369),N($Q369)))</f>
        <v/>
      </c>
      <c r="AM369" s="271" t="str">
        <f aca="false">IF(ISNUMBER($D369),YEAR($D369),"")</f>
        <v/>
      </c>
      <c r="AN369" s="271" t="str">
        <f aca="false">IF(OR(TRIM($B369&amp;$C369)="",NOT(ISNUMBER($D369)),NOT(ISNUMBER($E369))),"",IF($E369&lt;$D369,"",IF(IF($AE369="半年付",2,IF($AE369="季度付",4,IF($AE369="月付",12,IF($AE369="半月付",24,1))))=1,1,MAX(1,ROUND(($E369-$D369+1)/365*IF($AE369="半年付",2,IF($AE369="季度付",4,IF($AE369="月付",12,IF($AE369="半月付",24,1)))),0)))))</f>
        <v/>
      </c>
      <c r="AO369" s="271" t="str">
        <f aca="true">IF($AN369="","",MIN($AN369,MAX(0,INT((TODAY()-付款宽限天数-$D369)/(($E369-$D369+1)/$AN369))+1)))</f>
        <v/>
      </c>
    </row>
    <row r="370" customFormat="false" ht="18" hidden="false" customHeight="false" outlineLevel="0" collapsed="false">
      <c r="F370" s="200" t="str">
        <f aca="true">IF(TRIM($B370&amp;$C370)="","",IF(OR(ISNUMBER(SEARCH("未",$A370)),ISNUMBER(SEARCH("送出",$A370)),AND(TRIM($A370)="",NOT(ISNUMBER($D370)),N($H370)=0)),"【合同未回】","")&amp;IF(NOT(ISNUMBER($E370)),IF(OR(ISNUMBER(SEARCH("未",$A370)),ISNUMBER(SEARCH("送出",$A370)),AND(TRIM($A370)="",NOT(ISNUMBER($D370)),N($H370)=0)),"","【未填合同期】"),IF($E370&lt;TODAY(),"【已到期】",IF($E370-TODAY()&lt;=提醒天数,"【即将到期，剩余"&amp;($E370-TODAY())&amp;"天】","【正常】")))&amp;IF(OR($AD370="安装免保",$AD370="技术免保",$AD370="质保期内"),"【"&amp;$AD370&amp;"】",""))</f>
        <v/>
      </c>
      <c r="K370" s="267" t="str">
        <f aca="false">IF(OR(N($H370)=0,N($I370)=0),"",ROUND(N($H370)*N($I370)*IF(N($J370)=0,1,N($J370)),2))</f>
        <v/>
      </c>
      <c r="M370" s="267" t="str">
        <f aca="false">IF(TRIM($B370&amp;$C370)="","",IF(AND(N($K370)=0,N($L370)=0),"",ROUND(N($K370)+N($L370),2)))</f>
        <v/>
      </c>
      <c r="S370" s="267"/>
      <c r="T370" s="268" t="str">
        <f aca="false">IF(TRIM($B370&amp;$C370)="","",IF(N($O370)=0,"",MAX(0,MIN(N($O370)-N($Q370),N($W370)))))</f>
        <v/>
      </c>
      <c r="U370" s="268" t="str">
        <f aca="false">IF(TRIM($B370&amp;$C370)="","",IF(N($Q370)&lt;=N($O370),"",N($Q370)-N($O370)))</f>
        <v/>
      </c>
      <c r="V370" s="268" t="str">
        <f aca="false">IF(OR(TRIM($B370&amp;$C370)="",$W370=""),"",MAX(0,N($W370))-N($T370))</f>
        <v/>
      </c>
      <c r="W370" s="268" t="str">
        <f aca="false">IF(TRIM($B370&amp;$C370)="","",IF(AND(N($M370)=0,N($Q370)+N($R370)+N($S370)=0),"",ROUND(N($M370)-N($Q370)-N($R370)-N($S370),2)))</f>
        <v/>
      </c>
      <c r="X370" s="269" t="str">
        <f aca="false">IF(TRIM($B370&amp;$C370)="","",IF(N($M370)=0,IF((N($Q370)+N($R370)+N($S370))=0,"—未填单价","未填单价，已收 "&amp;TEXT((N($Q370)+N($R370)+N($S370)),"#,##0.00")),IF(N($W370)&gt;0.005,"欠 "&amp;TEXT(N($W370),"#,##0.00")&amp;IF(N($T370)&gt;0,"（开票未到账 "&amp;TEXT(N($T370),"#,##0.00")&amp;"）","")&amp;IF(N($V370)&gt;0,"（未开票 "&amp;TEXT(N($V370),"#,##0.00")&amp;"）",""),IF(N($W370)&lt;-0.005,"多收 "&amp;TEXT(-N($W370),"#,##0.00"),"✔ 已结清")))&amp;IF(N($U370)&gt;0,"｜到账未开票 "&amp;TEXT(N($U370),"#,##0.00")&amp;"，待补票","")&amp;IF(N($R370)&gt;0,"｜收现 "&amp;TEXT(N($R370),"#,##0.00"),"")&amp;IF(N($S370)&gt;0,"｜收款不开票 "&amp;TEXT(N($S370),"#,##0.00"),""))</f>
        <v/>
      </c>
      <c r="Y370" s="312"/>
      <c r="AC370" s="267" t="str">
        <f aca="false">IF(OR(N($O370)=0,N($AB370)=0),"",ROUND(N($O370)/(1+N($AB370))*N($AB370),2))</f>
        <v/>
      </c>
      <c r="AD370" s="312"/>
      <c r="AE370" s="312"/>
      <c r="AF370" s="270" t="str">
        <f aca="false">IF($AN370="","",IF($AN370=1,IF($AO370&gt;=1,"一次性·已到收款期","一次性·未到期"),$AE370&amp;" 第"&amp;$AO370&amp;"/"&amp;$AN370&amp;"期"))</f>
        <v/>
      </c>
      <c r="AG370" s="268" t="str">
        <f aca="false">IF(OR($AN370="",N($M370)=0),"",ROUND(N($K370)*$AO370/$AN370,2)+N($L370))</f>
        <v/>
      </c>
      <c r="AH370" s="268" t="str">
        <f aca="false">IF($AG370="","",MAX(0,ROUND($AG370-(N($Q370)+N($R370)+N($S370)),2)))</f>
        <v/>
      </c>
      <c r="AI370" s="268" t="str">
        <f aca="false">IF(OR(TRIM($B370&amp;$C370)="",NOT(ISNUMBER($D370))),"",SUMIFS($W$3:$W$1001,$AK$3:$AK$1001,$AK370,$D$3:$D$1001,"&lt;"&amp;$D370))</f>
        <v/>
      </c>
      <c r="AJ370" s="268" t="str">
        <f aca="false">IF(TRIM($B370&amp;$C370)="","",SUMIFS($W$3:$W$1001,$AK$3:$AK$1001,$AK370))</f>
        <v/>
      </c>
      <c r="AK370" s="270" t="str">
        <f aca="false">IF(TRIM($B370&amp;$C370)="","",TRIM($B370)&amp;"｜"&amp;TRIM($C370))</f>
        <v/>
      </c>
      <c r="AL370" s="268" t="str">
        <f aca="false">IF(TRIM($B370&amp;$C370)="","",MIN(N($O370),N($Q370)))</f>
        <v/>
      </c>
      <c r="AM370" s="271" t="str">
        <f aca="false">IF(ISNUMBER($D370),YEAR($D370),"")</f>
        <v/>
      </c>
      <c r="AN370" s="271" t="str">
        <f aca="false">IF(OR(TRIM($B370&amp;$C370)="",NOT(ISNUMBER($D370)),NOT(ISNUMBER($E370))),"",IF($E370&lt;$D370,"",IF(IF($AE370="半年付",2,IF($AE370="季度付",4,IF($AE370="月付",12,IF($AE370="半月付",24,1))))=1,1,MAX(1,ROUND(($E370-$D370+1)/365*IF($AE370="半年付",2,IF($AE370="季度付",4,IF($AE370="月付",12,IF($AE370="半月付",24,1)))),0)))))</f>
        <v/>
      </c>
      <c r="AO370" s="271" t="str">
        <f aca="true">IF($AN370="","",MIN($AN370,MAX(0,INT((TODAY()-付款宽限天数-$D370)/(($E370-$D370+1)/$AN370))+1)))</f>
        <v/>
      </c>
    </row>
    <row r="371" customFormat="false" ht="18" hidden="false" customHeight="false" outlineLevel="0" collapsed="false">
      <c r="F371" s="200" t="str">
        <f aca="true">IF(TRIM($B371&amp;$C371)="","",IF(OR(ISNUMBER(SEARCH("未",$A371)),ISNUMBER(SEARCH("送出",$A371)),AND(TRIM($A371)="",NOT(ISNUMBER($D371)),N($H371)=0)),"【合同未回】","")&amp;IF(NOT(ISNUMBER($E371)),IF(OR(ISNUMBER(SEARCH("未",$A371)),ISNUMBER(SEARCH("送出",$A371)),AND(TRIM($A371)="",NOT(ISNUMBER($D371)),N($H371)=0)),"","【未填合同期】"),IF($E371&lt;TODAY(),"【已到期】",IF($E371-TODAY()&lt;=提醒天数,"【即将到期，剩余"&amp;($E371-TODAY())&amp;"天】","【正常】")))&amp;IF(OR($AD371="安装免保",$AD371="技术免保",$AD371="质保期内"),"【"&amp;$AD371&amp;"】",""))</f>
        <v/>
      </c>
      <c r="K371" s="267" t="str">
        <f aca="false">IF(OR(N($H371)=0,N($I371)=0),"",ROUND(N($H371)*N($I371)*IF(N($J371)=0,1,N($J371)),2))</f>
        <v/>
      </c>
      <c r="M371" s="267" t="str">
        <f aca="false">IF(TRIM($B371&amp;$C371)="","",IF(AND(N($K371)=0,N($L371)=0),"",ROUND(N($K371)+N($L371),2)))</f>
        <v/>
      </c>
      <c r="S371" s="267"/>
      <c r="T371" s="268" t="str">
        <f aca="false">IF(TRIM($B371&amp;$C371)="","",IF(N($O371)=0,"",MAX(0,MIN(N($O371)-N($Q371),N($W371)))))</f>
        <v/>
      </c>
      <c r="U371" s="268" t="str">
        <f aca="false">IF(TRIM($B371&amp;$C371)="","",IF(N($Q371)&lt;=N($O371),"",N($Q371)-N($O371)))</f>
        <v/>
      </c>
      <c r="V371" s="268" t="str">
        <f aca="false">IF(OR(TRIM($B371&amp;$C371)="",$W371=""),"",MAX(0,N($W371))-N($T371))</f>
        <v/>
      </c>
      <c r="W371" s="268" t="str">
        <f aca="false">IF(TRIM($B371&amp;$C371)="","",IF(AND(N($M371)=0,N($Q371)+N($R371)+N($S371)=0),"",ROUND(N($M371)-N($Q371)-N($R371)-N($S371),2)))</f>
        <v/>
      </c>
      <c r="X371" s="269" t="str">
        <f aca="false">IF(TRIM($B371&amp;$C371)="","",IF(N($M371)=0,IF((N($Q371)+N($R371)+N($S371))=0,"—未填单价","未填单价，已收 "&amp;TEXT((N($Q371)+N($R371)+N($S371)),"#,##0.00")),IF(N($W371)&gt;0.005,"欠 "&amp;TEXT(N($W371),"#,##0.00")&amp;IF(N($T371)&gt;0,"（开票未到账 "&amp;TEXT(N($T371),"#,##0.00")&amp;"）","")&amp;IF(N($V371)&gt;0,"（未开票 "&amp;TEXT(N($V371),"#,##0.00")&amp;"）",""),IF(N($W371)&lt;-0.005,"多收 "&amp;TEXT(-N($W371),"#,##0.00"),"✔ 已结清")))&amp;IF(N($U371)&gt;0,"｜到账未开票 "&amp;TEXT(N($U371),"#,##0.00")&amp;"，待补票","")&amp;IF(N($R371)&gt;0,"｜收现 "&amp;TEXT(N($R371),"#,##0.00"),"")&amp;IF(N($S371)&gt;0,"｜收款不开票 "&amp;TEXT(N($S371),"#,##0.00"),""))</f>
        <v/>
      </c>
      <c r="Y371" s="312"/>
      <c r="AC371" s="267" t="str">
        <f aca="false">IF(OR(N($O371)=0,N($AB371)=0),"",ROUND(N($O371)/(1+N($AB371))*N($AB371),2))</f>
        <v/>
      </c>
      <c r="AD371" s="312"/>
      <c r="AE371" s="312"/>
      <c r="AF371" s="270" t="str">
        <f aca="false">IF($AN371="","",IF($AN371=1,IF($AO371&gt;=1,"一次性·已到收款期","一次性·未到期"),$AE371&amp;" 第"&amp;$AO371&amp;"/"&amp;$AN371&amp;"期"))</f>
        <v/>
      </c>
      <c r="AG371" s="268" t="str">
        <f aca="false">IF(OR($AN371="",N($M371)=0),"",ROUND(N($K371)*$AO371/$AN371,2)+N($L371))</f>
        <v/>
      </c>
      <c r="AH371" s="268" t="str">
        <f aca="false">IF($AG371="","",MAX(0,ROUND($AG371-(N($Q371)+N($R371)+N($S371)),2)))</f>
        <v/>
      </c>
      <c r="AI371" s="268" t="str">
        <f aca="false">IF(OR(TRIM($B371&amp;$C371)="",NOT(ISNUMBER($D371))),"",SUMIFS($W$3:$W$1001,$AK$3:$AK$1001,$AK371,$D$3:$D$1001,"&lt;"&amp;$D371))</f>
        <v/>
      </c>
      <c r="AJ371" s="268" t="str">
        <f aca="false">IF(TRIM($B371&amp;$C371)="","",SUMIFS($W$3:$W$1001,$AK$3:$AK$1001,$AK371))</f>
        <v/>
      </c>
      <c r="AK371" s="270" t="str">
        <f aca="false">IF(TRIM($B371&amp;$C371)="","",TRIM($B371)&amp;"｜"&amp;TRIM($C371))</f>
        <v/>
      </c>
      <c r="AL371" s="268" t="str">
        <f aca="false">IF(TRIM($B371&amp;$C371)="","",MIN(N($O371),N($Q371)))</f>
        <v/>
      </c>
      <c r="AM371" s="271" t="str">
        <f aca="false">IF(ISNUMBER($D371),YEAR($D371),"")</f>
        <v/>
      </c>
      <c r="AN371" s="271" t="str">
        <f aca="false">IF(OR(TRIM($B371&amp;$C371)="",NOT(ISNUMBER($D371)),NOT(ISNUMBER($E371))),"",IF($E371&lt;$D371,"",IF(IF($AE371="半年付",2,IF($AE371="季度付",4,IF($AE371="月付",12,IF($AE371="半月付",24,1))))=1,1,MAX(1,ROUND(($E371-$D371+1)/365*IF($AE371="半年付",2,IF($AE371="季度付",4,IF($AE371="月付",12,IF($AE371="半月付",24,1)))),0)))))</f>
        <v/>
      </c>
      <c r="AO371" s="271" t="str">
        <f aca="true">IF($AN371="","",MIN($AN371,MAX(0,INT((TODAY()-付款宽限天数-$D371)/(($E371-$D371+1)/$AN371))+1)))</f>
        <v/>
      </c>
    </row>
    <row r="372" customFormat="false" ht="18" hidden="false" customHeight="false" outlineLevel="0" collapsed="false">
      <c r="F372" s="200" t="str">
        <f aca="true">IF(TRIM($B372&amp;$C372)="","",IF(OR(ISNUMBER(SEARCH("未",$A372)),ISNUMBER(SEARCH("送出",$A372)),AND(TRIM($A372)="",NOT(ISNUMBER($D372)),N($H372)=0)),"【合同未回】","")&amp;IF(NOT(ISNUMBER($E372)),IF(OR(ISNUMBER(SEARCH("未",$A372)),ISNUMBER(SEARCH("送出",$A372)),AND(TRIM($A372)="",NOT(ISNUMBER($D372)),N($H372)=0)),"","【未填合同期】"),IF($E372&lt;TODAY(),"【已到期】",IF($E372-TODAY()&lt;=提醒天数,"【即将到期，剩余"&amp;($E372-TODAY())&amp;"天】","【正常】")))&amp;IF(OR($AD372="安装免保",$AD372="技术免保",$AD372="质保期内"),"【"&amp;$AD372&amp;"】",""))</f>
        <v/>
      </c>
      <c r="K372" s="267" t="str">
        <f aca="false">IF(OR(N($H372)=0,N($I372)=0),"",ROUND(N($H372)*N($I372)*IF(N($J372)=0,1,N($J372)),2))</f>
        <v/>
      </c>
      <c r="M372" s="267" t="str">
        <f aca="false">IF(TRIM($B372&amp;$C372)="","",IF(AND(N($K372)=0,N($L372)=0),"",ROUND(N($K372)+N($L372),2)))</f>
        <v/>
      </c>
      <c r="S372" s="267"/>
      <c r="T372" s="268" t="str">
        <f aca="false">IF(TRIM($B372&amp;$C372)="","",IF(N($O372)=0,"",MAX(0,MIN(N($O372)-N($Q372),N($W372)))))</f>
        <v/>
      </c>
      <c r="U372" s="268" t="str">
        <f aca="false">IF(TRIM($B372&amp;$C372)="","",IF(N($Q372)&lt;=N($O372),"",N($Q372)-N($O372)))</f>
        <v/>
      </c>
      <c r="V372" s="268" t="str">
        <f aca="false">IF(OR(TRIM($B372&amp;$C372)="",$W372=""),"",MAX(0,N($W372))-N($T372))</f>
        <v/>
      </c>
      <c r="W372" s="268" t="str">
        <f aca="false">IF(TRIM($B372&amp;$C372)="","",IF(AND(N($M372)=0,N($Q372)+N($R372)+N($S372)=0),"",ROUND(N($M372)-N($Q372)-N($R372)-N($S372),2)))</f>
        <v/>
      </c>
      <c r="X372" s="269" t="str">
        <f aca="false">IF(TRIM($B372&amp;$C372)="","",IF(N($M372)=0,IF((N($Q372)+N($R372)+N($S372))=0,"—未填单价","未填单价，已收 "&amp;TEXT((N($Q372)+N($R372)+N($S372)),"#,##0.00")),IF(N($W372)&gt;0.005,"欠 "&amp;TEXT(N($W372),"#,##0.00")&amp;IF(N($T372)&gt;0,"（开票未到账 "&amp;TEXT(N($T372),"#,##0.00")&amp;"）","")&amp;IF(N($V372)&gt;0,"（未开票 "&amp;TEXT(N($V372),"#,##0.00")&amp;"）",""),IF(N($W372)&lt;-0.005,"多收 "&amp;TEXT(-N($W372),"#,##0.00"),"✔ 已结清")))&amp;IF(N($U372)&gt;0,"｜到账未开票 "&amp;TEXT(N($U372),"#,##0.00")&amp;"，待补票","")&amp;IF(N($R372)&gt;0,"｜收现 "&amp;TEXT(N($R372),"#,##0.00"),"")&amp;IF(N($S372)&gt;0,"｜收款不开票 "&amp;TEXT(N($S372),"#,##0.00"),""))</f>
        <v/>
      </c>
      <c r="Y372" s="312"/>
      <c r="AC372" s="267" t="str">
        <f aca="false">IF(OR(N($O372)=0,N($AB372)=0),"",ROUND(N($O372)/(1+N($AB372))*N($AB372),2))</f>
        <v/>
      </c>
      <c r="AD372" s="312"/>
      <c r="AE372" s="312"/>
      <c r="AF372" s="270" t="str">
        <f aca="false">IF($AN372="","",IF($AN372=1,IF($AO372&gt;=1,"一次性·已到收款期","一次性·未到期"),$AE372&amp;" 第"&amp;$AO372&amp;"/"&amp;$AN372&amp;"期"))</f>
        <v/>
      </c>
      <c r="AG372" s="268" t="str">
        <f aca="false">IF(OR($AN372="",N($M372)=0),"",ROUND(N($K372)*$AO372/$AN372,2)+N($L372))</f>
        <v/>
      </c>
      <c r="AH372" s="268" t="str">
        <f aca="false">IF($AG372="","",MAX(0,ROUND($AG372-(N($Q372)+N($R372)+N($S372)),2)))</f>
        <v/>
      </c>
      <c r="AI372" s="268" t="str">
        <f aca="false">IF(OR(TRIM($B372&amp;$C372)="",NOT(ISNUMBER($D372))),"",SUMIFS($W$3:$W$1001,$AK$3:$AK$1001,$AK372,$D$3:$D$1001,"&lt;"&amp;$D372))</f>
        <v/>
      </c>
      <c r="AJ372" s="268" t="str">
        <f aca="false">IF(TRIM($B372&amp;$C372)="","",SUMIFS($W$3:$W$1001,$AK$3:$AK$1001,$AK372))</f>
        <v/>
      </c>
      <c r="AK372" s="270" t="str">
        <f aca="false">IF(TRIM($B372&amp;$C372)="","",TRIM($B372)&amp;"｜"&amp;TRIM($C372))</f>
        <v/>
      </c>
      <c r="AL372" s="268" t="str">
        <f aca="false">IF(TRIM($B372&amp;$C372)="","",MIN(N($O372),N($Q372)))</f>
        <v/>
      </c>
      <c r="AM372" s="271" t="str">
        <f aca="false">IF(ISNUMBER($D372),YEAR($D372),"")</f>
        <v/>
      </c>
      <c r="AN372" s="271" t="str">
        <f aca="false">IF(OR(TRIM($B372&amp;$C372)="",NOT(ISNUMBER($D372)),NOT(ISNUMBER($E372))),"",IF($E372&lt;$D372,"",IF(IF($AE372="半年付",2,IF($AE372="季度付",4,IF($AE372="月付",12,IF($AE372="半月付",24,1))))=1,1,MAX(1,ROUND(($E372-$D372+1)/365*IF($AE372="半年付",2,IF($AE372="季度付",4,IF($AE372="月付",12,IF($AE372="半月付",24,1)))),0)))))</f>
        <v/>
      </c>
      <c r="AO372" s="271" t="str">
        <f aca="true">IF($AN372="","",MIN($AN372,MAX(0,INT((TODAY()-付款宽限天数-$D372)/(($E372-$D372+1)/$AN372))+1)))</f>
        <v/>
      </c>
    </row>
    <row r="373" customFormat="false" ht="18" hidden="false" customHeight="false" outlineLevel="0" collapsed="false">
      <c r="F373" s="200" t="str">
        <f aca="true">IF(TRIM($B373&amp;$C373)="","",IF(OR(ISNUMBER(SEARCH("未",$A373)),ISNUMBER(SEARCH("送出",$A373)),AND(TRIM($A373)="",NOT(ISNUMBER($D373)),N($H373)=0)),"【合同未回】","")&amp;IF(NOT(ISNUMBER($E373)),IF(OR(ISNUMBER(SEARCH("未",$A373)),ISNUMBER(SEARCH("送出",$A373)),AND(TRIM($A373)="",NOT(ISNUMBER($D373)),N($H373)=0)),"","【未填合同期】"),IF($E373&lt;TODAY(),"【已到期】",IF($E373-TODAY()&lt;=提醒天数,"【即将到期，剩余"&amp;($E373-TODAY())&amp;"天】","【正常】")))&amp;IF(OR($AD373="安装免保",$AD373="技术免保",$AD373="质保期内"),"【"&amp;$AD373&amp;"】",""))</f>
        <v/>
      </c>
      <c r="K373" s="267" t="str">
        <f aca="false">IF(OR(N($H373)=0,N($I373)=0),"",ROUND(N($H373)*N($I373)*IF(N($J373)=0,1,N($J373)),2))</f>
        <v/>
      </c>
      <c r="M373" s="267" t="str">
        <f aca="false">IF(TRIM($B373&amp;$C373)="","",IF(AND(N($K373)=0,N($L373)=0),"",ROUND(N($K373)+N($L373),2)))</f>
        <v/>
      </c>
      <c r="S373" s="267"/>
      <c r="T373" s="268" t="str">
        <f aca="false">IF(TRIM($B373&amp;$C373)="","",IF(N($O373)=0,"",MAX(0,MIN(N($O373)-N($Q373),N($W373)))))</f>
        <v/>
      </c>
      <c r="U373" s="268" t="str">
        <f aca="false">IF(TRIM($B373&amp;$C373)="","",IF(N($Q373)&lt;=N($O373),"",N($Q373)-N($O373)))</f>
        <v/>
      </c>
      <c r="V373" s="268" t="str">
        <f aca="false">IF(OR(TRIM($B373&amp;$C373)="",$W373=""),"",MAX(0,N($W373))-N($T373))</f>
        <v/>
      </c>
      <c r="W373" s="268" t="str">
        <f aca="false">IF(TRIM($B373&amp;$C373)="","",IF(AND(N($M373)=0,N($Q373)+N($R373)+N($S373)=0),"",ROUND(N($M373)-N($Q373)-N($R373)-N($S373),2)))</f>
        <v/>
      </c>
      <c r="X373" s="269" t="str">
        <f aca="false">IF(TRIM($B373&amp;$C373)="","",IF(N($M373)=0,IF((N($Q373)+N($R373)+N($S373))=0,"—未填单价","未填单价，已收 "&amp;TEXT((N($Q373)+N($R373)+N($S373)),"#,##0.00")),IF(N($W373)&gt;0.005,"欠 "&amp;TEXT(N($W373),"#,##0.00")&amp;IF(N($T373)&gt;0,"（开票未到账 "&amp;TEXT(N($T373),"#,##0.00")&amp;"）","")&amp;IF(N($V373)&gt;0,"（未开票 "&amp;TEXT(N($V373),"#,##0.00")&amp;"）",""),IF(N($W373)&lt;-0.005,"多收 "&amp;TEXT(-N($W373),"#,##0.00"),"✔ 已结清")))&amp;IF(N($U373)&gt;0,"｜到账未开票 "&amp;TEXT(N($U373),"#,##0.00")&amp;"，待补票","")&amp;IF(N($R373)&gt;0,"｜收现 "&amp;TEXT(N($R373),"#,##0.00"),"")&amp;IF(N($S373)&gt;0,"｜收款不开票 "&amp;TEXT(N($S373),"#,##0.00"),""))</f>
        <v/>
      </c>
      <c r="Y373" s="312"/>
      <c r="AC373" s="267" t="str">
        <f aca="false">IF(OR(N($O373)=0,N($AB373)=0),"",ROUND(N($O373)/(1+N($AB373))*N($AB373),2))</f>
        <v/>
      </c>
      <c r="AD373" s="312"/>
      <c r="AE373" s="312"/>
      <c r="AF373" s="270" t="str">
        <f aca="false">IF($AN373="","",IF($AN373=1,IF($AO373&gt;=1,"一次性·已到收款期","一次性·未到期"),$AE373&amp;" 第"&amp;$AO373&amp;"/"&amp;$AN373&amp;"期"))</f>
        <v/>
      </c>
      <c r="AG373" s="268" t="str">
        <f aca="false">IF(OR($AN373="",N($M373)=0),"",ROUND(N($K373)*$AO373/$AN373,2)+N($L373))</f>
        <v/>
      </c>
      <c r="AH373" s="268" t="str">
        <f aca="false">IF($AG373="","",MAX(0,ROUND($AG373-(N($Q373)+N($R373)+N($S373)),2)))</f>
        <v/>
      </c>
      <c r="AI373" s="268" t="str">
        <f aca="false">IF(OR(TRIM($B373&amp;$C373)="",NOT(ISNUMBER($D373))),"",SUMIFS($W$3:$W$1001,$AK$3:$AK$1001,$AK373,$D$3:$D$1001,"&lt;"&amp;$D373))</f>
        <v/>
      </c>
      <c r="AJ373" s="268" t="str">
        <f aca="false">IF(TRIM($B373&amp;$C373)="","",SUMIFS($W$3:$W$1001,$AK$3:$AK$1001,$AK373))</f>
        <v/>
      </c>
      <c r="AK373" s="270" t="str">
        <f aca="false">IF(TRIM($B373&amp;$C373)="","",TRIM($B373)&amp;"｜"&amp;TRIM($C373))</f>
        <v/>
      </c>
      <c r="AL373" s="268" t="str">
        <f aca="false">IF(TRIM($B373&amp;$C373)="","",MIN(N($O373),N($Q373)))</f>
        <v/>
      </c>
      <c r="AM373" s="271" t="str">
        <f aca="false">IF(ISNUMBER($D373),YEAR($D373),"")</f>
        <v/>
      </c>
      <c r="AN373" s="271" t="str">
        <f aca="false">IF(OR(TRIM($B373&amp;$C373)="",NOT(ISNUMBER($D373)),NOT(ISNUMBER($E373))),"",IF($E373&lt;$D373,"",IF(IF($AE373="半年付",2,IF($AE373="季度付",4,IF($AE373="月付",12,IF($AE373="半月付",24,1))))=1,1,MAX(1,ROUND(($E373-$D373+1)/365*IF($AE373="半年付",2,IF($AE373="季度付",4,IF($AE373="月付",12,IF($AE373="半月付",24,1)))),0)))))</f>
        <v/>
      </c>
      <c r="AO373" s="271" t="str">
        <f aca="true">IF($AN373="","",MIN($AN373,MAX(0,INT((TODAY()-付款宽限天数-$D373)/(($E373-$D373+1)/$AN373))+1)))</f>
        <v/>
      </c>
    </row>
    <row r="374" customFormat="false" ht="18" hidden="false" customHeight="false" outlineLevel="0" collapsed="false">
      <c r="F374" s="200" t="str">
        <f aca="true">IF(TRIM($B374&amp;$C374)="","",IF(OR(ISNUMBER(SEARCH("未",$A374)),ISNUMBER(SEARCH("送出",$A374)),AND(TRIM($A374)="",NOT(ISNUMBER($D374)),N($H374)=0)),"【合同未回】","")&amp;IF(NOT(ISNUMBER($E374)),IF(OR(ISNUMBER(SEARCH("未",$A374)),ISNUMBER(SEARCH("送出",$A374)),AND(TRIM($A374)="",NOT(ISNUMBER($D374)),N($H374)=0)),"","【未填合同期】"),IF($E374&lt;TODAY(),"【已到期】",IF($E374-TODAY()&lt;=提醒天数,"【即将到期，剩余"&amp;($E374-TODAY())&amp;"天】","【正常】")))&amp;IF(OR($AD374="安装免保",$AD374="技术免保",$AD374="质保期内"),"【"&amp;$AD374&amp;"】",""))</f>
        <v/>
      </c>
      <c r="K374" s="267" t="str">
        <f aca="false">IF(OR(N($H374)=0,N($I374)=0),"",ROUND(N($H374)*N($I374)*IF(N($J374)=0,1,N($J374)),2))</f>
        <v/>
      </c>
      <c r="M374" s="267" t="str">
        <f aca="false">IF(TRIM($B374&amp;$C374)="","",IF(AND(N($K374)=0,N($L374)=0),"",ROUND(N($K374)+N($L374),2)))</f>
        <v/>
      </c>
      <c r="S374" s="267"/>
      <c r="T374" s="268" t="str">
        <f aca="false">IF(TRIM($B374&amp;$C374)="","",IF(N($O374)=0,"",MAX(0,MIN(N($O374)-N($Q374),N($W374)))))</f>
        <v/>
      </c>
      <c r="U374" s="268" t="str">
        <f aca="false">IF(TRIM($B374&amp;$C374)="","",IF(N($Q374)&lt;=N($O374),"",N($Q374)-N($O374)))</f>
        <v/>
      </c>
      <c r="V374" s="268" t="str">
        <f aca="false">IF(OR(TRIM($B374&amp;$C374)="",$W374=""),"",MAX(0,N($W374))-N($T374))</f>
        <v/>
      </c>
      <c r="W374" s="268" t="str">
        <f aca="false">IF(TRIM($B374&amp;$C374)="","",IF(AND(N($M374)=0,N($Q374)+N($R374)+N($S374)=0),"",ROUND(N($M374)-N($Q374)-N($R374)-N($S374),2)))</f>
        <v/>
      </c>
      <c r="X374" s="269" t="str">
        <f aca="false">IF(TRIM($B374&amp;$C374)="","",IF(N($M374)=0,IF((N($Q374)+N($R374)+N($S374))=0,"—未填单价","未填单价，已收 "&amp;TEXT((N($Q374)+N($R374)+N($S374)),"#,##0.00")),IF(N($W374)&gt;0.005,"欠 "&amp;TEXT(N($W374),"#,##0.00")&amp;IF(N($T374)&gt;0,"（开票未到账 "&amp;TEXT(N($T374),"#,##0.00")&amp;"）","")&amp;IF(N($V374)&gt;0,"（未开票 "&amp;TEXT(N($V374),"#,##0.00")&amp;"）",""),IF(N($W374)&lt;-0.005,"多收 "&amp;TEXT(-N($W374),"#,##0.00"),"✔ 已结清")))&amp;IF(N($U374)&gt;0,"｜到账未开票 "&amp;TEXT(N($U374),"#,##0.00")&amp;"，待补票","")&amp;IF(N($R374)&gt;0,"｜收现 "&amp;TEXT(N($R374),"#,##0.00"),"")&amp;IF(N($S374)&gt;0,"｜收款不开票 "&amp;TEXT(N($S374),"#,##0.00"),""))</f>
        <v/>
      </c>
      <c r="Y374" s="312"/>
      <c r="AC374" s="267" t="str">
        <f aca="false">IF(OR(N($O374)=0,N($AB374)=0),"",ROUND(N($O374)/(1+N($AB374))*N($AB374),2))</f>
        <v/>
      </c>
      <c r="AD374" s="312"/>
      <c r="AE374" s="312"/>
      <c r="AF374" s="270" t="str">
        <f aca="false">IF($AN374="","",IF($AN374=1,IF($AO374&gt;=1,"一次性·已到收款期","一次性·未到期"),$AE374&amp;" 第"&amp;$AO374&amp;"/"&amp;$AN374&amp;"期"))</f>
        <v/>
      </c>
      <c r="AG374" s="268" t="str">
        <f aca="false">IF(OR($AN374="",N($M374)=0),"",ROUND(N($K374)*$AO374/$AN374,2)+N($L374))</f>
        <v/>
      </c>
      <c r="AH374" s="268" t="str">
        <f aca="false">IF($AG374="","",MAX(0,ROUND($AG374-(N($Q374)+N($R374)+N($S374)),2)))</f>
        <v/>
      </c>
      <c r="AI374" s="268" t="str">
        <f aca="false">IF(OR(TRIM($B374&amp;$C374)="",NOT(ISNUMBER($D374))),"",SUMIFS($W$3:$W$1001,$AK$3:$AK$1001,$AK374,$D$3:$D$1001,"&lt;"&amp;$D374))</f>
        <v/>
      </c>
      <c r="AJ374" s="268" t="str">
        <f aca="false">IF(TRIM($B374&amp;$C374)="","",SUMIFS($W$3:$W$1001,$AK$3:$AK$1001,$AK374))</f>
        <v/>
      </c>
      <c r="AK374" s="270" t="str">
        <f aca="false">IF(TRIM($B374&amp;$C374)="","",TRIM($B374)&amp;"｜"&amp;TRIM($C374))</f>
        <v/>
      </c>
      <c r="AL374" s="268" t="str">
        <f aca="false">IF(TRIM($B374&amp;$C374)="","",MIN(N($O374),N($Q374)))</f>
        <v/>
      </c>
      <c r="AM374" s="271" t="str">
        <f aca="false">IF(ISNUMBER($D374),YEAR($D374),"")</f>
        <v/>
      </c>
      <c r="AN374" s="271" t="str">
        <f aca="false">IF(OR(TRIM($B374&amp;$C374)="",NOT(ISNUMBER($D374)),NOT(ISNUMBER($E374))),"",IF($E374&lt;$D374,"",IF(IF($AE374="半年付",2,IF($AE374="季度付",4,IF($AE374="月付",12,IF($AE374="半月付",24,1))))=1,1,MAX(1,ROUND(($E374-$D374+1)/365*IF($AE374="半年付",2,IF($AE374="季度付",4,IF($AE374="月付",12,IF($AE374="半月付",24,1)))),0)))))</f>
        <v/>
      </c>
      <c r="AO374" s="271" t="str">
        <f aca="true">IF($AN374="","",MIN($AN374,MAX(0,INT((TODAY()-付款宽限天数-$D374)/(($E374-$D374+1)/$AN374))+1)))</f>
        <v/>
      </c>
    </row>
    <row r="375" customFormat="false" ht="18" hidden="false" customHeight="false" outlineLevel="0" collapsed="false">
      <c r="F375" s="200" t="str">
        <f aca="true">IF(TRIM($B375&amp;$C375)="","",IF(OR(ISNUMBER(SEARCH("未",$A375)),ISNUMBER(SEARCH("送出",$A375)),AND(TRIM($A375)="",NOT(ISNUMBER($D375)),N($H375)=0)),"【合同未回】","")&amp;IF(NOT(ISNUMBER($E375)),IF(OR(ISNUMBER(SEARCH("未",$A375)),ISNUMBER(SEARCH("送出",$A375)),AND(TRIM($A375)="",NOT(ISNUMBER($D375)),N($H375)=0)),"","【未填合同期】"),IF($E375&lt;TODAY(),"【已到期】",IF($E375-TODAY()&lt;=提醒天数,"【即将到期，剩余"&amp;($E375-TODAY())&amp;"天】","【正常】")))&amp;IF(OR($AD375="安装免保",$AD375="技术免保",$AD375="质保期内"),"【"&amp;$AD375&amp;"】",""))</f>
        <v/>
      </c>
      <c r="K375" s="267" t="str">
        <f aca="false">IF(OR(N($H375)=0,N($I375)=0),"",ROUND(N($H375)*N($I375)*IF(N($J375)=0,1,N($J375)),2))</f>
        <v/>
      </c>
      <c r="M375" s="267" t="str">
        <f aca="false">IF(TRIM($B375&amp;$C375)="","",IF(AND(N($K375)=0,N($L375)=0),"",ROUND(N($K375)+N($L375),2)))</f>
        <v/>
      </c>
      <c r="S375" s="267"/>
      <c r="T375" s="268" t="str">
        <f aca="false">IF(TRIM($B375&amp;$C375)="","",IF(N($O375)=0,"",MAX(0,MIN(N($O375)-N($Q375),N($W375)))))</f>
        <v/>
      </c>
      <c r="U375" s="268" t="str">
        <f aca="false">IF(TRIM($B375&amp;$C375)="","",IF(N($Q375)&lt;=N($O375),"",N($Q375)-N($O375)))</f>
        <v/>
      </c>
      <c r="V375" s="268" t="str">
        <f aca="false">IF(OR(TRIM($B375&amp;$C375)="",$W375=""),"",MAX(0,N($W375))-N($T375))</f>
        <v/>
      </c>
      <c r="W375" s="268" t="str">
        <f aca="false">IF(TRIM($B375&amp;$C375)="","",IF(AND(N($M375)=0,N($Q375)+N($R375)+N($S375)=0),"",ROUND(N($M375)-N($Q375)-N($R375)-N($S375),2)))</f>
        <v/>
      </c>
      <c r="X375" s="269" t="str">
        <f aca="false">IF(TRIM($B375&amp;$C375)="","",IF(N($M375)=0,IF((N($Q375)+N($R375)+N($S375))=0,"—未填单价","未填单价，已收 "&amp;TEXT((N($Q375)+N($R375)+N($S375)),"#,##0.00")),IF(N($W375)&gt;0.005,"欠 "&amp;TEXT(N($W375),"#,##0.00")&amp;IF(N($T375)&gt;0,"（开票未到账 "&amp;TEXT(N($T375),"#,##0.00")&amp;"）","")&amp;IF(N($V375)&gt;0,"（未开票 "&amp;TEXT(N($V375),"#,##0.00")&amp;"）",""),IF(N($W375)&lt;-0.005,"多收 "&amp;TEXT(-N($W375),"#,##0.00"),"✔ 已结清")))&amp;IF(N($U375)&gt;0,"｜到账未开票 "&amp;TEXT(N($U375),"#,##0.00")&amp;"，待补票","")&amp;IF(N($R375)&gt;0,"｜收现 "&amp;TEXT(N($R375),"#,##0.00"),"")&amp;IF(N($S375)&gt;0,"｜收款不开票 "&amp;TEXT(N($S375),"#,##0.00"),""))</f>
        <v/>
      </c>
      <c r="Y375" s="312"/>
      <c r="AC375" s="267" t="str">
        <f aca="false">IF(OR(N($O375)=0,N($AB375)=0),"",ROUND(N($O375)/(1+N($AB375))*N($AB375),2))</f>
        <v/>
      </c>
      <c r="AD375" s="312"/>
      <c r="AE375" s="312"/>
      <c r="AF375" s="270" t="str">
        <f aca="false">IF($AN375="","",IF($AN375=1,IF($AO375&gt;=1,"一次性·已到收款期","一次性·未到期"),$AE375&amp;" 第"&amp;$AO375&amp;"/"&amp;$AN375&amp;"期"))</f>
        <v/>
      </c>
      <c r="AG375" s="268" t="str">
        <f aca="false">IF(OR($AN375="",N($M375)=0),"",ROUND(N($K375)*$AO375/$AN375,2)+N($L375))</f>
        <v/>
      </c>
      <c r="AH375" s="268" t="str">
        <f aca="false">IF($AG375="","",MAX(0,ROUND($AG375-(N($Q375)+N($R375)+N($S375)),2)))</f>
        <v/>
      </c>
      <c r="AI375" s="268" t="str">
        <f aca="false">IF(OR(TRIM($B375&amp;$C375)="",NOT(ISNUMBER($D375))),"",SUMIFS($W$3:$W$1001,$AK$3:$AK$1001,$AK375,$D$3:$D$1001,"&lt;"&amp;$D375))</f>
        <v/>
      </c>
      <c r="AJ375" s="268" t="str">
        <f aca="false">IF(TRIM($B375&amp;$C375)="","",SUMIFS($W$3:$W$1001,$AK$3:$AK$1001,$AK375))</f>
        <v/>
      </c>
      <c r="AK375" s="270" t="str">
        <f aca="false">IF(TRIM($B375&amp;$C375)="","",TRIM($B375)&amp;"｜"&amp;TRIM($C375))</f>
        <v/>
      </c>
      <c r="AL375" s="268" t="str">
        <f aca="false">IF(TRIM($B375&amp;$C375)="","",MIN(N($O375),N($Q375)))</f>
        <v/>
      </c>
      <c r="AM375" s="271" t="str">
        <f aca="false">IF(ISNUMBER($D375),YEAR($D375),"")</f>
        <v/>
      </c>
      <c r="AN375" s="271" t="str">
        <f aca="false">IF(OR(TRIM($B375&amp;$C375)="",NOT(ISNUMBER($D375)),NOT(ISNUMBER($E375))),"",IF($E375&lt;$D375,"",IF(IF($AE375="半年付",2,IF($AE375="季度付",4,IF($AE375="月付",12,IF($AE375="半月付",24,1))))=1,1,MAX(1,ROUND(($E375-$D375+1)/365*IF($AE375="半年付",2,IF($AE375="季度付",4,IF($AE375="月付",12,IF($AE375="半月付",24,1)))),0)))))</f>
        <v/>
      </c>
      <c r="AO375" s="271" t="str">
        <f aca="true">IF($AN375="","",MIN($AN375,MAX(0,INT((TODAY()-付款宽限天数-$D375)/(($E375-$D375+1)/$AN375))+1)))</f>
        <v/>
      </c>
    </row>
    <row r="376" customFormat="false" ht="18" hidden="false" customHeight="false" outlineLevel="0" collapsed="false">
      <c r="F376" s="200" t="str">
        <f aca="true">IF(TRIM($B376&amp;$C376)="","",IF(OR(ISNUMBER(SEARCH("未",$A376)),ISNUMBER(SEARCH("送出",$A376)),AND(TRIM($A376)="",NOT(ISNUMBER($D376)),N($H376)=0)),"【合同未回】","")&amp;IF(NOT(ISNUMBER($E376)),IF(OR(ISNUMBER(SEARCH("未",$A376)),ISNUMBER(SEARCH("送出",$A376)),AND(TRIM($A376)="",NOT(ISNUMBER($D376)),N($H376)=0)),"","【未填合同期】"),IF($E376&lt;TODAY(),"【已到期】",IF($E376-TODAY()&lt;=提醒天数,"【即将到期，剩余"&amp;($E376-TODAY())&amp;"天】","【正常】")))&amp;IF(OR($AD376="安装免保",$AD376="技术免保",$AD376="质保期内"),"【"&amp;$AD376&amp;"】",""))</f>
        <v/>
      </c>
      <c r="K376" s="267" t="str">
        <f aca="false">IF(OR(N($H376)=0,N($I376)=0),"",ROUND(N($H376)*N($I376)*IF(N($J376)=0,1,N($J376)),2))</f>
        <v/>
      </c>
      <c r="M376" s="267" t="str">
        <f aca="false">IF(TRIM($B376&amp;$C376)="","",IF(AND(N($K376)=0,N($L376)=0),"",ROUND(N($K376)+N($L376),2)))</f>
        <v/>
      </c>
      <c r="S376" s="267"/>
      <c r="T376" s="268" t="str">
        <f aca="false">IF(TRIM($B376&amp;$C376)="","",IF(N($O376)=0,"",MAX(0,MIN(N($O376)-N($Q376),N($W376)))))</f>
        <v/>
      </c>
      <c r="U376" s="268" t="str">
        <f aca="false">IF(TRIM($B376&amp;$C376)="","",IF(N($Q376)&lt;=N($O376),"",N($Q376)-N($O376)))</f>
        <v/>
      </c>
      <c r="V376" s="268" t="str">
        <f aca="false">IF(OR(TRIM($B376&amp;$C376)="",$W376=""),"",MAX(0,N($W376))-N($T376))</f>
        <v/>
      </c>
      <c r="W376" s="268" t="str">
        <f aca="false">IF(TRIM($B376&amp;$C376)="","",IF(AND(N($M376)=0,N($Q376)+N($R376)+N($S376)=0),"",ROUND(N($M376)-N($Q376)-N($R376)-N($S376),2)))</f>
        <v/>
      </c>
      <c r="X376" s="269" t="str">
        <f aca="false">IF(TRIM($B376&amp;$C376)="","",IF(N($M376)=0,IF((N($Q376)+N($R376)+N($S376))=0,"—未填单价","未填单价，已收 "&amp;TEXT((N($Q376)+N($R376)+N($S376)),"#,##0.00")),IF(N($W376)&gt;0.005,"欠 "&amp;TEXT(N($W376),"#,##0.00")&amp;IF(N($T376)&gt;0,"（开票未到账 "&amp;TEXT(N($T376),"#,##0.00")&amp;"）","")&amp;IF(N($V376)&gt;0,"（未开票 "&amp;TEXT(N($V376),"#,##0.00")&amp;"）",""),IF(N($W376)&lt;-0.005,"多收 "&amp;TEXT(-N($W376),"#,##0.00"),"✔ 已结清")))&amp;IF(N($U376)&gt;0,"｜到账未开票 "&amp;TEXT(N($U376),"#,##0.00")&amp;"，待补票","")&amp;IF(N($R376)&gt;0,"｜收现 "&amp;TEXT(N($R376),"#,##0.00"),"")&amp;IF(N($S376)&gt;0,"｜收款不开票 "&amp;TEXT(N($S376),"#,##0.00"),""))</f>
        <v/>
      </c>
      <c r="Y376" s="312"/>
      <c r="AC376" s="267" t="str">
        <f aca="false">IF(OR(N($O376)=0,N($AB376)=0),"",ROUND(N($O376)/(1+N($AB376))*N($AB376),2))</f>
        <v/>
      </c>
      <c r="AD376" s="312"/>
      <c r="AE376" s="312"/>
      <c r="AF376" s="270" t="str">
        <f aca="false">IF($AN376="","",IF($AN376=1,IF($AO376&gt;=1,"一次性·已到收款期","一次性·未到期"),$AE376&amp;" 第"&amp;$AO376&amp;"/"&amp;$AN376&amp;"期"))</f>
        <v/>
      </c>
      <c r="AG376" s="268" t="str">
        <f aca="false">IF(OR($AN376="",N($M376)=0),"",ROUND(N($K376)*$AO376/$AN376,2)+N($L376))</f>
        <v/>
      </c>
      <c r="AH376" s="268" t="str">
        <f aca="false">IF($AG376="","",MAX(0,ROUND($AG376-(N($Q376)+N($R376)+N($S376)),2)))</f>
        <v/>
      </c>
      <c r="AI376" s="268" t="str">
        <f aca="false">IF(OR(TRIM($B376&amp;$C376)="",NOT(ISNUMBER($D376))),"",SUMIFS($W$3:$W$1001,$AK$3:$AK$1001,$AK376,$D$3:$D$1001,"&lt;"&amp;$D376))</f>
        <v/>
      </c>
      <c r="AJ376" s="268" t="str">
        <f aca="false">IF(TRIM($B376&amp;$C376)="","",SUMIFS($W$3:$W$1001,$AK$3:$AK$1001,$AK376))</f>
        <v/>
      </c>
      <c r="AK376" s="270" t="str">
        <f aca="false">IF(TRIM($B376&amp;$C376)="","",TRIM($B376)&amp;"｜"&amp;TRIM($C376))</f>
        <v/>
      </c>
      <c r="AL376" s="268" t="str">
        <f aca="false">IF(TRIM($B376&amp;$C376)="","",MIN(N($O376),N($Q376)))</f>
        <v/>
      </c>
      <c r="AM376" s="271" t="str">
        <f aca="false">IF(ISNUMBER($D376),YEAR($D376),"")</f>
        <v/>
      </c>
      <c r="AN376" s="271" t="str">
        <f aca="false">IF(OR(TRIM($B376&amp;$C376)="",NOT(ISNUMBER($D376)),NOT(ISNUMBER($E376))),"",IF($E376&lt;$D376,"",IF(IF($AE376="半年付",2,IF($AE376="季度付",4,IF($AE376="月付",12,IF($AE376="半月付",24,1))))=1,1,MAX(1,ROUND(($E376-$D376+1)/365*IF($AE376="半年付",2,IF($AE376="季度付",4,IF($AE376="月付",12,IF($AE376="半月付",24,1)))),0)))))</f>
        <v/>
      </c>
      <c r="AO376" s="271" t="str">
        <f aca="true">IF($AN376="","",MIN($AN376,MAX(0,INT((TODAY()-付款宽限天数-$D376)/(($E376-$D376+1)/$AN376))+1)))</f>
        <v/>
      </c>
    </row>
    <row r="377" customFormat="false" ht="18" hidden="false" customHeight="false" outlineLevel="0" collapsed="false">
      <c r="F377" s="200" t="str">
        <f aca="true">IF(TRIM($B377&amp;$C377)="","",IF(OR(ISNUMBER(SEARCH("未",$A377)),ISNUMBER(SEARCH("送出",$A377)),AND(TRIM($A377)="",NOT(ISNUMBER($D377)),N($H377)=0)),"【合同未回】","")&amp;IF(NOT(ISNUMBER($E377)),IF(OR(ISNUMBER(SEARCH("未",$A377)),ISNUMBER(SEARCH("送出",$A377)),AND(TRIM($A377)="",NOT(ISNUMBER($D377)),N($H377)=0)),"","【未填合同期】"),IF($E377&lt;TODAY(),"【已到期】",IF($E377-TODAY()&lt;=提醒天数,"【即将到期，剩余"&amp;($E377-TODAY())&amp;"天】","【正常】")))&amp;IF(OR($AD377="安装免保",$AD377="技术免保",$AD377="质保期内"),"【"&amp;$AD377&amp;"】",""))</f>
        <v/>
      </c>
      <c r="K377" s="267" t="str">
        <f aca="false">IF(OR(N($H377)=0,N($I377)=0),"",ROUND(N($H377)*N($I377)*IF(N($J377)=0,1,N($J377)),2))</f>
        <v/>
      </c>
      <c r="M377" s="267" t="str">
        <f aca="false">IF(TRIM($B377&amp;$C377)="","",IF(AND(N($K377)=0,N($L377)=0),"",ROUND(N($K377)+N($L377),2)))</f>
        <v/>
      </c>
      <c r="S377" s="267"/>
      <c r="T377" s="268" t="str">
        <f aca="false">IF(TRIM($B377&amp;$C377)="","",IF(N($O377)=0,"",MAX(0,MIN(N($O377)-N($Q377),N($W377)))))</f>
        <v/>
      </c>
      <c r="U377" s="268" t="str">
        <f aca="false">IF(TRIM($B377&amp;$C377)="","",IF(N($Q377)&lt;=N($O377),"",N($Q377)-N($O377)))</f>
        <v/>
      </c>
      <c r="V377" s="268" t="str">
        <f aca="false">IF(OR(TRIM($B377&amp;$C377)="",$W377=""),"",MAX(0,N($W377))-N($T377))</f>
        <v/>
      </c>
      <c r="W377" s="268" t="str">
        <f aca="false">IF(TRIM($B377&amp;$C377)="","",IF(AND(N($M377)=0,N($Q377)+N($R377)+N($S377)=0),"",ROUND(N($M377)-N($Q377)-N($R377)-N($S377),2)))</f>
        <v/>
      </c>
      <c r="X377" s="269" t="str">
        <f aca="false">IF(TRIM($B377&amp;$C377)="","",IF(N($M377)=0,IF((N($Q377)+N($R377)+N($S377))=0,"—未填单价","未填单价，已收 "&amp;TEXT((N($Q377)+N($R377)+N($S377)),"#,##0.00")),IF(N($W377)&gt;0.005,"欠 "&amp;TEXT(N($W377),"#,##0.00")&amp;IF(N($T377)&gt;0,"（开票未到账 "&amp;TEXT(N($T377),"#,##0.00")&amp;"）","")&amp;IF(N($V377)&gt;0,"（未开票 "&amp;TEXT(N($V377),"#,##0.00")&amp;"）",""),IF(N($W377)&lt;-0.005,"多收 "&amp;TEXT(-N($W377),"#,##0.00"),"✔ 已结清")))&amp;IF(N($U377)&gt;0,"｜到账未开票 "&amp;TEXT(N($U377),"#,##0.00")&amp;"，待补票","")&amp;IF(N($R377)&gt;0,"｜收现 "&amp;TEXT(N($R377),"#,##0.00"),"")&amp;IF(N($S377)&gt;0,"｜收款不开票 "&amp;TEXT(N($S377),"#,##0.00"),""))</f>
        <v/>
      </c>
      <c r="Y377" s="312"/>
      <c r="AC377" s="267" t="str">
        <f aca="false">IF(OR(N($O377)=0,N($AB377)=0),"",ROUND(N($O377)/(1+N($AB377))*N($AB377),2))</f>
        <v/>
      </c>
      <c r="AD377" s="312"/>
      <c r="AE377" s="312"/>
      <c r="AF377" s="270" t="str">
        <f aca="false">IF($AN377="","",IF($AN377=1,IF($AO377&gt;=1,"一次性·已到收款期","一次性·未到期"),$AE377&amp;" 第"&amp;$AO377&amp;"/"&amp;$AN377&amp;"期"))</f>
        <v/>
      </c>
      <c r="AG377" s="268" t="str">
        <f aca="false">IF(OR($AN377="",N($M377)=0),"",ROUND(N($K377)*$AO377/$AN377,2)+N($L377))</f>
        <v/>
      </c>
      <c r="AH377" s="268" t="str">
        <f aca="false">IF($AG377="","",MAX(0,ROUND($AG377-(N($Q377)+N($R377)+N($S377)),2)))</f>
        <v/>
      </c>
      <c r="AI377" s="268" t="str">
        <f aca="false">IF(OR(TRIM($B377&amp;$C377)="",NOT(ISNUMBER($D377))),"",SUMIFS($W$3:$W$1001,$AK$3:$AK$1001,$AK377,$D$3:$D$1001,"&lt;"&amp;$D377))</f>
        <v/>
      </c>
      <c r="AJ377" s="268" t="str">
        <f aca="false">IF(TRIM($B377&amp;$C377)="","",SUMIFS($W$3:$W$1001,$AK$3:$AK$1001,$AK377))</f>
        <v/>
      </c>
      <c r="AK377" s="270" t="str">
        <f aca="false">IF(TRIM($B377&amp;$C377)="","",TRIM($B377)&amp;"｜"&amp;TRIM($C377))</f>
        <v/>
      </c>
      <c r="AL377" s="268" t="str">
        <f aca="false">IF(TRIM($B377&amp;$C377)="","",MIN(N($O377),N($Q377)))</f>
        <v/>
      </c>
      <c r="AM377" s="271" t="str">
        <f aca="false">IF(ISNUMBER($D377),YEAR($D377),"")</f>
        <v/>
      </c>
      <c r="AN377" s="271" t="str">
        <f aca="false">IF(OR(TRIM($B377&amp;$C377)="",NOT(ISNUMBER($D377)),NOT(ISNUMBER($E377))),"",IF($E377&lt;$D377,"",IF(IF($AE377="半年付",2,IF($AE377="季度付",4,IF($AE377="月付",12,IF($AE377="半月付",24,1))))=1,1,MAX(1,ROUND(($E377-$D377+1)/365*IF($AE377="半年付",2,IF($AE377="季度付",4,IF($AE377="月付",12,IF($AE377="半月付",24,1)))),0)))))</f>
        <v/>
      </c>
      <c r="AO377" s="271" t="str">
        <f aca="true">IF($AN377="","",MIN($AN377,MAX(0,INT((TODAY()-付款宽限天数-$D377)/(($E377-$D377+1)/$AN377))+1)))</f>
        <v/>
      </c>
    </row>
    <row r="378" customFormat="false" ht="18" hidden="false" customHeight="false" outlineLevel="0" collapsed="false">
      <c r="F378" s="200" t="str">
        <f aca="true">IF(TRIM($B378&amp;$C378)="","",IF(OR(ISNUMBER(SEARCH("未",$A378)),ISNUMBER(SEARCH("送出",$A378)),AND(TRIM($A378)="",NOT(ISNUMBER($D378)),N($H378)=0)),"【合同未回】","")&amp;IF(NOT(ISNUMBER($E378)),IF(OR(ISNUMBER(SEARCH("未",$A378)),ISNUMBER(SEARCH("送出",$A378)),AND(TRIM($A378)="",NOT(ISNUMBER($D378)),N($H378)=0)),"","【未填合同期】"),IF($E378&lt;TODAY(),"【已到期】",IF($E378-TODAY()&lt;=提醒天数,"【即将到期，剩余"&amp;($E378-TODAY())&amp;"天】","【正常】")))&amp;IF(OR($AD378="安装免保",$AD378="技术免保",$AD378="质保期内"),"【"&amp;$AD378&amp;"】",""))</f>
        <v/>
      </c>
      <c r="K378" s="267" t="str">
        <f aca="false">IF(OR(N($H378)=0,N($I378)=0),"",ROUND(N($H378)*N($I378)*IF(N($J378)=0,1,N($J378)),2))</f>
        <v/>
      </c>
      <c r="M378" s="267" t="str">
        <f aca="false">IF(TRIM($B378&amp;$C378)="","",IF(AND(N($K378)=0,N($L378)=0),"",ROUND(N($K378)+N($L378),2)))</f>
        <v/>
      </c>
      <c r="S378" s="267"/>
      <c r="T378" s="268" t="str">
        <f aca="false">IF(TRIM($B378&amp;$C378)="","",IF(N($O378)=0,"",MAX(0,MIN(N($O378)-N($Q378),N($W378)))))</f>
        <v/>
      </c>
      <c r="U378" s="268" t="str">
        <f aca="false">IF(TRIM($B378&amp;$C378)="","",IF(N($Q378)&lt;=N($O378),"",N($Q378)-N($O378)))</f>
        <v/>
      </c>
      <c r="V378" s="268" t="str">
        <f aca="false">IF(OR(TRIM($B378&amp;$C378)="",$W378=""),"",MAX(0,N($W378))-N($T378))</f>
        <v/>
      </c>
      <c r="W378" s="268" t="str">
        <f aca="false">IF(TRIM($B378&amp;$C378)="","",IF(AND(N($M378)=0,N($Q378)+N($R378)+N($S378)=0),"",ROUND(N($M378)-N($Q378)-N($R378)-N($S378),2)))</f>
        <v/>
      </c>
      <c r="X378" s="269" t="str">
        <f aca="false">IF(TRIM($B378&amp;$C378)="","",IF(N($M378)=0,IF((N($Q378)+N($R378)+N($S378))=0,"—未填单价","未填单价，已收 "&amp;TEXT((N($Q378)+N($R378)+N($S378)),"#,##0.00")),IF(N($W378)&gt;0.005,"欠 "&amp;TEXT(N($W378),"#,##0.00")&amp;IF(N($T378)&gt;0,"（开票未到账 "&amp;TEXT(N($T378),"#,##0.00")&amp;"）","")&amp;IF(N($V378)&gt;0,"（未开票 "&amp;TEXT(N($V378),"#,##0.00")&amp;"）",""),IF(N($W378)&lt;-0.005,"多收 "&amp;TEXT(-N($W378),"#,##0.00"),"✔ 已结清")))&amp;IF(N($U378)&gt;0,"｜到账未开票 "&amp;TEXT(N($U378),"#,##0.00")&amp;"，待补票","")&amp;IF(N($R378)&gt;0,"｜收现 "&amp;TEXT(N($R378),"#,##0.00"),"")&amp;IF(N($S378)&gt;0,"｜收款不开票 "&amp;TEXT(N($S378),"#,##0.00"),""))</f>
        <v/>
      </c>
      <c r="Y378" s="312"/>
      <c r="AC378" s="267" t="str">
        <f aca="false">IF(OR(N($O378)=0,N($AB378)=0),"",ROUND(N($O378)/(1+N($AB378))*N($AB378),2))</f>
        <v/>
      </c>
      <c r="AD378" s="312"/>
      <c r="AE378" s="312"/>
      <c r="AF378" s="270" t="str">
        <f aca="false">IF($AN378="","",IF($AN378=1,IF($AO378&gt;=1,"一次性·已到收款期","一次性·未到期"),$AE378&amp;" 第"&amp;$AO378&amp;"/"&amp;$AN378&amp;"期"))</f>
        <v/>
      </c>
      <c r="AG378" s="268" t="str">
        <f aca="false">IF(OR($AN378="",N($M378)=0),"",ROUND(N($K378)*$AO378/$AN378,2)+N($L378))</f>
        <v/>
      </c>
      <c r="AH378" s="268" t="str">
        <f aca="false">IF($AG378="","",MAX(0,ROUND($AG378-(N($Q378)+N($R378)+N($S378)),2)))</f>
        <v/>
      </c>
      <c r="AI378" s="268" t="str">
        <f aca="false">IF(OR(TRIM($B378&amp;$C378)="",NOT(ISNUMBER($D378))),"",SUMIFS($W$3:$W$1001,$AK$3:$AK$1001,$AK378,$D$3:$D$1001,"&lt;"&amp;$D378))</f>
        <v/>
      </c>
      <c r="AJ378" s="268" t="str">
        <f aca="false">IF(TRIM($B378&amp;$C378)="","",SUMIFS($W$3:$W$1001,$AK$3:$AK$1001,$AK378))</f>
        <v/>
      </c>
      <c r="AK378" s="270" t="str">
        <f aca="false">IF(TRIM($B378&amp;$C378)="","",TRIM($B378)&amp;"｜"&amp;TRIM($C378))</f>
        <v/>
      </c>
      <c r="AL378" s="268" t="str">
        <f aca="false">IF(TRIM($B378&amp;$C378)="","",MIN(N($O378),N($Q378)))</f>
        <v/>
      </c>
      <c r="AM378" s="271" t="str">
        <f aca="false">IF(ISNUMBER($D378),YEAR($D378),"")</f>
        <v/>
      </c>
      <c r="AN378" s="271" t="str">
        <f aca="false">IF(OR(TRIM($B378&amp;$C378)="",NOT(ISNUMBER($D378)),NOT(ISNUMBER($E378))),"",IF($E378&lt;$D378,"",IF(IF($AE378="半年付",2,IF($AE378="季度付",4,IF($AE378="月付",12,IF($AE378="半月付",24,1))))=1,1,MAX(1,ROUND(($E378-$D378+1)/365*IF($AE378="半年付",2,IF($AE378="季度付",4,IF($AE378="月付",12,IF($AE378="半月付",24,1)))),0)))))</f>
        <v/>
      </c>
      <c r="AO378" s="271" t="str">
        <f aca="true">IF($AN378="","",MIN($AN378,MAX(0,INT((TODAY()-付款宽限天数-$D378)/(($E378-$D378+1)/$AN378))+1)))</f>
        <v/>
      </c>
    </row>
    <row r="379" customFormat="false" ht="18" hidden="false" customHeight="false" outlineLevel="0" collapsed="false">
      <c r="F379" s="200" t="str">
        <f aca="true">IF(TRIM($B379&amp;$C379)="","",IF(OR(ISNUMBER(SEARCH("未",$A379)),ISNUMBER(SEARCH("送出",$A379)),AND(TRIM($A379)="",NOT(ISNUMBER($D379)),N($H379)=0)),"【合同未回】","")&amp;IF(NOT(ISNUMBER($E379)),IF(OR(ISNUMBER(SEARCH("未",$A379)),ISNUMBER(SEARCH("送出",$A379)),AND(TRIM($A379)="",NOT(ISNUMBER($D379)),N($H379)=0)),"","【未填合同期】"),IF($E379&lt;TODAY(),"【已到期】",IF($E379-TODAY()&lt;=提醒天数,"【即将到期，剩余"&amp;($E379-TODAY())&amp;"天】","【正常】")))&amp;IF(OR($AD379="安装免保",$AD379="技术免保",$AD379="质保期内"),"【"&amp;$AD379&amp;"】",""))</f>
        <v/>
      </c>
      <c r="K379" s="267" t="str">
        <f aca="false">IF(OR(N($H379)=0,N($I379)=0),"",ROUND(N($H379)*N($I379)*IF(N($J379)=0,1,N($J379)),2))</f>
        <v/>
      </c>
      <c r="M379" s="267" t="str">
        <f aca="false">IF(TRIM($B379&amp;$C379)="","",IF(AND(N($K379)=0,N($L379)=0),"",ROUND(N($K379)+N($L379),2)))</f>
        <v/>
      </c>
      <c r="S379" s="267"/>
      <c r="T379" s="268" t="str">
        <f aca="false">IF(TRIM($B379&amp;$C379)="","",IF(N($O379)=0,"",MAX(0,MIN(N($O379)-N($Q379),N($W379)))))</f>
        <v/>
      </c>
      <c r="U379" s="268" t="str">
        <f aca="false">IF(TRIM($B379&amp;$C379)="","",IF(N($Q379)&lt;=N($O379),"",N($Q379)-N($O379)))</f>
        <v/>
      </c>
      <c r="V379" s="268" t="str">
        <f aca="false">IF(OR(TRIM($B379&amp;$C379)="",$W379=""),"",MAX(0,N($W379))-N($T379))</f>
        <v/>
      </c>
      <c r="W379" s="268" t="str">
        <f aca="false">IF(TRIM($B379&amp;$C379)="","",IF(AND(N($M379)=0,N($Q379)+N($R379)+N($S379)=0),"",ROUND(N($M379)-N($Q379)-N($R379)-N($S379),2)))</f>
        <v/>
      </c>
      <c r="X379" s="269" t="str">
        <f aca="false">IF(TRIM($B379&amp;$C379)="","",IF(N($M379)=0,IF((N($Q379)+N($R379)+N($S379))=0,"—未填单价","未填单价，已收 "&amp;TEXT((N($Q379)+N($R379)+N($S379)),"#,##0.00")),IF(N($W379)&gt;0.005,"欠 "&amp;TEXT(N($W379),"#,##0.00")&amp;IF(N($T379)&gt;0,"（开票未到账 "&amp;TEXT(N($T379),"#,##0.00")&amp;"）","")&amp;IF(N($V379)&gt;0,"（未开票 "&amp;TEXT(N($V379),"#,##0.00")&amp;"）",""),IF(N($W379)&lt;-0.005,"多收 "&amp;TEXT(-N($W379),"#,##0.00"),"✔ 已结清")))&amp;IF(N($U379)&gt;0,"｜到账未开票 "&amp;TEXT(N($U379),"#,##0.00")&amp;"，待补票","")&amp;IF(N($R379)&gt;0,"｜收现 "&amp;TEXT(N($R379),"#,##0.00"),"")&amp;IF(N($S379)&gt;0,"｜收款不开票 "&amp;TEXT(N($S379),"#,##0.00"),""))</f>
        <v/>
      </c>
      <c r="Y379" s="312"/>
      <c r="AC379" s="267" t="str">
        <f aca="false">IF(OR(N($O379)=0,N($AB379)=0),"",ROUND(N($O379)/(1+N($AB379))*N($AB379),2))</f>
        <v/>
      </c>
      <c r="AD379" s="312"/>
      <c r="AE379" s="312"/>
      <c r="AF379" s="270" t="str">
        <f aca="false">IF($AN379="","",IF($AN379=1,IF($AO379&gt;=1,"一次性·已到收款期","一次性·未到期"),$AE379&amp;" 第"&amp;$AO379&amp;"/"&amp;$AN379&amp;"期"))</f>
        <v/>
      </c>
      <c r="AG379" s="268" t="str">
        <f aca="false">IF(OR($AN379="",N($M379)=0),"",ROUND(N($K379)*$AO379/$AN379,2)+N($L379))</f>
        <v/>
      </c>
      <c r="AH379" s="268" t="str">
        <f aca="false">IF($AG379="","",MAX(0,ROUND($AG379-(N($Q379)+N($R379)+N($S379)),2)))</f>
        <v/>
      </c>
      <c r="AI379" s="268" t="str">
        <f aca="false">IF(OR(TRIM($B379&amp;$C379)="",NOT(ISNUMBER($D379))),"",SUMIFS($W$3:$W$1001,$AK$3:$AK$1001,$AK379,$D$3:$D$1001,"&lt;"&amp;$D379))</f>
        <v/>
      </c>
      <c r="AJ379" s="268" t="str">
        <f aca="false">IF(TRIM($B379&amp;$C379)="","",SUMIFS($W$3:$W$1001,$AK$3:$AK$1001,$AK379))</f>
        <v/>
      </c>
      <c r="AK379" s="270" t="str">
        <f aca="false">IF(TRIM($B379&amp;$C379)="","",TRIM($B379)&amp;"｜"&amp;TRIM($C379))</f>
        <v/>
      </c>
      <c r="AL379" s="268" t="str">
        <f aca="false">IF(TRIM($B379&amp;$C379)="","",MIN(N($O379),N($Q379)))</f>
        <v/>
      </c>
      <c r="AM379" s="271" t="str">
        <f aca="false">IF(ISNUMBER($D379),YEAR($D379),"")</f>
        <v/>
      </c>
      <c r="AN379" s="271" t="str">
        <f aca="false">IF(OR(TRIM($B379&amp;$C379)="",NOT(ISNUMBER($D379)),NOT(ISNUMBER($E379))),"",IF($E379&lt;$D379,"",IF(IF($AE379="半年付",2,IF($AE379="季度付",4,IF($AE379="月付",12,IF($AE379="半月付",24,1))))=1,1,MAX(1,ROUND(($E379-$D379+1)/365*IF($AE379="半年付",2,IF($AE379="季度付",4,IF($AE379="月付",12,IF($AE379="半月付",24,1)))),0)))))</f>
        <v/>
      </c>
      <c r="AO379" s="271" t="str">
        <f aca="true">IF($AN379="","",MIN($AN379,MAX(0,INT((TODAY()-付款宽限天数-$D379)/(($E379-$D379+1)/$AN379))+1)))</f>
        <v/>
      </c>
    </row>
    <row r="380" customFormat="false" ht="18" hidden="false" customHeight="false" outlineLevel="0" collapsed="false">
      <c r="F380" s="200" t="str">
        <f aca="true">IF(TRIM($B380&amp;$C380)="","",IF(OR(ISNUMBER(SEARCH("未",$A380)),ISNUMBER(SEARCH("送出",$A380)),AND(TRIM($A380)="",NOT(ISNUMBER($D380)),N($H380)=0)),"【合同未回】","")&amp;IF(NOT(ISNUMBER($E380)),IF(OR(ISNUMBER(SEARCH("未",$A380)),ISNUMBER(SEARCH("送出",$A380)),AND(TRIM($A380)="",NOT(ISNUMBER($D380)),N($H380)=0)),"","【未填合同期】"),IF($E380&lt;TODAY(),"【已到期】",IF($E380-TODAY()&lt;=提醒天数,"【即将到期，剩余"&amp;($E380-TODAY())&amp;"天】","【正常】")))&amp;IF(OR($AD380="安装免保",$AD380="技术免保",$AD380="质保期内"),"【"&amp;$AD380&amp;"】",""))</f>
        <v/>
      </c>
      <c r="K380" s="267" t="str">
        <f aca="false">IF(OR(N($H380)=0,N($I380)=0),"",ROUND(N($H380)*N($I380)*IF(N($J380)=0,1,N($J380)),2))</f>
        <v/>
      </c>
      <c r="M380" s="267" t="str">
        <f aca="false">IF(TRIM($B380&amp;$C380)="","",IF(AND(N($K380)=0,N($L380)=0),"",ROUND(N($K380)+N($L380),2)))</f>
        <v/>
      </c>
      <c r="S380" s="267"/>
      <c r="T380" s="268" t="str">
        <f aca="false">IF(TRIM($B380&amp;$C380)="","",IF(N($O380)=0,"",MAX(0,MIN(N($O380)-N($Q380),N($W380)))))</f>
        <v/>
      </c>
      <c r="U380" s="268" t="str">
        <f aca="false">IF(TRIM($B380&amp;$C380)="","",IF(N($Q380)&lt;=N($O380),"",N($Q380)-N($O380)))</f>
        <v/>
      </c>
      <c r="V380" s="268" t="str">
        <f aca="false">IF(OR(TRIM($B380&amp;$C380)="",$W380=""),"",MAX(0,N($W380))-N($T380))</f>
        <v/>
      </c>
      <c r="W380" s="268" t="str">
        <f aca="false">IF(TRIM($B380&amp;$C380)="","",IF(AND(N($M380)=0,N($Q380)+N($R380)+N($S380)=0),"",ROUND(N($M380)-N($Q380)-N($R380)-N($S380),2)))</f>
        <v/>
      </c>
      <c r="X380" s="269" t="str">
        <f aca="false">IF(TRIM($B380&amp;$C380)="","",IF(N($M380)=0,IF((N($Q380)+N($R380)+N($S380))=0,"—未填单价","未填单价，已收 "&amp;TEXT((N($Q380)+N($R380)+N($S380)),"#,##0.00")),IF(N($W380)&gt;0.005,"欠 "&amp;TEXT(N($W380),"#,##0.00")&amp;IF(N($T380)&gt;0,"（开票未到账 "&amp;TEXT(N($T380),"#,##0.00")&amp;"）","")&amp;IF(N($V380)&gt;0,"（未开票 "&amp;TEXT(N($V380),"#,##0.00")&amp;"）",""),IF(N($W380)&lt;-0.005,"多收 "&amp;TEXT(-N($W380),"#,##0.00"),"✔ 已结清")))&amp;IF(N($U380)&gt;0,"｜到账未开票 "&amp;TEXT(N($U380),"#,##0.00")&amp;"，待补票","")&amp;IF(N($R380)&gt;0,"｜收现 "&amp;TEXT(N($R380),"#,##0.00"),"")&amp;IF(N($S380)&gt;0,"｜收款不开票 "&amp;TEXT(N($S380),"#,##0.00"),""))</f>
        <v/>
      </c>
      <c r="Y380" s="312"/>
      <c r="AC380" s="267" t="str">
        <f aca="false">IF(OR(N($O380)=0,N($AB380)=0),"",ROUND(N($O380)/(1+N($AB380))*N($AB380),2))</f>
        <v/>
      </c>
      <c r="AD380" s="312"/>
      <c r="AE380" s="312"/>
      <c r="AF380" s="270" t="str">
        <f aca="false">IF($AN380="","",IF($AN380=1,IF($AO380&gt;=1,"一次性·已到收款期","一次性·未到期"),$AE380&amp;" 第"&amp;$AO380&amp;"/"&amp;$AN380&amp;"期"))</f>
        <v/>
      </c>
      <c r="AG380" s="268" t="str">
        <f aca="false">IF(OR($AN380="",N($M380)=0),"",ROUND(N($K380)*$AO380/$AN380,2)+N($L380))</f>
        <v/>
      </c>
      <c r="AH380" s="268" t="str">
        <f aca="false">IF($AG380="","",MAX(0,ROUND($AG380-(N($Q380)+N($R380)+N($S380)),2)))</f>
        <v/>
      </c>
      <c r="AI380" s="268" t="str">
        <f aca="false">IF(OR(TRIM($B380&amp;$C380)="",NOT(ISNUMBER($D380))),"",SUMIFS($W$3:$W$1001,$AK$3:$AK$1001,$AK380,$D$3:$D$1001,"&lt;"&amp;$D380))</f>
        <v/>
      </c>
      <c r="AJ380" s="268" t="str">
        <f aca="false">IF(TRIM($B380&amp;$C380)="","",SUMIFS($W$3:$W$1001,$AK$3:$AK$1001,$AK380))</f>
        <v/>
      </c>
      <c r="AK380" s="270" t="str">
        <f aca="false">IF(TRIM($B380&amp;$C380)="","",TRIM($B380)&amp;"｜"&amp;TRIM($C380))</f>
        <v/>
      </c>
      <c r="AL380" s="268" t="str">
        <f aca="false">IF(TRIM($B380&amp;$C380)="","",MIN(N($O380),N($Q380)))</f>
        <v/>
      </c>
      <c r="AM380" s="271" t="str">
        <f aca="false">IF(ISNUMBER($D380),YEAR($D380),"")</f>
        <v/>
      </c>
      <c r="AN380" s="271" t="str">
        <f aca="false">IF(OR(TRIM($B380&amp;$C380)="",NOT(ISNUMBER($D380)),NOT(ISNUMBER($E380))),"",IF($E380&lt;$D380,"",IF(IF($AE380="半年付",2,IF($AE380="季度付",4,IF($AE380="月付",12,IF($AE380="半月付",24,1))))=1,1,MAX(1,ROUND(($E380-$D380+1)/365*IF($AE380="半年付",2,IF($AE380="季度付",4,IF($AE380="月付",12,IF($AE380="半月付",24,1)))),0)))))</f>
        <v/>
      </c>
      <c r="AO380" s="271" t="str">
        <f aca="true">IF($AN380="","",MIN($AN380,MAX(0,INT((TODAY()-付款宽限天数-$D380)/(($E380-$D380+1)/$AN380))+1)))</f>
        <v/>
      </c>
    </row>
    <row r="381" customFormat="false" ht="18" hidden="false" customHeight="false" outlineLevel="0" collapsed="false">
      <c r="F381" s="200" t="str">
        <f aca="true">IF(TRIM($B381&amp;$C381)="","",IF(OR(ISNUMBER(SEARCH("未",$A381)),ISNUMBER(SEARCH("送出",$A381)),AND(TRIM($A381)="",NOT(ISNUMBER($D381)),N($H381)=0)),"【合同未回】","")&amp;IF(NOT(ISNUMBER($E381)),IF(OR(ISNUMBER(SEARCH("未",$A381)),ISNUMBER(SEARCH("送出",$A381)),AND(TRIM($A381)="",NOT(ISNUMBER($D381)),N($H381)=0)),"","【未填合同期】"),IF($E381&lt;TODAY(),"【已到期】",IF($E381-TODAY()&lt;=提醒天数,"【即将到期，剩余"&amp;($E381-TODAY())&amp;"天】","【正常】")))&amp;IF(OR($AD381="安装免保",$AD381="技术免保",$AD381="质保期内"),"【"&amp;$AD381&amp;"】",""))</f>
        <v/>
      </c>
      <c r="K381" s="267" t="str">
        <f aca="false">IF(OR(N($H381)=0,N($I381)=0),"",ROUND(N($H381)*N($I381)*IF(N($J381)=0,1,N($J381)),2))</f>
        <v/>
      </c>
      <c r="M381" s="267" t="str">
        <f aca="false">IF(TRIM($B381&amp;$C381)="","",IF(AND(N($K381)=0,N($L381)=0),"",ROUND(N($K381)+N($L381),2)))</f>
        <v/>
      </c>
      <c r="S381" s="267"/>
      <c r="T381" s="268" t="str">
        <f aca="false">IF(TRIM($B381&amp;$C381)="","",IF(N($O381)=0,"",MAX(0,MIN(N($O381)-N($Q381),N($W381)))))</f>
        <v/>
      </c>
      <c r="U381" s="268" t="str">
        <f aca="false">IF(TRIM($B381&amp;$C381)="","",IF(N($Q381)&lt;=N($O381),"",N($Q381)-N($O381)))</f>
        <v/>
      </c>
      <c r="V381" s="268" t="str">
        <f aca="false">IF(OR(TRIM($B381&amp;$C381)="",$W381=""),"",MAX(0,N($W381))-N($T381))</f>
        <v/>
      </c>
      <c r="W381" s="268" t="str">
        <f aca="false">IF(TRIM($B381&amp;$C381)="","",IF(AND(N($M381)=0,N($Q381)+N($R381)+N($S381)=0),"",ROUND(N($M381)-N($Q381)-N($R381)-N($S381),2)))</f>
        <v/>
      </c>
      <c r="X381" s="269" t="str">
        <f aca="false">IF(TRIM($B381&amp;$C381)="","",IF(N($M381)=0,IF((N($Q381)+N($R381)+N($S381))=0,"—未填单价","未填单价，已收 "&amp;TEXT((N($Q381)+N($R381)+N($S381)),"#,##0.00")),IF(N($W381)&gt;0.005,"欠 "&amp;TEXT(N($W381),"#,##0.00")&amp;IF(N($T381)&gt;0,"（开票未到账 "&amp;TEXT(N($T381),"#,##0.00")&amp;"）","")&amp;IF(N($V381)&gt;0,"（未开票 "&amp;TEXT(N($V381),"#,##0.00")&amp;"）",""),IF(N($W381)&lt;-0.005,"多收 "&amp;TEXT(-N($W381),"#,##0.00"),"✔ 已结清")))&amp;IF(N($U381)&gt;0,"｜到账未开票 "&amp;TEXT(N($U381),"#,##0.00")&amp;"，待补票","")&amp;IF(N($R381)&gt;0,"｜收现 "&amp;TEXT(N($R381),"#,##0.00"),"")&amp;IF(N($S381)&gt;0,"｜收款不开票 "&amp;TEXT(N($S381),"#,##0.00"),""))</f>
        <v/>
      </c>
      <c r="Y381" s="312"/>
      <c r="AC381" s="267" t="str">
        <f aca="false">IF(OR(N($O381)=0,N($AB381)=0),"",ROUND(N($O381)/(1+N($AB381))*N($AB381),2))</f>
        <v/>
      </c>
      <c r="AD381" s="312"/>
      <c r="AE381" s="312"/>
      <c r="AF381" s="270" t="str">
        <f aca="false">IF($AN381="","",IF($AN381=1,IF($AO381&gt;=1,"一次性·已到收款期","一次性·未到期"),$AE381&amp;" 第"&amp;$AO381&amp;"/"&amp;$AN381&amp;"期"))</f>
        <v/>
      </c>
      <c r="AG381" s="268" t="str">
        <f aca="false">IF(OR($AN381="",N($M381)=0),"",ROUND(N($K381)*$AO381/$AN381,2)+N($L381))</f>
        <v/>
      </c>
      <c r="AH381" s="268" t="str">
        <f aca="false">IF($AG381="","",MAX(0,ROUND($AG381-(N($Q381)+N($R381)+N($S381)),2)))</f>
        <v/>
      </c>
      <c r="AI381" s="268" t="str">
        <f aca="false">IF(OR(TRIM($B381&amp;$C381)="",NOT(ISNUMBER($D381))),"",SUMIFS($W$3:$W$1001,$AK$3:$AK$1001,$AK381,$D$3:$D$1001,"&lt;"&amp;$D381))</f>
        <v/>
      </c>
      <c r="AJ381" s="268" t="str">
        <f aca="false">IF(TRIM($B381&amp;$C381)="","",SUMIFS($W$3:$W$1001,$AK$3:$AK$1001,$AK381))</f>
        <v/>
      </c>
      <c r="AK381" s="270" t="str">
        <f aca="false">IF(TRIM($B381&amp;$C381)="","",TRIM($B381)&amp;"｜"&amp;TRIM($C381))</f>
        <v/>
      </c>
      <c r="AL381" s="268" t="str">
        <f aca="false">IF(TRIM($B381&amp;$C381)="","",MIN(N($O381),N($Q381)))</f>
        <v/>
      </c>
      <c r="AM381" s="271" t="str">
        <f aca="false">IF(ISNUMBER($D381),YEAR($D381),"")</f>
        <v/>
      </c>
      <c r="AN381" s="271" t="str">
        <f aca="false">IF(OR(TRIM($B381&amp;$C381)="",NOT(ISNUMBER($D381)),NOT(ISNUMBER($E381))),"",IF($E381&lt;$D381,"",IF(IF($AE381="半年付",2,IF($AE381="季度付",4,IF($AE381="月付",12,IF($AE381="半月付",24,1))))=1,1,MAX(1,ROUND(($E381-$D381+1)/365*IF($AE381="半年付",2,IF($AE381="季度付",4,IF($AE381="月付",12,IF($AE381="半月付",24,1)))),0)))))</f>
        <v/>
      </c>
      <c r="AO381" s="271" t="str">
        <f aca="true">IF($AN381="","",MIN($AN381,MAX(0,INT((TODAY()-付款宽限天数-$D381)/(($E381-$D381+1)/$AN381))+1)))</f>
        <v/>
      </c>
    </row>
    <row r="382" customFormat="false" ht="18" hidden="false" customHeight="false" outlineLevel="0" collapsed="false">
      <c r="F382" s="200" t="str">
        <f aca="true">IF(TRIM($B382&amp;$C382)="","",IF(OR(ISNUMBER(SEARCH("未",$A382)),ISNUMBER(SEARCH("送出",$A382)),AND(TRIM($A382)="",NOT(ISNUMBER($D382)),N($H382)=0)),"【合同未回】","")&amp;IF(NOT(ISNUMBER($E382)),IF(OR(ISNUMBER(SEARCH("未",$A382)),ISNUMBER(SEARCH("送出",$A382)),AND(TRIM($A382)="",NOT(ISNUMBER($D382)),N($H382)=0)),"","【未填合同期】"),IF($E382&lt;TODAY(),"【已到期】",IF($E382-TODAY()&lt;=提醒天数,"【即将到期，剩余"&amp;($E382-TODAY())&amp;"天】","【正常】")))&amp;IF(OR($AD382="安装免保",$AD382="技术免保",$AD382="质保期内"),"【"&amp;$AD382&amp;"】",""))</f>
        <v/>
      </c>
      <c r="K382" s="267" t="str">
        <f aca="false">IF(OR(N($H382)=0,N($I382)=0),"",ROUND(N($H382)*N($I382)*IF(N($J382)=0,1,N($J382)),2))</f>
        <v/>
      </c>
      <c r="M382" s="267" t="str">
        <f aca="false">IF(TRIM($B382&amp;$C382)="","",IF(AND(N($K382)=0,N($L382)=0),"",ROUND(N($K382)+N($L382),2)))</f>
        <v/>
      </c>
      <c r="S382" s="267"/>
      <c r="T382" s="268" t="str">
        <f aca="false">IF(TRIM($B382&amp;$C382)="","",IF(N($O382)=0,"",MAX(0,MIN(N($O382)-N($Q382),N($W382)))))</f>
        <v/>
      </c>
      <c r="U382" s="268" t="str">
        <f aca="false">IF(TRIM($B382&amp;$C382)="","",IF(N($Q382)&lt;=N($O382),"",N($Q382)-N($O382)))</f>
        <v/>
      </c>
      <c r="V382" s="268" t="str">
        <f aca="false">IF(OR(TRIM($B382&amp;$C382)="",$W382=""),"",MAX(0,N($W382))-N($T382))</f>
        <v/>
      </c>
      <c r="W382" s="268" t="str">
        <f aca="false">IF(TRIM($B382&amp;$C382)="","",IF(AND(N($M382)=0,N($Q382)+N($R382)+N($S382)=0),"",ROUND(N($M382)-N($Q382)-N($R382)-N($S382),2)))</f>
        <v/>
      </c>
      <c r="X382" s="269" t="str">
        <f aca="false">IF(TRIM($B382&amp;$C382)="","",IF(N($M382)=0,IF((N($Q382)+N($R382)+N($S382))=0,"—未填单价","未填单价，已收 "&amp;TEXT((N($Q382)+N($R382)+N($S382)),"#,##0.00")),IF(N($W382)&gt;0.005,"欠 "&amp;TEXT(N($W382),"#,##0.00")&amp;IF(N($T382)&gt;0,"（开票未到账 "&amp;TEXT(N($T382),"#,##0.00")&amp;"）","")&amp;IF(N($V382)&gt;0,"（未开票 "&amp;TEXT(N($V382),"#,##0.00")&amp;"）",""),IF(N($W382)&lt;-0.005,"多收 "&amp;TEXT(-N($W382),"#,##0.00"),"✔ 已结清")))&amp;IF(N($U382)&gt;0,"｜到账未开票 "&amp;TEXT(N($U382),"#,##0.00")&amp;"，待补票","")&amp;IF(N($R382)&gt;0,"｜收现 "&amp;TEXT(N($R382),"#,##0.00"),"")&amp;IF(N($S382)&gt;0,"｜收款不开票 "&amp;TEXT(N($S382),"#,##0.00"),""))</f>
        <v/>
      </c>
      <c r="Y382" s="312"/>
      <c r="AC382" s="267" t="str">
        <f aca="false">IF(OR(N($O382)=0,N($AB382)=0),"",ROUND(N($O382)/(1+N($AB382))*N($AB382),2))</f>
        <v/>
      </c>
      <c r="AD382" s="312"/>
      <c r="AE382" s="312"/>
      <c r="AF382" s="270" t="str">
        <f aca="false">IF($AN382="","",IF($AN382=1,IF($AO382&gt;=1,"一次性·已到收款期","一次性·未到期"),$AE382&amp;" 第"&amp;$AO382&amp;"/"&amp;$AN382&amp;"期"))</f>
        <v/>
      </c>
      <c r="AG382" s="268" t="str">
        <f aca="false">IF(OR($AN382="",N($M382)=0),"",ROUND(N($K382)*$AO382/$AN382,2)+N($L382))</f>
        <v/>
      </c>
      <c r="AH382" s="268" t="str">
        <f aca="false">IF($AG382="","",MAX(0,ROUND($AG382-(N($Q382)+N($R382)+N($S382)),2)))</f>
        <v/>
      </c>
      <c r="AI382" s="268" t="str">
        <f aca="false">IF(OR(TRIM($B382&amp;$C382)="",NOT(ISNUMBER($D382))),"",SUMIFS($W$3:$W$1001,$AK$3:$AK$1001,$AK382,$D$3:$D$1001,"&lt;"&amp;$D382))</f>
        <v/>
      </c>
      <c r="AJ382" s="268" t="str">
        <f aca="false">IF(TRIM($B382&amp;$C382)="","",SUMIFS($W$3:$W$1001,$AK$3:$AK$1001,$AK382))</f>
        <v/>
      </c>
      <c r="AK382" s="270" t="str">
        <f aca="false">IF(TRIM($B382&amp;$C382)="","",TRIM($B382)&amp;"｜"&amp;TRIM($C382))</f>
        <v/>
      </c>
      <c r="AL382" s="268" t="str">
        <f aca="false">IF(TRIM($B382&amp;$C382)="","",MIN(N($O382),N($Q382)))</f>
        <v/>
      </c>
      <c r="AM382" s="271" t="str">
        <f aca="false">IF(ISNUMBER($D382),YEAR($D382),"")</f>
        <v/>
      </c>
      <c r="AN382" s="271" t="str">
        <f aca="false">IF(OR(TRIM($B382&amp;$C382)="",NOT(ISNUMBER($D382)),NOT(ISNUMBER($E382))),"",IF($E382&lt;$D382,"",IF(IF($AE382="半年付",2,IF($AE382="季度付",4,IF($AE382="月付",12,IF($AE382="半月付",24,1))))=1,1,MAX(1,ROUND(($E382-$D382+1)/365*IF($AE382="半年付",2,IF($AE382="季度付",4,IF($AE382="月付",12,IF($AE382="半月付",24,1)))),0)))))</f>
        <v/>
      </c>
      <c r="AO382" s="271" t="str">
        <f aca="true">IF($AN382="","",MIN($AN382,MAX(0,INT((TODAY()-付款宽限天数-$D382)/(($E382-$D382+1)/$AN382))+1)))</f>
        <v/>
      </c>
    </row>
    <row r="383" customFormat="false" ht="18" hidden="false" customHeight="false" outlineLevel="0" collapsed="false">
      <c r="F383" s="200" t="str">
        <f aca="true">IF(TRIM($B383&amp;$C383)="","",IF(OR(ISNUMBER(SEARCH("未",$A383)),ISNUMBER(SEARCH("送出",$A383)),AND(TRIM($A383)="",NOT(ISNUMBER($D383)),N($H383)=0)),"【合同未回】","")&amp;IF(NOT(ISNUMBER($E383)),IF(OR(ISNUMBER(SEARCH("未",$A383)),ISNUMBER(SEARCH("送出",$A383)),AND(TRIM($A383)="",NOT(ISNUMBER($D383)),N($H383)=0)),"","【未填合同期】"),IF($E383&lt;TODAY(),"【已到期】",IF($E383-TODAY()&lt;=提醒天数,"【即将到期，剩余"&amp;($E383-TODAY())&amp;"天】","【正常】")))&amp;IF(OR($AD383="安装免保",$AD383="技术免保",$AD383="质保期内"),"【"&amp;$AD383&amp;"】",""))</f>
        <v/>
      </c>
      <c r="K383" s="267" t="str">
        <f aca="false">IF(OR(N($H383)=0,N($I383)=0),"",ROUND(N($H383)*N($I383)*IF(N($J383)=0,1,N($J383)),2))</f>
        <v/>
      </c>
      <c r="M383" s="267" t="str">
        <f aca="false">IF(TRIM($B383&amp;$C383)="","",IF(AND(N($K383)=0,N($L383)=0),"",ROUND(N($K383)+N($L383),2)))</f>
        <v/>
      </c>
      <c r="S383" s="267"/>
      <c r="T383" s="268" t="str">
        <f aca="false">IF(TRIM($B383&amp;$C383)="","",IF(N($O383)=0,"",MAX(0,MIN(N($O383)-N($Q383),N($W383)))))</f>
        <v/>
      </c>
      <c r="U383" s="268" t="str">
        <f aca="false">IF(TRIM($B383&amp;$C383)="","",IF(N($Q383)&lt;=N($O383),"",N($Q383)-N($O383)))</f>
        <v/>
      </c>
      <c r="V383" s="268" t="str">
        <f aca="false">IF(OR(TRIM($B383&amp;$C383)="",$W383=""),"",MAX(0,N($W383))-N($T383))</f>
        <v/>
      </c>
      <c r="W383" s="268" t="str">
        <f aca="false">IF(TRIM($B383&amp;$C383)="","",IF(AND(N($M383)=0,N($Q383)+N($R383)+N($S383)=0),"",ROUND(N($M383)-N($Q383)-N($R383)-N($S383),2)))</f>
        <v/>
      </c>
      <c r="X383" s="269" t="str">
        <f aca="false">IF(TRIM($B383&amp;$C383)="","",IF(N($M383)=0,IF((N($Q383)+N($R383)+N($S383))=0,"—未填单价","未填单价，已收 "&amp;TEXT((N($Q383)+N($R383)+N($S383)),"#,##0.00")),IF(N($W383)&gt;0.005,"欠 "&amp;TEXT(N($W383),"#,##0.00")&amp;IF(N($T383)&gt;0,"（开票未到账 "&amp;TEXT(N($T383),"#,##0.00")&amp;"）","")&amp;IF(N($V383)&gt;0,"（未开票 "&amp;TEXT(N($V383),"#,##0.00")&amp;"）",""),IF(N($W383)&lt;-0.005,"多收 "&amp;TEXT(-N($W383),"#,##0.00"),"✔ 已结清")))&amp;IF(N($U383)&gt;0,"｜到账未开票 "&amp;TEXT(N($U383),"#,##0.00")&amp;"，待补票","")&amp;IF(N($R383)&gt;0,"｜收现 "&amp;TEXT(N($R383),"#,##0.00"),"")&amp;IF(N($S383)&gt;0,"｜收款不开票 "&amp;TEXT(N($S383),"#,##0.00"),""))</f>
        <v/>
      </c>
      <c r="Y383" s="312"/>
      <c r="AC383" s="267" t="str">
        <f aca="false">IF(OR(N($O383)=0,N($AB383)=0),"",ROUND(N($O383)/(1+N($AB383))*N($AB383),2))</f>
        <v/>
      </c>
      <c r="AD383" s="312"/>
      <c r="AE383" s="312"/>
      <c r="AF383" s="270" t="str">
        <f aca="false">IF($AN383="","",IF($AN383=1,IF($AO383&gt;=1,"一次性·已到收款期","一次性·未到期"),$AE383&amp;" 第"&amp;$AO383&amp;"/"&amp;$AN383&amp;"期"))</f>
        <v/>
      </c>
      <c r="AG383" s="268" t="str">
        <f aca="false">IF(OR($AN383="",N($M383)=0),"",ROUND(N($K383)*$AO383/$AN383,2)+N($L383))</f>
        <v/>
      </c>
      <c r="AH383" s="268" t="str">
        <f aca="false">IF($AG383="","",MAX(0,ROUND($AG383-(N($Q383)+N($R383)+N($S383)),2)))</f>
        <v/>
      </c>
      <c r="AI383" s="268" t="str">
        <f aca="false">IF(OR(TRIM($B383&amp;$C383)="",NOT(ISNUMBER($D383))),"",SUMIFS($W$3:$W$1001,$AK$3:$AK$1001,$AK383,$D$3:$D$1001,"&lt;"&amp;$D383))</f>
        <v/>
      </c>
      <c r="AJ383" s="268" t="str">
        <f aca="false">IF(TRIM($B383&amp;$C383)="","",SUMIFS($W$3:$W$1001,$AK$3:$AK$1001,$AK383))</f>
        <v/>
      </c>
      <c r="AK383" s="270" t="str">
        <f aca="false">IF(TRIM($B383&amp;$C383)="","",TRIM($B383)&amp;"｜"&amp;TRIM($C383))</f>
        <v/>
      </c>
      <c r="AL383" s="268" t="str">
        <f aca="false">IF(TRIM($B383&amp;$C383)="","",MIN(N($O383),N($Q383)))</f>
        <v/>
      </c>
      <c r="AM383" s="271" t="str">
        <f aca="false">IF(ISNUMBER($D383),YEAR($D383),"")</f>
        <v/>
      </c>
      <c r="AN383" s="271" t="str">
        <f aca="false">IF(OR(TRIM($B383&amp;$C383)="",NOT(ISNUMBER($D383)),NOT(ISNUMBER($E383))),"",IF($E383&lt;$D383,"",IF(IF($AE383="半年付",2,IF($AE383="季度付",4,IF($AE383="月付",12,IF($AE383="半月付",24,1))))=1,1,MAX(1,ROUND(($E383-$D383+1)/365*IF($AE383="半年付",2,IF($AE383="季度付",4,IF($AE383="月付",12,IF($AE383="半月付",24,1)))),0)))))</f>
        <v/>
      </c>
      <c r="AO383" s="271" t="str">
        <f aca="true">IF($AN383="","",MIN($AN383,MAX(0,INT((TODAY()-付款宽限天数-$D383)/(($E383-$D383+1)/$AN383))+1)))</f>
        <v/>
      </c>
    </row>
    <row r="384" customFormat="false" ht="18" hidden="false" customHeight="false" outlineLevel="0" collapsed="false">
      <c r="F384" s="200" t="str">
        <f aca="true">IF(TRIM($B384&amp;$C384)="","",IF(OR(ISNUMBER(SEARCH("未",$A384)),ISNUMBER(SEARCH("送出",$A384)),AND(TRIM($A384)="",NOT(ISNUMBER($D384)),N($H384)=0)),"【合同未回】","")&amp;IF(NOT(ISNUMBER($E384)),IF(OR(ISNUMBER(SEARCH("未",$A384)),ISNUMBER(SEARCH("送出",$A384)),AND(TRIM($A384)="",NOT(ISNUMBER($D384)),N($H384)=0)),"","【未填合同期】"),IF($E384&lt;TODAY(),"【已到期】",IF($E384-TODAY()&lt;=提醒天数,"【即将到期，剩余"&amp;($E384-TODAY())&amp;"天】","【正常】")))&amp;IF(OR($AD384="安装免保",$AD384="技术免保",$AD384="质保期内"),"【"&amp;$AD384&amp;"】",""))</f>
        <v/>
      </c>
      <c r="K384" s="267" t="str">
        <f aca="false">IF(OR(N($H384)=0,N($I384)=0),"",ROUND(N($H384)*N($I384)*IF(N($J384)=0,1,N($J384)),2))</f>
        <v/>
      </c>
      <c r="M384" s="267" t="str">
        <f aca="false">IF(TRIM($B384&amp;$C384)="","",IF(AND(N($K384)=0,N($L384)=0),"",ROUND(N($K384)+N($L384),2)))</f>
        <v/>
      </c>
      <c r="S384" s="267"/>
      <c r="T384" s="268" t="str">
        <f aca="false">IF(TRIM($B384&amp;$C384)="","",IF(N($O384)=0,"",MAX(0,MIN(N($O384)-N($Q384),N($W384)))))</f>
        <v/>
      </c>
      <c r="U384" s="268" t="str">
        <f aca="false">IF(TRIM($B384&amp;$C384)="","",IF(N($Q384)&lt;=N($O384),"",N($Q384)-N($O384)))</f>
        <v/>
      </c>
      <c r="V384" s="268" t="str">
        <f aca="false">IF(OR(TRIM($B384&amp;$C384)="",$W384=""),"",MAX(0,N($W384))-N($T384))</f>
        <v/>
      </c>
      <c r="W384" s="268" t="str">
        <f aca="false">IF(TRIM($B384&amp;$C384)="","",IF(AND(N($M384)=0,N($Q384)+N($R384)+N($S384)=0),"",ROUND(N($M384)-N($Q384)-N($R384)-N($S384),2)))</f>
        <v/>
      </c>
      <c r="X384" s="269" t="str">
        <f aca="false">IF(TRIM($B384&amp;$C384)="","",IF(N($M384)=0,IF((N($Q384)+N($R384)+N($S384))=0,"—未填单价","未填单价，已收 "&amp;TEXT((N($Q384)+N($R384)+N($S384)),"#,##0.00")),IF(N($W384)&gt;0.005,"欠 "&amp;TEXT(N($W384),"#,##0.00")&amp;IF(N($T384)&gt;0,"（开票未到账 "&amp;TEXT(N($T384),"#,##0.00")&amp;"）","")&amp;IF(N($V384)&gt;0,"（未开票 "&amp;TEXT(N($V384),"#,##0.00")&amp;"）",""),IF(N($W384)&lt;-0.005,"多收 "&amp;TEXT(-N($W384),"#,##0.00"),"✔ 已结清")))&amp;IF(N($U384)&gt;0,"｜到账未开票 "&amp;TEXT(N($U384),"#,##0.00")&amp;"，待补票","")&amp;IF(N($R384)&gt;0,"｜收现 "&amp;TEXT(N($R384),"#,##0.00"),"")&amp;IF(N($S384)&gt;0,"｜收款不开票 "&amp;TEXT(N($S384),"#,##0.00"),""))</f>
        <v/>
      </c>
      <c r="Y384" s="312"/>
      <c r="AC384" s="267" t="str">
        <f aca="false">IF(OR(N($O384)=0,N($AB384)=0),"",ROUND(N($O384)/(1+N($AB384))*N($AB384),2))</f>
        <v/>
      </c>
      <c r="AD384" s="312"/>
      <c r="AE384" s="312"/>
      <c r="AF384" s="270" t="str">
        <f aca="false">IF($AN384="","",IF($AN384=1,IF($AO384&gt;=1,"一次性·已到收款期","一次性·未到期"),$AE384&amp;" 第"&amp;$AO384&amp;"/"&amp;$AN384&amp;"期"))</f>
        <v/>
      </c>
      <c r="AG384" s="268" t="str">
        <f aca="false">IF(OR($AN384="",N($M384)=0),"",ROUND(N($K384)*$AO384/$AN384,2)+N($L384))</f>
        <v/>
      </c>
      <c r="AH384" s="268" t="str">
        <f aca="false">IF($AG384="","",MAX(0,ROUND($AG384-(N($Q384)+N($R384)+N($S384)),2)))</f>
        <v/>
      </c>
      <c r="AI384" s="268" t="str">
        <f aca="false">IF(OR(TRIM($B384&amp;$C384)="",NOT(ISNUMBER($D384))),"",SUMIFS($W$3:$W$1001,$AK$3:$AK$1001,$AK384,$D$3:$D$1001,"&lt;"&amp;$D384))</f>
        <v/>
      </c>
      <c r="AJ384" s="268" t="str">
        <f aca="false">IF(TRIM($B384&amp;$C384)="","",SUMIFS($W$3:$W$1001,$AK$3:$AK$1001,$AK384))</f>
        <v/>
      </c>
      <c r="AK384" s="270" t="str">
        <f aca="false">IF(TRIM($B384&amp;$C384)="","",TRIM($B384)&amp;"｜"&amp;TRIM($C384))</f>
        <v/>
      </c>
      <c r="AL384" s="268" t="str">
        <f aca="false">IF(TRIM($B384&amp;$C384)="","",MIN(N($O384),N($Q384)))</f>
        <v/>
      </c>
      <c r="AM384" s="271" t="str">
        <f aca="false">IF(ISNUMBER($D384),YEAR($D384),"")</f>
        <v/>
      </c>
      <c r="AN384" s="271" t="str">
        <f aca="false">IF(OR(TRIM($B384&amp;$C384)="",NOT(ISNUMBER($D384)),NOT(ISNUMBER($E384))),"",IF($E384&lt;$D384,"",IF(IF($AE384="半年付",2,IF($AE384="季度付",4,IF($AE384="月付",12,IF($AE384="半月付",24,1))))=1,1,MAX(1,ROUND(($E384-$D384+1)/365*IF($AE384="半年付",2,IF($AE384="季度付",4,IF($AE384="月付",12,IF($AE384="半月付",24,1)))),0)))))</f>
        <v/>
      </c>
      <c r="AO384" s="271" t="str">
        <f aca="true">IF($AN384="","",MIN($AN384,MAX(0,INT((TODAY()-付款宽限天数-$D384)/(($E384-$D384+1)/$AN384))+1)))</f>
        <v/>
      </c>
    </row>
    <row r="385" customFormat="false" ht="18" hidden="false" customHeight="false" outlineLevel="0" collapsed="false">
      <c r="F385" s="200" t="str">
        <f aca="true">IF(TRIM($B385&amp;$C385)="","",IF(OR(ISNUMBER(SEARCH("未",$A385)),ISNUMBER(SEARCH("送出",$A385)),AND(TRIM($A385)="",NOT(ISNUMBER($D385)),N($H385)=0)),"【合同未回】","")&amp;IF(NOT(ISNUMBER($E385)),IF(OR(ISNUMBER(SEARCH("未",$A385)),ISNUMBER(SEARCH("送出",$A385)),AND(TRIM($A385)="",NOT(ISNUMBER($D385)),N($H385)=0)),"","【未填合同期】"),IF($E385&lt;TODAY(),"【已到期】",IF($E385-TODAY()&lt;=提醒天数,"【即将到期，剩余"&amp;($E385-TODAY())&amp;"天】","【正常】")))&amp;IF(OR($AD385="安装免保",$AD385="技术免保",$AD385="质保期内"),"【"&amp;$AD385&amp;"】",""))</f>
        <v/>
      </c>
      <c r="K385" s="267" t="str">
        <f aca="false">IF(OR(N($H385)=0,N($I385)=0),"",ROUND(N($H385)*N($I385)*IF(N($J385)=0,1,N($J385)),2))</f>
        <v/>
      </c>
      <c r="M385" s="267" t="str">
        <f aca="false">IF(TRIM($B385&amp;$C385)="","",IF(AND(N($K385)=0,N($L385)=0),"",ROUND(N($K385)+N($L385),2)))</f>
        <v/>
      </c>
      <c r="S385" s="267"/>
      <c r="T385" s="268" t="str">
        <f aca="false">IF(TRIM($B385&amp;$C385)="","",IF(N($O385)=0,"",MAX(0,MIN(N($O385)-N($Q385),N($W385)))))</f>
        <v/>
      </c>
      <c r="U385" s="268" t="str">
        <f aca="false">IF(TRIM($B385&amp;$C385)="","",IF(N($Q385)&lt;=N($O385),"",N($Q385)-N($O385)))</f>
        <v/>
      </c>
      <c r="V385" s="268" t="str">
        <f aca="false">IF(OR(TRIM($B385&amp;$C385)="",$W385=""),"",MAX(0,N($W385))-N($T385))</f>
        <v/>
      </c>
      <c r="W385" s="268" t="str">
        <f aca="false">IF(TRIM($B385&amp;$C385)="","",IF(AND(N($M385)=0,N($Q385)+N($R385)+N($S385)=0),"",ROUND(N($M385)-N($Q385)-N($R385)-N($S385),2)))</f>
        <v/>
      </c>
      <c r="X385" s="269" t="str">
        <f aca="false">IF(TRIM($B385&amp;$C385)="","",IF(N($M385)=0,IF((N($Q385)+N($R385)+N($S385))=0,"—未填单价","未填单价，已收 "&amp;TEXT((N($Q385)+N($R385)+N($S385)),"#,##0.00")),IF(N($W385)&gt;0.005,"欠 "&amp;TEXT(N($W385),"#,##0.00")&amp;IF(N($T385)&gt;0,"（开票未到账 "&amp;TEXT(N($T385),"#,##0.00")&amp;"）","")&amp;IF(N($V385)&gt;0,"（未开票 "&amp;TEXT(N($V385),"#,##0.00")&amp;"）",""),IF(N($W385)&lt;-0.005,"多收 "&amp;TEXT(-N($W385),"#,##0.00"),"✔ 已结清")))&amp;IF(N($U385)&gt;0,"｜到账未开票 "&amp;TEXT(N($U385),"#,##0.00")&amp;"，待补票","")&amp;IF(N($R385)&gt;0,"｜收现 "&amp;TEXT(N($R385),"#,##0.00"),"")&amp;IF(N($S385)&gt;0,"｜收款不开票 "&amp;TEXT(N($S385),"#,##0.00"),""))</f>
        <v/>
      </c>
      <c r="Y385" s="312"/>
      <c r="AC385" s="267" t="str">
        <f aca="false">IF(OR(N($O385)=0,N($AB385)=0),"",ROUND(N($O385)/(1+N($AB385))*N($AB385),2))</f>
        <v/>
      </c>
      <c r="AD385" s="312"/>
      <c r="AE385" s="312"/>
      <c r="AF385" s="270" t="str">
        <f aca="false">IF($AN385="","",IF($AN385=1,IF($AO385&gt;=1,"一次性·已到收款期","一次性·未到期"),$AE385&amp;" 第"&amp;$AO385&amp;"/"&amp;$AN385&amp;"期"))</f>
        <v/>
      </c>
      <c r="AG385" s="268" t="str">
        <f aca="false">IF(OR($AN385="",N($M385)=0),"",ROUND(N($K385)*$AO385/$AN385,2)+N($L385))</f>
        <v/>
      </c>
      <c r="AH385" s="268" t="str">
        <f aca="false">IF($AG385="","",MAX(0,ROUND($AG385-(N($Q385)+N($R385)+N($S385)),2)))</f>
        <v/>
      </c>
      <c r="AI385" s="268" t="str">
        <f aca="false">IF(OR(TRIM($B385&amp;$C385)="",NOT(ISNUMBER($D385))),"",SUMIFS($W$3:$W$1001,$AK$3:$AK$1001,$AK385,$D$3:$D$1001,"&lt;"&amp;$D385))</f>
        <v/>
      </c>
      <c r="AJ385" s="268" t="str">
        <f aca="false">IF(TRIM($B385&amp;$C385)="","",SUMIFS($W$3:$W$1001,$AK$3:$AK$1001,$AK385))</f>
        <v/>
      </c>
      <c r="AK385" s="270" t="str">
        <f aca="false">IF(TRIM($B385&amp;$C385)="","",TRIM($B385)&amp;"｜"&amp;TRIM($C385))</f>
        <v/>
      </c>
      <c r="AL385" s="268" t="str">
        <f aca="false">IF(TRIM($B385&amp;$C385)="","",MIN(N($O385),N($Q385)))</f>
        <v/>
      </c>
      <c r="AM385" s="271" t="str">
        <f aca="false">IF(ISNUMBER($D385),YEAR($D385),"")</f>
        <v/>
      </c>
      <c r="AN385" s="271" t="str">
        <f aca="false">IF(OR(TRIM($B385&amp;$C385)="",NOT(ISNUMBER($D385)),NOT(ISNUMBER($E385))),"",IF($E385&lt;$D385,"",IF(IF($AE385="半年付",2,IF($AE385="季度付",4,IF($AE385="月付",12,IF($AE385="半月付",24,1))))=1,1,MAX(1,ROUND(($E385-$D385+1)/365*IF($AE385="半年付",2,IF($AE385="季度付",4,IF($AE385="月付",12,IF($AE385="半月付",24,1)))),0)))))</f>
        <v/>
      </c>
      <c r="AO385" s="271" t="str">
        <f aca="true">IF($AN385="","",MIN($AN385,MAX(0,INT((TODAY()-付款宽限天数-$D385)/(($E385-$D385+1)/$AN385))+1)))</f>
        <v/>
      </c>
    </row>
    <row r="386" customFormat="false" ht="18" hidden="false" customHeight="false" outlineLevel="0" collapsed="false">
      <c r="F386" s="200" t="str">
        <f aca="true">IF(TRIM($B386&amp;$C386)="","",IF(OR(ISNUMBER(SEARCH("未",$A386)),ISNUMBER(SEARCH("送出",$A386)),AND(TRIM($A386)="",NOT(ISNUMBER($D386)),N($H386)=0)),"【合同未回】","")&amp;IF(NOT(ISNUMBER($E386)),IF(OR(ISNUMBER(SEARCH("未",$A386)),ISNUMBER(SEARCH("送出",$A386)),AND(TRIM($A386)="",NOT(ISNUMBER($D386)),N($H386)=0)),"","【未填合同期】"),IF($E386&lt;TODAY(),"【已到期】",IF($E386-TODAY()&lt;=提醒天数,"【即将到期，剩余"&amp;($E386-TODAY())&amp;"天】","【正常】")))&amp;IF(OR($AD386="安装免保",$AD386="技术免保",$AD386="质保期内"),"【"&amp;$AD386&amp;"】",""))</f>
        <v/>
      </c>
      <c r="K386" s="267" t="str">
        <f aca="false">IF(OR(N($H386)=0,N($I386)=0),"",ROUND(N($H386)*N($I386)*IF(N($J386)=0,1,N($J386)),2))</f>
        <v/>
      </c>
      <c r="M386" s="267" t="str">
        <f aca="false">IF(TRIM($B386&amp;$C386)="","",IF(AND(N($K386)=0,N($L386)=0),"",ROUND(N($K386)+N($L386),2)))</f>
        <v/>
      </c>
      <c r="S386" s="267"/>
      <c r="T386" s="268" t="str">
        <f aca="false">IF(TRIM($B386&amp;$C386)="","",IF(N($O386)=0,"",MAX(0,MIN(N($O386)-N($Q386),N($W386)))))</f>
        <v/>
      </c>
      <c r="U386" s="268" t="str">
        <f aca="false">IF(TRIM($B386&amp;$C386)="","",IF(N($Q386)&lt;=N($O386),"",N($Q386)-N($O386)))</f>
        <v/>
      </c>
      <c r="V386" s="268" t="str">
        <f aca="false">IF(OR(TRIM($B386&amp;$C386)="",$W386=""),"",MAX(0,N($W386))-N($T386))</f>
        <v/>
      </c>
      <c r="W386" s="268" t="str">
        <f aca="false">IF(TRIM($B386&amp;$C386)="","",IF(AND(N($M386)=0,N($Q386)+N($R386)+N($S386)=0),"",ROUND(N($M386)-N($Q386)-N($R386)-N($S386),2)))</f>
        <v/>
      </c>
      <c r="X386" s="269" t="str">
        <f aca="false">IF(TRIM($B386&amp;$C386)="","",IF(N($M386)=0,IF((N($Q386)+N($R386)+N($S386))=0,"—未填单价","未填单价，已收 "&amp;TEXT((N($Q386)+N($R386)+N($S386)),"#,##0.00")),IF(N($W386)&gt;0.005,"欠 "&amp;TEXT(N($W386),"#,##0.00")&amp;IF(N($T386)&gt;0,"（开票未到账 "&amp;TEXT(N($T386),"#,##0.00")&amp;"）","")&amp;IF(N($V386)&gt;0,"（未开票 "&amp;TEXT(N($V386),"#,##0.00")&amp;"）",""),IF(N($W386)&lt;-0.005,"多收 "&amp;TEXT(-N($W386),"#,##0.00"),"✔ 已结清")))&amp;IF(N($U386)&gt;0,"｜到账未开票 "&amp;TEXT(N($U386),"#,##0.00")&amp;"，待补票","")&amp;IF(N($R386)&gt;0,"｜收现 "&amp;TEXT(N($R386),"#,##0.00"),"")&amp;IF(N($S386)&gt;0,"｜收款不开票 "&amp;TEXT(N($S386),"#,##0.00"),""))</f>
        <v/>
      </c>
      <c r="Y386" s="312"/>
      <c r="AC386" s="267" t="str">
        <f aca="false">IF(OR(N($O386)=0,N($AB386)=0),"",ROUND(N($O386)/(1+N($AB386))*N($AB386),2))</f>
        <v/>
      </c>
      <c r="AD386" s="312"/>
      <c r="AE386" s="312"/>
      <c r="AF386" s="270" t="str">
        <f aca="false">IF($AN386="","",IF($AN386=1,IF($AO386&gt;=1,"一次性·已到收款期","一次性·未到期"),$AE386&amp;" 第"&amp;$AO386&amp;"/"&amp;$AN386&amp;"期"))</f>
        <v/>
      </c>
      <c r="AG386" s="268" t="str">
        <f aca="false">IF(OR($AN386="",N($M386)=0),"",ROUND(N($K386)*$AO386/$AN386,2)+N($L386))</f>
        <v/>
      </c>
      <c r="AH386" s="268" t="str">
        <f aca="false">IF($AG386="","",MAX(0,ROUND($AG386-(N($Q386)+N($R386)+N($S386)),2)))</f>
        <v/>
      </c>
      <c r="AI386" s="268" t="str">
        <f aca="false">IF(OR(TRIM($B386&amp;$C386)="",NOT(ISNUMBER($D386))),"",SUMIFS($W$3:$W$1001,$AK$3:$AK$1001,$AK386,$D$3:$D$1001,"&lt;"&amp;$D386))</f>
        <v/>
      </c>
      <c r="AJ386" s="268" t="str">
        <f aca="false">IF(TRIM($B386&amp;$C386)="","",SUMIFS($W$3:$W$1001,$AK$3:$AK$1001,$AK386))</f>
        <v/>
      </c>
      <c r="AK386" s="270" t="str">
        <f aca="false">IF(TRIM($B386&amp;$C386)="","",TRIM($B386)&amp;"｜"&amp;TRIM($C386))</f>
        <v/>
      </c>
      <c r="AL386" s="268" t="str">
        <f aca="false">IF(TRIM($B386&amp;$C386)="","",MIN(N($O386),N($Q386)))</f>
        <v/>
      </c>
      <c r="AM386" s="271" t="str">
        <f aca="false">IF(ISNUMBER($D386),YEAR($D386),"")</f>
        <v/>
      </c>
      <c r="AN386" s="271" t="str">
        <f aca="false">IF(OR(TRIM($B386&amp;$C386)="",NOT(ISNUMBER($D386)),NOT(ISNUMBER($E386))),"",IF($E386&lt;$D386,"",IF(IF($AE386="半年付",2,IF($AE386="季度付",4,IF($AE386="月付",12,IF($AE386="半月付",24,1))))=1,1,MAX(1,ROUND(($E386-$D386+1)/365*IF($AE386="半年付",2,IF($AE386="季度付",4,IF($AE386="月付",12,IF($AE386="半月付",24,1)))),0)))))</f>
        <v/>
      </c>
      <c r="AO386" s="271" t="str">
        <f aca="true">IF($AN386="","",MIN($AN386,MAX(0,INT((TODAY()-付款宽限天数-$D386)/(($E386-$D386+1)/$AN386))+1)))</f>
        <v/>
      </c>
    </row>
    <row r="387" customFormat="false" ht="18" hidden="false" customHeight="false" outlineLevel="0" collapsed="false">
      <c r="F387" s="200" t="str">
        <f aca="true">IF(TRIM($B387&amp;$C387)="","",IF(OR(ISNUMBER(SEARCH("未",$A387)),ISNUMBER(SEARCH("送出",$A387)),AND(TRIM($A387)="",NOT(ISNUMBER($D387)),N($H387)=0)),"【合同未回】","")&amp;IF(NOT(ISNUMBER($E387)),IF(OR(ISNUMBER(SEARCH("未",$A387)),ISNUMBER(SEARCH("送出",$A387)),AND(TRIM($A387)="",NOT(ISNUMBER($D387)),N($H387)=0)),"","【未填合同期】"),IF($E387&lt;TODAY(),"【已到期】",IF($E387-TODAY()&lt;=提醒天数,"【即将到期，剩余"&amp;($E387-TODAY())&amp;"天】","【正常】")))&amp;IF(OR($AD387="安装免保",$AD387="技术免保",$AD387="质保期内"),"【"&amp;$AD387&amp;"】",""))</f>
        <v/>
      </c>
      <c r="K387" s="267" t="str">
        <f aca="false">IF(OR(N($H387)=0,N($I387)=0),"",ROUND(N($H387)*N($I387)*IF(N($J387)=0,1,N($J387)),2))</f>
        <v/>
      </c>
      <c r="M387" s="267" t="str">
        <f aca="false">IF(TRIM($B387&amp;$C387)="","",IF(AND(N($K387)=0,N($L387)=0),"",ROUND(N($K387)+N($L387),2)))</f>
        <v/>
      </c>
      <c r="S387" s="267"/>
      <c r="T387" s="268" t="str">
        <f aca="false">IF(TRIM($B387&amp;$C387)="","",IF(N($O387)=0,"",MAX(0,MIN(N($O387)-N($Q387),N($W387)))))</f>
        <v/>
      </c>
      <c r="U387" s="268" t="str">
        <f aca="false">IF(TRIM($B387&amp;$C387)="","",IF(N($Q387)&lt;=N($O387),"",N($Q387)-N($O387)))</f>
        <v/>
      </c>
      <c r="V387" s="268" t="str">
        <f aca="false">IF(OR(TRIM($B387&amp;$C387)="",$W387=""),"",MAX(0,N($W387))-N($T387))</f>
        <v/>
      </c>
      <c r="W387" s="268" t="str">
        <f aca="false">IF(TRIM($B387&amp;$C387)="","",IF(AND(N($M387)=0,N($Q387)+N($R387)+N($S387)=0),"",ROUND(N($M387)-N($Q387)-N($R387)-N($S387),2)))</f>
        <v/>
      </c>
      <c r="X387" s="269" t="str">
        <f aca="false">IF(TRIM($B387&amp;$C387)="","",IF(N($M387)=0,IF((N($Q387)+N($R387)+N($S387))=0,"—未填单价","未填单价，已收 "&amp;TEXT((N($Q387)+N($R387)+N($S387)),"#,##0.00")),IF(N($W387)&gt;0.005,"欠 "&amp;TEXT(N($W387),"#,##0.00")&amp;IF(N($T387)&gt;0,"（开票未到账 "&amp;TEXT(N($T387),"#,##0.00")&amp;"）","")&amp;IF(N($V387)&gt;0,"（未开票 "&amp;TEXT(N($V387),"#,##0.00")&amp;"）",""),IF(N($W387)&lt;-0.005,"多收 "&amp;TEXT(-N($W387),"#,##0.00"),"✔ 已结清")))&amp;IF(N($U387)&gt;0,"｜到账未开票 "&amp;TEXT(N($U387),"#,##0.00")&amp;"，待补票","")&amp;IF(N($R387)&gt;0,"｜收现 "&amp;TEXT(N($R387),"#,##0.00"),"")&amp;IF(N($S387)&gt;0,"｜收款不开票 "&amp;TEXT(N($S387),"#,##0.00"),""))</f>
        <v/>
      </c>
      <c r="Y387" s="312"/>
      <c r="AC387" s="267" t="str">
        <f aca="false">IF(OR(N($O387)=0,N($AB387)=0),"",ROUND(N($O387)/(1+N($AB387))*N($AB387),2))</f>
        <v/>
      </c>
      <c r="AD387" s="312"/>
      <c r="AE387" s="312"/>
      <c r="AF387" s="270" t="str">
        <f aca="false">IF($AN387="","",IF($AN387=1,IF($AO387&gt;=1,"一次性·已到收款期","一次性·未到期"),$AE387&amp;" 第"&amp;$AO387&amp;"/"&amp;$AN387&amp;"期"))</f>
        <v/>
      </c>
      <c r="AG387" s="268" t="str">
        <f aca="false">IF(OR($AN387="",N($M387)=0),"",ROUND(N($K387)*$AO387/$AN387,2)+N($L387))</f>
        <v/>
      </c>
      <c r="AH387" s="268" t="str">
        <f aca="false">IF($AG387="","",MAX(0,ROUND($AG387-(N($Q387)+N($R387)+N($S387)),2)))</f>
        <v/>
      </c>
      <c r="AI387" s="268" t="str">
        <f aca="false">IF(OR(TRIM($B387&amp;$C387)="",NOT(ISNUMBER($D387))),"",SUMIFS($W$3:$W$1001,$AK$3:$AK$1001,$AK387,$D$3:$D$1001,"&lt;"&amp;$D387))</f>
        <v/>
      </c>
      <c r="AJ387" s="268" t="str">
        <f aca="false">IF(TRIM($B387&amp;$C387)="","",SUMIFS($W$3:$W$1001,$AK$3:$AK$1001,$AK387))</f>
        <v/>
      </c>
      <c r="AK387" s="270" t="str">
        <f aca="false">IF(TRIM($B387&amp;$C387)="","",TRIM($B387)&amp;"｜"&amp;TRIM($C387))</f>
        <v/>
      </c>
      <c r="AL387" s="268" t="str">
        <f aca="false">IF(TRIM($B387&amp;$C387)="","",MIN(N($O387),N($Q387)))</f>
        <v/>
      </c>
      <c r="AM387" s="271" t="str">
        <f aca="false">IF(ISNUMBER($D387),YEAR($D387),"")</f>
        <v/>
      </c>
      <c r="AN387" s="271" t="str">
        <f aca="false">IF(OR(TRIM($B387&amp;$C387)="",NOT(ISNUMBER($D387)),NOT(ISNUMBER($E387))),"",IF($E387&lt;$D387,"",IF(IF($AE387="半年付",2,IF($AE387="季度付",4,IF($AE387="月付",12,IF($AE387="半月付",24,1))))=1,1,MAX(1,ROUND(($E387-$D387+1)/365*IF($AE387="半年付",2,IF($AE387="季度付",4,IF($AE387="月付",12,IF($AE387="半月付",24,1)))),0)))))</f>
        <v/>
      </c>
      <c r="AO387" s="271" t="str">
        <f aca="true">IF($AN387="","",MIN($AN387,MAX(0,INT((TODAY()-付款宽限天数-$D387)/(($E387-$D387+1)/$AN387))+1)))</f>
        <v/>
      </c>
    </row>
    <row r="388" customFormat="false" ht="18" hidden="false" customHeight="false" outlineLevel="0" collapsed="false">
      <c r="F388" s="200" t="str">
        <f aca="true">IF(TRIM($B388&amp;$C388)="","",IF(OR(ISNUMBER(SEARCH("未",$A388)),ISNUMBER(SEARCH("送出",$A388)),AND(TRIM($A388)="",NOT(ISNUMBER($D388)),N($H388)=0)),"【合同未回】","")&amp;IF(NOT(ISNUMBER($E388)),IF(OR(ISNUMBER(SEARCH("未",$A388)),ISNUMBER(SEARCH("送出",$A388)),AND(TRIM($A388)="",NOT(ISNUMBER($D388)),N($H388)=0)),"","【未填合同期】"),IF($E388&lt;TODAY(),"【已到期】",IF($E388-TODAY()&lt;=提醒天数,"【即将到期，剩余"&amp;($E388-TODAY())&amp;"天】","【正常】")))&amp;IF(OR($AD388="安装免保",$AD388="技术免保",$AD388="质保期内"),"【"&amp;$AD388&amp;"】",""))</f>
        <v/>
      </c>
      <c r="K388" s="267" t="str">
        <f aca="false">IF(OR(N($H388)=0,N($I388)=0),"",ROUND(N($H388)*N($I388)*IF(N($J388)=0,1,N($J388)),2))</f>
        <v/>
      </c>
      <c r="M388" s="267" t="str">
        <f aca="false">IF(TRIM($B388&amp;$C388)="","",IF(AND(N($K388)=0,N($L388)=0),"",ROUND(N($K388)+N($L388),2)))</f>
        <v/>
      </c>
      <c r="S388" s="267"/>
      <c r="T388" s="268" t="str">
        <f aca="false">IF(TRIM($B388&amp;$C388)="","",IF(N($O388)=0,"",MAX(0,MIN(N($O388)-N($Q388),N($W388)))))</f>
        <v/>
      </c>
      <c r="U388" s="268" t="str">
        <f aca="false">IF(TRIM($B388&amp;$C388)="","",IF(N($Q388)&lt;=N($O388),"",N($Q388)-N($O388)))</f>
        <v/>
      </c>
      <c r="V388" s="268" t="str">
        <f aca="false">IF(OR(TRIM($B388&amp;$C388)="",$W388=""),"",MAX(0,N($W388))-N($T388))</f>
        <v/>
      </c>
      <c r="W388" s="268" t="str">
        <f aca="false">IF(TRIM($B388&amp;$C388)="","",IF(AND(N($M388)=0,N($Q388)+N($R388)+N($S388)=0),"",ROUND(N($M388)-N($Q388)-N($R388)-N($S388),2)))</f>
        <v/>
      </c>
      <c r="X388" s="269" t="str">
        <f aca="false">IF(TRIM($B388&amp;$C388)="","",IF(N($M388)=0,IF((N($Q388)+N($R388)+N($S388))=0,"—未填单价","未填单价，已收 "&amp;TEXT((N($Q388)+N($R388)+N($S388)),"#,##0.00")),IF(N($W388)&gt;0.005,"欠 "&amp;TEXT(N($W388),"#,##0.00")&amp;IF(N($T388)&gt;0,"（开票未到账 "&amp;TEXT(N($T388),"#,##0.00")&amp;"）","")&amp;IF(N($V388)&gt;0,"（未开票 "&amp;TEXT(N($V388),"#,##0.00")&amp;"）",""),IF(N($W388)&lt;-0.005,"多收 "&amp;TEXT(-N($W388),"#,##0.00"),"✔ 已结清")))&amp;IF(N($U388)&gt;0,"｜到账未开票 "&amp;TEXT(N($U388),"#,##0.00")&amp;"，待补票","")&amp;IF(N($R388)&gt;0,"｜收现 "&amp;TEXT(N($R388),"#,##0.00"),"")&amp;IF(N($S388)&gt;0,"｜收款不开票 "&amp;TEXT(N($S388),"#,##0.00"),""))</f>
        <v/>
      </c>
      <c r="Y388" s="312"/>
      <c r="AC388" s="267" t="str">
        <f aca="false">IF(OR(N($O388)=0,N($AB388)=0),"",ROUND(N($O388)/(1+N($AB388))*N($AB388),2))</f>
        <v/>
      </c>
      <c r="AD388" s="312"/>
      <c r="AE388" s="312"/>
      <c r="AF388" s="270" t="str">
        <f aca="false">IF($AN388="","",IF($AN388=1,IF($AO388&gt;=1,"一次性·已到收款期","一次性·未到期"),$AE388&amp;" 第"&amp;$AO388&amp;"/"&amp;$AN388&amp;"期"))</f>
        <v/>
      </c>
      <c r="AG388" s="268" t="str">
        <f aca="false">IF(OR($AN388="",N($M388)=0),"",ROUND(N($K388)*$AO388/$AN388,2)+N($L388))</f>
        <v/>
      </c>
      <c r="AH388" s="268" t="str">
        <f aca="false">IF($AG388="","",MAX(0,ROUND($AG388-(N($Q388)+N($R388)+N($S388)),2)))</f>
        <v/>
      </c>
      <c r="AI388" s="268" t="str">
        <f aca="false">IF(OR(TRIM($B388&amp;$C388)="",NOT(ISNUMBER($D388))),"",SUMIFS($W$3:$W$1001,$AK$3:$AK$1001,$AK388,$D$3:$D$1001,"&lt;"&amp;$D388))</f>
        <v/>
      </c>
      <c r="AJ388" s="268" t="str">
        <f aca="false">IF(TRIM($B388&amp;$C388)="","",SUMIFS($W$3:$W$1001,$AK$3:$AK$1001,$AK388))</f>
        <v/>
      </c>
      <c r="AK388" s="270" t="str">
        <f aca="false">IF(TRIM($B388&amp;$C388)="","",TRIM($B388)&amp;"｜"&amp;TRIM($C388))</f>
        <v/>
      </c>
      <c r="AL388" s="268" t="str">
        <f aca="false">IF(TRIM($B388&amp;$C388)="","",MIN(N($O388),N($Q388)))</f>
        <v/>
      </c>
      <c r="AM388" s="271" t="str">
        <f aca="false">IF(ISNUMBER($D388),YEAR($D388),"")</f>
        <v/>
      </c>
      <c r="AN388" s="271" t="str">
        <f aca="false">IF(OR(TRIM($B388&amp;$C388)="",NOT(ISNUMBER($D388)),NOT(ISNUMBER($E388))),"",IF($E388&lt;$D388,"",IF(IF($AE388="半年付",2,IF($AE388="季度付",4,IF($AE388="月付",12,IF($AE388="半月付",24,1))))=1,1,MAX(1,ROUND(($E388-$D388+1)/365*IF($AE388="半年付",2,IF($AE388="季度付",4,IF($AE388="月付",12,IF($AE388="半月付",24,1)))),0)))))</f>
        <v/>
      </c>
      <c r="AO388" s="271" t="str">
        <f aca="true">IF($AN388="","",MIN($AN388,MAX(0,INT((TODAY()-付款宽限天数-$D388)/(($E388-$D388+1)/$AN388))+1)))</f>
        <v/>
      </c>
    </row>
    <row r="389" customFormat="false" ht="18" hidden="false" customHeight="false" outlineLevel="0" collapsed="false">
      <c r="F389" s="200" t="str">
        <f aca="true">IF(TRIM($B389&amp;$C389)="","",IF(OR(ISNUMBER(SEARCH("未",$A389)),ISNUMBER(SEARCH("送出",$A389)),AND(TRIM($A389)="",NOT(ISNUMBER($D389)),N($H389)=0)),"【合同未回】","")&amp;IF(NOT(ISNUMBER($E389)),IF(OR(ISNUMBER(SEARCH("未",$A389)),ISNUMBER(SEARCH("送出",$A389)),AND(TRIM($A389)="",NOT(ISNUMBER($D389)),N($H389)=0)),"","【未填合同期】"),IF($E389&lt;TODAY(),"【已到期】",IF($E389-TODAY()&lt;=提醒天数,"【即将到期，剩余"&amp;($E389-TODAY())&amp;"天】","【正常】")))&amp;IF(OR($AD389="安装免保",$AD389="技术免保",$AD389="质保期内"),"【"&amp;$AD389&amp;"】",""))</f>
        <v/>
      </c>
      <c r="K389" s="267" t="str">
        <f aca="false">IF(OR(N($H389)=0,N($I389)=0),"",ROUND(N($H389)*N($I389)*IF(N($J389)=0,1,N($J389)),2))</f>
        <v/>
      </c>
      <c r="M389" s="267" t="str">
        <f aca="false">IF(TRIM($B389&amp;$C389)="","",IF(AND(N($K389)=0,N($L389)=0),"",ROUND(N($K389)+N($L389),2)))</f>
        <v/>
      </c>
      <c r="S389" s="267"/>
      <c r="T389" s="268" t="str">
        <f aca="false">IF(TRIM($B389&amp;$C389)="","",IF(N($O389)=0,"",MAX(0,MIN(N($O389)-N($Q389),N($W389)))))</f>
        <v/>
      </c>
      <c r="U389" s="268" t="str">
        <f aca="false">IF(TRIM($B389&amp;$C389)="","",IF(N($Q389)&lt;=N($O389),"",N($Q389)-N($O389)))</f>
        <v/>
      </c>
      <c r="V389" s="268" t="str">
        <f aca="false">IF(OR(TRIM($B389&amp;$C389)="",$W389=""),"",MAX(0,N($W389))-N($T389))</f>
        <v/>
      </c>
      <c r="W389" s="268" t="str">
        <f aca="false">IF(TRIM($B389&amp;$C389)="","",IF(AND(N($M389)=0,N($Q389)+N($R389)+N($S389)=0),"",ROUND(N($M389)-N($Q389)-N($R389)-N($S389),2)))</f>
        <v/>
      </c>
      <c r="X389" s="269" t="str">
        <f aca="false">IF(TRIM($B389&amp;$C389)="","",IF(N($M389)=0,IF((N($Q389)+N($R389)+N($S389))=0,"—未填单价","未填单价，已收 "&amp;TEXT((N($Q389)+N($R389)+N($S389)),"#,##0.00")),IF(N($W389)&gt;0.005,"欠 "&amp;TEXT(N($W389),"#,##0.00")&amp;IF(N($T389)&gt;0,"（开票未到账 "&amp;TEXT(N($T389),"#,##0.00")&amp;"）","")&amp;IF(N($V389)&gt;0,"（未开票 "&amp;TEXT(N($V389),"#,##0.00")&amp;"）",""),IF(N($W389)&lt;-0.005,"多收 "&amp;TEXT(-N($W389),"#,##0.00"),"✔ 已结清")))&amp;IF(N($U389)&gt;0,"｜到账未开票 "&amp;TEXT(N($U389),"#,##0.00")&amp;"，待补票","")&amp;IF(N($R389)&gt;0,"｜收现 "&amp;TEXT(N($R389),"#,##0.00"),"")&amp;IF(N($S389)&gt;0,"｜收款不开票 "&amp;TEXT(N($S389),"#,##0.00"),""))</f>
        <v/>
      </c>
      <c r="Y389" s="312"/>
      <c r="AC389" s="267" t="str">
        <f aca="false">IF(OR(N($O389)=0,N($AB389)=0),"",ROUND(N($O389)/(1+N($AB389))*N($AB389),2))</f>
        <v/>
      </c>
      <c r="AD389" s="312"/>
      <c r="AE389" s="312"/>
      <c r="AF389" s="270" t="str">
        <f aca="false">IF($AN389="","",IF($AN389=1,IF($AO389&gt;=1,"一次性·已到收款期","一次性·未到期"),$AE389&amp;" 第"&amp;$AO389&amp;"/"&amp;$AN389&amp;"期"))</f>
        <v/>
      </c>
      <c r="AG389" s="268" t="str">
        <f aca="false">IF(OR($AN389="",N($M389)=0),"",ROUND(N($K389)*$AO389/$AN389,2)+N($L389))</f>
        <v/>
      </c>
      <c r="AH389" s="268" t="str">
        <f aca="false">IF($AG389="","",MAX(0,ROUND($AG389-(N($Q389)+N($R389)+N($S389)),2)))</f>
        <v/>
      </c>
      <c r="AI389" s="268" t="str">
        <f aca="false">IF(OR(TRIM($B389&amp;$C389)="",NOT(ISNUMBER($D389))),"",SUMIFS($W$3:$W$1001,$AK$3:$AK$1001,$AK389,$D$3:$D$1001,"&lt;"&amp;$D389))</f>
        <v/>
      </c>
      <c r="AJ389" s="268" t="str">
        <f aca="false">IF(TRIM($B389&amp;$C389)="","",SUMIFS($W$3:$W$1001,$AK$3:$AK$1001,$AK389))</f>
        <v/>
      </c>
      <c r="AK389" s="270" t="str">
        <f aca="false">IF(TRIM($B389&amp;$C389)="","",TRIM($B389)&amp;"｜"&amp;TRIM($C389))</f>
        <v/>
      </c>
      <c r="AL389" s="268" t="str">
        <f aca="false">IF(TRIM($B389&amp;$C389)="","",MIN(N($O389),N($Q389)))</f>
        <v/>
      </c>
      <c r="AM389" s="271" t="str">
        <f aca="false">IF(ISNUMBER($D389),YEAR($D389),"")</f>
        <v/>
      </c>
      <c r="AN389" s="271" t="str">
        <f aca="false">IF(OR(TRIM($B389&amp;$C389)="",NOT(ISNUMBER($D389)),NOT(ISNUMBER($E389))),"",IF($E389&lt;$D389,"",IF(IF($AE389="半年付",2,IF($AE389="季度付",4,IF($AE389="月付",12,IF($AE389="半月付",24,1))))=1,1,MAX(1,ROUND(($E389-$D389+1)/365*IF($AE389="半年付",2,IF($AE389="季度付",4,IF($AE389="月付",12,IF($AE389="半月付",24,1)))),0)))))</f>
        <v/>
      </c>
      <c r="AO389" s="271" t="str">
        <f aca="true">IF($AN389="","",MIN($AN389,MAX(0,INT((TODAY()-付款宽限天数-$D389)/(($E389-$D389+1)/$AN389))+1)))</f>
        <v/>
      </c>
    </row>
    <row r="390" customFormat="false" ht="18" hidden="false" customHeight="false" outlineLevel="0" collapsed="false">
      <c r="F390" s="200" t="str">
        <f aca="true">IF(TRIM($B390&amp;$C390)="","",IF(OR(ISNUMBER(SEARCH("未",$A390)),ISNUMBER(SEARCH("送出",$A390)),AND(TRIM($A390)="",NOT(ISNUMBER($D390)),N($H390)=0)),"【合同未回】","")&amp;IF(NOT(ISNUMBER($E390)),IF(OR(ISNUMBER(SEARCH("未",$A390)),ISNUMBER(SEARCH("送出",$A390)),AND(TRIM($A390)="",NOT(ISNUMBER($D390)),N($H390)=0)),"","【未填合同期】"),IF($E390&lt;TODAY(),"【已到期】",IF($E390-TODAY()&lt;=提醒天数,"【即将到期，剩余"&amp;($E390-TODAY())&amp;"天】","【正常】")))&amp;IF(OR($AD390="安装免保",$AD390="技术免保",$AD390="质保期内"),"【"&amp;$AD390&amp;"】",""))</f>
        <v/>
      </c>
      <c r="K390" s="267" t="str">
        <f aca="false">IF(OR(N($H390)=0,N($I390)=0),"",ROUND(N($H390)*N($I390)*IF(N($J390)=0,1,N($J390)),2))</f>
        <v/>
      </c>
      <c r="M390" s="267" t="str">
        <f aca="false">IF(TRIM($B390&amp;$C390)="","",IF(AND(N($K390)=0,N($L390)=0),"",ROUND(N($K390)+N($L390),2)))</f>
        <v/>
      </c>
      <c r="S390" s="267"/>
      <c r="T390" s="268" t="str">
        <f aca="false">IF(TRIM($B390&amp;$C390)="","",IF(N($O390)=0,"",MAX(0,MIN(N($O390)-N($Q390),N($W390)))))</f>
        <v/>
      </c>
      <c r="U390" s="268" t="str">
        <f aca="false">IF(TRIM($B390&amp;$C390)="","",IF(N($Q390)&lt;=N($O390),"",N($Q390)-N($O390)))</f>
        <v/>
      </c>
      <c r="V390" s="268" t="str">
        <f aca="false">IF(OR(TRIM($B390&amp;$C390)="",$W390=""),"",MAX(0,N($W390))-N($T390))</f>
        <v/>
      </c>
      <c r="W390" s="268" t="str">
        <f aca="false">IF(TRIM($B390&amp;$C390)="","",IF(AND(N($M390)=0,N($Q390)+N($R390)+N($S390)=0),"",ROUND(N($M390)-N($Q390)-N($R390)-N($S390),2)))</f>
        <v/>
      </c>
      <c r="X390" s="269" t="str">
        <f aca="false">IF(TRIM($B390&amp;$C390)="","",IF(N($M390)=0,IF((N($Q390)+N($R390)+N($S390))=0,"—未填单价","未填单价，已收 "&amp;TEXT((N($Q390)+N($R390)+N($S390)),"#,##0.00")),IF(N($W390)&gt;0.005,"欠 "&amp;TEXT(N($W390),"#,##0.00")&amp;IF(N($T390)&gt;0,"（开票未到账 "&amp;TEXT(N($T390),"#,##0.00")&amp;"）","")&amp;IF(N($V390)&gt;0,"（未开票 "&amp;TEXT(N($V390),"#,##0.00")&amp;"）",""),IF(N($W390)&lt;-0.005,"多收 "&amp;TEXT(-N($W390),"#,##0.00"),"✔ 已结清")))&amp;IF(N($U390)&gt;0,"｜到账未开票 "&amp;TEXT(N($U390),"#,##0.00")&amp;"，待补票","")&amp;IF(N($R390)&gt;0,"｜收现 "&amp;TEXT(N($R390),"#,##0.00"),"")&amp;IF(N($S390)&gt;0,"｜收款不开票 "&amp;TEXT(N($S390),"#,##0.00"),""))</f>
        <v/>
      </c>
      <c r="Y390" s="312"/>
      <c r="AC390" s="267" t="str">
        <f aca="false">IF(OR(N($O390)=0,N($AB390)=0),"",ROUND(N($O390)/(1+N($AB390))*N($AB390),2))</f>
        <v/>
      </c>
      <c r="AD390" s="312"/>
      <c r="AE390" s="312"/>
      <c r="AF390" s="270" t="str">
        <f aca="false">IF($AN390="","",IF($AN390=1,IF($AO390&gt;=1,"一次性·已到收款期","一次性·未到期"),$AE390&amp;" 第"&amp;$AO390&amp;"/"&amp;$AN390&amp;"期"))</f>
        <v/>
      </c>
      <c r="AG390" s="268" t="str">
        <f aca="false">IF(OR($AN390="",N($M390)=0),"",ROUND(N($K390)*$AO390/$AN390,2)+N($L390))</f>
        <v/>
      </c>
      <c r="AH390" s="268" t="str">
        <f aca="false">IF($AG390="","",MAX(0,ROUND($AG390-(N($Q390)+N($R390)+N($S390)),2)))</f>
        <v/>
      </c>
      <c r="AI390" s="268" t="str">
        <f aca="false">IF(OR(TRIM($B390&amp;$C390)="",NOT(ISNUMBER($D390))),"",SUMIFS($W$3:$W$1001,$AK$3:$AK$1001,$AK390,$D$3:$D$1001,"&lt;"&amp;$D390))</f>
        <v/>
      </c>
      <c r="AJ390" s="268" t="str">
        <f aca="false">IF(TRIM($B390&amp;$C390)="","",SUMIFS($W$3:$W$1001,$AK$3:$AK$1001,$AK390))</f>
        <v/>
      </c>
      <c r="AK390" s="270" t="str">
        <f aca="false">IF(TRIM($B390&amp;$C390)="","",TRIM($B390)&amp;"｜"&amp;TRIM($C390))</f>
        <v/>
      </c>
      <c r="AL390" s="268" t="str">
        <f aca="false">IF(TRIM($B390&amp;$C390)="","",MIN(N($O390),N($Q390)))</f>
        <v/>
      </c>
      <c r="AM390" s="271" t="str">
        <f aca="false">IF(ISNUMBER($D390),YEAR($D390),"")</f>
        <v/>
      </c>
      <c r="AN390" s="271" t="str">
        <f aca="false">IF(OR(TRIM($B390&amp;$C390)="",NOT(ISNUMBER($D390)),NOT(ISNUMBER($E390))),"",IF($E390&lt;$D390,"",IF(IF($AE390="半年付",2,IF($AE390="季度付",4,IF($AE390="月付",12,IF($AE390="半月付",24,1))))=1,1,MAX(1,ROUND(($E390-$D390+1)/365*IF($AE390="半年付",2,IF($AE390="季度付",4,IF($AE390="月付",12,IF($AE390="半月付",24,1)))),0)))))</f>
        <v/>
      </c>
      <c r="AO390" s="271" t="str">
        <f aca="true">IF($AN390="","",MIN($AN390,MAX(0,INT((TODAY()-付款宽限天数-$D390)/(($E390-$D390+1)/$AN390))+1)))</f>
        <v/>
      </c>
    </row>
    <row r="391" customFormat="false" ht="18" hidden="false" customHeight="false" outlineLevel="0" collapsed="false">
      <c r="F391" s="200" t="str">
        <f aca="true">IF(TRIM($B391&amp;$C391)="","",IF(OR(ISNUMBER(SEARCH("未",$A391)),ISNUMBER(SEARCH("送出",$A391)),AND(TRIM($A391)="",NOT(ISNUMBER($D391)),N($H391)=0)),"【合同未回】","")&amp;IF(NOT(ISNUMBER($E391)),IF(OR(ISNUMBER(SEARCH("未",$A391)),ISNUMBER(SEARCH("送出",$A391)),AND(TRIM($A391)="",NOT(ISNUMBER($D391)),N($H391)=0)),"","【未填合同期】"),IF($E391&lt;TODAY(),"【已到期】",IF($E391-TODAY()&lt;=提醒天数,"【即将到期，剩余"&amp;($E391-TODAY())&amp;"天】","【正常】")))&amp;IF(OR($AD391="安装免保",$AD391="技术免保",$AD391="质保期内"),"【"&amp;$AD391&amp;"】",""))</f>
        <v/>
      </c>
      <c r="K391" s="267" t="str">
        <f aca="false">IF(OR(N($H391)=0,N($I391)=0),"",ROUND(N($H391)*N($I391)*IF(N($J391)=0,1,N($J391)),2))</f>
        <v/>
      </c>
      <c r="M391" s="267" t="str">
        <f aca="false">IF(TRIM($B391&amp;$C391)="","",IF(AND(N($K391)=0,N($L391)=0),"",ROUND(N($K391)+N($L391),2)))</f>
        <v/>
      </c>
      <c r="S391" s="267"/>
      <c r="T391" s="268" t="str">
        <f aca="false">IF(TRIM($B391&amp;$C391)="","",IF(N($O391)=0,"",MAX(0,MIN(N($O391)-N($Q391),N($W391)))))</f>
        <v/>
      </c>
      <c r="U391" s="268" t="str">
        <f aca="false">IF(TRIM($B391&amp;$C391)="","",IF(N($Q391)&lt;=N($O391),"",N($Q391)-N($O391)))</f>
        <v/>
      </c>
      <c r="V391" s="268" t="str">
        <f aca="false">IF(OR(TRIM($B391&amp;$C391)="",$W391=""),"",MAX(0,N($W391))-N($T391))</f>
        <v/>
      </c>
      <c r="W391" s="268" t="str">
        <f aca="false">IF(TRIM($B391&amp;$C391)="","",IF(AND(N($M391)=0,N($Q391)+N($R391)+N($S391)=0),"",ROUND(N($M391)-N($Q391)-N($R391)-N($S391),2)))</f>
        <v/>
      </c>
      <c r="X391" s="269" t="str">
        <f aca="false">IF(TRIM($B391&amp;$C391)="","",IF(N($M391)=0,IF((N($Q391)+N($R391)+N($S391))=0,"—未填单价","未填单价，已收 "&amp;TEXT((N($Q391)+N($R391)+N($S391)),"#,##0.00")),IF(N($W391)&gt;0.005,"欠 "&amp;TEXT(N($W391),"#,##0.00")&amp;IF(N($T391)&gt;0,"（开票未到账 "&amp;TEXT(N($T391),"#,##0.00")&amp;"）","")&amp;IF(N($V391)&gt;0,"（未开票 "&amp;TEXT(N($V391),"#,##0.00")&amp;"）",""),IF(N($W391)&lt;-0.005,"多收 "&amp;TEXT(-N($W391),"#,##0.00"),"✔ 已结清")))&amp;IF(N($U391)&gt;0,"｜到账未开票 "&amp;TEXT(N($U391),"#,##0.00")&amp;"，待补票","")&amp;IF(N($R391)&gt;0,"｜收现 "&amp;TEXT(N($R391),"#,##0.00"),"")&amp;IF(N($S391)&gt;0,"｜收款不开票 "&amp;TEXT(N($S391),"#,##0.00"),""))</f>
        <v/>
      </c>
      <c r="Y391" s="312"/>
      <c r="AC391" s="267" t="str">
        <f aca="false">IF(OR(N($O391)=0,N($AB391)=0),"",ROUND(N($O391)/(1+N($AB391))*N($AB391),2))</f>
        <v/>
      </c>
      <c r="AD391" s="312"/>
      <c r="AE391" s="312"/>
      <c r="AF391" s="270" t="str">
        <f aca="false">IF($AN391="","",IF($AN391=1,IF($AO391&gt;=1,"一次性·已到收款期","一次性·未到期"),$AE391&amp;" 第"&amp;$AO391&amp;"/"&amp;$AN391&amp;"期"))</f>
        <v/>
      </c>
      <c r="AG391" s="268" t="str">
        <f aca="false">IF(OR($AN391="",N($M391)=0),"",ROUND(N($K391)*$AO391/$AN391,2)+N($L391))</f>
        <v/>
      </c>
      <c r="AH391" s="268" t="str">
        <f aca="false">IF($AG391="","",MAX(0,ROUND($AG391-(N($Q391)+N($R391)+N($S391)),2)))</f>
        <v/>
      </c>
      <c r="AI391" s="268" t="str">
        <f aca="false">IF(OR(TRIM($B391&amp;$C391)="",NOT(ISNUMBER($D391))),"",SUMIFS($W$3:$W$1001,$AK$3:$AK$1001,$AK391,$D$3:$D$1001,"&lt;"&amp;$D391))</f>
        <v/>
      </c>
      <c r="AJ391" s="268" t="str">
        <f aca="false">IF(TRIM($B391&amp;$C391)="","",SUMIFS($W$3:$W$1001,$AK$3:$AK$1001,$AK391))</f>
        <v/>
      </c>
      <c r="AK391" s="270" t="str">
        <f aca="false">IF(TRIM($B391&amp;$C391)="","",TRIM($B391)&amp;"｜"&amp;TRIM($C391))</f>
        <v/>
      </c>
      <c r="AL391" s="268" t="str">
        <f aca="false">IF(TRIM($B391&amp;$C391)="","",MIN(N($O391),N($Q391)))</f>
        <v/>
      </c>
      <c r="AM391" s="271" t="str">
        <f aca="false">IF(ISNUMBER($D391),YEAR($D391),"")</f>
        <v/>
      </c>
      <c r="AN391" s="271" t="str">
        <f aca="false">IF(OR(TRIM($B391&amp;$C391)="",NOT(ISNUMBER($D391)),NOT(ISNUMBER($E391))),"",IF($E391&lt;$D391,"",IF(IF($AE391="半年付",2,IF($AE391="季度付",4,IF($AE391="月付",12,IF($AE391="半月付",24,1))))=1,1,MAX(1,ROUND(($E391-$D391+1)/365*IF($AE391="半年付",2,IF($AE391="季度付",4,IF($AE391="月付",12,IF($AE391="半月付",24,1)))),0)))))</f>
        <v/>
      </c>
      <c r="AO391" s="271" t="str">
        <f aca="true">IF($AN391="","",MIN($AN391,MAX(0,INT((TODAY()-付款宽限天数-$D391)/(($E391-$D391+1)/$AN391))+1)))</f>
        <v/>
      </c>
    </row>
    <row r="392" customFormat="false" ht="18" hidden="false" customHeight="false" outlineLevel="0" collapsed="false">
      <c r="F392" s="200" t="str">
        <f aca="true">IF(TRIM($B392&amp;$C392)="","",IF(OR(ISNUMBER(SEARCH("未",$A392)),ISNUMBER(SEARCH("送出",$A392)),AND(TRIM($A392)="",NOT(ISNUMBER($D392)),N($H392)=0)),"【合同未回】","")&amp;IF(NOT(ISNUMBER($E392)),IF(OR(ISNUMBER(SEARCH("未",$A392)),ISNUMBER(SEARCH("送出",$A392)),AND(TRIM($A392)="",NOT(ISNUMBER($D392)),N($H392)=0)),"","【未填合同期】"),IF($E392&lt;TODAY(),"【已到期】",IF($E392-TODAY()&lt;=提醒天数,"【即将到期，剩余"&amp;($E392-TODAY())&amp;"天】","【正常】")))&amp;IF(OR($AD392="安装免保",$AD392="技术免保",$AD392="质保期内"),"【"&amp;$AD392&amp;"】",""))</f>
        <v/>
      </c>
      <c r="K392" s="267" t="str">
        <f aca="false">IF(OR(N($H392)=0,N($I392)=0),"",ROUND(N($H392)*N($I392)*IF(N($J392)=0,1,N($J392)),2))</f>
        <v/>
      </c>
      <c r="M392" s="267" t="str">
        <f aca="false">IF(TRIM($B392&amp;$C392)="","",IF(AND(N($K392)=0,N($L392)=0),"",ROUND(N($K392)+N($L392),2)))</f>
        <v/>
      </c>
      <c r="S392" s="267"/>
      <c r="T392" s="268" t="str">
        <f aca="false">IF(TRIM($B392&amp;$C392)="","",IF(N($O392)=0,"",MAX(0,MIN(N($O392)-N($Q392),N($W392)))))</f>
        <v/>
      </c>
      <c r="U392" s="268" t="str">
        <f aca="false">IF(TRIM($B392&amp;$C392)="","",IF(N($Q392)&lt;=N($O392),"",N($Q392)-N($O392)))</f>
        <v/>
      </c>
      <c r="V392" s="268" t="str">
        <f aca="false">IF(OR(TRIM($B392&amp;$C392)="",$W392=""),"",MAX(0,N($W392))-N($T392))</f>
        <v/>
      </c>
      <c r="W392" s="268" t="str">
        <f aca="false">IF(TRIM($B392&amp;$C392)="","",IF(AND(N($M392)=0,N($Q392)+N($R392)+N($S392)=0),"",ROUND(N($M392)-N($Q392)-N($R392)-N($S392),2)))</f>
        <v/>
      </c>
      <c r="X392" s="269" t="str">
        <f aca="false">IF(TRIM($B392&amp;$C392)="","",IF(N($M392)=0,IF((N($Q392)+N($R392)+N($S392))=0,"—未填单价","未填单价，已收 "&amp;TEXT((N($Q392)+N($R392)+N($S392)),"#,##0.00")),IF(N($W392)&gt;0.005,"欠 "&amp;TEXT(N($W392),"#,##0.00")&amp;IF(N($T392)&gt;0,"（开票未到账 "&amp;TEXT(N($T392),"#,##0.00")&amp;"）","")&amp;IF(N($V392)&gt;0,"（未开票 "&amp;TEXT(N($V392),"#,##0.00")&amp;"）",""),IF(N($W392)&lt;-0.005,"多收 "&amp;TEXT(-N($W392),"#,##0.00"),"✔ 已结清")))&amp;IF(N($U392)&gt;0,"｜到账未开票 "&amp;TEXT(N($U392),"#,##0.00")&amp;"，待补票","")&amp;IF(N($R392)&gt;0,"｜收现 "&amp;TEXT(N($R392),"#,##0.00"),"")&amp;IF(N($S392)&gt;0,"｜收款不开票 "&amp;TEXT(N($S392),"#,##0.00"),""))</f>
        <v/>
      </c>
      <c r="Y392" s="312"/>
      <c r="AC392" s="267" t="str">
        <f aca="false">IF(OR(N($O392)=0,N($AB392)=0),"",ROUND(N($O392)/(1+N($AB392))*N($AB392),2))</f>
        <v/>
      </c>
      <c r="AD392" s="312"/>
      <c r="AE392" s="312"/>
      <c r="AF392" s="270" t="str">
        <f aca="false">IF($AN392="","",IF($AN392=1,IF($AO392&gt;=1,"一次性·已到收款期","一次性·未到期"),$AE392&amp;" 第"&amp;$AO392&amp;"/"&amp;$AN392&amp;"期"))</f>
        <v/>
      </c>
      <c r="AG392" s="268" t="str">
        <f aca="false">IF(OR($AN392="",N($M392)=0),"",ROUND(N($K392)*$AO392/$AN392,2)+N($L392))</f>
        <v/>
      </c>
      <c r="AH392" s="268" t="str">
        <f aca="false">IF($AG392="","",MAX(0,ROUND($AG392-(N($Q392)+N($R392)+N($S392)),2)))</f>
        <v/>
      </c>
      <c r="AI392" s="268" t="str">
        <f aca="false">IF(OR(TRIM($B392&amp;$C392)="",NOT(ISNUMBER($D392))),"",SUMIFS($W$3:$W$1001,$AK$3:$AK$1001,$AK392,$D$3:$D$1001,"&lt;"&amp;$D392))</f>
        <v/>
      </c>
      <c r="AJ392" s="268" t="str">
        <f aca="false">IF(TRIM($B392&amp;$C392)="","",SUMIFS($W$3:$W$1001,$AK$3:$AK$1001,$AK392))</f>
        <v/>
      </c>
      <c r="AK392" s="270" t="str">
        <f aca="false">IF(TRIM($B392&amp;$C392)="","",TRIM($B392)&amp;"｜"&amp;TRIM($C392))</f>
        <v/>
      </c>
      <c r="AL392" s="268" t="str">
        <f aca="false">IF(TRIM($B392&amp;$C392)="","",MIN(N($O392),N($Q392)))</f>
        <v/>
      </c>
      <c r="AM392" s="271" t="str">
        <f aca="false">IF(ISNUMBER($D392),YEAR($D392),"")</f>
        <v/>
      </c>
      <c r="AN392" s="271" t="str">
        <f aca="false">IF(OR(TRIM($B392&amp;$C392)="",NOT(ISNUMBER($D392)),NOT(ISNUMBER($E392))),"",IF($E392&lt;$D392,"",IF(IF($AE392="半年付",2,IF($AE392="季度付",4,IF($AE392="月付",12,IF($AE392="半月付",24,1))))=1,1,MAX(1,ROUND(($E392-$D392+1)/365*IF($AE392="半年付",2,IF($AE392="季度付",4,IF($AE392="月付",12,IF($AE392="半月付",24,1)))),0)))))</f>
        <v/>
      </c>
      <c r="AO392" s="271" t="str">
        <f aca="true">IF($AN392="","",MIN($AN392,MAX(0,INT((TODAY()-付款宽限天数-$D392)/(($E392-$D392+1)/$AN392))+1)))</f>
        <v/>
      </c>
    </row>
    <row r="393" customFormat="false" ht="18" hidden="false" customHeight="false" outlineLevel="0" collapsed="false">
      <c r="F393" s="200" t="str">
        <f aca="true">IF(TRIM($B393&amp;$C393)="","",IF(OR(ISNUMBER(SEARCH("未",$A393)),ISNUMBER(SEARCH("送出",$A393)),AND(TRIM($A393)="",NOT(ISNUMBER($D393)),N($H393)=0)),"【合同未回】","")&amp;IF(NOT(ISNUMBER($E393)),IF(OR(ISNUMBER(SEARCH("未",$A393)),ISNUMBER(SEARCH("送出",$A393)),AND(TRIM($A393)="",NOT(ISNUMBER($D393)),N($H393)=0)),"","【未填合同期】"),IF($E393&lt;TODAY(),"【已到期】",IF($E393-TODAY()&lt;=提醒天数,"【即将到期，剩余"&amp;($E393-TODAY())&amp;"天】","【正常】")))&amp;IF(OR($AD393="安装免保",$AD393="技术免保",$AD393="质保期内"),"【"&amp;$AD393&amp;"】",""))</f>
        <v/>
      </c>
      <c r="K393" s="267" t="str">
        <f aca="false">IF(OR(N($H393)=0,N($I393)=0),"",ROUND(N($H393)*N($I393)*IF(N($J393)=0,1,N($J393)),2))</f>
        <v/>
      </c>
      <c r="M393" s="267" t="str">
        <f aca="false">IF(TRIM($B393&amp;$C393)="","",IF(AND(N($K393)=0,N($L393)=0),"",ROUND(N($K393)+N($L393),2)))</f>
        <v/>
      </c>
      <c r="S393" s="267"/>
      <c r="T393" s="268" t="str">
        <f aca="false">IF(TRIM($B393&amp;$C393)="","",IF(N($O393)=0,"",MAX(0,MIN(N($O393)-N($Q393),N($W393)))))</f>
        <v/>
      </c>
      <c r="U393" s="268" t="str">
        <f aca="false">IF(TRIM($B393&amp;$C393)="","",IF(N($Q393)&lt;=N($O393),"",N($Q393)-N($O393)))</f>
        <v/>
      </c>
      <c r="V393" s="268" t="str">
        <f aca="false">IF(OR(TRIM($B393&amp;$C393)="",$W393=""),"",MAX(0,N($W393))-N($T393))</f>
        <v/>
      </c>
      <c r="W393" s="268" t="str">
        <f aca="false">IF(TRIM($B393&amp;$C393)="","",IF(AND(N($M393)=0,N($Q393)+N($R393)+N($S393)=0),"",ROUND(N($M393)-N($Q393)-N($R393)-N($S393),2)))</f>
        <v/>
      </c>
      <c r="X393" s="269" t="str">
        <f aca="false">IF(TRIM($B393&amp;$C393)="","",IF(N($M393)=0,IF((N($Q393)+N($R393)+N($S393))=0,"—未填单价","未填单价，已收 "&amp;TEXT((N($Q393)+N($R393)+N($S393)),"#,##0.00")),IF(N($W393)&gt;0.005,"欠 "&amp;TEXT(N($W393),"#,##0.00")&amp;IF(N($T393)&gt;0,"（开票未到账 "&amp;TEXT(N($T393),"#,##0.00")&amp;"）","")&amp;IF(N($V393)&gt;0,"（未开票 "&amp;TEXT(N($V393),"#,##0.00")&amp;"）",""),IF(N($W393)&lt;-0.005,"多收 "&amp;TEXT(-N($W393),"#,##0.00"),"✔ 已结清")))&amp;IF(N($U393)&gt;0,"｜到账未开票 "&amp;TEXT(N($U393),"#,##0.00")&amp;"，待补票","")&amp;IF(N($R393)&gt;0,"｜收现 "&amp;TEXT(N($R393),"#,##0.00"),"")&amp;IF(N($S393)&gt;0,"｜收款不开票 "&amp;TEXT(N($S393),"#,##0.00"),""))</f>
        <v/>
      </c>
      <c r="Y393" s="312"/>
      <c r="AC393" s="267" t="str">
        <f aca="false">IF(OR(N($O393)=0,N($AB393)=0),"",ROUND(N($O393)/(1+N($AB393))*N($AB393),2))</f>
        <v/>
      </c>
      <c r="AD393" s="312"/>
      <c r="AE393" s="312"/>
      <c r="AF393" s="270" t="str">
        <f aca="false">IF($AN393="","",IF($AN393=1,IF($AO393&gt;=1,"一次性·已到收款期","一次性·未到期"),$AE393&amp;" 第"&amp;$AO393&amp;"/"&amp;$AN393&amp;"期"))</f>
        <v/>
      </c>
      <c r="AG393" s="268" t="str">
        <f aca="false">IF(OR($AN393="",N($M393)=0),"",ROUND(N($K393)*$AO393/$AN393,2)+N($L393))</f>
        <v/>
      </c>
      <c r="AH393" s="268" t="str">
        <f aca="false">IF($AG393="","",MAX(0,ROUND($AG393-(N($Q393)+N($R393)+N($S393)),2)))</f>
        <v/>
      </c>
      <c r="AI393" s="268" t="str">
        <f aca="false">IF(OR(TRIM($B393&amp;$C393)="",NOT(ISNUMBER($D393))),"",SUMIFS($W$3:$W$1001,$AK$3:$AK$1001,$AK393,$D$3:$D$1001,"&lt;"&amp;$D393))</f>
        <v/>
      </c>
      <c r="AJ393" s="268" t="str">
        <f aca="false">IF(TRIM($B393&amp;$C393)="","",SUMIFS($W$3:$W$1001,$AK$3:$AK$1001,$AK393))</f>
        <v/>
      </c>
      <c r="AK393" s="270" t="str">
        <f aca="false">IF(TRIM($B393&amp;$C393)="","",TRIM($B393)&amp;"｜"&amp;TRIM($C393))</f>
        <v/>
      </c>
      <c r="AL393" s="268" t="str">
        <f aca="false">IF(TRIM($B393&amp;$C393)="","",MIN(N($O393),N($Q393)))</f>
        <v/>
      </c>
      <c r="AM393" s="271" t="str">
        <f aca="false">IF(ISNUMBER($D393),YEAR($D393),"")</f>
        <v/>
      </c>
      <c r="AN393" s="271" t="str">
        <f aca="false">IF(OR(TRIM($B393&amp;$C393)="",NOT(ISNUMBER($D393)),NOT(ISNUMBER($E393))),"",IF($E393&lt;$D393,"",IF(IF($AE393="半年付",2,IF($AE393="季度付",4,IF($AE393="月付",12,IF($AE393="半月付",24,1))))=1,1,MAX(1,ROUND(($E393-$D393+1)/365*IF($AE393="半年付",2,IF($AE393="季度付",4,IF($AE393="月付",12,IF($AE393="半月付",24,1)))),0)))))</f>
        <v/>
      </c>
      <c r="AO393" s="271" t="str">
        <f aca="true">IF($AN393="","",MIN($AN393,MAX(0,INT((TODAY()-付款宽限天数-$D393)/(($E393-$D393+1)/$AN393))+1)))</f>
        <v/>
      </c>
    </row>
    <row r="394" customFormat="false" ht="18" hidden="false" customHeight="false" outlineLevel="0" collapsed="false">
      <c r="F394" s="200" t="str">
        <f aca="true">IF(TRIM($B394&amp;$C394)="","",IF(OR(ISNUMBER(SEARCH("未",$A394)),ISNUMBER(SEARCH("送出",$A394)),AND(TRIM($A394)="",NOT(ISNUMBER($D394)),N($H394)=0)),"【合同未回】","")&amp;IF(NOT(ISNUMBER($E394)),IF(OR(ISNUMBER(SEARCH("未",$A394)),ISNUMBER(SEARCH("送出",$A394)),AND(TRIM($A394)="",NOT(ISNUMBER($D394)),N($H394)=0)),"","【未填合同期】"),IF($E394&lt;TODAY(),"【已到期】",IF($E394-TODAY()&lt;=提醒天数,"【即将到期，剩余"&amp;($E394-TODAY())&amp;"天】","【正常】")))&amp;IF(OR($AD394="安装免保",$AD394="技术免保",$AD394="质保期内"),"【"&amp;$AD394&amp;"】",""))</f>
        <v/>
      </c>
      <c r="K394" s="267" t="str">
        <f aca="false">IF(OR(N($H394)=0,N($I394)=0),"",ROUND(N($H394)*N($I394)*IF(N($J394)=0,1,N($J394)),2))</f>
        <v/>
      </c>
      <c r="M394" s="267" t="str">
        <f aca="false">IF(TRIM($B394&amp;$C394)="","",IF(AND(N($K394)=0,N($L394)=0),"",ROUND(N($K394)+N($L394),2)))</f>
        <v/>
      </c>
      <c r="S394" s="267"/>
      <c r="T394" s="268" t="str">
        <f aca="false">IF(TRIM($B394&amp;$C394)="","",IF(N($O394)=0,"",MAX(0,MIN(N($O394)-N($Q394),N($W394)))))</f>
        <v/>
      </c>
      <c r="U394" s="268" t="str">
        <f aca="false">IF(TRIM($B394&amp;$C394)="","",IF(N($Q394)&lt;=N($O394),"",N($Q394)-N($O394)))</f>
        <v/>
      </c>
      <c r="V394" s="268" t="str">
        <f aca="false">IF(OR(TRIM($B394&amp;$C394)="",$W394=""),"",MAX(0,N($W394))-N($T394))</f>
        <v/>
      </c>
      <c r="W394" s="268" t="str">
        <f aca="false">IF(TRIM($B394&amp;$C394)="","",IF(AND(N($M394)=0,N($Q394)+N($R394)+N($S394)=0),"",ROUND(N($M394)-N($Q394)-N($R394)-N($S394),2)))</f>
        <v/>
      </c>
      <c r="X394" s="269" t="str">
        <f aca="false">IF(TRIM($B394&amp;$C394)="","",IF(N($M394)=0,IF((N($Q394)+N($R394)+N($S394))=0,"—未填单价","未填单价，已收 "&amp;TEXT((N($Q394)+N($R394)+N($S394)),"#,##0.00")),IF(N($W394)&gt;0.005,"欠 "&amp;TEXT(N($W394),"#,##0.00")&amp;IF(N($T394)&gt;0,"（开票未到账 "&amp;TEXT(N($T394),"#,##0.00")&amp;"）","")&amp;IF(N($V394)&gt;0,"（未开票 "&amp;TEXT(N($V394),"#,##0.00")&amp;"）",""),IF(N($W394)&lt;-0.005,"多收 "&amp;TEXT(-N($W394),"#,##0.00"),"✔ 已结清")))&amp;IF(N($U394)&gt;0,"｜到账未开票 "&amp;TEXT(N($U394),"#,##0.00")&amp;"，待补票","")&amp;IF(N($R394)&gt;0,"｜收现 "&amp;TEXT(N($R394),"#,##0.00"),"")&amp;IF(N($S394)&gt;0,"｜收款不开票 "&amp;TEXT(N($S394),"#,##0.00"),""))</f>
        <v/>
      </c>
      <c r="Y394" s="312"/>
      <c r="AC394" s="267" t="str">
        <f aca="false">IF(OR(N($O394)=0,N($AB394)=0),"",ROUND(N($O394)/(1+N($AB394))*N($AB394),2))</f>
        <v/>
      </c>
      <c r="AD394" s="312"/>
      <c r="AE394" s="312"/>
      <c r="AF394" s="270" t="str">
        <f aca="false">IF($AN394="","",IF($AN394=1,IF($AO394&gt;=1,"一次性·已到收款期","一次性·未到期"),$AE394&amp;" 第"&amp;$AO394&amp;"/"&amp;$AN394&amp;"期"))</f>
        <v/>
      </c>
      <c r="AG394" s="268" t="str">
        <f aca="false">IF(OR($AN394="",N($M394)=0),"",ROUND(N($K394)*$AO394/$AN394,2)+N($L394))</f>
        <v/>
      </c>
      <c r="AH394" s="268" t="str">
        <f aca="false">IF($AG394="","",MAX(0,ROUND($AG394-(N($Q394)+N($R394)+N($S394)),2)))</f>
        <v/>
      </c>
      <c r="AI394" s="268" t="str">
        <f aca="false">IF(OR(TRIM($B394&amp;$C394)="",NOT(ISNUMBER($D394))),"",SUMIFS($W$3:$W$1001,$AK$3:$AK$1001,$AK394,$D$3:$D$1001,"&lt;"&amp;$D394))</f>
        <v/>
      </c>
      <c r="AJ394" s="268" t="str">
        <f aca="false">IF(TRIM($B394&amp;$C394)="","",SUMIFS($W$3:$W$1001,$AK$3:$AK$1001,$AK394))</f>
        <v/>
      </c>
      <c r="AK394" s="270" t="str">
        <f aca="false">IF(TRIM($B394&amp;$C394)="","",TRIM($B394)&amp;"｜"&amp;TRIM($C394))</f>
        <v/>
      </c>
      <c r="AL394" s="268" t="str">
        <f aca="false">IF(TRIM($B394&amp;$C394)="","",MIN(N($O394),N($Q394)))</f>
        <v/>
      </c>
      <c r="AM394" s="271" t="str">
        <f aca="false">IF(ISNUMBER($D394),YEAR($D394),"")</f>
        <v/>
      </c>
      <c r="AN394" s="271" t="str">
        <f aca="false">IF(OR(TRIM($B394&amp;$C394)="",NOT(ISNUMBER($D394)),NOT(ISNUMBER($E394))),"",IF($E394&lt;$D394,"",IF(IF($AE394="半年付",2,IF($AE394="季度付",4,IF($AE394="月付",12,IF($AE394="半月付",24,1))))=1,1,MAX(1,ROUND(($E394-$D394+1)/365*IF($AE394="半年付",2,IF($AE394="季度付",4,IF($AE394="月付",12,IF($AE394="半月付",24,1)))),0)))))</f>
        <v/>
      </c>
      <c r="AO394" s="271" t="str">
        <f aca="true">IF($AN394="","",MIN($AN394,MAX(0,INT((TODAY()-付款宽限天数-$D394)/(($E394-$D394+1)/$AN394))+1)))</f>
        <v/>
      </c>
    </row>
    <row r="395" customFormat="false" ht="18" hidden="false" customHeight="false" outlineLevel="0" collapsed="false">
      <c r="F395" s="200" t="str">
        <f aca="true">IF(TRIM($B395&amp;$C395)="","",IF(OR(ISNUMBER(SEARCH("未",$A395)),ISNUMBER(SEARCH("送出",$A395)),AND(TRIM($A395)="",NOT(ISNUMBER($D395)),N($H395)=0)),"【合同未回】","")&amp;IF(NOT(ISNUMBER($E395)),IF(OR(ISNUMBER(SEARCH("未",$A395)),ISNUMBER(SEARCH("送出",$A395)),AND(TRIM($A395)="",NOT(ISNUMBER($D395)),N($H395)=0)),"","【未填合同期】"),IF($E395&lt;TODAY(),"【已到期】",IF($E395-TODAY()&lt;=提醒天数,"【即将到期，剩余"&amp;($E395-TODAY())&amp;"天】","【正常】")))&amp;IF(OR($AD395="安装免保",$AD395="技术免保",$AD395="质保期内"),"【"&amp;$AD395&amp;"】",""))</f>
        <v/>
      </c>
      <c r="K395" s="267" t="str">
        <f aca="false">IF(OR(N($H395)=0,N($I395)=0),"",ROUND(N($H395)*N($I395)*IF(N($J395)=0,1,N($J395)),2))</f>
        <v/>
      </c>
      <c r="M395" s="267" t="str">
        <f aca="false">IF(TRIM($B395&amp;$C395)="","",IF(AND(N($K395)=0,N($L395)=0),"",ROUND(N($K395)+N($L395),2)))</f>
        <v/>
      </c>
      <c r="S395" s="267"/>
      <c r="T395" s="268" t="str">
        <f aca="false">IF(TRIM($B395&amp;$C395)="","",IF(N($O395)=0,"",MAX(0,MIN(N($O395)-N($Q395),N($W395)))))</f>
        <v/>
      </c>
      <c r="U395" s="268" t="str">
        <f aca="false">IF(TRIM($B395&amp;$C395)="","",IF(N($Q395)&lt;=N($O395),"",N($Q395)-N($O395)))</f>
        <v/>
      </c>
      <c r="V395" s="268" t="str">
        <f aca="false">IF(OR(TRIM($B395&amp;$C395)="",$W395=""),"",MAX(0,N($W395))-N($T395))</f>
        <v/>
      </c>
      <c r="W395" s="268" t="str">
        <f aca="false">IF(TRIM($B395&amp;$C395)="","",IF(AND(N($M395)=0,N($Q395)+N($R395)+N($S395)=0),"",ROUND(N($M395)-N($Q395)-N($R395)-N($S395),2)))</f>
        <v/>
      </c>
      <c r="X395" s="269" t="str">
        <f aca="false">IF(TRIM($B395&amp;$C395)="","",IF(N($M395)=0,IF((N($Q395)+N($R395)+N($S395))=0,"—未填单价","未填单价，已收 "&amp;TEXT((N($Q395)+N($R395)+N($S395)),"#,##0.00")),IF(N($W395)&gt;0.005,"欠 "&amp;TEXT(N($W395),"#,##0.00")&amp;IF(N($T395)&gt;0,"（开票未到账 "&amp;TEXT(N($T395),"#,##0.00")&amp;"）","")&amp;IF(N($V395)&gt;0,"（未开票 "&amp;TEXT(N($V395),"#,##0.00")&amp;"）",""),IF(N($W395)&lt;-0.005,"多收 "&amp;TEXT(-N($W395),"#,##0.00"),"✔ 已结清")))&amp;IF(N($U395)&gt;0,"｜到账未开票 "&amp;TEXT(N($U395),"#,##0.00")&amp;"，待补票","")&amp;IF(N($R395)&gt;0,"｜收现 "&amp;TEXT(N($R395),"#,##0.00"),"")&amp;IF(N($S395)&gt;0,"｜收款不开票 "&amp;TEXT(N($S395),"#,##0.00"),""))</f>
        <v/>
      </c>
      <c r="Y395" s="312"/>
      <c r="AC395" s="267" t="str">
        <f aca="false">IF(OR(N($O395)=0,N($AB395)=0),"",ROUND(N($O395)/(1+N($AB395))*N($AB395),2))</f>
        <v/>
      </c>
      <c r="AD395" s="312"/>
      <c r="AE395" s="312"/>
      <c r="AF395" s="270" t="str">
        <f aca="false">IF($AN395="","",IF($AN395=1,IF($AO395&gt;=1,"一次性·已到收款期","一次性·未到期"),$AE395&amp;" 第"&amp;$AO395&amp;"/"&amp;$AN395&amp;"期"))</f>
        <v/>
      </c>
      <c r="AG395" s="268" t="str">
        <f aca="false">IF(OR($AN395="",N($M395)=0),"",ROUND(N($K395)*$AO395/$AN395,2)+N($L395))</f>
        <v/>
      </c>
      <c r="AH395" s="268" t="str">
        <f aca="false">IF($AG395="","",MAX(0,ROUND($AG395-(N($Q395)+N($R395)+N($S395)),2)))</f>
        <v/>
      </c>
      <c r="AI395" s="268" t="str">
        <f aca="false">IF(OR(TRIM($B395&amp;$C395)="",NOT(ISNUMBER($D395))),"",SUMIFS($W$3:$W$1001,$AK$3:$AK$1001,$AK395,$D$3:$D$1001,"&lt;"&amp;$D395))</f>
        <v/>
      </c>
      <c r="AJ395" s="268" t="str">
        <f aca="false">IF(TRIM($B395&amp;$C395)="","",SUMIFS($W$3:$W$1001,$AK$3:$AK$1001,$AK395))</f>
        <v/>
      </c>
      <c r="AK395" s="270" t="str">
        <f aca="false">IF(TRIM($B395&amp;$C395)="","",TRIM($B395)&amp;"｜"&amp;TRIM($C395))</f>
        <v/>
      </c>
      <c r="AL395" s="268" t="str">
        <f aca="false">IF(TRIM($B395&amp;$C395)="","",MIN(N($O395),N($Q395)))</f>
        <v/>
      </c>
      <c r="AM395" s="271" t="str">
        <f aca="false">IF(ISNUMBER($D395),YEAR($D395),"")</f>
        <v/>
      </c>
      <c r="AN395" s="271" t="str">
        <f aca="false">IF(OR(TRIM($B395&amp;$C395)="",NOT(ISNUMBER($D395)),NOT(ISNUMBER($E395))),"",IF($E395&lt;$D395,"",IF(IF($AE395="半年付",2,IF($AE395="季度付",4,IF($AE395="月付",12,IF($AE395="半月付",24,1))))=1,1,MAX(1,ROUND(($E395-$D395+1)/365*IF($AE395="半年付",2,IF($AE395="季度付",4,IF($AE395="月付",12,IF($AE395="半月付",24,1)))),0)))))</f>
        <v/>
      </c>
      <c r="AO395" s="271" t="str">
        <f aca="true">IF($AN395="","",MIN($AN395,MAX(0,INT((TODAY()-付款宽限天数-$D395)/(($E395-$D395+1)/$AN395))+1)))</f>
        <v/>
      </c>
    </row>
    <row r="396" customFormat="false" ht="18" hidden="false" customHeight="false" outlineLevel="0" collapsed="false">
      <c r="F396" s="200" t="str">
        <f aca="true">IF(TRIM($B396&amp;$C396)="","",IF(OR(ISNUMBER(SEARCH("未",$A396)),ISNUMBER(SEARCH("送出",$A396)),AND(TRIM($A396)="",NOT(ISNUMBER($D396)),N($H396)=0)),"【合同未回】","")&amp;IF(NOT(ISNUMBER($E396)),IF(OR(ISNUMBER(SEARCH("未",$A396)),ISNUMBER(SEARCH("送出",$A396)),AND(TRIM($A396)="",NOT(ISNUMBER($D396)),N($H396)=0)),"","【未填合同期】"),IF($E396&lt;TODAY(),"【已到期】",IF($E396-TODAY()&lt;=提醒天数,"【即将到期，剩余"&amp;($E396-TODAY())&amp;"天】","【正常】")))&amp;IF(OR($AD396="安装免保",$AD396="技术免保",$AD396="质保期内"),"【"&amp;$AD396&amp;"】",""))</f>
        <v/>
      </c>
      <c r="K396" s="267" t="str">
        <f aca="false">IF(OR(N($H396)=0,N($I396)=0),"",ROUND(N($H396)*N($I396)*IF(N($J396)=0,1,N($J396)),2))</f>
        <v/>
      </c>
      <c r="M396" s="267" t="str">
        <f aca="false">IF(TRIM($B396&amp;$C396)="","",IF(AND(N($K396)=0,N($L396)=0),"",ROUND(N($K396)+N($L396),2)))</f>
        <v/>
      </c>
      <c r="S396" s="267"/>
      <c r="T396" s="268" t="str">
        <f aca="false">IF(TRIM($B396&amp;$C396)="","",IF(N($O396)=0,"",MAX(0,MIN(N($O396)-N($Q396),N($W396)))))</f>
        <v/>
      </c>
      <c r="U396" s="268" t="str">
        <f aca="false">IF(TRIM($B396&amp;$C396)="","",IF(N($Q396)&lt;=N($O396),"",N($Q396)-N($O396)))</f>
        <v/>
      </c>
      <c r="V396" s="268" t="str">
        <f aca="false">IF(OR(TRIM($B396&amp;$C396)="",$W396=""),"",MAX(0,N($W396))-N($T396))</f>
        <v/>
      </c>
      <c r="W396" s="268" t="str">
        <f aca="false">IF(TRIM($B396&amp;$C396)="","",IF(AND(N($M396)=0,N($Q396)+N($R396)+N($S396)=0),"",ROUND(N($M396)-N($Q396)-N($R396)-N($S396),2)))</f>
        <v/>
      </c>
      <c r="X396" s="269" t="str">
        <f aca="false">IF(TRIM($B396&amp;$C396)="","",IF(N($M396)=0,IF((N($Q396)+N($R396)+N($S396))=0,"—未填单价","未填单价，已收 "&amp;TEXT((N($Q396)+N($R396)+N($S396)),"#,##0.00")),IF(N($W396)&gt;0.005,"欠 "&amp;TEXT(N($W396),"#,##0.00")&amp;IF(N($T396)&gt;0,"（开票未到账 "&amp;TEXT(N($T396),"#,##0.00")&amp;"）","")&amp;IF(N($V396)&gt;0,"（未开票 "&amp;TEXT(N($V396),"#,##0.00")&amp;"）",""),IF(N($W396)&lt;-0.005,"多收 "&amp;TEXT(-N($W396),"#,##0.00"),"✔ 已结清")))&amp;IF(N($U396)&gt;0,"｜到账未开票 "&amp;TEXT(N($U396),"#,##0.00")&amp;"，待补票","")&amp;IF(N($R396)&gt;0,"｜收现 "&amp;TEXT(N($R396),"#,##0.00"),"")&amp;IF(N($S396)&gt;0,"｜收款不开票 "&amp;TEXT(N($S396),"#,##0.00"),""))</f>
        <v/>
      </c>
      <c r="Y396" s="312"/>
      <c r="AC396" s="267" t="str">
        <f aca="false">IF(OR(N($O396)=0,N($AB396)=0),"",ROUND(N($O396)/(1+N($AB396))*N($AB396),2))</f>
        <v/>
      </c>
      <c r="AD396" s="312"/>
      <c r="AE396" s="312"/>
      <c r="AF396" s="270" t="str">
        <f aca="false">IF($AN396="","",IF($AN396=1,IF($AO396&gt;=1,"一次性·已到收款期","一次性·未到期"),$AE396&amp;" 第"&amp;$AO396&amp;"/"&amp;$AN396&amp;"期"))</f>
        <v/>
      </c>
      <c r="AG396" s="268" t="str">
        <f aca="false">IF(OR($AN396="",N($M396)=0),"",ROUND(N($K396)*$AO396/$AN396,2)+N($L396))</f>
        <v/>
      </c>
      <c r="AH396" s="268" t="str">
        <f aca="false">IF($AG396="","",MAX(0,ROUND($AG396-(N($Q396)+N($R396)+N($S396)),2)))</f>
        <v/>
      </c>
      <c r="AI396" s="268" t="str">
        <f aca="false">IF(OR(TRIM($B396&amp;$C396)="",NOT(ISNUMBER($D396))),"",SUMIFS($W$3:$W$1001,$AK$3:$AK$1001,$AK396,$D$3:$D$1001,"&lt;"&amp;$D396))</f>
        <v/>
      </c>
      <c r="AJ396" s="268" t="str">
        <f aca="false">IF(TRIM($B396&amp;$C396)="","",SUMIFS($W$3:$W$1001,$AK$3:$AK$1001,$AK396))</f>
        <v/>
      </c>
      <c r="AK396" s="270" t="str">
        <f aca="false">IF(TRIM($B396&amp;$C396)="","",TRIM($B396)&amp;"｜"&amp;TRIM($C396))</f>
        <v/>
      </c>
      <c r="AL396" s="268" t="str">
        <f aca="false">IF(TRIM($B396&amp;$C396)="","",MIN(N($O396),N($Q396)))</f>
        <v/>
      </c>
      <c r="AM396" s="271" t="str">
        <f aca="false">IF(ISNUMBER($D396),YEAR($D396),"")</f>
        <v/>
      </c>
      <c r="AN396" s="271" t="str">
        <f aca="false">IF(OR(TRIM($B396&amp;$C396)="",NOT(ISNUMBER($D396)),NOT(ISNUMBER($E396))),"",IF($E396&lt;$D396,"",IF(IF($AE396="半年付",2,IF($AE396="季度付",4,IF($AE396="月付",12,IF($AE396="半月付",24,1))))=1,1,MAX(1,ROUND(($E396-$D396+1)/365*IF($AE396="半年付",2,IF($AE396="季度付",4,IF($AE396="月付",12,IF($AE396="半月付",24,1)))),0)))))</f>
        <v/>
      </c>
      <c r="AO396" s="271" t="str">
        <f aca="true">IF($AN396="","",MIN($AN396,MAX(0,INT((TODAY()-付款宽限天数-$D396)/(($E396-$D396+1)/$AN396))+1)))</f>
        <v/>
      </c>
    </row>
    <row r="397" customFormat="false" ht="18" hidden="false" customHeight="false" outlineLevel="0" collapsed="false">
      <c r="F397" s="200" t="str">
        <f aca="true">IF(TRIM($B397&amp;$C397)="","",IF(OR(ISNUMBER(SEARCH("未",$A397)),ISNUMBER(SEARCH("送出",$A397)),AND(TRIM($A397)="",NOT(ISNUMBER($D397)),N($H397)=0)),"【合同未回】","")&amp;IF(NOT(ISNUMBER($E397)),IF(OR(ISNUMBER(SEARCH("未",$A397)),ISNUMBER(SEARCH("送出",$A397)),AND(TRIM($A397)="",NOT(ISNUMBER($D397)),N($H397)=0)),"","【未填合同期】"),IF($E397&lt;TODAY(),"【已到期】",IF($E397-TODAY()&lt;=提醒天数,"【即将到期，剩余"&amp;($E397-TODAY())&amp;"天】","【正常】")))&amp;IF(OR($AD397="安装免保",$AD397="技术免保",$AD397="质保期内"),"【"&amp;$AD397&amp;"】",""))</f>
        <v/>
      </c>
      <c r="K397" s="267" t="str">
        <f aca="false">IF(OR(N($H397)=0,N($I397)=0),"",ROUND(N($H397)*N($I397)*IF(N($J397)=0,1,N($J397)),2))</f>
        <v/>
      </c>
      <c r="M397" s="267" t="str">
        <f aca="false">IF(TRIM($B397&amp;$C397)="","",IF(AND(N($K397)=0,N($L397)=0),"",ROUND(N($K397)+N($L397),2)))</f>
        <v/>
      </c>
      <c r="S397" s="267"/>
      <c r="T397" s="268" t="str">
        <f aca="false">IF(TRIM($B397&amp;$C397)="","",IF(N($O397)=0,"",MAX(0,MIN(N($O397)-N($Q397),N($W397)))))</f>
        <v/>
      </c>
      <c r="U397" s="268" t="str">
        <f aca="false">IF(TRIM($B397&amp;$C397)="","",IF(N($Q397)&lt;=N($O397),"",N($Q397)-N($O397)))</f>
        <v/>
      </c>
      <c r="V397" s="268" t="str">
        <f aca="false">IF(OR(TRIM($B397&amp;$C397)="",$W397=""),"",MAX(0,N($W397))-N($T397))</f>
        <v/>
      </c>
      <c r="W397" s="268" t="str">
        <f aca="false">IF(TRIM($B397&amp;$C397)="","",IF(AND(N($M397)=0,N($Q397)+N($R397)+N($S397)=0),"",ROUND(N($M397)-N($Q397)-N($R397)-N($S397),2)))</f>
        <v/>
      </c>
      <c r="X397" s="269" t="str">
        <f aca="false">IF(TRIM($B397&amp;$C397)="","",IF(N($M397)=0,IF((N($Q397)+N($R397)+N($S397))=0,"—未填单价","未填单价，已收 "&amp;TEXT((N($Q397)+N($R397)+N($S397)),"#,##0.00")),IF(N($W397)&gt;0.005,"欠 "&amp;TEXT(N($W397),"#,##0.00")&amp;IF(N($T397)&gt;0,"（开票未到账 "&amp;TEXT(N($T397),"#,##0.00")&amp;"）","")&amp;IF(N($V397)&gt;0,"（未开票 "&amp;TEXT(N($V397),"#,##0.00")&amp;"）",""),IF(N($W397)&lt;-0.005,"多收 "&amp;TEXT(-N($W397),"#,##0.00"),"✔ 已结清")))&amp;IF(N($U397)&gt;0,"｜到账未开票 "&amp;TEXT(N($U397),"#,##0.00")&amp;"，待补票","")&amp;IF(N($R397)&gt;0,"｜收现 "&amp;TEXT(N($R397),"#,##0.00"),"")&amp;IF(N($S397)&gt;0,"｜收款不开票 "&amp;TEXT(N($S397),"#,##0.00"),""))</f>
        <v/>
      </c>
      <c r="Y397" s="312"/>
      <c r="AC397" s="267" t="str">
        <f aca="false">IF(OR(N($O397)=0,N($AB397)=0),"",ROUND(N($O397)/(1+N($AB397))*N($AB397),2))</f>
        <v/>
      </c>
      <c r="AD397" s="312"/>
      <c r="AE397" s="312"/>
      <c r="AF397" s="270" t="str">
        <f aca="false">IF($AN397="","",IF($AN397=1,IF($AO397&gt;=1,"一次性·已到收款期","一次性·未到期"),$AE397&amp;" 第"&amp;$AO397&amp;"/"&amp;$AN397&amp;"期"))</f>
        <v/>
      </c>
      <c r="AG397" s="268" t="str">
        <f aca="false">IF(OR($AN397="",N($M397)=0),"",ROUND(N($K397)*$AO397/$AN397,2)+N($L397))</f>
        <v/>
      </c>
      <c r="AH397" s="268" t="str">
        <f aca="false">IF($AG397="","",MAX(0,ROUND($AG397-(N($Q397)+N($R397)+N($S397)),2)))</f>
        <v/>
      </c>
      <c r="AI397" s="268" t="str">
        <f aca="false">IF(OR(TRIM($B397&amp;$C397)="",NOT(ISNUMBER($D397))),"",SUMIFS($W$3:$W$1001,$AK$3:$AK$1001,$AK397,$D$3:$D$1001,"&lt;"&amp;$D397))</f>
        <v/>
      </c>
      <c r="AJ397" s="268" t="str">
        <f aca="false">IF(TRIM($B397&amp;$C397)="","",SUMIFS($W$3:$W$1001,$AK$3:$AK$1001,$AK397))</f>
        <v/>
      </c>
      <c r="AK397" s="270" t="str">
        <f aca="false">IF(TRIM($B397&amp;$C397)="","",TRIM($B397)&amp;"｜"&amp;TRIM($C397))</f>
        <v/>
      </c>
      <c r="AL397" s="268" t="str">
        <f aca="false">IF(TRIM($B397&amp;$C397)="","",MIN(N($O397),N($Q397)))</f>
        <v/>
      </c>
      <c r="AM397" s="271" t="str">
        <f aca="false">IF(ISNUMBER($D397),YEAR($D397),"")</f>
        <v/>
      </c>
      <c r="AN397" s="271" t="str">
        <f aca="false">IF(OR(TRIM($B397&amp;$C397)="",NOT(ISNUMBER($D397)),NOT(ISNUMBER($E397))),"",IF($E397&lt;$D397,"",IF(IF($AE397="半年付",2,IF($AE397="季度付",4,IF($AE397="月付",12,IF($AE397="半月付",24,1))))=1,1,MAX(1,ROUND(($E397-$D397+1)/365*IF($AE397="半年付",2,IF($AE397="季度付",4,IF($AE397="月付",12,IF($AE397="半月付",24,1)))),0)))))</f>
        <v/>
      </c>
      <c r="AO397" s="271" t="str">
        <f aca="true">IF($AN397="","",MIN($AN397,MAX(0,INT((TODAY()-付款宽限天数-$D397)/(($E397-$D397+1)/$AN397))+1)))</f>
        <v/>
      </c>
    </row>
    <row r="398" customFormat="false" ht="18" hidden="false" customHeight="false" outlineLevel="0" collapsed="false">
      <c r="F398" s="200" t="str">
        <f aca="true">IF(TRIM($B398&amp;$C398)="","",IF(OR(ISNUMBER(SEARCH("未",$A398)),ISNUMBER(SEARCH("送出",$A398)),AND(TRIM($A398)="",NOT(ISNUMBER($D398)),N($H398)=0)),"【合同未回】","")&amp;IF(NOT(ISNUMBER($E398)),IF(OR(ISNUMBER(SEARCH("未",$A398)),ISNUMBER(SEARCH("送出",$A398)),AND(TRIM($A398)="",NOT(ISNUMBER($D398)),N($H398)=0)),"","【未填合同期】"),IF($E398&lt;TODAY(),"【已到期】",IF($E398-TODAY()&lt;=提醒天数,"【即将到期，剩余"&amp;($E398-TODAY())&amp;"天】","【正常】")))&amp;IF(OR($AD398="安装免保",$AD398="技术免保",$AD398="质保期内"),"【"&amp;$AD398&amp;"】",""))</f>
        <v/>
      </c>
      <c r="K398" s="267" t="str">
        <f aca="false">IF(OR(N($H398)=0,N($I398)=0),"",ROUND(N($H398)*N($I398)*IF(N($J398)=0,1,N($J398)),2))</f>
        <v/>
      </c>
      <c r="M398" s="267" t="str">
        <f aca="false">IF(TRIM($B398&amp;$C398)="","",IF(AND(N($K398)=0,N($L398)=0),"",ROUND(N($K398)+N($L398),2)))</f>
        <v/>
      </c>
      <c r="S398" s="267"/>
      <c r="T398" s="268" t="str">
        <f aca="false">IF(TRIM($B398&amp;$C398)="","",IF(N($O398)=0,"",MAX(0,MIN(N($O398)-N($Q398),N($W398)))))</f>
        <v/>
      </c>
      <c r="U398" s="268" t="str">
        <f aca="false">IF(TRIM($B398&amp;$C398)="","",IF(N($Q398)&lt;=N($O398),"",N($Q398)-N($O398)))</f>
        <v/>
      </c>
      <c r="V398" s="268" t="str">
        <f aca="false">IF(OR(TRIM($B398&amp;$C398)="",$W398=""),"",MAX(0,N($W398))-N($T398))</f>
        <v/>
      </c>
      <c r="W398" s="268" t="str">
        <f aca="false">IF(TRIM($B398&amp;$C398)="","",IF(AND(N($M398)=0,N($Q398)+N($R398)+N($S398)=0),"",ROUND(N($M398)-N($Q398)-N($R398)-N($S398),2)))</f>
        <v/>
      </c>
      <c r="X398" s="269" t="str">
        <f aca="false">IF(TRIM($B398&amp;$C398)="","",IF(N($M398)=0,IF((N($Q398)+N($R398)+N($S398))=0,"—未填单价","未填单价，已收 "&amp;TEXT((N($Q398)+N($R398)+N($S398)),"#,##0.00")),IF(N($W398)&gt;0.005,"欠 "&amp;TEXT(N($W398),"#,##0.00")&amp;IF(N($T398)&gt;0,"（开票未到账 "&amp;TEXT(N($T398),"#,##0.00")&amp;"）","")&amp;IF(N($V398)&gt;0,"（未开票 "&amp;TEXT(N($V398),"#,##0.00")&amp;"）",""),IF(N($W398)&lt;-0.005,"多收 "&amp;TEXT(-N($W398),"#,##0.00"),"✔ 已结清")))&amp;IF(N($U398)&gt;0,"｜到账未开票 "&amp;TEXT(N($U398),"#,##0.00")&amp;"，待补票","")&amp;IF(N($R398)&gt;0,"｜收现 "&amp;TEXT(N($R398),"#,##0.00"),"")&amp;IF(N($S398)&gt;0,"｜收款不开票 "&amp;TEXT(N($S398),"#,##0.00"),""))</f>
        <v/>
      </c>
      <c r="Y398" s="312"/>
      <c r="AC398" s="267" t="str">
        <f aca="false">IF(OR(N($O398)=0,N($AB398)=0),"",ROUND(N($O398)/(1+N($AB398))*N($AB398),2))</f>
        <v/>
      </c>
      <c r="AD398" s="312"/>
      <c r="AE398" s="312"/>
      <c r="AF398" s="270" t="str">
        <f aca="false">IF($AN398="","",IF($AN398=1,IF($AO398&gt;=1,"一次性·已到收款期","一次性·未到期"),$AE398&amp;" 第"&amp;$AO398&amp;"/"&amp;$AN398&amp;"期"))</f>
        <v/>
      </c>
      <c r="AG398" s="268" t="str">
        <f aca="false">IF(OR($AN398="",N($M398)=0),"",ROUND(N($K398)*$AO398/$AN398,2)+N($L398))</f>
        <v/>
      </c>
      <c r="AH398" s="268" t="str">
        <f aca="false">IF($AG398="","",MAX(0,ROUND($AG398-(N($Q398)+N($R398)+N($S398)),2)))</f>
        <v/>
      </c>
      <c r="AI398" s="268" t="str">
        <f aca="false">IF(OR(TRIM($B398&amp;$C398)="",NOT(ISNUMBER($D398))),"",SUMIFS($W$3:$W$1001,$AK$3:$AK$1001,$AK398,$D$3:$D$1001,"&lt;"&amp;$D398))</f>
        <v/>
      </c>
      <c r="AJ398" s="268" t="str">
        <f aca="false">IF(TRIM($B398&amp;$C398)="","",SUMIFS($W$3:$W$1001,$AK$3:$AK$1001,$AK398))</f>
        <v/>
      </c>
      <c r="AK398" s="270" t="str">
        <f aca="false">IF(TRIM($B398&amp;$C398)="","",TRIM($B398)&amp;"｜"&amp;TRIM($C398))</f>
        <v/>
      </c>
      <c r="AL398" s="268" t="str">
        <f aca="false">IF(TRIM($B398&amp;$C398)="","",MIN(N($O398),N($Q398)))</f>
        <v/>
      </c>
      <c r="AM398" s="271" t="str">
        <f aca="false">IF(ISNUMBER($D398),YEAR($D398),"")</f>
        <v/>
      </c>
      <c r="AN398" s="271" t="str">
        <f aca="false">IF(OR(TRIM($B398&amp;$C398)="",NOT(ISNUMBER($D398)),NOT(ISNUMBER($E398))),"",IF($E398&lt;$D398,"",IF(IF($AE398="半年付",2,IF($AE398="季度付",4,IF($AE398="月付",12,IF($AE398="半月付",24,1))))=1,1,MAX(1,ROUND(($E398-$D398+1)/365*IF($AE398="半年付",2,IF($AE398="季度付",4,IF($AE398="月付",12,IF($AE398="半月付",24,1)))),0)))))</f>
        <v/>
      </c>
      <c r="AO398" s="271" t="str">
        <f aca="true">IF($AN398="","",MIN($AN398,MAX(0,INT((TODAY()-付款宽限天数-$D398)/(($E398-$D398+1)/$AN398))+1)))</f>
        <v/>
      </c>
    </row>
    <row r="399" customFormat="false" ht="18" hidden="false" customHeight="false" outlineLevel="0" collapsed="false">
      <c r="F399" s="200" t="str">
        <f aca="true">IF(TRIM($B399&amp;$C399)="","",IF(OR(ISNUMBER(SEARCH("未",$A399)),ISNUMBER(SEARCH("送出",$A399)),AND(TRIM($A399)="",NOT(ISNUMBER($D399)),N($H399)=0)),"【合同未回】","")&amp;IF(NOT(ISNUMBER($E399)),IF(OR(ISNUMBER(SEARCH("未",$A399)),ISNUMBER(SEARCH("送出",$A399)),AND(TRIM($A399)="",NOT(ISNUMBER($D399)),N($H399)=0)),"","【未填合同期】"),IF($E399&lt;TODAY(),"【已到期】",IF($E399-TODAY()&lt;=提醒天数,"【即将到期，剩余"&amp;($E399-TODAY())&amp;"天】","【正常】")))&amp;IF(OR($AD399="安装免保",$AD399="技术免保",$AD399="质保期内"),"【"&amp;$AD399&amp;"】",""))</f>
        <v/>
      </c>
      <c r="K399" s="267" t="str">
        <f aca="false">IF(OR(N($H399)=0,N($I399)=0),"",ROUND(N($H399)*N($I399)*IF(N($J399)=0,1,N($J399)),2))</f>
        <v/>
      </c>
      <c r="M399" s="267" t="str">
        <f aca="false">IF(TRIM($B399&amp;$C399)="","",IF(AND(N($K399)=0,N($L399)=0),"",ROUND(N($K399)+N($L399),2)))</f>
        <v/>
      </c>
      <c r="S399" s="267"/>
      <c r="T399" s="268" t="str">
        <f aca="false">IF(TRIM($B399&amp;$C399)="","",IF(N($O399)=0,"",MAX(0,MIN(N($O399)-N($Q399),N($W399)))))</f>
        <v/>
      </c>
      <c r="U399" s="268" t="str">
        <f aca="false">IF(TRIM($B399&amp;$C399)="","",IF(N($Q399)&lt;=N($O399),"",N($Q399)-N($O399)))</f>
        <v/>
      </c>
      <c r="V399" s="268" t="str">
        <f aca="false">IF(OR(TRIM($B399&amp;$C399)="",$W399=""),"",MAX(0,N($W399))-N($T399))</f>
        <v/>
      </c>
      <c r="W399" s="268" t="str">
        <f aca="false">IF(TRIM($B399&amp;$C399)="","",IF(AND(N($M399)=0,N($Q399)+N($R399)+N($S399)=0),"",ROUND(N($M399)-N($Q399)-N($R399)-N($S399),2)))</f>
        <v/>
      </c>
      <c r="X399" s="269" t="str">
        <f aca="false">IF(TRIM($B399&amp;$C399)="","",IF(N($M399)=0,IF((N($Q399)+N($R399)+N($S399))=0,"—未填单价","未填单价，已收 "&amp;TEXT((N($Q399)+N($R399)+N($S399)),"#,##0.00")),IF(N($W399)&gt;0.005,"欠 "&amp;TEXT(N($W399),"#,##0.00")&amp;IF(N($T399)&gt;0,"（开票未到账 "&amp;TEXT(N($T399),"#,##0.00")&amp;"）","")&amp;IF(N($V399)&gt;0,"（未开票 "&amp;TEXT(N($V399),"#,##0.00")&amp;"）",""),IF(N($W399)&lt;-0.005,"多收 "&amp;TEXT(-N($W399),"#,##0.00"),"✔ 已结清")))&amp;IF(N($U399)&gt;0,"｜到账未开票 "&amp;TEXT(N($U399),"#,##0.00")&amp;"，待补票","")&amp;IF(N($R399)&gt;0,"｜收现 "&amp;TEXT(N($R399),"#,##0.00"),"")&amp;IF(N($S399)&gt;0,"｜收款不开票 "&amp;TEXT(N($S399),"#,##0.00"),""))</f>
        <v/>
      </c>
      <c r="Y399" s="312"/>
      <c r="AC399" s="267" t="str">
        <f aca="false">IF(OR(N($O399)=0,N($AB399)=0),"",ROUND(N($O399)/(1+N($AB399))*N($AB399),2))</f>
        <v/>
      </c>
      <c r="AD399" s="312"/>
      <c r="AE399" s="312"/>
      <c r="AF399" s="270" t="str">
        <f aca="false">IF($AN399="","",IF($AN399=1,IF($AO399&gt;=1,"一次性·已到收款期","一次性·未到期"),$AE399&amp;" 第"&amp;$AO399&amp;"/"&amp;$AN399&amp;"期"))</f>
        <v/>
      </c>
      <c r="AG399" s="268" t="str">
        <f aca="false">IF(OR($AN399="",N($M399)=0),"",ROUND(N($K399)*$AO399/$AN399,2)+N($L399))</f>
        <v/>
      </c>
      <c r="AH399" s="268" t="str">
        <f aca="false">IF($AG399="","",MAX(0,ROUND($AG399-(N($Q399)+N($R399)+N($S399)),2)))</f>
        <v/>
      </c>
      <c r="AI399" s="268" t="str">
        <f aca="false">IF(OR(TRIM($B399&amp;$C399)="",NOT(ISNUMBER($D399))),"",SUMIFS($W$3:$W$1001,$AK$3:$AK$1001,$AK399,$D$3:$D$1001,"&lt;"&amp;$D399))</f>
        <v/>
      </c>
      <c r="AJ399" s="268" t="str">
        <f aca="false">IF(TRIM($B399&amp;$C399)="","",SUMIFS($W$3:$W$1001,$AK$3:$AK$1001,$AK399))</f>
        <v/>
      </c>
      <c r="AK399" s="270" t="str">
        <f aca="false">IF(TRIM($B399&amp;$C399)="","",TRIM($B399)&amp;"｜"&amp;TRIM($C399))</f>
        <v/>
      </c>
      <c r="AL399" s="268" t="str">
        <f aca="false">IF(TRIM($B399&amp;$C399)="","",MIN(N($O399),N($Q399)))</f>
        <v/>
      </c>
      <c r="AM399" s="271" t="str">
        <f aca="false">IF(ISNUMBER($D399),YEAR($D399),"")</f>
        <v/>
      </c>
      <c r="AN399" s="271" t="str">
        <f aca="false">IF(OR(TRIM($B399&amp;$C399)="",NOT(ISNUMBER($D399)),NOT(ISNUMBER($E399))),"",IF($E399&lt;$D399,"",IF(IF($AE399="半年付",2,IF($AE399="季度付",4,IF($AE399="月付",12,IF($AE399="半月付",24,1))))=1,1,MAX(1,ROUND(($E399-$D399+1)/365*IF($AE399="半年付",2,IF($AE399="季度付",4,IF($AE399="月付",12,IF($AE399="半月付",24,1)))),0)))))</f>
        <v/>
      </c>
      <c r="AO399" s="271" t="str">
        <f aca="true">IF($AN399="","",MIN($AN399,MAX(0,INT((TODAY()-付款宽限天数-$D399)/(($E399-$D399+1)/$AN399))+1)))</f>
        <v/>
      </c>
    </row>
    <row r="400" customFormat="false" ht="18" hidden="false" customHeight="false" outlineLevel="0" collapsed="false">
      <c r="F400" s="200" t="str">
        <f aca="true">IF(TRIM($B400&amp;$C400)="","",IF(OR(ISNUMBER(SEARCH("未",$A400)),ISNUMBER(SEARCH("送出",$A400)),AND(TRIM($A400)="",NOT(ISNUMBER($D400)),N($H400)=0)),"【合同未回】","")&amp;IF(NOT(ISNUMBER($E400)),IF(OR(ISNUMBER(SEARCH("未",$A400)),ISNUMBER(SEARCH("送出",$A400)),AND(TRIM($A400)="",NOT(ISNUMBER($D400)),N($H400)=0)),"","【未填合同期】"),IF($E400&lt;TODAY(),"【已到期】",IF($E400-TODAY()&lt;=提醒天数,"【即将到期，剩余"&amp;($E400-TODAY())&amp;"天】","【正常】")))&amp;IF(OR($AD400="安装免保",$AD400="技术免保",$AD400="质保期内"),"【"&amp;$AD400&amp;"】",""))</f>
        <v/>
      </c>
      <c r="K400" s="267" t="str">
        <f aca="false">IF(OR(N($H400)=0,N($I400)=0),"",ROUND(N($H400)*N($I400)*IF(N($J400)=0,1,N($J400)),2))</f>
        <v/>
      </c>
      <c r="M400" s="267" t="str">
        <f aca="false">IF(TRIM($B400&amp;$C400)="","",IF(AND(N($K400)=0,N($L400)=0),"",ROUND(N($K400)+N($L400),2)))</f>
        <v/>
      </c>
      <c r="S400" s="267"/>
      <c r="T400" s="268" t="str">
        <f aca="false">IF(TRIM($B400&amp;$C400)="","",IF(N($O400)=0,"",MAX(0,MIN(N($O400)-N($Q400),N($W400)))))</f>
        <v/>
      </c>
      <c r="U400" s="268" t="str">
        <f aca="false">IF(TRIM($B400&amp;$C400)="","",IF(N($Q400)&lt;=N($O400),"",N($Q400)-N($O400)))</f>
        <v/>
      </c>
      <c r="V400" s="268" t="str">
        <f aca="false">IF(OR(TRIM($B400&amp;$C400)="",$W400=""),"",MAX(0,N($W400))-N($T400))</f>
        <v/>
      </c>
      <c r="W400" s="268" t="str">
        <f aca="false">IF(TRIM($B400&amp;$C400)="","",IF(AND(N($M400)=0,N($Q400)+N($R400)+N($S400)=0),"",ROUND(N($M400)-N($Q400)-N($R400)-N($S400),2)))</f>
        <v/>
      </c>
      <c r="X400" s="269" t="str">
        <f aca="false">IF(TRIM($B400&amp;$C400)="","",IF(N($M400)=0,IF((N($Q400)+N($R400)+N($S400))=0,"—未填单价","未填单价，已收 "&amp;TEXT((N($Q400)+N($R400)+N($S400)),"#,##0.00")),IF(N($W400)&gt;0.005,"欠 "&amp;TEXT(N($W400),"#,##0.00")&amp;IF(N($T400)&gt;0,"（开票未到账 "&amp;TEXT(N($T400),"#,##0.00")&amp;"）","")&amp;IF(N($V400)&gt;0,"（未开票 "&amp;TEXT(N($V400),"#,##0.00")&amp;"）",""),IF(N($W400)&lt;-0.005,"多收 "&amp;TEXT(-N($W400),"#,##0.00"),"✔ 已结清")))&amp;IF(N($U400)&gt;0,"｜到账未开票 "&amp;TEXT(N($U400),"#,##0.00")&amp;"，待补票","")&amp;IF(N($R400)&gt;0,"｜收现 "&amp;TEXT(N($R400),"#,##0.00"),"")&amp;IF(N($S400)&gt;0,"｜收款不开票 "&amp;TEXT(N($S400),"#,##0.00"),""))</f>
        <v/>
      </c>
      <c r="Y400" s="312"/>
      <c r="AC400" s="267" t="str">
        <f aca="false">IF(OR(N($O400)=0,N($AB400)=0),"",ROUND(N($O400)/(1+N($AB400))*N($AB400),2))</f>
        <v/>
      </c>
      <c r="AD400" s="312"/>
      <c r="AE400" s="312"/>
      <c r="AF400" s="270" t="str">
        <f aca="false">IF($AN400="","",IF($AN400=1,IF($AO400&gt;=1,"一次性·已到收款期","一次性·未到期"),$AE400&amp;" 第"&amp;$AO400&amp;"/"&amp;$AN400&amp;"期"))</f>
        <v/>
      </c>
      <c r="AG400" s="268" t="str">
        <f aca="false">IF(OR($AN400="",N($M400)=0),"",ROUND(N($K400)*$AO400/$AN400,2)+N($L400))</f>
        <v/>
      </c>
      <c r="AH400" s="268" t="str">
        <f aca="false">IF($AG400="","",MAX(0,ROUND($AG400-(N($Q400)+N($R400)+N($S400)),2)))</f>
        <v/>
      </c>
      <c r="AI400" s="268" t="str">
        <f aca="false">IF(OR(TRIM($B400&amp;$C400)="",NOT(ISNUMBER($D400))),"",SUMIFS($W$3:$W$1001,$AK$3:$AK$1001,$AK400,$D$3:$D$1001,"&lt;"&amp;$D400))</f>
        <v/>
      </c>
      <c r="AJ400" s="268" t="str">
        <f aca="false">IF(TRIM($B400&amp;$C400)="","",SUMIFS($W$3:$W$1001,$AK$3:$AK$1001,$AK400))</f>
        <v/>
      </c>
      <c r="AK400" s="270" t="str">
        <f aca="false">IF(TRIM($B400&amp;$C400)="","",TRIM($B400)&amp;"｜"&amp;TRIM($C400))</f>
        <v/>
      </c>
      <c r="AL400" s="268" t="str">
        <f aca="false">IF(TRIM($B400&amp;$C400)="","",MIN(N($O400),N($Q400)))</f>
        <v/>
      </c>
      <c r="AM400" s="271" t="str">
        <f aca="false">IF(ISNUMBER($D400),YEAR($D400),"")</f>
        <v/>
      </c>
      <c r="AN400" s="271" t="str">
        <f aca="false">IF(OR(TRIM($B400&amp;$C400)="",NOT(ISNUMBER($D400)),NOT(ISNUMBER($E400))),"",IF($E400&lt;$D400,"",IF(IF($AE400="半年付",2,IF($AE400="季度付",4,IF($AE400="月付",12,IF($AE400="半月付",24,1))))=1,1,MAX(1,ROUND(($E400-$D400+1)/365*IF($AE400="半年付",2,IF($AE400="季度付",4,IF($AE400="月付",12,IF($AE400="半月付",24,1)))),0)))))</f>
        <v/>
      </c>
      <c r="AO400" s="271" t="str">
        <f aca="true">IF($AN400="","",MIN($AN400,MAX(0,INT((TODAY()-付款宽限天数-$D400)/(($E400-$D400+1)/$AN400))+1)))</f>
        <v/>
      </c>
    </row>
    <row r="401" customFormat="false" ht="18" hidden="false" customHeight="false" outlineLevel="0" collapsed="false">
      <c r="F401" s="200" t="str">
        <f aca="true">IF(TRIM($B401&amp;$C401)="","",IF(OR(ISNUMBER(SEARCH("未",$A401)),ISNUMBER(SEARCH("送出",$A401)),AND(TRIM($A401)="",NOT(ISNUMBER($D401)),N($H401)=0)),"【合同未回】","")&amp;IF(NOT(ISNUMBER($E401)),IF(OR(ISNUMBER(SEARCH("未",$A401)),ISNUMBER(SEARCH("送出",$A401)),AND(TRIM($A401)="",NOT(ISNUMBER($D401)),N($H401)=0)),"","【未填合同期】"),IF($E401&lt;TODAY(),"【已到期】",IF($E401-TODAY()&lt;=提醒天数,"【即将到期，剩余"&amp;($E401-TODAY())&amp;"天】","【正常】")))&amp;IF(OR($AD401="安装免保",$AD401="技术免保",$AD401="质保期内"),"【"&amp;$AD401&amp;"】",""))</f>
        <v/>
      </c>
      <c r="K401" s="267" t="str">
        <f aca="false">IF(OR(N($H401)=0,N($I401)=0),"",ROUND(N($H401)*N($I401)*IF(N($J401)=0,1,N($J401)),2))</f>
        <v/>
      </c>
      <c r="M401" s="267" t="str">
        <f aca="false">IF(TRIM($B401&amp;$C401)="","",IF(AND(N($K401)=0,N($L401)=0),"",ROUND(N($K401)+N($L401),2)))</f>
        <v/>
      </c>
      <c r="S401" s="267"/>
      <c r="T401" s="268" t="str">
        <f aca="false">IF(TRIM($B401&amp;$C401)="","",IF(N($O401)=0,"",MAX(0,MIN(N($O401)-N($Q401),N($W401)))))</f>
        <v/>
      </c>
      <c r="U401" s="268" t="str">
        <f aca="false">IF(TRIM($B401&amp;$C401)="","",IF(N($Q401)&lt;=N($O401),"",N($Q401)-N($O401)))</f>
        <v/>
      </c>
      <c r="V401" s="268" t="str">
        <f aca="false">IF(OR(TRIM($B401&amp;$C401)="",$W401=""),"",MAX(0,N($W401))-N($T401))</f>
        <v/>
      </c>
      <c r="W401" s="268" t="str">
        <f aca="false">IF(TRIM($B401&amp;$C401)="","",IF(AND(N($M401)=0,N($Q401)+N($R401)+N($S401)=0),"",ROUND(N($M401)-N($Q401)-N($R401)-N($S401),2)))</f>
        <v/>
      </c>
      <c r="X401" s="269" t="str">
        <f aca="false">IF(TRIM($B401&amp;$C401)="","",IF(N($M401)=0,IF((N($Q401)+N($R401)+N($S401))=0,"—未填单价","未填单价，已收 "&amp;TEXT((N($Q401)+N($R401)+N($S401)),"#,##0.00")),IF(N($W401)&gt;0.005,"欠 "&amp;TEXT(N($W401),"#,##0.00")&amp;IF(N($T401)&gt;0,"（开票未到账 "&amp;TEXT(N($T401),"#,##0.00")&amp;"）","")&amp;IF(N($V401)&gt;0,"（未开票 "&amp;TEXT(N($V401),"#,##0.00")&amp;"）",""),IF(N($W401)&lt;-0.005,"多收 "&amp;TEXT(-N($W401),"#,##0.00"),"✔ 已结清")))&amp;IF(N($U401)&gt;0,"｜到账未开票 "&amp;TEXT(N($U401),"#,##0.00")&amp;"，待补票","")&amp;IF(N($R401)&gt;0,"｜收现 "&amp;TEXT(N($R401),"#,##0.00"),"")&amp;IF(N($S401)&gt;0,"｜收款不开票 "&amp;TEXT(N($S401),"#,##0.00"),""))</f>
        <v/>
      </c>
      <c r="Y401" s="312"/>
      <c r="AC401" s="267" t="str">
        <f aca="false">IF(OR(N($O401)=0,N($AB401)=0),"",ROUND(N($O401)/(1+N($AB401))*N($AB401),2))</f>
        <v/>
      </c>
      <c r="AD401" s="312"/>
      <c r="AE401" s="312"/>
      <c r="AF401" s="270" t="str">
        <f aca="false">IF($AN401="","",IF($AN401=1,IF($AO401&gt;=1,"一次性·已到收款期","一次性·未到期"),$AE401&amp;" 第"&amp;$AO401&amp;"/"&amp;$AN401&amp;"期"))</f>
        <v/>
      </c>
      <c r="AG401" s="268" t="str">
        <f aca="false">IF(OR($AN401="",N($M401)=0),"",ROUND(N($K401)*$AO401/$AN401,2)+N($L401))</f>
        <v/>
      </c>
      <c r="AH401" s="268" t="str">
        <f aca="false">IF($AG401="","",MAX(0,ROUND($AG401-(N($Q401)+N($R401)+N($S401)),2)))</f>
        <v/>
      </c>
      <c r="AI401" s="268" t="str">
        <f aca="false">IF(OR(TRIM($B401&amp;$C401)="",NOT(ISNUMBER($D401))),"",SUMIFS($W$3:$W$1001,$AK$3:$AK$1001,$AK401,$D$3:$D$1001,"&lt;"&amp;$D401))</f>
        <v/>
      </c>
      <c r="AJ401" s="268" t="str">
        <f aca="false">IF(TRIM($B401&amp;$C401)="","",SUMIFS($W$3:$W$1001,$AK$3:$AK$1001,$AK401))</f>
        <v/>
      </c>
      <c r="AK401" s="270" t="str">
        <f aca="false">IF(TRIM($B401&amp;$C401)="","",TRIM($B401)&amp;"｜"&amp;TRIM($C401))</f>
        <v/>
      </c>
      <c r="AL401" s="268" t="str">
        <f aca="false">IF(TRIM($B401&amp;$C401)="","",MIN(N($O401),N($Q401)))</f>
        <v/>
      </c>
      <c r="AM401" s="271" t="str">
        <f aca="false">IF(ISNUMBER($D401),YEAR($D401),"")</f>
        <v/>
      </c>
      <c r="AN401" s="271" t="str">
        <f aca="false">IF(OR(TRIM($B401&amp;$C401)="",NOT(ISNUMBER($D401)),NOT(ISNUMBER($E401))),"",IF($E401&lt;$D401,"",IF(IF($AE401="半年付",2,IF($AE401="季度付",4,IF($AE401="月付",12,IF($AE401="半月付",24,1))))=1,1,MAX(1,ROUND(($E401-$D401+1)/365*IF($AE401="半年付",2,IF($AE401="季度付",4,IF($AE401="月付",12,IF($AE401="半月付",24,1)))),0)))))</f>
        <v/>
      </c>
      <c r="AO401" s="271" t="str">
        <f aca="true">IF($AN401="","",MIN($AN401,MAX(0,INT((TODAY()-付款宽限天数-$D401)/(($E401-$D401+1)/$AN401))+1)))</f>
        <v/>
      </c>
    </row>
    <row r="402" customFormat="false" ht="18" hidden="false" customHeight="false" outlineLevel="0" collapsed="false">
      <c r="F402" s="200" t="str">
        <f aca="true">IF(TRIM($B402&amp;$C402)="","",IF(OR(ISNUMBER(SEARCH("未",$A402)),ISNUMBER(SEARCH("送出",$A402)),AND(TRIM($A402)="",NOT(ISNUMBER($D402)),N($H402)=0)),"【合同未回】","")&amp;IF(NOT(ISNUMBER($E402)),IF(OR(ISNUMBER(SEARCH("未",$A402)),ISNUMBER(SEARCH("送出",$A402)),AND(TRIM($A402)="",NOT(ISNUMBER($D402)),N($H402)=0)),"","【未填合同期】"),IF($E402&lt;TODAY(),"【已到期】",IF($E402-TODAY()&lt;=提醒天数,"【即将到期，剩余"&amp;($E402-TODAY())&amp;"天】","【正常】")))&amp;IF(OR($AD402="安装免保",$AD402="技术免保",$AD402="质保期内"),"【"&amp;$AD402&amp;"】",""))</f>
        <v/>
      </c>
      <c r="K402" s="267" t="str">
        <f aca="false">IF(OR(N($H402)=0,N($I402)=0),"",ROUND(N($H402)*N($I402)*IF(N($J402)=0,1,N($J402)),2))</f>
        <v/>
      </c>
      <c r="M402" s="267" t="str">
        <f aca="false">IF(TRIM($B402&amp;$C402)="","",IF(AND(N($K402)=0,N($L402)=0),"",ROUND(N($K402)+N($L402),2)))</f>
        <v/>
      </c>
      <c r="S402" s="267"/>
      <c r="T402" s="268" t="str">
        <f aca="false">IF(TRIM($B402&amp;$C402)="","",IF(N($O402)=0,"",MAX(0,MIN(N($O402)-N($Q402),N($W402)))))</f>
        <v/>
      </c>
      <c r="U402" s="268" t="str">
        <f aca="false">IF(TRIM($B402&amp;$C402)="","",IF(N($Q402)&lt;=N($O402),"",N($Q402)-N($O402)))</f>
        <v/>
      </c>
      <c r="V402" s="268" t="str">
        <f aca="false">IF(OR(TRIM($B402&amp;$C402)="",$W402=""),"",MAX(0,N($W402))-N($T402))</f>
        <v/>
      </c>
      <c r="W402" s="268" t="str">
        <f aca="false">IF(TRIM($B402&amp;$C402)="","",IF(AND(N($M402)=0,N($Q402)+N($R402)+N($S402)=0),"",ROUND(N($M402)-N($Q402)-N($R402)-N($S402),2)))</f>
        <v/>
      </c>
      <c r="X402" s="269" t="str">
        <f aca="false">IF(TRIM($B402&amp;$C402)="","",IF(N($M402)=0,IF((N($Q402)+N($R402)+N($S402))=0,"—未填单价","未填单价，已收 "&amp;TEXT((N($Q402)+N($R402)+N($S402)),"#,##0.00")),IF(N($W402)&gt;0.005,"欠 "&amp;TEXT(N($W402),"#,##0.00")&amp;IF(N($T402)&gt;0,"（开票未到账 "&amp;TEXT(N($T402),"#,##0.00")&amp;"）","")&amp;IF(N($V402)&gt;0,"（未开票 "&amp;TEXT(N($V402),"#,##0.00")&amp;"）",""),IF(N($W402)&lt;-0.005,"多收 "&amp;TEXT(-N($W402),"#,##0.00"),"✔ 已结清")))&amp;IF(N($U402)&gt;0,"｜到账未开票 "&amp;TEXT(N($U402),"#,##0.00")&amp;"，待补票","")&amp;IF(N($R402)&gt;0,"｜收现 "&amp;TEXT(N($R402),"#,##0.00"),"")&amp;IF(N($S402)&gt;0,"｜收款不开票 "&amp;TEXT(N($S402),"#,##0.00"),""))</f>
        <v/>
      </c>
      <c r="Y402" s="312"/>
      <c r="AC402" s="267" t="str">
        <f aca="false">IF(OR(N($O402)=0,N($AB402)=0),"",ROUND(N($O402)/(1+N($AB402))*N($AB402),2))</f>
        <v/>
      </c>
      <c r="AD402" s="312"/>
      <c r="AE402" s="312"/>
      <c r="AF402" s="270" t="str">
        <f aca="false">IF($AN402="","",IF($AN402=1,IF($AO402&gt;=1,"一次性·已到收款期","一次性·未到期"),$AE402&amp;" 第"&amp;$AO402&amp;"/"&amp;$AN402&amp;"期"))</f>
        <v/>
      </c>
      <c r="AG402" s="268" t="str">
        <f aca="false">IF(OR($AN402="",N($M402)=0),"",ROUND(N($K402)*$AO402/$AN402,2)+N($L402))</f>
        <v/>
      </c>
      <c r="AH402" s="268" t="str">
        <f aca="false">IF($AG402="","",MAX(0,ROUND($AG402-(N($Q402)+N($R402)+N($S402)),2)))</f>
        <v/>
      </c>
      <c r="AI402" s="268" t="str">
        <f aca="false">IF(OR(TRIM($B402&amp;$C402)="",NOT(ISNUMBER($D402))),"",SUMIFS($W$3:$W$1001,$AK$3:$AK$1001,$AK402,$D$3:$D$1001,"&lt;"&amp;$D402))</f>
        <v/>
      </c>
      <c r="AJ402" s="268" t="str">
        <f aca="false">IF(TRIM($B402&amp;$C402)="","",SUMIFS($W$3:$W$1001,$AK$3:$AK$1001,$AK402))</f>
        <v/>
      </c>
      <c r="AK402" s="270" t="str">
        <f aca="false">IF(TRIM($B402&amp;$C402)="","",TRIM($B402)&amp;"｜"&amp;TRIM($C402))</f>
        <v/>
      </c>
      <c r="AL402" s="268" t="str">
        <f aca="false">IF(TRIM($B402&amp;$C402)="","",MIN(N($O402),N($Q402)))</f>
        <v/>
      </c>
      <c r="AM402" s="271" t="str">
        <f aca="false">IF(ISNUMBER($D402),YEAR($D402),"")</f>
        <v/>
      </c>
      <c r="AN402" s="271" t="str">
        <f aca="false">IF(OR(TRIM($B402&amp;$C402)="",NOT(ISNUMBER($D402)),NOT(ISNUMBER($E402))),"",IF($E402&lt;$D402,"",IF(IF($AE402="半年付",2,IF($AE402="季度付",4,IF($AE402="月付",12,IF($AE402="半月付",24,1))))=1,1,MAX(1,ROUND(($E402-$D402+1)/365*IF($AE402="半年付",2,IF($AE402="季度付",4,IF($AE402="月付",12,IF($AE402="半月付",24,1)))),0)))))</f>
        <v/>
      </c>
      <c r="AO402" s="271" t="str">
        <f aca="true">IF($AN402="","",MIN($AN402,MAX(0,INT((TODAY()-付款宽限天数-$D402)/(($E402-$D402+1)/$AN402))+1)))</f>
        <v/>
      </c>
    </row>
    <row r="403" customFormat="false" ht="18" hidden="false" customHeight="false" outlineLevel="0" collapsed="false">
      <c r="F403" s="200" t="str">
        <f aca="true">IF(TRIM($B403&amp;$C403)="","",IF(OR(ISNUMBER(SEARCH("未",$A403)),ISNUMBER(SEARCH("送出",$A403)),AND(TRIM($A403)="",NOT(ISNUMBER($D403)),N($H403)=0)),"【合同未回】","")&amp;IF(NOT(ISNUMBER($E403)),IF(OR(ISNUMBER(SEARCH("未",$A403)),ISNUMBER(SEARCH("送出",$A403)),AND(TRIM($A403)="",NOT(ISNUMBER($D403)),N($H403)=0)),"","【未填合同期】"),IF($E403&lt;TODAY(),"【已到期】",IF($E403-TODAY()&lt;=提醒天数,"【即将到期，剩余"&amp;($E403-TODAY())&amp;"天】","【正常】")))&amp;IF(OR($AD403="安装免保",$AD403="技术免保",$AD403="质保期内"),"【"&amp;$AD403&amp;"】",""))</f>
        <v/>
      </c>
      <c r="K403" s="267" t="str">
        <f aca="false">IF(OR(N($H403)=0,N($I403)=0),"",ROUND(N($H403)*N($I403)*IF(N($J403)=0,1,N($J403)),2))</f>
        <v/>
      </c>
      <c r="M403" s="267" t="str">
        <f aca="false">IF(TRIM($B403&amp;$C403)="","",IF(AND(N($K403)=0,N($L403)=0),"",ROUND(N($K403)+N($L403),2)))</f>
        <v/>
      </c>
      <c r="S403" s="267"/>
      <c r="T403" s="268" t="str">
        <f aca="false">IF(TRIM($B403&amp;$C403)="","",IF(N($O403)=0,"",MAX(0,MIN(N($O403)-N($Q403),N($W403)))))</f>
        <v/>
      </c>
      <c r="U403" s="268" t="str">
        <f aca="false">IF(TRIM($B403&amp;$C403)="","",IF(N($Q403)&lt;=N($O403),"",N($Q403)-N($O403)))</f>
        <v/>
      </c>
      <c r="V403" s="268" t="str">
        <f aca="false">IF(OR(TRIM($B403&amp;$C403)="",$W403=""),"",MAX(0,N($W403))-N($T403))</f>
        <v/>
      </c>
      <c r="W403" s="268" t="str">
        <f aca="false">IF(TRIM($B403&amp;$C403)="","",IF(AND(N($M403)=0,N($Q403)+N($R403)+N($S403)=0),"",ROUND(N($M403)-N($Q403)-N($R403)-N($S403),2)))</f>
        <v/>
      </c>
      <c r="X403" s="269" t="str">
        <f aca="false">IF(TRIM($B403&amp;$C403)="","",IF(N($M403)=0,IF((N($Q403)+N($R403)+N($S403))=0,"—未填单价","未填单价，已收 "&amp;TEXT((N($Q403)+N($R403)+N($S403)),"#,##0.00")),IF(N($W403)&gt;0.005,"欠 "&amp;TEXT(N($W403),"#,##0.00")&amp;IF(N($T403)&gt;0,"（开票未到账 "&amp;TEXT(N($T403),"#,##0.00")&amp;"）","")&amp;IF(N($V403)&gt;0,"（未开票 "&amp;TEXT(N($V403),"#,##0.00")&amp;"）",""),IF(N($W403)&lt;-0.005,"多收 "&amp;TEXT(-N($W403),"#,##0.00"),"✔ 已结清")))&amp;IF(N($U403)&gt;0,"｜到账未开票 "&amp;TEXT(N($U403),"#,##0.00")&amp;"，待补票","")&amp;IF(N($R403)&gt;0,"｜收现 "&amp;TEXT(N($R403),"#,##0.00"),"")&amp;IF(N($S403)&gt;0,"｜收款不开票 "&amp;TEXT(N($S403),"#,##0.00"),""))</f>
        <v/>
      </c>
      <c r="Y403" s="312"/>
      <c r="AC403" s="267" t="str">
        <f aca="false">IF(OR(N($O403)=0,N($AB403)=0),"",ROUND(N($O403)/(1+N($AB403))*N($AB403),2))</f>
        <v/>
      </c>
      <c r="AD403" s="312"/>
      <c r="AE403" s="312"/>
      <c r="AF403" s="270" t="str">
        <f aca="false">IF($AN403="","",IF($AN403=1,IF($AO403&gt;=1,"一次性·已到收款期","一次性·未到期"),$AE403&amp;" 第"&amp;$AO403&amp;"/"&amp;$AN403&amp;"期"))</f>
        <v/>
      </c>
      <c r="AG403" s="268" t="str">
        <f aca="false">IF(OR($AN403="",N($M403)=0),"",ROUND(N($K403)*$AO403/$AN403,2)+N($L403))</f>
        <v/>
      </c>
      <c r="AH403" s="268" t="str">
        <f aca="false">IF($AG403="","",MAX(0,ROUND($AG403-(N($Q403)+N($R403)+N($S403)),2)))</f>
        <v/>
      </c>
      <c r="AI403" s="268" t="str">
        <f aca="false">IF(OR(TRIM($B403&amp;$C403)="",NOT(ISNUMBER($D403))),"",SUMIFS($W$3:$W$1001,$AK$3:$AK$1001,$AK403,$D$3:$D$1001,"&lt;"&amp;$D403))</f>
        <v/>
      </c>
      <c r="AJ403" s="268" t="str">
        <f aca="false">IF(TRIM($B403&amp;$C403)="","",SUMIFS($W$3:$W$1001,$AK$3:$AK$1001,$AK403))</f>
        <v/>
      </c>
      <c r="AK403" s="270" t="str">
        <f aca="false">IF(TRIM($B403&amp;$C403)="","",TRIM($B403)&amp;"｜"&amp;TRIM($C403))</f>
        <v/>
      </c>
      <c r="AL403" s="268" t="str">
        <f aca="false">IF(TRIM($B403&amp;$C403)="","",MIN(N($O403),N($Q403)))</f>
        <v/>
      </c>
      <c r="AM403" s="271" t="str">
        <f aca="false">IF(ISNUMBER($D403),YEAR($D403),"")</f>
        <v/>
      </c>
      <c r="AN403" s="271" t="str">
        <f aca="false">IF(OR(TRIM($B403&amp;$C403)="",NOT(ISNUMBER($D403)),NOT(ISNUMBER($E403))),"",IF($E403&lt;$D403,"",IF(IF($AE403="半年付",2,IF($AE403="季度付",4,IF($AE403="月付",12,IF($AE403="半月付",24,1))))=1,1,MAX(1,ROUND(($E403-$D403+1)/365*IF($AE403="半年付",2,IF($AE403="季度付",4,IF($AE403="月付",12,IF($AE403="半月付",24,1)))),0)))))</f>
        <v/>
      </c>
      <c r="AO403" s="271" t="str">
        <f aca="true">IF($AN403="","",MIN($AN403,MAX(0,INT((TODAY()-付款宽限天数-$D403)/(($E403-$D403+1)/$AN403))+1)))</f>
        <v/>
      </c>
    </row>
    <row r="404" customFormat="false" ht="18" hidden="false" customHeight="false" outlineLevel="0" collapsed="false">
      <c r="F404" s="200" t="str">
        <f aca="true">IF(TRIM($B404&amp;$C404)="","",IF(OR(ISNUMBER(SEARCH("未",$A404)),ISNUMBER(SEARCH("送出",$A404)),AND(TRIM($A404)="",NOT(ISNUMBER($D404)),N($H404)=0)),"【合同未回】","")&amp;IF(NOT(ISNUMBER($E404)),IF(OR(ISNUMBER(SEARCH("未",$A404)),ISNUMBER(SEARCH("送出",$A404)),AND(TRIM($A404)="",NOT(ISNUMBER($D404)),N($H404)=0)),"","【未填合同期】"),IF($E404&lt;TODAY(),"【已到期】",IF($E404-TODAY()&lt;=提醒天数,"【即将到期，剩余"&amp;($E404-TODAY())&amp;"天】","【正常】")))&amp;IF(OR($AD404="安装免保",$AD404="技术免保",$AD404="质保期内"),"【"&amp;$AD404&amp;"】",""))</f>
        <v/>
      </c>
      <c r="K404" s="267" t="str">
        <f aca="false">IF(OR(N($H404)=0,N($I404)=0),"",ROUND(N($H404)*N($I404)*IF(N($J404)=0,1,N($J404)),2))</f>
        <v/>
      </c>
      <c r="M404" s="267" t="str">
        <f aca="false">IF(TRIM($B404&amp;$C404)="","",IF(AND(N($K404)=0,N($L404)=0),"",ROUND(N($K404)+N($L404),2)))</f>
        <v/>
      </c>
      <c r="S404" s="267"/>
      <c r="T404" s="268" t="str">
        <f aca="false">IF(TRIM($B404&amp;$C404)="","",IF(N($O404)=0,"",MAX(0,MIN(N($O404)-N($Q404),N($W404)))))</f>
        <v/>
      </c>
      <c r="U404" s="268" t="str">
        <f aca="false">IF(TRIM($B404&amp;$C404)="","",IF(N($Q404)&lt;=N($O404),"",N($Q404)-N($O404)))</f>
        <v/>
      </c>
      <c r="V404" s="268" t="str">
        <f aca="false">IF(OR(TRIM($B404&amp;$C404)="",$W404=""),"",MAX(0,N($W404))-N($T404))</f>
        <v/>
      </c>
      <c r="W404" s="268" t="str">
        <f aca="false">IF(TRIM($B404&amp;$C404)="","",IF(AND(N($M404)=0,N($Q404)+N($R404)+N($S404)=0),"",ROUND(N($M404)-N($Q404)-N($R404)-N($S404),2)))</f>
        <v/>
      </c>
      <c r="X404" s="269" t="str">
        <f aca="false">IF(TRIM($B404&amp;$C404)="","",IF(N($M404)=0,IF((N($Q404)+N($R404)+N($S404))=0,"—未填单价","未填单价，已收 "&amp;TEXT((N($Q404)+N($R404)+N($S404)),"#,##0.00")),IF(N($W404)&gt;0.005,"欠 "&amp;TEXT(N($W404),"#,##0.00")&amp;IF(N($T404)&gt;0,"（开票未到账 "&amp;TEXT(N($T404),"#,##0.00")&amp;"）","")&amp;IF(N($V404)&gt;0,"（未开票 "&amp;TEXT(N($V404),"#,##0.00")&amp;"）",""),IF(N($W404)&lt;-0.005,"多收 "&amp;TEXT(-N($W404),"#,##0.00"),"✔ 已结清")))&amp;IF(N($U404)&gt;0,"｜到账未开票 "&amp;TEXT(N($U404),"#,##0.00")&amp;"，待补票","")&amp;IF(N($R404)&gt;0,"｜收现 "&amp;TEXT(N($R404),"#,##0.00"),"")&amp;IF(N($S404)&gt;0,"｜收款不开票 "&amp;TEXT(N($S404),"#,##0.00"),""))</f>
        <v/>
      </c>
      <c r="Y404" s="312"/>
      <c r="AC404" s="267" t="str">
        <f aca="false">IF(OR(N($O404)=0,N($AB404)=0),"",ROUND(N($O404)/(1+N($AB404))*N($AB404),2))</f>
        <v/>
      </c>
      <c r="AD404" s="312"/>
      <c r="AE404" s="312"/>
      <c r="AF404" s="270" t="str">
        <f aca="false">IF($AN404="","",IF($AN404=1,IF($AO404&gt;=1,"一次性·已到收款期","一次性·未到期"),$AE404&amp;" 第"&amp;$AO404&amp;"/"&amp;$AN404&amp;"期"))</f>
        <v/>
      </c>
      <c r="AG404" s="268" t="str">
        <f aca="false">IF(OR($AN404="",N($M404)=0),"",ROUND(N($K404)*$AO404/$AN404,2)+N($L404))</f>
        <v/>
      </c>
      <c r="AH404" s="268" t="str">
        <f aca="false">IF($AG404="","",MAX(0,ROUND($AG404-(N($Q404)+N($R404)+N($S404)),2)))</f>
        <v/>
      </c>
      <c r="AI404" s="268" t="str">
        <f aca="false">IF(OR(TRIM($B404&amp;$C404)="",NOT(ISNUMBER($D404))),"",SUMIFS($W$3:$W$1001,$AK$3:$AK$1001,$AK404,$D$3:$D$1001,"&lt;"&amp;$D404))</f>
        <v/>
      </c>
      <c r="AJ404" s="268" t="str">
        <f aca="false">IF(TRIM($B404&amp;$C404)="","",SUMIFS($W$3:$W$1001,$AK$3:$AK$1001,$AK404))</f>
        <v/>
      </c>
      <c r="AK404" s="270" t="str">
        <f aca="false">IF(TRIM($B404&amp;$C404)="","",TRIM($B404)&amp;"｜"&amp;TRIM($C404))</f>
        <v/>
      </c>
      <c r="AL404" s="268" t="str">
        <f aca="false">IF(TRIM($B404&amp;$C404)="","",MIN(N($O404),N($Q404)))</f>
        <v/>
      </c>
      <c r="AM404" s="271" t="str">
        <f aca="false">IF(ISNUMBER($D404),YEAR($D404),"")</f>
        <v/>
      </c>
      <c r="AN404" s="271" t="str">
        <f aca="false">IF(OR(TRIM($B404&amp;$C404)="",NOT(ISNUMBER($D404)),NOT(ISNUMBER($E404))),"",IF($E404&lt;$D404,"",IF(IF($AE404="半年付",2,IF($AE404="季度付",4,IF($AE404="月付",12,IF($AE404="半月付",24,1))))=1,1,MAX(1,ROUND(($E404-$D404+1)/365*IF($AE404="半年付",2,IF($AE404="季度付",4,IF($AE404="月付",12,IF($AE404="半月付",24,1)))),0)))))</f>
        <v/>
      </c>
      <c r="AO404" s="271" t="str">
        <f aca="true">IF($AN404="","",MIN($AN404,MAX(0,INT((TODAY()-付款宽限天数-$D404)/(($E404-$D404+1)/$AN404))+1)))</f>
        <v/>
      </c>
    </row>
    <row r="405" customFormat="false" ht="18" hidden="false" customHeight="false" outlineLevel="0" collapsed="false">
      <c r="F405" s="200" t="str">
        <f aca="true">IF(TRIM($B405&amp;$C405)="","",IF(OR(ISNUMBER(SEARCH("未",$A405)),ISNUMBER(SEARCH("送出",$A405)),AND(TRIM($A405)="",NOT(ISNUMBER($D405)),N($H405)=0)),"【合同未回】","")&amp;IF(NOT(ISNUMBER($E405)),IF(OR(ISNUMBER(SEARCH("未",$A405)),ISNUMBER(SEARCH("送出",$A405)),AND(TRIM($A405)="",NOT(ISNUMBER($D405)),N($H405)=0)),"","【未填合同期】"),IF($E405&lt;TODAY(),"【已到期】",IF($E405-TODAY()&lt;=提醒天数,"【即将到期，剩余"&amp;($E405-TODAY())&amp;"天】","【正常】")))&amp;IF(OR($AD405="安装免保",$AD405="技术免保",$AD405="质保期内"),"【"&amp;$AD405&amp;"】",""))</f>
        <v/>
      </c>
      <c r="K405" s="267" t="str">
        <f aca="false">IF(OR(N($H405)=0,N($I405)=0),"",ROUND(N($H405)*N($I405)*IF(N($J405)=0,1,N($J405)),2))</f>
        <v/>
      </c>
      <c r="M405" s="267" t="str">
        <f aca="false">IF(TRIM($B405&amp;$C405)="","",IF(AND(N($K405)=0,N($L405)=0),"",ROUND(N($K405)+N($L405),2)))</f>
        <v/>
      </c>
      <c r="S405" s="267"/>
      <c r="T405" s="268" t="str">
        <f aca="false">IF(TRIM($B405&amp;$C405)="","",IF(N($O405)=0,"",MAX(0,MIN(N($O405)-N($Q405),N($W405)))))</f>
        <v/>
      </c>
      <c r="U405" s="268" t="str">
        <f aca="false">IF(TRIM($B405&amp;$C405)="","",IF(N($Q405)&lt;=N($O405),"",N($Q405)-N($O405)))</f>
        <v/>
      </c>
      <c r="V405" s="268" t="str">
        <f aca="false">IF(OR(TRIM($B405&amp;$C405)="",$W405=""),"",MAX(0,N($W405))-N($T405))</f>
        <v/>
      </c>
      <c r="W405" s="268" t="str">
        <f aca="false">IF(TRIM($B405&amp;$C405)="","",IF(AND(N($M405)=0,N($Q405)+N($R405)+N($S405)=0),"",ROUND(N($M405)-N($Q405)-N($R405)-N($S405),2)))</f>
        <v/>
      </c>
      <c r="X405" s="269" t="str">
        <f aca="false">IF(TRIM($B405&amp;$C405)="","",IF(N($M405)=0,IF((N($Q405)+N($R405)+N($S405))=0,"—未填单价","未填单价，已收 "&amp;TEXT((N($Q405)+N($R405)+N($S405)),"#,##0.00")),IF(N($W405)&gt;0.005,"欠 "&amp;TEXT(N($W405),"#,##0.00")&amp;IF(N($T405)&gt;0,"（开票未到账 "&amp;TEXT(N($T405),"#,##0.00")&amp;"）","")&amp;IF(N($V405)&gt;0,"（未开票 "&amp;TEXT(N($V405),"#,##0.00")&amp;"）",""),IF(N($W405)&lt;-0.005,"多收 "&amp;TEXT(-N($W405),"#,##0.00"),"✔ 已结清")))&amp;IF(N($U405)&gt;0,"｜到账未开票 "&amp;TEXT(N($U405),"#,##0.00")&amp;"，待补票","")&amp;IF(N($R405)&gt;0,"｜收现 "&amp;TEXT(N($R405),"#,##0.00"),"")&amp;IF(N($S405)&gt;0,"｜收款不开票 "&amp;TEXT(N($S405),"#,##0.00"),""))</f>
        <v/>
      </c>
      <c r="Y405" s="312"/>
      <c r="AC405" s="267" t="str">
        <f aca="false">IF(OR(N($O405)=0,N($AB405)=0),"",ROUND(N($O405)/(1+N($AB405))*N($AB405),2))</f>
        <v/>
      </c>
      <c r="AD405" s="312"/>
      <c r="AE405" s="312"/>
      <c r="AF405" s="270" t="str">
        <f aca="false">IF($AN405="","",IF($AN405=1,IF($AO405&gt;=1,"一次性·已到收款期","一次性·未到期"),$AE405&amp;" 第"&amp;$AO405&amp;"/"&amp;$AN405&amp;"期"))</f>
        <v/>
      </c>
      <c r="AG405" s="268" t="str">
        <f aca="false">IF(OR($AN405="",N($M405)=0),"",ROUND(N($K405)*$AO405/$AN405,2)+N($L405))</f>
        <v/>
      </c>
      <c r="AH405" s="268" t="str">
        <f aca="false">IF($AG405="","",MAX(0,ROUND($AG405-(N($Q405)+N($R405)+N($S405)),2)))</f>
        <v/>
      </c>
      <c r="AI405" s="268" t="str">
        <f aca="false">IF(OR(TRIM($B405&amp;$C405)="",NOT(ISNUMBER($D405))),"",SUMIFS($W$3:$W$1001,$AK$3:$AK$1001,$AK405,$D$3:$D$1001,"&lt;"&amp;$D405))</f>
        <v/>
      </c>
      <c r="AJ405" s="268" t="str">
        <f aca="false">IF(TRIM($B405&amp;$C405)="","",SUMIFS($W$3:$W$1001,$AK$3:$AK$1001,$AK405))</f>
        <v/>
      </c>
      <c r="AK405" s="270" t="str">
        <f aca="false">IF(TRIM($B405&amp;$C405)="","",TRIM($B405)&amp;"｜"&amp;TRIM($C405))</f>
        <v/>
      </c>
      <c r="AL405" s="268" t="str">
        <f aca="false">IF(TRIM($B405&amp;$C405)="","",MIN(N($O405),N($Q405)))</f>
        <v/>
      </c>
      <c r="AM405" s="271" t="str">
        <f aca="false">IF(ISNUMBER($D405),YEAR($D405),"")</f>
        <v/>
      </c>
      <c r="AN405" s="271" t="str">
        <f aca="false">IF(OR(TRIM($B405&amp;$C405)="",NOT(ISNUMBER($D405)),NOT(ISNUMBER($E405))),"",IF($E405&lt;$D405,"",IF(IF($AE405="半年付",2,IF($AE405="季度付",4,IF($AE405="月付",12,IF($AE405="半月付",24,1))))=1,1,MAX(1,ROUND(($E405-$D405+1)/365*IF($AE405="半年付",2,IF($AE405="季度付",4,IF($AE405="月付",12,IF($AE405="半月付",24,1)))),0)))))</f>
        <v/>
      </c>
      <c r="AO405" s="271" t="str">
        <f aca="true">IF($AN405="","",MIN($AN405,MAX(0,INT((TODAY()-付款宽限天数-$D405)/(($E405-$D405+1)/$AN405))+1)))</f>
        <v/>
      </c>
    </row>
    <row r="406" customFormat="false" ht="18" hidden="false" customHeight="false" outlineLevel="0" collapsed="false">
      <c r="F406" s="200" t="str">
        <f aca="true">IF(TRIM($B406&amp;$C406)="","",IF(OR(ISNUMBER(SEARCH("未",$A406)),ISNUMBER(SEARCH("送出",$A406)),AND(TRIM($A406)="",NOT(ISNUMBER($D406)),N($H406)=0)),"【合同未回】","")&amp;IF(NOT(ISNUMBER($E406)),IF(OR(ISNUMBER(SEARCH("未",$A406)),ISNUMBER(SEARCH("送出",$A406)),AND(TRIM($A406)="",NOT(ISNUMBER($D406)),N($H406)=0)),"","【未填合同期】"),IF($E406&lt;TODAY(),"【已到期】",IF($E406-TODAY()&lt;=提醒天数,"【即将到期，剩余"&amp;($E406-TODAY())&amp;"天】","【正常】")))&amp;IF(OR($AD406="安装免保",$AD406="技术免保",$AD406="质保期内"),"【"&amp;$AD406&amp;"】",""))</f>
        <v/>
      </c>
      <c r="K406" s="267" t="str">
        <f aca="false">IF(OR(N($H406)=0,N($I406)=0),"",ROUND(N($H406)*N($I406)*IF(N($J406)=0,1,N($J406)),2))</f>
        <v/>
      </c>
      <c r="M406" s="267" t="str">
        <f aca="false">IF(TRIM($B406&amp;$C406)="","",IF(AND(N($K406)=0,N($L406)=0),"",ROUND(N($K406)+N($L406),2)))</f>
        <v/>
      </c>
      <c r="S406" s="267"/>
      <c r="T406" s="268" t="str">
        <f aca="false">IF(TRIM($B406&amp;$C406)="","",IF(N($O406)=0,"",MAX(0,MIN(N($O406)-N($Q406),N($W406)))))</f>
        <v/>
      </c>
      <c r="U406" s="268" t="str">
        <f aca="false">IF(TRIM($B406&amp;$C406)="","",IF(N($Q406)&lt;=N($O406),"",N($Q406)-N($O406)))</f>
        <v/>
      </c>
      <c r="V406" s="268" t="str">
        <f aca="false">IF(OR(TRIM($B406&amp;$C406)="",$W406=""),"",MAX(0,N($W406))-N($T406))</f>
        <v/>
      </c>
      <c r="W406" s="268" t="str">
        <f aca="false">IF(TRIM($B406&amp;$C406)="","",IF(AND(N($M406)=0,N($Q406)+N($R406)+N($S406)=0),"",ROUND(N($M406)-N($Q406)-N($R406)-N($S406),2)))</f>
        <v/>
      </c>
      <c r="X406" s="269" t="str">
        <f aca="false">IF(TRIM($B406&amp;$C406)="","",IF(N($M406)=0,IF((N($Q406)+N($R406)+N($S406))=0,"—未填单价","未填单价，已收 "&amp;TEXT((N($Q406)+N($R406)+N($S406)),"#,##0.00")),IF(N($W406)&gt;0.005,"欠 "&amp;TEXT(N($W406),"#,##0.00")&amp;IF(N($T406)&gt;0,"（开票未到账 "&amp;TEXT(N($T406),"#,##0.00")&amp;"）","")&amp;IF(N($V406)&gt;0,"（未开票 "&amp;TEXT(N($V406),"#,##0.00")&amp;"）",""),IF(N($W406)&lt;-0.005,"多收 "&amp;TEXT(-N($W406),"#,##0.00"),"✔ 已结清")))&amp;IF(N($U406)&gt;0,"｜到账未开票 "&amp;TEXT(N($U406),"#,##0.00")&amp;"，待补票","")&amp;IF(N($R406)&gt;0,"｜收现 "&amp;TEXT(N($R406),"#,##0.00"),"")&amp;IF(N($S406)&gt;0,"｜收款不开票 "&amp;TEXT(N($S406),"#,##0.00"),""))</f>
        <v/>
      </c>
      <c r="Y406" s="312"/>
      <c r="AC406" s="267" t="str">
        <f aca="false">IF(OR(N($O406)=0,N($AB406)=0),"",ROUND(N($O406)/(1+N($AB406))*N($AB406),2))</f>
        <v/>
      </c>
      <c r="AD406" s="312"/>
      <c r="AE406" s="312"/>
      <c r="AF406" s="270" t="str">
        <f aca="false">IF($AN406="","",IF($AN406=1,IF($AO406&gt;=1,"一次性·已到收款期","一次性·未到期"),$AE406&amp;" 第"&amp;$AO406&amp;"/"&amp;$AN406&amp;"期"))</f>
        <v/>
      </c>
      <c r="AG406" s="268" t="str">
        <f aca="false">IF(OR($AN406="",N($M406)=0),"",ROUND(N($K406)*$AO406/$AN406,2)+N($L406))</f>
        <v/>
      </c>
      <c r="AH406" s="268" t="str">
        <f aca="false">IF($AG406="","",MAX(0,ROUND($AG406-(N($Q406)+N($R406)+N($S406)),2)))</f>
        <v/>
      </c>
      <c r="AI406" s="268" t="str">
        <f aca="false">IF(OR(TRIM($B406&amp;$C406)="",NOT(ISNUMBER($D406))),"",SUMIFS($W$3:$W$1001,$AK$3:$AK$1001,$AK406,$D$3:$D$1001,"&lt;"&amp;$D406))</f>
        <v/>
      </c>
      <c r="AJ406" s="268" t="str">
        <f aca="false">IF(TRIM($B406&amp;$C406)="","",SUMIFS($W$3:$W$1001,$AK$3:$AK$1001,$AK406))</f>
        <v/>
      </c>
      <c r="AK406" s="270" t="str">
        <f aca="false">IF(TRIM($B406&amp;$C406)="","",TRIM($B406)&amp;"｜"&amp;TRIM($C406))</f>
        <v/>
      </c>
      <c r="AL406" s="268" t="str">
        <f aca="false">IF(TRIM($B406&amp;$C406)="","",MIN(N($O406),N($Q406)))</f>
        <v/>
      </c>
      <c r="AM406" s="271" t="str">
        <f aca="false">IF(ISNUMBER($D406),YEAR($D406),"")</f>
        <v/>
      </c>
      <c r="AN406" s="271" t="str">
        <f aca="false">IF(OR(TRIM($B406&amp;$C406)="",NOT(ISNUMBER($D406)),NOT(ISNUMBER($E406))),"",IF($E406&lt;$D406,"",IF(IF($AE406="半年付",2,IF($AE406="季度付",4,IF($AE406="月付",12,IF($AE406="半月付",24,1))))=1,1,MAX(1,ROUND(($E406-$D406+1)/365*IF($AE406="半年付",2,IF($AE406="季度付",4,IF($AE406="月付",12,IF($AE406="半月付",24,1)))),0)))))</f>
        <v/>
      </c>
      <c r="AO406" s="271" t="str">
        <f aca="true">IF($AN406="","",MIN($AN406,MAX(0,INT((TODAY()-付款宽限天数-$D406)/(($E406-$D406+1)/$AN406))+1)))</f>
        <v/>
      </c>
    </row>
    <row r="407" customFormat="false" ht="18" hidden="false" customHeight="false" outlineLevel="0" collapsed="false">
      <c r="F407" s="200" t="str">
        <f aca="true">IF(TRIM($B407&amp;$C407)="","",IF(OR(ISNUMBER(SEARCH("未",$A407)),ISNUMBER(SEARCH("送出",$A407)),AND(TRIM($A407)="",NOT(ISNUMBER($D407)),N($H407)=0)),"【合同未回】","")&amp;IF(NOT(ISNUMBER($E407)),IF(OR(ISNUMBER(SEARCH("未",$A407)),ISNUMBER(SEARCH("送出",$A407)),AND(TRIM($A407)="",NOT(ISNUMBER($D407)),N($H407)=0)),"","【未填合同期】"),IF($E407&lt;TODAY(),"【已到期】",IF($E407-TODAY()&lt;=提醒天数,"【即将到期，剩余"&amp;($E407-TODAY())&amp;"天】","【正常】")))&amp;IF(OR($AD407="安装免保",$AD407="技术免保",$AD407="质保期内"),"【"&amp;$AD407&amp;"】",""))</f>
        <v/>
      </c>
      <c r="K407" s="267" t="str">
        <f aca="false">IF(OR(N($H407)=0,N($I407)=0),"",ROUND(N($H407)*N($I407)*IF(N($J407)=0,1,N($J407)),2))</f>
        <v/>
      </c>
      <c r="M407" s="267" t="str">
        <f aca="false">IF(TRIM($B407&amp;$C407)="","",IF(AND(N($K407)=0,N($L407)=0),"",ROUND(N($K407)+N($L407),2)))</f>
        <v/>
      </c>
      <c r="S407" s="267"/>
      <c r="T407" s="268" t="str">
        <f aca="false">IF(TRIM($B407&amp;$C407)="","",IF(N($O407)=0,"",MAX(0,MIN(N($O407)-N($Q407),N($W407)))))</f>
        <v/>
      </c>
      <c r="U407" s="268" t="str">
        <f aca="false">IF(TRIM($B407&amp;$C407)="","",IF(N($Q407)&lt;=N($O407),"",N($Q407)-N($O407)))</f>
        <v/>
      </c>
      <c r="V407" s="268" t="str">
        <f aca="false">IF(OR(TRIM($B407&amp;$C407)="",$W407=""),"",MAX(0,N($W407))-N($T407))</f>
        <v/>
      </c>
      <c r="W407" s="268" t="str">
        <f aca="false">IF(TRIM($B407&amp;$C407)="","",IF(AND(N($M407)=0,N($Q407)+N($R407)+N($S407)=0),"",ROUND(N($M407)-N($Q407)-N($R407)-N($S407),2)))</f>
        <v/>
      </c>
      <c r="X407" s="269" t="str">
        <f aca="false">IF(TRIM($B407&amp;$C407)="","",IF(N($M407)=0,IF((N($Q407)+N($R407)+N($S407))=0,"—未填单价","未填单价，已收 "&amp;TEXT((N($Q407)+N($R407)+N($S407)),"#,##0.00")),IF(N($W407)&gt;0.005,"欠 "&amp;TEXT(N($W407),"#,##0.00")&amp;IF(N($T407)&gt;0,"（开票未到账 "&amp;TEXT(N($T407),"#,##0.00")&amp;"）","")&amp;IF(N($V407)&gt;0,"（未开票 "&amp;TEXT(N($V407),"#,##0.00")&amp;"）",""),IF(N($W407)&lt;-0.005,"多收 "&amp;TEXT(-N($W407),"#,##0.00"),"✔ 已结清")))&amp;IF(N($U407)&gt;0,"｜到账未开票 "&amp;TEXT(N($U407),"#,##0.00")&amp;"，待补票","")&amp;IF(N($R407)&gt;0,"｜收现 "&amp;TEXT(N($R407),"#,##0.00"),"")&amp;IF(N($S407)&gt;0,"｜收款不开票 "&amp;TEXT(N($S407),"#,##0.00"),""))</f>
        <v/>
      </c>
      <c r="Y407" s="312"/>
      <c r="AC407" s="267" t="str">
        <f aca="false">IF(OR(N($O407)=0,N($AB407)=0),"",ROUND(N($O407)/(1+N($AB407))*N($AB407),2))</f>
        <v/>
      </c>
      <c r="AD407" s="312"/>
      <c r="AE407" s="312"/>
      <c r="AF407" s="270" t="str">
        <f aca="false">IF($AN407="","",IF($AN407=1,IF($AO407&gt;=1,"一次性·已到收款期","一次性·未到期"),$AE407&amp;" 第"&amp;$AO407&amp;"/"&amp;$AN407&amp;"期"))</f>
        <v/>
      </c>
      <c r="AG407" s="268" t="str">
        <f aca="false">IF(OR($AN407="",N($M407)=0),"",ROUND(N($K407)*$AO407/$AN407,2)+N($L407))</f>
        <v/>
      </c>
      <c r="AH407" s="268" t="str">
        <f aca="false">IF($AG407="","",MAX(0,ROUND($AG407-(N($Q407)+N($R407)+N($S407)),2)))</f>
        <v/>
      </c>
      <c r="AI407" s="268" t="str">
        <f aca="false">IF(OR(TRIM($B407&amp;$C407)="",NOT(ISNUMBER($D407))),"",SUMIFS($W$3:$W$1001,$AK$3:$AK$1001,$AK407,$D$3:$D$1001,"&lt;"&amp;$D407))</f>
        <v/>
      </c>
      <c r="AJ407" s="268" t="str">
        <f aca="false">IF(TRIM($B407&amp;$C407)="","",SUMIFS($W$3:$W$1001,$AK$3:$AK$1001,$AK407))</f>
        <v/>
      </c>
      <c r="AK407" s="270" t="str">
        <f aca="false">IF(TRIM($B407&amp;$C407)="","",TRIM($B407)&amp;"｜"&amp;TRIM($C407))</f>
        <v/>
      </c>
      <c r="AL407" s="268" t="str">
        <f aca="false">IF(TRIM($B407&amp;$C407)="","",MIN(N($O407),N($Q407)))</f>
        <v/>
      </c>
      <c r="AM407" s="271" t="str">
        <f aca="false">IF(ISNUMBER($D407),YEAR($D407),"")</f>
        <v/>
      </c>
      <c r="AN407" s="271" t="str">
        <f aca="false">IF(OR(TRIM($B407&amp;$C407)="",NOT(ISNUMBER($D407)),NOT(ISNUMBER($E407))),"",IF($E407&lt;$D407,"",IF(IF($AE407="半年付",2,IF($AE407="季度付",4,IF($AE407="月付",12,IF($AE407="半月付",24,1))))=1,1,MAX(1,ROUND(($E407-$D407+1)/365*IF($AE407="半年付",2,IF($AE407="季度付",4,IF($AE407="月付",12,IF($AE407="半月付",24,1)))),0)))))</f>
        <v/>
      </c>
      <c r="AO407" s="271" t="str">
        <f aca="true">IF($AN407="","",MIN($AN407,MAX(0,INT((TODAY()-付款宽限天数-$D407)/(($E407-$D407+1)/$AN407))+1)))</f>
        <v/>
      </c>
    </row>
    <row r="408" customFormat="false" ht="18" hidden="false" customHeight="false" outlineLevel="0" collapsed="false">
      <c r="F408" s="200" t="str">
        <f aca="true">IF(TRIM($B408&amp;$C408)="","",IF(OR(ISNUMBER(SEARCH("未",$A408)),ISNUMBER(SEARCH("送出",$A408)),AND(TRIM($A408)="",NOT(ISNUMBER($D408)),N($H408)=0)),"【合同未回】","")&amp;IF(NOT(ISNUMBER($E408)),IF(OR(ISNUMBER(SEARCH("未",$A408)),ISNUMBER(SEARCH("送出",$A408)),AND(TRIM($A408)="",NOT(ISNUMBER($D408)),N($H408)=0)),"","【未填合同期】"),IF($E408&lt;TODAY(),"【已到期】",IF($E408-TODAY()&lt;=提醒天数,"【即将到期，剩余"&amp;($E408-TODAY())&amp;"天】","【正常】")))&amp;IF(OR($AD408="安装免保",$AD408="技术免保",$AD408="质保期内"),"【"&amp;$AD408&amp;"】",""))</f>
        <v/>
      </c>
      <c r="K408" s="267" t="str">
        <f aca="false">IF(OR(N($H408)=0,N($I408)=0),"",ROUND(N($H408)*N($I408)*IF(N($J408)=0,1,N($J408)),2))</f>
        <v/>
      </c>
      <c r="M408" s="267" t="str">
        <f aca="false">IF(TRIM($B408&amp;$C408)="","",IF(AND(N($K408)=0,N($L408)=0),"",ROUND(N($K408)+N($L408),2)))</f>
        <v/>
      </c>
      <c r="S408" s="267"/>
      <c r="T408" s="268" t="str">
        <f aca="false">IF(TRIM($B408&amp;$C408)="","",IF(N($O408)=0,"",MAX(0,MIN(N($O408)-N($Q408),N($W408)))))</f>
        <v/>
      </c>
      <c r="U408" s="268" t="str">
        <f aca="false">IF(TRIM($B408&amp;$C408)="","",IF(N($Q408)&lt;=N($O408),"",N($Q408)-N($O408)))</f>
        <v/>
      </c>
      <c r="V408" s="268" t="str">
        <f aca="false">IF(OR(TRIM($B408&amp;$C408)="",$W408=""),"",MAX(0,N($W408))-N($T408))</f>
        <v/>
      </c>
      <c r="W408" s="268" t="str">
        <f aca="false">IF(TRIM($B408&amp;$C408)="","",IF(AND(N($M408)=0,N($Q408)+N($R408)+N($S408)=0),"",ROUND(N($M408)-N($Q408)-N($R408)-N($S408),2)))</f>
        <v/>
      </c>
      <c r="X408" s="269" t="str">
        <f aca="false">IF(TRIM($B408&amp;$C408)="","",IF(N($M408)=0,IF((N($Q408)+N($R408)+N($S408))=0,"—未填单价","未填单价，已收 "&amp;TEXT((N($Q408)+N($R408)+N($S408)),"#,##0.00")),IF(N($W408)&gt;0.005,"欠 "&amp;TEXT(N($W408),"#,##0.00")&amp;IF(N($T408)&gt;0,"（开票未到账 "&amp;TEXT(N($T408),"#,##0.00")&amp;"）","")&amp;IF(N($V408)&gt;0,"（未开票 "&amp;TEXT(N($V408),"#,##0.00")&amp;"）",""),IF(N($W408)&lt;-0.005,"多收 "&amp;TEXT(-N($W408),"#,##0.00"),"✔ 已结清")))&amp;IF(N($U408)&gt;0,"｜到账未开票 "&amp;TEXT(N($U408),"#,##0.00")&amp;"，待补票","")&amp;IF(N($R408)&gt;0,"｜收现 "&amp;TEXT(N($R408),"#,##0.00"),"")&amp;IF(N($S408)&gt;0,"｜收款不开票 "&amp;TEXT(N($S408),"#,##0.00"),""))</f>
        <v/>
      </c>
      <c r="Y408" s="312"/>
      <c r="AC408" s="267" t="str">
        <f aca="false">IF(OR(N($O408)=0,N($AB408)=0),"",ROUND(N($O408)/(1+N($AB408))*N($AB408),2))</f>
        <v/>
      </c>
      <c r="AD408" s="312"/>
      <c r="AE408" s="312"/>
      <c r="AF408" s="270" t="str">
        <f aca="false">IF($AN408="","",IF($AN408=1,IF($AO408&gt;=1,"一次性·已到收款期","一次性·未到期"),$AE408&amp;" 第"&amp;$AO408&amp;"/"&amp;$AN408&amp;"期"))</f>
        <v/>
      </c>
      <c r="AG408" s="268" t="str">
        <f aca="false">IF(OR($AN408="",N($M408)=0),"",ROUND(N($K408)*$AO408/$AN408,2)+N($L408))</f>
        <v/>
      </c>
      <c r="AH408" s="268" t="str">
        <f aca="false">IF($AG408="","",MAX(0,ROUND($AG408-(N($Q408)+N($R408)+N($S408)),2)))</f>
        <v/>
      </c>
      <c r="AI408" s="268" t="str">
        <f aca="false">IF(OR(TRIM($B408&amp;$C408)="",NOT(ISNUMBER($D408))),"",SUMIFS($W$3:$W$1001,$AK$3:$AK$1001,$AK408,$D$3:$D$1001,"&lt;"&amp;$D408))</f>
        <v/>
      </c>
      <c r="AJ408" s="268" t="str">
        <f aca="false">IF(TRIM($B408&amp;$C408)="","",SUMIFS($W$3:$W$1001,$AK$3:$AK$1001,$AK408))</f>
        <v/>
      </c>
      <c r="AK408" s="270" t="str">
        <f aca="false">IF(TRIM($B408&amp;$C408)="","",TRIM($B408)&amp;"｜"&amp;TRIM($C408))</f>
        <v/>
      </c>
      <c r="AL408" s="268" t="str">
        <f aca="false">IF(TRIM($B408&amp;$C408)="","",MIN(N($O408),N($Q408)))</f>
        <v/>
      </c>
      <c r="AM408" s="271" t="str">
        <f aca="false">IF(ISNUMBER($D408),YEAR($D408),"")</f>
        <v/>
      </c>
      <c r="AN408" s="271" t="str">
        <f aca="false">IF(OR(TRIM($B408&amp;$C408)="",NOT(ISNUMBER($D408)),NOT(ISNUMBER($E408))),"",IF($E408&lt;$D408,"",IF(IF($AE408="半年付",2,IF($AE408="季度付",4,IF($AE408="月付",12,IF($AE408="半月付",24,1))))=1,1,MAX(1,ROUND(($E408-$D408+1)/365*IF($AE408="半年付",2,IF($AE408="季度付",4,IF($AE408="月付",12,IF($AE408="半月付",24,1)))),0)))))</f>
        <v/>
      </c>
      <c r="AO408" s="271" t="str">
        <f aca="true">IF($AN408="","",MIN($AN408,MAX(0,INT((TODAY()-付款宽限天数-$D408)/(($E408-$D408+1)/$AN408))+1)))</f>
        <v/>
      </c>
    </row>
    <row r="409" customFormat="false" ht="18" hidden="false" customHeight="false" outlineLevel="0" collapsed="false">
      <c r="F409" s="200" t="str">
        <f aca="true">IF(TRIM($B409&amp;$C409)="","",IF(OR(ISNUMBER(SEARCH("未",$A409)),ISNUMBER(SEARCH("送出",$A409)),AND(TRIM($A409)="",NOT(ISNUMBER($D409)),N($H409)=0)),"【合同未回】","")&amp;IF(NOT(ISNUMBER($E409)),IF(OR(ISNUMBER(SEARCH("未",$A409)),ISNUMBER(SEARCH("送出",$A409)),AND(TRIM($A409)="",NOT(ISNUMBER($D409)),N($H409)=0)),"","【未填合同期】"),IF($E409&lt;TODAY(),"【已到期】",IF($E409-TODAY()&lt;=提醒天数,"【即将到期，剩余"&amp;($E409-TODAY())&amp;"天】","【正常】")))&amp;IF(OR($AD409="安装免保",$AD409="技术免保",$AD409="质保期内"),"【"&amp;$AD409&amp;"】",""))</f>
        <v/>
      </c>
      <c r="K409" s="267" t="str">
        <f aca="false">IF(OR(N($H409)=0,N($I409)=0),"",ROUND(N($H409)*N($I409)*IF(N($J409)=0,1,N($J409)),2))</f>
        <v/>
      </c>
      <c r="M409" s="267" t="str">
        <f aca="false">IF(TRIM($B409&amp;$C409)="","",IF(AND(N($K409)=0,N($L409)=0),"",ROUND(N($K409)+N($L409),2)))</f>
        <v/>
      </c>
      <c r="S409" s="267"/>
      <c r="T409" s="268" t="str">
        <f aca="false">IF(TRIM($B409&amp;$C409)="","",IF(N($O409)=0,"",MAX(0,MIN(N($O409)-N($Q409),N($W409)))))</f>
        <v/>
      </c>
      <c r="U409" s="268" t="str">
        <f aca="false">IF(TRIM($B409&amp;$C409)="","",IF(N($Q409)&lt;=N($O409),"",N($Q409)-N($O409)))</f>
        <v/>
      </c>
      <c r="V409" s="268" t="str">
        <f aca="false">IF(OR(TRIM($B409&amp;$C409)="",$W409=""),"",MAX(0,N($W409))-N($T409))</f>
        <v/>
      </c>
      <c r="W409" s="268" t="str">
        <f aca="false">IF(TRIM($B409&amp;$C409)="","",IF(AND(N($M409)=0,N($Q409)+N($R409)+N($S409)=0),"",ROUND(N($M409)-N($Q409)-N($R409)-N($S409),2)))</f>
        <v/>
      </c>
      <c r="X409" s="269" t="str">
        <f aca="false">IF(TRIM($B409&amp;$C409)="","",IF(N($M409)=0,IF((N($Q409)+N($R409)+N($S409))=0,"—未填单价","未填单价，已收 "&amp;TEXT((N($Q409)+N($R409)+N($S409)),"#,##0.00")),IF(N($W409)&gt;0.005,"欠 "&amp;TEXT(N($W409),"#,##0.00")&amp;IF(N($T409)&gt;0,"（开票未到账 "&amp;TEXT(N($T409),"#,##0.00")&amp;"）","")&amp;IF(N($V409)&gt;0,"（未开票 "&amp;TEXT(N($V409),"#,##0.00")&amp;"）",""),IF(N($W409)&lt;-0.005,"多收 "&amp;TEXT(-N($W409),"#,##0.00"),"✔ 已结清")))&amp;IF(N($U409)&gt;0,"｜到账未开票 "&amp;TEXT(N($U409),"#,##0.00")&amp;"，待补票","")&amp;IF(N($R409)&gt;0,"｜收现 "&amp;TEXT(N($R409),"#,##0.00"),"")&amp;IF(N($S409)&gt;0,"｜收款不开票 "&amp;TEXT(N($S409),"#,##0.00"),""))</f>
        <v/>
      </c>
      <c r="Y409" s="312"/>
      <c r="AC409" s="267" t="str">
        <f aca="false">IF(OR(N($O409)=0,N($AB409)=0),"",ROUND(N($O409)/(1+N($AB409))*N($AB409),2))</f>
        <v/>
      </c>
      <c r="AD409" s="312"/>
      <c r="AE409" s="312"/>
      <c r="AF409" s="270" t="str">
        <f aca="false">IF($AN409="","",IF($AN409=1,IF($AO409&gt;=1,"一次性·已到收款期","一次性·未到期"),$AE409&amp;" 第"&amp;$AO409&amp;"/"&amp;$AN409&amp;"期"))</f>
        <v/>
      </c>
      <c r="AG409" s="268" t="str">
        <f aca="false">IF(OR($AN409="",N($M409)=0),"",ROUND(N($K409)*$AO409/$AN409,2)+N($L409))</f>
        <v/>
      </c>
      <c r="AH409" s="268" t="str">
        <f aca="false">IF($AG409="","",MAX(0,ROUND($AG409-(N($Q409)+N($R409)+N($S409)),2)))</f>
        <v/>
      </c>
      <c r="AI409" s="268" t="str">
        <f aca="false">IF(OR(TRIM($B409&amp;$C409)="",NOT(ISNUMBER($D409))),"",SUMIFS($W$3:$W$1001,$AK$3:$AK$1001,$AK409,$D$3:$D$1001,"&lt;"&amp;$D409))</f>
        <v/>
      </c>
      <c r="AJ409" s="268" t="str">
        <f aca="false">IF(TRIM($B409&amp;$C409)="","",SUMIFS($W$3:$W$1001,$AK$3:$AK$1001,$AK409))</f>
        <v/>
      </c>
      <c r="AK409" s="270" t="str">
        <f aca="false">IF(TRIM($B409&amp;$C409)="","",TRIM($B409)&amp;"｜"&amp;TRIM($C409))</f>
        <v/>
      </c>
      <c r="AL409" s="268" t="str">
        <f aca="false">IF(TRIM($B409&amp;$C409)="","",MIN(N($O409),N($Q409)))</f>
        <v/>
      </c>
      <c r="AM409" s="271" t="str">
        <f aca="false">IF(ISNUMBER($D409),YEAR($D409),"")</f>
        <v/>
      </c>
      <c r="AN409" s="271" t="str">
        <f aca="false">IF(OR(TRIM($B409&amp;$C409)="",NOT(ISNUMBER($D409)),NOT(ISNUMBER($E409))),"",IF($E409&lt;$D409,"",IF(IF($AE409="半年付",2,IF($AE409="季度付",4,IF($AE409="月付",12,IF($AE409="半月付",24,1))))=1,1,MAX(1,ROUND(($E409-$D409+1)/365*IF($AE409="半年付",2,IF($AE409="季度付",4,IF($AE409="月付",12,IF($AE409="半月付",24,1)))),0)))))</f>
        <v/>
      </c>
      <c r="AO409" s="271" t="str">
        <f aca="true">IF($AN409="","",MIN($AN409,MAX(0,INT((TODAY()-付款宽限天数-$D409)/(($E409-$D409+1)/$AN409))+1)))</f>
        <v/>
      </c>
    </row>
    <row r="410" customFormat="false" ht="18" hidden="false" customHeight="false" outlineLevel="0" collapsed="false">
      <c r="F410" s="200" t="str">
        <f aca="true">IF(TRIM($B410&amp;$C410)="","",IF(OR(ISNUMBER(SEARCH("未",$A410)),ISNUMBER(SEARCH("送出",$A410)),AND(TRIM($A410)="",NOT(ISNUMBER($D410)),N($H410)=0)),"【合同未回】","")&amp;IF(NOT(ISNUMBER($E410)),IF(OR(ISNUMBER(SEARCH("未",$A410)),ISNUMBER(SEARCH("送出",$A410)),AND(TRIM($A410)="",NOT(ISNUMBER($D410)),N($H410)=0)),"","【未填合同期】"),IF($E410&lt;TODAY(),"【已到期】",IF($E410-TODAY()&lt;=提醒天数,"【即将到期，剩余"&amp;($E410-TODAY())&amp;"天】","【正常】")))&amp;IF(OR($AD410="安装免保",$AD410="技术免保",$AD410="质保期内"),"【"&amp;$AD410&amp;"】",""))</f>
        <v/>
      </c>
      <c r="K410" s="267" t="str">
        <f aca="false">IF(OR(N($H410)=0,N($I410)=0),"",ROUND(N($H410)*N($I410)*IF(N($J410)=0,1,N($J410)),2))</f>
        <v/>
      </c>
      <c r="M410" s="267" t="str">
        <f aca="false">IF(TRIM($B410&amp;$C410)="","",IF(AND(N($K410)=0,N($L410)=0),"",ROUND(N($K410)+N($L410),2)))</f>
        <v/>
      </c>
      <c r="S410" s="267"/>
      <c r="T410" s="268" t="str">
        <f aca="false">IF(TRIM($B410&amp;$C410)="","",IF(N($O410)=0,"",MAX(0,MIN(N($O410)-N($Q410),N($W410)))))</f>
        <v/>
      </c>
      <c r="U410" s="268" t="str">
        <f aca="false">IF(TRIM($B410&amp;$C410)="","",IF(N($Q410)&lt;=N($O410),"",N($Q410)-N($O410)))</f>
        <v/>
      </c>
      <c r="V410" s="268" t="str">
        <f aca="false">IF(OR(TRIM($B410&amp;$C410)="",$W410=""),"",MAX(0,N($W410))-N($T410))</f>
        <v/>
      </c>
      <c r="W410" s="268" t="str">
        <f aca="false">IF(TRIM($B410&amp;$C410)="","",IF(AND(N($M410)=0,N($Q410)+N($R410)+N($S410)=0),"",ROUND(N($M410)-N($Q410)-N($R410)-N($S410),2)))</f>
        <v/>
      </c>
      <c r="X410" s="269" t="str">
        <f aca="false">IF(TRIM($B410&amp;$C410)="","",IF(N($M410)=0,IF((N($Q410)+N($R410)+N($S410))=0,"—未填单价","未填单价，已收 "&amp;TEXT((N($Q410)+N($R410)+N($S410)),"#,##0.00")),IF(N($W410)&gt;0.005,"欠 "&amp;TEXT(N($W410),"#,##0.00")&amp;IF(N($T410)&gt;0,"（开票未到账 "&amp;TEXT(N($T410),"#,##0.00")&amp;"）","")&amp;IF(N($V410)&gt;0,"（未开票 "&amp;TEXT(N($V410),"#,##0.00")&amp;"）",""),IF(N($W410)&lt;-0.005,"多收 "&amp;TEXT(-N($W410),"#,##0.00"),"✔ 已结清")))&amp;IF(N($U410)&gt;0,"｜到账未开票 "&amp;TEXT(N($U410),"#,##0.00")&amp;"，待补票","")&amp;IF(N($R410)&gt;0,"｜收现 "&amp;TEXT(N($R410),"#,##0.00"),"")&amp;IF(N($S410)&gt;0,"｜收款不开票 "&amp;TEXT(N($S410),"#,##0.00"),""))</f>
        <v/>
      </c>
      <c r="Y410" s="312"/>
      <c r="AC410" s="267" t="str">
        <f aca="false">IF(OR(N($O410)=0,N($AB410)=0),"",ROUND(N($O410)/(1+N($AB410))*N($AB410),2))</f>
        <v/>
      </c>
      <c r="AD410" s="312"/>
      <c r="AE410" s="312"/>
      <c r="AF410" s="270" t="str">
        <f aca="false">IF($AN410="","",IF($AN410=1,IF($AO410&gt;=1,"一次性·已到收款期","一次性·未到期"),$AE410&amp;" 第"&amp;$AO410&amp;"/"&amp;$AN410&amp;"期"))</f>
        <v/>
      </c>
      <c r="AG410" s="268" t="str">
        <f aca="false">IF(OR($AN410="",N($M410)=0),"",ROUND(N($K410)*$AO410/$AN410,2)+N($L410))</f>
        <v/>
      </c>
      <c r="AH410" s="268" t="str">
        <f aca="false">IF($AG410="","",MAX(0,ROUND($AG410-(N($Q410)+N($R410)+N($S410)),2)))</f>
        <v/>
      </c>
      <c r="AI410" s="268" t="str">
        <f aca="false">IF(OR(TRIM($B410&amp;$C410)="",NOT(ISNUMBER($D410))),"",SUMIFS($W$3:$W$1001,$AK$3:$AK$1001,$AK410,$D$3:$D$1001,"&lt;"&amp;$D410))</f>
        <v/>
      </c>
      <c r="AJ410" s="268" t="str">
        <f aca="false">IF(TRIM($B410&amp;$C410)="","",SUMIFS($W$3:$W$1001,$AK$3:$AK$1001,$AK410))</f>
        <v/>
      </c>
      <c r="AK410" s="270" t="str">
        <f aca="false">IF(TRIM($B410&amp;$C410)="","",TRIM($B410)&amp;"｜"&amp;TRIM($C410))</f>
        <v/>
      </c>
      <c r="AL410" s="268" t="str">
        <f aca="false">IF(TRIM($B410&amp;$C410)="","",MIN(N($O410),N($Q410)))</f>
        <v/>
      </c>
      <c r="AM410" s="271" t="str">
        <f aca="false">IF(ISNUMBER($D410),YEAR($D410),"")</f>
        <v/>
      </c>
      <c r="AN410" s="271" t="str">
        <f aca="false">IF(OR(TRIM($B410&amp;$C410)="",NOT(ISNUMBER($D410)),NOT(ISNUMBER($E410))),"",IF($E410&lt;$D410,"",IF(IF($AE410="半年付",2,IF($AE410="季度付",4,IF($AE410="月付",12,IF($AE410="半月付",24,1))))=1,1,MAX(1,ROUND(($E410-$D410+1)/365*IF($AE410="半年付",2,IF($AE410="季度付",4,IF($AE410="月付",12,IF($AE410="半月付",24,1)))),0)))))</f>
        <v/>
      </c>
      <c r="AO410" s="271" t="str">
        <f aca="true">IF($AN410="","",MIN($AN410,MAX(0,INT((TODAY()-付款宽限天数-$D410)/(($E410-$D410+1)/$AN410))+1)))</f>
        <v/>
      </c>
    </row>
    <row r="411" customFormat="false" ht="18" hidden="false" customHeight="false" outlineLevel="0" collapsed="false">
      <c r="F411" s="200" t="str">
        <f aca="true">IF(TRIM($B411&amp;$C411)="","",IF(OR(ISNUMBER(SEARCH("未",$A411)),ISNUMBER(SEARCH("送出",$A411)),AND(TRIM($A411)="",NOT(ISNUMBER($D411)),N($H411)=0)),"【合同未回】","")&amp;IF(NOT(ISNUMBER($E411)),IF(OR(ISNUMBER(SEARCH("未",$A411)),ISNUMBER(SEARCH("送出",$A411)),AND(TRIM($A411)="",NOT(ISNUMBER($D411)),N($H411)=0)),"","【未填合同期】"),IF($E411&lt;TODAY(),"【已到期】",IF($E411-TODAY()&lt;=提醒天数,"【即将到期，剩余"&amp;($E411-TODAY())&amp;"天】","【正常】")))&amp;IF(OR($AD411="安装免保",$AD411="技术免保",$AD411="质保期内"),"【"&amp;$AD411&amp;"】",""))</f>
        <v/>
      </c>
      <c r="K411" s="267" t="str">
        <f aca="false">IF(OR(N($H411)=0,N($I411)=0),"",ROUND(N($H411)*N($I411)*IF(N($J411)=0,1,N($J411)),2))</f>
        <v/>
      </c>
      <c r="M411" s="267" t="str">
        <f aca="false">IF(TRIM($B411&amp;$C411)="","",IF(AND(N($K411)=0,N($L411)=0),"",ROUND(N($K411)+N($L411),2)))</f>
        <v/>
      </c>
      <c r="S411" s="267"/>
      <c r="T411" s="268" t="str">
        <f aca="false">IF(TRIM($B411&amp;$C411)="","",IF(N($O411)=0,"",MAX(0,MIN(N($O411)-N($Q411),N($W411)))))</f>
        <v/>
      </c>
      <c r="U411" s="268" t="str">
        <f aca="false">IF(TRIM($B411&amp;$C411)="","",IF(N($Q411)&lt;=N($O411),"",N($Q411)-N($O411)))</f>
        <v/>
      </c>
      <c r="V411" s="268" t="str">
        <f aca="false">IF(OR(TRIM($B411&amp;$C411)="",$W411=""),"",MAX(0,N($W411))-N($T411))</f>
        <v/>
      </c>
      <c r="W411" s="268" t="str">
        <f aca="false">IF(TRIM($B411&amp;$C411)="","",IF(AND(N($M411)=0,N($Q411)+N($R411)+N($S411)=0),"",ROUND(N($M411)-N($Q411)-N($R411)-N($S411),2)))</f>
        <v/>
      </c>
      <c r="X411" s="269" t="str">
        <f aca="false">IF(TRIM($B411&amp;$C411)="","",IF(N($M411)=0,IF((N($Q411)+N($R411)+N($S411))=0,"—未填单价","未填单价，已收 "&amp;TEXT((N($Q411)+N($R411)+N($S411)),"#,##0.00")),IF(N($W411)&gt;0.005,"欠 "&amp;TEXT(N($W411),"#,##0.00")&amp;IF(N($T411)&gt;0,"（开票未到账 "&amp;TEXT(N($T411),"#,##0.00")&amp;"）","")&amp;IF(N($V411)&gt;0,"（未开票 "&amp;TEXT(N($V411),"#,##0.00")&amp;"）",""),IF(N($W411)&lt;-0.005,"多收 "&amp;TEXT(-N($W411),"#,##0.00"),"✔ 已结清")))&amp;IF(N($U411)&gt;0,"｜到账未开票 "&amp;TEXT(N($U411),"#,##0.00")&amp;"，待补票","")&amp;IF(N($R411)&gt;0,"｜收现 "&amp;TEXT(N($R411),"#,##0.00"),"")&amp;IF(N($S411)&gt;0,"｜收款不开票 "&amp;TEXT(N($S411),"#,##0.00"),""))</f>
        <v/>
      </c>
      <c r="Y411" s="312"/>
      <c r="AC411" s="267" t="str">
        <f aca="false">IF(OR(N($O411)=0,N($AB411)=0),"",ROUND(N($O411)/(1+N($AB411))*N($AB411),2))</f>
        <v/>
      </c>
      <c r="AD411" s="312"/>
      <c r="AE411" s="312"/>
      <c r="AF411" s="270" t="str">
        <f aca="false">IF($AN411="","",IF($AN411=1,IF($AO411&gt;=1,"一次性·已到收款期","一次性·未到期"),$AE411&amp;" 第"&amp;$AO411&amp;"/"&amp;$AN411&amp;"期"))</f>
        <v/>
      </c>
      <c r="AG411" s="268" t="str">
        <f aca="false">IF(OR($AN411="",N($M411)=0),"",ROUND(N($K411)*$AO411/$AN411,2)+N($L411))</f>
        <v/>
      </c>
      <c r="AH411" s="268" t="str">
        <f aca="false">IF($AG411="","",MAX(0,ROUND($AG411-(N($Q411)+N($R411)+N($S411)),2)))</f>
        <v/>
      </c>
      <c r="AI411" s="268" t="str">
        <f aca="false">IF(OR(TRIM($B411&amp;$C411)="",NOT(ISNUMBER($D411))),"",SUMIFS($W$3:$W$1001,$AK$3:$AK$1001,$AK411,$D$3:$D$1001,"&lt;"&amp;$D411))</f>
        <v/>
      </c>
      <c r="AJ411" s="268" t="str">
        <f aca="false">IF(TRIM($B411&amp;$C411)="","",SUMIFS($W$3:$W$1001,$AK$3:$AK$1001,$AK411))</f>
        <v/>
      </c>
      <c r="AK411" s="270" t="str">
        <f aca="false">IF(TRIM($B411&amp;$C411)="","",TRIM($B411)&amp;"｜"&amp;TRIM($C411))</f>
        <v/>
      </c>
      <c r="AL411" s="268" t="str">
        <f aca="false">IF(TRIM($B411&amp;$C411)="","",MIN(N($O411),N($Q411)))</f>
        <v/>
      </c>
      <c r="AM411" s="271" t="str">
        <f aca="false">IF(ISNUMBER($D411),YEAR($D411),"")</f>
        <v/>
      </c>
      <c r="AN411" s="271" t="str">
        <f aca="false">IF(OR(TRIM($B411&amp;$C411)="",NOT(ISNUMBER($D411)),NOT(ISNUMBER($E411))),"",IF($E411&lt;$D411,"",IF(IF($AE411="半年付",2,IF($AE411="季度付",4,IF($AE411="月付",12,IF($AE411="半月付",24,1))))=1,1,MAX(1,ROUND(($E411-$D411+1)/365*IF($AE411="半年付",2,IF($AE411="季度付",4,IF($AE411="月付",12,IF($AE411="半月付",24,1)))),0)))))</f>
        <v/>
      </c>
      <c r="AO411" s="271" t="str">
        <f aca="true">IF($AN411="","",MIN($AN411,MAX(0,INT((TODAY()-付款宽限天数-$D411)/(($E411-$D411+1)/$AN411))+1)))</f>
        <v/>
      </c>
    </row>
    <row r="412" customFormat="false" ht="18" hidden="false" customHeight="false" outlineLevel="0" collapsed="false">
      <c r="F412" s="200" t="str">
        <f aca="true">IF(TRIM($B412&amp;$C412)="","",IF(OR(ISNUMBER(SEARCH("未",$A412)),ISNUMBER(SEARCH("送出",$A412)),AND(TRIM($A412)="",NOT(ISNUMBER($D412)),N($H412)=0)),"【合同未回】","")&amp;IF(NOT(ISNUMBER($E412)),IF(OR(ISNUMBER(SEARCH("未",$A412)),ISNUMBER(SEARCH("送出",$A412)),AND(TRIM($A412)="",NOT(ISNUMBER($D412)),N($H412)=0)),"","【未填合同期】"),IF($E412&lt;TODAY(),"【已到期】",IF($E412-TODAY()&lt;=提醒天数,"【即将到期，剩余"&amp;($E412-TODAY())&amp;"天】","【正常】")))&amp;IF(OR($AD412="安装免保",$AD412="技术免保",$AD412="质保期内"),"【"&amp;$AD412&amp;"】",""))</f>
        <v/>
      </c>
      <c r="K412" s="267" t="str">
        <f aca="false">IF(OR(N($H412)=0,N($I412)=0),"",ROUND(N($H412)*N($I412)*IF(N($J412)=0,1,N($J412)),2))</f>
        <v/>
      </c>
      <c r="M412" s="267" t="str">
        <f aca="false">IF(TRIM($B412&amp;$C412)="","",IF(AND(N($K412)=0,N($L412)=0),"",ROUND(N($K412)+N($L412),2)))</f>
        <v/>
      </c>
      <c r="S412" s="267"/>
      <c r="T412" s="268" t="str">
        <f aca="false">IF(TRIM($B412&amp;$C412)="","",IF(N($O412)=0,"",MAX(0,MIN(N($O412)-N($Q412),N($W412)))))</f>
        <v/>
      </c>
      <c r="U412" s="268" t="str">
        <f aca="false">IF(TRIM($B412&amp;$C412)="","",IF(N($Q412)&lt;=N($O412),"",N($Q412)-N($O412)))</f>
        <v/>
      </c>
      <c r="V412" s="268" t="str">
        <f aca="false">IF(OR(TRIM($B412&amp;$C412)="",$W412=""),"",MAX(0,N($W412))-N($T412))</f>
        <v/>
      </c>
      <c r="W412" s="268" t="str">
        <f aca="false">IF(TRIM($B412&amp;$C412)="","",IF(AND(N($M412)=0,N($Q412)+N($R412)+N($S412)=0),"",ROUND(N($M412)-N($Q412)-N($R412)-N($S412),2)))</f>
        <v/>
      </c>
      <c r="X412" s="269" t="str">
        <f aca="false">IF(TRIM($B412&amp;$C412)="","",IF(N($M412)=0,IF((N($Q412)+N($R412)+N($S412))=0,"—未填单价","未填单价，已收 "&amp;TEXT((N($Q412)+N($R412)+N($S412)),"#,##0.00")),IF(N($W412)&gt;0.005,"欠 "&amp;TEXT(N($W412),"#,##0.00")&amp;IF(N($T412)&gt;0,"（开票未到账 "&amp;TEXT(N($T412),"#,##0.00")&amp;"）","")&amp;IF(N($V412)&gt;0,"（未开票 "&amp;TEXT(N($V412),"#,##0.00")&amp;"）",""),IF(N($W412)&lt;-0.005,"多收 "&amp;TEXT(-N($W412),"#,##0.00"),"✔ 已结清")))&amp;IF(N($U412)&gt;0,"｜到账未开票 "&amp;TEXT(N($U412),"#,##0.00")&amp;"，待补票","")&amp;IF(N($R412)&gt;0,"｜收现 "&amp;TEXT(N($R412),"#,##0.00"),"")&amp;IF(N($S412)&gt;0,"｜收款不开票 "&amp;TEXT(N($S412),"#,##0.00"),""))</f>
        <v/>
      </c>
      <c r="Y412" s="312"/>
      <c r="AC412" s="267" t="str">
        <f aca="false">IF(OR(N($O412)=0,N($AB412)=0),"",ROUND(N($O412)/(1+N($AB412))*N($AB412),2))</f>
        <v/>
      </c>
      <c r="AD412" s="312"/>
      <c r="AE412" s="312"/>
      <c r="AF412" s="270" t="str">
        <f aca="false">IF($AN412="","",IF($AN412=1,IF($AO412&gt;=1,"一次性·已到收款期","一次性·未到期"),$AE412&amp;" 第"&amp;$AO412&amp;"/"&amp;$AN412&amp;"期"))</f>
        <v/>
      </c>
      <c r="AG412" s="268" t="str">
        <f aca="false">IF(OR($AN412="",N($M412)=0),"",ROUND(N($K412)*$AO412/$AN412,2)+N($L412))</f>
        <v/>
      </c>
      <c r="AH412" s="268" t="str">
        <f aca="false">IF($AG412="","",MAX(0,ROUND($AG412-(N($Q412)+N($R412)+N($S412)),2)))</f>
        <v/>
      </c>
      <c r="AI412" s="268" t="str">
        <f aca="false">IF(OR(TRIM($B412&amp;$C412)="",NOT(ISNUMBER($D412))),"",SUMIFS($W$3:$W$1001,$AK$3:$AK$1001,$AK412,$D$3:$D$1001,"&lt;"&amp;$D412))</f>
        <v/>
      </c>
      <c r="AJ412" s="268" t="str">
        <f aca="false">IF(TRIM($B412&amp;$C412)="","",SUMIFS($W$3:$W$1001,$AK$3:$AK$1001,$AK412))</f>
        <v/>
      </c>
      <c r="AK412" s="270" t="str">
        <f aca="false">IF(TRIM($B412&amp;$C412)="","",TRIM($B412)&amp;"｜"&amp;TRIM($C412))</f>
        <v/>
      </c>
      <c r="AL412" s="268" t="str">
        <f aca="false">IF(TRIM($B412&amp;$C412)="","",MIN(N($O412),N($Q412)))</f>
        <v/>
      </c>
      <c r="AM412" s="271" t="str">
        <f aca="false">IF(ISNUMBER($D412),YEAR($D412),"")</f>
        <v/>
      </c>
      <c r="AN412" s="271" t="str">
        <f aca="false">IF(OR(TRIM($B412&amp;$C412)="",NOT(ISNUMBER($D412)),NOT(ISNUMBER($E412))),"",IF($E412&lt;$D412,"",IF(IF($AE412="半年付",2,IF($AE412="季度付",4,IF($AE412="月付",12,IF($AE412="半月付",24,1))))=1,1,MAX(1,ROUND(($E412-$D412+1)/365*IF($AE412="半年付",2,IF($AE412="季度付",4,IF($AE412="月付",12,IF($AE412="半月付",24,1)))),0)))))</f>
        <v/>
      </c>
      <c r="AO412" s="271" t="str">
        <f aca="true">IF($AN412="","",MIN($AN412,MAX(0,INT((TODAY()-付款宽限天数-$D412)/(($E412-$D412+1)/$AN412))+1)))</f>
        <v/>
      </c>
    </row>
    <row r="413" customFormat="false" ht="18" hidden="false" customHeight="false" outlineLevel="0" collapsed="false">
      <c r="F413" s="200" t="str">
        <f aca="true">IF(TRIM($B413&amp;$C413)="","",IF(OR(ISNUMBER(SEARCH("未",$A413)),ISNUMBER(SEARCH("送出",$A413)),AND(TRIM($A413)="",NOT(ISNUMBER($D413)),N($H413)=0)),"【合同未回】","")&amp;IF(NOT(ISNUMBER($E413)),IF(OR(ISNUMBER(SEARCH("未",$A413)),ISNUMBER(SEARCH("送出",$A413)),AND(TRIM($A413)="",NOT(ISNUMBER($D413)),N($H413)=0)),"","【未填合同期】"),IF($E413&lt;TODAY(),"【已到期】",IF($E413-TODAY()&lt;=提醒天数,"【即将到期，剩余"&amp;($E413-TODAY())&amp;"天】","【正常】")))&amp;IF(OR($AD413="安装免保",$AD413="技术免保",$AD413="质保期内"),"【"&amp;$AD413&amp;"】",""))</f>
        <v/>
      </c>
      <c r="K413" s="267" t="str">
        <f aca="false">IF(OR(N($H413)=0,N($I413)=0),"",ROUND(N($H413)*N($I413)*IF(N($J413)=0,1,N($J413)),2))</f>
        <v/>
      </c>
      <c r="M413" s="267" t="str">
        <f aca="false">IF(TRIM($B413&amp;$C413)="","",IF(AND(N($K413)=0,N($L413)=0),"",ROUND(N($K413)+N($L413),2)))</f>
        <v/>
      </c>
      <c r="S413" s="267"/>
      <c r="T413" s="268" t="str">
        <f aca="false">IF(TRIM($B413&amp;$C413)="","",IF(N($O413)=0,"",MAX(0,MIN(N($O413)-N($Q413),N($W413)))))</f>
        <v/>
      </c>
      <c r="U413" s="268" t="str">
        <f aca="false">IF(TRIM($B413&amp;$C413)="","",IF(N($Q413)&lt;=N($O413),"",N($Q413)-N($O413)))</f>
        <v/>
      </c>
      <c r="V413" s="268" t="str">
        <f aca="false">IF(OR(TRIM($B413&amp;$C413)="",$W413=""),"",MAX(0,N($W413))-N($T413))</f>
        <v/>
      </c>
      <c r="W413" s="268" t="str">
        <f aca="false">IF(TRIM($B413&amp;$C413)="","",IF(AND(N($M413)=0,N($Q413)+N($R413)+N($S413)=0),"",ROUND(N($M413)-N($Q413)-N($R413)-N($S413),2)))</f>
        <v/>
      </c>
      <c r="X413" s="269" t="str">
        <f aca="false">IF(TRIM($B413&amp;$C413)="","",IF(N($M413)=0,IF((N($Q413)+N($R413)+N($S413))=0,"—未填单价","未填单价，已收 "&amp;TEXT((N($Q413)+N($R413)+N($S413)),"#,##0.00")),IF(N($W413)&gt;0.005,"欠 "&amp;TEXT(N($W413),"#,##0.00")&amp;IF(N($T413)&gt;0,"（开票未到账 "&amp;TEXT(N($T413),"#,##0.00")&amp;"）","")&amp;IF(N($V413)&gt;0,"（未开票 "&amp;TEXT(N($V413),"#,##0.00")&amp;"）",""),IF(N($W413)&lt;-0.005,"多收 "&amp;TEXT(-N($W413),"#,##0.00"),"✔ 已结清")))&amp;IF(N($U413)&gt;0,"｜到账未开票 "&amp;TEXT(N($U413),"#,##0.00")&amp;"，待补票","")&amp;IF(N($R413)&gt;0,"｜收现 "&amp;TEXT(N($R413),"#,##0.00"),"")&amp;IF(N($S413)&gt;0,"｜收款不开票 "&amp;TEXT(N($S413),"#,##0.00"),""))</f>
        <v/>
      </c>
      <c r="Y413" s="312"/>
      <c r="AC413" s="267" t="str">
        <f aca="false">IF(OR(N($O413)=0,N($AB413)=0),"",ROUND(N($O413)/(1+N($AB413))*N($AB413),2))</f>
        <v/>
      </c>
      <c r="AD413" s="312"/>
      <c r="AE413" s="312"/>
      <c r="AF413" s="270" t="str">
        <f aca="false">IF($AN413="","",IF($AN413=1,IF($AO413&gt;=1,"一次性·已到收款期","一次性·未到期"),$AE413&amp;" 第"&amp;$AO413&amp;"/"&amp;$AN413&amp;"期"))</f>
        <v/>
      </c>
      <c r="AG413" s="268" t="str">
        <f aca="false">IF(OR($AN413="",N($M413)=0),"",ROUND(N($K413)*$AO413/$AN413,2)+N($L413))</f>
        <v/>
      </c>
      <c r="AH413" s="268" t="str">
        <f aca="false">IF($AG413="","",MAX(0,ROUND($AG413-(N($Q413)+N($R413)+N($S413)),2)))</f>
        <v/>
      </c>
      <c r="AI413" s="268" t="str">
        <f aca="false">IF(OR(TRIM($B413&amp;$C413)="",NOT(ISNUMBER($D413))),"",SUMIFS($W$3:$W$1001,$AK$3:$AK$1001,$AK413,$D$3:$D$1001,"&lt;"&amp;$D413))</f>
        <v/>
      </c>
      <c r="AJ413" s="268" t="str">
        <f aca="false">IF(TRIM($B413&amp;$C413)="","",SUMIFS($W$3:$W$1001,$AK$3:$AK$1001,$AK413))</f>
        <v/>
      </c>
      <c r="AK413" s="270" t="str">
        <f aca="false">IF(TRIM($B413&amp;$C413)="","",TRIM($B413)&amp;"｜"&amp;TRIM($C413))</f>
        <v/>
      </c>
      <c r="AL413" s="268" t="str">
        <f aca="false">IF(TRIM($B413&amp;$C413)="","",MIN(N($O413),N($Q413)))</f>
        <v/>
      </c>
      <c r="AM413" s="271" t="str">
        <f aca="false">IF(ISNUMBER($D413),YEAR($D413),"")</f>
        <v/>
      </c>
      <c r="AN413" s="271" t="str">
        <f aca="false">IF(OR(TRIM($B413&amp;$C413)="",NOT(ISNUMBER($D413)),NOT(ISNUMBER($E413))),"",IF($E413&lt;$D413,"",IF(IF($AE413="半年付",2,IF($AE413="季度付",4,IF($AE413="月付",12,IF($AE413="半月付",24,1))))=1,1,MAX(1,ROUND(($E413-$D413+1)/365*IF($AE413="半年付",2,IF($AE413="季度付",4,IF($AE413="月付",12,IF($AE413="半月付",24,1)))),0)))))</f>
        <v/>
      </c>
      <c r="AO413" s="271" t="str">
        <f aca="true">IF($AN413="","",MIN($AN413,MAX(0,INT((TODAY()-付款宽限天数-$D413)/(($E413-$D413+1)/$AN413))+1)))</f>
        <v/>
      </c>
    </row>
    <row r="414" customFormat="false" ht="18" hidden="false" customHeight="false" outlineLevel="0" collapsed="false">
      <c r="F414" s="200" t="str">
        <f aca="true">IF(TRIM($B414&amp;$C414)="","",IF(OR(ISNUMBER(SEARCH("未",$A414)),ISNUMBER(SEARCH("送出",$A414)),AND(TRIM($A414)="",NOT(ISNUMBER($D414)),N($H414)=0)),"【合同未回】","")&amp;IF(NOT(ISNUMBER($E414)),IF(OR(ISNUMBER(SEARCH("未",$A414)),ISNUMBER(SEARCH("送出",$A414)),AND(TRIM($A414)="",NOT(ISNUMBER($D414)),N($H414)=0)),"","【未填合同期】"),IF($E414&lt;TODAY(),"【已到期】",IF($E414-TODAY()&lt;=提醒天数,"【即将到期，剩余"&amp;($E414-TODAY())&amp;"天】","【正常】")))&amp;IF(OR($AD414="安装免保",$AD414="技术免保",$AD414="质保期内"),"【"&amp;$AD414&amp;"】",""))</f>
        <v/>
      </c>
      <c r="K414" s="267" t="str">
        <f aca="false">IF(OR(N($H414)=0,N($I414)=0),"",ROUND(N($H414)*N($I414)*IF(N($J414)=0,1,N($J414)),2))</f>
        <v/>
      </c>
      <c r="M414" s="267" t="str">
        <f aca="false">IF(TRIM($B414&amp;$C414)="","",IF(AND(N($K414)=0,N($L414)=0),"",ROUND(N($K414)+N($L414),2)))</f>
        <v/>
      </c>
      <c r="S414" s="267"/>
      <c r="T414" s="268" t="str">
        <f aca="false">IF(TRIM($B414&amp;$C414)="","",IF(N($O414)=0,"",MAX(0,MIN(N($O414)-N($Q414),N($W414)))))</f>
        <v/>
      </c>
      <c r="U414" s="268" t="str">
        <f aca="false">IF(TRIM($B414&amp;$C414)="","",IF(N($Q414)&lt;=N($O414),"",N($Q414)-N($O414)))</f>
        <v/>
      </c>
      <c r="V414" s="268" t="str">
        <f aca="false">IF(OR(TRIM($B414&amp;$C414)="",$W414=""),"",MAX(0,N($W414))-N($T414))</f>
        <v/>
      </c>
      <c r="W414" s="268" t="str">
        <f aca="false">IF(TRIM($B414&amp;$C414)="","",IF(AND(N($M414)=0,N($Q414)+N($R414)+N($S414)=0),"",ROUND(N($M414)-N($Q414)-N($R414)-N($S414),2)))</f>
        <v/>
      </c>
      <c r="X414" s="269" t="str">
        <f aca="false">IF(TRIM($B414&amp;$C414)="","",IF(N($M414)=0,IF((N($Q414)+N($R414)+N($S414))=0,"—未填单价","未填单价，已收 "&amp;TEXT((N($Q414)+N($R414)+N($S414)),"#,##0.00")),IF(N($W414)&gt;0.005,"欠 "&amp;TEXT(N($W414),"#,##0.00")&amp;IF(N($T414)&gt;0,"（开票未到账 "&amp;TEXT(N($T414),"#,##0.00")&amp;"）","")&amp;IF(N($V414)&gt;0,"（未开票 "&amp;TEXT(N($V414),"#,##0.00")&amp;"）",""),IF(N($W414)&lt;-0.005,"多收 "&amp;TEXT(-N($W414),"#,##0.00"),"✔ 已结清")))&amp;IF(N($U414)&gt;0,"｜到账未开票 "&amp;TEXT(N($U414),"#,##0.00")&amp;"，待补票","")&amp;IF(N($R414)&gt;0,"｜收现 "&amp;TEXT(N($R414),"#,##0.00"),"")&amp;IF(N($S414)&gt;0,"｜收款不开票 "&amp;TEXT(N($S414),"#,##0.00"),""))</f>
        <v/>
      </c>
      <c r="Y414" s="312"/>
      <c r="AC414" s="267" t="str">
        <f aca="false">IF(OR(N($O414)=0,N($AB414)=0),"",ROUND(N($O414)/(1+N($AB414))*N($AB414),2))</f>
        <v/>
      </c>
      <c r="AD414" s="312"/>
      <c r="AE414" s="312"/>
      <c r="AF414" s="270" t="str">
        <f aca="false">IF($AN414="","",IF($AN414=1,IF($AO414&gt;=1,"一次性·已到收款期","一次性·未到期"),$AE414&amp;" 第"&amp;$AO414&amp;"/"&amp;$AN414&amp;"期"))</f>
        <v/>
      </c>
      <c r="AG414" s="268" t="str">
        <f aca="false">IF(OR($AN414="",N($M414)=0),"",ROUND(N($K414)*$AO414/$AN414,2)+N($L414))</f>
        <v/>
      </c>
      <c r="AH414" s="268" t="str">
        <f aca="false">IF($AG414="","",MAX(0,ROUND($AG414-(N($Q414)+N($R414)+N($S414)),2)))</f>
        <v/>
      </c>
      <c r="AI414" s="268" t="str">
        <f aca="false">IF(OR(TRIM($B414&amp;$C414)="",NOT(ISNUMBER($D414))),"",SUMIFS($W$3:$W$1001,$AK$3:$AK$1001,$AK414,$D$3:$D$1001,"&lt;"&amp;$D414))</f>
        <v/>
      </c>
      <c r="AJ414" s="268" t="str">
        <f aca="false">IF(TRIM($B414&amp;$C414)="","",SUMIFS($W$3:$W$1001,$AK$3:$AK$1001,$AK414))</f>
        <v/>
      </c>
      <c r="AK414" s="270" t="str">
        <f aca="false">IF(TRIM($B414&amp;$C414)="","",TRIM($B414)&amp;"｜"&amp;TRIM($C414))</f>
        <v/>
      </c>
      <c r="AL414" s="268" t="str">
        <f aca="false">IF(TRIM($B414&amp;$C414)="","",MIN(N($O414),N($Q414)))</f>
        <v/>
      </c>
      <c r="AM414" s="271" t="str">
        <f aca="false">IF(ISNUMBER($D414),YEAR($D414),"")</f>
        <v/>
      </c>
      <c r="AN414" s="271" t="str">
        <f aca="false">IF(OR(TRIM($B414&amp;$C414)="",NOT(ISNUMBER($D414)),NOT(ISNUMBER($E414))),"",IF($E414&lt;$D414,"",IF(IF($AE414="半年付",2,IF($AE414="季度付",4,IF($AE414="月付",12,IF($AE414="半月付",24,1))))=1,1,MAX(1,ROUND(($E414-$D414+1)/365*IF($AE414="半年付",2,IF($AE414="季度付",4,IF($AE414="月付",12,IF($AE414="半月付",24,1)))),0)))))</f>
        <v/>
      </c>
      <c r="AO414" s="271" t="str">
        <f aca="true">IF($AN414="","",MIN($AN414,MAX(0,INT((TODAY()-付款宽限天数-$D414)/(($E414-$D414+1)/$AN414))+1)))</f>
        <v/>
      </c>
    </row>
    <row r="415" customFormat="false" ht="18" hidden="false" customHeight="false" outlineLevel="0" collapsed="false">
      <c r="F415" s="200" t="str">
        <f aca="true">IF(TRIM($B415&amp;$C415)="","",IF(OR(ISNUMBER(SEARCH("未",$A415)),ISNUMBER(SEARCH("送出",$A415)),AND(TRIM($A415)="",NOT(ISNUMBER($D415)),N($H415)=0)),"【合同未回】","")&amp;IF(NOT(ISNUMBER($E415)),IF(OR(ISNUMBER(SEARCH("未",$A415)),ISNUMBER(SEARCH("送出",$A415)),AND(TRIM($A415)="",NOT(ISNUMBER($D415)),N($H415)=0)),"","【未填合同期】"),IF($E415&lt;TODAY(),"【已到期】",IF($E415-TODAY()&lt;=提醒天数,"【即将到期，剩余"&amp;($E415-TODAY())&amp;"天】","【正常】")))&amp;IF(OR($AD415="安装免保",$AD415="技术免保",$AD415="质保期内"),"【"&amp;$AD415&amp;"】",""))</f>
        <v/>
      </c>
      <c r="K415" s="267" t="str">
        <f aca="false">IF(OR(N($H415)=0,N($I415)=0),"",ROUND(N($H415)*N($I415)*IF(N($J415)=0,1,N($J415)),2))</f>
        <v/>
      </c>
      <c r="M415" s="267" t="str">
        <f aca="false">IF(TRIM($B415&amp;$C415)="","",IF(AND(N($K415)=0,N($L415)=0),"",ROUND(N($K415)+N($L415),2)))</f>
        <v/>
      </c>
      <c r="S415" s="267"/>
      <c r="T415" s="268" t="str">
        <f aca="false">IF(TRIM($B415&amp;$C415)="","",IF(N($O415)=0,"",MAX(0,MIN(N($O415)-N($Q415),N($W415)))))</f>
        <v/>
      </c>
      <c r="U415" s="268" t="str">
        <f aca="false">IF(TRIM($B415&amp;$C415)="","",IF(N($Q415)&lt;=N($O415),"",N($Q415)-N($O415)))</f>
        <v/>
      </c>
      <c r="V415" s="268" t="str">
        <f aca="false">IF(OR(TRIM($B415&amp;$C415)="",$W415=""),"",MAX(0,N($W415))-N($T415))</f>
        <v/>
      </c>
      <c r="W415" s="268" t="str">
        <f aca="false">IF(TRIM($B415&amp;$C415)="","",IF(AND(N($M415)=0,N($Q415)+N($R415)+N($S415)=0),"",ROUND(N($M415)-N($Q415)-N($R415)-N($S415),2)))</f>
        <v/>
      </c>
      <c r="X415" s="269" t="str">
        <f aca="false">IF(TRIM($B415&amp;$C415)="","",IF(N($M415)=0,IF((N($Q415)+N($R415)+N($S415))=0,"—未填单价","未填单价，已收 "&amp;TEXT((N($Q415)+N($R415)+N($S415)),"#,##0.00")),IF(N($W415)&gt;0.005,"欠 "&amp;TEXT(N($W415),"#,##0.00")&amp;IF(N($T415)&gt;0,"（开票未到账 "&amp;TEXT(N($T415),"#,##0.00")&amp;"）","")&amp;IF(N($V415)&gt;0,"（未开票 "&amp;TEXT(N($V415),"#,##0.00")&amp;"）",""),IF(N($W415)&lt;-0.005,"多收 "&amp;TEXT(-N($W415),"#,##0.00"),"✔ 已结清")))&amp;IF(N($U415)&gt;0,"｜到账未开票 "&amp;TEXT(N($U415),"#,##0.00")&amp;"，待补票","")&amp;IF(N($R415)&gt;0,"｜收现 "&amp;TEXT(N($R415),"#,##0.00"),"")&amp;IF(N($S415)&gt;0,"｜收款不开票 "&amp;TEXT(N($S415),"#,##0.00"),""))</f>
        <v/>
      </c>
      <c r="Y415" s="312"/>
      <c r="AC415" s="267" t="str">
        <f aca="false">IF(OR(N($O415)=0,N($AB415)=0),"",ROUND(N($O415)/(1+N($AB415))*N($AB415),2))</f>
        <v/>
      </c>
      <c r="AD415" s="312"/>
      <c r="AE415" s="312"/>
      <c r="AF415" s="270" t="str">
        <f aca="false">IF($AN415="","",IF($AN415=1,IF($AO415&gt;=1,"一次性·已到收款期","一次性·未到期"),$AE415&amp;" 第"&amp;$AO415&amp;"/"&amp;$AN415&amp;"期"))</f>
        <v/>
      </c>
      <c r="AG415" s="268" t="str">
        <f aca="false">IF(OR($AN415="",N($M415)=0),"",ROUND(N($K415)*$AO415/$AN415,2)+N($L415))</f>
        <v/>
      </c>
      <c r="AH415" s="268" t="str">
        <f aca="false">IF($AG415="","",MAX(0,ROUND($AG415-(N($Q415)+N($R415)+N($S415)),2)))</f>
        <v/>
      </c>
      <c r="AI415" s="268" t="str">
        <f aca="false">IF(OR(TRIM($B415&amp;$C415)="",NOT(ISNUMBER($D415))),"",SUMIFS($W$3:$W$1001,$AK$3:$AK$1001,$AK415,$D$3:$D$1001,"&lt;"&amp;$D415))</f>
        <v/>
      </c>
      <c r="AJ415" s="268" t="str">
        <f aca="false">IF(TRIM($B415&amp;$C415)="","",SUMIFS($W$3:$W$1001,$AK$3:$AK$1001,$AK415))</f>
        <v/>
      </c>
      <c r="AK415" s="270" t="str">
        <f aca="false">IF(TRIM($B415&amp;$C415)="","",TRIM($B415)&amp;"｜"&amp;TRIM($C415))</f>
        <v/>
      </c>
      <c r="AL415" s="268" t="str">
        <f aca="false">IF(TRIM($B415&amp;$C415)="","",MIN(N($O415),N($Q415)))</f>
        <v/>
      </c>
      <c r="AM415" s="271" t="str">
        <f aca="false">IF(ISNUMBER($D415),YEAR($D415),"")</f>
        <v/>
      </c>
      <c r="AN415" s="271" t="str">
        <f aca="false">IF(OR(TRIM($B415&amp;$C415)="",NOT(ISNUMBER($D415)),NOT(ISNUMBER($E415))),"",IF($E415&lt;$D415,"",IF(IF($AE415="半年付",2,IF($AE415="季度付",4,IF($AE415="月付",12,IF($AE415="半月付",24,1))))=1,1,MAX(1,ROUND(($E415-$D415+1)/365*IF($AE415="半年付",2,IF($AE415="季度付",4,IF($AE415="月付",12,IF($AE415="半月付",24,1)))),0)))))</f>
        <v/>
      </c>
      <c r="AO415" s="271" t="str">
        <f aca="true">IF($AN415="","",MIN($AN415,MAX(0,INT((TODAY()-付款宽限天数-$D415)/(($E415-$D415+1)/$AN415))+1)))</f>
        <v/>
      </c>
    </row>
    <row r="416" customFormat="false" ht="18" hidden="false" customHeight="false" outlineLevel="0" collapsed="false">
      <c r="F416" s="200" t="str">
        <f aca="true">IF(TRIM($B416&amp;$C416)="","",IF(OR(ISNUMBER(SEARCH("未",$A416)),ISNUMBER(SEARCH("送出",$A416)),AND(TRIM($A416)="",NOT(ISNUMBER($D416)),N($H416)=0)),"【合同未回】","")&amp;IF(NOT(ISNUMBER($E416)),IF(OR(ISNUMBER(SEARCH("未",$A416)),ISNUMBER(SEARCH("送出",$A416)),AND(TRIM($A416)="",NOT(ISNUMBER($D416)),N($H416)=0)),"","【未填合同期】"),IF($E416&lt;TODAY(),"【已到期】",IF($E416-TODAY()&lt;=提醒天数,"【即将到期，剩余"&amp;($E416-TODAY())&amp;"天】","【正常】")))&amp;IF(OR($AD416="安装免保",$AD416="技术免保",$AD416="质保期内"),"【"&amp;$AD416&amp;"】",""))</f>
        <v/>
      </c>
      <c r="K416" s="267" t="str">
        <f aca="false">IF(OR(N($H416)=0,N($I416)=0),"",ROUND(N($H416)*N($I416)*IF(N($J416)=0,1,N($J416)),2))</f>
        <v/>
      </c>
      <c r="M416" s="267" t="str">
        <f aca="false">IF(TRIM($B416&amp;$C416)="","",IF(AND(N($K416)=0,N($L416)=0),"",ROUND(N($K416)+N($L416),2)))</f>
        <v/>
      </c>
      <c r="S416" s="267"/>
      <c r="T416" s="268" t="str">
        <f aca="false">IF(TRIM($B416&amp;$C416)="","",IF(N($O416)=0,"",MAX(0,MIN(N($O416)-N($Q416),N($W416)))))</f>
        <v/>
      </c>
      <c r="U416" s="268" t="str">
        <f aca="false">IF(TRIM($B416&amp;$C416)="","",IF(N($Q416)&lt;=N($O416),"",N($Q416)-N($O416)))</f>
        <v/>
      </c>
      <c r="V416" s="268" t="str">
        <f aca="false">IF(OR(TRIM($B416&amp;$C416)="",$W416=""),"",MAX(0,N($W416))-N($T416))</f>
        <v/>
      </c>
      <c r="W416" s="268" t="str">
        <f aca="false">IF(TRIM($B416&amp;$C416)="","",IF(AND(N($M416)=0,N($Q416)+N($R416)+N($S416)=0),"",ROUND(N($M416)-N($Q416)-N($R416)-N($S416),2)))</f>
        <v/>
      </c>
      <c r="X416" s="269" t="str">
        <f aca="false">IF(TRIM($B416&amp;$C416)="","",IF(N($M416)=0,IF((N($Q416)+N($R416)+N($S416))=0,"—未填单价","未填单价，已收 "&amp;TEXT((N($Q416)+N($R416)+N($S416)),"#,##0.00")),IF(N($W416)&gt;0.005,"欠 "&amp;TEXT(N($W416),"#,##0.00")&amp;IF(N($T416)&gt;0,"（开票未到账 "&amp;TEXT(N($T416),"#,##0.00")&amp;"）","")&amp;IF(N($V416)&gt;0,"（未开票 "&amp;TEXT(N($V416),"#,##0.00")&amp;"）",""),IF(N($W416)&lt;-0.005,"多收 "&amp;TEXT(-N($W416),"#,##0.00"),"✔ 已结清")))&amp;IF(N($U416)&gt;0,"｜到账未开票 "&amp;TEXT(N($U416),"#,##0.00")&amp;"，待补票","")&amp;IF(N($R416)&gt;0,"｜收现 "&amp;TEXT(N($R416),"#,##0.00"),"")&amp;IF(N($S416)&gt;0,"｜收款不开票 "&amp;TEXT(N($S416),"#,##0.00"),""))</f>
        <v/>
      </c>
      <c r="Y416" s="312"/>
      <c r="AC416" s="267" t="str">
        <f aca="false">IF(OR(N($O416)=0,N($AB416)=0),"",ROUND(N($O416)/(1+N($AB416))*N($AB416),2))</f>
        <v/>
      </c>
      <c r="AD416" s="312"/>
      <c r="AE416" s="312"/>
      <c r="AF416" s="270" t="str">
        <f aca="false">IF($AN416="","",IF($AN416=1,IF($AO416&gt;=1,"一次性·已到收款期","一次性·未到期"),$AE416&amp;" 第"&amp;$AO416&amp;"/"&amp;$AN416&amp;"期"))</f>
        <v/>
      </c>
      <c r="AG416" s="268" t="str">
        <f aca="false">IF(OR($AN416="",N($M416)=0),"",ROUND(N($K416)*$AO416/$AN416,2)+N($L416))</f>
        <v/>
      </c>
      <c r="AH416" s="268" t="str">
        <f aca="false">IF($AG416="","",MAX(0,ROUND($AG416-(N($Q416)+N($R416)+N($S416)),2)))</f>
        <v/>
      </c>
      <c r="AI416" s="268" t="str">
        <f aca="false">IF(OR(TRIM($B416&amp;$C416)="",NOT(ISNUMBER($D416))),"",SUMIFS($W$3:$W$1001,$AK$3:$AK$1001,$AK416,$D$3:$D$1001,"&lt;"&amp;$D416))</f>
        <v/>
      </c>
      <c r="AJ416" s="268" t="str">
        <f aca="false">IF(TRIM($B416&amp;$C416)="","",SUMIFS($W$3:$W$1001,$AK$3:$AK$1001,$AK416))</f>
        <v/>
      </c>
      <c r="AK416" s="270" t="str">
        <f aca="false">IF(TRIM($B416&amp;$C416)="","",TRIM($B416)&amp;"｜"&amp;TRIM($C416))</f>
        <v/>
      </c>
      <c r="AL416" s="268" t="str">
        <f aca="false">IF(TRIM($B416&amp;$C416)="","",MIN(N($O416),N($Q416)))</f>
        <v/>
      </c>
      <c r="AM416" s="271" t="str">
        <f aca="false">IF(ISNUMBER($D416),YEAR($D416),"")</f>
        <v/>
      </c>
      <c r="AN416" s="271" t="str">
        <f aca="false">IF(OR(TRIM($B416&amp;$C416)="",NOT(ISNUMBER($D416)),NOT(ISNUMBER($E416))),"",IF($E416&lt;$D416,"",IF(IF($AE416="半年付",2,IF($AE416="季度付",4,IF($AE416="月付",12,IF($AE416="半月付",24,1))))=1,1,MAX(1,ROUND(($E416-$D416+1)/365*IF($AE416="半年付",2,IF($AE416="季度付",4,IF($AE416="月付",12,IF($AE416="半月付",24,1)))),0)))))</f>
        <v/>
      </c>
      <c r="AO416" s="271" t="str">
        <f aca="true">IF($AN416="","",MIN($AN416,MAX(0,INT((TODAY()-付款宽限天数-$D416)/(($E416-$D416+1)/$AN416))+1)))</f>
        <v/>
      </c>
    </row>
    <row r="417" customFormat="false" ht="18" hidden="false" customHeight="false" outlineLevel="0" collapsed="false">
      <c r="F417" s="200" t="str">
        <f aca="true">IF(TRIM($B417&amp;$C417)="","",IF(OR(ISNUMBER(SEARCH("未",$A417)),ISNUMBER(SEARCH("送出",$A417)),AND(TRIM($A417)="",NOT(ISNUMBER($D417)),N($H417)=0)),"【合同未回】","")&amp;IF(NOT(ISNUMBER($E417)),IF(OR(ISNUMBER(SEARCH("未",$A417)),ISNUMBER(SEARCH("送出",$A417)),AND(TRIM($A417)="",NOT(ISNUMBER($D417)),N($H417)=0)),"","【未填合同期】"),IF($E417&lt;TODAY(),"【已到期】",IF($E417-TODAY()&lt;=提醒天数,"【即将到期，剩余"&amp;($E417-TODAY())&amp;"天】","【正常】")))&amp;IF(OR($AD417="安装免保",$AD417="技术免保",$AD417="质保期内"),"【"&amp;$AD417&amp;"】",""))</f>
        <v/>
      </c>
      <c r="K417" s="267" t="str">
        <f aca="false">IF(OR(N($H417)=0,N($I417)=0),"",ROUND(N($H417)*N($I417)*IF(N($J417)=0,1,N($J417)),2))</f>
        <v/>
      </c>
      <c r="M417" s="267" t="str">
        <f aca="false">IF(TRIM($B417&amp;$C417)="","",IF(AND(N($K417)=0,N($L417)=0),"",ROUND(N($K417)+N($L417),2)))</f>
        <v/>
      </c>
      <c r="S417" s="267"/>
      <c r="T417" s="268" t="str">
        <f aca="false">IF(TRIM($B417&amp;$C417)="","",IF(N($O417)=0,"",MAX(0,MIN(N($O417)-N($Q417),N($W417)))))</f>
        <v/>
      </c>
      <c r="U417" s="268" t="str">
        <f aca="false">IF(TRIM($B417&amp;$C417)="","",IF(N($Q417)&lt;=N($O417),"",N($Q417)-N($O417)))</f>
        <v/>
      </c>
      <c r="V417" s="268" t="str">
        <f aca="false">IF(OR(TRIM($B417&amp;$C417)="",$W417=""),"",MAX(0,N($W417))-N($T417))</f>
        <v/>
      </c>
      <c r="W417" s="268" t="str">
        <f aca="false">IF(TRIM($B417&amp;$C417)="","",IF(AND(N($M417)=0,N($Q417)+N($R417)+N($S417)=0),"",ROUND(N($M417)-N($Q417)-N($R417)-N($S417),2)))</f>
        <v/>
      </c>
      <c r="X417" s="269" t="str">
        <f aca="false">IF(TRIM($B417&amp;$C417)="","",IF(N($M417)=0,IF((N($Q417)+N($R417)+N($S417))=0,"—未填单价","未填单价，已收 "&amp;TEXT((N($Q417)+N($R417)+N($S417)),"#,##0.00")),IF(N($W417)&gt;0.005,"欠 "&amp;TEXT(N($W417),"#,##0.00")&amp;IF(N($T417)&gt;0,"（开票未到账 "&amp;TEXT(N($T417),"#,##0.00")&amp;"）","")&amp;IF(N($V417)&gt;0,"（未开票 "&amp;TEXT(N($V417),"#,##0.00")&amp;"）",""),IF(N($W417)&lt;-0.005,"多收 "&amp;TEXT(-N($W417),"#,##0.00"),"✔ 已结清")))&amp;IF(N($U417)&gt;0,"｜到账未开票 "&amp;TEXT(N($U417),"#,##0.00")&amp;"，待补票","")&amp;IF(N($R417)&gt;0,"｜收现 "&amp;TEXT(N($R417),"#,##0.00"),"")&amp;IF(N($S417)&gt;0,"｜收款不开票 "&amp;TEXT(N($S417),"#,##0.00"),""))</f>
        <v/>
      </c>
      <c r="Y417" s="312"/>
      <c r="AC417" s="267" t="str">
        <f aca="false">IF(OR(N($O417)=0,N($AB417)=0),"",ROUND(N($O417)/(1+N($AB417))*N($AB417),2))</f>
        <v/>
      </c>
      <c r="AD417" s="312"/>
      <c r="AE417" s="312"/>
      <c r="AF417" s="270" t="str">
        <f aca="false">IF($AN417="","",IF($AN417=1,IF($AO417&gt;=1,"一次性·已到收款期","一次性·未到期"),$AE417&amp;" 第"&amp;$AO417&amp;"/"&amp;$AN417&amp;"期"))</f>
        <v/>
      </c>
      <c r="AG417" s="268" t="str">
        <f aca="false">IF(OR($AN417="",N($M417)=0),"",ROUND(N($K417)*$AO417/$AN417,2)+N($L417))</f>
        <v/>
      </c>
      <c r="AH417" s="268" t="str">
        <f aca="false">IF($AG417="","",MAX(0,ROUND($AG417-(N($Q417)+N($R417)+N($S417)),2)))</f>
        <v/>
      </c>
      <c r="AI417" s="268" t="str">
        <f aca="false">IF(OR(TRIM($B417&amp;$C417)="",NOT(ISNUMBER($D417))),"",SUMIFS($W$3:$W$1001,$AK$3:$AK$1001,$AK417,$D$3:$D$1001,"&lt;"&amp;$D417))</f>
        <v/>
      </c>
      <c r="AJ417" s="268" t="str">
        <f aca="false">IF(TRIM($B417&amp;$C417)="","",SUMIFS($W$3:$W$1001,$AK$3:$AK$1001,$AK417))</f>
        <v/>
      </c>
      <c r="AK417" s="270" t="str">
        <f aca="false">IF(TRIM($B417&amp;$C417)="","",TRIM($B417)&amp;"｜"&amp;TRIM($C417))</f>
        <v/>
      </c>
      <c r="AL417" s="268" t="str">
        <f aca="false">IF(TRIM($B417&amp;$C417)="","",MIN(N($O417),N($Q417)))</f>
        <v/>
      </c>
      <c r="AM417" s="271" t="str">
        <f aca="false">IF(ISNUMBER($D417),YEAR($D417),"")</f>
        <v/>
      </c>
      <c r="AN417" s="271" t="str">
        <f aca="false">IF(OR(TRIM($B417&amp;$C417)="",NOT(ISNUMBER($D417)),NOT(ISNUMBER($E417))),"",IF($E417&lt;$D417,"",IF(IF($AE417="半年付",2,IF($AE417="季度付",4,IF($AE417="月付",12,IF($AE417="半月付",24,1))))=1,1,MAX(1,ROUND(($E417-$D417+1)/365*IF($AE417="半年付",2,IF($AE417="季度付",4,IF($AE417="月付",12,IF($AE417="半月付",24,1)))),0)))))</f>
        <v/>
      </c>
      <c r="AO417" s="271" t="str">
        <f aca="true">IF($AN417="","",MIN($AN417,MAX(0,INT((TODAY()-付款宽限天数-$D417)/(($E417-$D417+1)/$AN417))+1)))</f>
        <v/>
      </c>
    </row>
    <row r="418" customFormat="false" ht="18" hidden="false" customHeight="false" outlineLevel="0" collapsed="false">
      <c r="F418" s="200" t="str">
        <f aca="true">IF(TRIM($B418&amp;$C418)="","",IF(OR(ISNUMBER(SEARCH("未",$A418)),ISNUMBER(SEARCH("送出",$A418)),AND(TRIM($A418)="",NOT(ISNUMBER($D418)),N($H418)=0)),"【合同未回】","")&amp;IF(NOT(ISNUMBER($E418)),IF(OR(ISNUMBER(SEARCH("未",$A418)),ISNUMBER(SEARCH("送出",$A418)),AND(TRIM($A418)="",NOT(ISNUMBER($D418)),N($H418)=0)),"","【未填合同期】"),IF($E418&lt;TODAY(),"【已到期】",IF($E418-TODAY()&lt;=提醒天数,"【即将到期，剩余"&amp;($E418-TODAY())&amp;"天】","【正常】")))&amp;IF(OR($AD418="安装免保",$AD418="技术免保",$AD418="质保期内"),"【"&amp;$AD418&amp;"】",""))</f>
        <v/>
      </c>
      <c r="K418" s="267" t="str">
        <f aca="false">IF(OR(N($H418)=0,N($I418)=0),"",ROUND(N($H418)*N($I418)*IF(N($J418)=0,1,N($J418)),2))</f>
        <v/>
      </c>
      <c r="M418" s="267" t="str">
        <f aca="false">IF(TRIM($B418&amp;$C418)="","",IF(AND(N($K418)=0,N($L418)=0),"",ROUND(N($K418)+N($L418),2)))</f>
        <v/>
      </c>
      <c r="S418" s="267"/>
      <c r="T418" s="268" t="str">
        <f aca="false">IF(TRIM($B418&amp;$C418)="","",IF(N($O418)=0,"",MAX(0,MIN(N($O418)-N($Q418),N($W418)))))</f>
        <v/>
      </c>
      <c r="U418" s="268" t="str">
        <f aca="false">IF(TRIM($B418&amp;$C418)="","",IF(N($Q418)&lt;=N($O418),"",N($Q418)-N($O418)))</f>
        <v/>
      </c>
      <c r="V418" s="268" t="str">
        <f aca="false">IF(OR(TRIM($B418&amp;$C418)="",$W418=""),"",MAX(0,N($W418))-N($T418))</f>
        <v/>
      </c>
      <c r="W418" s="268" t="str">
        <f aca="false">IF(TRIM($B418&amp;$C418)="","",IF(AND(N($M418)=0,N($Q418)+N($R418)+N($S418)=0),"",ROUND(N($M418)-N($Q418)-N($R418)-N($S418),2)))</f>
        <v/>
      </c>
      <c r="X418" s="269" t="str">
        <f aca="false">IF(TRIM($B418&amp;$C418)="","",IF(N($M418)=0,IF((N($Q418)+N($R418)+N($S418))=0,"—未填单价","未填单价，已收 "&amp;TEXT((N($Q418)+N($R418)+N($S418)),"#,##0.00")),IF(N($W418)&gt;0.005,"欠 "&amp;TEXT(N($W418),"#,##0.00")&amp;IF(N($T418)&gt;0,"（开票未到账 "&amp;TEXT(N($T418),"#,##0.00")&amp;"）","")&amp;IF(N($V418)&gt;0,"（未开票 "&amp;TEXT(N($V418),"#,##0.00")&amp;"）",""),IF(N($W418)&lt;-0.005,"多收 "&amp;TEXT(-N($W418),"#,##0.00"),"✔ 已结清")))&amp;IF(N($U418)&gt;0,"｜到账未开票 "&amp;TEXT(N($U418),"#,##0.00")&amp;"，待补票","")&amp;IF(N($R418)&gt;0,"｜收现 "&amp;TEXT(N($R418),"#,##0.00"),"")&amp;IF(N($S418)&gt;0,"｜收款不开票 "&amp;TEXT(N($S418),"#,##0.00"),""))</f>
        <v/>
      </c>
      <c r="Y418" s="312"/>
      <c r="AC418" s="267" t="str">
        <f aca="false">IF(OR(N($O418)=0,N($AB418)=0),"",ROUND(N($O418)/(1+N($AB418))*N($AB418),2))</f>
        <v/>
      </c>
      <c r="AD418" s="312"/>
      <c r="AE418" s="312"/>
      <c r="AF418" s="270" t="str">
        <f aca="false">IF($AN418="","",IF($AN418=1,IF($AO418&gt;=1,"一次性·已到收款期","一次性·未到期"),$AE418&amp;" 第"&amp;$AO418&amp;"/"&amp;$AN418&amp;"期"))</f>
        <v/>
      </c>
      <c r="AG418" s="268" t="str">
        <f aca="false">IF(OR($AN418="",N($M418)=0),"",ROUND(N($K418)*$AO418/$AN418,2)+N($L418))</f>
        <v/>
      </c>
      <c r="AH418" s="268" t="str">
        <f aca="false">IF($AG418="","",MAX(0,ROUND($AG418-(N($Q418)+N($R418)+N($S418)),2)))</f>
        <v/>
      </c>
      <c r="AI418" s="268" t="str">
        <f aca="false">IF(OR(TRIM($B418&amp;$C418)="",NOT(ISNUMBER($D418))),"",SUMIFS($W$3:$W$1001,$AK$3:$AK$1001,$AK418,$D$3:$D$1001,"&lt;"&amp;$D418))</f>
        <v/>
      </c>
      <c r="AJ418" s="268" t="str">
        <f aca="false">IF(TRIM($B418&amp;$C418)="","",SUMIFS($W$3:$W$1001,$AK$3:$AK$1001,$AK418))</f>
        <v/>
      </c>
      <c r="AK418" s="270" t="str">
        <f aca="false">IF(TRIM($B418&amp;$C418)="","",TRIM($B418)&amp;"｜"&amp;TRIM($C418))</f>
        <v/>
      </c>
      <c r="AL418" s="268" t="str">
        <f aca="false">IF(TRIM($B418&amp;$C418)="","",MIN(N($O418),N($Q418)))</f>
        <v/>
      </c>
      <c r="AM418" s="271" t="str">
        <f aca="false">IF(ISNUMBER($D418),YEAR($D418),"")</f>
        <v/>
      </c>
      <c r="AN418" s="271" t="str">
        <f aca="false">IF(OR(TRIM($B418&amp;$C418)="",NOT(ISNUMBER($D418)),NOT(ISNUMBER($E418))),"",IF($E418&lt;$D418,"",IF(IF($AE418="半年付",2,IF($AE418="季度付",4,IF($AE418="月付",12,IF($AE418="半月付",24,1))))=1,1,MAX(1,ROUND(($E418-$D418+1)/365*IF($AE418="半年付",2,IF($AE418="季度付",4,IF($AE418="月付",12,IF($AE418="半月付",24,1)))),0)))))</f>
        <v/>
      </c>
      <c r="AO418" s="271" t="str">
        <f aca="true">IF($AN418="","",MIN($AN418,MAX(0,INT((TODAY()-付款宽限天数-$D418)/(($E418-$D418+1)/$AN418))+1)))</f>
        <v/>
      </c>
    </row>
    <row r="419" customFormat="false" ht="18" hidden="false" customHeight="false" outlineLevel="0" collapsed="false">
      <c r="F419" s="200" t="str">
        <f aca="true">IF(TRIM($B419&amp;$C419)="","",IF(OR(ISNUMBER(SEARCH("未",$A419)),ISNUMBER(SEARCH("送出",$A419)),AND(TRIM($A419)="",NOT(ISNUMBER($D419)),N($H419)=0)),"【合同未回】","")&amp;IF(NOT(ISNUMBER($E419)),IF(OR(ISNUMBER(SEARCH("未",$A419)),ISNUMBER(SEARCH("送出",$A419)),AND(TRIM($A419)="",NOT(ISNUMBER($D419)),N($H419)=0)),"","【未填合同期】"),IF($E419&lt;TODAY(),"【已到期】",IF($E419-TODAY()&lt;=提醒天数,"【即将到期，剩余"&amp;($E419-TODAY())&amp;"天】","【正常】")))&amp;IF(OR($AD419="安装免保",$AD419="技术免保",$AD419="质保期内"),"【"&amp;$AD419&amp;"】",""))</f>
        <v/>
      </c>
      <c r="K419" s="267" t="str">
        <f aca="false">IF(OR(N($H419)=0,N($I419)=0),"",ROUND(N($H419)*N($I419)*IF(N($J419)=0,1,N($J419)),2))</f>
        <v/>
      </c>
      <c r="M419" s="267" t="str">
        <f aca="false">IF(TRIM($B419&amp;$C419)="","",IF(AND(N($K419)=0,N($L419)=0),"",ROUND(N($K419)+N($L419),2)))</f>
        <v/>
      </c>
      <c r="S419" s="267"/>
      <c r="T419" s="268" t="str">
        <f aca="false">IF(TRIM($B419&amp;$C419)="","",IF(N($O419)=0,"",MAX(0,MIN(N($O419)-N($Q419),N($W419)))))</f>
        <v/>
      </c>
      <c r="U419" s="268" t="str">
        <f aca="false">IF(TRIM($B419&amp;$C419)="","",IF(N($Q419)&lt;=N($O419),"",N($Q419)-N($O419)))</f>
        <v/>
      </c>
      <c r="V419" s="268" t="str">
        <f aca="false">IF(OR(TRIM($B419&amp;$C419)="",$W419=""),"",MAX(0,N($W419))-N($T419))</f>
        <v/>
      </c>
      <c r="W419" s="268" t="str">
        <f aca="false">IF(TRIM($B419&amp;$C419)="","",IF(AND(N($M419)=0,N($Q419)+N($R419)+N($S419)=0),"",ROUND(N($M419)-N($Q419)-N($R419)-N($S419),2)))</f>
        <v/>
      </c>
      <c r="X419" s="269" t="str">
        <f aca="false">IF(TRIM($B419&amp;$C419)="","",IF(N($M419)=0,IF((N($Q419)+N($R419)+N($S419))=0,"—未填单价","未填单价，已收 "&amp;TEXT((N($Q419)+N($R419)+N($S419)),"#,##0.00")),IF(N($W419)&gt;0.005,"欠 "&amp;TEXT(N($W419),"#,##0.00")&amp;IF(N($T419)&gt;0,"（开票未到账 "&amp;TEXT(N($T419),"#,##0.00")&amp;"）","")&amp;IF(N($V419)&gt;0,"（未开票 "&amp;TEXT(N($V419),"#,##0.00")&amp;"）",""),IF(N($W419)&lt;-0.005,"多收 "&amp;TEXT(-N($W419),"#,##0.00"),"✔ 已结清")))&amp;IF(N($U419)&gt;0,"｜到账未开票 "&amp;TEXT(N($U419),"#,##0.00")&amp;"，待补票","")&amp;IF(N($R419)&gt;0,"｜收现 "&amp;TEXT(N($R419),"#,##0.00"),"")&amp;IF(N($S419)&gt;0,"｜收款不开票 "&amp;TEXT(N($S419),"#,##0.00"),""))</f>
        <v/>
      </c>
      <c r="Y419" s="312"/>
      <c r="AC419" s="267" t="str">
        <f aca="false">IF(OR(N($O419)=0,N($AB419)=0),"",ROUND(N($O419)/(1+N($AB419))*N($AB419),2))</f>
        <v/>
      </c>
      <c r="AD419" s="312"/>
      <c r="AE419" s="312"/>
      <c r="AF419" s="270" t="str">
        <f aca="false">IF($AN419="","",IF($AN419=1,IF($AO419&gt;=1,"一次性·已到收款期","一次性·未到期"),$AE419&amp;" 第"&amp;$AO419&amp;"/"&amp;$AN419&amp;"期"))</f>
        <v/>
      </c>
      <c r="AG419" s="268" t="str">
        <f aca="false">IF(OR($AN419="",N($M419)=0),"",ROUND(N($K419)*$AO419/$AN419,2)+N($L419))</f>
        <v/>
      </c>
      <c r="AH419" s="268" t="str">
        <f aca="false">IF($AG419="","",MAX(0,ROUND($AG419-(N($Q419)+N($R419)+N($S419)),2)))</f>
        <v/>
      </c>
      <c r="AI419" s="268" t="str">
        <f aca="false">IF(OR(TRIM($B419&amp;$C419)="",NOT(ISNUMBER($D419))),"",SUMIFS($W$3:$W$1001,$AK$3:$AK$1001,$AK419,$D$3:$D$1001,"&lt;"&amp;$D419))</f>
        <v/>
      </c>
      <c r="AJ419" s="268" t="str">
        <f aca="false">IF(TRIM($B419&amp;$C419)="","",SUMIFS($W$3:$W$1001,$AK$3:$AK$1001,$AK419))</f>
        <v/>
      </c>
      <c r="AK419" s="270" t="str">
        <f aca="false">IF(TRIM($B419&amp;$C419)="","",TRIM($B419)&amp;"｜"&amp;TRIM($C419))</f>
        <v/>
      </c>
      <c r="AL419" s="268" t="str">
        <f aca="false">IF(TRIM($B419&amp;$C419)="","",MIN(N($O419),N($Q419)))</f>
        <v/>
      </c>
      <c r="AM419" s="271" t="str">
        <f aca="false">IF(ISNUMBER($D419),YEAR($D419),"")</f>
        <v/>
      </c>
      <c r="AN419" s="271" t="str">
        <f aca="false">IF(OR(TRIM($B419&amp;$C419)="",NOT(ISNUMBER($D419)),NOT(ISNUMBER($E419))),"",IF($E419&lt;$D419,"",IF(IF($AE419="半年付",2,IF($AE419="季度付",4,IF($AE419="月付",12,IF($AE419="半月付",24,1))))=1,1,MAX(1,ROUND(($E419-$D419+1)/365*IF($AE419="半年付",2,IF($AE419="季度付",4,IF($AE419="月付",12,IF($AE419="半月付",24,1)))),0)))))</f>
        <v/>
      </c>
      <c r="AO419" s="271" t="str">
        <f aca="true">IF($AN419="","",MIN($AN419,MAX(0,INT((TODAY()-付款宽限天数-$D419)/(($E419-$D419+1)/$AN419))+1)))</f>
        <v/>
      </c>
    </row>
    <row r="420" customFormat="false" ht="18" hidden="false" customHeight="false" outlineLevel="0" collapsed="false">
      <c r="F420" s="200" t="str">
        <f aca="true">IF(TRIM($B420&amp;$C420)="","",IF(OR(ISNUMBER(SEARCH("未",$A420)),ISNUMBER(SEARCH("送出",$A420)),AND(TRIM($A420)="",NOT(ISNUMBER($D420)),N($H420)=0)),"【合同未回】","")&amp;IF(NOT(ISNUMBER($E420)),IF(OR(ISNUMBER(SEARCH("未",$A420)),ISNUMBER(SEARCH("送出",$A420)),AND(TRIM($A420)="",NOT(ISNUMBER($D420)),N($H420)=0)),"","【未填合同期】"),IF($E420&lt;TODAY(),"【已到期】",IF($E420-TODAY()&lt;=提醒天数,"【即将到期，剩余"&amp;($E420-TODAY())&amp;"天】","【正常】")))&amp;IF(OR($AD420="安装免保",$AD420="技术免保",$AD420="质保期内"),"【"&amp;$AD420&amp;"】",""))</f>
        <v/>
      </c>
      <c r="K420" s="267" t="str">
        <f aca="false">IF(OR(N($H420)=0,N($I420)=0),"",ROUND(N($H420)*N($I420)*IF(N($J420)=0,1,N($J420)),2))</f>
        <v/>
      </c>
      <c r="M420" s="267" t="str">
        <f aca="false">IF(TRIM($B420&amp;$C420)="","",IF(AND(N($K420)=0,N($L420)=0),"",ROUND(N($K420)+N($L420),2)))</f>
        <v/>
      </c>
      <c r="S420" s="267"/>
      <c r="T420" s="268" t="str">
        <f aca="false">IF(TRIM($B420&amp;$C420)="","",IF(N($O420)=0,"",MAX(0,MIN(N($O420)-N($Q420),N($W420)))))</f>
        <v/>
      </c>
      <c r="U420" s="268" t="str">
        <f aca="false">IF(TRIM($B420&amp;$C420)="","",IF(N($Q420)&lt;=N($O420),"",N($Q420)-N($O420)))</f>
        <v/>
      </c>
      <c r="V420" s="268" t="str">
        <f aca="false">IF(OR(TRIM($B420&amp;$C420)="",$W420=""),"",MAX(0,N($W420))-N($T420))</f>
        <v/>
      </c>
      <c r="W420" s="268" t="str">
        <f aca="false">IF(TRIM($B420&amp;$C420)="","",IF(AND(N($M420)=0,N($Q420)+N($R420)+N($S420)=0),"",ROUND(N($M420)-N($Q420)-N($R420)-N($S420),2)))</f>
        <v/>
      </c>
      <c r="X420" s="269" t="str">
        <f aca="false">IF(TRIM($B420&amp;$C420)="","",IF(N($M420)=0,IF((N($Q420)+N($R420)+N($S420))=0,"—未填单价","未填单价，已收 "&amp;TEXT((N($Q420)+N($R420)+N($S420)),"#,##0.00")),IF(N($W420)&gt;0.005,"欠 "&amp;TEXT(N($W420),"#,##0.00")&amp;IF(N($T420)&gt;0,"（开票未到账 "&amp;TEXT(N($T420),"#,##0.00")&amp;"）","")&amp;IF(N($V420)&gt;0,"（未开票 "&amp;TEXT(N($V420),"#,##0.00")&amp;"）",""),IF(N($W420)&lt;-0.005,"多收 "&amp;TEXT(-N($W420),"#,##0.00"),"✔ 已结清")))&amp;IF(N($U420)&gt;0,"｜到账未开票 "&amp;TEXT(N($U420),"#,##0.00")&amp;"，待补票","")&amp;IF(N($R420)&gt;0,"｜收现 "&amp;TEXT(N($R420),"#,##0.00"),"")&amp;IF(N($S420)&gt;0,"｜收款不开票 "&amp;TEXT(N($S420),"#,##0.00"),""))</f>
        <v/>
      </c>
      <c r="Y420" s="312"/>
      <c r="AC420" s="267" t="str">
        <f aca="false">IF(OR(N($O420)=0,N($AB420)=0),"",ROUND(N($O420)/(1+N($AB420))*N($AB420),2))</f>
        <v/>
      </c>
      <c r="AD420" s="312"/>
      <c r="AE420" s="312"/>
      <c r="AF420" s="270" t="str">
        <f aca="false">IF($AN420="","",IF($AN420=1,IF($AO420&gt;=1,"一次性·已到收款期","一次性·未到期"),$AE420&amp;" 第"&amp;$AO420&amp;"/"&amp;$AN420&amp;"期"))</f>
        <v/>
      </c>
      <c r="AG420" s="268" t="str">
        <f aca="false">IF(OR($AN420="",N($M420)=0),"",ROUND(N($K420)*$AO420/$AN420,2)+N($L420))</f>
        <v/>
      </c>
      <c r="AH420" s="268" t="str">
        <f aca="false">IF($AG420="","",MAX(0,ROUND($AG420-(N($Q420)+N($R420)+N($S420)),2)))</f>
        <v/>
      </c>
      <c r="AI420" s="268" t="str">
        <f aca="false">IF(OR(TRIM($B420&amp;$C420)="",NOT(ISNUMBER($D420))),"",SUMIFS($W$3:$W$1001,$AK$3:$AK$1001,$AK420,$D$3:$D$1001,"&lt;"&amp;$D420))</f>
        <v/>
      </c>
      <c r="AJ420" s="268" t="str">
        <f aca="false">IF(TRIM($B420&amp;$C420)="","",SUMIFS($W$3:$W$1001,$AK$3:$AK$1001,$AK420))</f>
        <v/>
      </c>
      <c r="AK420" s="270" t="str">
        <f aca="false">IF(TRIM($B420&amp;$C420)="","",TRIM($B420)&amp;"｜"&amp;TRIM($C420))</f>
        <v/>
      </c>
      <c r="AL420" s="268" t="str">
        <f aca="false">IF(TRIM($B420&amp;$C420)="","",MIN(N($O420),N($Q420)))</f>
        <v/>
      </c>
      <c r="AM420" s="271" t="str">
        <f aca="false">IF(ISNUMBER($D420),YEAR($D420),"")</f>
        <v/>
      </c>
      <c r="AN420" s="271" t="str">
        <f aca="false">IF(OR(TRIM($B420&amp;$C420)="",NOT(ISNUMBER($D420)),NOT(ISNUMBER($E420))),"",IF($E420&lt;$D420,"",IF(IF($AE420="半年付",2,IF($AE420="季度付",4,IF($AE420="月付",12,IF($AE420="半月付",24,1))))=1,1,MAX(1,ROUND(($E420-$D420+1)/365*IF($AE420="半年付",2,IF($AE420="季度付",4,IF($AE420="月付",12,IF($AE420="半月付",24,1)))),0)))))</f>
        <v/>
      </c>
      <c r="AO420" s="271" t="str">
        <f aca="true">IF($AN420="","",MIN($AN420,MAX(0,INT((TODAY()-付款宽限天数-$D420)/(($E420-$D420+1)/$AN420))+1)))</f>
        <v/>
      </c>
    </row>
    <row r="421" customFormat="false" ht="18" hidden="false" customHeight="false" outlineLevel="0" collapsed="false">
      <c r="F421" s="200" t="str">
        <f aca="true">IF(TRIM($B421&amp;$C421)="","",IF(OR(ISNUMBER(SEARCH("未",$A421)),ISNUMBER(SEARCH("送出",$A421)),AND(TRIM($A421)="",NOT(ISNUMBER($D421)),N($H421)=0)),"【合同未回】","")&amp;IF(NOT(ISNUMBER($E421)),IF(OR(ISNUMBER(SEARCH("未",$A421)),ISNUMBER(SEARCH("送出",$A421)),AND(TRIM($A421)="",NOT(ISNUMBER($D421)),N($H421)=0)),"","【未填合同期】"),IF($E421&lt;TODAY(),"【已到期】",IF($E421-TODAY()&lt;=提醒天数,"【即将到期，剩余"&amp;($E421-TODAY())&amp;"天】","【正常】")))&amp;IF(OR($AD421="安装免保",$AD421="技术免保",$AD421="质保期内"),"【"&amp;$AD421&amp;"】",""))</f>
        <v/>
      </c>
      <c r="K421" s="267" t="str">
        <f aca="false">IF(OR(N($H421)=0,N($I421)=0),"",ROUND(N($H421)*N($I421)*IF(N($J421)=0,1,N($J421)),2))</f>
        <v/>
      </c>
      <c r="M421" s="267" t="str">
        <f aca="false">IF(TRIM($B421&amp;$C421)="","",IF(AND(N($K421)=0,N($L421)=0),"",ROUND(N($K421)+N($L421),2)))</f>
        <v/>
      </c>
      <c r="S421" s="267"/>
      <c r="T421" s="268" t="str">
        <f aca="false">IF(TRIM($B421&amp;$C421)="","",IF(N($O421)=0,"",MAX(0,MIN(N($O421)-N($Q421),N($W421)))))</f>
        <v/>
      </c>
      <c r="U421" s="268" t="str">
        <f aca="false">IF(TRIM($B421&amp;$C421)="","",IF(N($Q421)&lt;=N($O421),"",N($Q421)-N($O421)))</f>
        <v/>
      </c>
      <c r="V421" s="268" t="str">
        <f aca="false">IF(OR(TRIM($B421&amp;$C421)="",$W421=""),"",MAX(0,N($W421))-N($T421))</f>
        <v/>
      </c>
      <c r="W421" s="268" t="str">
        <f aca="false">IF(TRIM($B421&amp;$C421)="","",IF(AND(N($M421)=0,N($Q421)+N($R421)+N($S421)=0),"",ROUND(N($M421)-N($Q421)-N($R421)-N($S421),2)))</f>
        <v/>
      </c>
      <c r="X421" s="269" t="str">
        <f aca="false">IF(TRIM($B421&amp;$C421)="","",IF(N($M421)=0,IF((N($Q421)+N($R421)+N($S421))=0,"—未填单价","未填单价，已收 "&amp;TEXT((N($Q421)+N($R421)+N($S421)),"#,##0.00")),IF(N($W421)&gt;0.005,"欠 "&amp;TEXT(N($W421),"#,##0.00")&amp;IF(N($T421)&gt;0,"（开票未到账 "&amp;TEXT(N($T421),"#,##0.00")&amp;"）","")&amp;IF(N($V421)&gt;0,"（未开票 "&amp;TEXT(N($V421),"#,##0.00")&amp;"）",""),IF(N($W421)&lt;-0.005,"多收 "&amp;TEXT(-N($W421),"#,##0.00"),"✔ 已结清")))&amp;IF(N($U421)&gt;0,"｜到账未开票 "&amp;TEXT(N($U421),"#,##0.00")&amp;"，待补票","")&amp;IF(N($R421)&gt;0,"｜收现 "&amp;TEXT(N($R421),"#,##0.00"),"")&amp;IF(N($S421)&gt;0,"｜收款不开票 "&amp;TEXT(N($S421),"#,##0.00"),""))</f>
        <v/>
      </c>
      <c r="Y421" s="312"/>
      <c r="AC421" s="267" t="str">
        <f aca="false">IF(OR(N($O421)=0,N($AB421)=0),"",ROUND(N($O421)/(1+N($AB421))*N($AB421),2))</f>
        <v/>
      </c>
      <c r="AD421" s="312"/>
      <c r="AE421" s="312"/>
      <c r="AF421" s="270" t="str">
        <f aca="false">IF($AN421="","",IF($AN421=1,IF($AO421&gt;=1,"一次性·已到收款期","一次性·未到期"),$AE421&amp;" 第"&amp;$AO421&amp;"/"&amp;$AN421&amp;"期"))</f>
        <v/>
      </c>
      <c r="AG421" s="268" t="str">
        <f aca="false">IF(OR($AN421="",N($M421)=0),"",ROUND(N($K421)*$AO421/$AN421,2)+N($L421))</f>
        <v/>
      </c>
      <c r="AH421" s="268" t="str">
        <f aca="false">IF($AG421="","",MAX(0,ROUND($AG421-(N($Q421)+N($R421)+N($S421)),2)))</f>
        <v/>
      </c>
      <c r="AI421" s="268" t="str">
        <f aca="false">IF(OR(TRIM($B421&amp;$C421)="",NOT(ISNUMBER($D421))),"",SUMIFS($W$3:$W$1001,$AK$3:$AK$1001,$AK421,$D$3:$D$1001,"&lt;"&amp;$D421))</f>
        <v/>
      </c>
      <c r="AJ421" s="268" t="str">
        <f aca="false">IF(TRIM($B421&amp;$C421)="","",SUMIFS($W$3:$W$1001,$AK$3:$AK$1001,$AK421))</f>
        <v/>
      </c>
      <c r="AK421" s="270" t="str">
        <f aca="false">IF(TRIM($B421&amp;$C421)="","",TRIM($B421)&amp;"｜"&amp;TRIM($C421))</f>
        <v/>
      </c>
      <c r="AL421" s="268" t="str">
        <f aca="false">IF(TRIM($B421&amp;$C421)="","",MIN(N($O421),N($Q421)))</f>
        <v/>
      </c>
      <c r="AM421" s="271" t="str">
        <f aca="false">IF(ISNUMBER($D421),YEAR($D421),"")</f>
        <v/>
      </c>
      <c r="AN421" s="271" t="str">
        <f aca="false">IF(OR(TRIM($B421&amp;$C421)="",NOT(ISNUMBER($D421)),NOT(ISNUMBER($E421))),"",IF($E421&lt;$D421,"",IF(IF($AE421="半年付",2,IF($AE421="季度付",4,IF($AE421="月付",12,IF($AE421="半月付",24,1))))=1,1,MAX(1,ROUND(($E421-$D421+1)/365*IF($AE421="半年付",2,IF($AE421="季度付",4,IF($AE421="月付",12,IF($AE421="半月付",24,1)))),0)))))</f>
        <v/>
      </c>
      <c r="AO421" s="271" t="str">
        <f aca="true">IF($AN421="","",MIN($AN421,MAX(0,INT((TODAY()-付款宽限天数-$D421)/(($E421-$D421+1)/$AN421))+1)))</f>
        <v/>
      </c>
    </row>
    <row r="422" customFormat="false" ht="18" hidden="false" customHeight="false" outlineLevel="0" collapsed="false">
      <c r="F422" s="200" t="str">
        <f aca="true">IF(TRIM($B422&amp;$C422)="","",IF(OR(ISNUMBER(SEARCH("未",$A422)),ISNUMBER(SEARCH("送出",$A422)),AND(TRIM($A422)="",NOT(ISNUMBER($D422)),N($H422)=0)),"【合同未回】","")&amp;IF(NOT(ISNUMBER($E422)),IF(OR(ISNUMBER(SEARCH("未",$A422)),ISNUMBER(SEARCH("送出",$A422)),AND(TRIM($A422)="",NOT(ISNUMBER($D422)),N($H422)=0)),"","【未填合同期】"),IF($E422&lt;TODAY(),"【已到期】",IF($E422-TODAY()&lt;=提醒天数,"【即将到期，剩余"&amp;($E422-TODAY())&amp;"天】","【正常】")))&amp;IF(OR($AD422="安装免保",$AD422="技术免保",$AD422="质保期内"),"【"&amp;$AD422&amp;"】",""))</f>
        <v/>
      </c>
      <c r="K422" s="267" t="str">
        <f aca="false">IF(OR(N($H422)=0,N($I422)=0),"",ROUND(N($H422)*N($I422)*IF(N($J422)=0,1,N($J422)),2))</f>
        <v/>
      </c>
      <c r="M422" s="267" t="str">
        <f aca="false">IF(TRIM($B422&amp;$C422)="","",IF(AND(N($K422)=0,N($L422)=0),"",ROUND(N($K422)+N($L422),2)))</f>
        <v/>
      </c>
      <c r="S422" s="267"/>
      <c r="T422" s="268" t="str">
        <f aca="false">IF(TRIM($B422&amp;$C422)="","",IF(N($O422)=0,"",MAX(0,MIN(N($O422)-N($Q422),N($W422)))))</f>
        <v/>
      </c>
      <c r="U422" s="268" t="str">
        <f aca="false">IF(TRIM($B422&amp;$C422)="","",IF(N($Q422)&lt;=N($O422),"",N($Q422)-N($O422)))</f>
        <v/>
      </c>
      <c r="V422" s="268" t="str">
        <f aca="false">IF(OR(TRIM($B422&amp;$C422)="",$W422=""),"",MAX(0,N($W422))-N($T422))</f>
        <v/>
      </c>
      <c r="W422" s="268" t="str">
        <f aca="false">IF(TRIM($B422&amp;$C422)="","",IF(AND(N($M422)=0,N($Q422)+N($R422)+N($S422)=0),"",ROUND(N($M422)-N($Q422)-N($R422)-N($S422),2)))</f>
        <v/>
      </c>
      <c r="X422" s="269" t="str">
        <f aca="false">IF(TRIM($B422&amp;$C422)="","",IF(N($M422)=0,IF((N($Q422)+N($R422)+N($S422))=0,"—未填单价","未填单价，已收 "&amp;TEXT((N($Q422)+N($R422)+N($S422)),"#,##0.00")),IF(N($W422)&gt;0.005,"欠 "&amp;TEXT(N($W422),"#,##0.00")&amp;IF(N($T422)&gt;0,"（开票未到账 "&amp;TEXT(N($T422),"#,##0.00")&amp;"）","")&amp;IF(N($V422)&gt;0,"（未开票 "&amp;TEXT(N($V422),"#,##0.00")&amp;"）",""),IF(N($W422)&lt;-0.005,"多收 "&amp;TEXT(-N($W422),"#,##0.00"),"✔ 已结清")))&amp;IF(N($U422)&gt;0,"｜到账未开票 "&amp;TEXT(N($U422),"#,##0.00")&amp;"，待补票","")&amp;IF(N($R422)&gt;0,"｜收现 "&amp;TEXT(N($R422),"#,##0.00"),"")&amp;IF(N($S422)&gt;0,"｜收款不开票 "&amp;TEXT(N($S422),"#,##0.00"),""))</f>
        <v/>
      </c>
      <c r="Y422" s="312"/>
      <c r="AC422" s="267" t="str">
        <f aca="false">IF(OR(N($O422)=0,N($AB422)=0),"",ROUND(N($O422)/(1+N($AB422))*N($AB422),2))</f>
        <v/>
      </c>
      <c r="AD422" s="312"/>
      <c r="AE422" s="312"/>
      <c r="AF422" s="270" t="str">
        <f aca="false">IF($AN422="","",IF($AN422=1,IF($AO422&gt;=1,"一次性·已到收款期","一次性·未到期"),$AE422&amp;" 第"&amp;$AO422&amp;"/"&amp;$AN422&amp;"期"))</f>
        <v/>
      </c>
      <c r="AG422" s="268" t="str">
        <f aca="false">IF(OR($AN422="",N($M422)=0),"",ROUND(N($K422)*$AO422/$AN422,2)+N($L422))</f>
        <v/>
      </c>
      <c r="AH422" s="268" t="str">
        <f aca="false">IF($AG422="","",MAX(0,ROUND($AG422-(N($Q422)+N($R422)+N($S422)),2)))</f>
        <v/>
      </c>
      <c r="AI422" s="268" t="str">
        <f aca="false">IF(OR(TRIM($B422&amp;$C422)="",NOT(ISNUMBER($D422))),"",SUMIFS($W$3:$W$1001,$AK$3:$AK$1001,$AK422,$D$3:$D$1001,"&lt;"&amp;$D422))</f>
        <v/>
      </c>
      <c r="AJ422" s="268" t="str">
        <f aca="false">IF(TRIM($B422&amp;$C422)="","",SUMIFS($W$3:$W$1001,$AK$3:$AK$1001,$AK422))</f>
        <v/>
      </c>
      <c r="AK422" s="270" t="str">
        <f aca="false">IF(TRIM($B422&amp;$C422)="","",TRIM($B422)&amp;"｜"&amp;TRIM($C422))</f>
        <v/>
      </c>
      <c r="AL422" s="268" t="str">
        <f aca="false">IF(TRIM($B422&amp;$C422)="","",MIN(N($O422),N($Q422)))</f>
        <v/>
      </c>
      <c r="AM422" s="271" t="str">
        <f aca="false">IF(ISNUMBER($D422),YEAR($D422),"")</f>
        <v/>
      </c>
      <c r="AN422" s="271" t="str">
        <f aca="false">IF(OR(TRIM($B422&amp;$C422)="",NOT(ISNUMBER($D422)),NOT(ISNUMBER($E422))),"",IF($E422&lt;$D422,"",IF(IF($AE422="半年付",2,IF($AE422="季度付",4,IF($AE422="月付",12,IF($AE422="半月付",24,1))))=1,1,MAX(1,ROUND(($E422-$D422+1)/365*IF($AE422="半年付",2,IF($AE422="季度付",4,IF($AE422="月付",12,IF($AE422="半月付",24,1)))),0)))))</f>
        <v/>
      </c>
      <c r="AO422" s="271" t="str">
        <f aca="true">IF($AN422="","",MIN($AN422,MAX(0,INT((TODAY()-付款宽限天数-$D422)/(($E422-$D422+1)/$AN422))+1)))</f>
        <v/>
      </c>
    </row>
    <row r="423" customFormat="false" ht="18" hidden="false" customHeight="false" outlineLevel="0" collapsed="false">
      <c r="F423" s="200" t="str">
        <f aca="true">IF(TRIM($B423&amp;$C423)="","",IF(OR(ISNUMBER(SEARCH("未",$A423)),ISNUMBER(SEARCH("送出",$A423)),AND(TRIM($A423)="",NOT(ISNUMBER($D423)),N($H423)=0)),"【合同未回】","")&amp;IF(NOT(ISNUMBER($E423)),IF(OR(ISNUMBER(SEARCH("未",$A423)),ISNUMBER(SEARCH("送出",$A423)),AND(TRIM($A423)="",NOT(ISNUMBER($D423)),N($H423)=0)),"","【未填合同期】"),IF($E423&lt;TODAY(),"【已到期】",IF($E423-TODAY()&lt;=提醒天数,"【即将到期，剩余"&amp;($E423-TODAY())&amp;"天】","【正常】")))&amp;IF(OR($AD423="安装免保",$AD423="技术免保",$AD423="质保期内"),"【"&amp;$AD423&amp;"】",""))</f>
        <v/>
      </c>
      <c r="K423" s="267" t="str">
        <f aca="false">IF(OR(N($H423)=0,N($I423)=0),"",ROUND(N($H423)*N($I423)*IF(N($J423)=0,1,N($J423)),2))</f>
        <v/>
      </c>
      <c r="M423" s="267" t="str">
        <f aca="false">IF(TRIM($B423&amp;$C423)="","",IF(AND(N($K423)=0,N($L423)=0),"",ROUND(N($K423)+N($L423),2)))</f>
        <v/>
      </c>
      <c r="S423" s="267"/>
      <c r="T423" s="268" t="str">
        <f aca="false">IF(TRIM($B423&amp;$C423)="","",IF(N($O423)=0,"",MAX(0,MIN(N($O423)-N($Q423),N($W423)))))</f>
        <v/>
      </c>
      <c r="U423" s="268" t="str">
        <f aca="false">IF(TRIM($B423&amp;$C423)="","",IF(N($Q423)&lt;=N($O423),"",N($Q423)-N($O423)))</f>
        <v/>
      </c>
      <c r="V423" s="268" t="str">
        <f aca="false">IF(OR(TRIM($B423&amp;$C423)="",$W423=""),"",MAX(0,N($W423))-N($T423))</f>
        <v/>
      </c>
      <c r="W423" s="268" t="str">
        <f aca="false">IF(TRIM($B423&amp;$C423)="","",IF(AND(N($M423)=0,N($Q423)+N($R423)+N($S423)=0),"",ROUND(N($M423)-N($Q423)-N($R423)-N($S423),2)))</f>
        <v/>
      </c>
      <c r="X423" s="269" t="str">
        <f aca="false">IF(TRIM($B423&amp;$C423)="","",IF(N($M423)=0,IF((N($Q423)+N($R423)+N($S423))=0,"—未填单价","未填单价，已收 "&amp;TEXT((N($Q423)+N($R423)+N($S423)),"#,##0.00")),IF(N($W423)&gt;0.005,"欠 "&amp;TEXT(N($W423),"#,##0.00")&amp;IF(N($T423)&gt;0,"（开票未到账 "&amp;TEXT(N($T423),"#,##0.00")&amp;"）","")&amp;IF(N($V423)&gt;0,"（未开票 "&amp;TEXT(N($V423),"#,##0.00")&amp;"）",""),IF(N($W423)&lt;-0.005,"多收 "&amp;TEXT(-N($W423),"#,##0.00"),"✔ 已结清")))&amp;IF(N($U423)&gt;0,"｜到账未开票 "&amp;TEXT(N($U423),"#,##0.00")&amp;"，待补票","")&amp;IF(N($R423)&gt;0,"｜收现 "&amp;TEXT(N($R423),"#,##0.00"),"")&amp;IF(N($S423)&gt;0,"｜收款不开票 "&amp;TEXT(N($S423),"#,##0.00"),""))</f>
        <v/>
      </c>
      <c r="Y423" s="312"/>
      <c r="AC423" s="267" t="str">
        <f aca="false">IF(OR(N($O423)=0,N($AB423)=0),"",ROUND(N($O423)/(1+N($AB423))*N($AB423),2))</f>
        <v/>
      </c>
      <c r="AD423" s="312"/>
      <c r="AE423" s="312"/>
      <c r="AF423" s="270" t="str">
        <f aca="false">IF($AN423="","",IF($AN423=1,IF($AO423&gt;=1,"一次性·已到收款期","一次性·未到期"),$AE423&amp;" 第"&amp;$AO423&amp;"/"&amp;$AN423&amp;"期"))</f>
        <v/>
      </c>
      <c r="AG423" s="268" t="str">
        <f aca="false">IF(OR($AN423="",N($M423)=0),"",ROUND(N($K423)*$AO423/$AN423,2)+N($L423))</f>
        <v/>
      </c>
      <c r="AH423" s="268" t="str">
        <f aca="false">IF($AG423="","",MAX(0,ROUND($AG423-(N($Q423)+N($R423)+N($S423)),2)))</f>
        <v/>
      </c>
      <c r="AI423" s="268" t="str">
        <f aca="false">IF(OR(TRIM($B423&amp;$C423)="",NOT(ISNUMBER($D423))),"",SUMIFS($W$3:$W$1001,$AK$3:$AK$1001,$AK423,$D$3:$D$1001,"&lt;"&amp;$D423))</f>
        <v/>
      </c>
      <c r="AJ423" s="268" t="str">
        <f aca="false">IF(TRIM($B423&amp;$C423)="","",SUMIFS($W$3:$W$1001,$AK$3:$AK$1001,$AK423))</f>
        <v/>
      </c>
      <c r="AK423" s="270" t="str">
        <f aca="false">IF(TRIM($B423&amp;$C423)="","",TRIM($B423)&amp;"｜"&amp;TRIM($C423))</f>
        <v/>
      </c>
      <c r="AL423" s="268" t="str">
        <f aca="false">IF(TRIM($B423&amp;$C423)="","",MIN(N($O423),N($Q423)))</f>
        <v/>
      </c>
      <c r="AM423" s="271" t="str">
        <f aca="false">IF(ISNUMBER($D423),YEAR($D423),"")</f>
        <v/>
      </c>
      <c r="AN423" s="271" t="str">
        <f aca="false">IF(OR(TRIM($B423&amp;$C423)="",NOT(ISNUMBER($D423)),NOT(ISNUMBER($E423))),"",IF($E423&lt;$D423,"",IF(IF($AE423="半年付",2,IF($AE423="季度付",4,IF($AE423="月付",12,IF($AE423="半月付",24,1))))=1,1,MAX(1,ROUND(($E423-$D423+1)/365*IF($AE423="半年付",2,IF($AE423="季度付",4,IF($AE423="月付",12,IF($AE423="半月付",24,1)))),0)))))</f>
        <v/>
      </c>
      <c r="AO423" s="271" t="str">
        <f aca="true">IF($AN423="","",MIN($AN423,MAX(0,INT((TODAY()-付款宽限天数-$D423)/(($E423-$D423+1)/$AN423))+1)))</f>
        <v/>
      </c>
    </row>
    <row r="424" customFormat="false" ht="18" hidden="false" customHeight="false" outlineLevel="0" collapsed="false">
      <c r="F424" s="200" t="str">
        <f aca="true">IF(TRIM($B424&amp;$C424)="","",IF(OR(ISNUMBER(SEARCH("未",$A424)),ISNUMBER(SEARCH("送出",$A424)),AND(TRIM($A424)="",NOT(ISNUMBER($D424)),N($H424)=0)),"【合同未回】","")&amp;IF(NOT(ISNUMBER($E424)),IF(OR(ISNUMBER(SEARCH("未",$A424)),ISNUMBER(SEARCH("送出",$A424)),AND(TRIM($A424)="",NOT(ISNUMBER($D424)),N($H424)=0)),"","【未填合同期】"),IF($E424&lt;TODAY(),"【已到期】",IF($E424-TODAY()&lt;=提醒天数,"【即将到期，剩余"&amp;($E424-TODAY())&amp;"天】","【正常】")))&amp;IF(OR($AD424="安装免保",$AD424="技术免保",$AD424="质保期内"),"【"&amp;$AD424&amp;"】",""))</f>
        <v/>
      </c>
      <c r="K424" s="267" t="str">
        <f aca="false">IF(OR(N($H424)=0,N($I424)=0),"",ROUND(N($H424)*N($I424)*IF(N($J424)=0,1,N($J424)),2))</f>
        <v/>
      </c>
      <c r="M424" s="267" t="str">
        <f aca="false">IF(TRIM($B424&amp;$C424)="","",IF(AND(N($K424)=0,N($L424)=0),"",ROUND(N($K424)+N($L424),2)))</f>
        <v/>
      </c>
      <c r="S424" s="267"/>
      <c r="T424" s="268" t="str">
        <f aca="false">IF(TRIM($B424&amp;$C424)="","",IF(N($O424)=0,"",MAX(0,MIN(N($O424)-N($Q424),N($W424)))))</f>
        <v/>
      </c>
      <c r="U424" s="268" t="str">
        <f aca="false">IF(TRIM($B424&amp;$C424)="","",IF(N($Q424)&lt;=N($O424),"",N($Q424)-N($O424)))</f>
        <v/>
      </c>
      <c r="V424" s="268" t="str">
        <f aca="false">IF(OR(TRIM($B424&amp;$C424)="",$W424=""),"",MAX(0,N($W424))-N($T424))</f>
        <v/>
      </c>
      <c r="W424" s="268" t="str">
        <f aca="false">IF(TRIM($B424&amp;$C424)="","",IF(AND(N($M424)=0,N($Q424)+N($R424)+N($S424)=0),"",ROUND(N($M424)-N($Q424)-N($R424)-N($S424),2)))</f>
        <v/>
      </c>
      <c r="X424" s="269" t="str">
        <f aca="false">IF(TRIM($B424&amp;$C424)="","",IF(N($M424)=0,IF((N($Q424)+N($R424)+N($S424))=0,"—未填单价","未填单价，已收 "&amp;TEXT((N($Q424)+N($R424)+N($S424)),"#,##0.00")),IF(N($W424)&gt;0.005,"欠 "&amp;TEXT(N($W424),"#,##0.00")&amp;IF(N($T424)&gt;0,"（开票未到账 "&amp;TEXT(N($T424),"#,##0.00")&amp;"）","")&amp;IF(N($V424)&gt;0,"（未开票 "&amp;TEXT(N($V424),"#,##0.00")&amp;"）",""),IF(N($W424)&lt;-0.005,"多收 "&amp;TEXT(-N($W424),"#,##0.00"),"✔ 已结清")))&amp;IF(N($U424)&gt;0,"｜到账未开票 "&amp;TEXT(N($U424),"#,##0.00")&amp;"，待补票","")&amp;IF(N($R424)&gt;0,"｜收现 "&amp;TEXT(N($R424),"#,##0.00"),"")&amp;IF(N($S424)&gt;0,"｜收款不开票 "&amp;TEXT(N($S424),"#,##0.00"),""))</f>
        <v/>
      </c>
      <c r="Y424" s="312"/>
      <c r="AC424" s="267" t="str">
        <f aca="false">IF(OR(N($O424)=0,N($AB424)=0),"",ROUND(N($O424)/(1+N($AB424))*N($AB424),2))</f>
        <v/>
      </c>
      <c r="AD424" s="312"/>
      <c r="AE424" s="312"/>
      <c r="AF424" s="270" t="str">
        <f aca="false">IF($AN424="","",IF($AN424=1,IF($AO424&gt;=1,"一次性·已到收款期","一次性·未到期"),$AE424&amp;" 第"&amp;$AO424&amp;"/"&amp;$AN424&amp;"期"))</f>
        <v/>
      </c>
      <c r="AG424" s="268" t="str">
        <f aca="false">IF(OR($AN424="",N($M424)=0),"",ROUND(N($K424)*$AO424/$AN424,2)+N($L424))</f>
        <v/>
      </c>
      <c r="AH424" s="268" t="str">
        <f aca="false">IF($AG424="","",MAX(0,ROUND($AG424-(N($Q424)+N($R424)+N($S424)),2)))</f>
        <v/>
      </c>
      <c r="AI424" s="268" t="str">
        <f aca="false">IF(OR(TRIM($B424&amp;$C424)="",NOT(ISNUMBER($D424))),"",SUMIFS($W$3:$W$1001,$AK$3:$AK$1001,$AK424,$D$3:$D$1001,"&lt;"&amp;$D424))</f>
        <v/>
      </c>
      <c r="AJ424" s="268" t="str">
        <f aca="false">IF(TRIM($B424&amp;$C424)="","",SUMIFS($W$3:$W$1001,$AK$3:$AK$1001,$AK424))</f>
        <v/>
      </c>
      <c r="AK424" s="270" t="str">
        <f aca="false">IF(TRIM($B424&amp;$C424)="","",TRIM($B424)&amp;"｜"&amp;TRIM($C424))</f>
        <v/>
      </c>
      <c r="AL424" s="268" t="str">
        <f aca="false">IF(TRIM($B424&amp;$C424)="","",MIN(N($O424),N($Q424)))</f>
        <v/>
      </c>
      <c r="AM424" s="271" t="str">
        <f aca="false">IF(ISNUMBER($D424),YEAR($D424),"")</f>
        <v/>
      </c>
      <c r="AN424" s="271" t="str">
        <f aca="false">IF(OR(TRIM($B424&amp;$C424)="",NOT(ISNUMBER($D424)),NOT(ISNUMBER($E424))),"",IF($E424&lt;$D424,"",IF(IF($AE424="半年付",2,IF($AE424="季度付",4,IF($AE424="月付",12,IF($AE424="半月付",24,1))))=1,1,MAX(1,ROUND(($E424-$D424+1)/365*IF($AE424="半年付",2,IF($AE424="季度付",4,IF($AE424="月付",12,IF($AE424="半月付",24,1)))),0)))))</f>
        <v/>
      </c>
      <c r="AO424" s="271" t="str">
        <f aca="true">IF($AN424="","",MIN($AN424,MAX(0,INT((TODAY()-付款宽限天数-$D424)/(($E424-$D424+1)/$AN424))+1)))</f>
        <v/>
      </c>
    </row>
    <row r="425" customFormat="false" ht="18" hidden="false" customHeight="false" outlineLevel="0" collapsed="false">
      <c r="F425" s="200" t="str">
        <f aca="true">IF(TRIM($B425&amp;$C425)="","",IF(OR(ISNUMBER(SEARCH("未",$A425)),ISNUMBER(SEARCH("送出",$A425)),AND(TRIM($A425)="",NOT(ISNUMBER($D425)),N($H425)=0)),"【合同未回】","")&amp;IF(NOT(ISNUMBER($E425)),IF(OR(ISNUMBER(SEARCH("未",$A425)),ISNUMBER(SEARCH("送出",$A425)),AND(TRIM($A425)="",NOT(ISNUMBER($D425)),N($H425)=0)),"","【未填合同期】"),IF($E425&lt;TODAY(),"【已到期】",IF($E425-TODAY()&lt;=提醒天数,"【即将到期，剩余"&amp;($E425-TODAY())&amp;"天】","【正常】")))&amp;IF(OR($AD425="安装免保",$AD425="技术免保",$AD425="质保期内"),"【"&amp;$AD425&amp;"】",""))</f>
        <v/>
      </c>
      <c r="K425" s="267" t="str">
        <f aca="false">IF(OR(N($H425)=0,N($I425)=0),"",ROUND(N($H425)*N($I425)*IF(N($J425)=0,1,N($J425)),2))</f>
        <v/>
      </c>
      <c r="M425" s="267" t="str">
        <f aca="false">IF(TRIM($B425&amp;$C425)="","",IF(AND(N($K425)=0,N($L425)=0),"",ROUND(N($K425)+N($L425),2)))</f>
        <v/>
      </c>
      <c r="S425" s="267"/>
      <c r="T425" s="268" t="str">
        <f aca="false">IF(TRIM($B425&amp;$C425)="","",IF(N($O425)=0,"",MAX(0,MIN(N($O425)-N($Q425),N($W425)))))</f>
        <v/>
      </c>
      <c r="U425" s="268" t="str">
        <f aca="false">IF(TRIM($B425&amp;$C425)="","",IF(N($Q425)&lt;=N($O425),"",N($Q425)-N($O425)))</f>
        <v/>
      </c>
      <c r="V425" s="268" t="str">
        <f aca="false">IF(OR(TRIM($B425&amp;$C425)="",$W425=""),"",MAX(0,N($W425))-N($T425))</f>
        <v/>
      </c>
      <c r="W425" s="268" t="str">
        <f aca="false">IF(TRIM($B425&amp;$C425)="","",IF(AND(N($M425)=0,N($Q425)+N($R425)+N($S425)=0),"",ROUND(N($M425)-N($Q425)-N($R425)-N($S425),2)))</f>
        <v/>
      </c>
      <c r="X425" s="269" t="str">
        <f aca="false">IF(TRIM($B425&amp;$C425)="","",IF(N($M425)=0,IF((N($Q425)+N($R425)+N($S425))=0,"—未填单价","未填单价，已收 "&amp;TEXT((N($Q425)+N($R425)+N($S425)),"#,##0.00")),IF(N($W425)&gt;0.005,"欠 "&amp;TEXT(N($W425),"#,##0.00")&amp;IF(N($T425)&gt;0,"（开票未到账 "&amp;TEXT(N($T425),"#,##0.00")&amp;"）","")&amp;IF(N($V425)&gt;0,"（未开票 "&amp;TEXT(N($V425),"#,##0.00")&amp;"）",""),IF(N($W425)&lt;-0.005,"多收 "&amp;TEXT(-N($W425),"#,##0.00"),"✔ 已结清")))&amp;IF(N($U425)&gt;0,"｜到账未开票 "&amp;TEXT(N($U425),"#,##0.00")&amp;"，待补票","")&amp;IF(N($R425)&gt;0,"｜收现 "&amp;TEXT(N($R425),"#,##0.00"),"")&amp;IF(N($S425)&gt;0,"｜收款不开票 "&amp;TEXT(N($S425),"#,##0.00"),""))</f>
        <v/>
      </c>
      <c r="Y425" s="312"/>
      <c r="AC425" s="267" t="str">
        <f aca="false">IF(OR(N($O425)=0,N($AB425)=0),"",ROUND(N($O425)/(1+N($AB425))*N($AB425),2))</f>
        <v/>
      </c>
      <c r="AD425" s="312"/>
      <c r="AE425" s="312"/>
      <c r="AF425" s="270" t="str">
        <f aca="false">IF($AN425="","",IF($AN425=1,IF($AO425&gt;=1,"一次性·已到收款期","一次性·未到期"),$AE425&amp;" 第"&amp;$AO425&amp;"/"&amp;$AN425&amp;"期"))</f>
        <v/>
      </c>
      <c r="AG425" s="268" t="str">
        <f aca="false">IF(OR($AN425="",N($M425)=0),"",ROUND(N($K425)*$AO425/$AN425,2)+N($L425))</f>
        <v/>
      </c>
      <c r="AH425" s="268" t="str">
        <f aca="false">IF($AG425="","",MAX(0,ROUND($AG425-(N($Q425)+N($R425)+N($S425)),2)))</f>
        <v/>
      </c>
      <c r="AI425" s="268" t="str">
        <f aca="false">IF(OR(TRIM($B425&amp;$C425)="",NOT(ISNUMBER($D425))),"",SUMIFS($W$3:$W$1001,$AK$3:$AK$1001,$AK425,$D$3:$D$1001,"&lt;"&amp;$D425))</f>
        <v/>
      </c>
      <c r="AJ425" s="268" t="str">
        <f aca="false">IF(TRIM($B425&amp;$C425)="","",SUMIFS($W$3:$W$1001,$AK$3:$AK$1001,$AK425))</f>
        <v/>
      </c>
      <c r="AK425" s="270" t="str">
        <f aca="false">IF(TRIM($B425&amp;$C425)="","",TRIM($B425)&amp;"｜"&amp;TRIM($C425))</f>
        <v/>
      </c>
      <c r="AL425" s="268" t="str">
        <f aca="false">IF(TRIM($B425&amp;$C425)="","",MIN(N($O425),N($Q425)))</f>
        <v/>
      </c>
      <c r="AM425" s="271" t="str">
        <f aca="false">IF(ISNUMBER($D425),YEAR($D425),"")</f>
        <v/>
      </c>
      <c r="AN425" s="271" t="str">
        <f aca="false">IF(OR(TRIM($B425&amp;$C425)="",NOT(ISNUMBER($D425)),NOT(ISNUMBER($E425))),"",IF($E425&lt;$D425,"",IF(IF($AE425="半年付",2,IF($AE425="季度付",4,IF($AE425="月付",12,IF($AE425="半月付",24,1))))=1,1,MAX(1,ROUND(($E425-$D425+1)/365*IF($AE425="半年付",2,IF($AE425="季度付",4,IF($AE425="月付",12,IF($AE425="半月付",24,1)))),0)))))</f>
        <v/>
      </c>
      <c r="AO425" s="271" t="str">
        <f aca="true">IF($AN425="","",MIN($AN425,MAX(0,INT((TODAY()-付款宽限天数-$D425)/(($E425-$D425+1)/$AN425))+1)))</f>
        <v/>
      </c>
    </row>
    <row r="426" customFormat="false" ht="18" hidden="false" customHeight="false" outlineLevel="0" collapsed="false">
      <c r="F426" s="200" t="str">
        <f aca="true">IF(TRIM($B426&amp;$C426)="","",IF(OR(ISNUMBER(SEARCH("未",$A426)),ISNUMBER(SEARCH("送出",$A426)),AND(TRIM($A426)="",NOT(ISNUMBER($D426)),N($H426)=0)),"【合同未回】","")&amp;IF(NOT(ISNUMBER($E426)),IF(OR(ISNUMBER(SEARCH("未",$A426)),ISNUMBER(SEARCH("送出",$A426)),AND(TRIM($A426)="",NOT(ISNUMBER($D426)),N($H426)=0)),"","【未填合同期】"),IF($E426&lt;TODAY(),"【已到期】",IF($E426-TODAY()&lt;=提醒天数,"【即将到期，剩余"&amp;($E426-TODAY())&amp;"天】","【正常】")))&amp;IF(OR($AD426="安装免保",$AD426="技术免保",$AD426="质保期内"),"【"&amp;$AD426&amp;"】",""))</f>
        <v/>
      </c>
      <c r="K426" s="267" t="str">
        <f aca="false">IF(OR(N($H426)=0,N($I426)=0),"",ROUND(N($H426)*N($I426)*IF(N($J426)=0,1,N($J426)),2))</f>
        <v/>
      </c>
      <c r="M426" s="267" t="str">
        <f aca="false">IF(TRIM($B426&amp;$C426)="","",IF(AND(N($K426)=0,N($L426)=0),"",ROUND(N($K426)+N($L426),2)))</f>
        <v/>
      </c>
      <c r="S426" s="267"/>
      <c r="T426" s="268" t="str">
        <f aca="false">IF(TRIM($B426&amp;$C426)="","",IF(N($O426)=0,"",MAX(0,MIN(N($O426)-N($Q426),N($W426)))))</f>
        <v/>
      </c>
      <c r="U426" s="268" t="str">
        <f aca="false">IF(TRIM($B426&amp;$C426)="","",IF(N($Q426)&lt;=N($O426),"",N($Q426)-N($O426)))</f>
        <v/>
      </c>
      <c r="V426" s="268" t="str">
        <f aca="false">IF(OR(TRIM($B426&amp;$C426)="",$W426=""),"",MAX(0,N($W426))-N($T426))</f>
        <v/>
      </c>
      <c r="W426" s="268" t="str">
        <f aca="false">IF(TRIM($B426&amp;$C426)="","",IF(AND(N($M426)=0,N($Q426)+N($R426)+N($S426)=0),"",ROUND(N($M426)-N($Q426)-N($R426)-N($S426),2)))</f>
        <v/>
      </c>
      <c r="X426" s="269" t="str">
        <f aca="false">IF(TRIM($B426&amp;$C426)="","",IF(N($M426)=0,IF((N($Q426)+N($R426)+N($S426))=0,"—未填单价","未填单价，已收 "&amp;TEXT((N($Q426)+N($R426)+N($S426)),"#,##0.00")),IF(N($W426)&gt;0.005,"欠 "&amp;TEXT(N($W426),"#,##0.00")&amp;IF(N($T426)&gt;0,"（开票未到账 "&amp;TEXT(N($T426),"#,##0.00")&amp;"）","")&amp;IF(N($V426)&gt;0,"（未开票 "&amp;TEXT(N($V426),"#,##0.00")&amp;"）",""),IF(N($W426)&lt;-0.005,"多收 "&amp;TEXT(-N($W426),"#,##0.00"),"✔ 已结清")))&amp;IF(N($U426)&gt;0,"｜到账未开票 "&amp;TEXT(N($U426),"#,##0.00")&amp;"，待补票","")&amp;IF(N($R426)&gt;0,"｜收现 "&amp;TEXT(N($R426),"#,##0.00"),"")&amp;IF(N($S426)&gt;0,"｜收款不开票 "&amp;TEXT(N($S426),"#,##0.00"),""))</f>
        <v/>
      </c>
      <c r="Y426" s="312"/>
      <c r="AC426" s="267" t="str">
        <f aca="false">IF(OR(N($O426)=0,N($AB426)=0),"",ROUND(N($O426)/(1+N($AB426))*N($AB426),2))</f>
        <v/>
      </c>
      <c r="AD426" s="312"/>
      <c r="AE426" s="312"/>
      <c r="AF426" s="270" t="str">
        <f aca="false">IF($AN426="","",IF($AN426=1,IF($AO426&gt;=1,"一次性·已到收款期","一次性·未到期"),$AE426&amp;" 第"&amp;$AO426&amp;"/"&amp;$AN426&amp;"期"))</f>
        <v/>
      </c>
      <c r="AG426" s="268" t="str">
        <f aca="false">IF(OR($AN426="",N($M426)=0),"",ROUND(N($K426)*$AO426/$AN426,2)+N($L426))</f>
        <v/>
      </c>
      <c r="AH426" s="268" t="str">
        <f aca="false">IF($AG426="","",MAX(0,ROUND($AG426-(N($Q426)+N($R426)+N($S426)),2)))</f>
        <v/>
      </c>
      <c r="AI426" s="268" t="str">
        <f aca="false">IF(OR(TRIM($B426&amp;$C426)="",NOT(ISNUMBER($D426))),"",SUMIFS($W$3:$W$1001,$AK$3:$AK$1001,$AK426,$D$3:$D$1001,"&lt;"&amp;$D426))</f>
        <v/>
      </c>
      <c r="AJ426" s="268" t="str">
        <f aca="false">IF(TRIM($B426&amp;$C426)="","",SUMIFS($W$3:$W$1001,$AK$3:$AK$1001,$AK426))</f>
        <v/>
      </c>
      <c r="AK426" s="270" t="str">
        <f aca="false">IF(TRIM($B426&amp;$C426)="","",TRIM($B426)&amp;"｜"&amp;TRIM($C426))</f>
        <v/>
      </c>
      <c r="AL426" s="268" t="str">
        <f aca="false">IF(TRIM($B426&amp;$C426)="","",MIN(N($O426),N($Q426)))</f>
        <v/>
      </c>
      <c r="AM426" s="271" t="str">
        <f aca="false">IF(ISNUMBER($D426),YEAR($D426),"")</f>
        <v/>
      </c>
      <c r="AN426" s="271" t="str">
        <f aca="false">IF(OR(TRIM($B426&amp;$C426)="",NOT(ISNUMBER($D426)),NOT(ISNUMBER($E426))),"",IF($E426&lt;$D426,"",IF(IF($AE426="半年付",2,IF($AE426="季度付",4,IF($AE426="月付",12,IF($AE426="半月付",24,1))))=1,1,MAX(1,ROUND(($E426-$D426+1)/365*IF($AE426="半年付",2,IF($AE426="季度付",4,IF($AE426="月付",12,IF($AE426="半月付",24,1)))),0)))))</f>
        <v/>
      </c>
      <c r="AO426" s="271" t="str">
        <f aca="true">IF($AN426="","",MIN($AN426,MAX(0,INT((TODAY()-付款宽限天数-$D426)/(($E426-$D426+1)/$AN426))+1)))</f>
        <v/>
      </c>
    </row>
    <row r="427" customFormat="false" ht="18" hidden="false" customHeight="false" outlineLevel="0" collapsed="false">
      <c r="F427" s="200" t="str">
        <f aca="true">IF(TRIM($B427&amp;$C427)="","",IF(OR(ISNUMBER(SEARCH("未",$A427)),ISNUMBER(SEARCH("送出",$A427)),AND(TRIM($A427)="",NOT(ISNUMBER($D427)),N($H427)=0)),"【合同未回】","")&amp;IF(NOT(ISNUMBER($E427)),IF(OR(ISNUMBER(SEARCH("未",$A427)),ISNUMBER(SEARCH("送出",$A427)),AND(TRIM($A427)="",NOT(ISNUMBER($D427)),N($H427)=0)),"","【未填合同期】"),IF($E427&lt;TODAY(),"【已到期】",IF($E427-TODAY()&lt;=提醒天数,"【即将到期，剩余"&amp;($E427-TODAY())&amp;"天】","【正常】")))&amp;IF(OR($AD427="安装免保",$AD427="技术免保",$AD427="质保期内"),"【"&amp;$AD427&amp;"】",""))</f>
        <v/>
      </c>
      <c r="K427" s="267" t="str">
        <f aca="false">IF(OR(N($H427)=0,N($I427)=0),"",ROUND(N($H427)*N($I427)*IF(N($J427)=0,1,N($J427)),2))</f>
        <v/>
      </c>
      <c r="M427" s="267" t="str">
        <f aca="false">IF(TRIM($B427&amp;$C427)="","",IF(AND(N($K427)=0,N($L427)=0),"",ROUND(N($K427)+N($L427),2)))</f>
        <v/>
      </c>
      <c r="S427" s="267"/>
      <c r="T427" s="268" t="str">
        <f aca="false">IF(TRIM($B427&amp;$C427)="","",IF(N($O427)=0,"",MAX(0,MIN(N($O427)-N($Q427),N($W427)))))</f>
        <v/>
      </c>
      <c r="U427" s="268" t="str">
        <f aca="false">IF(TRIM($B427&amp;$C427)="","",IF(N($Q427)&lt;=N($O427),"",N($Q427)-N($O427)))</f>
        <v/>
      </c>
      <c r="V427" s="268" t="str">
        <f aca="false">IF(OR(TRIM($B427&amp;$C427)="",$W427=""),"",MAX(0,N($W427))-N($T427))</f>
        <v/>
      </c>
      <c r="W427" s="268" t="str">
        <f aca="false">IF(TRIM($B427&amp;$C427)="","",IF(AND(N($M427)=0,N($Q427)+N($R427)+N($S427)=0),"",ROUND(N($M427)-N($Q427)-N($R427)-N($S427),2)))</f>
        <v/>
      </c>
      <c r="X427" s="269" t="str">
        <f aca="false">IF(TRIM($B427&amp;$C427)="","",IF(N($M427)=0,IF((N($Q427)+N($R427)+N($S427))=0,"—未填单价","未填单价，已收 "&amp;TEXT((N($Q427)+N($R427)+N($S427)),"#,##0.00")),IF(N($W427)&gt;0.005,"欠 "&amp;TEXT(N($W427),"#,##0.00")&amp;IF(N($T427)&gt;0,"（开票未到账 "&amp;TEXT(N($T427),"#,##0.00")&amp;"）","")&amp;IF(N($V427)&gt;0,"（未开票 "&amp;TEXT(N($V427),"#,##0.00")&amp;"）",""),IF(N($W427)&lt;-0.005,"多收 "&amp;TEXT(-N($W427),"#,##0.00"),"✔ 已结清")))&amp;IF(N($U427)&gt;0,"｜到账未开票 "&amp;TEXT(N($U427),"#,##0.00")&amp;"，待补票","")&amp;IF(N($R427)&gt;0,"｜收现 "&amp;TEXT(N($R427),"#,##0.00"),"")&amp;IF(N($S427)&gt;0,"｜收款不开票 "&amp;TEXT(N($S427),"#,##0.00"),""))</f>
        <v/>
      </c>
      <c r="Y427" s="312"/>
      <c r="AC427" s="267" t="str">
        <f aca="false">IF(OR(N($O427)=0,N($AB427)=0),"",ROUND(N($O427)/(1+N($AB427))*N($AB427),2))</f>
        <v/>
      </c>
      <c r="AD427" s="312"/>
      <c r="AE427" s="312"/>
      <c r="AF427" s="270" t="str">
        <f aca="false">IF($AN427="","",IF($AN427=1,IF($AO427&gt;=1,"一次性·已到收款期","一次性·未到期"),$AE427&amp;" 第"&amp;$AO427&amp;"/"&amp;$AN427&amp;"期"))</f>
        <v/>
      </c>
      <c r="AG427" s="268" t="str">
        <f aca="false">IF(OR($AN427="",N($M427)=0),"",ROUND(N($K427)*$AO427/$AN427,2)+N($L427))</f>
        <v/>
      </c>
      <c r="AH427" s="268" t="str">
        <f aca="false">IF($AG427="","",MAX(0,ROUND($AG427-(N($Q427)+N($R427)+N($S427)),2)))</f>
        <v/>
      </c>
      <c r="AI427" s="268" t="str">
        <f aca="false">IF(OR(TRIM($B427&amp;$C427)="",NOT(ISNUMBER($D427))),"",SUMIFS($W$3:$W$1001,$AK$3:$AK$1001,$AK427,$D$3:$D$1001,"&lt;"&amp;$D427))</f>
        <v/>
      </c>
      <c r="AJ427" s="268" t="str">
        <f aca="false">IF(TRIM($B427&amp;$C427)="","",SUMIFS($W$3:$W$1001,$AK$3:$AK$1001,$AK427))</f>
        <v/>
      </c>
      <c r="AK427" s="270" t="str">
        <f aca="false">IF(TRIM($B427&amp;$C427)="","",TRIM($B427)&amp;"｜"&amp;TRIM($C427))</f>
        <v/>
      </c>
      <c r="AL427" s="268" t="str">
        <f aca="false">IF(TRIM($B427&amp;$C427)="","",MIN(N($O427),N($Q427)))</f>
        <v/>
      </c>
      <c r="AM427" s="271" t="str">
        <f aca="false">IF(ISNUMBER($D427),YEAR($D427),"")</f>
        <v/>
      </c>
      <c r="AN427" s="271" t="str">
        <f aca="false">IF(OR(TRIM($B427&amp;$C427)="",NOT(ISNUMBER($D427)),NOT(ISNUMBER($E427))),"",IF($E427&lt;$D427,"",IF(IF($AE427="半年付",2,IF($AE427="季度付",4,IF($AE427="月付",12,IF($AE427="半月付",24,1))))=1,1,MAX(1,ROUND(($E427-$D427+1)/365*IF($AE427="半年付",2,IF($AE427="季度付",4,IF($AE427="月付",12,IF($AE427="半月付",24,1)))),0)))))</f>
        <v/>
      </c>
      <c r="AO427" s="271" t="str">
        <f aca="true">IF($AN427="","",MIN($AN427,MAX(0,INT((TODAY()-付款宽限天数-$D427)/(($E427-$D427+1)/$AN427))+1)))</f>
        <v/>
      </c>
    </row>
    <row r="428" customFormat="false" ht="18" hidden="false" customHeight="false" outlineLevel="0" collapsed="false">
      <c r="F428" s="200" t="str">
        <f aca="true">IF(TRIM($B428&amp;$C428)="","",IF(OR(ISNUMBER(SEARCH("未",$A428)),ISNUMBER(SEARCH("送出",$A428)),AND(TRIM($A428)="",NOT(ISNUMBER($D428)),N($H428)=0)),"【合同未回】","")&amp;IF(NOT(ISNUMBER($E428)),IF(OR(ISNUMBER(SEARCH("未",$A428)),ISNUMBER(SEARCH("送出",$A428)),AND(TRIM($A428)="",NOT(ISNUMBER($D428)),N($H428)=0)),"","【未填合同期】"),IF($E428&lt;TODAY(),"【已到期】",IF($E428-TODAY()&lt;=提醒天数,"【即将到期，剩余"&amp;($E428-TODAY())&amp;"天】","【正常】")))&amp;IF(OR($AD428="安装免保",$AD428="技术免保",$AD428="质保期内"),"【"&amp;$AD428&amp;"】",""))</f>
        <v/>
      </c>
      <c r="K428" s="267" t="str">
        <f aca="false">IF(OR(N($H428)=0,N($I428)=0),"",ROUND(N($H428)*N($I428)*IF(N($J428)=0,1,N($J428)),2))</f>
        <v/>
      </c>
      <c r="M428" s="267" t="str">
        <f aca="false">IF(TRIM($B428&amp;$C428)="","",IF(AND(N($K428)=0,N($L428)=0),"",ROUND(N($K428)+N($L428),2)))</f>
        <v/>
      </c>
      <c r="S428" s="267"/>
      <c r="T428" s="268" t="str">
        <f aca="false">IF(TRIM($B428&amp;$C428)="","",IF(N($O428)=0,"",MAX(0,MIN(N($O428)-N($Q428),N($W428)))))</f>
        <v/>
      </c>
      <c r="U428" s="268" t="str">
        <f aca="false">IF(TRIM($B428&amp;$C428)="","",IF(N($Q428)&lt;=N($O428),"",N($Q428)-N($O428)))</f>
        <v/>
      </c>
      <c r="V428" s="268" t="str">
        <f aca="false">IF(OR(TRIM($B428&amp;$C428)="",$W428=""),"",MAX(0,N($W428))-N($T428))</f>
        <v/>
      </c>
      <c r="W428" s="268" t="str">
        <f aca="false">IF(TRIM($B428&amp;$C428)="","",IF(AND(N($M428)=0,N($Q428)+N($R428)+N($S428)=0),"",ROUND(N($M428)-N($Q428)-N($R428)-N($S428),2)))</f>
        <v/>
      </c>
      <c r="X428" s="269" t="str">
        <f aca="false">IF(TRIM($B428&amp;$C428)="","",IF(N($M428)=0,IF((N($Q428)+N($R428)+N($S428))=0,"—未填单价","未填单价，已收 "&amp;TEXT((N($Q428)+N($R428)+N($S428)),"#,##0.00")),IF(N($W428)&gt;0.005,"欠 "&amp;TEXT(N($W428),"#,##0.00")&amp;IF(N($T428)&gt;0,"（开票未到账 "&amp;TEXT(N($T428),"#,##0.00")&amp;"）","")&amp;IF(N($V428)&gt;0,"（未开票 "&amp;TEXT(N($V428),"#,##0.00")&amp;"）",""),IF(N($W428)&lt;-0.005,"多收 "&amp;TEXT(-N($W428),"#,##0.00"),"✔ 已结清")))&amp;IF(N($U428)&gt;0,"｜到账未开票 "&amp;TEXT(N($U428),"#,##0.00")&amp;"，待补票","")&amp;IF(N($R428)&gt;0,"｜收现 "&amp;TEXT(N($R428),"#,##0.00"),"")&amp;IF(N($S428)&gt;0,"｜收款不开票 "&amp;TEXT(N($S428),"#,##0.00"),""))</f>
        <v/>
      </c>
      <c r="Y428" s="312"/>
      <c r="AC428" s="267" t="str">
        <f aca="false">IF(OR(N($O428)=0,N($AB428)=0),"",ROUND(N($O428)/(1+N($AB428))*N($AB428),2))</f>
        <v/>
      </c>
      <c r="AD428" s="312"/>
      <c r="AE428" s="312"/>
      <c r="AF428" s="270" t="str">
        <f aca="false">IF($AN428="","",IF($AN428=1,IF($AO428&gt;=1,"一次性·已到收款期","一次性·未到期"),$AE428&amp;" 第"&amp;$AO428&amp;"/"&amp;$AN428&amp;"期"))</f>
        <v/>
      </c>
      <c r="AG428" s="268" t="str">
        <f aca="false">IF(OR($AN428="",N($M428)=0),"",ROUND(N($K428)*$AO428/$AN428,2)+N($L428))</f>
        <v/>
      </c>
      <c r="AH428" s="268" t="str">
        <f aca="false">IF($AG428="","",MAX(0,ROUND($AG428-(N($Q428)+N($R428)+N($S428)),2)))</f>
        <v/>
      </c>
      <c r="AI428" s="268" t="str">
        <f aca="false">IF(OR(TRIM($B428&amp;$C428)="",NOT(ISNUMBER($D428))),"",SUMIFS($W$3:$W$1001,$AK$3:$AK$1001,$AK428,$D$3:$D$1001,"&lt;"&amp;$D428))</f>
        <v/>
      </c>
      <c r="AJ428" s="268" t="str">
        <f aca="false">IF(TRIM($B428&amp;$C428)="","",SUMIFS($W$3:$W$1001,$AK$3:$AK$1001,$AK428))</f>
        <v/>
      </c>
      <c r="AK428" s="270" t="str">
        <f aca="false">IF(TRIM($B428&amp;$C428)="","",TRIM($B428)&amp;"｜"&amp;TRIM($C428))</f>
        <v/>
      </c>
      <c r="AL428" s="268" t="str">
        <f aca="false">IF(TRIM($B428&amp;$C428)="","",MIN(N($O428),N($Q428)))</f>
        <v/>
      </c>
      <c r="AM428" s="271" t="str">
        <f aca="false">IF(ISNUMBER($D428),YEAR($D428),"")</f>
        <v/>
      </c>
      <c r="AN428" s="271" t="str">
        <f aca="false">IF(OR(TRIM($B428&amp;$C428)="",NOT(ISNUMBER($D428)),NOT(ISNUMBER($E428))),"",IF($E428&lt;$D428,"",IF(IF($AE428="半年付",2,IF($AE428="季度付",4,IF($AE428="月付",12,IF($AE428="半月付",24,1))))=1,1,MAX(1,ROUND(($E428-$D428+1)/365*IF($AE428="半年付",2,IF($AE428="季度付",4,IF($AE428="月付",12,IF($AE428="半月付",24,1)))),0)))))</f>
        <v/>
      </c>
      <c r="AO428" s="271" t="str">
        <f aca="true">IF($AN428="","",MIN($AN428,MAX(0,INT((TODAY()-付款宽限天数-$D428)/(($E428-$D428+1)/$AN428))+1)))</f>
        <v/>
      </c>
    </row>
    <row r="429" customFormat="false" ht="18" hidden="false" customHeight="false" outlineLevel="0" collapsed="false">
      <c r="F429" s="200" t="str">
        <f aca="true">IF(TRIM($B429&amp;$C429)="","",IF(OR(ISNUMBER(SEARCH("未",$A429)),ISNUMBER(SEARCH("送出",$A429)),AND(TRIM($A429)="",NOT(ISNUMBER($D429)),N($H429)=0)),"【合同未回】","")&amp;IF(NOT(ISNUMBER($E429)),IF(OR(ISNUMBER(SEARCH("未",$A429)),ISNUMBER(SEARCH("送出",$A429)),AND(TRIM($A429)="",NOT(ISNUMBER($D429)),N($H429)=0)),"","【未填合同期】"),IF($E429&lt;TODAY(),"【已到期】",IF($E429-TODAY()&lt;=提醒天数,"【即将到期，剩余"&amp;($E429-TODAY())&amp;"天】","【正常】")))&amp;IF(OR($AD429="安装免保",$AD429="技术免保",$AD429="质保期内"),"【"&amp;$AD429&amp;"】",""))</f>
        <v/>
      </c>
      <c r="K429" s="267" t="str">
        <f aca="false">IF(OR(N($H429)=0,N($I429)=0),"",ROUND(N($H429)*N($I429)*IF(N($J429)=0,1,N($J429)),2))</f>
        <v/>
      </c>
      <c r="M429" s="267" t="str">
        <f aca="false">IF(TRIM($B429&amp;$C429)="","",IF(AND(N($K429)=0,N($L429)=0),"",ROUND(N($K429)+N($L429),2)))</f>
        <v/>
      </c>
      <c r="S429" s="267"/>
      <c r="T429" s="268" t="str">
        <f aca="false">IF(TRIM($B429&amp;$C429)="","",IF(N($O429)=0,"",MAX(0,MIN(N($O429)-N($Q429),N($W429)))))</f>
        <v/>
      </c>
      <c r="U429" s="268" t="str">
        <f aca="false">IF(TRIM($B429&amp;$C429)="","",IF(N($Q429)&lt;=N($O429),"",N($Q429)-N($O429)))</f>
        <v/>
      </c>
      <c r="V429" s="268" t="str">
        <f aca="false">IF(OR(TRIM($B429&amp;$C429)="",$W429=""),"",MAX(0,N($W429))-N($T429))</f>
        <v/>
      </c>
      <c r="W429" s="268" t="str">
        <f aca="false">IF(TRIM($B429&amp;$C429)="","",IF(AND(N($M429)=0,N($Q429)+N($R429)+N($S429)=0),"",ROUND(N($M429)-N($Q429)-N($R429)-N($S429),2)))</f>
        <v/>
      </c>
      <c r="X429" s="269" t="str">
        <f aca="false">IF(TRIM($B429&amp;$C429)="","",IF(N($M429)=0,IF((N($Q429)+N($R429)+N($S429))=0,"—未填单价","未填单价，已收 "&amp;TEXT((N($Q429)+N($R429)+N($S429)),"#,##0.00")),IF(N($W429)&gt;0.005,"欠 "&amp;TEXT(N($W429),"#,##0.00")&amp;IF(N($T429)&gt;0,"（开票未到账 "&amp;TEXT(N($T429),"#,##0.00")&amp;"）","")&amp;IF(N($V429)&gt;0,"（未开票 "&amp;TEXT(N($V429),"#,##0.00")&amp;"）",""),IF(N($W429)&lt;-0.005,"多收 "&amp;TEXT(-N($W429),"#,##0.00"),"✔ 已结清")))&amp;IF(N($U429)&gt;0,"｜到账未开票 "&amp;TEXT(N($U429),"#,##0.00")&amp;"，待补票","")&amp;IF(N($R429)&gt;0,"｜收现 "&amp;TEXT(N($R429),"#,##0.00"),"")&amp;IF(N($S429)&gt;0,"｜收款不开票 "&amp;TEXT(N($S429),"#,##0.00"),""))</f>
        <v/>
      </c>
      <c r="Y429" s="312"/>
      <c r="AC429" s="267" t="str">
        <f aca="false">IF(OR(N($O429)=0,N($AB429)=0),"",ROUND(N($O429)/(1+N($AB429))*N($AB429),2))</f>
        <v/>
      </c>
      <c r="AD429" s="312"/>
      <c r="AE429" s="312"/>
      <c r="AF429" s="270" t="str">
        <f aca="false">IF($AN429="","",IF($AN429=1,IF($AO429&gt;=1,"一次性·已到收款期","一次性·未到期"),$AE429&amp;" 第"&amp;$AO429&amp;"/"&amp;$AN429&amp;"期"))</f>
        <v/>
      </c>
      <c r="AG429" s="268" t="str">
        <f aca="false">IF(OR($AN429="",N($M429)=0),"",ROUND(N($K429)*$AO429/$AN429,2)+N($L429))</f>
        <v/>
      </c>
      <c r="AH429" s="268" t="str">
        <f aca="false">IF($AG429="","",MAX(0,ROUND($AG429-(N($Q429)+N($R429)+N($S429)),2)))</f>
        <v/>
      </c>
      <c r="AI429" s="268" t="str">
        <f aca="false">IF(OR(TRIM($B429&amp;$C429)="",NOT(ISNUMBER($D429))),"",SUMIFS($W$3:$W$1001,$AK$3:$AK$1001,$AK429,$D$3:$D$1001,"&lt;"&amp;$D429))</f>
        <v/>
      </c>
      <c r="AJ429" s="268" t="str">
        <f aca="false">IF(TRIM($B429&amp;$C429)="","",SUMIFS($W$3:$W$1001,$AK$3:$AK$1001,$AK429))</f>
        <v/>
      </c>
      <c r="AK429" s="270" t="str">
        <f aca="false">IF(TRIM($B429&amp;$C429)="","",TRIM($B429)&amp;"｜"&amp;TRIM($C429))</f>
        <v/>
      </c>
      <c r="AL429" s="268" t="str">
        <f aca="false">IF(TRIM($B429&amp;$C429)="","",MIN(N($O429),N($Q429)))</f>
        <v/>
      </c>
      <c r="AM429" s="271" t="str">
        <f aca="false">IF(ISNUMBER($D429),YEAR($D429),"")</f>
        <v/>
      </c>
      <c r="AN429" s="271" t="str">
        <f aca="false">IF(OR(TRIM($B429&amp;$C429)="",NOT(ISNUMBER($D429)),NOT(ISNUMBER($E429))),"",IF($E429&lt;$D429,"",IF(IF($AE429="半年付",2,IF($AE429="季度付",4,IF($AE429="月付",12,IF($AE429="半月付",24,1))))=1,1,MAX(1,ROUND(($E429-$D429+1)/365*IF($AE429="半年付",2,IF($AE429="季度付",4,IF($AE429="月付",12,IF($AE429="半月付",24,1)))),0)))))</f>
        <v/>
      </c>
      <c r="AO429" s="271" t="str">
        <f aca="true">IF($AN429="","",MIN($AN429,MAX(0,INT((TODAY()-付款宽限天数-$D429)/(($E429-$D429+1)/$AN429))+1)))</f>
        <v/>
      </c>
    </row>
    <row r="430" customFormat="false" ht="18" hidden="false" customHeight="false" outlineLevel="0" collapsed="false">
      <c r="F430" s="200" t="str">
        <f aca="true">IF(TRIM($B430&amp;$C430)="","",IF(OR(ISNUMBER(SEARCH("未",$A430)),ISNUMBER(SEARCH("送出",$A430)),AND(TRIM($A430)="",NOT(ISNUMBER($D430)),N($H430)=0)),"【合同未回】","")&amp;IF(NOT(ISNUMBER($E430)),IF(OR(ISNUMBER(SEARCH("未",$A430)),ISNUMBER(SEARCH("送出",$A430)),AND(TRIM($A430)="",NOT(ISNUMBER($D430)),N($H430)=0)),"","【未填合同期】"),IF($E430&lt;TODAY(),"【已到期】",IF($E430-TODAY()&lt;=提醒天数,"【即将到期，剩余"&amp;($E430-TODAY())&amp;"天】","【正常】")))&amp;IF(OR($AD430="安装免保",$AD430="技术免保",$AD430="质保期内"),"【"&amp;$AD430&amp;"】",""))</f>
        <v/>
      </c>
      <c r="K430" s="267" t="str">
        <f aca="false">IF(OR(N($H430)=0,N($I430)=0),"",ROUND(N($H430)*N($I430)*IF(N($J430)=0,1,N($J430)),2))</f>
        <v/>
      </c>
      <c r="M430" s="267" t="str">
        <f aca="false">IF(TRIM($B430&amp;$C430)="","",IF(AND(N($K430)=0,N($L430)=0),"",ROUND(N($K430)+N($L430),2)))</f>
        <v/>
      </c>
      <c r="S430" s="267"/>
      <c r="T430" s="268" t="str">
        <f aca="false">IF(TRIM($B430&amp;$C430)="","",IF(N($O430)=0,"",MAX(0,MIN(N($O430)-N($Q430),N($W430)))))</f>
        <v/>
      </c>
      <c r="U430" s="268" t="str">
        <f aca="false">IF(TRIM($B430&amp;$C430)="","",IF(N($Q430)&lt;=N($O430),"",N($Q430)-N($O430)))</f>
        <v/>
      </c>
      <c r="V430" s="268" t="str">
        <f aca="false">IF(OR(TRIM($B430&amp;$C430)="",$W430=""),"",MAX(0,N($W430))-N($T430))</f>
        <v/>
      </c>
      <c r="W430" s="268" t="str">
        <f aca="false">IF(TRIM($B430&amp;$C430)="","",IF(AND(N($M430)=0,N($Q430)+N($R430)+N($S430)=0),"",ROUND(N($M430)-N($Q430)-N($R430)-N($S430),2)))</f>
        <v/>
      </c>
      <c r="X430" s="269" t="str">
        <f aca="false">IF(TRIM($B430&amp;$C430)="","",IF(N($M430)=0,IF((N($Q430)+N($R430)+N($S430))=0,"—未填单价","未填单价，已收 "&amp;TEXT((N($Q430)+N($R430)+N($S430)),"#,##0.00")),IF(N($W430)&gt;0.005,"欠 "&amp;TEXT(N($W430),"#,##0.00")&amp;IF(N($T430)&gt;0,"（开票未到账 "&amp;TEXT(N($T430),"#,##0.00")&amp;"）","")&amp;IF(N($V430)&gt;0,"（未开票 "&amp;TEXT(N($V430),"#,##0.00")&amp;"）",""),IF(N($W430)&lt;-0.005,"多收 "&amp;TEXT(-N($W430),"#,##0.00"),"✔ 已结清")))&amp;IF(N($U430)&gt;0,"｜到账未开票 "&amp;TEXT(N($U430),"#,##0.00")&amp;"，待补票","")&amp;IF(N($R430)&gt;0,"｜收现 "&amp;TEXT(N($R430),"#,##0.00"),"")&amp;IF(N($S430)&gt;0,"｜收款不开票 "&amp;TEXT(N($S430),"#,##0.00"),""))</f>
        <v/>
      </c>
      <c r="Y430" s="312"/>
      <c r="AC430" s="267" t="str">
        <f aca="false">IF(OR(N($O430)=0,N($AB430)=0),"",ROUND(N($O430)/(1+N($AB430))*N($AB430),2))</f>
        <v/>
      </c>
      <c r="AD430" s="312"/>
      <c r="AE430" s="312"/>
      <c r="AF430" s="270" t="str">
        <f aca="false">IF($AN430="","",IF($AN430=1,IF($AO430&gt;=1,"一次性·已到收款期","一次性·未到期"),$AE430&amp;" 第"&amp;$AO430&amp;"/"&amp;$AN430&amp;"期"))</f>
        <v/>
      </c>
      <c r="AG430" s="268" t="str">
        <f aca="false">IF(OR($AN430="",N($M430)=0),"",ROUND(N($K430)*$AO430/$AN430,2)+N($L430))</f>
        <v/>
      </c>
      <c r="AH430" s="268" t="str">
        <f aca="false">IF($AG430="","",MAX(0,ROUND($AG430-(N($Q430)+N($R430)+N($S430)),2)))</f>
        <v/>
      </c>
      <c r="AI430" s="268" t="str">
        <f aca="false">IF(OR(TRIM($B430&amp;$C430)="",NOT(ISNUMBER($D430))),"",SUMIFS($W$3:$W$1001,$AK$3:$AK$1001,$AK430,$D$3:$D$1001,"&lt;"&amp;$D430))</f>
        <v/>
      </c>
      <c r="AJ430" s="268" t="str">
        <f aca="false">IF(TRIM($B430&amp;$C430)="","",SUMIFS($W$3:$W$1001,$AK$3:$AK$1001,$AK430))</f>
        <v/>
      </c>
      <c r="AK430" s="270" t="str">
        <f aca="false">IF(TRIM($B430&amp;$C430)="","",TRIM($B430)&amp;"｜"&amp;TRIM($C430))</f>
        <v/>
      </c>
      <c r="AL430" s="268" t="str">
        <f aca="false">IF(TRIM($B430&amp;$C430)="","",MIN(N($O430),N($Q430)))</f>
        <v/>
      </c>
      <c r="AM430" s="271" t="str">
        <f aca="false">IF(ISNUMBER($D430),YEAR($D430),"")</f>
        <v/>
      </c>
      <c r="AN430" s="271" t="str">
        <f aca="false">IF(OR(TRIM($B430&amp;$C430)="",NOT(ISNUMBER($D430)),NOT(ISNUMBER($E430))),"",IF($E430&lt;$D430,"",IF(IF($AE430="半年付",2,IF($AE430="季度付",4,IF($AE430="月付",12,IF($AE430="半月付",24,1))))=1,1,MAX(1,ROUND(($E430-$D430+1)/365*IF($AE430="半年付",2,IF($AE430="季度付",4,IF($AE430="月付",12,IF($AE430="半月付",24,1)))),0)))))</f>
        <v/>
      </c>
      <c r="AO430" s="271" t="str">
        <f aca="true">IF($AN430="","",MIN($AN430,MAX(0,INT((TODAY()-付款宽限天数-$D430)/(($E430-$D430+1)/$AN430))+1)))</f>
        <v/>
      </c>
    </row>
    <row r="431" customFormat="false" ht="18" hidden="false" customHeight="false" outlineLevel="0" collapsed="false">
      <c r="F431" s="200" t="str">
        <f aca="true">IF(TRIM($B431&amp;$C431)="","",IF(OR(ISNUMBER(SEARCH("未",$A431)),ISNUMBER(SEARCH("送出",$A431)),AND(TRIM($A431)="",NOT(ISNUMBER($D431)),N($H431)=0)),"【合同未回】","")&amp;IF(NOT(ISNUMBER($E431)),IF(OR(ISNUMBER(SEARCH("未",$A431)),ISNUMBER(SEARCH("送出",$A431)),AND(TRIM($A431)="",NOT(ISNUMBER($D431)),N($H431)=0)),"","【未填合同期】"),IF($E431&lt;TODAY(),"【已到期】",IF($E431-TODAY()&lt;=提醒天数,"【即将到期，剩余"&amp;($E431-TODAY())&amp;"天】","【正常】")))&amp;IF(OR($AD431="安装免保",$AD431="技术免保",$AD431="质保期内"),"【"&amp;$AD431&amp;"】",""))</f>
        <v/>
      </c>
      <c r="K431" s="267" t="str">
        <f aca="false">IF(OR(N($H431)=0,N($I431)=0),"",ROUND(N($H431)*N($I431)*IF(N($J431)=0,1,N($J431)),2))</f>
        <v/>
      </c>
      <c r="M431" s="267" t="str">
        <f aca="false">IF(TRIM($B431&amp;$C431)="","",IF(AND(N($K431)=0,N($L431)=0),"",ROUND(N($K431)+N($L431),2)))</f>
        <v/>
      </c>
      <c r="S431" s="267"/>
      <c r="T431" s="268" t="str">
        <f aca="false">IF(TRIM($B431&amp;$C431)="","",IF(N($O431)=0,"",MAX(0,MIN(N($O431)-N($Q431),N($W431)))))</f>
        <v/>
      </c>
      <c r="U431" s="268" t="str">
        <f aca="false">IF(TRIM($B431&amp;$C431)="","",IF(N($Q431)&lt;=N($O431),"",N($Q431)-N($O431)))</f>
        <v/>
      </c>
      <c r="V431" s="268" t="str">
        <f aca="false">IF(OR(TRIM($B431&amp;$C431)="",$W431=""),"",MAX(0,N($W431))-N($T431))</f>
        <v/>
      </c>
      <c r="W431" s="268" t="str">
        <f aca="false">IF(TRIM($B431&amp;$C431)="","",IF(AND(N($M431)=0,N($Q431)+N($R431)+N($S431)=0),"",ROUND(N($M431)-N($Q431)-N($R431)-N($S431),2)))</f>
        <v/>
      </c>
      <c r="X431" s="269" t="str">
        <f aca="false">IF(TRIM($B431&amp;$C431)="","",IF(N($M431)=0,IF((N($Q431)+N($R431)+N($S431))=0,"—未填单价","未填单价，已收 "&amp;TEXT((N($Q431)+N($R431)+N($S431)),"#,##0.00")),IF(N($W431)&gt;0.005,"欠 "&amp;TEXT(N($W431),"#,##0.00")&amp;IF(N($T431)&gt;0,"（开票未到账 "&amp;TEXT(N($T431),"#,##0.00")&amp;"）","")&amp;IF(N($V431)&gt;0,"（未开票 "&amp;TEXT(N($V431),"#,##0.00")&amp;"）",""),IF(N($W431)&lt;-0.005,"多收 "&amp;TEXT(-N($W431),"#,##0.00"),"✔ 已结清")))&amp;IF(N($U431)&gt;0,"｜到账未开票 "&amp;TEXT(N($U431),"#,##0.00")&amp;"，待补票","")&amp;IF(N($R431)&gt;0,"｜收现 "&amp;TEXT(N($R431),"#,##0.00"),"")&amp;IF(N($S431)&gt;0,"｜收款不开票 "&amp;TEXT(N($S431),"#,##0.00"),""))</f>
        <v/>
      </c>
      <c r="Y431" s="312"/>
      <c r="AC431" s="267" t="str">
        <f aca="false">IF(OR(N($O431)=0,N($AB431)=0),"",ROUND(N($O431)/(1+N($AB431))*N($AB431),2))</f>
        <v/>
      </c>
      <c r="AD431" s="312"/>
      <c r="AE431" s="312"/>
      <c r="AF431" s="270" t="str">
        <f aca="false">IF($AN431="","",IF($AN431=1,IF($AO431&gt;=1,"一次性·已到收款期","一次性·未到期"),$AE431&amp;" 第"&amp;$AO431&amp;"/"&amp;$AN431&amp;"期"))</f>
        <v/>
      </c>
      <c r="AG431" s="268" t="str">
        <f aca="false">IF(OR($AN431="",N($M431)=0),"",ROUND(N($K431)*$AO431/$AN431,2)+N($L431))</f>
        <v/>
      </c>
      <c r="AH431" s="268" t="str">
        <f aca="false">IF($AG431="","",MAX(0,ROUND($AG431-(N($Q431)+N($R431)+N($S431)),2)))</f>
        <v/>
      </c>
      <c r="AI431" s="268" t="str">
        <f aca="false">IF(OR(TRIM($B431&amp;$C431)="",NOT(ISNUMBER($D431))),"",SUMIFS($W$3:$W$1001,$AK$3:$AK$1001,$AK431,$D$3:$D$1001,"&lt;"&amp;$D431))</f>
        <v/>
      </c>
      <c r="AJ431" s="268" t="str">
        <f aca="false">IF(TRIM($B431&amp;$C431)="","",SUMIFS($W$3:$W$1001,$AK$3:$AK$1001,$AK431))</f>
        <v/>
      </c>
      <c r="AK431" s="270" t="str">
        <f aca="false">IF(TRIM($B431&amp;$C431)="","",TRIM($B431)&amp;"｜"&amp;TRIM($C431))</f>
        <v/>
      </c>
      <c r="AL431" s="268" t="str">
        <f aca="false">IF(TRIM($B431&amp;$C431)="","",MIN(N($O431),N($Q431)))</f>
        <v/>
      </c>
      <c r="AM431" s="271" t="str">
        <f aca="false">IF(ISNUMBER($D431),YEAR($D431),"")</f>
        <v/>
      </c>
      <c r="AN431" s="271" t="str">
        <f aca="false">IF(OR(TRIM($B431&amp;$C431)="",NOT(ISNUMBER($D431)),NOT(ISNUMBER($E431))),"",IF($E431&lt;$D431,"",IF(IF($AE431="半年付",2,IF($AE431="季度付",4,IF($AE431="月付",12,IF($AE431="半月付",24,1))))=1,1,MAX(1,ROUND(($E431-$D431+1)/365*IF($AE431="半年付",2,IF($AE431="季度付",4,IF($AE431="月付",12,IF($AE431="半月付",24,1)))),0)))))</f>
        <v/>
      </c>
      <c r="AO431" s="271" t="str">
        <f aca="true">IF($AN431="","",MIN($AN431,MAX(0,INT((TODAY()-付款宽限天数-$D431)/(($E431-$D431+1)/$AN431))+1)))</f>
        <v/>
      </c>
    </row>
    <row r="432" customFormat="false" ht="18" hidden="false" customHeight="false" outlineLevel="0" collapsed="false">
      <c r="F432" s="200" t="str">
        <f aca="true">IF(TRIM($B432&amp;$C432)="","",IF(OR(ISNUMBER(SEARCH("未",$A432)),ISNUMBER(SEARCH("送出",$A432)),AND(TRIM($A432)="",NOT(ISNUMBER($D432)),N($H432)=0)),"【合同未回】","")&amp;IF(NOT(ISNUMBER($E432)),IF(OR(ISNUMBER(SEARCH("未",$A432)),ISNUMBER(SEARCH("送出",$A432)),AND(TRIM($A432)="",NOT(ISNUMBER($D432)),N($H432)=0)),"","【未填合同期】"),IF($E432&lt;TODAY(),"【已到期】",IF($E432-TODAY()&lt;=提醒天数,"【即将到期，剩余"&amp;($E432-TODAY())&amp;"天】","【正常】")))&amp;IF(OR($AD432="安装免保",$AD432="技术免保",$AD432="质保期内"),"【"&amp;$AD432&amp;"】",""))</f>
        <v/>
      </c>
      <c r="K432" s="267" t="str">
        <f aca="false">IF(OR(N($H432)=0,N($I432)=0),"",ROUND(N($H432)*N($I432)*IF(N($J432)=0,1,N($J432)),2))</f>
        <v/>
      </c>
      <c r="M432" s="267" t="str">
        <f aca="false">IF(TRIM($B432&amp;$C432)="","",IF(AND(N($K432)=0,N($L432)=0),"",ROUND(N($K432)+N($L432),2)))</f>
        <v/>
      </c>
      <c r="S432" s="267"/>
      <c r="T432" s="268" t="str">
        <f aca="false">IF(TRIM($B432&amp;$C432)="","",IF(N($O432)=0,"",MAX(0,MIN(N($O432)-N($Q432),N($W432)))))</f>
        <v/>
      </c>
      <c r="U432" s="268" t="str">
        <f aca="false">IF(TRIM($B432&amp;$C432)="","",IF(N($Q432)&lt;=N($O432),"",N($Q432)-N($O432)))</f>
        <v/>
      </c>
      <c r="V432" s="268" t="str">
        <f aca="false">IF(OR(TRIM($B432&amp;$C432)="",$W432=""),"",MAX(0,N($W432))-N($T432))</f>
        <v/>
      </c>
      <c r="W432" s="268" t="str">
        <f aca="false">IF(TRIM($B432&amp;$C432)="","",IF(AND(N($M432)=0,N($Q432)+N($R432)+N($S432)=0),"",ROUND(N($M432)-N($Q432)-N($R432)-N($S432),2)))</f>
        <v/>
      </c>
      <c r="X432" s="269" t="str">
        <f aca="false">IF(TRIM($B432&amp;$C432)="","",IF(N($M432)=0,IF((N($Q432)+N($R432)+N($S432))=0,"—未填单价","未填单价，已收 "&amp;TEXT((N($Q432)+N($R432)+N($S432)),"#,##0.00")),IF(N($W432)&gt;0.005,"欠 "&amp;TEXT(N($W432),"#,##0.00")&amp;IF(N($T432)&gt;0,"（开票未到账 "&amp;TEXT(N($T432),"#,##0.00")&amp;"）","")&amp;IF(N($V432)&gt;0,"（未开票 "&amp;TEXT(N($V432),"#,##0.00")&amp;"）",""),IF(N($W432)&lt;-0.005,"多收 "&amp;TEXT(-N($W432),"#,##0.00"),"✔ 已结清")))&amp;IF(N($U432)&gt;0,"｜到账未开票 "&amp;TEXT(N($U432),"#,##0.00")&amp;"，待补票","")&amp;IF(N($R432)&gt;0,"｜收现 "&amp;TEXT(N($R432),"#,##0.00"),"")&amp;IF(N($S432)&gt;0,"｜收款不开票 "&amp;TEXT(N($S432),"#,##0.00"),""))</f>
        <v/>
      </c>
      <c r="Y432" s="312"/>
      <c r="AC432" s="267" t="str">
        <f aca="false">IF(OR(N($O432)=0,N($AB432)=0),"",ROUND(N($O432)/(1+N($AB432))*N($AB432),2))</f>
        <v/>
      </c>
      <c r="AD432" s="312"/>
      <c r="AE432" s="312"/>
      <c r="AF432" s="270" t="str">
        <f aca="false">IF($AN432="","",IF($AN432=1,IF($AO432&gt;=1,"一次性·已到收款期","一次性·未到期"),$AE432&amp;" 第"&amp;$AO432&amp;"/"&amp;$AN432&amp;"期"))</f>
        <v/>
      </c>
      <c r="AG432" s="268" t="str">
        <f aca="false">IF(OR($AN432="",N($M432)=0),"",ROUND(N($K432)*$AO432/$AN432,2)+N($L432))</f>
        <v/>
      </c>
      <c r="AH432" s="268" t="str">
        <f aca="false">IF($AG432="","",MAX(0,ROUND($AG432-(N($Q432)+N($R432)+N($S432)),2)))</f>
        <v/>
      </c>
      <c r="AI432" s="268" t="str">
        <f aca="false">IF(OR(TRIM($B432&amp;$C432)="",NOT(ISNUMBER($D432))),"",SUMIFS($W$3:$W$1001,$AK$3:$AK$1001,$AK432,$D$3:$D$1001,"&lt;"&amp;$D432))</f>
        <v/>
      </c>
      <c r="AJ432" s="268" t="str">
        <f aca="false">IF(TRIM($B432&amp;$C432)="","",SUMIFS($W$3:$W$1001,$AK$3:$AK$1001,$AK432))</f>
        <v/>
      </c>
      <c r="AK432" s="270" t="str">
        <f aca="false">IF(TRIM($B432&amp;$C432)="","",TRIM($B432)&amp;"｜"&amp;TRIM($C432))</f>
        <v/>
      </c>
      <c r="AL432" s="268" t="str">
        <f aca="false">IF(TRIM($B432&amp;$C432)="","",MIN(N($O432),N($Q432)))</f>
        <v/>
      </c>
      <c r="AM432" s="271" t="str">
        <f aca="false">IF(ISNUMBER($D432),YEAR($D432),"")</f>
        <v/>
      </c>
      <c r="AN432" s="271" t="str">
        <f aca="false">IF(OR(TRIM($B432&amp;$C432)="",NOT(ISNUMBER($D432)),NOT(ISNUMBER($E432))),"",IF($E432&lt;$D432,"",IF(IF($AE432="半年付",2,IF($AE432="季度付",4,IF($AE432="月付",12,IF($AE432="半月付",24,1))))=1,1,MAX(1,ROUND(($E432-$D432+1)/365*IF($AE432="半年付",2,IF($AE432="季度付",4,IF($AE432="月付",12,IF($AE432="半月付",24,1)))),0)))))</f>
        <v/>
      </c>
      <c r="AO432" s="271" t="str">
        <f aca="true">IF($AN432="","",MIN($AN432,MAX(0,INT((TODAY()-付款宽限天数-$D432)/(($E432-$D432+1)/$AN432))+1)))</f>
        <v/>
      </c>
    </row>
    <row r="433" customFormat="false" ht="18" hidden="false" customHeight="false" outlineLevel="0" collapsed="false">
      <c r="F433" s="200" t="str">
        <f aca="true">IF(TRIM($B433&amp;$C433)="","",IF(OR(ISNUMBER(SEARCH("未",$A433)),ISNUMBER(SEARCH("送出",$A433)),AND(TRIM($A433)="",NOT(ISNUMBER($D433)),N($H433)=0)),"【合同未回】","")&amp;IF(NOT(ISNUMBER($E433)),IF(OR(ISNUMBER(SEARCH("未",$A433)),ISNUMBER(SEARCH("送出",$A433)),AND(TRIM($A433)="",NOT(ISNUMBER($D433)),N($H433)=0)),"","【未填合同期】"),IF($E433&lt;TODAY(),"【已到期】",IF($E433-TODAY()&lt;=提醒天数,"【即将到期，剩余"&amp;($E433-TODAY())&amp;"天】","【正常】")))&amp;IF(OR($AD433="安装免保",$AD433="技术免保",$AD433="质保期内"),"【"&amp;$AD433&amp;"】",""))</f>
        <v/>
      </c>
      <c r="K433" s="267" t="str">
        <f aca="false">IF(OR(N($H433)=0,N($I433)=0),"",ROUND(N($H433)*N($I433)*IF(N($J433)=0,1,N($J433)),2))</f>
        <v/>
      </c>
      <c r="M433" s="267" t="str">
        <f aca="false">IF(TRIM($B433&amp;$C433)="","",IF(AND(N($K433)=0,N($L433)=0),"",ROUND(N($K433)+N($L433),2)))</f>
        <v/>
      </c>
      <c r="S433" s="267"/>
      <c r="T433" s="268" t="str">
        <f aca="false">IF(TRIM($B433&amp;$C433)="","",IF(N($O433)=0,"",MAX(0,MIN(N($O433)-N($Q433),N($W433)))))</f>
        <v/>
      </c>
      <c r="U433" s="268" t="str">
        <f aca="false">IF(TRIM($B433&amp;$C433)="","",IF(N($Q433)&lt;=N($O433),"",N($Q433)-N($O433)))</f>
        <v/>
      </c>
      <c r="V433" s="268" t="str">
        <f aca="false">IF(OR(TRIM($B433&amp;$C433)="",$W433=""),"",MAX(0,N($W433))-N($T433))</f>
        <v/>
      </c>
      <c r="W433" s="268" t="str">
        <f aca="false">IF(TRIM($B433&amp;$C433)="","",IF(AND(N($M433)=0,N($Q433)+N($R433)+N($S433)=0),"",ROUND(N($M433)-N($Q433)-N($R433)-N($S433),2)))</f>
        <v/>
      </c>
      <c r="X433" s="269" t="str">
        <f aca="false">IF(TRIM($B433&amp;$C433)="","",IF(N($M433)=0,IF((N($Q433)+N($R433)+N($S433))=0,"—未填单价","未填单价，已收 "&amp;TEXT((N($Q433)+N($R433)+N($S433)),"#,##0.00")),IF(N($W433)&gt;0.005,"欠 "&amp;TEXT(N($W433),"#,##0.00")&amp;IF(N($T433)&gt;0,"（开票未到账 "&amp;TEXT(N($T433),"#,##0.00")&amp;"）","")&amp;IF(N($V433)&gt;0,"（未开票 "&amp;TEXT(N($V433),"#,##0.00")&amp;"）",""),IF(N($W433)&lt;-0.005,"多收 "&amp;TEXT(-N($W433),"#,##0.00"),"✔ 已结清")))&amp;IF(N($U433)&gt;0,"｜到账未开票 "&amp;TEXT(N($U433),"#,##0.00")&amp;"，待补票","")&amp;IF(N($R433)&gt;0,"｜收现 "&amp;TEXT(N($R433),"#,##0.00"),"")&amp;IF(N($S433)&gt;0,"｜收款不开票 "&amp;TEXT(N($S433),"#,##0.00"),""))</f>
        <v/>
      </c>
      <c r="Y433" s="312"/>
      <c r="AC433" s="267" t="str">
        <f aca="false">IF(OR(N($O433)=0,N($AB433)=0),"",ROUND(N($O433)/(1+N($AB433))*N($AB433),2))</f>
        <v/>
      </c>
      <c r="AD433" s="312"/>
      <c r="AE433" s="312"/>
      <c r="AF433" s="270" t="str">
        <f aca="false">IF($AN433="","",IF($AN433=1,IF($AO433&gt;=1,"一次性·已到收款期","一次性·未到期"),$AE433&amp;" 第"&amp;$AO433&amp;"/"&amp;$AN433&amp;"期"))</f>
        <v/>
      </c>
      <c r="AG433" s="268" t="str">
        <f aca="false">IF(OR($AN433="",N($M433)=0),"",ROUND(N($K433)*$AO433/$AN433,2)+N($L433))</f>
        <v/>
      </c>
      <c r="AH433" s="268" t="str">
        <f aca="false">IF($AG433="","",MAX(0,ROUND($AG433-(N($Q433)+N($R433)+N($S433)),2)))</f>
        <v/>
      </c>
      <c r="AI433" s="268" t="str">
        <f aca="false">IF(OR(TRIM($B433&amp;$C433)="",NOT(ISNUMBER($D433))),"",SUMIFS($W$3:$W$1001,$AK$3:$AK$1001,$AK433,$D$3:$D$1001,"&lt;"&amp;$D433))</f>
        <v/>
      </c>
      <c r="AJ433" s="268" t="str">
        <f aca="false">IF(TRIM($B433&amp;$C433)="","",SUMIFS($W$3:$W$1001,$AK$3:$AK$1001,$AK433))</f>
        <v/>
      </c>
      <c r="AK433" s="270" t="str">
        <f aca="false">IF(TRIM($B433&amp;$C433)="","",TRIM($B433)&amp;"｜"&amp;TRIM($C433))</f>
        <v/>
      </c>
      <c r="AL433" s="268" t="str">
        <f aca="false">IF(TRIM($B433&amp;$C433)="","",MIN(N($O433),N($Q433)))</f>
        <v/>
      </c>
      <c r="AM433" s="271" t="str">
        <f aca="false">IF(ISNUMBER($D433),YEAR($D433),"")</f>
        <v/>
      </c>
      <c r="AN433" s="271" t="str">
        <f aca="false">IF(OR(TRIM($B433&amp;$C433)="",NOT(ISNUMBER($D433)),NOT(ISNUMBER($E433))),"",IF($E433&lt;$D433,"",IF(IF($AE433="半年付",2,IF($AE433="季度付",4,IF($AE433="月付",12,IF($AE433="半月付",24,1))))=1,1,MAX(1,ROUND(($E433-$D433+1)/365*IF($AE433="半年付",2,IF($AE433="季度付",4,IF($AE433="月付",12,IF($AE433="半月付",24,1)))),0)))))</f>
        <v/>
      </c>
      <c r="AO433" s="271" t="str">
        <f aca="true">IF($AN433="","",MIN($AN433,MAX(0,INT((TODAY()-付款宽限天数-$D433)/(($E433-$D433+1)/$AN433))+1)))</f>
        <v/>
      </c>
    </row>
    <row r="434" customFormat="false" ht="18" hidden="false" customHeight="false" outlineLevel="0" collapsed="false">
      <c r="F434" s="200" t="str">
        <f aca="true">IF(TRIM($B434&amp;$C434)="","",IF(OR(ISNUMBER(SEARCH("未",$A434)),ISNUMBER(SEARCH("送出",$A434)),AND(TRIM($A434)="",NOT(ISNUMBER($D434)),N($H434)=0)),"【合同未回】","")&amp;IF(NOT(ISNUMBER($E434)),IF(OR(ISNUMBER(SEARCH("未",$A434)),ISNUMBER(SEARCH("送出",$A434)),AND(TRIM($A434)="",NOT(ISNUMBER($D434)),N($H434)=0)),"","【未填合同期】"),IF($E434&lt;TODAY(),"【已到期】",IF($E434-TODAY()&lt;=提醒天数,"【即将到期，剩余"&amp;($E434-TODAY())&amp;"天】","【正常】")))&amp;IF(OR($AD434="安装免保",$AD434="技术免保",$AD434="质保期内"),"【"&amp;$AD434&amp;"】",""))</f>
        <v/>
      </c>
      <c r="K434" s="267" t="str">
        <f aca="false">IF(OR(N($H434)=0,N($I434)=0),"",ROUND(N($H434)*N($I434)*IF(N($J434)=0,1,N($J434)),2))</f>
        <v/>
      </c>
      <c r="M434" s="267" t="str">
        <f aca="false">IF(TRIM($B434&amp;$C434)="","",IF(AND(N($K434)=0,N($L434)=0),"",ROUND(N($K434)+N($L434),2)))</f>
        <v/>
      </c>
      <c r="S434" s="267"/>
      <c r="T434" s="268" t="str">
        <f aca="false">IF(TRIM($B434&amp;$C434)="","",IF(N($O434)=0,"",MAX(0,MIN(N($O434)-N($Q434),N($W434)))))</f>
        <v/>
      </c>
      <c r="U434" s="268" t="str">
        <f aca="false">IF(TRIM($B434&amp;$C434)="","",IF(N($Q434)&lt;=N($O434),"",N($Q434)-N($O434)))</f>
        <v/>
      </c>
      <c r="V434" s="268" t="str">
        <f aca="false">IF(OR(TRIM($B434&amp;$C434)="",$W434=""),"",MAX(0,N($W434))-N($T434))</f>
        <v/>
      </c>
      <c r="W434" s="268" t="str">
        <f aca="false">IF(TRIM($B434&amp;$C434)="","",IF(AND(N($M434)=0,N($Q434)+N($R434)+N($S434)=0),"",ROUND(N($M434)-N($Q434)-N($R434)-N($S434),2)))</f>
        <v/>
      </c>
      <c r="X434" s="269" t="str">
        <f aca="false">IF(TRIM($B434&amp;$C434)="","",IF(N($M434)=0,IF((N($Q434)+N($R434)+N($S434))=0,"—未填单价","未填单价，已收 "&amp;TEXT((N($Q434)+N($R434)+N($S434)),"#,##0.00")),IF(N($W434)&gt;0.005,"欠 "&amp;TEXT(N($W434),"#,##0.00")&amp;IF(N($T434)&gt;0,"（开票未到账 "&amp;TEXT(N($T434),"#,##0.00")&amp;"）","")&amp;IF(N($V434)&gt;0,"（未开票 "&amp;TEXT(N($V434),"#,##0.00")&amp;"）",""),IF(N($W434)&lt;-0.005,"多收 "&amp;TEXT(-N($W434),"#,##0.00"),"✔ 已结清")))&amp;IF(N($U434)&gt;0,"｜到账未开票 "&amp;TEXT(N($U434),"#,##0.00")&amp;"，待补票","")&amp;IF(N($R434)&gt;0,"｜收现 "&amp;TEXT(N($R434),"#,##0.00"),"")&amp;IF(N($S434)&gt;0,"｜收款不开票 "&amp;TEXT(N($S434),"#,##0.00"),""))</f>
        <v/>
      </c>
      <c r="Y434" s="312"/>
      <c r="AC434" s="267" t="str">
        <f aca="false">IF(OR(N($O434)=0,N($AB434)=0),"",ROUND(N($O434)/(1+N($AB434))*N($AB434),2))</f>
        <v/>
      </c>
      <c r="AD434" s="312"/>
      <c r="AE434" s="312"/>
      <c r="AF434" s="270" t="str">
        <f aca="false">IF($AN434="","",IF($AN434=1,IF($AO434&gt;=1,"一次性·已到收款期","一次性·未到期"),$AE434&amp;" 第"&amp;$AO434&amp;"/"&amp;$AN434&amp;"期"))</f>
        <v/>
      </c>
      <c r="AG434" s="268" t="str">
        <f aca="false">IF(OR($AN434="",N($M434)=0),"",ROUND(N($K434)*$AO434/$AN434,2)+N($L434))</f>
        <v/>
      </c>
      <c r="AH434" s="268" t="str">
        <f aca="false">IF($AG434="","",MAX(0,ROUND($AG434-(N($Q434)+N($R434)+N($S434)),2)))</f>
        <v/>
      </c>
      <c r="AI434" s="268" t="str">
        <f aca="false">IF(OR(TRIM($B434&amp;$C434)="",NOT(ISNUMBER($D434))),"",SUMIFS($W$3:$W$1001,$AK$3:$AK$1001,$AK434,$D$3:$D$1001,"&lt;"&amp;$D434))</f>
        <v/>
      </c>
      <c r="AJ434" s="268" t="str">
        <f aca="false">IF(TRIM($B434&amp;$C434)="","",SUMIFS($W$3:$W$1001,$AK$3:$AK$1001,$AK434))</f>
        <v/>
      </c>
      <c r="AK434" s="270" t="str">
        <f aca="false">IF(TRIM($B434&amp;$C434)="","",TRIM($B434)&amp;"｜"&amp;TRIM($C434))</f>
        <v/>
      </c>
      <c r="AL434" s="268" t="str">
        <f aca="false">IF(TRIM($B434&amp;$C434)="","",MIN(N($O434),N($Q434)))</f>
        <v/>
      </c>
      <c r="AM434" s="271" t="str">
        <f aca="false">IF(ISNUMBER($D434),YEAR($D434),"")</f>
        <v/>
      </c>
      <c r="AN434" s="271" t="str">
        <f aca="false">IF(OR(TRIM($B434&amp;$C434)="",NOT(ISNUMBER($D434)),NOT(ISNUMBER($E434))),"",IF($E434&lt;$D434,"",IF(IF($AE434="半年付",2,IF($AE434="季度付",4,IF($AE434="月付",12,IF($AE434="半月付",24,1))))=1,1,MAX(1,ROUND(($E434-$D434+1)/365*IF($AE434="半年付",2,IF($AE434="季度付",4,IF($AE434="月付",12,IF($AE434="半月付",24,1)))),0)))))</f>
        <v/>
      </c>
      <c r="AO434" s="271" t="str">
        <f aca="true">IF($AN434="","",MIN($AN434,MAX(0,INT((TODAY()-付款宽限天数-$D434)/(($E434-$D434+1)/$AN434))+1)))</f>
        <v/>
      </c>
    </row>
    <row r="435" customFormat="false" ht="18" hidden="false" customHeight="false" outlineLevel="0" collapsed="false">
      <c r="F435" s="200" t="str">
        <f aca="true">IF(TRIM($B435&amp;$C435)="","",IF(OR(ISNUMBER(SEARCH("未",$A435)),ISNUMBER(SEARCH("送出",$A435)),AND(TRIM($A435)="",NOT(ISNUMBER($D435)),N($H435)=0)),"【合同未回】","")&amp;IF(NOT(ISNUMBER($E435)),IF(OR(ISNUMBER(SEARCH("未",$A435)),ISNUMBER(SEARCH("送出",$A435)),AND(TRIM($A435)="",NOT(ISNUMBER($D435)),N($H435)=0)),"","【未填合同期】"),IF($E435&lt;TODAY(),"【已到期】",IF($E435-TODAY()&lt;=提醒天数,"【即将到期，剩余"&amp;($E435-TODAY())&amp;"天】","【正常】")))&amp;IF(OR($AD435="安装免保",$AD435="技术免保",$AD435="质保期内"),"【"&amp;$AD435&amp;"】",""))</f>
        <v/>
      </c>
      <c r="K435" s="267" t="str">
        <f aca="false">IF(OR(N($H435)=0,N($I435)=0),"",ROUND(N($H435)*N($I435)*IF(N($J435)=0,1,N($J435)),2))</f>
        <v/>
      </c>
      <c r="M435" s="267" t="str">
        <f aca="false">IF(TRIM($B435&amp;$C435)="","",IF(AND(N($K435)=0,N($L435)=0),"",ROUND(N($K435)+N($L435),2)))</f>
        <v/>
      </c>
      <c r="S435" s="267"/>
      <c r="T435" s="268" t="str">
        <f aca="false">IF(TRIM($B435&amp;$C435)="","",IF(N($O435)=0,"",MAX(0,MIN(N($O435)-N($Q435),N($W435)))))</f>
        <v/>
      </c>
      <c r="U435" s="268" t="str">
        <f aca="false">IF(TRIM($B435&amp;$C435)="","",IF(N($Q435)&lt;=N($O435),"",N($Q435)-N($O435)))</f>
        <v/>
      </c>
      <c r="V435" s="268" t="str">
        <f aca="false">IF(OR(TRIM($B435&amp;$C435)="",$W435=""),"",MAX(0,N($W435))-N($T435))</f>
        <v/>
      </c>
      <c r="W435" s="268" t="str">
        <f aca="false">IF(TRIM($B435&amp;$C435)="","",IF(AND(N($M435)=0,N($Q435)+N($R435)+N($S435)=0),"",ROUND(N($M435)-N($Q435)-N($R435)-N($S435),2)))</f>
        <v/>
      </c>
      <c r="X435" s="269" t="str">
        <f aca="false">IF(TRIM($B435&amp;$C435)="","",IF(N($M435)=0,IF((N($Q435)+N($R435)+N($S435))=0,"—未填单价","未填单价，已收 "&amp;TEXT((N($Q435)+N($R435)+N($S435)),"#,##0.00")),IF(N($W435)&gt;0.005,"欠 "&amp;TEXT(N($W435),"#,##0.00")&amp;IF(N($T435)&gt;0,"（开票未到账 "&amp;TEXT(N($T435),"#,##0.00")&amp;"）","")&amp;IF(N($V435)&gt;0,"（未开票 "&amp;TEXT(N($V435),"#,##0.00")&amp;"）",""),IF(N($W435)&lt;-0.005,"多收 "&amp;TEXT(-N($W435),"#,##0.00"),"✔ 已结清")))&amp;IF(N($U435)&gt;0,"｜到账未开票 "&amp;TEXT(N($U435),"#,##0.00")&amp;"，待补票","")&amp;IF(N($R435)&gt;0,"｜收现 "&amp;TEXT(N($R435),"#,##0.00"),"")&amp;IF(N($S435)&gt;0,"｜收款不开票 "&amp;TEXT(N($S435),"#,##0.00"),""))</f>
        <v/>
      </c>
      <c r="Y435" s="312"/>
      <c r="AC435" s="267" t="str">
        <f aca="false">IF(OR(N($O435)=0,N($AB435)=0),"",ROUND(N($O435)/(1+N($AB435))*N($AB435),2))</f>
        <v/>
      </c>
      <c r="AD435" s="312"/>
      <c r="AE435" s="312"/>
      <c r="AF435" s="270" t="str">
        <f aca="false">IF($AN435="","",IF($AN435=1,IF($AO435&gt;=1,"一次性·已到收款期","一次性·未到期"),$AE435&amp;" 第"&amp;$AO435&amp;"/"&amp;$AN435&amp;"期"))</f>
        <v/>
      </c>
      <c r="AG435" s="268" t="str">
        <f aca="false">IF(OR($AN435="",N($M435)=0),"",ROUND(N($K435)*$AO435/$AN435,2)+N($L435))</f>
        <v/>
      </c>
      <c r="AH435" s="268" t="str">
        <f aca="false">IF($AG435="","",MAX(0,ROUND($AG435-(N($Q435)+N($R435)+N($S435)),2)))</f>
        <v/>
      </c>
      <c r="AI435" s="268" t="str">
        <f aca="false">IF(OR(TRIM($B435&amp;$C435)="",NOT(ISNUMBER($D435))),"",SUMIFS($W$3:$W$1001,$AK$3:$AK$1001,$AK435,$D$3:$D$1001,"&lt;"&amp;$D435))</f>
        <v/>
      </c>
      <c r="AJ435" s="268" t="str">
        <f aca="false">IF(TRIM($B435&amp;$C435)="","",SUMIFS($W$3:$W$1001,$AK$3:$AK$1001,$AK435))</f>
        <v/>
      </c>
      <c r="AK435" s="270" t="str">
        <f aca="false">IF(TRIM($B435&amp;$C435)="","",TRIM($B435)&amp;"｜"&amp;TRIM($C435))</f>
        <v/>
      </c>
      <c r="AL435" s="268" t="str">
        <f aca="false">IF(TRIM($B435&amp;$C435)="","",MIN(N($O435),N($Q435)))</f>
        <v/>
      </c>
      <c r="AM435" s="271" t="str">
        <f aca="false">IF(ISNUMBER($D435),YEAR($D435),"")</f>
        <v/>
      </c>
      <c r="AN435" s="271" t="str">
        <f aca="false">IF(OR(TRIM($B435&amp;$C435)="",NOT(ISNUMBER($D435)),NOT(ISNUMBER($E435))),"",IF($E435&lt;$D435,"",IF(IF($AE435="半年付",2,IF($AE435="季度付",4,IF($AE435="月付",12,IF($AE435="半月付",24,1))))=1,1,MAX(1,ROUND(($E435-$D435+1)/365*IF($AE435="半年付",2,IF($AE435="季度付",4,IF($AE435="月付",12,IF($AE435="半月付",24,1)))),0)))))</f>
        <v/>
      </c>
      <c r="AO435" s="271" t="str">
        <f aca="true">IF($AN435="","",MIN($AN435,MAX(0,INT((TODAY()-付款宽限天数-$D435)/(($E435-$D435+1)/$AN435))+1)))</f>
        <v/>
      </c>
    </row>
    <row r="436" customFormat="false" ht="18" hidden="false" customHeight="false" outlineLevel="0" collapsed="false">
      <c r="F436" s="200" t="str">
        <f aca="true">IF(TRIM($B436&amp;$C436)="","",IF(OR(ISNUMBER(SEARCH("未",$A436)),ISNUMBER(SEARCH("送出",$A436)),AND(TRIM($A436)="",NOT(ISNUMBER($D436)),N($H436)=0)),"【合同未回】","")&amp;IF(NOT(ISNUMBER($E436)),IF(OR(ISNUMBER(SEARCH("未",$A436)),ISNUMBER(SEARCH("送出",$A436)),AND(TRIM($A436)="",NOT(ISNUMBER($D436)),N($H436)=0)),"","【未填合同期】"),IF($E436&lt;TODAY(),"【已到期】",IF($E436-TODAY()&lt;=提醒天数,"【即将到期，剩余"&amp;($E436-TODAY())&amp;"天】","【正常】")))&amp;IF(OR($AD436="安装免保",$AD436="技术免保",$AD436="质保期内"),"【"&amp;$AD436&amp;"】",""))</f>
        <v/>
      </c>
      <c r="K436" s="267" t="str">
        <f aca="false">IF(OR(N($H436)=0,N($I436)=0),"",ROUND(N($H436)*N($I436)*IF(N($J436)=0,1,N($J436)),2))</f>
        <v/>
      </c>
      <c r="M436" s="267" t="str">
        <f aca="false">IF(TRIM($B436&amp;$C436)="","",IF(AND(N($K436)=0,N($L436)=0),"",ROUND(N($K436)+N($L436),2)))</f>
        <v/>
      </c>
      <c r="S436" s="267"/>
      <c r="T436" s="268" t="str">
        <f aca="false">IF(TRIM($B436&amp;$C436)="","",IF(N($O436)=0,"",MAX(0,MIN(N($O436)-N($Q436),N($W436)))))</f>
        <v/>
      </c>
      <c r="U436" s="268" t="str">
        <f aca="false">IF(TRIM($B436&amp;$C436)="","",IF(N($Q436)&lt;=N($O436),"",N($Q436)-N($O436)))</f>
        <v/>
      </c>
      <c r="V436" s="268" t="str">
        <f aca="false">IF(OR(TRIM($B436&amp;$C436)="",$W436=""),"",MAX(0,N($W436))-N($T436))</f>
        <v/>
      </c>
      <c r="W436" s="268" t="str">
        <f aca="false">IF(TRIM($B436&amp;$C436)="","",IF(AND(N($M436)=0,N($Q436)+N($R436)+N($S436)=0),"",ROUND(N($M436)-N($Q436)-N($R436)-N($S436),2)))</f>
        <v/>
      </c>
      <c r="X436" s="269" t="str">
        <f aca="false">IF(TRIM($B436&amp;$C436)="","",IF(N($M436)=0,IF((N($Q436)+N($R436)+N($S436))=0,"—未填单价","未填单价，已收 "&amp;TEXT((N($Q436)+N($R436)+N($S436)),"#,##0.00")),IF(N($W436)&gt;0.005,"欠 "&amp;TEXT(N($W436),"#,##0.00")&amp;IF(N($T436)&gt;0,"（开票未到账 "&amp;TEXT(N($T436),"#,##0.00")&amp;"）","")&amp;IF(N($V436)&gt;0,"（未开票 "&amp;TEXT(N($V436),"#,##0.00")&amp;"）",""),IF(N($W436)&lt;-0.005,"多收 "&amp;TEXT(-N($W436),"#,##0.00"),"✔ 已结清")))&amp;IF(N($U436)&gt;0,"｜到账未开票 "&amp;TEXT(N($U436),"#,##0.00")&amp;"，待补票","")&amp;IF(N($R436)&gt;0,"｜收现 "&amp;TEXT(N($R436),"#,##0.00"),"")&amp;IF(N($S436)&gt;0,"｜收款不开票 "&amp;TEXT(N($S436),"#,##0.00"),""))</f>
        <v/>
      </c>
      <c r="Y436" s="312"/>
      <c r="AC436" s="267" t="str">
        <f aca="false">IF(OR(N($O436)=0,N($AB436)=0),"",ROUND(N($O436)/(1+N($AB436))*N($AB436),2))</f>
        <v/>
      </c>
      <c r="AD436" s="312"/>
      <c r="AE436" s="312"/>
      <c r="AF436" s="270" t="str">
        <f aca="false">IF($AN436="","",IF($AN436=1,IF($AO436&gt;=1,"一次性·已到收款期","一次性·未到期"),$AE436&amp;" 第"&amp;$AO436&amp;"/"&amp;$AN436&amp;"期"))</f>
        <v/>
      </c>
      <c r="AG436" s="268" t="str">
        <f aca="false">IF(OR($AN436="",N($M436)=0),"",ROUND(N($K436)*$AO436/$AN436,2)+N($L436))</f>
        <v/>
      </c>
      <c r="AH436" s="268" t="str">
        <f aca="false">IF($AG436="","",MAX(0,ROUND($AG436-(N($Q436)+N($R436)+N($S436)),2)))</f>
        <v/>
      </c>
      <c r="AI436" s="268" t="str">
        <f aca="false">IF(OR(TRIM($B436&amp;$C436)="",NOT(ISNUMBER($D436))),"",SUMIFS($W$3:$W$1001,$AK$3:$AK$1001,$AK436,$D$3:$D$1001,"&lt;"&amp;$D436))</f>
        <v/>
      </c>
      <c r="AJ436" s="268" t="str">
        <f aca="false">IF(TRIM($B436&amp;$C436)="","",SUMIFS($W$3:$W$1001,$AK$3:$AK$1001,$AK436))</f>
        <v/>
      </c>
      <c r="AK436" s="270" t="str">
        <f aca="false">IF(TRIM($B436&amp;$C436)="","",TRIM($B436)&amp;"｜"&amp;TRIM($C436))</f>
        <v/>
      </c>
      <c r="AL436" s="268" t="str">
        <f aca="false">IF(TRIM($B436&amp;$C436)="","",MIN(N($O436),N($Q436)))</f>
        <v/>
      </c>
      <c r="AM436" s="271" t="str">
        <f aca="false">IF(ISNUMBER($D436),YEAR($D436),"")</f>
        <v/>
      </c>
      <c r="AN436" s="271" t="str">
        <f aca="false">IF(OR(TRIM($B436&amp;$C436)="",NOT(ISNUMBER($D436)),NOT(ISNUMBER($E436))),"",IF($E436&lt;$D436,"",IF(IF($AE436="半年付",2,IF($AE436="季度付",4,IF($AE436="月付",12,IF($AE436="半月付",24,1))))=1,1,MAX(1,ROUND(($E436-$D436+1)/365*IF($AE436="半年付",2,IF($AE436="季度付",4,IF($AE436="月付",12,IF($AE436="半月付",24,1)))),0)))))</f>
        <v/>
      </c>
      <c r="AO436" s="271" t="str">
        <f aca="true">IF($AN436="","",MIN($AN436,MAX(0,INT((TODAY()-付款宽限天数-$D436)/(($E436-$D436+1)/$AN436))+1)))</f>
        <v/>
      </c>
    </row>
    <row r="437" customFormat="false" ht="18" hidden="false" customHeight="false" outlineLevel="0" collapsed="false">
      <c r="F437" s="200" t="str">
        <f aca="true">IF(TRIM($B437&amp;$C437)="","",IF(OR(ISNUMBER(SEARCH("未",$A437)),ISNUMBER(SEARCH("送出",$A437)),AND(TRIM($A437)="",NOT(ISNUMBER($D437)),N($H437)=0)),"【合同未回】","")&amp;IF(NOT(ISNUMBER($E437)),IF(OR(ISNUMBER(SEARCH("未",$A437)),ISNUMBER(SEARCH("送出",$A437)),AND(TRIM($A437)="",NOT(ISNUMBER($D437)),N($H437)=0)),"","【未填合同期】"),IF($E437&lt;TODAY(),"【已到期】",IF($E437-TODAY()&lt;=提醒天数,"【即将到期，剩余"&amp;($E437-TODAY())&amp;"天】","【正常】")))&amp;IF(OR($AD437="安装免保",$AD437="技术免保",$AD437="质保期内"),"【"&amp;$AD437&amp;"】",""))</f>
        <v/>
      </c>
      <c r="K437" s="267" t="str">
        <f aca="false">IF(OR(N($H437)=0,N($I437)=0),"",ROUND(N($H437)*N($I437)*IF(N($J437)=0,1,N($J437)),2))</f>
        <v/>
      </c>
      <c r="M437" s="267" t="str">
        <f aca="false">IF(TRIM($B437&amp;$C437)="","",IF(AND(N($K437)=0,N($L437)=0),"",ROUND(N($K437)+N($L437),2)))</f>
        <v/>
      </c>
      <c r="S437" s="267"/>
      <c r="T437" s="268" t="str">
        <f aca="false">IF(TRIM($B437&amp;$C437)="","",IF(N($O437)=0,"",MAX(0,MIN(N($O437)-N($Q437),N($W437)))))</f>
        <v/>
      </c>
      <c r="U437" s="268" t="str">
        <f aca="false">IF(TRIM($B437&amp;$C437)="","",IF(N($Q437)&lt;=N($O437),"",N($Q437)-N($O437)))</f>
        <v/>
      </c>
      <c r="V437" s="268" t="str">
        <f aca="false">IF(OR(TRIM($B437&amp;$C437)="",$W437=""),"",MAX(0,N($W437))-N($T437))</f>
        <v/>
      </c>
      <c r="W437" s="268" t="str">
        <f aca="false">IF(TRIM($B437&amp;$C437)="","",IF(AND(N($M437)=0,N($Q437)+N($R437)+N($S437)=0),"",ROUND(N($M437)-N($Q437)-N($R437)-N($S437),2)))</f>
        <v/>
      </c>
      <c r="X437" s="269" t="str">
        <f aca="false">IF(TRIM($B437&amp;$C437)="","",IF(N($M437)=0,IF((N($Q437)+N($R437)+N($S437))=0,"—未填单价","未填单价，已收 "&amp;TEXT((N($Q437)+N($R437)+N($S437)),"#,##0.00")),IF(N($W437)&gt;0.005,"欠 "&amp;TEXT(N($W437),"#,##0.00")&amp;IF(N($T437)&gt;0,"（开票未到账 "&amp;TEXT(N($T437),"#,##0.00")&amp;"）","")&amp;IF(N($V437)&gt;0,"（未开票 "&amp;TEXT(N($V437),"#,##0.00")&amp;"）",""),IF(N($W437)&lt;-0.005,"多收 "&amp;TEXT(-N($W437),"#,##0.00"),"✔ 已结清")))&amp;IF(N($U437)&gt;0,"｜到账未开票 "&amp;TEXT(N($U437),"#,##0.00")&amp;"，待补票","")&amp;IF(N($R437)&gt;0,"｜收现 "&amp;TEXT(N($R437),"#,##0.00"),"")&amp;IF(N($S437)&gt;0,"｜收款不开票 "&amp;TEXT(N($S437),"#,##0.00"),""))</f>
        <v/>
      </c>
      <c r="Y437" s="312"/>
      <c r="AC437" s="267" t="str">
        <f aca="false">IF(OR(N($O437)=0,N($AB437)=0),"",ROUND(N($O437)/(1+N($AB437))*N($AB437),2))</f>
        <v/>
      </c>
      <c r="AD437" s="312"/>
      <c r="AE437" s="312"/>
      <c r="AF437" s="270" t="str">
        <f aca="false">IF($AN437="","",IF($AN437=1,IF($AO437&gt;=1,"一次性·已到收款期","一次性·未到期"),$AE437&amp;" 第"&amp;$AO437&amp;"/"&amp;$AN437&amp;"期"))</f>
        <v/>
      </c>
      <c r="AG437" s="268" t="str">
        <f aca="false">IF(OR($AN437="",N($M437)=0),"",ROUND(N($K437)*$AO437/$AN437,2)+N($L437))</f>
        <v/>
      </c>
      <c r="AH437" s="268" t="str">
        <f aca="false">IF($AG437="","",MAX(0,ROUND($AG437-(N($Q437)+N($R437)+N($S437)),2)))</f>
        <v/>
      </c>
      <c r="AI437" s="268" t="str">
        <f aca="false">IF(OR(TRIM($B437&amp;$C437)="",NOT(ISNUMBER($D437))),"",SUMIFS($W$3:$W$1001,$AK$3:$AK$1001,$AK437,$D$3:$D$1001,"&lt;"&amp;$D437))</f>
        <v/>
      </c>
      <c r="AJ437" s="268" t="str">
        <f aca="false">IF(TRIM($B437&amp;$C437)="","",SUMIFS($W$3:$W$1001,$AK$3:$AK$1001,$AK437))</f>
        <v/>
      </c>
      <c r="AK437" s="270" t="str">
        <f aca="false">IF(TRIM($B437&amp;$C437)="","",TRIM($B437)&amp;"｜"&amp;TRIM($C437))</f>
        <v/>
      </c>
      <c r="AL437" s="268" t="str">
        <f aca="false">IF(TRIM($B437&amp;$C437)="","",MIN(N($O437),N($Q437)))</f>
        <v/>
      </c>
      <c r="AM437" s="271" t="str">
        <f aca="false">IF(ISNUMBER($D437),YEAR($D437),"")</f>
        <v/>
      </c>
      <c r="AN437" s="271" t="str">
        <f aca="false">IF(OR(TRIM($B437&amp;$C437)="",NOT(ISNUMBER($D437)),NOT(ISNUMBER($E437))),"",IF($E437&lt;$D437,"",IF(IF($AE437="半年付",2,IF($AE437="季度付",4,IF($AE437="月付",12,IF($AE437="半月付",24,1))))=1,1,MAX(1,ROUND(($E437-$D437+1)/365*IF($AE437="半年付",2,IF($AE437="季度付",4,IF($AE437="月付",12,IF($AE437="半月付",24,1)))),0)))))</f>
        <v/>
      </c>
      <c r="AO437" s="271" t="str">
        <f aca="true">IF($AN437="","",MIN($AN437,MAX(0,INT((TODAY()-付款宽限天数-$D437)/(($E437-$D437+1)/$AN437))+1)))</f>
        <v/>
      </c>
    </row>
    <row r="438" customFormat="false" ht="18" hidden="false" customHeight="false" outlineLevel="0" collapsed="false">
      <c r="F438" s="200" t="str">
        <f aca="true">IF(TRIM($B438&amp;$C438)="","",IF(OR(ISNUMBER(SEARCH("未",$A438)),ISNUMBER(SEARCH("送出",$A438)),AND(TRIM($A438)="",NOT(ISNUMBER($D438)),N($H438)=0)),"【合同未回】","")&amp;IF(NOT(ISNUMBER($E438)),IF(OR(ISNUMBER(SEARCH("未",$A438)),ISNUMBER(SEARCH("送出",$A438)),AND(TRIM($A438)="",NOT(ISNUMBER($D438)),N($H438)=0)),"","【未填合同期】"),IF($E438&lt;TODAY(),"【已到期】",IF($E438-TODAY()&lt;=提醒天数,"【即将到期，剩余"&amp;($E438-TODAY())&amp;"天】","【正常】")))&amp;IF(OR($AD438="安装免保",$AD438="技术免保",$AD438="质保期内"),"【"&amp;$AD438&amp;"】",""))</f>
        <v/>
      </c>
      <c r="K438" s="267" t="str">
        <f aca="false">IF(OR(N($H438)=0,N($I438)=0),"",ROUND(N($H438)*N($I438)*IF(N($J438)=0,1,N($J438)),2))</f>
        <v/>
      </c>
      <c r="M438" s="267" t="str">
        <f aca="false">IF(TRIM($B438&amp;$C438)="","",IF(AND(N($K438)=0,N($L438)=0),"",ROUND(N($K438)+N($L438),2)))</f>
        <v/>
      </c>
      <c r="S438" s="267"/>
      <c r="T438" s="268" t="str">
        <f aca="false">IF(TRIM($B438&amp;$C438)="","",IF(N($O438)=0,"",MAX(0,MIN(N($O438)-N($Q438),N($W438)))))</f>
        <v/>
      </c>
      <c r="U438" s="268" t="str">
        <f aca="false">IF(TRIM($B438&amp;$C438)="","",IF(N($Q438)&lt;=N($O438),"",N($Q438)-N($O438)))</f>
        <v/>
      </c>
      <c r="V438" s="268" t="str">
        <f aca="false">IF(OR(TRIM($B438&amp;$C438)="",$W438=""),"",MAX(0,N($W438))-N($T438))</f>
        <v/>
      </c>
      <c r="W438" s="268" t="str">
        <f aca="false">IF(TRIM($B438&amp;$C438)="","",IF(AND(N($M438)=0,N($Q438)+N($R438)+N($S438)=0),"",ROUND(N($M438)-N($Q438)-N($R438)-N($S438),2)))</f>
        <v/>
      </c>
      <c r="X438" s="269" t="str">
        <f aca="false">IF(TRIM($B438&amp;$C438)="","",IF(N($M438)=0,IF((N($Q438)+N($R438)+N($S438))=0,"—未填单价","未填单价，已收 "&amp;TEXT((N($Q438)+N($R438)+N($S438)),"#,##0.00")),IF(N($W438)&gt;0.005,"欠 "&amp;TEXT(N($W438),"#,##0.00")&amp;IF(N($T438)&gt;0,"（开票未到账 "&amp;TEXT(N($T438),"#,##0.00")&amp;"）","")&amp;IF(N($V438)&gt;0,"（未开票 "&amp;TEXT(N($V438),"#,##0.00")&amp;"）",""),IF(N($W438)&lt;-0.005,"多收 "&amp;TEXT(-N($W438),"#,##0.00"),"✔ 已结清")))&amp;IF(N($U438)&gt;0,"｜到账未开票 "&amp;TEXT(N($U438),"#,##0.00")&amp;"，待补票","")&amp;IF(N($R438)&gt;0,"｜收现 "&amp;TEXT(N($R438),"#,##0.00"),"")&amp;IF(N($S438)&gt;0,"｜收款不开票 "&amp;TEXT(N($S438),"#,##0.00"),""))</f>
        <v/>
      </c>
      <c r="Y438" s="312"/>
      <c r="AC438" s="267" t="str">
        <f aca="false">IF(OR(N($O438)=0,N($AB438)=0),"",ROUND(N($O438)/(1+N($AB438))*N($AB438),2))</f>
        <v/>
      </c>
      <c r="AD438" s="312"/>
      <c r="AE438" s="312"/>
      <c r="AF438" s="270" t="str">
        <f aca="false">IF($AN438="","",IF($AN438=1,IF($AO438&gt;=1,"一次性·已到收款期","一次性·未到期"),$AE438&amp;" 第"&amp;$AO438&amp;"/"&amp;$AN438&amp;"期"))</f>
        <v/>
      </c>
      <c r="AG438" s="268" t="str">
        <f aca="false">IF(OR($AN438="",N($M438)=0),"",ROUND(N($K438)*$AO438/$AN438,2)+N($L438))</f>
        <v/>
      </c>
      <c r="AH438" s="268" t="str">
        <f aca="false">IF($AG438="","",MAX(0,ROUND($AG438-(N($Q438)+N($R438)+N($S438)),2)))</f>
        <v/>
      </c>
      <c r="AI438" s="268" t="str">
        <f aca="false">IF(OR(TRIM($B438&amp;$C438)="",NOT(ISNUMBER($D438))),"",SUMIFS($W$3:$W$1001,$AK$3:$AK$1001,$AK438,$D$3:$D$1001,"&lt;"&amp;$D438))</f>
        <v/>
      </c>
      <c r="AJ438" s="268" t="str">
        <f aca="false">IF(TRIM($B438&amp;$C438)="","",SUMIFS($W$3:$W$1001,$AK$3:$AK$1001,$AK438))</f>
        <v/>
      </c>
      <c r="AK438" s="270" t="str">
        <f aca="false">IF(TRIM($B438&amp;$C438)="","",TRIM($B438)&amp;"｜"&amp;TRIM($C438))</f>
        <v/>
      </c>
      <c r="AL438" s="268" t="str">
        <f aca="false">IF(TRIM($B438&amp;$C438)="","",MIN(N($O438),N($Q438)))</f>
        <v/>
      </c>
      <c r="AM438" s="271" t="str">
        <f aca="false">IF(ISNUMBER($D438),YEAR($D438),"")</f>
        <v/>
      </c>
      <c r="AN438" s="271" t="str">
        <f aca="false">IF(OR(TRIM($B438&amp;$C438)="",NOT(ISNUMBER($D438)),NOT(ISNUMBER($E438))),"",IF($E438&lt;$D438,"",IF(IF($AE438="半年付",2,IF($AE438="季度付",4,IF($AE438="月付",12,IF($AE438="半月付",24,1))))=1,1,MAX(1,ROUND(($E438-$D438+1)/365*IF($AE438="半年付",2,IF($AE438="季度付",4,IF($AE438="月付",12,IF($AE438="半月付",24,1)))),0)))))</f>
        <v/>
      </c>
      <c r="AO438" s="271" t="str">
        <f aca="true">IF($AN438="","",MIN($AN438,MAX(0,INT((TODAY()-付款宽限天数-$D438)/(($E438-$D438+1)/$AN438))+1)))</f>
        <v/>
      </c>
    </row>
    <row r="439" customFormat="false" ht="18" hidden="false" customHeight="false" outlineLevel="0" collapsed="false">
      <c r="F439" s="200" t="str">
        <f aca="true">IF(TRIM($B439&amp;$C439)="","",IF(OR(ISNUMBER(SEARCH("未",$A439)),ISNUMBER(SEARCH("送出",$A439)),AND(TRIM($A439)="",NOT(ISNUMBER($D439)),N($H439)=0)),"【合同未回】","")&amp;IF(NOT(ISNUMBER($E439)),IF(OR(ISNUMBER(SEARCH("未",$A439)),ISNUMBER(SEARCH("送出",$A439)),AND(TRIM($A439)="",NOT(ISNUMBER($D439)),N($H439)=0)),"","【未填合同期】"),IF($E439&lt;TODAY(),"【已到期】",IF($E439-TODAY()&lt;=提醒天数,"【即将到期，剩余"&amp;($E439-TODAY())&amp;"天】","【正常】")))&amp;IF(OR($AD439="安装免保",$AD439="技术免保",$AD439="质保期内"),"【"&amp;$AD439&amp;"】",""))</f>
        <v/>
      </c>
      <c r="K439" s="267" t="str">
        <f aca="false">IF(OR(N($H439)=0,N($I439)=0),"",ROUND(N($H439)*N($I439)*IF(N($J439)=0,1,N($J439)),2))</f>
        <v/>
      </c>
      <c r="M439" s="267" t="str">
        <f aca="false">IF(TRIM($B439&amp;$C439)="","",IF(AND(N($K439)=0,N($L439)=0),"",ROUND(N($K439)+N($L439),2)))</f>
        <v/>
      </c>
      <c r="S439" s="267"/>
      <c r="T439" s="268" t="str">
        <f aca="false">IF(TRIM($B439&amp;$C439)="","",IF(N($O439)=0,"",MAX(0,MIN(N($O439)-N($Q439),N($W439)))))</f>
        <v/>
      </c>
      <c r="U439" s="268" t="str">
        <f aca="false">IF(TRIM($B439&amp;$C439)="","",IF(N($Q439)&lt;=N($O439),"",N($Q439)-N($O439)))</f>
        <v/>
      </c>
      <c r="V439" s="268" t="str">
        <f aca="false">IF(OR(TRIM($B439&amp;$C439)="",$W439=""),"",MAX(0,N($W439))-N($T439))</f>
        <v/>
      </c>
      <c r="W439" s="268" t="str">
        <f aca="false">IF(TRIM($B439&amp;$C439)="","",IF(AND(N($M439)=0,N($Q439)+N($R439)+N($S439)=0),"",ROUND(N($M439)-N($Q439)-N($R439)-N($S439),2)))</f>
        <v/>
      </c>
      <c r="X439" s="269" t="str">
        <f aca="false">IF(TRIM($B439&amp;$C439)="","",IF(N($M439)=0,IF((N($Q439)+N($R439)+N($S439))=0,"—未填单价","未填单价，已收 "&amp;TEXT((N($Q439)+N($R439)+N($S439)),"#,##0.00")),IF(N($W439)&gt;0.005,"欠 "&amp;TEXT(N($W439),"#,##0.00")&amp;IF(N($T439)&gt;0,"（开票未到账 "&amp;TEXT(N($T439),"#,##0.00")&amp;"）","")&amp;IF(N($V439)&gt;0,"（未开票 "&amp;TEXT(N($V439),"#,##0.00")&amp;"）",""),IF(N($W439)&lt;-0.005,"多收 "&amp;TEXT(-N($W439),"#,##0.00"),"✔ 已结清")))&amp;IF(N($U439)&gt;0,"｜到账未开票 "&amp;TEXT(N($U439),"#,##0.00")&amp;"，待补票","")&amp;IF(N($R439)&gt;0,"｜收现 "&amp;TEXT(N($R439),"#,##0.00"),"")&amp;IF(N($S439)&gt;0,"｜收款不开票 "&amp;TEXT(N($S439),"#,##0.00"),""))</f>
        <v/>
      </c>
      <c r="Y439" s="312"/>
      <c r="AC439" s="267" t="str">
        <f aca="false">IF(OR(N($O439)=0,N($AB439)=0),"",ROUND(N($O439)/(1+N($AB439))*N($AB439),2))</f>
        <v/>
      </c>
      <c r="AD439" s="312"/>
      <c r="AE439" s="312"/>
      <c r="AF439" s="270" t="str">
        <f aca="false">IF($AN439="","",IF($AN439=1,IF($AO439&gt;=1,"一次性·已到收款期","一次性·未到期"),$AE439&amp;" 第"&amp;$AO439&amp;"/"&amp;$AN439&amp;"期"))</f>
        <v/>
      </c>
      <c r="AG439" s="268" t="str">
        <f aca="false">IF(OR($AN439="",N($M439)=0),"",ROUND(N($K439)*$AO439/$AN439,2)+N($L439))</f>
        <v/>
      </c>
      <c r="AH439" s="268" t="str">
        <f aca="false">IF($AG439="","",MAX(0,ROUND($AG439-(N($Q439)+N($R439)+N($S439)),2)))</f>
        <v/>
      </c>
      <c r="AI439" s="268" t="str">
        <f aca="false">IF(OR(TRIM($B439&amp;$C439)="",NOT(ISNUMBER($D439))),"",SUMIFS($W$3:$W$1001,$AK$3:$AK$1001,$AK439,$D$3:$D$1001,"&lt;"&amp;$D439))</f>
        <v/>
      </c>
      <c r="AJ439" s="268" t="str">
        <f aca="false">IF(TRIM($B439&amp;$C439)="","",SUMIFS($W$3:$W$1001,$AK$3:$AK$1001,$AK439))</f>
        <v/>
      </c>
      <c r="AK439" s="270" t="str">
        <f aca="false">IF(TRIM($B439&amp;$C439)="","",TRIM($B439)&amp;"｜"&amp;TRIM($C439))</f>
        <v/>
      </c>
      <c r="AL439" s="268" t="str">
        <f aca="false">IF(TRIM($B439&amp;$C439)="","",MIN(N($O439),N($Q439)))</f>
        <v/>
      </c>
      <c r="AM439" s="271" t="str">
        <f aca="false">IF(ISNUMBER($D439),YEAR($D439),"")</f>
        <v/>
      </c>
      <c r="AN439" s="271" t="str">
        <f aca="false">IF(OR(TRIM($B439&amp;$C439)="",NOT(ISNUMBER($D439)),NOT(ISNUMBER($E439))),"",IF($E439&lt;$D439,"",IF(IF($AE439="半年付",2,IF($AE439="季度付",4,IF($AE439="月付",12,IF($AE439="半月付",24,1))))=1,1,MAX(1,ROUND(($E439-$D439+1)/365*IF($AE439="半年付",2,IF($AE439="季度付",4,IF($AE439="月付",12,IF($AE439="半月付",24,1)))),0)))))</f>
        <v/>
      </c>
      <c r="AO439" s="271" t="str">
        <f aca="true">IF($AN439="","",MIN($AN439,MAX(0,INT((TODAY()-付款宽限天数-$D439)/(($E439-$D439+1)/$AN439))+1)))</f>
        <v/>
      </c>
    </row>
    <row r="440" customFormat="false" ht="18" hidden="false" customHeight="false" outlineLevel="0" collapsed="false">
      <c r="F440" s="200" t="str">
        <f aca="true">IF(TRIM($B440&amp;$C440)="","",IF(OR(ISNUMBER(SEARCH("未",$A440)),ISNUMBER(SEARCH("送出",$A440)),AND(TRIM($A440)="",NOT(ISNUMBER($D440)),N($H440)=0)),"【合同未回】","")&amp;IF(NOT(ISNUMBER($E440)),IF(OR(ISNUMBER(SEARCH("未",$A440)),ISNUMBER(SEARCH("送出",$A440)),AND(TRIM($A440)="",NOT(ISNUMBER($D440)),N($H440)=0)),"","【未填合同期】"),IF($E440&lt;TODAY(),"【已到期】",IF($E440-TODAY()&lt;=提醒天数,"【即将到期，剩余"&amp;($E440-TODAY())&amp;"天】","【正常】")))&amp;IF(OR($AD440="安装免保",$AD440="技术免保",$AD440="质保期内"),"【"&amp;$AD440&amp;"】",""))</f>
        <v/>
      </c>
      <c r="K440" s="267" t="str">
        <f aca="false">IF(OR(N($H440)=0,N($I440)=0),"",ROUND(N($H440)*N($I440)*IF(N($J440)=0,1,N($J440)),2))</f>
        <v/>
      </c>
      <c r="M440" s="267" t="str">
        <f aca="false">IF(TRIM($B440&amp;$C440)="","",IF(AND(N($K440)=0,N($L440)=0),"",ROUND(N($K440)+N($L440),2)))</f>
        <v/>
      </c>
      <c r="S440" s="267"/>
      <c r="T440" s="268" t="str">
        <f aca="false">IF(TRIM($B440&amp;$C440)="","",IF(N($O440)=0,"",MAX(0,MIN(N($O440)-N($Q440),N($W440)))))</f>
        <v/>
      </c>
      <c r="U440" s="268" t="str">
        <f aca="false">IF(TRIM($B440&amp;$C440)="","",IF(N($Q440)&lt;=N($O440),"",N($Q440)-N($O440)))</f>
        <v/>
      </c>
      <c r="V440" s="268" t="str">
        <f aca="false">IF(OR(TRIM($B440&amp;$C440)="",$W440=""),"",MAX(0,N($W440))-N($T440))</f>
        <v/>
      </c>
      <c r="W440" s="268" t="str">
        <f aca="false">IF(TRIM($B440&amp;$C440)="","",IF(AND(N($M440)=0,N($Q440)+N($R440)+N($S440)=0),"",ROUND(N($M440)-N($Q440)-N($R440)-N($S440),2)))</f>
        <v/>
      </c>
      <c r="X440" s="269" t="str">
        <f aca="false">IF(TRIM($B440&amp;$C440)="","",IF(N($M440)=0,IF((N($Q440)+N($R440)+N($S440))=0,"—未填单价","未填单价，已收 "&amp;TEXT((N($Q440)+N($R440)+N($S440)),"#,##0.00")),IF(N($W440)&gt;0.005,"欠 "&amp;TEXT(N($W440),"#,##0.00")&amp;IF(N($T440)&gt;0,"（开票未到账 "&amp;TEXT(N($T440),"#,##0.00")&amp;"）","")&amp;IF(N($V440)&gt;0,"（未开票 "&amp;TEXT(N($V440),"#,##0.00")&amp;"）",""),IF(N($W440)&lt;-0.005,"多收 "&amp;TEXT(-N($W440),"#,##0.00"),"✔ 已结清")))&amp;IF(N($U440)&gt;0,"｜到账未开票 "&amp;TEXT(N($U440),"#,##0.00")&amp;"，待补票","")&amp;IF(N($R440)&gt;0,"｜收现 "&amp;TEXT(N($R440),"#,##0.00"),"")&amp;IF(N($S440)&gt;0,"｜收款不开票 "&amp;TEXT(N($S440),"#,##0.00"),""))</f>
        <v/>
      </c>
      <c r="Y440" s="312"/>
      <c r="AC440" s="267" t="str">
        <f aca="false">IF(OR(N($O440)=0,N($AB440)=0),"",ROUND(N($O440)/(1+N($AB440))*N($AB440),2))</f>
        <v/>
      </c>
      <c r="AD440" s="312"/>
      <c r="AE440" s="312"/>
      <c r="AF440" s="270" t="str">
        <f aca="false">IF($AN440="","",IF($AN440=1,IF($AO440&gt;=1,"一次性·已到收款期","一次性·未到期"),$AE440&amp;" 第"&amp;$AO440&amp;"/"&amp;$AN440&amp;"期"))</f>
        <v/>
      </c>
      <c r="AG440" s="268" t="str">
        <f aca="false">IF(OR($AN440="",N($M440)=0),"",ROUND(N($K440)*$AO440/$AN440,2)+N($L440))</f>
        <v/>
      </c>
      <c r="AH440" s="268" t="str">
        <f aca="false">IF($AG440="","",MAX(0,ROUND($AG440-(N($Q440)+N($R440)+N($S440)),2)))</f>
        <v/>
      </c>
      <c r="AI440" s="268" t="str">
        <f aca="false">IF(OR(TRIM($B440&amp;$C440)="",NOT(ISNUMBER($D440))),"",SUMIFS($W$3:$W$1001,$AK$3:$AK$1001,$AK440,$D$3:$D$1001,"&lt;"&amp;$D440))</f>
        <v/>
      </c>
      <c r="AJ440" s="268" t="str">
        <f aca="false">IF(TRIM($B440&amp;$C440)="","",SUMIFS($W$3:$W$1001,$AK$3:$AK$1001,$AK440))</f>
        <v/>
      </c>
      <c r="AK440" s="270" t="str">
        <f aca="false">IF(TRIM($B440&amp;$C440)="","",TRIM($B440)&amp;"｜"&amp;TRIM($C440))</f>
        <v/>
      </c>
      <c r="AL440" s="268" t="str">
        <f aca="false">IF(TRIM($B440&amp;$C440)="","",MIN(N($O440),N($Q440)))</f>
        <v/>
      </c>
      <c r="AM440" s="271" t="str">
        <f aca="false">IF(ISNUMBER($D440),YEAR($D440),"")</f>
        <v/>
      </c>
      <c r="AN440" s="271" t="str">
        <f aca="false">IF(OR(TRIM($B440&amp;$C440)="",NOT(ISNUMBER($D440)),NOT(ISNUMBER($E440))),"",IF($E440&lt;$D440,"",IF(IF($AE440="半年付",2,IF($AE440="季度付",4,IF($AE440="月付",12,IF($AE440="半月付",24,1))))=1,1,MAX(1,ROUND(($E440-$D440+1)/365*IF($AE440="半年付",2,IF($AE440="季度付",4,IF($AE440="月付",12,IF($AE440="半月付",24,1)))),0)))))</f>
        <v/>
      </c>
      <c r="AO440" s="271" t="str">
        <f aca="true">IF($AN440="","",MIN($AN440,MAX(0,INT((TODAY()-付款宽限天数-$D440)/(($E440-$D440+1)/$AN440))+1)))</f>
        <v/>
      </c>
    </row>
    <row r="441" customFormat="false" ht="18" hidden="false" customHeight="false" outlineLevel="0" collapsed="false">
      <c r="F441" s="200" t="str">
        <f aca="true">IF(TRIM($B441&amp;$C441)="","",IF(OR(ISNUMBER(SEARCH("未",$A441)),ISNUMBER(SEARCH("送出",$A441)),AND(TRIM($A441)="",NOT(ISNUMBER($D441)),N($H441)=0)),"【合同未回】","")&amp;IF(NOT(ISNUMBER($E441)),IF(OR(ISNUMBER(SEARCH("未",$A441)),ISNUMBER(SEARCH("送出",$A441)),AND(TRIM($A441)="",NOT(ISNUMBER($D441)),N($H441)=0)),"","【未填合同期】"),IF($E441&lt;TODAY(),"【已到期】",IF($E441-TODAY()&lt;=提醒天数,"【即将到期，剩余"&amp;($E441-TODAY())&amp;"天】","【正常】")))&amp;IF(OR($AD441="安装免保",$AD441="技术免保",$AD441="质保期内"),"【"&amp;$AD441&amp;"】",""))</f>
        <v/>
      </c>
      <c r="K441" s="267" t="str">
        <f aca="false">IF(OR(N($H441)=0,N($I441)=0),"",ROUND(N($H441)*N($I441)*IF(N($J441)=0,1,N($J441)),2))</f>
        <v/>
      </c>
      <c r="M441" s="267" t="str">
        <f aca="false">IF(TRIM($B441&amp;$C441)="","",IF(AND(N($K441)=0,N($L441)=0),"",ROUND(N($K441)+N($L441),2)))</f>
        <v/>
      </c>
      <c r="S441" s="267"/>
      <c r="T441" s="268" t="str">
        <f aca="false">IF(TRIM($B441&amp;$C441)="","",IF(N($O441)=0,"",MAX(0,MIN(N($O441)-N($Q441),N($W441)))))</f>
        <v/>
      </c>
      <c r="U441" s="268" t="str">
        <f aca="false">IF(TRIM($B441&amp;$C441)="","",IF(N($Q441)&lt;=N($O441),"",N($Q441)-N($O441)))</f>
        <v/>
      </c>
      <c r="V441" s="268" t="str">
        <f aca="false">IF(OR(TRIM($B441&amp;$C441)="",$W441=""),"",MAX(0,N($W441))-N($T441))</f>
        <v/>
      </c>
      <c r="W441" s="268" t="str">
        <f aca="false">IF(TRIM($B441&amp;$C441)="","",IF(AND(N($M441)=0,N($Q441)+N($R441)+N($S441)=0),"",ROUND(N($M441)-N($Q441)-N($R441)-N($S441),2)))</f>
        <v/>
      </c>
      <c r="X441" s="269" t="str">
        <f aca="false">IF(TRIM($B441&amp;$C441)="","",IF(N($M441)=0,IF((N($Q441)+N($R441)+N($S441))=0,"—未填单价","未填单价，已收 "&amp;TEXT((N($Q441)+N($R441)+N($S441)),"#,##0.00")),IF(N($W441)&gt;0.005,"欠 "&amp;TEXT(N($W441),"#,##0.00")&amp;IF(N($T441)&gt;0,"（开票未到账 "&amp;TEXT(N($T441),"#,##0.00")&amp;"）","")&amp;IF(N($V441)&gt;0,"（未开票 "&amp;TEXT(N($V441),"#,##0.00")&amp;"）",""),IF(N($W441)&lt;-0.005,"多收 "&amp;TEXT(-N($W441),"#,##0.00"),"✔ 已结清")))&amp;IF(N($U441)&gt;0,"｜到账未开票 "&amp;TEXT(N($U441),"#,##0.00")&amp;"，待补票","")&amp;IF(N($R441)&gt;0,"｜收现 "&amp;TEXT(N($R441),"#,##0.00"),"")&amp;IF(N($S441)&gt;0,"｜收款不开票 "&amp;TEXT(N($S441),"#,##0.00"),""))</f>
        <v/>
      </c>
      <c r="Y441" s="312"/>
      <c r="AC441" s="267" t="str">
        <f aca="false">IF(OR(N($O441)=0,N($AB441)=0),"",ROUND(N($O441)/(1+N($AB441))*N($AB441),2))</f>
        <v/>
      </c>
      <c r="AD441" s="312"/>
      <c r="AE441" s="312"/>
      <c r="AF441" s="270" t="str">
        <f aca="false">IF($AN441="","",IF($AN441=1,IF($AO441&gt;=1,"一次性·已到收款期","一次性·未到期"),$AE441&amp;" 第"&amp;$AO441&amp;"/"&amp;$AN441&amp;"期"))</f>
        <v/>
      </c>
      <c r="AG441" s="268" t="str">
        <f aca="false">IF(OR($AN441="",N($M441)=0),"",ROUND(N($K441)*$AO441/$AN441,2)+N($L441))</f>
        <v/>
      </c>
      <c r="AH441" s="268" t="str">
        <f aca="false">IF($AG441="","",MAX(0,ROUND($AG441-(N($Q441)+N($R441)+N($S441)),2)))</f>
        <v/>
      </c>
      <c r="AI441" s="268" t="str">
        <f aca="false">IF(OR(TRIM($B441&amp;$C441)="",NOT(ISNUMBER($D441))),"",SUMIFS($W$3:$W$1001,$AK$3:$AK$1001,$AK441,$D$3:$D$1001,"&lt;"&amp;$D441))</f>
        <v/>
      </c>
      <c r="AJ441" s="268" t="str">
        <f aca="false">IF(TRIM($B441&amp;$C441)="","",SUMIFS($W$3:$W$1001,$AK$3:$AK$1001,$AK441))</f>
        <v/>
      </c>
      <c r="AK441" s="270" t="str">
        <f aca="false">IF(TRIM($B441&amp;$C441)="","",TRIM($B441)&amp;"｜"&amp;TRIM($C441))</f>
        <v/>
      </c>
      <c r="AL441" s="268" t="str">
        <f aca="false">IF(TRIM($B441&amp;$C441)="","",MIN(N($O441),N($Q441)))</f>
        <v/>
      </c>
      <c r="AM441" s="271" t="str">
        <f aca="false">IF(ISNUMBER($D441),YEAR($D441),"")</f>
        <v/>
      </c>
      <c r="AN441" s="271" t="str">
        <f aca="false">IF(OR(TRIM($B441&amp;$C441)="",NOT(ISNUMBER($D441)),NOT(ISNUMBER($E441))),"",IF($E441&lt;$D441,"",IF(IF($AE441="半年付",2,IF($AE441="季度付",4,IF($AE441="月付",12,IF($AE441="半月付",24,1))))=1,1,MAX(1,ROUND(($E441-$D441+1)/365*IF($AE441="半年付",2,IF($AE441="季度付",4,IF($AE441="月付",12,IF($AE441="半月付",24,1)))),0)))))</f>
        <v/>
      </c>
      <c r="AO441" s="271" t="str">
        <f aca="true">IF($AN441="","",MIN($AN441,MAX(0,INT((TODAY()-付款宽限天数-$D441)/(($E441-$D441+1)/$AN441))+1)))</f>
        <v/>
      </c>
    </row>
    <row r="442" customFormat="false" ht="18" hidden="false" customHeight="false" outlineLevel="0" collapsed="false">
      <c r="F442" s="200" t="str">
        <f aca="true">IF(TRIM($B442&amp;$C442)="","",IF(OR(ISNUMBER(SEARCH("未",$A442)),ISNUMBER(SEARCH("送出",$A442)),AND(TRIM($A442)="",NOT(ISNUMBER($D442)),N($H442)=0)),"【合同未回】","")&amp;IF(NOT(ISNUMBER($E442)),IF(OR(ISNUMBER(SEARCH("未",$A442)),ISNUMBER(SEARCH("送出",$A442)),AND(TRIM($A442)="",NOT(ISNUMBER($D442)),N($H442)=0)),"","【未填合同期】"),IF($E442&lt;TODAY(),"【已到期】",IF($E442-TODAY()&lt;=提醒天数,"【即将到期，剩余"&amp;($E442-TODAY())&amp;"天】","【正常】")))&amp;IF(OR($AD442="安装免保",$AD442="技术免保",$AD442="质保期内"),"【"&amp;$AD442&amp;"】",""))</f>
        <v/>
      </c>
      <c r="K442" s="267" t="str">
        <f aca="false">IF(OR(N($H442)=0,N($I442)=0),"",ROUND(N($H442)*N($I442)*IF(N($J442)=0,1,N($J442)),2))</f>
        <v/>
      </c>
      <c r="M442" s="267" t="str">
        <f aca="false">IF(TRIM($B442&amp;$C442)="","",IF(AND(N($K442)=0,N($L442)=0),"",ROUND(N($K442)+N($L442),2)))</f>
        <v/>
      </c>
      <c r="S442" s="267"/>
      <c r="T442" s="268" t="str">
        <f aca="false">IF(TRIM($B442&amp;$C442)="","",IF(N($O442)=0,"",MAX(0,MIN(N($O442)-N($Q442),N($W442)))))</f>
        <v/>
      </c>
      <c r="U442" s="268" t="str">
        <f aca="false">IF(TRIM($B442&amp;$C442)="","",IF(N($Q442)&lt;=N($O442),"",N($Q442)-N($O442)))</f>
        <v/>
      </c>
      <c r="V442" s="268" t="str">
        <f aca="false">IF(OR(TRIM($B442&amp;$C442)="",$W442=""),"",MAX(0,N($W442))-N($T442))</f>
        <v/>
      </c>
      <c r="W442" s="268" t="str">
        <f aca="false">IF(TRIM($B442&amp;$C442)="","",IF(AND(N($M442)=0,N($Q442)+N($R442)+N($S442)=0),"",ROUND(N($M442)-N($Q442)-N($R442)-N($S442),2)))</f>
        <v/>
      </c>
      <c r="X442" s="269" t="str">
        <f aca="false">IF(TRIM($B442&amp;$C442)="","",IF(N($M442)=0,IF((N($Q442)+N($R442)+N($S442))=0,"—未填单价","未填单价，已收 "&amp;TEXT((N($Q442)+N($R442)+N($S442)),"#,##0.00")),IF(N($W442)&gt;0.005,"欠 "&amp;TEXT(N($W442),"#,##0.00")&amp;IF(N($T442)&gt;0,"（开票未到账 "&amp;TEXT(N($T442),"#,##0.00")&amp;"）","")&amp;IF(N($V442)&gt;0,"（未开票 "&amp;TEXT(N($V442),"#,##0.00")&amp;"）",""),IF(N($W442)&lt;-0.005,"多收 "&amp;TEXT(-N($W442),"#,##0.00"),"✔ 已结清")))&amp;IF(N($U442)&gt;0,"｜到账未开票 "&amp;TEXT(N($U442),"#,##0.00")&amp;"，待补票","")&amp;IF(N($R442)&gt;0,"｜收现 "&amp;TEXT(N($R442),"#,##0.00"),"")&amp;IF(N($S442)&gt;0,"｜收款不开票 "&amp;TEXT(N($S442),"#,##0.00"),""))</f>
        <v/>
      </c>
      <c r="Y442" s="312"/>
      <c r="AC442" s="267" t="str">
        <f aca="false">IF(OR(N($O442)=0,N($AB442)=0),"",ROUND(N($O442)/(1+N($AB442))*N($AB442),2))</f>
        <v/>
      </c>
      <c r="AD442" s="312"/>
      <c r="AE442" s="312"/>
      <c r="AF442" s="270" t="str">
        <f aca="false">IF($AN442="","",IF($AN442=1,IF($AO442&gt;=1,"一次性·已到收款期","一次性·未到期"),$AE442&amp;" 第"&amp;$AO442&amp;"/"&amp;$AN442&amp;"期"))</f>
        <v/>
      </c>
      <c r="AG442" s="268" t="str">
        <f aca="false">IF(OR($AN442="",N($M442)=0),"",ROUND(N($K442)*$AO442/$AN442,2)+N($L442))</f>
        <v/>
      </c>
      <c r="AH442" s="268" t="str">
        <f aca="false">IF($AG442="","",MAX(0,ROUND($AG442-(N($Q442)+N($R442)+N($S442)),2)))</f>
        <v/>
      </c>
      <c r="AI442" s="268" t="str">
        <f aca="false">IF(OR(TRIM($B442&amp;$C442)="",NOT(ISNUMBER($D442))),"",SUMIFS($W$3:$W$1001,$AK$3:$AK$1001,$AK442,$D$3:$D$1001,"&lt;"&amp;$D442))</f>
        <v/>
      </c>
      <c r="AJ442" s="268" t="str">
        <f aca="false">IF(TRIM($B442&amp;$C442)="","",SUMIFS($W$3:$W$1001,$AK$3:$AK$1001,$AK442))</f>
        <v/>
      </c>
      <c r="AK442" s="270" t="str">
        <f aca="false">IF(TRIM($B442&amp;$C442)="","",TRIM($B442)&amp;"｜"&amp;TRIM($C442))</f>
        <v/>
      </c>
      <c r="AL442" s="268" t="str">
        <f aca="false">IF(TRIM($B442&amp;$C442)="","",MIN(N($O442),N($Q442)))</f>
        <v/>
      </c>
      <c r="AM442" s="271" t="str">
        <f aca="false">IF(ISNUMBER($D442),YEAR($D442),"")</f>
        <v/>
      </c>
      <c r="AN442" s="271" t="str">
        <f aca="false">IF(OR(TRIM($B442&amp;$C442)="",NOT(ISNUMBER($D442)),NOT(ISNUMBER($E442))),"",IF($E442&lt;$D442,"",IF(IF($AE442="半年付",2,IF($AE442="季度付",4,IF($AE442="月付",12,IF($AE442="半月付",24,1))))=1,1,MAX(1,ROUND(($E442-$D442+1)/365*IF($AE442="半年付",2,IF($AE442="季度付",4,IF($AE442="月付",12,IF($AE442="半月付",24,1)))),0)))))</f>
        <v/>
      </c>
      <c r="AO442" s="271" t="str">
        <f aca="true">IF($AN442="","",MIN($AN442,MAX(0,INT((TODAY()-付款宽限天数-$D442)/(($E442-$D442+1)/$AN442))+1)))</f>
        <v/>
      </c>
    </row>
    <row r="443" customFormat="false" ht="18" hidden="false" customHeight="false" outlineLevel="0" collapsed="false">
      <c r="F443" s="200" t="str">
        <f aca="true">IF(TRIM($B443&amp;$C443)="","",IF(OR(ISNUMBER(SEARCH("未",$A443)),ISNUMBER(SEARCH("送出",$A443)),AND(TRIM($A443)="",NOT(ISNUMBER($D443)),N($H443)=0)),"【合同未回】","")&amp;IF(NOT(ISNUMBER($E443)),IF(OR(ISNUMBER(SEARCH("未",$A443)),ISNUMBER(SEARCH("送出",$A443)),AND(TRIM($A443)="",NOT(ISNUMBER($D443)),N($H443)=0)),"","【未填合同期】"),IF($E443&lt;TODAY(),"【已到期】",IF($E443-TODAY()&lt;=提醒天数,"【即将到期，剩余"&amp;($E443-TODAY())&amp;"天】","【正常】")))&amp;IF(OR($AD443="安装免保",$AD443="技术免保",$AD443="质保期内"),"【"&amp;$AD443&amp;"】",""))</f>
        <v/>
      </c>
      <c r="K443" s="267" t="str">
        <f aca="false">IF(OR(N($H443)=0,N($I443)=0),"",ROUND(N($H443)*N($I443)*IF(N($J443)=0,1,N($J443)),2))</f>
        <v/>
      </c>
      <c r="M443" s="267" t="str">
        <f aca="false">IF(TRIM($B443&amp;$C443)="","",IF(AND(N($K443)=0,N($L443)=0),"",ROUND(N($K443)+N($L443),2)))</f>
        <v/>
      </c>
      <c r="S443" s="267"/>
      <c r="T443" s="268" t="str">
        <f aca="false">IF(TRIM($B443&amp;$C443)="","",IF(N($O443)=0,"",MAX(0,MIN(N($O443)-N($Q443),N($W443)))))</f>
        <v/>
      </c>
      <c r="U443" s="268" t="str">
        <f aca="false">IF(TRIM($B443&amp;$C443)="","",IF(N($Q443)&lt;=N($O443),"",N($Q443)-N($O443)))</f>
        <v/>
      </c>
      <c r="V443" s="268" t="str">
        <f aca="false">IF(OR(TRIM($B443&amp;$C443)="",$W443=""),"",MAX(0,N($W443))-N($T443))</f>
        <v/>
      </c>
      <c r="W443" s="268" t="str">
        <f aca="false">IF(TRIM($B443&amp;$C443)="","",IF(AND(N($M443)=0,N($Q443)+N($R443)+N($S443)=0),"",ROUND(N($M443)-N($Q443)-N($R443)-N($S443),2)))</f>
        <v/>
      </c>
      <c r="X443" s="269" t="str">
        <f aca="false">IF(TRIM($B443&amp;$C443)="","",IF(N($M443)=0,IF((N($Q443)+N($R443)+N($S443))=0,"—未填单价","未填单价，已收 "&amp;TEXT((N($Q443)+N($R443)+N($S443)),"#,##0.00")),IF(N($W443)&gt;0.005,"欠 "&amp;TEXT(N($W443),"#,##0.00")&amp;IF(N($T443)&gt;0,"（开票未到账 "&amp;TEXT(N($T443),"#,##0.00")&amp;"）","")&amp;IF(N($V443)&gt;0,"（未开票 "&amp;TEXT(N($V443),"#,##0.00")&amp;"）",""),IF(N($W443)&lt;-0.005,"多收 "&amp;TEXT(-N($W443),"#,##0.00"),"✔ 已结清")))&amp;IF(N($U443)&gt;0,"｜到账未开票 "&amp;TEXT(N($U443),"#,##0.00")&amp;"，待补票","")&amp;IF(N($R443)&gt;0,"｜收现 "&amp;TEXT(N($R443),"#,##0.00"),"")&amp;IF(N($S443)&gt;0,"｜收款不开票 "&amp;TEXT(N($S443),"#,##0.00"),""))</f>
        <v/>
      </c>
      <c r="Y443" s="312"/>
      <c r="AC443" s="267" t="str">
        <f aca="false">IF(OR(N($O443)=0,N($AB443)=0),"",ROUND(N($O443)/(1+N($AB443))*N($AB443),2))</f>
        <v/>
      </c>
      <c r="AD443" s="312"/>
      <c r="AE443" s="312"/>
      <c r="AF443" s="270" t="str">
        <f aca="false">IF($AN443="","",IF($AN443=1,IF($AO443&gt;=1,"一次性·已到收款期","一次性·未到期"),$AE443&amp;" 第"&amp;$AO443&amp;"/"&amp;$AN443&amp;"期"))</f>
        <v/>
      </c>
      <c r="AG443" s="268" t="str">
        <f aca="false">IF(OR($AN443="",N($M443)=0),"",ROUND(N($K443)*$AO443/$AN443,2)+N($L443))</f>
        <v/>
      </c>
      <c r="AH443" s="268" t="str">
        <f aca="false">IF($AG443="","",MAX(0,ROUND($AG443-(N($Q443)+N($R443)+N($S443)),2)))</f>
        <v/>
      </c>
      <c r="AI443" s="268" t="str">
        <f aca="false">IF(OR(TRIM($B443&amp;$C443)="",NOT(ISNUMBER($D443))),"",SUMIFS($W$3:$W$1001,$AK$3:$AK$1001,$AK443,$D$3:$D$1001,"&lt;"&amp;$D443))</f>
        <v/>
      </c>
      <c r="AJ443" s="268" t="str">
        <f aca="false">IF(TRIM($B443&amp;$C443)="","",SUMIFS($W$3:$W$1001,$AK$3:$AK$1001,$AK443))</f>
        <v/>
      </c>
      <c r="AK443" s="270" t="str">
        <f aca="false">IF(TRIM($B443&amp;$C443)="","",TRIM($B443)&amp;"｜"&amp;TRIM($C443))</f>
        <v/>
      </c>
      <c r="AL443" s="268" t="str">
        <f aca="false">IF(TRIM($B443&amp;$C443)="","",MIN(N($O443),N($Q443)))</f>
        <v/>
      </c>
      <c r="AM443" s="271" t="str">
        <f aca="false">IF(ISNUMBER($D443),YEAR($D443),"")</f>
        <v/>
      </c>
      <c r="AN443" s="271" t="str">
        <f aca="false">IF(OR(TRIM($B443&amp;$C443)="",NOT(ISNUMBER($D443)),NOT(ISNUMBER($E443))),"",IF($E443&lt;$D443,"",IF(IF($AE443="半年付",2,IF($AE443="季度付",4,IF($AE443="月付",12,IF($AE443="半月付",24,1))))=1,1,MAX(1,ROUND(($E443-$D443+1)/365*IF($AE443="半年付",2,IF($AE443="季度付",4,IF($AE443="月付",12,IF($AE443="半月付",24,1)))),0)))))</f>
        <v/>
      </c>
      <c r="AO443" s="271" t="str">
        <f aca="true">IF($AN443="","",MIN($AN443,MAX(0,INT((TODAY()-付款宽限天数-$D443)/(($E443-$D443+1)/$AN443))+1)))</f>
        <v/>
      </c>
    </row>
    <row r="444" customFormat="false" ht="18" hidden="false" customHeight="false" outlineLevel="0" collapsed="false">
      <c r="F444" s="200" t="str">
        <f aca="true">IF(TRIM($B444&amp;$C444)="","",IF(OR(ISNUMBER(SEARCH("未",$A444)),ISNUMBER(SEARCH("送出",$A444)),AND(TRIM($A444)="",NOT(ISNUMBER($D444)),N($H444)=0)),"【合同未回】","")&amp;IF(NOT(ISNUMBER($E444)),IF(OR(ISNUMBER(SEARCH("未",$A444)),ISNUMBER(SEARCH("送出",$A444)),AND(TRIM($A444)="",NOT(ISNUMBER($D444)),N($H444)=0)),"","【未填合同期】"),IF($E444&lt;TODAY(),"【已到期】",IF($E444-TODAY()&lt;=提醒天数,"【即将到期，剩余"&amp;($E444-TODAY())&amp;"天】","【正常】")))&amp;IF(OR($AD444="安装免保",$AD444="技术免保",$AD444="质保期内"),"【"&amp;$AD444&amp;"】",""))</f>
        <v/>
      </c>
      <c r="K444" s="267" t="str">
        <f aca="false">IF(OR(N($H444)=0,N($I444)=0),"",ROUND(N($H444)*N($I444)*IF(N($J444)=0,1,N($J444)),2))</f>
        <v/>
      </c>
      <c r="M444" s="267" t="str">
        <f aca="false">IF(TRIM($B444&amp;$C444)="","",IF(AND(N($K444)=0,N($L444)=0),"",ROUND(N($K444)+N($L444),2)))</f>
        <v/>
      </c>
      <c r="S444" s="267"/>
      <c r="T444" s="268" t="str">
        <f aca="false">IF(TRIM($B444&amp;$C444)="","",IF(N($O444)=0,"",MAX(0,MIN(N($O444)-N($Q444),N($W444)))))</f>
        <v/>
      </c>
      <c r="U444" s="268" t="str">
        <f aca="false">IF(TRIM($B444&amp;$C444)="","",IF(N($Q444)&lt;=N($O444),"",N($Q444)-N($O444)))</f>
        <v/>
      </c>
      <c r="V444" s="268" t="str">
        <f aca="false">IF(OR(TRIM($B444&amp;$C444)="",$W444=""),"",MAX(0,N($W444))-N($T444))</f>
        <v/>
      </c>
      <c r="W444" s="268" t="str">
        <f aca="false">IF(TRIM($B444&amp;$C444)="","",IF(AND(N($M444)=0,N($Q444)+N($R444)+N($S444)=0),"",ROUND(N($M444)-N($Q444)-N($R444)-N($S444),2)))</f>
        <v/>
      </c>
      <c r="X444" s="269" t="str">
        <f aca="false">IF(TRIM($B444&amp;$C444)="","",IF(N($M444)=0,IF((N($Q444)+N($R444)+N($S444))=0,"—未填单价","未填单价，已收 "&amp;TEXT((N($Q444)+N($R444)+N($S444)),"#,##0.00")),IF(N($W444)&gt;0.005,"欠 "&amp;TEXT(N($W444),"#,##0.00")&amp;IF(N($T444)&gt;0,"（开票未到账 "&amp;TEXT(N($T444),"#,##0.00")&amp;"）","")&amp;IF(N($V444)&gt;0,"（未开票 "&amp;TEXT(N($V444),"#,##0.00")&amp;"）",""),IF(N($W444)&lt;-0.005,"多收 "&amp;TEXT(-N($W444),"#,##0.00"),"✔ 已结清")))&amp;IF(N($U444)&gt;0,"｜到账未开票 "&amp;TEXT(N($U444),"#,##0.00")&amp;"，待补票","")&amp;IF(N($R444)&gt;0,"｜收现 "&amp;TEXT(N($R444),"#,##0.00"),"")&amp;IF(N($S444)&gt;0,"｜收款不开票 "&amp;TEXT(N($S444),"#,##0.00"),""))</f>
        <v/>
      </c>
      <c r="Y444" s="312"/>
      <c r="AC444" s="267" t="str">
        <f aca="false">IF(OR(N($O444)=0,N($AB444)=0),"",ROUND(N($O444)/(1+N($AB444))*N($AB444),2))</f>
        <v/>
      </c>
      <c r="AD444" s="312"/>
      <c r="AE444" s="312"/>
      <c r="AF444" s="270" t="str">
        <f aca="false">IF($AN444="","",IF($AN444=1,IF($AO444&gt;=1,"一次性·已到收款期","一次性·未到期"),$AE444&amp;" 第"&amp;$AO444&amp;"/"&amp;$AN444&amp;"期"))</f>
        <v/>
      </c>
      <c r="AG444" s="268" t="str">
        <f aca="false">IF(OR($AN444="",N($M444)=0),"",ROUND(N($K444)*$AO444/$AN444,2)+N($L444))</f>
        <v/>
      </c>
      <c r="AH444" s="268" t="str">
        <f aca="false">IF($AG444="","",MAX(0,ROUND($AG444-(N($Q444)+N($R444)+N($S444)),2)))</f>
        <v/>
      </c>
      <c r="AI444" s="268" t="str">
        <f aca="false">IF(OR(TRIM($B444&amp;$C444)="",NOT(ISNUMBER($D444))),"",SUMIFS($W$3:$W$1001,$AK$3:$AK$1001,$AK444,$D$3:$D$1001,"&lt;"&amp;$D444))</f>
        <v/>
      </c>
      <c r="AJ444" s="268" t="str">
        <f aca="false">IF(TRIM($B444&amp;$C444)="","",SUMIFS($W$3:$W$1001,$AK$3:$AK$1001,$AK444))</f>
        <v/>
      </c>
      <c r="AK444" s="270" t="str">
        <f aca="false">IF(TRIM($B444&amp;$C444)="","",TRIM($B444)&amp;"｜"&amp;TRIM($C444))</f>
        <v/>
      </c>
      <c r="AL444" s="268" t="str">
        <f aca="false">IF(TRIM($B444&amp;$C444)="","",MIN(N($O444),N($Q444)))</f>
        <v/>
      </c>
      <c r="AM444" s="271" t="str">
        <f aca="false">IF(ISNUMBER($D444),YEAR($D444),"")</f>
        <v/>
      </c>
      <c r="AN444" s="271" t="str">
        <f aca="false">IF(OR(TRIM($B444&amp;$C444)="",NOT(ISNUMBER($D444)),NOT(ISNUMBER($E444))),"",IF($E444&lt;$D444,"",IF(IF($AE444="半年付",2,IF($AE444="季度付",4,IF($AE444="月付",12,IF($AE444="半月付",24,1))))=1,1,MAX(1,ROUND(($E444-$D444+1)/365*IF($AE444="半年付",2,IF($AE444="季度付",4,IF($AE444="月付",12,IF($AE444="半月付",24,1)))),0)))))</f>
        <v/>
      </c>
      <c r="AO444" s="271" t="str">
        <f aca="true">IF($AN444="","",MIN($AN444,MAX(0,INT((TODAY()-付款宽限天数-$D444)/(($E444-$D444+1)/$AN444))+1)))</f>
        <v/>
      </c>
    </row>
    <row r="445" customFormat="false" ht="18" hidden="false" customHeight="false" outlineLevel="0" collapsed="false">
      <c r="F445" s="200" t="str">
        <f aca="true">IF(TRIM($B445&amp;$C445)="","",IF(OR(ISNUMBER(SEARCH("未",$A445)),ISNUMBER(SEARCH("送出",$A445)),AND(TRIM($A445)="",NOT(ISNUMBER($D445)),N($H445)=0)),"【合同未回】","")&amp;IF(NOT(ISNUMBER($E445)),IF(OR(ISNUMBER(SEARCH("未",$A445)),ISNUMBER(SEARCH("送出",$A445)),AND(TRIM($A445)="",NOT(ISNUMBER($D445)),N($H445)=0)),"","【未填合同期】"),IF($E445&lt;TODAY(),"【已到期】",IF($E445-TODAY()&lt;=提醒天数,"【即将到期，剩余"&amp;($E445-TODAY())&amp;"天】","【正常】")))&amp;IF(OR($AD445="安装免保",$AD445="技术免保",$AD445="质保期内"),"【"&amp;$AD445&amp;"】",""))</f>
        <v/>
      </c>
      <c r="K445" s="267" t="str">
        <f aca="false">IF(OR(N($H445)=0,N($I445)=0),"",ROUND(N($H445)*N($I445)*IF(N($J445)=0,1,N($J445)),2))</f>
        <v/>
      </c>
      <c r="M445" s="267" t="str">
        <f aca="false">IF(TRIM($B445&amp;$C445)="","",IF(AND(N($K445)=0,N($L445)=0),"",ROUND(N($K445)+N($L445),2)))</f>
        <v/>
      </c>
      <c r="S445" s="267"/>
      <c r="T445" s="268" t="str">
        <f aca="false">IF(TRIM($B445&amp;$C445)="","",IF(N($O445)=0,"",MAX(0,MIN(N($O445)-N($Q445),N($W445)))))</f>
        <v/>
      </c>
      <c r="U445" s="268" t="str">
        <f aca="false">IF(TRIM($B445&amp;$C445)="","",IF(N($Q445)&lt;=N($O445),"",N($Q445)-N($O445)))</f>
        <v/>
      </c>
      <c r="V445" s="268" t="str">
        <f aca="false">IF(OR(TRIM($B445&amp;$C445)="",$W445=""),"",MAX(0,N($W445))-N($T445))</f>
        <v/>
      </c>
      <c r="W445" s="268" t="str">
        <f aca="false">IF(TRIM($B445&amp;$C445)="","",IF(AND(N($M445)=0,N($Q445)+N($R445)+N($S445)=0),"",ROUND(N($M445)-N($Q445)-N($R445)-N($S445),2)))</f>
        <v/>
      </c>
      <c r="X445" s="269" t="str">
        <f aca="false">IF(TRIM($B445&amp;$C445)="","",IF(N($M445)=0,IF((N($Q445)+N($R445)+N($S445))=0,"—未填单价","未填单价，已收 "&amp;TEXT((N($Q445)+N($R445)+N($S445)),"#,##0.00")),IF(N($W445)&gt;0.005,"欠 "&amp;TEXT(N($W445),"#,##0.00")&amp;IF(N($T445)&gt;0,"（开票未到账 "&amp;TEXT(N($T445),"#,##0.00")&amp;"）","")&amp;IF(N($V445)&gt;0,"（未开票 "&amp;TEXT(N($V445),"#,##0.00")&amp;"）",""),IF(N($W445)&lt;-0.005,"多收 "&amp;TEXT(-N($W445),"#,##0.00"),"✔ 已结清")))&amp;IF(N($U445)&gt;0,"｜到账未开票 "&amp;TEXT(N($U445),"#,##0.00")&amp;"，待补票","")&amp;IF(N($R445)&gt;0,"｜收现 "&amp;TEXT(N($R445),"#,##0.00"),"")&amp;IF(N($S445)&gt;0,"｜收款不开票 "&amp;TEXT(N($S445),"#,##0.00"),""))</f>
        <v/>
      </c>
      <c r="Y445" s="312"/>
      <c r="AC445" s="267" t="str">
        <f aca="false">IF(OR(N($O445)=0,N($AB445)=0),"",ROUND(N($O445)/(1+N($AB445))*N($AB445),2))</f>
        <v/>
      </c>
      <c r="AD445" s="312"/>
      <c r="AE445" s="312"/>
      <c r="AF445" s="270" t="str">
        <f aca="false">IF($AN445="","",IF($AN445=1,IF($AO445&gt;=1,"一次性·已到收款期","一次性·未到期"),$AE445&amp;" 第"&amp;$AO445&amp;"/"&amp;$AN445&amp;"期"))</f>
        <v/>
      </c>
      <c r="AG445" s="268" t="str">
        <f aca="false">IF(OR($AN445="",N($M445)=0),"",ROUND(N($K445)*$AO445/$AN445,2)+N($L445))</f>
        <v/>
      </c>
      <c r="AH445" s="268" t="str">
        <f aca="false">IF($AG445="","",MAX(0,ROUND($AG445-(N($Q445)+N($R445)+N($S445)),2)))</f>
        <v/>
      </c>
      <c r="AI445" s="268" t="str">
        <f aca="false">IF(OR(TRIM($B445&amp;$C445)="",NOT(ISNUMBER($D445))),"",SUMIFS($W$3:$W$1001,$AK$3:$AK$1001,$AK445,$D$3:$D$1001,"&lt;"&amp;$D445))</f>
        <v/>
      </c>
      <c r="AJ445" s="268" t="str">
        <f aca="false">IF(TRIM($B445&amp;$C445)="","",SUMIFS($W$3:$W$1001,$AK$3:$AK$1001,$AK445))</f>
        <v/>
      </c>
      <c r="AK445" s="270" t="str">
        <f aca="false">IF(TRIM($B445&amp;$C445)="","",TRIM($B445)&amp;"｜"&amp;TRIM($C445))</f>
        <v/>
      </c>
      <c r="AL445" s="268" t="str">
        <f aca="false">IF(TRIM($B445&amp;$C445)="","",MIN(N($O445),N($Q445)))</f>
        <v/>
      </c>
      <c r="AM445" s="271" t="str">
        <f aca="false">IF(ISNUMBER($D445),YEAR($D445),"")</f>
        <v/>
      </c>
      <c r="AN445" s="271" t="str">
        <f aca="false">IF(OR(TRIM($B445&amp;$C445)="",NOT(ISNUMBER($D445)),NOT(ISNUMBER($E445))),"",IF($E445&lt;$D445,"",IF(IF($AE445="半年付",2,IF($AE445="季度付",4,IF($AE445="月付",12,IF($AE445="半月付",24,1))))=1,1,MAX(1,ROUND(($E445-$D445+1)/365*IF($AE445="半年付",2,IF($AE445="季度付",4,IF($AE445="月付",12,IF($AE445="半月付",24,1)))),0)))))</f>
        <v/>
      </c>
      <c r="AO445" s="271" t="str">
        <f aca="true">IF($AN445="","",MIN($AN445,MAX(0,INT((TODAY()-付款宽限天数-$D445)/(($E445-$D445+1)/$AN445))+1)))</f>
        <v/>
      </c>
    </row>
    <row r="446" customFormat="false" ht="18" hidden="false" customHeight="false" outlineLevel="0" collapsed="false">
      <c r="F446" s="200" t="str">
        <f aca="true">IF(TRIM($B446&amp;$C446)="","",IF(OR(ISNUMBER(SEARCH("未",$A446)),ISNUMBER(SEARCH("送出",$A446)),AND(TRIM($A446)="",NOT(ISNUMBER($D446)),N($H446)=0)),"【合同未回】","")&amp;IF(NOT(ISNUMBER($E446)),IF(OR(ISNUMBER(SEARCH("未",$A446)),ISNUMBER(SEARCH("送出",$A446)),AND(TRIM($A446)="",NOT(ISNUMBER($D446)),N($H446)=0)),"","【未填合同期】"),IF($E446&lt;TODAY(),"【已到期】",IF($E446-TODAY()&lt;=提醒天数,"【即将到期，剩余"&amp;($E446-TODAY())&amp;"天】","【正常】")))&amp;IF(OR($AD446="安装免保",$AD446="技术免保",$AD446="质保期内"),"【"&amp;$AD446&amp;"】",""))</f>
        <v/>
      </c>
      <c r="K446" s="267" t="str">
        <f aca="false">IF(OR(N($H446)=0,N($I446)=0),"",ROUND(N($H446)*N($I446)*IF(N($J446)=0,1,N($J446)),2))</f>
        <v/>
      </c>
      <c r="M446" s="267" t="str">
        <f aca="false">IF(TRIM($B446&amp;$C446)="","",IF(AND(N($K446)=0,N($L446)=0),"",ROUND(N($K446)+N($L446),2)))</f>
        <v/>
      </c>
      <c r="S446" s="267"/>
      <c r="T446" s="268" t="str">
        <f aca="false">IF(TRIM($B446&amp;$C446)="","",IF(N($O446)=0,"",MAX(0,MIN(N($O446)-N($Q446),N($W446)))))</f>
        <v/>
      </c>
      <c r="U446" s="268" t="str">
        <f aca="false">IF(TRIM($B446&amp;$C446)="","",IF(N($Q446)&lt;=N($O446),"",N($Q446)-N($O446)))</f>
        <v/>
      </c>
      <c r="V446" s="268" t="str">
        <f aca="false">IF(OR(TRIM($B446&amp;$C446)="",$W446=""),"",MAX(0,N($W446))-N($T446))</f>
        <v/>
      </c>
      <c r="W446" s="268" t="str">
        <f aca="false">IF(TRIM($B446&amp;$C446)="","",IF(AND(N($M446)=0,N($Q446)+N($R446)+N($S446)=0),"",ROUND(N($M446)-N($Q446)-N($R446)-N($S446),2)))</f>
        <v/>
      </c>
      <c r="X446" s="269" t="str">
        <f aca="false">IF(TRIM($B446&amp;$C446)="","",IF(N($M446)=0,IF((N($Q446)+N($R446)+N($S446))=0,"—未填单价","未填单价，已收 "&amp;TEXT((N($Q446)+N($R446)+N($S446)),"#,##0.00")),IF(N($W446)&gt;0.005,"欠 "&amp;TEXT(N($W446),"#,##0.00")&amp;IF(N($T446)&gt;0,"（开票未到账 "&amp;TEXT(N($T446),"#,##0.00")&amp;"）","")&amp;IF(N($V446)&gt;0,"（未开票 "&amp;TEXT(N($V446),"#,##0.00")&amp;"）",""),IF(N($W446)&lt;-0.005,"多收 "&amp;TEXT(-N($W446),"#,##0.00"),"✔ 已结清")))&amp;IF(N($U446)&gt;0,"｜到账未开票 "&amp;TEXT(N($U446),"#,##0.00")&amp;"，待补票","")&amp;IF(N($R446)&gt;0,"｜收现 "&amp;TEXT(N($R446),"#,##0.00"),"")&amp;IF(N($S446)&gt;0,"｜收款不开票 "&amp;TEXT(N($S446),"#,##0.00"),""))</f>
        <v/>
      </c>
      <c r="Y446" s="312"/>
      <c r="AC446" s="267" t="str">
        <f aca="false">IF(OR(N($O446)=0,N($AB446)=0),"",ROUND(N($O446)/(1+N($AB446))*N($AB446),2))</f>
        <v/>
      </c>
      <c r="AD446" s="312"/>
      <c r="AE446" s="312"/>
      <c r="AF446" s="270" t="str">
        <f aca="false">IF($AN446="","",IF($AN446=1,IF($AO446&gt;=1,"一次性·已到收款期","一次性·未到期"),$AE446&amp;" 第"&amp;$AO446&amp;"/"&amp;$AN446&amp;"期"))</f>
        <v/>
      </c>
      <c r="AG446" s="268" t="str">
        <f aca="false">IF(OR($AN446="",N($M446)=0),"",ROUND(N($K446)*$AO446/$AN446,2)+N($L446))</f>
        <v/>
      </c>
      <c r="AH446" s="268" t="str">
        <f aca="false">IF($AG446="","",MAX(0,ROUND($AG446-(N($Q446)+N($R446)+N($S446)),2)))</f>
        <v/>
      </c>
      <c r="AI446" s="268" t="str">
        <f aca="false">IF(OR(TRIM($B446&amp;$C446)="",NOT(ISNUMBER($D446))),"",SUMIFS($W$3:$W$1001,$AK$3:$AK$1001,$AK446,$D$3:$D$1001,"&lt;"&amp;$D446))</f>
        <v/>
      </c>
      <c r="AJ446" s="268" t="str">
        <f aca="false">IF(TRIM($B446&amp;$C446)="","",SUMIFS($W$3:$W$1001,$AK$3:$AK$1001,$AK446))</f>
        <v/>
      </c>
      <c r="AK446" s="270" t="str">
        <f aca="false">IF(TRIM($B446&amp;$C446)="","",TRIM($B446)&amp;"｜"&amp;TRIM($C446))</f>
        <v/>
      </c>
      <c r="AL446" s="268" t="str">
        <f aca="false">IF(TRIM($B446&amp;$C446)="","",MIN(N($O446),N($Q446)))</f>
        <v/>
      </c>
      <c r="AM446" s="271" t="str">
        <f aca="false">IF(ISNUMBER($D446),YEAR($D446),"")</f>
        <v/>
      </c>
      <c r="AN446" s="271" t="str">
        <f aca="false">IF(OR(TRIM($B446&amp;$C446)="",NOT(ISNUMBER($D446)),NOT(ISNUMBER($E446))),"",IF($E446&lt;$D446,"",IF(IF($AE446="半年付",2,IF($AE446="季度付",4,IF($AE446="月付",12,IF($AE446="半月付",24,1))))=1,1,MAX(1,ROUND(($E446-$D446+1)/365*IF($AE446="半年付",2,IF($AE446="季度付",4,IF($AE446="月付",12,IF($AE446="半月付",24,1)))),0)))))</f>
        <v/>
      </c>
      <c r="AO446" s="271" t="str">
        <f aca="true">IF($AN446="","",MIN($AN446,MAX(0,INT((TODAY()-付款宽限天数-$D446)/(($E446-$D446+1)/$AN446))+1)))</f>
        <v/>
      </c>
    </row>
    <row r="447" customFormat="false" ht="18" hidden="false" customHeight="false" outlineLevel="0" collapsed="false">
      <c r="F447" s="200" t="str">
        <f aca="true">IF(TRIM($B447&amp;$C447)="","",IF(OR(ISNUMBER(SEARCH("未",$A447)),ISNUMBER(SEARCH("送出",$A447)),AND(TRIM($A447)="",NOT(ISNUMBER($D447)),N($H447)=0)),"【合同未回】","")&amp;IF(NOT(ISNUMBER($E447)),IF(OR(ISNUMBER(SEARCH("未",$A447)),ISNUMBER(SEARCH("送出",$A447)),AND(TRIM($A447)="",NOT(ISNUMBER($D447)),N($H447)=0)),"","【未填合同期】"),IF($E447&lt;TODAY(),"【已到期】",IF($E447-TODAY()&lt;=提醒天数,"【即将到期，剩余"&amp;($E447-TODAY())&amp;"天】","【正常】")))&amp;IF(OR($AD447="安装免保",$AD447="技术免保",$AD447="质保期内"),"【"&amp;$AD447&amp;"】",""))</f>
        <v/>
      </c>
      <c r="K447" s="267" t="str">
        <f aca="false">IF(OR(N($H447)=0,N($I447)=0),"",ROUND(N($H447)*N($I447)*IF(N($J447)=0,1,N($J447)),2))</f>
        <v/>
      </c>
      <c r="M447" s="267" t="str">
        <f aca="false">IF(TRIM($B447&amp;$C447)="","",IF(AND(N($K447)=0,N($L447)=0),"",ROUND(N($K447)+N($L447),2)))</f>
        <v/>
      </c>
      <c r="S447" s="267"/>
      <c r="T447" s="268" t="str">
        <f aca="false">IF(TRIM($B447&amp;$C447)="","",IF(N($O447)=0,"",MAX(0,MIN(N($O447)-N($Q447),N($W447)))))</f>
        <v/>
      </c>
      <c r="U447" s="268" t="str">
        <f aca="false">IF(TRIM($B447&amp;$C447)="","",IF(N($Q447)&lt;=N($O447),"",N($Q447)-N($O447)))</f>
        <v/>
      </c>
      <c r="V447" s="268" t="str">
        <f aca="false">IF(OR(TRIM($B447&amp;$C447)="",$W447=""),"",MAX(0,N($W447))-N($T447))</f>
        <v/>
      </c>
      <c r="W447" s="268" t="str">
        <f aca="false">IF(TRIM($B447&amp;$C447)="","",IF(AND(N($M447)=0,N($Q447)+N($R447)+N($S447)=0),"",ROUND(N($M447)-N($Q447)-N($R447)-N($S447),2)))</f>
        <v/>
      </c>
      <c r="X447" s="269" t="str">
        <f aca="false">IF(TRIM($B447&amp;$C447)="","",IF(N($M447)=0,IF((N($Q447)+N($R447)+N($S447))=0,"—未填单价","未填单价，已收 "&amp;TEXT((N($Q447)+N($R447)+N($S447)),"#,##0.00")),IF(N($W447)&gt;0.005,"欠 "&amp;TEXT(N($W447),"#,##0.00")&amp;IF(N($T447)&gt;0,"（开票未到账 "&amp;TEXT(N($T447),"#,##0.00")&amp;"）","")&amp;IF(N($V447)&gt;0,"（未开票 "&amp;TEXT(N($V447),"#,##0.00")&amp;"）",""),IF(N($W447)&lt;-0.005,"多收 "&amp;TEXT(-N($W447),"#,##0.00"),"✔ 已结清")))&amp;IF(N($U447)&gt;0,"｜到账未开票 "&amp;TEXT(N($U447),"#,##0.00")&amp;"，待补票","")&amp;IF(N($R447)&gt;0,"｜收现 "&amp;TEXT(N($R447),"#,##0.00"),"")&amp;IF(N($S447)&gt;0,"｜收款不开票 "&amp;TEXT(N($S447),"#,##0.00"),""))</f>
        <v/>
      </c>
      <c r="Y447" s="312"/>
      <c r="AC447" s="267" t="str">
        <f aca="false">IF(OR(N($O447)=0,N($AB447)=0),"",ROUND(N($O447)/(1+N($AB447))*N($AB447),2))</f>
        <v/>
      </c>
      <c r="AD447" s="312"/>
      <c r="AE447" s="312"/>
      <c r="AF447" s="270" t="str">
        <f aca="false">IF($AN447="","",IF($AN447=1,IF($AO447&gt;=1,"一次性·已到收款期","一次性·未到期"),$AE447&amp;" 第"&amp;$AO447&amp;"/"&amp;$AN447&amp;"期"))</f>
        <v/>
      </c>
      <c r="AG447" s="268" t="str">
        <f aca="false">IF(OR($AN447="",N($M447)=0),"",ROUND(N($K447)*$AO447/$AN447,2)+N($L447))</f>
        <v/>
      </c>
      <c r="AH447" s="268" t="str">
        <f aca="false">IF($AG447="","",MAX(0,ROUND($AG447-(N($Q447)+N($R447)+N($S447)),2)))</f>
        <v/>
      </c>
      <c r="AI447" s="268" t="str">
        <f aca="false">IF(OR(TRIM($B447&amp;$C447)="",NOT(ISNUMBER($D447))),"",SUMIFS($W$3:$W$1001,$AK$3:$AK$1001,$AK447,$D$3:$D$1001,"&lt;"&amp;$D447))</f>
        <v/>
      </c>
      <c r="AJ447" s="268" t="str">
        <f aca="false">IF(TRIM($B447&amp;$C447)="","",SUMIFS($W$3:$W$1001,$AK$3:$AK$1001,$AK447))</f>
        <v/>
      </c>
      <c r="AK447" s="270" t="str">
        <f aca="false">IF(TRIM($B447&amp;$C447)="","",TRIM($B447)&amp;"｜"&amp;TRIM($C447))</f>
        <v/>
      </c>
      <c r="AL447" s="268" t="str">
        <f aca="false">IF(TRIM($B447&amp;$C447)="","",MIN(N($O447),N($Q447)))</f>
        <v/>
      </c>
      <c r="AM447" s="271" t="str">
        <f aca="false">IF(ISNUMBER($D447),YEAR($D447),"")</f>
        <v/>
      </c>
      <c r="AN447" s="271" t="str">
        <f aca="false">IF(OR(TRIM($B447&amp;$C447)="",NOT(ISNUMBER($D447)),NOT(ISNUMBER($E447))),"",IF($E447&lt;$D447,"",IF(IF($AE447="半年付",2,IF($AE447="季度付",4,IF($AE447="月付",12,IF($AE447="半月付",24,1))))=1,1,MAX(1,ROUND(($E447-$D447+1)/365*IF($AE447="半年付",2,IF($AE447="季度付",4,IF($AE447="月付",12,IF($AE447="半月付",24,1)))),0)))))</f>
        <v/>
      </c>
      <c r="AO447" s="271" t="str">
        <f aca="true">IF($AN447="","",MIN($AN447,MAX(0,INT((TODAY()-付款宽限天数-$D447)/(($E447-$D447+1)/$AN447))+1)))</f>
        <v/>
      </c>
    </row>
    <row r="448" customFormat="false" ht="18" hidden="false" customHeight="false" outlineLevel="0" collapsed="false">
      <c r="F448" s="200" t="str">
        <f aca="true">IF(TRIM($B448&amp;$C448)="","",IF(OR(ISNUMBER(SEARCH("未",$A448)),ISNUMBER(SEARCH("送出",$A448)),AND(TRIM($A448)="",NOT(ISNUMBER($D448)),N($H448)=0)),"【合同未回】","")&amp;IF(NOT(ISNUMBER($E448)),IF(OR(ISNUMBER(SEARCH("未",$A448)),ISNUMBER(SEARCH("送出",$A448)),AND(TRIM($A448)="",NOT(ISNUMBER($D448)),N($H448)=0)),"","【未填合同期】"),IF($E448&lt;TODAY(),"【已到期】",IF($E448-TODAY()&lt;=提醒天数,"【即将到期，剩余"&amp;($E448-TODAY())&amp;"天】","【正常】")))&amp;IF(OR($AD448="安装免保",$AD448="技术免保",$AD448="质保期内"),"【"&amp;$AD448&amp;"】",""))</f>
        <v/>
      </c>
      <c r="K448" s="267" t="str">
        <f aca="false">IF(OR(N($H448)=0,N($I448)=0),"",ROUND(N($H448)*N($I448)*IF(N($J448)=0,1,N($J448)),2))</f>
        <v/>
      </c>
      <c r="M448" s="267" t="str">
        <f aca="false">IF(TRIM($B448&amp;$C448)="","",IF(AND(N($K448)=0,N($L448)=0),"",ROUND(N($K448)+N($L448),2)))</f>
        <v/>
      </c>
      <c r="S448" s="267"/>
      <c r="T448" s="268" t="str">
        <f aca="false">IF(TRIM($B448&amp;$C448)="","",IF(N($O448)=0,"",MAX(0,MIN(N($O448)-N($Q448),N($W448)))))</f>
        <v/>
      </c>
      <c r="U448" s="268" t="str">
        <f aca="false">IF(TRIM($B448&amp;$C448)="","",IF(N($Q448)&lt;=N($O448),"",N($Q448)-N($O448)))</f>
        <v/>
      </c>
      <c r="V448" s="268" t="str">
        <f aca="false">IF(OR(TRIM($B448&amp;$C448)="",$W448=""),"",MAX(0,N($W448))-N($T448))</f>
        <v/>
      </c>
      <c r="W448" s="268" t="str">
        <f aca="false">IF(TRIM($B448&amp;$C448)="","",IF(AND(N($M448)=0,N($Q448)+N($R448)+N($S448)=0),"",ROUND(N($M448)-N($Q448)-N($R448)-N($S448),2)))</f>
        <v/>
      </c>
      <c r="X448" s="269" t="str">
        <f aca="false">IF(TRIM($B448&amp;$C448)="","",IF(N($M448)=0,IF((N($Q448)+N($R448)+N($S448))=0,"—未填单价","未填单价，已收 "&amp;TEXT((N($Q448)+N($R448)+N($S448)),"#,##0.00")),IF(N($W448)&gt;0.005,"欠 "&amp;TEXT(N($W448),"#,##0.00")&amp;IF(N($T448)&gt;0,"（开票未到账 "&amp;TEXT(N($T448),"#,##0.00")&amp;"）","")&amp;IF(N($V448)&gt;0,"（未开票 "&amp;TEXT(N($V448),"#,##0.00")&amp;"）",""),IF(N($W448)&lt;-0.005,"多收 "&amp;TEXT(-N($W448),"#,##0.00"),"✔ 已结清")))&amp;IF(N($U448)&gt;0,"｜到账未开票 "&amp;TEXT(N($U448),"#,##0.00")&amp;"，待补票","")&amp;IF(N($R448)&gt;0,"｜收现 "&amp;TEXT(N($R448),"#,##0.00"),"")&amp;IF(N($S448)&gt;0,"｜收款不开票 "&amp;TEXT(N($S448),"#,##0.00"),""))</f>
        <v/>
      </c>
      <c r="Y448" s="312"/>
      <c r="AC448" s="267" t="str">
        <f aca="false">IF(OR(N($O448)=0,N($AB448)=0),"",ROUND(N($O448)/(1+N($AB448))*N($AB448),2))</f>
        <v/>
      </c>
      <c r="AD448" s="312"/>
      <c r="AE448" s="312"/>
      <c r="AF448" s="270" t="str">
        <f aca="false">IF($AN448="","",IF($AN448=1,IF($AO448&gt;=1,"一次性·已到收款期","一次性·未到期"),$AE448&amp;" 第"&amp;$AO448&amp;"/"&amp;$AN448&amp;"期"))</f>
        <v/>
      </c>
      <c r="AG448" s="268" t="str">
        <f aca="false">IF(OR($AN448="",N($M448)=0),"",ROUND(N($K448)*$AO448/$AN448,2)+N($L448))</f>
        <v/>
      </c>
      <c r="AH448" s="268" t="str">
        <f aca="false">IF($AG448="","",MAX(0,ROUND($AG448-(N($Q448)+N($R448)+N($S448)),2)))</f>
        <v/>
      </c>
      <c r="AI448" s="268" t="str">
        <f aca="false">IF(OR(TRIM($B448&amp;$C448)="",NOT(ISNUMBER($D448))),"",SUMIFS($W$3:$W$1001,$AK$3:$AK$1001,$AK448,$D$3:$D$1001,"&lt;"&amp;$D448))</f>
        <v/>
      </c>
      <c r="AJ448" s="268" t="str">
        <f aca="false">IF(TRIM($B448&amp;$C448)="","",SUMIFS($W$3:$W$1001,$AK$3:$AK$1001,$AK448))</f>
        <v/>
      </c>
      <c r="AK448" s="270" t="str">
        <f aca="false">IF(TRIM($B448&amp;$C448)="","",TRIM($B448)&amp;"｜"&amp;TRIM($C448))</f>
        <v/>
      </c>
      <c r="AL448" s="268" t="str">
        <f aca="false">IF(TRIM($B448&amp;$C448)="","",MIN(N($O448),N($Q448)))</f>
        <v/>
      </c>
      <c r="AM448" s="271" t="str">
        <f aca="false">IF(ISNUMBER($D448),YEAR($D448),"")</f>
        <v/>
      </c>
      <c r="AN448" s="271" t="str">
        <f aca="false">IF(OR(TRIM($B448&amp;$C448)="",NOT(ISNUMBER($D448)),NOT(ISNUMBER($E448))),"",IF($E448&lt;$D448,"",IF(IF($AE448="半年付",2,IF($AE448="季度付",4,IF($AE448="月付",12,IF($AE448="半月付",24,1))))=1,1,MAX(1,ROUND(($E448-$D448+1)/365*IF($AE448="半年付",2,IF($AE448="季度付",4,IF($AE448="月付",12,IF($AE448="半月付",24,1)))),0)))))</f>
        <v/>
      </c>
      <c r="AO448" s="271" t="str">
        <f aca="true">IF($AN448="","",MIN($AN448,MAX(0,INT((TODAY()-付款宽限天数-$D448)/(($E448-$D448+1)/$AN448))+1)))</f>
        <v/>
      </c>
    </row>
    <row r="449" customFormat="false" ht="18" hidden="false" customHeight="false" outlineLevel="0" collapsed="false">
      <c r="F449" s="200" t="str">
        <f aca="true">IF(TRIM($B449&amp;$C449)="","",IF(OR(ISNUMBER(SEARCH("未",$A449)),ISNUMBER(SEARCH("送出",$A449)),AND(TRIM($A449)="",NOT(ISNUMBER($D449)),N($H449)=0)),"【合同未回】","")&amp;IF(NOT(ISNUMBER($E449)),IF(OR(ISNUMBER(SEARCH("未",$A449)),ISNUMBER(SEARCH("送出",$A449)),AND(TRIM($A449)="",NOT(ISNUMBER($D449)),N($H449)=0)),"","【未填合同期】"),IF($E449&lt;TODAY(),"【已到期】",IF($E449-TODAY()&lt;=提醒天数,"【即将到期，剩余"&amp;($E449-TODAY())&amp;"天】","【正常】")))&amp;IF(OR($AD449="安装免保",$AD449="技术免保",$AD449="质保期内"),"【"&amp;$AD449&amp;"】",""))</f>
        <v/>
      </c>
      <c r="K449" s="267" t="str">
        <f aca="false">IF(OR(N($H449)=0,N($I449)=0),"",ROUND(N($H449)*N($I449)*IF(N($J449)=0,1,N($J449)),2))</f>
        <v/>
      </c>
      <c r="M449" s="267" t="str">
        <f aca="false">IF(TRIM($B449&amp;$C449)="","",IF(AND(N($K449)=0,N($L449)=0),"",ROUND(N($K449)+N($L449),2)))</f>
        <v/>
      </c>
      <c r="S449" s="267"/>
      <c r="T449" s="268" t="str">
        <f aca="false">IF(TRIM($B449&amp;$C449)="","",IF(N($O449)=0,"",MAX(0,MIN(N($O449)-N($Q449),N($W449)))))</f>
        <v/>
      </c>
      <c r="U449" s="268" t="str">
        <f aca="false">IF(TRIM($B449&amp;$C449)="","",IF(N($Q449)&lt;=N($O449),"",N($Q449)-N($O449)))</f>
        <v/>
      </c>
      <c r="V449" s="268" t="str">
        <f aca="false">IF(OR(TRIM($B449&amp;$C449)="",$W449=""),"",MAX(0,N($W449))-N($T449))</f>
        <v/>
      </c>
      <c r="W449" s="268" t="str">
        <f aca="false">IF(TRIM($B449&amp;$C449)="","",IF(AND(N($M449)=0,N($Q449)+N($R449)+N($S449)=0),"",ROUND(N($M449)-N($Q449)-N($R449)-N($S449),2)))</f>
        <v/>
      </c>
      <c r="X449" s="269" t="str">
        <f aca="false">IF(TRIM($B449&amp;$C449)="","",IF(N($M449)=0,IF((N($Q449)+N($R449)+N($S449))=0,"—未填单价","未填单价，已收 "&amp;TEXT((N($Q449)+N($R449)+N($S449)),"#,##0.00")),IF(N($W449)&gt;0.005,"欠 "&amp;TEXT(N($W449),"#,##0.00")&amp;IF(N($T449)&gt;0,"（开票未到账 "&amp;TEXT(N($T449),"#,##0.00")&amp;"）","")&amp;IF(N($V449)&gt;0,"（未开票 "&amp;TEXT(N($V449),"#,##0.00")&amp;"）",""),IF(N($W449)&lt;-0.005,"多收 "&amp;TEXT(-N($W449),"#,##0.00"),"✔ 已结清")))&amp;IF(N($U449)&gt;0,"｜到账未开票 "&amp;TEXT(N($U449),"#,##0.00")&amp;"，待补票","")&amp;IF(N($R449)&gt;0,"｜收现 "&amp;TEXT(N($R449),"#,##0.00"),"")&amp;IF(N($S449)&gt;0,"｜收款不开票 "&amp;TEXT(N($S449),"#,##0.00"),""))</f>
        <v/>
      </c>
      <c r="Y449" s="312"/>
      <c r="AC449" s="267" t="str">
        <f aca="false">IF(OR(N($O449)=0,N($AB449)=0),"",ROUND(N($O449)/(1+N($AB449))*N($AB449),2))</f>
        <v/>
      </c>
      <c r="AD449" s="312"/>
      <c r="AE449" s="312"/>
      <c r="AF449" s="270" t="str">
        <f aca="false">IF($AN449="","",IF($AN449=1,IF($AO449&gt;=1,"一次性·已到收款期","一次性·未到期"),$AE449&amp;" 第"&amp;$AO449&amp;"/"&amp;$AN449&amp;"期"))</f>
        <v/>
      </c>
      <c r="AG449" s="268" t="str">
        <f aca="false">IF(OR($AN449="",N($M449)=0),"",ROUND(N($K449)*$AO449/$AN449,2)+N($L449))</f>
        <v/>
      </c>
      <c r="AH449" s="268" t="str">
        <f aca="false">IF($AG449="","",MAX(0,ROUND($AG449-(N($Q449)+N($R449)+N($S449)),2)))</f>
        <v/>
      </c>
      <c r="AI449" s="268" t="str">
        <f aca="false">IF(OR(TRIM($B449&amp;$C449)="",NOT(ISNUMBER($D449))),"",SUMIFS($W$3:$W$1001,$AK$3:$AK$1001,$AK449,$D$3:$D$1001,"&lt;"&amp;$D449))</f>
        <v/>
      </c>
      <c r="AJ449" s="268" t="str">
        <f aca="false">IF(TRIM($B449&amp;$C449)="","",SUMIFS($W$3:$W$1001,$AK$3:$AK$1001,$AK449))</f>
        <v/>
      </c>
      <c r="AK449" s="270" t="str">
        <f aca="false">IF(TRIM($B449&amp;$C449)="","",TRIM($B449)&amp;"｜"&amp;TRIM($C449))</f>
        <v/>
      </c>
      <c r="AL449" s="268" t="str">
        <f aca="false">IF(TRIM($B449&amp;$C449)="","",MIN(N($O449),N($Q449)))</f>
        <v/>
      </c>
      <c r="AM449" s="271" t="str">
        <f aca="false">IF(ISNUMBER($D449),YEAR($D449),"")</f>
        <v/>
      </c>
      <c r="AN449" s="271" t="str">
        <f aca="false">IF(OR(TRIM($B449&amp;$C449)="",NOT(ISNUMBER($D449)),NOT(ISNUMBER($E449))),"",IF($E449&lt;$D449,"",IF(IF($AE449="半年付",2,IF($AE449="季度付",4,IF($AE449="月付",12,IF($AE449="半月付",24,1))))=1,1,MAX(1,ROUND(($E449-$D449+1)/365*IF($AE449="半年付",2,IF($AE449="季度付",4,IF($AE449="月付",12,IF($AE449="半月付",24,1)))),0)))))</f>
        <v/>
      </c>
      <c r="AO449" s="271" t="str">
        <f aca="true">IF($AN449="","",MIN($AN449,MAX(0,INT((TODAY()-付款宽限天数-$D449)/(($E449-$D449+1)/$AN449))+1)))</f>
        <v/>
      </c>
    </row>
    <row r="450" customFormat="false" ht="18" hidden="false" customHeight="false" outlineLevel="0" collapsed="false">
      <c r="F450" s="200" t="str">
        <f aca="true">IF(TRIM($B450&amp;$C450)="","",IF(OR(ISNUMBER(SEARCH("未",$A450)),ISNUMBER(SEARCH("送出",$A450)),AND(TRIM($A450)="",NOT(ISNUMBER($D450)),N($H450)=0)),"【合同未回】","")&amp;IF(NOT(ISNUMBER($E450)),IF(OR(ISNUMBER(SEARCH("未",$A450)),ISNUMBER(SEARCH("送出",$A450)),AND(TRIM($A450)="",NOT(ISNUMBER($D450)),N($H450)=0)),"","【未填合同期】"),IF($E450&lt;TODAY(),"【已到期】",IF($E450-TODAY()&lt;=提醒天数,"【即将到期，剩余"&amp;($E450-TODAY())&amp;"天】","【正常】")))&amp;IF(OR($AD450="安装免保",$AD450="技术免保",$AD450="质保期内"),"【"&amp;$AD450&amp;"】",""))</f>
        <v/>
      </c>
      <c r="K450" s="267" t="str">
        <f aca="false">IF(OR(N($H450)=0,N($I450)=0),"",ROUND(N($H450)*N($I450)*IF(N($J450)=0,1,N($J450)),2))</f>
        <v/>
      </c>
      <c r="M450" s="267" t="str">
        <f aca="false">IF(TRIM($B450&amp;$C450)="","",IF(AND(N($K450)=0,N($L450)=0),"",ROUND(N($K450)+N($L450),2)))</f>
        <v/>
      </c>
      <c r="S450" s="267"/>
      <c r="T450" s="268" t="str">
        <f aca="false">IF(TRIM($B450&amp;$C450)="","",IF(N($O450)=0,"",MAX(0,MIN(N($O450)-N($Q450),N($W450)))))</f>
        <v/>
      </c>
      <c r="U450" s="268" t="str">
        <f aca="false">IF(TRIM($B450&amp;$C450)="","",IF(N($Q450)&lt;=N($O450),"",N($Q450)-N($O450)))</f>
        <v/>
      </c>
      <c r="V450" s="268" t="str">
        <f aca="false">IF(OR(TRIM($B450&amp;$C450)="",$W450=""),"",MAX(0,N($W450))-N($T450))</f>
        <v/>
      </c>
      <c r="W450" s="268" t="str">
        <f aca="false">IF(TRIM($B450&amp;$C450)="","",IF(AND(N($M450)=0,N($Q450)+N($R450)+N($S450)=0),"",ROUND(N($M450)-N($Q450)-N($R450)-N($S450),2)))</f>
        <v/>
      </c>
      <c r="X450" s="269" t="str">
        <f aca="false">IF(TRIM($B450&amp;$C450)="","",IF(N($M450)=0,IF((N($Q450)+N($R450)+N($S450))=0,"—未填单价","未填单价，已收 "&amp;TEXT((N($Q450)+N($R450)+N($S450)),"#,##0.00")),IF(N($W450)&gt;0.005,"欠 "&amp;TEXT(N($W450),"#,##0.00")&amp;IF(N($T450)&gt;0,"（开票未到账 "&amp;TEXT(N($T450),"#,##0.00")&amp;"）","")&amp;IF(N($V450)&gt;0,"（未开票 "&amp;TEXT(N($V450),"#,##0.00")&amp;"）",""),IF(N($W450)&lt;-0.005,"多收 "&amp;TEXT(-N($W450),"#,##0.00"),"✔ 已结清")))&amp;IF(N($U450)&gt;0,"｜到账未开票 "&amp;TEXT(N($U450),"#,##0.00")&amp;"，待补票","")&amp;IF(N($R450)&gt;0,"｜收现 "&amp;TEXT(N($R450),"#,##0.00"),"")&amp;IF(N($S450)&gt;0,"｜收款不开票 "&amp;TEXT(N($S450),"#,##0.00"),""))</f>
        <v/>
      </c>
      <c r="Y450" s="312"/>
      <c r="AC450" s="267" t="str">
        <f aca="false">IF(OR(N($O450)=0,N($AB450)=0),"",ROUND(N($O450)/(1+N($AB450))*N($AB450),2))</f>
        <v/>
      </c>
      <c r="AD450" s="312"/>
      <c r="AE450" s="312"/>
      <c r="AF450" s="270" t="str">
        <f aca="false">IF($AN450="","",IF($AN450=1,IF($AO450&gt;=1,"一次性·已到收款期","一次性·未到期"),$AE450&amp;" 第"&amp;$AO450&amp;"/"&amp;$AN450&amp;"期"))</f>
        <v/>
      </c>
      <c r="AG450" s="268" t="str">
        <f aca="false">IF(OR($AN450="",N($M450)=0),"",ROUND(N($K450)*$AO450/$AN450,2)+N($L450))</f>
        <v/>
      </c>
      <c r="AH450" s="268" t="str">
        <f aca="false">IF($AG450="","",MAX(0,ROUND($AG450-(N($Q450)+N($R450)+N($S450)),2)))</f>
        <v/>
      </c>
      <c r="AI450" s="268" t="str">
        <f aca="false">IF(OR(TRIM($B450&amp;$C450)="",NOT(ISNUMBER($D450))),"",SUMIFS($W$3:$W$1001,$AK$3:$AK$1001,$AK450,$D$3:$D$1001,"&lt;"&amp;$D450))</f>
        <v/>
      </c>
      <c r="AJ450" s="268" t="str">
        <f aca="false">IF(TRIM($B450&amp;$C450)="","",SUMIFS($W$3:$W$1001,$AK$3:$AK$1001,$AK450))</f>
        <v/>
      </c>
      <c r="AK450" s="270" t="str">
        <f aca="false">IF(TRIM($B450&amp;$C450)="","",TRIM($B450)&amp;"｜"&amp;TRIM($C450))</f>
        <v/>
      </c>
      <c r="AL450" s="268" t="str">
        <f aca="false">IF(TRIM($B450&amp;$C450)="","",MIN(N($O450),N($Q450)))</f>
        <v/>
      </c>
      <c r="AM450" s="271" t="str">
        <f aca="false">IF(ISNUMBER($D450),YEAR($D450),"")</f>
        <v/>
      </c>
      <c r="AN450" s="271" t="str">
        <f aca="false">IF(OR(TRIM($B450&amp;$C450)="",NOT(ISNUMBER($D450)),NOT(ISNUMBER($E450))),"",IF($E450&lt;$D450,"",IF(IF($AE450="半年付",2,IF($AE450="季度付",4,IF($AE450="月付",12,IF($AE450="半月付",24,1))))=1,1,MAX(1,ROUND(($E450-$D450+1)/365*IF($AE450="半年付",2,IF($AE450="季度付",4,IF($AE450="月付",12,IF($AE450="半月付",24,1)))),0)))))</f>
        <v/>
      </c>
      <c r="AO450" s="271" t="str">
        <f aca="true">IF($AN450="","",MIN($AN450,MAX(0,INT((TODAY()-付款宽限天数-$D450)/(($E450-$D450+1)/$AN450))+1)))</f>
        <v/>
      </c>
    </row>
    <row r="451" customFormat="false" ht="18" hidden="false" customHeight="false" outlineLevel="0" collapsed="false">
      <c r="F451" s="200" t="str">
        <f aca="true">IF(TRIM($B451&amp;$C451)="","",IF(OR(ISNUMBER(SEARCH("未",$A451)),ISNUMBER(SEARCH("送出",$A451)),AND(TRIM($A451)="",NOT(ISNUMBER($D451)),N($H451)=0)),"【合同未回】","")&amp;IF(NOT(ISNUMBER($E451)),IF(OR(ISNUMBER(SEARCH("未",$A451)),ISNUMBER(SEARCH("送出",$A451)),AND(TRIM($A451)="",NOT(ISNUMBER($D451)),N($H451)=0)),"","【未填合同期】"),IF($E451&lt;TODAY(),"【已到期】",IF($E451-TODAY()&lt;=提醒天数,"【即将到期，剩余"&amp;($E451-TODAY())&amp;"天】","【正常】")))&amp;IF(OR($AD451="安装免保",$AD451="技术免保",$AD451="质保期内"),"【"&amp;$AD451&amp;"】",""))</f>
        <v/>
      </c>
      <c r="K451" s="267" t="str">
        <f aca="false">IF(OR(N($H451)=0,N($I451)=0),"",ROUND(N($H451)*N($I451)*IF(N($J451)=0,1,N($J451)),2))</f>
        <v/>
      </c>
      <c r="M451" s="267" t="str">
        <f aca="false">IF(TRIM($B451&amp;$C451)="","",IF(AND(N($K451)=0,N($L451)=0),"",ROUND(N($K451)+N($L451),2)))</f>
        <v/>
      </c>
      <c r="S451" s="267"/>
      <c r="T451" s="268" t="str">
        <f aca="false">IF(TRIM($B451&amp;$C451)="","",IF(N($O451)=0,"",MAX(0,MIN(N($O451)-N($Q451),N($W451)))))</f>
        <v/>
      </c>
      <c r="U451" s="268" t="str">
        <f aca="false">IF(TRIM($B451&amp;$C451)="","",IF(N($Q451)&lt;=N($O451),"",N($Q451)-N($O451)))</f>
        <v/>
      </c>
      <c r="V451" s="268" t="str">
        <f aca="false">IF(OR(TRIM($B451&amp;$C451)="",$W451=""),"",MAX(0,N($W451))-N($T451))</f>
        <v/>
      </c>
      <c r="W451" s="268" t="str">
        <f aca="false">IF(TRIM($B451&amp;$C451)="","",IF(AND(N($M451)=0,N($Q451)+N($R451)+N($S451)=0),"",ROUND(N($M451)-N($Q451)-N($R451)-N($S451),2)))</f>
        <v/>
      </c>
      <c r="X451" s="269" t="str">
        <f aca="false">IF(TRIM($B451&amp;$C451)="","",IF(N($M451)=0,IF((N($Q451)+N($R451)+N($S451))=0,"—未填单价","未填单价，已收 "&amp;TEXT((N($Q451)+N($R451)+N($S451)),"#,##0.00")),IF(N($W451)&gt;0.005,"欠 "&amp;TEXT(N($W451),"#,##0.00")&amp;IF(N($T451)&gt;0,"（开票未到账 "&amp;TEXT(N($T451),"#,##0.00")&amp;"）","")&amp;IF(N($V451)&gt;0,"（未开票 "&amp;TEXT(N($V451),"#,##0.00")&amp;"）",""),IF(N($W451)&lt;-0.005,"多收 "&amp;TEXT(-N($W451),"#,##0.00"),"✔ 已结清")))&amp;IF(N($U451)&gt;0,"｜到账未开票 "&amp;TEXT(N($U451),"#,##0.00")&amp;"，待补票","")&amp;IF(N($R451)&gt;0,"｜收现 "&amp;TEXT(N($R451),"#,##0.00"),"")&amp;IF(N($S451)&gt;0,"｜收款不开票 "&amp;TEXT(N($S451),"#,##0.00"),""))</f>
        <v/>
      </c>
      <c r="Y451" s="312"/>
      <c r="AC451" s="267" t="str">
        <f aca="false">IF(OR(N($O451)=0,N($AB451)=0),"",ROUND(N($O451)/(1+N($AB451))*N($AB451),2))</f>
        <v/>
      </c>
      <c r="AD451" s="312"/>
      <c r="AE451" s="312"/>
      <c r="AF451" s="270" t="str">
        <f aca="false">IF($AN451="","",IF($AN451=1,IF($AO451&gt;=1,"一次性·已到收款期","一次性·未到期"),$AE451&amp;" 第"&amp;$AO451&amp;"/"&amp;$AN451&amp;"期"))</f>
        <v/>
      </c>
      <c r="AG451" s="268" t="str">
        <f aca="false">IF(OR($AN451="",N($M451)=0),"",ROUND(N($K451)*$AO451/$AN451,2)+N($L451))</f>
        <v/>
      </c>
      <c r="AH451" s="268" t="str">
        <f aca="false">IF($AG451="","",MAX(0,ROUND($AG451-(N($Q451)+N($R451)+N($S451)),2)))</f>
        <v/>
      </c>
      <c r="AI451" s="268" t="str">
        <f aca="false">IF(OR(TRIM($B451&amp;$C451)="",NOT(ISNUMBER($D451))),"",SUMIFS($W$3:$W$1001,$AK$3:$AK$1001,$AK451,$D$3:$D$1001,"&lt;"&amp;$D451))</f>
        <v/>
      </c>
      <c r="AJ451" s="268" t="str">
        <f aca="false">IF(TRIM($B451&amp;$C451)="","",SUMIFS($W$3:$W$1001,$AK$3:$AK$1001,$AK451))</f>
        <v/>
      </c>
      <c r="AK451" s="270" t="str">
        <f aca="false">IF(TRIM($B451&amp;$C451)="","",TRIM($B451)&amp;"｜"&amp;TRIM($C451))</f>
        <v/>
      </c>
      <c r="AL451" s="268" t="str">
        <f aca="false">IF(TRIM($B451&amp;$C451)="","",MIN(N($O451),N($Q451)))</f>
        <v/>
      </c>
      <c r="AM451" s="271" t="str">
        <f aca="false">IF(ISNUMBER($D451),YEAR($D451),"")</f>
        <v/>
      </c>
      <c r="AN451" s="271" t="str">
        <f aca="false">IF(OR(TRIM($B451&amp;$C451)="",NOT(ISNUMBER($D451)),NOT(ISNUMBER($E451))),"",IF($E451&lt;$D451,"",IF(IF($AE451="半年付",2,IF($AE451="季度付",4,IF($AE451="月付",12,IF($AE451="半月付",24,1))))=1,1,MAX(1,ROUND(($E451-$D451+1)/365*IF($AE451="半年付",2,IF($AE451="季度付",4,IF($AE451="月付",12,IF($AE451="半月付",24,1)))),0)))))</f>
        <v/>
      </c>
      <c r="AO451" s="271" t="str">
        <f aca="true">IF($AN451="","",MIN($AN451,MAX(0,INT((TODAY()-付款宽限天数-$D451)/(($E451-$D451+1)/$AN451))+1)))</f>
        <v/>
      </c>
    </row>
    <row r="452" customFormat="false" ht="18" hidden="false" customHeight="false" outlineLevel="0" collapsed="false">
      <c r="F452" s="200" t="str">
        <f aca="true">IF(TRIM($B452&amp;$C452)="","",IF(OR(ISNUMBER(SEARCH("未",$A452)),ISNUMBER(SEARCH("送出",$A452)),AND(TRIM($A452)="",NOT(ISNUMBER($D452)),N($H452)=0)),"【合同未回】","")&amp;IF(NOT(ISNUMBER($E452)),IF(OR(ISNUMBER(SEARCH("未",$A452)),ISNUMBER(SEARCH("送出",$A452)),AND(TRIM($A452)="",NOT(ISNUMBER($D452)),N($H452)=0)),"","【未填合同期】"),IF($E452&lt;TODAY(),"【已到期】",IF($E452-TODAY()&lt;=提醒天数,"【即将到期，剩余"&amp;($E452-TODAY())&amp;"天】","【正常】")))&amp;IF(OR($AD452="安装免保",$AD452="技术免保",$AD452="质保期内"),"【"&amp;$AD452&amp;"】",""))</f>
        <v/>
      </c>
      <c r="K452" s="267" t="str">
        <f aca="false">IF(OR(N($H452)=0,N($I452)=0),"",ROUND(N($H452)*N($I452)*IF(N($J452)=0,1,N($J452)),2))</f>
        <v/>
      </c>
      <c r="M452" s="267" t="str">
        <f aca="false">IF(TRIM($B452&amp;$C452)="","",IF(AND(N($K452)=0,N($L452)=0),"",ROUND(N($K452)+N($L452),2)))</f>
        <v/>
      </c>
      <c r="S452" s="267"/>
      <c r="T452" s="268" t="str">
        <f aca="false">IF(TRIM($B452&amp;$C452)="","",IF(N($O452)=0,"",MAX(0,MIN(N($O452)-N($Q452),N($W452)))))</f>
        <v/>
      </c>
      <c r="U452" s="268" t="str">
        <f aca="false">IF(TRIM($B452&amp;$C452)="","",IF(N($Q452)&lt;=N($O452),"",N($Q452)-N($O452)))</f>
        <v/>
      </c>
      <c r="V452" s="268" t="str">
        <f aca="false">IF(OR(TRIM($B452&amp;$C452)="",$W452=""),"",MAX(0,N($W452))-N($T452))</f>
        <v/>
      </c>
      <c r="W452" s="268" t="str">
        <f aca="false">IF(TRIM($B452&amp;$C452)="","",IF(AND(N($M452)=0,N($Q452)+N($R452)+N($S452)=0),"",ROUND(N($M452)-N($Q452)-N($R452)-N($S452),2)))</f>
        <v/>
      </c>
      <c r="X452" s="269" t="str">
        <f aca="false">IF(TRIM($B452&amp;$C452)="","",IF(N($M452)=0,IF((N($Q452)+N($R452)+N($S452))=0,"—未填单价","未填单价，已收 "&amp;TEXT((N($Q452)+N($R452)+N($S452)),"#,##0.00")),IF(N($W452)&gt;0.005,"欠 "&amp;TEXT(N($W452),"#,##0.00")&amp;IF(N($T452)&gt;0,"（开票未到账 "&amp;TEXT(N($T452),"#,##0.00")&amp;"）","")&amp;IF(N($V452)&gt;0,"（未开票 "&amp;TEXT(N($V452),"#,##0.00")&amp;"）",""),IF(N($W452)&lt;-0.005,"多收 "&amp;TEXT(-N($W452),"#,##0.00"),"✔ 已结清")))&amp;IF(N($U452)&gt;0,"｜到账未开票 "&amp;TEXT(N($U452),"#,##0.00")&amp;"，待补票","")&amp;IF(N($R452)&gt;0,"｜收现 "&amp;TEXT(N($R452),"#,##0.00"),"")&amp;IF(N($S452)&gt;0,"｜收款不开票 "&amp;TEXT(N($S452),"#,##0.00"),""))</f>
        <v/>
      </c>
      <c r="Y452" s="312"/>
      <c r="AC452" s="267" t="str">
        <f aca="false">IF(OR(N($O452)=0,N($AB452)=0),"",ROUND(N($O452)/(1+N($AB452))*N($AB452),2))</f>
        <v/>
      </c>
      <c r="AD452" s="312"/>
      <c r="AE452" s="312"/>
      <c r="AF452" s="270" t="str">
        <f aca="false">IF($AN452="","",IF($AN452=1,IF($AO452&gt;=1,"一次性·已到收款期","一次性·未到期"),$AE452&amp;" 第"&amp;$AO452&amp;"/"&amp;$AN452&amp;"期"))</f>
        <v/>
      </c>
      <c r="AG452" s="268" t="str">
        <f aca="false">IF(OR($AN452="",N($M452)=0),"",ROUND(N($K452)*$AO452/$AN452,2)+N($L452))</f>
        <v/>
      </c>
      <c r="AH452" s="268" t="str">
        <f aca="false">IF($AG452="","",MAX(0,ROUND($AG452-(N($Q452)+N($R452)+N($S452)),2)))</f>
        <v/>
      </c>
      <c r="AI452" s="268" t="str">
        <f aca="false">IF(OR(TRIM($B452&amp;$C452)="",NOT(ISNUMBER($D452))),"",SUMIFS($W$3:$W$1001,$AK$3:$AK$1001,$AK452,$D$3:$D$1001,"&lt;"&amp;$D452))</f>
        <v/>
      </c>
      <c r="AJ452" s="268" t="str">
        <f aca="false">IF(TRIM($B452&amp;$C452)="","",SUMIFS($W$3:$W$1001,$AK$3:$AK$1001,$AK452))</f>
        <v/>
      </c>
      <c r="AK452" s="270" t="str">
        <f aca="false">IF(TRIM($B452&amp;$C452)="","",TRIM($B452)&amp;"｜"&amp;TRIM($C452))</f>
        <v/>
      </c>
      <c r="AL452" s="268" t="str">
        <f aca="false">IF(TRIM($B452&amp;$C452)="","",MIN(N($O452),N($Q452)))</f>
        <v/>
      </c>
      <c r="AM452" s="271" t="str">
        <f aca="false">IF(ISNUMBER($D452),YEAR($D452),"")</f>
        <v/>
      </c>
      <c r="AN452" s="271" t="str">
        <f aca="false">IF(OR(TRIM($B452&amp;$C452)="",NOT(ISNUMBER($D452)),NOT(ISNUMBER($E452))),"",IF($E452&lt;$D452,"",IF(IF($AE452="半年付",2,IF($AE452="季度付",4,IF($AE452="月付",12,IF($AE452="半月付",24,1))))=1,1,MAX(1,ROUND(($E452-$D452+1)/365*IF($AE452="半年付",2,IF($AE452="季度付",4,IF($AE452="月付",12,IF($AE452="半月付",24,1)))),0)))))</f>
        <v/>
      </c>
      <c r="AO452" s="271" t="str">
        <f aca="true">IF($AN452="","",MIN($AN452,MAX(0,INT((TODAY()-付款宽限天数-$D452)/(($E452-$D452+1)/$AN452))+1)))</f>
        <v/>
      </c>
    </row>
    <row r="453" customFormat="false" ht="18" hidden="false" customHeight="false" outlineLevel="0" collapsed="false">
      <c r="F453" s="200" t="str">
        <f aca="true">IF(TRIM($B453&amp;$C453)="","",IF(OR(ISNUMBER(SEARCH("未",$A453)),ISNUMBER(SEARCH("送出",$A453)),AND(TRIM($A453)="",NOT(ISNUMBER($D453)),N($H453)=0)),"【合同未回】","")&amp;IF(NOT(ISNUMBER($E453)),IF(OR(ISNUMBER(SEARCH("未",$A453)),ISNUMBER(SEARCH("送出",$A453)),AND(TRIM($A453)="",NOT(ISNUMBER($D453)),N($H453)=0)),"","【未填合同期】"),IF($E453&lt;TODAY(),"【已到期】",IF($E453-TODAY()&lt;=提醒天数,"【即将到期，剩余"&amp;($E453-TODAY())&amp;"天】","【正常】")))&amp;IF(OR($AD453="安装免保",$AD453="技术免保",$AD453="质保期内"),"【"&amp;$AD453&amp;"】",""))</f>
        <v/>
      </c>
      <c r="K453" s="267" t="str">
        <f aca="false">IF(OR(N($H453)=0,N($I453)=0),"",ROUND(N($H453)*N($I453)*IF(N($J453)=0,1,N($J453)),2))</f>
        <v/>
      </c>
      <c r="M453" s="267" t="str">
        <f aca="false">IF(TRIM($B453&amp;$C453)="","",IF(AND(N($K453)=0,N($L453)=0),"",ROUND(N($K453)+N($L453),2)))</f>
        <v/>
      </c>
      <c r="S453" s="267"/>
      <c r="T453" s="268" t="str">
        <f aca="false">IF(TRIM($B453&amp;$C453)="","",IF(N($O453)=0,"",MAX(0,MIN(N($O453)-N($Q453),N($W453)))))</f>
        <v/>
      </c>
      <c r="U453" s="268" t="str">
        <f aca="false">IF(TRIM($B453&amp;$C453)="","",IF(N($Q453)&lt;=N($O453),"",N($Q453)-N($O453)))</f>
        <v/>
      </c>
      <c r="V453" s="268" t="str">
        <f aca="false">IF(OR(TRIM($B453&amp;$C453)="",$W453=""),"",MAX(0,N($W453))-N($T453))</f>
        <v/>
      </c>
      <c r="W453" s="268" t="str">
        <f aca="false">IF(TRIM($B453&amp;$C453)="","",IF(AND(N($M453)=0,N($Q453)+N($R453)+N($S453)=0),"",ROUND(N($M453)-N($Q453)-N($R453)-N($S453),2)))</f>
        <v/>
      </c>
      <c r="X453" s="269" t="str">
        <f aca="false">IF(TRIM($B453&amp;$C453)="","",IF(N($M453)=0,IF((N($Q453)+N($R453)+N($S453))=0,"—未填单价","未填单价，已收 "&amp;TEXT((N($Q453)+N($R453)+N($S453)),"#,##0.00")),IF(N($W453)&gt;0.005,"欠 "&amp;TEXT(N($W453),"#,##0.00")&amp;IF(N($T453)&gt;0,"（开票未到账 "&amp;TEXT(N($T453),"#,##0.00")&amp;"）","")&amp;IF(N($V453)&gt;0,"（未开票 "&amp;TEXT(N($V453),"#,##0.00")&amp;"）",""),IF(N($W453)&lt;-0.005,"多收 "&amp;TEXT(-N($W453),"#,##0.00"),"✔ 已结清")))&amp;IF(N($U453)&gt;0,"｜到账未开票 "&amp;TEXT(N($U453),"#,##0.00")&amp;"，待补票","")&amp;IF(N($R453)&gt;0,"｜收现 "&amp;TEXT(N($R453),"#,##0.00"),"")&amp;IF(N($S453)&gt;0,"｜收款不开票 "&amp;TEXT(N($S453),"#,##0.00"),""))</f>
        <v/>
      </c>
      <c r="Y453" s="312"/>
      <c r="AC453" s="267" t="str">
        <f aca="false">IF(OR(N($O453)=0,N($AB453)=0),"",ROUND(N($O453)/(1+N($AB453))*N($AB453),2))</f>
        <v/>
      </c>
      <c r="AD453" s="312"/>
      <c r="AE453" s="312"/>
      <c r="AF453" s="270" t="str">
        <f aca="false">IF($AN453="","",IF($AN453=1,IF($AO453&gt;=1,"一次性·已到收款期","一次性·未到期"),$AE453&amp;" 第"&amp;$AO453&amp;"/"&amp;$AN453&amp;"期"))</f>
        <v/>
      </c>
      <c r="AG453" s="268" t="str">
        <f aca="false">IF(OR($AN453="",N($M453)=0),"",ROUND(N($K453)*$AO453/$AN453,2)+N($L453))</f>
        <v/>
      </c>
      <c r="AH453" s="268" t="str">
        <f aca="false">IF($AG453="","",MAX(0,ROUND($AG453-(N($Q453)+N($R453)+N($S453)),2)))</f>
        <v/>
      </c>
      <c r="AI453" s="268" t="str">
        <f aca="false">IF(OR(TRIM($B453&amp;$C453)="",NOT(ISNUMBER($D453))),"",SUMIFS($W$3:$W$1001,$AK$3:$AK$1001,$AK453,$D$3:$D$1001,"&lt;"&amp;$D453))</f>
        <v/>
      </c>
      <c r="AJ453" s="268" t="str">
        <f aca="false">IF(TRIM($B453&amp;$C453)="","",SUMIFS($W$3:$W$1001,$AK$3:$AK$1001,$AK453))</f>
        <v/>
      </c>
      <c r="AK453" s="270" t="str">
        <f aca="false">IF(TRIM($B453&amp;$C453)="","",TRIM($B453)&amp;"｜"&amp;TRIM($C453))</f>
        <v/>
      </c>
      <c r="AL453" s="268" t="str">
        <f aca="false">IF(TRIM($B453&amp;$C453)="","",MIN(N($O453),N($Q453)))</f>
        <v/>
      </c>
      <c r="AM453" s="271" t="str">
        <f aca="false">IF(ISNUMBER($D453),YEAR($D453),"")</f>
        <v/>
      </c>
      <c r="AN453" s="271" t="str">
        <f aca="false">IF(OR(TRIM($B453&amp;$C453)="",NOT(ISNUMBER($D453)),NOT(ISNUMBER($E453))),"",IF($E453&lt;$D453,"",IF(IF($AE453="半年付",2,IF($AE453="季度付",4,IF($AE453="月付",12,IF($AE453="半月付",24,1))))=1,1,MAX(1,ROUND(($E453-$D453+1)/365*IF($AE453="半年付",2,IF($AE453="季度付",4,IF($AE453="月付",12,IF($AE453="半月付",24,1)))),0)))))</f>
        <v/>
      </c>
      <c r="AO453" s="271" t="str">
        <f aca="true">IF($AN453="","",MIN($AN453,MAX(0,INT((TODAY()-付款宽限天数-$D453)/(($E453-$D453+1)/$AN453))+1)))</f>
        <v/>
      </c>
    </row>
    <row r="454" customFormat="false" ht="18" hidden="false" customHeight="false" outlineLevel="0" collapsed="false">
      <c r="F454" s="200" t="str">
        <f aca="true">IF(TRIM($B454&amp;$C454)="","",IF(OR(ISNUMBER(SEARCH("未",$A454)),ISNUMBER(SEARCH("送出",$A454)),AND(TRIM($A454)="",NOT(ISNUMBER($D454)),N($H454)=0)),"【合同未回】","")&amp;IF(NOT(ISNUMBER($E454)),IF(OR(ISNUMBER(SEARCH("未",$A454)),ISNUMBER(SEARCH("送出",$A454)),AND(TRIM($A454)="",NOT(ISNUMBER($D454)),N($H454)=0)),"","【未填合同期】"),IF($E454&lt;TODAY(),"【已到期】",IF($E454-TODAY()&lt;=提醒天数,"【即将到期，剩余"&amp;($E454-TODAY())&amp;"天】","【正常】")))&amp;IF(OR($AD454="安装免保",$AD454="技术免保",$AD454="质保期内"),"【"&amp;$AD454&amp;"】",""))</f>
        <v/>
      </c>
      <c r="K454" s="267" t="str">
        <f aca="false">IF(OR(N($H454)=0,N($I454)=0),"",ROUND(N($H454)*N($I454)*IF(N($J454)=0,1,N($J454)),2))</f>
        <v/>
      </c>
      <c r="M454" s="267" t="str">
        <f aca="false">IF(TRIM($B454&amp;$C454)="","",IF(AND(N($K454)=0,N($L454)=0),"",ROUND(N($K454)+N($L454),2)))</f>
        <v/>
      </c>
      <c r="S454" s="267"/>
      <c r="T454" s="268" t="str">
        <f aca="false">IF(TRIM($B454&amp;$C454)="","",IF(N($O454)=0,"",MAX(0,MIN(N($O454)-N($Q454),N($W454)))))</f>
        <v/>
      </c>
      <c r="U454" s="268" t="str">
        <f aca="false">IF(TRIM($B454&amp;$C454)="","",IF(N($Q454)&lt;=N($O454),"",N($Q454)-N($O454)))</f>
        <v/>
      </c>
      <c r="V454" s="268" t="str">
        <f aca="false">IF(OR(TRIM($B454&amp;$C454)="",$W454=""),"",MAX(0,N($W454))-N($T454))</f>
        <v/>
      </c>
      <c r="W454" s="268" t="str">
        <f aca="false">IF(TRIM($B454&amp;$C454)="","",IF(AND(N($M454)=0,N($Q454)+N($R454)+N($S454)=0),"",ROUND(N($M454)-N($Q454)-N($R454)-N($S454),2)))</f>
        <v/>
      </c>
      <c r="X454" s="269" t="str">
        <f aca="false">IF(TRIM($B454&amp;$C454)="","",IF(N($M454)=0,IF((N($Q454)+N($R454)+N($S454))=0,"—未填单价","未填单价，已收 "&amp;TEXT((N($Q454)+N($R454)+N($S454)),"#,##0.00")),IF(N($W454)&gt;0.005,"欠 "&amp;TEXT(N($W454),"#,##0.00")&amp;IF(N($T454)&gt;0,"（开票未到账 "&amp;TEXT(N($T454),"#,##0.00")&amp;"）","")&amp;IF(N($V454)&gt;0,"（未开票 "&amp;TEXT(N($V454),"#,##0.00")&amp;"）",""),IF(N($W454)&lt;-0.005,"多收 "&amp;TEXT(-N($W454),"#,##0.00"),"✔ 已结清")))&amp;IF(N($U454)&gt;0,"｜到账未开票 "&amp;TEXT(N($U454),"#,##0.00")&amp;"，待补票","")&amp;IF(N($R454)&gt;0,"｜收现 "&amp;TEXT(N($R454),"#,##0.00"),"")&amp;IF(N($S454)&gt;0,"｜收款不开票 "&amp;TEXT(N($S454),"#,##0.00"),""))</f>
        <v/>
      </c>
      <c r="Y454" s="312"/>
      <c r="AC454" s="267" t="str">
        <f aca="false">IF(OR(N($O454)=0,N($AB454)=0),"",ROUND(N($O454)/(1+N($AB454))*N($AB454),2))</f>
        <v/>
      </c>
      <c r="AD454" s="312"/>
      <c r="AE454" s="312"/>
      <c r="AF454" s="270" t="str">
        <f aca="false">IF($AN454="","",IF($AN454=1,IF($AO454&gt;=1,"一次性·已到收款期","一次性·未到期"),$AE454&amp;" 第"&amp;$AO454&amp;"/"&amp;$AN454&amp;"期"))</f>
        <v/>
      </c>
      <c r="AG454" s="268" t="str">
        <f aca="false">IF(OR($AN454="",N($M454)=0),"",ROUND(N($K454)*$AO454/$AN454,2)+N($L454))</f>
        <v/>
      </c>
      <c r="AH454" s="268" t="str">
        <f aca="false">IF($AG454="","",MAX(0,ROUND($AG454-(N($Q454)+N($R454)+N($S454)),2)))</f>
        <v/>
      </c>
      <c r="AI454" s="268" t="str">
        <f aca="false">IF(OR(TRIM($B454&amp;$C454)="",NOT(ISNUMBER($D454))),"",SUMIFS($W$3:$W$1001,$AK$3:$AK$1001,$AK454,$D$3:$D$1001,"&lt;"&amp;$D454))</f>
        <v/>
      </c>
      <c r="AJ454" s="268" t="str">
        <f aca="false">IF(TRIM($B454&amp;$C454)="","",SUMIFS($W$3:$W$1001,$AK$3:$AK$1001,$AK454))</f>
        <v/>
      </c>
      <c r="AK454" s="270" t="str">
        <f aca="false">IF(TRIM($B454&amp;$C454)="","",TRIM($B454)&amp;"｜"&amp;TRIM($C454))</f>
        <v/>
      </c>
      <c r="AL454" s="268" t="str">
        <f aca="false">IF(TRIM($B454&amp;$C454)="","",MIN(N($O454),N($Q454)))</f>
        <v/>
      </c>
      <c r="AM454" s="271" t="str">
        <f aca="false">IF(ISNUMBER($D454),YEAR($D454),"")</f>
        <v/>
      </c>
      <c r="AN454" s="271" t="str">
        <f aca="false">IF(OR(TRIM($B454&amp;$C454)="",NOT(ISNUMBER($D454)),NOT(ISNUMBER($E454))),"",IF($E454&lt;$D454,"",IF(IF($AE454="半年付",2,IF($AE454="季度付",4,IF($AE454="月付",12,IF($AE454="半月付",24,1))))=1,1,MAX(1,ROUND(($E454-$D454+1)/365*IF($AE454="半年付",2,IF($AE454="季度付",4,IF($AE454="月付",12,IF($AE454="半月付",24,1)))),0)))))</f>
        <v/>
      </c>
      <c r="AO454" s="271" t="str">
        <f aca="true">IF($AN454="","",MIN($AN454,MAX(0,INT((TODAY()-付款宽限天数-$D454)/(($E454-$D454+1)/$AN454))+1)))</f>
        <v/>
      </c>
    </row>
    <row r="455" customFormat="false" ht="18" hidden="false" customHeight="false" outlineLevel="0" collapsed="false">
      <c r="F455" s="200" t="str">
        <f aca="true">IF(TRIM($B455&amp;$C455)="","",IF(OR(ISNUMBER(SEARCH("未",$A455)),ISNUMBER(SEARCH("送出",$A455)),AND(TRIM($A455)="",NOT(ISNUMBER($D455)),N($H455)=0)),"【合同未回】","")&amp;IF(NOT(ISNUMBER($E455)),IF(OR(ISNUMBER(SEARCH("未",$A455)),ISNUMBER(SEARCH("送出",$A455)),AND(TRIM($A455)="",NOT(ISNUMBER($D455)),N($H455)=0)),"","【未填合同期】"),IF($E455&lt;TODAY(),"【已到期】",IF($E455-TODAY()&lt;=提醒天数,"【即将到期，剩余"&amp;($E455-TODAY())&amp;"天】","【正常】")))&amp;IF(OR($AD455="安装免保",$AD455="技术免保",$AD455="质保期内"),"【"&amp;$AD455&amp;"】",""))</f>
        <v/>
      </c>
      <c r="K455" s="267" t="str">
        <f aca="false">IF(OR(N($H455)=0,N($I455)=0),"",ROUND(N($H455)*N($I455)*IF(N($J455)=0,1,N($J455)),2))</f>
        <v/>
      </c>
      <c r="M455" s="267" t="str">
        <f aca="false">IF(TRIM($B455&amp;$C455)="","",IF(AND(N($K455)=0,N($L455)=0),"",ROUND(N($K455)+N($L455),2)))</f>
        <v/>
      </c>
      <c r="S455" s="267"/>
      <c r="T455" s="268" t="str">
        <f aca="false">IF(TRIM($B455&amp;$C455)="","",IF(N($O455)=0,"",MAX(0,MIN(N($O455)-N($Q455),N($W455)))))</f>
        <v/>
      </c>
      <c r="U455" s="268" t="str">
        <f aca="false">IF(TRIM($B455&amp;$C455)="","",IF(N($Q455)&lt;=N($O455),"",N($Q455)-N($O455)))</f>
        <v/>
      </c>
      <c r="V455" s="268" t="str">
        <f aca="false">IF(OR(TRIM($B455&amp;$C455)="",$W455=""),"",MAX(0,N($W455))-N($T455))</f>
        <v/>
      </c>
      <c r="W455" s="268" t="str">
        <f aca="false">IF(TRIM($B455&amp;$C455)="","",IF(AND(N($M455)=0,N($Q455)+N($R455)+N($S455)=0),"",ROUND(N($M455)-N($Q455)-N($R455)-N($S455),2)))</f>
        <v/>
      </c>
      <c r="X455" s="269" t="str">
        <f aca="false">IF(TRIM($B455&amp;$C455)="","",IF(N($M455)=0,IF((N($Q455)+N($R455)+N($S455))=0,"—未填单价","未填单价，已收 "&amp;TEXT((N($Q455)+N($R455)+N($S455)),"#,##0.00")),IF(N($W455)&gt;0.005,"欠 "&amp;TEXT(N($W455),"#,##0.00")&amp;IF(N($T455)&gt;0,"（开票未到账 "&amp;TEXT(N($T455),"#,##0.00")&amp;"）","")&amp;IF(N($V455)&gt;0,"（未开票 "&amp;TEXT(N($V455),"#,##0.00")&amp;"）",""),IF(N($W455)&lt;-0.005,"多收 "&amp;TEXT(-N($W455),"#,##0.00"),"✔ 已结清")))&amp;IF(N($U455)&gt;0,"｜到账未开票 "&amp;TEXT(N($U455),"#,##0.00")&amp;"，待补票","")&amp;IF(N($R455)&gt;0,"｜收现 "&amp;TEXT(N($R455),"#,##0.00"),"")&amp;IF(N($S455)&gt;0,"｜收款不开票 "&amp;TEXT(N($S455),"#,##0.00"),""))</f>
        <v/>
      </c>
      <c r="Y455" s="312"/>
      <c r="AC455" s="267" t="str">
        <f aca="false">IF(OR(N($O455)=0,N($AB455)=0),"",ROUND(N($O455)/(1+N($AB455))*N($AB455),2))</f>
        <v/>
      </c>
      <c r="AD455" s="312"/>
      <c r="AE455" s="312"/>
      <c r="AF455" s="270" t="str">
        <f aca="false">IF($AN455="","",IF($AN455=1,IF($AO455&gt;=1,"一次性·已到收款期","一次性·未到期"),$AE455&amp;" 第"&amp;$AO455&amp;"/"&amp;$AN455&amp;"期"))</f>
        <v/>
      </c>
      <c r="AG455" s="268" t="str">
        <f aca="false">IF(OR($AN455="",N($M455)=0),"",ROUND(N($K455)*$AO455/$AN455,2)+N($L455))</f>
        <v/>
      </c>
      <c r="AH455" s="268" t="str">
        <f aca="false">IF($AG455="","",MAX(0,ROUND($AG455-(N($Q455)+N($R455)+N($S455)),2)))</f>
        <v/>
      </c>
      <c r="AI455" s="268" t="str">
        <f aca="false">IF(OR(TRIM($B455&amp;$C455)="",NOT(ISNUMBER($D455))),"",SUMIFS($W$3:$W$1001,$AK$3:$AK$1001,$AK455,$D$3:$D$1001,"&lt;"&amp;$D455))</f>
        <v/>
      </c>
      <c r="AJ455" s="268" t="str">
        <f aca="false">IF(TRIM($B455&amp;$C455)="","",SUMIFS($W$3:$W$1001,$AK$3:$AK$1001,$AK455))</f>
        <v/>
      </c>
      <c r="AK455" s="270" t="str">
        <f aca="false">IF(TRIM($B455&amp;$C455)="","",TRIM($B455)&amp;"｜"&amp;TRIM($C455))</f>
        <v/>
      </c>
      <c r="AL455" s="268" t="str">
        <f aca="false">IF(TRIM($B455&amp;$C455)="","",MIN(N($O455),N($Q455)))</f>
        <v/>
      </c>
      <c r="AM455" s="271" t="str">
        <f aca="false">IF(ISNUMBER($D455),YEAR($D455),"")</f>
        <v/>
      </c>
      <c r="AN455" s="271" t="str">
        <f aca="false">IF(OR(TRIM($B455&amp;$C455)="",NOT(ISNUMBER($D455)),NOT(ISNUMBER($E455))),"",IF($E455&lt;$D455,"",IF(IF($AE455="半年付",2,IF($AE455="季度付",4,IF($AE455="月付",12,IF($AE455="半月付",24,1))))=1,1,MAX(1,ROUND(($E455-$D455+1)/365*IF($AE455="半年付",2,IF($AE455="季度付",4,IF($AE455="月付",12,IF($AE455="半月付",24,1)))),0)))))</f>
        <v/>
      </c>
      <c r="AO455" s="271" t="str">
        <f aca="true">IF($AN455="","",MIN($AN455,MAX(0,INT((TODAY()-付款宽限天数-$D455)/(($E455-$D455+1)/$AN455))+1)))</f>
        <v/>
      </c>
    </row>
    <row r="456" customFormat="false" ht="18" hidden="false" customHeight="false" outlineLevel="0" collapsed="false">
      <c r="F456" s="200" t="str">
        <f aca="true">IF(TRIM($B456&amp;$C456)="","",IF(OR(ISNUMBER(SEARCH("未",$A456)),ISNUMBER(SEARCH("送出",$A456)),AND(TRIM($A456)="",NOT(ISNUMBER($D456)),N($H456)=0)),"【合同未回】","")&amp;IF(NOT(ISNUMBER($E456)),IF(OR(ISNUMBER(SEARCH("未",$A456)),ISNUMBER(SEARCH("送出",$A456)),AND(TRIM($A456)="",NOT(ISNUMBER($D456)),N($H456)=0)),"","【未填合同期】"),IF($E456&lt;TODAY(),"【已到期】",IF($E456-TODAY()&lt;=提醒天数,"【即将到期，剩余"&amp;($E456-TODAY())&amp;"天】","【正常】")))&amp;IF(OR($AD456="安装免保",$AD456="技术免保",$AD456="质保期内"),"【"&amp;$AD456&amp;"】",""))</f>
        <v/>
      </c>
      <c r="K456" s="267" t="str">
        <f aca="false">IF(OR(N($H456)=0,N($I456)=0),"",ROUND(N($H456)*N($I456)*IF(N($J456)=0,1,N($J456)),2))</f>
        <v/>
      </c>
      <c r="M456" s="267" t="str">
        <f aca="false">IF(TRIM($B456&amp;$C456)="","",IF(AND(N($K456)=0,N($L456)=0),"",ROUND(N($K456)+N($L456),2)))</f>
        <v/>
      </c>
      <c r="S456" s="267"/>
      <c r="T456" s="268" t="str">
        <f aca="false">IF(TRIM($B456&amp;$C456)="","",IF(N($O456)=0,"",MAX(0,MIN(N($O456)-N($Q456),N($W456)))))</f>
        <v/>
      </c>
      <c r="U456" s="268" t="str">
        <f aca="false">IF(TRIM($B456&amp;$C456)="","",IF(N($Q456)&lt;=N($O456),"",N($Q456)-N($O456)))</f>
        <v/>
      </c>
      <c r="V456" s="268" t="str">
        <f aca="false">IF(OR(TRIM($B456&amp;$C456)="",$W456=""),"",MAX(0,N($W456))-N($T456))</f>
        <v/>
      </c>
      <c r="W456" s="268" t="str">
        <f aca="false">IF(TRIM($B456&amp;$C456)="","",IF(AND(N($M456)=0,N($Q456)+N($R456)+N($S456)=0),"",ROUND(N($M456)-N($Q456)-N($R456)-N($S456),2)))</f>
        <v/>
      </c>
      <c r="X456" s="269" t="str">
        <f aca="false">IF(TRIM($B456&amp;$C456)="","",IF(N($M456)=0,IF((N($Q456)+N($R456)+N($S456))=0,"—未填单价","未填单价，已收 "&amp;TEXT((N($Q456)+N($R456)+N($S456)),"#,##0.00")),IF(N($W456)&gt;0.005,"欠 "&amp;TEXT(N($W456),"#,##0.00")&amp;IF(N($T456)&gt;0,"（开票未到账 "&amp;TEXT(N($T456),"#,##0.00")&amp;"）","")&amp;IF(N($V456)&gt;0,"（未开票 "&amp;TEXT(N($V456),"#,##0.00")&amp;"）",""),IF(N($W456)&lt;-0.005,"多收 "&amp;TEXT(-N($W456),"#,##0.00"),"✔ 已结清")))&amp;IF(N($U456)&gt;0,"｜到账未开票 "&amp;TEXT(N($U456),"#,##0.00")&amp;"，待补票","")&amp;IF(N($R456)&gt;0,"｜收现 "&amp;TEXT(N($R456),"#,##0.00"),"")&amp;IF(N($S456)&gt;0,"｜收款不开票 "&amp;TEXT(N($S456),"#,##0.00"),""))</f>
        <v/>
      </c>
      <c r="Y456" s="312"/>
      <c r="AC456" s="267" t="str">
        <f aca="false">IF(OR(N($O456)=0,N($AB456)=0),"",ROUND(N($O456)/(1+N($AB456))*N($AB456),2))</f>
        <v/>
      </c>
      <c r="AD456" s="312"/>
      <c r="AE456" s="312"/>
      <c r="AF456" s="270" t="str">
        <f aca="false">IF($AN456="","",IF($AN456=1,IF($AO456&gt;=1,"一次性·已到收款期","一次性·未到期"),$AE456&amp;" 第"&amp;$AO456&amp;"/"&amp;$AN456&amp;"期"))</f>
        <v/>
      </c>
      <c r="AG456" s="268" t="str">
        <f aca="false">IF(OR($AN456="",N($M456)=0),"",ROUND(N($K456)*$AO456/$AN456,2)+N($L456))</f>
        <v/>
      </c>
      <c r="AH456" s="268" t="str">
        <f aca="false">IF($AG456="","",MAX(0,ROUND($AG456-(N($Q456)+N($R456)+N($S456)),2)))</f>
        <v/>
      </c>
      <c r="AI456" s="268" t="str">
        <f aca="false">IF(OR(TRIM($B456&amp;$C456)="",NOT(ISNUMBER($D456))),"",SUMIFS($W$3:$W$1001,$AK$3:$AK$1001,$AK456,$D$3:$D$1001,"&lt;"&amp;$D456))</f>
        <v/>
      </c>
      <c r="AJ456" s="268" t="str">
        <f aca="false">IF(TRIM($B456&amp;$C456)="","",SUMIFS($W$3:$W$1001,$AK$3:$AK$1001,$AK456))</f>
        <v/>
      </c>
      <c r="AK456" s="270" t="str">
        <f aca="false">IF(TRIM($B456&amp;$C456)="","",TRIM($B456)&amp;"｜"&amp;TRIM($C456))</f>
        <v/>
      </c>
      <c r="AL456" s="268" t="str">
        <f aca="false">IF(TRIM($B456&amp;$C456)="","",MIN(N($O456),N($Q456)))</f>
        <v/>
      </c>
      <c r="AM456" s="271" t="str">
        <f aca="false">IF(ISNUMBER($D456),YEAR($D456),"")</f>
        <v/>
      </c>
      <c r="AN456" s="271" t="str">
        <f aca="false">IF(OR(TRIM($B456&amp;$C456)="",NOT(ISNUMBER($D456)),NOT(ISNUMBER($E456))),"",IF($E456&lt;$D456,"",IF(IF($AE456="半年付",2,IF($AE456="季度付",4,IF($AE456="月付",12,IF($AE456="半月付",24,1))))=1,1,MAX(1,ROUND(($E456-$D456+1)/365*IF($AE456="半年付",2,IF($AE456="季度付",4,IF($AE456="月付",12,IF($AE456="半月付",24,1)))),0)))))</f>
        <v/>
      </c>
      <c r="AO456" s="271" t="str">
        <f aca="true">IF($AN456="","",MIN($AN456,MAX(0,INT((TODAY()-付款宽限天数-$D456)/(($E456-$D456+1)/$AN456))+1)))</f>
        <v/>
      </c>
    </row>
    <row r="457" customFormat="false" ht="18" hidden="false" customHeight="false" outlineLevel="0" collapsed="false">
      <c r="F457" s="200" t="str">
        <f aca="true">IF(TRIM($B457&amp;$C457)="","",IF(OR(ISNUMBER(SEARCH("未",$A457)),ISNUMBER(SEARCH("送出",$A457)),AND(TRIM($A457)="",NOT(ISNUMBER($D457)),N($H457)=0)),"【合同未回】","")&amp;IF(NOT(ISNUMBER($E457)),IF(OR(ISNUMBER(SEARCH("未",$A457)),ISNUMBER(SEARCH("送出",$A457)),AND(TRIM($A457)="",NOT(ISNUMBER($D457)),N($H457)=0)),"","【未填合同期】"),IF($E457&lt;TODAY(),"【已到期】",IF($E457-TODAY()&lt;=提醒天数,"【即将到期，剩余"&amp;($E457-TODAY())&amp;"天】","【正常】")))&amp;IF(OR($AD457="安装免保",$AD457="技术免保",$AD457="质保期内"),"【"&amp;$AD457&amp;"】",""))</f>
        <v/>
      </c>
      <c r="K457" s="267" t="str">
        <f aca="false">IF(OR(N($H457)=0,N($I457)=0),"",ROUND(N($H457)*N($I457)*IF(N($J457)=0,1,N($J457)),2))</f>
        <v/>
      </c>
      <c r="M457" s="267" t="str">
        <f aca="false">IF(TRIM($B457&amp;$C457)="","",IF(AND(N($K457)=0,N($L457)=0),"",ROUND(N($K457)+N($L457),2)))</f>
        <v/>
      </c>
      <c r="S457" s="267"/>
      <c r="T457" s="268" t="str">
        <f aca="false">IF(TRIM($B457&amp;$C457)="","",IF(N($O457)=0,"",MAX(0,MIN(N($O457)-N($Q457),N($W457)))))</f>
        <v/>
      </c>
      <c r="U457" s="268" t="str">
        <f aca="false">IF(TRIM($B457&amp;$C457)="","",IF(N($Q457)&lt;=N($O457),"",N($Q457)-N($O457)))</f>
        <v/>
      </c>
      <c r="V457" s="268" t="str">
        <f aca="false">IF(OR(TRIM($B457&amp;$C457)="",$W457=""),"",MAX(0,N($W457))-N($T457))</f>
        <v/>
      </c>
      <c r="W457" s="268" t="str">
        <f aca="false">IF(TRIM($B457&amp;$C457)="","",IF(AND(N($M457)=0,N($Q457)+N($R457)+N($S457)=0),"",ROUND(N($M457)-N($Q457)-N($R457)-N($S457),2)))</f>
        <v/>
      </c>
      <c r="X457" s="269" t="str">
        <f aca="false">IF(TRIM($B457&amp;$C457)="","",IF(N($M457)=0,IF((N($Q457)+N($R457)+N($S457))=0,"—未填单价","未填单价，已收 "&amp;TEXT((N($Q457)+N($R457)+N($S457)),"#,##0.00")),IF(N($W457)&gt;0.005,"欠 "&amp;TEXT(N($W457),"#,##0.00")&amp;IF(N($T457)&gt;0,"（开票未到账 "&amp;TEXT(N($T457),"#,##0.00")&amp;"）","")&amp;IF(N($V457)&gt;0,"（未开票 "&amp;TEXT(N($V457),"#,##0.00")&amp;"）",""),IF(N($W457)&lt;-0.005,"多收 "&amp;TEXT(-N($W457),"#,##0.00"),"✔ 已结清")))&amp;IF(N($U457)&gt;0,"｜到账未开票 "&amp;TEXT(N($U457),"#,##0.00")&amp;"，待补票","")&amp;IF(N($R457)&gt;0,"｜收现 "&amp;TEXT(N($R457),"#,##0.00"),"")&amp;IF(N($S457)&gt;0,"｜收款不开票 "&amp;TEXT(N($S457),"#,##0.00"),""))</f>
        <v/>
      </c>
      <c r="Y457" s="312"/>
      <c r="AC457" s="267" t="str">
        <f aca="false">IF(OR(N($O457)=0,N($AB457)=0),"",ROUND(N($O457)/(1+N($AB457))*N($AB457),2))</f>
        <v/>
      </c>
      <c r="AD457" s="312"/>
      <c r="AE457" s="312"/>
      <c r="AF457" s="270" t="str">
        <f aca="false">IF($AN457="","",IF($AN457=1,IF($AO457&gt;=1,"一次性·已到收款期","一次性·未到期"),$AE457&amp;" 第"&amp;$AO457&amp;"/"&amp;$AN457&amp;"期"))</f>
        <v/>
      </c>
      <c r="AG457" s="268" t="str">
        <f aca="false">IF(OR($AN457="",N($M457)=0),"",ROUND(N($K457)*$AO457/$AN457,2)+N($L457))</f>
        <v/>
      </c>
      <c r="AH457" s="268" t="str">
        <f aca="false">IF($AG457="","",MAX(0,ROUND($AG457-(N($Q457)+N($R457)+N($S457)),2)))</f>
        <v/>
      </c>
      <c r="AI457" s="268" t="str">
        <f aca="false">IF(OR(TRIM($B457&amp;$C457)="",NOT(ISNUMBER($D457))),"",SUMIFS($W$3:$W$1001,$AK$3:$AK$1001,$AK457,$D$3:$D$1001,"&lt;"&amp;$D457))</f>
        <v/>
      </c>
      <c r="AJ457" s="268" t="str">
        <f aca="false">IF(TRIM($B457&amp;$C457)="","",SUMIFS($W$3:$W$1001,$AK$3:$AK$1001,$AK457))</f>
        <v/>
      </c>
      <c r="AK457" s="270" t="str">
        <f aca="false">IF(TRIM($B457&amp;$C457)="","",TRIM($B457)&amp;"｜"&amp;TRIM($C457))</f>
        <v/>
      </c>
      <c r="AL457" s="268" t="str">
        <f aca="false">IF(TRIM($B457&amp;$C457)="","",MIN(N($O457),N($Q457)))</f>
        <v/>
      </c>
      <c r="AM457" s="271" t="str">
        <f aca="false">IF(ISNUMBER($D457),YEAR($D457),"")</f>
        <v/>
      </c>
      <c r="AN457" s="271" t="str">
        <f aca="false">IF(OR(TRIM($B457&amp;$C457)="",NOT(ISNUMBER($D457)),NOT(ISNUMBER($E457))),"",IF($E457&lt;$D457,"",IF(IF($AE457="半年付",2,IF($AE457="季度付",4,IF($AE457="月付",12,IF($AE457="半月付",24,1))))=1,1,MAX(1,ROUND(($E457-$D457+1)/365*IF($AE457="半年付",2,IF($AE457="季度付",4,IF($AE457="月付",12,IF($AE457="半月付",24,1)))),0)))))</f>
        <v/>
      </c>
      <c r="AO457" s="271" t="str">
        <f aca="true">IF($AN457="","",MIN($AN457,MAX(0,INT((TODAY()-付款宽限天数-$D457)/(($E457-$D457+1)/$AN457))+1)))</f>
        <v/>
      </c>
    </row>
    <row r="458" customFormat="false" ht="18" hidden="false" customHeight="false" outlineLevel="0" collapsed="false">
      <c r="F458" s="200" t="str">
        <f aca="true">IF(TRIM($B458&amp;$C458)="","",IF(OR(ISNUMBER(SEARCH("未",$A458)),ISNUMBER(SEARCH("送出",$A458)),AND(TRIM($A458)="",NOT(ISNUMBER($D458)),N($H458)=0)),"【合同未回】","")&amp;IF(NOT(ISNUMBER($E458)),IF(OR(ISNUMBER(SEARCH("未",$A458)),ISNUMBER(SEARCH("送出",$A458)),AND(TRIM($A458)="",NOT(ISNUMBER($D458)),N($H458)=0)),"","【未填合同期】"),IF($E458&lt;TODAY(),"【已到期】",IF($E458-TODAY()&lt;=提醒天数,"【即将到期，剩余"&amp;($E458-TODAY())&amp;"天】","【正常】")))&amp;IF(OR($AD458="安装免保",$AD458="技术免保",$AD458="质保期内"),"【"&amp;$AD458&amp;"】",""))</f>
        <v/>
      </c>
      <c r="K458" s="267" t="str">
        <f aca="false">IF(OR(N($H458)=0,N($I458)=0),"",ROUND(N($H458)*N($I458)*IF(N($J458)=0,1,N($J458)),2))</f>
        <v/>
      </c>
      <c r="M458" s="267" t="str">
        <f aca="false">IF(TRIM($B458&amp;$C458)="","",IF(AND(N($K458)=0,N($L458)=0),"",ROUND(N($K458)+N($L458),2)))</f>
        <v/>
      </c>
      <c r="S458" s="267"/>
      <c r="T458" s="268" t="str">
        <f aca="false">IF(TRIM($B458&amp;$C458)="","",IF(N($O458)=0,"",MAX(0,MIN(N($O458)-N($Q458),N($W458)))))</f>
        <v/>
      </c>
      <c r="U458" s="268" t="str">
        <f aca="false">IF(TRIM($B458&amp;$C458)="","",IF(N($Q458)&lt;=N($O458),"",N($Q458)-N($O458)))</f>
        <v/>
      </c>
      <c r="V458" s="268" t="str">
        <f aca="false">IF(OR(TRIM($B458&amp;$C458)="",$W458=""),"",MAX(0,N($W458))-N($T458))</f>
        <v/>
      </c>
      <c r="W458" s="268" t="str">
        <f aca="false">IF(TRIM($B458&amp;$C458)="","",IF(AND(N($M458)=0,N($Q458)+N($R458)+N($S458)=0),"",ROUND(N($M458)-N($Q458)-N($R458)-N($S458),2)))</f>
        <v/>
      </c>
      <c r="X458" s="269" t="str">
        <f aca="false">IF(TRIM($B458&amp;$C458)="","",IF(N($M458)=0,IF((N($Q458)+N($R458)+N($S458))=0,"—未填单价","未填单价，已收 "&amp;TEXT((N($Q458)+N($R458)+N($S458)),"#,##0.00")),IF(N($W458)&gt;0.005,"欠 "&amp;TEXT(N($W458),"#,##0.00")&amp;IF(N($T458)&gt;0,"（开票未到账 "&amp;TEXT(N($T458),"#,##0.00")&amp;"）","")&amp;IF(N($V458)&gt;0,"（未开票 "&amp;TEXT(N($V458),"#,##0.00")&amp;"）",""),IF(N($W458)&lt;-0.005,"多收 "&amp;TEXT(-N($W458),"#,##0.00"),"✔ 已结清")))&amp;IF(N($U458)&gt;0,"｜到账未开票 "&amp;TEXT(N($U458),"#,##0.00")&amp;"，待补票","")&amp;IF(N($R458)&gt;0,"｜收现 "&amp;TEXT(N($R458),"#,##0.00"),"")&amp;IF(N($S458)&gt;0,"｜收款不开票 "&amp;TEXT(N($S458),"#,##0.00"),""))</f>
        <v/>
      </c>
      <c r="Y458" s="312"/>
      <c r="AC458" s="267" t="str">
        <f aca="false">IF(OR(N($O458)=0,N($AB458)=0),"",ROUND(N($O458)/(1+N($AB458))*N($AB458),2))</f>
        <v/>
      </c>
      <c r="AD458" s="312"/>
      <c r="AE458" s="312"/>
      <c r="AF458" s="270" t="str">
        <f aca="false">IF($AN458="","",IF($AN458=1,IF($AO458&gt;=1,"一次性·已到收款期","一次性·未到期"),$AE458&amp;" 第"&amp;$AO458&amp;"/"&amp;$AN458&amp;"期"))</f>
        <v/>
      </c>
      <c r="AG458" s="268" t="str">
        <f aca="false">IF(OR($AN458="",N($M458)=0),"",ROUND(N($K458)*$AO458/$AN458,2)+N($L458))</f>
        <v/>
      </c>
      <c r="AH458" s="268" t="str">
        <f aca="false">IF($AG458="","",MAX(0,ROUND($AG458-(N($Q458)+N($R458)+N($S458)),2)))</f>
        <v/>
      </c>
      <c r="AI458" s="268" t="str">
        <f aca="false">IF(OR(TRIM($B458&amp;$C458)="",NOT(ISNUMBER($D458))),"",SUMIFS($W$3:$W$1001,$AK$3:$AK$1001,$AK458,$D$3:$D$1001,"&lt;"&amp;$D458))</f>
        <v/>
      </c>
      <c r="AJ458" s="268" t="str">
        <f aca="false">IF(TRIM($B458&amp;$C458)="","",SUMIFS($W$3:$W$1001,$AK$3:$AK$1001,$AK458))</f>
        <v/>
      </c>
      <c r="AK458" s="270" t="str">
        <f aca="false">IF(TRIM($B458&amp;$C458)="","",TRIM($B458)&amp;"｜"&amp;TRIM($C458))</f>
        <v/>
      </c>
      <c r="AL458" s="268" t="str">
        <f aca="false">IF(TRIM($B458&amp;$C458)="","",MIN(N($O458),N($Q458)))</f>
        <v/>
      </c>
      <c r="AM458" s="271" t="str">
        <f aca="false">IF(ISNUMBER($D458),YEAR($D458),"")</f>
        <v/>
      </c>
      <c r="AN458" s="271" t="str">
        <f aca="false">IF(OR(TRIM($B458&amp;$C458)="",NOT(ISNUMBER($D458)),NOT(ISNUMBER($E458))),"",IF($E458&lt;$D458,"",IF(IF($AE458="半年付",2,IF($AE458="季度付",4,IF($AE458="月付",12,IF($AE458="半月付",24,1))))=1,1,MAX(1,ROUND(($E458-$D458+1)/365*IF($AE458="半年付",2,IF($AE458="季度付",4,IF($AE458="月付",12,IF($AE458="半月付",24,1)))),0)))))</f>
        <v/>
      </c>
      <c r="AO458" s="271" t="str">
        <f aca="true">IF($AN458="","",MIN($AN458,MAX(0,INT((TODAY()-付款宽限天数-$D458)/(($E458-$D458+1)/$AN458))+1)))</f>
        <v/>
      </c>
    </row>
    <row r="459" customFormat="false" ht="18" hidden="false" customHeight="false" outlineLevel="0" collapsed="false">
      <c r="F459" s="200" t="str">
        <f aca="true">IF(TRIM($B459&amp;$C459)="","",IF(OR(ISNUMBER(SEARCH("未",$A459)),ISNUMBER(SEARCH("送出",$A459)),AND(TRIM($A459)="",NOT(ISNUMBER($D459)),N($H459)=0)),"【合同未回】","")&amp;IF(NOT(ISNUMBER($E459)),IF(OR(ISNUMBER(SEARCH("未",$A459)),ISNUMBER(SEARCH("送出",$A459)),AND(TRIM($A459)="",NOT(ISNUMBER($D459)),N($H459)=0)),"","【未填合同期】"),IF($E459&lt;TODAY(),"【已到期】",IF($E459-TODAY()&lt;=提醒天数,"【即将到期，剩余"&amp;($E459-TODAY())&amp;"天】","【正常】")))&amp;IF(OR($AD459="安装免保",$AD459="技术免保",$AD459="质保期内"),"【"&amp;$AD459&amp;"】",""))</f>
        <v/>
      </c>
      <c r="K459" s="267" t="str">
        <f aca="false">IF(OR(N($H459)=0,N($I459)=0),"",ROUND(N($H459)*N($I459)*IF(N($J459)=0,1,N($J459)),2))</f>
        <v/>
      </c>
      <c r="M459" s="267" t="str">
        <f aca="false">IF(TRIM($B459&amp;$C459)="","",IF(AND(N($K459)=0,N($L459)=0),"",ROUND(N($K459)+N($L459),2)))</f>
        <v/>
      </c>
      <c r="S459" s="267"/>
      <c r="T459" s="268" t="str">
        <f aca="false">IF(TRIM($B459&amp;$C459)="","",IF(N($O459)=0,"",MAX(0,MIN(N($O459)-N($Q459),N($W459)))))</f>
        <v/>
      </c>
      <c r="U459" s="268" t="str">
        <f aca="false">IF(TRIM($B459&amp;$C459)="","",IF(N($Q459)&lt;=N($O459),"",N($Q459)-N($O459)))</f>
        <v/>
      </c>
      <c r="V459" s="268" t="str">
        <f aca="false">IF(OR(TRIM($B459&amp;$C459)="",$W459=""),"",MAX(0,N($W459))-N($T459))</f>
        <v/>
      </c>
      <c r="W459" s="268" t="str">
        <f aca="false">IF(TRIM($B459&amp;$C459)="","",IF(AND(N($M459)=0,N($Q459)+N($R459)+N($S459)=0),"",ROUND(N($M459)-N($Q459)-N($R459)-N($S459),2)))</f>
        <v/>
      </c>
      <c r="X459" s="269" t="str">
        <f aca="false">IF(TRIM($B459&amp;$C459)="","",IF(N($M459)=0,IF((N($Q459)+N($R459)+N($S459))=0,"—未填单价","未填单价，已收 "&amp;TEXT((N($Q459)+N($R459)+N($S459)),"#,##0.00")),IF(N($W459)&gt;0.005,"欠 "&amp;TEXT(N($W459),"#,##0.00")&amp;IF(N($T459)&gt;0,"（开票未到账 "&amp;TEXT(N($T459),"#,##0.00")&amp;"）","")&amp;IF(N($V459)&gt;0,"（未开票 "&amp;TEXT(N($V459),"#,##0.00")&amp;"）",""),IF(N($W459)&lt;-0.005,"多收 "&amp;TEXT(-N($W459),"#,##0.00"),"✔ 已结清")))&amp;IF(N($U459)&gt;0,"｜到账未开票 "&amp;TEXT(N($U459),"#,##0.00")&amp;"，待补票","")&amp;IF(N($R459)&gt;0,"｜收现 "&amp;TEXT(N($R459),"#,##0.00"),"")&amp;IF(N($S459)&gt;0,"｜收款不开票 "&amp;TEXT(N($S459),"#,##0.00"),""))</f>
        <v/>
      </c>
      <c r="Y459" s="312"/>
      <c r="AC459" s="267" t="str">
        <f aca="false">IF(OR(N($O459)=0,N($AB459)=0),"",ROUND(N($O459)/(1+N($AB459))*N($AB459),2))</f>
        <v/>
      </c>
      <c r="AD459" s="312"/>
      <c r="AE459" s="312"/>
      <c r="AF459" s="270" t="str">
        <f aca="false">IF($AN459="","",IF($AN459=1,IF($AO459&gt;=1,"一次性·已到收款期","一次性·未到期"),$AE459&amp;" 第"&amp;$AO459&amp;"/"&amp;$AN459&amp;"期"))</f>
        <v/>
      </c>
      <c r="AG459" s="268" t="str">
        <f aca="false">IF(OR($AN459="",N($M459)=0),"",ROUND(N($K459)*$AO459/$AN459,2)+N($L459))</f>
        <v/>
      </c>
      <c r="AH459" s="268" t="str">
        <f aca="false">IF($AG459="","",MAX(0,ROUND($AG459-(N($Q459)+N($R459)+N($S459)),2)))</f>
        <v/>
      </c>
      <c r="AI459" s="268" t="str">
        <f aca="false">IF(OR(TRIM($B459&amp;$C459)="",NOT(ISNUMBER($D459))),"",SUMIFS($W$3:$W$1001,$AK$3:$AK$1001,$AK459,$D$3:$D$1001,"&lt;"&amp;$D459))</f>
        <v/>
      </c>
      <c r="AJ459" s="268" t="str">
        <f aca="false">IF(TRIM($B459&amp;$C459)="","",SUMIFS($W$3:$W$1001,$AK$3:$AK$1001,$AK459))</f>
        <v/>
      </c>
      <c r="AK459" s="270" t="str">
        <f aca="false">IF(TRIM($B459&amp;$C459)="","",TRIM($B459)&amp;"｜"&amp;TRIM($C459))</f>
        <v/>
      </c>
      <c r="AL459" s="268" t="str">
        <f aca="false">IF(TRIM($B459&amp;$C459)="","",MIN(N($O459),N($Q459)))</f>
        <v/>
      </c>
      <c r="AM459" s="271" t="str">
        <f aca="false">IF(ISNUMBER($D459),YEAR($D459),"")</f>
        <v/>
      </c>
      <c r="AN459" s="271" t="str">
        <f aca="false">IF(OR(TRIM($B459&amp;$C459)="",NOT(ISNUMBER($D459)),NOT(ISNUMBER($E459))),"",IF($E459&lt;$D459,"",IF(IF($AE459="半年付",2,IF($AE459="季度付",4,IF($AE459="月付",12,IF($AE459="半月付",24,1))))=1,1,MAX(1,ROUND(($E459-$D459+1)/365*IF($AE459="半年付",2,IF($AE459="季度付",4,IF($AE459="月付",12,IF($AE459="半月付",24,1)))),0)))))</f>
        <v/>
      </c>
      <c r="AO459" s="271" t="str">
        <f aca="true">IF($AN459="","",MIN($AN459,MAX(0,INT((TODAY()-付款宽限天数-$D459)/(($E459-$D459+1)/$AN459))+1)))</f>
        <v/>
      </c>
    </row>
    <row r="460" customFormat="false" ht="18" hidden="false" customHeight="false" outlineLevel="0" collapsed="false">
      <c r="F460" s="200" t="str">
        <f aca="true">IF(TRIM($B460&amp;$C460)="","",IF(OR(ISNUMBER(SEARCH("未",$A460)),ISNUMBER(SEARCH("送出",$A460)),AND(TRIM($A460)="",NOT(ISNUMBER($D460)),N($H460)=0)),"【合同未回】","")&amp;IF(NOT(ISNUMBER($E460)),IF(OR(ISNUMBER(SEARCH("未",$A460)),ISNUMBER(SEARCH("送出",$A460)),AND(TRIM($A460)="",NOT(ISNUMBER($D460)),N($H460)=0)),"","【未填合同期】"),IF($E460&lt;TODAY(),"【已到期】",IF($E460-TODAY()&lt;=提醒天数,"【即将到期，剩余"&amp;($E460-TODAY())&amp;"天】","【正常】")))&amp;IF(OR($AD460="安装免保",$AD460="技术免保",$AD460="质保期内"),"【"&amp;$AD460&amp;"】",""))</f>
        <v/>
      </c>
      <c r="K460" s="267" t="str">
        <f aca="false">IF(OR(N($H460)=0,N($I460)=0),"",ROUND(N($H460)*N($I460)*IF(N($J460)=0,1,N($J460)),2))</f>
        <v/>
      </c>
      <c r="M460" s="267" t="str">
        <f aca="false">IF(TRIM($B460&amp;$C460)="","",IF(AND(N($K460)=0,N($L460)=0),"",ROUND(N($K460)+N($L460),2)))</f>
        <v/>
      </c>
      <c r="S460" s="267"/>
      <c r="T460" s="268" t="str">
        <f aca="false">IF(TRIM($B460&amp;$C460)="","",IF(N($O460)=0,"",MAX(0,MIN(N($O460)-N($Q460),N($W460)))))</f>
        <v/>
      </c>
      <c r="U460" s="268" t="str">
        <f aca="false">IF(TRIM($B460&amp;$C460)="","",IF(N($Q460)&lt;=N($O460),"",N($Q460)-N($O460)))</f>
        <v/>
      </c>
      <c r="V460" s="268" t="str">
        <f aca="false">IF(OR(TRIM($B460&amp;$C460)="",$W460=""),"",MAX(0,N($W460))-N($T460))</f>
        <v/>
      </c>
      <c r="W460" s="268" t="str">
        <f aca="false">IF(TRIM($B460&amp;$C460)="","",IF(AND(N($M460)=0,N($Q460)+N($R460)+N($S460)=0),"",ROUND(N($M460)-N($Q460)-N($R460)-N($S460),2)))</f>
        <v/>
      </c>
      <c r="X460" s="269" t="str">
        <f aca="false">IF(TRIM($B460&amp;$C460)="","",IF(N($M460)=0,IF((N($Q460)+N($R460)+N($S460))=0,"—未填单价","未填单价，已收 "&amp;TEXT((N($Q460)+N($R460)+N($S460)),"#,##0.00")),IF(N($W460)&gt;0.005,"欠 "&amp;TEXT(N($W460),"#,##0.00")&amp;IF(N($T460)&gt;0,"（开票未到账 "&amp;TEXT(N($T460),"#,##0.00")&amp;"）","")&amp;IF(N($V460)&gt;0,"（未开票 "&amp;TEXT(N($V460),"#,##0.00")&amp;"）",""),IF(N($W460)&lt;-0.005,"多收 "&amp;TEXT(-N($W460),"#,##0.00"),"✔ 已结清")))&amp;IF(N($U460)&gt;0,"｜到账未开票 "&amp;TEXT(N($U460),"#,##0.00")&amp;"，待补票","")&amp;IF(N($R460)&gt;0,"｜收现 "&amp;TEXT(N($R460),"#,##0.00"),"")&amp;IF(N($S460)&gt;0,"｜收款不开票 "&amp;TEXT(N($S460),"#,##0.00"),""))</f>
        <v/>
      </c>
      <c r="Y460" s="312"/>
      <c r="AC460" s="267" t="str">
        <f aca="false">IF(OR(N($O460)=0,N($AB460)=0),"",ROUND(N($O460)/(1+N($AB460))*N($AB460),2))</f>
        <v/>
      </c>
      <c r="AD460" s="312"/>
      <c r="AE460" s="312"/>
      <c r="AF460" s="270" t="str">
        <f aca="false">IF($AN460="","",IF($AN460=1,IF($AO460&gt;=1,"一次性·已到收款期","一次性·未到期"),$AE460&amp;" 第"&amp;$AO460&amp;"/"&amp;$AN460&amp;"期"))</f>
        <v/>
      </c>
      <c r="AG460" s="268" t="str">
        <f aca="false">IF(OR($AN460="",N($M460)=0),"",ROUND(N($K460)*$AO460/$AN460,2)+N($L460))</f>
        <v/>
      </c>
      <c r="AH460" s="268" t="str">
        <f aca="false">IF($AG460="","",MAX(0,ROUND($AG460-(N($Q460)+N($R460)+N($S460)),2)))</f>
        <v/>
      </c>
      <c r="AI460" s="268" t="str">
        <f aca="false">IF(OR(TRIM($B460&amp;$C460)="",NOT(ISNUMBER($D460))),"",SUMIFS($W$3:$W$1001,$AK$3:$AK$1001,$AK460,$D$3:$D$1001,"&lt;"&amp;$D460))</f>
        <v/>
      </c>
      <c r="AJ460" s="268" t="str">
        <f aca="false">IF(TRIM($B460&amp;$C460)="","",SUMIFS($W$3:$W$1001,$AK$3:$AK$1001,$AK460))</f>
        <v/>
      </c>
      <c r="AK460" s="270" t="str">
        <f aca="false">IF(TRIM($B460&amp;$C460)="","",TRIM($B460)&amp;"｜"&amp;TRIM($C460))</f>
        <v/>
      </c>
      <c r="AL460" s="268" t="str">
        <f aca="false">IF(TRIM($B460&amp;$C460)="","",MIN(N($O460),N($Q460)))</f>
        <v/>
      </c>
      <c r="AM460" s="271" t="str">
        <f aca="false">IF(ISNUMBER($D460),YEAR($D460),"")</f>
        <v/>
      </c>
      <c r="AN460" s="271" t="str">
        <f aca="false">IF(OR(TRIM($B460&amp;$C460)="",NOT(ISNUMBER($D460)),NOT(ISNUMBER($E460))),"",IF($E460&lt;$D460,"",IF(IF($AE460="半年付",2,IF($AE460="季度付",4,IF($AE460="月付",12,IF($AE460="半月付",24,1))))=1,1,MAX(1,ROUND(($E460-$D460+1)/365*IF($AE460="半年付",2,IF($AE460="季度付",4,IF($AE460="月付",12,IF($AE460="半月付",24,1)))),0)))))</f>
        <v/>
      </c>
      <c r="AO460" s="271" t="str">
        <f aca="true">IF($AN460="","",MIN($AN460,MAX(0,INT((TODAY()-付款宽限天数-$D460)/(($E460-$D460+1)/$AN460))+1)))</f>
        <v/>
      </c>
    </row>
    <row r="461" customFormat="false" ht="18" hidden="false" customHeight="false" outlineLevel="0" collapsed="false">
      <c r="F461" s="200" t="str">
        <f aca="true">IF(TRIM($B461&amp;$C461)="","",IF(OR(ISNUMBER(SEARCH("未",$A461)),ISNUMBER(SEARCH("送出",$A461)),AND(TRIM($A461)="",NOT(ISNUMBER($D461)),N($H461)=0)),"【合同未回】","")&amp;IF(NOT(ISNUMBER($E461)),IF(OR(ISNUMBER(SEARCH("未",$A461)),ISNUMBER(SEARCH("送出",$A461)),AND(TRIM($A461)="",NOT(ISNUMBER($D461)),N($H461)=0)),"","【未填合同期】"),IF($E461&lt;TODAY(),"【已到期】",IF($E461-TODAY()&lt;=提醒天数,"【即将到期，剩余"&amp;($E461-TODAY())&amp;"天】","【正常】")))&amp;IF(OR($AD461="安装免保",$AD461="技术免保",$AD461="质保期内"),"【"&amp;$AD461&amp;"】",""))</f>
        <v/>
      </c>
      <c r="K461" s="267" t="str">
        <f aca="false">IF(OR(N($H461)=0,N($I461)=0),"",ROUND(N($H461)*N($I461)*IF(N($J461)=0,1,N($J461)),2))</f>
        <v/>
      </c>
      <c r="M461" s="267" t="str">
        <f aca="false">IF(TRIM($B461&amp;$C461)="","",IF(AND(N($K461)=0,N($L461)=0),"",ROUND(N($K461)+N($L461),2)))</f>
        <v/>
      </c>
      <c r="S461" s="267"/>
      <c r="T461" s="268" t="str">
        <f aca="false">IF(TRIM($B461&amp;$C461)="","",IF(N($O461)=0,"",MAX(0,MIN(N($O461)-N($Q461),N($W461)))))</f>
        <v/>
      </c>
      <c r="U461" s="268" t="str">
        <f aca="false">IF(TRIM($B461&amp;$C461)="","",IF(N($Q461)&lt;=N($O461),"",N($Q461)-N($O461)))</f>
        <v/>
      </c>
      <c r="V461" s="268" t="str">
        <f aca="false">IF(OR(TRIM($B461&amp;$C461)="",$W461=""),"",MAX(0,N($W461))-N($T461))</f>
        <v/>
      </c>
      <c r="W461" s="268" t="str">
        <f aca="false">IF(TRIM($B461&amp;$C461)="","",IF(AND(N($M461)=0,N($Q461)+N($R461)+N($S461)=0),"",ROUND(N($M461)-N($Q461)-N($R461)-N($S461),2)))</f>
        <v/>
      </c>
      <c r="X461" s="269" t="str">
        <f aca="false">IF(TRIM($B461&amp;$C461)="","",IF(N($M461)=0,IF((N($Q461)+N($R461)+N($S461))=0,"—未填单价","未填单价，已收 "&amp;TEXT((N($Q461)+N($R461)+N($S461)),"#,##0.00")),IF(N($W461)&gt;0.005,"欠 "&amp;TEXT(N($W461),"#,##0.00")&amp;IF(N($T461)&gt;0,"（开票未到账 "&amp;TEXT(N($T461),"#,##0.00")&amp;"）","")&amp;IF(N($V461)&gt;0,"（未开票 "&amp;TEXT(N($V461),"#,##0.00")&amp;"）",""),IF(N($W461)&lt;-0.005,"多收 "&amp;TEXT(-N($W461),"#,##0.00"),"✔ 已结清")))&amp;IF(N($U461)&gt;0,"｜到账未开票 "&amp;TEXT(N($U461),"#,##0.00")&amp;"，待补票","")&amp;IF(N($R461)&gt;0,"｜收现 "&amp;TEXT(N($R461),"#,##0.00"),"")&amp;IF(N($S461)&gt;0,"｜收款不开票 "&amp;TEXT(N($S461),"#,##0.00"),""))</f>
        <v/>
      </c>
      <c r="Y461" s="312"/>
      <c r="AC461" s="267" t="str">
        <f aca="false">IF(OR(N($O461)=0,N($AB461)=0),"",ROUND(N($O461)/(1+N($AB461))*N($AB461),2))</f>
        <v/>
      </c>
      <c r="AD461" s="312"/>
      <c r="AE461" s="312"/>
      <c r="AF461" s="270" t="str">
        <f aca="false">IF($AN461="","",IF($AN461=1,IF($AO461&gt;=1,"一次性·已到收款期","一次性·未到期"),$AE461&amp;" 第"&amp;$AO461&amp;"/"&amp;$AN461&amp;"期"))</f>
        <v/>
      </c>
      <c r="AG461" s="268" t="str">
        <f aca="false">IF(OR($AN461="",N($M461)=0),"",ROUND(N($K461)*$AO461/$AN461,2)+N($L461))</f>
        <v/>
      </c>
      <c r="AH461" s="268" t="str">
        <f aca="false">IF($AG461="","",MAX(0,ROUND($AG461-(N($Q461)+N($R461)+N($S461)),2)))</f>
        <v/>
      </c>
      <c r="AI461" s="268" t="str">
        <f aca="false">IF(OR(TRIM($B461&amp;$C461)="",NOT(ISNUMBER($D461))),"",SUMIFS($W$3:$W$1001,$AK$3:$AK$1001,$AK461,$D$3:$D$1001,"&lt;"&amp;$D461))</f>
        <v/>
      </c>
      <c r="AJ461" s="268" t="str">
        <f aca="false">IF(TRIM($B461&amp;$C461)="","",SUMIFS($W$3:$W$1001,$AK$3:$AK$1001,$AK461))</f>
        <v/>
      </c>
      <c r="AK461" s="270" t="str">
        <f aca="false">IF(TRIM($B461&amp;$C461)="","",TRIM($B461)&amp;"｜"&amp;TRIM($C461))</f>
        <v/>
      </c>
      <c r="AL461" s="268" t="str">
        <f aca="false">IF(TRIM($B461&amp;$C461)="","",MIN(N($O461),N($Q461)))</f>
        <v/>
      </c>
      <c r="AM461" s="271" t="str">
        <f aca="false">IF(ISNUMBER($D461),YEAR($D461),"")</f>
        <v/>
      </c>
      <c r="AN461" s="271" t="str">
        <f aca="false">IF(OR(TRIM($B461&amp;$C461)="",NOT(ISNUMBER($D461)),NOT(ISNUMBER($E461))),"",IF($E461&lt;$D461,"",IF(IF($AE461="半年付",2,IF($AE461="季度付",4,IF($AE461="月付",12,IF($AE461="半月付",24,1))))=1,1,MAX(1,ROUND(($E461-$D461+1)/365*IF($AE461="半年付",2,IF($AE461="季度付",4,IF($AE461="月付",12,IF($AE461="半月付",24,1)))),0)))))</f>
        <v/>
      </c>
      <c r="AO461" s="271" t="str">
        <f aca="true">IF($AN461="","",MIN($AN461,MAX(0,INT((TODAY()-付款宽限天数-$D461)/(($E461-$D461+1)/$AN461))+1)))</f>
        <v/>
      </c>
    </row>
    <row r="462" customFormat="false" ht="18" hidden="false" customHeight="false" outlineLevel="0" collapsed="false">
      <c r="F462" s="200" t="str">
        <f aca="true">IF(TRIM($B462&amp;$C462)="","",IF(OR(ISNUMBER(SEARCH("未",$A462)),ISNUMBER(SEARCH("送出",$A462)),AND(TRIM($A462)="",NOT(ISNUMBER($D462)),N($H462)=0)),"【合同未回】","")&amp;IF(NOT(ISNUMBER($E462)),IF(OR(ISNUMBER(SEARCH("未",$A462)),ISNUMBER(SEARCH("送出",$A462)),AND(TRIM($A462)="",NOT(ISNUMBER($D462)),N($H462)=0)),"","【未填合同期】"),IF($E462&lt;TODAY(),"【已到期】",IF($E462-TODAY()&lt;=提醒天数,"【即将到期，剩余"&amp;($E462-TODAY())&amp;"天】","【正常】")))&amp;IF(OR($AD462="安装免保",$AD462="技术免保",$AD462="质保期内"),"【"&amp;$AD462&amp;"】",""))</f>
        <v/>
      </c>
      <c r="K462" s="267" t="str">
        <f aca="false">IF(OR(N($H462)=0,N($I462)=0),"",ROUND(N($H462)*N($I462)*IF(N($J462)=0,1,N($J462)),2))</f>
        <v/>
      </c>
      <c r="M462" s="267" t="str">
        <f aca="false">IF(TRIM($B462&amp;$C462)="","",IF(AND(N($K462)=0,N($L462)=0),"",ROUND(N($K462)+N($L462),2)))</f>
        <v/>
      </c>
      <c r="S462" s="267"/>
      <c r="T462" s="268" t="str">
        <f aca="false">IF(TRIM($B462&amp;$C462)="","",IF(N($O462)=0,"",MAX(0,MIN(N($O462)-N($Q462),N($W462)))))</f>
        <v/>
      </c>
      <c r="U462" s="268" t="str">
        <f aca="false">IF(TRIM($B462&amp;$C462)="","",IF(N($Q462)&lt;=N($O462),"",N($Q462)-N($O462)))</f>
        <v/>
      </c>
      <c r="V462" s="268" t="str">
        <f aca="false">IF(OR(TRIM($B462&amp;$C462)="",$W462=""),"",MAX(0,N($W462))-N($T462))</f>
        <v/>
      </c>
      <c r="W462" s="268" t="str">
        <f aca="false">IF(TRIM($B462&amp;$C462)="","",IF(AND(N($M462)=0,N($Q462)+N($R462)+N($S462)=0),"",ROUND(N($M462)-N($Q462)-N($R462)-N($S462),2)))</f>
        <v/>
      </c>
      <c r="X462" s="269" t="str">
        <f aca="false">IF(TRIM($B462&amp;$C462)="","",IF(N($M462)=0,IF((N($Q462)+N($R462)+N($S462))=0,"—未填单价","未填单价，已收 "&amp;TEXT((N($Q462)+N($R462)+N($S462)),"#,##0.00")),IF(N($W462)&gt;0.005,"欠 "&amp;TEXT(N($W462),"#,##0.00")&amp;IF(N($T462)&gt;0,"（开票未到账 "&amp;TEXT(N($T462),"#,##0.00")&amp;"）","")&amp;IF(N($V462)&gt;0,"（未开票 "&amp;TEXT(N($V462),"#,##0.00")&amp;"）",""),IF(N($W462)&lt;-0.005,"多收 "&amp;TEXT(-N($W462),"#,##0.00"),"✔ 已结清")))&amp;IF(N($U462)&gt;0,"｜到账未开票 "&amp;TEXT(N($U462),"#,##0.00")&amp;"，待补票","")&amp;IF(N($R462)&gt;0,"｜收现 "&amp;TEXT(N($R462),"#,##0.00"),"")&amp;IF(N($S462)&gt;0,"｜收款不开票 "&amp;TEXT(N($S462),"#,##0.00"),""))</f>
        <v/>
      </c>
      <c r="Y462" s="312"/>
      <c r="AC462" s="267" t="str">
        <f aca="false">IF(OR(N($O462)=0,N($AB462)=0),"",ROUND(N($O462)/(1+N($AB462))*N($AB462),2))</f>
        <v/>
      </c>
      <c r="AD462" s="312"/>
      <c r="AE462" s="312"/>
      <c r="AF462" s="270" t="str">
        <f aca="false">IF($AN462="","",IF($AN462=1,IF($AO462&gt;=1,"一次性·已到收款期","一次性·未到期"),$AE462&amp;" 第"&amp;$AO462&amp;"/"&amp;$AN462&amp;"期"))</f>
        <v/>
      </c>
      <c r="AG462" s="268" t="str">
        <f aca="false">IF(OR($AN462="",N($M462)=0),"",ROUND(N($K462)*$AO462/$AN462,2)+N($L462))</f>
        <v/>
      </c>
      <c r="AH462" s="268" t="str">
        <f aca="false">IF($AG462="","",MAX(0,ROUND($AG462-(N($Q462)+N($R462)+N($S462)),2)))</f>
        <v/>
      </c>
      <c r="AI462" s="268" t="str">
        <f aca="false">IF(OR(TRIM($B462&amp;$C462)="",NOT(ISNUMBER($D462))),"",SUMIFS($W$3:$W$1001,$AK$3:$AK$1001,$AK462,$D$3:$D$1001,"&lt;"&amp;$D462))</f>
        <v/>
      </c>
      <c r="AJ462" s="268" t="str">
        <f aca="false">IF(TRIM($B462&amp;$C462)="","",SUMIFS($W$3:$W$1001,$AK$3:$AK$1001,$AK462))</f>
        <v/>
      </c>
      <c r="AK462" s="270" t="str">
        <f aca="false">IF(TRIM($B462&amp;$C462)="","",TRIM($B462)&amp;"｜"&amp;TRIM($C462))</f>
        <v/>
      </c>
      <c r="AL462" s="268" t="str">
        <f aca="false">IF(TRIM($B462&amp;$C462)="","",MIN(N($O462),N($Q462)))</f>
        <v/>
      </c>
      <c r="AM462" s="271" t="str">
        <f aca="false">IF(ISNUMBER($D462),YEAR($D462),"")</f>
        <v/>
      </c>
      <c r="AN462" s="271" t="str">
        <f aca="false">IF(OR(TRIM($B462&amp;$C462)="",NOT(ISNUMBER($D462)),NOT(ISNUMBER($E462))),"",IF($E462&lt;$D462,"",IF(IF($AE462="半年付",2,IF($AE462="季度付",4,IF($AE462="月付",12,IF($AE462="半月付",24,1))))=1,1,MAX(1,ROUND(($E462-$D462+1)/365*IF($AE462="半年付",2,IF($AE462="季度付",4,IF($AE462="月付",12,IF($AE462="半月付",24,1)))),0)))))</f>
        <v/>
      </c>
      <c r="AO462" s="271" t="str">
        <f aca="true">IF($AN462="","",MIN($AN462,MAX(0,INT((TODAY()-付款宽限天数-$D462)/(($E462-$D462+1)/$AN462))+1)))</f>
        <v/>
      </c>
    </row>
    <row r="463" customFormat="false" ht="18" hidden="false" customHeight="false" outlineLevel="0" collapsed="false">
      <c r="F463" s="200" t="str">
        <f aca="true">IF(TRIM($B463&amp;$C463)="","",IF(OR(ISNUMBER(SEARCH("未",$A463)),ISNUMBER(SEARCH("送出",$A463)),AND(TRIM($A463)="",NOT(ISNUMBER($D463)),N($H463)=0)),"【合同未回】","")&amp;IF(NOT(ISNUMBER($E463)),IF(OR(ISNUMBER(SEARCH("未",$A463)),ISNUMBER(SEARCH("送出",$A463)),AND(TRIM($A463)="",NOT(ISNUMBER($D463)),N($H463)=0)),"","【未填合同期】"),IF($E463&lt;TODAY(),"【已到期】",IF($E463-TODAY()&lt;=提醒天数,"【即将到期，剩余"&amp;($E463-TODAY())&amp;"天】","【正常】")))&amp;IF(OR($AD463="安装免保",$AD463="技术免保",$AD463="质保期内"),"【"&amp;$AD463&amp;"】",""))</f>
        <v/>
      </c>
      <c r="K463" s="267" t="str">
        <f aca="false">IF(OR(N($H463)=0,N($I463)=0),"",ROUND(N($H463)*N($I463)*IF(N($J463)=0,1,N($J463)),2))</f>
        <v/>
      </c>
      <c r="M463" s="267" t="str">
        <f aca="false">IF(TRIM($B463&amp;$C463)="","",IF(AND(N($K463)=0,N($L463)=0),"",ROUND(N($K463)+N($L463),2)))</f>
        <v/>
      </c>
      <c r="S463" s="267"/>
      <c r="T463" s="268" t="str">
        <f aca="false">IF(TRIM($B463&amp;$C463)="","",IF(N($O463)=0,"",MAX(0,MIN(N($O463)-N($Q463),N($W463)))))</f>
        <v/>
      </c>
      <c r="U463" s="268" t="str">
        <f aca="false">IF(TRIM($B463&amp;$C463)="","",IF(N($Q463)&lt;=N($O463),"",N($Q463)-N($O463)))</f>
        <v/>
      </c>
      <c r="V463" s="268" t="str">
        <f aca="false">IF(OR(TRIM($B463&amp;$C463)="",$W463=""),"",MAX(0,N($W463))-N($T463))</f>
        <v/>
      </c>
      <c r="W463" s="268" t="str">
        <f aca="false">IF(TRIM($B463&amp;$C463)="","",IF(AND(N($M463)=0,N($Q463)+N($R463)+N($S463)=0),"",ROUND(N($M463)-N($Q463)-N($R463)-N($S463),2)))</f>
        <v/>
      </c>
      <c r="X463" s="269" t="str">
        <f aca="false">IF(TRIM($B463&amp;$C463)="","",IF(N($M463)=0,IF((N($Q463)+N($R463)+N($S463))=0,"—未填单价","未填单价，已收 "&amp;TEXT((N($Q463)+N($R463)+N($S463)),"#,##0.00")),IF(N($W463)&gt;0.005,"欠 "&amp;TEXT(N($W463),"#,##0.00")&amp;IF(N($T463)&gt;0,"（开票未到账 "&amp;TEXT(N($T463),"#,##0.00")&amp;"）","")&amp;IF(N($V463)&gt;0,"（未开票 "&amp;TEXT(N($V463),"#,##0.00")&amp;"）",""),IF(N($W463)&lt;-0.005,"多收 "&amp;TEXT(-N($W463),"#,##0.00"),"✔ 已结清")))&amp;IF(N($U463)&gt;0,"｜到账未开票 "&amp;TEXT(N($U463),"#,##0.00")&amp;"，待补票","")&amp;IF(N($R463)&gt;0,"｜收现 "&amp;TEXT(N($R463),"#,##0.00"),"")&amp;IF(N($S463)&gt;0,"｜收款不开票 "&amp;TEXT(N($S463),"#,##0.00"),""))</f>
        <v/>
      </c>
      <c r="Y463" s="312"/>
      <c r="AC463" s="267" t="str">
        <f aca="false">IF(OR(N($O463)=0,N($AB463)=0),"",ROUND(N($O463)/(1+N($AB463))*N($AB463),2))</f>
        <v/>
      </c>
      <c r="AD463" s="312"/>
      <c r="AE463" s="312"/>
      <c r="AF463" s="270" t="str">
        <f aca="false">IF($AN463="","",IF($AN463=1,IF($AO463&gt;=1,"一次性·已到收款期","一次性·未到期"),$AE463&amp;" 第"&amp;$AO463&amp;"/"&amp;$AN463&amp;"期"))</f>
        <v/>
      </c>
      <c r="AG463" s="268" t="str">
        <f aca="false">IF(OR($AN463="",N($M463)=0),"",ROUND(N($K463)*$AO463/$AN463,2)+N($L463))</f>
        <v/>
      </c>
      <c r="AH463" s="268" t="str">
        <f aca="false">IF($AG463="","",MAX(0,ROUND($AG463-(N($Q463)+N($R463)+N($S463)),2)))</f>
        <v/>
      </c>
      <c r="AI463" s="268" t="str">
        <f aca="false">IF(OR(TRIM($B463&amp;$C463)="",NOT(ISNUMBER($D463))),"",SUMIFS($W$3:$W$1001,$AK$3:$AK$1001,$AK463,$D$3:$D$1001,"&lt;"&amp;$D463))</f>
        <v/>
      </c>
      <c r="AJ463" s="268" t="str">
        <f aca="false">IF(TRIM($B463&amp;$C463)="","",SUMIFS($W$3:$W$1001,$AK$3:$AK$1001,$AK463))</f>
        <v/>
      </c>
      <c r="AK463" s="270" t="str">
        <f aca="false">IF(TRIM($B463&amp;$C463)="","",TRIM($B463)&amp;"｜"&amp;TRIM($C463))</f>
        <v/>
      </c>
      <c r="AL463" s="268" t="str">
        <f aca="false">IF(TRIM($B463&amp;$C463)="","",MIN(N($O463),N($Q463)))</f>
        <v/>
      </c>
      <c r="AM463" s="271" t="str">
        <f aca="false">IF(ISNUMBER($D463),YEAR($D463),"")</f>
        <v/>
      </c>
      <c r="AN463" s="271" t="str">
        <f aca="false">IF(OR(TRIM($B463&amp;$C463)="",NOT(ISNUMBER($D463)),NOT(ISNUMBER($E463))),"",IF($E463&lt;$D463,"",IF(IF($AE463="半年付",2,IF($AE463="季度付",4,IF($AE463="月付",12,IF($AE463="半月付",24,1))))=1,1,MAX(1,ROUND(($E463-$D463+1)/365*IF($AE463="半年付",2,IF($AE463="季度付",4,IF($AE463="月付",12,IF($AE463="半月付",24,1)))),0)))))</f>
        <v/>
      </c>
      <c r="AO463" s="271" t="str">
        <f aca="true">IF($AN463="","",MIN($AN463,MAX(0,INT((TODAY()-付款宽限天数-$D463)/(($E463-$D463+1)/$AN463))+1)))</f>
        <v/>
      </c>
    </row>
    <row r="464" customFormat="false" ht="18" hidden="false" customHeight="false" outlineLevel="0" collapsed="false">
      <c r="F464" s="200" t="str">
        <f aca="true">IF(TRIM($B464&amp;$C464)="","",IF(OR(ISNUMBER(SEARCH("未",$A464)),ISNUMBER(SEARCH("送出",$A464)),AND(TRIM($A464)="",NOT(ISNUMBER($D464)),N($H464)=0)),"【合同未回】","")&amp;IF(NOT(ISNUMBER($E464)),IF(OR(ISNUMBER(SEARCH("未",$A464)),ISNUMBER(SEARCH("送出",$A464)),AND(TRIM($A464)="",NOT(ISNUMBER($D464)),N($H464)=0)),"","【未填合同期】"),IF($E464&lt;TODAY(),"【已到期】",IF($E464-TODAY()&lt;=提醒天数,"【即将到期，剩余"&amp;($E464-TODAY())&amp;"天】","【正常】")))&amp;IF(OR($AD464="安装免保",$AD464="技术免保",$AD464="质保期内"),"【"&amp;$AD464&amp;"】",""))</f>
        <v/>
      </c>
      <c r="K464" s="267" t="str">
        <f aca="false">IF(OR(N($H464)=0,N($I464)=0),"",ROUND(N($H464)*N($I464)*IF(N($J464)=0,1,N($J464)),2))</f>
        <v/>
      </c>
      <c r="M464" s="267" t="str">
        <f aca="false">IF(TRIM($B464&amp;$C464)="","",IF(AND(N($K464)=0,N($L464)=0),"",ROUND(N($K464)+N($L464),2)))</f>
        <v/>
      </c>
      <c r="S464" s="267"/>
      <c r="T464" s="268" t="str">
        <f aca="false">IF(TRIM($B464&amp;$C464)="","",IF(N($O464)=0,"",MAX(0,MIN(N($O464)-N($Q464),N($W464)))))</f>
        <v/>
      </c>
      <c r="U464" s="268" t="str">
        <f aca="false">IF(TRIM($B464&amp;$C464)="","",IF(N($Q464)&lt;=N($O464),"",N($Q464)-N($O464)))</f>
        <v/>
      </c>
      <c r="V464" s="268" t="str">
        <f aca="false">IF(OR(TRIM($B464&amp;$C464)="",$W464=""),"",MAX(0,N($W464))-N($T464))</f>
        <v/>
      </c>
      <c r="W464" s="268" t="str">
        <f aca="false">IF(TRIM($B464&amp;$C464)="","",IF(AND(N($M464)=0,N($Q464)+N($R464)+N($S464)=0),"",ROUND(N($M464)-N($Q464)-N($R464)-N($S464),2)))</f>
        <v/>
      </c>
      <c r="X464" s="269" t="str">
        <f aca="false">IF(TRIM($B464&amp;$C464)="","",IF(N($M464)=0,IF((N($Q464)+N($R464)+N($S464))=0,"—未填单价","未填单价，已收 "&amp;TEXT((N($Q464)+N($R464)+N($S464)),"#,##0.00")),IF(N($W464)&gt;0.005,"欠 "&amp;TEXT(N($W464),"#,##0.00")&amp;IF(N($T464)&gt;0,"（开票未到账 "&amp;TEXT(N($T464),"#,##0.00")&amp;"）","")&amp;IF(N($V464)&gt;0,"（未开票 "&amp;TEXT(N($V464),"#,##0.00")&amp;"）",""),IF(N($W464)&lt;-0.005,"多收 "&amp;TEXT(-N($W464),"#,##0.00"),"✔ 已结清")))&amp;IF(N($U464)&gt;0,"｜到账未开票 "&amp;TEXT(N($U464),"#,##0.00")&amp;"，待补票","")&amp;IF(N($R464)&gt;0,"｜收现 "&amp;TEXT(N($R464),"#,##0.00"),"")&amp;IF(N($S464)&gt;0,"｜收款不开票 "&amp;TEXT(N($S464),"#,##0.00"),""))</f>
        <v/>
      </c>
      <c r="Y464" s="312"/>
      <c r="AC464" s="267" t="str">
        <f aca="false">IF(OR(N($O464)=0,N($AB464)=0),"",ROUND(N($O464)/(1+N($AB464))*N($AB464),2))</f>
        <v/>
      </c>
      <c r="AD464" s="312"/>
      <c r="AE464" s="312"/>
      <c r="AF464" s="270" t="str">
        <f aca="false">IF($AN464="","",IF($AN464=1,IF($AO464&gt;=1,"一次性·已到收款期","一次性·未到期"),$AE464&amp;" 第"&amp;$AO464&amp;"/"&amp;$AN464&amp;"期"))</f>
        <v/>
      </c>
      <c r="AG464" s="268" t="str">
        <f aca="false">IF(OR($AN464="",N($M464)=0),"",ROUND(N($K464)*$AO464/$AN464,2)+N($L464))</f>
        <v/>
      </c>
      <c r="AH464" s="268" t="str">
        <f aca="false">IF($AG464="","",MAX(0,ROUND($AG464-(N($Q464)+N($R464)+N($S464)),2)))</f>
        <v/>
      </c>
      <c r="AI464" s="268" t="str">
        <f aca="false">IF(OR(TRIM($B464&amp;$C464)="",NOT(ISNUMBER($D464))),"",SUMIFS($W$3:$W$1001,$AK$3:$AK$1001,$AK464,$D$3:$D$1001,"&lt;"&amp;$D464))</f>
        <v/>
      </c>
      <c r="AJ464" s="268" t="str">
        <f aca="false">IF(TRIM($B464&amp;$C464)="","",SUMIFS($W$3:$W$1001,$AK$3:$AK$1001,$AK464))</f>
        <v/>
      </c>
      <c r="AK464" s="270" t="str">
        <f aca="false">IF(TRIM($B464&amp;$C464)="","",TRIM($B464)&amp;"｜"&amp;TRIM($C464))</f>
        <v/>
      </c>
      <c r="AL464" s="268" t="str">
        <f aca="false">IF(TRIM($B464&amp;$C464)="","",MIN(N($O464),N($Q464)))</f>
        <v/>
      </c>
      <c r="AM464" s="271" t="str">
        <f aca="false">IF(ISNUMBER($D464),YEAR($D464),"")</f>
        <v/>
      </c>
      <c r="AN464" s="271" t="str">
        <f aca="false">IF(OR(TRIM($B464&amp;$C464)="",NOT(ISNUMBER($D464)),NOT(ISNUMBER($E464))),"",IF($E464&lt;$D464,"",IF(IF($AE464="半年付",2,IF($AE464="季度付",4,IF($AE464="月付",12,IF($AE464="半月付",24,1))))=1,1,MAX(1,ROUND(($E464-$D464+1)/365*IF($AE464="半年付",2,IF($AE464="季度付",4,IF($AE464="月付",12,IF($AE464="半月付",24,1)))),0)))))</f>
        <v/>
      </c>
      <c r="AO464" s="271" t="str">
        <f aca="true">IF($AN464="","",MIN($AN464,MAX(0,INT((TODAY()-付款宽限天数-$D464)/(($E464-$D464+1)/$AN464))+1)))</f>
        <v/>
      </c>
    </row>
    <row r="465" customFormat="false" ht="18" hidden="false" customHeight="false" outlineLevel="0" collapsed="false">
      <c r="F465" s="200" t="str">
        <f aca="true">IF(TRIM($B465&amp;$C465)="","",IF(OR(ISNUMBER(SEARCH("未",$A465)),ISNUMBER(SEARCH("送出",$A465)),AND(TRIM($A465)="",NOT(ISNUMBER($D465)),N($H465)=0)),"【合同未回】","")&amp;IF(NOT(ISNUMBER($E465)),IF(OR(ISNUMBER(SEARCH("未",$A465)),ISNUMBER(SEARCH("送出",$A465)),AND(TRIM($A465)="",NOT(ISNUMBER($D465)),N($H465)=0)),"","【未填合同期】"),IF($E465&lt;TODAY(),"【已到期】",IF($E465-TODAY()&lt;=提醒天数,"【即将到期，剩余"&amp;($E465-TODAY())&amp;"天】","【正常】")))&amp;IF(OR($AD465="安装免保",$AD465="技术免保",$AD465="质保期内"),"【"&amp;$AD465&amp;"】",""))</f>
        <v/>
      </c>
      <c r="K465" s="267" t="str">
        <f aca="false">IF(OR(N($H465)=0,N($I465)=0),"",ROUND(N($H465)*N($I465)*IF(N($J465)=0,1,N($J465)),2))</f>
        <v/>
      </c>
      <c r="M465" s="267" t="str">
        <f aca="false">IF(TRIM($B465&amp;$C465)="","",IF(AND(N($K465)=0,N($L465)=0),"",ROUND(N($K465)+N($L465),2)))</f>
        <v/>
      </c>
      <c r="S465" s="267"/>
      <c r="T465" s="268" t="str">
        <f aca="false">IF(TRIM($B465&amp;$C465)="","",IF(N($O465)=0,"",MAX(0,MIN(N($O465)-N($Q465),N($W465)))))</f>
        <v/>
      </c>
      <c r="U465" s="268" t="str">
        <f aca="false">IF(TRIM($B465&amp;$C465)="","",IF(N($Q465)&lt;=N($O465),"",N($Q465)-N($O465)))</f>
        <v/>
      </c>
      <c r="V465" s="268" t="str">
        <f aca="false">IF(OR(TRIM($B465&amp;$C465)="",$W465=""),"",MAX(0,N($W465))-N($T465))</f>
        <v/>
      </c>
      <c r="W465" s="268" t="str">
        <f aca="false">IF(TRIM($B465&amp;$C465)="","",IF(AND(N($M465)=0,N($Q465)+N($R465)+N($S465)=0),"",ROUND(N($M465)-N($Q465)-N($R465)-N($S465),2)))</f>
        <v/>
      </c>
      <c r="X465" s="269" t="str">
        <f aca="false">IF(TRIM($B465&amp;$C465)="","",IF(N($M465)=0,IF((N($Q465)+N($R465)+N($S465))=0,"—未填单价","未填单价，已收 "&amp;TEXT((N($Q465)+N($R465)+N($S465)),"#,##0.00")),IF(N($W465)&gt;0.005,"欠 "&amp;TEXT(N($W465),"#,##0.00")&amp;IF(N($T465)&gt;0,"（开票未到账 "&amp;TEXT(N($T465),"#,##0.00")&amp;"）","")&amp;IF(N($V465)&gt;0,"（未开票 "&amp;TEXT(N($V465),"#,##0.00")&amp;"）",""),IF(N($W465)&lt;-0.005,"多收 "&amp;TEXT(-N($W465),"#,##0.00"),"✔ 已结清")))&amp;IF(N($U465)&gt;0,"｜到账未开票 "&amp;TEXT(N($U465),"#,##0.00")&amp;"，待补票","")&amp;IF(N($R465)&gt;0,"｜收现 "&amp;TEXT(N($R465),"#,##0.00"),"")&amp;IF(N($S465)&gt;0,"｜收款不开票 "&amp;TEXT(N($S465),"#,##0.00"),""))</f>
        <v/>
      </c>
      <c r="Y465" s="312"/>
      <c r="AC465" s="267" t="str">
        <f aca="false">IF(OR(N($O465)=0,N($AB465)=0),"",ROUND(N($O465)/(1+N($AB465))*N($AB465),2))</f>
        <v/>
      </c>
      <c r="AD465" s="312"/>
      <c r="AE465" s="312"/>
      <c r="AF465" s="270" t="str">
        <f aca="false">IF($AN465="","",IF($AN465=1,IF($AO465&gt;=1,"一次性·已到收款期","一次性·未到期"),$AE465&amp;" 第"&amp;$AO465&amp;"/"&amp;$AN465&amp;"期"))</f>
        <v/>
      </c>
      <c r="AG465" s="268" t="str">
        <f aca="false">IF(OR($AN465="",N($M465)=0),"",ROUND(N($K465)*$AO465/$AN465,2)+N($L465))</f>
        <v/>
      </c>
      <c r="AH465" s="268" t="str">
        <f aca="false">IF($AG465="","",MAX(0,ROUND($AG465-(N($Q465)+N($R465)+N($S465)),2)))</f>
        <v/>
      </c>
      <c r="AI465" s="268" t="str">
        <f aca="false">IF(OR(TRIM($B465&amp;$C465)="",NOT(ISNUMBER($D465))),"",SUMIFS($W$3:$W$1001,$AK$3:$AK$1001,$AK465,$D$3:$D$1001,"&lt;"&amp;$D465))</f>
        <v/>
      </c>
      <c r="AJ465" s="268" t="str">
        <f aca="false">IF(TRIM($B465&amp;$C465)="","",SUMIFS($W$3:$W$1001,$AK$3:$AK$1001,$AK465))</f>
        <v/>
      </c>
      <c r="AK465" s="270" t="str">
        <f aca="false">IF(TRIM($B465&amp;$C465)="","",TRIM($B465)&amp;"｜"&amp;TRIM($C465))</f>
        <v/>
      </c>
      <c r="AL465" s="268" t="str">
        <f aca="false">IF(TRIM($B465&amp;$C465)="","",MIN(N($O465),N($Q465)))</f>
        <v/>
      </c>
      <c r="AM465" s="271" t="str">
        <f aca="false">IF(ISNUMBER($D465),YEAR($D465),"")</f>
        <v/>
      </c>
      <c r="AN465" s="271" t="str">
        <f aca="false">IF(OR(TRIM($B465&amp;$C465)="",NOT(ISNUMBER($D465)),NOT(ISNUMBER($E465))),"",IF($E465&lt;$D465,"",IF(IF($AE465="半年付",2,IF($AE465="季度付",4,IF($AE465="月付",12,IF($AE465="半月付",24,1))))=1,1,MAX(1,ROUND(($E465-$D465+1)/365*IF($AE465="半年付",2,IF($AE465="季度付",4,IF($AE465="月付",12,IF($AE465="半月付",24,1)))),0)))))</f>
        <v/>
      </c>
      <c r="AO465" s="271" t="str">
        <f aca="true">IF($AN465="","",MIN($AN465,MAX(0,INT((TODAY()-付款宽限天数-$D465)/(($E465-$D465+1)/$AN465))+1)))</f>
        <v/>
      </c>
    </row>
    <row r="466" customFormat="false" ht="18" hidden="false" customHeight="false" outlineLevel="0" collapsed="false">
      <c r="F466" s="200" t="str">
        <f aca="true">IF(TRIM($B466&amp;$C466)="","",IF(OR(ISNUMBER(SEARCH("未",$A466)),ISNUMBER(SEARCH("送出",$A466)),AND(TRIM($A466)="",NOT(ISNUMBER($D466)),N($H466)=0)),"【合同未回】","")&amp;IF(NOT(ISNUMBER($E466)),IF(OR(ISNUMBER(SEARCH("未",$A466)),ISNUMBER(SEARCH("送出",$A466)),AND(TRIM($A466)="",NOT(ISNUMBER($D466)),N($H466)=0)),"","【未填合同期】"),IF($E466&lt;TODAY(),"【已到期】",IF($E466-TODAY()&lt;=提醒天数,"【即将到期，剩余"&amp;($E466-TODAY())&amp;"天】","【正常】")))&amp;IF(OR($AD466="安装免保",$AD466="技术免保",$AD466="质保期内"),"【"&amp;$AD466&amp;"】",""))</f>
        <v/>
      </c>
      <c r="K466" s="267" t="str">
        <f aca="false">IF(OR(N($H466)=0,N($I466)=0),"",ROUND(N($H466)*N($I466)*IF(N($J466)=0,1,N($J466)),2))</f>
        <v/>
      </c>
      <c r="M466" s="267" t="str">
        <f aca="false">IF(TRIM($B466&amp;$C466)="","",IF(AND(N($K466)=0,N($L466)=0),"",ROUND(N($K466)+N($L466),2)))</f>
        <v/>
      </c>
      <c r="S466" s="267"/>
      <c r="T466" s="268" t="str">
        <f aca="false">IF(TRIM($B466&amp;$C466)="","",IF(N($O466)=0,"",MAX(0,MIN(N($O466)-N($Q466),N($W466)))))</f>
        <v/>
      </c>
      <c r="U466" s="268" t="str">
        <f aca="false">IF(TRIM($B466&amp;$C466)="","",IF(N($Q466)&lt;=N($O466),"",N($Q466)-N($O466)))</f>
        <v/>
      </c>
      <c r="V466" s="268" t="str">
        <f aca="false">IF(OR(TRIM($B466&amp;$C466)="",$W466=""),"",MAX(0,N($W466))-N($T466))</f>
        <v/>
      </c>
      <c r="W466" s="268" t="str">
        <f aca="false">IF(TRIM($B466&amp;$C466)="","",IF(AND(N($M466)=0,N($Q466)+N($R466)+N($S466)=0),"",ROUND(N($M466)-N($Q466)-N($R466)-N($S466),2)))</f>
        <v/>
      </c>
      <c r="X466" s="269" t="str">
        <f aca="false">IF(TRIM($B466&amp;$C466)="","",IF(N($M466)=0,IF((N($Q466)+N($R466)+N($S466))=0,"—未填单价","未填单价，已收 "&amp;TEXT((N($Q466)+N($R466)+N($S466)),"#,##0.00")),IF(N($W466)&gt;0.005,"欠 "&amp;TEXT(N($W466),"#,##0.00")&amp;IF(N($T466)&gt;0,"（开票未到账 "&amp;TEXT(N($T466),"#,##0.00")&amp;"）","")&amp;IF(N($V466)&gt;0,"（未开票 "&amp;TEXT(N($V466),"#,##0.00")&amp;"）",""),IF(N($W466)&lt;-0.005,"多收 "&amp;TEXT(-N($W466),"#,##0.00"),"✔ 已结清")))&amp;IF(N($U466)&gt;0,"｜到账未开票 "&amp;TEXT(N($U466),"#,##0.00")&amp;"，待补票","")&amp;IF(N($R466)&gt;0,"｜收现 "&amp;TEXT(N($R466),"#,##0.00"),"")&amp;IF(N($S466)&gt;0,"｜收款不开票 "&amp;TEXT(N($S466),"#,##0.00"),""))</f>
        <v/>
      </c>
      <c r="Y466" s="312"/>
      <c r="AC466" s="267" t="str">
        <f aca="false">IF(OR(N($O466)=0,N($AB466)=0),"",ROUND(N($O466)/(1+N($AB466))*N($AB466),2))</f>
        <v/>
      </c>
      <c r="AD466" s="312"/>
      <c r="AE466" s="312"/>
      <c r="AF466" s="270" t="str">
        <f aca="false">IF($AN466="","",IF($AN466=1,IF($AO466&gt;=1,"一次性·已到收款期","一次性·未到期"),$AE466&amp;" 第"&amp;$AO466&amp;"/"&amp;$AN466&amp;"期"))</f>
        <v/>
      </c>
      <c r="AG466" s="268" t="str">
        <f aca="false">IF(OR($AN466="",N($M466)=0),"",ROUND(N($K466)*$AO466/$AN466,2)+N($L466))</f>
        <v/>
      </c>
      <c r="AH466" s="268" t="str">
        <f aca="false">IF($AG466="","",MAX(0,ROUND($AG466-(N($Q466)+N($R466)+N($S466)),2)))</f>
        <v/>
      </c>
      <c r="AI466" s="268" t="str">
        <f aca="false">IF(OR(TRIM($B466&amp;$C466)="",NOT(ISNUMBER($D466))),"",SUMIFS($W$3:$W$1001,$AK$3:$AK$1001,$AK466,$D$3:$D$1001,"&lt;"&amp;$D466))</f>
        <v/>
      </c>
      <c r="AJ466" s="268" t="str">
        <f aca="false">IF(TRIM($B466&amp;$C466)="","",SUMIFS($W$3:$W$1001,$AK$3:$AK$1001,$AK466))</f>
        <v/>
      </c>
      <c r="AK466" s="270" t="str">
        <f aca="false">IF(TRIM($B466&amp;$C466)="","",TRIM($B466)&amp;"｜"&amp;TRIM($C466))</f>
        <v/>
      </c>
      <c r="AL466" s="268" t="str">
        <f aca="false">IF(TRIM($B466&amp;$C466)="","",MIN(N($O466),N($Q466)))</f>
        <v/>
      </c>
      <c r="AM466" s="271" t="str">
        <f aca="false">IF(ISNUMBER($D466),YEAR($D466),"")</f>
        <v/>
      </c>
      <c r="AN466" s="271" t="str">
        <f aca="false">IF(OR(TRIM($B466&amp;$C466)="",NOT(ISNUMBER($D466)),NOT(ISNUMBER($E466))),"",IF($E466&lt;$D466,"",IF(IF($AE466="半年付",2,IF($AE466="季度付",4,IF($AE466="月付",12,IF($AE466="半月付",24,1))))=1,1,MAX(1,ROUND(($E466-$D466+1)/365*IF($AE466="半年付",2,IF($AE466="季度付",4,IF($AE466="月付",12,IF($AE466="半月付",24,1)))),0)))))</f>
        <v/>
      </c>
      <c r="AO466" s="271" t="str">
        <f aca="true">IF($AN466="","",MIN($AN466,MAX(0,INT((TODAY()-付款宽限天数-$D466)/(($E466-$D466+1)/$AN466))+1)))</f>
        <v/>
      </c>
    </row>
    <row r="467" customFormat="false" ht="18" hidden="false" customHeight="false" outlineLevel="0" collapsed="false">
      <c r="F467" s="200" t="str">
        <f aca="true">IF(TRIM($B467&amp;$C467)="","",IF(OR(ISNUMBER(SEARCH("未",$A467)),ISNUMBER(SEARCH("送出",$A467)),AND(TRIM($A467)="",NOT(ISNUMBER($D467)),N($H467)=0)),"【合同未回】","")&amp;IF(NOT(ISNUMBER($E467)),IF(OR(ISNUMBER(SEARCH("未",$A467)),ISNUMBER(SEARCH("送出",$A467)),AND(TRIM($A467)="",NOT(ISNUMBER($D467)),N($H467)=0)),"","【未填合同期】"),IF($E467&lt;TODAY(),"【已到期】",IF($E467-TODAY()&lt;=提醒天数,"【即将到期，剩余"&amp;($E467-TODAY())&amp;"天】","【正常】")))&amp;IF(OR($AD467="安装免保",$AD467="技术免保",$AD467="质保期内"),"【"&amp;$AD467&amp;"】",""))</f>
        <v/>
      </c>
      <c r="K467" s="267" t="str">
        <f aca="false">IF(OR(N($H467)=0,N($I467)=0),"",ROUND(N($H467)*N($I467)*IF(N($J467)=0,1,N($J467)),2))</f>
        <v/>
      </c>
      <c r="M467" s="267" t="str">
        <f aca="false">IF(TRIM($B467&amp;$C467)="","",IF(AND(N($K467)=0,N($L467)=0),"",ROUND(N($K467)+N($L467),2)))</f>
        <v/>
      </c>
      <c r="S467" s="267"/>
      <c r="T467" s="268" t="str">
        <f aca="false">IF(TRIM($B467&amp;$C467)="","",IF(N($O467)=0,"",MAX(0,MIN(N($O467)-N($Q467),N($W467)))))</f>
        <v/>
      </c>
      <c r="U467" s="268" t="str">
        <f aca="false">IF(TRIM($B467&amp;$C467)="","",IF(N($Q467)&lt;=N($O467),"",N($Q467)-N($O467)))</f>
        <v/>
      </c>
      <c r="V467" s="268" t="str">
        <f aca="false">IF(OR(TRIM($B467&amp;$C467)="",$W467=""),"",MAX(0,N($W467))-N($T467))</f>
        <v/>
      </c>
      <c r="W467" s="268" t="str">
        <f aca="false">IF(TRIM($B467&amp;$C467)="","",IF(AND(N($M467)=0,N($Q467)+N($R467)+N($S467)=0),"",ROUND(N($M467)-N($Q467)-N($R467)-N($S467),2)))</f>
        <v/>
      </c>
      <c r="X467" s="269" t="str">
        <f aca="false">IF(TRIM($B467&amp;$C467)="","",IF(N($M467)=0,IF((N($Q467)+N($R467)+N($S467))=0,"—未填单价","未填单价，已收 "&amp;TEXT((N($Q467)+N($R467)+N($S467)),"#,##0.00")),IF(N($W467)&gt;0.005,"欠 "&amp;TEXT(N($W467),"#,##0.00")&amp;IF(N($T467)&gt;0,"（开票未到账 "&amp;TEXT(N($T467),"#,##0.00")&amp;"）","")&amp;IF(N($V467)&gt;0,"（未开票 "&amp;TEXT(N($V467),"#,##0.00")&amp;"）",""),IF(N($W467)&lt;-0.005,"多收 "&amp;TEXT(-N($W467),"#,##0.00"),"✔ 已结清")))&amp;IF(N($U467)&gt;0,"｜到账未开票 "&amp;TEXT(N($U467),"#,##0.00")&amp;"，待补票","")&amp;IF(N($R467)&gt;0,"｜收现 "&amp;TEXT(N($R467),"#,##0.00"),"")&amp;IF(N($S467)&gt;0,"｜收款不开票 "&amp;TEXT(N($S467),"#,##0.00"),""))</f>
        <v/>
      </c>
      <c r="Y467" s="312"/>
      <c r="AC467" s="267" t="str">
        <f aca="false">IF(OR(N($O467)=0,N($AB467)=0),"",ROUND(N($O467)/(1+N($AB467))*N($AB467),2))</f>
        <v/>
      </c>
      <c r="AD467" s="312"/>
      <c r="AE467" s="312"/>
      <c r="AF467" s="270" t="str">
        <f aca="false">IF($AN467="","",IF($AN467=1,IF($AO467&gt;=1,"一次性·已到收款期","一次性·未到期"),$AE467&amp;" 第"&amp;$AO467&amp;"/"&amp;$AN467&amp;"期"))</f>
        <v/>
      </c>
      <c r="AG467" s="268" t="str">
        <f aca="false">IF(OR($AN467="",N($M467)=0),"",ROUND(N($K467)*$AO467/$AN467,2)+N($L467))</f>
        <v/>
      </c>
      <c r="AH467" s="268" t="str">
        <f aca="false">IF($AG467="","",MAX(0,ROUND($AG467-(N($Q467)+N($R467)+N($S467)),2)))</f>
        <v/>
      </c>
      <c r="AI467" s="268" t="str">
        <f aca="false">IF(OR(TRIM($B467&amp;$C467)="",NOT(ISNUMBER($D467))),"",SUMIFS($W$3:$W$1001,$AK$3:$AK$1001,$AK467,$D$3:$D$1001,"&lt;"&amp;$D467))</f>
        <v/>
      </c>
      <c r="AJ467" s="268" t="str">
        <f aca="false">IF(TRIM($B467&amp;$C467)="","",SUMIFS($W$3:$W$1001,$AK$3:$AK$1001,$AK467))</f>
        <v/>
      </c>
      <c r="AK467" s="270" t="str">
        <f aca="false">IF(TRIM($B467&amp;$C467)="","",TRIM($B467)&amp;"｜"&amp;TRIM($C467))</f>
        <v/>
      </c>
      <c r="AL467" s="268" t="str">
        <f aca="false">IF(TRIM($B467&amp;$C467)="","",MIN(N($O467),N($Q467)))</f>
        <v/>
      </c>
      <c r="AM467" s="271" t="str">
        <f aca="false">IF(ISNUMBER($D467),YEAR($D467),"")</f>
        <v/>
      </c>
      <c r="AN467" s="271" t="str">
        <f aca="false">IF(OR(TRIM($B467&amp;$C467)="",NOT(ISNUMBER($D467)),NOT(ISNUMBER($E467))),"",IF($E467&lt;$D467,"",IF(IF($AE467="半年付",2,IF($AE467="季度付",4,IF($AE467="月付",12,IF($AE467="半月付",24,1))))=1,1,MAX(1,ROUND(($E467-$D467+1)/365*IF($AE467="半年付",2,IF($AE467="季度付",4,IF($AE467="月付",12,IF($AE467="半月付",24,1)))),0)))))</f>
        <v/>
      </c>
      <c r="AO467" s="271" t="str">
        <f aca="true">IF($AN467="","",MIN($AN467,MAX(0,INT((TODAY()-付款宽限天数-$D467)/(($E467-$D467+1)/$AN467))+1)))</f>
        <v/>
      </c>
    </row>
    <row r="468" customFormat="false" ht="18" hidden="false" customHeight="false" outlineLevel="0" collapsed="false">
      <c r="F468" s="200" t="str">
        <f aca="true">IF(TRIM($B468&amp;$C468)="","",IF(OR(ISNUMBER(SEARCH("未",$A468)),ISNUMBER(SEARCH("送出",$A468)),AND(TRIM($A468)="",NOT(ISNUMBER($D468)),N($H468)=0)),"【合同未回】","")&amp;IF(NOT(ISNUMBER($E468)),IF(OR(ISNUMBER(SEARCH("未",$A468)),ISNUMBER(SEARCH("送出",$A468)),AND(TRIM($A468)="",NOT(ISNUMBER($D468)),N($H468)=0)),"","【未填合同期】"),IF($E468&lt;TODAY(),"【已到期】",IF($E468-TODAY()&lt;=提醒天数,"【即将到期，剩余"&amp;($E468-TODAY())&amp;"天】","【正常】")))&amp;IF(OR($AD468="安装免保",$AD468="技术免保",$AD468="质保期内"),"【"&amp;$AD468&amp;"】",""))</f>
        <v/>
      </c>
      <c r="K468" s="267" t="str">
        <f aca="false">IF(OR(N($H468)=0,N($I468)=0),"",ROUND(N($H468)*N($I468)*IF(N($J468)=0,1,N($J468)),2))</f>
        <v/>
      </c>
      <c r="M468" s="267" t="str">
        <f aca="false">IF(TRIM($B468&amp;$C468)="","",IF(AND(N($K468)=0,N($L468)=0),"",ROUND(N($K468)+N($L468),2)))</f>
        <v/>
      </c>
      <c r="S468" s="267"/>
      <c r="T468" s="268" t="str">
        <f aca="false">IF(TRIM($B468&amp;$C468)="","",IF(N($O468)=0,"",MAX(0,MIN(N($O468)-N($Q468),N($W468)))))</f>
        <v/>
      </c>
      <c r="U468" s="268" t="str">
        <f aca="false">IF(TRIM($B468&amp;$C468)="","",IF(N($Q468)&lt;=N($O468),"",N($Q468)-N($O468)))</f>
        <v/>
      </c>
      <c r="V468" s="268" t="str">
        <f aca="false">IF(OR(TRIM($B468&amp;$C468)="",$W468=""),"",MAX(0,N($W468))-N($T468))</f>
        <v/>
      </c>
      <c r="W468" s="268" t="str">
        <f aca="false">IF(TRIM($B468&amp;$C468)="","",IF(AND(N($M468)=0,N($Q468)+N($R468)+N($S468)=0),"",ROUND(N($M468)-N($Q468)-N($R468)-N($S468),2)))</f>
        <v/>
      </c>
      <c r="X468" s="269" t="str">
        <f aca="false">IF(TRIM($B468&amp;$C468)="","",IF(N($M468)=0,IF((N($Q468)+N($R468)+N($S468))=0,"—未填单价","未填单价，已收 "&amp;TEXT((N($Q468)+N($R468)+N($S468)),"#,##0.00")),IF(N($W468)&gt;0.005,"欠 "&amp;TEXT(N($W468),"#,##0.00")&amp;IF(N($T468)&gt;0,"（开票未到账 "&amp;TEXT(N($T468),"#,##0.00")&amp;"）","")&amp;IF(N($V468)&gt;0,"（未开票 "&amp;TEXT(N($V468),"#,##0.00")&amp;"）",""),IF(N($W468)&lt;-0.005,"多收 "&amp;TEXT(-N($W468),"#,##0.00"),"✔ 已结清")))&amp;IF(N($U468)&gt;0,"｜到账未开票 "&amp;TEXT(N($U468),"#,##0.00")&amp;"，待补票","")&amp;IF(N($R468)&gt;0,"｜收现 "&amp;TEXT(N($R468),"#,##0.00"),"")&amp;IF(N($S468)&gt;0,"｜收款不开票 "&amp;TEXT(N($S468),"#,##0.00"),""))</f>
        <v/>
      </c>
      <c r="Y468" s="312"/>
      <c r="AC468" s="267" t="str">
        <f aca="false">IF(OR(N($O468)=0,N($AB468)=0),"",ROUND(N($O468)/(1+N($AB468))*N($AB468),2))</f>
        <v/>
      </c>
      <c r="AD468" s="312"/>
      <c r="AE468" s="312"/>
      <c r="AF468" s="270" t="str">
        <f aca="false">IF($AN468="","",IF($AN468=1,IF($AO468&gt;=1,"一次性·已到收款期","一次性·未到期"),$AE468&amp;" 第"&amp;$AO468&amp;"/"&amp;$AN468&amp;"期"))</f>
        <v/>
      </c>
      <c r="AG468" s="268" t="str">
        <f aca="false">IF(OR($AN468="",N($M468)=0),"",ROUND(N($K468)*$AO468/$AN468,2)+N($L468))</f>
        <v/>
      </c>
      <c r="AH468" s="268" t="str">
        <f aca="false">IF($AG468="","",MAX(0,ROUND($AG468-(N($Q468)+N($R468)+N($S468)),2)))</f>
        <v/>
      </c>
      <c r="AI468" s="268" t="str">
        <f aca="false">IF(OR(TRIM($B468&amp;$C468)="",NOT(ISNUMBER($D468))),"",SUMIFS($W$3:$W$1001,$AK$3:$AK$1001,$AK468,$D$3:$D$1001,"&lt;"&amp;$D468))</f>
        <v/>
      </c>
      <c r="AJ468" s="268" t="str">
        <f aca="false">IF(TRIM($B468&amp;$C468)="","",SUMIFS($W$3:$W$1001,$AK$3:$AK$1001,$AK468))</f>
        <v/>
      </c>
      <c r="AK468" s="270" t="str">
        <f aca="false">IF(TRIM($B468&amp;$C468)="","",TRIM($B468)&amp;"｜"&amp;TRIM($C468))</f>
        <v/>
      </c>
      <c r="AL468" s="268" t="str">
        <f aca="false">IF(TRIM($B468&amp;$C468)="","",MIN(N($O468),N($Q468)))</f>
        <v/>
      </c>
      <c r="AM468" s="271" t="str">
        <f aca="false">IF(ISNUMBER($D468),YEAR($D468),"")</f>
        <v/>
      </c>
      <c r="AN468" s="271" t="str">
        <f aca="false">IF(OR(TRIM($B468&amp;$C468)="",NOT(ISNUMBER($D468)),NOT(ISNUMBER($E468))),"",IF($E468&lt;$D468,"",IF(IF($AE468="半年付",2,IF($AE468="季度付",4,IF($AE468="月付",12,IF($AE468="半月付",24,1))))=1,1,MAX(1,ROUND(($E468-$D468+1)/365*IF($AE468="半年付",2,IF($AE468="季度付",4,IF($AE468="月付",12,IF($AE468="半月付",24,1)))),0)))))</f>
        <v/>
      </c>
      <c r="AO468" s="271" t="str">
        <f aca="true">IF($AN468="","",MIN($AN468,MAX(0,INT((TODAY()-付款宽限天数-$D468)/(($E468-$D468+1)/$AN468))+1)))</f>
        <v/>
      </c>
    </row>
    <row r="469" customFormat="false" ht="18" hidden="false" customHeight="false" outlineLevel="0" collapsed="false">
      <c r="F469" s="200" t="str">
        <f aca="true">IF(TRIM($B469&amp;$C469)="","",IF(OR(ISNUMBER(SEARCH("未",$A469)),ISNUMBER(SEARCH("送出",$A469)),AND(TRIM($A469)="",NOT(ISNUMBER($D469)),N($H469)=0)),"【合同未回】","")&amp;IF(NOT(ISNUMBER($E469)),IF(OR(ISNUMBER(SEARCH("未",$A469)),ISNUMBER(SEARCH("送出",$A469)),AND(TRIM($A469)="",NOT(ISNUMBER($D469)),N($H469)=0)),"","【未填合同期】"),IF($E469&lt;TODAY(),"【已到期】",IF($E469-TODAY()&lt;=提醒天数,"【即将到期，剩余"&amp;($E469-TODAY())&amp;"天】","【正常】")))&amp;IF(OR($AD469="安装免保",$AD469="技术免保",$AD469="质保期内"),"【"&amp;$AD469&amp;"】",""))</f>
        <v/>
      </c>
      <c r="K469" s="267" t="str">
        <f aca="false">IF(OR(N($H469)=0,N($I469)=0),"",ROUND(N($H469)*N($I469)*IF(N($J469)=0,1,N($J469)),2))</f>
        <v/>
      </c>
      <c r="M469" s="267" t="str">
        <f aca="false">IF(TRIM($B469&amp;$C469)="","",IF(AND(N($K469)=0,N($L469)=0),"",ROUND(N($K469)+N($L469),2)))</f>
        <v/>
      </c>
      <c r="S469" s="267"/>
      <c r="T469" s="268" t="str">
        <f aca="false">IF(TRIM($B469&amp;$C469)="","",IF(N($O469)=0,"",MAX(0,MIN(N($O469)-N($Q469),N($W469)))))</f>
        <v/>
      </c>
      <c r="U469" s="268" t="str">
        <f aca="false">IF(TRIM($B469&amp;$C469)="","",IF(N($Q469)&lt;=N($O469),"",N($Q469)-N($O469)))</f>
        <v/>
      </c>
      <c r="V469" s="268" t="str">
        <f aca="false">IF(OR(TRIM($B469&amp;$C469)="",$W469=""),"",MAX(0,N($W469))-N($T469))</f>
        <v/>
      </c>
      <c r="W469" s="268" t="str">
        <f aca="false">IF(TRIM($B469&amp;$C469)="","",IF(AND(N($M469)=0,N($Q469)+N($R469)+N($S469)=0),"",ROUND(N($M469)-N($Q469)-N($R469)-N($S469),2)))</f>
        <v/>
      </c>
      <c r="X469" s="269" t="str">
        <f aca="false">IF(TRIM($B469&amp;$C469)="","",IF(N($M469)=0,IF((N($Q469)+N($R469)+N($S469))=0,"—未填单价","未填单价，已收 "&amp;TEXT((N($Q469)+N($R469)+N($S469)),"#,##0.00")),IF(N($W469)&gt;0.005,"欠 "&amp;TEXT(N($W469),"#,##0.00")&amp;IF(N($T469)&gt;0,"（开票未到账 "&amp;TEXT(N($T469),"#,##0.00")&amp;"）","")&amp;IF(N($V469)&gt;0,"（未开票 "&amp;TEXT(N($V469),"#,##0.00")&amp;"）",""),IF(N($W469)&lt;-0.005,"多收 "&amp;TEXT(-N($W469),"#,##0.00"),"✔ 已结清")))&amp;IF(N($U469)&gt;0,"｜到账未开票 "&amp;TEXT(N($U469),"#,##0.00")&amp;"，待补票","")&amp;IF(N($R469)&gt;0,"｜收现 "&amp;TEXT(N($R469),"#,##0.00"),"")&amp;IF(N($S469)&gt;0,"｜收款不开票 "&amp;TEXT(N($S469),"#,##0.00"),""))</f>
        <v/>
      </c>
      <c r="Y469" s="312"/>
      <c r="AC469" s="267" t="str">
        <f aca="false">IF(OR(N($O469)=0,N($AB469)=0),"",ROUND(N($O469)/(1+N($AB469))*N($AB469),2))</f>
        <v/>
      </c>
      <c r="AD469" s="312"/>
      <c r="AE469" s="312"/>
      <c r="AF469" s="270" t="str">
        <f aca="false">IF($AN469="","",IF($AN469=1,IF($AO469&gt;=1,"一次性·已到收款期","一次性·未到期"),$AE469&amp;" 第"&amp;$AO469&amp;"/"&amp;$AN469&amp;"期"))</f>
        <v/>
      </c>
      <c r="AG469" s="268" t="str">
        <f aca="false">IF(OR($AN469="",N($M469)=0),"",ROUND(N($K469)*$AO469/$AN469,2)+N($L469))</f>
        <v/>
      </c>
      <c r="AH469" s="268" t="str">
        <f aca="false">IF($AG469="","",MAX(0,ROUND($AG469-(N($Q469)+N($R469)+N($S469)),2)))</f>
        <v/>
      </c>
      <c r="AI469" s="268" t="str">
        <f aca="false">IF(OR(TRIM($B469&amp;$C469)="",NOT(ISNUMBER($D469))),"",SUMIFS($W$3:$W$1001,$AK$3:$AK$1001,$AK469,$D$3:$D$1001,"&lt;"&amp;$D469))</f>
        <v/>
      </c>
      <c r="AJ469" s="268" t="str">
        <f aca="false">IF(TRIM($B469&amp;$C469)="","",SUMIFS($W$3:$W$1001,$AK$3:$AK$1001,$AK469))</f>
        <v/>
      </c>
      <c r="AK469" s="270" t="str">
        <f aca="false">IF(TRIM($B469&amp;$C469)="","",TRIM($B469)&amp;"｜"&amp;TRIM($C469))</f>
        <v/>
      </c>
      <c r="AL469" s="268" t="str">
        <f aca="false">IF(TRIM($B469&amp;$C469)="","",MIN(N($O469),N($Q469)))</f>
        <v/>
      </c>
      <c r="AM469" s="271" t="str">
        <f aca="false">IF(ISNUMBER($D469),YEAR($D469),"")</f>
        <v/>
      </c>
      <c r="AN469" s="271" t="str">
        <f aca="false">IF(OR(TRIM($B469&amp;$C469)="",NOT(ISNUMBER($D469)),NOT(ISNUMBER($E469))),"",IF($E469&lt;$D469,"",IF(IF($AE469="半年付",2,IF($AE469="季度付",4,IF($AE469="月付",12,IF($AE469="半月付",24,1))))=1,1,MAX(1,ROUND(($E469-$D469+1)/365*IF($AE469="半年付",2,IF($AE469="季度付",4,IF($AE469="月付",12,IF($AE469="半月付",24,1)))),0)))))</f>
        <v/>
      </c>
      <c r="AO469" s="271" t="str">
        <f aca="true">IF($AN469="","",MIN($AN469,MAX(0,INT((TODAY()-付款宽限天数-$D469)/(($E469-$D469+1)/$AN469))+1)))</f>
        <v/>
      </c>
    </row>
    <row r="470" customFormat="false" ht="18" hidden="false" customHeight="false" outlineLevel="0" collapsed="false">
      <c r="F470" s="200" t="str">
        <f aca="true">IF(TRIM($B470&amp;$C470)="","",IF(OR(ISNUMBER(SEARCH("未",$A470)),ISNUMBER(SEARCH("送出",$A470)),AND(TRIM($A470)="",NOT(ISNUMBER($D470)),N($H470)=0)),"【合同未回】","")&amp;IF(NOT(ISNUMBER($E470)),IF(OR(ISNUMBER(SEARCH("未",$A470)),ISNUMBER(SEARCH("送出",$A470)),AND(TRIM($A470)="",NOT(ISNUMBER($D470)),N($H470)=0)),"","【未填合同期】"),IF($E470&lt;TODAY(),"【已到期】",IF($E470-TODAY()&lt;=提醒天数,"【即将到期，剩余"&amp;($E470-TODAY())&amp;"天】","【正常】")))&amp;IF(OR($AD470="安装免保",$AD470="技术免保",$AD470="质保期内"),"【"&amp;$AD470&amp;"】",""))</f>
        <v/>
      </c>
      <c r="K470" s="267" t="str">
        <f aca="false">IF(OR(N($H470)=0,N($I470)=0),"",ROUND(N($H470)*N($I470)*IF(N($J470)=0,1,N($J470)),2))</f>
        <v/>
      </c>
      <c r="M470" s="267" t="str">
        <f aca="false">IF(TRIM($B470&amp;$C470)="","",IF(AND(N($K470)=0,N($L470)=0),"",ROUND(N($K470)+N($L470),2)))</f>
        <v/>
      </c>
      <c r="S470" s="267"/>
      <c r="T470" s="268" t="str">
        <f aca="false">IF(TRIM($B470&amp;$C470)="","",IF(N($O470)=0,"",MAX(0,MIN(N($O470)-N($Q470),N($W470)))))</f>
        <v/>
      </c>
      <c r="U470" s="268" t="str">
        <f aca="false">IF(TRIM($B470&amp;$C470)="","",IF(N($Q470)&lt;=N($O470),"",N($Q470)-N($O470)))</f>
        <v/>
      </c>
      <c r="V470" s="268" t="str">
        <f aca="false">IF(OR(TRIM($B470&amp;$C470)="",$W470=""),"",MAX(0,N($W470))-N($T470))</f>
        <v/>
      </c>
      <c r="W470" s="268" t="str">
        <f aca="false">IF(TRIM($B470&amp;$C470)="","",IF(AND(N($M470)=0,N($Q470)+N($R470)+N($S470)=0),"",ROUND(N($M470)-N($Q470)-N($R470)-N($S470),2)))</f>
        <v/>
      </c>
      <c r="X470" s="269" t="str">
        <f aca="false">IF(TRIM($B470&amp;$C470)="","",IF(N($M470)=0,IF((N($Q470)+N($R470)+N($S470))=0,"—未填单价","未填单价，已收 "&amp;TEXT((N($Q470)+N($R470)+N($S470)),"#,##0.00")),IF(N($W470)&gt;0.005,"欠 "&amp;TEXT(N($W470),"#,##0.00")&amp;IF(N($T470)&gt;0,"（开票未到账 "&amp;TEXT(N($T470),"#,##0.00")&amp;"）","")&amp;IF(N($V470)&gt;0,"（未开票 "&amp;TEXT(N($V470),"#,##0.00")&amp;"）",""),IF(N($W470)&lt;-0.005,"多收 "&amp;TEXT(-N($W470),"#,##0.00"),"✔ 已结清")))&amp;IF(N($U470)&gt;0,"｜到账未开票 "&amp;TEXT(N($U470),"#,##0.00")&amp;"，待补票","")&amp;IF(N($R470)&gt;0,"｜收现 "&amp;TEXT(N($R470),"#,##0.00"),"")&amp;IF(N($S470)&gt;0,"｜收款不开票 "&amp;TEXT(N($S470),"#,##0.00"),""))</f>
        <v/>
      </c>
      <c r="Y470" s="312"/>
      <c r="AC470" s="267" t="str">
        <f aca="false">IF(OR(N($O470)=0,N($AB470)=0),"",ROUND(N($O470)/(1+N($AB470))*N($AB470),2))</f>
        <v/>
      </c>
      <c r="AD470" s="312"/>
      <c r="AE470" s="312"/>
      <c r="AF470" s="270" t="str">
        <f aca="false">IF($AN470="","",IF($AN470=1,IF($AO470&gt;=1,"一次性·已到收款期","一次性·未到期"),$AE470&amp;" 第"&amp;$AO470&amp;"/"&amp;$AN470&amp;"期"))</f>
        <v/>
      </c>
      <c r="AG470" s="268" t="str">
        <f aca="false">IF(OR($AN470="",N($M470)=0),"",ROUND(N($K470)*$AO470/$AN470,2)+N($L470))</f>
        <v/>
      </c>
      <c r="AH470" s="268" t="str">
        <f aca="false">IF($AG470="","",MAX(0,ROUND($AG470-(N($Q470)+N($R470)+N($S470)),2)))</f>
        <v/>
      </c>
      <c r="AI470" s="268" t="str">
        <f aca="false">IF(OR(TRIM($B470&amp;$C470)="",NOT(ISNUMBER($D470))),"",SUMIFS($W$3:$W$1001,$AK$3:$AK$1001,$AK470,$D$3:$D$1001,"&lt;"&amp;$D470))</f>
        <v/>
      </c>
      <c r="AJ470" s="268" t="str">
        <f aca="false">IF(TRIM($B470&amp;$C470)="","",SUMIFS($W$3:$W$1001,$AK$3:$AK$1001,$AK470))</f>
        <v/>
      </c>
      <c r="AK470" s="270" t="str">
        <f aca="false">IF(TRIM($B470&amp;$C470)="","",TRIM($B470)&amp;"｜"&amp;TRIM($C470))</f>
        <v/>
      </c>
      <c r="AL470" s="268" t="str">
        <f aca="false">IF(TRIM($B470&amp;$C470)="","",MIN(N($O470),N($Q470)))</f>
        <v/>
      </c>
      <c r="AM470" s="271" t="str">
        <f aca="false">IF(ISNUMBER($D470),YEAR($D470),"")</f>
        <v/>
      </c>
      <c r="AN470" s="271" t="str">
        <f aca="false">IF(OR(TRIM($B470&amp;$C470)="",NOT(ISNUMBER($D470)),NOT(ISNUMBER($E470))),"",IF($E470&lt;$D470,"",IF(IF($AE470="半年付",2,IF($AE470="季度付",4,IF($AE470="月付",12,IF($AE470="半月付",24,1))))=1,1,MAX(1,ROUND(($E470-$D470+1)/365*IF($AE470="半年付",2,IF($AE470="季度付",4,IF($AE470="月付",12,IF($AE470="半月付",24,1)))),0)))))</f>
        <v/>
      </c>
      <c r="AO470" s="271" t="str">
        <f aca="true">IF($AN470="","",MIN($AN470,MAX(0,INT((TODAY()-付款宽限天数-$D470)/(($E470-$D470+1)/$AN470))+1)))</f>
        <v/>
      </c>
    </row>
    <row r="471" customFormat="false" ht="18" hidden="false" customHeight="false" outlineLevel="0" collapsed="false">
      <c r="F471" s="200" t="str">
        <f aca="true">IF(TRIM($B471&amp;$C471)="","",IF(OR(ISNUMBER(SEARCH("未",$A471)),ISNUMBER(SEARCH("送出",$A471)),AND(TRIM($A471)="",NOT(ISNUMBER($D471)),N($H471)=0)),"【合同未回】","")&amp;IF(NOT(ISNUMBER($E471)),IF(OR(ISNUMBER(SEARCH("未",$A471)),ISNUMBER(SEARCH("送出",$A471)),AND(TRIM($A471)="",NOT(ISNUMBER($D471)),N($H471)=0)),"","【未填合同期】"),IF($E471&lt;TODAY(),"【已到期】",IF($E471-TODAY()&lt;=提醒天数,"【即将到期，剩余"&amp;($E471-TODAY())&amp;"天】","【正常】")))&amp;IF(OR($AD471="安装免保",$AD471="技术免保",$AD471="质保期内"),"【"&amp;$AD471&amp;"】",""))</f>
        <v/>
      </c>
      <c r="K471" s="267" t="str">
        <f aca="false">IF(OR(N($H471)=0,N($I471)=0),"",ROUND(N($H471)*N($I471)*IF(N($J471)=0,1,N($J471)),2))</f>
        <v/>
      </c>
      <c r="M471" s="267" t="str">
        <f aca="false">IF(TRIM($B471&amp;$C471)="","",IF(AND(N($K471)=0,N($L471)=0),"",ROUND(N($K471)+N($L471),2)))</f>
        <v/>
      </c>
      <c r="S471" s="267"/>
      <c r="T471" s="268" t="str">
        <f aca="false">IF(TRIM($B471&amp;$C471)="","",IF(N($O471)=0,"",MAX(0,MIN(N($O471)-N($Q471),N($W471)))))</f>
        <v/>
      </c>
      <c r="U471" s="268" t="str">
        <f aca="false">IF(TRIM($B471&amp;$C471)="","",IF(N($Q471)&lt;=N($O471),"",N($Q471)-N($O471)))</f>
        <v/>
      </c>
      <c r="V471" s="268" t="str">
        <f aca="false">IF(OR(TRIM($B471&amp;$C471)="",$W471=""),"",MAX(0,N($W471))-N($T471))</f>
        <v/>
      </c>
      <c r="W471" s="268" t="str">
        <f aca="false">IF(TRIM($B471&amp;$C471)="","",IF(AND(N($M471)=0,N($Q471)+N($R471)+N($S471)=0),"",ROUND(N($M471)-N($Q471)-N($R471)-N($S471),2)))</f>
        <v/>
      </c>
      <c r="X471" s="269" t="str">
        <f aca="false">IF(TRIM($B471&amp;$C471)="","",IF(N($M471)=0,IF((N($Q471)+N($R471)+N($S471))=0,"—未填单价","未填单价，已收 "&amp;TEXT((N($Q471)+N($R471)+N($S471)),"#,##0.00")),IF(N($W471)&gt;0.005,"欠 "&amp;TEXT(N($W471),"#,##0.00")&amp;IF(N($T471)&gt;0,"（开票未到账 "&amp;TEXT(N($T471),"#,##0.00")&amp;"）","")&amp;IF(N($V471)&gt;0,"（未开票 "&amp;TEXT(N($V471),"#,##0.00")&amp;"）",""),IF(N($W471)&lt;-0.005,"多收 "&amp;TEXT(-N($W471),"#,##0.00"),"✔ 已结清")))&amp;IF(N($U471)&gt;0,"｜到账未开票 "&amp;TEXT(N($U471),"#,##0.00")&amp;"，待补票","")&amp;IF(N($R471)&gt;0,"｜收现 "&amp;TEXT(N($R471),"#,##0.00"),"")&amp;IF(N($S471)&gt;0,"｜收款不开票 "&amp;TEXT(N($S471),"#,##0.00"),""))</f>
        <v/>
      </c>
      <c r="Y471" s="312"/>
      <c r="AC471" s="267" t="str">
        <f aca="false">IF(OR(N($O471)=0,N($AB471)=0),"",ROUND(N($O471)/(1+N($AB471))*N($AB471),2))</f>
        <v/>
      </c>
      <c r="AD471" s="312"/>
      <c r="AE471" s="312"/>
      <c r="AF471" s="270" t="str">
        <f aca="false">IF($AN471="","",IF($AN471=1,IF($AO471&gt;=1,"一次性·已到收款期","一次性·未到期"),$AE471&amp;" 第"&amp;$AO471&amp;"/"&amp;$AN471&amp;"期"))</f>
        <v/>
      </c>
      <c r="AG471" s="268" t="str">
        <f aca="false">IF(OR($AN471="",N($M471)=0),"",ROUND(N($K471)*$AO471/$AN471,2)+N($L471))</f>
        <v/>
      </c>
      <c r="AH471" s="268" t="str">
        <f aca="false">IF($AG471="","",MAX(0,ROUND($AG471-(N($Q471)+N($R471)+N($S471)),2)))</f>
        <v/>
      </c>
      <c r="AI471" s="268" t="str">
        <f aca="false">IF(OR(TRIM($B471&amp;$C471)="",NOT(ISNUMBER($D471))),"",SUMIFS($W$3:$W$1001,$AK$3:$AK$1001,$AK471,$D$3:$D$1001,"&lt;"&amp;$D471))</f>
        <v/>
      </c>
      <c r="AJ471" s="268" t="str">
        <f aca="false">IF(TRIM($B471&amp;$C471)="","",SUMIFS($W$3:$W$1001,$AK$3:$AK$1001,$AK471))</f>
        <v/>
      </c>
      <c r="AK471" s="270" t="str">
        <f aca="false">IF(TRIM($B471&amp;$C471)="","",TRIM($B471)&amp;"｜"&amp;TRIM($C471))</f>
        <v/>
      </c>
      <c r="AL471" s="268" t="str">
        <f aca="false">IF(TRIM($B471&amp;$C471)="","",MIN(N($O471),N($Q471)))</f>
        <v/>
      </c>
      <c r="AM471" s="271" t="str">
        <f aca="false">IF(ISNUMBER($D471),YEAR($D471),"")</f>
        <v/>
      </c>
      <c r="AN471" s="271" t="str">
        <f aca="false">IF(OR(TRIM($B471&amp;$C471)="",NOT(ISNUMBER($D471)),NOT(ISNUMBER($E471))),"",IF($E471&lt;$D471,"",IF(IF($AE471="半年付",2,IF($AE471="季度付",4,IF($AE471="月付",12,IF($AE471="半月付",24,1))))=1,1,MAX(1,ROUND(($E471-$D471+1)/365*IF($AE471="半年付",2,IF($AE471="季度付",4,IF($AE471="月付",12,IF($AE471="半月付",24,1)))),0)))))</f>
        <v/>
      </c>
      <c r="AO471" s="271" t="str">
        <f aca="true">IF($AN471="","",MIN($AN471,MAX(0,INT((TODAY()-付款宽限天数-$D471)/(($E471-$D471+1)/$AN471))+1)))</f>
        <v/>
      </c>
    </row>
    <row r="472" customFormat="false" ht="18" hidden="false" customHeight="false" outlineLevel="0" collapsed="false">
      <c r="F472" s="200" t="str">
        <f aca="true">IF(TRIM($B472&amp;$C472)="","",IF(OR(ISNUMBER(SEARCH("未",$A472)),ISNUMBER(SEARCH("送出",$A472)),AND(TRIM($A472)="",NOT(ISNUMBER($D472)),N($H472)=0)),"【合同未回】","")&amp;IF(NOT(ISNUMBER($E472)),IF(OR(ISNUMBER(SEARCH("未",$A472)),ISNUMBER(SEARCH("送出",$A472)),AND(TRIM($A472)="",NOT(ISNUMBER($D472)),N($H472)=0)),"","【未填合同期】"),IF($E472&lt;TODAY(),"【已到期】",IF($E472-TODAY()&lt;=提醒天数,"【即将到期，剩余"&amp;($E472-TODAY())&amp;"天】","【正常】")))&amp;IF(OR($AD472="安装免保",$AD472="技术免保",$AD472="质保期内"),"【"&amp;$AD472&amp;"】",""))</f>
        <v/>
      </c>
      <c r="K472" s="267" t="str">
        <f aca="false">IF(OR(N($H472)=0,N($I472)=0),"",ROUND(N($H472)*N($I472)*IF(N($J472)=0,1,N($J472)),2))</f>
        <v/>
      </c>
      <c r="M472" s="267" t="str">
        <f aca="false">IF(TRIM($B472&amp;$C472)="","",IF(AND(N($K472)=0,N($L472)=0),"",ROUND(N($K472)+N($L472),2)))</f>
        <v/>
      </c>
      <c r="S472" s="267"/>
      <c r="T472" s="268" t="str">
        <f aca="false">IF(TRIM($B472&amp;$C472)="","",IF(N($O472)=0,"",MAX(0,MIN(N($O472)-N($Q472),N($W472)))))</f>
        <v/>
      </c>
      <c r="U472" s="268" t="str">
        <f aca="false">IF(TRIM($B472&amp;$C472)="","",IF(N($Q472)&lt;=N($O472),"",N($Q472)-N($O472)))</f>
        <v/>
      </c>
      <c r="V472" s="268" t="str">
        <f aca="false">IF(OR(TRIM($B472&amp;$C472)="",$W472=""),"",MAX(0,N($W472))-N($T472))</f>
        <v/>
      </c>
      <c r="W472" s="268" t="str">
        <f aca="false">IF(TRIM($B472&amp;$C472)="","",IF(AND(N($M472)=0,N($Q472)+N($R472)+N($S472)=0),"",ROUND(N($M472)-N($Q472)-N($R472)-N($S472),2)))</f>
        <v/>
      </c>
      <c r="X472" s="269" t="str">
        <f aca="false">IF(TRIM($B472&amp;$C472)="","",IF(N($M472)=0,IF((N($Q472)+N($R472)+N($S472))=0,"—未填单价","未填单价，已收 "&amp;TEXT((N($Q472)+N($R472)+N($S472)),"#,##0.00")),IF(N($W472)&gt;0.005,"欠 "&amp;TEXT(N($W472),"#,##0.00")&amp;IF(N($T472)&gt;0,"（开票未到账 "&amp;TEXT(N($T472),"#,##0.00")&amp;"）","")&amp;IF(N($V472)&gt;0,"（未开票 "&amp;TEXT(N($V472),"#,##0.00")&amp;"）",""),IF(N($W472)&lt;-0.005,"多收 "&amp;TEXT(-N($W472),"#,##0.00"),"✔ 已结清")))&amp;IF(N($U472)&gt;0,"｜到账未开票 "&amp;TEXT(N($U472),"#,##0.00")&amp;"，待补票","")&amp;IF(N($R472)&gt;0,"｜收现 "&amp;TEXT(N($R472),"#,##0.00"),"")&amp;IF(N($S472)&gt;0,"｜收款不开票 "&amp;TEXT(N($S472),"#,##0.00"),""))</f>
        <v/>
      </c>
      <c r="Y472" s="312"/>
      <c r="AC472" s="267" t="str">
        <f aca="false">IF(OR(N($O472)=0,N($AB472)=0),"",ROUND(N($O472)/(1+N($AB472))*N($AB472),2))</f>
        <v/>
      </c>
      <c r="AD472" s="312"/>
      <c r="AE472" s="312"/>
      <c r="AF472" s="270" t="str">
        <f aca="false">IF($AN472="","",IF($AN472=1,IF($AO472&gt;=1,"一次性·已到收款期","一次性·未到期"),$AE472&amp;" 第"&amp;$AO472&amp;"/"&amp;$AN472&amp;"期"))</f>
        <v/>
      </c>
      <c r="AG472" s="268" t="str">
        <f aca="false">IF(OR($AN472="",N($M472)=0),"",ROUND(N($K472)*$AO472/$AN472,2)+N($L472))</f>
        <v/>
      </c>
      <c r="AH472" s="268" t="str">
        <f aca="false">IF($AG472="","",MAX(0,ROUND($AG472-(N($Q472)+N($R472)+N($S472)),2)))</f>
        <v/>
      </c>
      <c r="AI472" s="268" t="str">
        <f aca="false">IF(OR(TRIM($B472&amp;$C472)="",NOT(ISNUMBER($D472))),"",SUMIFS($W$3:$W$1001,$AK$3:$AK$1001,$AK472,$D$3:$D$1001,"&lt;"&amp;$D472))</f>
        <v/>
      </c>
      <c r="AJ472" s="268" t="str">
        <f aca="false">IF(TRIM($B472&amp;$C472)="","",SUMIFS($W$3:$W$1001,$AK$3:$AK$1001,$AK472))</f>
        <v/>
      </c>
      <c r="AK472" s="270" t="str">
        <f aca="false">IF(TRIM($B472&amp;$C472)="","",TRIM($B472)&amp;"｜"&amp;TRIM($C472))</f>
        <v/>
      </c>
      <c r="AL472" s="268" t="str">
        <f aca="false">IF(TRIM($B472&amp;$C472)="","",MIN(N($O472),N($Q472)))</f>
        <v/>
      </c>
      <c r="AM472" s="271" t="str">
        <f aca="false">IF(ISNUMBER($D472),YEAR($D472),"")</f>
        <v/>
      </c>
      <c r="AN472" s="271" t="str">
        <f aca="false">IF(OR(TRIM($B472&amp;$C472)="",NOT(ISNUMBER($D472)),NOT(ISNUMBER($E472))),"",IF($E472&lt;$D472,"",IF(IF($AE472="半年付",2,IF($AE472="季度付",4,IF($AE472="月付",12,IF($AE472="半月付",24,1))))=1,1,MAX(1,ROUND(($E472-$D472+1)/365*IF($AE472="半年付",2,IF($AE472="季度付",4,IF($AE472="月付",12,IF($AE472="半月付",24,1)))),0)))))</f>
        <v/>
      </c>
      <c r="AO472" s="271" t="str">
        <f aca="true">IF($AN472="","",MIN($AN472,MAX(0,INT((TODAY()-付款宽限天数-$D472)/(($E472-$D472+1)/$AN472))+1)))</f>
        <v/>
      </c>
    </row>
    <row r="473" customFormat="false" ht="18" hidden="false" customHeight="false" outlineLevel="0" collapsed="false">
      <c r="F473" s="200" t="str">
        <f aca="true">IF(TRIM($B473&amp;$C473)="","",IF(OR(ISNUMBER(SEARCH("未",$A473)),ISNUMBER(SEARCH("送出",$A473)),AND(TRIM($A473)="",NOT(ISNUMBER($D473)),N($H473)=0)),"【合同未回】","")&amp;IF(NOT(ISNUMBER($E473)),IF(OR(ISNUMBER(SEARCH("未",$A473)),ISNUMBER(SEARCH("送出",$A473)),AND(TRIM($A473)="",NOT(ISNUMBER($D473)),N($H473)=0)),"","【未填合同期】"),IF($E473&lt;TODAY(),"【已到期】",IF($E473-TODAY()&lt;=提醒天数,"【即将到期，剩余"&amp;($E473-TODAY())&amp;"天】","【正常】")))&amp;IF(OR($AD473="安装免保",$AD473="技术免保",$AD473="质保期内"),"【"&amp;$AD473&amp;"】",""))</f>
        <v/>
      </c>
      <c r="K473" s="267" t="str">
        <f aca="false">IF(OR(N($H473)=0,N($I473)=0),"",ROUND(N($H473)*N($I473)*IF(N($J473)=0,1,N($J473)),2))</f>
        <v/>
      </c>
      <c r="M473" s="267" t="str">
        <f aca="false">IF(TRIM($B473&amp;$C473)="","",IF(AND(N($K473)=0,N($L473)=0),"",ROUND(N($K473)+N($L473),2)))</f>
        <v/>
      </c>
      <c r="S473" s="267"/>
      <c r="T473" s="268" t="str">
        <f aca="false">IF(TRIM($B473&amp;$C473)="","",IF(N($O473)=0,"",MAX(0,MIN(N($O473)-N($Q473),N($W473)))))</f>
        <v/>
      </c>
      <c r="U473" s="268" t="str">
        <f aca="false">IF(TRIM($B473&amp;$C473)="","",IF(N($Q473)&lt;=N($O473),"",N($Q473)-N($O473)))</f>
        <v/>
      </c>
      <c r="V473" s="268" t="str">
        <f aca="false">IF(OR(TRIM($B473&amp;$C473)="",$W473=""),"",MAX(0,N($W473))-N($T473))</f>
        <v/>
      </c>
      <c r="W473" s="268" t="str">
        <f aca="false">IF(TRIM($B473&amp;$C473)="","",IF(AND(N($M473)=0,N($Q473)+N($R473)+N($S473)=0),"",ROUND(N($M473)-N($Q473)-N($R473)-N($S473),2)))</f>
        <v/>
      </c>
      <c r="X473" s="269" t="str">
        <f aca="false">IF(TRIM($B473&amp;$C473)="","",IF(N($M473)=0,IF((N($Q473)+N($R473)+N($S473))=0,"—未填单价","未填单价，已收 "&amp;TEXT((N($Q473)+N($R473)+N($S473)),"#,##0.00")),IF(N($W473)&gt;0.005,"欠 "&amp;TEXT(N($W473),"#,##0.00")&amp;IF(N($T473)&gt;0,"（开票未到账 "&amp;TEXT(N($T473),"#,##0.00")&amp;"）","")&amp;IF(N($V473)&gt;0,"（未开票 "&amp;TEXT(N($V473),"#,##0.00")&amp;"）",""),IF(N($W473)&lt;-0.005,"多收 "&amp;TEXT(-N($W473),"#,##0.00"),"✔ 已结清")))&amp;IF(N($U473)&gt;0,"｜到账未开票 "&amp;TEXT(N($U473),"#,##0.00")&amp;"，待补票","")&amp;IF(N($R473)&gt;0,"｜收现 "&amp;TEXT(N($R473),"#,##0.00"),"")&amp;IF(N($S473)&gt;0,"｜收款不开票 "&amp;TEXT(N($S473),"#,##0.00"),""))</f>
        <v/>
      </c>
      <c r="Y473" s="312"/>
      <c r="AC473" s="267" t="str">
        <f aca="false">IF(OR(N($O473)=0,N($AB473)=0),"",ROUND(N($O473)/(1+N($AB473))*N($AB473),2))</f>
        <v/>
      </c>
      <c r="AD473" s="312"/>
      <c r="AE473" s="312"/>
      <c r="AF473" s="270" t="str">
        <f aca="false">IF($AN473="","",IF($AN473=1,IF($AO473&gt;=1,"一次性·已到收款期","一次性·未到期"),$AE473&amp;" 第"&amp;$AO473&amp;"/"&amp;$AN473&amp;"期"))</f>
        <v/>
      </c>
      <c r="AG473" s="268" t="str">
        <f aca="false">IF(OR($AN473="",N($M473)=0),"",ROUND(N($K473)*$AO473/$AN473,2)+N($L473))</f>
        <v/>
      </c>
      <c r="AH473" s="268" t="str">
        <f aca="false">IF($AG473="","",MAX(0,ROUND($AG473-(N($Q473)+N($R473)+N($S473)),2)))</f>
        <v/>
      </c>
      <c r="AI473" s="268" t="str">
        <f aca="false">IF(OR(TRIM($B473&amp;$C473)="",NOT(ISNUMBER($D473))),"",SUMIFS($W$3:$W$1001,$AK$3:$AK$1001,$AK473,$D$3:$D$1001,"&lt;"&amp;$D473))</f>
        <v/>
      </c>
      <c r="AJ473" s="268" t="str">
        <f aca="false">IF(TRIM($B473&amp;$C473)="","",SUMIFS($W$3:$W$1001,$AK$3:$AK$1001,$AK473))</f>
        <v/>
      </c>
      <c r="AK473" s="270" t="str">
        <f aca="false">IF(TRIM($B473&amp;$C473)="","",TRIM($B473)&amp;"｜"&amp;TRIM($C473))</f>
        <v/>
      </c>
      <c r="AL473" s="268" t="str">
        <f aca="false">IF(TRIM($B473&amp;$C473)="","",MIN(N($O473),N($Q473)))</f>
        <v/>
      </c>
      <c r="AM473" s="271" t="str">
        <f aca="false">IF(ISNUMBER($D473),YEAR($D473),"")</f>
        <v/>
      </c>
      <c r="AN473" s="271" t="str">
        <f aca="false">IF(OR(TRIM($B473&amp;$C473)="",NOT(ISNUMBER($D473)),NOT(ISNUMBER($E473))),"",IF($E473&lt;$D473,"",IF(IF($AE473="半年付",2,IF($AE473="季度付",4,IF($AE473="月付",12,IF($AE473="半月付",24,1))))=1,1,MAX(1,ROUND(($E473-$D473+1)/365*IF($AE473="半年付",2,IF($AE473="季度付",4,IF($AE473="月付",12,IF($AE473="半月付",24,1)))),0)))))</f>
        <v/>
      </c>
      <c r="AO473" s="271" t="str">
        <f aca="true">IF($AN473="","",MIN($AN473,MAX(0,INT((TODAY()-付款宽限天数-$D473)/(($E473-$D473+1)/$AN473))+1)))</f>
        <v/>
      </c>
    </row>
    <row r="474" customFormat="false" ht="18" hidden="false" customHeight="false" outlineLevel="0" collapsed="false">
      <c r="F474" s="200" t="str">
        <f aca="true">IF(TRIM($B474&amp;$C474)="","",IF(OR(ISNUMBER(SEARCH("未",$A474)),ISNUMBER(SEARCH("送出",$A474)),AND(TRIM($A474)="",NOT(ISNUMBER($D474)),N($H474)=0)),"【合同未回】","")&amp;IF(NOT(ISNUMBER($E474)),IF(OR(ISNUMBER(SEARCH("未",$A474)),ISNUMBER(SEARCH("送出",$A474)),AND(TRIM($A474)="",NOT(ISNUMBER($D474)),N($H474)=0)),"","【未填合同期】"),IF($E474&lt;TODAY(),"【已到期】",IF($E474-TODAY()&lt;=提醒天数,"【即将到期，剩余"&amp;($E474-TODAY())&amp;"天】","【正常】")))&amp;IF(OR($AD474="安装免保",$AD474="技术免保",$AD474="质保期内"),"【"&amp;$AD474&amp;"】",""))</f>
        <v/>
      </c>
      <c r="K474" s="267" t="str">
        <f aca="false">IF(OR(N($H474)=0,N($I474)=0),"",ROUND(N($H474)*N($I474)*IF(N($J474)=0,1,N($J474)),2))</f>
        <v/>
      </c>
      <c r="M474" s="267" t="str">
        <f aca="false">IF(TRIM($B474&amp;$C474)="","",IF(AND(N($K474)=0,N($L474)=0),"",ROUND(N($K474)+N($L474),2)))</f>
        <v/>
      </c>
      <c r="S474" s="267"/>
      <c r="T474" s="268" t="str">
        <f aca="false">IF(TRIM($B474&amp;$C474)="","",IF(N($O474)=0,"",MAX(0,MIN(N($O474)-N($Q474),N($W474)))))</f>
        <v/>
      </c>
      <c r="U474" s="268" t="str">
        <f aca="false">IF(TRIM($B474&amp;$C474)="","",IF(N($Q474)&lt;=N($O474),"",N($Q474)-N($O474)))</f>
        <v/>
      </c>
      <c r="V474" s="268" t="str">
        <f aca="false">IF(OR(TRIM($B474&amp;$C474)="",$W474=""),"",MAX(0,N($W474))-N($T474))</f>
        <v/>
      </c>
      <c r="W474" s="268" t="str">
        <f aca="false">IF(TRIM($B474&amp;$C474)="","",IF(AND(N($M474)=0,N($Q474)+N($R474)+N($S474)=0),"",ROUND(N($M474)-N($Q474)-N($R474)-N($S474),2)))</f>
        <v/>
      </c>
      <c r="X474" s="269" t="str">
        <f aca="false">IF(TRIM($B474&amp;$C474)="","",IF(N($M474)=0,IF((N($Q474)+N($R474)+N($S474))=0,"—未填单价","未填单价，已收 "&amp;TEXT((N($Q474)+N($R474)+N($S474)),"#,##0.00")),IF(N($W474)&gt;0.005,"欠 "&amp;TEXT(N($W474),"#,##0.00")&amp;IF(N($T474)&gt;0,"（开票未到账 "&amp;TEXT(N($T474),"#,##0.00")&amp;"）","")&amp;IF(N($V474)&gt;0,"（未开票 "&amp;TEXT(N($V474),"#,##0.00")&amp;"）",""),IF(N($W474)&lt;-0.005,"多收 "&amp;TEXT(-N($W474),"#,##0.00"),"✔ 已结清")))&amp;IF(N($U474)&gt;0,"｜到账未开票 "&amp;TEXT(N($U474),"#,##0.00")&amp;"，待补票","")&amp;IF(N($R474)&gt;0,"｜收现 "&amp;TEXT(N($R474),"#,##0.00"),"")&amp;IF(N($S474)&gt;0,"｜收款不开票 "&amp;TEXT(N($S474),"#,##0.00"),""))</f>
        <v/>
      </c>
      <c r="Y474" s="312"/>
      <c r="AC474" s="267" t="str">
        <f aca="false">IF(OR(N($O474)=0,N($AB474)=0),"",ROUND(N($O474)/(1+N($AB474))*N($AB474),2))</f>
        <v/>
      </c>
      <c r="AD474" s="312"/>
      <c r="AE474" s="312"/>
      <c r="AF474" s="270" t="str">
        <f aca="false">IF($AN474="","",IF($AN474=1,IF($AO474&gt;=1,"一次性·已到收款期","一次性·未到期"),$AE474&amp;" 第"&amp;$AO474&amp;"/"&amp;$AN474&amp;"期"))</f>
        <v/>
      </c>
      <c r="AG474" s="268" t="str">
        <f aca="false">IF(OR($AN474="",N($M474)=0),"",ROUND(N($K474)*$AO474/$AN474,2)+N($L474))</f>
        <v/>
      </c>
      <c r="AH474" s="268" t="str">
        <f aca="false">IF($AG474="","",MAX(0,ROUND($AG474-(N($Q474)+N($R474)+N($S474)),2)))</f>
        <v/>
      </c>
      <c r="AI474" s="268" t="str">
        <f aca="false">IF(OR(TRIM($B474&amp;$C474)="",NOT(ISNUMBER($D474))),"",SUMIFS($W$3:$W$1001,$AK$3:$AK$1001,$AK474,$D$3:$D$1001,"&lt;"&amp;$D474))</f>
        <v/>
      </c>
      <c r="AJ474" s="268" t="str">
        <f aca="false">IF(TRIM($B474&amp;$C474)="","",SUMIFS($W$3:$W$1001,$AK$3:$AK$1001,$AK474))</f>
        <v/>
      </c>
      <c r="AK474" s="270" t="str">
        <f aca="false">IF(TRIM($B474&amp;$C474)="","",TRIM($B474)&amp;"｜"&amp;TRIM($C474))</f>
        <v/>
      </c>
      <c r="AL474" s="268" t="str">
        <f aca="false">IF(TRIM($B474&amp;$C474)="","",MIN(N($O474),N($Q474)))</f>
        <v/>
      </c>
      <c r="AM474" s="271" t="str">
        <f aca="false">IF(ISNUMBER($D474),YEAR($D474),"")</f>
        <v/>
      </c>
      <c r="AN474" s="271" t="str">
        <f aca="false">IF(OR(TRIM($B474&amp;$C474)="",NOT(ISNUMBER($D474)),NOT(ISNUMBER($E474))),"",IF($E474&lt;$D474,"",IF(IF($AE474="半年付",2,IF($AE474="季度付",4,IF($AE474="月付",12,IF($AE474="半月付",24,1))))=1,1,MAX(1,ROUND(($E474-$D474+1)/365*IF($AE474="半年付",2,IF($AE474="季度付",4,IF($AE474="月付",12,IF($AE474="半月付",24,1)))),0)))))</f>
        <v/>
      </c>
      <c r="AO474" s="271" t="str">
        <f aca="true">IF($AN474="","",MIN($AN474,MAX(0,INT((TODAY()-付款宽限天数-$D474)/(($E474-$D474+1)/$AN474))+1)))</f>
        <v/>
      </c>
    </row>
    <row r="475" customFormat="false" ht="18" hidden="false" customHeight="false" outlineLevel="0" collapsed="false">
      <c r="F475" s="200" t="str">
        <f aca="true">IF(TRIM($B475&amp;$C475)="","",IF(OR(ISNUMBER(SEARCH("未",$A475)),ISNUMBER(SEARCH("送出",$A475)),AND(TRIM($A475)="",NOT(ISNUMBER($D475)),N($H475)=0)),"【合同未回】","")&amp;IF(NOT(ISNUMBER($E475)),IF(OR(ISNUMBER(SEARCH("未",$A475)),ISNUMBER(SEARCH("送出",$A475)),AND(TRIM($A475)="",NOT(ISNUMBER($D475)),N($H475)=0)),"","【未填合同期】"),IF($E475&lt;TODAY(),"【已到期】",IF($E475-TODAY()&lt;=提醒天数,"【即将到期，剩余"&amp;($E475-TODAY())&amp;"天】","【正常】")))&amp;IF(OR($AD475="安装免保",$AD475="技术免保",$AD475="质保期内"),"【"&amp;$AD475&amp;"】",""))</f>
        <v/>
      </c>
      <c r="K475" s="267" t="str">
        <f aca="false">IF(OR(N($H475)=0,N($I475)=0),"",ROUND(N($H475)*N($I475)*IF(N($J475)=0,1,N($J475)),2))</f>
        <v/>
      </c>
      <c r="M475" s="267" t="str">
        <f aca="false">IF(TRIM($B475&amp;$C475)="","",IF(AND(N($K475)=0,N($L475)=0),"",ROUND(N($K475)+N($L475),2)))</f>
        <v/>
      </c>
      <c r="S475" s="267"/>
      <c r="T475" s="268" t="str">
        <f aca="false">IF(TRIM($B475&amp;$C475)="","",IF(N($O475)=0,"",MAX(0,MIN(N($O475)-N($Q475),N($W475)))))</f>
        <v/>
      </c>
      <c r="U475" s="268" t="str">
        <f aca="false">IF(TRIM($B475&amp;$C475)="","",IF(N($Q475)&lt;=N($O475),"",N($Q475)-N($O475)))</f>
        <v/>
      </c>
      <c r="V475" s="268" t="str">
        <f aca="false">IF(OR(TRIM($B475&amp;$C475)="",$W475=""),"",MAX(0,N($W475))-N($T475))</f>
        <v/>
      </c>
      <c r="W475" s="268" t="str">
        <f aca="false">IF(TRIM($B475&amp;$C475)="","",IF(AND(N($M475)=0,N($Q475)+N($R475)+N($S475)=0),"",ROUND(N($M475)-N($Q475)-N($R475)-N($S475),2)))</f>
        <v/>
      </c>
      <c r="X475" s="269" t="str">
        <f aca="false">IF(TRIM($B475&amp;$C475)="","",IF(N($M475)=0,IF((N($Q475)+N($R475)+N($S475))=0,"—未填单价","未填单价，已收 "&amp;TEXT((N($Q475)+N($R475)+N($S475)),"#,##0.00")),IF(N($W475)&gt;0.005,"欠 "&amp;TEXT(N($W475),"#,##0.00")&amp;IF(N($T475)&gt;0,"（开票未到账 "&amp;TEXT(N($T475),"#,##0.00")&amp;"）","")&amp;IF(N($V475)&gt;0,"（未开票 "&amp;TEXT(N($V475),"#,##0.00")&amp;"）",""),IF(N($W475)&lt;-0.005,"多收 "&amp;TEXT(-N($W475),"#,##0.00"),"✔ 已结清")))&amp;IF(N($U475)&gt;0,"｜到账未开票 "&amp;TEXT(N($U475),"#,##0.00")&amp;"，待补票","")&amp;IF(N($R475)&gt;0,"｜收现 "&amp;TEXT(N($R475),"#,##0.00"),"")&amp;IF(N($S475)&gt;0,"｜收款不开票 "&amp;TEXT(N($S475),"#,##0.00"),""))</f>
        <v/>
      </c>
      <c r="Y475" s="312"/>
      <c r="AC475" s="267" t="str">
        <f aca="false">IF(OR(N($O475)=0,N($AB475)=0),"",ROUND(N($O475)/(1+N($AB475))*N($AB475),2))</f>
        <v/>
      </c>
      <c r="AD475" s="312"/>
      <c r="AE475" s="312"/>
      <c r="AF475" s="270" t="str">
        <f aca="false">IF($AN475="","",IF($AN475=1,IF($AO475&gt;=1,"一次性·已到收款期","一次性·未到期"),$AE475&amp;" 第"&amp;$AO475&amp;"/"&amp;$AN475&amp;"期"))</f>
        <v/>
      </c>
      <c r="AG475" s="268" t="str">
        <f aca="false">IF(OR($AN475="",N($M475)=0),"",ROUND(N($K475)*$AO475/$AN475,2)+N($L475))</f>
        <v/>
      </c>
      <c r="AH475" s="268" t="str">
        <f aca="false">IF($AG475="","",MAX(0,ROUND($AG475-(N($Q475)+N($R475)+N($S475)),2)))</f>
        <v/>
      </c>
      <c r="AI475" s="268" t="str">
        <f aca="false">IF(OR(TRIM($B475&amp;$C475)="",NOT(ISNUMBER($D475))),"",SUMIFS($W$3:$W$1001,$AK$3:$AK$1001,$AK475,$D$3:$D$1001,"&lt;"&amp;$D475))</f>
        <v/>
      </c>
      <c r="AJ475" s="268" t="str">
        <f aca="false">IF(TRIM($B475&amp;$C475)="","",SUMIFS($W$3:$W$1001,$AK$3:$AK$1001,$AK475))</f>
        <v/>
      </c>
      <c r="AK475" s="270" t="str">
        <f aca="false">IF(TRIM($B475&amp;$C475)="","",TRIM($B475)&amp;"｜"&amp;TRIM($C475))</f>
        <v/>
      </c>
      <c r="AL475" s="268" t="str">
        <f aca="false">IF(TRIM($B475&amp;$C475)="","",MIN(N($O475),N($Q475)))</f>
        <v/>
      </c>
      <c r="AM475" s="271" t="str">
        <f aca="false">IF(ISNUMBER($D475),YEAR($D475),"")</f>
        <v/>
      </c>
      <c r="AN475" s="271" t="str">
        <f aca="false">IF(OR(TRIM($B475&amp;$C475)="",NOT(ISNUMBER($D475)),NOT(ISNUMBER($E475))),"",IF($E475&lt;$D475,"",IF(IF($AE475="半年付",2,IF($AE475="季度付",4,IF($AE475="月付",12,IF($AE475="半月付",24,1))))=1,1,MAX(1,ROUND(($E475-$D475+1)/365*IF($AE475="半年付",2,IF($AE475="季度付",4,IF($AE475="月付",12,IF($AE475="半月付",24,1)))),0)))))</f>
        <v/>
      </c>
      <c r="AO475" s="271" t="str">
        <f aca="true">IF($AN475="","",MIN($AN475,MAX(0,INT((TODAY()-付款宽限天数-$D475)/(($E475-$D475+1)/$AN475))+1)))</f>
        <v/>
      </c>
    </row>
    <row r="476" customFormat="false" ht="18" hidden="false" customHeight="false" outlineLevel="0" collapsed="false">
      <c r="F476" s="200" t="str">
        <f aca="true">IF(TRIM($B476&amp;$C476)="","",IF(OR(ISNUMBER(SEARCH("未",$A476)),ISNUMBER(SEARCH("送出",$A476)),AND(TRIM($A476)="",NOT(ISNUMBER($D476)),N($H476)=0)),"【合同未回】","")&amp;IF(NOT(ISNUMBER($E476)),IF(OR(ISNUMBER(SEARCH("未",$A476)),ISNUMBER(SEARCH("送出",$A476)),AND(TRIM($A476)="",NOT(ISNUMBER($D476)),N($H476)=0)),"","【未填合同期】"),IF($E476&lt;TODAY(),"【已到期】",IF($E476-TODAY()&lt;=提醒天数,"【即将到期，剩余"&amp;($E476-TODAY())&amp;"天】","【正常】")))&amp;IF(OR($AD476="安装免保",$AD476="技术免保",$AD476="质保期内"),"【"&amp;$AD476&amp;"】",""))</f>
        <v/>
      </c>
      <c r="K476" s="267" t="str">
        <f aca="false">IF(OR(N($H476)=0,N($I476)=0),"",ROUND(N($H476)*N($I476)*IF(N($J476)=0,1,N($J476)),2))</f>
        <v/>
      </c>
      <c r="M476" s="267" t="str">
        <f aca="false">IF(TRIM($B476&amp;$C476)="","",IF(AND(N($K476)=0,N($L476)=0),"",ROUND(N($K476)+N($L476),2)))</f>
        <v/>
      </c>
      <c r="S476" s="267"/>
      <c r="T476" s="268" t="str">
        <f aca="false">IF(TRIM($B476&amp;$C476)="","",IF(N($O476)=0,"",MAX(0,MIN(N($O476)-N($Q476),N($W476)))))</f>
        <v/>
      </c>
      <c r="U476" s="268" t="str">
        <f aca="false">IF(TRIM($B476&amp;$C476)="","",IF(N($Q476)&lt;=N($O476),"",N($Q476)-N($O476)))</f>
        <v/>
      </c>
      <c r="V476" s="268" t="str">
        <f aca="false">IF(OR(TRIM($B476&amp;$C476)="",$W476=""),"",MAX(0,N($W476))-N($T476))</f>
        <v/>
      </c>
      <c r="W476" s="268" t="str">
        <f aca="false">IF(TRIM($B476&amp;$C476)="","",IF(AND(N($M476)=0,N($Q476)+N($R476)+N($S476)=0),"",ROUND(N($M476)-N($Q476)-N($R476)-N($S476),2)))</f>
        <v/>
      </c>
      <c r="X476" s="269" t="str">
        <f aca="false">IF(TRIM($B476&amp;$C476)="","",IF(N($M476)=0,IF((N($Q476)+N($R476)+N($S476))=0,"—未填单价","未填单价，已收 "&amp;TEXT((N($Q476)+N($R476)+N($S476)),"#,##0.00")),IF(N($W476)&gt;0.005,"欠 "&amp;TEXT(N($W476),"#,##0.00")&amp;IF(N($T476)&gt;0,"（开票未到账 "&amp;TEXT(N($T476),"#,##0.00")&amp;"）","")&amp;IF(N($V476)&gt;0,"（未开票 "&amp;TEXT(N($V476),"#,##0.00")&amp;"）",""),IF(N($W476)&lt;-0.005,"多收 "&amp;TEXT(-N($W476),"#,##0.00"),"✔ 已结清")))&amp;IF(N($U476)&gt;0,"｜到账未开票 "&amp;TEXT(N($U476),"#,##0.00")&amp;"，待补票","")&amp;IF(N($R476)&gt;0,"｜收现 "&amp;TEXT(N($R476),"#,##0.00"),"")&amp;IF(N($S476)&gt;0,"｜收款不开票 "&amp;TEXT(N($S476),"#,##0.00"),""))</f>
        <v/>
      </c>
      <c r="Y476" s="312"/>
      <c r="AC476" s="267" t="str">
        <f aca="false">IF(OR(N($O476)=0,N($AB476)=0),"",ROUND(N($O476)/(1+N($AB476))*N($AB476),2))</f>
        <v/>
      </c>
      <c r="AD476" s="312"/>
      <c r="AE476" s="312"/>
      <c r="AF476" s="270" t="str">
        <f aca="false">IF($AN476="","",IF($AN476=1,IF($AO476&gt;=1,"一次性·已到收款期","一次性·未到期"),$AE476&amp;" 第"&amp;$AO476&amp;"/"&amp;$AN476&amp;"期"))</f>
        <v/>
      </c>
      <c r="AG476" s="268" t="str">
        <f aca="false">IF(OR($AN476="",N($M476)=0),"",ROUND(N($K476)*$AO476/$AN476,2)+N($L476))</f>
        <v/>
      </c>
      <c r="AH476" s="268" t="str">
        <f aca="false">IF($AG476="","",MAX(0,ROUND($AG476-(N($Q476)+N($R476)+N($S476)),2)))</f>
        <v/>
      </c>
      <c r="AI476" s="268" t="str">
        <f aca="false">IF(OR(TRIM($B476&amp;$C476)="",NOT(ISNUMBER($D476))),"",SUMIFS($W$3:$W$1001,$AK$3:$AK$1001,$AK476,$D$3:$D$1001,"&lt;"&amp;$D476))</f>
        <v/>
      </c>
      <c r="AJ476" s="268" t="str">
        <f aca="false">IF(TRIM($B476&amp;$C476)="","",SUMIFS($W$3:$W$1001,$AK$3:$AK$1001,$AK476))</f>
        <v/>
      </c>
      <c r="AK476" s="270" t="str">
        <f aca="false">IF(TRIM($B476&amp;$C476)="","",TRIM($B476)&amp;"｜"&amp;TRIM($C476))</f>
        <v/>
      </c>
      <c r="AL476" s="268" t="str">
        <f aca="false">IF(TRIM($B476&amp;$C476)="","",MIN(N($O476),N($Q476)))</f>
        <v/>
      </c>
      <c r="AM476" s="271" t="str">
        <f aca="false">IF(ISNUMBER($D476),YEAR($D476),"")</f>
        <v/>
      </c>
      <c r="AN476" s="271" t="str">
        <f aca="false">IF(OR(TRIM($B476&amp;$C476)="",NOT(ISNUMBER($D476)),NOT(ISNUMBER($E476))),"",IF($E476&lt;$D476,"",IF(IF($AE476="半年付",2,IF($AE476="季度付",4,IF($AE476="月付",12,IF($AE476="半月付",24,1))))=1,1,MAX(1,ROUND(($E476-$D476+1)/365*IF($AE476="半年付",2,IF($AE476="季度付",4,IF($AE476="月付",12,IF($AE476="半月付",24,1)))),0)))))</f>
        <v/>
      </c>
      <c r="AO476" s="271" t="str">
        <f aca="true">IF($AN476="","",MIN($AN476,MAX(0,INT((TODAY()-付款宽限天数-$D476)/(($E476-$D476+1)/$AN476))+1)))</f>
        <v/>
      </c>
    </row>
    <row r="477" customFormat="false" ht="18" hidden="false" customHeight="false" outlineLevel="0" collapsed="false">
      <c r="F477" s="200" t="str">
        <f aca="true">IF(TRIM($B477&amp;$C477)="","",IF(OR(ISNUMBER(SEARCH("未",$A477)),ISNUMBER(SEARCH("送出",$A477)),AND(TRIM($A477)="",NOT(ISNUMBER($D477)),N($H477)=0)),"【合同未回】","")&amp;IF(NOT(ISNUMBER($E477)),IF(OR(ISNUMBER(SEARCH("未",$A477)),ISNUMBER(SEARCH("送出",$A477)),AND(TRIM($A477)="",NOT(ISNUMBER($D477)),N($H477)=0)),"","【未填合同期】"),IF($E477&lt;TODAY(),"【已到期】",IF($E477-TODAY()&lt;=提醒天数,"【即将到期，剩余"&amp;($E477-TODAY())&amp;"天】","【正常】")))&amp;IF(OR($AD477="安装免保",$AD477="技术免保",$AD477="质保期内"),"【"&amp;$AD477&amp;"】",""))</f>
        <v/>
      </c>
      <c r="K477" s="267" t="str">
        <f aca="false">IF(OR(N($H477)=0,N($I477)=0),"",ROUND(N($H477)*N($I477)*IF(N($J477)=0,1,N($J477)),2))</f>
        <v/>
      </c>
      <c r="M477" s="267" t="str">
        <f aca="false">IF(TRIM($B477&amp;$C477)="","",IF(AND(N($K477)=0,N($L477)=0),"",ROUND(N($K477)+N($L477),2)))</f>
        <v/>
      </c>
      <c r="S477" s="267"/>
      <c r="T477" s="268" t="str">
        <f aca="false">IF(TRIM($B477&amp;$C477)="","",IF(N($O477)=0,"",MAX(0,MIN(N($O477)-N($Q477),N($W477)))))</f>
        <v/>
      </c>
      <c r="U477" s="268" t="str">
        <f aca="false">IF(TRIM($B477&amp;$C477)="","",IF(N($Q477)&lt;=N($O477),"",N($Q477)-N($O477)))</f>
        <v/>
      </c>
      <c r="V477" s="268" t="str">
        <f aca="false">IF(OR(TRIM($B477&amp;$C477)="",$W477=""),"",MAX(0,N($W477))-N($T477))</f>
        <v/>
      </c>
      <c r="W477" s="268" t="str">
        <f aca="false">IF(TRIM($B477&amp;$C477)="","",IF(AND(N($M477)=0,N($Q477)+N($R477)+N($S477)=0),"",ROUND(N($M477)-N($Q477)-N($R477)-N($S477),2)))</f>
        <v/>
      </c>
      <c r="X477" s="269" t="str">
        <f aca="false">IF(TRIM($B477&amp;$C477)="","",IF(N($M477)=0,IF((N($Q477)+N($R477)+N($S477))=0,"—未填单价","未填单价，已收 "&amp;TEXT((N($Q477)+N($R477)+N($S477)),"#,##0.00")),IF(N($W477)&gt;0.005,"欠 "&amp;TEXT(N($W477),"#,##0.00")&amp;IF(N($T477)&gt;0,"（开票未到账 "&amp;TEXT(N($T477),"#,##0.00")&amp;"）","")&amp;IF(N($V477)&gt;0,"（未开票 "&amp;TEXT(N($V477),"#,##0.00")&amp;"）",""),IF(N($W477)&lt;-0.005,"多收 "&amp;TEXT(-N($W477),"#,##0.00"),"✔ 已结清")))&amp;IF(N($U477)&gt;0,"｜到账未开票 "&amp;TEXT(N($U477),"#,##0.00")&amp;"，待补票","")&amp;IF(N($R477)&gt;0,"｜收现 "&amp;TEXT(N($R477),"#,##0.00"),"")&amp;IF(N($S477)&gt;0,"｜收款不开票 "&amp;TEXT(N($S477),"#,##0.00"),""))</f>
        <v/>
      </c>
      <c r="Y477" s="312"/>
      <c r="AC477" s="267" t="str">
        <f aca="false">IF(OR(N($O477)=0,N($AB477)=0),"",ROUND(N($O477)/(1+N($AB477))*N($AB477),2))</f>
        <v/>
      </c>
      <c r="AD477" s="312"/>
      <c r="AE477" s="312"/>
      <c r="AF477" s="270" t="str">
        <f aca="false">IF($AN477="","",IF($AN477=1,IF($AO477&gt;=1,"一次性·已到收款期","一次性·未到期"),$AE477&amp;" 第"&amp;$AO477&amp;"/"&amp;$AN477&amp;"期"))</f>
        <v/>
      </c>
      <c r="AG477" s="268" t="str">
        <f aca="false">IF(OR($AN477="",N($M477)=0),"",ROUND(N($K477)*$AO477/$AN477,2)+N($L477))</f>
        <v/>
      </c>
      <c r="AH477" s="268" t="str">
        <f aca="false">IF($AG477="","",MAX(0,ROUND($AG477-(N($Q477)+N($R477)+N($S477)),2)))</f>
        <v/>
      </c>
      <c r="AI477" s="268" t="str">
        <f aca="false">IF(OR(TRIM($B477&amp;$C477)="",NOT(ISNUMBER($D477))),"",SUMIFS($W$3:$W$1001,$AK$3:$AK$1001,$AK477,$D$3:$D$1001,"&lt;"&amp;$D477))</f>
        <v/>
      </c>
      <c r="AJ477" s="268" t="str">
        <f aca="false">IF(TRIM($B477&amp;$C477)="","",SUMIFS($W$3:$W$1001,$AK$3:$AK$1001,$AK477))</f>
        <v/>
      </c>
      <c r="AK477" s="270" t="str">
        <f aca="false">IF(TRIM($B477&amp;$C477)="","",TRIM($B477)&amp;"｜"&amp;TRIM($C477))</f>
        <v/>
      </c>
      <c r="AL477" s="268" t="str">
        <f aca="false">IF(TRIM($B477&amp;$C477)="","",MIN(N($O477),N($Q477)))</f>
        <v/>
      </c>
      <c r="AM477" s="271" t="str">
        <f aca="false">IF(ISNUMBER($D477),YEAR($D477),"")</f>
        <v/>
      </c>
      <c r="AN477" s="271" t="str">
        <f aca="false">IF(OR(TRIM($B477&amp;$C477)="",NOT(ISNUMBER($D477)),NOT(ISNUMBER($E477))),"",IF($E477&lt;$D477,"",IF(IF($AE477="半年付",2,IF($AE477="季度付",4,IF($AE477="月付",12,IF($AE477="半月付",24,1))))=1,1,MAX(1,ROUND(($E477-$D477+1)/365*IF($AE477="半年付",2,IF($AE477="季度付",4,IF($AE477="月付",12,IF($AE477="半月付",24,1)))),0)))))</f>
        <v/>
      </c>
      <c r="AO477" s="271" t="str">
        <f aca="true">IF($AN477="","",MIN($AN477,MAX(0,INT((TODAY()-付款宽限天数-$D477)/(($E477-$D477+1)/$AN477))+1)))</f>
        <v/>
      </c>
    </row>
    <row r="478" customFormat="false" ht="18" hidden="false" customHeight="false" outlineLevel="0" collapsed="false">
      <c r="F478" s="200" t="str">
        <f aca="true">IF(TRIM($B478&amp;$C478)="","",IF(OR(ISNUMBER(SEARCH("未",$A478)),ISNUMBER(SEARCH("送出",$A478)),AND(TRIM($A478)="",NOT(ISNUMBER($D478)),N($H478)=0)),"【合同未回】","")&amp;IF(NOT(ISNUMBER($E478)),IF(OR(ISNUMBER(SEARCH("未",$A478)),ISNUMBER(SEARCH("送出",$A478)),AND(TRIM($A478)="",NOT(ISNUMBER($D478)),N($H478)=0)),"","【未填合同期】"),IF($E478&lt;TODAY(),"【已到期】",IF($E478-TODAY()&lt;=提醒天数,"【即将到期，剩余"&amp;($E478-TODAY())&amp;"天】","【正常】")))&amp;IF(OR($AD478="安装免保",$AD478="技术免保",$AD478="质保期内"),"【"&amp;$AD478&amp;"】",""))</f>
        <v/>
      </c>
      <c r="K478" s="267" t="str">
        <f aca="false">IF(OR(N($H478)=0,N($I478)=0),"",ROUND(N($H478)*N($I478)*IF(N($J478)=0,1,N($J478)),2))</f>
        <v/>
      </c>
      <c r="M478" s="267" t="str">
        <f aca="false">IF(TRIM($B478&amp;$C478)="","",IF(AND(N($K478)=0,N($L478)=0),"",ROUND(N($K478)+N($L478),2)))</f>
        <v/>
      </c>
      <c r="S478" s="267"/>
      <c r="T478" s="268" t="str">
        <f aca="false">IF(TRIM($B478&amp;$C478)="","",IF(N($O478)=0,"",MAX(0,MIN(N($O478)-N($Q478),N($W478)))))</f>
        <v/>
      </c>
      <c r="U478" s="268" t="str">
        <f aca="false">IF(TRIM($B478&amp;$C478)="","",IF(N($Q478)&lt;=N($O478),"",N($Q478)-N($O478)))</f>
        <v/>
      </c>
      <c r="V478" s="268" t="str">
        <f aca="false">IF(OR(TRIM($B478&amp;$C478)="",$W478=""),"",MAX(0,N($W478))-N($T478))</f>
        <v/>
      </c>
      <c r="W478" s="268" t="str">
        <f aca="false">IF(TRIM($B478&amp;$C478)="","",IF(AND(N($M478)=0,N($Q478)+N($R478)+N($S478)=0),"",ROUND(N($M478)-N($Q478)-N($R478)-N($S478),2)))</f>
        <v/>
      </c>
      <c r="X478" s="269" t="str">
        <f aca="false">IF(TRIM($B478&amp;$C478)="","",IF(N($M478)=0,IF((N($Q478)+N($R478)+N($S478))=0,"—未填单价","未填单价，已收 "&amp;TEXT((N($Q478)+N($R478)+N($S478)),"#,##0.00")),IF(N($W478)&gt;0.005,"欠 "&amp;TEXT(N($W478),"#,##0.00")&amp;IF(N($T478)&gt;0,"（开票未到账 "&amp;TEXT(N($T478),"#,##0.00")&amp;"）","")&amp;IF(N($V478)&gt;0,"（未开票 "&amp;TEXT(N($V478),"#,##0.00")&amp;"）",""),IF(N($W478)&lt;-0.005,"多收 "&amp;TEXT(-N($W478),"#,##0.00"),"✔ 已结清")))&amp;IF(N($U478)&gt;0,"｜到账未开票 "&amp;TEXT(N($U478),"#,##0.00")&amp;"，待补票","")&amp;IF(N($R478)&gt;0,"｜收现 "&amp;TEXT(N($R478),"#,##0.00"),"")&amp;IF(N($S478)&gt;0,"｜收款不开票 "&amp;TEXT(N($S478),"#,##0.00"),""))</f>
        <v/>
      </c>
      <c r="Y478" s="312"/>
      <c r="AC478" s="267" t="str">
        <f aca="false">IF(OR(N($O478)=0,N($AB478)=0),"",ROUND(N($O478)/(1+N($AB478))*N($AB478),2))</f>
        <v/>
      </c>
      <c r="AD478" s="312"/>
      <c r="AE478" s="312"/>
      <c r="AF478" s="270" t="str">
        <f aca="false">IF($AN478="","",IF($AN478=1,IF($AO478&gt;=1,"一次性·已到收款期","一次性·未到期"),$AE478&amp;" 第"&amp;$AO478&amp;"/"&amp;$AN478&amp;"期"))</f>
        <v/>
      </c>
      <c r="AG478" s="268" t="str">
        <f aca="false">IF(OR($AN478="",N($M478)=0),"",ROUND(N($K478)*$AO478/$AN478,2)+N($L478))</f>
        <v/>
      </c>
      <c r="AH478" s="268" t="str">
        <f aca="false">IF($AG478="","",MAX(0,ROUND($AG478-(N($Q478)+N($R478)+N($S478)),2)))</f>
        <v/>
      </c>
      <c r="AI478" s="268" t="str">
        <f aca="false">IF(OR(TRIM($B478&amp;$C478)="",NOT(ISNUMBER($D478))),"",SUMIFS($W$3:$W$1001,$AK$3:$AK$1001,$AK478,$D$3:$D$1001,"&lt;"&amp;$D478))</f>
        <v/>
      </c>
      <c r="AJ478" s="268" t="str">
        <f aca="false">IF(TRIM($B478&amp;$C478)="","",SUMIFS($W$3:$W$1001,$AK$3:$AK$1001,$AK478))</f>
        <v/>
      </c>
      <c r="AK478" s="270" t="str">
        <f aca="false">IF(TRIM($B478&amp;$C478)="","",TRIM($B478)&amp;"｜"&amp;TRIM($C478))</f>
        <v/>
      </c>
      <c r="AL478" s="268" t="str">
        <f aca="false">IF(TRIM($B478&amp;$C478)="","",MIN(N($O478),N($Q478)))</f>
        <v/>
      </c>
      <c r="AM478" s="271" t="str">
        <f aca="false">IF(ISNUMBER($D478),YEAR($D478),"")</f>
        <v/>
      </c>
      <c r="AN478" s="271" t="str">
        <f aca="false">IF(OR(TRIM($B478&amp;$C478)="",NOT(ISNUMBER($D478)),NOT(ISNUMBER($E478))),"",IF($E478&lt;$D478,"",IF(IF($AE478="半年付",2,IF($AE478="季度付",4,IF($AE478="月付",12,IF($AE478="半月付",24,1))))=1,1,MAX(1,ROUND(($E478-$D478+1)/365*IF($AE478="半年付",2,IF($AE478="季度付",4,IF($AE478="月付",12,IF($AE478="半月付",24,1)))),0)))))</f>
        <v/>
      </c>
      <c r="AO478" s="271" t="str">
        <f aca="true">IF($AN478="","",MIN($AN478,MAX(0,INT((TODAY()-付款宽限天数-$D478)/(($E478-$D478+1)/$AN478))+1)))</f>
        <v/>
      </c>
    </row>
    <row r="479" customFormat="false" ht="18" hidden="false" customHeight="false" outlineLevel="0" collapsed="false">
      <c r="F479" s="200" t="str">
        <f aca="true">IF(TRIM($B479&amp;$C479)="","",IF(OR(ISNUMBER(SEARCH("未",$A479)),ISNUMBER(SEARCH("送出",$A479)),AND(TRIM($A479)="",NOT(ISNUMBER($D479)),N($H479)=0)),"【合同未回】","")&amp;IF(NOT(ISNUMBER($E479)),IF(OR(ISNUMBER(SEARCH("未",$A479)),ISNUMBER(SEARCH("送出",$A479)),AND(TRIM($A479)="",NOT(ISNUMBER($D479)),N($H479)=0)),"","【未填合同期】"),IF($E479&lt;TODAY(),"【已到期】",IF($E479-TODAY()&lt;=提醒天数,"【即将到期，剩余"&amp;($E479-TODAY())&amp;"天】","【正常】")))&amp;IF(OR($AD479="安装免保",$AD479="技术免保",$AD479="质保期内"),"【"&amp;$AD479&amp;"】",""))</f>
        <v/>
      </c>
      <c r="K479" s="267" t="str">
        <f aca="false">IF(OR(N($H479)=0,N($I479)=0),"",ROUND(N($H479)*N($I479)*IF(N($J479)=0,1,N($J479)),2))</f>
        <v/>
      </c>
      <c r="M479" s="267" t="str">
        <f aca="false">IF(TRIM($B479&amp;$C479)="","",IF(AND(N($K479)=0,N($L479)=0),"",ROUND(N($K479)+N($L479),2)))</f>
        <v/>
      </c>
      <c r="S479" s="267"/>
      <c r="T479" s="268" t="str">
        <f aca="false">IF(TRIM($B479&amp;$C479)="","",IF(N($O479)=0,"",MAX(0,MIN(N($O479)-N($Q479),N($W479)))))</f>
        <v/>
      </c>
      <c r="U479" s="268" t="str">
        <f aca="false">IF(TRIM($B479&amp;$C479)="","",IF(N($Q479)&lt;=N($O479),"",N($Q479)-N($O479)))</f>
        <v/>
      </c>
      <c r="V479" s="268" t="str">
        <f aca="false">IF(OR(TRIM($B479&amp;$C479)="",$W479=""),"",MAX(0,N($W479))-N($T479))</f>
        <v/>
      </c>
      <c r="W479" s="268" t="str">
        <f aca="false">IF(TRIM($B479&amp;$C479)="","",IF(AND(N($M479)=0,N($Q479)+N($R479)+N($S479)=0),"",ROUND(N($M479)-N($Q479)-N($R479)-N($S479),2)))</f>
        <v/>
      </c>
      <c r="X479" s="269" t="str">
        <f aca="false">IF(TRIM($B479&amp;$C479)="","",IF(N($M479)=0,IF((N($Q479)+N($R479)+N($S479))=0,"—未填单价","未填单价，已收 "&amp;TEXT((N($Q479)+N($R479)+N($S479)),"#,##0.00")),IF(N($W479)&gt;0.005,"欠 "&amp;TEXT(N($W479),"#,##0.00")&amp;IF(N($T479)&gt;0,"（开票未到账 "&amp;TEXT(N($T479),"#,##0.00")&amp;"）","")&amp;IF(N($V479)&gt;0,"（未开票 "&amp;TEXT(N($V479),"#,##0.00")&amp;"）",""),IF(N($W479)&lt;-0.005,"多收 "&amp;TEXT(-N($W479),"#,##0.00"),"✔ 已结清")))&amp;IF(N($U479)&gt;0,"｜到账未开票 "&amp;TEXT(N($U479),"#,##0.00")&amp;"，待补票","")&amp;IF(N($R479)&gt;0,"｜收现 "&amp;TEXT(N($R479),"#,##0.00"),"")&amp;IF(N($S479)&gt;0,"｜收款不开票 "&amp;TEXT(N($S479),"#,##0.00"),""))</f>
        <v/>
      </c>
      <c r="Y479" s="312"/>
      <c r="AC479" s="267" t="str">
        <f aca="false">IF(OR(N($O479)=0,N($AB479)=0),"",ROUND(N($O479)/(1+N($AB479))*N($AB479),2))</f>
        <v/>
      </c>
      <c r="AD479" s="312"/>
      <c r="AE479" s="312"/>
      <c r="AF479" s="270" t="str">
        <f aca="false">IF($AN479="","",IF($AN479=1,IF($AO479&gt;=1,"一次性·已到收款期","一次性·未到期"),$AE479&amp;" 第"&amp;$AO479&amp;"/"&amp;$AN479&amp;"期"))</f>
        <v/>
      </c>
      <c r="AG479" s="268" t="str">
        <f aca="false">IF(OR($AN479="",N($M479)=0),"",ROUND(N($K479)*$AO479/$AN479,2)+N($L479))</f>
        <v/>
      </c>
      <c r="AH479" s="268" t="str">
        <f aca="false">IF($AG479="","",MAX(0,ROUND($AG479-(N($Q479)+N($R479)+N($S479)),2)))</f>
        <v/>
      </c>
      <c r="AI479" s="268" t="str">
        <f aca="false">IF(OR(TRIM($B479&amp;$C479)="",NOT(ISNUMBER($D479))),"",SUMIFS($W$3:$W$1001,$AK$3:$AK$1001,$AK479,$D$3:$D$1001,"&lt;"&amp;$D479))</f>
        <v/>
      </c>
      <c r="AJ479" s="268" t="str">
        <f aca="false">IF(TRIM($B479&amp;$C479)="","",SUMIFS($W$3:$W$1001,$AK$3:$AK$1001,$AK479))</f>
        <v/>
      </c>
      <c r="AK479" s="270" t="str">
        <f aca="false">IF(TRIM($B479&amp;$C479)="","",TRIM($B479)&amp;"｜"&amp;TRIM($C479))</f>
        <v/>
      </c>
      <c r="AL479" s="268" t="str">
        <f aca="false">IF(TRIM($B479&amp;$C479)="","",MIN(N($O479),N($Q479)))</f>
        <v/>
      </c>
      <c r="AM479" s="271" t="str">
        <f aca="false">IF(ISNUMBER($D479),YEAR($D479),"")</f>
        <v/>
      </c>
      <c r="AN479" s="271" t="str">
        <f aca="false">IF(OR(TRIM($B479&amp;$C479)="",NOT(ISNUMBER($D479)),NOT(ISNUMBER($E479))),"",IF($E479&lt;$D479,"",IF(IF($AE479="半年付",2,IF($AE479="季度付",4,IF($AE479="月付",12,IF($AE479="半月付",24,1))))=1,1,MAX(1,ROUND(($E479-$D479+1)/365*IF($AE479="半年付",2,IF($AE479="季度付",4,IF($AE479="月付",12,IF($AE479="半月付",24,1)))),0)))))</f>
        <v/>
      </c>
      <c r="AO479" s="271" t="str">
        <f aca="true">IF($AN479="","",MIN($AN479,MAX(0,INT((TODAY()-付款宽限天数-$D479)/(($E479-$D479+1)/$AN479))+1)))</f>
        <v/>
      </c>
    </row>
    <row r="480" customFormat="false" ht="18" hidden="false" customHeight="false" outlineLevel="0" collapsed="false">
      <c r="F480" s="200" t="str">
        <f aca="true">IF(TRIM($B480&amp;$C480)="","",IF(OR(ISNUMBER(SEARCH("未",$A480)),ISNUMBER(SEARCH("送出",$A480)),AND(TRIM($A480)="",NOT(ISNUMBER($D480)),N($H480)=0)),"【合同未回】","")&amp;IF(NOT(ISNUMBER($E480)),IF(OR(ISNUMBER(SEARCH("未",$A480)),ISNUMBER(SEARCH("送出",$A480)),AND(TRIM($A480)="",NOT(ISNUMBER($D480)),N($H480)=0)),"","【未填合同期】"),IF($E480&lt;TODAY(),"【已到期】",IF($E480-TODAY()&lt;=提醒天数,"【即将到期，剩余"&amp;($E480-TODAY())&amp;"天】","【正常】")))&amp;IF(OR($AD480="安装免保",$AD480="技术免保",$AD480="质保期内"),"【"&amp;$AD480&amp;"】",""))</f>
        <v/>
      </c>
      <c r="K480" s="267" t="str">
        <f aca="false">IF(OR(N($H480)=0,N($I480)=0),"",ROUND(N($H480)*N($I480)*IF(N($J480)=0,1,N($J480)),2))</f>
        <v/>
      </c>
      <c r="M480" s="267" t="str">
        <f aca="false">IF(TRIM($B480&amp;$C480)="","",IF(AND(N($K480)=0,N($L480)=0),"",ROUND(N($K480)+N($L480),2)))</f>
        <v/>
      </c>
      <c r="S480" s="267"/>
      <c r="T480" s="268" t="str">
        <f aca="false">IF(TRIM($B480&amp;$C480)="","",IF(N($O480)=0,"",MAX(0,MIN(N($O480)-N($Q480),N($W480)))))</f>
        <v/>
      </c>
      <c r="U480" s="268" t="str">
        <f aca="false">IF(TRIM($B480&amp;$C480)="","",IF(N($Q480)&lt;=N($O480),"",N($Q480)-N($O480)))</f>
        <v/>
      </c>
      <c r="V480" s="268" t="str">
        <f aca="false">IF(OR(TRIM($B480&amp;$C480)="",$W480=""),"",MAX(0,N($W480))-N($T480))</f>
        <v/>
      </c>
      <c r="W480" s="268" t="str">
        <f aca="false">IF(TRIM($B480&amp;$C480)="","",IF(AND(N($M480)=0,N($Q480)+N($R480)+N($S480)=0),"",ROUND(N($M480)-N($Q480)-N($R480)-N($S480),2)))</f>
        <v/>
      </c>
      <c r="X480" s="269" t="str">
        <f aca="false">IF(TRIM($B480&amp;$C480)="","",IF(N($M480)=0,IF((N($Q480)+N($R480)+N($S480))=0,"—未填单价","未填单价，已收 "&amp;TEXT((N($Q480)+N($R480)+N($S480)),"#,##0.00")),IF(N($W480)&gt;0.005,"欠 "&amp;TEXT(N($W480),"#,##0.00")&amp;IF(N($T480)&gt;0,"（开票未到账 "&amp;TEXT(N($T480),"#,##0.00")&amp;"）","")&amp;IF(N($V480)&gt;0,"（未开票 "&amp;TEXT(N($V480),"#,##0.00")&amp;"）",""),IF(N($W480)&lt;-0.005,"多收 "&amp;TEXT(-N($W480),"#,##0.00"),"✔ 已结清")))&amp;IF(N($U480)&gt;0,"｜到账未开票 "&amp;TEXT(N($U480),"#,##0.00")&amp;"，待补票","")&amp;IF(N($R480)&gt;0,"｜收现 "&amp;TEXT(N($R480),"#,##0.00"),"")&amp;IF(N($S480)&gt;0,"｜收款不开票 "&amp;TEXT(N($S480),"#,##0.00"),""))</f>
        <v/>
      </c>
      <c r="Y480" s="312"/>
      <c r="AC480" s="267" t="str">
        <f aca="false">IF(OR(N($O480)=0,N($AB480)=0),"",ROUND(N($O480)/(1+N($AB480))*N($AB480),2))</f>
        <v/>
      </c>
      <c r="AD480" s="312"/>
      <c r="AE480" s="312"/>
      <c r="AF480" s="270" t="str">
        <f aca="false">IF($AN480="","",IF($AN480=1,IF($AO480&gt;=1,"一次性·已到收款期","一次性·未到期"),$AE480&amp;" 第"&amp;$AO480&amp;"/"&amp;$AN480&amp;"期"))</f>
        <v/>
      </c>
      <c r="AG480" s="268" t="str">
        <f aca="false">IF(OR($AN480="",N($M480)=0),"",ROUND(N($K480)*$AO480/$AN480,2)+N($L480))</f>
        <v/>
      </c>
      <c r="AH480" s="268" t="str">
        <f aca="false">IF($AG480="","",MAX(0,ROUND($AG480-(N($Q480)+N($R480)+N($S480)),2)))</f>
        <v/>
      </c>
      <c r="AI480" s="268" t="str">
        <f aca="false">IF(OR(TRIM($B480&amp;$C480)="",NOT(ISNUMBER($D480))),"",SUMIFS($W$3:$W$1001,$AK$3:$AK$1001,$AK480,$D$3:$D$1001,"&lt;"&amp;$D480))</f>
        <v/>
      </c>
      <c r="AJ480" s="268" t="str">
        <f aca="false">IF(TRIM($B480&amp;$C480)="","",SUMIFS($W$3:$W$1001,$AK$3:$AK$1001,$AK480))</f>
        <v/>
      </c>
      <c r="AK480" s="270" t="str">
        <f aca="false">IF(TRIM($B480&amp;$C480)="","",TRIM($B480)&amp;"｜"&amp;TRIM($C480))</f>
        <v/>
      </c>
      <c r="AL480" s="268" t="str">
        <f aca="false">IF(TRIM($B480&amp;$C480)="","",MIN(N($O480),N($Q480)))</f>
        <v/>
      </c>
      <c r="AM480" s="271" t="str">
        <f aca="false">IF(ISNUMBER($D480),YEAR($D480),"")</f>
        <v/>
      </c>
      <c r="AN480" s="271" t="str">
        <f aca="false">IF(OR(TRIM($B480&amp;$C480)="",NOT(ISNUMBER($D480)),NOT(ISNUMBER($E480))),"",IF($E480&lt;$D480,"",IF(IF($AE480="半年付",2,IF($AE480="季度付",4,IF($AE480="月付",12,IF($AE480="半月付",24,1))))=1,1,MAX(1,ROUND(($E480-$D480+1)/365*IF($AE480="半年付",2,IF($AE480="季度付",4,IF($AE480="月付",12,IF($AE480="半月付",24,1)))),0)))))</f>
        <v/>
      </c>
      <c r="AO480" s="271" t="str">
        <f aca="true">IF($AN480="","",MIN($AN480,MAX(0,INT((TODAY()-付款宽限天数-$D480)/(($E480-$D480+1)/$AN480))+1)))</f>
        <v/>
      </c>
    </row>
    <row r="481" customFormat="false" ht="18" hidden="false" customHeight="false" outlineLevel="0" collapsed="false">
      <c r="F481" s="200" t="str">
        <f aca="true">IF(TRIM($B481&amp;$C481)="","",IF(OR(ISNUMBER(SEARCH("未",$A481)),ISNUMBER(SEARCH("送出",$A481)),AND(TRIM($A481)="",NOT(ISNUMBER($D481)),N($H481)=0)),"【合同未回】","")&amp;IF(NOT(ISNUMBER($E481)),IF(OR(ISNUMBER(SEARCH("未",$A481)),ISNUMBER(SEARCH("送出",$A481)),AND(TRIM($A481)="",NOT(ISNUMBER($D481)),N($H481)=0)),"","【未填合同期】"),IF($E481&lt;TODAY(),"【已到期】",IF($E481-TODAY()&lt;=提醒天数,"【即将到期，剩余"&amp;($E481-TODAY())&amp;"天】","【正常】")))&amp;IF(OR($AD481="安装免保",$AD481="技术免保",$AD481="质保期内"),"【"&amp;$AD481&amp;"】",""))</f>
        <v/>
      </c>
      <c r="K481" s="267" t="str">
        <f aca="false">IF(OR(N($H481)=0,N($I481)=0),"",ROUND(N($H481)*N($I481)*IF(N($J481)=0,1,N($J481)),2))</f>
        <v/>
      </c>
      <c r="M481" s="267" t="str">
        <f aca="false">IF(TRIM($B481&amp;$C481)="","",IF(AND(N($K481)=0,N($L481)=0),"",ROUND(N($K481)+N($L481),2)))</f>
        <v/>
      </c>
      <c r="S481" s="267"/>
      <c r="T481" s="268" t="str">
        <f aca="false">IF(TRIM($B481&amp;$C481)="","",IF(N($O481)=0,"",MAX(0,MIN(N($O481)-N($Q481),N($W481)))))</f>
        <v/>
      </c>
      <c r="U481" s="268" t="str">
        <f aca="false">IF(TRIM($B481&amp;$C481)="","",IF(N($Q481)&lt;=N($O481),"",N($Q481)-N($O481)))</f>
        <v/>
      </c>
      <c r="V481" s="268" t="str">
        <f aca="false">IF(OR(TRIM($B481&amp;$C481)="",$W481=""),"",MAX(0,N($W481))-N($T481))</f>
        <v/>
      </c>
      <c r="W481" s="268" t="str">
        <f aca="false">IF(TRIM($B481&amp;$C481)="","",IF(AND(N($M481)=0,N($Q481)+N($R481)+N($S481)=0),"",ROUND(N($M481)-N($Q481)-N($R481)-N($S481),2)))</f>
        <v/>
      </c>
      <c r="X481" s="269" t="str">
        <f aca="false">IF(TRIM($B481&amp;$C481)="","",IF(N($M481)=0,IF((N($Q481)+N($R481)+N($S481))=0,"—未填单价","未填单价，已收 "&amp;TEXT((N($Q481)+N($R481)+N($S481)),"#,##0.00")),IF(N($W481)&gt;0.005,"欠 "&amp;TEXT(N($W481),"#,##0.00")&amp;IF(N($T481)&gt;0,"（开票未到账 "&amp;TEXT(N($T481),"#,##0.00")&amp;"）","")&amp;IF(N($V481)&gt;0,"（未开票 "&amp;TEXT(N($V481),"#,##0.00")&amp;"）",""),IF(N($W481)&lt;-0.005,"多收 "&amp;TEXT(-N($W481),"#,##0.00"),"✔ 已结清")))&amp;IF(N($U481)&gt;0,"｜到账未开票 "&amp;TEXT(N($U481),"#,##0.00")&amp;"，待补票","")&amp;IF(N($R481)&gt;0,"｜收现 "&amp;TEXT(N($R481),"#,##0.00"),"")&amp;IF(N($S481)&gt;0,"｜收款不开票 "&amp;TEXT(N($S481),"#,##0.00"),""))</f>
        <v/>
      </c>
      <c r="Y481" s="312"/>
      <c r="AC481" s="267" t="str">
        <f aca="false">IF(OR(N($O481)=0,N($AB481)=0),"",ROUND(N($O481)/(1+N($AB481))*N($AB481),2))</f>
        <v/>
      </c>
      <c r="AD481" s="312"/>
      <c r="AE481" s="312"/>
      <c r="AF481" s="270" t="str">
        <f aca="false">IF($AN481="","",IF($AN481=1,IF($AO481&gt;=1,"一次性·已到收款期","一次性·未到期"),$AE481&amp;" 第"&amp;$AO481&amp;"/"&amp;$AN481&amp;"期"))</f>
        <v/>
      </c>
      <c r="AG481" s="268" t="str">
        <f aca="false">IF(OR($AN481="",N($M481)=0),"",ROUND(N($K481)*$AO481/$AN481,2)+N($L481))</f>
        <v/>
      </c>
      <c r="AH481" s="268" t="str">
        <f aca="false">IF($AG481="","",MAX(0,ROUND($AG481-(N($Q481)+N($R481)+N($S481)),2)))</f>
        <v/>
      </c>
      <c r="AI481" s="268" t="str">
        <f aca="false">IF(OR(TRIM($B481&amp;$C481)="",NOT(ISNUMBER($D481))),"",SUMIFS($W$3:$W$1001,$AK$3:$AK$1001,$AK481,$D$3:$D$1001,"&lt;"&amp;$D481))</f>
        <v/>
      </c>
      <c r="AJ481" s="268" t="str">
        <f aca="false">IF(TRIM($B481&amp;$C481)="","",SUMIFS($W$3:$W$1001,$AK$3:$AK$1001,$AK481))</f>
        <v/>
      </c>
      <c r="AK481" s="270" t="str">
        <f aca="false">IF(TRIM($B481&amp;$C481)="","",TRIM($B481)&amp;"｜"&amp;TRIM($C481))</f>
        <v/>
      </c>
      <c r="AL481" s="268" t="str">
        <f aca="false">IF(TRIM($B481&amp;$C481)="","",MIN(N($O481),N($Q481)))</f>
        <v/>
      </c>
      <c r="AM481" s="271" t="str">
        <f aca="false">IF(ISNUMBER($D481),YEAR($D481),"")</f>
        <v/>
      </c>
      <c r="AN481" s="271" t="str">
        <f aca="false">IF(OR(TRIM($B481&amp;$C481)="",NOT(ISNUMBER($D481)),NOT(ISNUMBER($E481))),"",IF($E481&lt;$D481,"",IF(IF($AE481="半年付",2,IF($AE481="季度付",4,IF($AE481="月付",12,IF($AE481="半月付",24,1))))=1,1,MAX(1,ROUND(($E481-$D481+1)/365*IF($AE481="半年付",2,IF($AE481="季度付",4,IF($AE481="月付",12,IF($AE481="半月付",24,1)))),0)))))</f>
        <v/>
      </c>
      <c r="AO481" s="271" t="str">
        <f aca="true">IF($AN481="","",MIN($AN481,MAX(0,INT((TODAY()-付款宽限天数-$D481)/(($E481-$D481+1)/$AN481))+1)))</f>
        <v/>
      </c>
    </row>
    <row r="482" customFormat="false" ht="18" hidden="false" customHeight="false" outlineLevel="0" collapsed="false">
      <c r="F482" s="200" t="str">
        <f aca="true">IF(TRIM($B482&amp;$C482)="","",IF(OR(ISNUMBER(SEARCH("未",$A482)),ISNUMBER(SEARCH("送出",$A482)),AND(TRIM($A482)="",NOT(ISNUMBER($D482)),N($H482)=0)),"【合同未回】","")&amp;IF(NOT(ISNUMBER($E482)),IF(OR(ISNUMBER(SEARCH("未",$A482)),ISNUMBER(SEARCH("送出",$A482)),AND(TRIM($A482)="",NOT(ISNUMBER($D482)),N($H482)=0)),"","【未填合同期】"),IF($E482&lt;TODAY(),"【已到期】",IF($E482-TODAY()&lt;=提醒天数,"【即将到期，剩余"&amp;($E482-TODAY())&amp;"天】","【正常】")))&amp;IF(OR($AD482="安装免保",$AD482="技术免保",$AD482="质保期内"),"【"&amp;$AD482&amp;"】",""))</f>
        <v/>
      </c>
      <c r="K482" s="267" t="str">
        <f aca="false">IF(OR(N($H482)=0,N($I482)=0),"",ROUND(N($H482)*N($I482)*IF(N($J482)=0,1,N($J482)),2))</f>
        <v/>
      </c>
      <c r="M482" s="267" t="str">
        <f aca="false">IF(TRIM($B482&amp;$C482)="","",IF(AND(N($K482)=0,N($L482)=0),"",ROUND(N($K482)+N($L482),2)))</f>
        <v/>
      </c>
      <c r="S482" s="267"/>
      <c r="T482" s="268" t="str">
        <f aca="false">IF(TRIM($B482&amp;$C482)="","",IF(N($O482)=0,"",MAX(0,MIN(N($O482)-N($Q482),N($W482)))))</f>
        <v/>
      </c>
      <c r="U482" s="268" t="str">
        <f aca="false">IF(TRIM($B482&amp;$C482)="","",IF(N($Q482)&lt;=N($O482),"",N($Q482)-N($O482)))</f>
        <v/>
      </c>
      <c r="V482" s="268" t="str">
        <f aca="false">IF(OR(TRIM($B482&amp;$C482)="",$W482=""),"",MAX(0,N($W482))-N($T482))</f>
        <v/>
      </c>
      <c r="W482" s="268" t="str">
        <f aca="false">IF(TRIM($B482&amp;$C482)="","",IF(AND(N($M482)=0,N($Q482)+N($R482)+N($S482)=0),"",ROUND(N($M482)-N($Q482)-N($R482)-N($S482),2)))</f>
        <v/>
      </c>
      <c r="X482" s="269" t="str">
        <f aca="false">IF(TRIM($B482&amp;$C482)="","",IF(N($M482)=0,IF((N($Q482)+N($R482)+N($S482))=0,"—未填单价","未填单价，已收 "&amp;TEXT((N($Q482)+N($R482)+N($S482)),"#,##0.00")),IF(N($W482)&gt;0.005,"欠 "&amp;TEXT(N($W482),"#,##0.00")&amp;IF(N($T482)&gt;0,"（开票未到账 "&amp;TEXT(N($T482),"#,##0.00")&amp;"）","")&amp;IF(N($V482)&gt;0,"（未开票 "&amp;TEXT(N($V482),"#,##0.00")&amp;"）",""),IF(N($W482)&lt;-0.005,"多收 "&amp;TEXT(-N($W482),"#,##0.00"),"✔ 已结清")))&amp;IF(N($U482)&gt;0,"｜到账未开票 "&amp;TEXT(N($U482),"#,##0.00")&amp;"，待补票","")&amp;IF(N($R482)&gt;0,"｜收现 "&amp;TEXT(N($R482),"#,##0.00"),"")&amp;IF(N($S482)&gt;0,"｜收款不开票 "&amp;TEXT(N($S482),"#,##0.00"),""))</f>
        <v/>
      </c>
      <c r="Y482" s="312"/>
      <c r="AC482" s="267" t="str">
        <f aca="false">IF(OR(N($O482)=0,N($AB482)=0),"",ROUND(N($O482)/(1+N($AB482))*N($AB482),2))</f>
        <v/>
      </c>
      <c r="AD482" s="312"/>
      <c r="AE482" s="312"/>
      <c r="AF482" s="270" t="str">
        <f aca="false">IF($AN482="","",IF($AN482=1,IF($AO482&gt;=1,"一次性·已到收款期","一次性·未到期"),$AE482&amp;" 第"&amp;$AO482&amp;"/"&amp;$AN482&amp;"期"))</f>
        <v/>
      </c>
      <c r="AG482" s="268" t="str">
        <f aca="false">IF(OR($AN482="",N($M482)=0),"",ROUND(N($K482)*$AO482/$AN482,2)+N($L482))</f>
        <v/>
      </c>
      <c r="AH482" s="268" t="str">
        <f aca="false">IF($AG482="","",MAX(0,ROUND($AG482-(N($Q482)+N($R482)+N($S482)),2)))</f>
        <v/>
      </c>
      <c r="AI482" s="268" t="str">
        <f aca="false">IF(OR(TRIM($B482&amp;$C482)="",NOT(ISNUMBER($D482))),"",SUMIFS($W$3:$W$1001,$AK$3:$AK$1001,$AK482,$D$3:$D$1001,"&lt;"&amp;$D482))</f>
        <v/>
      </c>
      <c r="AJ482" s="268" t="str">
        <f aca="false">IF(TRIM($B482&amp;$C482)="","",SUMIFS($W$3:$W$1001,$AK$3:$AK$1001,$AK482))</f>
        <v/>
      </c>
      <c r="AK482" s="270" t="str">
        <f aca="false">IF(TRIM($B482&amp;$C482)="","",TRIM($B482)&amp;"｜"&amp;TRIM($C482))</f>
        <v/>
      </c>
      <c r="AL482" s="268" t="str">
        <f aca="false">IF(TRIM($B482&amp;$C482)="","",MIN(N($O482),N($Q482)))</f>
        <v/>
      </c>
      <c r="AM482" s="271" t="str">
        <f aca="false">IF(ISNUMBER($D482),YEAR($D482),"")</f>
        <v/>
      </c>
      <c r="AN482" s="271" t="str">
        <f aca="false">IF(OR(TRIM($B482&amp;$C482)="",NOT(ISNUMBER($D482)),NOT(ISNUMBER($E482))),"",IF($E482&lt;$D482,"",IF(IF($AE482="半年付",2,IF($AE482="季度付",4,IF($AE482="月付",12,IF($AE482="半月付",24,1))))=1,1,MAX(1,ROUND(($E482-$D482+1)/365*IF($AE482="半年付",2,IF($AE482="季度付",4,IF($AE482="月付",12,IF($AE482="半月付",24,1)))),0)))))</f>
        <v/>
      </c>
      <c r="AO482" s="271" t="str">
        <f aca="true">IF($AN482="","",MIN($AN482,MAX(0,INT((TODAY()-付款宽限天数-$D482)/(($E482-$D482+1)/$AN482))+1)))</f>
        <v/>
      </c>
    </row>
    <row r="483" customFormat="false" ht="18" hidden="false" customHeight="false" outlineLevel="0" collapsed="false">
      <c r="F483" s="200" t="str">
        <f aca="true">IF(TRIM($B483&amp;$C483)="","",IF(OR(ISNUMBER(SEARCH("未",$A483)),ISNUMBER(SEARCH("送出",$A483)),AND(TRIM($A483)="",NOT(ISNUMBER($D483)),N($H483)=0)),"【合同未回】","")&amp;IF(NOT(ISNUMBER($E483)),IF(OR(ISNUMBER(SEARCH("未",$A483)),ISNUMBER(SEARCH("送出",$A483)),AND(TRIM($A483)="",NOT(ISNUMBER($D483)),N($H483)=0)),"","【未填合同期】"),IF($E483&lt;TODAY(),"【已到期】",IF($E483-TODAY()&lt;=提醒天数,"【即将到期，剩余"&amp;($E483-TODAY())&amp;"天】","【正常】")))&amp;IF(OR($AD483="安装免保",$AD483="技术免保",$AD483="质保期内"),"【"&amp;$AD483&amp;"】",""))</f>
        <v/>
      </c>
      <c r="K483" s="267" t="str">
        <f aca="false">IF(OR(N($H483)=0,N($I483)=0),"",ROUND(N($H483)*N($I483)*IF(N($J483)=0,1,N($J483)),2))</f>
        <v/>
      </c>
      <c r="M483" s="267" t="str">
        <f aca="false">IF(TRIM($B483&amp;$C483)="","",IF(AND(N($K483)=0,N($L483)=0),"",ROUND(N($K483)+N($L483),2)))</f>
        <v/>
      </c>
      <c r="S483" s="267"/>
      <c r="T483" s="268" t="str">
        <f aca="false">IF(TRIM($B483&amp;$C483)="","",IF(N($O483)=0,"",MAX(0,MIN(N($O483)-N($Q483),N($W483)))))</f>
        <v/>
      </c>
      <c r="U483" s="268" t="str">
        <f aca="false">IF(TRIM($B483&amp;$C483)="","",IF(N($Q483)&lt;=N($O483),"",N($Q483)-N($O483)))</f>
        <v/>
      </c>
      <c r="V483" s="268" t="str">
        <f aca="false">IF(OR(TRIM($B483&amp;$C483)="",$W483=""),"",MAX(0,N($W483))-N($T483))</f>
        <v/>
      </c>
      <c r="W483" s="268" t="str">
        <f aca="false">IF(TRIM($B483&amp;$C483)="","",IF(AND(N($M483)=0,N($Q483)+N($R483)+N($S483)=0),"",ROUND(N($M483)-N($Q483)-N($R483)-N($S483),2)))</f>
        <v/>
      </c>
      <c r="X483" s="269" t="str">
        <f aca="false">IF(TRIM($B483&amp;$C483)="","",IF(N($M483)=0,IF((N($Q483)+N($R483)+N($S483))=0,"—未填单价","未填单价，已收 "&amp;TEXT((N($Q483)+N($R483)+N($S483)),"#,##0.00")),IF(N($W483)&gt;0.005,"欠 "&amp;TEXT(N($W483),"#,##0.00")&amp;IF(N($T483)&gt;0,"（开票未到账 "&amp;TEXT(N($T483),"#,##0.00")&amp;"）","")&amp;IF(N($V483)&gt;0,"（未开票 "&amp;TEXT(N($V483),"#,##0.00")&amp;"）",""),IF(N($W483)&lt;-0.005,"多收 "&amp;TEXT(-N($W483),"#,##0.00"),"✔ 已结清")))&amp;IF(N($U483)&gt;0,"｜到账未开票 "&amp;TEXT(N($U483),"#,##0.00")&amp;"，待补票","")&amp;IF(N($R483)&gt;0,"｜收现 "&amp;TEXT(N($R483),"#,##0.00"),"")&amp;IF(N($S483)&gt;0,"｜收款不开票 "&amp;TEXT(N($S483),"#,##0.00"),""))</f>
        <v/>
      </c>
      <c r="Y483" s="312"/>
      <c r="AC483" s="267" t="str">
        <f aca="false">IF(OR(N($O483)=0,N($AB483)=0),"",ROUND(N($O483)/(1+N($AB483))*N($AB483),2))</f>
        <v/>
      </c>
      <c r="AD483" s="312"/>
      <c r="AE483" s="312"/>
      <c r="AF483" s="270" t="str">
        <f aca="false">IF($AN483="","",IF($AN483=1,IF($AO483&gt;=1,"一次性·已到收款期","一次性·未到期"),$AE483&amp;" 第"&amp;$AO483&amp;"/"&amp;$AN483&amp;"期"))</f>
        <v/>
      </c>
      <c r="AG483" s="268" t="str">
        <f aca="false">IF(OR($AN483="",N($M483)=0),"",ROUND(N($K483)*$AO483/$AN483,2)+N($L483))</f>
        <v/>
      </c>
      <c r="AH483" s="268" t="str">
        <f aca="false">IF($AG483="","",MAX(0,ROUND($AG483-(N($Q483)+N($R483)+N($S483)),2)))</f>
        <v/>
      </c>
      <c r="AI483" s="268" t="str">
        <f aca="false">IF(OR(TRIM($B483&amp;$C483)="",NOT(ISNUMBER($D483))),"",SUMIFS($W$3:$W$1001,$AK$3:$AK$1001,$AK483,$D$3:$D$1001,"&lt;"&amp;$D483))</f>
        <v/>
      </c>
      <c r="AJ483" s="268" t="str">
        <f aca="false">IF(TRIM($B483&amp;$C483)="","",SUMIFS($W$3:$W$1001,$AK$3:$AK$1001,$AK483))</f>
        <v/>
      </c>
      <c r="AK483" s="270" t="str">
        <f aca="false">IF(TRIM($B483&amp;$C483)="","",TRIM($B483)&amp;"｜"&amp;TRIM($C483))</f>
        <v/>
      </c>
      <c r="AL483" s="268" t="str">
        <f aca="false">IF(TRIM($B483&amp;$C483)="","",MIN(N($O483),N($Q483)))</f>
        <v/>
      </c>
      <c r="AM483" s="271" t="str">
        <f aca="false">IF(ISNUMBER($D483),YEAR($D483),"")</f>
        <v/>
      </c>
      <c r="AN483" s="271" t="str">
        <f aca="false">IF(OR(TRIM($B483&amp;$C483)="",NOT(ISNUMBER($D483)),NOT(ISNUMBER($E483))),"",IF($E483&lt;$D483,"",IF(IF($AE483="半年付",2,IF($AE483="季度付",4,IF($AE483="月付",12,IF($AE483="半月付",24,1))))=1,1,MAX(1,ROUND(($E483-$D483+1)/365*IF($AE483="半年付",2,IF($AE483="季度付",4,IF($AE483="月付",12,IF($AE483="半月付",24,1)))),0)))))</f>
        <v/>
      </c>
      <c r="AO483" s="271" t="str">
        <f aca="true">IF($AN483="","",MIN($AN483,MAX(0,INT((TODAY()-付款宽限天数-$D483)/(($E483-$D483+1)/$AN483))+1)))</f>
        <v/>
      </c>
    </row>
    <row r="484" customFormat="false" ht="18" hidden="false" customHeight="false" outlineLevel="0" collapsed="false">
      <c r="F484" s="200" t="str">
        <f aca="true">IF(TRIM($B484&amp;$C484)="","",IF(OR(ISNUMBER(SEARCH("未",$A484)),ISNUMBER(SEARCH("送出",$A484)),AND(TRIM($A484)="",NOT(ISNUMBER($D484)),N($H484)=0)),"【合同未回】","")&amp;IF(NOT(ISNUMBER($E484)),IF(OR(ISNUMBER(SEARCH("未",$A484)),ISNUMBER(SEARCH("送出",$A484)),AND(TRIM($A484)="",NOT(ISNUMBER($D484)),N($H484)=0)),"","【未填合同期】"),IF($E484&lt;TODAY(),"【已到期】",IF($E484-TODAY()&lt;=提醒天数,"【即将到期，剩余"&amp;($E484-TODAY())&amp;"天】","【正常】")))&amp;IF(OR($AD484="安装免保",$AD484="技术免保",$AD484="质保期内"),"【"&amp;$AD484&amp;"】",""))</f>
        <v/>
      </c>
      <c r="K484" s="267" t="str">
        <f aca="false">IF(OR(N($H484)=0,N($I484)=0),"",ROUND(N($H484)*N($I484)*IF(N($J484)=0,1,N($J484)),2))</f>
        <v/>
      </c>
      <c r="M484" s="267" t="str">
        <f aca="false">IF(TRIM($B484&amp;$C484)="","",IF(AND(N($K484)=0,N($L484)=0),"",ROUND(N($K484)+N($L484),2)))</f>
        <v/>
      </c>
      <c r="S484" s="267"/>
      <c r="T484" s="268" t="str">
        <f aca="false">IF(TRIM($B484&amp;$C484)="","",IF(N($O484)=0,"",MAX(0,MIN(N($O484)-N($Q484),N($W484)))))</f>
        <v/>
      </c>
      <c r="U484" s="268" t="str">
        <f aca="false">IF(TRIM($B484&amp;$C484)="","",IF(N($Q484)&lt;=N($O484),"",N($Q484)-N($O484)))</f>
        <v/>
      </c>
      <c r="V484" s="268" t="str">
        <f aca="false">IF(OR(TRIM($B484&amp;$C484)="",$W484=""),"",MAX(0,N($W484))-N($T484))</f>
        <v/>
      </c>
      <c r="W484" s="268" t="str">
        <f aca="false">IF(TRIM($B484&amp;$C484)="","",IF(AND(N($M484)=0,N($Q484)+N($R484)+N($S484)=0),"",ROUND(N($M484)-N($Q484)-N($R484)-N($S484),2)))</f>
        <v/>
      </c>
      <c r="X484" s="269" t="str">
        <f aca="false">IF(TRIM($B484&amp;$C484)="","",IF(N($M484)=0,IF((N($Q484)+N($R484)+N($S484))=0,"—未填单价","未填单价，已收 "&amp;TEXT((N($Q484)+N($R484)+N($S484)),"#,##0.00")),IF(N($W484)&gt;0.005,"欠 "&amp;TEXT(N($W484),"#,##0.00")&amp;IF(N($T484)&gt;0,"（开票未到账 "&amp;TEXT(N($T484),"#,##0.00")&amp;"）","")&amp;IF(N($V484)&gt;0,"（未开票 "&amp;TEXT(N($V484),"#,##0.00")&amp;"）",""),IF(N($W484)&lt;-0.005,"多收 "&amp;TEXT(-N($W484),"#,##0.00"),"✔ 已结清")))&amp;IF(N($U484)&gt;0,"｜到账未开票 "&amp;TEXT(N($U484),"#,##0.00")&amp;"，待补票","")&amp;IF(N($R484)&gt;0,"｜收现 "&amp;TEXT(N($R484),"#,##0.00"),"")&amp;IF(N($S484)&gt;0,"｜收款不开票 "&amp;TEXT(N($S484),"#,##0.00"),""))</f>
        <v/>
      </c>
      <c r="Y484" s="312"/>
      <c r="AC484" s="267" t="str">
        <f aca="false">IF(OR(N($O484)=0,N($AB484)=0),"",ROUND(N($O484)/(1+N($AB484))*N($AB484),2))</f>
        <v/>
      </c>
      <c r="AD484" s="312"/>
      <c r="AE484" s="312"/>
      <c r="AF484" s="270" t="str">
        <f aca="false">IF($AN484="","",IF($AN484=1,IF($AO484&gt;=1,"一次性·已到收款期","一次性·未到期"),$AE484&amp;" 第"&amp;$AO484&amp;"/"&amp;$AN484&amp;"期"))</f>
        <v/>
      </c>
      <c r="AG484" s="268" t="str">
        <f aca="false">IF(OR($AN484="",N($M484)=0),"",ROUND(N($K484)*$AO484/$AN484,2)+N($L484))</f>
        <v/>
      </c>
      <c r="AH484" s="268" t="str">
        <f aca="false">IF($AG484="","",MAX(0,ROUND($AG484-(N($Q484)+N($R484)+N($S484)),2)))</f>
        <v/>
      </c>
      <c r="AI484" s="268" t="str">
        <f aca="false">IF(OR(TRIM($B484&amp;$C484)="",NOT(ISNUMBER($D484))),"",SUMIFS($W$3:$W$1001,$AK$3:$AK$1001,$AK484,$D$3:$D$1001,"&lt;"&amp;$D484))</f>
        <v/>
      </c>
      <c r="AJ484" s="268" t="str">
        <f aca="false">IF(TRIM($B484&amp;$C484)="","",SUMIFS($W$3:$W$1001,$AK$3:$AK$1001,$AK484))</f>
        <v/>
      </c>
      <c r="AK484" s="270" t="str">
        <f aca="false">IF(TRIM($B484&amp;$C484)="","",TRIM($B484)&amp;"｜"&amp;TRIM($C484))</f>
        <v/>
      </c>
      <c r="AL484" s="268" t="str">
        <f aca="false">IF(TRIM($B484&amp;$C484)="","",MIN(N($O484),N($Q484)))</f>
        <v/>
      </c>
      <c r="AM484" s="271" t="str">
        <f aca="false">IF(ISNUMBER($D484),YEAR($D484),"")</f>
        <v/>
      </c>
      <c r="AN484" s="271" t="str">
        <f aca="false">IF(OR(TRIM($B484&amp;$C484)="",NOT(ISNUMBER($D484)),NOT(ISNUMBER($E484))),"",IF($E484&lt;$D484,"",IF(IF($AE484="半年付",2,IF($AE484="季度付",4,IF($AE484="月付",12,IF($AE484="半月付",24,1))))=1,1,MAX(1,ROUND(($E484-$D484+1)/365*IF($AE484="半年付",2,IF($AE484="季度付",4,IF($AE484="月付",12,IF($AE484="半月付",24,1)))),0)))))</f>
        <v/>
      </c>
      <c r="AO484" s="271" t="str">
        <f aca="true">IF($AN484="","",MIN($AN484,MAX(0,INT((TODAY()-付款宽限天数-$D484)/(($E484-$D484+1)/$AN484))+1)))</f>
        <v/>
      </c>
    </row>
    <row r="485" customFormat="false" ht="18" hidden="false" customHeight="false" outlineLevel="0" collapsed="false">
      <c r="F485" s="200" t="str">
        <f aca="true">IF(TRIM($B485&amp;$C485)="","",IF(OR(ISNUMBER(SEARCH("未",$A485)),ISNUMBER(SEARCH("送出",$A485)),AND(TRIM($A485)="",NOT(ISNUMBER($D485)),N($H485)=0)),"【合同未回】","")&amp;IF(NOT(ISNUMBER($E485)),IF(OR(ISNUMBER(SEARCH("未",$A485)),ISNUMBER(SEARCH("送出",$A485)),AND(TRIM($A485)="",NOT(ISNUMBER($D485)),N($H485)=0)),"","【未填合同期】"),IF($E485&lt;TODAY(),"【已到期】",IF($E485-TODAY()&lt;=提醒天数,"【即将到期，剩余"&amp;($E485-TODAY())&amp;"天】","【正常】")))&amp;IF(OR($AD485="安装免保",$AD485="技术免保",$AD485="质保期内"),"【"&amp;$AD485&amp;"】",""))</f>
        <v/>
      </c>
      <c r="K485" s="267" t="str">
        <f aca="false">IF(OR(N($H485)=0,N($I485)=0),"",ROUND(N($H485)*N($I485)*IF(N($J485)=0,1,N($J485)),2))</f>
        <v/>
      </c>
      <c r="M485" s="267" t="str">
        <f aca="false">IF(TRIM($B485&amp;$C485)="","",IF(AND(N($K485)=0,N($L485)=0),"",ROUND(N($K485)+N($L485),2)))</f>
        <v/>
      </c>
      <c r="S485" s="267"/>
      <c r="T485" s="268" t="str">
        <f aca="false">IF(TRIM($B485&amp;$C485)="","",IF(N($O485)=0,"",MAX(0,MIN(N($O485)-N($Q485),N($W485)))))</f>
        <v/>
      </c>
      <c r="U485" s="268" t="str">
        <f aca="false">IF(TRIM($B485&amp;$C485)="","",IF(N($Q485)&lt;=N($O485),"",N($Q485)-N($O485)))</f>
        <v/>
      </c>
      <c r="V485" s="268" t="str">
        <f aca="false">IF(OR(TRIM($B485&amp;$C485)="",$W485=""),"",MAX(0,N($W485))-N($T485))</f>
        <v/>
      </c>
      <c r="W485" s="268" t="str">
        <f aca="false">IF(TRIM($B485&amp;$C485)="","",IF(AND(N($M485)=0,N($Q485)+N($R485)+N($S485)=0),"",ROUND(N($M485)-N($Q485)-N($R485)-N($S485),2)))</f>
        <v/>
      </c>
      <c r="X485" s="269" t="str">
        <f aca="false">IF(TRIM($B485&amp;$C485)="","",IF(N($M485)=0,IF((N($Q485)+N($R485)+N($S485))=0,"—未填单价","未填单价，已收 "&amp;TEXT((N($Q485)+N($R485)+N($S485)),"#,##0.00")),IF(N($W485)&gt;0.005,"欠 "&amp;TEXT(N($W485),"#,##0.00")&amp;IF(N($T485)&gt;0,"（开票未到账 "&amp;TEXT(N($T485),"#,##0.00")&amp;"）","")&amp;IF(N($V485)&gt;0,"（未开票 "&amp;TEXT(N($V485),"#,##0.00")&amp;"）",""),IF(N($W485)&lt;-0.005,"多收 "&amp;TEXT(-N($W485),"#,##0.00"),"✔ 已结清")))&amp;IF(N($U485)&gt;0,"｜到账未开票 "&amp;TEXT(N($U485),"#,##0.00")&amp;"，待补票","")&amp;IF(N($R485)&gt;0,"｜收现 "&amp;TEXT(N($R485),"#,##0.00"),"")&amp;IF(N($S485)&gt;0,"｜收款不开票 "&amp;TEXT(N($S485),"#,##0.00"),""))</f>
        <v/>
      </c>
      <c r="Y485" s="312"/>
      <c r="AC485" s="267" t="str">
        <f aca="false">IF(OR(N($O485)=0,N($AB485)=0),"",ROUND(N($O485)/(1+N($AB485))*N($AB485),2))</f>
        <v/>
      </c>
      <c r="AD485" s="312"/>
      <c r="AE485" s="312"/>
      <c r="AF485" s="270" t="str">
        <f aca="false">IF($AN485="","",IF($AN485=1,IF($AO485&gt;=1,"一次性·已到收款期","一次性·未到期"),$AE485&amp;" 第"&amp;$AO485&amp;"/"&amp;$AN485&amp;"期"))</f>
        <v/>
      </c>
      <c r="AG485" s="268" t="str">
        <f aca="false">IF(OR($AN485="",N($M485)=0),"",ROUND(N($K485)*$AO485/$AN485,2)+N($L485))</f>
        <v/>
      </c>
      <c r="AH485" s="268" t="str">
        <f aca="false">IF($AG485="","",MAX(0,ROUND($AG485-(N($Q485)+N($R485)+N($S485)),2)))</f>
        <v/>
      </c>
      <c r="AI485" s="268" t="str">
        <f aca="false">IF(OR(TRIM($B485&amp;$C485)="",NOT(ISNUMBER($D485))),"",SUMIFS($W$3:$W$1001,$AK$3:$AK$1001,$AK485,$D$3:$D$1001,"&lt;"&amp;$D485))</f>
        <v/>
      </c>
      <c r="AJ485" s="268" t="str">
        <f aca="false">IF(TRIM($B485&amp;$C485)="","",SUMIFS($W$3:$W$1001,$AK$3:$AK$1001,$AK485))</f>
        <v/>
      </c>
      <c r="AK485" s="270" t="str">
        <f aca="false">IF(TRIM($B485&amp;$C485)="","",TRIM($B485)&amp;"｜"&amp;TRIM($C485))</f>
        <v/>
      </c>
      <c r="AL485" s="268" t="str">
        <f aca="false">IF(TRIM($B485&amp;$C485)="","",MIN(N($O485),N($Q485)))</f>
        <v/>
      </c>
      <c r="AM485" s="271" t="str">
        <f aca="false">IF(ISNUMBER($D485),YEAR($D485),"")</f>
        <v/>
      </c>
      <c r="AN485" s="271" t="str">
        <f aca="false">IF(OR(TRIM($B485&amp;$C485)="",NOT(ISNUMBER($D485)),NOT(ISNUMBER($E485))),"",IF($E485&lt;$D485,"",IF(IF($AE485="半年付",2,IF($AE485="季度付",4,IF($AE485="月付",12,IF($AE485="半月付",24,1))))=1,1,MAX(1,ROUND(($E485-$D485+1)/365*IF($AE485="半年付",2,IF($AE485="季度付",4,IF($AE485="月付",12,IF($AE485="半月付",24,1)))),0)))))</f>
        <v/>
      </c>
      <c r="AO485" s="271" t="str">
        <f aca="true">IF($AN485="","",MIN($AN485,MAX(0,INT((TODAY()-付款宽限天数-$D485)/(($E485-$D485+1)/$AN485))+1)))</f>
        <v/>
      </c>
    </row>
    <row r="486" customFormat="false" ht="18" hidden="false" customHeight="false" outlineLevel="0" collapsed="false">
      <c r="F486" s="200" t="str">
        <f aca="true">IF(TRIM($B486&amp;$C486)="","",IF(OR(ISNUMBER(SEARCH("未",$A486)),ISNUMBER(SEARCH("送出",$A486)),AND(TRIM($A486)="",NOT(ISNUMBER($D486)),N($H486)=0)),"【合同未回】","")&amp;IF(NOT(ISNUMBER($E486)),IF(OR(ISNUMBER(SEARCH("未",$A486)),ISNUMBER(SEARCH("送出",$A486)),AND(TRIM($A486)="",NOT(ISNUMBER($D486)),N($H486)=0)),"","【未填合同期】"),IF($E486&lt;TODAY(),"【已到期】",IF($E486-TODAY()&lt;=提醒天数,"【即将到期，剩余"&amp;($E486-TODAY())&amp;"天】","【正常】")))&amp;IF(OR($AD486="安装免保",$AD486="技术免保",$AD486="质保期内"),"【"&amp;$AD486&amp;"】",""))</f>
        <v/>
      </c>
      <c r="K486" s="267" t="str">
        <f aca="false">IF(OR(N($H486)=0,N($I486)=0),"",ROUND(N($H486)*N($I486)*IF(N($J486)=0,1,N($J486)),2))</f>
        <v/>
      </c>
      <c r="M486" s="267" t="str">
        <f aca="false">IF(TRIM($B486&amp;$C486)="","",IF(AND(N($K486)=0,N($L486)=0),"",ROUND(N($K486)+N($L486),2)))</f>
        <v/>
      </c>
      <c r="S486" s="267"/>
      <c r="T486" s="268" t="str">
        <f aca="false">IF(TRIM($B486&amp;$C486)="","",IF(N($O486)=0,"",MAX(0,MIN(N($O486)-N($Q486),N($W486)))))</f>
        <v/>
      </c>
      <c r="U486" s="268" t="str">
        <f aca="false">IF(TRIM($B486&amp;$C486)="","",IF(N($Q486)&lt;=N($O486),"",N($Q486)-N($O486)))</f>
        <v/>
      </c>
      <c r="V486" s="268" t="str">
        <f aca="false">IF(OR(TRIM($B486&amp;$C486)="",$W486=""),"",MAX(0,N($W486))-N($T486))</f>
        <v/>
      </c>
      <c r="W486" s="268" t="str">
        <f aca="false">IF(TRIM($B486&amp;$C486)="","",IF(AND(N($M486)=0,N($Q486)+N($R486)+N($S486)=0),"",ROUND(N($M486)-N($Q486)-N($R486)-N($S486),2)))</f>
        <v/>
      </c>
      <c r="X486" s="269" t="str">
        <f aca="false">IF(TRIM($B486&amp;$C486)="","",IF(N($M486)=0,IF((N($Q486)+N($R486)+N($S486))=0,"—未填单价","未填单价，已收 "&amp;TEXT((N($Q486)+N($R486)+N($S486)),"#,##0.00")),IF(N($W486)&gt;0.005,"欠 "&amp;TEXT(N($W486),"#,##0.00")&amp;IF(N($T486)&gt;0,"（开票未到账 "&amp;TEXT(N($T486),"#,##0.00")&amp;"）","")&amp;IF(N($V486)&gt;0,"（未开票 "&amp;TEXT(N($V486),"#,##0.00")&amp;"）",""),IF(N($W486)&lt;-0.005,"多收 "&amp;TEXT(-N($W486),"#,##0.00"),"✔ 已结清")))&amp;IF(N($U486)&gt;0,"｜到账未开票 "&amp;TEXT(N($U486),"#,##0.00")&amp;"，待补票","")&amp;IF(N($R486)&gt;0,"｜收现 "&amp;TEXT(N($R486),"#,##0.00"),"")&amp;IF(N($S486)&gt;0,"｜收款不开票 "&amp;TEXT(N($S486),"#,##0.00"),""))</f>
        <v/>
      </c>
      <c r="Y486" s="312"/>
      <c r="AC486" s="267" t="str">
        <f aca="false">IF(OR(N($O486)=0,N($AB486)=0),"",ROUND(N($O486)/(1+N($AB486))*N($AB486),2))</f>
        <v/>
      </c>
      <c r="AD486" s="312"/>
      <c r="AE486" s="312"/>
      <c r="AF486" s="270" t="str">
        <f aca="false">IF($AN486="","",IF($AN486=1,IF($AO486&gt;=1,"一次性·已到收款期","一次性·未到期"),$AE486&amp;" 第"&amp;$AO486&amp;"/"&amp;$AN486&amp;"期"))</f>
        <v/>
      </c>
      <c r="AG486" s="268" t="str">
        <f aca="false">IF(OR($AN486="",N($M486)=0),"",ROUND(N($K486)*$AO486/$AN486,2)+N($L486))</f>
        <v/>
      </c>
      <c r="AH486" s="268" t="str">
        <f aca="false">IF($AG486="","",MAX(0,ROUND($AG486-(N($Q486)+N($R486)+N($S486)),2)))</f>
        <v/>
      </c>
      <c r="AI486" s="268" t="str">
        <f aca="false">IF(OR(TRIM($B486&amp;$C486)="",NOT(ISNUMBER($D486))),"",SUMIFS($W$3:$W$1001,$AK$3:$AK$1001,$AK486,$D$3:$D$1001,"&lt;"&amp;$D486))</f>
        <v/>
      </c>
      <c r="AJ486" s="268" t="str">
        <f aca="false">IF(TRIM($B486&amp;$C486)="","",SUMIFS($W$3:$W$1001,$AK$3:$AK$1001,$AK486))</f>
        <v/>
      </c>
      <c r="AK486" s="270" t="str">
        <f aca="false">IF(TRIM($B486&amp;$C486)="","",TRIM($B486)&amp;"｜"&amp;TRIM($C486))</f>
        <v/>
      </c>
      <c r="AL486" s="268" t="str">
        <f aca="false">IF(TRIM($B486&amp;$C486)="","",MIN(N($O486),N($Q486)))</f>
        <v/>
      </c>
      <c r="AM486" s="271" t="str">
        <f aca="false">IF(ISNUMBER($D486),YEAR($D486),"")</f>
        <v/>
      </c>
      <c r="AN486" s="271" t="str">
        <f aca="false">IF(OR(TRIM($B486&amp;$C486)="",NOT(ISNUMBER($D486)),NOT(ISNUMBER($E486))),"",IF($E486&lt;$D486,"",IF(IF($AE486="半年付",2,IF($AE486="季度付",4,IF($AE486="月付",12,IF($AE486="半月付",24,1))))=1,1,MAX(1,ROUND(($E486-$D486+1)/365*IF($AE486="半年付",2,IF($AE486="季度付",4,IF($AE486="月付",12,IF($AE486="半月付",24,1)))),0)))))</f>
        <v/>
      </c>
      <c r="AO486" s="271" t="str">
        <f aca="true">IF($AN486="","",MIN($AN486,MAX(0,INT((TODAY()-付款宽限天数-$D486)/(($E486-$D486+1)/$AN486))+1)))</f>
        <v/>
      </c>
    </row>
    <row r="487" customFormat="false" ht="18" hidden="false" customHeight="false" outlineLevel="0" collapsed="false">
      <c r="F487" s="200" t="str">
        <f aca="true">IF(TRIM($B487&amp;$C487)="","",IF(OR(ISNUMBER(SEARCH("未",$A487)),ISNUMBER(SEARCH("送出",$A487)),AND(TRIM($A487)="",NOT(ISNUMBER($D487)),N($H487)=0)),"【合同未回】","")&amp;IF(NOT(ISNUMBER($E487)),IF(OR(ISNUMBER(SEARCH("未",$A487)),ISNUMBER(SEARCH("送出",$A487)),AND(TRIM($A487)="",NOT(ISNUMBER($D487)),N($H487)=0)),"","【未填合同期】"),IF($E487&lt;TODAY(),"【已到期】",IF($E487-TODAY()&lt;=提醒天数,"【即将到期，剩余"&amp;($E487-TODAY())&amp;"天】","【正常】")))&amp;IF(OR($AD487="安装免保",$AD487="技术免保",$AD487="质保期内"),"【"&amp;$AD487&amp;"】",""))</f>
        <v/>
      </c>
      <c r="K487" s="267" t="str">
        <f aca="false">IF(OR(N($H487)=0,N($I487)=0),"",ROUND(N($H487)*N($I487)*IF(N($J487)=0,1,N($J487)),2))</f>
        <v/>
      </c>
      <c r="M487" s="267" t="str">
        <f aca="false">IF(TRIM($B487&amp;$C487)="","",IF(AND(N($K487)=0,N($L487)=0),"",ROUND(N($K487)+N($L487),2)))</f>
        <v/>
      </c>
      <c r="S487" s="267"/>
      <c r="T487" s="268" t="str">
        <f aca="false">IF(TRIM($B487&amp;$C487)="","",IF(N($O487)=0,"",MAX(0,MIN(N($O487)-N($Q487),N($W487)))))</f>
        <v/>
      </c>
      <c r="U487" s="268" t="str">
        <f aca="false">IF(TRIM($B487&amp;$C487)="","",IF(N($Q487)&lt;=N($O487),"",N($Q487)-N($O487)))</f>
        <v/>
      </c>
      <c r="V487" s="268" t="str">
        <f aca="false">IF(OR(TRIM($B487&amp;$C487)="",$W487=""),"",MAX(0,N($W487))-N($T487))</f>
        <v/>
      </c>
      <c r="W487" s="268" t="str">
        <f aca="false">IF(TRIM($B487&amp;$C487)="","",IF(AND(N($M487)=0,N($Q487)+N($R487)+N($S487)=0),"",ROUND(N($M487)-N($Q487)-N($R487)-N($S487),2)))</f>
        <v/>
      </c>
      <c r="X487" s="269" t="str">
        <f aca="false">IF(TRIM($B487&amp;$C487)="","",IF(N($M487)=0,IF((N($Q487)+N($R487)+N($S487))=0,"—未填单价","未填单价，已收 "&amp;TEXT((N($Q487)+N($R487)+N($S487)),"#,##0.00")),IF(N($W487)&gt;0.005,"欠 "&amp;TEXT(N($W487),"#,##0.00")&amp;IF(N($T487)&gt;0,"（开票未到账 "&amp;TEXT(N($T487),"#,##0.00")&amp;"）","")&amp;IF(N($V487)&gt;0,"（未开票 "&amp;TEXT(N($V487),"#,##0.00")&amp;"）",""),IF(N($W487)&lt;-0.005,"多收 "&amp;TEXT(-N($W487),"#,##0.00"),"✔ 已结清")))&amp;IF(N($U487)&gt;0,"｜到账未开票 "&amp;TEXT(N($U487),"#,##0.00")&amp;"，待补票","")&amp;IF(N($R487)&gt;0,"｜收现 "&amp;TEXT(N($R487),"#,##0.00"),"")&amp;IF(N($S487)&gt;0,"｜收款不开票 "&amp;TEXT(N($S487),"#,##0.00"),""))</f>
        <v/>
      </c>
      <c r="Y487" s="312"/>
      <c r="AC487" s="267" t="str">
        <f aca="false">IF(OR(N($O487)=0,N($AB487)=0),"",ROUND(N($O487)/(1+N($AB487))*N($AB487),2))</f>
        <v/>
      </c>
      <c r="AD487" s="312"/>
      <c r="AE487" s="312"/>
      <c r="AF487" s="270" t="str">
        <f aca="false">IF($AN487="","",IF($AN487=1,IF($AO487&gt;=1,"一次性·已到收款期","一次性·未到期"),$AE487&amp;" 第"&amp;$AO487&amp;"/"&amp;$AN487&amp;"期"))</f>
        <v/>
      </c>
      <c r="AG487" s="268" t="str">
        <f aca="false">IF(OR($AN487="",N($M487)=0),"",ROUND(N($K487)*$AO487/$AN487,2)+N($L487))</f>
        <v/>
      </c>
      <c r="AH487" s="268" t="str">
        <f aca="false">IF($AG487="","",MAX(0,ROUND($AG487-(N($Q487)+N($R487)+N($S487)),2)))</f>
        <v/>
      </c>
      <c r="AI487" s="268" t="str">
        <f aca="false">IF(OR(TRIM($B487&amp;$C487)="",NOT(ISNUMBER($D487))),"",SUMIFS($W$3:$W$1001,$AK$3:$AK$1001,$AK487,$D$3:$D$1001,"&lt;"&amp;$D487))</f>
        <v/>
      </c>
      <c r="AJ487" s="268" t="str">
        <f aca="false">IF(TRIM($B487&amp;$C487)="","",SUMIFS($W$3:$W$1001,$AK$3:$AK$1001,$AK487))</f>
        <v/>
      </c>
      <c r="AK487" s="270" t="str">
        <f aca="false">IF(TRIM($B487&amp;$C487)="","",TRIM($B487)&amp;"｜"&amp;TRIM($C487))</f>
        <v/>
      </c>
      <c r="AL487" s="268" t="str">
        <f aca="false">IF(TRIM($B487&amp;$C487)="","",MIN(N($O487),N($Q487)))</f>
        <v/>
      </c>
      <c r="AM487" s="271" t="str">
        <f aca="false">IF(ISNUMBER($D487),YEAR($D487),"")</f>
        <v/>
      </c>
      <c r="AN487" s="271" t="str">
        <f aca="false">IF(OR(TRIM($B487&amp;$C487)="",NOT(ISNUMBER($D487)),NOT(ISNUMBER($E487))),"",IF($E487&lt;$D487,"",IF(IF($AE487="半年付",2,IF($AE487="季度付",4,IF($AE487="月付",12,IF($AE487="半月付",24,1))))=1,1,MAX(1,ROUND(($E487-$D487+1)/365*IF($AE487="半年付",2,IF($AE487="季度付",4,IF($AE487="月付",12,IF($AE487="半月付",24,1)))),0)))))</f>
        <v/>
      </c>
      <c r="AO487" s="271" t="str">
        <f aca="true">IF($AN487="","",MIN($AN487,MAX(0,INT((TODAY()-付款宽限天数-$D487)/(($E487-$D487+1)/$AN487))+1)))</f>
        <v/>
      </c>
    </row>
    <row r="488" customFormat="false" ht="18" hidden="false" customHeight="false" outlineLevel="0" collapsed="false">
      <c r="F488" s="200" t="str">
        <f aca="true">IF(TRIM($B488&amp;$C488)="","",IF(OR(ISNUMBER(SEARCH("未",$A488)),ISNUMBER(SEARCH("送出",$A488)),AND(TRIM($A488)="",NOT(ISNUMBER($D488)),N($H488)=0)),"【合同未回】","")&amp;IF(NOT(ISNUMBER($E488)),IF(OR(ISNUMBER(SEARCH("未",$A488)),ISNUMBER(SEARCH("送出",$A488)),AND(TRIM($A488)="",NOT(ISNUMBER($D488)),N($H488)=0)),"","【未填合同期】"),IF($E488&lt;TODAY(),"【已到期】",IF($E488-TODAY()&lt;=提醒天数,"【即将到期，剩余"&amp;($E488-TODAY())&amp;"天】","【正常】")))&amp;IF(OR($AD488="安装免保",$AD488="技术免保",$AD488="质保期内"),"【"&amp;$AD488&amp;"】",""))</f>
        <v/>
      </c>
      <c r="K488" s="267" t="str">
        <f aca="false">IF(OR(N($H488)=0,N($I488)=0),"",ROUND(N($H488)*N($I488)*IF(N($J488)=0,1,N($J488)),2))</f>
        <v/>
      </c>
      <c r="M488" s="267" t="str">
        <f aca="false">IF(TRIM($B488&amp;$C488)="","",IF(AND(N($K488)=0,N($L488)=0),"",ROUND(N($K488)+N($L488),2)))</f>
        <v/>
      </c>
      <c r="S488" s="267"/>
      <c r="T488" s="268" t="str">
        <f aca="false">IF(TRIM($B488&amp;$C488)="","",IF(N($O488)=0,"",MAX(0,MIN(N($O488)-N($Q488),N($W488)))))</f>
        <v/>
      </c>
      <c r="U488" s="268" t="str">
        <f aca="false">IF(TRIM($B488&amp;$C488)="","",IF(N($Q488)&lt;=N($O488),"",N($Q488)-N($O488)))</f>
        <v/>
      </c>
      <c r="V488" s="268" t="str">
        <f aca="false">IF(OR(TRIM($B488&amp;$C488)="",$W488=""),"",MAX(0,N($W488))-N($T488))</f>
        <v/>
      </c>
      <c r="W488" s="268" t="str">
        <f aca="false">IF(TRIM($B488&amp;$C488)="","",IF(AND(N($M488)=0,N($Q488)+N($R488)+N($S488)=0),"",ROUND(N($M488)-N($Q488)-N($R488)-N($S488),2)))</f>
        <v/>
      </c>
      <c r="X488" s="269" t="str">
        <f aca="false">IF(TRIM($B488&amp;$C488)="","",IF(N($M488)=0,IF((N($Q488)+N($R488)+N($S488))=0,"—未填单价","未填单价，已收 "&amp;TEXT((N($Q488)+N($R488)+N($S488)),"#,##0.00")),IF(N($W488)&gt;0.005,"欠 "&amp;TEXT(N($W488),"#,##0.00")&amp;IF(N($T488)&gt;0,"（开票未到账 "&amp;TEXT(N($T488),"#,##0.00")&amp;"）","")&amp;IF(N($V488)&gt;0,"（未开票 "&amp;TEXT(N($V488),"#,##0.00")&amp;"）",""),IF(N($W488)&lt;-0.005,"多收 "&amp;TEXT(-N($W488),"#,##0.00"),"✔ 已结清")))&amp;IF(N($U488)&gt;0,"｜到账未开票 "&amp;TEXT(N($U488),"#,##0.00")&amp;"，待补票","")&amp;IF(N($R488)&gt;0,"｜收现 "&amp;TEXT(N($R488),"#,##0.00"),"")&amp;IF(N($S488)&gt;0,"｜收款不开票 "&amp;TEXT(N($S488),"#,##0.00"),""))</f>
        <v/>
      </c>
      <c r="Y488" s="312"/>
      <c r="AC488" s="267" t="str">
        <f aca="false">IF(OR(N($O488)=0,N($AB488)=0),"",ROUND(N($O488)/(1+N($AB488))*N($AB488),2))</f>
        <v/>
      </c>
      <c r="AD488" s="312"/>
      <c r="AE488" s="312"/>
      <c r="AF488" s="270" t="str">
        <f aca="false">IF($AN488="","",IF($AN488=1,IF($AO488&gt;=1,"一次性·已到收款期","一次性·未到期"),$AE488&amp;" 第"&amp;$AO488&amp;"/"&amp;$AN488&amp;"期"))</f>
        <v/>
      </c>
      <c r="AG488" s="268" t="str">
        <f aca="false">IF(OR($AN488="",N($M488)=0),"",ROUND(N($K488)*$AO488/$AN488,2)+N($L488))</f>
        <v/>
      </c>
      <c r="AH488" s="268" t="str">
        <f aca="false">IF($AG488="","",MAX(0,ROUND($AG488-(N($Q488)+N($R488)+N($S488)),2)))</f>
        <v/>
      </c>
      <c r="AI488" s="268" t="str">
        <f aca="false">IF(OR(TRIM($B488&amp;$C488)="",NOT(ISNUMBER($D488))),"",SUMIFS($W$3:$W$1001,$AK$3:$AK$1001,$AK488,$D$3:$D$1001,"&lt;"&amp;$D488))</f>
        <v/>
      </c>
      <c r="AJ488" s="268" t="str">
        <f aca="false">IF(TRIM($B488&amp;$C488)="","",SUMIFS($W$3:$W$1001,$AK$3:$AK$1001,$AK488))</f>
        <v/>
      </c>
      <c r="AK488" s="270" t="str">
        <f aca="false">IF(TRIM($B488&amp;$C488)="","",TRIM($B488)&amp;"｜"&amp;TRIM($C488))</f>
        <v/>
      </c>
      <c r="AL488" s="268" t="str">
        <f aca="false">IF(TRIM($B488&amp;$C488)="","",MIN(N($O488),N($Q488)))</f>
        <v/>
      </c>
      <c r="AM488" s="271" t="str">
        <f aca="false">IF(ISNUMBER($D488),YEAR($D488),"")</f>
        <v/>
      </c>
      <c r="AN488" s="271" t="str">
        <f aca="false">IF(OR(TRIM($B488&amp;$C488)="",NOT(ISNUMBER($D488)),NOT(ISNUMBER($E488))),"",IF($E488&lt;$D488,"",IF(IF($AE488="半年付",2,IF($AE488="季度付",4,IF($AE488="月付",12,IF($AE488="半月付",24,1))))=1,1,MAX(1,ROUND(($E488-$D488+1)/365*IF($AE488="半年付",2,IF($AE488="季度付",4,IF($AE488="月付",12,IF($AE488="半月付",24,1)))),0)))))</f>
        <v/>
      </c>
      <c r="AO488" s="271" t="str">
        <f aca="true">IF($AN488="","",MIN($AN488,MAX(0,INT((TODAY()-付款宽限天数-$D488)/(($E488-$D488+1)/$AN488))+1)))</f>
        <v/>
      </c>
    </row>
    <row r="489" customFormat="false" ht="18" hidden="false" customHeight="false" outlineLevel="0" collapsed="false">
      <c r="F489" s="200" t="str">
        <f aca="true">IF(TRIM($B489&amp;$C489)="","",IF(OR(ISNUMBER(SEARCH("未",$A489)),ISNUMBER(SEARCH("送出",$A489)),AND(TRIM($A489)="",NOT(ISNUMBER($D489)),N($H489)=0)),"【合同未回】","")&amp;IF(NOT(ISNUMBER($E489)),IF(OR(ISNUMBER(SEARCH("未",$A489)),ISNUMBER(SEARCH("送出",$A489)),AND(TRIM($A489)="",NOT(ISNUMBER($D489)),N($H489)=0)),"","【未填合同期】"),IF($E489&lt;TODAY(),"【已到期】",IF($E489-TODAY()&lt;=提醒天数,"【即将到期，剩余"&amp;($E489-TODAY())&amp;"天】","【正常】")))&amp;IF(OR($AD489="安装免保",$AD489="技术免保",$AD489="质保期内"),"【"&amp;$AD489&amp;"】",""))</f>
        <v/>
      </c>
      <c r="K489" s="267" t="str">
        <f aca="false">IF(OR(N($H489)=0,N($I489)=0),"",ROUND(N($H489)*N($I489)*IF(N($J489)=0,1,N($J489)),2))</f>
        <v/>
      </c>
      <c r="M489" s="267" t="str">
        <f aca="false">IF(TRIM($B489&amp;$C489)="","",IF(AND(N($K489)=0,N($L489)=0),"",ROUND(N($K489)+N($L489),2)))</f>
        <v/>
      </c>
      <c r="S489" s="267"/>
      <c r="T489" s="268" t="str">
        <f aca="false">IF(TRIM($B489&amp;$C489)="","",IF(N($O489)=0,"",MAX(0,MIN(N($O489)-N($Q489),N($W489)))))</f>
        <v/>
      </c>
      <c r="U489" s="268" t="str">
        <f aca="false">IF(TRIM($B489&amp;$C489)="","",IF(N($Q489)&lt;=N($O489),"",N($Q489)-N($O489)))</f>
        <v/>
      </c>
      <c r="V489" s="268" t="str">
        <f aca="false">IF(OR(TRIM($B489&amp;$C489)="",$W489=""),"",MAX(0,N($W489))-N($T489))</f>
        <v/>
      </c>
      <c r="W489" s="268" t="str">
        <f aca="false">IF(TRIM($B489&amp;$C489)="","",IF(AND(N($M489)=0,N($Q489)+N($R489)+N($S489)=0),"",ROUND(N($M489)-N($Q489)-N($R489)-N($S489),2)))</f>
        <v/>
      </c>
      <c r="X489" s="269" t="str">
        <f aca="false">IF(TRIM($B489&amp;$C489)="","",IF(N($M489)=0,IF((N($Q489)+N($R489)+N($S489))=0,"—未填单价","未填单价，已收 "&amp;TEXT((N($Q489)+N($R489)+N($S489)),"#,##0.00")),IF(N($W489)&gt;0.005,"欠 "&amp;TEXT(N($W489),"#,##0.00")&amp;IF(N($T489)&gt;0,"（开票未到账 "&amp;TEXT(N($T489),"#,##0.00")&amp;"）","")&amp;IF(N($V489)&gt;0,"（未开票 "&amp;TEXT(N($V489),"#,##0.00")&amp;"）",""),IF(N($W489)&lt;-0.005,"多收 "&amp;TEXT(-N($W489),"#,##0.00"),"✔ 已结清")))&amp;IF(N($U489)&gt;0,"｜到账未开票 "&amp;TEXT(N($U489),"#,##0.00")&amp;"，待补票","")&amp;IF(N($R489)&gt;0,"｜收现 "&amp;TEXT(N($R489),"#,##0.00"),"")&amp;IF(N($S489)&gt;0,"｜收款不开票 "&amp;TEXT(N($S489),"#,##0.00"),""))</f>
        <v/>
      </c>
      <c r="Y489" s="312"/>
      <c r="AC489" s="267" t="str">
        <f aca="false">IF(OR(N($O489)=0,N($AB489)=0),"",ROUND(N($O489)/(1+N($AB489))*N($AB489),2))</f>
        <v/>
      </c>
      <c r="AD489" s="312"/>
      <c r="AE489" s="312"/>
      <c r="AF489" s="270" t="str">
        <f aca="false">IF($AN489="","",IF($AN489=1,IF($AO489&gt;=1,"一次性·已到收款期","一次性·未到期"),$AE489&amp;" 第"&amp;$AO489&amp;"/"&amp;$AN489&amp;"期"))</f>
        <v/>
      </c>
      <c r="AG489" s="268" t="str">
        <f aca="false">IF(OR($AN489="",N($M489)=0),"",ROUND(N($K489)*$AO489/$AN489,2)+N($L489))</f>
        <v/>
      </c>
      <c r="AH489" s="268" t="str">
        <f aca="false">IF($AG489="","",MAX(0,ROUND($AG489-(N($Q489)+N($R489)+N($S489)),2)))</f>
        <v/>
      </c>
      <c r="AI489" s="268" t="str">
        <f aca="false">IF(OR(TRIM($B489&amp;$C489)="",NOT(ISNUMBER($D489))),"",SUMIFS($W$3:$W$1001,$AK$3:$AK$1001,$AK489,$D$3:$D$1001,"&lt;"&amp;$D489))</f>
        <v/>
      </c>
      <c r="AJ489" s="268" t="str">
        <f aca="false">IF(TRIM($B489&amp;$C489)="","",SUMIFS($W$3:$W$1001,$AK$3:$AK$1001,$AK489))</f>
        <v/>
      </c>
      <c r="AK489" s="270" t="str">
        <f aca="false">IF(TRIM($B489&amp;$C489)="","",TRIM($B489)&amp;"｜"&amp;TRIM($C489))</f>
        <v/>
      </c>
      <c r="AL489" s="268" t="str">
        <f aca="false">IF(TRIM($B489&amp;$C489)="","",MIN(N($O489),N($Q489)))</f>
        <v/>
      </c>
      <c r="AM489" s="271" t="str">
        <f aca="false">IF(ISNUMBER($D489),YEAR($D489),"")</f>
        <v/>
      </c>
      <c r="AN489" s="271" t="str">
        <f aca="false">IF(OR(TRIM($B489&amp;$C489)="",NOT(ISNUMBER($D489)),NOT(ISNUMBER($E489))),"",IF($E489&lt;$D489,"",IF(IF($AE489="半年付",2,IF($AE489="季度付",4,IF($AE489="月付",12,IF($AE489="半月付",24,1))))=1,1,MAX(1,ROUND(($E489-$D489+1)/365*IF($AE489="半年付",2,IF($AE489="季度付",4,IF($AE489="月付",12,IF($AE489="半月付",24,1)))),0)))))</f>
        <v/>
      </c>
      <c r="AO489" s="271" t="str">
        <f aca="true">IF($AN489="","",MIN($AN489,MAX(0,INT((TODAY()-付款宽限天数-$D489)/(($E489-$D489+1)/$AN489))+1)))</f>
        <v/>
      </c>
    </row>
    <row r="490" customFormat="false" ht="18" hidden="false" customHeight="false" outlineLevel="0" collapsed="false">
      <c r="F490" s="200" t="str">
        <f aca="true">IF(TRIM($B490&amp;$C490)="","",IF(OR(ISNUMBER(SEARCH("未",$A490)),ISNUMBER(SEARCH("送出",$A490)),AND(TRIM($A490)="",NOT(ISNUMBER($D490)),N($H490)=0)),"【合同未回】","")&amp;IF(NOT(ISNUMBER($E490)),IF(OR(ISNUMBER(SEARCH("未",$A490)),ISNUMBER(SEARCH("送出",$A490)),AND(TRIM($A490)="",NOT(ISNUMBER($D490)),N($H490)=0)),"","【未填合同期】"),IF($E490&lt;TODAY(),"【已到期】",IF($E490-TODAY()&lt;=提醒天数,"【即将到期，剩余"&amp;($E490-TODAY())&amp;"天】","【正常】")))&amp;IF(OR($AD490="安装免保",$AD490="技术免保",$AD490="质保期内"),"【"&amp;$AD490&amp;"】",""))</f>
        <v/>
      </c>
      <c r="K490" s="267" t="str">
        <f aca="false">IF(OR(N($H490)=0,N($I490)=0),"",ROUND(N($H490)*N($I490)*IF(N($J490)=0,1,N($J490)),2))</f>
        <v/>
      </c>
      <c r="M490" s="267" t="str">
        <f aca="false">IF(TRIM($B490&amp;$C490)="","",IF(AND(N($K490)=0,N($L490)=0),"",ROUND(N($K490)+N($L490),2)))</f>
        <v/>
      </c>
      <c r="S490" s="267"/>
      <c r="T490" s="268" t="str">
        <f aca="false">IF(TRIM($B490&amp;$C490)="","",IF(N($O490)=0,"",MAX(0,MIN(N($O490)-N($Q490),N($W490)))))</f>
        <v/>
      </c>
      <c r="U490" s="268" t="str">
        <f aca="false">IF(TRIM($B490&amp;$C490)="","",IF(N($Q490)&lt;=N($O490),"",N($Q490)-N($O490)))</f>
        <v/>
      </c>
      <c r="V490" s="268" t="str">
        <f aca="false">IF(OR(TRIM($B490&amp;$C490)="",$W490=""),"",MAX(0,N($W490))-N($T490))</f>
        <v/>
      </c>
      <c r="W490" s="268" t="str">
        <f aca="false">IF(TRIM($B490&amp;$C490)="","",IF(AND(N($M490)=0,N($Q490)+N($R490)+N($S490)=0),"",ROUND(N($M490)-N($Q490)-N($R490)-N($S490),2)))</f>
        <v/>
      </c>
      <c r="X490" s="269" t="str">
        <f aca="false">IF(TRIM($B490&amp;$C490)="","",IF(N($M490)=0,IF((N($Q490)+N($R490)+N($S490))=0,"—未填单价","未填单价，已收 "&amp;TEXT((N($Q490)+N($R490)+N($S490)),"#,##0.00")),IF(N($W490)&gt;0.005,"欠 "&amp;TEXT(N($W490),"#,##0.00")&amp;IF(N($T490)&gt;0,"（开票未到账 "&amp;TEXT(N($T490),"#,##0.00")&amp;"）","")&amp;IF(N($V490)&gt;0,"（未开票 "&amp;TEXT(N($V490),"#,##0.00")&amp;"）",""),IF(N($W490)&lt;-0.005,"多收 "&amp;TEXT(-N($W490),"#,##0.00"),"✔ 已结清")))&amp;IF(N($U490)&gt;0,"｜到账未开票 "&amp;TEXT(N($U490),"#,##0.00")&amp;"，待补票","")&amp;IF(N($R490)&gt;0,"｜收现 "&amp;TEXT(N($R490),"#,##0.00"),"")&amp;IF(N($S490)&gt;0,"｜收款不开票 "&amp;TEXT(N($S490),"#,##0.00"),""))</f>
        <v/>
      </c>
      <c r="Y490" s="312"/>
      <c r="AC490" s="267" t="str">
        <f aca="false">IF(OR(N($O490)=0,N($AB490)=0),"",ROUND(N($O490)/(1+N($AB490))*N($AB490),2))</f>
        <v/>
      </c>
      <c r="AD490" s="312"/>
      <c r="AE490" s="312"/>
      <c r="AF490" s="270" t="str">
        <f aca="false">IF($AN490="","",IF($AN490=1,IF($AO490&gt;=1,"一次性·已到收款期","一次性·未到期"),$AE490&amp;" 第"&amp;$AO490&amp;"/"&amp;$AN490&amp;"期"))</f>
        <v/>
      </c>
      <c r="AG490" s="268" t="str">
        <f aca="false">IF(OR($AN490="",N($M490)=0),"",ROUND(N($K490)*$AO490/$AN490,2)+N($L490))</f>
        <v/>
      </c>
      <c r="AH490" s="268" t="str">
        <f aca="false">IF($AG490="","",MAX(0,ROUND($AG490-(N($Q490)+N($R490)+N($S490)),2)))</f>
        <v/>
      </c>
      <c r="AI490" s="268" t="str">
        <f aca="false">IF(OR(TRIM($B490&amp;$C490)="",NOT(ISNUMBER($D490))),"",SUMIFS($W$3:$W$1001,$AK$3:$AK$1001,$AK490,$D$3:$D$1001,"&lt;"&amp;$D490))</f>
        <v/>
      </c>
      <c r="AJ490" s="268" t="str">
        <f aca="false">IF(TRIM($B490&amp;$C490)="","",SUMIFS($W$3:$W$1001,$AK$3:$AK$1001,$AK490))</f>
        <v/>
      </c>
      <c r="AK490" s="270" t="str">
        <f aca="false">IF(TRIM($B490&amp;$C490)="","",TRIM($B490)&amp;"｜"&amp;TRIM($C490))</f>
        <v/>
      </c>
      <c r="AL490" s="268" t="str">
        <f aca="false">IF(TRIM($B490&amp;$C490)="","",MIN(N($O490),N($Q490)))</f>
        <v/>
      </c>
      <c r="AM490" s="271" t="str">
        <f aca="false">IF(ISNUMBER($D490),YEAR($D490),"")</f>
        <v/>
      </c>
      <c r="AN490" s="271" t="str">
        <f aca="false">IF(OR(TRIM($B490&amp;$C490)="",NOT(ISNUMBER($D490)),NOT(ISNUMBER($E490))),"",IF($E490&lt;$D490,"",IF(IF($AE490="半年付",2,IF($AE490="季度付",4,IF($AE490="月付",12,IF($AE490="半月付",24,1))))=1,1,MAX(1,ROUND(($E490-$D490+1)/365*IF($AE490="半年付",2,IF($AE490="季度付",4,IF($AE490="月付",12,IF($AE490="半月付",24,1)))),0)))))</f>
        <v/>
      </c>
      <c r="AO490" s="271" t="str">
        <f aca="true">IF($AN490="","",MIN($AN490,MAX(0,INT((TODAY()-付款宽限天数-$D490)/(($E490-$D490+1)/$AN490))+1)))</f>
        <v/>
      </c>
    </row>
    <row r="491" customFormat="false" ht="18" hidden="false" customHeight="false" outlineLevel="0" collapsed="false">
      <c r="F491" s="200" t="str">
        <f aca="true">IF(TRIM($B491&amp;$C491)="","",IF(OR(ISNUMBER(SEARCH("未",$A491)),ISNUMBER(SEARCH("送出",$A491)),AND(TRIM($A491)="",NOT(ISNUMBER($D491)),N($H491)=0)),"【合同未回】","")&amp;IF(NOT(ISNUMBER($E491)),IF(OR(ISNUMBER(SEARCH("未",$A491)),ISNUMBER(SEARCH("送出",$A491)),AND(TRIM($A491)="",NOT(ISNUMBER($D491)),N($H491)=0)),"","【未填合同期】"),IF($E491&lt;TODAY(),"【已到期】",IF($E491-TODAY()&lt;=提醒天数,"【即将到期，剩余"&amp;($E491-TODAY())&amp;"天】","【正常】")))&amp;IF(OR($AD491="安装免保",$AD491="技术免保",$AD491="质保期内"),"【"&amp;$AD491&amp;"】",""))</f>
        <v/>
      </c>
      <c r="K491" s="267" t="str">
        <f aca="false">IF(OR(N($H491)=0,N($I491)=0),"",ROUND(N($H491)*N($I491)*IF(N($J491)=0,1,N($J491)),2))</f>
        <v/>
      </c>
      <c r="M491" s="267" t="str">
        <f aca="false">IF(TRIM($B491&amp;$C491)="","",IF(AND(N($K491)=0,N($L491)=0),"",ROUND(N($K491)+N($L491),2)))</f>
        <v/>
      </c>
      <c r="S491" s="267"/>
      <c r="T491" s="268" t="str">
        <f aca="false">IF(TRIM($B491&amp;$C491)="","",IF(N($O491)=0,"",MAX(0,MIN(N($O491)-N($Q491),N($W491)))))</f>
        <v/>
      </c>
      <c r="U491" s="268" t="str">
        <f aca="false">IF(TRIM($B491&amp;$C491)="","",IF(N($Q491)&lt;=N($O491),"",N($Q491)-N($O491)))</f>
        <v/>
      </c>
      <c r="V491" s="268" t="str">
        <f aca="false">IF(OR(TRIM($B491&amp;$C491)="",$W491=""),"",MAX(0,N($W491))-N($T491))</f>
        <v/>
      </c>
      <c r="W491" s="268" t="str">
        <f aca="false">IF(TRIM($B491&amp;$C491)="","",IF(AND(N($M491)=0,N($Q491)+N($R491)+N($S491)=0),"",ROUND(N($M491)-N($Q491)-N($R491)-N($S491),2)))</f>
        <v/>
      </c>
      <c r="X491" s="269" t="str">
        <f aca="false">IF(TRIM($B491&amp;$C491)="","",IF(N($M491)=0,IF((N($Q491)+N($R491)+N($S491))=0,"—未填单价","未填单价，已收 "&amp;TEXT((N($Q491)+N($R491)+N($S491)),"#,##0.00")),IF(N($W491)&gt;0.005,"欠 "&amp;TEXT(N($W491),"#,##0.00")&amp;IF(N($T491)&gt;0,"（开票未到账 "&amp;TEXT(N($T491),"#,##0.00")&amp;"）","")&amp;IF(N($V491)&gt;0,"（未开票 "&amp;TEXT(N($V491),"#,##0.00")&amp;"）",""),IF(N($W491)&lt;-0.005,"多收 "&amp;TEXT(-N($W491),"#,##0.00"),"✔ 已结清")))&amp;IF(N($U491)&gt;0,"｜到账未开票 "&amp;TEXT(N($U491),"#,##0.00")&amp;"，待补票","")&amp;IF(N($R491)&gt;0,"｜收现 "&amp;TEXT(N($R491),"#,##0.00"),"")&amp;IF(N($S491)&gt;0,"｜收款不开票 "&amp;TEXT(N($S491),"#,##0.00"),""))</f>
        <v/>
      </c>
      <c r="Y491" s="312"/>
      <c r="AC491" s="267" t="str">
        <f aca="false">IF(OR(N($O491)=0,N($AB491)=0),"",ROUND(N($O491)/(1+N($AB491))*N($AB491),2))</f>
        <v/>
      </c>
      <c r="AD491" s="312"/>
      <c r="AE491" s="312"/>
      <c r="AF491" s="270" t="str">
        <f aca="false">IF($AN491="","",IF($AN491=1,IF($AO491&gt;=1,"一次性·已到收款期","一次性·未到期"),$AE491&amp;" 第"&amp;$AO491&amp;"/"&amp;$AN491&amp;"期"))</f>
        <v/>
      </c>
      <c r="AG491" s="268" t="str">
        <f aca="false">IF(OR($AN491="",N($M491)=0),"",ROUND(N($K491)*$AO491/$AN491,2)+N($L491))</f>
        <v/>
      </c>
      <c r="AH491" s="268" t="str">
        <f aca="false">IF($AG491="","",MAX(0,ROUND($AG491-(N($Q491)+N($R491)+N($S491)),2)))</f>
        <v/>
      </c>
      <c r="AI491" s="268" t="str">
        <f aca="false">IF(OR(TRIM($B491&amp;$C491)="",NOT(ISNUMBER($D491))),"",SUMIFS($W$3:$W$1001,$AK$3:$AK$1001,$AK491,$D$3:$D$1001,"&lt;"&amp;$D491))</f>
        <v/>
      </c>
      <c r="AJ491" s="268" t="str">
        <f aca="false">IF(TRIM($B491&amp;$C491)="","",SUMIFS($W$3:$W$1001,$AK$3:$AK$1001,$AK491))</f>
        <v/>
      </c>
      <c r="AK491" s="270" t="str">
        <f aca="false">IF(TRIM($B491&amp;$C491)="","",TRIM($B491)&amp;"｜"&amp;TRIM($C491))</f>
        <v/>
      </c>
      <c r="AL491" s="268" t="str">
        <f aca="false">IF(TRIM($B491&amp;$C491)="","",MIN(N($O491),N($Q491)))</f>
        <v/>
      </c>
      <c r="AM491" s="271" t="str">
        <f aca="false">IF(ISNUMBER($D491),YEAR($D491),"")</f>
        <v/>
      </c>
      <c r="AN491" s="271" t="str">
        <f aca="false">IF(OR(TRIM($B491&amp;$C491)="",NOT(ISNUMBER($D491)),NOT(ISNUMBER($E491))),"",IF($E491&lt;$D491,"",IF(IF($AE491="半年付",2,IF($AE491="季度付",4,IF($AE491="月付",12,IF($AE491="半月付",24,1))))=1,1,MAX(1,ROUND(($E491-$D491+1)/365*IF($AE491="半年付",2,IF($AE491="季度付",4,IF($AE491="月付",12,IF($AE491="半月付",24,1)))),0)))))</f>
        <v/>
      </c>
      <c r="AO491" s="271" t="str">
        <f aca="true">IF($AN491="","",MIN($AN491,MAX(0,INT((TODAY()-付款宽限天数-$D491)/(($E491-$D491+1)/$AN491))+1)))</f>
        <v/>
      </c>
    </row>
    <row r="492" customFormat="false" ht="18" hidden="false" customHeight="false" outlineLevel="0" collapsed="false">
      <c r="F492" s="200" t="str">
        <f aca="true">IF(TRIM($B492&amp;$C492)="","",IF(OR(ISNUMBER(SEARCH("未",$A492)),ISNUMBER(SEARCH("送出",$A492)),AND(TRIM($A492)="",NOT(ISNUMBER($D492)),N($H492)=0)),"【合同未回】","")&amp;IF(NOT(ISNUMBER($E492)),IF(OR(ISNUMBER(SEARCH("未",$A492)),ISNUMBER(SEARCH("送出",$A492)),AND(TRIM($A492)="",NOT(ISNUMBER($D492)),N($H492)=0)),"","【未填合同期】"),IF($E492&lt;TODAY(),"【已到期】",IF($E492-TODAY()&lt;=提醒天数,"【即将到期，剩余"&amp;($E492-TODAY())&amp;"天】","【正常】")))&amp;IF(OR($AD492="安装免保",$AD492="技术免保",$AD492="质保期内"),"【"&amp;$AD492&amp;"】",""))</f>
        <v/>
      </c>
      <c r="K492" s="267" t="str">
        <f aca="false">IF(OR(N($H492)=0,N($I492)=0),"",ROUND(N($H492)*N($I492)*IF(N($J492)=0,1,N($J492)),2))</f>
        <v/>
      </c>
      <c r="M492" s="267" t="str">
        <f aca="false">IF(TRIM($B492&amp;$C492)="","",IF(AND(N($K492)=0,N($L492)=0),"",ROUND(N($K492)+N($L492),2)))</f>
        <v/>
      </c>
      <c r="S492" s="267"/>
      <c r="T492" s="268" t="str">
        <f aca="false">IF(TRIM($B492&amp;$C492)="","",IF(N($O492)=0,"",MAX(0,MIN(N($O492)-N($Q492),N($W492)))))</f>
        <v/>
      </c>
      <c r="U492" s="268" t="str">
        <f aca="false">IF(TRIM($B492&amp;$C492)="","",IF(N($Q492)&lt;=N($O492),"",N($Q492)-N($O492)))</f>
        <v/>
      </c>
      <c r="V492" s="268" t="str">
        <f aca="false">IF(OR(TRIM($B492&amp;$C492)="",$W492=""),"",MAX(0,N($W492))-N($T492))</f>
        <v/>
      </c>
      <c r="W492" s="268" t="str">
        <f aca="false">IF(TRIM($B492&amp;$C492)="","",IF(AND(N($M492)=0,N($Q492)+N($R492)+N($S492)=0),"",ROUND(N($M492)-N($Q492)-N($R492)-N($S492),2)))</f>
        <v/>
      </c>
      <c r="X492" s="269" t="str">
        <f aca="false">IF(TRIM($B492&amp;$C492)="","",IF(N($M492)=0,IF((N($Q492)+N($R492)+N($S492))=0,"—未填单价","未填单价，已收 "&amp;TEXT((N($Q492)+N($R492)+N($S492)),"#,##0.00")),IF(N($W492)&gt;0.005,"欠 "&amp;TEXT(N($W492),"#,##0.00")&amp;IF(N($T492)&gt;0,"（开票未到账 "&amp;TEXT(N($T492),"#,##0.00")&amp;"）","")&amp;IF(N($V492)&gt;0,"（未开票 "&amp;TEXT(N($V492),"#,##0.00")&amp;"）",""),IF(N($W492)&lt;-0.005,"多收 "&amp;TEXT(-N($W492),"#,##0.00"),"✔ 已结清")))&amp;IF(N($U492)&gt;0,"｜到账未开票 "&amp;TEXT(N($U492),"#,##0.00")&amp;"，待补票","")&amp;IF(N($R492)&gt;0,"｜收现 "&amp;TEXT(N($R492),"#,##0.00"),"")&amp;IF(N($S492)&gt;0,"｜收款不开票 "&amp;TEXT(N($S492),"#,##0.00"),""))</f>
        <v/>
      </c>
      <c r="Y492" s="312"/>
      <c r="AC492" s="267" t="str">
        <f aca="false">IF(OR(N($O492)=0,N($AB492)=0),"",ROUND(N($O492)/(1+N($AB492))*N($AB492),2))</f>
        <v/>
      </c>
      <c r="AD492" s="312"/>
      <c r="AE492" s="312"/>
      <c r="AF492" s="270" t="str">
        <f aca="false">IF($AN492="","",IF($AN492=1,IF($AO492&gt;=1,"一次性·已到收款期","一次性·未到期"),$AE492&amp;" 第"&amp;$AO492&amp;"/"&amp;$AN492&amp;"期"))</f>
        <v/>
      </c>
      <c r="AG492" s="268" t="str">
        <f aca="false">IF(OR($AN492="",N($M492)=0),"",ROUND(N($K492)*$AO492/$AN492,2)+N($L492))</f>
        <v/>
      </c>
      <c r="AH492" s="268" t="str">
        <f aca="false">IF($AG492="","",MAX(0,ROUND($AG492-(N($Q492)+N($R492)+N($S492)),2)))</f>
        <v/>
      </c>
      <c r="AI492" s="268" t="str">
        <f aca="false">IF(OR(TRIM($B492&amp;$C492)="",NOT(ISNUMBER($D492))),"",SUMIFS($W$3:$W$1001,$AK$3:$AK$1001,$AK492,$D$3:$D$1001,"&lt;"&amp;$D492))</f>
        <v/>
      </c>
      <c r="AJ492" s="268" t="str">
        <f aca="false">IF(TRIM($B492&amp;$C492)="","",SUMIFS($W$3:$W$1001,$AK$3:$AK$1001,$AK492))</f>
        <v/>
      </c>
      <c r="AK492" s="270" t="str">
        <f aca="false">IF(TRIM($B492&amp;$C492)="","",TRIM($B492)&amp;"｜"&amp;TRIM($C492))</f>
        <v/>
      </c>
      <c r="AL492" s="268" t="str">
        <f aca="false">IF(TRIM($B492&amp;$C492)="","",MIN(N($O492),N($Q492)))</f>
        <v/>
      </c>
      <c r="AM492" s="271" t="str">
        <f aca="false">IF(ISNUMBER($D492),YEAR($D492),"")</f>
        <v/>
      </c>
      <c r="AN492" s="271" t="str">
        <f aca="false">IF(OR(TRIM($B492&amp;$C492)="",NOT(ISNUMBER($D492)),NOT(ISNUMBER($E492))),"",IF($E492&lt;$D492,"",IF(IF($AE492="半年付",2,IF($AE492="季度付",4,IF($AE492="月付",12,IF($AE492="半月付",24,1))))=1,1,MAX(1,ROUND(($E492-$D492+1)/365*IF($AE492="半年付",2,IF($AE492="季度付",4,IF($AE492="月付",12,IF($AE492="半月付",24,1)))),0)))))</f>
        <v/>
      </c>
      <c r="AO492" s="271" t="str">
        <f aca="true">IF($AN492="","",MIN($AN492,MAX(0,INT((TODAY()-付款宽限天数-$D492)/(($E492-$D492+1)/$AN492))+1)))</f>
        <v/>
      </c>
    </row>
    <row r="493" customFormat="false" ht="18" hidden="false" customHeight="false" outlineLevel="0" collapsed="false">
      <c r="F493" s="200" t="str">
        <f aca="true">IF(TRIM($B493&amp;$C493)="","",IF(OR(ISNUMBER(SEARCH("未",$A493)),ISNUMBER(SEARCH("送出",$A493)),AND(TRIM($A493)="",NOT(ISNUMBER($D493)),N($H493)=0)),"【合同未回】","")&amp;IF(NOT(ISNUMBER($E493)),IF(OR(ISNUMBER(SEARCH("未",$A493)),ISNUMBER(SEARCH("送出",$A493)),AND(TRIM($A493)="",NOT(ISNUMBER($D493)),N($H493)=0)),"","【未填合同期】"),IF($E493&lt;TODAY(),"【已到期】",IF($E493-TODAY()&lt;=提醒天数,"【即将到期，剩余"&amp;($E493-TODAY())&amp;"天】","【正常】")))&amp;IF(OR($AD493="安装免保",$AD493="技术免保",$AD493="质保期内"),"【"&amp;$AD493&amp;"】",""))</f>
        <v/>
      </c>
      <c r="K493" s="267" t="str">
        <f aca="false">IF(OR(N($H493)=0,N($I493)=0),"",ROUND(N($H493)*N($I493)*IF(N($J493)=0,1,N($J493)),2))</f>
        <v/>
      </c>
      <c r="M493" s="267" t="str">
        <f aca="false">IF(TRIM($B493&amp;$C493)="","",IF(AND(N($K493)=0,N($L493)=0),"",ROUND(N($K493)+N($L493),2)))</f>
        <v/>
      </c>
      <c r="S493" s="267"/>
      <c r="T493" s="268" t="str">
        <f aca="false">IF(TRIM($B493&amp;$C493)="","",IF(N($O493)=0,"",MAX(0,MIN(N($O493)-N($Q493),N($W493)))))</f>
        <v/>
      </c>
      <c r="U493" s="268" t="str">
        <f aca="false">IF(TRIM($B493&amp;$C493)="","",IF(N($Q493)&lt;=N($O493),"",N($Q493)-N($O493)))</f>
        <v/>
      </c>
      <c r="V493" s="268" t="str">
        <f aca="false">IF(OR(TRIM($B493&amp;$C493)="",$W493=""),"",MAX(0,N($W493))-N($T493))</f>
        <v/>
      </c>
      <c r="W493" s="268" t="str">
        <f aca="false">IF(TRIM($B493&amp;$C493)="","",IF(AND(N($M493)=0,N($Q493)+N($R493)+N($S493)=0),"",ROUND(N($M493)-N($Q493)-N($R493)-N($S493),2)))</f>
        <v/>
      </c>
      <c r="X493" s="269" t="str">
        <f aca="false">IF(TRIM($B493&amp;$C493)="","",IF(N($M493)=0,IF((N($Q493)+N($R493)+N($S493))=0,"—未填单价","未填单价，已收 "&amp;TEXT((N($Q493)+N($R493)+N($S493)),"#,##0.00")),IF(N($W493)&gt;0.005,"欠 "&amp;TEXT(N($W493),"#,##0.00")&amp;IF(N($T493)&gt;0,"（开票未到账 "&amp;TEXT(N($T493),"#,##0.00")&amp;"）","")&amp;IF(N($V493)&gt;0,"（未开票 "&amp;TEXT(N($V493),"#,##0.00")&amp;"）",""),IF(N($W493)&lt;-0.005,"多收 "&amp;TEXT(-N($W493),"#,##0.00"),"✔ 已结清")))&amp;IF(N($U493)&gt;0,"｜到账未开票 "&amp;TEXT(N($U493),"#,##0.00")&amp;"，待补票","")&amp;IF(N($R493)&gt;0,"｜收现 "&amp;TEXT(N($R493),"#,##0.00"),"")&amp;IF(N($S493)&gt;0,"｜收款不开票 "&amp;TEXT(N($S493),"#,##0.00"),""))</f>
        <v/>
      </c>
      <c r="Y493" s="312"/>
      <c r="AC493" s="267" t="str">
        <f aca="false">IF(OR(N($O493)=0,N($AB493)=0),"",ROUND(N($O493)/(1+N($AB493))*N($AB493),2))</f>
        <v/>
      </c>
      <c r="AD493" s="312"/>
      <c r="AE493" s="312"/>
      <c r="AF493" s="270" t="str">
        <f aca="false">IF($AN493="","",IF($AN493=1,IF($AO493&gt;=1,"一次性·已到收款期","一次性·未到期"),$AE493&amp;" 第"&amp;$AO493&amp;"/"&amp;$AN493&amp;"期"))</f>
        <v/>
      </c>
      <c r="AG493" s="268" t="str">
        <f aca="false">IF(OR($AN493="",N($M493)=0),"",ROUND(N($K493)*$AO493/$AN493,2)+N($L493))</f>
        <v/>
      </c>
      <c r="AH493" s="268" t="str">
        <f aca="false">IF($AG493="","",MAX(0,ROUND($AG493-(N($Q493)+N($R493)+N($S493)),2)))</f>
        <v/>
      </c>
      <c r="AI493" s="268" t="str">
        <f aca="false">IF(OR(TRIM($B493&amp;$C493)="",NOT(ISNUMBER($D493))),"",SUMIFS($W$3:$W$1001,$AK$3:$AK$1001,$AK493,$D$3:$D$1001,"&lt;"&amp;$D493))</f>
        <v/>
      </c>
      <c r="AJ493" s="268" t="str">
        <f aca="false">IF(TRIM($B493&amp;$C493)="","",SUMIFS($W$3:$W$1001,$AK$3:$AK$1001,$AK493))</f>
        <v/>
      </c>
      <c r="AK493" s="270" t="str">
        <f aca="false">IF(TRIM($B493&amp;$C493)="","",TRIM($B493)&amp;"｜"&amp;TRIM($C493))</f>
        <v/>
      </c>
      <c r="AL493" s="268" t="str">
        <f aca="false">IF(TRIM($B493&amp;$C493)="","",MIN(N($O493),N($Q493)))</f>
        <v/>
      </c>
      <c r="AM493" s="271" t="str">
        <f aca="false">IF(ISNUMBER($D493),YEAR($D493),"")</f>
        <v/>
      </c>
      <c r="AN493" s="271" t="str">
        <f aca="false">IF(OR(TRIM($B493&amp;$C493)="",NOT(ISNUMBER($D493)),NOT(ISNUMBER($E493))),"",IF($E493&lt;$D493,"",IF(IF($AE493="半年付",2,IF($AE493="季度付",4,IF($AE493="月付",12,IF($AE493="半月付",24,1))))=1,1,MAX(1,ROUND(($E493-$D493+1)/365*IF($AE493="半年付",2,IF($AE493="季度付",4,IF($AE493="月付",12,IF($AE493="半月付",24,1)))),0)))))</f>
        <v/>
      </c>
      <c r="AO493" s="271" t="str">
        <f aca="true">IF($AN493="","",MIN($AN493,MAX(0,INT((TODAY()-付款宽限天数-$D493)/(($E493-$D493+1)/$AN493))+1)))</f>
        <v/>
      </c>
    </row>
    <row r="494" customFormat="false" ht="18" hidden="false" customHeight="false" outlineLevel="0" collapsed="false">
      <c r="F494" s="200" t="str">
        <f aca="true">IF(TRIM($B494&amp;$C494)="","",IF(OR(ISNUMBER(SEARCH("未",$A494)),ISNUMBER(SEARCH("送出",$A494)),AND(TRIM($A494)="",NOT(ISNUMBER($D494)),N($H494)=0)),"【合同未回】","")&amp;IF(NOT(ISNUMBER($E494)),IF(OR(ISNUMBER(SEARCH("未",$A494)),ISNUMBER(SEARCH("送出",$A494)),AND(TRIM($A494)="",NOT(ISNUMBER($D494)),N($H494)=0)),"","【未填合同期】"),IF($E494&lt;TODAY(),"【已到期】",IF($E494-TODAY()&lt;=提醒天数,"【即将到期，剩余"&amp;($E494-TODAY())&amp;"天】","【正常】")))&amp;IF(OR($AD494="安装免保",$AD494="技术免保",$AD494="质保期内"),"【"&amp;$AD494&amp;"】",""))</f>
        <v/>
      </c>
      <c r="K494" s="267" t="str">
        <f aca="false">IF(OR(N($H494)=0,N($I494)=0),"",ROUND(N($H494)*N($I494)*IF(N($J494)=0,1,N($J494)),2))</f>
        <v/>
      </c>
      <c r="M494" s="267" t="str">
        <f aca="false">IF(TRIM($B494&amp;$C494)="","",IF(AND(N($K494)=0,N($L494)=0),"",ROUND(N($K494)+N($L494),2)))</f>
        <v/>
      </c>
      <c r="S494" s="267"/>
      <c r="T494" s="268" t="str">
        <f aca="false">IF(TRIM($B494&amp;$C494)="","",IF(N($O494)=0,"",MAX(0,MIN(N($O494)-N($Q494),N($W494)))))</f>
        <v/>
      </c>
      <c r="U494" s="268" t="str">
        <f aca="false">IF(TRIM($B494&amp;$C494)="","",IF(N($Q494)&lt;=N($O494),"",N($Q494)-N($O494)))</f>
        <v/>
      </c>
      <c r="V494" s="268" t="str">
        <f aca="false">IF(OR(TRIM($B494&amp;$C494)="",$W494=""),"",MAX(0,N($W494))-N($T494))</f>
        <v/>
      </c>
      <c r="W494" s="268" t="str">
        <f aca="false">IF(TRIM($B494&amp;$C494)="","",IF(AND(N($M494)=0,N($Q494)+N($R494)+N($S494)=0),"",ROUND(N($M494)-N($Q494)-N($R494)-N($S494),2)))</f>
        <v/>
      </c>
      <c r="X494" s="269" t="str">
        <f aca="false">IF(TRIM($B494&amp;$C494)="","",IF(N($M494)=0,IF((N($Q494)+N($R494)+N($S494))=0,"—未填单价","未填单价，已收 "&amp;TEXT((N($Q494)+N($R494)+N($S494)),"#,##0.00")),IF(N($W494)&gt;0.005,"欠 "&amp;TEXT(N($W494),"#,##0.00")&amp;IF(N($T494)&gt;0,"（开票未到账 "&amp;TEXT(N($T494),"#,##0.00")&amp;"）","")&amp;IF(N($V494)&gt;0,"（未开票 "&amp;TEXT(N($V494),"#,##0.00")&amp;"）",""),IF(N($W494)&lt;-0.005,"多收 "&amp;TEXT(-N($W494),"#,##0.00"),"✔ 已结清")))&amp;IF(N($U494)&gt;0,"｜到账未开票 "&amp;TEXT(N($U494),"#,##0.00")&amp;"，待补票","")&amp;IF(N($R494)&gt;0,"｜收现 "&amp;TEXT(N($R494),"#,##0.00"),"")&amp;IF(N($S494)&gt;0,"｜收款不开票 "&amp;TEXT(N($S494),"#,##0.00"),""))</f>
        <v/>
      </c>
      <c r="Y494" s="312"/>
      <c r="AC494" s="267" t="str">
        <f aca="false">IF(OR(N($O494)=0,N($AB494)=0),"",ROUND(N($O494)/(1+N($AB494))*N($AB494),2))</f>
        <v/>
      </c>
      <c r="AD494" s="312"/>
      <c r="AE494" s="312"/>
      <c r="AF494" s="270" t="str">
        <f aca="false">IF($AN494="","",IF($AN494=1,IF($AO494&gt;=1,"一次性·已到收款期","一次性·未到期"),$AE494&amp;" 第"&amp;$AO494&amp;"/"&amp;$AN494&amp;"期"))</f>
        <v/>
      </c>
      <c r="AG494" s="268" t="str">
        <f aca="false">IF(OR($AN494="",N($M494)=0),"",ROUND(N($K494)*$AO494/$AN494,2)+N($L494))</f>
        <v/>
      </c>
      <c r="AH494" s="268" t="str">
        <f aca="false">IF($AG494="","",MAX(0,ROUND($AG494-(N($Q494)+N($R494)+N($S494)),2)))</f>
        <v/>
      </c>
      <c r="AI494" s="268" t="str">
        <f aca="false">IF(OR(TRIM($B494&amp;$C494)="",NOT(ISNUMBER($D494))),"",SUMIFS($W$3:$W$1001,$AK$3:$AK$1001,$AK494,$D$3:$D$1001,"&lt;"&amp;$D494))</f>
        <v/>
      </c>
      <c r="AJ494" s="268" t="str">
        <f aca="false">IF(TRIM($B494&amp;$C494)="","",SUMIFS($W$3:$W$1001,$AK$3:$AK$1001,$AK494))</f>
        <v/>
      </c>
      <c r="AK494" s="270" t="str">
        <f aca="false">IF(TRIM($B494&amp;$C494)="","",TRIM($B494)&amp;"｜"&amp;TRIM($C494))</f>
        <v/>
      </c>
      <c r="AL494" s="268" t="str">
        <f aca="false">IF(TRIM($B494&amp;$C494)="","",MIN(N($O494),N($Q494)))</f>
        <v/>
      </c>
      <c r="AM494" s="271" t="str">
        <f aca="false">IF(ISNUMBER($D494),YEAR($D494),"")</f>
        <v/>
      </c>
      <c r="AN494" s="271" t="str">
        <f aca="false">IF(OR(TRIM($B494&amp;$C494)="",NOT(ISNUMBER($D494)),NOT(ISNUMBER($E494))),"",IF($E494&lt;$D494,"",IF(IF($AE494="半年付",2,IF($AE494="季度付",4,IF($AE494="月付",12,IF($AE494="半月付",24,1))))=1,1,MAX(1,ROUND(($E494-$D494+1)/365*IF($AE494="半年付",2,IF($AE494="季度付",4,IF($AE494="月付",12,IF($AE494="半月付",24,1)))),0)))))</f>
        <v/>
      </c>
      <c r="AO494" s="271" t="str">
        <f aca="true">IF($AN494="","",MIN($AN494,MAX(0,INT((TODAY()-付款宽限天数-$D494)/(($E494-$D494+1)/$AN494))+1)))</f>
        <v/>
      </c>
    </row>
    <row r="495" customFormat="false" ht="18" hidden="false" customHeight="false" outlineLevel="0" collapsed="false">
      <c r="F495" s="200" t="str">
        <f aca="true">IF(TRIM($B495&amp;$C495)="","",IF(OR(ISNUMBER(SEARCH("未",$A495)),ISNUMBER(SEARCH("送出",$A495)),AND(TRIM($A495)="",NOT(ISNUMBER($D495)),N($H495)=0)),"【合同未回】","")&amp;IF(NOT(ISNUMBER($E495)),IF(OR(ISNUMBER(SEARCH("未",$A495)),ISNUMBER(SEARCH("送出",$A495)),AND(TRIM($A495)="",NOT(ISNUMBER($D495)),N($H495)=0)),"","【未填合同期】"),IF($E495&lt;TODAY(),"【已到期】",IF($E495-TODAY()&lt;=提醒天数,"【即将到期，剩余"&amp;($E495-TODAY())&amp;"天】","【正常】")))&amp;IF(OR($AD495="安装免保",$AD495="技术免保",$AD495="质保期内"),"【"&amp;$AD495&amp;"】",""))</f>
        <v/>
      </c>
      <c r="K495" s="267" t="str">
        <f aca="false">IF(OR(N($H495)=0,N($I495)=0),"",ROUND(N($H495)*N($I495)*IF(N($J495)=0,1,N($J495)),2))</f>
        <v/>
      </c>
      <c r="M495" s="267" t="str">
        <f aca="false">IF(TRIM($B495&amp;$C495)="","",IF(AND(N($K495)=0,N($L495)=0),"",ROUND(N($K495)+N($L495),2)))</f>
        <v/>
      </c>
      <c r="S495" s="267"/>
      <c r="T495" s="268" t="str">
        <f aca="false">IF(TRIM($B495&amp;$C495)="","",IF(N($O495)=0,"",MAX(0,MIN(N($O495)-N($Q495),N($W495)))))</f>
        <v/>
      </c>
      <c r="U495" s="268" t="str">
        <f aca="false">IF(TRIM($B495&amp;$C495)="","",IF(N($Q495)&lt;=N($O495),"",N($Q495)-N($O495)))</f>
        <v/>
      </c>
      <c r="V495" s="268" t="str">
        <f aca="false">IF(OR(TRIM($B495&amp;$C495)="",$W495=""),"",MAX(0,N($W495))-N($T495))</f>
        <v/>
      </c>
      <c r="W495" s="268" t="str">
        <f aca="false">IF(TRIM($B495&amp;$C495)="","",IF(AND(N($M495)=0,N($Q495)+N($R495)+N($S495)=0),"",ROUND(N($M495)-N($Q495)-N($R495)-N($S495),2)))</f>
        <v/>
      </c>
      <c r="X495" s="269" t="str">
        <f aca="false">IF(TRIM($B495&amp;$C495)="","",IF(N($M495)=0,IF((N($Q495)+N($R495)+N($S495))=0,"—未填单价","未填单价，已收 "&amp;TEXT((N($Q495)+N($R495)+N($S495)),"#,##0.00")),IF(N($W495)&gt;0.005,"欠 "&amp;TEXT(N($W495),"#,##0.00")&amp;IF(N($T495)&gt;0,"（开票未到账 "&amp;TEXT(N($T495),"#,##0.00")&amp;"）","")&amp;IF(N($V495)&gt;0,"（未开票 "&amp;TEXT(N($V495),"#,##0.00")&amp;"）",""),IF(N($W495)&lt;-0.005,"多收 "&amp;TEXT(-N($W495),"#,##0.00"),"✔ 已结清")))&amp;IF(N($U495)&gt;0,"｜到账未开票 "&amp;TEXT(N($U495),"#,##0.00")&amp;"，待补票","")&amp;IF(N($R495)&gt;0,"｜收现 "&amp;TEXT(N($R495),"#,##0.00"),"")&amp;IF(N($S495)&gt;0,"｜收款不开票 "&amp;TEXT(N($S495),"#,##0.00"),""))</f>
        <v/>
      </c>
      <c r="Y495" s="312"/>
      <c r="AC495" s="267" t="str">
        <f aca="false">IF(OR(N($O495)=0,N($AB495)=0),"",ROUND(N($O495)/(1+N($AB495))*N($AB495),2))</f>
        <v/>
      </c>
      <c r="AD495" s="312"/>
      <c r="AE495" s="312"/>
      <c r="AF495" s="270" t="str">
        <f aca="false">IF($AN495="","",IF($AN495=1,IF($AO495&gt;=1,"一次性·已到收款期","一次性·未到期"),$AE495&amp;" 第"&amp;$AO495&amp;"/"&amp;$AN495&amp;"期"))</f>
        <v/>
      </c>
      <c r="AG495" s="268" t="str">
        <f aca="false">IF(OR($AN495="",N($M495)=0),"",ROUND(N($K495)*$AO495/$AN495,2)+N($L495))</f>
        <v/>
      </c>
      <c r="AH495" s="268" t="str">
        <f aca="false">IF($AG495="","",MAX(0,ROUND($AG495-(N($Q495)+N($R495)+N($S495)),2)))</f>
        <v/>
      </c>
      <c r="AI495" s="268" t="str">
        <f aca="false">IF(OR(TRIM($B495&amp;$C495)="",NOT(ISNUMBER($D495))),"",SUMIFS($W$3:$W$1001,$AK$3:$AK$1001,$AK495,$D$3:$D$1001,"&lt;"&amp;$D495))</f>
        <v/>
      </c>
      <c r="AJ495" s="268" t="str">
        <f aca="false">IF(TRIM($B495&amp;$C495)="","",SUMIFS($W$3:$W$1001,$AK$3:$AK$1001,$AK495))</f>
        <v/>
      </c>
      <c r="AK495" s="270" t="str">
        <f aca="false">IF(TRIM($B495&amp;$C495)="","",TRIM($B495)&amp;"｜"&amp;TRIM($C495))</f>
        <v/>
      </c>
      <c r="AL495" s="268" t="str">
        <f aca="false">IF(TRIM($B495&amp;$C495)="","",MIN(N($O495),N($Q495)))</f>
        <v/>
      </c>
      <c r="AM495" s="271" t="str">
        <f aca="false">IF(ISNUMBER($D495),YEAR($D495),"")</f>
        <v/>
      </c>
      <c r="AN495" s="271" t="str">
        <f aca="false">IF(OR(TRIM($B495&amp;$C495)="",NOT(ISNUMBER($D495)),NOT(ISNUMBER($E495))),"",IF($E495&lt;$D495,"",IF(IF($AE495="半年付",2,IF($AE495="季度付",4,IF($AE495="月付",12,IF($AE495="半月付",24,1))))=1,1,MAX(1,ROUND(($E495-$D495+1)/365*IF($AE495="半年付",2,IF($AE495="季度付",4,IF($AE495="月付",12,IF($AE495="半月付",24,1)))),0)))))</f>
        <v/>
      </c>
      <c r="AO495" s="271" t="str">
        <f aca="true">IF($AN495="","",MIN($AN495,MAX(0,INT((TODAY()-付款宽限天数-$D495)/(($E495-$D495+1)/$AN495))+1)))</f>
        <v/>
      </c>
    </row>
    <row r="496" customFormat="false" ht="18" hidden="false" customHeight="false" outlineLevel="0" collapsed="false">
      <c r="F496" s="200" t="str">
        <f aca="true">IF(TRIM($B496&amp;$C496)="","",IF(OR(ISNUMBER(SEARCH("未",$A496)),ISNUMBER(SEARCH("送出",$A496)),AND(TRIM($A496)="",NOT(ISNUMBER($D496)),N($H496)=0)),"【合同未回】","")&amp;IF(NOT(ISNUMBER($E496)),IF(OR(ISNUMBER(SEARCH("未",$A496)),ISNUMBER(SEARCH("送出",$A496)),AND(TRIM($A496)="",NOT(ISNUMBER($D496)),N($H496)=0)),"","【未填合同期】"),IF($E496&lt;TODAY(),"【已到期】",IF($E496-TODAY()&lt;=提醒天数,"【即将到期，剩余"&amp;($E496-TODAY())&amp;"天】","【正常】")))&amp;IF(OR($AD496="安装免保",$AD496="技术免保",$AD496="质保期内"),"【"&amp;$AD496&amp;"】",""))</f>
        <v/>
      </c>
      <c r="K496" s="267" t="str">
        <f aca="false">IF(OR(N($H496)=0,N($I496)=0),"",ROUND(N($H496)*N($I496)*IF(N($J496)=0,1,N($J496)),2))</f>
        <v/>
      </c>
      <c r="M496" s="267" t="str">
        <f aca="false">IF(TRIM($B496&amp;$C496)="","",IF(AND(N($K496)=0,N($L496)=0),"",ROUND(N($K496)+N($L496),2)))</f>
        <v/>
      </c>
      <c r="S496" s="267"/>
      <c r="T496" s="268" t="str">
        <f aca="false">IF(TRIM($B496&amp;$C496)="","",IF(N($O496)=0,"",MAX(0,MIN(N($O496)-N($Q496),N($W496)))))</f>
        <v/>
      </c>
      <c r="U496" s="268" t="str">
        <f aca="false">IF(TRIM($B496&amp;$C496)="","",IF(N($Q496)&lt;=N($O496),"",N($Q496)-N($O496)))</f>
        <v/>
      </c>
      <c r="V496" s="268" t="str">
        <f aca="false">IF(OR(TRIM($B496&amp;$C496)="",$W496=""),"",MAX(0,N($W496))-N($T496))</f>
        <v/>
      </c>
      <c r="W496" s="268" t="str">
        <f aca="false">IF(TRIM($B496&amp;$C496)="","",IF(AND(N($M496)=0,N($Q496)+N($R496)+N($S496)=0),"",ROUND(N($M496)-N($Q496)-N($R496)-N($S496),2)))</f>
        <v/>
      </c>
      <c r="X496" s="269" t="str">
        <f aca="false">IF(TRIM($B496&amp;$C496)="","",IF(N($M496)=0,IF((N($Q496)+N($R496)+N($S496))=0,"—未填单价","未填单价，已收 "&amp;TEXT((N($Q496)+N($R496)+N($S496)),"#,##0.00")),IF(N($W496)&gt;0.005,"欠 "&amp;TEXT(N($W496),"#,##0.00")&amp;IF(N($T496)&gt;0,"（开票未到账 "&amp;TEXT(N($T496),"#,##0.00")&amp;"）","")&amp;IF(N($V496)&gt;0,"（未开票 "&amp;TEXT(N($V496),"#,##0.00")&amp;"）",""),IF(N($W496)&lt;-0.005,"多收 "&amp;TEXT(-N($W496),"#,##0.00"),"✔ 已结清")))&amp;IF(N($U496)&gt;0,"｜到账未开票 "&amp;TEXT(N($U496),"#,##0.00")&amp;"，待补票","")&amp;IF(N($R496)&gt;0,"｜收现 "&amp;TEXT(N($R496),"#,##0.00"),"")&amp;IF(N($S496)&gt;0,"｜收款不开票 "&amp;TEXT(N($S496),"#,##0.00"),""))</f>
        <v/>
      </c>
      <c r="Y496" s="312"/>
      <c r="AC496" s="267" t="str">
        <f aca="false">IF(OR(N($O496)=0,N($AB496)=0),"",ROUND(N($O496)/(1+N($AB496))*N($AB496),2))</f>
        <v/>
      </c>
      <c r="AD496" s="312"/>
      <c r="AE496" s="312"/>
      <c r="AF496" s="270" t="str">
        <f aca="false">IF($AN496="","",IF($AN496=1,IF($AO496&gt;=1,"一次性·已到收款期","一次性·未到期"),$AE496&amp;" 第"&amp;$AO496&amp;"/"&amp;$AN496&amp;"期"))</f>
        <v/>
      </c>
      <c r="AG496" s="268" t="str">
        <f aca="false">IF(OR($AN496="",N($M496)=0),"",ROUND(N($K496)*$AO496/$AN496,2)+N($L496))</f>
        <v/>
      </c>
      <c r="AH496" s="268" t="str">
        <f aca="false">IF($AG496="","",MAX(0,ROUND($AG496-(N($Q496)+N($R496)+N($S496)),2)))</f>
        <v/>
      </c>
      <c r="AI496" s="268" t="str">
        <f aca="false">IF(OR(TRIM($B496&amp;$C496)="",NOT(ISNUMBER($D496))),"",SUMIFS($W$3:$W$1001,$AK$3:$AK$1001,$AK496,$D$3:$D$1001,"&lt;"&amp;$D496))</f>
        <v/>
      </c>
      <c r="AJ496" s="268" t="str">
        <f aca="false">IF(TRIM($B496&amp;$C496)="","",SUMIFS($W$3:$W$1001,$AK$3:$AK$1001,$AK496))</f>
        <v/>
      </c>
      <c r="AK496" s="270" t="str">
        <f aca="false">IF(TRIM($B496&amp;$C496)="","",TRIM($B496)&amp;"｜"&amp;TRIM($C496))</f>
        <v/>
      </c>
      <c r="AL496" s="268" t="str">
        <f aca="false">IF(TRIM($B496&amp;$C496)="","",MIN(N($O496),N($Q496)))</f>
        <v/>
      </c>
      <c r="AM496" s="271" t="str">
        <f aca="false">IF(ISNUMBER($D496),YEAR($D496),"")</f>
        <v/>
      </c>
      <c r="AN496" s="271" t="str">
        <f aca="false">IF(OR(TRIM($B496&amp;$C496)="",NOT(ISNUMBER($D496)),NOT(ISNUMBER($E496))),"",IF($E496&lt;$D496,"",IF(IF($AE496="半年付",2,IF($AE496="季度付",4,IF($AE496="月付",12,IF($AE496="半月付",24,1))))=1,1,MAX(1,ROUND(($E496-$D496+1)/365*IF($AE496="半年付",2,IF($AE496="季度付",4,IF($AE496="月付",12,IF($AE496="半月付",24,1)))),0)))))</f>
        <v/>
      </c>
      <c r="AO496" s="271" t="str">
        <f aca="true">IF($AN496="","",MIN($AN496,MAX(0,INT((TODAY()-付款宽限天数-$D496)/(($E496-$D496+1)/$AN496))+1)))</f>
        <v/>
      </c>
    </row>
    <row r="497" customFormat="false" ht="18" hidden="false" customHeight="false" outlineLevel="0" collapsed="false">
      <c r="F497" s="200" t="str">
        <f aca="true">IF(TRIM($B497&amp;$C497)="","",IF(OR(ISNUMBER(SEARCH("未",$A497)),ISNUMBER(SEARCH("送出",$A497)),AND(TRIM($A497)="",NOT(ISNUMBER($D497)),N($H497)=0)),"【合同未回】","")&amp;IF(NOT(ISNUMBER($E497)),IF(OR(ISNUMBER(SEARCH("未",$A497)),ISNUMBER(SEARCH("送出",$A497)),AND(TRIM($A497)="",NOT(ISNUMBER($D497)),N($H497)=0)),"","【未填合同期】"),IF($E497&lt;TODAY(),"【已到期】",IF($E497-TODAY()&lt;=提醒天数,"【即将到期，剩余"&amp;($E497-TODAY())&amp;"天】","【正常】")))&amp;IF(OR($AD497="安装免保",$AD497="技术免保",$AD497="质保期内"),"【"&amp;$AD497&amp;"】",""))</f>
        <v/>
      </c>
      <c r="K497" s="267" t="str">
        <f aca="false">IF(OR(N($H497)=0,N($I497)=0),"",ROUND(N($H497)*N($I497)*IF(N($J497)=0,1,N($J497)),2))</f>
        <v/>
      </c>
      <c r="M497" s="267" t="str">
        <f aca="false">IF(TRIM($B497&amp;$C497)="","",IF(AND(N($K497)=0,N($L497)=0),"",ROUND(N($K497)+N($L497),2)))</f>
        <v/>
      </c>
      <c r="S497" s="267"/>
      <c r="T497" s="268" t="str">
        <f aca="false">IF(TRIM($B497&amp;$C497)="","",IF(N($O497)=0,"",MAX(0,MIN(N($O497)-N($Q497),N($W497)))))</f>
        <v/>
      </c>
      <c r="U497" s="268" t="str">
        <f aca="false">IF(TRIM($B497&amp;$C497)="","",IF(N($Q497)&lt;=N($O497),"",N($Q497)-N($O497)))</f>
        <v/>
      </c>
      <c r="V497" s="268" t="str">
        <f aca="false">IF(OR(TRIM($B497&amp;$C497)="",$W497=""),"",MAX(0,N($W497))-N($T497))</f>
        <v/>
      </c>
      <c r="W497" s="268" t="str">
        <f aca="false">IF(TRIM($B497&amp;$C497)="","",IF(AND(N($M497)=0,N($Q497)+N($R497)+N($S497)=0),"",ROUND(N($M497)-N($Q497)-N($R497)-N($S497),2)))</f>
        <v/>
      </c>
      <c r="X497" s="269" t="str">
        <f aca="false">IF(TRIM($B497&amp;$C497)="","",IF(N($M497)=0,IF((N($Q497)+N($R497)+N($S497))=0,"—未填单价","未填单价，已收 "&amp;TEXT((N($Q497)+N($R497)+N($S497)),"#,##0.00")),IF(N($W497)&gt;0.005,"欠 "&amp;TEXT(N($W497),"#,##0.00")&amp;IF(N($T497)&gt;0,"（开票未到账 "&amp;TEXT(N($T497),"#,##0.00")&amp;"）","")&amp;IF(N($V497)&gt;0,"（未开票 "&amp;TEXT(N($V497),"#,##0.00")&amp;"）",""),IF(N($W497)&lt;-0.005,"多收 "&amp;TEXT(-N($W497),"#,##0.00"),"✔ 已结清")))&amp;IF(N($U497)&gt;0,"｜到账未开票 "&amp;TEXT(N($U497),"#,##0.00")&amp;"，待补票","")&amp;IF(N($R497)&gt;0,"｜收现 "&amp;TEXT(N($R497),"#,##0.00"),"")&amp;IF(N($S497)&gt;0,"｜收款不开票 "&amp;TEXT(N($S497),"#,##0.00"),""))</f>
        <v/>
      </c>
      <c r="Y497" s="312"/>
      <c r="AC497" s="267" t="str">
        <f aca="false">IF(OR(N($O497)=0,N($AB497)=0),"",ROUND(N($O497)/(1+N($AB497))*N($AB497),2))</f>
        <v/>
      </c>
      <c r="AD497" s="312"/>
      <c r="AE497" s="312"/>
      <c r="AF497" s="270" t="str">
        <f aca="false">IF($AN497="","",IF($AN497=1,IF($AO497&gt;=1,"一次性·已到收款期","一次性·未到期"),$AE497&amp;" 第"&amp;$AO497&amp;"/"&amp;$AN497&amp;"期"))</f>
        <v/>
      </c>
      <c r="AG497" s="268" t="str">
        <f aca="false">IF(OR($AN497="",N($M497)=0),"",ROUND(N($K497)*$AO497/$AN497,2)+N($L497))</f>
        <v/>
      </c>
      <c r="AH497" s="268" t="str">
        <f aca="false">IF($AG497="","",MAX(0,ROUND($AG497-(N($Q497)+N($R497)+N($S497)),2)))</f>
        <v/>
      </c>
      <c r="AI497" s="268" t="str">
        <f aca="false">IF(OR(TRIM($B497&amp;$C497)="",NOT(ISNUMBER($D497))),"",SUMIFS($W$3:$W$1001,$AK$3:$AK$1001,$AK497,$D$3:$D$1001,"&lt;"&amp;$D497))</f>
        <v/>
      </c>
      <c r="AJ497" s="268" t="str">
        <f aca="false">IF(TRIM($B497&amp;$C497)="","",SUMIFS($W$3:$W$1001,$AK$3:$AK$1001,$AK497))</f>
        <v/>
      </c>
      <c r="AK497" s="270" t="str">
        <f aca="false">IF(TRIM($B497&amp;$C497)="","",TRIM($B497)&amp;"｜"&amp;TRIM($C497))</f>
        <v/>
      </c>
      <c r="AL497" s="268" t="str">
        <f aca="false">IF(TRIM($B497&amp;$C497)="","",MIN(N($O497),N($Q497)))</f>
        <v/>
      </c>
      <c r="AM497" s="271" t="str">
        <f aca="false">IF(ISNUMBER($D497),YEAR($D497),"")</f>
        <v/>
      </c>
      <c r="AN497" s="271" t="str">
        <f aca="false">IF(OR(TRIM($B497&amp;$C497)="",NOT(ISNUMBER($D497)),NOT(ISNUMBER($E497))),"",IF($E497&lt;$D497,"",IF(IF($AE497="半年付",2,IF($AE497="季度付",4,IF($AE497="月付",12,IF($AE497="半月付",24,1))))=1,1,MAX(1,ROUND(($E497-$D497+1)/365*IF($AE497="半年付",2,IF($AE497="季度付",4,IF($AE497="月付",12,IF($AE497="半月付",24,1)))),0)))))</f>
        <v/>
      </c>
      <c r="AO497" s="271" t="str">
        <f aca="true">IF($AN497="","",MIN($AN497,MAX(0,INT((TODAY()-付款宽限天数-$D497)/(($E497-$D497+1)/$AN497))+1)))</f>
        <v/>
      </c>
    </row>
    <row r="498" customFormat="false" ht="18" hidden="false" customHeight="false" outlineLevel="0" collapsed="false">
      <c r="F498" s="200" t="str">
        <f aca="true">IF(TRIM($B498&amp;$C498)="","",IF(OR(ISNUMBER(SEARCH("未",$A498)),ISNUMBER(SEARCH("送出",$A498)),AND(TRIM($A498)="",NOT(ISNUMBER($D498)),N($H498)=0)),"【合同未回】","")&amp;IF(NOT(ISNUMBER($E498)),IF(OR(ISNUMBER(SEARCH("未",$A498)),ISNUMBER(SEARCH("送出",$A498)),AND(TRIM($A498)="",NOT(ISNUMBER($D498)),N($H498)=0)),"","【未填合同期】"),IF($E498&lt;TODAY(),"【已到期】",IF($E498-TODAY()&lt;=提醒天数,"【即将到期，剩余"&amp;($E498-TODAY())&amp;"天】","【正常】")))&amp;IF(OR($AD498="安装免保",$AD498="技术免保",$AD498="质保期内"),"【"&amp;$AD498&amp;"】",""))</f>
        <v/>
      </c>
      <c r="K498" s="267" t="str">
        <f aca="false">IF(OR(N($H498)=0,N($I498)=0),"",ROUND(N($H498)*N($I498)*IF(N($J498)=0,1,N($J498)),2))</f>
        <v/>
      </c>
      <c r="M498" s="267" t="str">
        <f aca="false">IF(TRIM($B498&amp;$C498)="","",IF(AND(N($K498)=0,N($L498)=0),"",ROUND(N($K498)+N($L498),2)))</f>
        <v/>
      </c>
      <c r="S498" s="267"/>
      <c r="T498" s="268" t="str">
        <f aca="false">IF(TRIM($B498&amp;$C498)="","",IF(N($O498)=0,"",MAX(0,MIN(N($O498)-N($Q498),N($W498)))))</f>
        <v/>
      </c>
      <c r="U498" s="268" t="str">
        <f aca="false">IF(TRIM($B498&amp;$C498)="","",IF(N($Q498)&lt;=N($O498),"",N($Q498)-N($O498)))</f>
        <v/>
      </c>
      <c r="V498" s="268" t="str">
        <f aca="false">IF(OR(TRIM($B498&amp;$C498)="",$W498=""),"",MAX(0,N($W498))-N($T498))</f>
        <v/>
      </c>
      <c r="W498" s="268" t="str">
        <f aca="false">IF(TRIM($B498&amp;$C498)="","",IF(AND(N($M498)=0,N($Q498)+N($R498)+N($S498)=0),"",ROUND(N($M498)-N($Q498)-N($R498)-N($S498),2)))</f>
        <v/>
      </c>
      <c r="X498" s="269" t="str">
        <f aca="false">IF(TRIM($B498&amp;$C498)="","",IF(N($M498)=0,IF((N($Q498)+N($R498)+N($S498))=0,"—未填单价","未填单价，已收 "&amp;TEXT((N($Q498)+N($R498)+N($S498)),"#,##0.00")),IF(N($W498)&gt;0.005,"欠 "&amp;TEXT(N($W498),"#,##0.00")&amp;IF(N($T498)&gt;0,"（开票未到账 "&amp;TEXT(N($T498),"#,##0.00")&amp;"）","")&amp;IF(N($V498)&gt;0,"（未开票 "&amp;TEXT(N($V498),"#,##0.00")&amp;"）",""),IF(N($W498)&lt;-0.005,"多收 "&amp;TEXT(-N($W498),"#,##0.00"),"✔ 已结清")))&amp;IF(N($U498)&gt;0,"｜到账未开票 "&amp;TEXT(N($U498),"#,##0.00")&amp;"，待补票","")&amp;IF(N($R498)&gt;0,"｜收现 "&amp;TEXT(N($R498),"#,##0.00"),"")&amp;IF(N($S498)&gt;0,"｜收款不开票 "&amp;TEXT(N($S498),"#,##0.00"),""))</f>
        <v/>
      </c>
      <c r="Y498" s="312"/>
      <c r="AC498" s="267" t="str">
        <f aca="false">IF(OR(N($O498)=0,N($AB498)=0),"",ROUND(N($O498)/(1+N($AB498))*N($AB498),2))</f>
        <v/>
      </c>
      <c r="AD498" s="312"/>
      <c r="AE498" s="312"/>
      <c r="AF498" s="270" t="str">
        <f aca="false">IF($AN498="","",IF($AN498=1,IF($AO498&gt;=1,"一次性·已到收款期","一次性·未到期"),$AE498&amp;" 第"&amp;$AO498&amp;"/"&amp;$AN498&amp;"期"))</f>
        <v/>
      </c>
      <c r="AG498" s="268" t="str">
        <f aca="false">IF(OR($AN498="",N($M498)=0),"",ROUND(N($K498)*$AO498/$AN498,2)+N($L498))</f>
        <v/>
      </c>
      <c r="AH498" s="268" t="str">
        <f aca="false">IF($AG498="","",MAX(0,ROUND($AG498-(N($Q498)+N($R498)+N($S498)),2)))</f>
        <v/>
      </c>
      <c r="AI498" s="268" t="str">
        <f aca="false">IF(OR(TRIM($B498&amp;$C498)="",NOT(ISNUMBER($D498))),"",SUMIFS($W$3:$W$1001,$AK$3:$AK$1001,$AK498,$D$3:$D$1001,"&lt;"&amp;$D498))</f>
        <v/>
      </c>
      <c r="AJ498" s="268" t="str">
        <f aca="false">IF(TRIM($B498&amp;$C498)="","",SUMIFS($W$3:$W$1001,$AK$3:$AK$1001,$AK498))</f>
        <v/>
      </c>
      <c r="AK498" s="270" t="str">
        <f aca="false">IF(TRIM($B498&amp;$C498)="","",TRIM($B498)&amp;"｜"&amp;TRIM($C498))</f>
        <v/>
      </c>
      <c r="AL498" s="268" t="str">
        <f aca="false">IF(TRIM($B498&amp;$C498)="","",MIN(N($O498),N($Q498)))</f>
        <v/>
      </c>
      <c r="AM498" s="271" t="str">
        <f aca="false">IF(ISNUMBER($D498),YEAR($D498),"")</f>
        <v/>
      </c>
      <c r="AN498" s="271" t="str">
        <f aca="false">IF(OR(TRIM($B498&amp;$C498)="",NOT(ISNUMBER($D498)),NOT(ISNUMBER($E498))),"",IF($E498&lt;$D498,"",IF(IF($AE498="半年付",2,IF($AE498="季度付",4,IF($AE498="月付",12,IF($AE498="半月付",24,1))))=1,1,MAX(1,ROUND(($E498-$D498+1)/365*IF($AE498="半年付",2,IF($AE498="季度付",4,IF($AE498="月付",12,IF($AE498="半月付",24,1)))),0)))))</f>
        <v/>
      </c>
      <c r="AO498" s="271" t="str">
        <f aca="true">IF($AN498="","",MIN($AN498,MAX(0,INT((TODAY()-付款宽限天数-$D498)/(($E498-$D498+1)/$AN498))+1)))</f>
        <v/>
      </c>
    </row>
    <row r="499" customFormat="false" ht="18" hidden="false" customHeight="false" outlineLevel="0" collapsed="false">
      <c r="F499" s="200" t="str">
        <f aca="true">IF(TRIM($B499&amp;$C499)="","",IF(OR(ISNUMBER(SEARCH("未",$A499)),ISNUMBER(SEARCH("送出",$A499)),AND(TRIM($A499)="",NOT(ISNUMBER($D499)),N($H499)=0)),"【合同未回】","")&amp;IF(NOT(ISNUMBER($E499)),IF(OR(ISNUMBER(SEARCH("未",$A499)),ISNUMBER(SEARCH("送出",$A499)),AND(TRIM($A499)="",NOT(ISNUMBER($D499)),N($H499)=0)),"","【未填合同期】"),IF($E499&lt;TODAY(),"【已到期】",IF($E499-TODAY()&lt;=提醒天数,"【即将到期，剩余"&amp;($E499-TODAY())&amp;"天】","【正常】")))&amp;IF(OR($AD499="安装免保",$AD499="技术免保",$AD499="质保期内"),"【"&amp;$AD499&amp;"】",""))</f>
        <v/>
      </c>
      <c r="K499" s="267" t="str">
        <f aca="false">IF(OR(N($H499)=0,N($I499)=0),"",ROUND(N($H499)*N($I499)*IF(N($J499)=0,1,N($J499)),2))</f>
        <v/>
      </c>
      <c r="M499" s="267" t="str">
        <f aca="false">IF(TRIM($B499&amp;$C499)="","",IF(AND(N($K499)=0,N($L499)=0),"",ROUND(N($K499)+N($L499),2)))</f>
        <v/>
      </c>
      <c r="S499" s="267"/>
      <c r="T499" s="268" t="str">
        <f aca="false">IF(TRIM($B499&amp;$C499)="","",IF(N($O499)=0,"",MAX(0,MIN(N($O499)-N($Q499),N($W499)))))</f>
        <v/>
      </c>
      <c r="U499" s="268" t="str">
        <f aca="false">IF(TRIM($B499&amp;$C499)="","",IF(N($Q499)&lt;=N($O499),"",N($Q499)-N($O499)))</f>
        <v/>
      </c>
      <c r="V499" s="268" t="str">
        <f aca="false">IF(OR(TRIM($B499&amp;$C499)="",$W499=""),"",MAX(0,N($W499))-N($T499))</f>
        <v/>
      </c>
      <c r="W499" s="268" t="str">
        <f aca="false">IF(TRIM($B499&amp;$C499)="","",IF(AND(N($M499)=0,N($Q499)+N($R499)+N($S499)=0),"",ROUND(N($M499)-N($Q499)-N($R499)-N($S499),2)))</f>
        <v/>
      </c>
      <c r="X499" s="269" t="str">
        <f aca="false">IF(TRIM($B499&amp;$C499)="","",IF(N($M499)=0,IF((N($Q499)+N($R499)+N($S499))=0,"—未填单价","未填单价，已收 "&amp;TEXT((N($Q499)+N($R499)+N($S499)),"#,##0.00")),IF(N($W499)&gt;0.005,"欠 "&amp;TEXT(N($W499),"#,##0.00")&amp;IF(N($T499)&gt;0,"（开票未到账 "&amp;TEXT(N($T499),"#,##0.00")&amp;"）","")&amp;IF(N($V499)&gt;0,"（未开票 "&amp;TEXT(N($V499),"#,##0.00")&amp;"）",""),IF(N($W499)&lt;-0.005,"多收 "&amp;TEXT(-N($W499),"#,##0.00"),"✔ 已结清")))&amp;IF(N($U499)&gt;0,"｜到账未开票 "&amp;TEXT(N($U499),"#,##0.00")&amp;"，待补票","")&amp;IF(N($R499)&gt;0,"｜收现 "&amp;TEXT(N($R499),"#,##0.00"),"")&amp;IF(N($S499)&gt;0,"｜收款不开票 "&amp;TEXT(N($S499),"#,##0.00"),""))</f>
        <v/>
      </c>
      <c r="Y499" s="312"/>
      <c r="AC499" s="267" t="str">
        <f aca="false">IF(OR(N($O499)=0,N($AB499)=0),"",ROUND(N($O499)/(1+N($AB499))*N($AB499),2))</f>
        <v/>
      </c>
      <c r="AD499" s="312"/>
      <c r="AE499" s="312"/>
      <c r="AF499" s="270" t="str">
        <f aca="false">IF($AN499="","",IF($AN499=1,IF($AO499&gt;=1,"一次性·已到收款期","一次性·未到期"),$AE499&amp;" 第"&amp;$AO499&amp;"/"&amp;$AN499&amp;"期"))</f>
        <v/>
      </c>
      <c r="AG499" s="268" t="str">
        <f aca="false">IF(OR($AN499="",N($M499)=0),"",ROUND(N($K499)*$AO499/$AN499,2)+N($L499))</f>
        <v/>
      </c>
      <c r="AH499" s="268" t="str">
        <f aca="false">IF($AG499="","",MAX(0,ROUND($AG499-(N($Q499)+N($R499)+N($S499)),2)))</f>
        <v/>
      </c>
      <c r="AI499" s="268" t="str">
        <f aca="false">IF(OR(TRIM($B499&amp;$C499)="",NOT(ISNUMBER($D499))),"",SUMIFS($W$3:$W$1001,$AK$3:$AK$1001,$AK499,$D$3:$D$1001,"&lt;"&amp;$D499))</f>
        <v/>
      </c>
      <c r="AJ499" s="268" t="str">
        <f aca="false">IF(TRIM($B499&amp;$C499)="","",SUMIFS($W$3:$W$1001,$AK$3:$AK$1001,$AK499))</f>
        <v/>
      </c>
      <c r="AK499" s="270" t="str">
        <f aca="false">IF(TRIM($B499&amp;$C499)="","",TRIM($B499)&amp;"｜"&amp;TRIM($C499))</f>
        <v/>
      </c>
      <c r="AL499" s="268" t="str">
        <f aca="false">IF(TRIM($B499&amp;$C499)="","",MIN(N($O499),N($Q499)))</f>
        <v/>
      </c>
      <c r="AM499" s="271" t="str">
        <f aca="false">IF(ISNUMBER($D499),YEAR($D499),"")</f>
        <v/>
      </c>
      <c r="AN499" s="271" t="str">
        <f aca="false">IF(OR(TRIM($B499&amp;$C499)="",NOT(ISNUMBER($D499)),NOT(ISNUMBER($E499))),"",IF($E499&lt;$D499,"",IF(IF($AE499="半年付",2,IF($AE499="季度付",4,IF($AE499="月付",12,IF($AE499="半月付",24,1))))=1,1,MAX(1,ROUND(($E499-$D499+1)/365*IF($AE499="半年付",2,IF($AE499="季度付",4,IF($AE499="月付",12,IF($AE499="半月付",24,1)))),0)))))</f>
        <v/>
      </c>
      <c r="AO499" s="271" t="str">
        <f aca="true">IF($AN499="","",MIN($AN499,MAX(0,INT((TODAY()-付款宽限天数-$D499)/(($E499-$D499+1)/$AN499))+1)))</f>
        <v/>
      </c>
    </row>
    <row r="500" customFormat="false" ht="18" hidden="false" customHeight="false" outlineLevel="0" collapsed="false">
      <c r="F500" s="200" t="str">
        <f aca="true">IF(TRIM($B500&amp;$C500)="","",IF(OR(ISNUMBER(SEARCH("未",$A500)),ISNUMBER(SEARCH("送出",$A500)),AND(TRIM($A500)="",NOT(ISNUMBER($D500)),N($H500)=0)),"【合同未回】","")&amp;IF(NOT(ISNUMBER($E500)),IF(OR(ISNUMBER(SEARCH("未",$A500)),ISNUMBER(SEARCH("送出",$A500)),AND(TRIM($A500)="",NOT(ISNUMBER($D500)),N($H500)=0)),"","【未填合同期】"),IF($E500&lt;TODAY(),"【已到期】",IF($E500-TODAY()&lt;=提醒天数,"【即将到期，剩余"&amp;($E500-TODAY())&amp;"天】","【正常】")))&amp;IF(OR($AD500="安装免保",$AD500="技术免保",$AD500="质保期内"),"【"&amp;$AD500&amp;"】",""))</f>
        <v/>
      </c>
      <c r="K500" s="267" t="str">
        <f aca="false">IF(OR(N($H500)=0,N($I500)=0),"",ROUND(N($H500)*N($I500)*IF(N($J500)=0,1,N($J500)),2))</f>
        <v/>
      </c>
      <c r="M500" s="267" t="str">
        <f aca="false">IF(TRIM($B500&amp;$C500)="","",IF(AND(N($K500)=0,N($L500)=0),"",ROUND(N($K500)+N($L500),2)))</f>
        <v/>
      </c>
      <c r="S500" s="267"/>
      <c r="T500" s="268" t="str">
        <f aca="false">IF(TRIM($B500&amp;$C500)="","",IF(N($O500)=0,"",MAX(0,MIN(N($O500)-N($Q500),N($W500)))))</f>
        <v/>
      </c>
      <c r="U500" s="268" t="str">
        <f aca="false">IF(TRIM($B500&amp;$C500)="","",IF(N($Q500)&lt;=N($O500),"",N($Q500)-N($O500)))</f>
        <v/>
      </c>
      <c r="V500" s="268" t="str">
        <f aca="false">IF(OR(TRIM($B500&amp;$C500)="",$W500=""),"",MAX(0,N($W500))-N($T500))</f>
        <v/>
      </c>
      <c r="W500" s="268" t="str">
        <f aca="false">IF(TRIM($B500&amp;$C500)="","",IF(AND(N($M500)=0,N($Q500)+N($R500)+N($S500)=0),"",ROUND(N($M500)-N($Q500)-N($R500)-N($S500),2)))</f>
        <v/>
      </c>
      <c r="X500" s="269" t="str">
        <f aca="false">IF(TRIM($B500&amp;$C500)="","",IF(N($M500)=0,IF((N($Q500)+N($R500)+N($S500))=0,"—未填单价","未填单价，已收 "&amp;TEXT((N($Q500)+N($R500)+N($S500)),"#,##0.00")),IF(N($W500)&gt;0.005,"欠 "&amp;TEXT(N($W500),"#,##0.00")&amp;IF(N($T500)&gt;0,"（开票未到账 "&amp;TEXT(N($T500),"#,##0.00")&amp;"）","")&amp;IF(N($V500)&gt;0,"（未开票 "&amp;TEXT(N($V500),"#,##0.00")&amp;"）",""),IF(N($W500)&lt;-0.005,"多收 "&amp;TEXT(-N($W500),"#,##0.00"),"✔ 已结清")))&amp;IF(N($U500)&gt;0,"｜到账未开票 "&amp;TEXT(N($U500),"#,##0.00")&amp;"，待补票","")&amp;IF(N($R500)&gt;0,"｜收现 "&amp;TEXT(N($R500),"#,##0.00"),"")&amp;IF(N($S500)&gt;0,"｜收款不开票 "&amp;TEXT(N($S500),"#,##0.00"),""))</f>
        <v/>
      </c>
      <c r="Y500" s="312"/>
      <c r="AC500" s="267" t="str">
        <f aca="false">IF(OR(N($O500)=0,N($AB500)=0),"",ROUND(N($O500)/(1+N($AB500))*N($AB500),2))</f>
        <v/>
      </c>
      <c r="AD500" s="312"/>
      <c r="AE500" s="312"/>
      <c r="AF500" s="270" t="str">
        <f aca="false">IF($AN500="","",IF($AN500=1,IF($AO500&gt;=1,"一次性·已到收款期","一次性·未到期"),$AE500&amp;" 第"&amp;$AO500&amp;"/"&amp;$AN500&amp;"期"))</f>
        <v/>
      </c>
      <c r="AG500" s="268" t="str">
        <f aca="false">IF(OR($AN500="",N($M500)=0),"",ROUND(N($K500)*$AO500/$AN500,2)+N($L500))</f>
        <v/>
      </c>
      <c r="AH500" s="268" t="str">
        <f aca="false">IF($AG500="","",MAX(0,ROUND($AG500-(N($Q500)+N($R500)+N($S500)),2)))</f>
        <v/>
      </c>
      <c r="AI500" s="268" t="str">
        <f aca="false">IF(OR(TRIM($B500&amp;$C500)="",NOT(ISNUMBER($D500))),"",SUMIFS($W$3:$W$1001,$AK$3:$AK$1001,$AK500,$D$3:$D$1001,"&lt;"&amp;$D500))</f>
        <v/>
      </c>
      <c r="AJ500" s="268" t="str">
        <f aca="false">IF(TRIM($B500&amp;$C500)="","",SUMIFS($W$3:$W$1001,$AK$3:$AK$1001,$AK500))</f>
        <v/>
      </c>
      <c r="AK500" s="270" t="str">
        <f aca="false">IF(TRIM($B500&amp;$C500)="","",TRIM($B500)&amp;"｜"&amp;TRIM($C500))</f>
        <v/>
      </c>
      <c r="AL500" s="268" t="str">
        <f aca="false">IF(TRIM($B500&amp;$C500)="","",MIN(N($O500),N($Q500)))</f>
        <v/>
      </c>
      <c r="AM500" s="271" t="str">
        <f aca="false">IF(ISNUMBER($D500),YEAR($D500),"")</f>
        <v/>
      </c>
      <c r="AN500" s="271" t="str">
        <f aca="false">IF(OR(TRIM($B500&amp;$C500)="",NOT(ISNUMBER($D500)),NOT(ISNUMBER($E500))),"",IF($E500&lt;$D500,"",IF(IF($AE500="半年付",2,IF($AE500="季度付",4,IF($AE500="月付",12,IF($AE500="半月付",24,1))))=1,1,MAX(1,ROUND(($E500-$D500+1)/365*IF($AE500="半年付",2,IF($AE500="季度付",4,IF($AE500="月付",12,IF($AE500="半月付",24,1)))),0)))))</f>
        <v/>
      </c>
      <c r="AO500" s="271" t="str">
        <f aca="true">IF($AN500="","",MIN($AN500,MAX(0,INT((TODAY()-付款宽限天数-$D500)/(($E500-$D500+1)/$AN500))+1)))</f>
        <v/>
      </c>
    </row>
  </sheetData>
  <autoFilter ref="A2:D93"/>
  <mergeCells count="4">
    <mergeCell ref="A1:A2"/>
    <mergeCell ref="B1:B2"/>
    <mergeCell ref="C1:C2"/>
    <mergeCell ref="D1:E1"/>
  </mergeCells>
  <conditionalFormatting sqref="F3:F500">
    <cfRule type="expression" priority="2" aboveAverage="0" equalAverage="0" bottom="0" percent="0" rank="0" text="" dxfId="16">
      <formula>OR(ISNUMBER(SEARCH("已到期",$F3)),ISNUMBER(SEARCH("合同未回",$F3)))</formula>
    </cfRule>
    <cfRule type="expression" priority="3" aboveAverage="0" equalAverage="0" bottom="0" percent="0" rank="0" text="" dxfId="17">
      <formula>ISNUMBER(SEARCH("即将到期",$F3))</formula>
    </cfRule>
  </conditionalFormatting>
  <conditionalFormatting sqref="X3:X500">
    <cfRule type="expression" priority="4" aboveAverage="0" equalAverage="0" bottom="0" percent="0" rank="0" text="" dxfId="18">
      <formula>LEFT($X3,1)="欠"</formula>
    </cfRule>
    <cfRule type="expression" priority="5" aboveAverage="0" equalAverage="0" bottom="0" percent="0" rank="0" text="" dxfId="19">
      <formula>LEFT($X3,1)="✔"</formula>
    </cfRule>
  </conditionalFormatting>
  <conditionalFormatting sqref="AH3:AH500">
    <cfRule type="expression" priority="6" aboveAverage="0" equalAverage="0" bottom="0" percent="0" rank="0" text="" dxfId="20">
      <formula>N($AH3)&gt;0</formula>
    </cfRule>
  </conditionalFormatting>
  <dataValidations count="3">
    <dataValidation allowBlank="true" errorStyle="stop" operator="between" prompt="合同没回来就选「已送出未回 / 未见合同 / 未签」；也可以照旧手写，含“未”或“送出”都算没回。" promptTitle="合同回签" showDropDown="false" showErrorMessage="false" showInputMessage="true" sqref="A3:A500" type="list">
      <formula1>"有合同,已送出未回,未见合同,未签"</formula1>
      <formula2>0</formula2>
    </dataValidation>
    <dataValidation allowBlank="true" error="公式按这几个字来认，请从下拉里选。" errorStyle="stop" errorTitle="只能从下拉里选" operator="between" prompt="安装免保 / 技术免保 / 质保期内会在「到期提醒」里一起提示。" promptTitle="填写提示" showDropDown="false" showErrorMessage="true" showInputMessage="true" sqref="AD3:AD500" type="list">
      <formula1>"正常维保,安装免保,技术免保,质保期内,暂停维保,已解约"</formula1>
      <formula2>0</formula2>
    </dataValidation>
    <dataValidation allowBlank="true" error="公式按这几个字来认，请从下拉里选。" errorStyle="stop" errorTitle="只能从下拉里选" operator="between" prompt="决定「截至今天应收」按几期算：半年付 2 期、季度付 4 期、月付 12 期、半月付 24 期，空着按一次性。" promptTitle="填写提示" showDropDown="false" showErrorMessage="true" showInputMessage="true" sqref="AE3:AE500" type="list">
      <formula1>"一次性,半年付,季度付,月付,半月付"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S37" activeCellId="0" sqref="S37"/>
    </sheetView>
  </sheetViews>
  <sheetFormatPr defaultColWidth="9" defaultRowHeight="18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1" width="42.63"/>
    <col collapsed="false" customWidth="true" hidden="false" outlineLevel="0" max="3" min="3" style="1" width="27.13"/>
    <col collapsed="false" customWidth="true" hidden="false" outlineLevel="0" max="4" min="4" style="1" width="14.88"/>
    <col collapsed="false" customWidth="true" hidden="false" outlineLevel="0" max="5" min="5" style="1" width="16"/>
    <col collapsed="false" customWidth="true" hidden="false" outlineLevel="0" max="6" min="6" style="1" width="12.25"/>
    <col collapsed="false" customWidth="true" hidden="false" outlineLevel="0" max="7" min="7" style="1" width="11.63"/>
    <col collapsed="false" customWidth="true" hidden="false" outlineLevel="0" max="8" min="8" style="1" width="8.38"/>
    <col collapsed="false" customWidth="true" hidden="false" outlineLevel="0" max="9" min="9" style="1" width="4.75"/>
    <col collapsed="false" customWidth="true" hidden="false" outlineLevel="0" max="10" min="10" style="1" width="12.63"/>
    <col collapsed="false" customWidth="true" hidden="false" outlineLevel="0" max="11" min="11" style="1" width="10.38"/>
    <col collapsed="false" customWidth="true" hidden="false" outlineLevel="0" max="12" min="12" style="1" width="14.13"/>
    <col collapsed="false" customWidth="true" hidden="false" outlineLevel="0" max="13" min="13" style="1" width="11.13"/>
    <col collapsed="false" customWidth="true" hidden="false" outlineLevel="0" max="14" min="14" style="1" width="14.13"/>
    <col collapsed="false" customWidth="true" hidden="false" outlineLevel="0" max="15" min="15" style="1" width="11.13"/>
    <col collapsed="false" customWidth="true" hidden="false" outlineLevel="0" max="16" min="16" style="1" width="12.88"/>
    <col collapsed="false" customWidth="true" hidden="false" outlineLevel="0" max="17" min="17" style="1" width="7.96"/>
    <col collapsed="false" customWidth="true" hidden="false" outlineLevel="0" max="18" min="18" style="1" width="12"/>
    <col collapsed="false" customWidth="true" hidden="false" outlineLevel="0" max="19" min="19" style="1" width="13.38"/>
    <col collapsed="false" customWidth="true" hidden="false" outlineLevel="0" max="21" min="20" style="1" width="12"/>
    <col collapsed="false" customWidth="true" hidden="false" outlineLevel="0" max="22" min="22" style="1" width="13"/>
    <col collapsed="false" customWidth="true" hidden="false" outlineLevel="0" max="23" min="23" style="1" width="34"/>
    <col collapsed="false" customWidth="true" hidden="false" outlineLevel="0" max="24" min="24" style="1" width="22"/>
    <col collapsed="false" customWidth="true" hidden="false" outlineLevel="0" max="25" min="25" style="1" width="18.38"/>
    <col collapsed="false" customWidth="true" hidden="false" outlineLevel="0" max="26" min="26" style="1" width="9.75"/>
    <col collapsed="false" customWidth="true" hidden="false" outlineLevel="0" max="27" min="27" style="1" width="6.5"/>
    <col collapsed="false" customWidth="true" hidden="false" outlineLevel="0" max="28" min="28" style="1" width="12.63"/>
    <col collapsed="false" customWidth="true" hidden="false" outlineLevel="0" max="29" min="29" style="1" width="10"/>
    <col collapsed="false" customWidth="false" hidden="false" outlineLevel="0" max="30" min="30" style="1" width="9"/>
    <col collapsed="false" customWidth="true" hidden="false" outlineLevel="0" max="31" min="31" style="1" width="16"/>
    <col collapsed="false" customWidth="true" hidden="false" outlineLevel="0" max="32" min="32" style="1" width="13"/>
    <col collapsed="false" customWidth="true" hidden="false" outlineLevel="0" max="34" min="33" style="1" width="12"/>
    <col collapsed="false" customWidth="true" hidden="false" outlineLevel="0" max="35" min="35" style="1" width="13"/>
    <col collapsed="false" customWidth="true" hidden="true" outlineLevel="0" max="36" min="36" style="1" width="20"/>
    <col collapsed="false" customWidth="true" hidden="true" outlineLevel="0" max="37" min="37" style="1" width="11"/>
    <col collapsed="false" customWidth="true" hidden="true" outlineLevel="0" max="40" min="38" style="1" width="7"/>
  </cols>
  <sheetData>
    <row r="1" customFormat="false" ht="42" hidden="false" customHeight="true" outlineLevel="0" collapsed="false">
      <c r="A1" s="163" t="s">
        <v>115</v>
      </c>
      <c r="B1" s="329" t="s">
        <v>116</v>
      </c>
      <c r="C1" s="165" t="s">
        <v>117</v>
      </c>
      <c r="D1" s="166" t="s">
        <v>1452</v>
      </c>
      <c r="E1" s="166"/>
      <c r="F1" s="166" t="s">
        <v>1453</v>
      </c>
      <c r="G1" s="330" t="s">
        <v>1657</v>
      </c>
      <c r="H1" s="169" t="s">
        <v>1455</v>
      </c>
      <c r="I1" s="169" t="s">
        <v>1456</v>
      </c>
      <c r="J1" s="170" t="s">
        <v>1457</v>
      </c>
      <c r="K1" s="331" t="s">
        <v>1458</v>
      </c>
      <c r="L1" s="332" t="s">
        <v>53</v>
      </c>
      <c r="M1" s="333" t="s">
        <v>1459</v>
      </c>
      <c r="N1" s="173" t="s">
        <v>54</v>
      </c>
      <c r="O1" s="172" t="s">
        <v>1460</v>
      </c>
      <c r="P1" s="173" t="s">
        <v>55</v>
      </c>
      <c r="Q1" s="173" t="s">
        <v>56</v>
      </c>
      <c r="R1" s="174" t="s">
        <v>1658</v>
      </c>
      <c r="S1" s="175" t="s">
        <v>1462</v>
      </c>
      <c r="T1" s="176" t="s">
        <v>1659</v>
      </c>
      <c r="U1" s="176" t="s">
        <v>62</v>
      </c>
      <c r="V1" s="176" t="s">
        <v>1660</v>
      </c>
      <c r="W1" s="176" t="s">
        <v>1465</v>
      </c>
      <c r="X1" s="174" t="s">
        <v>1466</v>
      </c>
      <c r="Y1" s="177" t="s">
        <v>1661</v>
      </c>
      <c r="Z1" s="178" t="s">
        <v>133</v>
      </c>
      <c r="AA1" s="179" t="s">
        <v>1468</v>
      </c>
      <c r="AB1" s="179" t="s">
        <v>1469</v>
      </c>
      <c r="AC1" s="174" t="s">
        <v>7</v>
      </c>
      <c r="AD1" s="174" t="s">
        <v>1470</v>
      </c>
      <c r="AE1" s="176" t="s">
        <v>1471</v>
      </c>
      <c r="AF1" s="176" t="s">
        <v>1662</v>
      </c>
      <c r="AG1" s="176" t="s">
        <v>65</v>
      </c>
      <c r="AH1" s="176" t="s">
        <v>1663</v>
      </c>
      <c r="AI1" s="176" t="s">
        <v>1664</v>
      </c>
      <c r="AJ1" s="176" t="s">
        <v>1475</v>
      </c>
      <c r="AK1" s="176" t="s">
        <v>1476</v>
      </c>
      <c r="AL1" s="176" t="s">
        <v>1477</v>
      </c>
      <c r="AM1" s="176" t="s">
        <v>1478</v>
      </c>
      <c r="AN1" s="176" t="s">
        <v>1479</v>
      </c>
    </row>
    <row r="2" customFormat="false" ht="21" hidden="false" customHeight="true" outlineLevel="0" collapsed="false">
      <c r="A2" s="163"/>
      <c r="B2" s="163"/>
      <c r="C2" s="163"/>
      <c r="D2" s="334"/>
      <c r="E2" s="334"/>
      <c r="F2" s="334"/>
      <c r="G2" s="334"/>
      <c r="H2" s="335" t="n">
        <f aca="false">SUM(H3:H1001)</f>
        <v>49</v>
      </c>
      <c r="I2" s="336"/>
      <c r="J2" s="336" t="n">
        <f aca="false">SUM(J3:J1001)</f>
        <v>91800</v>
      </c>
      <c r="K2" s="336" t="n">
        <f aca="false">SUM(K3:K1001)</f>
        <v>-20</v>
      </c>
      <c r="L2" s="336" t="n">
        <f aca="false">SUM(L3:L1001)</f>
        <v>91780</v>
      </c>
      <c r="M2" s="337"/>
      <c r="N2" s="336" t="n">
        <f aca="false">SUM(N3:N1001)</f>
        <v>15480</v>
      </c>
      <c r="O2" s="338"/>
      <c r="P2" s="336" t="n">
        <f aca="false">SUM(P3:P1001)</f>
        <v>7700</v>
      </c>
      <c r="Q2" s="336" t="n">
        <f aca="false">SUM(Q3:Q1001)</f>
        <v>0</v>
      </c>
      <c r="R2" s="336" t="n">
        <f aca="false">SUM(R3:R1001)</f>
        <v>0</v>
      </c>
      <c r="S2" s="336" t="n">
        <f aca="false">SUM(S3:S1001)</f>
        <v>7780</v>
      </c>
      <c r="T2" s="336" t="n">
        <f aca="false">SUM(T3:T1001)</f>
        <v>0</v>
      </c>
      <c r="U2" s="336" t="n">
        <f aca="false">SUM(U3:U1001)</f>
        <v>76300</v>
      </c>
      <c r="V2" s="336" t="n">
        <f aca="false">SUM(V3:V1001)</f>
        <v>84080</v>
      </c>
      <c r="Y2" s="336"/>
      <c r="Z2" s="336"/>
      <c r="AA2" s="336"/>
      <c r="AB2" s="336" t="n">
        <f aca="false">SUM(AB3:AB1001)</f>
        <v>876.22</v>
      </c>
      <c r="AF2" s="336" t="n">
        <f aca="false">SUM(AF3:AF1001)</f>
        <v>87600</v>
      </c>
      <c r="AG2" s="336" t="n">
        <f aca="false">SUM(AG3:AG1001)</f>
        <v>79900</v>
      </c>
    </row>
    <row r="3" customFormat="false" ht="27.75" hidden="false" customHeight="true" outlineLevel="0" collapsed="false">
      <c r="A3" s="339" t="s">
        <v>1665</v>
      </c>
      <c r="B3" s="319" t="s">
        <v>1276</v>
      </c>
      <c r="C3" s="319" t="s">
        <v>1666</v>
      </c>
      <c r="D3" s="340" t="n">
        <v>46266</v>
      </c>
      <c r="E3" s="341" t="n">
        <v>46630</v>
      </c>
      <c r="F3" s="342" t="str">
        <f aca="true">IF(TRIM($B3&amp;$C3)="","",IF(OR(ISNUMBER(SEARCH("未",$A3)),ISNUMBER(SEARCH("送出",$A3)),AND(TRIM($A3)="",NOT(ISNUMBER($D3)),N($G3)=0)),"【合同未回】","")&amp;IF(NOT(ISNUMBER($E3)),IF(OR(ISNUMBER(SEARCH("未",$A3)),ISNUMBER(SEARCH("送出",$A3)),AND(TRIM($A3)="",NOT(ISNUMBER($D3)),N($G3)=0)),"","【未填合同期】"),IF($E3&lt;TODAY(),"【已到期】",IF($E3-TODAY()&lt;=提醒天数,"【即将到期，剩余"&amp;($E3-TODAY())&amp;"天】","【正常】")))&amp;IF(OR($AC3="安装免保",$AC3="技术免保",$AC3="质保期内"),"【"&amp;$AC3&amp;"】",""))</f>
        <v>【正常】</v>
      </c>
      <c r="G3" s="343" t="n">
        <v>3600</v>
      </c>
      <c r="H3" s="344" t="n">
        <v>1</v>
      </c>
      <c r="I3" s="344" t="n">
        <v>1</v>
      </c>
      <c r="J3" s="345" t="n">
        <f aca="false">IF(OR(N($G3)=0,N($H3)=0),"",ROUND(N($G3)*N($H3)*IF(N($I3)=0,1,N($I3)),2))</f>
        <v>3600</v>
      </c>
      <c r="K3" s="346"/>
      <c r="L3" s="347" t="n">
        <f aca="false">IF(TRIM($B3&amp;$C3)="","",IF(AND(N($J3)=0,N($K3)=0),"",ROUND(N($J3)+N($K3),2)))</f>
        <v>3600</v>
      </c>
      <c r="M3" s="348" t="n">
        <v>46267</v>
      </c>
      <c r="N3" s="349" t="n">
        <v>3600</v>
      </c>
      <c r="O3" s="350"/>
      <c r="P3" s="349"/>
      <c r="Q3" s="349"/>
      <c r="R3" s="349"/>
      <c r="S3" s="351" t="n">
        <f aca="false">IF(TRIM($B3&amp;$C3)="","",IF(N($N3)=0,"",MAX(0,MIN(N($N3)-N($P3),N($V3)))))</f>
        <v>3600</v>
      </c>
      <c r="T3" s="351" t="str">
        <f aca="false">IF(TRIM($B3&amp;$C3)="","",IF(N($P3)&lt;=N($N3),"",N($P3)-N($N3)))</f>
        <v/>
      </c>
      <c r="U3" s="351" t="n">
        <f aca="false">IF(OR(TRIM($B3&amp;$C3)="",$V3=""),"",MAX(0,N($V3))-N($S3))</f>
        <v>0</v>
      </c>
      <c r="V3" s="351" t="n">
        <f aca="false">IF(TRIM($B3&amp;$C3)="","",IF(AND(N($L3)=0,N($P3)+N($Q3)+N($R3)=0),"",ROUND(N($L3)-N($P3)-N($Q3)-N($R3),2)))</f>
        <v>3600</v>
      </c>
      <c r="W3" s="194" t="str">
        <f aca="false">IF(TRIM($B3&amp;$C3)="","",IF(N($L3)=0,IF((N($P3)+N($Q3)+N($R3))=0,"—未填单价","未填单价，已收 "&amp;TEXT((N($P3)+N($Q3)+N($R3)),"#,##0.00")),IF(N($V3)&gt;0.005,"欠 "&amp;TEXT(N($V3),"#,##0.00")&amp;IF(N($S3)&gt;0,"（开票未到账 "&amp;TEXT(N($S3),"#,##0.00")&amp;"）","")&amp;IF(N($U3)&gt;0,"（未开票 "&amp;TEXT(N($U3),"#,##0.00")&amp;"）",""),IF(N($V3)&lt;-0.005,"多收 "&amp;TEXT(-N($V3),"#,##0.00"),"✔ 已结清")))&amp;IF(N($T3)&gt;0,"｜到账未开票 "&amp;TEXT(N($T3),"#,##0.00")&amp;"，待补票","")&amp;IF(N($Q3)&gt;0,"｜收现 "&amp;TEXT(N($Q3),"#,##0.00"),"")&amp;IF(N($R3)&gt;0,"｜收款不开票 "&amp;TEXT(N($R3),"#,##0.00"),""))</f>
        <v>欠 3,600.00（开票未到账 3,600.00）</v>
      </c>
      <c r="X3" s="352"/>
      <c r="Y3" s="264"/>
      <c r="Z3" s="264"/>
      <c r="AA3" s="353" t="n">
        <v>0.06</v>
      </c>
      <c r="AB3" s="354" t="n">
        <f aca="false">IF(OR(N($N3)=0,N($AA3)=0),"",ROUND(N($N3)/(1+N($AA3))*N($AA3),2))</f>
        <v>203.77</v>
      </c>
      <c r="AC3" s="352"/>
      <c r="AD3" s="352"/>
      <c r="AE3" s="355" t="str">
        <f aca="false">IF($AM3="","",IF($AM3=1,IF($AN3&gt;=1,"一次性·已到收款期","一次性·未到期"),$AD3&amp;" 第"&amp;$AN3&amp;"/"&amp;$AM3&amp;"期"))</f>
        <v>一次性·已到收款期</v>
      </c>
      <c r="AF3" s="351" t="n">
        <f aca="false">IF(OR($AM3="",N($L3)=0),"",ROUND(N($J3)*$AN3/$AM3,2)+N($K3))</f>
        <v>3600</v>
      </c>
      <c r="AG3" s="351" t="n">
        <f aca="false">IF($AF3="","",MAX(0,ROUND($AF3-(N($P3)+N($Q3)+N($R3)),2)))</f>
        <v>3600</v>
      </c>
      <c r="AH3" s="351" t="n">
        <f aca="false">IF(OR(TRIM($B3&amp;$C3)="",NOT(ISNUMBER($D3))),"",SUMIFS($V$3:$V$1001,$AJ$3:$AJ$1001,$AJ3,$D$3:$D$1001,"&lt;"&amp;$D3))</f>
        <v>0</v>
      </c>
      <c r="AI3" s="351" t="n">
        <f aca="false">IF(TRIM($B3&amp;$C3)="","",SUMIFS($V$3:$V$1001,$AJ$3:$AJ$1001,$AJ3))</f>
        <v>3600</v>
      </c>
      <c r="AJ3" s="355" t="str">
        <f aca="false">IF(TRIM($B3&amp;$C3)="","",TRIM($B3)&amp;"｜"&amp;TRIM($C3))</f>
        <v>武汉恒美酒店管理有限公司｜湖北省武汉市江汉区新华街取水楼社区新华路195号邮政储蓄银行办公楼A栋-1#客</v>
      </c>
      <c r="AK3" s="351" t="n">
        <f aca="false">IF(TRIM($B3&amp;$C3)="","",MIN(N($N3),N($P3)))</f>
        <v>0</v>
      </c>
      <c r="AL3" s="356" t="n">
        <f aca="false">IF(ISNUMBER($D3),YEAR($D3),"")</f>
        <v>2026</v>
      </c>
      <c r="AM3" s="356" t="n">
        <f aca="false">IF(OR(TRIM($B3&amp;$C3)="",NOT(ISNUMBER($D3)),NOT(ISNUMBER($E3))),"",IF($E3&lt;$D3,"",IF(IF($AD3="半年付",2,IF($AD3="季度付",4,IF($AD3="月付",12,IF($AD3="半月付",24,1))))=1,1,MAX(1,ROUND(($E3-$D3+1)/365*IF($AD3="半年付",2,IF($AD3="季度付",4,IF($AD3="月付",12,IF($AD3="半月付",24,1)))),0)))))</f>
        <v>1</v>
      </c>
      <c r="AN3" s="356" t="n">
        <f aca="true">IF($AM3="","",MIN($AM3,MAX(0,INT((TODAY()-付款宽限天数-$D3)/(($E3-$D3+1)/$AM3))+1)))</f>
        <v>1</v>
      </c>
    </row>
    <row r="4" customFormat="false" ht="18" hidden="false" customHeight="false" outlineLevel="0" collapsed="false">
      <c r="A4" s="339" t="s">
        <v>1665</v>
      </c>
      <c r="B4" s="319" t="s">
        <v>1282</v>
      </c>
      <c r="C4" s="319" t="s">
        <v>1667</v>
      </c>
      <c r="D4" s="340" t="n">
        <v>46266</v>
      </c>
      <c r="E4" s="341" t="n">
        <v>46630</v>
      </c>
      <c r="F4" s="342" t="str">
        <f aca="true">IF(TRIM($B4&amp;$C4)="","",IF(OR(ISNUMBER(SEARCH("未",$A4)),ISNUMBER(SEARCH("送出",$A4)),AND(TRIM($A4)="",NOT(ISNUMBER($D4)),N($G4)=0)),"【合同未回】","")&amp;IF(NOT(ISNUMBER($E4)),IF(OR(ISNUMBER(SEARCH("未",$A4)),ISNUMBER(SEARCH("送出",$A4)),AND(TRIM($A4)="",NOT(ISNUMBER($D4)),N($G4)=0)),"","【未填合同期】"),IF($E4&lt;TODAY(),"【已到期】",IF($E4-TODAY()&lt;=提醒天数,"【即将到期，剩余"&amp;($E4-TODAY())&amp;"天】","【正常】")))&amp;IF(OR($AC4="安装免保",$AC4="技术免保",$AC4="质保期内"),"【"&amp;$AC4&amp;"】",""))</f>
        <v>【正常】</v>
      </c>
      <c r="G4" s="357" t="n">
        <v>3600</v>
      </c>
      <c r="H4" s="344" t="n">
        <v>1</v>
      </c>
      <c r="I4" s="344" t="n">
        <v>1</v>
      </c>
      <c r="J4" s="345" t="n">
        <f aca="false">IF(OR(N($G4)=0,N($H4)=0),"",ROUND(N($G4)*N($H4)*IF(N($I4)=0,1,N($I4)),2))</f>
        <v>3600</v>
      </c>
      <c r="K4" s="346"/>
      <c r="L4" s="347" t="n">
        <f aca="false">IF(TRIM($B4&amp;$C4)="","",IF(AND(N($J4)=0,N($K4)=0),"",ROUND(N($J4)+N($K4),2)))</f>
        <v>3600</v>
      </c>
      <c r="M4" s="348"/>
      <c r="N4" s="349"/>
      <c r="O4" s="350"/>
      <c r="P4" s="349"/>
      <c r="Q4" s="349"/>
      <c r="R4" s="349"/>
      <c r="S4" s="351" t="str">
        <f aca="false">IF(TRIM($B4&amp;$C4)="","",IF(N($N4)=0,"",MAX(0,MIN(N($N4)-N($P4),N($V4)))))</f>
        <v/>
      </c>
      <c r="T4" s="351" t="str">
        <f aca="false">IF(TRIM($B4&amp;$C4)="","",IF(N($P4)&lt;=N($N4),"",N($P4)-N($N4)))</f>
        <v/>
      </c>
      <c r="U4" s="351" t="n">
        <f aca="false">IF(OR(TRIM($B4&amp;$C4)="",$V4=""),"",MAX(0,N($V4))-N($S4))</f>
        <v>3600</v>
      </c>
      <c r="V4" s="351" t="n">
        <f aca="false">IF(TRIM($B4&amp;$C4)="","",IF(AND(N($L4)=0,N($P4)+N($Q4)+N($R4)=0),"",ROUND(N($L4)-N($P4)-N($Q4)-N($R4),2)))</f>
        <v>3600</v>
      </c>
      <c r="W4" s="194" t="str">
        <f aca="false">IF(TRIM($B4&amp;$C4)="","",IF(N($L4)=0,IF((N($P4)+N($Q4)+N($R4))=0,"—未填单价","未填单价，已收 "&amp;TEXT((N($P4)+N($Q4)+N($R4)),"#,##0.00")),IF(N($V4)&gt;0.005,"欠 "&amp;TEXT(N($V4),"#,##0.00")&amp;IF(N($S4)&gt;0,"（开票未到账 "&amp;TEXT(N($S4),"#,##0.00")&amp;"）","")&amp;IF(N($U4)&gt;0,"（未开票 "&amp;TEXT(N($U4),"#,##0.00")&amp;"）",""),IF(N($V4)&lt;-0.005,"多收 "&amp;TEXT(-N($V4),"#,##0.00"),"✔ 已结清")))&amp;IF(N($T4)&gt;0,"｜到账未开票 "&amp;TEXT(N($T4),"#,##0.00")&amp;"，待补票","")&amp;IF(N($Q4)&gt;0,"｜收现 "&amp;TEXT(N($Q4),"#,##0.00"),"")&amp;IF(N($R4)&gt;0,"｜收款不开票 "&amp;TEXT(N($R4),"#,##0.00"),""))</f>
        <v>欠 3,600.00（未开票 3,600.00）</v>
      </c>
      <c r="X4" s="352"/>
      <c r="Y4" s="264"/>
      <c r="Z4" s="264"/>
      <c r="AA4" s="353"/>
      <c r="AB4" s="354" t="str">
        <f aca="false">IF(OR(N($N4)=0,N($AA4)=0),"",ROUND(N($N4)/(1+N($AA4))*N($AA4),2))</f>
        <v/>
      </c>
      <c r="AC4" s="352"/>
      <c r="AD4" s="352"/>
      <c r="AE4" s="355" t="str">
        <f aca="false">IF($AM4="","",IF($AM4=1,IF($AN4&gt;=1,"一次性·已到收款期","一次性·未到期"),$AD4&amp;" 第"&amp;$AN4&amp;"/"&amp;$AM4&amp;"期"))</f>
        <v>一次性·已到收款期</v>
      </c>
      <c r="AF4" s="351" t="n">
        <f aca="false">IF(OR($AM4="",N($L4)=0),"",ROUND(N($J4)*$AN4/$AM4,2)+N($K4))</f>
        <v>3600</v>
      </c>
      <c r="AG4" s="351" t="n">
        <f aca="false">IF($AF4="","",MAX(0,ROUND($AF4-(N($P4)+N($Q4)+N($R4)),2)))</f>
        <v>3600</v>
      </c>
      <c r="AH4" s="351" t="n">
        <f aca="false">IF(OR(TRIM($B4&amp;$C4)="",NOT(ISNUMBER($D4))),"",SUMIFS($V$3:$V$1001,$AJ$3:$AJ$1001,$AJ4,$D$3:$D$1001,"&lt;"&amp;$D4))</f>
        <v>0</v>
      </c>
      <c r="AI4" s="351" t="n">
        <f aca="false">IF(TRIM($B4&amp;$C4)="","",SUMIFS($V$3:$V$1001,$AJ$3:$AJ$1001,$AJ4))</f>
        <v>3600</v>
      </c>
      <c r="AJ4" s="355" t="str">
        <f aca="false">IF(TRIM($B4&amp;$C4)="","",TRIM($B4)&amp;"｜"&amp;TRIM($C4))</f>
        <v>湖北佰创酒店管理有限公司｜湖北省武汉市江岸区百步亭社区/酒店内1#客</v>
      </c>
      <c r="AK4" s="351" t="n">
        <f aca="false">IF(TRIM($B4&amp;$C4)="","",MIN(N($N4),N($P4)))</f>
        <v>0</v>
      </c>
      <c r="AL4" s="356" t="n">
        <f aca="false">IF(ISNUMBER($D4),YEAR($D4),"")</f>
        <v>2026</v>
      </c>
      <c r="AM4" s="356" t="n">
        <f aca="false">IF(OR(TRIM($B4&amp;$C4)="",NOT(ISNUMBER($D4)),NOT(ISNUMBER($E4))),"",IF($E4&lt;$D4,"",IF(IF($AD4="半年付",2,IF($AD4="季度付",4,IF($AD4="月付",12,IF($AD4="半月付",24,1))))=1,1,MAX(1,ROUND(($E4-$D4+1)/365*IF($AD4="半年付",2,IF($AD4="季度付",4,IF($AD4="月付",12,IF($AD4="半月付",24,1)))),0)))))</f>
        <v>1</v>
      </c>
      <c r="AN4" s="356" t="n">
        <f aca="true">IF($AM4="","",MIN($AM4,MAX(0,INT((TODAY()-付款宽限天数-$D4)/(($E4-$D4+1)/$AM4))+1)))</f>
        <v>1</v>
      </c>
    </row>
    <row r="5" customFormat="false" ht="18" hidden="false" customHeight="false" outlineLevel="0" collapsed="false">
      <c r="A5" s="339" t="s">
        <v>1665</v>
      </c>
      <c r="B5" s="358" t="s">
        <v>1286</v>
      </c>
      <c r="C5" s="359" t="s">
        <v>1668</v>
      </c>
      <c r="D5" s="340" t="n">
        <v>46265</v>
      </c>
      <c r="E5" s="341" t="n">
        <v>46629</v>
      </c>
      <c r="F5" s="342" t="str">
        <f aca="true">IF(TRIM($B5&amp;$C5)="","",IF(OR(ISNUMBER(SEARCH("未",$A5)),ISNUMBER(SEARCH("送出",$A5)),AND(TRIM($A5)="",NOT(ISNUMBER($D5)),N($G5)=0)),"【合同未回】","")&amp;IF(NOT(ISNUMBER($E5)),IF(OR(ISNUMBER(SEARCH("未",$A5)),ISNUMBER(SEARCH("送出",$A5)),AND(TRIM($A5)="",NOT(ISNUMBER($D5)),N($G5)=0)),"","【未填合同期】"),IF($E5&lt;TODAY(),"【已到期】",IF($E5-TODAY()&lt;=提醒天数,"【即将到期，剩余"&amp;($E5-TODAY())&amp;"天】","【正常】")))&amp;IF(OR($AC5="安装免保",$AC5="技术免保",$AC5="质保期内"),"【"&amp;$AC5&amp;"】",""))</f>
        <v>【正常】</v>
      </c>
      <c r="G5" s="360" t="n">
        <v>3600</v>
      </c>
      <c r="H5" s="311" t="n">
        <v>1</v>
      </c>
      <c r="I5" s="311" t="n">
        <v>1</v>
      </c>
      <c r="J5" s="267" t="n">
        <f aca="false">IF(OR(N($G5)=0,N($H5)=0),"",ROUND(N($G5)*N($H5)*IF(N($I5)=0,1,N($I5)),2))</f>
        <v>3600</v>
      </c>
      <c r="K5" s="361"/>
      <c r="L5" s="362" t="n">
        <f aca="false">IF(TRIM($B5&amp;$C5)="","",IF(AND(N($J5)=0,N($K5)=0),"",ROUND(N($J5)+N($K5),2)))</f>
        <v>3600</v>
      </c>
      <c r="M5" s="363"/>
      <c r="N5" s="364"/>
      <c r="O5" s="365"/>
      <c r="P5" s="364"/>
      <c r="Q5" s="364"/>
      <c r="R5" s="364"/>
      <c r="S5" s="268" t="str">
        <f aca="false">IF(TRIM($B5&amp;$C5)="","",IF(N($N5)=0,"",MAX(0,MIN(N($N5)-N($P5),N($V5)))))</f>
        <v/>
      </c>
      <c r="T5" s="268" t="str">
        <f aca="false">IF(TRIM($B5&amp;$C5)="","",IF(N($P5)&lt;=N($N5),"",N($P5)-N($N5)))</f>
        <v/>
      </c>
      <c r="U5" s="268" t="n">
        <f aca="false">IF(OR(TRIM($B5&amp;$C5)="",$V5=""),"",MAX(0,N($V5))-N($S5))</f>
        <v>3600</v>
      </c>
      <c r="V5" s="268" t="n">
        <f aca="false">IF(TRIM($B5&amp;$C5)="","",IF(AND(N($L5)=0,N($P5)+N($Q5)+N($R5)=0),"",ROUND(N($L5)-N($P5)-N($Q5)-N($R5),2)))</f>
        <v>3600</v>
      </c>
      <c r="W5" s="269" t="str">
        <f aca="false">IF(TRIM($B5&amp;$C5)="","",IF(N($L5)=0,IF((N($P5)+N($Q5)+N($R5))=0,"—未填单价","未填单价，已收 "&amp;TEXT((N($P5)+N($Q5)+N($R5)),"#,##0.00")),IF(N($V5)&gt;0.005,"欠 "&amp;TEXT(N($V5),"#,##0.00")&amp;IF(N($S5)&gt;0,"（开票未到账 "&amp;TEXT(N($S5),"#,##0.00")&amp;"）","")&amp;IF(N($U5)&gt;0,"（未开票 "&amp;TEXT(N($U5),"#,##0.00")&amp;"）",""),IF(N($V5)&lt;-0.005,"多收 "&amp;TEXT(-N($V5),"#,##0.00"),"✔ 已结清")))&amp;IF(N($T5)&gt;0,"｜到账未开票 "&amp;TEXT(N($T5),"#,##0.00")&amp;"，待补票","")&amp;IF(N($Q5)&gt;0,"｜收现 "&amp;TEXT(N($Q5),"#,##0.00"),"")&amp;IF(N($R5)&gt;0,"｜收款不开票 "&amp;TEXT(N($R5),"#,##0.00"),""))</f>
        <v>欠 3,600.00（未开票 3,600.00）</v>
      </c>
      <c r="X5" s="352"/>
      <c r="Y5" s="319" t="s">
        <v>1669</v>
      </c>
      <c r="Z5" s="319" t="s">
        <v>1670</v>
      </c>
      <c r="AA5" s="353" t="n">
        <v>0.06</v>
      </c>
      <c r="AB5" s="354" t="str">
        <f aca="false">IF(OR(N($N5)=0,N($AA5)=0),"",ROUND(N($N5)/(1+N($AA5))*N($AA5),2))</f>
        <v/>
      </c>
      <c r="AC5" s="352"/>
      <c r="AD5" s="352"/>
      <c r="AE5" s="270" t="str">
        <f aca="false">IF($AM5="","",IF($AM5=1,IF($AN5&gt;=1,"一次性·已到收款期","一次性·未到期"),$AD5&amp;" 第"&amp;$AN5&amp;"/"&amp;$AM5&amp;"期"))</f>
        <v>一次性·已到收款期</v>
      </c>
      <c r="AF5" s="268" t="n">
        <f aca="false">IF(OR($AM5="",N($L5)=0),"",ROUND(N($J5)*$AN5/$AM5,2)+N($K5))</f>
        <v>3600</v>
      </c>
      <c r="AG5" s="268" t="n">
        <f aca="false">IF($AF5="","",MAX(0,ROUND($AF5-(N($P5)+N($Q5)+N($R5)),2)))</f>
        <v>3600</v>
      </c>
      <c r="AH5" s="268" t="n">
        <f aca="false">IF(OR(TRIM($B5&amp;$C5)="",NOT(ISNUMBER($D5))),"",SUMIFS($V$3:$V$1001,$AJ$3:$AJ$1001,$AJ5,$D$3:$D$1001,"&lt;"&amp;$D5))</f>
        <v>0</v>
      </c>
      <c r="AI5" s="268" t="n">
        <f aca="false">IF(TRIM($B5&amp;$C5)="","",SUMIFS($V$3:$V$1001,$AJ$3:$AJ$1001,$AJ5))</f>
        <v>3600</v>
      </c>
      <c r="AJ5" s="270" t="str">
        <f aca="false">IF(TRIM($B5&amp;$C5)="","",TRIM($B5)&amp;"｜"&amp;TRIM($C5))</f>
        <v>武汉雅诗泊公寓管理有限公司｜天晖大厦1栋C单元</v>
      </c>
      <c r="AK5" s="268" t="n">
        <f aca="false">IF(TRIM($B5&amp;$C5)="","",MIN(N($N5),N($P5)))</f>
        <v>0</v>
      </c>
      <c r="AL5" s="271" t="n">
        <f aca="false">IF(ISNUMBER($D5),YEAR($D5),"")</f>
        <v>2026</v>
      </c>
      <c r="AM5" s="271" t="n">
        <f aca="false">IF(OR(TRIM($B5&amp;$C5)="",NOT(ISNUMBER($D5)),NOT(ISNUMBER($E5))),"",IF($E5&lt;$D5,"",IF(IF($AD5="半年付",2,IF($AD5="季度付",4,IF($AD5="月付",12,IF($AD5="半月付",24,1))))=1,1,MAX(1,ROUND(($E5-$D5+1)/365*IF($AD5="半年付",2,IF($AD5="季度付",4,IF($AD5="月付",12,IF($AD5="半月付",24,1)))),0)))))</f>
        <v>1</v>
      </c>
      <c r="AN5" s="271" t="n">
        <f aca="true">IF($AM5="","",MIN($AM5,MAX(0,INT((TODAY()-付款宽限天数-$D5)/(($E5-$D5+1)/$AM5))+1)))</f>
        <v>1</v>
      </c>
    </row>
    <row r="6" customFormat="false" ht="18" hidden="false" customHeight="false" outlineLevel="0" collapsed="false">
      <c r="A6" s="339" t="s">
        <v>1665</v>
      </c>
      <c r="B6" s="358" t="s">
        <v>1291</v>
      </c>
      <c r="C6" s="359" t="s">
        <v>1671</v>
      </c>
      <c r="D6" s="340" t="n">
        <v>46023</v>
      </c>
      <c r="E6" s="341" t="n">
        <v>46387</v>
      </c>
      <c r="F6" s="342" t="str">
        <f aca="true">IF(TRIM($B6&amp;$C6)="","",IF(OR(ISNUMBER(SEARCH("未",$A6)),ISNUMBER(SEARCH("送出",$A6)),AND(TRIM($A6)="",NOT(ISNUMBER($D6)),N($G6)=0)),"【合同未回】","")&amp;IF(NOT(ISNUMBER($E6)),IF(OR(ISNUMBER(SEARCH("未",$A6)),ISNUMBER(SEARCH("送出",$A6)),AND(TRIM($A6)="",NOT(ISNUMBER($D6)),N($G6)=0)),"","【未填合同期】"),IF($E6&lt;TODAY(),"【已到期】",IF($E6-TODAY()&lt;=提醒天数,"【即将到期，剩余"&amp;($E6-TODAY())&amp;"天】","【正常】")))&amp;IF(OR($AC6="安装免保",$AC6="技术免保",$AC6="质保期内"),"【"&amp;$AC6&amp;"】",""))</f>
        <v>【正常】</v>
      </c>
      <c r="G6" s="360" t="n">
        <v>3600</v>
      </c>
      <c r="H6" s="311" t="n">
        <v>1</v>
      </c>
      <c r="I6" s="311" t="n">
        <v>1</v>
      </c>
      <c r="J6" s="267" t="n">
        <f aca="false">IF(OR(N($G6)=0,N($H6)=0),"",ROUND(N($G6)*N($H6)*IF(N($I6)=0,1,N($I6)),2))</f>
        <v>3600</v>
      </c>
      <c r="K6" s="361"/>
      <c r="L6" s="362" t="n">
        <f aca="false">IF(TRIM($B6&amp;$C6)="","",IF(AND(N($J6)=0,N($K6)=0),"",ROUND(N($J6)+N($K6),2)))</f>
        <v>3600</v>
      </c>
      <c r="M6" s="363"/>
      <c r="N6" s="364"/>
      <c r="O6" s="365"/>
      <c r="P6" s="364"/>
      <c r="Q6" s="364"/>
      <c r="R6" s="364"/>
      <c r="S6" s="268" t="str">
        <f aca="false">IF(TRIM($B6&amp;$C6)="","",IF(N($N6)=0,"",MAX(0,MIN(N($N6)-N($P6),N($V6)))))</f>
        <v/>
      </c>
      <c r="T6" s="268" t="str">
        <f aca="false">IF(TRIM($B6&amp;$C6)="","",IF(N($P6)&lt;=N($N6),"",N($P6)-N($N6)))</f>
        <v/>
      </c>
      <c r="U6" s="268" t="n">
        <f aca="false">IF(OR(TRIM($B6&amp;$C6)="",$V6=""),"",MAX(0,N($V6))-N($S6))</f>
        <v>3600</v>
      </c>
      <c r="V6" s="268" t="n">
        <f aca="false">IF(TRIM($B6&amp;$C6)="","",IF(AND(N($L6)=0,N($P6)+N($Q6)+N($R6)=0),"",ROUND(N($L6)-N($P6)-N($Q6)-N($R6),2)))</f>
        <v>3600</v>
      </c>
      <c r="W6" s="269" t="str">
        <f aca="false">IF(TRIM($B6&amp;$C6)="","",IF(N($L6)=0,IF((N($P6)+N($Q6)+N($R6))=0,"—未填单价","未填单价，已收 "&amp;TEXT((N($P6)+N($Q6)+N($R6)),"#,##0.00")),IF(N($V6)&gt;0.005,"欠 "&amp;TEXT(N($V6),"#,##0.00")&amp;IF(N($S6)&gt;0,"（开票未到账 "&amp;TEXT(N($S6),"#,##0.00")&amp;"）","")&amp;IF(N($U6)&gt;0,"（未开票 "&amp;TEXT(N($U6),"#,##0.00")&amp;"）",""),IF(N($V6)&lt;-0.005,"多收 "&amp;TEXT(-N($V6),"#,##0.00"),"✔ 已结清")))&amp;IF(N($T6)&gt;0,"｜到账未开票 "&amp;TEXT(N($T6),"#,##0.00")&amp;"，待补票","")&amp;IF(N($Q6)&gt;0,"｜收现 "&amp;TEXT(N($Q6),"#,##0.00"),"")&amp;IF(N($R6)&gt;0,"｜收款不开票 "&amp;TEXT(N($R6),"#,##0.00"),""))</f>
        <v>欠 3,600.00（未开票 3,600.00）</v>
      </c>
      <c r="X6" s="352"/>
      <c r="Y6" s="319" t="s">
        <v>1669</v>
      </c>
      <c r="Z6" s="264"/>
      <c r="AA6" s="353" t="n">
        <v>0.06</v>
      </c>
      <c r="AB6" s="354" t="str">
        <f aca="false">IF(OR(N($N6)=0,N($AA6)=0),"",ROUND(N($N6)/(1+N($AA6))*N($AA6),2))</f>
        <v/>
      </c>
      <c r="AC6" s="352"/>
      <c r="AD6" s="352"/>
      <c r="AE6" s="270" t="str">
        <f aca="false">IF($AM6="","",IF($AM6=1,IF($AN6&gt;=1,"一次性·已到收款期","一次性·未到期"),$AD6&amp;" 第"&amp;$AN6&amp;"/"&amp;$AM6&amp;"期"))</f>
        <v>一次性·已到收款期</v>
      </c>
      <c r="AF6" s="268" t="n">
        <f aca="false">IF(OR($AM6="",N($L6)=0),"",ROUND(N($J6)*$AN6/$AM6,2)+N($K6))</f>
        <v>3600</v>
      </c>
      <c r="AG6" s="268" t="n">
        <f aca="false">IF($AF6="","",MAX(0,ROUND($AF6-(N($P6)+N($Q6)+N($R6)),2)))</f>
        <v>3600</v>
      </c>
      <c r="AH6" s="268" t="n">
        <f aca="false">IF(OR(TRIM($B6&amp;$C6)="",NOT(ISNUMBER($D6))),"",SUMIFS($V$3:$V$1001,$AJ$3:$AJ$1001,$AJ6,$D$3:$D$1001,"&lt;"&amp;$D6))</f>
        <v>0</v>
      </c>
      <c r="AI6" s="268" t="n">
        <f aca="false">IF(TRIM($B6&amp;$C6)="","",SUMIFS($V$3:$V$1001,$AJ$3:$AJ$1001,$AJ6))</f>
        <v>3600</v>
      </c>
      <c r="AJ6" s="270" t="str">
        <f aca="false">IF(TRIM($B6&amp;$C6)="","",TRIM($B6)&amp;"｜"&amp;TRIM($C6))</f>
        <v>蔡甸区橙子酒店｜湖北省武汉市蔡甸区车站北路4号</v>
      </c>
      <c r="AK6" s="268" t="n">
        <f aca="false">IF(TRIM($B6&amp;$C6)="","",MIN(N($N6),N($P6)))</f>
        <v>0</v>
      </c>
      <c r="AL6" s="271" t="n">
        <f aca="false">IF(ISNUMBER($D6),YEAR($D6),"")</f>
        <v>2026</v>
      </c>
      <c r="AM6" s="271" t="n">
        <f aca="false">IF(OR(TRIM($B6&amp;$C6)="",NOT(ISNUMBER($D6)),NOT(ISNUMBER($E6))),"",IF($E6&lt;$D6,"",IF(IF($AD6="半年付",2,IF($AD6="季度付",4,IF($AD6="月付",12,IF($AD6="半月付",24,1))))=1,1,MAX(1,ROUND(($E6-$D6+1)/365*IF($AD6="半年付",2,IF($AD6="季度付",4,IF($AD6="月付",12,IF($AD6="半月付",24,1)))),0)))))</f>
        <v>1</v>
      </c>
      <c r="AN6" s="271" t="n">
        <f aca="true">IF($AM6="","",MIN($AM6,MAX(0,INT((TODAY()-付款宽限天数-$D6)/(($E6-$D6+1)/$AM6))+1)))</f>
        <v>1</v>
      </c>
    </row>
    <row r="7" customFormat="false" ht="18" hidden="false" customHeight="false" outlineLevel="0" collapsed="false">
      <c r="A7" s="339" t="s">
        <v>1665</v>
      </c>
      <c r="B7" s="358" t="s">
        <v>1296</v>
      </c>
      <c r="C7" s="359" t="s">
        <v>1672</v>
      </c>
      <c r="D7" s="340" t="n">
        <v>46266</v>
      </c>
      <c r="E7" s="341" t="n">
        <v>46630</v>
      </c>
      <c r="F7" s="342" t="str">
        <f aca="true">IF(TRIM($B7&amp;$C7)="","",IF(OR(ISNUMBER(SEARCH("未",$A7)),ISNUMBER(SEARCH("送出",$A7)),AND(TRIM($A7)="",NOT(ISNUMBER($D7)),N($G7)=0)),"【合同未回】","")&amp;IF(NOT(ISNUMBER($E7)),IF(OR(ISNUMBER(SEARCH("未",$A7)),ISNUMBER(SEARCH("送出",$A7)),AND(TRIM($A7)="",NOT(ISNUMBER($D7)),N($G7)=0)),"","【未填合同期】"),IF($E7&lt;TODAY(),"【已到期】",IF($E7-TODAY()&lt;=提醒天数,"【即将到期，剩余"&amp;($E7-TODAY())&amp;"天】","【正常】")))&amp;IF(OR($AC7="安装免保",$AC7="技术免保",$AC7="质保期内"),"【"&amp;$AC7&amp;"】",""))</f>
        <v>【正常】</v>
      </c>
      <c r="G7" s="360" t="n">
        <v>4350</v>
      </c>
      <c r="H7" s="311" t="n">
        <v>1</v>
      </c>
      <c r="I7" s="311" t="n">
        <v>1</v>
      </c>
      <c r="J7" s="267" t="n">
        <f aca="false">IF(OR(N($G7)=0,N($H7)=0),"",ROUND(N($G7)*N($H7)*IF(N($I7)=0,1,N($I7)),2))</f>
        <v>4350</v>
      </c>
      <c r="K7" s="361"/>
      <c r="L7" s="362" t="n">
        <f aca="false">IF(TRIM($B7&amp;$C7)="","",IF(AND(N($J7)=0,N($K7)=0),"",ROUND(N($J7)+N($K7),2)))</f>
        <v>4350</v>
      </c>
      <c r="M7" s="363"/>
      <c r="N7" s="364"/>
      <c r="O7" s="365"/>
      <c r="P7" s="364"/>
      <c r="Q7" s="364"/>
      <c r="R7" s="364"/>
      <c r="S7" s="268" t="str">
        <f aca="false">IF(TRIM($B7&amp;$C7)="","",IF(N($N7)=0,"",MAX(0,MIN(N($N7)-N($P7),N($V7)))))</f>
        <v/>
      </c>
      <c r="T7" s="268" t="str">
        <f aca="false">IF(TRIM($B7&amp;$C7)="","",IF(N($P7)&lt;=N($N7),"",N($P7)-N($N7)))</f>
        <v/>
      </c>
      <c r="U7" s="268" t="n">
        <f aca="false">IF(OR(TRIM($B7&amp;$C7)="",$V7=""),"",MAX(0,N($V7))-N($S7))</f>
        <v>4350</v>
      </c>
      <c r="V7" s="268" t="n">
        <f aca="false">IF(TRIM($B7&amp;$C7)="","",IF(AND(N($L7)=0,N($P7)+N($Q7)+N($R7)=0),"",ROUND(N($L7)-N($P7)-N($Q7)-N($R7),2)))</f>
        <v>4350</v>
      </c>
      <c r="W7" s="269" t="str">
        <f aca="false">IF(TRIM($B7&amp;$C7)="","",IF(N($L7)=0,IF((N($P7)+N($Q7)+N($R7))=0,"—未填单价","未填单价，已收 "&amp;TEXT((N($P7)+N($Q7)+N($R7)),"#,##0.00")),IF(N($V7)&gt;0.005,"欠 "&amp;TEXT(N($V7),"#,##0.00")&amp;IF(N($S7)&gt;0,"（开票未到账 "&amp;TEXT(N($S7),"#,##0.00")&amp;"）","")&amp;IF(N($U7)&gt;0,"（未开票 "&amp;TEXT(N($U7),"#,##0.00")&amp;"）",""),IF(N($V7)&lt;-0.005,"多收 "&amp;TEXT(-N($V7),"#,##0.00"),"✔ 已结清")))&amp;IF(N($T7)&gt;0,"｜到账未开票 "&amp;TEXT(N($T7),"#,##0.00")&amp;"，待补票","")&amp;IF(N($Q7)&gt;0,"｜收现 "&amp;TEXT(N($Q7),"#,##0.00"),"")&amp;IF(N($R7)&gt;0,"｜收款不开票 "&amp;TEXT(N($R7),"#,##0.00"),""))</f>
        <v>欠 4,350.00（未开票 4,350.00）</v>
      </c>
      <c r="X7" s="352"/>
      <c r="Y7" s="319" t="s">
        <v>1669</v>
      </c>
      <c r="Z7" s="264"/>
      <c r="AA7" s="353" t="n">
        <v>0.06</v>
      </c>
      <c r="AB7" s="354" t="str">
        <f aca="false">IF(OR(N($N7)=0,N($AA7)=0),"",ROUND(N($N7)/(1+N($AA7))*N($AA7),2))</f>
        <v/>
      </c>
      <c r="AC7" s="352"/>
      <c r="AD7" s="352"/>
      <c r="AE7" s="270" t="str">
        <f aca="false">IF($AM7="","",IF($AM7=1,IF($AN7&gt;=1,"一次性·已到收款期","一次性·未到期"),$AD7&amp;" 第"&amp;$AN7&amp;"/"&amp;$AM7&amp;"期"))</f>
        <v>一次性·已到收款期</v>
      </c>
      <c r="AF7" s="268" t="n">
        <f aca="false">IF(OR($AM7="",N($L7)=0),"",ROUND(N($J7)*$AN7/$AM7,2)+N($K7))</f>
        <v>4350</v>
      </c>
      <c r="AG7" s="268" t="n">
        <f aca="false">IF($AF7="","",MAX(0,ROUND($AF7-(N($P7)+N($Q7)+N($R7)),2)))</f>
        <v>4350</v>
      </c>
      <c r="AH7" s="268" t="n">
        <f aca="false">IF(OR(TRIM($B7&amp;$C7)="",NOT(ISNUMBER($D7))),"",SUMIFS($V$3:$V$1001,$AJ$3:$AJ$1001,$AJ7,$D$3:$D$1001,"&lt;"&amp;$D7))</f>
        <v>0</v>
      </c>
      <c r="AI7" s="268" t="n">
        <f aca="false">IF(TRIM($B7&amp;$C7)="","",SUMIFS($V$3:$V$1001,$AJ$3:$AJ$1001,$AJ7))</f>
        <v>4350</v>
      </c>
      <c r="AJ7" s="270" t="str">
        <f aca="false">IF(TRIM($B7&amp;$C7)="","",TRIM($B7)&amp;"｜"&amp;TRIM($C7))</f>
        <v>武汉市蔡甸区瑞宜酒店｜武汉市蔡甸区永安街安福路204号</v>
      </c>
      <c r="AK7" s="268" t="n">
        <f aca="false">IF(TRIM($B7&amp;$C7)="","",MIN(N($N7),N($P7)))</f>
        <v>0</v>
      </c>
      <c r="AL7" s="271" t="n">
        <f aca="false">IF(ISNUMBER($D7),YEAR($D7),"")</f>
        <v>2026</v>
      </c>
      <c r="AM7" s="271" t="n">
        <f aca="false">IF(OR(TRIM($B7&amp;$C7)="",NOT(ISNUMBER($D7)),NOT(ISNUMBER($E7))),"",IF($E7&lt;$D7,"",IF(IF($AD7="半年付",2,IF($AD7="季度付",4,IF($AD7="月付",12,IF($AD7="半月付",24,1))))=1,1,MAX(1,ROUND(($E7-$D7+1)/365*IF($AD7="半年付",2,IF($AD7="季度付",4,IF($AD7="月付",12,IF($AD7="半月付",24,1)))),0)))))</f>
        <v>1</v>
      </c>
      <c r="AN7" s="271" t="n">
        <f aca="true">IF($AM7="","",MIN($AM7,MAX(0,INT((TODAY()-付款宽限天数-$D7)/(($E7-$D7+1)/$AM7))+1)))</f>
        <v>1</v>
      </c>
    </row>
    <row r="8" customFormat="false" ht="18" hidden="false" customHeight="false" outlineLevel="0" collapsed="false">
      <c r="A8" s="339" t="s">
        <v>1665</v>
      </c>
      <c r="B8" s="358" t="s">
        <v>1300</v>
      </c>
      <c r="C8" s="319" t="s">
        <v>1673</v>
      </c>
      <c r="D8" s="340" t="n">
        <v>46204</v>
      </c>
      <c r="E8" s="341" t="n">
        <v>46568</v>
      </c>
      <c r="F8" s="342" t="str">
        <f aca="true">IF(TRIM($B8&amp;$C8)="","",IF(OR(ISNUMBER(SEARCH("未",$A8)),ISNUMBER(SEARCH("送出",$A8)),AND(TRIM($A8)="",NOT(ISNUMBER($D8)),N($G8)=0)),"【合同未回】","")&amp;IF(NOT(ISNUMBER($E8)),IF(OR(ISNUMBER(SEARCH("未",$A8)),ISNUMBER(SEARCH("送出",$A8)),AND(TRIM($A8)="",NOT(ISNUMBER($D8)),N($G8)=0)),"","【未填合同期】"),IF($E8&lt;TODAY(),"【已到期】",IF($E8-TODAY()&lt;=提醒天数,"【即将到期，剩余"&amp;($E8-TODAY())&amp;"天】","【正常】")))&amp;IF(OR($AC8="安装免保",$AC8="技术免保",$AC8="质保期内"),"【"&amp;$AC8&amp;"】",""))</f>
        <v>【正常】</v>
      </c>
      <c r="G8" s="360" t="n">
        <v>3950</v>
      </c>
      <c r="H8" s="311" t="n">
        <v>1</v>
      </c>
      <c r="I8" s="311" t="n">
        <v>1</v>
      </c>
      <c r="J8" s="267" t="n">
        <f aca="false">IF(OR(N($G8)=0,N($H8)=0),"",ROUND(N($G8)*N($H8)*IF(N($I8)=0,1,N($I8)),2))</f>
        <v>3950</v>
      </c>
      <c r="K8" s="361"/>
      <c r="L8" s="362" t="n">
        <f aca="false">IF(TRIM($B8&amp;$C8)="","",IF(AND(N($J8)=0,N($K8)=0),"",ROUND(N($J8)+N($K8),2)))</f>
        <v>3950</v>
      </c>
      <c r="M8" s="363"/>
      <c r="N8" s="364"/>
      <c r="O8" s="365"/>
      <c r="P8" s="364"/>
      <c r="Q8" s="364"/>
      <c r="R8" s="364"/>
      <c r="S8" s="268" t="str">
        <f aca="false">IF(TRIM($B8&amp;$C8)="","",IF(N($N8)=0,"",MAX(0,MIN(N($N8)-N($P8),N($V8)))))</f>
        <v/>
      </c>
      <c r="T8" s="268" t="str">
        <f aca="false">IF(TRIM($B8&amp;$C8)="","",IF(N($P8)&lt;=N($N8),"",N($P8)-N($N8)))</f>
        <v/>
      </c>
      <c r="U8" s="268" t="n">
        <f aca="false">IF(OR(TRIM($B8&amp;$C8)="",$V8=""),"",MAX(0,N($V8))-N($S8))</f>
        <v>3950</v>
      </c>
      <c r="V8" s="268" t="n">
        <f aca="false">IF(TRIM($B8&amp;$C8)="","",IF(AND(N($L8)=0,N($P8)+N($Q8)+N($R8)=0),"",ROUND(N($L8)-N($P8)-N($Q8)-N($R8),2)))</f>
        <v>3950</v>
      </c>
      <c r="W8" s="269" t="str">
        <f aca="false">IF(TRIM($B8&amp;$C8)="","",IF(N($L8)=0,IF((N($P8)+N($Q8)+N($R8))=0,"—未填单价","未填单价，已收 "&amp;TEXT((N($P8)+N($Q8)+N($R8)),"#,##0.00")),IF(N($V8)&gt;0.005,"欠 "&amp;TEXT(N($V8),"#,##0.00")&amp;IF(N($S8)&gt;0,"（开票未到账 "&amp;TEXT(N($S8),"#,##0.00")&amp;"）","")&amp;IF(N($U8)&gt;0,"（未开票 "&amp;TEXT(N($U8),"#,##0.00")&amp;"）",""),IF(N($V8)&lt;-0.005,"多收 "&amp;TEXT(-N($V8),"#,##0.00"),"✔ 已结清")))&amp;IF(N($T8)&gt;0,"｜到账未开票 "&amp;TEXT(N($T8),"#,##0.00")&amp;"，待补票","")&amp;IF(N($Q8)&gt;0,"｜收现 "&amp;TEXT(N($Q8),"#,##0.00"),"")&amp;IF(N($R8)&gt;0,"｜收款不开票 "&amp;TEXT(N($R8),"#,##0.00"),""))</f>
        <v>欠 3,950.00（未开票 3,950.00）</v>
      </c>
      <c r="X8" s="352"/>
      <c r="Y8" s="319" t="s">
        <v>1669</v>
      </c>
      <c r="Z8" s="264"/>
      <c r="AA8" s="353" t="n">
        <v>0.06</v>
      </c>
      <c r="AB8" s="354" t="str">
        <f aca="false">IF(OR(N($N8)=0,N($AA8)=0),"",ROUND(N($N8)/(1+N($AA8))*N($AA8),2))</f>
        <v/>
      </c>
      <c r="AC8" s="352"/>
      <c r="AD8" s="352"/>
      <c r="AE8" s="270" t="str">
        <f aca="false">IF($AM8="","",IF($AM8=1,IF($AN8&gt;=1,"一次性·已到收款期","一次性·未到期"),$AD8&amp;" 第"&amp;$AN8&amp;"/"&amp;$AM8&amp;"期"))</f>
        <v>一次性·已到收款期</v>
      </c>
      <c r="AF8" s="268" t="n">
        <f aca="false">IF(OR($AM8="",N($L8)=0),"",ROUND(N($J8)*$AN8/$AM8,2)+N($K8))</f>
        <v>3950</v>
      </c>
      <c r="AG8" s="268" t="n">
        <f aca="false">IF($AF8="","",MAX(0,ROUND($AF8-(N($P8)+N($Q8)+N($R8)),2)))</f>
        <v>3950</v>
      </c>
      <c r="AH8" s="268" t="n">
        <f aca="false">IF(OR(TRIM($B8&amp;$C8)="",NOT(ISNUMBER($D8))),"",SUMIFS($V$3:$V$1001,$AJ$3:$AJ$1001,$AJ8,$D$3:$D$1001,"&lt;"&amp;$D8))</f>
        <v>0</v>
      </c>
      <c r="AI8" s="268" t="n">
        <f aca="false">IF(TRIM($B8&amp;$C8)="","",SUMIFS($V$3:$V$1001,$AJ$3:$AJ$1001,$AJ8))</f>
        <v>3950</v>
      </c>
      <c r="AJ8" s="270" t="str">
        <f aca="false">IF(TRIM($B8&amp;$C8)="","",TRIM($B8)&amp;"｜"&amp;TRIM($C8))</f>
        <v>蔡甸区瑞城宾馆｜湖北省武汉市蔡甸区奓山街/宾馆1#客</v>
      </c>
      <c r="AK8" s="268" t="n">
        <f aca="false">IF(TRIM($B8&amp;$C8)="","",MIN(N($N8),N($P8)))</f>
        <v>0</v>
      </c>
      <c r="AL8" s="271" t="n">
        <f aca="false">IF(ISNUMBER($D8),YEAR($D8),"")</f>
        <v>2026</v>
      </c>
      <c r="AM8" s="271" t="n">
        <f aca="false">IF(OR(TRIM($B8&amp;$C8)="",NOT(ISNUMBER($D8)),NOT(ISNUMBER($E8))),"",IF($E8&lt;$D8,"",IF(IF($AD8="半年付",2,IF($AD8="季度付",4,IF($AD8="月付",12,IF($AD8="半月付",24,1))))=1,1,MAX(1,ROUND(($E8-$D8+1)/365*IF($AD8="半年付",2,IF($AD8="季度付",4,IF($AD8="月付",12,IF($AD8="半月付",24,1)))),0)))))</f>
        <v>1</v>
      </c>
      <c r="AN8" s="271" t="n">
        <f aca="true">IF($AM8="","",MIN($AM8,MAX(0,INT((TODAY()-付款宽限天数-$D8)/(($E8-$D8+1)/$AM8))+1)))</f>
        <v>1</v>
      </c>
    </row>
    <row r="9" customFormat="false" ht="28.35" hidden="false" customHeight="false" outlineLevel="0" collapsed="false">
      <c r="A9" s="339" t="s">
        <v>1665</v>
      </c>
      <c r="B9" s="358" t="s">
        <v>1674</v>
      </c>
      <c r="C9" s="359" t="s">
        <v>1675</v>
      </c>
      <c r="D9" s="340" t="n">
        <v>46204</v>
      </c>
      <c r="E9" s="341" t="n">
        <v>46568</v>
      </c>
      <c r="F9" s="342" t="str">
        <f aca="true">IF(TRIM($B9&amp;$C9)="","",IF(OR(ISNUMBER(SEARCH("未",$A9)),ISNUMBER(SEARCH("送出",$A9)),AND(TRIM($A9)="",NOT(ISNUMBER($D9)),N($G9)=0)),"【合同未回】","")&amp;IF(NOT(ISNUMBER($E9)),IF(OR(ISNUMBER(SEARCH("未",$A9)),ISNUMBER(SEARCH("送出",$A9)),AND(TRIM($A9)="",NOT(ISNUMBER($D9)),N($G9)=0)),"","【未填合同期】"),IF($E9&lt;TODAY(),"【已到期】",IF($E9-TODAY()&lt;=提醒天数,"【即将到期，剩余"&amp;($E9-TODAY())&amp;"天】","【正常】")))&amp;IF(OR($AC9="安装免保",$AC9="技术免保",$AC9="质保期内"),"【"&amp;$AC9&amp;"】",""))</f>
        <v>【正常】</v>
      </c>
      <c r="G9" s="360" t="n">
        <v>3600</v>
      </c>
      <c r="H9" s="311" t="n">
        <v>1</v>
      </c>
      <c r="I9" s="311" t="n">
        <v>1</v>
      </c>
      <c r="J9" s="267" t="n">
        <f aca="false">IF(OR(N($G9)=0,N($H9)=0),"",ROUND(N($G9)*N($H9)*IF(N($I9)=0,1,N($I9)),2))</f>
        <v>3600</v>
      </c>
      <c r="K9" s="361"/>
      <c r="L9" s="362" t="n">
        <f aca="false">IF(TRIM($B9&amp;$C9)="","",IF(AND(N($J9)=0,N($K9)=0),"",ROUND(N($J9)+N($K9),2)))</f>
        <v>3600</v>
      </c>
      <c r="M9" s="363"/>
      <c r="N9" s="364"/>
      <c r="O9" s="365"/>
      <c r="P9" s="364"/>
      <c r="Q9" s="364"/>
      <c r="R9" s="364"/>
      <c r="S9" s="268" t="str">
        <f aca="false">IF(TRIM($B9&amp;$C9)="","",IF(N($N9)=0,"",MAX(0,MIN(N($N9)-N($P9),N($V9)))))</f>
        <v/>
      </c>
      <c r="T9" s="268" t="str">
        <f aca="false">IF(TRIM($B9&amp;$C9)="","",IF(N($P9)&lt;=N($N9),"",N($P9)-N($N9)))</f>
        <v/>
      </c>
      <c r="U9" s="268" t="n">
        <f aca="false">IF(OR(TRIM($B9&amp;$C9)="",$V9=""),"",MAX(0,N($V9))-N($S9))</f>
        <v>3600</v>
      </c>
      <c r="V9" s="268" t="n">
        <f aca="false">IF(TRIM($B9&amp;$C9)="","",IF(AND(N($L9)=0,N($P9)+N($Q9)+N($R9)=0),"",ROUND(N($L9)-N($P9)-N($Q9)-N($R9),2)))</f>
        <v>3600</v>
      </c>
      <c r="W9" s="269" t="str">
        <f aca="false">IF(TRIM($B9&amp;$C9)="","",IF(N($L9)=0,IF((N($P9)+N($Q9)+N($R9))=0,"—未填单价","未填单价，已收 "&amp;TEXT((N($P9)+N($Q9)+N($R9)),"#,##0.00")),IF(N($V9)&gt;0.005,"欠 "&amp;TEXT(N($V9),"#,##0.00")&amp;IF(N($S9)&gt;0,"（开票未到账 "&amp;TEXT(N($S9),"#,##0.00")&amp;"）","")&amp;IF(N($U9)&gt;0,"（未开票 "&amp;TEXT(N($U9),"#,##0.00")&amp;"）",""),IF(N($V9)&lt;-0.005,"多收 "&amp;TEXT(-N($V9),"#,##0.00"),"✔ 已结清")))&amp;IF(N($T9)&gt;0,"｜到账未开票 "&amp;TEXT(N($T9),"#,##0.00")&amp;"，待补票","")&amp;IF(N($Q9)&gt;0,"｜收现 "&amp;TEXT(N($Q9),"#,##0.00"),"")&amp;IF(N($R9)&gt;0,"｜收款不开票 "&amp;TEXT(N($R9),"#,##0.00"),""))</f>
        <v>欠 3,600.00（未开票 3,600.00）</v>
      </c>
      <c r="X9" s="352"/>
      <c r="Y9" s="319" t="s">
        <v>1669</v>
      </c>
      <c r="Z9" s="264"/>
      <c r="AA9" s="353" t="n">
        <v>0.06</v>
      </c>
      <c r="AB9" s="354" t="str">
        <f aca="false">IF(OR(N($N9)=0,N($AA9)=0),"",ROUND(N($N9)/(1+N($AA9))*N($AA9),2))</f>
        <v/>
      </c>
      <c r="AC9" s="352"/>
      <c r="AD9" s="352"/>
      <c r="AE9" s="270" t="str">
        <f aca="false">IF($AM9="","",IF($AM9=1,IF($AN9&gt;=1,"一次性·已到收款期","一次性·未到期"),$AD9&amp;" 第"&amp;$AN9&amp;"/"&amp;$AM9&amp;"期"))</f>
        <v>一次性·已到收款期</v>
      </c>
      <c r="AF9" s="268" t="n">
        <f aca="false">IF(OR($AM9="",N($L9)=0),"",ROUND(N($J9)*$AN9/$AM9,2)+N($K9))</f>
        <v>3600</v>
      </c>
      <c r="AG9" s="268" t="n">
        <f aca="false">IF($AF9="","",MAX(0,ROUND($AF9-(N($P9)+N($Q9)+N($R9)),2)))</f>
        <v>3600</v>
      </c>
      <c r="AH9" s="268" t="n">
        <f aca="false">IF(OR(TRIM($B9&amp;$C9)="",NOT(ISNUMBER($D9))),"",SUMIFS($V$3:$V$1001,$AJ$3:$AJ$1001,$AJ9,$D$3:$D$1001,"&lt;"&amp;$D9))</f>
        <v>0</v>
      </c>
      <c r="AI9" s="268" t="n">
        <f aca="false">IF(TRIM($B9&amp;$C9)="","",SUMIFS($V$3:$V$1001,$AJ$3:$AJ$1001,$AJ9))</f>
        <v>3600</v>
      </c>
      <c r="AJ9" s="270" t="str">
        <f aca="false">IF(TRIM($B9&amp;$C9)="","",TRIM($B9)&amp;"｜"&amp;TRIM($C9))</f>
        <v>武汉忠实城市酒店/熊运安（个人）｜武汉市蔡甸区奓山街道白鹤泉东路东街32号</v>
      </c>
      <c r="AK9" s="268" t="n">
        <f aca="false">IF(TRIM($B9&amp;$C9)="","",MIN(N($N9),N($P9)))</f>
        <v>0</v>
      </c>
      <c r="AL9" s="271" t="n">
        <f aca="false">IF(ISNUMBER($D9),YEAR($D9),"")</f>
        <v>2026</v>
      </c>
      <c r="AM9" s="271" t="n">
        <f aca="false">IF(OR(TRIM($B9&amp;$C9)="",NOT(ISNUMBER($D9)),NOT(ISNUMBER($E9))),"",IF($E9&lt;$D9,"",IF(IF($AD9="半年付",2,IF($AD9="季度付",4,IF($AD9="月付",12,IF($AD9="半月付",24,1))))=1,1,MAX(1,ROUND(($E9-$D9+1)/365*IF($AD9="半年付",2,IF($AD9="季度付",4,IF($AD9="月付",12,IF($AD9="半月付",24,1)))),0)))))</f>
        <v>1</v>
      </c>
      <c r="AN9" s="271" t="n">
        <f aca="true">IF($AM9="","",MIN($AM9,MAX(0,INT((TODAY()-付款宽限天数-$D9)/(($E9-$D9+1)/$AM9))+1)))</f>
        <v>1</v>
      </c>
    </row>
    <row r="10" customFormat="false" ht="18" hidden="false" customHeight="false" outlineLevel="0" collapsed="false">
      <c r="A10" s="339" t="s">
        <v>1665</v>
      </c>
      <c r="B10" s="358" t="s">
        <v>1311</v>
      </c>
      <c r="C10" s="319" t="s">
        <v>1676</v>
      </c>
      <c r="D10" s="340" t="n">
        <v>46082</v>
      </c>
      <c r="E10" s="341" t="n">
        <v>46446</v>
      </c>
      <c r="F10" s="342" t="str">
        <f aca="true">IF(TRIM($B10&amp;$C10)="","",IF(OR(ISNUMBER(SEARCH("未",$A10)),ISNUMBER(SEARCH("送出",$A10)),AND(TRIM($A10)="",NOT(ISNUMBER($D10)),N($G10)=0)),"【合同未回】","")&amp;IF(NOT(ISNUMBER($E10)),IF(OR(ISNUMBER(SEARCH("未",$A10)),ISNUMBER(SEARCH("送出",$A10)),AND(TRIM($A10)="",NOT(ISNUMBER($D10)),N($G10)=0)),"","【未填合同期】"),IF($E10&lt;TODAY(),"【已到期】",IF($E10-TODAY()&lt;=提醒天数,"【即将到期，剩余"&amp;($E10-TODAY())&amp;"天】","【正常】")))&amp;IF(OR($AC10="安装免保",$AC10="技术免保",$AC10="质保期内"),"【"&amp;$AC10&amp;"】",""))</f>
        <v>【正常】</v>
      </c>
      <c r="G10" s="360" t="n">
        <v>3600</v>
      </c>
      <c r="H10" s="311" t="n">
        <v>1</v>
      </c>
      <c r="I10" s="311" t="n">
        <v>1</v>
      </c>
      <c r="J10" s="267" t="n">
        <f aca="false">IF(OR(N($G10)=0,N($H10)=0),"",ROUND(N($G10)*N($H10)*IF(N($I10)=0,1,N($I10)),2))</f>
        <v>3600</v>
      </c>
      <c r="K10" s="361"/>
      <c r="L10" s="362" t="n">
        <f aca="false">IF(TRIM($B10&amp;$C10)="","",IF(AND(N($J10)=0,N($K10)=0),"",ROUND(N($J10)+N($K10),2)))</f>
        <v>3600</v>
      </c>
      <c r="M10" s="363"/>
      <c r="N10" s="364"/>
      <c r="O10" s="365"/>
      <c r="P10" s="364"/>
      <c r="Q10" s="364"/>
      <c r="R10" s="364"/>
      <c r="S10" s="268" t="str">
        <f aca="false">IF(TRIM($B10&amp;$C10)="","",IF(N($N10)=0,"",MAX(0,MIN(N($N10)-N($P10),N($V10)))))</f>
        <v/>
      </c>
      <c r="T10" s="268" t="str">
        <f aca="false">IF(TRIM($B10&amp;$C10)="","",IF(N($P10)&lt;=N($N10),"",N($P10)-N($N10)))</f>
        <v/>
      </c>
      <c r="U10" s="268" t="n">
        <f aca="false">IF(OR(TRIM($B10&amp;$C10)="",$V10=""),"",MAX(0,N($V10))-N($S10))</f>
        <v>3600</v>
      </c>
      <c r="V10" s="268" t="n">
        <f aca="false">IF(TRIM($B10&amp;$C10)="","",IF(AND(N($L10)=0,N($P10)+N($Q10)+N($R10)=0),"",ROUND(N($L10)-N($P10)-N($Q10)-N($R10),2)))</f>
        <v>3600</v>
      </c>
      <c r="W10" s="269" t="str">
        <f aca="false">IF(TRIM($B10&amp;$C10)="","",IF(N($L10)=0,IF((N($P10)+N($Q10)+N($R10))=0,"—未填单价","未填单价，已收 "&amp;TEXT((N($P10)+N($Q10)+N($R10)),"#,##0.00")),IF(N($V10)&gt;0.005,"欠 "&amp;TEXT(N($V10),"#,##0.00")&amp;IF(N($S10)&gt;0,"（开票未到账 "&amp;TEXT(N($S10),"#,##0.00")&amp;"）","")&amp;IF(N($U10)&gt;0,"（未开票 "&amp;TEXT(N($U10),"#,##0.00")&amp;"）",""),IF(N($V10)&lt;-0.005,"多收 "&amp;TEXT(-N($V10),"#,##0.00"),"✔ 已结清")))&amp;IF(N($T10)&gt;0,"｜到账未开票 "&amp;TEXT(N($T10),"#,##0.00")&amp;"，待补票","")&amp;IF(N($Q10)&gt;0,"｜收现 "&amp;TEXT(N($Q10),"#,##0.00"),"")&amp;IF(N($R10)&gt;0,"｜收款不开票 "&amp;TEXT(N($R10),"#,##0.00"),""))</f>
        <v>欠 3,600.00（未开票 3,600.00）</v>
      </c>
      <c r="X10" s="352"/>
      <c r="Y10" s="319" t="s">
        <v>1669</v>
      </c>
      <c r="Z10" s="264"/>
      <c r="AA10" s="353" t="n">
        <v>0.06</v>
      </c>
      <c r="AB10" s="354" t="str">
        <f aca="false">IF(OR(N($N10)=0,N($AA10)=0),"",ROUND(N($N10)/(1+N($AA10))*N($AA10),2))</f>
        <v/>
      </c>
      <c r="AC10" s="352"/>
      <c r="AD10" s="352"/>
      <c r="AE10" s="270" t="str">
        <f aca="false">IF($AM10="","",IF($AM10=1,IF($AN10&gt;=1,"一次性·已到收款期","一次性·未到期"),$AD10&amp;" 第"&amp;$AN10&amp;"/"&amp;$AM10&amp;"期"))</f>
        <v>一次性·已到收款期</v>
      </c>
      <c r="AF10" s="268" t="n">
        <f aca="false">IF(OR($AM10="",N($L10)=0),"",ROUND(N($J10)*$AN10/$AM10,2)+N($K10))</f>
        <v>3600</v>
      </c>
      <c r="AG10" s="268" t="n">
        <f aca="false">IF($AF10="","",MAX(0,ROUND($AF10-(N($P10)+N($Q10)+N($R10)),2)))</f>
        <v>3600</v>
      </c>
      <c r="AH10" s="268" t="n">
        <f aca="false">IF(OR(TRIM($B10&amp;$C10)="",NOT(ISNUMBER($D10))),"",SUMIFS($V$3:$V$1001,$AJ$3:$AJ$1001,$AJ10,$D$3:$D$1001,"&lt;"&amp;$D10))</f>
        <v>0</v>
      </c>
      <c r="AI10" s="268" t="n">
        <f aca="false">IF(TRIM($B10&amp;$C10)="","",SUMIFS($V$3:$V$1001,$AJ$3:$AJ$1001,$AJ10))</f>
        <v>3600</v>
      </c>
      <c r="AJ10" s="270" t="str">
        <f aca="false">IF(TRIM($B10&amp;$C10)="","",TRIM($B10)&amp;"｜"&amp;TRIM($C10))</f>
        <v>武汉市蔡甸区景枫宾馆｜蔡甸区星月花园南大门2-5号/湖北省武汉市蔡甸区奓山街/室内1#客</v>
      </c>
      <c r="AK10" s="268" t="n">
        <f aca="false">IF(TRIM($B10&amp;$C10)="","",MIN(N($N10),N($P10)))</f>
        <v>0</v>
      </c>
      <c r="AL10" s="271" t="n">
        <f aca="false">IF(ISNUMBER($D10),YEAR($D10),"")</f>
        <v>2026</v>
      </c>
      <c r="AM10" s="271" t="n">
        <f aca="false">IF(OR(TRIM($B10&amp;$C10)="",NOT(ISNUMBER($D10)),NOT(ISNUMBER($E10))),"",IF($E10&lt;$D10,"",IF(IF($AD10="半年付",2,IF($AD10="季度付",4,IF($AD10="月付",12,IF($AD10="半月付",24,1))))=1,1,MAX(1,ROUND(($E10-$D10+1)/365*IF($AD10="半年付",2,IF($AD10="季度付",4,IF($AD10="月付",12,IF($AD10="半月付",24,1)))),0)))))</f>
        <v>1</v>
      </c>
      <c r="AN10" s="271" t="n">
        <f aca="true">IF($AM10="","",MIN($AM10,MAX(0,INT((TODAY()-付款宽限天数-$D10)/(($E10-$D10+1)/$AM10))+1)))</f>
        <v>1</v>
      </c>
    </row>
    <row r="11" customFormat="false" ht="28.35" hidden="false" customHeight="false" outlineLevel="0" collapsed="false">
      <c r="A11" s="366" t="s">
        <v>1677</v>
      </c>
      <c r="B11" s="358" t="s">
        <v>1315</v>
      </c>
      <c r="C11" s="367" t="s">
        <v>1678</v>
      </c>
      <c r="D11" s="340" t="n">
        <v>45969</v>
      </c>
      <c r="E11" s="341" t="n">
        <v>46333</v>
      </c>
      <c r="F11" s="342" t="str">
        <f aca="true">IF(TRIM($B11&amp;$C11)="","",IF(OR(ISNUMBER(SEARCH("未",$A11)),ISNUMBER(SEARCH("送出",$A11)),AND(TRIM($A11)="",NOT(ISNUMBER($D11)),N($G11)=0)),"【合同未回】","")&amp;IF(NOT(ISNUMBER($E11)),IF(OR(ISNUMBER(SEARCH("未",$A11)),ISNUMBER(SEARCH("送出",$A11)),AND(TRIM($A11)="",NOT(ISNUMBER($D11)),N($G11)=0)),"","【未填合同期】"),IF($E11&lt;TODAY(),"【已到期】",IF($E11-TODAY()&lt;=提醒天数,"【即将到期，剩余"&amp;($E11-TODAY())&amp;"天】","【正常】")))&amp;IF(OR($AC11="安装免保",$AC11="技术免保",$AC11="质保期内"),"【"&amp;$AC11&amp;"】",""))</f>
        <v>【正常】</v>
      </c>
      <c r="G11" s="360" t="n">
        <v>2800</v>
      </c>
      <c r="H11" s="311" t="n">
        <v>2</v>
      </c>
      <c r="I11" s="311" t="n">
        <v>1</v>
      </c>
      <c r="J11" s="267" t="n">
        <f aca="false">IF(OR(N($G11)=0,N($H11)=0),"",ROUND(N($G11)*N($H11)*IF(N($I11)=0,1,N($I11)),2))</f>
        <v>5600</v>
      </c>
      <c r="K11" s="361"/>
      <c r="L11" s="362" t="n">
        <f aca="false">IF(TRIM($B11&amp;$C11)="","",IF(AND(N($J11)=0,N($K11)=0),"",ROUND(N($J11)+N($K11),2)))</f>
        <v>5600</v>
      </c>
      <c r="M11" s="363"/>
      <c r="N11" s="364"/>
      <c r="O11" s="365"/>
      <c r="P11" s="364"/>
      <c r="Q11" s="364"/>
      <c r="R11" s="364"/>
      <c r="S11" s="268" t="str">
        <f aca="false">IF(TRIM($B11&amp;$C11)="","",IF(N($N11)=0,"",MAX(0,MIN(N($N11)-N($P11),N($V11)))))</f>
        <v/>
      </c>
      <c r="T11" s="268" t="str">
        <f aca="false">IF(TRIM($B11&amp;$C11)="","",IF(N($P11)&lt;=N($N11),"",N($P11)-N($N11)))</f>
        <v/>
      </c>
      <c r="U11" s="268" t="n">
        <f aca="false">IF(OR(TRIM($B11&amp;$C11)="",$V11=""),"",MAX(0,N($V11))-N($S11))</f>
        <v>5600</v>
      </c>
      <c r="V11" s="268" t="n">
        <f aca="false">IF(TRIM($B11&amp;$C11)="","",IF(AND(N($L11)=0,N($P11)+N($Q11)+N($R11)=0),"",ROUND(N($L11)-N($P11)-N($Q11)-N($R11),2)))</f>
        <v>5600</v>
      </c>
      <c r="W11" s="269" t="str">
        <f aca="false">IF(TRIM($B11&amp;$C11)="","",IF(N($L11)=0,IF((N($P11)+N($Q11)+N($R11))=0,"—未填单价","未填单价，已收 "&amp;TEXT((N($P11)+N($Q11)+N($R11)),"#,##0.00")),IF(N($V11)&gt;0.005,"欠 "&amp;TEXT(N($V11),"#,##0.00")&amp;IF(N($S11)&gt;0,"（开票未到账 "&amp;TEXT(N($S11),"#,##0.00")&amp;"）","")&amp;IF(N($U11)&gt;0,"（未开票 "&amp;TEXT(N($U11),"#,##0.00")&amp;"）",""),IF(N($V11)&lt;-0.005,"多收 "&amp;TEXT(-N($V11),"#,##0.00"),"✔ 已结清")))&amp;IF(N($T11)&gt;0,"｜到账未开票 "&amp;TEXT(N($T11),"#,##0.00")&amp;"，待补票","")&amp;IF(N($Q11)&gt;0,"｜收现 "&amp;TEXT(N($Q11),"#,##0.00"),"")&amp;IF(N($R11)&gt;0,"｜收款不开票 "&amp;TEXT(N($R11),"#,##0.00"),""))</f>
        <v>欠 5,600.00（未开票 5,600.00）</v>
      </c>
      <c r="X11" s="352"/>
      <c r="Y11" s="319" t="s">
        <v>1670</v>
      </c>
      <c r="Z11" s="264"/>
      <c r="AA11" s="353" t="n">
        <v>0.06</v>
      </c>
      <c r="AB11" s="354" t="str">
        <f aca="false">IF(OR(N($N11)=0,N($AA11)=0),"",ROUND(N($N11)/(1+N($AA11))*N($AA11),2))</f>
        <v/>
      </c>
      <c r="AC11" s="352"/>
      <c r="AD11" s="352"/>
      <c r="AE11" s="270" t="str">
        <f aca="false">IF($AM11="","",IF($AM11=1,IF($AN11&gt;=1,"一次性·已到收款期","一次性·未到期"),$AD11&amp;" 第"&amp;$AN11&amp;"/"&amp;$AM11&amp;"期"))</f>
        <v>一次性·已到收款期</v>
      </c>
      <c r="AF11" s="268" t="n">
        <f aca="false">IF(OR($AM11="",N($L11)=0),"",ROUND(N($J11)*$AN11/$AM11,2)+N($K11))</f>
        <v>5600</v>
      </c>
      <c r="AG11" s="268" t="n">
        <f aca="false">IF($AF11="","",MAX(0,ROUND($AF11-(N($P11)+N($Q11)+N($R11)),2)))</f>
        <v>5600</v>
      </c>
      <c r="AH11" s="268" t="n">
        <f aca="false">IF(OR(TRIM($B11&amp;$C11)="",NOT(ISNUMBER($D11))),"",SUMIFS($V$3:$V$1001,$AJ$3:$AJ$1001,$AJ11,$D$3:$D$1001,"&lt;"&amp;$D11))</f>
        <v>0</v>
      </c>
      <c r="AI11" s="268" t="n">
        <f aca="false">IF(TRIM($B11&amp;$C11)="","",SUMIFS($V$3:$V$1001,$AJ$3:$AJ$1001,$AJ11))</f>
        <v>14000</v>
      </c>
      <c r="AJ11" s="270" t="str">
        <f aca="false">IF(TRIM($B11&amp;$C11)="","",TRIM($B11)&amp;"｜"&amp;TRIM($C11))</f>
        <v>开科工业技术（武汉）有限公司｜蔡甸区玛瑙四路与常绿大街交叉口西北60米</v>
      </c>
      <c r="AK11" s="268" t="n">
        <f aca="false">IF(TRIM($B11&amp;$C11)="","",MIN(N($N11),N($P11)))</f>
        <v>0</v>
      </c>
      <c r="AL11" s="271" t="n">
        <f aca="false">IF(ISNUMBER($D11),YEAR($D11),"")</f>
        <v>2025</v>
      </c>
      <c r="AM11" s="271" t="n">
        <f aca="false">IF(OR(TRIM($B11&amp;$C11)="",NOT(ISNUMBER($D11)),NOT(ISNUMBER($E11))),"",IF($E11&lt;$D11,"",IF(IF($AD11="半年付",2,IF($AD11="季度付",4,IF($AD11="月付",12,IF($AD11="半月付",24,1))))=1,1,MAX(1,ROUND(($E11-$D11+1)/365*IF($AD11="半年付",2,IF($AD11="季度付",4,IF($AD11="月付",12,IF($AD11="半月付",24,1)))),0)))))</f>
        <v>1</v>
      </c>
      <c r="AN11" s="271" t="n">
        <f aca="true">IF($AM11="","",MIN($AM11,MAX(0,INT((TODAY()-付款宽限天数-$D11)/(($E11-$D11+1)/$AM11))+1)))</f>
        <v>1</v>
      </c>
    </row>
    <row r="12" customFormat="false" ht="28.35" hidden="false" customHeight="false" outlineLevel="0" collapsed="false">
      <c r="A12" s="366" t="s">
        <v>1677</v>
      </c>
      <c r="B12" s="358" t="s">
        <v>1315</v>
      </c>
      <c r="C12" s="367" t="s">
        <v>1678</v>
      </c>
      <c r="D12" s="340" t="n">
        <v>45969</v>
      </c>
      <c r="E12" s="341" t="n">
        <v>46333</v>
      </c>
      <c r="F12" s="342" t="str">
        <f aca="true">IF(TRIM($B12&amp;$C12)="","",IF(OR(ISNUMBER(SEARCH("未",$A12)),ISNUMBER(SEARCH("送出",$A12)),AND(TRIM($A12)="",NOT(ISNUMBER($D12)),N($G12)=0)),"【合同未回】","")&amp;IF(NOT(ISNUMBER($E12)),IF(OR(ISNUMBER(SEARCH("未",$A12)),ISNUMBER(SEARCH("送出",$A12)),AND(TRIM($A12)="",NOT(ISNUMBER($D12)),N($G12)=0)),"","【未填合同期】"),IF($E12&lt;TODAY(),"【已到期】",IF($E12-TODAY()&lt;=提醒天数,"【即将到期，剩余"&amp;($E12-TODAY())&amp;"天】","【正常】")))&amp;IF(OR($AC12="安装免保",$AC12="技术免保",$AC12="质保期内"),"【"&amp;$AC12&amp;"】",""))</f>
        <v>【正常】</v>
      </c>
      <c r="G12" s="360" t="n">
        <v>2800</v>
      </c>
      <c r="H12" s="311" t="n">
        <v>2</v>
      </c>
      <c r="I12" s="311" t="n">
        <v>1</v>
      </c>
      <c r="J12" s="267" t="n">
        <f aca="false">IF(OR(N($G12)=0,N($H12)=0),"",ROUND(N($G12)*N($H12)*IF(N($I12)=0,1,N($I12)),2))</f>
        <v>5600</v>
      </c>
      <c r="K12" s="361"/>
      <c r="L12" s="362" t="n">
        <f aca="false">IF(TRIM($B12&amp;$C12)="","",IF(AND(N($J12)=0,N($K12)=0),"",ROUND(N($J12)+N($K12),2)))</f>
        <v>5600</v>
      </c>
      <c r="M12" s="363"/>
      <c r="N12" s="364"/>
      <c r="O12" s="365"/>
      <c r="P12" s="364"/>
      <c r="Q12" s="364"/>
      <c r="R12" s="364"/>
      <c r="S12" s="268" t="str">
        <f aca="false">IF(TRIM($B12&amp;$C12)="","",IF(N($N12)=0,"",MAX(0,MIN(N($N12)-N($P12),N($V12)))))</f>
        <v/>
      </c>
      <c r="T12" s="268" t="str">
        <f aca="false">IF(TRIM($B12&amp;$C12)="","",IF(N($P12)&lt;=N($N12),"",N($P12)-N($N12)))</f>
        <v/>
      </c>
      <c r="U12" s="268" t="n">
        <f aca="false">IF(OR(TRIM($B12&amp;$C12)="",$V12=""),"",MAX(0,N($V12))-N($S12))</f>
        <v>5600</v>
      </c>
      <c r="V12" s="268" t="n">
        <f aca="false">IF(TRIM($B12&amp;$C12)="","",IF(AND(N($L12)=0,N($P12)+N($Q12)+N($R12)=0),"",ROUND(N($L12)-N($P12)-N($Q12)-N($R12),2)))</f>
        <v>5600</v>
      </c>
      <c r="W12" s="269" t="str">
        <f aca="false">IF(TRIM($B12&amp;$C12)="","",IF(N($L12)=0,IF((N($P12)+N($Q12)+N($R12))=0,"—未填单价","未填单价，已收 "&amp;TEXT((N($P12)+N($Q12)+N($R12)),"#,##0.00")),IF(N($V12)&gt;0.005,"欠 "&amp;TEXT(N($V12),"#,##0.00")&amp;IF(N($S12)&gt;0,"（开票未到账 "&amp;TEXT(N($S12),"#,##0.00")&amp;"）","")&amp;IF(N($U12)&gt;0,"（未开票 "&amp;TEXT(N($U12),"#,##0.00")&amp;"）",""),IF(N($V12)&lt;-0.005,"多收 "&amp;TEXT(-N($V12),"#,##0.00"),"✔ 已结清")))&amp;IF(N($T12)&gt;0,"｜到账未开票 "&amp;TEXT(N($T12),"#,##0.00")&amp;"，待补票","")&amp;IF(N($Q12)&gt;0,"｜收现 "&amp;TEXT(N($Q12),"#,##0.00"),"")&amp;IF(N($R12)&gt;0,"｜收款不开票 "&amp;TEXT(N($R12),"#,##0.00"),""))</f>
        <v>欠 5,600.00（未开票 5,600.00）</v>
      </c>
      <c r="X12" s="352"/>
      <c r="Y12" s="264"/>
      <c r="Z12" s="264"/>
      <c r="AA12" s="353"/>
      <c r="AB12" s="354" t="str">
        <f aca="false">IF(OR(N($N12)=0,N($AA12)=0),"",ROUND(N($N12)/(1+N($AA12))*N($AA12),2))</f>
        <v/>
      </c>
      <c r="AC12" s="352"/>
      <c r="AD12" s="352"/>
      <c r="AE12" s="270" t="str">
        <f aca="false">IF($AM12="","",IF($AM12=1,IF($AN12&gt;=1,"一次性·已到收款期","一次性·未到期"),$AD12&amp;" 第"&amp;$AN12&amp;"/"&amp;$AM12&amp;"期"))</f>
        <v>一次性·已到收款期</v>
      </c>
      <c r="AF12" s="268" t="n">
        <f aca="false">IF(OR($AM12="",N($L12)=0),"",ROUND(N($J12)*$AN12/$AM12,2)+N($K12))</f>
        <v>5600</v>
      </c>
      <c r="AG12" s="268" t="n">
        <f aca="false">IF($AF12="","",MAX(0,ROUND($AF12-(N($P12)+N($Q12)+N($R12)),2)))</f>
        <v>5600</v>
      </c>
      <c r="AH12" s="268" t="n">
        <f aca="false">IF(OR(TRIM($B12&amp;$C12)="",NOT(ISNUMBER($D12))),"",SUMIFS($V$3:$V$1001,$AJ$3:$AJ$1001,$AJ12,$D$3:$D$1001,"&lt;"&amp;$D12))</f>
        <v>0</v>
      </c>
      <c r="AI12" s="268" t="n">
        <f aca="false">IF(TRIM($B12&amp;$C12)="","",SUMIFS($V$3:$V$1001,$AJ$3:$AJ$1001,$AJ12))</f>
        <v>14000</v>
      </c>
      <c r="AJ12" s="270" t="str">
        <f aca="false">IF(TRIM($B12&amp;$C12)="","",TRIM($B12)&amp;"｜"&amp;TRIM($C12))</f>
        <v>开科工业技术（武汉）有限公司｜蔡甸区玛瑙四路与常绿大街交叉口西北60米</v>
      </c>
      <c r="AK12" s="268" t="n">
        <f aca="false">IF(TRIM($B12&amp;$C12)="","",MIN(N($N12),N($P12)))</f>
        <v>0</v>
      </c>
      <c r="AL12" s="271" t="n">
        <f aca="false">IF(ISNUMBER($D12),YEAR($D12),"")</f>
        <v>2025</v>
      </c>
      <c r="AM12" s="271" t="n">
        <f aca="false">IF(OR(TRIM($B12&amp;$C12)="",NOT(ISNUMBER($D12)),NOT(ISNUMBER($E12))),"",IF($E12&lt;$D12,"",IF(IF($AD12="半年付",2,IF($AD12="季度付",4,IF($AD12="月付",12,IF($AD12="半月付",24,1))))=1,1,MAX(1,ROUND(($E12-$D12+1)/365*IF($AD12="半年付",2,IF($AD12="季度付",4,IF($AD12="月付",12,IF($AD12="半月付",24,1)))),0)))))</f>
        <v>1</v>
      </c>
      <c r="AN12" s="271" t="n">
        <f aca="true">IF($AM12="","",MIN($AM12,MAX(0,INT((TODAY()-付款宽限天数-$D12)/(($E12-$D12+1)/$AM12))+1)))</f>
        <v>1</v>
      </c>
    </row>
    <row r="13" customFormat="false" ht="28.35" hidden="false" customHeight="false" outlineLevel="0" collapsed="false">
      <c r="A13" s="366" t="s">
        <v>1677</v>
      </c>
      <c r="B13" s="358" t="s">
        <v>1315</v>
      </c>
      <c r="C13" s="367" t="s">
        <v>1678</v>
      </c>
      <c r="D13" s="340" t="n">
        <v>45969</v>
      </c>
      <c r="E13" s="341" t="n">
        <v>46333</v>
      </c>
      <c r="F13" s="342" t="str">
        <f aca="true">IF(TRIM($B13&amp;$C13)="","",IF(OR(ISNUMBER(SEARCH("未",$A13)),ISNUMBER(SEARCH("送出",$A13)),AND(TRIM($A13)="",NOT(ISNUMBER($D13)),N($G13)=0)),"【合同未回】","")&amp;IF(NOT(ISNUMBER($E13)),IF(OR(ISNUMBER(SEARCH("未",$A13)),ISNUMBER(SEARCH("送出",$A13)),AND(TRIM($A13)="",NOT(ISNUMBER($D13)),N($G13)=0)),"","【未填合同期】"),IF($E13&lt;TODAY(),"【已到期】",IF($E13-TODAY()&lt;=提醒天数,"【即将到期，剩余"&amp;($E13-TODAY())&amp;"天】","【正常】")))&amp;IF(OR($AC13="安装免保",$AC13="技术免保",$AC13="质保期内"),"【"&amp;$AC13&amp;"】",""))</f>
        <v>【正常】</v>
      </c>
      <c r="G13" s="360" t="n">
        <v>2800</v>
      </c>
      <c r="H13" s="311" t="n">
        <v>1</v>
      </c>
      <c r="I13" s="311" t="n">
        <v>1</v>
      </c>
      <c r="J13" s="267" t="n">
        <f aca="false">IF(OR(N($G13)=0,N($H13)=0),"",ROUND(N($G13)*N($H13)*IF(N($I13)=0,1,N($I13)),2))</f>
        <v>2800</v>
      </c>
      <c r="K13" s="361"/>
      <c r="L13" s="362" t="n">
        <f aca="false">IF(TRIM($B13&amp;$C13)="","",IF(AND(N($J13)=0,N($K13)=0),"",ROUND(N($J13)+N($K13),2)))</f>
        <v>2800</v>
      </c>
      <c r="M13" s="363"/>
      <c r="N13" s="364"/>
      <c r="O13" s="365"/>
      <c r="P13" s="364"/>
      <c r="Q13" s="364"/>
      <c r="R13" s="364"/>
      <c r="S13" s="268" t="str">
        <f aca="false">IF(TRIM($B13&amp;$C13)="","",IF(N($N13)=0,"",MAX(0,MIN(N($N13)-N($P13),N($V13)))))</f>
        <v/>
      </c>
      <c r="T13" s="268" t="str">
        <f aca="false">IF(TRIM($B13&amp;$C13)="","",IF(N($P13)&lt;=N($N13),"",N($P13)-N($N13)))</f>
        <v/>
      </c>
      <c r="U13" s="268" t="n">
        <f aca="false">IF(OR(TRIM($B13&amp;$C13)="",$V13=""),"",MAX(0,N($V13))-N($S13))</f>
        <v>2800</v>
      </c>
      <c r="V13" s="268" t="n">
        <f aca="false">IF(TRIM($B13&amp;$C13)="","",IF(AND(N($L13)=0,N($P13)+N($Q13)+N($R13)=0),"",ROUND(N($L13)-N($P13)-N($Q13)-N($R13),2)))</f>
        <v>2800</v>
      </c>
      <c r="W13" s="269" t="str">
        <f aca="false">IF(TRIM($B13&amp;$C13)="","",IF(N($L13)=0,IF((N($P13)+N($Q13)+N($R13))=0,"—未填单价","未填单价，已收 "&amp;TEXT((N($P13)+N($Q13)+N($R13)),"#,##0.00")),IF(N($V13)&gt;0.005,"欠 "&amp;TEXT(N($V13),"#,##0.00")&amp;IF(N($S13)&gt;0,"（开票未到账 "&amp;TEXT(N($S13),"#,##0.00")&amp;"）","")&amp;IF(N($U13)&gt;0,"（未开票 "&amp;TEXT(N($U13),"#,##0.00")&amp;"）",""),IF(N($V13)&lt;-0.005,"多收 "&amp;TEXT(-N($V13),"#,##0.00"),"✔ 已结清")))&amp;IF(N($T13)&gt;0,"｜到账未开票 "&amp;TEXT(N($T13),"#,##0.00")&amp;"，待补票","")&amp;IF(N($Q13)&gt;0,"｜收现 "&amp;TEXT(N($Q13),"#,##0.00"),"")&amp;IF(N($R13)&gt;0,"｜收款不开票 "&amp;TEXT(N($R13),"#,##0.00"),""))</f>
        <v>欠 2,800.00（未开票 2,800.00）</v>
      </c>
      <c r="X13" s="352"/>
      <c r="Y13" s="264"/>
      <c r="Z13" s="264"/>
      <c r="AA13" s="353"/>
      <c r="AB13" s="354" t="str">
        <f aca="false">IF(OR(N($N13)=0,N($AA13)=0),"",ROUND(N($N13)/(1+N($AA13))*N($AA13),2))</f>
        <v/>
      </c>
      <c r="AC13" s="352"/>
      <c r="AD13" s="352"/>
      <c r="AE13" s="270" t="str">
        <f aca="false">IF($AM13="","",IF($AM13=1,IF($AN13&gt;=1,"一次性·已到收款期","一次性·未到期"),$AD13&amp;" 第"&amp;$AN13&amp;"/"&amp;$AM13&amp;"期"))</f>
        <v>一次性·已到收款期</v>
      </c>
      <c r="AF13" s="268" t="n">
        <f aca="false">IF(OR($AM13="",N($L13)=0),"",ROUND(N($J13)*$AN13/$AM13,2)+N($K13))</f>
        <v>2800</v>
      </c>
      <c r="AG13" s="268" t="n">
        <f aca="false">IF($AF13="","",MAX(0,ROUND($AF13-(N($P13)+N($Q13)+N($R13)),2)))</f>
        <v>2800</v>
      </c>
      <c r="AH13" s="268" t="n">
        <f aca="false">IF(OR(TRIM($B13&amp;$C13)="",NOT(ISNUMBER($D13))),"",SUMIFS($V$3:$V$1001,$AJ$3:$AJ$1001,$AJ13,$D$3:$D$1001,"&lt;"&amp;$D13))</f>
        <v>0</v>
      </c>
      <c r="AI13" s="268" t="n">
        <f aca="false">IF(TRIM($B13&amp;$C13)="","",SUMIFS($V$3:$V$1001,$AJ$3:$AJ$1001,$AJ13))</f>
        <v>14000</v>
      </c>
      <c r="AJ13" s="270" t="str">
        <f aca="false">IF(TRIM($B13&amp;$C13)="","",TRIM($B13)&amp;"｜"&amp;TRIM($C13))</f>
        <v>开科工业技术（武汉）有限公司｜蔡甸区玛瑙四路与常绿大街交叉口西北60米</v>
      </c>
      <c r="AK13" s="268" t="n">
        <f aca="false">IF(TRIM($B13&amp;$C13)="","",MIN(N($N13),N($P13)))</f>
        <v>0</v>
      </c>
      <c r="AL13" s="271" t="n">
        <f aca="false">IF(ISNUMBER($D13),YEAR($D13),"")</f>
        <v>2025</v>
      </c>
      <c r="AM13" s="271" t="n">
        <f aca="false">IF(OR(TRIM($B13&amp;$C13)="",NOT(ISNUMBER($D13)),NOT(ISNUMBER($E13))),"",IF($E13&lt;$D13,"",IF(IF($AD13="半年付",2,IF($AD13="季度付",4,IF($AD13="月付",12,IF($AD13="半月付",24,1))))=1,1,MAX(1,ROUND(($E13-$D13+1)/365*IF($AD13="半年付",2,IF($AD13="季度付",4,IF($AD13="月付",12,IF($AD13="半月付",24,1)))),0)))))</f>
        <v>1</v>
      </c>
      <c r="AN13" s="271" t="n">
        <f aca="true">IF($AM13="","",MIN($AM13,MAX(0,INT((TODAY()-付款宽限天数-$D13)/(($E13-$D13+1)/$AM13))+1)))</f>
        <v>1</v>
      </c>
    </row>
    <row r="14" customFormat="false" ht="28.35" hidden="false" customHeight="false" outlineLevel="0" collapsed="false">
      <c r="A14" s="339" t="s">
        <v>1665</v>
      </c>
      <c r="B14" s="358" t="s">
        <v>1331</v>
      </c>
      <c r="C14" s="359" t="s">
        <v>1679</v>
      </c>
      <c r="D14" s="340" t="n">
        <v>46266</v>
      </c>
      <c r="E14" s="341" t="n">
        <v>46630</v>
      </c>
      <c r="F14" s="342" t="str">
        <f aca="true">IF(TRIM($B14&amp;$C14)="","",IF(OR(ISNUMBER(SEARCH("未",$A14)),ISNUMBER(SEARCH("送出",$A14)),AND(TRIM($A14)="",NOT(ISNUMBER($D14)),N($G14)=0)),"【合同未回】","")&amp;IF(NOT(ISNUMBER($E14)),IF(OR(ISNUMBER(SEARCH("未",$A14)),ISNUMBER(SEARCH("送出",$A14)),AND(TRIM($A14)="",NOT(ISNUMBER($D14)),N($G14)=0)),"","【未填合同期】"),IF($E14&lt;TODAY(),"【已到期】",IF($E14-TODAY()&lt;=提醒天数,"【即将到期，剩余"&amp;($E14-TODAY())&amp;"天】","【正常】")))&amp;IF(OR($AC14="安装免保",$AC14="技术免保",$AC14="质保期内"),"【"&amp;$AC14&amp;"】",""))</f>
        <v>【正常】</v>
      </c>
      <c r="G14" s="360" t="n">
        <v>4350</v>
      </c>
      <c r="H14" s="311" t="n">
        <v>1</v>
      </c>
      <c r="I14" s="311" t="n">
        <v>1</v>
      </c>
      <c r="J14" s="267" t="n">
        <f aca="false">IF(OR(N($G14)=0,N($H14)=0),"",ROUND(N($G14)*N($H14)*IF(N($I14)=0,1,N($I14)),2))</f>
        <v>4350</v>
      </c>
      <c r="K14" s="361"/>
      <c r="L14" s="362" t="n">
        <f aca="false">IF(TRIM($B14&amp;$C14)="","",IF(AND(N($J14)=0,N($K14)=0),"",ROUND(N($J14)+N($K14),2)))</f>
        <v>4350</v>
      </c>
      <c r="M14" s="363" t="n">
        <v>46272</v>
      </c>
      <c r="N14" s="364" t="n">
        <v>4350</v>
      </c>
      <c r="O14" s="365" t="n">
        <v>46273</v>
      </c>
      <c r="P14" s="364" t="n">
        <v>4350</v>
      </c>
      <c r="Q14" s="364"/>
      <c r="R14" s="364"/>
      <c r="S14" s="268" t="n">
        <f aca="false">IF(TRIM($B14&amp;$C14)="","",IF(N($N14)=0,"",MAX(0,MIN(N($N14)-N($P14),N($V14)))))</f>
        <v>0</v>
      </c>
      <c r="T14" s="268" t="str">
        <f aca="false">IF(TRIM($B14&amp;$C14)="","",IF(N($P14)&lt;=N($N14),"",N($P14)-N($N14)))</f>
        <v/>
      </c>
      <c r="U14" s="268" t="n">
        <f aca="false">IF(OR(TRIM($B14&amp;$C14)="",$V14=""),"",MAX(0,N($V14))-N($S14))</f>
        <v>0</v>
      </c>
      <c r="V14" s="268" t="n">
        <f aca="false">IF(TRIM($B14&amp;$C14)="","",IF(AND(N($L14)=0,N($P14)+N($Q14)+N($R14)=0),"",ROUND(N($L14)-N($P14)-N($Q14)-N($R14),2)))</f>
        <v>0</v>
      </c>
      <c r="W14" s="269" t="str">
        <f aca="false">IF(TRIM($B14&amp;$C14)="","",IF(N($L14)=0,IF((N($P14)+N($Q14)+N($R14))=0,"—未填单价","未填单价，已收 "&amp;TEXT((N($P14)+N($Q14)+N($R14)),"#,##0.00")),IF(N($V14)&gt;0.005,"欠 "&amp;TEXT(N($V14),"#,##0.00")&amp;IF(N($S14)&gt;0,"（开票未到账 "&amp;TEXT(N($S14),"#,##0.00")&amp;"）","")&amp;IF(N($U14)&gt;0,"（未开票 "&amp;TEXT(N($U14),"#,##0.00")&amp;"）",""),IF(N($V14)&lt;-0.005,"多收 "&amp;TEXT(-N($V14),"#,##0.00"),"✔ 已结清")))&amp;IF(N($T14)&gt;0,"｜到账未开票 "&amp;TEXT(N($T14),"#,##0.00")&amp;"，待补票","")&amp;IF(N($Q14)&gt;0,"｜收现 "&amp;TEXT(N($Q14),"#,##0.00"),"")&amp;IF(N($R14)&gt;0,"｜收款不开票 "&amp;TEXT(N($R14),"#,##0.00"),""))</f>
        <v>✔ 已结清</v>
      </c>
      <c r="X14" s="352"/>
      <c r="Y14" s="319" t="s">
        <v>1670</v>
      </c>
      <c r="Z14" s="264"/>
      <c r="AA14" s="353" t="n">
        <v>0.06</v>
      </c>
      <c r="AB14" s="354" t="n">
        <f aca="false">IF(OR(N($N14)=0,N($AA14)=0),"",ROUND(N($N14)/(1+N($AA14))*N($AA14),2))</f>
        <v>246.23</v>
      </c>
      <c r="AC14" s="352"/>
      <c r="AD14" s="352"/>
      <c r="AE14" s="270" t="str">
        <f aca="false">IF($AM14="","",IF($AM14=1,IF($AN14&gt;=1,"一次性·已到收款期","一次性·未到期"),$AD14&amp;" 第"&amp;$AN14&amp;"/"&amp;$AM14&amp;"期"))</f>
        <v>一次性·已到收款期</v>
      </c>
      <c r="AF14" s="268" t="n">
        <f aca="false">IF(OR($AM14="",N($L14)=0),"",ROUND(N($J14)*$AN14/$AM14,2)+N($K14))</f>
        <v>4350</v>
      </c>
      <c r="AG14" s="268" t="n">
        <f aca="false">IF($AF14="","",MAX(0,ROUND($AF14-(N($P14)+N($Q14)+N($R14)),2)))</f>
        <v>0</v>
      </c>
      <c r="AH14" s="268" t="n">
        <f aca="false">IF(OR(TRIM($B14&amp;$C14)="",NOT(ISNUMBER($D14))),"",SUMIFS($V$3:$V$1001,$AJ$3:$AJ$1001,$AJ14,$D$3:$D$1001,"&lt;"&amp;$D14))</f>
        <v>0</v>
      </c>
      <c r="AI14" s="268" t="n">
        <f aca="false">IF(TRIM($B14&amp;$C14)="","",SUMIFS($V$3:$V$1001,$AJ$3:$AJ$1001,$AJ14))</f>
        <v>0</v>
      </c>
      <c r="AJ14" s="270" t="str">
        <f aca="false">IF(TRIM($B14&amp;$C14)="","",TRIM($B14)&amp;"｜"&amp;TRIM($C14))</f>
        <v>武汉义元安酒店管理有限公司｜武汉市江岸区黄孝河路协昌花园特1号1、2楼公区、3-13层</v>
      </c>
      <c r="AK14" s="268" t="n">
        <f aca="false">IF(TRIM($B14&amp;$C14)="","",MIN(N($N14),N($P14)))</f>
        <v>4350</v>
      </c>
      <c r="AL14" s="271" t="n">
        <f aca="false">IF(ISNUMBER($D14),YEAR($D14),"")</f>
        <v>2026</v>
      </c>
      <c r="AM14" s="271" t="n">
        <f aca="false">IF(OR(TRIM($B14&amp;$C14)="",NOT(ISNUMBER($D14)),NOT(ISNUMBER($E14))),"",IF($E14&lt;$D14,"",IF(IF($AD14="半年付",2,IF($AD14="季度付",4,IF($AD14="月付",12,IF($AD14="半月付",24,1))))=1,1,MAX(1,ROUND(($E14-$D14+1)/365*IF($AD14="半年付",2,IF($AD14="季度付",4,IF($AD14="月付",12,IF($AD14="半月付",24,1)))),0)))))</f>
        <v>1</v>
      </c>
      <c r="AN14" s="271" t="n">
        <f aca="true">IF($AM14="","",MIN($AM14,MAX(0,INT((TODAY()-付款宽限天数-$D14)/(($E14-$D14+1)/$AM14))+1)))</f>
        <v>1</v>
      </c>
    </row>
    <row r="15" customFormat="false" ht="18" hidden="false" customHeight="false" outlineLevel="0" collapsed="false">
      <c r="A15" s="366" t="s">
        <v>1677</v>
      </c>
      <c r="B15" s="358" t="s">
        <v>1333</v>
      </c>
      <c r="C15" s="359" t="s">
        <v>1333</v>
      </c>
      <c r="D15" s="340" t="n">
        <v>46082</v>
      </c>
      <c r="E15" s="341" t="n">
        <v>46447</v>
      </c>
      <c r="F15" s="342" t="str">
        <f aca="true">IF(TRIM($B15&amp;$C15)="","",IF(OR(ISNUMBER(SEARCH("未",$A15)),ISNUMBER(SEARCH("送出",$A15)),AND(TRIM($A15)="",NOT(ISNUMBER($D15)),N($G15)=0)),"【合同未回】","")&amp;IF(NOT(ISNUMBER($E15)),IF(OR(ISNUMBER(SEARCH("未",$A15)),ISNUMBER(SEARCH("送出",$A15)),AND(TRIM($A15)="",NOT(ISNUMBER($D15)),N($G15)=0)),"","【未填合同期】"),IF($E15&lt;TODAY(),"【已到期】",IF($E15-TODAY()&lt;=提醒天数,"【即将到期，剩余"&amp;($E15-TODAY())&amp;"天】","【正常】")))&amp;IF(OR($AC15="安装免保",$AC15="技术免保",$AC15="质保期内"),"【"&amp;$AC15&amp;"】",""))</f>
        <v>【正常】</v>
      </c>
      <c r="G15" s="360" t="n">
        <v>3600</v>
      </c>
      <c r="H15" s="311" t="n">
        <v>1</v>
      </c>
      <c r="I15" s="311" t="n">
        <v>1</v>
      </c>
      <c r="J15" s="267" t="n">
        <f aca="false">IF(OR(N($G15)=0,N($H15)=0),"",ROUND(N($G15)*N($H15)*IF(N($I15)=0,1,N($I15)),2))</f>
        <v>3600</v>
      </c>
      <c r="K15" s="361"/>
      <c r="L15" s="362" t="n">
        <f aca="false">IF(TRIM($B15&amp;$C15)="","",IF(AND(N($J15)=0,N($K15)=0),"",ROUND(N($J15)+N($K15),2)))</f>
        <v>3600</v>
      </c>
      <c r="M15" s="363"/>
      <c r="N15" s="364"/>
      <c r="O15" s="365"/>
      <c r="P15" s="364"/>
      <c r="Q15" s="364"/>
      <c r="R15" s="364"/>
      <c r="S15" s="268" t="str">
        <f aca="false">IF(TRIM($B15&amp;$C15)="","",IF(N($N15)=0,"",MAX(0,MIN(N($N15)-N($P15),N($V15)))))</f>
        <v/>
      </c>
      <c r="T15" s="268" t="str">
        <f aca="false">IF(TRIM($B15&amp;$C15)="","",IF(N($P15)&lt;=N($N15),"",N($P15)-N($N15)))</f>
        <v/>
      </c>
      <c r="U15" s="268" t="n">
        <f aca="false">IF(OR(TRIM($B15&amp;$C15)="",$V15=""),"",MAX(0,N($V15))-N($S15))</f>
        <v>3600</v>
      </c>
      <c r="V15" s="268" t="n">
        <f aca="false">IF(TRIM($B15&amp;$C15)="","",IF(AND(N($L15)=0,N($P15)+N($Q15)+N($R15)=0),"",ROUND(N($L15)-N($P15)-N($Q15)-N($R15),2)))</f>
        <v>3600</v>
      </c>
      <c r="W15" s="269" t="str">
        <f aca="false">IF(TRIM($B15&amp;$C15)="","",IF(N($L15)=0,IF((N($P15)+N($Q15)+N($R15))=0,"—未填单价","未填单价，已收 "&amp;TEXT((N($P15)+N($Q15)+N($R15)),"#,##0.00")),IF(N($V15)&gt;0.005,"欠 "&amp;TEXT(N($V15),"#,##0.00")&amp;IF(N($S15)&gt;0,"（开票未到账 "&amp;TEXT(N($S15),"#,##0.00")&amp;"）","")&amp;IF(N($U15)&gt;0,"（未开票 "&amp;TEXT(N($U15),"#,##0.00")&amp;"）",""),IF(N($V15)&lt;-0.005,"多收 "&amp;TEXT(-N($V15),"#,##0.00"),"✔ 已结清")))&amp;IF(N($T15)&gt;0,"｜到账未开票 "&amp;TEXT(N($T15),"#,##0.00")&amp;"，待补票","")&amp;IF(N($Q15)&gt;0,"｜收现 "&amp;TEXT(N($Q15),"#,##0.00"),"")&amp;IF(N($R15)&gt;0,"｜收款不开票 "&amp;TEXT(N($R15),"#,##0.00"),""))</f>
        <v>欠 3,600.00（未开票 3,600.00）</v>
      </c>
      <c r="X15" s="352"/>
      <c r="Y15" s="319" t="s">
        <v>1669</v>
      </c>
      <c r="Z15" s="264"/>
      <c r="AA15" s="353" t="n">
        <v>0.06</v>
      </c>
      <c r="AB15" s="354" t="str">
        <f aca="false">IF(OR(N($N15)=0,N($AA15)=0),"",ROUND(N($N15)/(1+N($AA15))*N($AA15),2))</f>
        <v/>
      </c>
      <c r="AC15" s="352"/>
      <c r="AD15" s="352"/>
      <c r="AE15" s="270" t="str">
        <f aca="false">IF($AM15="","",IF($AM15=1,IF($AN15&gt;=1,"一次性·已到收款期","一次性·未到期"),$AD15&amp;" 第"&amp;$AN15&amp;"/"&amp;$AM15&amp;"期"))</f>
        <v>一次性·已到收款期</v>
      </c>
      <c r="AF15" s="268" t="n">
        <f aca="false">IF(OR($AM15="",N($L15)=0),"",ROUND(N($J15)*$AN15/$AM15,2)+N($K15))</f>
        <v>3600</v>
      </c>
      <c r="AG15" s="268" t="n">
        <f aca="false">IF($AF15="","",MAX(0,ROUND($AF15-(N($P15)+N($Q15)+N($R15)),2)))</f>
        <v>3600</v>
      </c>
      <c r="AH15" s="268" t="n">
        <f aca="false">IF(OR(TRIM($B15&amp;$C15)="",NOT(ISNUMBER($D15))),"",SUMIFS($V$3:$V$1001,$AJ$3:$AJ$1001,$AJ15,$D$3:$D$1001,"&lt;"&amp;$D15))</f>
        <v>0</v>
      </c>
      <c r="AI15" s="268" t="n">
        <f aca="false">IF(TRIM($B15&amp;$C15)="","",SUMIFS($V$3:$V$1001,$AJ$3:$AJ$1001,$AJ15))</f>
        <v>3600</v>
      </c>
      <c r="AJ15" s="270" t="str">
        <f aca="false">IF(TRIM($B15&amp;$C15)="","",TRIM($B15)&amp;"｜"&amp;TRIM($C15))</f>
        <v>武汉市华逸怡景酒店管理有限公司｜武汉市华逸怡景酒店管理有限公司</v>
      </c>
      <c r="AK15" s="268" t="n">
        <f aca="false">IF(TRIM($B15&amp;$C15)="","",MIN(N($N15),N($P15)))</f>
        <v>0</v>
      </c>
      <c r="AL15" s="271" t="n">
        <f aca="false">IF(ISNUMBER($D15),YEAR($D15),"")</f>
        <v>2026</v>
      </c>
      <c r="AM15" s="271" t="n">
        <f aca="false">IF(OR(TRIM($B15&amp;$C15)="",NOT(ISNUMBER($D15)),NOT(ISNUMBER($E15))),"",IF($E15&lt;$D15,"",IF(IF($AD15="半年付",2,IF($AD15="季度付",4,IF($AD15="月付",12,IF($AD15="半月付",24,1))))=1,1,MAX(1,ROUND(($E15-$D15+1)/365*IF($AD15="半年付",2,IF($AD15="季度付",4,IF($AD15="月付",12,IF($AD15="半月付",24,1)))),0)))))</f>
        <v>1</v>
      </c>
      <c r="AN15" s="271" t="n">
        <f aca="true">IF($AM15="","",MIN($AM15,MAX(0,INT((TODAY()-付款宽限天数-$D15)/(($E15-$D15+1)/$AM15))+1)))</f>
        <v>1</v>
      </c>
    </row>
    <row r="16" customFormat="false" ht="18" hidden="false" customHeight="false" outlineLevel="0" collapsed="false">
      <c r="A16" s="366" t="s">
        <v>1677</v>
      </c>
      <c r="B16" s="358" t="s">
        <v>1337</v>
      </c>
      <c r="C16" s="359" t="s">
        <v>1337</v>
      </c>
      <c r="D16" s="340" t="n">
        <v>46174</v>
      </c>
      <c r="E16" s="341" t="n">
        <v>46538</v>
      </c>
      <c r="F16" s="342" t="str">
        <f aca="true">IF(TRIM($B16&amp;$C16)="","",IF(OR(ISNUMBER(SEARCH("未",$A16)),ISNUMBER(SEARCH("送出",$A16)),AND(TRIM($A16)="",NOT(ISNUMBER($D16)),N($G16)=0)),"【合同未回】","")&amp;IF(NOT(ISNUMBER($E16)),IF(OR(ISNUMBER(SEARCH("未",$A16)),ISNUMBER(SEARCH("送出",$A16)),AND(TRIM($A16)="",NOT(ISNUMBER($D16)),N($G16)=0)),"","【未填合同期】"),IF($E16&lt;TODAY(),"【已到期】",IF($E16-TODAY()&lt;=提醒天数,"【即将到期，剩余"&amp;($E16-TODAY())&amp;"天】","【正常】")))&amp;IF(OR($AC16="安装免保",$AC16="技术免保",$AC16="质保期内"),"【"&amp;$AC16&amp;"】",""))</f>
        <v>【正常】</v>
      </c>
      <c r="G16" s="360" t="n">
        <v>3600</v>
      </c>
      <c r="H16" s="311" t="n">
        <v>3</v>
      </c>
      <c r="I16" s="311" t="n">
        <v>1</v>
      </c>
      <c r="J16" s="267" t="n">
        <f aca="false">IF(OR(N($G16)=0,N($H16)=0),"",ROUND(N($G16)*N($H16)*IF(N($I16)=0,1,N($I16)),2))</f>
        <v>10800</v>
      </c>
      <c r="K16" s="361"/>
      <c r="L16" s="362" t="n">
        <f aca="false">IF(TRIM($B16&amp;$C16)="","",IF(AND(N($J16)=0,N($K16)=0),"",ROUND(N($J16)+N($K16),2)))</f>
        <v>10800</v>
      </c>
      <c r="M16" s="363"/>
      <c r="N16" s="364"/>
      <c r="O16" s="365"/>
      <c r="P16" s="364"/>
      <c r="Q16" s="364"/>
      <c r="R16" s="364"/>
      <c r="S16" s="268" t="str">
        <f aca="false">IF(TRIM($B16&amp;$C16)="","",IF(N($N16)=0,"",MAX(0,MIN(N($N16)-N($P16),N($V16)))))</f>
        <v/>
      </c>
      <c r="T16" s="268" t="str">
        <f aca="false">IF(TRIM($B16&amp;$C16)="","",IF(N($P16)&lt;=N($N16),"",N($P16)-N($N16)))</f>
        <v/>
      </c>
      <c r="U16" s="268" t="n">
        <f aca="false">IF(OR(TRIM($B16&amp;$C16)="",$V16=""),"",MAX(0,N($V16))-N($S16))</f>
        <v>10800</v>
      </c>
      <c r="V16" s="268" t="n">
        <f aca="false">IF(TRIM($B16&amp;$C16)="","",IF(AND(N($L16)=0,N($P16)+N($Q16)+N($R16)=0),"",ROUND(N($L16)-N($P16)-N($Q16)-N($R16),2)))</f>
        <v>10800</v>
      </c>
      <c r="W16" s="269" t="str">
        <f aca="false">IF(TRIM($B16&amp;$C16)="","",IF(N($L16)=0,IF((N($P16)+N($Q16)+N($R16))=0,"—未填单价","未填单价，已收 "&amp;TEXT((N($P16)+N($Q16)+N($R16)),"#,##0.00")),IF(N($V16)&gt;0.005,"欠 "&amp;TEXT(N($V16),"#,##0.00")&amp;IF(N($S16)&gt;0,"（开票未到账 "&amp;TEXT(N($S16),"#,##0.00")&amp;"）","")&amp;IF(N($U16)&gt;0,"（未开票 "&amp;TEXT(N($U16),"#,##0.00")&amp;"）",""),IF(N($V16)&lt;-0.005,"多收 "&amp;TEXT(-N($V16),"#,##0.00"),"✔ 已结清")))&amp;IF(N($T16)&gt;0,"｜到账未开票 "&amp;TEXT(N($T16),"#,##0.00")&amp;"，待补票","")&amp;IF(N($Q16)&gt;0,"｜收现 "&amp;TEXT(N($Q16),"#,##0.00"),"")&amp;IF(N($R16)&gt;0,"｜收款不开票 "&amp;TEXT(N($R16),"#,##0.00"),""))</f>
        <v>欠 10,800.00（未开票 10,800.00）</v>
      </c>
      <c r="X16" s="352"/>
      <c r="Y16" s="319" t="s">
        <v>1669</v>
      </c>
      <c r="Z16" s="264"/>
      <c r="AA16" s="353" t="n">
        <v>0.06</v>
      </c>
      <c r="AB16" s="354" t="str">
        <f aca="false">IF(OR(N($N16)=0,N($AA16)=0),"",ROUND(N($N16)/(1+N($AA16))*N($AA16),2))</f>
        <v/>
      </c>
      <c r="AC16" s="352"/>
      <c r="AD16" s="352"/>
      <c r="AE16" s="270" t="str">
        <f aca="false">IF($AM16="","",IF($AM16=1,IF($AN16&gt;=1,"一次性·已到收款期","一次性·未到期"),$AD16&amp;" 第"&amp;$AN16&amp;"/"&amp;$AM16&amp;"期"))</f>
        <v>一次性·已到收款期</v>
      </c>
      <c r="AF16" s="268" t="n">
        <f aca="false">IF(OR($AM16="",N($L16)=0),"",ROUND(N($J16)*$AN16/$AM16,2)+N($K16))</f>
        <v>10800</v>
      </c>
      <c r="AG16" s="268" t="n">
        <f aca="false">IF($AF16="","",MAX(0,ROUND($AF16-(N($P16)+N($Q16)+N($R16)),2)))</f>
        <v>10800</v>
      </c>
      <c r="AH16" s="268" t="n">
        <f aca="false">IF(OR(TRIM($B16&amp;$C16)="",NOT(ISNUMBER($D16))),"",SUMIFS($V$3:$V$1001,$AJ$3:$AJ$1001,$AJ16,$D$3:$D$1001,"&lt;"&amp;$D16))</f>
        <v>0</v>
      </c>
      <c r="AI16" s="268" t="n">
        <f aca="false">IF(TRIM($B16&amp;$C16)="","",SUMIFS($V$3:$V$1001,$AJ$3:$AJ$1001,$AJ16))</f>
        <v>10800</v>
      </c>
      <c r="AJ16" s="270" t="str">
        <f aca="false">IF(TRIM($B16&amp;$C16)="","",TRIM($B16)&amp;"｜"&amp;TRIM($C16))</f>
        <v>武汉楚都龙机电工程有限公司｜武汉楚都龙机电工程有限公司</v>
      </c>
      <c r="AK16" s="268" t="n">
        <f aca="false">IF(TRIM($B16&amp;$C16)="","",MIN(N($N16),N($P16)))</f>
        <v>0</v>
      </c>
      <c r="AL16" s="271" t="n">
        <f aca="false">IF(ISNUMBER($D16),YEAR($D16),"")</f>
        <v>2026</v>
      </c>
      <c r="AM16" s="271" t="n">
        <f aca="false">IF(OR(TRIM($B16&amp;$C16)="",NOT(ISNUMBER($D16)),NOT(ISNUMBER($E16))),"",IF($E16&lt;$D16,"",IF(IF($AD16="半年付",2,IF($AD16="季度付",4,IF($AD16="月付",12,IF($AD16="半月付",24,1))))=1,1,MAX(1,ROUND(($E16-$D16+1)/365*IF($AD16="半年付",2,IF($AD16="季度付",4,IF($AD16="月付",12,IF($AD16="半月付",24,1)))),0)))))</f>
        <v>1</v>
      </c>
      <c r="AN16" s="271" t="n">
        <f aca="true">IF($AM16="","",MIN($AM16,MAX(0,INT((TODAY()-付款宽限天数-$D16)/(($E16-$D16+1)/$AM16))+1)))</f>
        <v>1</v>
      </c>
    </row>
    <row r="17" customFormat="false" ht="18" hidden="false" customHeight="false" outlineLevel="0" collapsed="false">
      <c r="A17" s="366" t="s">
        <v>1677</v>
      </c>
      <c r="B17" s="319" t="s">
        <v>1348</v>
      </c>
      <c r="C17" s="319" t="s">
        <v>1680</v>
      </c>
      <c r="D17" s="340" t="n">
        <v>45992</v>
      </c>
      <c r="E17" s="341" t="n">
        <v>46356</v>
      </c>
      <c r="F17" s="342" t="str">
        <f aca="true">IF(TRIM($B17&amp;$C17)="","",IF(OR(ISNUMBER(SEARCH("未",$A17)),ISNUMBER(SEARCH("送出",$A17)),AND(TRIM($A17)="",NOT(ISNUMBER($D17)),N($G17)=0)),"【合同未回】","")&amp;IF(NOT(ISNUMBER($E17)),IF(OR(ISNUMBER(SEARCH("未",$A17)),ISNUMBER(SEARCH("送出",$A17)),AND(TRIM($A17)="",NOT(ISNUMBER($D17)),N($G17)=0)),"","【未填合同期】"),IF($E17&lt;TODAY(),"【已到期】",IF($E17-TODAY()&lt;=提醒天数,"【即将到期，剩余"&amp;($E17-TODAY())&amp;"天】","【正常】")))&amp;IF(OR($AC17="安装免保",$AC17="技术免保",$AC17="质保期内"),"【"&amp;$AC17&amp;"】",""))</f>
        <v>【正常】</v>
      </c>
      <c r="G17" s="360" t="n">
        <v>3600</v>
      </c>
      <c r="H17" s="311" t="n">
        <v>1</v>
      </c>
      <c r="I17" s="311" t="n">
        <v>1</v>
      </c>
      <c r="J17" s="267" t="n">
        <f aca="false">IF(OR(N($G17)=0,N($H17)=0),"",ROUND(N($G17)*N($H17)*IF(N($I17)=0,1,N($I17)),2))</f>
        <v>3600</v>
      </c>
      <c r="K17" s="361"/>
      <c r="L17" s="362" t="n">
        <f aca="false">IF(TRIM($B17&amp;$C17)="","",IF(AND(N($J17)=0,N($K17)=0),"",ROUND(N($J17)+N($K17),2)))</f>
        <v>3600</v>
      </c>
      <c r="M17" s="363"/>
      <c r="N17" s="364"/>
      <c r="O17" s="365"/>
      <c r="P17" s="364"/>
      <c r="Q17" s="364"/>
      <c r="R17" s="364"/>
      <c r="S17" s="268" t="str">
        <f aca="false">IF(TRIM($B17&amp;$C17)="","",IF(N($N17)=0,"",MAX(0,MIN(N($N17)-N($P17),N($V17)))))</f>
        <v/>
      </c>
      <c r="T17" s="268" t="str">
        <f aca="false">IF(TRIM($B17&amp;$C17)="","",IF(N($P17)&lt;=N($N17),"",N($P17)-N($N17)))</f>
        <v/>
      </c>
      <c r="U17" s="268" t="n">
        <f aca="false">IF(OR(TRIM($B17&amp;$C17)="",$V17=""),"",MAX(0,N($V17))-N($S17))</f>
        <v>3600</v>
      </c>
      <c r="V17" s="268" t="n">
        <f aca="false">IF(TRIM($B17&amp;$C17)="","",IF(AND(N($L17)=0,N($P17)+N($Q17)+N($R17)=0),"",ROUND(N($L17)-N($P17)-N($Q17)-N($R17),2)))</f>
        <v>3600</v>
      </c>
      <c r="W17" s="269" t="str">
        <f aca="false">IF(TRIM($B17&amp;$C17)="","",IF(N($L17)=0,IF((N($P17)+N($Q17)+N($R17))=0,"—未填单价","未填单价，已收 "&amp;TEXT((N($P17)+N($Q17)+N($R17)),"#,##0.00")),IF(N($V17)&gt;0.005,"欠 "&amp;TEXT(N($V17),"#,##0.00")&amp;IF(N($S17)&gt;0,"（开票未到账 "&amp;TEXT(N($S17),"#,##0.00")&amp;"）","")&amp;IF(N($U17)&gt;0,"（未开票 "&amp;TEXT(N($U17),"#,##0.00")&amp;"）",""),IF(N($V17)&lt;-0.005,"多收 "&amp;TEXT(-N($V17),"#,##0.00"),"✔ 已结清")))&amp;IF(N($T17)&gt;0,"｜到账未开票 "&amp;TEXT(N($T17),"#,##0.00")&amp;"，待补票","")&amp;IF(N($Q17)&gt;0,"｜收现 "&amp;TEXT(N($Q17),"#,##0.00"),"")&amp;IF(N($R17)&gt;0,"｜收款不开票 "&amp;TEXT(N($R17),"#,##0.00"),""))</f>
        <v>欠 3,600.00（未开票 3,600.00）</v>
      </c>
      <c r="X17" s="352"/>
      <c r="Y17" s="264"/>
      <c r="Z17" s="264"/>
      <c r="AA17" s="353"/>
      <c r="AB17" s="354" t="str">
        <f aca="false">IF(OR(N($N17)=0,N($AA17)=0),"",ROUND(N($N17)/(1+N($AA17))*N($AA17),2))</f>
        <v/>
      </c>
      <c r="AC17" s="352"/>
      <c r="AD17" s="352"/>
      <c r="AE17" s="270" t="str">
        <f aca="false">IF($AM17="","",IF($AM17=1,IF($AN17&gt;=1,"一次性·已到收款期","一次性·未到期"),$AD17&amp;" 第"&amp;$AN17&amp;"/"&amp;$AM17&amp;"期"))</f>
        <v>一次性·已到收款期</v>
      </c>
      <c r="AF17" s="268" t="n">
        <f aca="false">IF(OR($AM17="",N($L17)=0),"",ROUND(N($J17)*$AN17/$AM17,2)+N($K17))</f>
        <v>3600</v>
      </c>
      <c r="AG17" s="268" t="n">
        <f aca="false">IF($AF17="","",MAX(0,ROUND($AF17-(N($P17)+N($Q17)+N($R17)),2)))</f>
        <v>3600</v>
      </c>
      <c r="AH17" s="268" t="n">
        <f aca="false">IF(OR(TRIM($B17&amp;$C17)="",NOT(ISNUMBER($D17))),"",SUMIFS($V$3:$V$1001,$AJ$3:$AJ$1001,$AJ17,$D$3:$D$1001,"&lt;"&amp;$D17))</f>
        <v>0</v>
      </c>
      <c r="AI17" s="268" t="n">
        <f aca="false">IF(TRIM($B17&amp;$C17)="","",SUMIFS($V$3:$V$1001,$AJ$3:$AJ$1001,$AJ17))</f>
        <v>3600</v>
      </c>
      <c r="AJ17" s="270" t="str">
        <f aca="false">IF(TRIM($B17&amp;$C17)="","",TRIM($B17)&amp;"｜"&amp;TRIM($C17))</f>
        <v>武汉欣中泰产业运营服务有限公司｜湖北省武汉市蔡甸区奓山街/丛林村双丰三路16号2#楼1#货</v>
      </c>
      <c r="AK17" s="268" t="n">
        <f aca="false">IF(TRIM($B17&amp;$C17)="","",MIN(N($N17),N($P17)))</f>
        <v>0</v>
      </c>
      <c r="AL17" s="271" t="n">
        <f aca="false">IF(ISNUMBER($D17),YEAR($D17),"")</f>
        <v>2025</v>
      </c>
      <c r="AM17" s="271" t="n">
        <f aca="false">IF(OR(TRIM($B17&amp;$C17)="",NOT(ISNUMBER($D17)),NOT(ISNUMBER($E17))),"",IF($E17&lt;$D17,"",IF(IF($AD17="半年付",2,IF($AD17="季度付",4,IF($AD17="月付",12,IF($AD17="半月付",24,1))))=1,1,MAX(1,ROUND(($E17-$D17+1)/365*IF($AD17="半年付",2,IF($AD17="季度付",4,IF($AD17="月付",12,IF($AD17="半月付",24,1)))),0)))))</f>
        <v>1</v>
      </c>
      <c r="AN17" s="271" t="n">
        <f aca="true">IF($AM17="","",MIN($AM17,MAX(0,INT((TODAY()-付款宽限天数-$D17)/(($E17-$D17+1)/$AM17))+1)))</f>
        <v>1</v>
      </c>
    </row>
    <row r="18" customFormat="false" ht="18" hidden="false" customHeight="false" outlineLevel="0" collapsed="false">
      <c r="A18" s="366" t="s">
        <v>1677</v>
      </c>
      <c r="B18" s="319" t="s">
        <v>1348</v>
      </c>
      <c r="C18" s="319" t="s">
        <v>1681</v>
      </c>
      <c r="D18" s="340" t="n">
        <v>45992</v>
      </c>
      <c r="E18" s="341" t="n">
        <v>46356</v>
      </c>
      <c r="F18" s="342" t="str">
        <f aca="true">IF(TRIM($B18&amp;$C18)="","",IF(OR(ISNUMBER(SEARCH("未",$A18)),ISNUMBER(SEARCH("送出",$A18)),AND(TRIM($A18)="",NOT(ISNUMBER($D18)),N($G18)=0)),"【合同未回】","")&amp;IF(NOT(ISNUMBER($E18)),IF(OR(ISNUMBER(SEARCH("未",$A18)),ISNUMBER(SEARCH("送出",$A18)),AND(TRIM($A18)="",NOT(ISNUMBER($D18)),N($G18)=0)),"","【未填合同期】"),IF($E18&lt;TODAY(),"【已到期】",IF($E18-TODAY()&lt;=提醒天数,"【即将到期，剩余"&amp;($E18-TODAY())&amp;"天】","【正常】")))&amp;IF(OR($AC18="安装免保",$AC18="技术免保",$AC18="质保期内"),"【"&amp;$AC18&amp;"】",""))</f>
        <v>【正常】</v>
      </c>
      <c r="G18" s="360" t="n">
        <v>3600</v>
      </c>
      <c r="H18" s="311" t="n">
        <v>1</v>
      </c>
      <c r="I18" s="311" t="n">
        <v>1</v>
      </c>
      <c r="J18" s="267" t="n">
        <f aca="false">IF(OR(N($G18)=0,N($H18)=0),"",ROUND(N($G18)*N($H18)*IF(N($I18)=0,1,N($I18)),2))</f>
        <v>3600</v>
      </c>
      <c r="K18" s="361"/>
      <c r="L18" s="362" t="n">
        <f aca="false">IF(TRIM($B18&amp;$C18)="","",IF(AND(N($J18)=0,N($K18)=0),"",ROUND(N($J18)+N($K18),2)))</f>
        <v>3600</v>
      </c>
      <c r="M18" s="363"/>
      <c r="N18" s="364"/>
      <c r="O18" s="365"/>
      <c r="P18" s="364"/>
      <c r="Q18" s="364"/>
      <c r="R18" s="364"/>
      <c r="S18" s="268" t="str">
        <f aca="false">IF(TRIM($B18&amp;$C18)="","",IF(N($N18)=0,"",MAX(0,MIN(N($N18)-N($P18),N($V18)))))</f>
        <v/>
      </c>
      <c r="T18" s="268" t="str">
        <f aca="false">IF(TRIM($B18&amp;$C18)="","",IF(N($P18)&lt;=N($N18),"",N($P18)-N($N18)))</f>
        <v/>
      </c>
      <c r="U18" s="268" t="n">
        <f aca="false">IF(OR(TRIM($B18&amp;$C18)="",$V18=""),"",MAX(0,N($V18))-N($S18))</f>
        <v>3600</v>
      </c>
      <c r="V18" s="268" t="n">
        <f aca="false">IF(TRIM($B18&amp;$C18)="","",IF(AND(N($L18)=0,N($P18)+N($Q18)+N($R18)=0),"",ROUND(N($L18)-N($P18)-N($Q18)-N($R18),2)))</f>
        <v>3600</v>
      </c>
      <c r="W18" s="269" t="str">
        <f aca="false">IF(TRIM($B18&amp;$C18)="","",IF(N($L18)=0,IF((N($P18)+N($Q18)+N($R18))=0,"—未填单价","未填单价，已收 "&amp;TEXT((N($P18)+N($Q18)+N($R18)),"#,##0.00")),IF(N($V18)&gt;0.005,"欠 "&amp;TEXT(N($V18),"#,##0.00")&amp;IF(N($S18)&gt;0,"（开票未到账 "&amp;TEXT(N($S18),"#,##0.00")&amp;"）","")&amp;IF(N($U18)&gt;0,"（未开票 "&amp;TEXT(N($U18),"#,##0.00")&amp;"）",""),IF(N($V18)&lt;-0.005,"多收 "&amp;TEXT(-N($V18),"#,##0.00"),"✔ 已结清")))&amp;IF(N($T18)&gt;0,"｜到账未开票 "&amp;TEXT(N($T18),"#,##0.00")&amp;"，待补票","")&amp;IF(N($Q18)&gt;0,"｜收现 "&amp;TEXT(N($Q18),"#,##0.00"),"")&amp;IF(N($R18)&gt;0,"｜收款不开票 "&amp;TEXT(N($R18),"#,##0.00"),""))</f>
        <v>欠 3,600.00（未开票 3,600.00）</v>
      </c>
      <c r="X18" s="352"/>
      <c r="Y18" s="264"/>
      <c r="Z18" s="264"/>
      <c r="AA18" s="353"/>
      <c r="AB18" s="354" t="str">
        <f aca="false">IF(OR(N($N18)=0,N($AA18)=0),"",ROUND(N($N18)/(1+N($AA18))*N($AA18),2))</f>
        <v/>
      </c>
      <c r="AC18" s="352"/>
      <c r="AD18" s="352"/>
      <c r="AE18" s="270" t="str">
        <f aca="false">IF($AM18="","",IF($AM18=1,IF($AN18&gt;=1,"一次性·已到收款期","一次性·未到期"),$AD18&amp;" 第"&amp;$AN18&amp;"/"&amp;$AM18&amp;"期"))</f>
        <v>一次性·已到收款期</v>
      </c>
      <c r="AF18" s="268" t="n">
        <f aca="false">IF(OR($AM18="",N($L18)=0),"",ROUND(N($J18)*$AN18/$AM18,2)+N($K18))</f>
        <v>3600</v>
      </c>
      <c r="AG18" s="268" t="n">
        <f aca="false">IF($AF18="","",MAX(0,ROUND($AF18-(N($P18)+N($Q18)+N($R18)),2)))</f>
        <v>3600</v>
      </c>
      <c r="AH18" s="268" t="n">
        <f aca="false">IF(OR(TRIM($B18&amp;$C18)="",NOT(ISNUMBER($D18))),"",SUMIFS($V$3:$V$1001,$AJ$3:$AJ$1001,$AJ18,$D$3:$D$1001,"&lt;"&amp;$D18))</f>
        <v>0</v>
      </c>
      <c r="AI18" s="268" t="n">
        <f aca="false">IF(TRIM($B18&amp;$C18)="","",SUMIFS($V$3:$V$1001,$AJ$3:$AJ$1001,$AJ18))</f>
        <v>3600</v>
      </c>
      <c r="AJ18" s="270" t="str">
        <f aca="false">IF(TRIM($B18&amp;$C18)="","",TRIM($B18)&amp;"｜"&amp;TRIM($C18))</f>
        <v>武汉欣中泰产业运营服务有限公司｜湖北省武汉市蔡甸区奓山街/丛林村双丰三路16号2#楼2#货</v>
      </c>
      <c r="AK18" s="268" t="n">
        <f aca="false">IF(TRIM($B18&amp;$C18)="","",MIN(N($N18),N($P18)))</f>
        <v>0</v>
      </c>
      <c r="AL18" s="271" t="n">
        <f aca="false">IF(ISNUMBER($D18),YEAR($D18),"")</f>
        <v>2025</v>
      </c>
      <c r="AM18" s="271" t="n">
        <f aca="false">IF(OR(TRIM($B18&amp;$C18)="",NOT(ISNUMBER($D18)),NOT(ISNUMBER($E18))),"",IF($E18&lt;$D18,"",IF(IF($AD18="半年付",2,IF($AD18="季度付",4,IF($AD18="月付",12,IF($AD18="半月付",24,1))))=1,1,MAX(1,ROUND(($E18-$D18+1)/365*IF($AD18="半年付",2,IF($AD18="季度付",4,IF($AD18="月付",12,IF($AD18="半月付",24,1)))),0)))))</f>
        <v>1</v>
      </c>
      <c r="AN18" s="271" t="n">
        <f aca="true">IF($AM18="","",MIN($AM18,MAX(0,INT((TODAY()-付款宽限天数-$D18)/(($E18-$D18+1)/$AM18))+1)))</f>
        <v>1</v>
      </c>
    </row>
    <row r="19" customFormat="false" ht="18" hidden="false" customHeight="false" outlineLevel="0" collapsed="false">
      <c r="A19" s="366" t="s">
        <v>1677</v>
      </c>
      <c r="B19" s="319" t="s">
        <v>1348</v>
      </c>
      <c r="C19" s="319" t="s">
        <v>1682</v>
      </c>
      <c r="D19" s="340" t="n">
        <v>45992</v>
      </c>
      <c r="E19" s="341" t="n">
        <v>46356</v>
      </c>
      <c r="F19" s="342" t="str">
        <f aca="true">IF(TRIM($B19&amp;$C19)="","",IF(OR(ISNUMBER(SEARCH("未",$A19)),ISNUMBER(SEARCH("送出",$A19)),AND(TRIM($A19)="",NOT(ISNUMBER($D19)),N($G19)=0)),"【合同未回】","")&amp;IF(NOT(ISNUMBER($E19)),IF(OR(ISNUMBER(SEARCH("未",$A19)),ISNUMBER(SEARCH("送出",$A19)),AND(TRIM($A19)="",NOT(ISNUMBER($D19)),N($G19)=0)),"","【未填合同期】"),IF($E19&lt;TODAY(),"【已到期】",IF($E19-TODAY()&lt;=提醒天数,"【即将到期，剩余"&amp;($E19-TODAY())&amp;"天】","【正常】")))&amp;IF(OR($AC19="安装免保",$AC19="技术免保",$AC19="质保期内"),"【"&amp;$AC19&amp;"】",""))</f>
        <v>【正常】</v>
      </c>
      <c r="G19" s="360" t="n">
        <v>3600</v>
      </c>
      <c r="H19" s="311" t="n">
        <v>1</v>
      </c>
      <c r="I19" s="311" t="n">
        <v>1</v>
      </c>
      <c r="J19" s="267" t="n">
        <f aca="false">IF(OR(N($G19)=0,N($H19)=0),"",ROUND(N($G19)*N($H19)*IF(N($I19)=0,1,N($I19)),2))</f>
        <v>3600</v>
      </c>
      <c r="K19" s="361"/>
      <c r="L19" s="362" t="n">
        <f aca="false">IF(TRIM($B19&amp;$C19)="","",IF(AND(N($J19)=0,N($K19)=0),"",ROUND(N($J19)+N($K19),2)))</f>
        <v>3600</v>
      </c>
      <c r="M19" s="363"/>
      <c r="N19" s="364"/>
      <c r="O19" s="365"/>
      <c r="P19" s="364"/>
      <c r="Q19" s="364"/>
      <c r="R19" s="364"/>
      <c r="S19" s="268" t="str">
        <f aca="false">IF(TRIM($B19&amp;$C19)="","",IF(N($N19)=0,"",MAX(0,MIN(N($N19)-N($P19),N($V19)))))</f>
        <v/>
      </c>
      <c r="T19" s="268" t="str">
        <f aca="false">IF(TRIM($B19&amp;$C19)="","",IF(N($P19)&lt;=N($N19),"",N($P19)-N($N19)))</f>
        <v/>
      </c>
      <c r="U19" s="268" t="n">
        <f aca="false">IF(OR(TRIM($B19&amp;$C19)="",$V19=""),"",MAX(0,N($V19))-N($S19))</f>
        <v>3600</v>
      </c>
      <c r="V19" s="268" t="n">
        <f aca="false">IF(TRIM($B19&amp;$C19)="","",IF(AND(N($L19)=0,N($P19)+N($Q19)+N($R19)=0),"",ROUND(N($L19)-N($P19)-N($Q19)-N($R19),2)))</f>
        <v>3600</v>
      </c>
      <c r="W19" s="269" t="str">
        <f aca="false">IF(TRIM($B19&amp;$C19)="","",IF(N($L19)=0,IF((N($P19)+N($Q19)+N($R19))=0,"—未填单价","未填单价，已收 "&amp;TEXT((N($P19)+N($Q19)+N($R19)),"#,##0.00")),IF(N($V19)&gt;0.005,"欠 "&amp;TEXT(N($V19),"#,##0.00")&amp;IF(N($S19)&gt;0,"（开票未到账 "&amp;TEXT(N($S19),"#,##0.00")&amp;"）","")&amp;IF(N($U19)&gt;0,"（未开票 "&amp;TEXT(N($U19),"#,##0.00")&amp;"）",""),IF(N($V19)&lt;-0.005,"多收 "&amp;TEXT(-N($V19),"#,##0.00"),"✔ 已结清")))&amp;IF(N($T19)&gt;0,"｜到账未开票 "&amp;TEXT(N($T19),"#,##0.00")&amp;"，待补票","")&amp;IF(N($Q19)&gt;0,"｜收现 "&amp;TEXT(N($Q19),"#,##0.00"),"")&amp;IF(N($R19)&gt;0,"｜收款不开票 "&amp;TEXT(N($R19),"#,##0.00"),""))</f>
        <v>欠 3,600.00（未开票 3,600.00）</v>
      </c>
      <c r="X19" s="352"/>
      <c r="Y19" s="264"/>
      <c r="Z19" s="264"/>
      <c r="AA19" s="353"/>
      <c r="AB19" s="354" t="str">
        <f aca="false">IF(OR(N($N19)=0,N($AA19)=0),"",ROUND(N($N19)/(1+N($AA19))*N($AA19),2))</f>
        <v/>
      </c>
      <c r="AC19" s="352"/>
      <c r="AD19" s="352"/>
      <c r="AE19" s="270" t="str">
        <f aca="false">IF($AM19="","",IF($AM19=1,IF($AN19&gt;=1,"一次性·已到收款期","一次性·未到期"),$AD19&amp;" 第"&amp;$AN19&amp;"/"&amp;$AM19&amp;"期"))</f>
        <v>一次性·已到收款期</v>
      </c>
      <c r="AF19" s="268" t="n">
        <f aca="false">IF(OR($AM19="",N($L19)=0),"",ROUND(N($J19)*$AN19/$AM19,2)+N($K19))</f>
        <v>3600</v>
      </c>
      <c r="AG19" s="268" t="n">
        <f aca="false">IF($AF19="","",MAX(0,ROUND($AF19-(N($P19)+N($Q19)+N($R19)),2)))</f>
        <v>3600</v>
      </c>
      <c r="AH19" s="268" t="n">
        <f aca="false">IF(OR(TRIM($B19&amp;$C19)="",NOT(ISNUMBER($D19))),"",SUMIFS($V$3:$V$1001,$AJ$3:$AJ$1001,$AJ19,$D$3:$D$1001,"&lt;"&amp;$D19))</f>
        <v>0</v>
      </c>
      <c r="AI19" s="268" t="n">
        <f aca="false">IF(TRIM($B19&amp;$C19)="","",SUMIFS($V$3:$V$1001,$AJ$3:$AJ$1001,$AJ19))</f>
        <v>3600</v>
      </c>
      <c r="AJ19" s="270" t="str">
        <f aca="false">IF(TRIM($B19&amp;$C19)="","",TRIM($B19)&amp;"｜"&amp;TRIM($C19))</f>
        <v>武汉欣中泰产业运营服务有限公司｜湖北省武汉市蔡甸区奓山街/丛林村双丰三路16号1#楼1#货</v>
      </c>
      <c r="AK19" s="268" t="n">
        <f aca="false">IF(TRIM($B19&amp;$C19)="","",MIN(N($N19),N($P19)))</f>
        <v>0</v>
      </c>
      <c r="AL19" s="271" t="n">
        <f aca="false">IF(ISNUMBER($D19),YEAR($D19),"")</f>
        <v>2025</v>
      </c>
      <c r="AM19" s="271" t="n">
        <f aca="false">IF(OR(TRIM($B19&amp;$C19)="",NOT(ISNUMBER($D19)),NOT(ISNUMBER($E19))),"",IF($E19&lt;$D19,"",IF(IF($AD19="半年付",2,IF($AD19="季度付",4,IF($AD19="月付",12,IF($AD19="半月付",24,1))))=1,1,MAX(1,ROUND(($E19-$D19+1)/365*IF($AD19="半年付",2,IF($AD19="季度付",4,IF($AD19="月付",12,IF($AD19="半月付",24,1)))),0)))))</f>
        <v>1</v>
      </c>
      <c r="AN19" s="271" t="n">
        <f aca="true">IF($AM19="","",MIN($AM19,MAX(0,INT((TODAY()-付款宽限天数-$D19)/(($E19-$D19+1)/$AM19))+1)))</f>
        <v>1</v>
      </c>
    </row>
    <row r="20" customFormat="false" ht="18" hidden="false" customHeight="false" outlineLevel="0" collapsed="false">
      <c r="A20" s="366" t="s">
        <v>1677</v>
      </c>
      <c r="B20" s="319" t="s">
        <v>1348</v>
      </c>
      <c r="C20" s="319" t="s">
        <v>1683</v>
      </c>
      <c r="D20" s="340" t="n">
        <v>45992</v>
      </c>
      <c r="E20" s="341" t="n">
        <v>46356</v>
      </c>
      <c r="F20" s="342" t="str">
        <f aca="true">IF(TRIM($B20&amp;$C20)="","",IF(OR(ISNUMBER(SEARCH("未",$A20)),ISNUMBER(SEARCH("送出",$A20)),AND(TRIM($A20)="",NOT(ISNUMBER($D20)),N($G20)=0)),"【合同未回】","")&amp;IF(NOT(ISNUMBER($E20)),IF(OR(ISNUMBER(SEARCH("未",$A20)),ISNUMBER(SEARCH("送出",$A20)),AND(TRIM($A20)="",NOT(ISNUMBER($D20)),N($G20)=0)),"","【未填合同期】"),IF($E20&lt;TODAY(),"【已到期】",IF($E20-TODAY()&lt;=提醒天数,"【即将到期，剩余"&amp;($E20-TODAY())&amp;"天】","【正常】")))&amp;IF(OR($AC20="安装免保",$AC20="技术免保",$AC20="质保期内"),"【"&amp;$AC20&amp;"】",""))</f>
        <v>【正常】</v>
      </c>
      <c r="G20" s="360" t="n">
        <v>3600</v>
      </c>
      <c r="H20" s="311" t="n">
        <v>1</v>
      </c>
      <c r="I20" s="311" t="n">
        <v>1</v>
      </c>
      <c r="J20" s="267" t="n">
        <f aca="false">IF(OR(N($G20)=0,N($H20)=0),"",ROUND(N($G20)*N($H20)*IF(N($I20)=0,1,N($I20)),2))</f>
        <v>3600</v>
      </c>
      <c r="K20" s="361"/>
      <c r="L20" s="362" t="n">
        <f aca="false">IF(TRIM($B20&amp;$C20)="","",IF(AND(N($J20)=0,N($K20)=0),"",ROUND(N($J20)+N($K20),2)))</f>
        <v>3600</v>
      </c>
      <c r="M20" s="363"/>
      <c r="N20" s="364"/>
      <c r="O20" s="365"/>
      <c r="P20" s="364"/>
      <c r="Q20" s="364"/>
      <c r="R20" s="364"/>
      <c r="S20" s="268" t="str">
        <f aca="false">IF(TRIM($B20&amp;$C20)="","",IF(N($N20)=0,"",MAX(0,MIN(N($N20)-N($P20),N($V20)))))</f>
        <v/>
      </c>
      <c r="T20" s="268" t="str">
        <f aca="false">IF(TRIM($B20&amp;$C20)="","",IF(N($P20)&lt;=N($N20),"",N($P20)-N($N20)))</f>
        <v/>
      </c>
      <c r="U20" s="268" t="n">
        <f aca="false">IF(OR(TRIM($B20&amp;$C20)="",$V20=""),"",MAX(0,N($V20))-N($S20))</f>
        <v>3600</v>
      </c>
      <c r="V20" s="268" t="n">
        <f aca="false">IF(TRIM($B20&amp;$C20)="","",IF(AND(N($L20)=0,N($P20)+N($Q20)+N($R20)=0),"",ROUND(N($L20)-N($P20)-N($Q20)-N($R20),2)))</f>
        <v>3600</v>
      </c>
      <c r="W20" s="269" t="str">
        <f aca="false">IF(TRIM($B20&amp;$C20)="","",IF(N($L20)=0,IF((N($P20)+N($Q20)+N($R20))=0,"—未填单价","未填单价，已收 "&amp;TEXT((N($P20)+N($Q20)+N($R20)),"#,##0.00")),IF(N($V20)&gt;0.005,"欠 "&amp;TEXT(N($V20),"#,##0.00")&amp;IF(N($S20)&gt;0,"（开票未到账 "&amp;TEXT(N($S20),"#,##0.00")&amp;"）","")&amp;IF(N($U20)&gt;0,"（未开票 "&amp;TEXT(N($U20),"#,##0.00")&amp;"）",""),IF(N($V20)&lt;-0.005,"多收 "&amp;TEXT(-N($V20),"#,##0.00"),"✔ 已结清")))&amp;IF(N($T20)&gt;0,"｜到账未开票 "&amp;TEXT(N($T20),"#,##0.00")&amp;"，待补票","")&amp;IF(N($Q20)&gt;0,"｜收现 "&amp;TEXT(N($Q20),"#,##0.00"),"")&amp;IF(N($R20)&gt;0,"｜收款不开票 "&amp;TEXT(N($R20),"#,##0.00"),""))</f>
        <v>欠 3,600.00（未开票 3,600.00）</v>
      </c>
      <c r="X20" s="352"/>
      <c r="Y20" s="264"/>
      <c r="Z20" s="264"/>
      <c r="AA20" s="353"/>
      <c r="AB20" s="354" t="str">
        <f aca="false">IF(OR(N($N20)=0,N($AA20)=0),"",ROUND(N($N20)/(1+N($AA20))*N($AA20),2))</f>
        <v/>
      </c>
      <c r="AC20" s="352"/>
      <c r="AD20" s="352"/>
      <c r="AE20" s="270" t="str">
        <f aca="false">IF($AM20="","",IF($AM20=1,IF($AN20&gt;=1,"一次性·已到收款期","一次性·未到期"),$AD20&amp;" 第"&amp;$AN20&amp;"/"&amp;$AM20&amp;"期"))</f>
        <v>一次性·已到收款期</v>
      </c>
      <c r="AF20" s="268" t="n">
        <f aca="false">IF(OR($AM20="",N($L20)=0),"",ROUND(N($J20)*$AN20/$AM20,2)+N($K20))</f>
        <v>3600</v>
      </c>
      <c r="AG20" s="268" t="n">
        <f aca="false">IF($AF20="","",MAX(0,ROUND($AF20-(N($P20)+N($Q20)+N($R20)),2)))</f>
        <v>3600</v>
      </c>
      <c r="AH20" s="268" t="n">
        <f aca="false">IF(OR(TRIM($B20&amp;$C20)="",NOT(ISNUMBER($D20))),"",SUMIFS($V$3:$V$1001,$AJ$3:$AJ$1001,$AJ20,$D$3:$D$1001,"&lt;"&amp;$D20))</f>
        <v>0</v>
      </c>
      <c r="AI20" s="268" t="n">
        <f aca="false">IF(TRIM($B20&amp;$C20)="","",SUMIFS($V$3:$V$1001,$AJ$3:$AJ$1001,$AJ20))</f>
        <v>3600</v>
      </c>
      <c r="AJ20" s="270" t="str">
        <f aca="false">IF(TRIM($B20&amp;$C20)="","",TRIM($B20)&amp;"｜"&amp;TRIM($C20))</f>
        <v>武汉欣中泰产业运营服务有限公司｜湖北省武汉市蔡甸区奓山街/丛林村双丰三路16号1#楼2#货</v>
      </c>
      <c r="AK20" s="268" t="n">
        <f aca="false">IF(TRIM($B20&amp;$C20)="","",MIN(N($N20),N($P20)))</f>
        <v>0</v>
      </c>
      <c r="AL20" s="271" t="n">
        <f aca="false">IF(ISNUMBER($D20),YEAR($D20),"")</f>
        <v>2025</v>
      </c>
      <c r="AM20" s="271" t="n">
        <f aca="false">IF(OR(TRIM($B20&amp;$C20)="",NOT(ISNUMBER($D20)),NOT(ISNUMBER($E20))),"",IF($E20&lt;$D20,"",IF(IF($AD20="半年付",2,IF($AD20="季度付",4,IF($AD20="月付",12,IF($AD20="半月付",24,1))))=1,1,MAX(1,ROUND(($E20-$D20+1)/365*IF($AD20="半年付",2,IF($AD20="季度付",4,IF($AD20="月付",12,IF($AD20="半月付",24,1)))),0)))))</f>
        <v>1</v>
      </c>
      <c r="AN20" s="271" t="n">
        <f aca="true">IF($AM20="","",MIN($AM20,MAX(0,INT((TODAY()-付款宽限天数-$D20)/(($E20-$D20+1)/$AM20))+1)))</f>
        <v>1</v>
      </c>
    </row>
    <row r="21" customFormat="false" ht="28.35" hidden="false" customHeight="false" outlineLevel="0" collapsed="false">
      <c r="A21" s="366" t="s">
        <v>1677</v>
      </c>
      <c r="B21" s="358" t="s">
        <v>1359</v>
      </c>
      <c r="C21" s="359" t="s">
        <v>1684</v>
      </c>
      <c r="D21" s="340" t="n">
        <v>46139</v>
      </c>
      <c r="E21" s="341" t="n">
        <v>46503</v>
      </c>
      <c r="F21" s="342" t="str">
        <f aca="true">IF(TRIM($B21&amp;$C21)="","",IF(OR(ISNUMBER(SEARCH("未",$A21)),ISNUMBER(SEARCH("送出",$A21)),AND(TRIM($A21)="",NOT(ISNUMBER($D21)),N($G21)=0)),"【合同未回】","")&amp;IF(NOT(ISNUMBER($E21)),IF(OR(ISNUMBER(SEARCH("未",$A21)),ISNUMBER(SEARCH("送出",$A21)),AND(TRIM($A21)="",NOT(ISNUMBER($D21)),N($G21)=0)),"","【未填合同期】"),IF($E21&lt;TODAY(),"【已到期】",IF($E21-TODAY()&lt;=提醒天数,"【即将到期，剩余"&amp;($E21-TODAY())&amp;"天】","【正常】")))&amp;IF(OR($AC21="安装免保",$AC21="技术免保",$AC21="质保期内"),"【"&amp;$AC21&amp;"】",""))</f>
        <v>【正常】</v>
      </c>
      <c r="G21" s="360" t="n">
        <v>3600</v>
      </c>
      <c r="H21" s="311" t="n">
        <v>2</v>
      </c>
      <c r="I21" s="311" t="n">
        <v>1</v>
      </c>
      <c r="J21" s="267" t="n">
        <f aca="false">IF(OR(N($G21)=0,N($H21)=0),"",ROUND(N($G21)*N($H21)*IF(N($I21)=0,1,N($I21)),2))</f>
        <v>7200</v>
      </c>
      <c r="K21" s="361"/>
      <c r="L21" s="362" t="n">
        <f aca="false">IF(TRIM($B21&amp;$C21)="","",IF(AND(N($J21)=0,N($K21)=0),"",ROUND(N($J21)+N($K21),2)))</f>
        <v>7200</v>
      </c>
      <c r="M21" s="363"/>
      <c r="N21" s="364"/>
      <c r="O21" s="365"/>
      <c r="P21" s="364"/>
      <c r="Q21" s="364"/>
      <c r="R21" s="364"/>
      <c r="S21" s="268" t="str">
        <f aca="false">IF(TRIM($B21&amp;$C21)="","",IF(N($N21)=0,"",MAX(0,MIN(N($N21)-N($P21),N($V21)))))</f>
        <v/>
      </c>
      <c r="T21" s="268" t="str">
        <f aca="false">IF(TRIM($B21&amp;$C21)="","",IF(N($P21)&lt;=N($N21),"",N($P21)-N($N21)))</f>
        <v/>
      </c>
      <c r="U21" s="268" t="n">
        <f aca="false">IF(OR(TRIM($B21&amp;$C21)="",$V21=""),"",MAX(0,N($V21))-N($S21))</f>
        <v>7200</v>
      </c>
      <c r="V21" s="268" t="n">
        <f aca="false">IF(TRIM($B21&amp;$C21)="","",IF(AND(N($L21)=0,N($P21)+N($Q21)+N($R21)=0),"",ROUND(N($L21)-N($P21)-N($Q21)-N($R21),2)))</f>
        <v>7200</v>
      </c>
      <c r="W21" s="269" t="str">
        <f aca="false">IF(TRIM($B21&amp;$C21)="","",IF(N($L21)=0,IF((N($P21)+N($Q21)+N($R21))=0,"—未填单价","未填单价，已收 "&amp;TEXT((N($P21)+N($Q21)+N($R21)),"#,##0.00")),IF(N($V21)&gt;0.005,"欠 "&amp;TEXT(N($V21),"#,##0.00")&amp;IF(N($S21)&gt;0,"（开票未到账 "&amp;TEXT(N($S21),"#,##0.00")&amp;"）","")&amp;IF(N($U21)&gt;0,"（未开票 "&amp;TEXT(N($U21),"#,##0.00")&amp;"）",""),IF(N($V21)&lt;-0.005,"多收 "&amp;TEXT(-N($V21),"#,##0.00"),"✔ 已结清")))&amp;IF(N($T21)&gt;0,"｜到账未开票 "&amp;TEXT(N($T21),"#,##0.00")&amp;"，待补票","")&amp;IF(N($Q21)&gt;0,"｜收现 "&amp;TEXT(N($Q21),"#,##0.00"),"")&amp;IF(N($R21)&gt;0,"｜收款不开票 "&amp;TEXT(N($R21),"#,##0.00"),""))</f>
        <v>欠 7,200.00（未开票 7,200.00）</v>
      </c>
      <c r="X21" s="352"/>
      <c r="Y21" s="319" t="s">
        <v>1669</v>
      </c>
      <c r="Z21" s="264"/>
      <c r="AA21" s="353" t="n">
        <v>0.06</v>
      </c>
      <c r="AB21" s="354" t="str">
        <f aca="false">IF(OR(N($N21)=0,N($AA21)=0),"",ROUND(N($N21)/(1+N($AA21))*N($AA21),2))</f>
        <v/>
      </c>
      <c r="AC21" s="352"/>
      <c r="AD21" s="352"/>
      <c r="AE21" s="270" t="str">
        <f aca="false">IF($AM21="","",IF($AM21=1,IF($AN21&gt;=1,"一次性·已到收款期","一次性·未到期"),$AD21&amp;" 第"&amp;$AN21&amp;"/"&amp;$AM21&amp;"期"))</f>
        <v>一次性·已到收款期</v>
      </c>
      <c r="AF21" s="268" t="n">
        <f aca="false">IF(OR($AM21="",N($L21)=0),"",ROUND(N($J21)*$AN21/$AM21,2)+N($K21))</f>
        <v>7200</v>
      </c>
      <c r="AG21" s="268" t="n">
        <f aca="false">IF($AF21="","",MAX(0,ROUND($AF21-(N($P21)+N($Q21)+N($R21)),2)))</f>
        <v>7200</v>
      </c>
      <c r="AH21" s="268" t="n">
        <f aca="false">IF(OR(TRIM($B21&amp;$C21)="",NOT(ISNUMBER($D21))),"",SUMIFS($V$3:$V$1001,$AJ$3:$AJ$1001,$AJ21,$D$3:$D$1001,"&lt;"&amp;$D21))</f>
        <v>0</v>
      </c>
      <c r="AI21" s="268" t="n">
        <f aca="false">IF(TRIM($B21&amp;$C21)="","",SUMIFS($V$3:$V$1001,$AJ$3:$AJ$1001,$AJ21))</f>
        <v>7200</v>
      </c>
      <c r="AJ21" s="270" t="str">
        <f aca="false">IF(TRIM($B21&amp;$C21)="","",TRIM($B21)&amp;"｜"&amp;TRIM($C21))</f>
        <v>武汉市锦闻居餐饮管理有限公司｜江岸区景福苑小区1栋101室锦闻居餐厅</v>
      </c>
      <c r="AK21" s="268" t="n">
        <f aca="false">IF(TRIM($B21&amp;$C21)="","",MIN(N($N21),N($P21)))</f>
        <v>0</v>
      </c>
      <c r="AL21" s="271" t="n">
        <f aca="false">IF(ISNUMBER($D21),YEAR($D21),"")</f>
        <v>2026</v>
      </c>
      <c r="AM21" s="271" t="n">
        <f aca="false">IF(OR(TRIM($B21&amp;$C21)="",NOT(ISNUMBER($D21)),NOT(ISNUMBER($E21))),"",IF($E21&lt;$D21,"",IF(IF($AD21="半年付",2,IF($AD21="季度付",4,IF($AD21="月付",12,IF($AD21="半月付",24,1))))=1,1,MAX(1,ROUND(($E21-$D21+1)/365*IF($AD21="半年付",2,IF($AD21="季度付",4,IF($AD21="月付",12,IF($AD21="半月付",24,1)))),0)))))</f>
        <v>1</v>
      </c>
      <c r="AN21" s="271" t="n">
        <f aca="true">IF($AM21="","",MIN($AM21,MAX(0,INT((TODAY()-付款宽限天数-$D21)/(($E21-$D21+1)/$AM21))+1)))</f>
        <v>1</v>
      </c>
    </row>
    <row r="22" customFormat="false" ht="18" hidden="false" customHeight="false" outlineLevel="0" collapsed="false">
      <c r="A22" s="339" t="s">
        <v>1665</v>
      </c>
      <c r="B22" s="358" t="s">
        <v>1685</v>
      </c>
      <c r="C22" s="359" t="s">
        <v>1366</v>
      </c>
      <c r="D22" s="340" t="n">
        <v>46266</v>
      </c>
      <c r="E22" s="341" t="n">
        <v>46630</v>
      </c>
      <c r="F22" s="342" t="str">
        <f aca="true">IF(TRIM($B22&amp;$C22)="","",IF(OR(ISNUMBER(SEARCH("未",$A22)),ISNUMBER(SEARCH("送出",$A22)),AND(TRIM($A22)="",NOT(ISNUMBER($D22)),N($G22)=0)),"【合同未回】","")&amp;IF(NOT(ISNUMBER($E22)),IF(OR(ISNUMBER(SEARCH("未",$A22)),ISNUMBER(SEARCH("送出",$A22)),AND(TRIM($A22)="",NOT(ISNUMBER($D22)),N($G22)=0)),"","【未填合同期】"),IF($E22&lt;TODAY(),"【已到期】",IF($E22-TODAY()&lt;=提醒天数,"【即将到期，剩余"&amp;($E22-TODAY())&amp;"天】","【正常】")))&amp;IF(OR($AC22="安装免保",$AC22="技术免保",$AC22="质保期内"),"【"&amp;$AC22&amp;"】",""))</f>
        <v>【正常】</v>
      </c>
      <c r="G22" s="360" t="n">
        <v>3950</v>
      </c>
      <c r="H22" s="311" t="n">
        <v>1</v>
      </c>
      <c r="I22" s="311" t="n">
        <v>1</v>
      </c>
      <c r="J22" s="267" t="n">
        <f aca="false">IF(OR(N($G22)=0,N($H22)=0),"",ROUND(N($G22)*N($H22)*IF(N($I22)=0,1,N($I22)),2))</f>
        <v>3950</v>
      </c>
      <c r="K22" s="361" t="n">
        <v>-600</v>
      </c>
      <c r="L22" s="362" t="n">
        <f aca="false">IF(TRIM($B22&amp;$C22)="","",IF(AND(N($J22)=0,N($K22)=0),"",ROUND(N($J22)+N($K22),2)))</f>
        <v>3350</v>
      </c>
      <c r="M22" s="363" t="n">
        <v>46253</v>
      </c>
      <c r="N22" s="364" t="n">
        <v>3350</v>
      </c>
      <c r="O22" s="365" t="n">
        <v>46253</v>
      </c>
      <c r="P22" s="364" t="n">
        <v>3350</v>
      </c>
      <c r="Q22" s="364"/>
      <c r="R22" s="364"/>
      <c r="S22" s="268" t="n">
        <f aca="false">IF(TRIM($B22&amp;$C22)="","",IF(N($N22)=0,"",MAX(0,MIN(N($N22)-N($P22),N($V22)))))</f>
        <v>0</v>
      </c>
      <c r="T22" s="268" t="str">
        <f aca="false">IF(TRIM($B22&amp;$C22)="","",IF(N($P22)&lt;=N($N22),"",N($P22)-N($N22)))</f>
        <v/>
      </c>
      <c r="U22" s="268" t="n">
        <f aca="false">IF(OR(TRIM($B22&amp;$C22)="",$V22=""),"",MAX(0,N($V22))-N($S22))</f>
        <v>0</v>
      </c>
      <c r="V22" s="268" t="n">
        <f aca="false">IF(TRIM($B22&amp;$C22)="","",IF(AND(N($L22)=0,N($P22)+N($Q22)+N($R22)=0),"",ROUND(N($L22)-N($P22)-N($Q22)-N($R22),2)))</f>
        <v>0</v>
      </c>
      <c r="W22" s="269" t="str">
        <f aca="false">IF(TRIM($B22&amp;$C22)="","",IF(N($L22)=0,IF((N($P22)+N($Q22)+N($R22))=0,"—未填单价","未填单价，已收 "&amp;TEXT((N($P22)+N($Q22)+N($R22)),"#,##0.00")),IF(N($V22)&gt;0.005,"欠 "&amp;TEXT(N($V22),"#,##0.00")&amp;IF(N($S22)&gt;0,"（开票未到账 "&amp;TEXT(N($S22),"#,##0.00")&amp;"）","")&amp;IF(N($U22)&gt;0,"（未开票 "&amp;TEXT(N($U22),"#,##0.00")&amp;"）",""),IF(N($V22)&lt;-0.005,"多收 "&amp;TEXT(-N($V22),"#,##0.00"),"✔ 已结清")))&amp;IF(N($T22)&gt;0,"｜到账未开票 "&amp;TEXT(N($T22),"#,##0.00")&amp;"，待补票","")&amp;IF(N($Q22)&gt;0,"｜收现 "&amp;TEXT(N($Q22),"#,##0.00"),"")&amp;IF(N($R22)&gt;0,"｜收款不开票 "&amp;TEXT(N($R22),"#,##0.00"),""))</f>
        <v>✔ 已结清</v>
      </c>
      <c r="X22" s="352"/>
      <c r="Y22" s="264"/>
      <c r="Z22" s="264"/>
      <c r="AA22" s="353" t="n">
        <v>0.06</v>
      </c>
      <c r="AB22" s="354" t="n">
        <f aca="false">IF(OR(N($N22)=0,N($AA22)=0),"",ROUND(N($N22)/(1+N($AA22))*N($AA22),2))</f>
        <v>189.62</v>
      </c>
      <c r="AC22" s="352"/>
      <c r="AD22" s="352"/>
      <c r="AE22" s="270" t="str">
        <f aca="false">IF($AM22="","",IF($AM22=1,IF($AN22&gt;=1,"一次性·已到收款期","一次性·未到期"),$AD22&amp;" 第"&amp;$AN22&amp;"/"&amp;$AM22&amp;"期"))</f>
        <v>一次性·已到收款期</v>
      </c>
      <c r="AF22" s="268" t="n">
        <f aca="false">IF(OR($AM22="",N($L22)=0),"",ROUND(N($J22)*$AN22/$AM22,2)+N($K22))</f>
        <v>3350</v>
      </c>
      <c r="AG22" s="268" t="n">
        <f aca="false">IF($AF22="","",MAX(0,ROUND($AF22-(N($P22)+N($Q22)+N($R22)),2)))</f>
        <v>0</v>
      </c>
      <c r="AH22" s="268" t="n">
        <f aca="false">IF(OR(TRIM($B22&amp;$C22)="",NOT(ISNUMBER($D22))),"",SUMIFS($V$3:$V$1001,$AJ$3:$AJ$1001,$AJ22,$D$3:$D$1001,"&lt;"&amp;$D22))</f>
        <v>0</v>
      </c>
      <c r="AI22" s="268" t="n">
        <f aca="false">IF(TRIM($B22&amp;$C22)="","",SUMIFS($V$3:$V$1001,$AJ$3:$AJ$1001,$AJ22))</f>
        <v>0</v>
      </c>
      <c r="AJ22" s="270" t="str">
        <f aca="false">IF(TRIM($B22&amp;$C22)="","",TRIM($B22)&amp;"｜"&amp;TRIM($C22))</f>
        <v>武汉艺轩酒店管理有限公司｜武汉艺轩酒店</v>
      </c>
      <c r="AK22" s="268" t="n">
        <f aca="false">IF(TRIM($B22&amp;$C22)="","",MIN(N($N22),N($P22)))</f>
        <v>3350</v>
      </c>
      <c r="AL22" s="271" t="n">
        <f aca="false">IF(ISNUMBER($D22),YEAR($D22),"")</f>
        <v>2026</v>
      </c>
      <c r="AM22" s="271" t="n">
        <f aca="false">IF(OR(TRIM($B22&amp;$C22)="",NOT(ISNUMBER($D22)),NOT(ISNUMBER($E22))),"",IF($E22&lt;$D22,"",IF(IF($AD22="半年付",2,IF($AD22="季度付",4,IF($AD22="月付",12,IF($AD22="半月付",24,1))))=1,1,MAX(1,ROUND(($E22-$D22+1)/365*IF($AD22="半年付",2,IF($AD22="季度付",4,IF($AD22="月付",12,IF($AD22="半月付",24,1)))),0)))))</f>
        <v>1</v>
      </c>
      <c r="AN22" s="271" t="n">
        <f aca="true">IF($AM22="","",MIN($AM22,MAX(0,INT((TODAY()-付款宽限天数-$D22)/(($E22-$D22+1)/$AM22))+1)))</f>
        <v>1</v>
      </c>
    </row>
    <row r="23" customFormat="false" ht="18" hidden="false" customHeight="false" outlineLevel="0" collapsed="false">
      <c r="A23" s="366" t="s">
        <v>1677</v>
      </c>
      <c r="B23" s="358" t="s">
        <v>1369</v>
      </c>
      <c r="C23" s="359" t="s">
        <v>1686</v>
      </c>
      <c r="D23" s="319"/>
      <c r="E23" s="319"/>
      <c r="F23" s="359" t="str">
        <f aca="true">IF(TRIM($B23&amp;$C23)="","",IF(OR(ISNUMBER(SEARCH("未",$A23)),ISNUMBER(SEARCH("送出",$A23)),AND(TRIM($A23)="",NOT(ISNUMBER($D23)),N($G23)=0)),"【合同未回】","")&amp;IF(NOT(ISNUMBER($E23)),IF(OR(ISNUMBER(SEARCH("未",$A23)),ISNUMBER(SEARCH("送出",$A23)),AND(TRIM($A23)="",NOT(ISNUMBER($D23)),N($G23)=0)),"","【未填合同期】"),IF($E23&lt;TODAY(),"【已到期】",IF($E23-TODAY()&lt;=提醒天数,"【即将到期，剩余"&amp;($E23-TODAY())&amp;"天】","【正常】")))&amp;IF(OR($AC23="安装免保",$AC23="技术免保",$AC23="质保期内"),"【"&amp;$AC23&amp;"】",""))</f>
        <v>【未填合同期】</v>
      </c>
      <c r="G23" s="360" t="n">
        <v>3600</v>
      </c>
      <c r="H23" s="311" t="n">
        <v>1</v>
      </c>
      <c r="I23" s="311" t="n">
        <v>1</v>
      </c>
      <c r="J23" s="267" t="n">
        <f aca="false">IF(OR(N($G23)=0,N($H23)=0),"",ROUND(N($G23)*N($H23)*IF(N($I23)=0,1,N($I23)),2))</f>
        <v>3600</v>
      </c>
      <c r="K23" s="361" t="n">
        <f aca="false">250+330</f>
        <v>580</v>
      </c>
      <c r="L23" s="362" t="n">
        <f aca="false">IF(TRIM($B23&amp;$C23)="","",IF(AND(N($J23)=0,N($K23)=0),"",ROUND(N($J23)+N($K23),2)))</f>
        <v>4180</v>
      </c>
      <c r="M23" s="363" t="n">
        <v>46253</v>
      </c>
      <c r="N23" s="364" t="n">
        <v>4180</v>
      </c>
      <c r="O23" s="365"/>
      <c r="P23" s="364"/>
      <c r="Q23" s="364"/>
      <c r="R23" s="364"/>
      <c r="S23" s="268" t="n">
        <f aca="false">IF(TRIM($B23&amp;$C23)="","",IF(N($N23)=0,"",MAX(0,MIN(N($N23)-N($P23),N($V23)))))</f>
        <v>4180</v>
      </c>
      <c r="T23" s="268" t="str">
        <f aca="false">IF(TRIM($B23&amp;$C23)="","",IF(N($P23)&lt;=N($N23),"",N($P23)-N($N23)))</f>
        <v/>
      </c>
      <c r="U23" s="268" t="n">
        <f aca="false">IF(OR(TRIM($B23&amp;$C23)="",$V23=""),"",MAX(0,N($V23))-N($S23))</f>
        <v>0</v>
      </c>
      <c r="V23" s="268" t="n">
        <f aca="false">IF(TRIM($B23&amp;$C23)="","",IF(AND(N($L23)=0,N($P23)+N($Q23)+N($R23)=0),"",ROUND(N($L23)-N($P23)-N($Q23)-N($R23),2)))</f>
        <v>4180</v>
      </c>
      <c r="W23" s="269" t="str">
        <f aca="false">IF(TRIM($B23&amp;$C23)="","",IF(N($L23)=0,IF((N($P23)+N($Q23)+N($R23))=0,"—未填单价","未填单价，已收 "&amp;TEXT((N($P23)+N($Q23)+N($R23)),"#,##0.00")),IF(N($V23)&gt;0.005,"欠 "&amp;TEXT(N($V23),"#,##0.00")&amp;IF(N($S23)&gt;0,"（开票未到账 "&amp;TEXT(N($S23),"#,##0.00")&amp;"）","")&amp;IF(N($U23)&gt;0,"（未开票 "&amp;TEXT(N($U23),"#,##0.00")&amp;"）",""),IF(N($V23)&lt;-0.005,"多收 "&amp;TEXT(-N($V23),"#,##0.00"),"✔ 已结清")))&amp;IF(N($T23)&gt;0,"｜到账未开票 "&amp;TEXT(N($T23),"#,##0.00")&amp;"，待补票","")&amp;IF(N($Q23)&gt;0,"｜收现 "&amp;TEXT(N($Q23),"#,##0.00"),"")&amp;IF(N($R23)&gt;0,"｜收款不开票 "&amp;TEXT(N($R23),"#,##0.00"),""))</f>
        <v>欠 4,180.00（开票未到账 4,180.00）</v>
      </c>
      <c r="X23" s="359"/>
      <c r="Y23" s="264"/>
      <c r="Z23" s="264"/>
      <c r="AA23" s="353" t="n">
        <v>0.06</v>
      </c>
      <c r="AB23" s="354" t="n">
        <f aca="false">IF(OR(N($N23)=0,N($AA23)=0),"",ROUND(N($N23)/(1+N($AA23))*N($AA23),2))</f>
        <v>236.6</v>
      </c>
      <c r="AC23" s="368"/>
      <c r="AD23" s="368"/>
      <c r="AE23" s="270" t="str">
        <f aca="false">IF($AM23="","",IF($AM23=1,IF($AN23&gt;=1,"一次性·已到收款期","一次性·未到期"),$AD23&amp;" 第"&amp;$AN23&amp;"/"&amp;$AM23&amp;"期"))</f>
        <v/>
      </c>
      <c r="AF23" s="268" t="str">
        <f aca="false">IF(OR($AM23="",N($L23)=0),"",ROUND(N($J23)*$AN23/$AM23,2)+N($K23))</f>
        <v/>
      </c>
      <c r="AG23" s="268" t="str">
        <f aca="false">IF($AF23="","",MAX(0,ROUND($AF23-(N($P23)+N($Q23)+N($R23)),2)))</f>
        <v/>
      </c>
      <c r="AH23" s="268" t="str">
        <f aca="false">IF(OR(TRIM($B23&amp;$C23)="",NOT(ISNUMBER($D23))),"",SUMIFS($V$3:$V$1001,$AJ$3:$AJ$1001,$AJ23,$D$3:$D$1001,"&lt;"&amp;$D23))</f>
        <v/>
      </c>
      <c r="AI23" s="268" t="n">
        <f aca="false">IF(TRIM($B23&amp;$C23)="","",SUMIFS($V$3:$V$1001,$AJ$3:$AJ$1001,$AJ23))</f>
        <v>4180</v>
      </c>
      <c r="AJ23" s="270" t="str">
        <f aca="false">IF(TRIM($B23&amp;$C23)="","",TRIM($B23)&amp;"｜"&amp;TRIM($C23))</f>
        <v>武汉江夏惠明优益佳口腔门诊有限公司｜优益佳口腔门诊/维保未转中海联</v>
      </c>
      <c r="AK23" s="268" t="n">
        <f aca="false">IF(TRIM($B23&amp;$C23)="","",MIN(N($N23),N($P23)))</f>
        <v>0</v>
      </c>
      <c r="AL23" s="271" t="str">
        <f aca="false">IF(ISNUMBER($D23),YEAR($D23),"")</f>
        <v/>
      </c>
      <c r="AM23" s="271" t="str">
        <f aca="false">IF(OR(TRIM($B23&amp;$C23)="",NOT(ISNUMBER($D23)),NOT(ISNUMBER($E23))),"",IF($E23&lt;$D23,"",IF(IF($AD23="半年付",2,IF($AD23="季度付",4,IF($AD23="月付",12,IF($AD23="半月付",24,1))))=1,1,MAX(1,ROUND(($E23-$D23+1)/365*IF($AD23="半年付",2,IF($AD23="季度付",4,IF($AD23="月付",12,IF($AD23="半月付",24,1)))),0)))))</f>
        <v/>
      </c>
      <c r="AN23" s="271" t="str">
        <f aca="true">IF($AM23="","",MIN($AM23,MAX(0,INT((TODAY()-付款宽限天数-$D23)/(($E23-$D23+1)/$AM23))+1)))</f>
        <v/>
      </c>
    </row>
    <row r="24" customFormat="false" ht="30" hidden="false" customHeight="true" outlineLevel="0" collapsed="false">
      <c r="A24" s="366" t="s">
        <v>1687</v>
      </c>
      <c r="B24" s="358" t="s">
        <v>1371</v>
      </c>
      <c r="C24" s="359" t="s">
        <v>1688</v>
      </c>
      <c r="D24" s="319"/>
      <c r="E24" s="319"/>
      <c r="F24" s="359" t="str">
        <f aca="true">IF(TRIM($B24&amp;$C24)="","",IF(OR(ISNUMBER(SEARCH("未",$A24)),ISNUMBER(SEARCH("送出",$A24)),AND(TRIM($A24)="",NOT(ISNUMBER($D24)),N($G24)=0)),"【合同未回】","")&amp;IF(NOT(ISNUMBER($E24)),IF(OR(ISNUMBER(SEARCH("未",$A24)),ISNUMBER(SEARCH("送出",$A24)),AND(TRIM($A24)="",NOT(ISNUMBER($D24)),N($G24)=0)),"","【未填合同期】"),IF($E24&lt;TODAY(),"【已到期】",IF($E24-TODAY()&lt;=提醒天数,"【即将到期，剩余"&amp;($E24-TODAY())&amp;"天】","【正常】")))&amp;IF(OR($AC24="安装免保",$AC24="技术免保",$AC24="质保期内"),"【"&amp;$AC24&amp;"】",""))</f>
        <v>【合同未回】</v>
      </c>
      <c r="G24" s="360"/>
      <c r="H24" s="311" t="n">
        <v>1</v>
      </c>
      <c r="I24" s="311"/>
      <c r="J24" s="267" t="str">
        <f aca="false">IF(OR(N($G24)=0,N($H24)=0),"",ROUND(N($G24)*N($H24)*IF(N($I24)=0,1,N($I24)),2))</f>
        <v/>
      </c>
      <c r="K24" s="361"/>
      <c r="L24" s="362" t="str">
        <f aca="false">IF(TRIM($B24&amp;$C24)="","",IF(AND(N($J24)=0,N($K24)=0),"",ROUND(N($J24)+N($K24),2)))</f>
        <v/>
      </c>
      <c r="M24" s="363"/>
      <c r="N24" s="364"/>
      <c r="O24" s="365"/>
      <c r="P24" s="364"/>
      <c r="Q24" s="364"/>
      <c r="R24" s="364"/>
      <c r="S24" s="268" t="str">
        <f aca="false">IF(TRIM($B24&amp;$C24)="","",IF(N($N24)=0,"",MAX(0,MIN(N($N24)-N($P24),N($V24)))))</f>
        <v/>
      </c>
      <c r="T24" s="268" t="str">
        <f aca="false">IF(TRIM($B24&amp;$C24)="","",IF(N($P24)&lt;=N($N24),"",N($P24)-N($N24)))</f>
        <v/>
      </c>
      <c r="U24" s="268" t="str">
        <f aca="false">IF(OR(TRIM($B24&amp;$C24)="",$V24=""),"",MAX(0,N($V24))-N($S24))</f>
        <v/>
      </c>
      <c r="V24" s="268" t="str">
        <f aca="false">IF(TRIM($B24&amp;$C24)="","",IF(AND(N($L24)=0,N($P24)+N($Q24)+N($R24)=0),"",ROUND(N($L24)-N($P24)-N($Q24)-N($R24),2)))</f>
        <v/>
      </c>
      <c r="W24" s="269" t="str">
        <f aca="false">IF(TRIM($B24&amp;$C24)="","",IF(N($L24)=0,IF((N($P24)+N($Q24)+N($R24))=0,"—未填单价","未填单价，已收 "&amp;TEXT((N($P24)+N($Q24)+N($R24)),"#,##0.00")),IF(N($V24)&gt;0.005,"欠 "&amp;TEXT(N($V24),"#,##0.00")&amp;IF(N($S24)&gt;0,"（开票未到账 "&amp;TEXT(N($S24),"#,##0.00")&amp;"）","")&amp;IF(N($U24)&gt;0,"（未开票 "&amp;TEXT(N($U24),"#,##0.00")&amp;"）",""),IF(N($V24)&lt;-0.005,"多收 "&amp;TEXT(-N($V24),"#,##0.00"),"✔ 已结清")))&amp;IF(N($T24)&gt;0,"｜到账未开票 "&amp;TEXT(N($T24),"#,##0.00")&amp;"，待补票","")&amp;IF(N($Q24)&gt;0,"｜收现 "&amp;TEXT(N($Q24),"#,##0.00"),"")&amp;IF(N($R24)&gt;0,"｜收款不开票 "&amp;TEXT(N($R24),"#,##0.00"),""))</f>
        <v>—未填单价</v>
      </c>
      <c r="X24" s="359"/>
      <c r="Y24" s="264"/>
      <c r="Z24" s="264"/>
      <c r="AA24" s="353" t="n">
        <v>0.06</v>
      </c>
      <c r="AB24" s="354" t="str">
        <f aca="false">IF(OR(N($N24)=0,N($AA24)=0),"",ROUND(N($N24)/(1+N($AA24))*N($AA24),2))</f>
        <v/>
      </c>
      <c r="AC24" s="368"/>
      <c r="AD24" s="368"/>
      <c r="AE24" s="270" t="str">
        <f aca="false">IF($AM24="","",IF($AM24=1,IF($AN24&gt;=1,"一次性·已到收款期","一次性·未到期"),$AD24&amp;" 第"&amp;$AN24&amp;"/"&amp;$AM24&amp;"期"))</f>
        <v/>
      </c>
      <c r="AF24" s="268" t="str">
        <f aca="false">IF(OR($AM24="",N($L24)=0),"",ROUND(N($J24)*$AN24/$AM24,2)+N($K24))</f>
        <v/>
      </c>
      <c r="AG24" s="268" t="str">
        <f aca="false">IF($AF24="","",MAX(0,ROUND($AF24-(N($P24)+N($Q24)+N($R24)),2)))</f>
        <v/>
      </c>
      <c r="AH24" s="268" t="str">
        <f aca="false">IF(OR(TRIM($B24&amp;$C24)="",NOT(ISNUMBER($D24))),"",SUMIFS($V$3:$V$1001,$AJ$3:$AJ$1001,$AJ24,$D$3:$D$1001,"&lt;"&amp;$D24))</f>
        <v/>
      </c>
      <c r="AI24" s="268" t="n">
        <f aca="false">IF(TRIM($B24&amp;$C24)="","",SUMIFS($V$3:$V$1001,$AJ$3:$AJ$1001,$AJ24))</f>
        <v>0</v>
      </c>
      <c r="AJ24" s="205" t="str">
        <f aca="false">IF(TRIM($B24&amp;$C24)="","",TRIM($B24)&amp;"｜"&amp;TRIM($C24))</f>
        <v>武汉可冰酒店管理有限公司｜湖北省武汉市江岸区花桥街/黄孝河路燮昌花园
特1号-1-14层1室1#客（汉庭酒店）</v>
      </c>
      <c r="AK24" s="268" t="n">
        <f aca="false">IF(TRIM($B24&amp;$C24)="","",MIN(N($N24),N($P24)))</f>
        <v>0</v>
      </c>
      <c r="AL24" s="271" t="str">
        <f aca="false">IF(ISNUMBER($D24),YEAR($D24),"")</f>
        <v/>
      </c>
      <c r="AM24" s="271" t="str">
        <f aca="false">IF(OR(TRIM($B24&amp;$C24)="",NOT(ISNUMBER($D24)),NOT(ISNUMBER($E24))),"",IF($E24&lt;$D24,"",IF(IF($AD24="半年付",2,IF($AD24="季度付",4,IF($AD24="月付",12,IF($AD24="半月付",24,1))))=1,1,MAX(1,ROUND(($E24-$D24+1)/365*IF($AD24="半年付",2,IF($AD24="季度付",4,IF($AD24="月付",12,IF($AD24="半月付",24,1)))),0)))))</f>
        <v/>
      </c>
      <c r="AN24" s="271" t="str">
        <f aca="true">IF($AM24="","",MIN($AM24,MAX(0,INT((TODAY()-付款宽限天数-$D24)/(($E24-$D24+1)/$AM24))+1)))</f>
        <v/>
      </c>
    </row>
    <row r="25" customFormat="false" ht="18" hidden="false" customHeight="false" outlineLevel="0" collapsed="false">
      <c r="A25" s="366" t="s">
        <v>1687</v>
      </c>
      <c r="B25" s="319" t="s">
        <v>1376</v>
      </c>
      <c r="C25" s="319" t="s">
        <v>1689</v>
      </c>
      <c r="D25" s="319"/>
      <c r="E25" s="319"/>
      <c r="F25" s="359" t="str">
        <f aca="true">IF(TRIM($B25&amp;$C25)="","",IF(OR(ISNUMBER(SEARCH("未",$A25)),ISNUMBER(SEARCH("送出",$A25)),AND(TRIM($A25)="",NOT(ISNUMBER($D25)),N($G25)=0)),"【合同未回】","")&amp;IF(NOT(ISNUMBER($E25)),IF(OR(ISNUMBER(SEARCH("未",$A25)),ISNUMBER(SEARCH("送出",$A25)),AND(TRIM($A25)="",NOT(ISNUMBER($D25)),N($G25)=0)),"","【未填合同期】"),IF($E25&lt;TODAY(),"【已到期】",IF($E25-TODAY()&lt;=提醒天数,"【即将到期，剩余"&amp;($E25-TODAY())&amp;"天】","【正常】")))&amp;IF(OR($AC25="安装免保",$AC25="技术免保",$AC25="质保期内"),"【"&amp;$AC25&amp;"】",""))</f>
        <v>【合同未回】</v>
      </c>
      <c r="G25" s="360"/>
      <c r="H25" s="311" t="n">
        <v>1</v>
      </c>
      <c r="I25" s="311"/>
      <c r="J25" s="267" t="str">
        <f aca="false">IF(OR(N($G25)=0,N($H25)=0),"",ROUND(N($G25)*N($H25)*IF(N($I25)=0,1,N($I25)),2))</f>
        <v/>
      </c>
      <c r="K25" s="361"/>
      <c r="L25" s="362" t="str">
        <f aca="false">IF(TRIM($B25&amp;$C25)="","",IF(AND(N($J25)=0,N($K25)=0),"",ROUND(N($J25)+N($K25),2)))</f>
        <v/>
      </c>
      <c r="M25" s="363"/>
      <c r="N25" s="364"/>
      <c r="O25" s="365"/>
      <c r="P25" s="364"/>
      <c r="Q25" s="364"/>
      <c r="R25" s="364"/>
      <c r="S25" s="268" t="str">
        <f aca="false">IF(TRIM($B25&amp;$C25)="","",IF(N($N25)=0,"",MAX(0,MIN(N($N25)-N($P25),N($V25)))))</f>
        <v/>
      </c>
      <c r="T25" s="268" t="str">
        <f aca="false">IF(TRIM($B25&amp;$C25)="","",IF(N($P25)&lt;=N($N25),"",N($P25)-N($N25)))</f>
        <v/>
      </c>
      <c r="U25" s="268" t="str">
        <f aca="false">IF(OR(TRIM($B25&amp;$C25)="",$V25=""),"",MAX(0,N($V25))-N($S25))</f>
        <v/>
      </c>
      <c r="V25" s="268" t="str">
        <f aca="false">IF(TRIM($B25&amp;$C25)="","",IF(AND(N($L25)=0,N($P25)+N($Q25)+N($R25)=0),"",ROUND(N($L25)-N($P25)-N($Q25)-N($R25),2)))</f>
        <v/>
      </c>
      <c r="W25" s="269" t="str">
        <f aca="false">IF(TRIM($B25&amp;$C25)="","",IF(N($L25)=0,IF((N($P25)+N($Q25)+N($R25))=0,"—未填单价","未填单价，已收 "&amp;TEXT((N($P25)+N($Q25)+N($R25)),"#,##0.00")),IF(N($V25)&gt;0.005,"欠 "&amp;TEXT(N($V25),"#,##0.00")&amp;IF(N($S25)&gt;0,"（开票未到账 "&amp;TEXT(N($S25),"#,##0.00")&amp;"）","")&amp;IF(N($U25)&gt;0,"（未开票 "&amp;TEXT(N($U25),"#,##0.00")&amp;"）",""),IF(N($V25)&lt;-0.005,"多收 "&amp;TEXT(-N($V25),"#,##0.00"),"✔ 已结清")))&amp;IF(N($T25)&gt;0,"｜到账未开票 "&amp;TEXT(N($T25),"#,##0.00")&amp;"，待补票","")&amp;IF(N($Q25)&gt;0,"｜收现 "&amp;TEXT(N($Q25),"#,##0.00"),"")&amp;IF(N($R25)&gt;0,"｜收款不开票 "&amp;TEXT(N($R25),"#,##0.00"),""))</f>
        <v>—未填单价</v>
      </c>
      <c r="X25" s="359"/>
      <c r="Y25" s="264"/>
      <c r="Z25" s="264"/>
      <c r="AA25" s="353" t="n">
        <v>0.06</v>
      </c>
      <c r="AB25" s="354" t="str">
        <f aca="false">IF(OR(N($N25)=0,N($AA25)=0),"",ROUND(N($N25)/(1+N($AA25))*N($AA25),2))</f>
        <v/>
      </c>
      <c r="AC25" s="368"/>
      <c r="AD25" s="368"/>
      <c r="AE25" s="205" t="str">
        <f aca="false">IF($AM25="","",IF($AM25=1,IF($AN25&gt;=1,"一次性·已到收款期","一次性·未到期"),$AD25&amp;" 第"&amp;$AN25&amp;"/"&amp;$AM25&amp;"期"))</f>
        <v/>
      </c>
      <c r="AF25" s="268" t="str">
        <f aca="false">IF(OR($AM25="",N($L25)=0),"",ROUND(N($J25)*$AN25/$AM25,2)+N($K25))</f>
        <v/>
      </c>
      <c r="AG25" s="268" t="str">
        <f aca="false">IF($AF25="","",MAX(0,ROUND($AF25-(N($P25)+N($Q25)+N($R25)),2)))</f>
        <v/>
      </c>
      <c r="AH25" s="268" t="str">
        <f aca="false">IF(OR(TRIM($B25&amp;$C25)="",NOT(ISNUMBER($D25))),"",SUMIFS($V$3:$V$1001,$AJ$3:$AJ$1001,$AJ25,$D$3:$D$1001,"&lt;"&amp;$D25))</f>
        <v/>
      </c>
      <c r="AI25" s="268" t="n">
        <f aca="false">IF(TRIM($B25&amp;$C25)="","",SUMIFS($V$3:$V$1001,$AJ$3:$AJ$1001,$AJ25))</f>
        <v>0</v>
      </c>
      <c r="AJ25" s="205" t="str">
        <f aca="false">IF(TRIM($B25&amp;$C25)="","",TRIM($B25)&amp;"｜"&amp;TRIM($C25))</f>
        <v>武汉昱峡工贸有限公司｜湖北省武汉市蔡甸区//办公室1#客</v>
      </c>
      <c r="AK25" s="268" t="n">
        <f aca="false">IF(TRIM($B25&amp;$C25)="","",MIN(N($N25),N($P25)))</f>
        <v>0</v>
      </c>
      <c r="AL25" s="271" t="str">
        <f aca="false">IF(ISNUMBER($D25),YEAR($D25),"")</f>
        <v/>
      </c>
      <c r="AM25" s="271" t="str">
        <f aca="false">IF(OR(TRIM($B25&amp;$C25)="",NOT(ISNUMBER($D25)),NOT(ISNUMBER($E25))),"",IF($E25&lt;$D25,"",IF(IF($AD25="半年付",2,IF($AD25="季度付",4,IF($AD25="月付",12,IF($AD25="半月付",24,1))))=1,1,MAX(1,ROUND(($E25-$D25+1)/365*IF($AD25="半年付",2,IF($AD25="季度付",4,IF($AD25="月付",12,IF($AD25="半月付",24,1)))),0)))))</f>
        <v/>
      </c>
      <c r="AN25" s="271" t="str">
        <f aca="true">IF($AM25="","",MIN($AM25,MAX(0,INT((TODAY()-付款宽限天数-$D25)/(($E25-$D25+1)/$AM25))+1)))</f>
        <v/>
      </c>
    </row>
    <row r="26" customFormat="false" ht="18" hidden="false" customHeight="false" outlineLevel="0" collapsed="false">
      <c r="A26" s="366" t="s">
        <v>1687</v>
      </c>
      <c r="B26" s="319" t="s">
        <v>1382</v>
      </c>
      <c r="C26" s="319" t="s">
        <v>1690</v>
      </c>
      <c r="D26" s="319"/>
      <c r="E26" s="319"/>
      <c r="F26" s="359" t="str">
        <f aca="true">IF(TRIM($B26&amp;$C26)="","",IF(OR(ISNUMBER(SEARCH("未",$A26)),ISNUMBER(SEARCH("送出",$A26)),AND(TRIM($A26)="",NOT(ISNUMBER($D26)),N($G26)=0)),"【合同未回】","")&amp;IF(NOT(ISNUMBER($E26)),IF(OR(ISNUMBER(SEARCH("未",$A26)),ISNUMBER(SEARCH("送出",$A26)),AND(TRIM($A26)="",NOT(ISNUMBER($D26)),N($G26)=0)),"","【未填合同期】"),IF($E26&lt;TODAY(),"【已到期】",IF($E26-TODAY()&lt;=提醒天数,"【即将到期，剩余"&amp;($E26-TODAY())&amp;"天】","【正常】")))&amp;IF(OR($AC26="安装免保",$AC26="技术免保",$AC26="质保期内"),"【"&amp;$AC26&amp;"】",""))</f>
        <v>【合同未回】</v>
      </c>
      <c r="G26" s="360"/>
      <c r="H26" s="311" t="n">
        <v>1</v>
      </c>
      <c r="I26" s="311"/>
      <c r="J26" s="267" t="str">
        <f aca="false">IF(OR(N($G26)=0,N($H26)=0),"",ROUND(N($G26)*N($H26)*IF(N($I26)=0,1,N($I26)),2))</f>
        <v/>
      </c>
      <c r="K26" s="361"/>
      <c r="L26" s="362" t="str">
        <f aca="false">IF(TRIM($B26&amp;$C26)="","",IF(AND(N($J26)=0,N($K26)=0),"",ROUND(N($J26)+N($K26),2)))</f>
        <v/>
      </c>
      <c r="M26" s="363"/>
      <c r="N26" s="364"/>
      <c r="O26" s="365"/>
      <c r="P26" s="364"/>
      <c r="Q26" s="364"/>
      <c r="R26" s="364"/>
      <c r="S26" s="268" t="str">
        <f aca="false">IF(TRIM($B26&amp;$C26)="","",IF(N($N26)=0,"",MAX(0,MIN(N($N26)-N($P26),N($V26)))))</f>
        <v/>
      </c>
      <c r="T26" s="268" t="str">
        <f aca="false">IF(TRIM($B26&amp;$C26)="","",IF(N($P26)&lt;=N($N26),"",N($P26)-N($N26)))</f>
        <v/>
      </c>
      <c r="U26" s="268" t="str">
        <f aca="false">IF(OR(TRIM($B26&amp;$C26)="",$V26=""),"",MAX(0,N($V26))-N($S26))</f>
        <v/>
      </c>
      <c r="V26" s="268" t="str">
        <f aca="false">IF(TRIM($B26&amp;$C26)="","",IF(AND(N($L26)=0,N($P26)+N($Q26)+N($R26)=0),"",ROUND(N($L26)-N($P26)-N($Q26)-N($R26),2)))</f>
        <v/>
      </c>
      <c r="W26" s="269" t="str">
        <f aca="false">IF(TRIM($B26&amp;$C26)="","",IF(N($L26)=0,IF((N($P26)+N($Q26)+N($R26))=0,"—未填单价","未填单价，已收 "&amp;TEXT((N($P26)+N($Q26)+N($R26)),"#,##0.00")),IF(N($V26)&gt;0.005,"欠 "&amp;TEXT(N($V26),"#,##0.00")&amp;IF(N($S26)&gt;0,"（开票未到账 "&amp;TEXT(N($S26),"#,##0.00")&amp;"）","")&amp;IF(N($U26)&gt;0,"（未开票 "&amp;TEXT(N($U26),"#,##0.00")&amp;"）",""),IF(N($V26)&lt;-0.005,"多收 "&amp;TEXT(-N($V26),"#,##0.00"),"✔ 已结清")))&amp;IF(N($T26)&gt;0,"｜到账未开票 "&amp;TEXT(N($T26),"#,##0.00")&amp;"，待补票","")&amp;IF(N($Q26)&gt;0,"｜收现 "&amp;TEXT(N($Q26),"#,##0.00"),"")&amp;IF(N($R26)&gt;0,"｜收款不开票 "&amp;TEXT(N($R26),"#,##0.00"),""))</f>
        <v>—未填单价</v>
      </c>
      <c r="X26" s="359"/>
      <c r="Y26" s="264"/>
      <c r="Z26" s="264"/>
      <c r="AA26" s="353" t="n">
        <v>0.06</v>
      </c>
      <c r="AB26" s="354" t="str">
        <f aca="false">IF(OR(N($N26)=0,N($AA26)=0),"",ROUND(N($N26)/(1+N($AA26))*N($AA26),2))</f>
        <v/>
      </c>
      <c r="AC26" s="368"/>
      <c r="AD26" s="368"/>
      <c r="AE26" s="205" t="str">
        <f aca="false">IF($AM26="","",IF($AM26=1,IF($AN26&gt;=1,"一次性·已到收款期","一次性·未到期"),$AD26&amp;" 第"&amp;$AN26&amp;"/"&amp;$AM26&amp;"期"))</f>
        <v/>
      </c>
      <c r="AF26" s="268" t="str">
        <f aca="false">IF(OR($AM26="",N($L26)=0),"",ROUND(N($J26)*$AN26/$AM26,2)+N($K26))</f>
        <v/>
      </c>
      <c r="AG26" s="268" t="str">
        <f aca="false">IF($AF26="","",MAX(0,ROUND($AF26-(N($P26)+N($Q26)+N($R26)),2)))</f>
        <v/>
      </c>
      <c r="AH26" s="268" t="str">
        <f aca="false">IF(OR(TRIM($B26&amp;$C26)="",NOT(ISNUMBER($D26))),"",SUMIFS($V$3:$V$1001,$AJ$3:$AJ$1001,$AJ26,$D$3:$D$1001,"&lt;"&amp;$D26))</f>
        <v/>
      </c>
      <c r="AI26" s="268" t="n">
        <f aca="false">IF(TRIM($B26&amp;$C26)="","",SUMIFS($V$3:$V$1001,$AJ$3:$AJ$1001,$AJ26))</f>
        <v>0</v>
      </c>
      <c r="AJ26" s="205" t="str">
        <f aca="false">IF(TRIM($B26&amp;$C26)="","",TRIM($B26)&amp;"｜"&amp;TRIM($C26))</f>
        <v>武汉奥诚商贸有限责任公司｜湖北省武汉市汉阳区龙阳街/酒店内1#客</v>
      </c>
      <c r="AK26" s="268" t="n">
        <f aca="false">IF(TRIM($B26&amp;$C26)="","",MIN(N($N26),N($P26)))</f>
        <v>0</v>
      </c>
      <c r="AL26" s="271" t="str">
        <f aca="false">IF(ISNUMBER($D26),YEAR($D26),"")</f>
        <v/>
      </c>
      <c r="AM26" s="271" t="str">
        <f aca="false">IF(OR(TRIM($B26&amp;$C26)="",NOT(ISNUMBER($D26)),NOT(ISNUMBER($E26))),"",IF($E26&lt;$D26,"",IF(IF($AD26="半年付",2,IF($AD26="季度付",4,IF($AD26="月付",12,IF($AD26="半月付",24,1))))=1,1,MAX(1,ROUND(($E26-$D26+1)/365*IF($AD26="半年付",2,IF($AD26="季度付",4,IF($AD26="月付",12,IF($AD26="半月付",24,1)))),0)))))</f>
        <v/>
      </c>
      <c r="AN26" s="271" t="str">
        <f aca="true">IF($AM26="","",MIN($AM26,MAX(0,INT((TODAY()-付款宽限天数-$D26)/(($E26-$D26+1)/$AM26))+1)))</f>
        <v/>
      </c>
    </row>
    <row r="27" customFormat="false" ht="18" hidden="false" customHeight="false" outlineLevel="0" collapsed="false">
      <c r="A27" s="366" t="s">
        <v>1687</v>
      </c>
      <c r="B27" s="319" t="s">
        <v>1386</v>
      </c>
      <c r="C27" s="319" t="s">
        <v>1691</v>
      </c>
      <c r="D27" s="319"/>
      <c r="E27" s="319"/>
      <c r="F27" s="359" t="str">
        <f aca="true">IF(TRIM($B27&amp;$C27)="","",IF(OR(ISNUMBER(SEARCH("未",$A27)),ISNUMBER(SEARCH("送出",$A27)),AND(TRIM($A27)="",NOT(ISNUMBER($D27)),N($G27)=0)),"【合同未回】","")&amp;IF(NOT(ISNUMBER($E27)),IF(OR(ISNUMBER(SEARCH("未",$A27)),ISNUMBER(SEARCH("送出",$A27)),AND(TRIM($A27)="",NOT(ISNUMBER($D27)),N($G27)=0)),"","【未填合同期】"),IF($E27&lt;TODAY(),"【已到期】",IF($E27-TODAY()&lt;=提醒天数,"【即将到期，剩余"&amp;($E27-TODAY())&amp;"天】","【正常】")))&amp;IF(OR($AC27="安装免保",$AC27="技术免保",$AC27="质保期内"),"【"&amp;$AC27&amp;"】",""))</f>
        <v>【合同未回】</v>
      </c>
      <c r="G27" s="360"/>
      <c r="H27" s="311" t="n">
        <v>1</v>
      </c>
      <c r="I27" s="311"/>
      <c r="J27" s="267" t="str">
        <f aca="false">IF(OR(N($G27)=0,N($H27)=0),"",ROUND(N($G27)*N($H27)*IF(N($I27)=0,1,N($I27)),2))</f>
        <v/>
      </c>
      <c r="K27" s="361"/>
      <c r="L27" s="362" t="str">
        <f aca="false">IF(TRIM($B27&amp;$C27)="","",IF(AND(N($J27)=0,N($K27)=0),"",ROUND(N($J27)+N($K27),2)))</f>
        <v/>
      </c>
      <c r="M27" s="363"/>
      <c r="N27" s="364"/>
      <c r="O27" s="365"/>
      <c r="P27" s="364"/>
      <c r="Q27" s="364"/>
      <c r="R27" s="364"/>
      <c r="S27" s="268" t="str">
        <f aca="false">IF(TRIM($B27&amp;$C27)="","",IF(N($N27)=0,"",MAX(0,MIN(N($N27)-N($P27),N($V27)))))</f>
        <v/>
      </c>
      <c r="T27" s="268" t="str">
        <f aca="false">IF(TRIM($B27&amp;$C27)="","",IF(N($P27)&lt;=N($N27),"",N($P27)-N($N27)))</f>
        <v/>
      </c>
      <c r="U27" s="268" t="str">
        <f aca="false">IF(OR(TRIM($B27&amp;$C27)="",$V27=""),"",MAX(0,N($V27))-N($S27))</f>
        <v/>
      </c>
      <c r="V27" s="268" t="str">
        <f aca="false">IF(TRIM($B27&amp;$C27)="","",IF(AND(N($L27)=0,N($P27)+N($Q27)+N($R27)=0),"",ROUND(N($L27)-N($P27)-N($Q27)-N($R27),2)))</f>
        <v/>
      </c>
      <c r="W27" s="269" t="str">
        <f aca="false">IF(TRIM($B27&amp;$C27)="","",IF(N($L27)=0,IF((N($P27)+N($Q27)+N($R27))=0,"—未填单价","未填单价，已收 "&amp;TEXT((N($P27)+N($Q27)+N($R27)),"#,##0.00")),IF(N($V27)&gt;0.005,"欠 "&amp;TEXT(N($V27),"#,##0.00")&amp;IF(N($S27)&gt;0,"（开票未到账 "&amp;TEXT(N($S27),"#,##0.00")&amp;"）","")&amp;IF(N($U27)&gt;0,"（未开票 "&amp;TEXT(N($U27),"#,##0.00")&amp;"）",""),IF(N($V27)&lt;-0.005,"多收 "&amp;TEXT(-N($V27),"#,##0.00"),"✔ 已结清")))&amp;IF(N($T27)&gt;0,"｜到账未开票 "&amp;TEXT(N($T27),"#,##0.00")&amp;"，待补票","")&amp;IF(N($Q27)&gt;0,"｜收现 "&amp;TEXT(N($Q27),"#,##0.00"),"")&amp;IF(N($R27)&gt;0,"｜收款不开票 "&amp;TEXT(N($R27),"#,##0.00"),""))</f>
        <v>—未填单价</v>
      </c>
      <c r="X27" s="359"/>
      <c r="Y27" s="264"/>
      <c r="Z27" s="264"/>
      <c r="AA27" s="353" t="n">
        <v>0.06</v>
      </c>
      <c r="AB27" s="354" t="str">
        <f aca="false">IF(OR(N($N27)=0,N($AA27)=0),"",ROUND(N($N27)/(1+N($AA27))*N($AA27),2))</f>
        <v/>
      </c>
      <c r="AC27" s="368"/>
      <c r="AD27" s="368"/>
      <c r="AE27" s="205" t="str">
        <f aca="false">IF($AM27="","",IF($AM27=1,IF($AN27&gt;=1,"一次性·已到收款期","一次性·未到期"),$AD27&amp;" 第"&amp;$AN27&amp;"/"&amp;$AM27&amp;"期"))</f>
        <v/>
      </c>
      <c r="AF27" s="268" t="str">
        <f aca="false">IF(OR($AM27="",N($L27)=0),"",ROUND(N($J27)*$AN27/$AM27,2)+N($K27))</f>
        <v/>
      </c>
      <c r="AG27" s="268" t="str">
        <f aca="false">IF($AF27="","",MAX(0,ROUND($AF27-(N($P27)+N($Q27)+N($R27)),2)))</f>
        <v/>
      </c>
      <c r="AH27" s="268" t="str">
        <f aca="false">IF(OR(TRIM($B27&amp;$C27)="",NOT(ISNUMBER($D27))),"",SUMIFS($V$3:$V$1001,$AJ$3:$AJ$1001,$AJ27,$D$3:$D$1001,"&lt;"&amp;$D27))</f>
        <v/>
      </c>
      <c r="AI27" s="268" t="n">
        <f aca="false">IF(TRIM($B27&amp;$C27)="","",SUMIFS($V$3:$V$1001,$AJ$3:$AJ$1001,$AJ27))</f>
        <v>0</v>
      </c>
      <c r="AJ27" s="205" t="str">
        <f aca="false">IF(TRIM($B27&amp;$C27)="","",TRIM($B27)&amp;"｜"&amp;TRIM($C27))</f>
        <v>武汉建工项目投资管理有限公司｜湖北省武汉市经开区（沌口）/武汉建工科技中心L12#客</v>
      </c>
      <c r="AK27" s="268" t="n">
        <f aca="false">IF(TRIM($B27&amp;$C27)="","",MIN(N($N27),N($P27)))</f>
        <v>0</v>
      </c>
      <c r="AL27" s="271" t="str">
        <f aca="false">IF(ISNUMBER($D27),YEAR($D27),"")</f>
        <v/>
      </c>
      <c r="AM27" s="271" t="str">
        <f aca="false">IF(OR(TRIM($B27&amp;$C27)="",NOT(ISNUMBER($D27)),NOT(ISNUMBER($E27))),"",IF($E27&lt;$D27,"",IF(IF($AD27="半年付",2,IF($AD27="季度付",4,IF($AD27="月付",12,IF($AD27="半月付",24,1))))=1,1,MAX(1,ROUND(($E27-$D27+1)/365*IF($AD27="半年付",2,IF($AD27="季度付",4,IF($AD27="月付",12,IF($AD27="半月付",24,1)))),0)))))</f>
        <v/>
      </c>
      <c r="AN27" s="271" t="str">
        <f aca="true">IF($AM27="","",MIN($AM27,MAX(0,INT((TODAY()-付款宽限天数-$D27)/(($E27-$D27+1)/$AM27))+1)))</f>
        <v/>
      </c>
    </row>
    <row r="28" customFormat="false" ht="18" hidden="false" customHeight="false" outlineLevel="0" collapsed="false">
      <c r="A28" s="366" t="s">
        <v>1687</v>
      </c>
      <c r="B28" s="319" t="s">
        <v>1386</v>
      </c>
      <c r="C28" s="319" t="s">
        <v>1692</v>
      </c>
      <c r="D28" s="319"/>
      <c r="E28" s="319"/>
      <c r="F28" s="359" t="str">
        <f aca="true">IF(TRIM($B28&amp;$C28)="","",IF(OR(ISNUMBER(SEARCH("未",$A28)),ISNUMBER(SEARCH("送出",$A28)),AND(TRIM($A28)="",NOT(ISNUMBER($D28)),N($G28)=0)),"【合同未回】","")&amp;IF(NOT(ISNUMBER($E28)),IF(OR(ISNUMBER(SEARCH("未",$A28)),ISNUMBER(SEARCH("送出",$A28)),AND(TRIM($A28)="",NOT(ISNUMBER($D28)),N($G28)=0)),"","【未填合同期】"),IF($E28&lt;TODAY(),"【已到期】",IF($E28-TODAY()&lt;=提醒天数,"【即将到期，剩余"&amp;($E28-TODAY())&amp;"天】","【正常】")))&amp;IF(OR($AC28="安装免保",$AC28="技术免保",$AC28="质保期内"),"【"&amp;$AC28&amp;"】",""))</f>
        <v>【合同未回】</v>
      </c>
      <c r="G28" s="360"/>
      <c r="H28" s="311" t="n">
        <v>1</v>
      </c>
      <c r="I28" s="311"/>
      <c r="J28" s="267" t="str">
        <f aca="false">IF(OR(N($G28)=0,N($H28)=0),"",ROUND(N($G28)*N($H28)*IF(N($I28)=0,1,N($I28)),2))</f>
        <v/>
      </c>
      <c r="K28" s="361"/>
      <c r="L28" s="362" t="str">
        <f aca="false">IF(TRIM($B28&amp;$C28)="","",IF(AND(N($J28)=0,N($K28)=0),"",ROUND(N($J28)+N($K28),2)))</f>
        <v/>
      </c>
      <c r="M28" s="363"/>
      <c r="N28" s="364"/>
      <c r="O28" s="365"/>
      <c r="P28" s="364"/>
      <c r="Q28" s="364"/>
      <c r="R28" s="364"/>
      <c r="S28" s="268" t="str">
        <f aca="false">IF(TRIM($B28&amp;$C28)="","",IF(N($N28)=0,"",MAX(0,MIN(N($N28)-N($P28),N($V28)))))</f>
        <v/>
      </c>
      <c r="T28" s="268" t="str">
        <f aca="false">IF(TRIM($B28&amp;$C28)="","",IF(N($P28)&lt;=N($N28),"",N($P28)-N($N28)))</f>
        <v/>
      </c>
      <c r="U28" s="268" t="str">
        <f aca="false">IF(OR(TRIM($B28&amp;$C28)="",$V28=""),"",MAX(0,N($V28))-N($S28))</f>
        <v/>
      </c>
      <c r="V28" s="268" t="str">
        <f aca="false">IF(TRIM($B28&amp;$C28)="","",IF(AND(N($L28)=0,N($P28)+N($Q28)+N($R28)=0),"",ROUND(N($L28)-N($P28)-N($Q28)-N($R28),2)))</f>
        <v/>
      </c>
      <c r="W28" s="269" t="str">
        <f aca="false">IF(TRIM($B28&amp;$C28)="","",IF(N($L28)=0,IF((N($P28)+N($Q28)+N($R28))=0,"—未填单价","未填单价，已收 "&amp;TEXT((N($P28)+N($Q28)+N($R28)),"#,##0.00")),IF(N($V28)&gt;0.005,"欠 "&amp;TEXT(N($V28),"#,##0.00")&amp;IF(N($S28)&gt;0,"（开票未到账 "&amp;TEXT(N($S28),"#,##0.00")&amp;"）","")&amp;IF(N($U28)&gt;0,"（未开票 "&amp;TEXT(N($U28),"#,##0.00")&amp;"）",""),IF(N($V28)&lt;-0.005,"多收 "&amp;TEXT(-N($V28),"#,##0.00"),"✔ 已结清")))&amp;IF(N($T28)&gt;0,"｜到账未开票 "&amp;TEXT(N($T28),"#,##0.00")&amp;"，待补票","")&amp;IF(N($Q28)&gt;0,"｜收现 "&amp;TEXT(N($Q28),"#,##0.00"),"")&amp;IF(N($R28)&gt;0,"｜收款不开票 "&amp;TEXT(N($R28),"#,##0.00"),""))</f>
        <v>—未填单价</v>
      </c>
      <c r="X28" s="359"/>
      <c r="Y28" s="264"/>
      <c r="Z28" s="264"/>
      <c r="AA28" s="353" t="n">
        <v>0.06</v>
      </c>
      <c r="AB28" s="354" t="str">
        <f aca="false">IF(OR(N($N28)=0,N($AA28)=0),"",ROUND(N($N28)/(1+N($AA28))*N($AA28),2))</f>
        <v/>
      </c>
      <c r="AC28" s="368"/>
      <c r="AD28" s="368"/>
      <c r="AE28" s="205" t="str">
        <f aca="false">IF($AM28="","",IF($AM28=1,IF($AN28&gt;=1,"一次性·已到收款期","一次性·未到期"),$AD28&amp;" 第"&amp;$AN28&amp;"/"&amp;$AM28&amp;"期"))</f>
        <v/>
      </c>
      <c r="AF28" s="268" t="str">
        <f aca="false">IF(OR($AM28="",N($L28)=0),"",ROUND(N($J28)*$AN28/$AM28,2)+N($K28))</f>
        <v/>
      </c>
      <c r="AG28" s="268" t="str">
        <f aca="false">IF($AF28="","",MAX(0,ROUND($AF28-(N($P28)+N($Q28)+N($R28)),2)))</f>
        <v/>
      </c>
      <c r="AH28" s="268" t="str">
        <f aca="false">IF(OR(TRIM($B28&amp;$C28)="",NOT(ISNUMBER($D28))),"",SUMIFS($V$3:$V$1001,$AJ$3:$AJ$1001,$AJ28,$D$3:$D$1001,"&lt;"&amp;$D28))</f>
        <v/>
      </c>
      <c r="AI28" s="268" t="n">
        <f aca="false">IF(TRIM($B28&amp;$C28)="","",SUMIFS($V$3:$V$1001,$AJ$3:$AJ$1001,$AJ28))</f>
        <v>0</v>
      </c>
      <c r="AJ28" s="205" t="str">
        <f aca="false">IF(TRIM($B28&amp;$C28)="","",TRIM($B28)&amp;"｜"&amp;TRIM($C28))</f>
        <v>武汉建工项目投资管理有限公司｜湖北省武汉市经开区（沌口）/武汉建工科技中心L11#客</v>
      </c>
      <c r="AK28" s="268" t="n">
        <f aca="false">IF(TRIM($B28&amp;$C28)="","",MIN(N($N28),N($P28)))</f>
        <v>0</v>
      </c>
      <c r="AL28" s="271" t="str">
        <f aca="false">IF(ISNUMBER($D28),YEAR($D28),"")</f>
        <v/>
      </c>
      <c r="AM28" s="271" t="str">
        <f aca="false">IF(OR(TRIM($B28&amp;$C28)="",NOT(ISNUMBER($D28)),NOT(ISNUMBER($E28))),"",IF($E28&lt;$D28,"",IF(IF($AD28="半年付",2,IF($AD28="季度付",4,IF($AD28="月付",12,IF($AD28="半月付",24,1))))=1,1,MAX(1,ROUND(($E28-$D28+1)/365*IF($AD28="半年付",2,IF($AD28="季度付",4,IF($AD28="月付",12,IF($AD28="半月付",24,1)))),0)))))</f>
        <v/>
      </c>
      <c r="AN28" s="271" t="str">
        <f aca="true">IF($AM28="","",MIN($AM28,MAX(0,INT((TODAY()-付款宽限天数-$D28)/(($E28-$D28+1)/$AM28))+1)))</f>
        <v/>
      </c>
    </row>
    <row r="29" customFormat="false" ht="18" hidden="false" customHeight="false" outlineLevel="0" collapsed="false">
      <c r="A29" s="366" t="s">
        <v>1687</v>
      </c>
      <c r="B29" s="319" t="s">
        <v>1386</v>
      </c>
      <c r="C29" s="319" t="s">
        <v>1693</v>
      </c>
      <c r="D29" s="319"/>
      <c r="E29" s="319"/>
      <c r="F29" s="359" t="str">
        <f aca="true">IF(TRIM($B29&amp;$C29)="","",IF(OR(ISNUMBER(SEARCH("未",$A29)),ISNUMBER(SEARCH("送出",$A29)),AND(TRIM($A29)="",NOT(ISNUMBER($D29)),N($G29)=0)),"【合同未回】","")&amp;IF(NOT(ISNUMBER($E29)),IF(OR(ISNUMBER(SEARCH("未",$A29)),ISNUMBER(SEARCH("送出",$A29)),AND(TRIM($A29)="",NOT(ISNUMBER($D29)),N($G29)=0)),"","【未填合同期】"),IF($E29&lt;TODAY(),"【已到期】",IF($E29-TODAY()&lt;=提醒天数,"【即将到期，剩余"&amp;($E29-TODAY())&amp;"天】","【正常】")))&amp;IF(OR($AC29="安装免保",$AC29="技术免保",$AC29="质保期内"),"【"&amp;$AC29&amp;"】",""))</f>
        <v>【合同未回】</v>
      </c>
      <c r="G29" s="360"/>
      <c r="H29" s="311" t="n">
        <v>1</v>
      </c>
      <c r="I29" s="311"/>
      <c r="J29" s="267" t="str">
        <f aca="false">IF(OR(N($G29)=0,N($H29)=0),"",ROUND(N($G29)*N($H29)*IF(N($I29)=0,1,N($I29)),2))</f>
        <v/>
      </c>
      <c r="K29" s="361"/>
      <c r="L29" s="362" t="str">
        <f aca="false">IF(TRIM($B29&amp;$C29)="","",IF(AND(N($J29)=0,N($K29)=0),"",ROUND(N($J29)+N($K29),2)))</f>
        <v/>
      </c>
      <c r="M29" s="363"/>
      <c r="N29" s="364"/>
      <c r="O29" s="365"/>
      <c r="P29" s="364"/>
      <c r="Q29" s="364"/>
      <c r="R29" s="364"/>
      <c r="S29" s="268" t="str">
        <f aca="false">IF(TRIM($B29&amp;$C29)="","",IF(N($N29)=0,"",MAX(0,MIN(N($N29)-N($P29),N($V29)))))</f>
        <v/>
      </c>
      <c r="T29" s="268" t="str">
        <f aca="false">IF(TRIM($B29&amp;$C29)="","",IF(N($P29)&lt;=N($N29),"",N($P29)-N($N29)))</f>
        <v/>
      </c>
      <c r="U29" s="268" t="str">
        <f aca="false">IF(OR(TRIM($B29&amp;$C29)="",$V29=""),"",MAX(0,N($V29))-N($S29))</f>
        <v/>
      </c>
      <c r="V29" s="268" t="str">
        <f aca="false">IF(TRIM($B29&amp;$C29)="","",IF(AND(N($L29)=0,N($P29)+N($Q29)+N($R29)=0),"",ROUND(N($L29)-N($P29)-N($Q29)-N($R29),2)))</f>
        <v/>
      </c>
      <c r="W29" s="269" t="str">
        <f aca="false">IF(TRIM($B29&amp;$C29)="","",IF(N($L29)=0,IF((N($P29)+N($Q29)+N($R29))=0,"—未填单价","未填单价，已收 "&amp;TEXT((N($P29)+N($Q29)+N($R29)),"#,##0.00")),IF(N($V29)&gt;0.005,"欠 "&amp;TEXT(N($V29),"#,##0.00")&amp;IF(N($S29)&gt;0,"（开票未到账 "&amp;TEXT(N($S29),"#,##0.00")&amp;"）","")&amp;IF(N($U29)&gt;0,"（未开票 "&amp;TEXT(N($U29),"#,##0.00")&amp;"）",""),IF(N($V29)&lt;-0.005,"多收 "&amp;TEXT(-N($V29),"#,##0.00"),"✔ 已结清")))&amp;IF(N($T29)&gt;0,"｜到账未开票 "&amp;TEXT(N($T29),"#,##0.00")&amp;"，待补票","")&amp;IF(N($Q29)&gt;0,"｜收现 "&amp;TEXT(N($Q29),"#,##0.00"),"")&amp;IF(N($R29)&gt;0,"｜收款不开票 "&amp;TEXT(N($R29),"#,##0.00"),""))</f>
        <v>—未填单价</v>
      </c>
      <c r="X29" s="359"/>
      <c r="Y29" s="264"/>
      <c r="Z29" s="264"/>
      <c r="AA29" s="353" t="n">
        <v>0.06</v>
      </c>
      <c r="AB29" s="354" t="str">
        <f aca="false">IF(OR(N($N29)=0,N($AA29)=0),"",ROUND(N($N29)/(1+N($AA29))*N($AA29),2))</f>
        <v/>
      </c>
      <c r="AC29" s="368"/>
      <c r="AD29" s="368"/>
      <c r="AE29" s="205" t="str">
        <f aca="false">IF($AM29="","",IF($AM29=1,IF($AN29&gt;=1,"一次性·已到收款期","一次性·未到期"),$AD29&amp;" 第"&amp;$AN29&amp;"/"&amp;$AM29&amp;"期"))</f>
        <v/>
      </c>
      <c r="AF29" s="268" t="str">
        <f aca="false">IF(OR($AM29="",N($L29)=0),"",ROUND(N($J29)*$AN29/$AM29,2)+N($K29))</f>
        <v/>
      </c>
      <c r="AG29" s="268" t="str">
        <f aca="false">IF($AF29="","",MAX(0,ROUND($AF29-(N($P29)+N($Q29)+N($R29)),2)))</f>
        <v/>
      </c>
      <c r="AH29" s="268" t="str">
        <f aca="false">IF(OR(TRIM($B29&amp;$C29)="",NOT(ISNUMBER($D29))),"",SUMIFS($V$3:$V$1001,$AJ$3:$AJ$1001,$AJ29,$D$3:$D$1001,"&lt;"&amp;$D29))</f>
        <v/>
      </c>
      <c r="AI29" s="268" t="n">
        <f aca="false">IF(TRIM($B29&amp;$C29)="","",SUMIFS($V$3:$V$1001,$AJ$3:$AJ$1001,$AJ29))</f>
        <v>0</v>
      </c>
      <c r="AJ29" s="205" t="str">
        <f aca="false">IF(TRIM($B29&amp;$C29)="","",TRIM($B29)&amp;"｜"&amp;TRIM($C29))</f>
        <v>武汉建工项目投资管理有限公司｜湖北省武汉市经开区（沌口）/武汉建工科技中心L13#客</v>
      </c>
      <c r="AK29" s="268" t="n">
        <f aca="false">IF(TRIM($B29&amp;$C29)="","",MIN(N($N29),N($P29)))</f>
        <v>0</v>
      </c>
      <c r="AL29" s="271" t="str">
        <f aca="false">IF(ISNUMBER($D29),YEAR($D29),"")</f>
        <v/>
      </c>
      <c r="AM29" s="271" t="str">
        <f aca="false">IF(OR(TRIM($B29&amp;$C29)="",NOT(ISNUMBER($D29)),NOT(ISNUMBER($E29))),"",IF($E29&lt;$D29,"",IF(IF($AD29="半年付",2,IF($AD29="季度付",4,IF($AD29="月付",12,IF($AD29="半月付",24,1))))=1,1,MAX(1,ROUND(($E29-$D29+1)/365*IF($AD29="半年付",2,IF($AD29="季度付",4,IF($AD29="月付",12,IF($AD29="半月付",24,1)))),0)))))</f>
        <v/>
      </c>
      <c r="AN29" s="271" t="str">
        <f aca="true">IF($AM29="","",MIN($AM29,MAX(0,INT((TODAY()-付款宽限天数-$D29)/(($E29-$D29+1)/$AM29))+1)))</f>
        <v/>
      </c>
    </row>
    <row r="30" customFormat="false" ht="18" hidden="false" customHeight="false" outlineLevel="0" collapsed="false">
      <c r="A30" s="366" t="s">
        <v>1687</v>
      </c>
      <c r="B30" s="319" t="s">
        <v>1386</v>
      </c>
      <c r="C30" s="319" t="s">
        <v>1694</v>
      </c>
      <c r="D30" s="319"/>
      <c r="E30" s="319"/>
      <c r="F30" s="359" t="str">
        <f aca="true">IF(TRIM($B30&amp;$C30)="","",IF(OR(ISNUMBER(SEARCH("未",$A30)),ISNUMBER(SEARCH("送出",$A30)),AND(TRIM($A30)="",NOT(ISNUMBER($D30)),N($G30)=0)),"【合同未回】","")&amp;IF(NOT(ISNUMBER($E30)),IF(OR(ISNUMBER(SEARCH("未",$A30)),ISNUMBER(SEARCH("送出",$A30)),AND(TRIM($A30)="",NOT(ISNUMBER($D30)),N($G30)=0)),"","【未填合同期】"),IF($E30&lt;TODAY(),"【已到期】",IF($E30-TODAY()&lt;=提醒天数,"【即将到期，剩余"&amp;($E30-TODAY())&amp;"天】","【正常】")))&amp;IF(OR($AC30="安装免保",$AC30="技术免保",$AC30="质保期内"),"【"&amp;$AC30&amp;"】",""))</f>
        <v>【合同未回】</v>
      </c>
      <c r="G30" s="360"/>
      <c r="H30" s="311" t="n">
        <v>1</v>
      </c>
      <c r="I30" s="311"/>
      <c r="J30" s="267" t="str">
        <f aca="false">IF(OR(N($G30)=0,N($H30)=0),"",ROUND(N($G30)*N($H30)*IF(N($I30)=0,1,N($I30)),2))</f>
        <v/>
      </c>
      <c r="K30" s="361"/>
      <c r="L30" s="362" t="str">
        <f aca="false">IF(TRIM($B30&amp;$C30)="","",IF(AND(N($J30)=0,N($K30)=0),"",ROUND(N($J30)+N($K30),2)))</f>
        <v/>
      </c>
      <c r="M30" s="363"/>
      <c r="N30" s="364"/>
      <c r="O30" s="365"/>
      <c r="P30" s="364"/>
      <c r="Q30" s="364"/>
      <c r="R30" s="364"/>
      <c r="S30" s="268" t="str">
        <f aca="false">IF(TRIM($B30&amp;$C30)="","",IF(N($N30)=0,"",MAX(0,MIN(N($N30)-N($P30),N($V30)))))</f>
        <v/>
      </c>
      <c r="T30" s="268" t="str">
        <f aca="false">IF(TRIM($B30&amp;$C30)="","",IF(N($P30)&lt;=N($N30),"",N($P30)-N($N30)))</f>
        <v/>
      </c>
      <c r="U30" s="268" t="str">
        <f aca="false">IF(OR(TRIM($B30&amp;$C30)="",$V30=""),"",MAX(0,N($V30))-N($S30))</f>
        <v/>
      </c>
      <c r="V30" s="268" t="str">
        <f aca="false">IF(TRIM($B30&amp;$C30)="","",IF(AND(N($L30)=0,N($P30)+N($Q30)+N($R30)=0),"",ROUND(N($L30)-N($P30)-N($Q30)-N($R30),2)))</f>
        <v/>
      </c>
      <c r="W30" s="269" t="str">
        <f aca="false">IF(TRIM($B30&amp;$C30)="","",IF(N($L30)=0,IF((N($P30)+N($Q30)+N($R30))=0,"—未填单价","未填单价，已收 "&amp;TEXT((N($P30)+N($Q30)+N($R30)),"#,##0.00")),IF(N($V30)&gt;0.005,"欠 "&amp;TEXT(N($V30),"#,##0.00")&amp;IF(N($S30)&gt;0,"（开票未到账 "&amp;TEXT(N($S30),"#,##0.00")&amp;"）","")&amp;IF(N($U30)&gt;0,"（未开票 "&amp;TEXT(N($U30),"#,##0.00")&amp;"）",""),IF(N($V30)&lt;-0.005,"多收 "&amp;TEXT(-N($V30),"#,##0.00"),"✔ 已结清")))&amp;IF(N($T30)&gt;0,"｜到账未开票 "&amp;TEXT(N($T30),"#,##0.00")&amp;"，待补票","")&amp;IF(N($Q30)&gt;0,"｜收现 "&amp;TEXT(N($Q30),"#,##0.00"),"")&amp;IF(N($R30)&gt;0,"｜收款不开票 "&amp;TEXT(N($R30),"#,##0.00"),""))</f>
        <v>—未填单价</v>
      </c>
      <c r="X30" s="359"/>
      <c r="Y30" s="264"/>
      <c r="Z30" s="264"/>
      <c r="AA30" s="353" t="n">
        <v>0.06</v>
      </c>
      <c r="AB30" s="354" t="str">
        <f aca="false">IF(OR(N($N30)=0,N($AA30)=0),"",ROUND(N($N30)/(1+N($AA30))*N($AA30),2))</f>
        <v/>
      </c>
      <c r="AC30" s="368"/>
      <c r="AD30" s="368"/>
      <c r="AE30" s="205" t="str">
        <f aca="false">IF($AM30="","",IF($AM30=1,IF($AN30&gt;=1,"一次性·已到收款期","一次性·未到期"),$AD30&amp;" 第"&amp;$AN30&amp;"/"&amp;$AM30&amp;"期"))</f>
        <v/>
      </c>
      <c r="AF30" s="268" t="str">
        <f aca="false">IF(OR($AM30="",N($L30)=0),"",ROUND(N($J30)*$AN30/$AM30,2)+N($K30))</f>
        <v/>
      </c>
      <c r="AG30" s="268" t="str">
        <f aca="false">IF($AF30="","",MAX(0,ROUND($AF30-(N($P30)+N($Q30)+N($R30)),2)))</f>
        <v/>
      </c>
      <c r="AH30" s="268" t="str">
        <f aca="false">IF(OR(TRIM($B30&amp;$C30)="",NOT(ISNUMBER($D30))),"",SUMIFS($V$3:$V$1001,$AJ$3:$AJ$1001,$AJ30,$D$3:$D$1001,"&lt;"&amp;$D30))</f>
        <v/>
      </c>
      <c r="AI30" s="268" t="n">
        <f aca="false">IF(TRIM($B30&amp;$C30)="","",SUMIFS($V$3:$V$1001,$AJ$3:$AJ$1001,$AJ30))</f>
        <v>0</v>
      </c>
      <c r="AJ30" s="205" t="str">
        <f aca="false">IF(TRIM($B30&amp;$C30)="","",TRIM($B30)&amp;"｜"&amp;TRIM($C30))</f>
        <v>武汉建工项目投资管理有限公司｜湖北省武汉市经开区（沌口）/武汉建工科技中心L14#客</v>
      </c>
      <c r="AK30" s="268" t="n">
        <f aca="false">IF(TRIM($B30&amp;$C30)="","",MIN(N($N30),N($P30)))</f>
        <v>0</v>
      </c>
      <c r="AL30" s="271" t="str">
        <f aca="false">IF(ISNUMBER($D30),YEAR($D30),"")</f>
        <v/>
      </c>
      <c r="AM30" s="271" t="str">
        <f aca="false">IF(OR(TRIM($B30&amp;$C30)="",NOT(ISNUMBER($D30)),NOT(ISNUMBER($E30))),"",IF($E30&lt;$D30,"",IF(IF($AD30="半年付",2,IF($AD30="季度付",4,IF($AD30="月付",12,IF($AD30="半月付",24,1))))=1,1,MAX(1,ROUND(($E30-$D30+1)/365*IF($AD30="半年付",2,IF($AD30="季度付",4,IF($AD30="月付",12,IF($AD30="半月付",24,1)))),0)))))</f>
        <v/>
      </c>
      <c r="AN30" s="271" t="str">
        <f aca="true">IF($AM30="","",MIN($AM30,MAX(0,INT((TODAY()-付款宽限天数-$D30)/(($E30-$D30+1)/$AM30))+1)))</f>
        <v/>
      </c>
    </row>
    <row r="31" customFormat="false" ht="18" hidden="false" customHeight="false" outlineLevel="0" collapsed="false">
      <c r="A31" s="366" t="s">
        <v>1687</v>
      </c>
      <c r="B31" s="319" t="s">
        <v>1400</v>
      </c>
      <c r="C31" s="319" t="s">
        <v>1695</v>
      </c>
      <c r="D31" s="319"/>
      <c r="E31" s="319"/>
      <c r="F31" s="359" t="str">
        <f aca="true">IF(TRIM($B31&amp;$C31)="","",IF(OR(ISNUMBER(SEARCH("未",$A31)),ISNUMBER(SEARCH("送出",$A31)),AND(TRIM($A31)="",NOT(ISNUMBER($D31)),N($G31)=0)),"【合同未回】","")&amp;IF(NOT(ISNUMBER($E31)),IF(OR(ISNUMBER(SEARCH("未",$A31)),ISNUMBER(SEARCH("送出",$A31)),AND(TRIM($A31)="",NOT(ISNUMBER($D31)),N($G31)=0)),"","【未填合同期】"),IF($E31&lt;TODAY(),"【已到期】",IF($E31-TODAY()&lt;=提醒天数,"【即将到期，剩余"&amp;($E31-TODAY())&amp;"天】","【正常】")))&amp;IF(OR($AC31="安装免保",$AC31="技术免保",$AC31="质保期内"),"【"&amp;$AC31&amp;"】",""))</f>
        <v>【合同未回】</v>
      </c>
      <c r="G31" s="360"/>
      <c r="H31" s="311" t="n">
        <v>1</v>
      </c>
      <c r="I31" s="311"/>
      <c r="J31" s="267" t="str">
        <f aca="false">IF(OR(N($G31)=0,N($H31)=0),"",ROUND(N($G31)*N($H31)*IF(N($I31)=0,1,N($I31)),2))</f>
        <v/>
      </c>
      <c r="K31" s="361"/>
      <c r="L31" s="362" t="str">
        <f aca="false">IF(TRIM($B31&amp;$C31)="","",IF(AND(N($J31)=0,N($K31)=0),"",ROUND(N($J31)+N($K31),2)))</f>
        <v/>
      </c>
      <c r="M31" s="363"/>
      <c r="N31" s="364"/>
      <c r="O31" s="365"/>
      <c r="P31" s="364"/>
      <c r="Q31" s="364"/>
      <c r="R31" s="364"/>
      <c r="S31" s="268" t="str">
        <f aca="false">IF(TRIM($B31&amp;$C31)="","",IF(N($N31)=0,"",MAX(0,MIN(N($N31)-N($P31),N($V31)))))</f>
        <v/>
      </c>
      <c r="T31" s="268" t="str">
        <f aca="false">IF(TRIM($B31&amp;$C31)="","",IF(N($P31)&lt;=N($N31),"",N($P31)-N($N31)))</f>
        <v/>
      </c>
      <c r="U31" s="268" t="str">
        <f aca="false">IF(OR(TRIM($B31&amp;$C31)="",$V31=""),"",MAX(0,N($V31))-N($S31))</f>
        <v/>
      </c>
      <c r="V31" s="268" t="str">
        <f aca="false">IF(TRIM($B31&amp;$C31)="","",IF(AND(N($L31)=0,N($P31)+N($Q31)+N($R31)=0),"",ROUND(N($L31)-N($P31)-N($Q31)-N($R31),2)))</f>
        <v/>
      </c>
      <c r="W31" s="269" t="str">
        <f aca="false">IF(TRIM($B31&amp;$C31)="","",IF(N($L31)=0,IF((N($P31)+N($Q31)+N($R31))=0,"—未填单价","未填单价，已收 "&amp;TEXT((N($P31)+N($Q31)+N($R31)),"#,##0.00")),IF(N($V31)&gt;0.005,"欠 "&amp;TEXT(N($V31),"#,##0.00")&amp;IF(N($S31)&gt;0,"（开票未到账 "&amp;TEXT(N($S31),"#,##0.00")&amp;"）","")&amp;IF(N($U31)&gt;0,"（未开票 "&amp;TEXT(N($U31),"#,##0.00")&amp;"）",""),IF(N($V31)&lt;-0.005,"多收 "&amp;TEXT(-N($V31),"#,##0.00"),"✔ 已结清")))&amp;IF(N($T31)&gt;0,"｜到账未开票 "&amp;TEXT(N($T31),"#,##0.00")&amp;"，待补票","")&amp;IF(N($Q31)&gt;0,"｜收现 "&amp;TEXT(N($Q31),"#,##0.00"),"")&amp;IF(N($R31)&gt;0,"｜收款不开票 "&amp;TEXT(N($R31),"#,##0.00"),""))</f>
        <v>—未填单价</v>
      </c>
      <c r="X31" s="359"/>
      <c r="Y31" s="264"/>
      <c r="Z31" s="264"/>
      <c r="AA31" s="353" t="n">
        <v>0.06</v>
      </c>
      <c r="AB31" s="354" t="str">
        <f aca="false">IF(OR(N($N31)=0,N($AA31)=0),"",ROUND(N($N31)/(1+N($AA31))*N($AA31),2))</f>
        <v/>
      </c>
      <c r="AC31" s="368"/>
      <c r="AD31" s="368"/>
      <c r="AE31" s="205" t="str">
        <f aca="false">IF($AM31="","",IF($AM31=1,IF($AN31&gt;=1,"一次性·已到收款期","一次性·未到期"),$AD31&amp;" 第"&amp;$AN31&amp;"/"&amp;$AM31&amp;"期"))</f>
        <v/>
      </c>
      <c r="AF31" s="268" t="str">
        <f aca="false">IF(OR($AM31="",N($L31)=0),"",ROUND(N($J31)*$AN31/$AM31,2)+N($K31))</f>
        <v/>
      </c>
      <c r="AG31" s="268" t="str">
        <f aca="false">IF($AF31="","",MAX(0,ROUND($AF31-(N($P31)+N($Q31)+N($R31)),2)))</f>
        <v/>
      </c>
      <c r="AH31" s="268" t="str">
        <f aca="false">IF(OR(TRIM($B31&amp;$C31)="",NOT(ISNUMBER($D31))),"",SUMIFS($V$3:$V$1001,$AJ$3:$AJ$1001,$AJ31,$D$3:$D$1001,"&lt;"&amp;$D31))</f>
        <v/>
      </c>
      <c r="AI31" s="268" t="n">
        <f aca="false">IF(TRIM($B31&amp;$C31)="","",SUMIFS($V$3:$V$1001,$AJ$3:$AJ$1001,$AJ31))</f>
        <v>0</v>
      </c>
      <c r="AJ31" s="205" t="str">
        <f aca="false">IF(TRIM($B31&amp;$C31)="","",TRIM($B31)&amp;"｜"&amp;TRIM($C31))</f>
        <v>湖北云莲仙宿健康管理有限公司｜湖北省武汉市经开区（沌口）沌口街/室内1#客</v>
      </c>
      <c r="AK31" s="268" t="n">
        <f aca="false">IF(TRIM($B31&amp;$C31)="","",MIN(N($N31),N($P31)))</f>
        <v>0</v>
      </c>
      <c r="AL31" s="271" t="str">
        <f aca="false">IF(ISNUMBER($D31),YEAR($D31),"")</f>
        <v/>
      </c>
      <c r="AM31" s="271" t="str">
        <f aca="false">IF(OR(TRIM($B31&amp;$C31)="",NOT(ISNUMBER($D31)),NOT(ISNUMBER($E31))),"",IF($E31&lt;$D31,"",IF(IF($AD31="半年付",2,IF($AD31="季度付",4,IF($AD31="月付",12,IF($AD31="半月付",24,1))))=1,1,MAX(1,ROUND(($E31-$D31+1)/365*IF($AD31="半年付",2,IF($AD31="季度付",4,IF($AD31="月付",12,IF($AD31="半月付",24,1)))),0)))))</f>
        <v/>
      </c>
      <c r="AN31" s="271" t="str">
        <f aca="true">IF($AM31="","",MIN($AM31,MAX(0,INT((TODAY()-付款宽限天数-$D31)/(($E31-$D31+1)/$AM31))+1)))</f>
        <v/>
      </c>
    </row>
    <row r="32" customFormat="false" ht="18" hidden="false" customHeight="false" outlineLevel="0" collapsed="false">
      <c r="A32" s="366" t="s">
        <v>1687</v>
      </c>
      <c r="B32" s="319" t="s">
        <v>1404</v>
      </c>
      <c r="C32" s="319" t="s">
        <v>1696</v>
      </c>
      <c r="D32" s="319"/>
      <c r="E32" s="319"/>
      <c r="F32" s="359" t="str">
        <f aca="true">IF(TRIM($B32&amp;$C32)="","",IF(OR(ISNUMBER(SEARCH("未",$A32)),ISNUMBER(SEARCH("送出",$A32)),AND(TRIM($A32)="",NOT(ISNUMBER($D32)),N($G32)=0)),"【合同未回】","")&amp;IF(NOT(ISNUMBER($E32)),IF(OR(ISNUMBER(SEARCH("未",$A32)),ISNUMBER(SEARCH("送出",$A32)),AND(TRIM($A32)="",NOT(ISNUMBER($D32)),N($G32)=0)),"","【未填合同期】"),IF($E32&lt;TODAY(),"【已到期】",IF($E32-TODAY()&lt;=提醒天数,"【即将到期，剩余"&amp;($E32-TODAY())&amp;"天】","【正常】")))&amp;IF(OR($AC32="安装免保",$AC32="技术免保",$AC32="质保期内"),"【"&amp;$AC32&amp;"】",""))</f>
        <v>【合同未回】</v>
      </c>
      <c r="G32" s="360"/>
      <c r="H32" s="311" t="n">
        <v>1</v>
      </c>
      <c r="I32" s="311"/>
      <c r="J32" s="267" t="str">
        <f aca="false">IF(OR(N($G32)=0,N($H32)=0),"",ROUND(N($G32)*N($H32)*IF(N($I32)=0,1,N($I32)),2))</f>
        <v/>
      </c>
      <c r="K32" s="361"/>
      <c r="L32" s="362" t="str">
        <f aca="false">IF(TRIM($B32&amp;$C32)="","",IF(AND(N($J32)=0,N($K32)=0),"",ROUND(N($J32)+N($K32),2)))</f>
        <v/>
      </c>
      <c r="M32" s="363"/>
      <c r="N32" s="364"/>
      <c r="O32" s="365"/>
      <c r="P32" s="364"/>
      <c r="Q32" s="364"/>
      <c r="R32" s="364"/>
      <c r="S32" s="268" t="str">
        <f aca="false">IF(TRIM($B32&amp;$C32)="","",IF(N($N32)=0,"",MAX(0,MIN(N($N32)-N($P32),N($V32)))))</f>
        <v/>
      </c>
      <c r="T32" s="268" t="str">
        <f aca="false">IF(TRIM($B32&amp;$C32)="","",IF(N($P32)&lt;=N($N32),"",N($P32)-N($N32)))</f>
        <v/>
      </c>
      <c r="U32" s="268" t="str">
        <f aca="false">IF(OR(TRIM($B32&amp;$C32)="",$V32=""),"",MAX(0,N($V32))-N($S32))</f>
        <v/>
      </c>
      <c r="V32" s="268" t="str">
        <f aca="false">IF(TRIM($B32&amp;$C32)="","",IF(AND(N($L32)=0,N($P32)+N($Q32)+N($R32)=0),"",ROUND(N($L32)-N($P32)-N($Q32)-N($R32),2)))</f>
        <v/>
      </c>
      <c r="W32" s="269" t="str">
        <f aca="false">IF(TRIM($B32&amp;$C32)="","",IF(N($L32)=0,IF((N($P32)+N($Q32)+N($R32))=0,"—未填单价","未填单价，已收 "&amp;TEXT((N($P32)+N($Q32)+N($R32)),"#,##0.00")),IF(N($V32)&gt;0.005,"欠 "&amp;TEXT(N($V32),"#,##0.00")&amp;IF(N($S32)&gt;0,"（开票未到账 "&amp;TEXT(N($S32),"#,##0.00")&amp;"）","")&amp;IF(N($U32)&gt;0,"（未开票 "&amp;TEXT(N($U32),"#,##0.00")&amp;"）",""),IF(N($V32)&lt;-0.005,"多收 "&amp;TEXT(-N($V32),"#,##0.00"),"✔ 已结清")))&amp;IF(N($T32)&gt;0,"｜到账未开票 "&amp;TEXT(N($T32),"#,##0.00")&amp;"，待补票","")&amp;IF(N($Q32)&gt;0,"｜收现 "&amp;TEXT(N($Q32),"#,##0.00"),"")&amp;IF(N($R32)&gt;0,"｜收款不开票 "&amp;TEXT(N($R32),"#,##0.00"),""))</f>
        <v>—未填单价</v>
      </c>
      <c r="X32" s="359"/>
      <c r="Y32" s="264"/>
      <c r="Z32" s="264"/>
      <c r="AA32" s="353" t="n">
        <v>0.06</v>
      </c>
      <c r="AB32" s="354" t="str">
        <f aca="false">IF(OR(N($N32)=0,N($AA32)=0),"",ROUND(N($N32)/(1+N($AA32))*N($AA32),2))</f>
        <v/>
      </c>
      <c r="AC32" s="368"/>
      <c r="AD32" s="368"/>
      <c r="AE32" s="205" t="str">
        <f aca="false">IF($AM32="","",IF($AM32=1,IF($AN32&gt;=1,"一次性·已到收款期","一次性·未到期"),$AD32&amp;" 第"&amp;$AN32&amp;"/"&amp;$AM32&amp;"期"))</f>
        <v/>
      </c>
      <c r="AF32" s="268" t="str">
        <f aca="false">IF(OR($AM32="",N($L32)=0),"",ROUND(N($J32)*$AN32/$AM32,2)+N($K32))</f>
        <v/>
      </c>
      <c r="AG32" s="268" t="str">
        <f aca="false">IF($AF32="","",MAX(0,ROUND($AF32-(N($P32)+N($Q32)+N($R32)),2)))</f>
        <v/>
      </c>
      <c r="AH32" s="268" t="str">
        <f aca="false">IF(OR(TRIM($B32&amp;$C32)="",NOT(ISNUMBER($D32))),"",SUMIFS($V$3:$V$1001,$AJ$3:$AJ$1001,$AJ32,$D$3:$D$1001,"&lt;"&amp;$D32))</f>
        <v/>
      </c>
      <c r="AI32" s="268" t="n">
        <f aca="false">IF(TRIM($B32&amp;$C32)="","",SUMIFS($V$3:$V$1001,$AJ$3:$AJ$1001,$AJ32))</f>
        <v>0</v>
      </c>
      <c r="AJ32" s="205" t="str">
        <f aca="false">IF(TRIM($B32&amp;$C32)="","",TRIM($B32)&amp;"｜"&amp;TRIM($C32))</f>
        <v>武汉协众汽车空调有限公司｜湖北省武汉市蔡甸区大集街/厂区内工厂3#货</v>
      </c>
      <c r="AK32" s="268" t="n">
        <f aca="false">IF(TRIM($B32&amp;$C32)="","",MIN(N($N32),N($P32)))</f>
        <v>0</v>
      </c>
      <c r="AL32" s="271" t="str">
        <f aca="false">IF(ISNUMBER($D32),YEAR($D32),"")</f>
        <v/>
      </c>
      <c r="AM32" s="271" t="str">
        <f aca="false">IF(OR(TRIM($B32&amp;$C32)="",NOT(ISNUMBER($D32)),NOT(ISNUMBER($E32))),"",IF($E32&lt;$D32,"",IF(IF($AD32="半年付",2,IF($AD32="季度付",4,IF($AD32="月付",12,IF($AD32="半月付",24,1))))=1,1,MAX(1,ROUND(($E32-$D32+1)/365*IF($AD32="半年付",2,IF($AD32="季度付",4,IF($AD32="月付",12,IF($AD32="半月付",24,1)))),0)))))</f>
        <v/>
      </c>
      <c r="AN32" s="271" t="str">
        <f aca="true">IF($AM32="","",MIN($AM32,MAX(0,INT((TODAY()-付款宽限天数-$D32)/(($E32-$D32+1)/$AM32))+1)))</f>
        <v/>
      </c>
    </row>
    <row r="33" customFormat="false" ht="18" hidden="false" customHeight="false" outlineLevel="0" collapsed="false">
      <c r="A33" s="366" t="s">
        <v>1687</v>
      </c>
      <c r="B33" s="319" t="s">
        <v>1404</v>
      </c>
      <c r="C33" s="319" t="s">
        <v>1697</v>
      </c>
      <c r="D33" s="319"/>
      <c r="E33" s="319"/>
      <c r="F33" s="359" t="str">
        <f aca="true">IF(TRIM($B33&amp;$C33)="","",IF(OR(ISNUMBER(SEARCH("未",$A33)),ISNUMBER(SEARCH("送出",$A33)),AND(TRIM($A33)="",NOT(ISNUMBER($D33)),N($G33)=0)),"【合同未回】","")&amp;IF(NOT(ISNUMBER($E33)),IF(OR(ISNUMBER(SEARCH("未",$A33)),ISNUMBER(SEARCH("送出",$A33)),AND(TRIM($A33)="",NOT(ISNUMBER($D33)),N($G33)=0)),"","【未填合同期】"),IF($E33&lt;TODAY(),"【已到期】",IF($E33-TODAY()&lt;=提醒天数,"【即将到期，剩余"&amp;($E33-TODAY())&amp;"天】","【正常】")))&amp;IF(OR($AC33="安装免保",$AC33="技术免保",$AC33="质保期内"),"【"&amp;$AC33&amp;"】",""))</f>
        <v>【合同未回】</v>
      </c>
      <c r="G33" s="360"/>
      <c r="H33" s="311" t="n">
        <v>1</v>
      </c>
      <c r="I33" s="311"/>
      <c r="J33" s="267" t="str">
        <f aca="false">IF(OR(N($G33)=0,N($H33)=0),"",ROUND(N($G33)*N($H33)*IF(N($I33)=0,1,N($I33)),2))</f>
        <v/>
      </c>
      <c r="K33" s="361"/>
      <c r="L33" s="362" t="str">
        <f aca="false">IF(TRIM($B33&amp;$C33)="","",IF(AND(N($J33)=0,N($K33)=0),"",ROUND(N($J33)+N($K33),2)))</f>
        <v/>
      </c>
      <c r="M33" s="363"/>
      <c r="N33" s="364"/>
      <c r="O33" s="365"/>
      <c r="P33" s="364"/>
      <c r="Q33" s="364"/>
      <c r="R33" s="364"/>
      <c r="S33" s="268" t="str">
        <f aca="false">IF(TRIM($B33&amp;$C33)="","",IF(N($N33)=0,"",MAX(0,MIN(N($N33)-N($P33),N($V33)))))</f>
        <v/>
      </c>
      <c r="T33" s="268" t="str">
        <f aca="false">IF(TRIM($B33&amp;$C33)="","",IF(N($P33)&lt;=N($N33),"",N($P33)-N($N33)))</f>
        <v/>
      </c>
      <c r="U33" s="268" t="str">
        <f aca="false">IF(OR(TRIM($B33&amp;$C33)="",$V33=""),"",MAX(0,N($V33))-N($S33))</f>
        <v/>
      </c>
      <c r="V33" s="268" t="str">
        <f aca="false">IF(TRIM($B33&amp;$C33)="","",IF(AND(N($L33)=0,N($P33)+N($Q33)+N($R33)=0),"",ROUND(N($L33)-N($P33)-N($Q33)-N($R33),2)))</f>
        <v/>
      </c>
      <c r="W33" s="269" t="str">
        <f aca="false">IF(TRIM($B33&amp;$C33)="","",IF(N($L33)=0,IF((N($P33)+N($Q33)+N($R33))=0,"—未填单价","未填单价，已收 "&amp;TEXT((N($P33)+N($Q33)+N($R33)),"#,##0.00")),IF(N($V33)&gt;0.005,"欠 "&amp;TEXT(N($V33),"#,##0.00")&amp;IF(N($S33)&gt;0,"（开票未到账 "&amp;TEXT(N($S33),"#,##0.00")&amp;"）","")&amp;IF(N($U33)&gt;0,"（未开票 "&amp;TEXT(N($U33),"#,##0.00")&amp;"）",""),IF(N($V33)&lt;-0.005,"多收 "&amp;TEXT(-N($V33),"#,##0.00"),"✔ 已结清")))&amp;IF(N($T33)&gt;0,"｜到账未开票 "&amp;TEXT(N($T33),"#,##0.00")&amp;"，待补票","")&amp;IF(N($Q33)&gt;0,"｜收现 "&amp;TEXT(N($Q33),"#,##0.00"),"")&amp;IF(N($R33)&gt;0,"｜收款不开票 "&amp;TEXT(N($R33),"#,##0.00"),""))</f>
        <v>—未填单价</v>
      </c>
      <c r="X33" s="359"/>
      <c r="Y33" s="264"/>
      <c r="Z33" s="264"/>
      <c r="AA33" s="353" t="n">
        <v>0.06</v>
      </c>
      <c r="AB33" s="354" t="str">
        <f aca="false">IF(OR(N($N33)=0,N($AA33)=0),"",ROUND(N($N33)/(1+N($AA33))*N($AA33),2))</f>
        <v/>
      </c>
      <c r="AC33" s="368"/>
      <c r="AD33" s="368"/>
      <c r="AE33" s="205" t="str">
        <f aca="false">IF($AM33="","",IF($AM33=1,IF($AN33&gt;=1,"一次性·已到收款期","一次性·未到期"),$AD33&amp;" 第"&amp;$AN33&amp;"/"&amp;$AM33&amp;"期"))</f>
        <v/>
      </c>
      <c r="AF33" s="268" t="str">
        <f aca="false">IF(OR($AM33="",N($L33)=0),"",ROUND(N($J33)*$AN33/$AM33,2)+N($K33))</f>
        <v/>
      </c>
      <c r="AG33" s="268" t="str">
        <f aca="false">IF($AF33="","",MAX(0,ROUND($AF33-(N($P33)+N($Q33)+N($R33)),2)))</f>
        <v/>
      </c>
      <c r="AH33" s="268" t="str">
        <f aca="false">IF(OR(TRIM($B33&amp;$C33)="",NOT(ISNUMBER($D33))),"",SUMIFS($V$3:$V$1001,$AJ$3:$AJ$1001,$AJ33,$D$3:$D$1001,"&lt;"&amp;$D33))</f>
        <v/>
      </c>
      <c r="AI33" s="268" t="n">
        <f aca="false">IF(TRIM($B33&amp;$C33)="","",SUMIFS($V$3:$V$1001,$AJ$3:$AJ$1001,$AJ33))</f>
        <v>0</v>
      </c>
      <c r="AJ33" s="205" t="str">
        <f aca="false">IF(TRIM($B33&amp;$C33)="","",TRIM($B33)&amp;"｜"&amp;TRIM($C33))</f>
        <v>武汉协众汽车空调有限公司｜湖北省武汉市蔡甸区大集街/厂区内工厂1#货</v>
      </c>
      <c r="AK33" s="268" t="n">
        <f aca="false">IF(TRIM($B33&amp;$C33)="","",MIN(N($N33),N($P33)))</f>
        <v>0</v>
      </c>
      <c r="AL33" s="271" t="str">
        <f aca="false">IF(ISNUMBER($D33),YEAR($D33),"")</f>
        <v/>
      </c>
      <c r="AM33" s="271" t="str">
        <f aca="false">IF(OR(TRIM($B33&amp;$C33)="",NOT(ISNUMBER($D33)),NOT(ISNUMBER($E33))),"",IF($E33&lt;$D33,"",IF(IF($AD33="半年付",2,IF($AD33="季度付",4,IF($AD33="月付",12,IF($AD33="半月付",24,1))))=1,1,MAX(1,ROUND(($E33-$D33+1)/365*IF($AD33="半年付",2,IF($AD33="季度付",4,IF($AD33="月付",12,IF($AD33="半月付",24,1)))),0)))))</f>
        <v/>
      </c>
      <c r="AN33" s="271" t="str">
        <f aca="true">IF($AM33="","",MIN($AM33,MAX(0,INT((TODAY()-付款宽限天数-$D33)/(($E33-$D33+1)/$AM33))+1)))</f>
        <v/>
      </c>
    </row>
    <row r="34" customFormat="false" ht="18" hidden="false" customHeight="false" outlineLevel="0" collapsed="false">
      <c r="A34" s="366" t="s">
        <v>1687</v>
      </c>
      <c r="B34" s="319" t="s">
        <v>1404</v>
      </c>
      <c r="C34" s="319" t="s">
        <v>1698</v>
      </c>
      <c r="D34" s="319"/>
      <c r="E34" s="319"/>
      <c r="F34" s="359" t="str">
        <f aca="true">IF(TRIM($B34&amp;$C34)="","",IF(OR(ISNUMBER(SEARCH("未",$A34)),ISNUMBER(SEARCH("送出",$A34)),AND(TRIM($A34)="",NOT(ISNUMBER($D34)),N($G34)=0)),"【合同未回】","")&amp;IF(NOT(ISNUMBER($E34)),IF(OR(ISNUMBER(SEARCH("未",$A34)),ISNUMBER(SEARCH("送出",$A34)),AND(TRIM($A34)="",NOT(ISNUMBER($D34)),N($G34)=0)),"","【未填合同期】"),IF($E34&lt;TODAY(),"【已到期】",IF($E34-TODAY()&lt;=提醒天数,"【即将到期，剩余"&amp;($E34-TODAY())&amp;"天】","【正常】")))&amp;IF(OR($AC34="安装免保",$AC34="技术免保",$AC34="质保期内"),"【"&amp;$AC34&amp;"】",""))</f>
        <v>【合同未回】</v>
      </c>
      <c r="G34" s="360"/>
      <c r="H34" s="311" t="n">
        <v>1</v>
      </c>
      <c r="I34" s="311"/>
      <c r="J34" s="267" t="str">
        <f aca="false">IF(OR(N($G34)=0,N($H34)=0),"",ROUND(N($G34)*N($H34)*IF(N($I34)=0,1,N($I34)),2))</f>
        <v/>
      </c>
      <c r="K34" s="361"/>
      <c r="L34" s="362" t="str">
        <f aca="false">IF(TRIM($B34&amp;$C34)="","",IF(AND(N($J34)=0,N($K34)=0),"",ROUND(N($J34)+N($K34),2)))</f>
        <v/>
      </c>
      <c r="M34" s="363"/>
      <c r="N34" s="364"/>
      <c r="O34" s="365"/>
      <c r="P34" s="364"/>
      <c r="Q34" s="364"/>
      <c r="R34" s="364"/>
      <c r="S34" s="268" t="str">
        <f aca="false">IF(TRIM($B34&amp;$C34)="","",IF(N($N34)=0,"",MAX(0,MIN(N($N34)-N($P34),N($V34)))))</f>
        <v/>
      </c>
      <c r="T34" s="268" t="str">
        <f aca="false">IF(TRIM($B34&amp;$C34)="","",IF(N($P34)&lt;=N($N34),"",N($P34)-N($N34)))</f>
        <v/>
      </c>
      <c r="U34" s="268" t="str">
        <f aca="false">IF(OR(TRIM($B34&amp;$C34)="",$V34=""),"",MAX(0,N($V34))-N($S34))</f>
        <v/>
      </c>
      <c r="V34" s="268" t="str">
        <f aca="false">IF(TRIM($B34&amp;$C34)="","",IF(AND(N($L34)=0,N($P34)+N($Q34)+N($R34)=0),"",ROUND(N($L34)-N($P34)-N($Q34)-N($R34),2)))</f>
        <v/>
      </c>
      <c r="W34" s="269" t="str">
        <f aca="false">IF(TRIM($B34&amp;$C34)="","",IF(N($L34)=0,IF((N($P34)+N($Q34)+N($R34))=0,"—未填单价","未填单价，已收 "&amp;TEXT((N($P34)+N($Q34)+N($R34)),"#,##0.00")),IF(N($V34)&gt;0.005,"欠 "&amp;TEXT(N($V34),"#,##0.00")&amp;IF(N($S34)&gt;0,"（开票未到账 "&amp;TEXT(N($S34),"#,##0.00")&amp;"）","")&amp;IF(N($U34)&gt;0,"（未开票 "&amp;TEXT(N($U34),"#,##0.00")&amp;"）",""),IF(N($V34)&lt;-0.005,"多收 "&amp;TEXT(-N($V34),"#,##0.00"),"✔ 已结清")))&amp;IF(N($T34)&gt;0,"｜到账未开票 "&amp;TEXT(N($T34),"#,##0.00")&amp;"，待补票","")&amp;IF(N($Q34)&gt;0,"｜收现 "&amp;TEXT(N($Q34),"#,##0.00"),"")&amp;IF(N($R34)&gt;0,"｜收款不开票 "&amp;TEXT(N($R34),"#,##0.00"),""))</f>
        <v>—未填单价</v>
      </c>
      <c r="X34" s="359"/>
      <c r="Y34" s="264"/>
      <c r="Z34" s="264"/>
      <c r="AA34" s="353" t="n">
        <v>0.06</v>
      </c>
      <c r="AB34" s="354" t="str">
        <f aca="false">IF(OR(N($N34)=0,N($AA34)=0),"",ROUND(N($N34)/(1+N($AA34))*N($AA34),2))</f>
        <v/>
      </c>
      <c r="AC34" s="368"/>
      <c r="AD34" s="368"/>
      <c r="AE34" s="205" t="str">
        <f aca="false">IF($AM34="","",IF($AM34=1,IF($AN34&gt;=1,"一次性·已到收款期","一次性·未到期"),$AD34&amp;" 第"&amp;$AN34&amp;"/"&amp;$AM34&amp;"期"))</f>
        <v/>
      </c>
      <c r="AF34" s="268" t="str">
        <f aca="false">IF(OR($AM34="",N($L34)=0),"",ROUND(N($J34)*$AN34/$AM34,2)+N($K34))</f>
        <v/>
      </c>
      <c r="AG34" s="268" t="str">
        <f aca="false">IF($AF34="","",MAX(0,ROUND($AF34-(N($P34)+N($Q34)+N($R34)),2)))</f>
        <v/>
      </c>
      <c r="AH34" s="268" t="str">
        <f aca="false">IF(OR(TRIM($B34&amp;$C34)="",NOT(ISNUMBER($D34))),"",SUMIFS($V$3:$V$1001,$AJ$3:$AJ$1001,$AJ34,$D$3:$D$1001,"&lt;"&amp;$D34))</f>
        <v/>
      </c>
      <c r="AI34" s="268" t="n">
        <f aca="false">IF(TRIM($B34&amp;$C34)="","",SUMIFS($V$3:$V$1001,$AJ$3:$AJ$1001,$AJ34))</f>
        <v>0</v>
      </c>
      <c r="AJ34" s="205" t="str">
        <f aca="false">IF(TRIM($B34&amp;$C34)="","",TRIM($B34)&amp;"｜"&amp;TRIM($C34))</f>
        <v>武汉协众汽车空调有限公司｜湖北省武汉市蔡甸区大集街/厂区内工厂4#货</v>
      </c>
      <c r="AK34" s="268" t="n">
        <f aca="false">IF(TRIM($B34&amp;$C34)="","",MIN(N($N34),N($P34)))</f>
        <v>0</v>
      </c>
      <c r="AL34" s="271" t="str">
        <f aca="false">IF(ISNUMBER($D34),YEAR($D34),"")</f>
        <v/>
      </c>
      <c r="AM34" s="271" t="str">
        <f aca="false">IF(OR(TRIM($B34&amp;$C34)="",NOT(ISNUMBER($D34)),NOT(ISNUMBER($E34))),"",IF($E34&lt;$D34,"",IF(IF($AD34="半年付",2,IF($AD34="季度付",4,IF($AD34="月付",12,IF($AD34="半月付",24,1))))=1,1,MAX(1,ROUND(($E34-$D34+1)/365*IF($AD34="半年付",2,IF($AD34="季度付",4,IF($AD34="月付",12,IF($AD34="半月付",24,1)))),0)))))</f>
        <v/>
      </c>
      <c r="AN34" s="271" t="str">
        <f aca="true">IF($AM34="","",MIN($AM34,MAX(0,INT((TODAY()-付款宽限天数-$D34)/(($E34-$D34+1)/$AM34))+1)))</f>
        <v/>
      </c>
    </row>
    <row r="35" customFormat="false" ht="18" hidden="false" customHeight="false" outlineLevel="0" collapsed="false">
      <c r="A35" s="366" t="s">
        <v>1687</v>
      </c>
      <c r="B35" s="319" t="s">
        <v>1404</v>
      </c>
      <c r="C35" s="319" t="s">
        <v>1699</v>
      </c>
      <c r="D35" s="319"/>
      <c r="E35" s="319"/>
      <c r="F35" s="359" t="str">
        <f aca="true">IF(TRIM($B35&amp;$C35)="","",IF(OR(ISNUMBER(SEARCH("未",$A35)),ISNUMBER(SEARCH("送出",$A35)),AND(TRIM($A35)="",NOT(ISNUMBER($D35)),N($G35)=0)),"【合同未回】","")&amp;IF(NOT(ISNUMBER($E35)),IF(OR(ISNUMBER(SEARCH("未",$A35)),ISNUMBER(SEARCH("送出",$A35)),AND(TRIM($A35)="",NOT(ISNUMBER($D35)),N($G35)=0)),"","【未填合同期】"),IF($E35&lt;TODAY(),"【已到期】",IF($E35-TODAY()&lt;=提醒天数,"【即将到期，剩余"&amp;($E35-TODAY())&amp;"天】","【正常】")))&amp;IF(OR($AC35="安装免保",$AC35="技术免保",$AC35="质保期内"),"【"&amp;$AC35&amp;"】",""))</f>
        <v>【合同未回】</v>
      </c>
      <c r="G35" s="360"/>
      <c r="H35" s="311" t="n">
        <v>1</v>
      </c>
      <c r="I35" s="311"/>
      <c r="J35" s="267" t="str">
        <f aca="false">IF(OR(N($G35)=0,N($H35)=0),"",ROUND(N($G35)*N($H35)*IF(N($I35)=0,1,N($I35)),2))</f>
        <v/>
      </c>
      <c r="K35" s="361"/>
      <c r="L35" s="362" t="str">
        <f aca="false">IF(TRIM($B35&amp;$C35)="","",IF(AND(N($J35)=0,N($K35)=0),"",ROUND(N($J35)+N($K35),2)))</f>
        <v/>
      </c>
      <c r="M35" s="363"/>
      <c r="N35" s="364"/>
      <c r="O35" s="365"/>
      <c r="P35" s="364"/>
      <c r="Q35" s="364"/>
      <c r="R35" s="364"/>
      <c r="S35" s="268" t="str">
        <f aca="false">IF(TRIM($B35&amp;$C35)="","",IF(N($N35)=0,"",MAX(0,MIN(N($N35)-N($P35),N($V35)))))</f>
        <v/>
      </c>
      <c r="T35" s="268" t="str">
        <f aca="false">IF(TRIM($B35&amp;$C35)="","",IF(N($P35)&lt;=N($N35),"",N($P35)-N($N35)))</f>
        <v/>
      </c>
      <c r="U35" s="268" t="str">
        <f aca="false">IF(OR(TRIM($B35&amp;$C35)="",$V35=""),"",MAX(0,N($V35))-N($S35))</f>
        <v/>
      </c>
      <c r="V35" s="268" t="str">
        <f aca="false">IF(TRIM($B35&amp;$C35)="","",IF(AND(N($L35)=0,N($P35)+N($Q35)+N($R35)=0),"",ROUND(N($L35)-N($P35)-N($Q35)-N($R35),2)))</f>
        <v/>
      </c>
      <c r="W35" s="269" t="str">
        <f aca="false">IF(TRIM($B35&amp;$C35)="","",IF(N($L35)=0,IF((N($P35)+N($Q35)+N($R35))=0,"—未填单价","未填单价，已收 "&amp;TEXT((N($P35)+N($Q35)+N($R35)),"#,##0.00")),IF(N($V35)&gt;0.005,"欠 "&amp;TEXT(N($V35),"#,##0.00")&amp;IF(N($S35)&gt;0,"（开票未到账 "&amp;TEXT(N($S35),"#,##0.00")&amp;"）","")&amp;IF(N($U35)&gt;0,"（未开票 "&amp;TEXT(N($U35),"#,##0.00")&amp;"）",""),IF(N($V35)&lt;-0.005,"多收 "&amp;TEXT(-N($V35),"#,##0.00"),"✔ 已结清")))&amp;IF(N($T35)&gt;0,"｜到账未开票 "&amp;TEXT(N($T35),"#,##0.00")&amp;"，待补票","")&amp;IF(N($Q35)&gt;0,"｜收现 "&amp;TEXT(N($Q35),"#,##0.00"),"")&amp;IF(N($R35)&gt;0,"｜收款不开票 "&amp;TEXT(N($R35),"#,##0.00"),""))</f>
        <v>—未填单价</v>
      </c>
      <c r="X35" s="359"/>
      <c r="Y35" s="264"/>
      <c r="Z35" s="264"/>
      <c r="AA35" s="353" t="n">
        <v>0.06</v>
      </c>
      <c r="AB35" s="354" t="str">
        <f aca="false">IF(OR(N($N35)=0,N($AA35)=0),"",ROUND(N($N35)/(1+N($AA35))*N($AA35),2))</f>
        <v/>
      </c>
      <c r="AC35" s="368"/>
      <c r="AD35" s="368"/>
      <c r="AE35" s="205" t="str">
        <f aca="false">IF($AM35="","",IF($AM35=1,IF($AN35&gt;=1,"一次性·已到收款期","一次性·未到期"),$AD35&amp;" 第"&amp;$AN35&amp;"/"&amp;$AM35&amp;"期"))</f>
        <v/>
      </c>
      <c r="AF35" s="268" t="str">
        <f aca="false">IF(OR($AM35="",N($L35)=0),"",ROUND(N($J35)*$AN35/$AM35,2)+N($K35))</f>
        <v/>
      </c>
      <c r="AG35" s="268" t="str">
        <f aca="false">IF($AF35="","",MAX(0,ROUND($AF35-(N($P35)+N($Q35)+N($R35)),2)))</f>
        <v/>
      </c>
      <c r="AH35" s="268" t="str">
        <f aca="false">IF(OR(TRIM($B35&amp;$C35)="",NOT(ISNUMBER($D35))),"",SUMIFS($V$3:$V$1001,$AJ$3:$AJ$1001,$AJ35,$D$3:$D$1001,"&lt;"&amp;$D35))</f>
        <v/>
      </c>
      <c r="AI35" s="268" t="n">
        <f aca="false">IF(TRIM($B35&amp;$C35)="","",SUMIFS($V$3:$V$1001,$AJ$3:$AJ$1001,$AJ35))</f>
        <v>0</v>
      </c>
      <c r="AJ35" s="205" t="str">
        <f aca="false">IF(TRIM($B35&amp;$C35)="","",TRIM($B35)&amp;"｜"&amp;TRIM($C35))</f>
        <v>武汉协众汽车空调有限公司｜湖北省武汉市蔡甸区大集街/厂区内工厂2#货</v>
      </c>
      <c r="AK35" s="268" t="n">
        <f aca="false">IF(TRIM($B35&amp;$C35)="","",MIN(N($N35),N($P35)))</f>
        <v>0</v>
      </c>
      <c r="AL35" s="271" t="str">
        <f aca="false">IF(ISNUMBER($D35),YEAR($D35),"")</f>
        <v/>
      </c>
      <c r="AM35" s="271" t="str">
        <f aca="false">IF(OR(TRIM($B35&amp;$C35)="",NOT(ISNUMBER($D35)),NOT(ISNUMBER($E35))),"",IF($E35&lt;$D35,"",IF(IF($AD35="半年付",2,IF($AD35="季度付",4,IF($AD35="月付",12,IF($AD35="半月付",24,1))))=1,1,MAX(1,ROUND(($E35-$D35+1)/365*IF($AD35="半年付",2,IF($AD35="季度付",4,IF($AD35="月付",12,IF($AD35="半月付",24,1)))),0)))))</f>
        <v/>
      </c>
      <c r="AN35" s="271" t="str">
        <f aca="true">IF($AM35="","",MIN($AM35,MAX(0,INT((TODAY()-付款宽限天数-$D35)/(($E35-$D35+1)/$AM35))+1)))</f>
        <v/>
      </c>
    </row>
    <row r="36" customFormat="false" ht="18" hidden="false" customHeight="false" outlineLevel="0" collapsed="false">
      <c r="A36" s="366" t="s">
        <v>1687</v>
      </c>
      <c r="B36" s="319" t="s">
        <v>1414</v>
      </c>
      <c r="C36" s="319" t="s">
        <v>1700</v>
      </c>
      <c r="D36" s="319"/>
      <c r="E36" s="319"/>
      <c r="F36" s="359" t="str">
        <f aca="true">IF(TRIM($B36&amp;$C36)="","",IF(OR(ISNUMBER(SEARCH("未",$A36)),ISNUMBER(SEARCH("送出",$A36)),AND(TRIM($A36)="",NOT(ISNUMBER($D36)),N($G36)=0)),"【合同未回】","")&amp;IF(NOT(ISNUMBER($E36)),IF(OR(ISNUMBER(SEARCH("未",$A36)),ISNUMBER(SEARCH("送出",$A36)),AND(TRIM($A36)="",NOT(ISNUMBER($D36)),N($G36)=0)),"","【未填合同期】"),IF($E36&lt;TODAY(),"【已到期】",IF($E36-TODAY()&lt;=提醒天数,"【即将到期，剩余"&amp;($E36-TODAY())&amp;"天】","【正常】")))&amp;IF(OR($AC36="安装免保",$AC36="技术免保",$AC36="质保期内"),"【"&amp;$AC36&amp;"】",""))</f>
        <v>【合同未回】</v>
      </c>
      <c r="G36" s="360"/>
      <c r="H36" s="311" t="n">
        <v>1</v>
      </c>
      <c r="I36" s="311"/>
      <c r="J36" s="267" t="str">
        <f aca="false">IF(OR(N($G36)=0,N($H36)=0),"",ROUND(N($G36)*N($H36)*IF(N($I36)=0,1,N($I36)),2))</f>
        <v/>
      </c>
      <c r="K36" s="361"/>
      <c r="L36" s="362" t="str">
        <f aca="false">IF(TRIM($B36&amp;$C36)="","",IF(AND(N($J36)=0,N($K36)=0),"",ROUND(N($J36)+N($K36),2)))</f>
        <v/>
      </c>
      <c r="M36" s="363"/>
      <c r="N36" s="364"/>
      <c r="O36" s="365"/>
      <c r="P36" s="364"/>
      <c r="Q36" s="364"/>
      <c r="R36" s="364"/>
      <c r="S36" s="268" t="str">
        <f aca="false">IF(TRIM($B36&amp;$C36)="","",IF(N($N36)=0,"",MAX(0,MIN(N($N36)-N($P36),N($V36)))))</f>
        <v/>
      </c>
      <c r="T36" s="268" t="str">
        <f aca="false">IF(TRIM($B36&amp;$C36)="","",IF(N($P36)&lt;=N($N36),"",N($P36)-N($N36)))</f>
        <v/>
      </c>
      <c r="U36" s="268" t="str">
        <f aca="false">IF(OR(TRIM($B36&amp;$C36)="",$V36=""),"",MAX(0,N($V36))-N($S36))</f>
        <v/>
      </c>
      <c r="V36" s="268" t="str">
        <f aca="false">IF(TRIM($B36&amp;$C36)="","",IF(AND(N($L36)=0,N($P36)+N($Q36)+N($R36)=0),"",ROUND(N($L36)-N($P36)-N($Q36)-N($R36),2)))</f>
        <v/>
      </c>
      <c r="W36" s="269" t="str">
        <f aca="false">IF(TRIM($B36&amp;$C36)="","",IF(N($L36)=0,IF((N($P36)+N($Q36)+N($R36))=0,"—未填单价","未填单价，已收 "&amp;TEXT((N($P36)+N($Q36)+N($R36)),"#,##0.00")),IF(N($V36)&gt;0.005,"欠 "&amp;TEXT(N($V36),"#,##0.00")&amp;IF(N($S36)&gt;0,"（开票未到账 "&amp;TEXT(N($S36),"#,##0.00")&amp;"）","")&amp;IF(N($U36)&gt;0,"（未开票 "&amp;TEXT(N($U36),"#,##0.00")&amp;"）",""),IF(N($V36)&lt;-0.005,"多收 "&amp;TEXT(-N($V36),"#,##0.00"),"✔ 已结清")))&amp;IF(N($T36)&gt;0,"｜到账未开票 "&amp;TEXT(N($T36),"#,##0.00")&amp;"，待补票","")&amp;IF(N($Q36)&gt;0,"｜收现 "&amp;TEXT(N($Q36),"#,##0.00"),"")&amp;IF(N($R36)&gt;0,"｜收款不开票 "&amp;TEXT(N($R36),"#,##0.00"),""))</f>
        <v>—未填单价</v>
      </c>
      <c r="X36" s="359"/>
      <c r="Y36" s="264"/>
      <c r="Z36" s="264"/>
      <c r="AA36" s="353" t="n">
        <v>0.06</v>
      </c>
      <c r="AB36" s="354" t="str">
        <f aca="false">IF(OR(N($N36)=0,N($AA36)=0),"",ROUND(N($N36)/(1+N($AA36))*N($AA36),2))</f>
        <v/>
      </c>
      <c r="AC36" s="368"/>
      <c r="AD36" s="368"/>
      <c r="AE36" s="205" t="str">
        <f aca="false">IF($AM36="","",IF($AM36=1,IF($AN36&gt;=1,"一次性·已到收款期","一次性·未到期"),$AD36&amp;" 第"&amp;$AN36&amp;"/"&amp;$AM36&amp;"期"))</f>
        <v/>
      </c>
      <c r="AF36" s="268" t="str">
        <f aca="false">IF(OR($AM36="",N($L36)=0),"",ROUND(N($J36)*$AN36/$AM36,2)+N($K36))</f>
        <v/>
      </c>
      <c r="AG36" s="268" t="str">
        <f aca="false">IF($AF36="","",MAX(0,ROUND($AF36-(N($P36)+N($Q36)+N($R36)),2)))</f>
        <v/>
      </c>
      <c r="AH36" s="268" t="str">
        <f aca="false">IF(OR(TRIM($B36&amp;$C36)="",NOT(ISNUMBER($D36))),"",SUMIFS($V$3:$V$1001,$AJ$3:$AJ$1001,$AJ36,$D$3:$D$1001,"&lt;"&amp;$D36))</f>
        <v/>
      </c>
      <c r="AI36" s="268" t="n">
        <f aca="false">IF(TRIM($B36&amp;$C36)="","",SUMIFS($V$3:$V$1001,$AJ$3:$AJ$1001,$AJ36))</f>
        <v>0</v>
      </c>
      <c r="AJ36" s="205" t="str">
        <f aca="false">IF(TRIM($B36&amp;$C36)="","",TRIM($B36)&amp;"｜"&amp;TRIM($C36))</f>
        <v>武汉捷能新型建材有限公司｜湖北省武汉市蔡甸区奓山街/双丰三路16号倒班楼1#客</v>
      </c>
      <c r="AK36" s="268" t="n">
        <f aca="false">IF(TRIM($B36&amp;$C36)="","",MIN(N($N36),N($P36)))</f>
        <v>0</v>
      </c>
      <c r="AL36" s="271" t="str">
        <f aca="false">IF(ISNUMBER($D36),YEAR($D36),"")</f>
        <v/>
      </c>
      <c r="AM36" s="271" t="str">
        <f aca="false">IF(OR(TRIM($B36&amp;$C36)="",NOT(ISNUMBER($D36)),NOT(ISNUMBER($E36))),"",IF($E36&lt;$D36,"",IF(IF($AD36="半年付",2,IF($AD36="季度付",4,IF($AD36="月付",12,IF($AD36="半月付",24,1))))=1,1,MAX(1,ROUND(($E36-$D36+1)/365*IF($AD36="半年付",2,IF($AD36="季度付",4,IF($AD36="月付",12,IF($AD36="半月付",24,1)))),0)))))</f>
        <v/>
      </c>
      <c r="AN36" s="271" t="str">
        <f aca="true">IF($AM36="","",MIN($AM36,MAX(0,INT((TODAY()-付款宽限天数-$D36)/(($E36-$D36+1)/$AM36))+1)))</f>
        <v/>
      </c>
    </row>
    <row r="37" customFormat="false" ht="18" hidden="false" customHeight="false" outlineLevel="0" collapsed="false">
      <c r="A37" s="366" t="s">
        <v>1687</v>
      </c>
      <c r="B37" s="319" t="s">
        <v>1414</v>
      </c>
      <c r="C37" s="319" t="s">
        <v>1701</v>
      </c>
      <c r="D37" s="319"/>
      <c r="E37" s="319"/>
      <c r="F37" s="359" t="str">
        <f aca="true">IF(TRIM($B37&amp;$C37)="","",IF(OR(ISNUMBER(SEARCH("未",$A37)),ISNUMBER(SEARCH("送出",$A37)),AND(TRIM($A37)="",NOT(ISNUMBER($D37)),N($G37)=0)),"【合同未回】","")&amp;IF(NOT(ISNUMBER($E37)),IF(OR(ISNUMBER(SEARCH("未",$A37)),ISNUMBER(SEARCH("送出",$A37)),AND(TRIM($A37)="",NOT(ISNUMBER($D37)),N($G37)=0)),"","【未填合同期】"),IF($E37&lt;TODAY(),"【已到期】",IF($E37-TODAY()&lt;=提醒天数,"【即将到期，剩余"&amp;($E37-TODAY())&amp;"天】","【正常】")))&amp;IF(OR($AC37="安装免保",$AC37="技术免保",$AC37="质保期内"),"【"&amp;$AC37&amp;"】",""))</f>
        <v>【合同未回】</v>
      </c>
      <c r="G37" s="360"/>
      <c r="H37" s="311" t="n">
        <v>1</v>
      </c>
      <c r="I37" s="311"/>
      <c r="J37" s="267" t="str">
        <f aca="false">IF(OR(N($G37)=0,N($H37)=0),"",ROUND(N($G37)*N($H37)*IF(N($I37)=0,1,N($I37)),2))</f>
        <v/>
      </c>
      <c r="K37" s="361"/>
      <c r="L37" s="362" t="str">
        <f aca="false">IF(TRIM($B37&amp;$C37)="","",IF(AND(N($J37)=0,N($K37)=0),"",ROUND(N($J37)+N($K37),2)))</f>
        <v/>
      </c>
      <c r="M37" s="363"/>
      <c r="N37" s="364"/>
      <c r="O37" s="365"/>
      <c r="P37" s="364"/>
      <c r="Q37" s="364"/>
      <c r="R37" s="364"/>
      <c r="S37" s="268" t="str">
        <f aca="false">IF(TRIM($B37&amp;$C37)="","",IF(N($N37)=0,"",MAX(0,MIN(N($N37)-N($P37),N($V37)))))</f>
        <v/>
      </c>
      <c r="T37" s="268" t="str">
        <f aca="false">IF(TRIM($B37&amp;$C37)="","",IF(N($P37)&lt;=N($N37),"",N($P37)-N($N37)))</f>
        <v/>
      </c>
      <c r="U37" s="268" t="str">
        <f aca="false">IF(OR(TRIM($B37&amp;$C37)="",$V37=""),"",MAX(0,N($V37))-N($S37))</f>
        <v/>
      </c>
      <c r="V37" s="268" t="str">
        <f aca="false">IF(TRIM($B37&amp;$C37)="","",IF(AND(N($L37)=0,N($P37)+N($Q37)+N($R37)=0),"",ROUND(N($L37)-N($P37)-N($Q37)-N($R37),2)))</f>
        <v/>
      </c>
      <c r="W37" s="269" t="str">
        <f aca="false">IF(TRIM($B37&amp;$C37)="","",IF(N($L37)=0,IF((N($P37)+N($Q37)+N($R37))=0,"—未填单价","未填单价，已收 "&amp;TEXT((N($P37)+N($Q37)+N($R37)),"#,##0.00")),IF(N($V37)&gt;0.005,"欠 "&amp;TEXT(N($V37),"#,##0.00")&amp;IF(N($S37)&gt;0,"（开票未到账 "&amp;TEXT(N($S37),"#,##0.00")&amp;"）","")&amp;IF(N($U37)&gt;0,"（未开票 "&amp;TEXT(N($U37),"#,##0.00")&amp;"）",""),IF(N($V37)&lt;-0.005,"多收 "&amp;TEXT(-N($V37),"#,##0.00"),"✔ 已结清")))&amp;IF(N($T37)&gt;0,"｜到账未开票 "&amp;TEXT(N($T37),"#,##0.00")&amp;"，待补票","")&amp;IF(N($Q37)&gt;0,"｜收现 "&amp;TEXT(N($Q37),"#,##0.00"),"")&amp;IF(N($R37)&gt;0,"｜收款不开票 "&amp;TEXT(N($R37),"#,##0.00"),""))</f>
        <v>—未填单价</v>
      </c>
      <c r="X37" s="359"/>
      <c r="Y37" s="264"/>
      <c r="Z37" s="264"/>
      <c r="AA37" s="353"/>
      <c r="AB37" s="354" t="str">
        <f aca="false">IF(OR(N($N37)=0,N($AA37)=0),"",ROUND(N($N37)/(1+N($AA37))*N($AA37),2))</f>
        <v/>
      </c>
      <c r="AC37" s="368"/>
      <c r="AD37" s="368"/>
      <c r="AE37" s="205" t="str">
        <f aca="false">IF($AM37="","",IF($AM37=1,IF($AN37&gt;=1,"一次性·已到收款期","一次性·未到期"),$AD37&amp;" 第"&amp;$AN37&amp;"/"&amp;$AM37&amp;"期"))</f>
        <v/>
      </c>
      <c r="AF37" s="268" t="str">
        <f aca="false">IF(OR($AM37="",N($L37)=0),"",ROUND(N($J37)*$AN37/$AM37,2)+N($K37))</f>
        <v/>
      </c>
      <c r="AG37" s="268" t="str">
        <f aca="false">IF($AF37="","",MAX(0,ROUND($AF37-(N($P37)+N($Q37)+N($R37)),2)))</f>
        <v/>
      </c>
      <c r="AH37" s="268" t="str">
        <f aca="false">IF(OR(TRIM($B37&amp;$C37)="",NOT(ISNUMBER($D37))),"",SUMIFS($V$3:$V$1001,$AJ$3:$AJ$1001,$AJ37,$D$3:$D$1001,"&lt;"&amp;$D37))</f>
        <v/>
      </c>
      <c r="AI37" s="268" t="n">
        <f aca="false">IF(TRIM($B37&amp;$C37)="","",SUMIFS($V$3:$V$1001,$AJ$3:$AJ$1001,$AJ37))</f>
        <v>0</v>
      </c>
      <c r="AJ37" s="205" t="str">
        <f aca="false">IF(TRIM($B37&amp;$C37)="","",TRIM($B37)&amp;"｜"&amp;TRIM($C37))</f>
        <v>武汉捷能新型建材有限公司｜湖北省武汉市蔡甸区奓山街/双丰三路16号3#楼1#客</v>
      </c>
      <c r="AK37" s="268" t="n">
        <f aca="false">IF(TRIM($B37&amp;$C37)="","",MIN(N($N37),N($P37)))</f>
        <v>0</v>
      </c>
      <c r="AL37" s="271" t="str">
        <f aca="false">IF(ISNUMBER($D37),YEAR($D37),"")</f>
        <v/>
      </c>
      <c r="AM37" s="271" t="str">
        <f aca="false">IF(OR(TRIM($B37&amp;$C37)="",NOT(ISNUMBER($D37)),NOT(ISNUMBER($E37))),"",IF($E37&lt;$D37,"",IF(IF($AD37="半年付",2,IF($AD37="季度付",4,IF($AD37="月付",12,IF($AD37="半月付",24,1))))=1,1,MAX(1,ROUND(($E37-$D37+1)/365*IF($AD37="半年付",2,IF($AD37="季度付",4,IF($AD37="月付",12,IF($AD37="半月付",24,1)))),0)))))</f>
        <v/>
      </c>
      <c r="AN37" s="271" t="str">
        <f aca="true">IF($AM37="","",MIN($AM37,MAX(0,INT((TODAY()-付款宽限天数-$D37)/(($E37-$D37+1)/$AM37))+1)))</f>
        <v/>
      </c>
    </row>
    <row r="38" customFormat="false" ht="18" hidden="false" customHeight="false" outlineLevel="0" collapsed="false">
      <c r="A38" s="366" t="s">
        <v>1687</v>
      </c>
      <c r="B38" s="319" t="s">
        <v>1419</v>
      </c>
      <c r="C38" s="319" t="s">
        <v>1702</v>
      </c>
      <c r="D38" s="319"/>
      <c r="E38" s="319"/>
      <c r="F38" s="359" t="str">
        <f aca="true">IF(TRIM($B38&amp;$C38)="","",IF(OR(ISNUMBER(SEARCH("未",$A38)),ISNUMBER(SEARCH("送出",$A38)),AND(TRIM($A38)="",NOT(ISNUMBER($D38)),N($G38)=0)),"【合同未回】","")&amp;IF(NOT(ISNUMBER($E38)),IF(OR(ISNUMBER(SEARCH("未",$A38)),ISNUMBER(SEARCH("送出",$A38)),AND(TRIM($A38)="",NOT(ISNUMBER($D38)),N($G38)=0)),"","【未填合同期】"),IF($E38&lt;TODAY(),"【已到期】",IF($E38-TODAY()&lt;=提醒天数,"【即将到期，剩余"&amp;($E38-TODAY())&amp;"天】","【正常】")))&amp;IF(OR($AC38="安装免保",$AC38="技术免保",$AC38="质保期内"),"【"&amp;$AC38&amp;"】",""))</f>
        <v>【合同未回】</v>
      </c>
      <c r="G38" s="360"/>
      <c r="H38" s="311" t="n">
        <v>1</v>
      </c>
      <c r="I38" s="311"/>
      <c r="J38" s="267" t="str">
        <f aca="false">IF(OR(N($G38)=0,N($H38)=0),"",ROUND(N($G38)*N($H38)*IF(N($I38)=0,1,N($I38)),2))</f>
        <v/>
      </c>
      <c r="K38" s="361"/>
      <c r="L38" s="362" t="str">
        <f aca="false">IF(TRIM($B38&amp;$C38)="","",IF(AND(N($J38)=0,N($K38)=0),"",ROUND(N($J38)+N($K38),2)))</f>
        <v/>
      </c>
      <c r="M38" s="363"/>
      <c r="N38" s="364"/>
      <c r="O38" s="365"/>
      <c r="P38" s="364"/>
      <c r="Q38" s="364"/>
      <c r="R38" s="364"/>
      <c r="S38" s="268" t="str">
        <f aca="false">IF(TRIM($B38&amp;$C38)="","",IF(N($N38)=0,"",MAX(0,MIN(N($N38)-N($P38),N($V38)))))</f>
        <v/>
      </c>
      <c r="T38" s="268" t="str">
        <f aca="false">IF(TRIM($B38&amp;$C38)="","",IF(N($P38)&lt;=N($N38),"",N($P38)-N($N38)))</f>
        <v/>
      </c>
      <c r="U38" s="268" t="str">
        <f aca="false">IF(OR(TRIM($B38&amp;$C38)="",$V38=""),"",MAX(0,N($V38))-N($S38))</f>
        <v/>
      </c>
      <c r="V38" s="268" t="str">
        <f aca="false">IF(TRIM($B38&amp;$C38)="","",IF(AND(N($L38)=0,N($P38)+N($Q38)+N($R38)=0),"",ROUND(N($L38)-N($P38)-N($Q38)-N($R38),2)))</f>
        <v/>
      </c>
      <c r="W38" s="269" t="str">
        <f aca="false">IF(TRIM($B38&amp;$C38)="","",IF(N($L38)=0,IF((N($P38)+N($Q38)+N($R38))=0,"—未填单价","未填单价，已收 "&amp;TEXT((N($P38)+N($Q38)+N($R38)),"#,##0.00")),IF(N($V38)&gt;0.005,"欠 "&amp;TEXT(N($V38),"#,##0.00")&amp;IF(N($S38)&gt;0,"（开票未到账 "&amp;TEXT(N($S38),"#,##0.00")&amp;"）","")&amp;IF(N($U38)&gt;0,"（未开票 "&amp;TEXT(N($U38),"#,##0.00")&amp;"）",""),IF(N($V38)&lt;-0.005,"多收 "&amp;TEXT(-N($V38),"#,##0.00"),"✔ 已结清")))&amp;IF(N($T38)&gt;0,"｜到账未开票 "&amp;TEXT(N($T38),"#,##0.00")&amp;"，待补票","")&amp;IF(N($Q38)&gt;0,"｜收现 "&amp;TEXT(N($Q38),"#,##0.00"),"")&amp;IF(N($R38)&gt;0,"｜收款不开票 "&amp;TEXT(N($R38),"#,##0.00"),""))</f>
        <v>—未填单价</v>
      </c>
      <c r="X38" s="359"/>
      <c r="Y38" s="264"/>
      <c r="Z38" s="264"/>
      <c r="AA38" s="353"/>
      <c r="AB38" s="354" t="str">
        <f aca="false">IF(OR(N($N38)=0,N($AA38)=0),"",ROUND(N($N38)/(1+N($AA38))*N($AA38),2))</f>
        <v/>
      </c>
      <c r="AC38" s="368"/>
      <c r="AD38" s="368"/>
      <c r="AE38" s="205" t="str">
        <f aca="false">IF($AM38="","",IF($AM38=1,IF($AN38&gt;=1,"一次性·已到收款期","一次性·未到期"),$AD38&amp;" 第"&amp;$AN38&amp;"/"&amp;$AM38&amp;"期"))</f>
        <v/>
      </c>
      <c r="AF38" s="268" t="str">
        <f aca="false">IF(OR($AM38="",N($L38)=0),"",ROUND(N($J38)*$AN38/$AM38,2)+N($K38))</f>
        <v/>
      </c>
      <c r="AG38" s="268" t="str">
        <f aca="false">IF($AF38="","",MAX(0,ROUND($AF38-(N($P38)+N($Q38)+N($R38)),2)))</f>
        <v/>
      </c>
      <c r="AH38" s="268" t="str">
        <f aca="false">IF(OR(TRIM($B38&amp;$C38)="",NOT(ISNUMBER($D38))),"",SUMIFS($V$3:$V$1001,$AJ$3:$AJ$1001,$AJ38,$D$3:$D$1001,"&lt;"&amp;$D38))</f>
        <v/>
      </c>
      <c r="AI38" s="268" t="n">
        <f aca="false">IF(TRIM($B38&amp;$C38)="","",SUMIFS($V$3:$V$1001,$AJ$3:$AJ$1001,$AJ38))</f>
        <v>0</v>
      </c>
      <c r="AJ38" s="205" t="str">
        <f aca="false">IF(TRIM($B38&amp;$C38)="","",TRIM($B38)&amp;"｜"&amp;TRIM($C38))</f>
        <v>武汉鸿宜文工贸有限公司｜湖北省武汉市经开区（沌口）/厂房1#货</v>
      </c>
      <c r="AK38" s="268" t="n">
        <f aca="false">IF(TRIM($B38&amp;$C38)="","",MIN(N($N38),N($P38)))</f>
        <v>0</v>
      </c>
      <c r="AL38" s="271" t="str">
        <f aca="false">IF(ISNUMBER($D38),YEAR($D38),"")</f>
        <v/>
      </c>
      <c r="AM38" s="271" t="str">
        <f aca="false">IF(OR(TRIM($B38&amp;$C38)="",NOT(ISNUMBER($D38)),NOT(ISNUMBER($E38))),"",IF($E38&lt;$D38,"",IF(IF($AD38="半年付",2,IF($AD38="季度付",4,IF($AD38="月付",12,IF($AD38="半月付",24,1))))=1,1,MAX(1,ROUND(($E38-$D38+1)/365*IF($AD38="半年付",2,IF($AD38="季度付",4,IF($AD38="月付",12,IF($AD38="半月付",24,1)))),0)))))</f>
        <v/>
      </c>
      <c r="AN38" s="271" t="str">
        <f aca="true">IF($AM38="","",MIN($AM38,MAX(0,INT((TODAY()-付款宽限天数-$D38)/(($E38-$D38+1)/$AM38))+1)))</f>
        <v/>
      </c>
    </row>
    <row r="39" customFormat="false" ht="18" hidden="false" customHeight="false" outlineLevel="0" collapsed="false">
      <c r="A39" s="366" t="s">
        <v>1687</v>
      </c>
      <c r="B39" s="319" t="s">
        <v>1419</v>
      </c>
      <c r="C39" s="319" t="s">
        <v>1703</v>
      </c>
      <c r="D39" s="319"/>
      <c r="E39" s="319"/>
      <c r="F39" s="359" t="str">
        <f aca="true">IF(TRIM($B39&amp;$C39)="","",IF(OR(ISNUMBER(SEARCH("未",$A39)),ISNUMBER(SEARCH("送出",$A39)),AND(TRIM($A39)="",NOT(ISNUMBER($D39)),N($G39)=0)),"【合同未回】","")&amp;IF(NOT(ISNUMBER($E39)),IF(OR(ISNUMBER(SEARCH("未",$A39)),ISNUMBER(SEARCH("送出",$A39)),AND(TRIM($A39)="",NOT(ISNUMBER($D39)),N($G39)=0)),"","【未填合同期】"),IF($E39&lt;TODAY(),"【已到期】",IF($E39-TODAY()&lt;=提醒天数,"【即将到期，剩余"&amp;($E39-TODAY())&amp;"天】","【正常】")))&amp;IF(OR($AC39="安装免保",$AC39="技术免保",$AC39="质保期内"),"【"&amp;$AC39&amp;"】",""))</f>
        <v>【合同未回】</v>
      </c>
      <c r="G39" s="360"/>
      <c r="H39" s="311" t="n">
        <v>1</v>
      </c>
      <c r="I39" s="311"/>
      <c r="J39" s="267" t="str">
        <f aca="false">IF(OR(N($G39)=0,N($H39)=0),"",ROUND(N($G39)*N($H39)*IF(N($I39)=0,1,N($I39)),2))</f>
        <v/>
      </c>
      <c r="K39" s="361"/>
      <c r="L39" s="362" t="str">
        <f aca="false">IF(TRIM($B39&amp;$C39)="","",IF(AND(N($J39)=0,N($K39)=0),"",ROUND(N($J39)+N($K39),2)))</f>
        <v/>
      </c>
      <c r="M39" s="363"/>
      <c r="N39" s="364"/>
      <c r="O39" s="365"/>
      <c r="P39" s="364"/>
      <c r="Q39" s="364"/>
      <c r="R39" s="364"/>
      <c r="S39" s="268" t="str">
        <f aca="false">IF(TRIM($B39&amp;$C39)="","",IF(N($N39)=0,"",MAX(0,MIN(N($N39)-N($P39),N($V39)))))</f>
        <v/>
      </c>
      <c r="T39" s="268" t="str">
        <f aca="false">IF(TRIM($B39&amp;$C39)="","",IF(N($P39)&lt;=N($N39),"",N($P39)-N($N39)))</f>
        <v/>
      </c>
      <c r="U39" s="268" t="str">
        <f aca="false">IF(OR(TRIM($B39&amp;$C39)="",$V39=""),"",MAX(0,N($V39))-N($S39))</f>
        <v/>
      </c>
      <c r="V39" s="268" t="str">
        <f aca="false">IF(TRIM($B39&amp;$C39)="","",IF(AND(N($L39)=0,N($P39)+N($Q39)+N($R39)=0),"",ROUND(N($L39)-N($P39)-N($Q39)-N($R39),2)))</f>
        <v/>
      </c>
      <c r="W39" s="269" t="str">
        <f aca="false">IF(TRIM($B39&amp;$C39)="","",IF(N($L39)=0,IF((N($P39)+N($Q39)+N($R39))=0,"—未填单价","未填单价，已收 "&amp;TEXT((N($P39)+N($Q39)+N($R39)),"#,##0.00")),IF(N($V39)&gt;0.005,"欠 "&amp;TEXT(N($V39),"#,##0.00")&amp;IF(N($S39)&gt;0,"（开票未到账 "&amp;TEXT(N($S39),"#,##0.00")&amp;"）","")&amp;IF(N($U39)&gt;0,"（未开票 "&amp;TEXT(N($U39),"#,##0.00")&amp;"）",""),IF(N($V39)&lt;-0.005,"多收 "&amp;TEXT(-N($V39),"#,##0.00"),"✔ 已结清")))&amp;IF(N($T39)&gt;0,"｜到账未开票 "&amp;TEXT(N($T39),"#,##0.00")&amp;"，待补票","")&amp;IF(N($Q39)&gt;0,"｜收现 "&amp;TEXT(N($Q39),"#,##0.00"),"")&amp;IF(N($R39)&gt;0,"｜收款不开票 "&amp;TEXT(N($R39),"#,##0.00"),""))</f>
        <v>—未填单价</v>
      </c>
      <c r="X39" s="359"/>
      <c r="Y39" s="264"/>
      <c r="Z39" s="264"/>
      <c r="AA39" s="353"/>
      <c r="AB39" s="354" t="str">
        <f aca="false">IF(OR(N($N39)=0,N($AA39)=0),"",ROUND(N($N39)/(1+N($AA39))*N($AA39),2))</f>
        <v/>
      </c>
      <c r="AC39" s="368"/>
      <c r="AD39" s="368"/>
      <c r="AE39" s="205" t="str">
        <f aca="false">IF($AM39="","",IF($AM39=1,IF($AN39&gt;=1,"一次性·已到收款期","一次性·未到期"),$AD39&amp;" 第"&amp;$AN39&amp;"/"&amp;$AM39&amp;"期"))</f>
        <v/>
      </c>
      <c r="AF39" s="268" t="str">
        <f aca="false">IF(OR($AM39="",N($L39)=0),"",ROUND(N($J39)*$AN39/$AM39,2)+N($K39))</f>
        <v/>
      </c>
      <c r="AG39" s="268" t="str">
        <f aca="false">IF($AF39="","",MAX(0,ROUND($AF39-(N($P39)+N($Q39)+N($R39)),2)))</f>
        <v/>
      </c>
      <c r="AH39" s="268" t="str">
        <f aca="false">IF(OR(TRIM($B39&amp;$C39)="",NOT(ISNUMBER($D39))),"",SUMIFS($V$3:$V$1001,$AJ$3:$AJ$1001,$AJ39,$D$3:$D$1001,"&lt;"&amp;$D39))</f>
        <v/>
      </c>
      <c r="AI39" s="268" t="n">
        <f aca="false">IF(TRIM($B39&amp;$C39)="","",SUMIFS($V$3:$V$1001,$AJ$3:$AJ$1001,$AJ39))</f>
        <v>0</v>
      </c>
      <c r="AJ39" s="205" t="str">
        <f aca="false">IF(TRIM($B39&amp;$C39)="","",TRIM($B39)&amp;"｜"&amp;TRIM($C39))</f>
        <v>武汉鸿宜文工贸有限公司｜湖北省武汉市经开区（沌口）/办公楼L2#货</v>
      </c>
      <c r="AK39" s="268" t="n">
        <f aca="false">IF(TRIM($B39&amp;$C39)="","",MIN(N($N39),N($P39)))</f>
        <v>0</v>
      </c>
      <c r="AL39" s="271" t="str">
        <f aca="false">IF(ISNUMBER($D39),YEAR($D39),"")</f>
        <v/>
      </c>
      <c r="AM39" s="271" t="str">
        <f aca="false">IF(OR(TRIM($B39&amp;$C39)="",NOT(ISNUMBER($D39)),NOT(ISNUMBER($E39))),"",IF($E39&lt;$D39,"",IF(IF($AD39="半年付",2,IF($AD39="季度付",4,IF($AD39="月付",12,IF($AD39="半月付",24,1))))=1,1,MAX(1,ROUND(($E39-$D39+1)/365*IF($AD39="半年付",2,IF($AD39="季度付",4,IF($AD39="月付",12,IF($AD39="半月付",24,1)))),0)))))</f>
        <v/>
      </c>
      <c r="AN39" s="271" t="str">
        <f aca="true">IF($AM39="","",MIN($AM39,MAX(0,INT((TODAY()-付款宽限天数-$D39)/(($E39-$D39+1)/$AM39))+1)))</f>
        <v/>
      </c>
    </row>
    <row r="40" customFormat="false" ht="41.75" hidden="false" customHeight="false" outlineLevel="0" collapsed="false">
      <c r="A40" s="366" t="s">
        <v>1687</v>
      </c>
      <c r="B40" s="319" t="s">
        <v>1425</v>
      </c>
      <c r="C40" s="359" t="s">
        <v>1704</v>
      </c>
      <c r="D40" s="319"/>
      <c r="E40" s="319"/>
      <c r="F40" s="359" t="str">
        <f aca="true">IF(TRIM($B40&amp;$C40)="","",IF(OR(ISNUMBER(SEARCH("未",$A40)),ISNUMBER(SEARCH("送出",$A40)),AND(TRIM($A40)="",NOT(ISNUMBER($D40)),N($G40)=0)),"【合同未回】","")&amp;IF(NOT(ISNUMBER($E40)),IF(OR(ISNUMBER(SEARCH("未",$A40)),ISNUMBER(SEARCH("送出",$A40)),AND(TRIM($A40)="",NOT(ISNUMBER($D40)),N($G40)=0)),"","【未填合同期】"),IF($E40&lt;TODAY(),"【已到期】",IF($E40-TODAY()&lt;=提醒天数,"【即将到期，剩余"&amp;($E40-TODAY())&amp;"天】","【正常】")))&amp;IF(OR($AC40="安装免保",$AC40="技术免保",$AC40="质保期内"),"【"&amp;$AC40&amp;"】",""))</f>
        <v>【合同未回】</v>
      </c>
      <c r="G40" s="360"/>
      <c r="H40" s="311" t="n">
        <v>1</v>
      </c>
      <c r="I40" s="311"/>
      <c r="J40" s="267" t="str">
        <f aca="false">IF(OR(N($G40)=0,N($H40)=0),"",ROUND(N($G40)*N($H40)*IF(N($I40)=0,1,N($I40)),2))</f>
        <v/>
      </c>
      <c r="K40" s="361"/>
      <c r="L40" s="362" t="str">
        <f aca="false">IF(TRIM($B40&amp;$C40)="","",IF(AND(N($J40)=0,N($K40)=0),"",ROUND(N($J40)+N($K40),2)))</f>
        <v/>
      </c>
      <c r="M40" s="363"/>
      <c r="N40" s="364"/>
      <c r="O40" s="365"/>
      <c r="P40" s="364"/>
      <c r="Q40" s="364"/>
      <c r="R40" s="364"/>
      <c r="S40" s="268" t="str">
        <f aca="false">IF(TRIM($B40&amp;$C40)="","",IF(N($N40)=0,"",MAX(0,MIN(N($N40)-N($P40),N($V40)))))</f>
        <v/>
      </c>
      <c r="T40" s="268" t="str">
        <f aca="false">IF(TRIM($B40&amp;$C40)="","",IF(N($P40)&lt;=N($N40),"",N($P40)-N($N40)))</f>
        <v/>
      </c>
      <c r="U40" s="268" t="str">
        <f aca="false">IF(OR(TRIM($B40&amp;$C40)="",$V40=""),"",MAX(0,N($V40))-N($S40))</f>
        <v/>
      </c>
      <c r="V40" s="268" t="str">
        <f aca="false">IF(TRIM($B40&amp;$C40)="","",IF(AND(N($L40)=0,N($P40)+N($Q40)+N($R40)=0),"",ROUND(N($L40)-N($P40)-N($Q40)-N($R40),2)))</f>
        <v/>
      </c>
      <c r="W40" s="269" t="str">
        <f aca="false">IF(TRIM($B40&amp;$C40)="","",IF(N($L40)=0,IF((N($P40)+N($Q40)+N($R40))=0,"—未填单价","未填单价，已收 "&amp;TEXT((N($P40)+N($Q40)+N($R40)),"#,##0.00")),IF(N($V40)&gt;0.005,"欠 "&amp;TEXT(N($V40),"#,##0.00")&amp;IF(N($S40)&gt;0,"（开票未到账 "&amp;TEXT(N($S40),"#,##0.00")&amp;"）","")&amp;IF(N($U40)&gt;0,"（未开票 "&amp;TEXT(N($U40),"#,##0.00")&amp;"）",""),IF(N($V40)&lt;-0.005,"多收 "&amp;TEXT(-N($V40),"#,##0.00"),"✔ 已结清")))&amp;IF(N($T40)&gt;0,"｜到账未开票 "&amp;TEXT(N($T40),"#,##0.00")&amp;"，待补票","")&amp;IF(N($Q40)&gt;0,"｜收现 "&amp;TEXT(N($Q40),"#,##0.00"),"")&amp;IF(N($R40)&gt;0,"｜收款不开票 "&amp;TEXT(N($R40),"#,##0.00"),""))</f>
        <v>—未填单价</v>
      </c>
      <c r="X40" s="359"/>
      <c r="Y40" s="264"/>
      <c r="Z40" s="264"/>
      <c r="AA40" s="353"/>
      <c r="AB40" s="354" t="str">
        <f aca="false">IF(OR(N($N40)=0,N($AA40)=0),"",ROUND(N($N40)/(1+N($AA40))*N($AA40),2))</f>
        <v/>
      </c>
      <c r="AC40" s="368"/>
      <c r="AD40" s="368"/>
      <c r="AE40" s="205" t="str">
        <f aca="false">IF($AM40="","",IF($AM40=1,IF($AN40&gt;=1,"一次性·已到收款期","一次性·未到期"),$AD40&amp;" 第"&amp;$AN40&amp;"/"&amp;$AM40&amp;"期"))</f>
        <v/>
      </c>
      <c r="AF40" s="268" t="str">
        <f aca="false">IF(OR($AM40="",N($L40)=0),"",ROUND(N($J40)*$AN40/$AM40,2)+N($K40))</f>
        <v/>
      </c>
      <c r="AG40" s="268" t="str">
        <f aca="false">IF($AF40="","",MAX(0,ROUND($AF40-(N($P40)+N($Q40)+N($R40)),2)))</f>
        <v/>
      </c>
      <c r="AH40" s="268" t="str">
        <f aca="false">IF(OR(TRIM($B40&amp;$C40)="",NOT(ISNUMBER($D40))),"",SUMIFS($V$3:$V$1001,$AJ$3:$AJ$1001,$AJ40,$D$3:$D$1001,"&lt;"&amp;$D40))</f>
        <v/>
      </c>
      <c r="AI40" s="268" t="n">
        <f aca="false">IF(TRIM($B40&amp;$C40)="","",SUMIFS($V$3:$V$1001,$AJ$3:$AJ$1001,$AJ40))</f>
        <v>0</v>
      </c>
      <c r="AJ40" s="205" t="str">
        <f aca="false">IF(TRIM($B40&amp;$C40)="","",TRIM($B40)&amp;"｜"&amp;TRIM($C40))</f>
        <v>武汉黄陂金荣服装制造厂｜湖北省武汉市黄陂区盘龙城管委会/盘龙城佳海都市工业城E区18栋1-2层1#货</v>
      </c>
      <c r="AK40" s="268" t="n">
        <f aca="false">IF(TRIM($B40&amp;$C40)="","",MIN(N($N40),N($P40)))</f>
        <v>0</v>
      </c>
      <c r="AL40" s="271" t="str">
        <f aca="false">IF(ISNUMBER($D40),YEAR($D40),"")</f>
        <v/>
      </c>
      <c r="AM40" s="271" t="str">
        <f aca="false">IF(OR(TRIM($B40&amp;$C40)="",NOT(ISNUMBER($D40)),NOT(ISNUMBER($E40))),"",IF($E40&lt;$D40,"",IF(IF($AD40="半年付",2,IF($AD40="季度付",4,IF($AD40="月付",12,IF($AD40="半月付",24,1))))=1,1,MAX(1,ROUND(($E40-$D40+1)/365*IF($AD40="半年付",2,IF($AD40="季度付",4,IF($AD40="月付",12,IF($AD40="半月付",24,1)))),0)))))</f>
        <v/>
      </c>
      <c r="AN40" s="271" t="str">
        <f aca="true">IF($AM40="","",MIN($AM40,MAX(0,INT((TODAY()-付款宽限天数-$D40)/(($E40-$D40+1)/$AM40))+1)))</f>
        <v/>
      </c>
    </row>
    <row r="41" customFormat="false" ht="18" hidden="false" customHeight="false" outlineLevel="0" collapsed="false">
      <c r="A41" s="366" t="s">
        <v>1687</v>
      </c>
      <c r="B41" s="319" t="s">
        <v>1428</v>
      </c>
      <c r="C41" s="319" t="s">
        <v>1705</v>
      </c>
      <c r="D41" s="319"/>
      <c r="E41" s="319"/>
      <c r="F41" s="359" t="str">
        <f aca="true">IF(TRIM($B41&amp;$C41)="","",IF(OR(ISNUMBER(SEARCH("未",$A41)),ISNUMBER(SEARCH("送出",$A41)),AND(TRIM($A41)="",NOT(ISNUMBER($D41)),N($G41)=0)),"【合同未回】","")&amp;IF(NOT(ISNUMBER($E41)),IF(OR(ISNUMBER(SEARCH("未",$A41)),ISNUMBER(SEARCH("送出",$A41)),AND(TRIM($A41)="",NOT(ISNUMBER($D41)),N($G41)=0)),"","【未填合同期】"),IF($E41&lt;TODAY(),"【已到期】",IF($E41-TODAY()&lt;=提醒天数,"【即将到期，剩余"&amp;($E41-TODAY())&amp;"天】","【正常】")))&amp;IF(OR($AC41="安装免保",$AC41="技术免保",$AC41="质保期内"),"【"&amp;$AC41&amp;"】",""))</f>
        <v>【合同未回】</v>
      </c>
      <c r="G41" s="360"/>
      <c r="H41" s="311" t="n">
        <v>1</v>
      </c>
      <c r="I41" s="311"/>
      <c r="J41" s="267" t="str">
        <f aca="false">IF(OR(N($G41)=0,N($H41)=0),"",ROUND(N($G41)*N($H41)*IF(N($I41)=0,1,N($I41)),2))</f>
        <v/>
      </c>
      <c r="K41" s="361"/>
      <c r="L41" s="362" t="str">
        <f aca="false">IF(TRIM($B41&amp;$C41)="","",IF(AND(N($J41)=0,N($K41)=0),"",ROUND(N($J41)+N($K41),2)))</f>
        <v/>
      </c>
      <c r="M41" s="363"/>
      <c r="N41" s="364"/>
      <c r="O41" s="365"/>
      <c r="P41" s="364"/>
      <c r="Q41" s="364"/>
      <c r="R41" s="364"/>
      <c r="S41" s="268" t="str">
        <f aca="false">IF(TRIM($B41&amp;$C41)="","",IF(N($N41)=0,"",MAX(0,MIN(N($N41)-N($P41),N($V41)))))</f>
        <v/>
      </c>
      <c r="T41" s="268" t="str">
        <f aca="false">IF(TRIM($B41&amp;$C41)="","",IF(N($P41)&lt;=N($N41),"",N($P41)-N($N41)))</f>
        <v/>
      </c>
      <c r="U41" s="268" t="str">
        <f aca="false">IF(OR(TRIM($B41&amp;$C41)="",$V41=""),"",MAX(0,N($V41))-N($S41))</f>
        <v/>
      </c>
      <c r="V41" s="268" t="str">
        <f aca="false">IF(TRIM($B41&amp;$C41)="","",IF(AND(N($L41)=0,N($P41)+N($Q41)+N($R41)=0),"",ROUND(N($L41)-N($P41)-N($Q41)-N($R41),2)))</f>
        <v/>
      </c>
      <c r="W41" s="269" t="str">
        <f aca="false">IF(TRIM($B41&amp;$C41)="","",IF(N($L41)=0,IF((N($P41)+N($Q41)+N($R41))=0,"—未填单价","未填单价，已收 "&amp;TEXT((N($P41)+N($Q41)+N($R41)),"#,##0.00")),IF(N($V41)&gt;0.005,"欠 "&amp;TEXT(N($V41),"#,##0.00")&amp;IF(N($S41)&gt;0,"（开票未到账 "&amp;TEXT(N($S41),"#,##0.00")&amp;"）","")&amp;IF(N($U41)&gt;0,"（未开票 "&amp;TEXT(N($U41),"#,##0.00")&amp;"）",""),IF(N($V41)&lt;-0.005,"多收 "&amp;TEXT(-N($V41),"#,##0.00"),"✔ 已结清")))&amp;IF(N($T41)&gt;0,"｜到账未开票 "&amp;TEXT(N($T41),"#,##0.00")&amp;"，待补票","")&amp;IF(N($Q41)&gt;0,"｜收现 "&amp;TEXT(N($Q41),"#,##0.00"),"")&amp;IF(N($R41)&gt;0,"｜收款不开票 "&amp;TEXT(N($R41),"#,##0.00"),""))</f>
        <v>—未填单价</v>
      </c>
      <c r="X41" s="359"/>
      <c r="Y41" s="264"/>
      <c r="Z41" s="264"/>
      <c r="AA41" s="353"/>
      <c r="AB41" s="354" t="str">
        <f aca="false">IF(OR(N($N41)=0,N($AA41)=0),"",ROUND(N($N41)/(1+N($AA41))*N($AA41),2))</f>
        <v/>
      </c>
      <c r="AC41" s="368"/>
      <c r="AD41" s="368"/>
      <c r="AE41" s="205" t="str">
        <f aca="false">IF($AM41="","",IF($AM41=1,IF($AN41&gt;=1,"一次性·已到收款期","一次性·未到期"),$AD41&amp;" 第"&amp;$AN41&amp;"/"&amp;$AM41&amp;"期"))</f>
        <v/>
      </c>
      <c r="AF41" s="268" t="str">
        <f aca="false">IF(OR($AM41="",N($L41)=0),"",ROUND(N($J41)*$AN41/$AM41,2)+N($K41))</f>
        <v/>
      </c>
      <c r="AG41" s="268" t="str">
        <f aca="false">IF($AF41="","",MAX(0,ROUND($AF41-(N($P41)+N($Q41)+N($R41)),2)))</f>
        <v/>
      </c>
      <c r="AH41" s="268" t="str">
        <f aca="false">IF(OR(TRIM($B41&amp;$C41)="",NOT(ISNUMBER($D41))),"",SUMIFS($V$3:$V$1001,$AJ$3:$AJ$1001,$AJ41,$D$3:$D$1001,"&lt;"&amp;$D41))</f>
        <v/>
      </c>
      <c r="AI41" s="268" t="n">
        <f aca="false">IF(TRIM($B41&amp;$C41)="","",SUMIFS($V$3:$V$1001,$AJ$3:$AJ$1001,$AJ41))</f>
        <v>0</v>
      </c>
      <c r="AJ41" s="205" t="str">
        <f aca="false">IF(TRIM($B41&amp;$C41)="","",TRIM($B41)&amp;"｜"&amp;TRIM($C41))</f>
        <v>武汉宏晨鑫酒店管理有限公司｜湖北省武汉市江汉区汉兴街红梅里社区红旗渠路92号莱特大厦2#客</v>
      </c>
      <c r="AK41" s="268" t="n">
        <f aca="false">IF(TRIM($B41&amp;$C41)="","",MIN(N($N41),N($P41)))</f>
        <v>0</v>
      </c>
      <c r="AL41" s="271" t="str">
        <f aca="false">IF(ISNUMBER($D41),YEAR($D41),"")</f>
        <v/>
      </c>
      <c r="AM41" s="271" t="str">
        <f aca="false">IF(OR(TRIM($B41&amp;$C41)="",NOT(ISNUMBER($D41)),NOT(ISNUMBER($E41))),"",IF($E41&lt;$D41,"",IF(IF($AD41="半年付",2,IF($AD41="季度付",4,IF($AD41="月付",12,IF($AD41="半月付",24,1))))=1,1,MAX(1,ROUND(($E41-$D41+1)/365*IF($AD41="半年付",2,IF($AD41="季度付",4,IF($AD41="月付",12,IF($AD41="半月付",24,1)))),0)))))</f>
        <v/>
      </c>
      <c r="AN41" s="271" t="str">
        <f aca="true">IF($AM41="","",MIN($AM41,MAX(0,INT((TODAY()-付款宽限天数-$D41)/(($E41-$D41+1)/$AM41))+1)))</f>
        <v/>
      </c>
    </row>
    <row r="42" customFormat="false" ht="18" hidden="false" customHeight="false" outlineLevel="0" collapsed="false">
      <c r="A42" s="366" t="s">
        <v>1687</v>
      </c>
      <c r="B42" s="319" t="s">
        <v>1428</v>
      </c>
      <c r="C42" s="319" t="s">
        <v>1706</v>
      </c>
      <c r="D42" s="319"/>
      <c r="E42" s="319"/>
      <c r="F42" s="359" t="str">
        <f aca="true">IF(TRIM($B42&amp;$C42)="","",IF(OR(ISNUMBER(SEARCH("未",$A42)),ISNUMBER(SEARCH("送出",$A42)),AND(TRIM($A42)="",NOT(ISNUMBER($D42)),N($G42)=0)),"【合同未回】","")&amp;IF(NOT(ISNUMBER($E42)),IF(OR(ISNUMBER(SEARCH("未",$A42)),ISNUMBER(SEARCH("送出",$A42)),AND(TRIM($A42)="",NOT(ISNUMBER($D42)),N($G42)=0)),"","【未填合同期】"),IF($E42&lt;TODAY(),"【已到期】",IF($E42-TODAY()&lt;=提醒天数,"【即将到期，剩余"&amp;($E42-TODAY())&amp;"天】","【正常】")))&amp;IF(OR($AC42="安装免保",$AC42="技术免保",$AC42="质保期内"),"【"&amp;$AC42&amp;"】",""))</f>
        <v>【合同未回】</v>
      </c>
      <c r="G42" s="360"/>
      <c r="H42" s="311" t="n">
        <v>1</v>
      </c>
      <c r="I42" s="311"/>
      <c r="J42" s="267" t="str">
        <f aca="false">IF(OR(N($G42)=0,N($H42)=0),"",ROUND(N($G42)*N($H42)*IF(N($I42)=0,1,N($I42)),2))</f>
        <v/>
      </c>
      <c r="K42" s="361"/>
      <c r="L42" s="362" t="str">
        <f aca="false">IF(TRIM($B42&amp;$C42)="","",IF(AND(N($J42)=0,N($K42)=0),"",ROUND(N($J42)+N($K42),2)))</f>
        <v/>
      </c>
      <c r="M42" s="363"/>
      <c r="N42" s="364"/>
      <c r="O42" s="365"/>
      <c r="P42" s="364"/>
      <c r="Q42" s="364"/>
      <c r="R42" s="364"/>
      <c r="S42" s="268" t="str">
        <f aca="false">IF(TRIM($B42&amp;$C42)="","",IF(N($N42)=0,"",MAX(0,MIN(N($N42)-N($P42),N($V42)))))</f>
        <v/>
      </c>
      <c r="T42" s="268" t="str">
        <f aca="false">IF(TRIM($B42&amp;$C42)="","",IF(N($P42)&lt;=N($N42),"",N($P42)-N($N42)))</f>
        <v/>
      </c>
      <c r="U42" s="268" t="str">
        <f aca="false">IF(OR(TRIM($B42&amp;$C42)="",$V42=""),"",MAX(0,N($V42))-N($S42))</f>
        <v/>
      </c>
      <c r="V42" s="268" t="str">
        <f aca="false">IF(TRIM($B42&amp;$C42)="","",IF(AND(N($L42)=0,N($P42)+N($Q42)+N($R42)=0),"",ROUND(N($L42)-N($P42)-N($Q42)-N($R42),2)))</f>
        <v/>
      </c>
      <c r="W42" s="269" t="str">
        <f aca="false">IF(TRIM($B42&amp;$C42)="","",IF(N($L42)=0,IF((N($P42)+N($Q42)+N($R42))=0,"—未填单价","未填单价，已收 "&amp;TEXT((N($P42)+N($Q42)+N($R42)),"#,##0.00")),IF(N($V42)&gt;0.005,"欠 "&amp;TEXT(N($V42),"#,##0.00")&amp;IF(N($S42)&gt;0,"（开票未到账 "&amp;TEXT(N($S42),"#,##0.00")&amp;"）","")&amp;IF(N($U42)&gt;0,"（未开票 "&amp;TEXT(N($U42),"#,##0.00")&amp;"）",""),IF(N($V42)&lt;-0.005,"多收 "&amp;TEXT(-N($V42),"#,##0.00"),"✔ 已结清")))&amp;IF(N($T42)&gt;0,"｜到账未开票 "&amp;TEXT(N($T42),"#,##0.00")&amp;"，待补票","")&amp;IF(N($Q42)&gt;0,"｜收现 "&amp;TEXT(N($Q42),"#,##0.00"),"")&amp;IF(N($R42)&gt;0,"｜收款不开票 "&amp;TEXT(N($R42),"#,##0.00"),""))</f>
        <v>—未填单价</v>
      </c>
      <c r="X42" s="359"/>
      <c r="Y42" s="264"/>
      <c r="Z42" s="264"/>
      <c r="AA42" s="353"/>
      <c r="AB42" s="354" t="str">
        <f aca="false">IF(OR(N($N42)=0,N($AA42)=0),"",ROUND(N($N42)/(1+N($AA42))*N($AA42),2))</f>
        <v/>
      </c>
      <c r="AC42" s="368"/>
      <c r="AD42" s="368"/>
      <c r="AE42" s="205" t="str">
        <f aca="false">IF($AM42="","",IF($AM42=1,IF($AN42&gt;=1,"一次性·已到收款期","一次性·未到期"),$AD42&amp;" 第"&amp;$AN42&amp;"/"&amp;$AM42&amp;"期"))</f>
        <v/>
      </c>
      <c r="AF42" s="268" t="str">
        <f aca="false">IF(OR($AM42="",N($L42)=0),"",ROUND(N($J42)*$AN42/$AM42,2)+N($K42))</f>
        <v/>
      </c>
      <c r="AG42" s="268" t="str">
        <f aca="false">IF($AF42="","",MAX(0,ROUND($AF42-(N($P42)+N($Q42)+N($R42)),2)))</f>
        <v/>
      </c>
      <c r="AH42" s="268" t="str">
        <f aca="false">IF(OR(TRIM($B42&amp;$C42)="",NOT(ISNUMBER($D42))),"",SUMIFS($V$3:$V$1001,$AJ$3:$AJ$1001,$AJ42,$D$3:$D$1001,"&lt;"&amp;$D42))</f>
        <v/>
      </c>
      <c r="AI42" s="268" t="n">
        <f aca="false">IF(TRIM($B42&amp;$C42)="","",SUMIFS($V$3:$V$1001,$AJ$3:$AJ$1001,$AJ42))</f>
        <v>0</v>
      </c>
      <c r="AJ42" s="205" t="str">
        <f aca="false">IF(TRIM($B42&amp;$C42)="","",TRIM($B42)&amp;"｜"&amp;TRIM($C42))</f>
        <v>武汉宏晨鑫酒店管理有限公司｜湖北省武汉市江汉区汉兴街红梅里社区红旗渠路92号莱特大厦1#客</v>
      </c>
      <c r="AK42" s="268" t="n">
        <f aca="false">IF(TRIM($B42&amp;$C42)="","",MIN(N($N42),N($P42)))</f>
        <v>0</v>
      </c>
      <c r="AL42" s="271" t="str">
        <f aca="false">IF(ISNUMBER($D42),YEAR($D42),"")</f>
        <v/>
      </c>
      <c r="AM42" s="271" t="str">
        <f aca="false">IF(OR(TRIM($B42&amp;$C42)="",NOT(ISNUMBER($D42)),NOT(ISNUMBER($E42))),"",IF($E42&lt;$D42,"",IF(IF($AD42="半年付",2,IF($AD42="季度付",4,IF($AD42="月付",12,IF($AD42="半月付",24,1))))=1,1,MAX(1,ROUND(($E42-$D42+1)/365*IF($AD42="半年付",2,IF($AD42="季度付",4,IF($AD42="月付",12,IF($AD42="半月付",24,1)))),0)))))</f>
        <v/>
      </c>
      <c r="AN42" s="271" t="str">
        <f aca="true">IF($AM42="","",MIN($AM42,MAX(0,INT((TODAY()-付款宽限天数-$D42)/(($E42-$D42+1)/$AM42))+1)))</f>
        <v/>
      </c>
    </row>
    <row r="43" customFormat="false" ht="18" hidden="false" customHeight="false" outlineLevel="0" collapsed="false">
      <c r="A43" s="366" t="s">
        <v>1687</v>
      </c>
      <c r="B43" s="319" t="s">
        <v>1434</v>
      </c>
      <c r="C43" s="319" t="s">
        <v>1707</v>
      </c>
      <c r="D43" s="319"/>
      <c r="E43" s="319"/>
      <c r="F43" s="359" t="str">
        <f aca="true">IF(TRIM($B43&amp;$C43)="","",IF(OR(ISNUMBER(SEARCH("未",$A43)),ISNUMBER(SEARCH("送出",$A43)),AND(TRIM($A43)="",NOT(ISNUMBER($D43)),N($G43)=0)),"【合同未回】","")&amp;IF(NOT(ISNUMBER($E43)),IF(OR(ISNUMBER(SEARCH("未",$A43)),ISNUMBER(SEARCH("送出",$A43)),AND(TRIM($A43)="",NOT(ISNUMBER($D43)),N($G43)=0)),"","【未填合同期】"),IF($E43&lt;TODAY(),"【已到期】",IF($E43-TODAY()&lt;=提醒天数,"【即将到期，剩余"&amp;($E43-TODAY())&amp;"天】","【正常】")))&amp;IF(OR($AC43="安装免保",$AC43="技术免保",$AC43="质保期内"),"【"&amp;$AC43&amp;"】",""))</f>
        <v>【合同未回】</v>
      </c>
      <c r="G43" s="360"/>
      <c r="H43" s="311" t="n">
        <v>1</v>
      </c>
      <c r="I43" s="311"/>
      <c r="J43" s="267" t="str">
        <f aca="false">IF(OR(N($G43)=0,N($H43)=0),"",ROUND(N($G43)*N($H43)*IF(N($I43)=0,1,N($I43)),2))</f>
        <v/>
      </c>
      <c r="K43" s="361"/>
      <c r="L43" s="362" t="str">
        <f aca="false">IF(TRIM($B43&amp;$C43)="","",IF(AND(N($J43)=0,N($K43)=0),"",ROUND(N($J43)+N($K43),2)))</f>
        <v/>
      </c>
      <c r="M43" s="363"/>
      <c r="N43" s="364"/>
      <c r="O43" s="365"/>
      <c r="P43" s="364"/>
      <c r="Q43" s="364"/>
      <c r="R43" s="364"/>
      <c r="S43" s="268" t="str">
        <f aca="false">IF(TRIM($B43&amp;$C43)="","",IF(N($N43)=0,"",MAX(0,MIN(N($N43)-N($P43),N($V43)))))</f>
        <v/>
      </c>
      <c r="T43" s="268" t="str">
        <f aca="false">IF(TRIM($B43&amp;$C43)="","",IF(N($P43)&lt;=N($N43),"",N($P43)-N($N43)))</f>
        <v/>
      </c>
      <c r="U43" s="268" t="str">
        <f aca="false">IF(OR(TRIM($B43&amp;$C43)="",$V43=""),"",MAX(0,N($V43))-N($S43))</f>
        <v/>
      </c>
      <c r="V43" s="268" t="str">
        <f aca="false">IF(TRIM($B43&amp;$C43)="","",IF(AND(N($L43)=0,N($P43)+N($Q43)+N($R43)=0),"",ROUND(N($L43)-N($P43)-N($Q43)-N($R43),2)))</f>
        <v/>
      </c>
      <c r="W43" s="269" t="str">
        <f aca="false">IF(TRIM($B43&amp;$C43)="","",IF(N($L43)=0,IF((N($P43)+N($Q43)+N($R43))=0,"—未填单价","未填单价，已收 "&amp;TEXT((N($P43)+N($Q43)+N($R43)),"#,##0.00")),IF(N($V43)&gt;0.005,"欠 "&amp;TEXT(N($V43),"#,##0.00")&amp;IF(N($S43)&gt;0,"（开票未到账 "&amp;TEXT(N($S43),"#,##0.00")&amp;"）","")&amp;IF(N($U43)&gt;0,"（未开票 "&amp;TEXT(N($U43),"#,##0.00")&amp;"）",""),IF(N($V43)&lt;-0.005,"多收 "&amp;TEXT(-N($V43),"#,##0.00"),"✔ 已结清")))&amp;IF(N($T43)&gt;0,"｜到账未开票 "&amp;TEXT(N($T43),"#,##0.00")&amp;"，待补票","")&amp;IF(N($Q43)&gt;0,"｜收现 "&amp;TEXT(N($Q43),"#,##0.00"),"")&amp;IF(N($R43)&gt;0,"｜收款不开票 "&amp;TEXT(N($R43),"#,##0.00"),""))</f>
        <v>—未填单价</v>
      </c>
      <c r="X43" s="359"/>
      <c r="Y43" s="264"/>
      <c r="Z43" s="264"/>
      <c r="AA43" s="353"/>
      <c r="AB43" s="354" t="str">
        <f aca="false">IF(OR(N($N43)=0,N($AA43)=0),"",ROUND(N($N43)/(1+N($AA43))*N($AA43),2))</f>
        <v/>
      </c>
      <c r="AC43" s="368"/>
      <c r="AD43" s="368"/>
      <c r="AE43" s="205" t="str">
        <f aca="false">IF($AM43="","",IF($AM43=1,IF($AN43&gt;=1,"一次性·已到收款期","一次性·未到期"),$AD43&amp;" 第"&amp;$AN43&amp;"/"&amp;$AM43&amp;"期"))</f>
        <v/>
      </c>
      <c r="AF43" s="268" t="str">
        <f aca="false">IF(OR($AM43="",N($L43)=0),"",ROUND(N($J43)*$AN43/$AM43,2)+N($K43))</f>
        <v/>
      </c>
      <c r="AG43" s="268" t="str">
        <f aca="false">IF($AF43="","",MAX(0,ROUND($AF43-(N($P43)+N($Q43)+N($R43)),2)))</f>
        <v/>
      </c>
      <c r="AH43" s="268" t="str">
        <f aca="false">IF(OR(TRIM($B43&amp;$C43)="",NOT(ISNUMBER($D43))),"",SUMIFS($V$3:$V$1001,$AJ$3:$AJ$1001,$AJ43,$D$3:$D$1001,"&lt;"&amp;$D43))</f>
        <v/>
      </c>
      <c r="AI43" s="268" t="n">
        <f aca="false">IF(TRIM($B43&amp;$C43)="","",SUMIFS($V$3:$V$1001,$AJ$3:$AJ$1001,$AJ43))</f>
        <v>0</v>
      </c>
      <c r="AJ43" s="205" t="str">
        <f aca="false">IF(TRIM($B43&amp;$C43)="","",TRIM($B43)&amp;"｜"&amp;TRIM($C43))</f>
        <v>湖北浩锦物业管理有限公司（维也纳酒店）｜湖北省武汉市江汉区/酒店内L1#客</v>
      </c>
      <c r="AK43" s="268" t="n">
        <f aca="false">IF(TRIM($B43&amp;$C43)="","",MIN(N($N43),N($P43)))</f>
        <v>0</v>
      </c>
      <c r="AL43" s="271" t="str">
        <f aca="false">IF(ISNUMBER($D43),YEAR($D43),"")</f>
        <v/>
      </c>
      <c r="AM43" s="271" t="str">
        <f aca="false">IF(OR(TRIM($B43&amp;$C43)="",NOT(ISNUMBER($D43)),NOT(ISNUMBER($E43))),"",IF($E43&lt;$D43,"",IF(IF($AD43="半年付",2,IF($AD43="季度付",4,IF($AD43="月付",12,IF($AD43="半月付",24,1))))=1,1,MAX(1,ROUND(($E43-$D43+1)/365*IF($AD43="半年付",2,IF($AD43="季度付",4,IF($AD43="月付",12,IF($AD43="半月付",24,1)))),0)))))</f>
        <v/>
      </c>
      <c r="AN43" s="271" t="str">
        <f aca="true">IF($AM43="","",MIN($AM43,MAX(0,INT((TODAY()-付款宽限天数-$D43)/(($E43-$D43+1)/$AM43))+1)))</f>
        <v/>
      </c>
    </row>
    <row r="44" customFormat="false" ht="18" hidden="false" customHeight="false" outlineLevel="0" collapsed="false">
      <c r="A44" s="366" t="s">
        <v>1687</v>
      </c>
      <c r="B44" s="369" t="s">
        <v>1437</v>
      </c>
      <c r="C44" s="319" t="s">
        <v>1708</v>
      </c>
      <c r="D44" s="319"/>
      <c r="E44" s="319"/>
      <c r="F44" s="359" t="str">
        <f aca="true">IF(TRIM($B44&amp;$C44)="","",IF(OR(ISNUMBER(SEARCH("未",$A44)),ISNUMBER(SEARCH("送出",$A44)),AND(TRIM($A44)="",NOT(ISNUMBER($D44)),N($G44)=0)),"【合同未回】","")&amp;IF(NOT(ISNUMBER($E44)),IF(OR(ISNUMBER(SEARCH("未",$A44)),ISNUMBER(SEARCH("送出",$A44)),AND(TRIM($A44)="",NOT(ISNUMBER($D44)),N($G44)=0)),"","【未填合同期】"),IF($E44&lt;TODAY(),"【已到期】",IF($E44-TODAY()&lt;=提醒天数,"【即将到期，剩余"&amp;($E44-TODAY())&amp;"天】","【正常】")))&amp;IF(OR($AC44="安装免保",$AC44="技术免保",$AC44="质保期内"),"【"&amp;$AC44&amp;"】",""))</f>
        <v>【合同未回】</v>
      </c>
      <c r="G44" s="360"/>
      <c r="H44" s="311" t="n">
        <v>1</v>
      </c>
      <c r="I44" s="311"/>
      <c r="J44" s="267" t="str">
        <f aca="false">IF(OR(N($G44)=0,N($H44)=0),"",ROUND(N($G44)*N($H44)*IF(N($I44)=0,1,N($I44)),2))</f>
        <v/>
      </c>
      <c r="K44" s="361"/>
      <c r="L44" s="362" t="str">
        <f aca="false">IF(TRIM($B44&amp;$C44)="","",IF(AND(N($J44)=0,N($K44)=0),"",ROUND(N($J44)+N($K44),2)))</f>
        <v/>
      </c>
      <c r="M44" s="363"/>
      <c r="N44" s="364"/>
      <c r="O44" s="369"/>
      <c r="P44" s="364"/>
      <c r="Q44" s="364"/>
      <c r="R44" s="364"/>
      <c r="S44" s="268" t="str">
        <f aca="false">IF(TRIM($B44&amp;$C44)="","",IF(N($N44)=0,"",MAX(0,MIN(N($N44)-N($P44),N($V44)))))</f>
        <v/>
      </c>
      <c r="T44" s="268" t="str">
        <f aca="false">IF(TRIM($B44&amp;$C44)="","",IF(N($P44)&lt;=N($N44),"",N($P44)-N($N44)))</f>
        <v/>
      </c>
      <c r="U44" s="268" t="str">
        <f aca="false">IF(OR(TRIM($B44&amp;$C44)="",$V44=""),"",MAX(0,N($V44))-N($S44))</f>
        <v/>
      </c>
      <c r="V44" s="268" t="str">
        <f aca="false">IF(TRIM($B44&amp;$C44)="","",IF(AND(N($L44)=0,N($P44)+N($Q44)+N($R44)=0),"",ROUND(N($L44)-N($P44)-N($Q44)-N($R44),2)))</f>
        <v/>
      </c>
      <c r="W44" s="269" t="str">
        <f aca="false">IF(TRIM($B44&amp;$C44)="","",IF(N($L44)=0,IF((N($P44)+N($Q44)+N($R44))=0,"—未填单价","未填单价，已收 "&amp;TEXT((N($P44)+N($Q44)+N($R44)),"#,##0.00")),IF(N($V44)&gt;0.005,"欠 "&amp;TEXT(N($V44),"#,##0.00")&amp;IF(N($S44)&gt;0,"（开票未到账 "&amp;TEXT(N($S44),"#,##0.00")&amp;"）","")&amp;IF(N($U44)&gt;0,"（未开票 "&amp;TEXT(N($U44),"#,##0.00")&amp;"）",""),IF(N($V44)&lt;-0.005,"多收 "&amp;TEXT(-N($V44),"#,##0.00"),"✔ 已结清")))&amp;IF(N($T44)&gt;0,"｜到账未开票 "&amp;TEXT(N($T44),"#,##0.00")&amp;"，待补票","")&amp;IF(N($Q44)&gt;0,"｜收现 "&amp;TEXT(N($Q44),"#,##0.00"),"")&amp;IF(N($R44)&gt;0,"｜收款不开票 "&amp;TEXT(N($R44),"#,##0.00"),""))</f>
        <v>—未填单价</v>
      </c>
      <c r="X44" s="359"/>
      <c r="Y44" s="264"/>
      <c r="Z44" s="264"/>
      <c r="AA44" s="353"/>
      <c r="AB44" s="354" t="str">
        <f aca="false">IF(OR(N($N44)=0,N($AA44)=0),"",ROUND(N($N44)/(1+N($AA44))*N($AA44),2))</f>
        <v/>
      </c>
      <c r="AC44" s="368"/>
      <c r="AD44" s="368"/>
      <c r="AE44" s="205" t="str">
        <f aca="false">IF($AM44="","",IF($AM44=1,IF($AN44&gt;=1,"一次性·已到收款期","一次性·未到期"),$AD44&amp;" 第"&amp;$AN44&amp;"/"&amp;$AM44&amp;"期"))</f>
        <v/>
      </c>
      <c r="AF44" s="268" t="str">
        <f aca="false">IF(OR($AM44="",N($L44)=0),"",ROUND(N($J44)*$AN44/$AM44,2)+N($K44))</f>
        <v/>
      </c>
      <c r="AG44" s="268" t="str">
        <f aca="false">IF($AF44="","",MAX(0,ROUND($AF44-(N($P44)+N($Q44)+N($R44)),2)))</f>
        <v/>
      </c>
      <c r="AH44" s="268" t="str">
        <f aca="false">IF(OR(TRIM($B44&amp;$C44)="",NOT(ISNUMBER($D44))),"",SUMIFS($V$3:$V$1001,$AJ$3:$AJ$1001,$AJ44,$D$3:$D$1001,"&lt;"&amp;$D44))</f>
        <v/>
      </c>
      <c r="AI44" s="268" t="n">
        <f aca="false">IF(TRIM($B44&amp;$C44)="","",SUMIFS($V$3:$V$1001,$AJ$3:$AJ$1001,$AJ44))</f>
        <v>0</v>
      </c>
      <c r="AJ44" s="205" t="str">
        <f aca="false">IF(TRIM($B44&amp;$C44)="","",TRIM($B44)&amp;"｜"&amp;TRIM($C44))</f>
        <v>武汉鑫七伍酒店管理有限公司｜湖北省武汉市江岸区新村街/酒店内1#货</v>
      </c>
      <c r="AK44" s="268" t="n">
        <f aca="false">IF(TRIM($B44&amp;$C44)="","",MIN(N($N44),N($P44)))</f>
        <v>0</v>
      </c>
      <c r="AL44" s="271" t="str">
        <f aca="false">IF(ISNUMBER($D44),YEAR($D44),"")</f>
        <v/>
      </c>
      <c r="AM44" s="271" t="str">
        <f aca="false">IF(OR(TRIM($B44&amp;$C44)="",NOT(ISNUMBER($D44)),NOT(ISNUMBER($E44))),"",IF($E44&lt;$D44,"",IF(IF($AD44="半年付",2,IF($AD44="季度付",4,IF($AD44="月付",12,IF($AD44="半月付",24,1))))=1,1,MAX(1,ROUND(($E44-$D44+1)/365*IF($AD44="半年付",2,IF($AD44="季度付",4,IF($AD44="月付",12,IF($AD44="半月付",24,1)))),0)))))</f>
        <v/>
      </c>
      <c r="AN44" s="271" t="str">
        <f aca="true">IF($AM44="","",MIN($AM44,MAX(0,INT((TODAY()-付款宽限天数-$D44)/(($E44-$D44+1)/$AM44))+1)))</f>
        <v/>
      </c>
    </row>
    <row r="45" customFormat="false" ht="18" hidden="false" customHeight="false" outlineLevel="0" collapsed="false">
      <c r="A45" s="366" t="s">
        <v>1687</v>
      </c>
      <c r="B45" s="369" t="s">
        <v>1709</v>
      </c>
      <c r="C45" s="319" t="s">
        <v>1710</v>
      </c>
      <c r="D45" s="319"/>
      <c r="E45" s="319"/>
      <c r="F45" s="359" t="str">
        <f aca="true">IF(TRIM($B45&amp;$C45)="","",IF(OR(ISNUMBER(SEARCH("未",$A45)),ISNUMBER(SEARCH("送出",$A45)),AND(TRIM($A45)="",NOT(ISNUMBER($D45)),N($G45)=0)),"【合同未回】","")&amp;IF(NOT(ISNUMBER($E45)),IF(OR(ISNUMBER(SEARCH("未",$A45)),ISNUMBER(SEARCH("送出",$A45)),AND(TRIM($A45)="",NOT(ISNUMBER($D45)),N($G45)=0)),"","【未填合同期】"),IF($E45&lt;TODAY(),"【已到期】",IF($E45-TODAY()&lt;=提醒天数,"【即将到期，剩余"&amp;($E45-TODAY())&amp;"天】","【正常】")))&amp;IF(OR($AC45="安装免保",$AC45="技术免保",$AC45="质保期内"),"【"&amp;$AC45&amp;"】",""))</f>
        <v>【合同未回】</v>
      </c>
      <c r="G45" s="360"/>
      <c r="H45" s="311" t="n">
        <v>1</v>
      </c>
      <c r="I45" s="311"/>
      <c r="J45" s="267" t="str">
        <f aca="false">IF(OR(N($G45)=0,N($H45)=0),"",ROUND(N($G45)*N($H45)*IF(N($I45)=0,1,N($I45)),2))</f>
        <v/>
      </c>
      <c r="K45" s="361"/>
      <c r="L45" s="362" t="str">
        <f aca="false">IF(TRIM($B45&amp;$C45)="","",IF(AND(N($J45)=0,N($K45)=0),"",ROUND(N($J45)+N($K45),2)))</f>
        <v/>
      </c>
      <c r="M45" s="363"/>
      <c r="N45" s="364"/>
      <c r="O45" s="369"/>
      <c r="P45" s="364"/>
      <c r="Q45" s="364"/>
      <c r="R45" s="364"/>
      <c r="S45" s="268" t="str">
        <f aca="false">IF(TRIM($B45&amp;$C45)="","",IF(N($N45)=0,"",MAX(0,MIN(N($N45)-N($P45),N($V45)))))</f>
        <v/>
      </c>
      <c r="T45" s="268" t="str">
        <f aca="false">IF(TRIM($B45&amp;$C45)="","",IF(N($P45)&lt;=N($N45),"",N($P45)-N($N45)))</f>
        <v/>
      </c>
      <c r="U45" s="268" t="str">
        <f aca="false">IF(OR(TRIM($B45&amp;$C45)="",$V45=""),"",MAX(0,N($V45))-N($S45))</f>
        <v/>
      </c>
      <c r="V45" s="268" t="str">
        <f aca="false">IF(TRIM($B45&amp;$C45)="","",IF(AND(N($L45)=0,N($P45)+N($Q45)+N($R45)=0),"",ROUND(N($L45)-N($P45)-N($Q45)-N($R45),2)))</f>
        <v/>
      </c>
      <c r="W45" s="269" t="str">
        <f aca="false">IF(TRIM($B45&amp;$C45)="","",IF(N($L45)=0,IF((N($P45)+N($Q45)+N($R45))=0,"—未填单价","未填单价，已收 "&amp;TEXT((N($P45)+N($Q45)+N($R45)),"#,##0.00")),IF(N($V45)&gt;0.005,"欠 "&amp;TEXT(N($V45),"#,##0.00")&amp;IF(N($S45)&gt;0,"（开票未到账 "&amp;TEXT(N($S45),"#,##0.00")&amp;"）","")&amp;IF(N($U45)&gt;0,"（未开票 "&amp;TEXT(N($U45),"#,##0.00")&amp;"）",""),IF(N($V45)&lt;-0.005,"多收 "&amp;TEXT(-N($V45),"#,##0.00"),"✔ 已结清")))&amp;IF(N($T45)&gt;0,"｜到账未开票 "&amp;TEXT(N($T45),"#,##0.00")&amp;"，待补票","")&amp;IF(N($Q45)&gt;0,"｜收现 "&amp;TEXT(N($Q45),"#,##0.00"),"")&amp;IF(N($R45)&gt;0,"｜收款不开票 "&amp;TEXT(N($R45),"#,##0.00"),""))</f>
        <v>—未填单价</v>
      </c>
      <c r="X45" s="359"/>
      <c r="Y45" s="264"/>
      <c r="Z45" s="264"/>
      <c r="AA45" s="353"/>
      <c r="AB45" s="354" t="str">
        <f aca="false">IF(OR(N($N45)=0,N($AA45)=0),"",ROUND(N($N45)/(1+N($AA45))*N($AA45),2))</f>
        <v/>
      </c>
      <c r="AC45" s="368"/>
      <c r="AD45" s="368"/>
      <c r="AE45" s="205" t="str">
        <f aca="false">IF($AM45="","",IF($AM45=1,IF($AN45&gt;=1,"一次性·已到收款期","一次性·未到期"),$AD45&amp;" 第"&amp;$AN45&amp;"/"&amp;$AM45&amp;"期"))</f>
        <v/>
      </c>
      <c r="AF45" s="268" t="str">
        <f aca="false">IF(OR($AM45="",N($L45)=0),"",ROUND(N($J45)*$AN45/$AM45,2)+N($K45))</f>
        <v/>
      </c>
      <c r="AG45" s="268" t="str">
        <f aca="false">IF($AF45="","",MAX(0,ROUND($AF45-(N($P45)+N($Q45)+N($R45)),2)))</f>
        <v/>
      </c>
      <c r="AH45" s="268" t="str">
        <f aca="false">IF(OR(TRIM($B45&amp;$C45)="",NOT(ISNUMBER($D45))),"",SUMIFS($V$3:$V$1001,$AJ$3:$AJ$1001,$AJ45,$D$3:$D$1001,"&lt;"&amp;$D45))</f>
        <v/>
      </c>
      <c r="AI45" s="268" t="n">
        <f aca="false">IF(TRIM($B45&amp;$C45)="","",SUMIFS($V$3:$V$1001,$AJ$3:$AJ$1001,$AJ45))</f>
        <v>0</v>
      </c>
      <c r="AJ45" s="205" t="str">
        <f aca="false">IF(TRIM($B45&amp;$C45)="","",TRIM($B45)&amp;"｜"&amp;TRIM($C45))</f>
        <v>武汉市水务集团蔡甸自来水｜湖北省武汉市江岸区后湖街/淌湖二村360号 室内2#客</v>
      </c>
      <c r="AK45" s="268" t="n">
        <f aca="false">IF(TRIM($B45&amp;$C45)="","",MIN(N($N45),N($P45)))</f>
        <v>0</v>
      </c>
      <c r="AL45" s="271" t="str">
        <f aca="false">IF(ISNUMBER($D45),YEAR($D45),"")</f>
        <v/>
      </c>
      <c r="AM45" s="271" t="str">
        <f aca="false">IF(OR(TRIM($B45&amp;$C45)="",NOT(ISNUMBER($D45)),NOT(ISNUMBER($E45))),"",IF($E45&lt;$D45,"",IF(IF($AD45="半年付",2,IF($AD45="季度付",4,IF($AD45="月付",12,IF($AD45="半月付",24,1))))=1,1,MAX(1,ROUND(($E45-$D45+1)/365*IF($AD45="半年付",2,IF($AD45="季度付",4,IF($AD45="月付",12,IF($AD45="半月付",24,1)))),0)))))</f>
        <v/>
      </c>
      <c r="AN45" s="271" t="str">
        <f aca="true">IF($AM45="","",MIN($AM45,MAX(0,INT((TODAY()-付款宽限天数-$D45)/(($E45-$D45+1)/$AM45))+1)))</f>
        <v/>
      </c>
    </row>
    <row r="46" customFormat="false" ht="18" hidden="false" customHeight="false" outlineLevel="0" collapsed="false">
      <c r="A46" s="366" t="s">
        <v>1687</v>
      </c>
      <c r="B46" s="369" t="s">
        <v>1443</v>
      </c>
      <c r="C46" s="319" t="s">
        <v>1711</v>
      </c>
      <c r="D46" s="319"/>
      <c r="E46" s="319"/>
      <c r="F46" s="359" t="str">
        <f aca="true">IF(TRIM($B46&amp;$C46)="","",IF(OR(ISNUMBER(SEARCH("未",$A46)),ISNUMBER(SEARCH("送出",$A46)),AND(TRIM($A46)="",NOT(ISNUMBER($D46)),N($G46)=0)),"【合同未回】","")&amp;IF(NOT(ISNUMBER($E46)),IF(OR(ISNUMBER(SEARCH("未",$A46)),ISNUMBER(SEARCH("送出",$A46)),AND(TRIM($A46)="",NOT(ISNUMBER($D46)),N($G46)=0)),"","【未填合同期】"),IF($E46&lt;TODAY(),"【已到期】",IF($E46-TODAY()&lt;=提醒天数,"【即将到期，剩余"&amp;($E46-TODAY())&amp;"天】","【正常】")))&amp;IF(OR($AC46="安装免保",$AC46="技术免保",$AC46="质保期内"),"【"&amp;$AC46&amp;"】",""))</f>
        <v>【合同未回】</v>
      </c>
      <c r="G46" s="360"/>
      <c r="H46" s="311" t="n">
        <v>1</v>
      </c>
      <c r="I46" s="311"/>
      <c r="J46" s="267" t="str">
        <f aca="false">IF(OR(N($G46)=0,N($H46)=0),"",ROUND(N($G46)*N($H46)*IF(N($I46)=0,1,N($I46)),2))</f>
        <v/>
      </c>
      <c r="K46" s="361"/>
      <c r="L46" s="362" t="str">
        <f aca="false">IF(TRIM($B46&amp;$C46)="","",IF(AND(N($J46)=0,N($K46)=0),"",ROUND(N($J46)+N($K46),2)))</f>
        <v/>
      </c>
      <c r="M46" s="363"/>
      <c r="N46" s="364"/>
      <c r="O46" s="369"/>
      <c r="P46" s="364"/>
      <c r="Q46" s="364"/>
      <c r="R46" s="364"/>
      <c r="S46" s="268" t="str">
        <f aca="false">IF(TRIM($B46&amp;$C46)="","",IF(N($N46)=0,"",MAX(0,MIN(N($N46)-N($P46),N($V46)))))</f>
        <v/>
      </c>
      <c r="T46" s="268" t="str">
        <f aca="false">IF(TRIM($B46&amp;$C46)="","",IF(N($P46)&lt;=N($N46),"",N($P46)-N($N46)))</f>
        <v/>
      </c>
      <c r="U46" s="268" t="str">
        <f aca="false">IF(OR(TRIM($B46&amp;$C46)="",$V46=""),"",MAX(0,N($V46))-N($S46))</f>
        <v/>
      </c>
      <c r="V46" s="268" t="str">
        <f aca="false">IF(TRIM($B46&amp;$C46)="","",IF(AND(N($L46)=0,N($P46)+N($Q46)+N($R46)=0),"",ROUND(N($L46)-N($P46)-N($Q46)-N($R46),2)))</f>
        <v/>
      </c>
      <c r="W46" s="269" t="str">
        <f aca="false">IF(TRIM($B46&amp;$C46)="","",IF(N($L46)=0,IF((N($P46)+N($Q46)+N($R46))=0,"—未填单价","未填单价，已收 "&amp;TEXT((N($P46)+N($Q46)+N($R46)),"#,##0.00")),IF(N($V46)&gt;0.005,"欠 "&amp;TEXT(N($V46),"#,##0.00")&amp;IF(N($S46)&gt;0,"（开票未到账 "&amp;TEXT(N($S46),"#,##0.00")&amp;"）","")&amp;IF(N($U46)&gt;0,"（未开票 "&amp;TEXT(N($U46),"#,##0.00")&amp;"）",""),IF(N($V46)&lt;-0.005,"多收 "&amp;TEXT(-N($V46),"#,##0.00"),"✔ 已结清")))&amp;IF(N($T46)&gt;0,"｜到账未开票 "&amp;TEXT(N($T46),"#,##0.00")&amp;"，待补票","")&amp;IF(N($Q46)&gt;0,"｜收现 "&amp;TEXT(N($Q46),"#,##0.00"),"")&amp;IF(N($R46)&gt;0,"｜收款不开票 "&amp;TEXT(N($R46),"#,##0.00"),""))</f>
        <v>—未填单价</v>
      </c>
      <c r="X46" s="359"/>
      <c r="Y46" s="264"/>
      <c r="Z46" s="264"/>
      <c r="AA46" s="353"/>
      <c r="AB46" s="354" t="str">
        <f aca="false">IF(OR(N($N46)=0,N($AA46)=0),"",ROUND(N($N46)/(1+N($AA46))*N($AA46),2))</f>
        <v/>
      </c>
      <c r="AC46" s="368"/>
      <c r="AD46" s="368"/>
      <c r="AE46" s="205" t="str">
        <f aca="false">IF($AM46="","",IF($AM46=1,IF($AN46&gt;=1,"一次性·已到收款期","一次性·未到期"),$AD46&amp;" 第"&amp;$AN46&amp;"/"&amp;$AM46&amp;"期"))</f>
        <v/>
      </c>
      <c r="AF46" s="268" t="str">
        <f aca="false">IF(OR($AM46="",N($L46)=0),"",ROUND(N($J46)*$AN46/$AM46,2)+N($K46))</f>
        <v/>
      </c>
      <c r="AG46" s="268" t="str">
        <f aca="false">IF($AF46="","",MAX(0,ROUND($AF46-(N($P46)+N($Q46)+N($R46)),2)))</f>
        <v/>
      </c>
      <c r="AH46" s="268" t="str">
        <f aca="false">IF(OR(TRIM($B46&amp;$C46)="",NOT(ISNUMBER($D46))),"",SUMIFS($V$3:$V$1001,$AJ$3:$AJ$1001,$AJ46,$D$3:$D$1001,"&lt;"&amp;$D46))</f>
        <v/>
      </c>
      <c r="AI46" s="268" t="n">
        <f aca="false">IF(TRIM($B46&amp;$C46)="","",SUMIFS($V$3:$V$1001,$AJ$3:$AJ$1001,$AJ46))</f>
        <v>0</v>
      </c>
      <c r="AJ46" s="205" t="str">
        <f aca="false">IF(TRIM($B46&amp;$C46)="","",TRIM($B46)&amp;"｜"&amp;TRIM($C46))</f>
        <v>武汉磊良民宿酒店管理有限公司｜湖北省武汉市江岸区后湖街/酒店内1#客</v>
      </c>
      <c r="AK46" s="268" t="n">
        <f aca="false">IF(TRIM($B46&amp;$C46)="","",MIN(N($N46),N($P46)))</f>
        <v>0</v>
      </c>
      <c r="AL46" s="271" t="str">
        <f aca="false">IF(ISNUMBER($D46),YEAR($D46),"")</f>
        <v/>
      </c>
      <c r="AM46" s="271" t="str">
        <f aca="false">IF(OR(TRIM($B46&amp;$C46)="",NOT(ISNUMBER($D46)),NOT(ISNUMBER($E46))),"",IF($E46&lt;$D46,"",IF(IF($AD46="半年付",2,IF($AD46="季度付",4,IF($AD46="月付",12,IF($AD46="半月付",24,1))))=1,1,MAX(1,ROUND(($E46-$D46+1)/365*IF($AD46="半年付",2,IF($AD46="季度付",4,IF($AD46="月付",12,IF($AD46="半月付",24,1)))),0)))))</f>
        <v/>
      </c>
      <c r="AN46" s="271" t="str">
        <f aca="true">IF($AM46="","",MIN($AM46,MAX(0,INT((TODAY()-付款宽限天数-$D46)/(($E46-$D46+1)/$AM46))+1)))</f>
        <v/>
      </c>
    </row>
    <row r="47" customFormat="false" ht="18" hidden="false" customHeight="false" outlineLevel="0" collapsed="false">
      <c r="A47" s="366" t="s">
        <v>1687</v>
      </c>
      <c r="B47" s="319" t="s">
        <v>1450</v>
      </c>
      <c r="C47" s="319" t="s">
        <v>1712</v>
      </c>
      <c r="D47" s="319"/>
      <c r="E47" s="319"/>
      <c r="F47" s="359" t="str">
        <f aca="true">IF(TRIM($B47&amp;$C47)="","",IF(OR(ISNUMBER(SEARCH("未",$A47)),ISNUMBER(SEARCH("送出",$A47)),AND(TRIM($A47)="",NOT(ISNUMBER($D47)),N($G47)=0)),"【合同未回】","")&amp;IF(NOT(ISNUMBER($E47)),IF(OR(ISNUMBER(SEARCH("未",$A47)),ISNUMBER(SEARCH("送出",$A47)),AND(TRIM($A47)="",NOT(ISNUMBER($D47)),N($G47)=0)),"","【未填合同期】"),IF($E47&lt;TODAY(),"【已到期】",IF($E47-TODAY()&lt;=提醒天数,"【即将到期，剩余"&amp;($E47-TODAY())&amp;"天】","【正常】")))&amp;IF(OR($AC47="安装免保",$AC47="技术免保",$AC47="质保期内"),"【"&amp;$AC47&amp;"】",""))</f>
        <v>【合同未回】</v>
      </c>
      <c r="G47" s="360"/>
      <c r="H47" s="311"/>
      <c r="I47" s="311"/>
      <c r="J47" s="267" t="str">
        <f aca="false">IF(OR(N($G47)=0,N($H47)=0),"",ROUND(N($G47)*N($H47)*IF(N($I47)=0,1,N($I47)),2))</f>
        <v/>
      </c>
      <c r="K47" s="361"/>
      <c r="L47" s="362" t="str">
        <f aca="false">IF(TRIM($B47&amp;$C47)="","",IF(AND(N($J47)=0,N($K47)=0),"",ROUND(N($J47)+N($K47),2)))</f>
        <v/>
      </c>
      <c r="M47" s="363"/>
      <c r="N47" s="364"/>
      <c r="O47" s="369"/>
      <c r="P47" s="364"/>
      <c r="Q47" s="364"/>
      <c r="R47" s="364"/>
      <c r="S47" s="268" t="str">
        <f aca="false">IF(TRIM($B47&amp;$C47)="","",IF(N($N47)=0,"",MAX(0,MIN(N($N47)-N($P47),N($V47)))))</f>
        <v/>
      </c>
      <c r="T47" s="268" t="str">
        <f aca="false">IF(TRIM($B47&amp;$C47)="","",IF(N($P47)&lt;=N($N47),"",N($P47)-N($N47)))</f>
        <v/>
      </c>
      <c r="U47" s="268" t="str">
        <f aca="false">IF(OR(TRIM($B47&amp;$C47)="",$V47=""),"",MAX(0,N($V47))-N($S47))</f>
        <v/>
      </c>
      <c r="V47" s="268" t="str">
        <f aca="false">IF(TRIM($B47&amp;$C47)="","",IF(AND(N($L47)=0,N($P47)+N($Q47)+N($R47)=0),"",ROUND(N($L47)-N($P47)-N($Q47)-N($R47),2)))</f>
        <v/>
      </c>
      <c r="W47" s="269" t="str">
        <f aca="false">IF(TRIM($B47&amp;$C47)="","",IF(N($L47)=0,IF((N($P47)+N($Q47)+N($R47))=0,"—未填单价","未填单价，已收 "&amp;TEXT((N($P47)+N($Q47)+N($R47)),"#,##0.00")),IF(N($V47)&gt;0.005,"欠 "&amp;TEXT(N($V47),"#,##0.00")&amp;IF(N($S47)&gt;0,"（开票未到账 "&amp;TEXT(N($S47),"#,##0.00")&amp;"）","")&amp;IF(N($U47)&gt;0,"（未开票 "&amp;TEXT(N($U47),"#,##0.00")&amp;"）",""),IF(N($V47)&lt;-0.005,"多收 "&amp;TEXT(-N($V47),"#,##0.00"),"✔ 已结清")))&amp;IF(N($T47)&gt;0,"｜到账未开票 "&amp;TEXT(N($T47),"#,##0.00")&amp;"，待补票","")&amp;IF(N($Q47)&gt;0,"｜收现 "&amp;TEXT(N($Q47),"#,##0.00"),"")&amp;IF(N($R47)&gt;0,"｜收款不开票 "&amp;TEXT(N($R47),"#,##0.00"),""))</f>
        <v>—未填单价</v>
      </c>
      <c r="X47" s="359"/>
      <c r="Y47" s="264"/>
      <c r="Z47" s="264"/>
      <c r="AA47" s="353"/>
      <c r="AB47" s="354" t="str">
        <f aca="false">IF(OR(N($N47)=0,N($AA47)=0),"",ROUND(N($N47)/(1+N($AA47))*N($AA47),2))</f>
        <v/>
      </c>
      <c r="AC47" s="368"/>
      <c r="AD47" s="368"/>
      <c r="AE47" s="205" t="str">
        <f aca="false">IF($AM47="","",IF($AM47=1,IF($AN47&gt;=1,"一次性·已到收款期","一次性·未到期"),$AD47&amp;" 第"&amp;$AN47&amp;"/"&amp;$AM47&amp;"期"))</f>
        <v/>
      </c>
      <c r="AF47" s="268" t="str">
        <f aca="false">IF(OR($AM47="",N($L47)=0),"",ROUND(N($J47)*$AN47/$AM47,2)+N($K47))</f>
        <v/>
      </c>
      <c r="AG47" s="268" t="str">
        <f aca="false">IF($AF47="","",MAX(0,ROUND($AF47-(N($P47)+N($Q47)+N($R47)),2)))</f>
        <v/>
      </c>
      <c r="AH47" s="268" t="str">
        <f aca="false">IF(OR(TRIM($B47&amp;$C47)="",NOT(ISNUMBER($D47))),"",SUMIFS($V$3:$V$1001,$AJ$3:$AJ$1001,$AJ47,$D$3:$D$1001,"&lt;"&amp;$D47))</f>
        <v/>
      </c>
      <c r="AI47" s="268" t="n">
        <f aca="false">IF(TRIM($B47&amp;$C47)="","",SUMIFS($V$3:$V$1001,$AJ$3:$AJ$1001,$AJ47))</f>
        <v>0</v>
      </c>
      <c r="AJ47" s="205" t="str">
        <f aca="false">IF(TRIM($B47&amp;$C47)="","",TRIM($B47)&amp;"｜"&amp;TRIM($C47))</f>
        <v>武汉市泽洲贸易有限公司｜湖北省武汉市江汉区唐家墩街/优家主题酒店1#客</v>
      </c>
      <c r="AK47" s="268" t="n">
        <f aca="false">IF(TRIM($B47&amp;$C47)="","",MIN(N($N47),N($P47)))</f>
        <v>0</v>
      </c>
      <c r="AL47" s="271" t="str">
        <f aca="false">IF(ISNUMBER($D47),YEAR($D47),"")</f>
        <v/>
      </c>
      <c r="AM47" s="271" t="str">
        <f aca="false">IF(OR(TRIM($B47&amp;$C47)="",NOT(ISNUMBER($D47)),NOT(ISNUMBER($E47))),"",IF($E47&lt;$D47,"",IF(IF($AD47="半年付",2,IF($AD47="季度付",4,IF($AD47="月付",12,IF($AD47="半月付",24,1))))=1,1,MAX(1,ROUND(($E47-$D47+1)/365*IF($AD47="半年付",2,IF($AD47="季度付",4,IF($AD47="月付",12,IF($AD47="半月付",24,1)))),0)))))</f>
        <v/>
      </c>
      <c r="AN47" s="271" t="str">
        <f aca="true">IF($AM47="","",MIN($AM47,MAX(0,INT((TODAY()-付款宽限天数-$D47)/(($E47-$D47+1)/$AM47))+1)))</f>
        <v/>
      </c>
    </row>
    <row r="48" customFormat="false" ht="18" hidden="false" customHeight="false" outlineLevel="0" collapsed="false">
      <c r="F48" s="342" t="str">
        <f aca="true">IF(TRIM($B48&amp;$C48)="","",IF(OR(ISNUMBER(SEARCH("未",$A48)),ISNUMBER(SEARCH("送出",$A48)),AND(TRIM($A48)="",NOT(ISNUMBER($D48)),N($G48)=0)),"【合同未回】","")&amp;IF(NOT(ISNUMBER($E48)),IF(OR(ISNUMBER(SEARCH("未",$A48)),ISNUMBER(SEARCH("送出",$A48)),AND(TRIM($A48)="",NOT(ISNUMBER($D48)),N($G48)=0)),"","【未填合同期】"),IF($E48&lt;TODAY(),"【已到期】",IF($E48-TODAY()&lt;=提醒天数,"【即将到期，剩余"&amp;($E48-TODAY())&amp;"天】","【正常】")))&amp;IF(OR($AC48="安装免保",$AC48="技术免保",$AC48="质保期内"),"【"&amp;$AC48&amp;"】",""))</f>
        <v/>
      </c>
      <c r="J48" s="349" t="str">
        <f aca="false">IF(OR(N($G48)=0,N($H48)=0),"",ROUND(N($G48)*N($H48)*IF(N($I48)=0,1,N($I48)),2))</f>
        <v/>
      </c>
      <c r="L48" s="349" t="str">
        <f aca="false">IF(TRIM($B48&amp;$C48)="","",IF(AND(N($J48)=0,N($K48)=0),"",ROUND(N($J48)+N($K48),2)))</f>
        <v/>
      </c>
      <c r="R48" s="349"/>
      <c r="S48" s="351" t="str">
        <f aca="false">IF(TRIM($B48&amp;$C48)="","",IF(N($N48)=0,"",MAX(0,MIN(N($N48)-N($P48),N($V48)))))</f>
        <v/>
      </c>
      <c r="T48" s="351" t="str">
        <f aca="false">IF(TRIM($B48&amp;$C48)="","",IF(N($P48)&lt;=N($N48),"",N($P48)-N($N48)))</f>
        <v/>
      </c>
      <c r="U48" s="351" t="str">
        <f aca="false">IF(OR(TRIM($B48&amp;$C48)="",$V48=""),"",MAX(0,N($V48))-N($S48))</f>
        <v/>
      </c>
      <c r="V48" s="351" t="str">
        <f aca="false">IF(TRIM($B48&amp;$C48)="","",IF(AND(N($L48)=0,N($P48)+N($Q48)+N($R48)=0),"",ROUND(N($L48)-N($P48)-N($Q48)-N($R48),2)))</f>
        <v/>
      </c>
      <c r="W48" s="194" t="str">
        <f aca="false">IF(TRIM($B48&amp;$C48)="","",IF(N($L48)=0,IF((N($P48)+N($Q48)+N($R48))=0,"—未填单价","未填单价，已收 "&amp;TEXT((N($P48)+N($Q48)+N($R48)),"#,##0.00")),IF(N($V48)&gt;0.005,"欠 "&amp;TEXT(N($V48),"#,##0.00")&amp;IF(N($S48)&gt;0,"（开票未到账 "&amp;TEXT(N($S48),"#,##0.00")&amp;"）","")&amp;IF(N($U48)&gt;0,"（未开票 "&amp;TEXT(N($U48),"#,##0.00")&amp;"）",""),IF(N($V48)&lt;-0.005,"多收 "&amp;TEXT(-N($V48),"#,##0.00"),"✔ 已结清")))&amp;IF(N($T48)&gt;0,"｜到账未开票 "&amp;TEXT(N($T48),"#,##0.00")&amp;"，待补票","")&amp;IF(N($Q48)&gt;0,"｜收现 "&amp;TEXT(N($Q48),"#,##0.00"),"")&amp;IF(N($R48)&gt;0,"｜收款不开票 "&amp;TEXT(N($R48),"#,##0.00"),""))</f>
        <v/>
      </c>
      <c r="X48" s="352"/>
      <c r="AB48" s="349" t="str">
        <f aca="false">IF(OR(N($N48)=0,N($AA48)=0),"",ROUND(N($N48)/(1+N($AA48))*N($AA48),2))</f>
        <v/>
      </c>
      <c r="AC48" s="352"/>
      <c r="AD48" s="352"/>
      <c r="AE48" s="355" t="str">
        <f aca="false">IF($AM48="","",IF($AM48=1,IF($AN48&gt;=1,"一次性·已到收款期","一次性·未到期"),$AD48&amp;" 第"&amp;$AN48&amp;"/"&amp;$AM48&amp;"期"))</f>
        <v/>
      </c>
      <c r="AF48" s="351" t="str">
        <f aca="false">IF(OR($AM48="",N($L48)=0),"",ROUND(N($J48)*$AN48/$AM48,2)+N($K48))</f>
        <v/>
      </c>
      <c r="AG48" s="351" t="str">
        <f aca="false">IF($AF48="","",MAX(0,ROUND($AF48-(N($P48)+N($Q48)+N($R48)),2)))</f>
        <v/>
      </c>
      <c r="AH48" s="351" t="str">
        <f aca="false">IF(OR(TRIM($B48&amp;$C48)="",NOT(ISNUMBER($D48))),"",SUMIFS($V$3:$V$1001,$AJ$3:$AJ$1001,$AJ48,$D$3:$D$1001,"&lt;"&amp;$D48))</f>
        <v/>
      </c>
      <c r="AI48" s="351" t="str">
        <f aca="false">IF(TRIM($B48&amp;$C48)="","",SUMIFS($V$3:$V$1001,$AJ$3:$AJ$1001,$AJ48))</f>
        <v/>
      </c>
      <c r="AJ48" s="355" t="str">
        <f aca="false">IF(TRIM($B48&amp;$C48)="","",TRIM($B48)&amp;"｜"&amp;TRIM($C48))</f>
        <v/>
      </c>
      <c r="AK48" s="351" t="str">
        <f aca="false">IF(TRIM($B48&amp;$C48)="","",MIN(N($N48),N($P48)))</f>
        <v/>
      </c>
      <c r="AL48" s="356" t="str">
        <f aca="false">IF(ISNUMBER($D48),YEAR($D48),"")</f>
        <v/>
      </c>
      <c r="AM48" s="356" t="str">
        <f aca="false">IF(OR(TRIM($B48&amp;$C48)="",NOT(ISNUMBER($D48)),NOT(ISNUMBER($E48))),"",IF($E48&lt;$D48,"",IF(IF($AD48="半年付",2,IF($AD48="季度付",4,IF($AD48="月付",12,IF($AD48="半月付",24,1))))=1,1,MAX(1,ROUND(($E48-$D48+1)/365*IF($AD48="半年付",2,IF($AD48="季度付",4,IF($AD48="月付",12,IF($AD48="半月付",24,1)))),0)))))</f>
        <v/>
      </c>
      <c r="AN48" s="356" t="str">
        <f aca="true">IF($AM48="","",MIN($AM48,MAX(0,INT((TODAY()-付款宽限天数-$D48)/(($E48-$D48+1)/$AM48))+1)))</f>
        <v/>
      </c>
    </row>
    <row r="49" customFormat="false" ht="18" hidden="false" customHeight="false" outlineLevel="0" collapsed="false">
      <c r="F49" s="342" t="str">
        <f aca="true">IF(TRIM($B49&amp;$C49)="","",IF(OR(ISNUMBER(SEARCH("未",$A49)),ISNUMBER(SEARCH("送出",$A49)),AND(TRIM($A49)="",NOT(ISNUMBER($D49)),N($G49)=0)),"【合同未回】","")&amp;IF(NOT(ISNUMBER($E49)),IF(OR(ISNUMBER(SEARCH("未",$A49)),ISNUMBER(SEARCH("送出",$A49)),AND(TRIM($A49)="",NOT(ISNUMBER($D49)),N($G49)=0)),"","【未填合同期】"),IF($E49&lt;TODAY(),"【已到期】",IF($E49-TODAY()&lt;=提醒天数,"【即将到期，剩余"&amp;($E49-TODAY())&amp;"天】","【正常】")))&amp;IF(OR($AC49="安装免保",$AC49="技术免保",$AC49="质保期内"),"【"&amp;$AC49&amp;"】",""))</f>
        <v/>
      </c>
      <c r="J49" s="349" t="str">
        <f aca="false">IF(OR(N($G49)=0,N($H49)=0),"",ROUND(N($G49)*N($H49)*IF(N($I49)=0,1,N($I49)),2))</f>
        <v/>
      </c>
      <c r="L49" s="349" t="str">
        <f aca="false">IF(TRIM($B49&amp;$C49)="","",IF(AND(N($J49)=0,N($K49)=0),"",ROUND(N($J49)+N($K49),2)))</f>
        <v/>
      </c>
      <c r="R49" s="349"/>
      <c r="S49" s="351" t="str">
        <f aca="false">IF(TRIM($B49&amp;$C49)="","",IF(N($N49)=0,"",MAX(0,MIN(N($N49)-N($P49),N($V49)))))</f>
        <v/>
      </c>
      <c r="T49" s="351" t="str">
        <f aca="false">IF(TRIM($B49&amp;$C49)="","",IF(N($P49)&lt;=N($N49),"",N($P49)-N($N49)))</f>
        <v/>
      </c>
      <c r="U49" s="351" t="str">
        <f aca="false">IF(OR(TRIM($B49&amp;$C49)="",$V49=""),"",MAX(0,N($V49))-N($S49))</f>
        <v/>
      </c>
      <c r="V49" s="351" t="str">
        <f aca="false">IF(TRIM($B49&amp;$C49)="","",IF(AND(N($L49)=0,N($P49)+N($Q49)+N($R49)=0),"",ROUND(N($L49)-N($P49)-N($Q49)-N($R49),2)))</f>
        <v/>
      </c>
      <c r="W49" s="194" t="str">
        <f aca="false">IF(TRIM($B49&amp;$C49)="","",IF(N($L49)=0,IF((N($P49)+N($Q49)+N($R49))=0,"—未填单价","未填单价，已收 "&amp;TEXT((N($P49)+N($Q49)+N($R49)),"#,##0.00")),IF(N($V49)&gt;0.005,"欠 "&amp;TEXT(N($V49),"#,##0.00")&amp;IF(N($S49)&gt;0,"（开票未到账 "&amp;TEXT(N($S49),"#,##0.00")&amp;"）","")&amp;IF(N($U49)&gt;0,"（未开票 "&amp;TEXT(N($U49),"#,##0.00")&amp;"）",""),IF(N($V49)&lt;-0.005,"多收 "&amp;TEXT(-N($V49),"#,##0.00"),"✔ 已结清")))&amp;IF(N($T49)&gt;0,"｜到账未开票 "&amp;TEXT(N($T49),"#,##0.00")&amp;"，待补票","")&amp;IF(N($Q49)&gt;0,"｜收现 "&amp;TEXT(N($Q49),"#,##0.00"),"")&amp;IF(N($R49)&gt;0,"｜收款不开票 "&amp;TEXT(N($R49),"#,##0.00"),""))</f>
        <v/>
      </c>
      <c r="X49" s="352"/>
      <c r="AB49" s="349" t="str">
        <f aca="false">IF(OR(N($N49)=0,N($AA49)=0),"",ROUND(N($N49)/(1+N($AA49))*N($AA49),2))</f>
        <v/>
      </c>
      <c r="AC49" s="352"/>
      <c r="AD49" s="352"/>
      <c r="AE49" s="355" t="str">
        <f aca="false">IF($AM49="","",IF($AM49=1,IF($AN49&gt;=1,"一次性·已到收款期","一次性·未到期"),$AD49&amp;" 第"&amp;$AN49&amp;"/"&amp;$AM49&amp;"期"))</f>
        <v/>
      </c>
      <c r="AF49" s="351" t="str">
        <f aca="false">IF(OR($AM49="",N($L49)=0),"",ROUND(N($J49)*$AN49/$AM49,2)+N($K49))</f>
        <v/>
      </c>
      <c r="AG49" s="351" t="str">
        <f aca="false">IF($AF49="","",MAX(0,ROUND($AF49-(N($P49)+N($Q49)+N($R49)),2)))</f>
        <v/>
      </c>
      <c r="AH49" s="351" t="str">
        <f aca="false">IF(OR(TRIM($B49&amp;$C49)="",NOT(ISNUMBER($D49))),"",SUMIFS($V$3:$V$1001,$AJ$3:$AJ$1001,$AJ49,$D$3:$D$1001,"&lt;"&amp;$D49))</f>
        <v/>
      </c>
      <c r="AI49" s="351" t="str">
        <f aca="false">IF(TRIM($B49&amp;$C49)="","",SUMIFS($V$3:$V$1001,$AJ$3:$AJ$1001,$AJ49))</f>
        <v/>
      </c>
      <c r="AJ49" s="355" t="str">
        <f aca="false">IF(TRIM($B49&amp;$C49)="","",TRIM($B49)&amp;"｜"&amp;TRIM($C49))</f>
        <v/>
      </c>
      <c r="AK49" s="351" t="str">
        <f aca="false">IF(TRIM($B49&amp;$C49)="","",MIN(N($N49),N($P49)))</f>
        <v/>
      </c>
      <c r="AL49" s="356" t="str">
        <f aca="false">IF(ISNUMBER($D49),YEAR($D49),"")</f>
        <v/>
      </c>
      <c r="AM49" s="356" t="str">
        <f aca="false">IF(OR(TRIM($B49&amp;$C49)="",NOT(ISNUMBER($D49)),NOT(ISNUMBER($E49))),"",IF($E49&lt;$D49,"",IF(IF($AD49="半年付",2,IF($AD49="季度付",4,IF($AD49="月付",12,IF($AD49="半月付",24,1))))=1,1,MAX(1,ROUND(($E49-$D49+1)/365*IF($AD49="半年付",2,IF($AD49="季度付",4,IF($AD49="月付",12,IF($AD49="半月付",24,1)))),0)))))</f>
        <v/>
      </c>
      <c r="AN49" s="356" t="str">
        <f aca="true">IF($AM49="","",MIN($AM49,MAX(0,INT((TODAY()-付款宽限天数-$D49)/(($E49-$D49+1)/$AM49))+1)))</f>
        <v/>
      </c>
    </row>
    <row r="50" customFormat="false" ht="18" hidden="false" customHeight="false" outlineLevel="0" collapsed="false">
      <c r="F50" s="342" t="str">
        <f aca="true">IF(TRIM($B50&amp;$C50)="","",IF(OR(ISNUMBER(SEARCH("未",$A50)),ISNUMBER(SEARCH("送出",$A50)),AND(TRIM($A50)="",NOT(ISNUMBER($D50)),N($G50)=0)),"【合同未回】","")&amp;IF(NOT(ISNUMBER($E50)),IF(OR(ISNUMBER(SEARCH("未",$A50)),ISNUMBER(SEARCH("送出",$A50)),AND(TRIM($A50)="",NOT(ISNUMBER($D50)),N($G50)=0)),"","【未填合同期】"),IF($E50&lt;TODAY(),"【已到期】",IF($E50-TODAY()&lt;=提醒天数,"【即将到期，剩余"&amp;($E50-TODAY())&amp;"天】","【正常】")))&amp;IF(OR($AC50="安装免保",$AC50="技术免保",$AC50="质保期内"),"【"&amp;$AC50&amp;"】",""))</f>
        <v/>
      </c>
      <c r="J50" s="349" t="str">
        <f aca="false">IF(OR(N($G50)=0,N($H50)=0),"",ROUND(N($G50)*N($H50)*IF(N($I50)=0,1,N($I50)),2))</f>
        <v/>
      </c>
      <c r="L50" s="349" t="str">
        <f aca="false">IF(TRIM($B50&amp;$C50)="","",IF(AND(N($J50)=0,N($K50)=0),"",ROUND(N($J50)+N($K50),2)))</f>
        <v/>
      </c>
      <c r="R50" s="349"/>
      <c r="S50" s="351" t="str">
        <f aca="false">IF(TRIM($B50&amp;$C50)="","",IF(N($N50)=0,"",MAX(0,MIN(N($N50)-N($P50),N($V50)))))</f>
        <v/>
      </c>
      <c r="T50" s="351" t="str">
        <f aca="false">IF(TRIM($B50&amp;$C50)="","",IF(N($P50)&lt;=N($N50),"",N($P50)-N($N50)))</f>
        <v/>
      </c>
      <c r="U50" s="351" t="str">
        <f aca="false">IF(OR(TRIM($B50&amp;$C50)="",$V50=""),"",MAX(0,N($V50))-N($S50))</f>
        <v/>
      </c>
      <c r="V50" s="351" t="str">
        <f aca="false">IF(TRIM($B50&amp;$C50)="","",IF(AND(N($L50)=0,N($P50)+N($Q50)+N($R50)=0),"",ROUND(N($L50)-N($P50)-N($Q50)-N($R50),2)))</f>
        <v/>
      </c>
      <c r="W50" s="194" t="str">
        <f aca="false">IF(TRIM($B50&amp;$C50)="","",IF(N($L50)=0,IF((N($P50)+N($Q50)+N($R50))=0,"—未填单价","未填单价，已收 "&amp;TEXT((N($P50)+N($Q50)+N($R50)),"#,##0.00")),IF(N($V50)&gt;0.005,"欠 "&amp;TEXT(N($V50),"#,##0.00")&amp;IF(N($S50)&gt;0,"（开票未到账 "&amp;TEXT(N($S50),"#,##0.00")&amp;"）","")&amp;IF(N($U50)&gt;0,"（未开票 "&amp;TEXT(N($U50),"#,##0.00")&amp;"）",""),IF(N($V50)&lt;-0.005,"多收 "&amp;TEXT(-N($V50),"#,##0.00"),"✔ 已结清")))&amp;IF(N($T50)&gt;0,"｜到账未开票 "&amp;TEXT(N($T50),"#,##0.00")&amp;"，待补票","")&amp;IF(N($Q50)&gt;0,"｜收现 "&amp;TEXT(N($Q50),"#,##0.00"),"")&amp;IF(N($R50)&gt;0,"｜收款不开票 "&amp;TEXT(N($R50),"#,##0.00"),""))</f>
        <v/>
      </c>
      <c r="X50" s="352"/>
      <c r="AB50" s="349" t="str">
        <f aca="false">IF(OR(N($N50)=0,N($AA50)=0),"",ROUND(N($N50)/(1+N($AA50))*N($AA50),2))</f>
        <v/>
      </c>
      <c r="AC50" s="352"/>
      <c r="AD50" s="352"/>
      <c r="AE50" s="355" t="str">
        <f aca="false">IF($AM50="","",IF($AM50=1,IF($AN50&gt;=1,"一次性·已到收款期","一次性·未到期"),$AD50&amp;" 第"&amp;$AN50&amp;"/"&amp;$AM50&amp;"期"))</f>
        <v/>
      </c>
      <c r="AF50" s="351" t="str">
        <f aca="false">IF(OR($AM50="",N($L50)=0),"",ROUND(N($J50)*$AN50/$AM50,2)+N($K50))</f>
        <v/>
      </c>
      <c r="AG50" s="351" t="str">
        <f aca="false">IF($AF50="","",MAX(0,ROUND($AF50-(N($P50)+N($Q50)+N($R50)),2)))</f>
        <v/>
      </c>
      <c r="AH50" s="351" t="str">
        <f aca="false">IF(OR(TRIM($B50&amp;$C50)="",NOT(ISNUMBER($D50))),"",SUMIFS($V$3:$V$1001,$AJ$3:$AJ$1001,$AJ50,$D$3:$D$1001,"&lt;"&amp;$D50))</f>
        <v/>
      </c>
      <c r="AI50" s="351" t="str">
        <f aca="false">IF(TRIM($B50&amp;$C50)="","",SUMIFS($V$3:$V$1001,$AJ$3:$AJ$1001,$AJ50))</f>
        <v/>
      </c>
      <c r="AJ50" s="355" t="str">
        <f aca="false">IF(TRIM($B50&amp;$C50)="","",TRIM($B50)&amp;"｜"&amp;TRIM($C50))</f>
        <v/>
      </c>
      <c r="AK50" s="351" t="str">
        <f aca="false">IF(TRIM($B50&amp;$C50)="","",MIN(N($N50),N($P50)))</f>
        <v/>
      </c>
      <c r="AL50" s="356" t="str">
        <f aca="false">IF(ISNUMBER($D50),YEAR($D50),"")</f>
        <v/>
      </c>
      <c r="AM50" s="356" t="str">
        <f aca="false">IF(OR(TRIM($B50&amp;$C50)="",NOT(ISNUMBER($D50)),NOT(ISNUMBER($E50))),"",IF($E50&lt;$D50,"",IF(IF($AD50="半年付",2,IF($AD50="季度付",4,IF($AD50="月付",12,IF($AD50="半月付",24,1))))=1,1,MAX(1,ROUND(($E50-$D50+1)/365*IF($AD50="半年付",2,IF($AD50="季度付",4,IF($AD50="月付",12,IF($AD50="半月付",24,1)))),0)))))</f>
        <v/>
      </c>
      <c r="AN50" s="356" t="str">
        <f aca="true">IF($AM50="","",MIN($AM50,MAX(0,INT((TODAY()-付款宽限天数-$D50)/(($E50-$D50+1)/$AM50))+1)))</f>
        <v/>
      </c>
    </row>
    <row r="51" customFormat="false" ht="18" hidden="false" customHeight="false" outlineLevel="0" collapsed="false">
      <c r="F51" s="342" t="str">
        <f aca="true">IF(TRIM($B51&amp;$C51)="","",IF(OR(ISNUMBER(SEARCH("未",$A51)),ISNUMBER(SEARCH("送出",$A51)),AND(TRIM($A51)="",NOT(ISNUMBER($D51)),N($G51)=0)),"【合同未回】","")&amp;IF(NOT(ISNUMBER($E51)),IF(OR(ISNUMBER(SEARCH("未",$A51)),ISNUMBER(SEARCH("送出",$A51)),AND(TRIM($A51)="",NOT(ISNUMBER($D51)),N($G51)=0)),"","【未填合同期】"),IF($E51&lt;TODAY(),"【已到期】",IF($E51-TODAY()&lt;=提醒天数,"【即将到期，剩余"&amp;($E51-TODAY())&amp;"天】","【正常】")))&amp;IF(OR($AC51="安装免保",$AC51="技术免保",$AC51="质保期内"),"【"&amp;$AC51&amp;"】",""))</f>
        <v/>
      </c>
      <c r="J51" s="349" t="str">
        <f aca="false">IF(OR(N($G51)=0,N($H51)=0),"",ROUND(N($G51)*N($H51)*IF(N($I51)=0,1,N($I51)),2))</f>
        <v/>
      </c>
      <c r="L51" s="349" t="str">
        <f aca="false">IF(TRIM($B51&amp;$C51)="","",IF(AND(N($J51)=0,N($K51)=0),"",ROUND(N($J51)+N($K51),2)))</f>
        <v/>
      </c>
      <c r="R51" s="349"/>
      <c r="S51" s="351" t="str">
        <f aca="false">IF(TRIM($B51&amp;$C51)="","",IF(N($N51)=0,"",MAX(0,MIN(N($N51)-N($P51),N($V51)))))</f>
        <v/>
      </c>
      <c r="T51" s="351" t="str">
        <f aca="false">IF(TRIM($B51&amp;$C51)="","",IF(N($P51)&lt;=N($N51),"",N($P51)-N($N51)))</f>
        <v/>
      </c>
      <c r="U51" s="351" t="str">
        <f aca="false">IF(OR(TRIM($B51&amp;$C51)="",$V51=""),"",MAX(0,N($V51))-N($S51))</f>
        <v/>
      </c>
      <c r="V51" s="351" t="str">
        <f aca="false">IF(TRIM($B51&amp;$C51)="","",IF(AND(N($L51)=0,N($P51)+N($Q51)+N($R51)=0),"",ROUND(N($L51)-N($P51)-N($Q51)-N($R51),2)))</f>
        <v/>
      </c>
      <c r="W51" s="194" t="str">
        <f aca="false">IF(TRIM($B51&amp;$C51)="","",IF(N($L51)=0,IF((N($P51)+N($Q51)+N($R51))=0,"—未填单价","未填单价，已收 "&amp;TEXT((N($P51)+N($Q51)+N($R51)),"#,##0.00")),IF(N($V51)&gt;0.005,"欠 "&amp;TEXT(N($V51),"#,##0.00")&amp;IF(N($S51)&gt;0,"（开票未到账 "&amp;TEXT(N($S51),"#,##0.00")&amp;"）","")&amp;IF(N($U51)&gt;0,"（未开票 "&amp;TEXT(N($U51),"#,##0.00")&amp;"）",""),IF(N($V51)&lt;-0.005,"多收 "&amp;TEXT(-N($V51),"#,##0.00"),"✔ 已结清")))&amp;IF(N($T51)&gt;0,"｜到账未开票 "&amp;TEXT(N($T51),"#,##0.00")&amp;"，待补票","")&amp;IF(N($Q51)&gt;0,"｜收现 "&amp;TEXT(N($Q51),"#,##0.00"),"")&amp;IF(N($R51)&gt;0,"｜收款不开票 "&amp;TEXT(N($R51),"#,##0.00"),""))</f>
        <v/>
      </c>
      <c r="X51" s="352"/>
      <c r="AB51" s="349" t="str">
        <f aca="false">IF(OR(N($N51)=0,N($AA51)=0),"",ROUND(N($N51)/(1+N($AA51))*N($AA51),2))</f>
        <v/>
      </c>
      <c r="AC51" s="352"/>
      <c r="AD51" s="352"/>
      <c r="AE51" s="355" t="str">
        <f aca="false">IF($AM51="","",IF($AM51=1,IF($AN51&gt;=1,"一次性·已到收款期","一次性·未到期"),$AD51&amp;" 第"&amp;$AN51&amp;"/"&amp;$AM51&amp;"期"))</f>
        <v/>
      </c>
      <c r="AF51" s="351" t="str">
        <f aca="false">IF(OR($AM51="",N($L51)=0),"",ROUND(N($J51)*$AN51/$AM51,2)+N($K51))</f>
        <v/>
      </c>
      <c r="AG51" s="351" t="str">
        <f aca="false">IF($AF51="","",MAX(0,ROUND($AF51-(N($P51)+N($Q51)+N($R51)),2)))</f>
        <v/>
      </c>
      <c r="AH51" s="351" t="str">
        <f aca="false">IF(OR(TRIM($B51&amp;$C51)="",NOT(ISNUMBER($D51))),"",SUMIFS($V$3:$V$1001,$AJ$3:$AJ$1001,$AJ51,$D$3:$D$1001,"&lt;"&amp;$D51))</f>
        <v/>
      </c>
      <c r="AI51" s="351" t="str">
        <f aca="false">IF(TRIM($B51&amp;$C51)="","",SUMIFS($V$3:$V$1001,$AJ$3:$AJ$1001,$AJ51))</f>
        <v/>
      </c>
      <c r="AJ51" s="355" t="str">
        <f aca="false">IF(TRIM($B51&amp;$C51)="","",TRIM($B51)&amp;"｜"&amp;TRIM($C51))</f>
        <v/>
      </c>
      <c r="AK51" s="351" t="str">
        <f aca="false">IF(TRIM($B51&amp;$C51)="","",MIN(N($N51),N($P51)))</f>
        <v/>
      </c>
      <c r="AL51" s="356" t="str">
        <f aca="false">IF(ISNUMBER($D51),YEAR($D51),"")</f>
        <v/>
      </c>
      <c r="AM51" s="356" t="str">
        <f aca="false">IF(OR(TRIM($B51&amp;$C51)="",NOT(ISNUMBER($D51)),NOT(ISNUMBER($E51))),"",IF($E51&lt;$D51,"",IF(IF($AD51="半年付",2,IF($AD51="季度付",4,IF($AD51="月付",12,IF($AD51="半月付",24,1))))=1,1,MAX(1,ROUND(($E51-$D51+1)/365*IF($AD51="半年付",2,IF($AD51="季度付",4,IF($AD51="月付",12,IF($AD51="半月付",24,1)))),0)))))</f>
        <v/>
      </c>
      <c r="AN51" s="356" t="str">
        <f aca="true">IF($AM51="","",MIN($AM51,MAX(0,INT((TODAY()-付款宽限天数-$D51)/(($E51-$D51+1)/$AM51))+1)))</f>
        <v/>
      </c>
    </row>
    <row r="52" customFormat="false" ht="18" hidden="false" customHeight="false" outlineLevel="0" collapsed="false">
      <c r="F52" s="342" t="str">
        <f aca="true">IF(TRIM($B52&amp;$C52)="","",IF(OR(ISNUMBER(SEARCH("未",$A52)),ISNUMBER(SEARCH("送出",$A52)),AND(TRIM($A52)="",NOT(ISNUMBER($D52)),N($G52)=0)),"【合同未回】","")&amp;IF(NOT(ISNUMBER($E52)),IF(OR(ISNUMBER(SEARCH("未",$A52)),ISNUMBER(SEARCH("送出",$A52)),AND(TRIM($A52)="",NOT(ISNUMBER($D52)),N($G52)=0)),"","【未填合同期】"),IF($E52&lt;TODAY(),"【已到期】",IF($E52-TODAY()&lt;=提醒天数,"【即将到期，剩余"&amp;($E52-TODAY())&amp;"天】","【正常】")))&amp;IF(OR($AC52="安装免保",$AC52="技术免保",$AC52="质保期内"),"【"&amp;$AC52&amp;"】",""))</f>
        <v/>
      </c>
      <c r="J52" s="349" t="str">
        <f aca="false">IF(OR(N($G52)=0,N($H52)=0),"",ROUND(N($G52)*N($H52)*IF(N($I52)=0,1,N($I52)),2))</f>
        <v/>
      </c>
      <c r="L52" s="349" t="str">
        <f aca="false">IF(TRIM($B52&amp;$C52)="","",IF(AND(N($J52)=0,N($K52)=0),"",ROUND(N($J52)+N($K52),2)))</f>
        <v/>
      </c>
      <c r="R52" s="349"/>
      <c r="S52" s="351" t="str">
        <f aca="false">IF(TRIM($B52&amp;$C52)="","",IF(N($N52)=0,"",MAX(0,MIN(N($N52)-N($P52),N($V52)))))</f>
        <v/>
      </c>
      <c r="T52" s="351" t="str">
        <f aca="false">IF(TRIM($B52&amp;$C52)="","",IF(N($P52)&lt;=N($N52),"",N($P52)-N($N52)))</f>
        <v/>
      </c>
      <c r="U52" s="351" t="str">
        <f aca="false">IF(OR(TRIM($B52&amp;$C52)="",$V52=""),"",MAX(0,N($V52))-N($S52))</f>
        <v/>
      </c>
      <c r="V52" s="351" t="str">
        <f aca="false">IF(TRIM($B52&amp;$C52)="","",IF(AND(N($L52)=0,N($P52)+N($Q52)+N($R52)=0),"",ROUND(N($L52)-N($P52)-N($Q52)-N($R52),2)))</f>
        <v/>
      </c>
      <c r="W52" s="194" t="str">
        <f aca="false">IF(TRIM($B52&amp;$C52)="","",IF(N($L52)=0,IF((N($P52)+N($Q52)+N($R52))=0,"—未填单价","未填单价，已收 "&amp;TEXT((N($P52)+N($Q52)+N($R52)),"#,##0.00")),IF(N($V52)&gt;0.005,"欠 "&amp;TEXT(N($V52),"#,##0.00")&amp;IF(N($S52)&gt;0,"（开票未到账 "&amp;TEXT(N($S52),"#,##0.00")&amp;"）","")&amp;IF(N($U52)&gt;0,"（未开票 "&amp;TEXT(N($U52),"#,##0.00")&amp;"）",""),IF(N($V52)&lt;-0.005,"多收 "&amp;TEXT(-N($V52),"#,##0.00"),"✔ 已结清")))&amp;IF(N($T52)&gt;0,"｜到账未开票 "&amp;TEXT(N($T52),"#,##0.00")&amp;"，待补票","")&amp;IF(N($Q52)&gt;0,"｜收现 "&amp;TEXT(N($Q52),"#,##0.00"),"")&amp;IF(N($R52)&gt;0,"｜收款不开票 "&amp;TEXT(N($R52),"#,##0.00"),""))</f>
        <v/>
      </c>
      <c r="X52" s="352"/>
      <c r="AB52" s="349" t="str">
        <f aca="false">IF(OR(N($N52)=0,N($AA52)=0),"",ROUND(N($N52)/(1+N($AA52))*N($AA52),2))</f>
        <v/>
      </c>
      <c r="AC52" s="352"/>
      <c r="AD52" s="352"/>
      <c r="AE52" s="355" t="str">
        <f aca="false">IF($AM52="","",IF($AM52=1,IF($AN52&gt;=1,"一次性·已到收款期","一次性·未到期"),$AD52&amp;" 第"&amp;$AN52&amp;"/"&amp;$AM52&amp;"期"))</f>
        <v/>
      </c>
      <c r="AF52" s="351" t="str">
        <f aca="false">IF(OR($AM52="",N($L52)=0),"",ROUND(N($J52)*$AN52/$AM52,2)+N($K52))</f>
        <v/>
      </c>
      <c r="AG52" s="351" t="str">
        <f aca="false">IF($AF52="","",MAX(0,ROUND($AF52-(N($P52)+N($Q52)+N($R52)),2)))</f>
        <v/>
      </c>
      <c r="AH52" s="351" t="str">
        <f aca="false">IF(OR(TRIM($B52&amp;$C52)="",NOT(ISNUMBER($D52))),"",SUMIFS($V$3:$V$1001,$AJ$3:$AJ$1001,$AJ52,$D$3:$D$1001,"&lt;"&amp;$D52))</f>
        <v/>
      </c>
      <c r="AI52" s="351" t="str">
        <f aca="false">IF(TRIM($B52&amp;$C52)="","",SUMIFS($V$3:$V$1001,$AJ$3:$AJ$1001,$AJ52))</f>
        <v/>
      </c>
      <c r="AJ52" s="355" t="str">
        <f aca="false">IF(TRIM($B52&amp;$C52)="","",TRIM($B52)&amp;"｜"&amp;TRIM($C52))</f>
        <v/>
      </c>
      <c r="AK52" s="351" t="str">
        <f aca="false">IF(TRIM($B52&amp;$C52)="","",MIN(N($N52),N($P52)))</f>
        <v/>
      </c>
      <c r="AL52" s="356" t="str">
        <f aca="false">IF(ISNUMBER($D52),YEAR($D52),"")</f>
        <v/>
      </c>
      <c r="AM52" s="356" t="str">
        <f aca="false">IF(OR(TRIM($B52&amp;$C52)="",NOT(ISNUMBER($D52)),NOT(ISNUMBER($E52))),"",IF($E52&lt;$D52,"",IF(IF($AD52="半年付",2,IF($AD52="季度付",4,IF($AD52="月付",12,IF($AD52="半月付",24,1))))=1,1,MAX(1,ROUND(($E52-$D52+1)/365*IF($AD52="半年付",2,IF($AD52="季度付",4,IF($AD52="月付",12,IF($AD52="半月付",24,1)))),0)))))</f>
        <v/>
      </c>
      <c r="AN52" s="356" t="str">
        <f aca="true">IF($AM52="","",MIN($AM52,MAX(0,INT((TODAY()-付款宽限天数-$D52)/(($E52-$D52+1)/$AM52))+1)))</f>
        <v/>
      </c>
    </row>
    <row r="53" customFormat="false" ht="18" hidden="false" customHeight="false" outlineLevel="0" collapsed="false">
      <c r="F53" s="342" t="str">
        <f aca="true">IF(TRIM($B53&amp;$C53)="","",IF(OR(ISNUMBER(SEARCH("未",$A53)),ISNUMBER(SEARCH("送出",$A53)),AND(TRIM($A53)="",NOT(ISNUMBER($D53)),N($G53)=0)),"【合同未回】","")&amp;IF(NOT(ISNUMBER($E53)),IF(OR(ISNUMBER(SEARCH("未",$A53)),ISNUMBER(SEARCH("送出",$A53)),AND(TRIM($A53)="",NOT(ISNUMBER($D53)),N($G53)=0)),"","【未填合同期】"),IF($E53&lt;TODAY(),"【已到期】",IF($E53-TODAY()&lt;=提醒天数,"【即将到期，剩余"&amp;($E53-TODAY())&amp;"天】","【正常】")))&amp;IF(OR($AC53="安装免保",$AC53="技术免保",$AC53="质保期内"),"【"&amp;$AC53&amp;"】",""))</f>
        <v/>
      </c>
      <c r="J53" s="349" t="str">
        <f aca="false">IF(OR(N($G53)=0,N($H53)=0),"",ROUND(N($G53)*N($H53)*IF(N($I53)=0,1,N($I53)),2))</f>
        <v/>
      </c>
      <c r="L53" s="349" t="str">
        <f aca="false">IF(TRIM($B53&amp;$C53)="","",IF(AND(N($J53)=0,N($K53)=0),"",ROUND(N($J53)+N($K53),2)))</f>
        <v/>
      </c>
      <c r="R53" s="349"/>
      <c r="S53" s="351" t="str">
        <f aca="false">IF(TRIM($B53&amp;$C53)="","",IF(N($N53)=0,"",MAX(0,MIN(N($N53)-N($P53),N($V53)))))</f>
        <v/>
      </c>
      <c r="T53" s="351" t="str">
        <f aca="false">IF(TRIM($B53&amp;$C53)="","",IF(N($P53)&lt;=N($N53),"",N($P53)-N($N53)))</f>
        <v/>
      </c>
      <c r="U53" s="351" t="str">
        <f aca="false">IF(OR(TRIM($B53&amp;$C53)="",$V53=""),"",MAX(0,N($V53))-N($S53))</f>
        <v/>
      </c>
      <c r="V53" s="351" t="str">
        <f aca="false">IF(TRIM($B53&amp;$C53)="","",IF(AND(N($L53)=0,N($P53)+N($Q53)+N($R53)=0),"",ROUND(N($L53)-N($P53)-N($Q53)-N($R53),2)))</f>
        <v/>
      </c>
      <c r="W53" s="194" t="str">
        <f aca="false">IF(TRIM($B53&amp;$C53)="","",IF(N($L53)=0,IF((N($P53)+N($Q53)+N($R53))=0,"—未填单价","未填单价，已收 "&amp;TEXT((N($P53)+N($Q53)+N($R53)),"#,##0.00")),IF(N($V53)&gt;0.005,"欠 "&amp;TEXT(N($V53),"#,##0.00")&amp;IF(N($S53)&gt;0,"（开票未到账 "&amp;TEXT(N($S53),"#,##0.00")&amp;"）","")&amp;IF(N($U53)&gt;0,"（未开票 "&amp;TEXT(N($U53),"#,##0.00")&amp;"）",""),IF(N($V53)&lt;-0.005,"多收 "&amp;TEXT(-N($V53),"#,##0.00"),"✔ 已结清")))&amp;IF(N($T53)&gt;0,"｜到账未开票 "&amp;TEXT(N($T53),"#,##0.00")&amp;"，待补票","")&amp;IF(N($Q53)&gt;0,"｜收现 "&amp;TEXT(N($Q53),"#,##0.00"),"")&amp;IF(N($R53)&gt;0,"｜收款不开票 "&amp;TEXT(N($R53),"#,##0.00"),""))</f>
        <v/>
      </c>
      <c r="X53" s="352"/>
      <c r="AB53" s="349" t="str">
        <f aca="false">IF(OR(N($N53)=0,N($AA53)=0),"",ROUND(N($N53)/(1+N($AA53))*N($AA53),2))</f>
        <v/>
      </c>
      <c r="AC53" s="352"/>
      <c r="AD53" s="352"/>
      <c r="AE53" s="355" t="str">
        <f aca="false">IF($AM53="","",IF($AM53=1,IF($AN53&gt;=1,"一次性·已到收款期","一次性·未到期"),$AD53&amp;" 第"&amp;$AN53&amp;"/"&amp;$AM53&amp;"期"))</f>
        <v/>
      </c>
      <c r="AF53" s="351" t="str">
        <f aca="false">IF(OR($AM53="",N($L53)=0),"",ROUND(N($J53)*$AN53/$AM53,2)+N($K53))</f>
        <v/>
      </c>
      <c r="AG53" s="351" t="str">
        <f aca="false">IF($AF53="","",MAX(0,ROUND($AF53-(N($P53)+N($Q53)+N($R53)),2)))</f>
        <v/>
      </c>
      <c r="AH53" s="351" t="str">
        <f aca="false">IF(OR(TRIM($B53&amp;$C53)="",NOT(ISNUMBER($D53))),"",SUMIFS($V$3:$V$1001,$AJ$3:$AJ$1001,$AJ53,$D$3:$D$1001,"&lt;"&amp;$D53))</f>
        <v/>
      </c>
      <c r="AI53" s="351" t="str">
        <f aca="false">IF(TRIM($B53&amp;$C53)="","",SUMIFS($V$3:$V$1001,$AJ$3:$AJ$1001,$AJ53))</f>
        <v/>
      </c>
      <c r="AJ53" s="355" t="str">
        <f aca="false">IF(TRIM($B53&amp;$C53)="","",TRIM($B53)&amp;"｜"&amp;TRIM($C53))</f>
        <v/>
      </c>
      <c r="AK53" s="351" t="str">
        <f aca="false">IF(TRIM($B53&amp;$C53)="","",MIN(N($N53),N($P53)))</f>
        <v/>
      </c>
      <c r="AL53" s="356" t="str">
        <f aca="false">IF(ISNUMBER($D53),YEAR($D53),"")</f>
        <v/>
      </c>
      <c r="AM53" s="356" t="str">
        <f aca="false">IF(OR(TRIM($B53&amp;$C53)="",NOT(ISNUMBER($D53)),NOT(ISNUMBER($E53))),"",IF($E53&lt;$D53,"",IF(IF($AD53="半年付",2,IF($AD53="季度付",4,IF($AD53="月付",12,IF($AD53="半月付",24,1))))=1,1,MAX(1,ROUND(($E53-$D53+1)/365*IF($AD53="半年付",2,IF($AD53="季度付",4,IF($AD53="月付",12,IF($AD53="半月付",24,1)))),0)))))</f>
        <v/>
      </c>
      <c r="AN53" s="356" t="str">
        <f aca="true">IF($AM53="","",MIN($AM53,MAX(0,INT((TODAY()-付款宽限天数-$D53)/(($E53-$D53+1)/$AM53))+1)))</f>
        <v/>
      </c>
    </row>
    <row r="54" customFormat="false" ht="18" hidden="false" customHeight="false" outlineLevel="0" collapsed="false">
      <c r="F54" s="342" t="str">
        <f aca="true">IF(TRIM($B54&amp;$C54)="","",IF(OR(ISNUMBER(SEARCH("未",$A54)),ISNUMBER(SEARCH("送出",$A54)),AND(TRIM($A54)="",NOT(ISNUMBER($D54)),N($G54)=0)),"【合同未回】","")&amp;IF(NOT(ISNUMBER($E54)),IF(OR(ISNUMBER(SEARCH("未",$A54)),ISNUMBER(SEARCH("送出",$A54)),AND(TRIM($A54)="",NOT(ISNUMBER($D54)),N($G54)=0)),"","【未填合同期】"),IF($E54&lt;TODAY(),"【已到期】",IF($E54-TODAY()&lt;=提醒天数,"【即将到期，剩余"&amp;($E54-TODAY())&amp;"天】","【正常】")))&amp;IF(OR($AC54="安装免保",$AC54="技术免保",$AC54="质保期内"),"【"&amp;$AC54&amp;"】",""))</f>
        <v/>
      </c>
      <c r="J54" s="349" t="str">
        <f aca="false">IF(OR(N($G54)=0,N($H54)=0),"",ROUND(N($G54)*N($H54)*IF(N($I54)=0,1,N($I54)),2))</f>
        <v/>
      </c>
      <c r="L54" s="349" t="str">
        <f aca="false">IF(TRIM($B54&amp;$C54)="","",IF(AND(N($J54)=0,N($K54)=0),"",ROUND(N($J54)+N($K54),2)))</f>
        <v/>
      </c>
      <c r="R54" s="349"/>
      <c r="S54" s="351" t="str">
        <f aca="false">IF(TRIM($B54&amp;$C54)="","",IF(N($N54)=0,"",MAX(0,MIN(N($N54)-N($P54),N($V54)))))</f>
        <v/>
      </c>
      <c r="T54" s="351" t="str">
        <f aca="false">IF(TRIM($B54&amp;$C54)="","",IF(N($P54)&lt;=N($N54),"",N($P54)-N($N54)))</f>
        <v/>
      </c>
      <c r="U54" s="351" t="str">
        <f aca="false">IF(OR(TRIM($B54&amp;$C54)="",$V54=""),"",MAX(0,N($V54))-N($S54))</f>
        <v/>
      </c>
      <c r="V54" s="351" t="str">
        <f aca="false">IF(TRIM($B54&amp;$C54)="","",IF(AND(N($L54)=0,N($P54)+N($Q54)+N($R54)=0),"",ROUND(N($L54)-N($P54)-N($Q54)-N($R54),2)))</f>
        <v/>
      </c>
      <c r="W54" s="194" t="str">
        <f aca="false">IF(TRIM($B54&amp;$C54)="","",IF(N($L54)=0,IF((N($P54)+N($Q54)+N($R54))=0,"—未填单价","未填单价，已收 "&amp;TEXT((N($P54)+N($Q54)+N($R54)),"#,##0.00")),IF(N($V54)&gt;0.005,"欠 "&amp;TEXT(N($V54),"#,##0.00")&amp;IF(N($S54)&gt;0,"（开票未到账 "&amp;TEXT(N($S54),"#,##0.00")&amp;"）","")&amp;IF(N($U54)&gt;0,"（未开票 "&amp;TEXT(N($U54),"#,##0.00")&amp;"）",""),IF(N($V54)&lt;-0.005,"多收 "&amp;TEXT(-N($V54),"#,##0.00"),"✔ 已结清")))&amp;IF(N($T54)&gt;0,"｜到账未开票 "&amp;TEXT(N($T54),"#,##0.00")&amp;"，待补票","")&amp;IF(N($Q54)&gt;0,"｜收现 "&amp;TEXT(N($Q54),"#,##0.00"),"")&amp;IF(N($R54)&gt;0,"｜收款不开票 "&amp;TEXT(N($R54),"#,##0.00"),""))</f>
        <v/>
      </c>
      <c r="X54" s="352"/>
      <c r="AB54" s="349" t="str">
        <f aca="false">IF(OR(N($N54)=0,N($AA54)=0),"",ROUND(N($N54)/(1+N($AA54))*N($AA54),2))</f>
        <v/>
      </c>
      <c r="AC54" s="352"/>
      <c r="AD54" s="352"/>
      <c r="AE54" s="355" t="str">
        <f aca="false">IF($AM54="","",IF($AM54=1,IF($AN54&gt;=1,"一次性·已到收款期","一次性·未到期"),$AD54&amp;" 第"&amp;$AN54&amp;"/"&amp;$AM54&amp;"期"))</f>
        <v/>
      </c>
      <c r="AF54" s="351" t="str">
        <f aca="false">IF(OR($AM54="",N($L54)=0),"",ROUND(N($J54)*$AN54/$AM54,2)+N($K54))</f>
        <v/>
      </c>
      <c r="AG54" s="351" t="str">
        <f aca="false">IF($AF54="","",MAX(0,ROUND($AF54-(N($P54)+N($Q54)+N($R54)),2)))</f>
        <v/>
      </c>
      <c r="AH54" s="351" t="str">
        <f aca="false">IF(OR(TRIM($B54&amp;$C54)="",NOT(ISNUMBER($D54))),"",SUMIFS($V$3:$V$1001,$AJ$3:$AJ$1001,$AJ54,$D$3:$D$1001,"&lt;"&amp;$D54))</f>
        <v/>
      </c>
      <c r="AI54" s="351" t="str">
        <f aca="false">IF(TRIM($B54&amp;$C54)="","",SUMIFS($V$3:$V$1001,$AJ$3:$AJ$1001,$AJ54))</f>
        <v/>
      </c>
      <c r="AJ54" s="355" t="str">
        <f aca="false">IF(TRIM($B54&amp;$C54)="","",TRIM($B54)&amp;"｜"&amp;TRIM($C54))</f>
        <v/>
      </c>
      <c r="AK54" s="351" t="str">
        <f aca="false">IF(TRIM($B54&amp;$C54)="","",MIN(N($N54),N($P54)))</f>
        <v/>
      </c>
      <c r="AL54" s="356" t="str">
        <f aca="false">IF(ISNUMBER($D54),YEAR($D54),"")</f>
        <v/>
      </c>
      <c r="AM54" s="356" t="str">
        <f aca="false">IF(OR(TRIM($B54&amp;$C54)="",NOT(ISNUMBER($D54)),NOT(ISNUMBER($E54))),"",IF($E54&lt;$D54,"",IF(IF($AD54="半年付",2,IF($AD54="季度付",4,IF($AD54="月付",12,IF($AD54="半月付",24,1))))=1,1,MAX(1,ROUND(($E54-$D54+1)/365*IF($AD54="半年付",2,IF($AD54="季度付",4,IF($AD54="月付",12,IF($AD54="半月付",24,1)))),0)))))</f>
        <v/>
      </c>
      <c r="AN54" s="356" t="str">
        <f aca="true">IF($AM54="","",MIN($AM54,MAX(0,INT((TODAY()-付款宽限天数-$D54)/(($E54-$D54+1)/$AM54))+1)))</f>
        <v/>
      </c>
    </row>
    <row r="55" customFormat="false" ht="18" hidden="false" customHeight="false" outlineLevel="0" collapsed="false">
      <c r="F55" s="342" t="str">
        <f aca="true">IF(TRIM($B55&amp;$C55)="","",IF(OR(ISNUMBER(SEARCH("未",$A55)),ISNUMBER(SEARCH("送出",$A55)),AND(TRIM($A55)="",NOT(ISNUMBER($D55)),N($G55)=0)),"【合同未回】","")&amp;IF(NOT(ISNUMBER($E55)),IF(OR(ISNUMBER(SEARCH("未",$A55)),ISNUMBER(SEARCH("送出",$A55)),AND(TRIM($A55)="",NOT(ISNUMBER($D55)),N($G55)=0)),"","【未填合同期】"),IF($E55&lt;TODAY(),"【已到期】",IF($E55-TODAY()&lt;=提醒天数,"【即将到期，剩余"&amp;($E55-TODAY())&amp;"天】","【正常】")))&amp;IF(OR($AC55="安装免保",$AC55="技术免保",$AC55="质保期内"),"【"&amp;$AC55&amp;"】",""))</f>
        <v/>
      </c>
      <c r="J55" s="349" t="str">
        <f aca="false">IF(OR(N($G55)=0,N($H55)=0),"",ROUND(N($G55)*N($H55)*IF(N($I55)=0,1,N($I55)),2))</f>
        <v/>
      </c>
      <c r="L55" s="349" t="str">
        <f aca="false">IF(TRIM($B55&amp;$C55)="","",IF(AND(N($J55)=0,N($K55)=0),"",ROUND(N($J55)+N($K55),2)))</f>
        <v/>
      </c>
      <c r="R55" s="349"/>
      <c r="S55" s="351" t="str">
        <f aca="false">IF(TRIM($B55&amp;$C55)="","",IF(N($N55)=0,"",MAX(0,MIN(N($N55)-N($P55),N($V55)))))</f>
        <v/>
      </c>
      <c r="T55" s="351" t="str">
        <f aca="false">IF(TRIM($B55&amp;$C55)="","",IF(N($P55)&lt;=N($N55),"",N($P55)-N($N55)))</f>
        <v/>
      </c>
      <c r="U55" s="351" t="str">
        <f aca="false">IF(OR(TRIM($B55&amp;$C55)="",$V55=""),"",MAX(0,N($V55))-N($S55))</f>
        <v/>
      </c>
      <c r="V55" s="351" t="str">
        <f aca="false">IF(TRIM($B55&amp;$C55)="","",IF(AND(N($L55)=0,N($P55)+N($Q55)+N($R55)=0),"",ROUND(N($L55)-N($P55)-N($Q55)-N($R55),2)))</f>
        <v/>
      </c>
      <c r="W55" s="194" t="str">
        <f aca="false">IF(TRIM($B55&amp;$C55)="","",IF(N($L55)=0,IF((N($P55)+N($Q55)+N($R55))=0,"—未填单价","未填单价，已收 "&amp;TEXT((N($P55)+N($Q55)+N($R55)),"#,##0.00")),IF(N($V55)&gt;0.005,"欠 "&amp;TEXT(N($V55),"#,##0.00")&amp;IF(N($S55)&gt;0,"（开票未到账 "&amp;TEXT(N($S55),"#,##0.00")&amp;"）","")&amp;IF(N($U55)&gt;0,"（未开票 "&amp;TEXT(N($U55),"#,##0.00")&amp;"）",""),IF(N($V55)&lt;-0.005,"多收 "&amp;TEXT(-N($V55),"#,##0.00"),"✔ 已结清")))&amp;IF(N($T55)&gt;0,"｜到账未开票 "&amp;TEXT(N($T55),"#,##0.00")&amp;"，待补票","")&amp;IF(N($Q55)&gt;0,"｜收现 "&amp;TEXT(N($Q55),"#,##0.00"),"")&amp;IF(N($R55)&gt;0,"｜收款不开票 "&amp;TEXT(N($R55),"#,##0.00"),""))</f>
        <v/>
      </c>
      <c r="X55" s="352"/>
      <c r="AB55" s="349" t="str">
        <f aca="false">IF(OR(N($N55)=0,N($AA55)=0),"",ROUND(N($N55)/(1+N($AA55))*N($AA55),2))</f>
        <v/>
      </c>
      <c r="AC55" s="352"/>
      <c r="AD55" s="352"/>
      <c r="AE55" s="355" t="str">
        <f aca="false">IF($AM55="","",IF($AM55=1,IF($AN55&gt;=1,"一次性·已到收款期","一次性·未到期"),$AD55&amp;" 第"&amp;$AN55&amp;"/"&amp;$AM55&amp;"期"))</f>
        <v/>
      </c>
      <c r="AF55" s="351" t="str">
        <f aca="false">IF(OR($AM55="",N($L55)=0),"",ROUND(N($J55)*$AN55/$AM55,2)+N($K55))</f>
        <v/>
      </c>
      <c r="AG55" s="351" t="str">
        <f aca="false">IF($AF55="","",MAX(0,ROUND($AF55-(N($P55)+N($Q55)+N($R55)),2)))</f>
        <v/>
      </c>
      <c r="AH55" s="351" t="str">
        <f aca="false">IF(OR(TRIM($B55&amp;$C55)="",NOT(ISNUMBER($D55))),"",SUMIFS($V$3:$V$1001,$AJ$3:$AJ$1001,$AJ55,$D$3:$D$1001,"&lt;"&amp;$D55))</f>
        <v/>
      </c>
      <c r="AI55" s="351" t="str">
        <f aca="false">IF(TRIM($B55&amp;$C55)="","",SUMIFS($V$3:$V$1001,$AJ$3:$AJ$1001,$AJ55))</f>
        <v/>
      </c>
      <c r="AJ55" s="355" t="str">
        <f aca="false">IF(TRIM($B55&amp;$C55)="","",TRIM($B55)&amp;"｜"&amp;TRIM($C55))</f>
        <v/>
      </c>
      <c r="AK55" s="351" t="str">
        <f aca="false">IF(TRIM($B55&amp;$C55)="","",MIN(N($N55),N($P55)))</f>
        <v/>
      </c>
      <c r="AL55" s="356" t="str">
        <f aca="false">IF(ISNUMBER($D55),YEAR($D55),"")</f>
        <v/>
      </c>
      <c r="AM55" s="356" t="str">
        <f aca="false">IF(OR(TRIM($B55&amp;$C55)="",NOT(ISNUMBER($D55)),NOT(ISNUMBER($E55))),"",IF($E55&lt;$D55,"",IF(IF($AD55="半年付",2,IF($AD55="季度付",4,IF($AD55="月付",12,IF($AD55="半月付",24,1))))=1,1,MAX(1,ROUND(($E55-$D55+1)/365*IF($AD55="半年付",2,IF($AD55="季度付",4,IF($AD55="月付",12,IF($AD55="半月付",24,1)))),0)))))</f>
        <v/>
      </c>
      <c r="AN55" s="356" t="str">
        <f aca="true">IF($AM55="","",MIN($AM55,MAX(0,INT((TODAY()-付款宽限天数-$D55)/(($E55-$D55+1)/$AM55))+1)))</f>
        <v/>
      </c>
    </row>
    <row r="56" customFormat="false" ht="18" hidden="false" customHeight="false" outlineLevel="0" collapsed="false">
      <c r="F56" s="342" t="str">
        <f aca="true">IF(TRIM($B56&amp;$C56)="","",IF(OR(ISNUMBER(SEARCH("未",$A56)),ISNUMBER(SEARCH("送出",$A56)),AND(TRIM($A56)="",NOT(ISNUMBER($D56)),N($G56)=0)),"【合同未回】","")&amp;IF(NOT(ISNUMBER($E56)),IF(OR(ISNUMBER(SEARCH("未",$A56)),ISNUMBER(SEARCH("送出",$A56)),AND(TRIM($A56)="",NOT(ISNUMBER($D56)),N($G56)=0)),"","【未填合同期】"),IF($E56&lt;TODAY(),"【已到期】",IF($E56-TODAY()&lt;=提醒天数,"【即将到期，剩余"&amp;($E56-TODAY())&amp;"天】","【正常】")))&amp;IF(OR($AC56="安装免保",$AC56="技术免保",$AC56="质保期内"),"【"&amp;$AC56&amp;"】",""))</f>
        <v/>
      </c>
      <c r="J56" s="349" t="str">
        <f aca="false">IF(OR(N($G56)=0,N($H56)=0),"",ROUND(N($G56)*N($H56)*IF(N($I56)=0,1,N($I56)),2))</f>
        <v/>
      </c>
      <c r="L56" s="349" t="str">
        <f aca="false">IF(TRIM($B56&amp;$C56)="","",IF(AND(N($J56)=0,N($K56)=0),"",ROUND(N($J56)+N($K56),2)))</f>
        <v/>
      </c>
      <c r="R56" s="349"/>
      <c r="S56" s="351" t="str">
        <f aca="false">IF(TRIM($B56&amp;$C56)="","",IF(N($N56)=0,"",MAX(0,MIN(N($N56)-N($P56),N($V56)))))</f>
        <v/>
      </c>
      <c r="T56" s="351" t="str">
        <f aca="false">IF(TRIM($B56&amp;$C56)="","",IF(N($P56)&lt;=N($N56),"",N($P56)-N($N56)))</f>
        <v/>
      </c>
      <c r="U56" s="351" t="str">
        <f aca="false">IF(OR(TRIM($B56&amp;$C56)="",$V56=""),"",MAX(0,N($V56))-N($S56))</f>
        <v/>
      </c>
      <c r="V56" s="351" t="str">
        <f aca="false">IF(TRIM($B56&amp;$C56)="","",IF(AND(N($L56)=0,N($P56)+N($Q56)+N($R56)=0),"",ROUND(N($L56)-N($P56)-N($Q56)-N($R56),2)))</f>
        <v/>
      </c>
      <c r="W56" s="194" t="str">
        <f aca="false">IF(TRIM($B56&amp;$C56)="","",IF(N($L56)=0,IF((N($P56)+N($Q56)+N($R56))=0,"—未填单价","未填单价，已收 "&amp;TEXT((N($P56)+N($Q56)+N($R56)),"#,##0.00")),IF(N($V56)&gt;0.005,"欠 "&amp;TEXT(N($V56),"#,##0.00")&amp;IF(N($S56)&gt;0,"（开票未到账 "&amp;TEXT(N($S56),"#,##0.00")&amp;"）","")&amp;IF(N($U56)&gt;0,"（未开票 "&amp;TEXT(N($U56),"#,##0.00")&amp;"）",""),IF(N($V56)&lt;-0.005,"多收 "&amp;TEXT(-N($V56),"#,##0.00"),"✔ 已结清")))&amp;IF(N($T56)&gt;0,"｜到账未开票 "&amp;TEXT(N($T56),"#,##0.00")&amp;"，待补票","")&amp;IF(N($Q56)&gt;0,"｜收现 "&amp;TEXT(N($Q56),"#,##0.00"),"")&amp;IF(N($R56)&gt;0,"｜收款不开票 "&amp;TEXT(N($R56),"#,##0.00"),""))</f>
        <v/>
      </c>
      <c r="X56" s="352"/>
      <c r="AB56" s="349" t="str">
        <f aca="false">IF(OR(N($N56)=0,N($AA56)=0),"",ROUND(N($N56)/(1+N($AA56))*N($AA56),2))</f>
        <v/>
      </c>
      <c r="AC56" s="352"/>
      <c r="AD56" s="352"/>
      <c r="AE56" s="355" t="str">
        <f aca="false">IF($AM56="","",IF($AM56=1,IF($AN56&gt;=1,"一次性·已到收款期","一次性·未到期"),$AD56&amp;" 第"&amp;$AN56&amp;"/"&amp;$AM56&amp;"期"))</f>
        <v/>
      </c>
      <c r="AF56" s="351" t="str">
        <f aca="false">IF(OR($AM56="",N($L56)=0),"",ROUND(N($J56)*$AN56/$AM56,2)+N($K56))</f>
        <v/>
      </c>
      <c r="AG56" s="351" t="str">
        <f aca="false">IF($AF56="","",MAX(0,ROUND($AF56-(N($P56)+N($Q56)+N($R56)),2)))</f>
        <v/>
      </c>
      <c r="AH56" s="351" t="str">
        <f aca="false">IF(OR(TRIM($B56&amp;$C56)="",NOT(ISNUMBER($D56))),"",SUMIFS($V$3:$V$1001,$AJ$3:$AJ$1001,$AJ56,$D$3:$D$1001,"&lt;"&amp;$D56))</f>
        <v/>
      </c>
      <c r="AI56" s="351" t="str">
        <f aca="false">IF(TRIM($B56&amp;$C56)="","",SUMIFS($V$3:$V$1001,$AJ$3:$AJ$1001,$AJ56))</f>
        <v/>
      </c>
      <c r="AJ56" s="355" t="str">
        <f aca="false">IF(TRIM($B56&amp;$C56)="","",TRIM($B56)&amp;"｜"&amp;TRIM($C56))</f>
        <v/>
      </c>
      <c r="AK56" s="351" t="str">
        <f aca="false">IF(TRIM($B56&amp;$C56)="","",MIN(N($N56),N($P56)))</f>
        <v/>
      </c>
      <c r="AL56" s="356" t="str">
        <f aca="false">IF(ISNUMBER($D56),YEAR($D56),"")</f>
        <v/>
      </c>
      <c r="AM56" s="356" t="str">
        <f aca="false">IF(OR(TRIM($B56&amp;$C56)="",NOT(ISNUMBER($D56)),NOT(ISNUMBER($E56))),"",IF($E56&lt;$D56,"",IF(IF($AD56="半年付",2,IF($AD56="季度付",4,IF($AD56="月付",12,IF($AD56="半月付",24,1))))=1,1,MAX(1,ROUND(($E56-$D56+1)/365*IF($AD56="半年付",2,IF($AD56="季度付",4,IF($AD56="月付",12,IF($AD56="半月付",24,1)))),0)))))</f>
        <v/>
      </c>
      <c r="AN56" s="356" t="str">
        <f aca="true">IF($AM56="","",MIN($AM56,MAX(0,INT((TODAY()-付款宽限天数-$D56)/(($E56-$D56+1)/$AM56))+1)))</f>
        <v/>
      </c>
    </row>
    <row r="57" customFormat="false" ht="18" hidden="false" customHeight="false" outlineLevel="0" collapsed="false">
      <c r="F57" s="342" t="str">
        <f aca="true">IF(TRIM($B57&amp;$C57)="","",IF(OR(ISNUMBER(SEARCH("未",$A57)),ISNUMBER(SEARCH("送出",$A57)),AND(TRIM($A57)="",NOT(ISNUMBER($D57)),N($G57)=0)),"【合同未回】","")&amp;IF(NOT(ISNUMBER($E57)),IF(OR(ISNUMBER(SEARCH("未",$A57)),ISNUMBER(SEARCH("送出",$A57)),AND(TRIM($A57)="",NOT(ISNUMBER($D57)),N($G57)=0)),"","【未填合同期】"),IF($E57&lt;TODAY(),"【已到期】",IF($E57-TODAY()&lt;=提醒天数,"【即将到期，剩余"&amp;($E57-TODAY())&amp;"天】","【正常】")))&amp;IF(OR($AC57="安装免保",$AC57="技术免保",$AC57="质保期内"),"【"&amp;$AC57&amp;"】",""))</f>
        <v/>
      </c>
      <c r="J57" s="349" t="str">
        <f aca="false">IF(OR(N($G57)=0,N($H57)=0),"",ROUND(N($G57)*N($H57)*IF(N($I57)=0,1,N($I57)),2))</f>
        <v/>
      </c>
      <c r="L57" s="349" t="str">
        <f aca="false">IF(TRIM($B57&amp;$C57)="","",IF(AND(N($J57)=0,N($K57)=0),"",ROUND(N($J57)+N($K57),2)))</f>
        <v/>
      </c>
      <c r="R57" s="349"/>
      <c r="S57" s="351" t="str">
        <f aca="false">IF(TRIM($B57&amp;$C57)="","",IF(N($N57)=0,"",MAX(0,MIN(N($N57)-N($P57),N($V57)))))</f>
        <v/>
      </c>
      <c r="T57" s="351" t="str">
        <f aca="false">IF(TRIM($B57&amp;$C57)="","",IF(N($P57)&lt;=N($N57),"",N($P57)-N($N57)))</f>
        <v/>
      </c>
      <c r="U57" s="351" t="str">
        <f aca="false">IF(OR(TRIM($B57&amp;$C57)="",$V57=""),"",MAX(0,N($V57))-N($S57))</f>
        <v/>
      </c>
      <c r="V57" s="351" t="str">
        <f aca="false">IF(TRIM($B57&amp;$C57)="","",IF(AND(N($L57)=0,N($P57)+N($Q57)+N($R57)=0),"",ROUND(N($L57)-N($P57)-N($Q57)-N($R57),2)))</f>
        <v/>
      </c>
      <c r="W57" s="194" t="str">
        <f aca="false">IF(TRIM($B57&amp;$C57)="","",IF(N($L57)=0,IF((N($P57)+N($Q57)+N($R57))=0,"—未填单价","未填单价，已收 "&amp;TEXT((N($P57)+N($Q57)+N($R57)),"#,##0.00")),IF(N($V57)&gt;0.005,"欠 "&amp;TEXT(N($V57),"#,##0.00")&amp;IF(N($S57)&gt;0,"（开票未到账 "&amp;TEXT(N($S57),"#,##0.00")&amp;"）","")&amp;IF(N($U57)&gt;0,"（未开票 "&amp;TEXT(N($U57),"#,##0.00")&amp;"）",""),IF(N($V57)&lt;-0.005,"多收 "&amp;TEXT(-N($V57),"#,##0.00"),"✔ 已结清")))&amp;IF(N($T57)&gt;0,"｜到账未开票 "&amp;TEXT(N($T57),"#,##0.00")&amp;"，待补票","")&amp;IF(N($Q57)&gt;0,"｜收现 "&amp;TEXT(N($Q57),"#,##0.00"),"")&amp;IF(N($R57)&gt;0,"｜收款不开票 "&amp;TEXT(N($R57),"#,##0.00"),""))</f>
        <v/>
      </c>
      <c r="X57" s="352"/>
      <c r="AB57" s="349" t="str">
        <f aca="false">IF(OR(N($N57)=0,N($AA57)=0),"",ROUND(N($N57)/(1+N($AA57))*N($AA57),2))</f>
        <v/>
      </c>
      <c r="AC57" s="352"/>
      <c r="AD57" s="352"/>
      <c r="AE57" s="355" t="str">
        <f aca="false">IF($AM57="","",IF($AM57=1,IF($AN57&gt;=1,"一次性·已到收款期","一次性·未到期"),$AD57&amp;" 第"&amp;$AN57&amp;"/"&amp;$AM57&amp;"期"))</f>
        <v/>
      </c>
      <c r="AF57" s="351" t="str">
        <f aca="false">IF(OR($AM57="",N($L57)=0),"",ROUND(N($J57)*$AN57/$AM57,2)+N($K57))</f>
        <v/>
      </c>
      <c r="AG57" s="351" t="str">
        <f aca="false">IF($AF57="","",MAX(0,ROUND($AF57-(N($P57)+N($Q57)+N($R57)),2)))</f>
        <v/>
      </c>
      <c r="AH57" s="351" t="str">
        <f aca="false">IF(OR(TRIM($B57&amp;$C57)="",NOT(ISNUMBER($D57))),"",SUMIFS($V$3:$V$1001,$AJ$3:$AJ$1001,$AJ57,$D$3:$D$1001,"&lt;"&amp;$D57))</f>
        <v/>
      </c>
      <c r="AI57" s="351" t="str">
        <f aca="false">IF(TRIM($B57&amp;$C57)="","",SUMIFS($V$3:$V$1001,$AJ$3:$AJ$1001,$AJ57))</f>
        <v/>
      </c>
      <c r="AJ57" s="355" t="str">
        <f aca="false">IF(TRIM($B57&amp;$C57)="","",TRIM($B57)&amp;"｜"&amp;TRIM($C57))</f>
        <v/>
      </c>
      <c r="AK57" s="351" t="str">
        <f aca="false">IF(TRIM($B57&amp;$C57)="","",MIN(N($N57),N($P57)))</f>
        <v/>
      </c>
      <c r="AL57" s="356" t="str">
        <f aca="false">IF(ISNUMBER($D57),YEAR($D57),"")</f>
        <v/>
      </c>
      <c r="AM57" s="356" t="str">
        <f aca="false">IF(OR(TRIM($B57&amp;$C57)="",NOT(ISNUMBER($D57)),NOT(ISNUMBER($E57))),"",IF($E57&lt;$D57,"",IF(IF($AD57="半年付",2,IF($AD57="季度付",4,IF($AD57="月付",12,IF($AD57="半月付",24,1))))=1,1,MAX(1,ROUND(($E57-$D57+1)/365*IF($AD57="半年付",2,IF($AD57="季度付",4,IF($AD57="月付",12,IF($AD57="半月付",24,1)))),0)))))</f>
        <v/>
      </c>
      <c r="AN57" s="356" t="str">
        <f aca="true">IF($AM57="","",MIN($AM57,MAX(0,INT((TODAY()-付款宽限天数-$D57)/(($E57-$D57+1)/$AM57))+1)))</f>
        <v/>
      </c>
    </row>
    <row r="58" customFormat="false" ht="18" hidden="false" customHeight="false" outlineLevel="0" collapsed="false">
      <c r="F58" s="342" t="str">
        <f aca="true">IF(TRIM($B58&amp;$C58)="","",IF(OR(ISNUMBER(SEARCH("未",$A58)),ISNUMBER(SEARCH("送出",$A58)),AND(TRIM($A58)="",NOT(ISNUMBER($D58)),N($G58)=0)),"【合同未回】","")&amp;IF(NOT(ISNUMBER($E58)),IF(OR(ISNUMBER(SEARCH("未",$A58)),ISNUMBER(SEARCH("送出",$A58)),AND(TRIM($A58)="",NOT(ISNUMBER($D58)),N($G58)=0)),"","【未填合同期】"),IF($E58&lt;TODAY(),"【已到期】",IF($E58-TODAY()&lt;=提醒天数,"【即将到期，剩余"&amp;($E58-TODAY())&amp;"天】","【正常】")))&amp;IF(OR($AC58="安装免保",$AC58="技术免保",$AC58="质保期内"),"【"&amp;$AC58&amp;"】",""))</f>
        <v/>
      </c>
      <c r="J58" s="349" t="str">
        <f aca="false">IF(OR(N($G58)=0,N($H58)=0),"",ROUND(N($G58)*N($H58)*IF(N($I58)=0,1,N($I58)),2))</f>
        <v/>
      </c>
      <c r="L58" s="349" t="str">
        <f aca="false">IF(TRIM($B58&amp;$C58)="","",IF(AND(N($J58)=0,N($K58)=0),"",ROUND(N($J58)+N($K58),2)))</f>
        <v/>
      </c>
      <c r="R58" s="349"/>
      <c r="S58" s="351" t="str">
        <f aca="false">IF(TRIM($B58&amp;$C58)="","",IF(N($N58)=0,"",MAX(0,MIN(N($N58)-N($P58),N($V58)))))</f>
        <v/>
      </c>
      <c r="T58" s="351" t="str">
        <f aca="false">IF(TRIM($B58&amp;$C58)="","",IF(N($P58)&lt;=N($N58),"",N($P58)-N($N58)))</f>
        <v/>
      </c>
      <c r="U58" s="351" t="str">
        <f aca="false">IF(OR(TRIM($B58&amp;$C58)="",$V58=""),"",MAX(0,N($V58))-N($S58))</f>
        <v/>
      </c>
      <c r="V58" s="351" t="str">
        <f aca="false">IF(TRIM($B58&amp;$C58)="","",IF(AND(N($L58)=0,N($P58)+N($Q58)+N($R58)=0),"",ROUND(N($L58)-N($P58)-N($Q58)-N($R58),2)))</f>
        <v/>
      </c>
      <c r="W58" s="194" t="str">
        <f aca="false">IF(TRIM($B58&amp;$C58)="","",IF(N($L58)=0,IF((N($P58)+N($Q58)+N($R58))=0,"—未填单价","未填单价，已收 "&amp;TEXT((N($P58)+N($Q58)+N($R58)),"#,##0.00")),IF(N($V58)&gt;0.005,"欠 "&amp;TEXT(N($V58),"#,##0.00")&amp;IF(N($S58)&gt;0,"（开票未到账 "&amp;TEXT(N($S58),"#,##0.00")&amp;"）","")&amp;IF(N($U58)&gt;0,"（未开票 "&amp;TEXT(N($U58),"#,##0.00")&amp;"）",""),IF(N($V58)&lt;-0.005,"多收 "&amp;TEXT(-N($V58),"#,##0.00"),"✔ 已结清")))&amp;IF(N($T58)&gt;0,"｜到账未开票 "&amp;TEXT(N($T58),"#,##0.00")&amp;"，待补票","")&amp;IF(N($Q58)&gt;0,"｜收现 "&amp;TEXT(N($Q58),"#,##0.00"),"")&amp;IF(N($R58)&gt;0,"｜收款不开票 "&amp;TEXT(N($R58),"#,##0.00"),""))</f>
        <v/>
      </c>
      <c r="X58" s="352"/>
      <c r="AB58" s="349" t="str">
        <f aca="false">IF(OR(N($N58)=0,N($AA58)=0),"",ROUND(N($N58)/(1+N($AA58))*N($AA58),2))</f>
        <v/>
      </c>
      <c r="AC58" s="352"/>
      <c r="AD58" s="352"/>
      <c r="AE58" s="355" t="str">
        <f aca="false">IF($AM58="","",IF($AM58=1,IF($AN58&gt;=1,"一次性·已到收款期","一次性·未到期"),$AD58&amp;" 第"&amp;$AN58&amp;"/"&amp;$AM58&amp;"期"))</f>
        <v/>
      </c>
      <c r="AF58" s="351" t="str">
        <f aca="false">IF(OR($AM58="",N($L58)=0),"",ROUND(N($J58)*$AN58/$AM58,2)+N($K58))</f>
        <v/>
      </c>
      <c r="AG58" s="351" t="str">
        <f aca="false">IF($AF58="","",MAX(0,ROUND($AF58-(N($P58)+N($Q58)+N($R58)),2)))</f>
        <v/>
      </c>
      <c r="AH58" s="351" t="str">
        <f aca="false">IF(OR(TRIM($B58&amp;$C58)="",NOT(ISNUMBER($D58))),"",SUMIFS($V$3:$V$1001,$AJ$3:$AJ$1001,$AJ58,$D$3:$D$1001,"&lt;"&amp;$D58))</f>
        <v/>
      </c>
      <c r="AI58" s="351" t="str">
        <f aca="false">IF(TRIM($B58&amp;$C58)="","",SUMIFS($V$3:$V$1001,$AJ$3:$AJ$1001,$AJ58))</f>
        <v/>
      </c>
      <c r="AJ58" s="355" t="str">
        <f aca="false">IF(TRIM($B58&amp;$C58)="","",TRIM($B58)&amp;"｜"&amp;TRIM($C58))</f>
        <v/>
      </c>
      <c r="AK58" s="351" t="str">
        <f aca="false">IF(TRIM($B58&amp;$C58)="","",MIN(N($N58),N($P58)))</f>
        <v/>
      </c>
      <c r="AL58" s="356" t="str">
        <f aca="false">IF(ISNUMBER($D58),YEAR($D58),"")</f>
        <v/>
      </c>
      <c r="AM58" s="356" t="str">
        <f aca="false">IF(OR(TRIM($B58&amp;$C58)="",NOT(ISNUMBER($D58)),NOT(ISNUMBER($E58))),"",IF($E58&lt;$D58,"",IF(IF($AD58="半年付",2,IF($AD58="季度付",4,IF($AD58="月付",12,IF($AD58="半月付",24,1))))=1,1,MAX(1,ROUND(($E58-$D58+1)/365*IF($AD58="半年付",2,IF($AD58="季度付",4,IF($AD58="月付",12,IF($AD58="半月付",24,1)))),0)))))</f>
        <v/>
      </c>
      <c r="AN58" s="356" t="str">
        <f aca="true">IF($AM58="","",MIN($AM58,MAX(0,INT((TODAY()-付款宽限天数-$D58)/(($E58-$D58+1)/$AM58))+1)))</f>
        <v/>
      </c>
    </row>
    <row r="59" customFormat="false" ht="18" hidden="false" customHeight="false" outlineLevel="0" collapsed="false">
      <c r="F59" s="342" t="str">
        <f aca="true">IF(TRIM($B59&amp;$C59)="","",IF(OR(ISNUMBER(SEARCH("未",$A59)),ISNUMBER(SEARCH("送出",$A59)),AND(TRIM($A59)="",NOT(ISNUMBER($D59)),N($G59)=0)),"【合同未回】","")&amp;IF(NOT(ISNUMBER($E59)),IF(OR(ISNUMBER(SEARCH("未",$A59)),ISNUMBER(SEARCH("送出",$A59)),AND(TRIM($A59)="",NOT(ISNUMBER($D59)),N($G59)=0)),"","【未填合同期】"),IF($E59&lt;TODAY(),"【已到期】",IF($E59-TODAY()&lt;=提醒天数,"【即将到期，剩余"&amp;($E59-TODAY())&amp;"天】","【正常】")))&amp;IF(OR($AC59="安装免保",$AC59="技术免保",$AC59="质保期内"),"【"&amp;$AC59&amp;"】",""))</f>
        <v/>
      </c>
      <c r="J59" s="349" t="str">
        <f aca="false">IF(OR(N($G59)=0,N($H59)=0),"",ROUND(N($G59)*N($H59)*IF(N($I59)=0,1,N($I59)),2))</f>
        <v/>
      </c>
      <c r="L59" s="349" t="str">
        <f aca="false">IF(TRIM($B59&amp;$C59)="","",IF(AND(N($J59)=0,N($K59)=0),"",ROUND(N($J59)+N($K59),2)))</f>
        <v/>
      </c>
      <c r="R59" s="349"/>
      <c r="S59" s="351" t="str">
        <f aca="false">IF(TRIM($B59&amp;$C59)="","",IF(N($N59)=0,"",MAX(0,MIN(N($N59)-N($P59),N($V59)))))</f>
        <v/>
      </c>
      <c r="T59" s="351" t="str">
        <f aca="false">IF(TRIM($B59&amp;$C59)="","",IF(N($P59)&lt;=N($N59),"",N($P59)-N($N59)))</f>
        <v/>
      </c>
      <c r="U59" s="351" t="str">
        <f aca="false">IF(OR(TRIM($B59&amp;$C59)="",$V59=""),"",MAX(0,N($V59))-N($S59))</f>
        <v/>
      </c>
      <c r="V59" s="351" t="str">
        <f aca="false">IF(TRIM($B59&amp;$C59)="","",IF(AND(N($L59)=0,N($P59)+N($Q59)+N($R59)=0),"",ROUND(N($L59)-N($P59)-N($Q59)-N($R59),2)))</f>
        <v/>
      </c>
      <c r="W59" s="194" t="str">
        <f aca="false">IF(TRIM($B59&amp;$C59)="","",IF(N($L59)=0,IF((N($P59)+N($Q59)+N($R59))=0,"—未填单价","未填单价，已收 "&amp;TEXT((N($P59)+N($Q59)+N($R59)),"#,##0.00")),IF(N($V59)&gt;0.005,"欠 "&amp;TEXT(N($V59),"#,##0.00")&amp;IF(N($S59)&gt;0,"（开票未到账 "&amp;TEXT(N($S59),"#,##0.00")&amp;"）","")&amp;IF(N($U59)&gt;0,"（未开票 "&amp;TEXT(N($U59),"#,##0.00")&amp;"）",""),IF(N($V59)&lt;-0.005,"多收 "&amp;TEXT(-N($V59),"#,##0.00"),"✔ 已结清")))&amp;IF(N($T59)&gt;0,"｜到账未开票 "&amp;TEXT(N($T59),"#,##0.00")&amp;"，待补票","")&amp;IF(N($Q59)&gt;0,"｜收现 "&amp;TEXT(N($Q59),"#,##0.00"),"")&amp;IF(N($R59)&gt;0,"｜收款不开票 "&amp;TEXT(N($R59),"#,##0.00"),""))</f>
        <v/>
      </c>
      <c r="X59" s="352"/>
      <c r="AB59" s="349" t="str">
        <f aca="false">IF(OR(N($N59)=0,N($AA59)=0),"",ROUND(N($N59)/(1+N($AA59))*N($AA59),2))</f>
        <v/>
      </c>
      <c r="AC59" s="352"/>
      <c r="AD59" s="352"/>
      <c r="AE59" s="355" t="str">
        <f aca="false">IF($AM59="","",IF($AM59=1,IF($AN59&gt;=1,"一次性·已到收款期","一次性·未到期"),$AD59&amp;" 第"&amp;$AN59&amp;"/"&amp;$AM59&amp;"期"))</f>
        <v/>
      </c>
      <c r="AF59" s="351" t="str">
        <f aca="false">IF(OR($AM59="",N($L59)=0),"",ROUND(N($J59)*$AN59/$AM59,2)+N($K59))</f>
        <v/>
      </c>
      <c r="AG59" s="351" t="str">
        <f aca="false">IF($AF59="","",MAX(0,ROUND($AF59-(N($P59)+N($Q59)+N($R59)),2)))</f>
        <v/>
      </c>
      <c r="AH59" s="351" t="str">
        <f aca="false">IF(OR(TRIM($B59&amp;$C59)="",NOT(ISNUMBER($D59))),"",SUMIFS($V$3:$V$1001,$AJ$3:$AJ$1001,$AJ59,$D$3:$D$1001,"&lt;"&amp;$D59))</f>
        <v/>
      </c>
      <c r="AI59" s="351" t="str">
        <f aca="false">IF(TRIM($B59&amp;$C59)="","",SUMIFS($V$3:$V$1001,$AJ$3:$AJ$1001,$AJ59))</f>
        <v/>
      </c>
      <c r="AJ59" s="355" t="str">
        <f aca="false">IF(TRIM($B59&amp;$C59)="","",TRIM($B59)&amp;"｜"&amp;TRIM($C59))</f>
        <v/>
      </c>
      <c r="AK59" s="351" t="str">
        <f aca="false">IF(TRIM($B59&amp;$C59)="","",MIN(N($N59),N($P59)))</f>
        <v/>
      </c>
      <c r="AL59" s="356" t="str">
        <f aca="false">IF(ISNUMBER($D59),YEAR($D59),"")</f>
        <v/>
      </c>
      <c r="AM59" s="356" t="str">
        <f aca="false">IF(OR(TRIM($B59&amp;$C59)="",NOT(ISNUMBER($D59)),NOT(ISNUMBER($E59))),"",IF($E59&lt;$D59,"",IF(IF($AD59="半年付",2,IF($AD59="季度付",4,IF($AD59="月付",12,IF($AD59="半月付",24,1))))=1,1,MAX(1,ROUND(($E59-$D59+1)/365*IF($AD59="半年付",2,IF($AD59="季度付",4,IF($AD59="月付",12,IF($AD59="半月付",24,1)))),0)))))</f>
        <v/>
      </c>
      <c r="AN59" s="356" t="str">
        <f aca="true">IF($AM59="","",MIN($AM59,MAX(0,INT((TODAY()-付款宽限天数-$D59)/(($E59-$D59+1)/$AM59))+1)))</f>
        <v/>
      </c>
    </row>
    <row r="60" customFormat="false" ht="18" hidden="false" customHeight="false" outlineLevel="0" collapsed="false">
      <c r="F60" s="342" t="str">
        <f aca="true">IF(TRIM($B60&amp;$C60)="","",IF(OR(ISNUMBER(SEARCH("未",$A60)),ISNUMBER(SEARCH("送出",$A60)),AND(TRIM($A60)="",NOT(ISNUMBER($D60)),N($G60)=0)),"【合同未回】","")&amp;IF(NOT(ISNUMBER($E60)),IF(OR(ISNUMBER(SEARCH("未",$A60)),ISNUMBER(SEARCH("送出",$A60)),AND(TRIM($A60)="",NOT(ISNUMBER($D60)),N($G60)=0)),"","【未填合同期】"),IF($E60&lt;TODAY(),"【已到期】",IF($E60-TODAY()&lt;=提醒天数,"【即将到期，剩余"&amp;($E60-TODAY())&amp;"天】","【正常】")))&amp;IF(OR($AC60="安装免保",$AC60="技术免保",$AC60="质保期内"),"【"&amp;$AC60&amp;"】",""))</f>
        <v/>
      </c>
      <c r="J60" s="349" t="str">
        <f aca="false">IF(OR(N($G60)=0,N($H60)=0),"",ROUND(N($G60)*N($H60)*IF(N($I60)=0,1,N($I60)),2))</f>
        <v/>
      </c>
      <c r="L60" s="349" t="str">
        <f aca="false">IF(TRIM($B60&amp;$C60)="","",IF(AND(N($J60)=0,N($K60)=0),"",ROUND(N($J60)+N($K60),2)))</f>
        <v/>
      </c>
      <c r="R60" s="349"/>
      <c r="S60" s="351" t="str">
        <f aca="false">IF(TRIM($B60&amp;$C60)="","",IF(N($N60)=0,"",MAX(0,MIN(N($N60)-N($P60),N($V60)))))</f>
        <v/>
      </c>
      <c r="T60" s="351" t="str">
        <f aca="false">IF(TRIM($B60&amp;$C60)="","",IF(N($P60)&lt;=N($N60),"",N($P60)-N($N60)))</f>
        <v/>
      </c>
      <c r="U60" s="351" t="str">
        <f aca="false">IF(OR(TRIM($B60&amp;$C60)="",$V60=""),"",MAX(0,N($V60))-N($S60))</f>
        <v/>
      </c>
      <c r="V60" s="351" t="str">
        <f aca="false">IF(TRIM($B60&amp;$C60)="","",IF(AND(N($L60)=0,N($P60)+N($Q60)+N($R60)=0),"",ROUND(N($L60)-N($P60)-N($Q60)-N($R60),2)))</f>
        <v/>
      </c>
      <c r="W60" s="194" t="str">
        <f aca="false">IF(TRIM($B60&amp;$C60)="","",IF(N($L60)=0,IF((N($P60)+N($Q60)+N($R60))=0,"—未填单价","未填单价，已收 "&amp;TEXT((N($P60)+N($Q60)+N($R60)),"#,##0.00")),IF(N($V60)&gt;0.005,"欠 "&amp;TEXT(N($V60),"#,##0.00")&amp;IF(N($S60)&gt;0,"（开票未到账 "&amp;TEXT(N($S60),"#,##0.00")&amp;"）","")&amp;IF(N($U60)&gt;0,"（未开票 "&amp;TEXT(N($U60),"#,##0.00")&amp;"）",""),IF(N($V60)&lt;-0.005,"多收 "&amp;TEXT(-N($V60),"#,##0.00"),"✔ 已结清")))&amp;IF(N($T60)&gt;0,"｜到账未开票 "&amp;TEXT(N($T60),"#,##0.00")&amp;"，待补票","")&amp;IF(N($Q60)&gt;0,"｜收现 "&amp;TEXT(N($Q60),"#,##0.00"),"")&amp;IF(N($R60)&gt;0,"｜收款不开票 "&amp;TEXT(N($R60),"#,##0.00"),""))</f>
        <v/>
      </c>
      <c r="X60" s="352"/>
      <c r="AB60" s="349" t="str">
        <f aca="false">IF(OR(N($N60)=0,N($AA60)=0),"",ROUND(N($N60)/(1+N($AA60))*N($AA60),2))</f>
        <v/>
      </c>
      <c r="AC60" s="352"/>
      <c r="AD60" s="352"/>
      <c r="AE60" s="355" t="str">
        <f aca="false">IF($AM60="","",IF($AM60=1,IF($AN60&gt;=1,"一次性·已到收款期","一次性·未到期"),$AD60&amp;" 第"&amp;$AN60&amp;"/"&amp;$AM60&amp;"期"))</f>
        <v/>
      </c>
      <c r="AF60" s="351" t="str">
        <f aca="false">IF(OR($AM60="",N($L60)=0),"",ROUND(N($J60)*$AN60/$AM60,2)+N($K60))</f>
        <v/>
      </c>
      <c r="AG60" s="351" t="str">
        <f aca="false">IF($AF60="","",MAX(0,ROUND($AF60-(N($P60)+N($Q60)+N($R60)),2)))</f>
        <v/>
      </c>
      <c r="AH60" s="351" t="str">
        <f aca="false">IF(OR(TRIM($B60&amp;$C60)="",NOT(ISNUMBER($D60))),"",SUMIFS($V$3:$V$1001,$AJ$3:$AJ$1001,$AJ60,$D$3:$D$1001,"&lt;"&amp;$D60))</f>
        <v/>
      </c>
      <c r="AI60" s="351" t="str">
        <f aca="false">IF(TRIM($B60&amp;$C60)="","",SUMIFS($V$3:$V$1001,$AJ$3:$AJ$1001,$AJ60))</f>
        <v/>
      </c>
      <c r="AJ60" s="355" t="str">
        <f aca="false">IF(TRIM($B60&amp;$C60)="","",TRIM($B60)&amp;"｜"&amp;TRIM($C60))</f>
        <v/>
      </c>
      <c r="AK60" s="351" t="str">
        <f aca="false">IF(TRIM($B60&amp;$C60)="","",MIN(N($N60),N($P60)))</f>
        <v/>
      </c>
      <c r="AL60" s="356" t="str">
        <f aca="false">IF(ISNUMBER($D60),YEAR($D60),"")</f>
        <v/>
      </c>
      <c r="AM60" s="356" t="str">
        <f aca="false">IF(OR(TRIM($B60&amp;$C60)="",NOT(ISNUMBER($D60)),NOT(ISNUMBER($E60))),"",IF($E60&lt;$D60,"",IF(IF($AD60="半年付",2,IF($AD60="季度付",4,IF($AD60="月付",12,IF($AD60="半月付",24,1))))=1,1,MAX(1,ROUND(($E60-$D60+1)/365*IF($AD60="半年付",2,IF($AD60="季度付",4,IF($AD60="月付",12,IF($AD60="半月付",24,1)))),0)))))</f>
        <v/>
      </c>
      <c r="AN60" s="356" t="str">
        <f aca="true">IF($AM60="","",MIN($AM60,MAX(0,INT((TODAY()-付款宽限天数-$D60)/(($E60-$D60+1)/$AM60))+1)))</f>
        <v/>
      </c>
    </row>
    <row r="61" customFormat="false" ht="18" hidden="false" customHeight="false" outlineLevel="0" collapsed="false">
      <c r="F61" s="342" t="str">
        <f aca="true">IF(TRIM($B61&amp;$C61)="","",IF(OR(ISNUMBER(SEARCH("未",$A61)),ISNUMBER(SEARCH("送出",$A61)),AND(TRIM($A61)="",NOT(ISNUMBER($D61)),N($G61)=0)),"【合同未回】","")&amp;IF(NOT(ISNUMBER($E61)),IF(OR(ISNUMBER(SEARCH("未",$A61)),ISNUMBER(SEARCH("送出",$A61)),AND(TRIM($A61)="",NOT(ISNUMBER($D61)),N($G61)=0)),"","【未填合同期】"),IF($E61&lt;TODAY(),"【已到期】",IF($E61-TODAY()&lt;=提醒天数,"【即将到期，剩余"&amp;($E61-TODAY())&amp;"天】","【正常】")))&amp;IF(OR($AC61="安装免保",$AC61="技术免保",$AC61="质保期内"),"【"&amp;$AC61&amp;"】",""))</f>
        <v/>
      </c>
      <c r="J61" s="349" t="str">
        <f aca="false">IF(OR(N($G61)=0,N($H61)=0),"",ROUND(N($G61)*N($H61)*IF(N($I61)=0,1,N($I61)),2))</f>
        <v/>
      </c>
      <c r="L61" s="349" t="str">
        <f aca="false">IF(TRIM($B61&amp;$C61)="","",IF(AND(N($J61)=0,N($K61)=0),"",ROUND(N($J61)+N($K61),2)))</f>
        <v/>
      </c>
      <c r="R61" s="349"/>
      <c r="S61" s="351" t="str">
        <f aca="false">IF(TRIM($B61&amp;$C61)="","",IF(N($N61)=0,"",MAX(0,MIN(N($N61)-N($P61),N($V61)))))</f>
        <v/>
      </c>
      <c r="T61" s="351" t="str">
        <f aca="false">IF(TRIM($B61&amp;$C61)="","",IF(N($P61)&lt;=N($N61),"",N($P61)-N($N61)))</f>
        <v/>
      </c>
      <c r="U61" s="351" t="str">
        <f aca="false">IF(OR(TRIM($B61&amp;$C61)="",$V61=""),"",MAX(0,N($V61))-N($S61))</f>
        <v/>
      </c>
      <c r="V61" s="351" t="str">
        <f aca="false">IF(TRIM($B61&amp;$C61)="","",IF(AND(N($L61)=0,N($P61)+N($Q61)+N($R61)=0),"",ROUND(N($L61)-N($P61)-N($Q61)-N($R61),2)))</f>
        <v/>
      </c>
      <c r="W61" s="194" t="str">
        <f aca="false">IF(TRIM($B61&amp;$C61)="","",IF(N($L61)=0,IF((N($P61)+N($Q61)+N($R61))=0,"—未填单价","未填单价，已收 "&amp;TEXT((N($P61)+N($Q61)+N($R61)),"#,##0.00")),IF(N($V61)&gt;0.005,"欠 "&amp;TEXT(N($V61),"#,##0.00")&amp;IF(N($S61)&gt;0,"（开票未到账 "&amp;TEXT(N($S61),"#,##0.00")&amp;"）","")&amp;IF(N($U61)&gt;0,"（未开票 "&amp;TEXT(N($U61),"#,##0.00")&amp;"）",""),IF(N($V61)&lt;-0.005,"多收 "&amp;TEXT(-N($V61),"#,##0.00"),"✔ 已结清")))&amp;IF(N($T61)&gt;0,"｜到账未开票 "&amp;TEXT(N($T61),"#,##0.00")&amp;"，待补票","")&amp;IF(N($Q61)&gt;0,"｜收现 "&amp;TEXT(N($Q61),"#,##0.00"),"")&amp;IF(N($R61)&gt;0,"｜收款不开票 "&amp;TEXT(N($R61),"#,##0.00"),""))</f>
        <v/>
      </c>
      <c r="X61" s="352"/>
      <c r="AB61" s="349" t="str">
        <f aca="false">IF(OR(N($N61)=0,N($AA61)=0),"",ROUND(N($N61)/(1+N($AA61))*N($AA61),2))</f>
        <v/>
      </c>
      <c r="AC61" s="352"/>
      <c r="AD61" s="352"/>
      <c r="AE61" s="355" t="str">
        <f aca="false">IF($AM61="","",IF($AM61=1,IF($AN61&gt;=1,"一次性·已到收款期","一次性·未到期"),$AD61&amp;" 第"&amp;$AN61&amp;"/"&amp;$AM61&amp;"期"))</f>
        <v/>
      </c>
      <c r="AF61" s="351" t="str">
        <f aca="false">IF(OR($AM61="",N($L61)=0),"",ROUND(N($J61)*$AN61/$AM61,2)+N($K61))</f>
        <v/>
      </c>
      <c r="AG61" s="351" t="str">
        <f aca="false">IF($AF61="","",MAX(0,ROUND($AF61-(N($P61)+N($Q61)+N($R61)),2)))</f>
        <v/>
      </c>
      <c r="AH61" s="351" t="str">
        <f aca="false">IF(OR(TRIM($B61&amp;$C61)="",NOT(ISNUMBER($D61))),"",SUMIFS($V$3:$V$1001,$AJ$3:$AJ$1001,$AJ61,$D$3:$D$1001,"&lt;"&amp;$D61))</f>
        <v/>
      </c>
      <c r="AI61" s="351" t="str">
        <f aca="false">IF(TRIM($B61&amp;$C61)="","",SUMIFS($V$3:$V$1001,$AJ$3:$AJ$1001,$AJ61))</f>
        <v/>
      </c>
      <c r="AJ61" s="355" t="str">
        <f aca="false">IF(TRIM($B61&amp;$C61)="","",TRIM($B61)&amp;"｜"&amp;TRIM($C61))</f>
        <v/>
      </c>
      <c r="AK61" s="351" t="str">
        <f aca="false">IF(TRIM($B61&amp;$C61)="","",MIN(N($N61),N($P61)))</f>
        <v/>
      </c>
      <c r="AL61" s="356" t="str">
        <f aca="false">IF(ISNUMBER($D61),YEAR($D61),"")</f>
        <v/>
      </c>
      <c r="AM61" s="356" t="str">
        <f aca="false">IF(OR(TRIM($B61&amp;$C61)="",NOT(ISNUMBER($D61)),NOT(ISNUMBER($E61))),"",IF($E61&lt;$D61,"",IF(IF($AD61="半年付",2,IF($AD61="季度付",4,IF($AD61="月付",12,IF($AD61="半月付",24,1))))=1,1,MAX(1,ROUND(($E61-$D61+1)/365*IF($AD61="半年付",2,IF($AD61="季度付",4,IF($AD61="月付",12,IF($AD61="半月付",24,1)))),0)))))</f>
        <v/>
      </c>
      <c r="AN61" s="356" t="str">
        <f aca="true">IF($AM61="","",MIN($AM61,MAX(0,INT((TODAY()-付款宽限天数-$D61)/(($E61-$D61+1)/$AM61))+1)))</f>
        <v/>
      </c>
    </row>
    <row r="62" customFormat="false" ht="18" hidden="false" customHeight="false" outlineLevel="0" collapsed="false">
      <c r="F62" s="342" t="str">
        <f aca="true">IF(TRIM($B62&amp;$C62)="","",IF(OR(ISNUMBER(SEARCH("未",$A62)),ISNUMBER(SEARCH("送出",$A62)),AND(TRIM($A62)="",NOT(ISNUMBER($D62)),N($G62)=0)),"【合同未回】","")&amp;IF(NOT(ISNUMBER($E62)),IF(OR(ISNUMBER(SEARCH("未",$A62)),ISNUMBER(SEARCH("送出",$A62)),AND(TRIM($A62)="",NOT(ISNUMBER($D62)),N($G62)=0)),"","【未填合同期】"),IF($E62&lt;TODAY(),"【已到期】",IF($E62-TODAY()&lt;=提醒天数,"【即将到期，剩余"&amp;($E62-TODAY())&amp;"天】","【正常】")))&amp;IF(OR($AC62="安装免保",$AC62="技术免保",$AC62="质保期内"),"【"&amp;$AC62&amp;"】",""))</f>
        <v/>
      </c>
      <c r="J62" s="349" t="str">
        <f aca="false">IF(OR(N($G62)=0,N($H62)=0),"",ROUND(N($G62)*N($H62)*IF(N($I62)=0,1,N($I62)),2))</f>
        <v/>
      </c>
      <c r="L62" s="349" t="str">
        <f aca="false">IF(TRIM($B62&amp;$C62)="","",IF(AND(N($J62)=0,N($K62)=0),"",ROUND(N($J62)+N($K62),2)))</f>
        <v/>
      </c>
      <c r="R62" s="349"/>
      <c r="S62" s="351" t="str">
        <f aca="false">IF(TRIM($B62&amp;$C62)="","",IF(N($N62)=0,"",MAX(0,MIN(N($N62)-N($P62),N($V62)))))</f>
        <v/>
      </c>
      <c r="T62" s="351" t="str">
        <f aca="false">IF(TRIM($B62&amp;$C62)="","",IF(N($P62)&lt;=N($N62),"",N($P62)-N($N62)))</f>
        <v/>
      </c>
      <c r="U62" s="351" t="str">
        <f aca="false">IF(OR(TRIM($B62&amp;$C62)="",$V62=""),"",MAX(0,N($V62))-N($S62))</f>
        <v/>
      </c>
      <c r="V62" s="351" t="str">
        <f aca="false">IF(TRIM($B62&amp;$C62)="","",IF(AND(N($L62)=0,N($P62)+N($Q62)+N($R62)=0),"",ROUND(N($L62)-N($P62)-N($Q62)-N($R62),2)))</f>
        <v/>
      </c>
      <c r="W62" s="194" t="str">
        <f aca="false">IF(TRIM($B62&amp;$C62)="","",IF(N($L62)=0,IF((N($P62)+N($Q62)+N($R62))=0,"—未填单价","未填单价，已收 "&amp;TEXT((N($P62)+N($Q62)+N($R62)),"#,##0.00")),IF(N($V62)&gt;0.005,"欠 "&amp;TEXT(N($V62),"#,##0.00")&amp;IF(N($S62)&gt;0,"（开票未到账 "&amp;TEXT(N($S62),"#,##0.00")&amp;"）","")&amp;IF(N($U62)&gt;0,"（未开票 "&amp;TEXT(N($U62),"#,##0.00")&amp;"）",""),IF(N($V62)&lt;-0.005,"多收 "&amp;TEXT(-N($V62),"#,##0.00"),"✔ 已结清")))&amp;IF(N($T62)&gt;0,"｜到账未开票 "&amp;TEXT(N($T62),"#,##0.00")&amp;"，待补票","")&amp;IF(N($Q62)&gt;0,"｜收现 "&amp;TEXT(N($Q62),"#,##0.00"),"")&amp;IF(N($R62)&gt;0,"｜收款不开票 "&amp;TEXT(N($R62),"#,##0.00"),""))</f>
        <v/>
      </c>
      <c r="X62" s="352"/>
      <c r="AB62" s="349" t="str">
        <f aca="false">IF(OR(N($N62)=0,N($AA62)=0),"",ROUND(N($N62)/(1+N($AA62))*N($AA62),2))</f>
        <v/>
      </c>
      <c r="AC62" s="352"/>
      <c r="AD62" s="352"/>
      <c r="AE62" s="355" t="str">
        <f aca="false">IF($AM62="","",IF($AM62=1,IF($AN62&gt;=1,"一次性·已到收款期","一次性·未到期"),$AD62&amp;" 第"&amp;$AN62&amp;"/"&amp;$AM62&amp;"期"))</f>
        <v/>
      </c>
      <c r="AF62" s="351" t="str">
        <f aca="false">IF(OR($AM62="",N($L62)=0),"",ROUND(N($J62)*$AN62/$AM62,2)+N($K62))</f>
        <v/>
      </c>
      <c r="AG62" s="351" t="str">
        <f aca="false">IF($AF62="","",MAX(0,ROUND($AF62-(N($P62)+N($Q62)+N($R62)),2)))</f>
        <v/>
      </c>
      <c r="AH62" s="351" t="str">
        <f aca="false">IF(OR(TRIM($B62&amp;$C62)="",NOT(ISNUMBER($D62))),"",SUMIFS($V$3:$V$1001,$AJ$3:$AJ$1001,$AJ62,$D$3:$D$1001,"&lt;"&amp;$D62))</f>
        <v/>
      </c>
      <c r="AI62" s="351" t="str">
        <f aca="false">IF(TRIM($B62&amp;$C62)="","",SUMIFS($V$3:$V$1001,$AJ$3:$AJ$1001,$AJ62))</f>
        <v/>
      </c>
      <c r="AJ62" s="355" t="str">
        <f aca="false">IF(TRIM($B62&amp;$C62)="","",TRIM($B62)&amp;"｜"&amp;TRIM($C62))</f>
        <v/>
      </c>
      <c r="AK62" s="351" t="str">
        <f aca="false">IF(TRIM($B62&amp;$C62)="","",MIN(N($N62),N($P62)))</f>
        <v/>
      </c>
      <c r="AL62" s="356" t="str">
        <f aca="false">IF(ISNUMBER($D62),YEAR($D62),"")</f>
        <v/>
      </c>
      <c r="AM62" s="356" t="str">
        <f aca="false">IF(OR(TRIM($B62&amp;$C62)="",NOT(ISNUMBER($D62)),NOT(ISNUMBER($E62))),"",IF($E62&lt;$D62,"",IF(IF($AD62="半年付",2,IF($AD62="季度付",4,IF($AD62="月付",12,IF($AD62="半月付",24,1))))=1,1,MAX(1,ROUND(($E62-$D62+1)/365*IF($AD62="半年付",2,IF($AD62="季度付",4,IF($AD62="月付",12,IF($AD62="半月付",24,1)))),0)))))</f>
        <v/>
      </c>
      <c r="AN62" s="356" t="str">
        <f aca="true">IF($AM62="","",MIN($AM62,MAX(0,INT((TODAY()-付款宽限天数-$D62)/(($E62-$D62+1)/$AM62))+1)))</f>
        <v/>
      </c>
    </row>
    <row r="63" customFormat="false" ht="18" hidden="false" customHeight="false" outlineLevel="0" collapsed="false">
      <c r="F63" s="342" t="str">
        <f aca="true">IF(TRIM($B63&amp;$C63)="","",IF(OR(ISNUMBER(SEARCH("未",$A63)),ISNUMBER(SEARCH("送出",$A63)),AND(TRIM($A63)="",NOT(ISNUMBER($D63)),N($G63)=0)),"【合同未回】","")&amp;IF(NOT(ISNUMBER($E63)),IF(OR(ISNUMBER(SEARCH("未",$A63)),ISNUMBER(SEARCH("送出",$A63)),AND(TRIM($A63)="",NOT(ISNUMBER($D63)),N($G63)=0)),"","【未填合同期】"),IF($E63&lt;TODAY(),"【已到期】",IF($E63-TODAY()&lt;=提醒天数,"【即将到期，剩余"&amp;($E63-TODAY())&amp;"天】","【正常】")))&amp;IF(OR($AC63="安装免保",$AC63="技术免保",$AC63="质保期内"),"【"&amp;$AC63&amp;"】",""))</f>
        <v/>
      </c>
      <c r="J63" s="349" t="str">
        <f aca="false">IF(OR(N($G63)=0,N($H63)=0),"",ROUND(N($G63)*N($H63)*IF(N($I63)=0,1,N($I63)),2))</f>
        <v/>
      </c>
      <c r="L63" s="349" t="str">
        <f aca="false">IF(TRIM($B63&amp;$C63)="","",IF(AND(N($J63)=0,N($K63)=0),"",ROUND(N($J63)+N($K63),2)))</f>
        <v/>
      </c>
      <c r="R63" s="349"/>
      <c r="S63" s="351" t="str">
        <f aca="false">IF(TRIM($B63&amp;$C63)="","",IF(N($N63)=0,"",MAX(0,MIN(N($N63)-N($P63),N($V63)))))</f>
        <v/>
      </c>
      <c r="T63" s="351" t="str">
        <f aca="false">IF(TRIM($B63&amp;$C63)="","",IF(N($P63)&lt;=N($N63),"",N($P63)-N($N63)))</f>
        <v/>
      </c>
      <c r="U63" s="351" t="str">
        <f aca="false">IF(OR(TRIM($B63&amp;$C63)="",$V63=""),"",MAX(0,N($V63))-N($S63))</f>
        <v/>
      </c>
      <c r="V63" s="351" t="str">
        <f aca="false">IF(TRIM($B63&amp;$C63)="","",IF(AND(N($L63)=0,N($P63)+N($Q63)+N($R63)=0),"",ROUND(N($L63)-N($P63)-N($Q63)-N($R63),2)))</f>
        <v/>
      </c>
      <c r="W63" s="194" t="str">
        <f aca="false">IF(TRIM($B63&amp;$C63)="","",IF(N($L63)=0,IF((N($P63)+N($Q63)+N($R63))=0,"—未填单价","未填单价，已收 "&amp;TEXT((N($P63)+N($Q63)+N($R63)),"#,##0.00")),IF(N($V63)&gt;0.005,"欠 "&amp;TEXT(N($V63),"#,##0.00")&amp;IF(N($S63)&gt;0,"（开票未到账 "&amp;TEXT(N($S63),"#,##0.00")&amp;"）","")&amp;IF(N($U63)&gt;0,"（未开票 "&amp;TEXT(N($U63),"#,##0.00")&amp;"）",""),IF(N($V63)&lt;-0.005,"多收 "&amp;TEXT(-N($V63),"#,##0.00"),"✔ 已结清")))&amp;IF(N($T63)&gt;0,"｜到账未开票 "&amp;TEXT(N($T63),"#,##0.00")&amp;"，待补票","")&amp;IF(N($Q63)&gt;0,"｜收现 "&amp;TEXT(N($Q63),"#,##0.00"),"")&amp;IF(N($R63)&gt;0,"｜收款不开票 "&amp;TEXT(N($R63),"#,##0.00"),""))</f>
        <v/>
      </c>
      <c r="X63" s="352"/>
      <c r="AB63" s="349" t="str">
        <f aca="false">IF(OR(N($N63)=0,N($AA63)=0),"",ROUND(N($N63)/(1+N($AA63))*N($AA63),2))</f>
        <v/>
      </c>
      <c r="AC63" s="352"/>
      <c r="AD63" s="352"/>
      <c r="AE63" s="355" t="str">
        <f aca="false">IF($AM63="","",IF($AM63=1,IF($AN63&gt;=1,"一次性·已到收款期","一次性·未到期"),$AD63&amp;" 第"&amp;$AN63&amp;"/"&amp;$AM63&amp;"期"))</f>
        <v/>
      </c>
      <c r="AF63" s="351" t="str">
        <f aca="false">IF(OR($AM63="",N($L63)=0),"",ROUND(N($J63)*$AN63/$AM63,2)+N($K63))</f>
        <v/>
      </c>
      <c r="AG63" s="351" t="str">
        <f aca="false">IF($AF63="","",MAX(0,ROUND($AF63-(N($P63)+N($Q63)+N($R63)),2)))</f>
        <v/>
      </c>
      <c r="AH63" s="351" t="str">
        <f aca="false">IF(OR(TRIM($B63&amp;$C63)="",NOT(ISNUMBER($D63))),"",SUMIFS($V$3:$V$1001,$AJ$3:$AJ$1001,$AJ63,$D$3:$D$1001,"&lt;"&amp;$D63))</f>
        <v/>
      </c>
      <c r="AI63" s="351" t="str">
        <f aca="false">IF(TRIM($B63&amp;$C63)="","",SUMIFS($V$3:$V$1001,$AJ$3:$AJ$1001,$AJ63))</f>
        <v/>
      </c>
      <c r="AJ63" s="355" t="str">
        <f aca="false">IF(TRIM($B63&amp;$C63)="","",TRIM($B63)&amp;"｜"&amp;TRIM($C63))</f>
        <v/>
      </c>
      <c r="AK63" s="351" t="str">
        <f aca="false">IF(TRIM($B63&amp;$C63)="","",MIN(N($N63),N($P63)))</f>
        <v/>
      </c>
      <c r="AL63" s="356" t="str">
        <f aca="false">IF(ISNUMBER($D63),YEAR($D63),"")</f>
        <v/>
      </c>
      <c r="AM63" s="356" t="str">
        <f aca="false">IF(OR(TRIM($B63&amp;$C63)="",NOT(ISNUMBER($D63)),NOT(ISNUMBER($E63))),"",IF($E63&lt;$D63,"",IF(IF($AD63="半年付",2,IF($AD63="季度付",4,IF($AD63="月付",12,IF($AD63="半月付",24,1))))=1,1,MAX(1,ROUND(($E63-$D63+1)/365*IF($AD63="半年付",2,IF($AD63="季度付",4,IF($AD63="月付",12,IF($AD63="半月付",24,1)))),0)))))</f>
        <v/>
      </c>
      <c r="AN63" s="356" t="str">
        <f aca="true">IF($AM63="","",MIN($AM63,MAX(0,INT((TODAY()-付款宽限天数-$D63)/(($E63-$D63+1)/$AM63))+1)))</f>
        <v/>
      </c>
    </row>
    <row r="64" customFormat="false" ht="18" hidden="false" customHeight="false" outlineLevel="0" collapsed="false">
      <c r="F64" s="342" t="str">
        <f aca="true">IF(TRIM($B64&amp;$C64)="","",IF(OR(ISNUMBER(SEARCH("未",$A64)),ISNUMBER(SEARCH("送出",$A64)),AND(TRIM($A64)="",NOT(ISNUMBER($D64)),N($G64)=0)),"【合同未回】","")&amp;IF(NOT(ISNUMBER($E64)),IF(OR(ISNUMBER(SEARCH("未",$A64)),ISNUMBER(SEARCH("送出",$A64)),AND(TRIM($A64)="",NOT(ISNUMBER($D64)),N($G64)=0)),"","【未填合同期】"),IF($E64&lt;TODAY(),"【已到期】",IF($E64-TODAY()&lt;=提醒天数,"【即将到期，剩余"&amp;($E64-TODAY())&amp;"天】","【正常】")))&amp;IF(OR($AC64="安装免保",$AC64="技术免保",$AC64="质保期内"),"【"&amp;$AC64&amp;"】",""))</f>
        <v/>
      </c>
      <c r="J64" s="349" t="str">
        <f aca="false">IF(OR(N($G64)=0,N($H64)=0),"",ROUND(N($G64)*N($H64)*IF(N($I64)=0,1,N($I64)),2))</f>
        <v/>
      </c>
      <c r="L64" s="349" t="str">
        <f aca="false">IF(TRIM($B64&amp;$C64)="","",IF(AND(N($J64)=0,N($K64)=0),"",ROUND(N($J64)+N($K64),2)))</f>
        <v/>
      </c>
      <c r="R64" s="349"/>
      <c r="S64" s="351" t="str">
        <f aca="false">IF(TRIM($B64&amp;$C64)="","",IF(N($N64)=0,"",MAX(0,MIN(N($N64)-N($P64),N($V64)))))</f>
        <v/>
      </c>
      <c r="T64" s="351" t="str">
        <f aca="false">IF(TRIM($B64&amp;$C64)="","",IF(N($P64)&lt;=N($N64),"",N($P64)-N($N64)))</f>
        <v/>
      </c>
      <c r="U64" s="351" t="str">
        <f aca="false">IF(OR(TRIM($B64&amp;$C64)="",$V64=""),"",MAX(0,N($V64))-N($S64))</f>
        <v/>
      </c>
      <c r="V64" s="351" t="str">
        <f aca="false">IF(TRIM($B64&amp;$C64)="","",IF(AND(N($L64)=0,N($P64)+N($Q64)+N($R64)=0),"",ROUND(N($L64)-N($P64)-N($Q64)-N($R64),2)))</f>
        <v/>
      </c>
      <c r="W64" s="194" t="str">
        <f aca="false">IF(TRIM($B64&amp;$C64)="","",IF(N($L64)=0,IF((N($P64)+N($Q64)+N($R64))=0,"—未填单价","未填单价，已收 "&amp;TEXT((N($P64)+N($Q64)+N($R64)),"#,##0.00")),IF(N($V64)&gt;0.005,"欠 "&amp;TEXT(N($V64),"#,##0.00")&amp;IF(N($S64)&gt;0,"（开票未到账 "&amp;TEXT(N($S64),"#,##0.00")&amp;"）","")&amp;IF(N($U64)&gt;0,"（未开票 "&amp;TEXT(N($U64),"#,##0.00")&amp;"）",""),IF(N($V64)&lt;-0.005,"多收 "&amp;TEXT(-N($V64),"#,##0.00"),"✔ 已结清")))&amp;IF(N($T64)&gt;0,"｜到账未开票 "&amp;TEXT(N($T64),"#,##0.00")&amp;"，待补票","")&amp;IF(N($Q64)&gt;0,"｜收现 "&amp;TEXT(N($Q64),"#,##0.00"),"")&amp;IF(N($R64)&gt;0,"｜收款不开票 "&amp;TEXT(N($R64),"#,##0.00"),""))</f>
        <v/>
      </c>
      <c r="X64" s="352"/>
      <c r="AB64" s="349" t="str">
        <f aca="false">IF(OR(N($N64)=0,N($AA64)=0),"",ROUND(N($N64)/(1+N($AA64))*N($AA64),2))</f>
        <v/>
      </c>
      <c r="AC64" s="352"/>
      <c r="AD64" s="352"/>
      <c r="AE64" s="355" t="str">
        <f aca="false">IF($AM64="","",IF($AM64=1,IF($AN64&gt;=1,"一次性·已到收款期","一次性·未到期"),$AD64&amp;" 第"&amp;$AN64&amp;"/"&amp;$AM64&amp;"期"))</f>
        <v/>
      </c>
      <c r="AF64" s="351" t="str">
        <f aca="false">IF(OR($AM64="",N($L64)=0),"",ROUND(N($J64)*$AN64/$AM64,2)+N($K64))</f>
        <v/>
      </c>
      <c r="AG64" s="351" t="str">
        <f aca="false">IF($AF64="","",MAX(0,ROUND($AF64-(N($P64)+N($Q64)+N($R64)),2)))</f>
        <v/>
      </c>
      <c r="AH64" s="351" t="str">
        <f aca="false">IF(OR(TRIM($B64&amp;$C64)="",NOT(ISNUMBER($D64))),"",SUMIFS($V$3:$V$1001,$AJ$3:$AJ$1001,$AJ64,$D$3:$D$1001,"&lt;"&amp;$D64))</f>
        <v/>
      </c>
      <c r="AI64" s="351" t="str">
        <f aca="false">IF(TRIM($B64&amp;$C64)="","",SUMIFS($V$3:$V$1001,$AJ$3:$AJ$1001,$AJ64))</f>
        <v/>
      </c>
      <c r="AJ64" s="355" t="str">
        <f aca="false">IF(TRIM($B64&amp;$C64)="","",TRIM($B64)&amp;"｜"&amp;TRIM($C64))</f>
        <v/>
      </c>
      <c r="AK64" s="351" t="str">
        <f aca="false">IF(TRIM($B64&amp;$C64)="","",MIN(N($N64),N($P64)))</f>
        <v/>
      </c>
      <c r="AL64" s="356" t="str">
        <f aca="false">IF(ISNUMBER($D64),YEAR($D64),"")</f>
        <v/>
      </c>
      <c r="AM64" s="356" t="str">
        <f aca="false">IF(OR(TRIM($B64&amp;$C64)="",NOT(ISNUMBER($D64)),NOT(ISNUMBER($E64))),"",IF($E64&lt;$D64,"",IF(IF($AD64="半年付",2,IF($AD64="季度付",4,IF($AD64="月付",12,IF($AD64="半月付",24,1))))=1,1,MAX(1,ROUND(($E64-$D64+1)/365*IF($AD64="半年付",2,IF($AD64="季度付",4,IF($AD64="月付",12,IF($AD64="半月付",24,1)))),0)))))</f>
        <v/>
      </c>
      <c r="AN64" s="356" t="str">
        <f aca="true">IF($AM64="","",MIN($AM64,MAX(0,INT((TODAY()-付款宽限天数-$D64)/(($E64-$D64+1)/$AM64))+1)))</f>
        <v/>
      </c>
    </row>
    <row r="65" customFormat="false" ht="18" hidden="false" customHeight="false" outlineLevel="0" collapsed="false">
      <c r="F65" s="342" t="str">
        <f aca="true">IF(TRIM($B65&amp;$C65)="","",IF(OR(ISNUMBER(SEARCH("未",$A65)),ISNUMBER(SEARCH("送出",$A65)),AND(TRIM($A65)="",NOT(ISNUMBER($D65)),N($G65)=0)),"【合同未回】","")&amp;IF(NOT(ISNUMBER($E65)),IF(OR(ISNUMBER(SEARCH("未",$A65)),ISNUMBER(SEARCH("送出",$A65)),AND(TRIM($A65)="",NOT(ISNUMBER($D65)),N($G65)=0)),"","【未填合同期】"),IF($E65&lt;TODAY(),"【已到期】",IF($E65-TODAY()&lt;=提醒天数,"【即将到期，剩余"&amp;($E65-TODAY())&amp;"天】","【正常】")))&amp;IF(OR($AC65="安装免保",$AC65="技术免保",$AC65="质保期内"),"【"&amp;$AC65&amp;"】",""))</f>
        <v/>
      </c>
      <c r="J65" s="349" t="str">
        <f aca="false">IF(OR(N($G65)=0,N($H65)=0),"",ROUND(N($G65)*N($H65)*IF(N($I65)=0,1,N($I65)),2))</f>
        <v/>
      </c>
      <c r="L65" s="349" t="str">
        <f aca="false">IF(TRIM($B65&amp;$C65)="","",IF(AND(N($J65)=0,N($K65)=0),"",ROUND(N($J65)+N($K65),2)))</f>
        <v/>
      </c>
      <c r="R65" s="349"/>
      <c r="S65" s="351" t="str">
        <f aca="false">IF(TRIM($B65&amp;$C65)="","",IF(N($N65)=0,"",MAX(0,MIN(N($N65)-N($P65),N($V65)))))</f>
        <v/>
      </c>
      <c r="T65" s="351" t="str">
        <f aca="false">IF(TRIM($B65&amp;$C65)="","",IF(N($P65)&lt;=N($N65),"",N($P65)-N($N65)))</f>
        <v/>
      </c>
      <c r="U65" s="351" t="str">
        <f aca="false">IF(OR(TRIM($B65&amp;$C65)="",$V65=""),"",MAX(0,N($V65))-N($S65))</f>
        <v/>
      </c>
      <c r="V65" s="351" t="str">
        <f aca="false">IF(TRIM($B65&amp;$C65)="","",IF(AND(N($L65)=0,N($P65)+N($Q65)+N($R65)=0),"",ROUND(N($L65)-N($P65)-N($Q65)-N($R65),2)))</f>
        <v/>
      </c>
      <c r="W65" s="194" t="str">
        <f aca="false">IF(TRIM($B65&amp;$C65)="","",IF(N($L65)=0,IF((N($P65)+N($Q65)+N($R65))=0,"—未填单价","未填单价，已收 "&amp;TEXT((N($P65)+N($Q65)+N($R65)),"#,##0.00")),IF(N($V65)&gt;0.005,"欠 "&amp;TEXT(N($V65),"#,##0.00")&amp;IF(N($S65)&gt;0,"（开票未到账 "&amp;TEXT(N($S65),"#,##0.00")&amp;"）","")&amp;IF(N($U65)&gt;0,"（未开票 "&amp;TEXT(N($U65),"#,##0.00")&amp;"）",""),IF(N($V65)&lt;-0.005,"多收 "&amp;TEXT(-N($V65),"#,##0.00"),"✔ 已结清")))&amp;IF(N($T65)&gt;0,"｜到账未开票 "&amp;TEXT(N($T65),"#,##0.00")&amp;"，待补票","")&amp;IF(N($Q65)&gt;0,"｜收现 "&amp;TEXT(N($Q65),"#,##0.00"),"")&amp;IF(N($R65)&gt;0,"｜收款不开票 "&amp;TEXT(N($R65),"#,##0.00"),""))</f>
        <v/>
      </c>
      <c r="X65" s="352"/>
      <c r="AB65" s="349" t="str">
        <f aca="false">IF(OR(N($N65)=0,N($AA65)=0),"",ROUND(N($N65)/(1+N($AA65))*N($AA65),2))</f>
        <v/>
      </c>
      <c r="AC65" s="352"/>
      <c r="AD65" s="352"/>
      <c r="AE65" s="355" t="str">
        <f aca="false">IF($AM65="","",IF($AM65=1,IF($AN65&gt;=1,"一次性·已到收款期","一次性·未到期"),$AD65&amp;" 第"&amp;$AN65&amp;"/"&amp;$AM65&amp;"期"))</f>
        <v/>
      </c>
      <c r="AF65" s="351" t="str">
        <f aca="false">IF(OR($AM65="",N($L65)=0),"",ROUND(N($J65)*$AN65/$AM65,2)+N($K65))</f>
        <v/>
      </c>
      <c r="AG65" s="351" t="str">
        <f aca="false">IF($AF65="","",MAX(0,ROUND($AF65-(N($P65)+N($Q65)+N($R65)),2)))</f>
        <v/>
      </c>
      <c r="AH65" s="351" t="str">
        <f aca="false">IF(OR(TRIM($B65&amp;$C65)="",NOT(ISNUMBER($D65))),"",SUMIFS($V$3:$V$1001,$AJ$3:$AJ$1001,$AJ65,$D$3:$D$1001,"&lt;"&amp;$D65))</f>
        <v/>
      </c>
      <c r="AI65" s="351" t="str">
        <f aca="false">IF(TRIM($B65&amp;$C65)="","",SUMIFS($V$3:$V$1001,$AJ$3:$AJ$1001,$AJ65))</f>
        <v/>
      </c>
      <c r="AJ65" s="355" t="str">
        <f aca="false">IF(TRIM($B65&amp;$C65)="","",TRIM($B65)&amp;"｜"&amp;TRIM($C65))</f>
        <v/>
      </c>
      <c r="AK65" s="351" t="str">
        <f aca="false">IF(TRIM($B65&amp;$C65)="","",MIN(N($N65),N($P65)))</f>
        <v/>
      </c>
      <c r="AL65" s="356" t="str">
        <f aca="false">IF(ISNUMBER($D65),YEAR($D65),"")</f>
        <v/>
      </c>
      <c r="AM65" s="356" t="str">
        <f aca="false">IF(OR(TRIM($B65&amp;$C65)="",NOT(ISNUMBER($D65)),NOT(ISNUMBER($E65))),"",IF($E65&lt;$D65,"",IF(IF($AD65="半年付",2,IF($AD65="季度付",4,IF($AD65="月付",12,IF($AD65="半月付",24,1))))=1,1,MAX(1,ROUND(($E65-$D65+1)/365*IF($AD65="半年付",2,IF($AD65="季度付",4,IF($AD65="月付",12,IF($AD65="半月付",24,1)))),0)))))</f>
        <v/>
      </c>
      <c r="AN65" s="356" t="str">
        <f aca="true">IF($AM65="","",MIN($AM65,MAX(0,INT((TODAY()-付款宽限天数-$D65)/(($E65-$D65+1)/$AM65))+1)))</f>
        <v/>
      </c>
    </row>
    <row r="66" customFormat="false" ht="18" hidden="false" customHeight="false" outlineLevel="0" collapsed="false">
      <c r="F66" s="342" t="str">
        <f aca="true">IF(TRIM($B66&amp;$C66)="","",IF(OR(ISNUMBER(SEARCH("未",$A66)),ISNUMBER(SEARCH("送出",$A66)),AND(TRIM($A66)="",NOT(ISNUMBER($D66)),N($G66)=0)),"【合同未回】","")&amp;IF(NOT(ISNUMBER($E66)),IF(OR(ISNUMBER(SEARCH("未",$A66)),ISNUMBER(SEARCH("送出",$A66)),AND(TRIM($A66)="",NOT(ISNUMBER($D66)),N($G66)=0)),"","【未填合同期】"),IF($E66&lt;TODAY(),"【已到期】",IF($E66-TODAY()&lt;=提醒天数,"【即将到期，剩余"&amp;($E66-TODAY())&amp;"天】","【正常】")))&amp;IF(OR($AC66="安装免保",$AC66="技术免保",$AC66="质保期内"),"【"&amp;$AC66&amp;"】",""))</f>
        <v/>
      </c>
      <c r="J66" s="349" t="str">
        <f aca="false">IF(OR(N($G66)=0,N($H66)=0),"",ROUND(N($G66)*N($H66)*IF(N($I66)=0,1,N($I66)),2))</f>
        <v/>
      </c>
      <c r="L66" s="349" t="str">
        <f aca="false">IF(TRIM($B66&amp;$C66)="","",IF(AND(N($J66)=0,N($K66)=0),"",ROUND(N($J66)+N($K66),2)))</f>
        <v/>
      </c>
      <c r="R66" s="349"/>
      <c r="S66" s="351" t="str">
        <f aca="false">IF(TRIM($B66&amp;$C66)="","",IF(N($N66)=0,"",MAX(0,MIN(N($N66)-N($P66),N($V66)))))</f>
        <v/>
      </c>
      <c r="T66" s="351" t="str">
        <f aca="false">IF(TRIM($B66&amp;$C66)="","",IF(N($P66)&lt;=N($N66),"",N($P66)-N($N66)))</f>
        <v/>
      </c>
      <c r="U66" s="351" t="str">
        <f aca="false">IF(OR(TRIM($B66&amp;$C66)="",$V66=""),"",MAX(0,N($V66))-N($S66))</f>
        <v/>
      </c>
      <c r="V66" s="351" t="str">
        <f aca="false">IF(TRIM($B66&amp;$C66)="","",IF(AND(N($L66)=0,N($P66)+N($Q66)+N($R66)=0),"",ROUND(N($L66)-N($P66)-N($Q66)-N($R66),2)))</f>
        <v/>
      </c>
      <c r="W66" s="194" t="str">
        <f aca="false">IF(TRIM($B66&amp;$C66)="","",IF(N($L66)=0,IF((N($P66)+N($Q66)+N($R66))=0,"—未填单价","未填单价，已收 "&amp;TEXT((N($P66)+N($Q66)+N($R66)),"#,##0.00")),IF(N($V66)&gt;0.005,"欠 "&amp;TEXT(N($V66),"#,##0.00")&amp;IF(N($S66)&gt;0,"（开票未到账 "&amp;TEXT(N($S66),"#,##0.00")&amp;"）","")&amp;IF(N($U66)&gt;0,"（未开票 "&amp;TEXT(N($U66),"#,##0.00")&amp;"）",""),IF(N($V66)&lt;-0.005,"多收 "&amp;TEXT(-N($V66),"#,##0.00"),"✔ 已结清")))&amp;IF(N($T66)&gt;0,"｜到账未开票 "&amp;TEXT(N($T66),"#,##0.00")&amp;"，待补票","")&amp;IF(N($Q66)&gt;0,"｜收现 "&amp;TEXT(N($Q66),"#,##0.00"),"")&amp;IF(N($R66)&gt;0,"｜收款不开票 "&amp;TEXT(N($R66),"#,##0.00"),""))</f>
        <v/>
      </c>
      <c r="X66" s="352"/>
      <c r="AB66" s="349" t="str">
        <f aca="false">IF(OR(N($N66)=0,N($AA66)=0),"",ROUND(N($N66)/(1+N($AA66))*N($AA66),2))</f>
        <v/>
      </c>
      <c r="AC66" s="352"/>
      <c r="AD66" s="352"/>
      <c r="AE66" s="355" t="str">
        <f aca="false">IF($AM66="","",IF($AM66=1,IF($AN66&gt;=1,"一次性·已到收款期","一次性·未到期"),$AD66&amp;" 第"&amp;$AN66&amp;"/"&amp;$AM66&amp;"期"))</f>
        <v/>
      </c>
      <c r="AF66" s="351" t="str">
        <f aca="false">IF(OR($AM66="",N($L66)=0),"",ROUND(N($J66)*$AN66/$AM66,2)+N($K66))</f>
        <v/>
      </c>
      <c r="AG66" s="351" t="str">
        <f aca="false">IF($AF66="","",MAX(0,ROUND($AF66-(N($P66)+N($Q66)+N($R66)),2)))</f>
        <v/>
      </c>
      <c r="AH66" s="351" t="str">
        <f aca="false">IF(OR(TRIM($B66&amp;$C66)="",NOT(ISNUMBER($D66))),"",SUMIFS($V$3:$V$1001,$AJ$3:$AJ$1001,$AJ66,$D$3:$D$1001,"&lt;"&amp;$D66))</f>
        <v/>
      </c>
      <c r="AI66" s="351" t="str">
        <f aca="false">IF(TRIM($B66&amp;$C66)="","",SUMIFS($V$3:$V$1001,$AJ$3:$AJ$1001,$AJ66))</f>
        <v/>
      </c>
      <c r="AJ66" s="355" t="str">
        <f aca="false">IF(TRIM($B66&amp;$C66)="","",TRIM($B66)&amp;"｜"&amp;TRIM($C66))</f>
        <v/>
      </c>
      <c r="AK66" s="351" t="str">
        <f aca="false">IF(TRIM($B66&amp;$C66)="","",MIN(N($N66),N($P66)))</f>
        <v/>
      </c>
      <c r="AL66" s="356" t="str">
        <f aca="false">IF(ISNUMBER($D66),YEAR($D66),"")</f>
        <v/>
      </c>
      <c r="AM66" s="356" t="str">
        <f aca="false">IF(OR(TRIM($B66&amp;$C66)="",NOT(ISNUMBER($D66)),NOT(ISNUMBER($E66))),"",IF($E66&lt;$D66,"",IF(IF($AD66="半年付",2,IF($AD66="季度付",4,IF($AD66="月付",12,IF($AD66="半月付",24,1))))=1,1,MAX(1,ROUND(($E66-$D66+1)/365*IF($AD66="半年付",2,IF($AD66="季度付",4,IF($AD66="月付",12,IF($AD66="半月付",24,1)))),0)))))</f>
        <v/>
      </c>
      <c r="AN66" s="356" t="str">
        <f aca="true">IF($AM66="","",MIN($AM66,MAX(0,INT((TODAY()-付款宽限天数-$D66)/(($E66-$D66+1)/$AM66))+1)))</f>
        <v/>
      </c>
    </row>
    <row r="67" customFormat="false" ht="18" hidden="false" customHeight="false" outlineLevel="0" collapsed="false">
      <c r="F67" s="342" t="str">
        <f aca="true">IF(TRIM($B67&amp;$C67)="","",IF(OR(ISNUMBER(SEARCH("未",$A67)),ISNUMBER(SEARCH("送出",$A67)),AND(TRIM($A67)="",NOT(ISNUMBER($D67)),N($G67)=0)),"【合同未回】","")&amp;IF(NOT(ISNUMBER($E67)),IF(OR(ISNUMBER(SEARCH("未",$A67)),ISNUMBER(SEARCH("送出",$A67)),AND(TRIM($A67)="",NOT(ISNUMBER($D67)),N($G67)=0)),"","【未填合同期】"),IF($E67&lt;TODAY(),"【已到期】",IF($E67-TODAY()&lt;=提醒天数,"【即将到期，剩余"&amp;($E67-TODAY())&amp;"天】","【正常】")))&amp;IF(OR($AC67="安装免保",$AC67="技术免保",$AC67="质保期内"),"【"&amp;$AC67&amp;"】",""))</f>
        <v/>
      </c>
      <c r="J67" s="349" t="str">
        <f aca="false">IF(OR(N($G67)=0,N($H67)=0),"",ROUND(N($G67)*N($H67)*IF(N($I67)=0,1,N($I67)),2))</f>
        <v/>
      </c>
      <c r="L67" s="349" t="str">
        <f aca="false">IF(TRIM($B67&amp;$C67)="","",IF(AND(N($J67)=0,N($K67)=0),"",ROUND(N($J67)+N($K67),2)))</f>
        <v/>
      </c>
      <c r="R67" s="349"/>
      <c r="S67" s="351" t="str">
        <f aca="false">IF(TRIM($B67&amp;$C67)="","",IF(N($N67)=0,"",MAX(0,MIN(N($N67)-N($P67),N($V67)))))</f>
        <v/>
      </c>
      <c r="T67" s="351" t="str">
        <f aca="false">IF(TRIM($B67&amp;$C67)="","",IF(N($P67)&lt;=N($N67),"",N($P67)-N($N67)))</f>
        <v/>
      </c>
      <c r="U67" s="351" t="str">
        <f aca="false">IF(OR(TRIM($B67&amp;$C67)="",$V67=""),"",MAX(0,N($V67))-N($S67))</f>
        <v/>
      </c>
      <c r="V67" s="351" t="str">
        <f aca="false">IF(TRIM($B67&amp;$C67)="","",IF(AND(N($L67)=0,N($P67)+N($Q67)+N($R67)=0),"",ROUND(N($L67)-N($P67)-N($Q67)-N($R67),2)))</f>
        <v/>
      </c>
      <c r="W67" s="194" t="str">
        <f aca="false">IF(TRIM($B67&amp;$C67)="","",IF(N($L67)=0,IF((N($P67)+N($Q67)+N($R67))=0,"—未填单价","未填单价，已收 "&amp;TEXT((N($P67)+N($Q67)+N($R67)),"#,##0.00")),IF(N($V67)&gt;0.005,"欠 "&amp;TEXT(N($V67),"#,##0.00")&amp;IF(N($S67)&gt;0,"（开票未到账 "&amp;TEXT(N($S67),"#,##0.00")&amp;"）","")&amp;IF(N($U67)&gt;0,"（未开票 "&amp;TEXT(N($U67),"#,##0.00")&amp;"）",""),IF(N($V67)&lt;-0.005,"多收 "&amp;TEXT(-N($V67),"#,##0.00"),"✔ 已结清")))&amp;IF(N($T67)&gt;0,"｜到账未开票 "&amp;TEXT(N($T67),"#,##0.00")&amp;"，待补票","")&amp;IF(N($Q67)&gt;0,"｜收现 "&amp;TEXT(N($Q67),"#,##0.00"),"")&amp;IF(N($R67)&gt;0,"｜收款不开票 "&amp;TEXT(N($R67),"#,##0.00"),""))</f>
        <v/>
      </c>
      <c r="X67" s="352"/>
      <c r="AB67" s="349" t="str">
        <f aca="false">IF(OR(N($N67)=0,N($AA67)=0),"",ROUND(N($N67)/(1+N($AA67))*N($AA67),2))</f>
        <v/>
      </c>
      <c r="AC67" s="352"/>
      <c r="AD67" s="352"/>
      <c r="AE67" s="355" t="str">
        <f aca="false">IF($AM67="","",IF($AM67=1,IF($AN67&gt;=1,"一次性·已到收款期","一次性·未到期"),$AD67&amp;" 第"&amp;$AN67&amp;"/"&amp;$AM67&amp;"期"))</f>
        <v/>
      </c>
      <c r="AF67" s="351" t="str">
        <f aca="false">IF(OR($AM67="",N($L67)=0),"",ROUND(N($J67)*$AN67/$AM67,2)+N($K67))</f>
        <v/>
      </c>
      <c r="AG67" s="351" t="str">
        <f aca="false">IF($AF67="","",MAX(0,ROUND($AF67-(N($P67)+N($Q67)+N($R67)),2)))</f>
        <v/>
      </c>
      <c r="AH67" s="351" t="str">
        <f aca="false">IF(OR(TRIM($B67&amp;$C67)="",NOT(ISNUMBER($D67))),"",SUMIFS($V$3:$V$1001,$AJ$3:$AJ$1001,$AJ67,$D$3:$D$1001,"&lt;"&amp;$D67))</f>
        <v/>
      </c>
      <c r="AI67" s="351" t="str">
        <f aca="false">IF(TRIM($B67&amp;$C67)="","",SUMIFS($V$3:$V$1001,$AJ$3:$AJ$1001,$AJ67))</f>
        <v/>
      </c>
      <c r="AJ67" s="355" t="str">
        <f aca="false">IF(TRIM($B67&amp;$C67)="","",TRIM($B67)&amp;"｜"&amp;TRIM($C67))</f>
        <v/>
      </c>
      <c r="AK67" s="351" t="str">
        <f aca="false">IF(TRIM($B67&amp;$C67)="","",MIN(N($N67),N($P67)))</f>
        <v/>
      </c>
      <c r="AL67" s="356" t="str">
        <f aca="false">IF(ISNUMBER($D67),YEAR($D67),"")</f>
        <v/>
      </c>
      <c r="AM67" s="356" t="str">
        <f aca="false">IF(OR(TRIM($B67&amp;$C67)="",NOT(ISNUMBER($D67)),NOT(ISNUMBER($E67))),"",IF($E67&lt;$D67,"",IF(IF($AD67="半年付",2,IF($AD67="季度付",4,IF($AD67="月付",12,IF($AD67="半月付",24,1))))=1,1,MAX(1,ROUND(($E67-$D67+1)/365*IF($AD67="半年付",2,IF($AD67="季度付",4,IF($AD67="月付",12,IF($AD67="半月付",24,1)))),0)))))</f>
        <v/>
      </c>
      <c r="AN67" s="356" t="str">
        <f aca="true">IF($AM67="","",MIN($AM67,MAX(0,INT((TODAY()-付款宽限天数-$D67)/(($E67-$D67+1)/$AM67))+1)))</f>
        <v/>
      </c>
    </row>
    <row r="68" customFormat="false" ht="18" hidden="false" customHeight="false" outlineLevel="0" collapsed="false">
      <c r="F68" s="342" t="str">
        <f aca="true">IF(TRIM($B68&amp;$C68)="","",IF(OR(ISNUMBER(SEARCH("未",$A68)),ISNUMBER(SEARCH("送出",$A68)),AND(TRIM($A68)="",NOT(ISNUMBER($D68)),N($G68)=0)),"【合同未回】","")&amp;IF(NOT(ISNUMBER($E68)),IF(OR(ISNUMBER(SEARCH("未",$A68)),ISNUMBER(SEARCH("送出",$A68)),AND(TRIM($A68)="",NOT(ISNUMBER($D68)),N($G68)=0)),"","【未填合同期】"),IF($E68&lt;TODAY(),"【已到期】",IF($E68-TODAY()&lt;=提醒天数,"【即将到期，剩余"&amp;($E68-TODAY())&amp;"天】","【正常】")))&amp;IF(OR($AC68="安装免保",$AC68="技术免保",$AC68="质保期内"),"【"&amp;$AC68&amp;"】",""))</f>
        <v/>
      </c>
      <c r="J68" s="349" t="str">
        <f aca="false">IF(OR(N($G68)=0,N($H68)=0),"",ROUND(N($G68)*N($H68)*IF(N($I68)=0,1,N($I68)),2))</f>
        <v/>
      </c>
      <c r="L68" s="349" t="str">
        <f aca="false">IF(TRIM($B68&amp;$C68)="","",IF(AND(N($J68)=0,N($K68)=0),"",ROUND(N($J68)+N($K68),2)))</f>
        <v/>
      </c>
      <c r="R68" s="349"/>
      <c r="S68" s="351" t="str">
        <f aca="false">IF(TRIM($B68&amp;$C68)="","",IF(N($N68)=0,"",MAX(0,MIN(N($N68)-N($P68),N($V68)))))</f>
        <v/>
      </c>
      <c r="T68" s="351" t="str">
        <f aca="false">IF(TRIM($B68&amp;$C68)="","",IF(N($P68)&lt;=N($N68),"",N($P68)-N($N68)))</f>
        <v/>
      </c>
      <c r="U68" s="351" t="str">
        <f aca="false">IF(OR(TRIM($B68&amp;$C68)="",$V68=""),"",MAX(0,N($V68))-N($S68))</f>
        <v/>
      </c>
      <c r="V68" s="351" t="str">
        <f aca="false">IF(TRIM($B68&amp;$C68)="","",IF(AND(N($L68)=0,N($P68)+N($Q68)+N($R68)=0),"",ROUND(N($L68)-N($P68)-N($Q68)-N($R68),2)))</f>
        <v/>
      </c>
      <c r="W68" s="194" t="str">
        <f aca="false">IF(TRIM($B68&amp;$C68)="","",IF(N($L68)=0,IF((N($P68)+N($Q68)+N($R68))=0,"—未填单价","未填单价，已收 "&amp;TEXT((N($P68)+N($Q68)+N($R68)),"#,##0.00")),IF(N($V68)&gt;0.005,"欠 "&amp;TEXT(N($V68),"#,##0.00")&amp;IF(N($S68)&gt;0,"（开票未到账 "&amp;TEXT(N($S68),"#,##0.00")&amp;"）","")&amp;IF(N($U68)&gt;0,"（未开票 "&amp;TEXT(N($U68),"#,##0.00")&amp;"）",""),IF(N($V68)&lt;-0.005,"多收 "&amp;TEXT(-N($V68),"#,##0.00"),"✔ 已结清")))&amp;IF(N($T68)&gt;0,"｜到账未开票 "&amp;TEXT(N($T68),"#,##0.00")&amp;"，待补票","")&amp;IF(N($Q68)&gt;0,"｜收现 "&amp;TEXT(N($Q68),"#,##0.00"),"")&amp;IF(N($R68)&gt;0,"｜收款不开票 "&amp;TEXT(N($R68),"#,##0.00"),""))</f>
        <v/>
      </c>
      <c r="X68" s="352"/>
      <c r="AB68" s="349" t="str">
        <f aca="false">IF(OR(N($N68)=0,N($AA68)=0),"",ROUND(N($N68)/(1+N($AA68))*N($AA68),2))</f>
        <v/>
      </c>
      <c r="AC68" s="352"/>
      <c r="AD68" s="352"/>
      <c r="AE68" s="355" t="str">
        <f aca="false">IF($AM68="","",IF($AM68=1,IF($AN68&gt;=1,"一次性·已到收款期","一次性·未到期"),$AD68&amp;" 第"&amp;$AN68&amp;"/"&amp;$AM68&amp;"期"))</f>
        <v/>
      </c>
      <c r="AF68" s="351" t="str">
        <f aca="false">IF(OR($AM68="",N($L68)=0),"",ROUND(N($J68)*$AN68/$AM68,2)+N($K68))</f>
        <v/>
      </c>
      <c r="AG68" s="351" t="str">
        <f aca="false">IF($AF68="","",MAX(0,ROUND($AF68-(N($P68)+N($Q68)+N($R68)),2)))</f>
        <v/>
      </c>
      <c r="AH68" s="351" t="str">
        <f aca="false">IF(OR(TRIM($B68&amp;$C68)="",NOT(ISNUMBER($D68))),"",SUMIFS($V$3:$V$1001,$AJ$3:$AJ$1001,$AJ68,$D$3:$D$1001,"&lt;"&amp;$D68))</f>
        <v/>
      </c>
      <c r="AI68" s="351" t="str">
        <f aca="false">IF(TRIM($B68&amp;$C68)="","",SUMIFS($V$3:$V$1001,$AJ$3:$AJ$1001,$AJ68))</f>
        <v/>
      </c>
      <c r="AJ68" s="355" t="str">
        <f aca="false">IF(TRIM($B68&amp;$C68)="","",TRIM($B68)&amp;"｜"&amp;TRIM($C68))</f>
        <v/>
      </c>
      <c r="AK68" s="351" t="str">
        <f aca="false">IF(TRIM($B68&amp;$C68)="","",MIN(N($N68),N($P68)))</f>
        <v/>
      </c>
      <c r="AL68" s="356" t="str">
        <f aca="false">IF(ISNUMBER($D68),YEAR($D68),"")</f>
        <v/>
      </c>
      <c r="AM68" s="356" t="str">
        <f aca="false">IF(OR(TRIM($B68&amp;$C68)="",NOT(ISNUMBER($D68)),NOT(ISNUMBER($E68))),"",IF($E68&lt;$D68,"",IF(IF($AD68="半年付",2,IF($AD68="季度付",4,IF($AD68="月付",12,IF($AD68="半月付",24,1))))=1,1,MAX(1,ROUND(($E68-$D68+1)/365*IF($AD68="半年付",2,IF($AD68="季度付",4,IF($AD68="月付",12,IF($AD68="半月付",24,1)))),0)))))</f>
        <v/>
      </c>
      <c r="AN68" s="356" t="str">
        <f aca="true">IF($AM68="","",MIN($AM68,MAX(0,INT((TODAY()-付款宽限天数-$D68)/(($E68-$D68+1)/$AM68))+1)))</f>
        <v/>
      </c>
    </row>
    <row r="69" customFormat="false" ht="18" hidden="false" customHeight="false" outlineLevel="0" collapsed="false">
      <c r="F69" s="342" t="str">
        <f aca="true">IF(TRIM($B69&amp;$C69)="","",IF(OR(ISNUMBER(SEARCH("未",$A69)),ISNUMBER(SEARCH("送出",$A69)),AND(TRIM($A69)="",NOT(ISNUMBER($D69)),N($G69)=0)),"【合同未回】","")&amp;IF(NOT(ISNUMBER($E69)),IF(OR(ISNUMBER(SEARCH("未",$A69)),ISNUMBER(SEARCH("送出",$A69)),AND(TRIM($A69)="",NOT(ISNUMBER($D69)),N($G69)=0)),"","【未填合同期】"),IF($E69&lt;TODAY(),"【已到期】",IF($E69-TODAY()&lt;=提醒天数,"【即将到期，剩余"&amp;($E69-TODAY())&amp;"天】","【正常】")))&amp;IF(OR($AC69="安装免保",$AC69="技术免保",$AC69="质保期内"),"【"&amp;$AC69&amp;"】",""))</f>
        <v/>
      </c>
      <c r="J69" s="349" t="str">
        <f aca="false">IF(OR(N($G69)=0,N($H69)=0),"",ROUND(N($G69)*N($H69)*IF(N($I69)=0,1,N($I69)),2))</f>
        <v/>
      </c>
      <c r="L69" s="349" t="str">
        <f aca="false">IF(TRIM($B69&amp;$C69)="","",IF(AND(N($J69)=0,N($K69)=0),"",ROUND(N($J69)+N($K69),2)))</f>
        <v/>
      </c>
      <c r="R69" s="349"/>
      <c r="S69" s="351" t="str">
        <f aca="false">IF(TRIM($B69&amp;$C69)="","",IF(N($N69)=0,"",MAX(0,MIN(N($N69)-N($P69),N($V69)))))</f>
        <v/>
      </c>
      <c r="T69" s="351" t="str">
        <f aca="false">IF(TRIM($B69&amp;$C69)="","",IF(N($P69)&lt;=N($N69),"",N($P69)-N($N69)))</f>
        <v/>
      </c>
      <c r="U69" s="351" t="str">
        <f aca="false">IF(OR(TRIM($B69&amp;$C69)="",$V69=""),"",MAX(0,N($V69))-N($S69))</f>
        <v/>
      </c>
      <c r="V69" s="351" t="str">
        <f aca="false">IF(TRIM($B69&amp;$C69)="","",IF(AND(N($L69)=0,N($P69)+N($Q69)+N($R69)=0),"",ROUND(N($L69)-N($P69)-N($Q69)-N($R69),2)))</f>
        <v/>
      </c>
      <c r="W69" s="194" t="str">
        <f aca="false">IF(TRIM($B69&amp;$C69)="","",IF(N($L69)=0,IF((N($P69)+N($Q69)+N($R69))=0,"—未填单价","未填单价，已收 "&amp;TEXT((N($P69)+N($Q69)+N($R69)),"#,##0.00")),IF(N($V69)&gt;0.005,"欠 "&amp;TEXT(N($V69),"#,##0.00")&amp;IF(N($S69)&gt;0,"（开票未到账 "&amp;TEXT(N($S69),"#,##0.00")&amp;"）","")&amp;IF(N($U69)&gt;0,"（未开票 "&amp;TEXT(N($U69),"#,##0.00")&amp;"）",""),IF(N($V69)&lt;-0.005,"多收 "&amp;TEXT(-N($V69),"#,##0.00"),"✔ 已结清")))&amp;IF(N($T69)&gt;0,"｜到账未开票 "&amp;TEXT(N($T69),"#,##0.00")&amp;"，待补票","")&amp;IF(N($Q69)&gt;0,"｜收现 "&amp;TEXT(N($Q69),"#,##0.00"),"")&amp;IF(N($R69)&gt;0,"｜收款不开票 "&amp;TEXT(N($R69),"#,##0.00"),""))</f>
        <v/>
      </c>
      <c r="X69" s="352"/>
      <c r="AB69" s="349" t="str">
        <f aca="false">IF(OR(N($N69)=0,N($AA69)=0),"",ROUND(N($N69)/(1+N($AA69))*N($AA69),2))</f>
        <v/>
      </c>
      <c r="AC69" s="352"/>
      <c r="AD69" s="352"/>
      <c r="AE69" s="355" t="str">
        <f aca="false">IF($AM69="","",IF($AM69=1,IF($AN69&gt;=1,"一次性·已到收款期","一次性·未到期"),$AD69&amp;" 第"&amp;$AN69&amp;"/"&amp;$AM69&amp;"期"))</f>
        <v/>
      </c>
      <c r="AF69" s="351" t="str">
        <f aca="false">IF(OR($AM69="",N($L69)=0),"",ROUND(N($J69)*$AN69/$AM69,2)+N($K69))</f>
        <v/>
      </c>
      <c r="AG69" s="351" t="str">
        <f aca="false">IF($AF69="","",MAX(0,ROUND($AF69-(N($P69)+N($Q69)+N($R69)),2)))</f>
        <v/>
      </c>
      <c r="AH69" s="351" t="str">
        <f aca="false">IF(OR(TRIM($B69&amp;$C69)="",NOT(ISNUMBER($D69))),"",SUMIFS($V$3:$V$1001,$AJ$3:$AJ$1001,$AJ69,$D$3:$D$1001,"&lt;"&amp;$D69))</f>
        <v/>
      </c>
      <c r="AI69" s="351" t="str">
        <f aca="false">IF(TRIM($B69&amp;$C69)="","",SUMIFS($V$3:$V$1001,$AJ$3:$AJ$1001,$AJ69))</f>
        <v/>
      </c>
      <c r="AJ69" s="355" t="str">
        <f aca="false">IF(TRIM($B69&amp;$C69)="","",TRIM($B69)&amp;"｜"&amp;TRIM($C69))</f>
        <v/>
      </c>
      <c r="AK69" s="351" t="str">
        <f aca="false">IF(TRIM($B69&amp;$C69)="","",MIN(N($N69),N($P69)))</f>
        <v/>
      </c>
      <c r="AL69" s="356" t="str">
        <f aca="false">IF(ISNUMBER($D69),YEAR($D69),"")</f>
        <v/>
      </c>
      <c r="AM69" s="356" t="str">
        <f aca="false">IF(OR(TRIM($B69&amp;$C69)="",NOT(ISNUMBER($D69)),NOT(ISNUMBER($E69))),"",IF($E69&lt;$D69,"",IF(IF($AD69="半年付",2,IF($AD69="季度付",4,IF($AD69="月付",12,IF($AD69="半月付",24,1))))=1,1,MAX(1,ROUND(($E69-$D69+1)/365*IF($AD69="半年付",2,IF($AD69="季度付",4,IF($AD69="月付",12,IF($AD69="半月付",24,1)))),0)))))</f>
        <v/>
      </c>
      <c r="AN69" s="356" t="str">
        <f aca="true">IF($AM69="","",MIN($AM69,MAX(0,INT((TODAY()-付款宽限天数-$D69)/(($E69-$D69+1)/$AM69))+1)))</f>
        <v/>
      </c>
    </row>
    <row r="70" customFormat="false" ht="18" hidden="false" customHeight="false" outlineLevel="0" collapsed="false">
      <c r="F70" s="342" t="str">
        <f aca="true">IF(TRIM($B70&amp;$C70)="","",IF(OR(ISNUMBER(SEARCH("未",$A70)),ISNUMBER(SEARCH("送出",$A70)),AND(TRIM($A70)="",NOT(ISNUMBER($D70)),N($G70)=0)),"【合同未回】","")&amp;IF(NOT(ISNUMBER($E70)),IF(OR(ISNUMBER(SEARCH("未",$A70)),ISNUMBER(SEARCH("送出",$A70)),AND(TRIM($A70)="",NOT(ISNUMBER($D70)),N($G70)=0)),"","【未填合同期】"),IF($E70&lt;TODAY(),"【已到期】",IF($E70-TODAY()&lt;=提醒天数,"【即将到期，剩余"&amp;($E70-TODAY())&amp;"天】","【正常】")))&amp;IF(OR($AC70="安装免保",$AC70="技术免保",$AC70="质保期内"),"【"&amp;$AC70&amp;"】",""))</f>
        <v/>
      </c>
      <c r="J70" s="349" t="str">
        <f aca="false">IF(OR(N($G70)=0,N($H70)=0),"",ROUND(N($G70)*N($H70)*IF(N($I70)=0,1,N($I70)),2))</f>
        <v/>
      </c>
      <c r="L70" s="349" t="str">
        <f aca="false">IF(TRIM($B70&amp;$C70)="","",IF(AND(N($J70)=0,N($K70)=0),"",ROUND(N($J70)+N($K70),2)))</f>
        <v/>
      </c>
      <c r="R70" s="349"/>
      <c r="S70" s="351" t="str">
        <f aca="false">IF(TRIM($B70&amp;$C70)="","",IF(N($N70)=0,"",MAX(0,MIN(N($N70)-N($P70),N($V70)))))</f>
        <v/>
      </c>
      <c r="T70" s="351" t="str">
        <f aca="false">IF(TRIM($B70&amp;$C70)="","",IF(N($P70)&lt;=N($N70),"",N($P70)-N($N70)))</f>
        <v/>
      </c>
      <c r="U70" s="351" t="str">
        <f aca="false">IF(OR(TRIM($B70&amp;$C70)="",$V70=""),"",MAX(0,N($V70))-N($S70))</f>
        <v/>
      </c>
      <c r="V70" s="351" t="str">
        <f aca="false">IF(TRIM($B70&amp;$C70)="","",IF(AND(N($L70)=0,N($P70)+N($Q70)+N($R70)=0),"",ROUND(N($L70)-N($P70)-N($Q70)-N($R70),2)))</f>
        <v/>
      </c>
      <c r="W70" s="194" t="str">
        <f aca="false">IF(TRIM($B70&amp;$C70)="","",IF(N($L70)=0,IF((N($P70)+N($Q70)+N($R70))=0,"—未填单价","未填单价，已收 "&amp;TEXT((N($P70)+N($Q70)+N($R70)),"#,##0.00")),IF(N($V70)&gt;0.005,"欠 "&amp;TEXT(N($V70),"#,##0.00")&amp;IF(N($S70)&gt;0,"（开票未到账 "&amp;TEXT(N($S70),"#,##0.00")&amp;"）","")&amp;IF(N($U70)&gt;0,"（未开票 "&amp;TEXT(N($U70),"#,##0.00")&amp;"）",""),IF(N($V70)&lt;-0.005,"多收 "&amp;TEXT(-N($V70),"#,##0.00"),"✔ 已结清")))&amp;IF(N($T70)&gt;0,"｜到账未开票 "&amp;TEXT(N($T70),"#,##0.00")&amp;"，待补票","")&amp;IF(N($Q70)&gt;0,"｜收现 "&amp;TEXT(N($Q70),"#,##0.00"),"")&amp;IF(N($R70)&gt;0,"｜收款不开票 "&amp;TEXT(N($R70),"#,##0.00"),""))</f>
        <v/>
      </c>
      <c r="X70" s="352"/>
      <c r="AB70" s="349" t="str">
        <f aca="false">IF(OR(N($N70)=0,N($AA70)=0),"",ROUND(N($N70)/(1+N($AA70))*N($AA70),2))</f>
        <v/>
      </c>
      <c r="AC70" s="352"/>
      <c r="AD70" s="352"/>
      <c r="AE70" s="355" t="str">
        <f aca="false">IF($AM70="","",IF($AM70=1,IF($AN70&gt;=1,"一次性·已到收款期","一次性·未到期"),$AD70&amp;" 第"&amp;$AN70&amp;"/"&amp;$AM70&amp;"期"))</f>
        <v/>
      </c>
      <c r="AF70" s="351" t="str">
        <f aca="false">IF(OR($AM70="",N($L70)=0),"",ROUND(N($J70)*$AN70/$AM70,2)+N($K70))</f>
        <v/>
      </c>
      <c r="AG70" s="351" t="str">
        <f aca="false">IF($AF70="","",MAX(0,ROUND($AF70-(N($P70)+N($Q70)+N($R70)),2)))</f>
        <v/>
      </c>
      <c r="AH70" s="351" t="str">
        <f aca="false">IF(OR(TRIM($B70&amp;$C70)="",NOT(ISNUMBER($D70))),"",SUMIFS($V$3:$V$1001,$AJ$3:$AJ$1001,$AJ70,$D$3:$D$1001,"&lt;"&amp;$D70))</f>
        <v/>
      </c>
      <c r="AI70" s="351" t="str">
        <f aca="false">IF(TRIM($B70&amp;$C70)="","",SUMIFS($V$3:$V$1001,$AJ$3:$AJ$1001,$AJ70))</f>
        <v/>
      </c>
      <c r="AJ70" s="355" t="str">
        <f aca="false">IF(TRIM($B70&amp;$C70)="","",TRIM($B70)&amp;"｜"&amp;TRIM($C70))</f>
        <v/>
      </c>
      <c r="AK70" s="351" t="str">
        <f aca="false">IF(TRIM($B70&amp;$C70)="","",MIN(N($N70),N($P70)))</f>
        <v/>
      </c>
      <c r="AL70" s="356" t="str">
        <f aca="false">IF(ISNUMBER($D70),YEAR($D70),"")</f>
        <v/>
      </c>
      <c r="AM70" s="356" t="str">
        <f aca="false">IF(OR(TRIM($B70&amp;$C70)="",NOT(ISNUMBER($D70)),NOT(ISNUMBER($E70))),"",IF($E70&lt;$D70,"",IF(IF($AD70="半年付",2,IF($AD70="季度付",4,IF($AD70="月付",12,IF($AD70="半月付",24,1))))=1,1,MAX(1,ROUND(($E70-$D70+1)/365*IF($AD70="半年付",2,IF($AD70="季度付",4,IF($AD70="月付",12,IF($AD70="半月付",24,1)))),0)))))</f>
        <v/>
      </c>
      <c r="AN70" s="356" t="str">
        <f aca="true">IF($AM70="","",MIN($AM70,MAX(0,INT((TODAY()-付款宽限天数-$D70)/(($E70-$D70+1)/$AM70))+1)))</f>
        <v/>
      </c>
    </row>
    <row r="71" customFormat="false" ht="18" hidden="false" customHeight="false" outlineLevel="0" collapsed="false">
      <c r="F71" s="342" t="str">
        <f aca="true">IF(TRIM($B71&amp;$C71)="","",IF(OR(ISNUMBER(SEARCH("未",$A71)),ISNUMBER(SEARCH("送出",$A71)),AND(TRIM($A71)="",NOT(ISNUMBER($D71)),N($G71)=0)),"【合同未回】","")&amp;IF(NOT(ISNUMBER($E71)),IF(OR(ISNUMBER(SEARCH("未",$A71)),ISNUMBER(SEARCH("送出",$A71)),AND(TRIM($A71)="",NOT(ISNUMBER($D71)),N($G71)=0)),"","【未填合同期】"),IF($E71&lt;TODAY(),"【已到期】",IF($E71-TODAY()&lt;=提醒天数,"【即将到期，剩余"&amp;($E71-TODAY())&amp;"天】","【正常】")))&amp;IF(OR($AC71="安装免保",$AC71="技术免保",$AC71="质保期内"),"【"&amp;$AC71&amp;"】",""))</f>
        <v/>
      </c>
      <c r="J71" s="349" t="str">
        <f aca="false">IF(OR(N($G71)=0,N($H71)=0),"",ROUND(N($G71)*N($H71)*IF(N($I71)=0,1,N($I71)),2))</f>
        <v/>
      </c>
      <c r="L71" s="349" t="str">
        <f aca="false">IF(TRIM($B71&amp;$C71)="","",IF(AND(N($J71)=0,N($K71)=0),"",ROUND(N($J71)+N($K71),2)))</f>
        <v/>
      </c>
      <c r="R71" s="349"/>
      <c r="S71" s="351" t="str">
        <f aca="false">IF(TRIM($B71&amp;$C71)="","",IF(N($N71)=0,"",MAX(0,MIN(N($N71)-N($P71),N($V71)))))</f>
        <v/>
      </c>
      <c r="T71" s="351" t="str">
        <f aca="false">IF(TRIM($B71&amp;$C71)="","",IF(N($P71)&lt;=N($N71),"",N($P71)-N($N71)))</f>
        <v/>
      </c>
      <c r="U71" s="351" t="str">
        <f aca="false">IF(OR(TRIM($B71&amp;$C71)="",$V71=""),"",MAX(0,N($V71))-N($S71))</f>
        <v/>
      </c>
      <c r="V71" s="351" t="str">
        <f aca="false">IF(TRIM($B71&amp;$C71)="","",IF(AND(N($L71)=0,N($P71)+N($Q71)+N($R71)=0),"",ROUND(N($L71)-N($P71)-N($Q71)-N($R71),2)))</f>
        <v/>
      </c>
      <c r="W71" s="194" t="str">
        <f aca="false">IF(TRIM($B71&amp;$C71)="","",IF(N($L71)=0,IF((N($P71)+N($Q71)+N($R71))=0,"—未填单价","未填单价，已收 "&amp;TEXT((N($P71)+N($Q71)+N($R71)),"#,##0.00")),IF(N($V71)&gt;0.005,"欠 "&amp;TEXT(N($V71),"#,##0.00")&amp;IF(N($S71)&gt;0,"（开票未到账 "&amp;TEXT(N($S71),"#,##0.00")&amp;"）","")&amp;IF(N($U71)&gt;0,"（未开票 "&amp;TEXT(N($U71),"#,##0.00")&amp;"）",""),IF(N($V71)&lt;-0.005,"多收 "&amp;TEXT(-N($V71),"#,##0.00"),"✔ 已结清")))&amp;IF(N($T71)&gt;0,"｜到账未开票 "&amp;TEXT(N($T71),"#,##0.00")&amp;"，待补票","")&amp;IF(N($Q71)&gt;0,"｜收现 "&amp;TEXT(N($Q71),"#,##0.00"),"")&amp;IF(N($R71)&gt;0,"｜收款不开票 "&amp;TEXT(N($R71),"#,##0.00"),""))</f>
        <v/>
      </c>
      <c r="X71" s="352"/>
      <c r="AB71" s="349" t="str">
        <f aca="false">IF(OR(N($N71)=0,N($AA71)=0),"",ROUND(N($N71)/(1+N($AA71))*N($AA71),2))</f>
        <v/>
      </c>
      <c r="AC71" s="352"/>
      <c r="AD71" s="352"/>
      <c r="AE71" s="355" t="str">
        <f aca="false">IF($AM71="","",IF($AM71=1,IF($AN71&gt;=1,"一次性·已到收款期","一次性·未到期"),$AD71&amp;" 第"&amp;$AN71&amp;"/"&amp;$AM71&amp;"期"))</f>
        <v/>
      </c>
      <c r="AF71" s="351" t="str">
        <f aca="false">IF(OR($AM71="",N($L71)=0),"",ROUND(N($J71)*$AN71/$AM71,2)+N($K71))</f>
        <v/>
      </c>
      <c r="AG71" s="351" t="str">
        <f aca="false">IF($AF71="","",MAX(0,ROUND($AF71-(N($P71)+N($Q71)+N($R71)),2)))</f>
        <v/>
      </c>
      <c r="AH71" s="351" t="str">
        <f aca="false">IF(OR(TRIM($B71&amp;$C71)="",NOT(ISNUMBER($D71))),"",SUMIFS($V$3:$V$1001,$AJ$3:$AJ$1001,$AJ71,$D$3:$D$1001,"&lt;"&amp;$D71))</f>
        <v/>
      </c>
      <c r="AI71" s="351" t="str">
        <f aca="false">IF(TRIM($B71&amp;$C71)="","",SUMIFS($V$3:$V$1001,$AJ$3:$AJ$1001,$AJ71))</f>
        <v/>
      </c>
      <c r="AJ71" s="355" t="str">
        <f aca="false">IF(TRIM($B71&amp;$C71)="","",TRIM($B71)&amp;"｜"&amp;TRIM($C71))</f>
        <v/>
      </c>
      <c r="AK71" s="351" t="str">
        <f aca="false">IF(TRIM($B71&amp;$C71)="","",MIN(N($N71),N($P71)))</f>
        <v/>
      </c>
      <c r="AL71" s="356" t="str">
        <f aca="false">IF(ISNUMBER($D71),YEAR($D71),"")</f>
        <v/>
      </c>
      <c r="AM71" s="356" t="str">
        <f aca="false">IF(OR(TRIM($B71&amp;$C71)="",NOT(ISNUMBER($D71)),NOT(ISNUMBER($E71))),"",IF($E71&lt;$D71,"",IF(IF($AD71="半年付",2,IF($AD71="季度付",4,IF($AD71="月付",12,IF($AD71="半月付",24,1))))=1,1,MAX(1,ROUND(($E71-$D71+1)/365*IF($AD71="半年付",2,IF($AD71="季度付",4,IF($AD71="月付",12,IF($AD71="半月付",24,1)))),0)))))</f>
        <v/>
      </c>
      <c r="AN71" s="356" t="str">
        <f aca="true">IF($AM71="","",MIN($AM71,MAX(0,INT((TODAY()-付款宽限天数-$D71)/(($E71-$D71+1)/$AM71))+1)))</f>
        <v/>
      </c>
    </row>
    <row r="72" customFormat="false" ht="18" hidden="false" customHeight="false" outlineLevel="0" collapsed="false">
      <c r="F72" s="342" t="str">
        <f aca="true">IF(TRIM($B72&amp;$C72)="","",IF(OR(ISNUMBER(SEARCH("未",$A72)),ISNUMBER(SEARCH("送出",$A72)),AND(TRIM($A72)="",NOT(ISNUMBER($D72)),N($G72)=0)),"【合同未回】","")&amp;IF(NOT(ISNUMBER($E72)),IF(OR(ISNUMBER(SEARCH("未",$A72)),ISNUMBER(SEARCH("送出",$A72)),AND(TRIM($A72)="",NOT(ISNUMBER($D72)),N($G72)=0)),"","【未填合同期】"),IF($E72&lt;TODAY(),"【已到期】",IF($E72-TODAY()&lt;=提醒天数,"【即将到期，剩余"&amp;($E72-TODAY())&amp;"天】","【正常】")))&amp;IF(OR($AC72="安装免保",$AC72="技术免保",$AC72="质保期内"),"【"&amp;$AC72&amp;"】",""))</f>
        <v/>
      </c>
      <c r="J72" s="349" t="str">
        <f aca="false">IF(OR(N($G72)=0,N($H72)=0),"",ROUND(N($G72)*N($H72)*IF(N($I72)=0,1,N($I72)),2))</f>
        <v/>
      </c>
      <c r="L72" s="349" t="str">
        <f aca="false">IF(TRIM($B72&amp;$C72)="","",IF(AND(N($J72)=0,N($K72)=0),"",ROUND(N($J72)+N($K72),2)))</f>
        <v/>
      </c>
      <c r="R72" s="349"/>
      <c r="S72" s="351" t="str">
        <f aca="false">IF(TRIM($B72&amp;$C72)="","",IF(N($N72)=0,"",MAX(0,MIN(N($N72)-N($P72),N($V72)))))</f>
        <v/>
      </c>
      <c r="T72" s="351" t="str">
        <f aca="false">IF(TRIM($B72&amp;$C72)="","",IF(N($P72)&lt;=N($N72),"",N($P72)-N($N72)))</f>
        <v/>
      </c>
      <c r="U72" s="351" t="str">
        <f aca="false">IF(OR(TRIM($B72&amp;$C72)="",$V72=""),"",MAX(0,N($V72))-N($S72))</f>
        <v/>
      </c>
      <c r="V72" s="351" t="str">
        <f aca="false">IF(TRIM($B72&amp;$C72)="","",IF(AND(N($L72)=0,N($P72)+N($Q72)+N($R72)=0),"",ROUND(N($L72)-N($P72)-N($Q72)-N($R72),2)))</f>
        <v/>
      </c>
      <c r="W72" s="194" t="str">
        <f aca="false">IF(TRIM($B72&amp;$C72)="","",IF(N($L72)=0,IF((N($P72)+N($Q72)+N($R72))=0,"—未填单价","未填单价，已收 "&amp;TEXT((N($P72)+N($Q72)+N($R72)),"#,##0.00")),IF(N($V72)&gt;0.005,"欠 "&amp;TEXT(N($V72),"#,##0.00")&amp;IF(N($S72)&gt;0,"（开票未到账 "&amp;TEXT(N($S72),"#,##0.00")&amp;"）","")&amp;IF(N($U72)&gt;0,"（未开票 "&amp;TEXT(N($U72),"#,##0.00")&amp;"）",""),IF(N($V72)&lt;-0.005,"多收 "&amp;TEXT(-N($V72),"#,##0.00"),"✔ 已结清")))&amp;IF(N($T72)&gt;0,"｜到账未开票 "&amp;TEXT(N($T72),"#,##0.00")&amp;"，待补票","")&amp;IF(N($Q72)&gt;0,"｜收现 "&amp;TEXT(N($Q72),"#,##0.00"),"")&amp;IF(N($R72)&gt;0,"｜收款不开票 "&amp;TEXT(N($R72),"#,##0.00"),""))</f>
        <v/>
      </c>
      <c r="X72" s="352"/>
      <c r="AB72" s="349" t="str">
        <f aca="false">IF(OR(N($N72)=0,N($AA72)=0),"",ROUND(N($N72)/(1+N($AA72))*N($AA72),2))</f>
        <v/>
      </c>
      <c r="AC72" s="352"/>
      <c r="AD72" s="352"/>
      <c r="AE72" s="355" t="str">
        <f aca="false">IF($AM72="","",IF($AM72=1,IF($AN72&gt;=1,"一次性·已到收款期","一次性·未到期"),$AD72&amp;" 第"&amp;$AN72&amp;"/"&amp;$AM72&amp;"期"))</f>
        <v/>
      </c>
      <c r="AF72" s="351" t="str">
        <f aca="false">IF(OR($AM72="",N($L72)=0),"",ROUND(N($J72)*$AN72/$AM72,2)+N($K72))</f>
        <v/>
      </c>
      <c r="AG72" s="351" t="str">
        <f aca="false">IF($AF72="","",MAX(0,ROUND($AF72-(N($P72)+N($Q72)+N($R72)),2)))</f>
        <v/>
      </c>
      <c r="AH72" s="351" t="str">
        <f aca="false">IF(OR(TRIM($B72&amp;$C72)="",NOT(ISNUMBER($D72))),"",SUMIFS($V$3:$V$1001,$AJ$3:$AJ$1001,$AJ72,$D$3:$D$1001,"&lt;"&amp;$D72))</f>
        <v/>
      </c>
      <c r="AI72" s="351" t="str">
        <f aca="false">IF(TRIM($B72&amp;$C72)="","",SUMIFS($V$3:$V$1001,$AJ$3:$AJ$1001,$AJ72))</f>
        <v/>
      </c>
      <c r="AJ72" s="355" t="str">
        <f aca="false">IF(TRIM($B72&amp;$C72)="","",TRIM($B72)&amp;"｜"&amp;TRIM($C72))</f>
        <v/>
      </c>
      <c r="AK72" s="351" t="str">
        <f aca="false">IF(TRIM($B72&amp;$C72)="","",MIN(N($N72),N($P72)))</f>
        <v/>
      </c>
      <c r="AL72" s="356" t="str">
        <f aca="false">IF(ISNUMBER($D72),YEAR($D72),"")</f>
        <v/>
      </c>
      <c r="AM72" s="356" t="str">
        <f aca="false">IF(OR(TRIM($B72&amp;$C72)="",NOT(ISNUMBER($D72)),NOT(ISNUMBER($E72))),"",IF($E72&lt;$D72,"",IF(IF($AD72="半年付",2,IF($AD72="季度付",4,IF($AD72="月付",12,IF($AD72="半月付",24,1))))=1,1,MAX(1,ROUND(($E72-$D72+1)/365*IF($AD72="半年付",2,IF($AD72="季度付",4,IF($AD72="月付",12,IF($AD72="半月付",24,1)))),0)))))</f>
        <v/>
      </c>
      <c r="AN72" s="356" t="str">
        <f aca="true">IF($AM72="","",MIN($AM72,MAX(0,INT((TODAY()-付款宽限天数-$D72)/(($E72-$D72+1)/$AM72))+1)))</f>
        <v/>
      </c>
    </row>
    <row r="73" customFormat="false" ht="18" hidden="false" customHeight="false" outlineLevel="0" collapsed="false">
      <c r="F73" s="342" t="str">
        <f aca="true">IF(TRIM($B73&amp;$C73)="","",IF(OR(ISNUMBER(SEARCH("未",$A73)),ISNUMBER(SEARCH("送出",$A73)),AND(TRIM($A73)="",NOT(ISNUMBER($D73)),N($G73)=0)),"【合同未回】","")&amp;IF(NOT(ISNUMBER($E73)),IF(OR(ISNUMBER(SEARCH("未",$A73)),ISNUMBER(SEARCH("送出",$A73)),AND(TRIM($A73)="",NOT(ISNUMBER($D73)),N($G73)=0)),"","【未填合同期】"),IF($E73&lt;TODAY(),"【已到期】",IF($E73-TODAY()&lt;=提醒天数,"【即将到期，剩余"&amp;($E73-TODAY())&amp;"天】","【正常】")))&amp;IF(OR($AC73="安装免保",$AC73="技术免保",$AC73="质保期内"),"【"&amp;$AC73&amp;"】",""))</f>
        <v/>
      </c>
      <c r="J73" s="349" t="str">
        <f aca="false">IF(OR(N($G73)=0,N($H73)=0),"",ROUND(N($G73)*N($H73)*IF(N($I73)=0,1,N($I73)),2))</f>
        <v/>
      </c>
      <c r="L73" s="349" t="str">
        <f aca="false">IF(TRIM($B73&amp;$C73)="","",IF(AND(N($J73)=0,N($K73)=0),"",ROUND(N($J73)+N($K73),2)))</f>
        <v/>
      </c>
      <c r="R73" s="349"/>
      <c r="S73" s="351" t="str">
        <f aca="false">IF(TRIM($B73&amp;$C73)="","",IF(N($N73)=0,"",MAX(0,MIN(N($N73)-N($P73),N($V73)))))</f>
        <v/>
      </c>
      <c r="T73" s="351" t="str">
        <f aca="false">IF(TRIM($B73&amp;$C73)="","",IF(N($P73)&lt;=N($N73),"",N($P73)-N($N73)))</f>
        <v/>
      </c>
      <c r="U73" s="351" t="str">
        <f aca="false">IF(OR(TRIM($B73&amp;$C73)="",$V73=""),"",MAX(0,N($V73))-N($S73))</f>
        <v/>
      </c>
      <c r="V73" s="351" t="str">
        <f aca="false">IF(TRIM($B73&amp;$C73)="","",IF(AND(N($L73)=0,N($P73)+N($Q73)+N($R73)=0),"",ROUND(N($L73)-N($P73)-N($Q73)-N($R73),2)))</f>
        <v/>
      </c>
      <c r="W73" s="194" t="str">
        <f aca="false">IF(TRIM($B73&amp;$C73)="","",IF(N($L73)=0,IF((N($P73)+N($Q73)+N($R73))=0,"—未填单价","未填单价，已收 "&amp;TEXT((N($P73)+N($Q73)+N($R73)),"#,##0.00")),IF(N($V73)&gt;0.005,"欠 "&amp;TEXT(N($V73),"#,##0.00")&amp;IF(N($S73)&gt;0,"（开票未到账 "&amp;TEXT(N($S73),"#,##0.00")&amp;"）","")&amp;IF(N($U73)&gt;0,"（未开票 "&amp;TEXT(N($U73),"#,##0.00")&amp;"）",""),IF(N($V73)&lt;-0.005,"多收 "&amp;TEXT(-N($V73),"#,##0.00"),"✔ 已结清")))&amp;IF(N($T73)&gt;0,"｜到账未开票 "&amp;TEXT(N($T73),"#,##0.00")&amp;"，待补票","")&amp;IF(N($Q73)&gt;0,"｜收现 "&amp;TEXT(N($Q73),"#,##0.00"),"")&amp;IF(N($R73)&gt;0,"｜收款不开票 "&amp;TEXT(N($R73),"#,##0.00"),""))</f>
        <v/>
      </c>
      <c r="X73" s="352"/>
      <c r="AB73" s="349" t="str">
        <f aca="false">IF(OR(N($N73)=0,N($AA73)=0),"",ROUND(N($N73)/(1+N($AA73))*N($AA73),2))</f>
        <v/>
      </c>
      <c r="AC73" s="352"/>
      <c r="AD73" s="352"/>
      <c r="AE73" s="355" t="str">
        <f aca="false">IF($AM73="","",IF($AM73=1,IF($AN73&gt;=1,"一次性·已到收款期","一次性·未到期"),$AD73&amp;" 第"&amp;$AN73&amp;"/"&amp;$AM73&amp;"期"))</f>
        <v/>
      </c>
      <c r="AF73" s="351" t="str">
        <f aca="false">IF(OR($AM73="",N($L73)=0),"",ROUND(N($J73)*$AN73/$AM73,2)+N($K73))</f>
        <v/>
      </c>
      <c r="AG73" s="351" t="str">
        <f aca="false">IF($AF73="","",MAX(0,ROUND($AF73-(N($P73)+N($Q73)+N($R73)),2)))</f>
        <v/>
      </c>
      <c r="AH73" s="351" t="str">
        <f aca="false">IF(OR(TRIM($B73&amp;$C73)="",NOT(ISNUMBER($D73))),"",SUMIFS($V$3:$V$1001,$AJ$3:$AJ$1001,$AJ73,$D$3:$D$1001,"&lt;"&amp;$D73))</f>
        <v/>
      </c>
      <c r="AI73" s="351" t="str">
        <f aca="false">IF(TRIM($B73&amp;$C73)="","",SUMIFS($V$3:$V$1001,$AJ$3:$AJ$1001,$AJ73))</f>
        <v/>
      </c>
      <c r="AJ73" s="355" t="str">
        <f aca="false">IF(TRIM($B73&amp;$C73)="","",TRIM($B73)&amp;"｜"&amp;TRIM($C73))</f>
        <v/>
      </c>
      <c r="AK73" s="351" t="str">
        <f aca="false">IF(TRIM($B73&amp;$C73)="","",MIN(N($N73),N($P73)))</f>
        <v/>
      </c>
      <c r="AL73" s="356" t="str">
        <f aca="false">IF(ISNUMBER($D73),YEAR($D73),"")</f>
        <v/>
      </c>
      <c r="AM73" s="356" t="str">
        <f aca="false">IF(OR(TRIM($B73&amp;$C73)="",NOT(ISNUMBER($D73)),NOT(ISNUMBER($E73))),"",IF($E73&lt;$D73,"",IF(IF($AD73="半年付",2,IF($AD73="季度付",4,IF($AD73="月付",12,IF($AD73="半月付",24,1))))=1,1,MAX(1,ROUND(($E73-$D73+1)/365*IF($AD73="半年付",2,IF($AD73="季度付",4,IF($AD73="月付",12,IF($AD73="半月付",24,1)))),0)))))</f>
        <v/>
      </c>
      <c r="AN73" s="356" t="str">
        <f aca="true">IF($AM73="","",MIN($AM73,MAX(0,INT((TODAY()-付款宽限天数-$D73)/(($E73-$D73+1)/$AM73))+1)))</f>
        <v/>
      </c>
    </row>
    <row r="74" customFormat="false" ht="18" hidden="false" customHeight="false" outlineLevel="0" collapsed="false">
      <c r="F74" s="342" t="str">
        <f aca="true">IF(TRIM($B74&amp;$C74)="","",IF(OR(ISNUMBER(SEARCH("未",$A74)),ISNUMBER(SEARCH("送出",$A74)),AND(TRIM($A74)="",NOT(ISNUMBER($D74)),N($G74)=0)),"【合同未回】","")&amp;IF(NOT(ISNUMBER($E74)),IF(OR(ISNUMBER(SEARCH("未",$A74)),ISNUMBER(SEARCH("送出",$A74)),AND(TRIM($A74)="",NOT(ISNUMBER($D74)),N($G74)=0)),"","【未填合同期】"),IF($E74&lt;TODAY(),"【已到期】",IF($E74-TODAY()&lt;=提醒天数,"【即将到期，剩余"&amp;($E74-TODAY())&amp;"天】","【正常】")))&amp;IF(OR($AC74="安装免保",$AC74="技术免保",$AC74="质保期内"),"【"&amp;$AC74&amp;"】",""))</f>
        <v/>
      </c>
      <c r="J74" s="349" t="str">
        <f aca="false">IF(OR(N($G74)=0,N($H74)=0),"",ROUND(N($G74)*N($H74)*IF(N($I74)=0,1,N($I74)),2))</f>
        <v/>
      </c>
      <c r="L74" s="349" t="str">
        <f aca="false">IF(TRIM($B74&amp;$C74)="","",IF(AND(N($J74)=0,N($K74)=0),"",ROUND(N($J74)+N($K74),2)))</f>
        <v/>
      </c>
      <c r="R74" s="349"/>
      <c r="S74" s="351" t="str">
        <f aca="false">IF(TRIM($B74&amp;$C74)="","",IF(N($N74)=0,"",MAX(0,MIN(N($N74)-N($P74),N($V74)))))</f>
        <v/>
      </c>
      <c r="T74" s="351" t="str">
        <f aca="false">IF(TRIM($B74&amp;$C74)="","",IF(N($P74)&lt;=N($N74),"",N($P74)-N($N74)))</f>
        <v/>
      </c>
      <c r="U74" s="351" t="str">
        <f aca="false">IF(OR(TRIM($B74&amp;$C74)="",$V74=""),"",MAX(0,N($V74))-N($S74))</f>
        <v/>
      </c>
      <c r="V74" s="351" t="str">
        <f aca="false">IF(TRIM($B74&amp;$C74)="","",IF(AND(N($L74)=0,N($P74)+N($Q74)+N($R74)=0),"",ROUND(N($L74)-N($P74)-N($Q74)-N($R74),2)))</f>
        <v/>
      </c>
      <c r="W74" s="194" t="str">
        <f aca="false">IF(TRIM($B74&amp;$C74)="","",IF(N($L74)=0,IF((N($P74)+N($Q74)+N($R74))=0,"—未填单价","未填单价，已收 "&amp;TEXT((N($P74)+N($Q74)+N($R74)),"#,##0.00")),IF(N($V74)&gt;0.005,"欠 "&amp;TEXT(N($V74),"#,##0.00")&amp;IF(N($S74)&gt;0,"（开票未到账 "&amp;TEXT(N($S74),"#,##0.00")&amp;"）","")&amp;IF(N($U74)&gt;0,"（未开票 "&amp;TEXT(N($U74),"#,##0.00")&amp;"）",""),IF(N($V74)&lt;-0.005,"多收 "&amp;TEXT(-N($V74),"#,##0.00"),"✔ 已结清")))&amp;IF(N($T74)&gt;0,"｜到账未开票 "&amp;TEXT(N($T74),"#,##0.00")&amp;"，待补票","")&amp;IF(N($Q74)&gt;0,"｜收现 "&amp;TEXT(N($Q74),"#,##0.00"),"")&amp;IF(N($R74)&gt;0,"｜收款不开票 "&amp;TEXT(N($R74),"#,##0.00"),""))</f>
        <v/>
      </c>
      <c r="X74" s="352"/>
      <c r="AB74" s="349" t="str">
        <f aca="false">IF(OR(N($N74)=0,N($AA74)=0),"",ROUND(N($N74)/(1+N($AA74))*N($AA74),2))</f>
        <v/>
      </c>
      <c r="AC74" s="352"/>
      <c r="AD74" s="352"/>
      <c r="AE74" s="355" t="str">
        <f aca="false">IF($AM74="","",IF($AM74=1,IF($AN74&gt;=1,"一次性·已到收款期","一次性·未到期"),$AD74&amp;" 第"&amp;$AN74&amp;"/"&amp;$AM74&amp;"期"))</f>
        <v/>
      </c>
      <c r="AF74" s="351" t="str">
        <f aca="false">IF(OR($AM74="",N($L74)=0),"",ROUND(N($J74)*$AN74/$AM74,2)+N($K74))</f>
        <v/>
      </c>
      <c r="AG74" s="351" t="str">
        <f aca="false">IF($AF74="","",MAX(0,ROUND($AF74-(N($P74)+N($Q74)+N($R74)),2)))</f>
        <v/>
      </c>
      <c r="AH74" s="351" t="str">
        <f aca="false">IF(OR(TRIM($B74&amp;$C74)="",NOT(ISNUMBER($D74))),"",SUMIFS($V$3:$V$1001,$AJ$3:$AJ$1001,$AJ74,$D$3:$D$1001,"&lt;"&amp;$D74))</f>
        <v/>
      </c>
      <c r="AI74" s="351" t="str">
        <f aca="false">IF(TRIM($B74&amp;$C74)="","",SUMIFS($V$3:$V$1001,$AJ$3:$AJ$1001,$AJ74))</f>
        <v/>
      </c>
      <c r="AJ74" s="355" t="str">
        <f aca="false">IF(TRIM($B74&amp;$C74)="","",TRIM($B74)&amp;"｜"&amp;TRIM($C74))</f>
        <v/>
      </c>
      <c r="AK74" s="351" t="str">
        <f aca="false">IF(TRIM($B74&amp;$C74)="","",MIN(N($N74),N($P74)))</f>
        <v/>
      </c>
      <c r="AL74" s="356" t="str">
        <f aca="false">IF(ISNUMBER($D74),YEAR($D74),"")</f>
        <v/>
      </c>
      <c r="AM74" s="356" t="str">
        <f aca="false">IF(OR(TRIM($B74&amp;$C74)="",NOT(ISNUMBER($D74)),NOT(ISNUMBER($E74))),"",IF($E74&lt;$D74,"",IF(IF($AD74="半年付",2,IF($AD74="季度付",4,IF($AD74="月付",12,IF($AD74="半月付",24,1))))=1,1,MAX(1,ROUND(($E74-$D74+1)/365*IF($AD74="半年付",2,IF($AD74="季度付",4,IF($AD74="月付",12,IF($AD74="半月付",24,1)))),0)))))</f>
        <v/>
      </c>
      <c r="AN74" s="356" t="str">
        <f aca="true">IF($AM74="","",MIN($AM74,MAX(0,INT((TODAY()-付款宽限天数-$D74)/(($E74-$D74+1)/$AM74))+1)))</f>
        <v/>
      </c>
    </row>
    <row r="75" customFormat="false" ht="18" hidden="false" customHeight="false" outlineLevel="0" collapsed="false">
      <c r="F75" s="342" t="str">
        <f aca="true">IF(TRIM($B75&amp;$C75)="","",IF(OR(ISNUMBER(SEARCH("未",$A75)),ISNUMBER(SEARCH("送出",$A75)),AND(TRIM($A75)="",NOT(ISNUMBER($D75)),N($G75)=0)),"【合同未回】","")&amp;IF(NOT(ISNUMBER($E75)),IF(OR(ISNUMBER(SEARCH("未",$A75)),ISNUMBER(SEARCH("送出",$A75)),AND(TRIM($A75)="",NOT(ISNUMBER($D75)),N($G75)=0)),"","【未填合同期】"),IF($E75&lt;TODAY(),"【已到期】",IF($E75-TODAY()&lt;=提醒天数,"【即将到期，剩余"&amp;($E75-TODAY())&amp;"天】","【正常】")))&amp;IF(OR($AC75="安装免保",$AC75="技术免保",$AC75="质保期内"),"【"&amp;$AC75&amp;"】",""))</f>
        <v/>
      </c>
      <c r="J75" s="349" t="str">
        <f aca="false">IF(OR(N($G75)=0,N($H75)=0),"",ROUND(N($G75)*N($H75)*IF(N($I75)=0,1,N($I75)),2))</f>
        <v/>
      </c>
      <c r="L75" s="349" t="str">
        <f aca="false">IF(TRIM($B75&amp;$C75)="","",IF(AND(N($J75)=0,N($K75)=0),"",ROUND(N($J75)+N($K75),2)))</f>
        <v/>
      </c>
      <c r="R75" s="349"/>
      <c r="S75" s="351" t="str">
        <f aca="false">IF(TRIM($B75&amp;$C75)="","",IF(N($N75)=0,"",MAX(0,MIN(N($N75)-N($P75),N($V75)))))</f>
        <v/>
      </c>
      <c r="T75" s="351" t="str">
        <f aca="false">IF(TRIM($B75&amp;$C75)="","",IF(N($P75)&lt;=N($N75),"",N($P75)-N($N75)))</f>
        <v/>
      </c>
      <c r="U75" s="351" t="str">
        <f aca="false">IF(OR(TRIM($B75&amp;$C75)="",$V75=""),"",MAX(0,N($V75))-N($S75))</f>
        <v/>
      </c>
      <c r="V75" s="351" t="str">
        <f aca="false">IF(TRIM($B75&amp;$C75)="","",IF(AND(N($L75)=0,N($P75)+N($Q75)+N($R75)=0),"",ROUND(N($L75)-N($P75)-N($Q75)-N($R75),2)))</f>
        <v/>
      </c>
      <c r="W75" s="194" t="str">
        <f aca="false">IF(TRIM($B75&amp;$C75)="","",IF(N($L75)=0,IF((N($P75)+N($Q75)+N($R75))=0,"—未填单价","未填单价，已收 "&amp;TEXT((N($P75)+N($Q75)+N($R75)),"#,##0.00")),IF(N($V75)&gt;0.005,"欠 "&amp;TEXT(N($V75),"#,##0.00")&amp;IF(N($S75)&gt;0,"（开票未到账 "&amp;TEXT(N($S75),"#,##0.00")&amp;"）","")&amp;IF(N($U75)&gt;0,"（未开票 "&amp;TEXT(N($U75),"#,##0.00")&amp;"）",""),IF(N($V75)&lt;-0.005,"多收 "&amp;TEXT(-N($V75),"#,##0.00"),"✔ 已结清")))&amp;IF(N($T75)&gt;0,"｜到账未开票 "&amp;TEXT(N($T75),"#,##0.00")&amp;"，待补票","")&amp;IF(N($Q75)&gt;0,"｜收现 "&amp;TEXT(N($Q75),"#,##0.00"),"")&amp;IF(N($R75)&gt;0,"｜收款不开票 "&amp;TEXT(N($R75),"#,##0.00"),""))</f>
        <v/>
      </c>
      <c r="X75" s="352"/>
      <c r="AB75" s="349" t="str">
        <f aca="false">IF(OR(N($N75)=0,N($AA75)=0),"",ROUND(N($N75)/(1+N($AA75))*N($AA75),2))</f>
        <v/>
      </c>
      <c r="AC75" s="352"/>
      <c r="AD75" s="352"/>
      <c r="AE75" s="355" t="str">
        <f aca="false">IF($AM75="","",IF($AM75=1,IF($AN75&gt;=1,"一次性·已到收款期","一次性·未到期"),$AD75&amp;" 第"&amp;$AN75&amp;"/"&amp;$AM75&amp;"期"))</f>
        <v/>
      </c>
      <c r="AF75" s="351" t="str">
        <f aca="false">IF(OR($AM75="",N($L75)=0),"",ROUND(N($J75)*$AN75/$AM75,2)+N($K75))</f>
        <v/>
      </c>
      <c r="AG75" s="351" t="str">
        <f aca="false">IF($AF75="","",MAX(0,ROUND($AF75-(N($P75)+N($Q75)+N($R75)),2)))</f>
        <v/>
      </c>
      <c r="AH75" s="351" t="str">
        <f aca="false">IF(OR(TRIM($B75&amp;$C75)="",NOT(ISNUMBER($D75))),"",SUMIFS($V$3:$V$1001,$AJ$3:$AJ$1001,$AJ75,$D$3:$D$1001,"&lt;"&amp;$D75))</f>
        <v/>
      </c>
      <c r="AI75" s="351" t="str">
        <f aca="false">IF(TRIM($B75&amp;$C75)="","",SUMIFS($V$3:$V$1001,$AJ$3:$AJ$1001,$AJ75))</f>
        <v/>
      </c>
      <c r="AJ75" s="355" t="str">
        <f aca="false">IF(TRIM($B75&amp;$C75)="","",TRIM($B75)&amp;"｜"&amp;TRIM($C75))</f>
        <v/>
      </c>
      <c r="AK75" s="351" t="str">
        <f aca="false">IF(TRIM($B75&amp;$C75)="","",MIN(N($N75),N($P75)))</f>
        <v/>
      </c>
      <c r="AL75" s="356" t="str">
        <f aca="false">IF(ISNUMBER($D75),YEAR($D75),"")</f>
        <v/>
      </c>
      <c r="AM75" s="356" t="str">
        <f aca="false">IF(OR(TRIM($B75&amp;$C75)="",NOT(ISNUMBER($D75)),NOT(ISNUMBER($E75))),"",IF($E75&lt;$D75,"",IF(IF($AD75="半年付",2,IF($AD75="季度付",4,IF($AD75="月付",12,IF($AD75="半月付",24,1))))=1,1,MAX(1,ROUND(($E75-$D75+1)/365*IF($AD75="半年付",2,IF($AD75="季度付",4,IF($AD75="月付",12,IF($AD75="半月付",24,1)))),0)))))</f>
        <v/>
      </c>
      <c r="AN75" s="356" t="str">
        <f aca="true">IF($AM75="","",MIN($AM75,MAX(0,INT((TODAY()-付款宽限天数-$D75)/(($E75-$D75+1)/$AM75))+1)))</f>
        <v/>
      </c>
    </row>
    <row r="76" customFormat="false" ht="18" hidden="false" customHeight="false" outlineLevel="0" collapsed="false">
      <c r="F76" s="342" t="str">
        <f aca="true">IF(TRIM($B76&amp;$C76)="","",IF(OR(ISNUMBER(SEARCH("未",$A76)),ISNUMBER(SEARCH("送出",$A76)),AND(TRIM($A76)="",NOT(ISNUMBER($D76)),N($G76)=0)),"【合同未回】","")&amp;IF(NOT(ISNUMBER($E76)),IF(OR(ISNUMBER(SEARCH("未",$A76)),ISNUMBER(SEARCH("送出",$A76)),AND(TRIM($A76)="",NOT(ISNUMBER($D76)),N($G76)=0)),"","【未填合同期】"),IF($E76&lt;TODAY(),"【已到期】",IF($E76-TODAY()&lt;=提醒天数,"【即将到期，剩余"&amp;($E76-TODAY())&amp;"天】","【正常】")))&amp;IF(OR($AC76="安装免保",$AC76="技术免保",$AC76="质保期内"),"【"&amp;$AC76&amp;"】",""))</f>
        <v/>
      </c>
      <c r="J76" s="349" t="str">
        <f aca="false">IF(OR(N($G76)=0,N($H76)=0),"",ROUND(N($G76)*N($H76)*IF(N($I76)=0,1,N($I76)),2))</f>
        <v/>
      </c>
      <c r="L76" s="349" t="str">
        <f aca="false">IF(TRIM($B76&amp;$C76)="","",IF(AND(N($J76)=0,N($K76)=0),"",ROUND(N($J76)+N($K76),2)))</f>
        <v/>
      </c>
      <c r="R76" s="349"/>
      <c r="S76" s="351" t="str">
        <f aca="false">IF(TRIM($B76&amp;$C76)="","",IF(N($N76)=0,"",MAX(0,MIN(N($N76)-N($P76),N($V76)))))</f>
        <v/>
      </c>
      <c r="T76" s="351" t="str">
        <f aca="false">IF(TRIM($B76&amp;$C76)="","",IF(N($P76)&lt;=N($N76),"",N($P76)-N($N76)))</f>
        <v/>
      </c>
      <c r="U76" s="351" t="str">
        <f aca="false">IF(OR(TRIM($B76&amp;$C76)="",$V76=""),"",MAX(0,N($V76))-N($S76))</f>
        <v/>
      </c>
      <c r="V76" s="351" t="str">
        <f aca="false">IF(TRIM($B76&amp;$C76)="","",IF(AND(N($L76)=0,N($P76)+N($Q76)+N($R76)=0),"",ROUND(N($L76)-N($P76)-N($Q76)-N($R76),2)))</f>
        <v/>
      </c>
      <c r="W76" s="194" t="str">
        <f aca="false">IF(TRIM($B76&amp;$C76)="","",IF(N($L76)=0,IF((N($P76)+N($Q76)+N($R76))=0,"—未填单价","未填单价，已收 "&amp;TEXT((N($P76)+N($Q76)+N($R76)),"#,##0.00")),IF(N($V76)&gt;0.005,"欠 "&amp;TEXT(N($V76),"#,##0.00")&amp;IF(N($S76)&gt;0,"（开票未到账 "&amp;TEXT(N($S76),"#,##0.00")&amp;"）","")&amp;IF(N($U76)&gt;0,"（未开票 "&amp;TEXT(N($U76),"#,##0.00")&amp;"）",""),IF(N($V76)&lt;-0.005,"多收 "&amp;TEXT(-N($V76),"#,##0.00"),"✔ 已结清")))&amp;IF(N($T76)&gt;0,"｜到账未开票 "&amp;TEXT(N($T76),"#,##0.00")&amp;"，待补票","")&amp;IF(N($Q76)&gt;0,"｜收现 "&amp;TEXT(N($Q76),"#,##0.00"),"")&amp;IF(N($R76)&gt;0,"｜收款不开票 "&amp;TEXT(N($R76),"#,##0.00"),""))</f>
        <v/>
      </c>
      <c r="X76" s="352"/>
      <c r="AB76" s="349" t="str">
        <f aca="false">IF(OR(N($N76)=0,N($AA76)=0),"",ROUND(N($N76)/(1+N($AA76))*N($AA76),2))</f>
        <v/>
      </c>
      <c r="AC76" s="352"/>
      <c r="AD76" s="352"/>
      <c r="AE76" s="355" t="str">
        <f aca="false">IF($AM76="","",IF($AM76=1,IF($AN76&gt;=1,"一次性·已到收款期","一次性·未到期"),$AD76&amp;" 第"&amp;$AN76&amp;"/"&amp;$AM76&amp;"期"))</f>
        <v/>
      </c>
      <c r="AF76" s="351" t="str">
        <f aca="false">IF(OR($AM76="",N($L76)=0),"",ROUND(N($J76)*$AN76/$AM76,2)+N($K76))</f>
        <v/>
      </c>
      <c r="AG76" s="351" t="str">
        <f aca="false">IF($AF76="","",MAX(0,ROUND($AF76-(N($P76)+N($Q76)+N($R76)),2)))</f>
        <v/>
      </c>
      <c r="AH76" s="351" t="str">
        <f aca="false">IF(OR(TRIM($B76&amp;$C76)="",NOT(ISNUMBER($D76))),"",SUMIFS($V$3:$V$1001,$AJ$3:$AJ$1001,$AJ76,$D$3:$D$1001,"&lt;"&amp;$D76))</f>
        <v/>
      </c>
      <c r="AI76" s="351" t="str">
        <f aca="false">IF(TRIM($B76&amp;$C76)="","",SUMIFS($V$3:$V$1001,$AJ$3:$AJ$1001,$AJ76))</f>
        <v/>
      </c>
      <c r="AJ76" s="355" t="str">
        <f aca="false">IF(TRIM($B76&amp;$C76)="","",TRIM($B76)&amp;"｜"&amp;TRIM($C76))</f>
        <v/>
      </c>
      <c r="AK76" s="351" t="str">
        <f aca="false">IF(TRIM($B76&amp;$C76)="","",MIN(N($N76),N($P76)))</f>
        <v/>
      </c>
      <c r="AL76" s="356" t="str">
        <f aca="false">IF(ISNUMBER($D76),YEAR($D76),"")</f>
        <v/>
      </c>
      <c r="AM76" s="356" t="str">
        <f aca="false">IF(OR(TRIM($B76&amp;$C76)="",NOT(ISNUMBER($D76)),NOT(ISNUMBER($E76))),"",IF($E76&lt;$D76,"",IF(IF($AD76="半年付",2,IF($AD76="季度付",4,IF($AD76="月付",12,IF($AD76="半月付",24,1))))=1,1,MAX(1,ROUND(($E76-$D76+1)/365*IF($AD76="半年付",2,IF($AD76="季度付",4,IF($AD76="月付",12,IF($AD76="半月付",24,1)))),0)))))</f>
        <v/>
      </c>
      <c r="AN76" s="356" t="str">
        <f aca="true">IF($AM76="","",MIN($AM76,MAX(0,INT((TODAY()-付款宽限天数-$D76)/(($E76-$D76+1)/$AM76))+1)))</f>
        <v/>
      </c>
    </row>
    <row r="77" customFormat="false" ht="18" hidden="false" customHeight="false" outlineLevel="0" collapsed="false">
      <c r="F77" s="342" t="str">
        <f aca="true">IF(TRIM($B77&amp;$C77)="","",IF(OR(ISNUMBER(SEARCH("未",$A77)),ISNUMBER(SEARCH("送出",$A77)),AND(TRIM($A77)="",NOT(ISNUMBER($D77)),N($G77)=0)),"【合同未回】","")&amp;IF(NOT(ISNUMBER($E77)),IF(OR(ISNUMBER(SEARCH("未",$A77)),ISNUMBER(SEARCH("送出",$A77)),AND(TRIM($A77)="",NOT(ISNUMBER($D77)),N($G77)=0)),"","【未填合同期】"),IF($E77&lt;TODAY(),"【已到期】",IF($E77-TODAY()&lt;=提醒天数,"【即将到期，剩余"&amp;($E77-TODAY())&amp;"天】","【正常】")))&amp;IF(OR($AC77="安装免保",$AC77="技术免保",$AC77="质保期内"),"【"&amp;$AC77&amp;"】",""))</f>
        <v/>
      </c>
      <c r="J77" s="349" t="str">
        <f aca="false">IF(OR(N($G77)=0,N($H77)=0),"",ROUND(N($G77)*N($H77)*IF(N($I77)=0,1,N($I77)),2))</f>
        <v/>
      </c>
      <c r="L77" s="349" t="str">
        <f aca="false">IF(TRIM($B77&amp;$C77)="","",IF(AND(N($J77)=0,N($K77)=0),"",ROUND(N($J77)+N($K77),2)))</f>
        <v/>
      </c>
      <c r="R77" s="349"/>
      <c r="S77" s="351" t="str">
        <f aca="false">IF(TRIM($B77&amp;$C77)="","",IF(N($N77)=0,"",MAX(0,MIN(N($N77)-N($P77),N($V77)))))</f>
        <v/>
      </c>
      <c r="T77" s="351" t="str">
        <f aca="false">IF(TRIM($B77&amp;$C77)="","",IF(N($P77)&lt;=N($N77),"",N($P77)-N($N77)))</f>
        <v/>
      </c>
      <c r="U77" s="351" t="str">
        <f aca="false">IF(OR(TRIM($B77&amp;$C77)="",$V77=""),"",MAX(0,N($V77))-N($S77))</f>
        <v/>
      </c>
      <c r="V77" s="351" t="str">
        <f aca="false">IF(TRIM($B77&amp;$C77)="","",IF(AND(N($L77)=0,N($P77)+N($Q77)+N($R77)=0),"",ROUND(N($L77)-N($P77)-N($Q77)-N($R77),2)))</f>
        <v/>
      </c>
      <c r="W77" s="194" t="str">
        <f aca="false">IF(TRIM($B77&amp;$C77)="","",IF(N($L77)=0,IF((N($P77)+N($Q77)+N($R77))=0,"—未填单价","未填单价，已收 "&amp;TEXT((N($P77)+N($Q77)+N($R77)),"#,##0.00")),IF(N($V77)&gt;0.005,"欠 "&amp;TEXT(N($V77),"#,##0.00")&amp;IF(N($S77)&gt;0,"（开票未到账 "&amp;TEXT(N($S77),"#,##0.00")&amp;"）","")&amp;IF(N($U77)&gt;0,"（未开票 "&amp;TEXT(N($U77),"#,##0.00")&amp;"）",""),IF(N($V77)&lt;-0.005,"多收 "&amp;TEXT(-N($V77),"#,##0.00"),"✔ 已结清")))&amp;IF(N($T77)&gt;0,"｜到账未开票 "&amp;TEXT(N($T77),"#,##0.00")&amp;"，待补票","")&amp;IF(N($Q77)&gt;0,"｜收现 "&amp;TEXT(N($Q77),"#,##0.00"),"")&amp;IF(N($R77)&gt;0,"｜收款不开票 "&amp;TEXT(N($R77),"#,##0.00"),""))</f>
        <v/>
      </c>
      <c r="X77" s="352"/>
      <c r="AB77" s="349" t="str">
        <f aca="false">IF(OR(N($N77)=0,N($AA77)=0),"",ROUND(N($N77)/(1+N($AA77))*N($AA77),2))</f>
        <v/>
      </c>
      <c r="AC77" s="352"/>
      <c r="AD77" s="352"/>
      <c r="AE77" s="355" t="str">
        <f aca="false">IF($AM77="","",IF($AM77=1,IF($AN77&gt;=1,"一次性·已到收款期","一次性·未到期"),$AD77&amp;" 第"&amp;$AN77&amp;"/"&amp;$AM77&amp;"期"))</f>
        <v/>
      </c>
      <c r="AF77" s="351" t="str">
        <f aca="false">IF(OR($AM77="",N($L77)=0),"",ROUND(N($J77)*$AN77/$AM77,2)+N($K77))</f>
        <v/>
      </c>
      <c r="AG77" s="351" t="str">
        <f aca="false">IF($AF77="","",MAX(0,ROUND($AF77-(N($P77)+N($Q77)+N($R77)),2)))</f>
        <v/>
      </c>
      <c r="AH77" s="351" t="str">
        <f aca="false">IF(OR(TRIM($B77&amp;$C77)="",NOT(ISNUMBER($D77))),"",SUMIFS($V$3:$V$1001,$AJ$3:$AJ$1001,$AJ77,$D$3:$D$1001,"&lt;"&amp;$D77))</f>
        <v/>
      </c>
      <c r="AI77" s="351" t="str">
        <f aca="false">IF(TRIM($B77&amp;$C77)="","",SUMIFS($V$3:$V$1001,$AJ$3:$AJ$1001,$AJ77))</f>
        <v/>
      </c>
      <c r="AJ77" s="355" t="str">
        <f aca="false">IF(TRIM($B77&amp;$C77)="","",TRIM($B77)&amp;"｜"&amp;TRIM($C77))</f>
        <v/>
      </c>
      <c r="AK77" s="351" t="str">
        <f aca="false">IF(TRIM($B77&amp;$C77)="","",MIN(N($N77),N($P77)))</f>
        <v/>
      </c>
      <c r="AL77" s="356" t="str">
        <f aca="false">IF(ISNUMBER($D77),YEAR($D77),"")</f>
        <v/>
      </c>
      <c r="AM77" s="356" t="str">
        <f aca="false">IF(OR(TRIM($B77&amp;$C77)="",NOT(ISNUMBER($D77)),NOT(ISNUMBER($E77))),"",IF($E77&lt;$D77,"",IF(IF($AD77="半年付",2,IF($AD77="季度付",4,IF($AD77="月付",12,IF($AD77="半月付",24,1))))=1,1,MAX(1,ROUND(($E77-$D77+1)/365*IF($AD77="半年付",2,IF($AD77="季度付",4,IF($AD77="月付",12,IF($AD77="半月付",24,1)))),0)))))</f>
        <v/>
      </c>
      <c r="AN77" s="356" t="str">
        <f aca="true">IF($AM77="","",MIN($AM77,MAX(0,INT((TODAY()-付款宽限天数-$D77)/(($E77-$D77+1)/$AM77))+1)))</f>
        <v/>
      </c>
    </row>
    <row r="78" customFormat="false" ht="18" hidden="false" customHeight="false" outlineLevel="0" collapsed="false">
      <c r="F78" s="342" t="str">
        <f aca="true">IF(TRIM($B78&amp;$C78)="","",IF(OR(ISNUMBER(SEARCH("未",$A78)),ISNUMBER(SEARCH("送出",$A78)),AND(TRIM($A78)="",NOT(ISNUMBER($D78)),N($G78)=0)),"【合同未回】","")&amp;IF(NOT(ISNUMBER($E78)),IF(OR(ISNUMBER(SEARCH("未",$A78)),ISNUMBER(SEARCH("送出",$A78)),AND(TRIM($A78)="",NOT(ISNUMBER($D78)),N($G78)=0)),"","【未填合同期】"),IF($E78&lt;TODAY(),"【已到期】",IF($E78-TODAY()&lt;=提醒天数,"【即将到期，剩余"&amp;($E78-TODAY())&amp;"天】","【正常】")))&amp;IF(OR($AC78="安装免保",$AC78="技术免保",$AC78="质保期内"),"【"&amp;$AC78&amp;"】",""))</f>
        <v/>
      </c>
      <c r="J78" s="349" t="str">
        <f aca="false">IF(OR(N($G78)=0,N($H78)=0),"",ROUND(N($G78)*N($H78)*IF(N($I78)=0,1,N($I78)),2))</f>
        <v/>
      </c>
      <c r="L78" s="349" t="str">
        <f aca="false">IF(TRIM($B78&amp;$C78)="","",IF(AND(N($J78)=0,N($K78)=0),"",ROUND(N($J78)+N($K78),2)))</f>
        <v/>
      </c>
      <c r="R78" s="349"/>
      <c r="S78" s="351" t="str">
        <f aca="false">IF(TRIM($B78&amp;$C78)="","",IF(N($N78)=0,"",MAX(0,MIN(N($N78)-N($P78),N($V78)))))</f>
        <v/>
      </c>
      <c r="T78" s="351" t="str">
        <f aca="false">IF(TRIM($B78&amp;$C78)="","",IF(N($P78)&lt;=N($N78),"",N($P78)-N($N78)))</f>
        <v/>
      </c>
      <c r="U78" s="351" t="str">
        <f aca="false">IF(OR(TRIM($B78&amp;$C78)="",$V78=""),"",MAX(0,N($V78))-N($S78))</f>
        <v/>
      </c>
      <c r="V78" s="351" t="str">
        <f aca="false">IF(TRIM($B78&amp;$C78)="","",IF(AND(N($L78)=0,N($P78)+N($Q78)+N($R78)=0),"",ROUND(N($L78)-N($P78)-N($Q78)-N($R78),2)))</f>
        <v/>
      </c>
      <c r="W78" s="194" t="str">
        <f aca="false">IF(TRIM($B78&amp;$C78)="","",IF(N($L78)=0,IF((N($P78)+N($Q78)+N($R78))=0,"—未填单价","未填单价，已收 "&amp;TEXT((N($P78)+N($Q78)+N($R78)),"#,##0.00")),IF(N($V78)&gt;0.005,"欠 "&amp;TEXT(N($V78),"#,##0.00")&amp;IF(N($S78)&gt;0,"（开票未到账 "&amp;TEXT(N($S78),"#,##0.00")&amp;"）","")&amp;IF(N($U78)&gt;0,"（未开票 "&amp;TEXT(N($U78),"#,##0.00")&amp;"）",""),IF(N($V78)&lt;-0.005,"多收 "&amp;TEXT(-N($V78),"#,##0.00"),"✔ 已结清")))&amp;IF(N($T78)&gt;0,"｜到账未开票 "&amp;TEXT(N($T78),"#,##0.00")&amp;"，待补票","")&amp;IF(N($Q78)&gt;0,"｜收现 "&amp;TEXT(N($Q78),"#,##0.00"),"")&amp;IF(N($R78)&gt;0,"｜收款不开票 "&amp;TEXT(N($R78),"#,##0.00"),""))</f>
        <v/>
      </c>
      <c r="X78" s="352"/>
      <c r="AB78" s="349" t="str">
        <f aca="false">IF(OR(N($N78)=0,N($AA78)=0),"",ROUND(N($N78)/(1+N($AA78))*N($AA78),2))</f>
        <v/>
      </c>
      <c r="AC78" s="352"/>
      <c r="AD78" s="352"/>
      <c r="AE78" s="355" t="str">
        <f aca="false">IF($AM78="","",IF($AM78=1,IF($AN78&gt;=1,"一次性·已到收款期","一次性·未到期"),$AD78&amp;" 第"&amp;$AN78&amp;"/"&amp;$AM78&amp;"期"))</f>
        <v/>
      </c>
      <c r="AF78" s="351" t="str">
        <f aca="false">IF(OR($AM78="",N($L78)=0),"",ROUND(N($J78)*$AN78/$AM78,2)+N($K78))</f>
        <v/>
      </c>
      <c r="AG78" s="351" t="str">
        <f aca="false">IF($AF78="","",MAX(0,ROUND($AF78-(N($P78)+N($Q78)+N($R78)),2)))</f>
        <v/>
      </c>
      <c r="AH78" s="351" t="str">
        <f aca="false">IF(OR(TRIM($B78&amp;$C78)="",NOT(ISNUMBER($D78))),"",SUMIFS($V$3:$V$1001,$AJ$3:$AJ$1001,$AJ78,$D$3:$D$1001,"&lt;"&amp;$D78))</f>
        <v/>
      </c>
      <c r="AI78" s="351" t="str">
        <f aca="false">IF(TRIM($B78&amp;$C78)="","",SUMIFS($V$3:$V$1001,$AJ$3:$AJ$1001,$AJ78))</f>
        <v/>
      </c>
      <c r="AJ78" s="355" t="str">
        <f aca="false">IF(TRIM($B78&amp;$C78)="","",TRIM($B78)&amp;"｜"&amp;TRIM($C78))</f>
        <v/>
      </c>
      <c r="AK78" s="351" t="str">
        <f aca="false">IF(TRIM($B78&amp;$C78)="","",MIN(N($N78),N($P78)))</f>
        <v/>
      </c>
      <c r="AL78" s="356" t="str">
        <f aca="false">IF(ISNUMBER($D78),YEAR($D78),"")</f>
        <v/>
      </c>
      <c r="AM78" s="356" t="str">
        <f aca="false">IF(OR(TRIM($B78&amp;$C78)="",NOT(ISNUMBER($D78)),NOT(ISNUMBER($E78))),"",IF($E78&lt;$D78,"",IF(IF($AD78="半年付",2,IF($AD78="季度付",4,IF($AD78="月付",12,IF($AD78="半月付",24,1))))=1,1,MAX(1,ROUND(($E78-$D78+1)/365*IF($AD78="半年付",2,IF($AD78="季度付",4,IF($AD78="月付",12,IF($AD78="半月付",24,1)))),0)))))</f>
        <v/>
      </c>
      <c r="AN78" s="356" t="str">
        <f aca="true">IF($AM78="","",MIN($AM78,MAX(0,INT((TODAY()-付款宽限天数-$D78)/(($E78-$D78+1)/$AM78))+1)))</f>
        <v/>
      </c>
    </row>
    <row r="79" customFormat="false" ht="18" hidden="false" customHeight="false" outlineLevel="0" collapsed="false">
      <c r="F79" s="342" t="str">
        <f aca="true">IF(TRIM($B79&amp;$C79)="","",IF(OR(ISNUMBER(SEARCH("未",$A79)),ISNUMBER(SEARCH("送出",$A79)),AND(TRIM($A79)="",NOT(ISNUMBER($D79)),N($G79)=0)),"【合同未回】","")&amp;IF(NOT(ISNUMBER($E79)),IF(OR(ISNUMBER(SEARCH("未",$A79)),ISNUMBER(SEARCH("送出",$A79)),AND(TRIM($A79)="",NOT(ISNUMBER($D79)),N($G79)=0)),"","【未填合同期】"),IF($E79&lt;TODAY(),"【已到期】",IF($E79-TODAY()&lt;=提醒天数,"【即将到期，剩余"&amp;($E79-TODAY())&amp;"天】","【正常】")))&amp;IF(OR($AC79="安装免保",$AC79="技术免保",$AC79="质保期内"),"【"&amp;$AC79&amp;"】",""))</f>
        <v/>
      </c>
      <c r="J79" s="349" t="str">
        <f aca="false">IF(OR(N($G79)=0,N($H79)=0),"",ROUND(N($G79)*N($H79)*IF(N($I79)=0,1,N($I79)),2))</f>
        <v/>
      </c>
      <c r="L79" s="349" t="str">
        <f aca="false">IF(TRIM($B79&amp;$C79)="","",IF(AND(N($J79)=0,N($K79)=0),"",ROUND(N($J79)+N($K79),2)))</f>
        <v/>
      </c>
      <c r="R79" s="349"/>
      <c r="S79" s="351" t="str">
        <f aca="false">IF(TRIM($B79&amp;$C79)="","",IF(N($N79)=0,"",MAX(0,MIN(N($N79)-N($P79),N($V79)))))</f>
        <v/>
      </c>
      <c r="T79" s="351" t="str">
        <f aca="false">IF(TRIM($B79&amp;$C79)="","",IF(N($P79)&lt;=N($N79),"",N($P79)-N($N79)))</f>
        <v/>
      </c>
      <c r="U79" s="351" t="str">
        <f aca="false">IF(OR(TRIM($B79&amp;$C79)="",$V79=""),"",MAX(0,N($V79))-N($S79))</f>
        <v/>
      </c>
      <c r="V79" s="351" t="str">
        <f aca="false">IF(TRIM($B79&amp;$C79)="","",IF(AND(N($L79)=0,N($P79)+N($Q79)+N($R79)=0),"",ROUND(N($L79)-N($P79)-N($Q79)-N($R79),2)))</f>
        <v/>
      </c>
      <c r="W79" s="194" t="str">
        <f aca="false">IF(TRIM($B79&amp;$C79)="","",IF(N($L79)=0,IF((N($P79)+N($Q79)+N($R79))=0,"—未填单价","未填单价，已收 "&amp;TEXT((N($P79)+N($Q79)+N($R79)),"#,##0.00")),IF(N($V79)&gt;0.005,"欠 "&amp;TEXT(N($V79),"#,##0.00")&amp;IF(N($S79)&gt;0,"（开票未到账 "&amp;TEXT(N($S79),"#,##0.00")&amp;"）","")&amp;IF(N($U79)&gt;0,"（未开票 "&amp;TEXT(N($U79),"#,##0.00")&amp;"）",""),IF(N($V79)&lt;-0.005,"多收 "&amp;TEXT(-N($V79),"#,##0.00"),"✔ 已结清")))&amp;IF(N($T79)&gt;0,"｜到账未开票 "&amp;TEXT(N($T79),"#,##0.00")&amp;"，待补票","")&amp;IF(N($Q79)&gt;0,"｜收现 "&amp;TEXT(N($Q79),"#,##0.00"),"")&amp;IF(N($R79)&gt;0,"｜收款不开票 "&amp;TEXT(N($R79),"#,##0.00"),""))</f>
        <v/>
      </c>
      <c r="X79" s="352"/>
      <c r="AB79" s="349" t="str">
        <f aca="false">IF(OR(N($N79)=0,N($AA79)=0),"",ROUND(N($N79)/(1+N($AA79))*N($AA79),2))</f>
        <v/>
      </c>
      <c r="AC79" s="352"/>
      <c r="AD79" s="352"/>
      <c r="AE79" s="355" t="str">
        <f aca="false">IF($AM79="","",IF($AM79=1,IF($AN79&gt;=1,"一次性·已到收款期","一次性·未到期"),$AD79&amp;" 第"&amp;$AN79&amp;"/"&amp;$AM79&amp;"期"))</f>
        <v/>
      </c>
      <c r="AF79" s="351" t="str">
        <f aca="false">IF(OR($AM79="",N($L79)=0),"",ROUND(N($J79)*$AN79/$AM79,2)+N($K79))</f>
        <v/>
      </c>
      <c r="AG79" s="351" t="str">
        <f aca="false">IF($AF79="","",MAX(0,ROUND($AF79-(N($P79)+N($Q79)+N($R79)),2)))</f>
        <v/>
      </c>
      <c r="AH79" s="351" t="str">
        <f aca="false">IF(OR(TRIM($B79&amp;$C79)="",NOT(ISNUMBER($D79))),"",SUMIFS($V$3:$V$1001,$AJ$3:$AJ$1001,$AJ79,$D$3:$D$1001,"&lt;"&amp;$D79))</f>
        <v/>
      </c>
      <c r="AI79" s="351" t="str">
        <f aca="false">IF(TRIM($B79&amp;$C79)="","",SUMIFS($V$3:$V$1001,$AJ$3:$AJ$1001,$AJ79))</f>
        <v/>
      </c>
      <c r="AJ79" s="355" t="str">
        <f aca="false">IF(TRIM($B79&amp;$C79)="","",TRIM($B79)&amp;"｜"&amp;TRIM($C79))</f>
        <v/>
      </c>
      <c r="AK79" s="351" t="str">
        <f aca="false">IF(TRIM($B79&amp;$C79)="","",MIN(N($N79),N($P79)))</f>
        <v/>
      </c>
      <c r="AL79" s="356" t="str">
        <f aca="false">IF(ISNUMBER($D79),YEAR($D79),"")</f>
        <v/>
      </c>
      <c r="AM79" s="356" t="str">
        <f aca="false">IF(OR(TRIM($B79&amp;$C79)="",NOT(ISNUMBER($D79)),NOT(ISNUMBER($E79))),"",IF($E79&lt;$D79,"",IF(IF($AD79="半年付",2,IF($AD79="季度付",4,IF($AD79="月付",12,IF($AD79="半月付",24,1))))=1,1,MAX(1,ROUND(($E79-$D79+1)/365*IF($AD79="半年付",2,IF($AD79="季度付",4,IF($AD79="月付",12,IF($AD79="半月付",24,1)))),0)))))</f>
        <v/>
      </c>
      <c r="AN79" s="356" t="str">
        <f aca="true">IF($AM79="","",MIN($AM79,MAX(0,INT((TODAY()-付款宽限天数-$D79)/(($E79-$D79+1)/$AM79))+1)))</f>
        <v/>
      </c>
    </row>
    <row r="80" customFormat="false" ht="18" hidden="false" customHeight="false" outlineLevel="0" collapsed="false">
      <c r="F80" s="342" t="str">
        <f aca="true">IF(TRIM($B80&amp;$C80)="","",IF(OR(ISNUMBER(SEARCH("未",$A80)),ISNUMBER(SEARCH("送出",$A80)),AND(TRIM($A80)="",NOT(ISNUMBER($D80)),N($G80)=0)),"【合同未回】","")&amp;IF(NOT(ISNUMBER($E80)),IF(OR(ISNUMBER(SEARCH("未",$A80)),ISNUMBER(SEARCH("送出",$A80)),AND(TRIM($A80)="",NOT(ISNUMBER($D80)),N($G80)=0)),"","【未填合同期】"),IF($E80&lt;TODAY(),"【已到期】",IF($E80-TODAY()&lt;=提醒天数,"【即将到期，剩余"&amp;($E80-TODAY())&amp;"天】","【正常】")))&amp;IF(OR($AC80="安装免保",$AC80="技术免保",$AC80="质保期内"),"【"&amp;$AC80&amp;"】",""))</f>
        <v/>
      </c>
      <c r="J80" s="349" t="str">
        <f aca="false">IF(OR(N($G80)=0,N($H80)=0),"",ROUND(N($G80)*N($H80)*IF(N($I80)=0,1,N($I80)),2))</f>
        <v/>
      </c>
      <c r="L80" s="349" t="str">
        <f aca="false">IF(TRIM($B80&amp;$C80)="","",IF(AND(N($J80)=0,N($K80)=0),"",ROUND(N($J80)+N($K80),2)))</f>
        <v/>
      </c>
      <c r="R80" s="349"/>
      <c r="S80" s="351" t="str">
        <f aca="false">IF(TRIM($B80&amp;$C80)="","",IF(N($N80)=0,"",MAX(0,MIN(N($N80)-N($P80),N($V80)))))</f>
        <v/>
      </c>
      <c r="T80" s="351" t="str">
        <f aca="false">IF(TRIM($B80&amp;$C80)="","",IF(N($P80)&lt;=N($N80),"",N($P80)-N($N80)))</f>
        <v/>
      </c>
      <c r="U80" s="351" t="str">
        <f aca="false">IF(OR(TRIM($B80&amp;$C80)="",$V80=""),"",MAX(0,N($V80))-N($S80))</f>
        <v/>
      </c>
      <c r="V80" s="351" t="str">
        <f aca="false">IF(TRIM($B80&amp;$C80)="","",IF(AND(N($L80)=0,N($P80)+N($Q80)+N($R80)=0),"",ROUND(N($L80)-N($P80)-N($Q80)-N($R80),2)))</f>
        <v/>
      </c>
      <c r="W80" s="194" t="str">
        <f aca="false">IF(TRIM($B80&amp;$C80)="","",IF(N($L80)=0,IF((N($P80)+N($Q80)+N($R80))=0,"—未填单价","未填单价，已收 "&amp;TEXT((N($P80)+N($Q80)+N($R80)),"#,##0.00")),IF(N($V80)&gt;0.005,"欠 "&amp;TEXT(N($V80),"#,##0.00")&amp;IF(N($S80)&gt;0,"（开票未到账 "&amp;TEXT(N($S80),"#,##0.00")&amp;"）","")&amp;IF(N($U80)&gt;0,"（未开票 "&amp;TEXT(N($U80),"#,##0.00")&amp;"）",""),IF(N($V80)&lt;-0.005,"多收 "&amp;TEXT(-N($V80),"#,##0.00"),"✔ 已结清")))&amp;IF(N($T80)&gt;0,"｜到账未开票 "&amp;TEXT(N($T80),"#,##0.00")&amp;"，待补票","")&amp;IF(N($Q80)&gt;0,"｜收现 "&amp;TEXT(N($Q80),"#,##0.00"),"")&amp;IF(N($R80)&gt;0,"｜收款不开票 "&amp;TEXT(N($R80),"#,##0.00"),""))</f>
        <v/>
      </c>
      <c r="X80" s="352"/>
      <c r="AB80" s="349" t="str">
        <f aca="false">IF(OR(N($N80)=0,N($AA80)=0),"",ROUND(N($N80)/(1+N($AA80))*N($AA80),2))</f>
        <v/>
      </c>
      <c r="AC80" s="352"/>
      <c r="AD80" s="352"/>
      <c r="AE80" s="355" t="str">
        <f aca="false">IF($AM80="","",IF($AM80=1,IF($AN80&gt;=1,"一次性·已到收款期","一次性·未到期"),$AD80&amp;" 第"&amp;$AN80&amp;"/"&amp;$AM80&amp;"期"))</f>
        <v/>
      </c>
      <c r="AF80" s="351" t="str">
        <f aca="false">IF(OR($AM80="",N($L80)=0),"",ROUND(N($J80)*$AN80/$AM80,2)+N($K80))</f>
        <v/>
      </c>
      <c r="AG80" s="351" t="str">
        <f aca="false">IF($AF80="","",MAX(0,ROUND($AF80-(N($P80)+N($Q80)+N($R80)),2)))</f>
        <v/>
      </c>
      <c r="AH80" s="351" t="str">
        <f aca="false">IF(OR(TRIM($B80&amp;$C80)="",NOT(ISNUMBER($D80))),"",SUMIFS($V$3:$V$1001,$AJ$3:$AJ$1001,$AJ80,$D$3:$D$1001,"&lt;"&amp;$D80))</f>
        <v/>
      </c>
      <c r="AI80" s="351" t="str">
        <f aca="false">IF(TRIM($B80&amp;$C80)="","",SUMIFS($V$3:$V$1001,$AJ$3:$AJ$1001,$AJ80))</f>
        <v/>
      </c>
      <c r="AJ80" s="355" t="str">
        <f aca="false">IF(TRIM($B80&amp;$C80)="","",TRIM($B80)&amp;"｜"&amp;TRIM($C80))</f>
        <v/>
      </c>
      <c r="AK80" s="351" t="str">
        <f aca="false">IF(TRIM($B80&amp;$C80)="","",MIN(N($N80),N($P80)))</f>
        <v/>
      </c>
      <c r="AL80" s="356" t="str">
        <f aca="false">IF(ISNUMBER($D80),YEAR($D80),"")</f>
        <v/>
      </c>
      <c r="AM80" s="356" t="str">
        <f aca="false">IF(OR(TRIM($B80&amp;$C80)="",NOT(ISNUMBER($D80)),NOT(ISNUMBER($E80))),"",IF($E80&lt;$D80,"",IF(IF($AD80="半年付",2,IF($AD80="季度付",4,IF($AD80="月付",12,IF($AD80="半月付",24,1))))=1,1,MAX(1,ROUND(($E80-$D80+1)/365*IF($AD80="半年付",2,IF($AD80="季度付",4,IF($AD80="月付",12,IF($AD80="半月付",24,1)))),0)))))</f>
        <v/>
      </c>
      <c r="AN80" s="356" t="str">
        <f aca="true">IF($AM80="","",MIN($AM80,MAX(0,INT((TODAY()-付款宽限天数-$D80)/(($E80-$D80+1)/$AM80))+1)))</f>
        <v/>
      </c>
    </row>
    <row r="81" customFormat="false" ht="18" hidden="false" customHeight="false" outlineLevel="0" collapsed="false">
      <c r="F81" s="342" t="str">
        <f aca="true">IF(TRIM($B81&amp;$C81)="","",IF(OR(ISNUMBER(SEARCH("未",$A81)),ISNUMBER(SEARCH("送出",$A81)),AND(TRIM($A81)="",NOT(ISNUMBER($D81)),N($G81)=0)),"【合同未回】","")&amp;IF(NOT(ISNUMBER($E81)),IF(OR(ISNUMBER(SEARCH("未",$A81)),ISNUMBER(SEARCH("送出",$A81)),AND(TRIM($A81)="",NOT(ISNUMBER($D81)),N($G81)=0)),"","【未填合同期】"),IF($E81&lt;TODAY(),"【已到期】",IF($E81-TODAY()&lt;=提醒天数,"【即将到期，剩余"&amp;($E81-TODAY())&amp;"天】","【正常】")))&amp;IF(OR($AC81="安装免保",$AC81="技术免保",$AC81="质保期内"),"【"&amp;$AC81&amp;"】",""))</f>
        <v/>
      </c>
      <c r="J81" s="349" t="str">
        <f aca="false">IF(OR(N($G81)=0,N($H81)=0),"",ROUND(N($G81)*N($H81)*IF(N($I81)=0,1,N($I81)),2))</f>
        <v/>
      </c>
      <c r="L81" s="349" t="str">
        <f aca="false">IF(TRIM($B81&amp;$C81)="","",IF(AND(N($J81)=0,N($K81)=0),"",ROUND(N($J81)+N($K81),2)))</f>
        <v/>
      </c>
      <c r="R81" s="349"/>
      <c r="S81" s="351" t="str">
        <f aca="false">IF(TRIM($B81&amp;$C81)="","",IF(N($N81)=0,"",MAX(0,MIN(N($N81)-N($P81),N($V81)))))</f>
        <v/>
      </c>
      <c r="T81" s="351" t="str">
        <f aca="false">IF(TRIM($B81&amp;$C81)="","",IF(N($P81)&lt;=N($N81),"",N($P81)-N($N81)))</f>
        <v/>
      </c>
      <c r="U81" s="351" t="str">
        <f aca="false">IF(OR(TRIM($B81&amp;$C81)="",$V81=""),"",MAX(0,N($V81))-N($S81))</f>
        <v/>
      </c>
      <c r="V81" s="351" t="str">
        <f aca="false">IF(TRIM($B81&amp;$C81)="","",IF(AND(N($L81)=0,N($P81)+N($Q81)+N($R81)=0),"",ROUND(N($L81)-N($P81)-N($Q81)-N($R81),2)))</f>
        <v/>
      </c>
      <c r="W81" s="194" t="str">
        <f aca="false">IF(TRIM($B81&amp;$C81)="","",IF(N($L81)=0,IF((N($P81)+N($Q81)+N($R81))=0,"—未填单价","未填单价，已收 "&amp;TEXT((N($P81)+N($Q81)+N($R81)),"#,##0.00")),IF(N($V81)&gt;0.005,"欠 "&amp;TEXT(N($V81),"#,##0.00")&amp;IF(N($S81)&gt;0,"（开票未到账 "&amp;TEXT(N($S81),"#,##0.00")&amp;"）","")&amp;IF(N($U81)&gt;0,"（未开票 "&amp;TEXT(N($U81),"#,##0.00")&amp;"）",""),IF(N($V81)&lt;-0.005,"多收 "&amp;TEXT(-N($V81),"#,##0.00"),"✔ 已结清")))&amp;IF(N($T81)&gt;0,"｜到账未开票 "&amp;TEXT(N($T81),"#,##0.00")&amp;"，待补票","")&amp;IF(N($Q81)&gt;0,"｜收现 "&amp;TEXT(N($Q81),"#,##0.00"),"")&amp;IF(N($R81)&gt;0,"｜收款不开票 "&amp;TEXT(N($R81),"#,##0.00"),""))</f>
        <v/>
      </c>
      <c r="X81" s="352"/>
      <c r="AB81" s="349" t="str">
        <f aca="false">IF(OR(N($N81)=0,N($AA81)=0),"",ROUND(N($N81)/(1+N($AA81))*N($AA81),2))</f>
        <v/>
      </c>
      <c r="AC81" s="352"/>
      <c r="AD81" s="352"/>
      <c r="AE81" s="355" t="str">
        <f aca="false">IF($AM81="","",IF($AM81=1,IF($AN81&gt;=1,"一次性·已到收款期","一次性·未到期"),$AD81&amp;" 第"&amp;$AN81&amp;"/"&amp;$AM81&amp;"期"))</f>
        <v/>
      </c>
      <c r="AF81" s="351" t="str">
        <f aca="false">IF(OR($AM81="",N($L81)=0),"",ROUND(N($J81)*$AN81/$AM81,2)+N($K81))</f>
        <v/>
      </c>
      <c r="AG81" s="351" t="str">
        <f aca="false">IF($AF81="","",MAX(0,ROUND($AF81-(N($P81)+N($Q81)+N($R81)),2)))</f>
        <v/>
      </c>
      <c r="AH81" s="351" t="str">
        <f aca="false">IF(OR(TRIM($B81&amp;$C81)="",NOT(ISNUMBER($D81))),"",SUMIFS($V$3:$V$1001,$AJ$3:$AJ$1001,$AJ81,$D$3:$D$1001,"&lt;"&amp;$D81))</f>
        <v/>
      </c>
      <c r="AI81" s="351" t="str">
        <f aca="false">IF(TRIM($B81&amp;$C81)="","",SUMIFS($V$3:$V$1001,$AJ$3:$AJ$1001,$AJ81))</f>
        <v/>
      </c>
      <c r="AJ81" s="355" t="str">
        <f aca="false">IF(TRIM($B81&amp;$C81)="","",TRIM($B81)&amp;"｜"&amp;TRIM($C81))</f>
        <v/>
      </c>
      <c r="AK81" s="351" t="str">
        <f aca="false">IF(TRIM($B81&amp;$C81)="","",MIN(N($N81),N($P81)))</f>
        <v/>
      </c>
      <c r="AL81" s="356" t="str">
        <f aca="false">IF(ISNUMBER($D81),YEAR($D81),"")</f>
        <v/>
      </c>
      <c r="AM81" s="356" t="str">
        <f aca="false">IF(OR(TRIM($B81&amp;$C81)="",NOT(ISNUMBER($D81)),NOT(ISNUMBER($E81))),"",IF($E81&lt;$D81,"",IF(IF($AD81="半年付",2,IF($AD81="季度付",4,IF($AD81="月付",12,IF($AD81="半月付",24,1))))=1,1,MAX(1,ROUND(($E81-$D81+1)/365*IF($AD81="半年付",2,IF($AD81="季度付",4,IF($AD81="月付",12,IF($AD81="半月付",24,1)))),0)))))</f>
        <v/>
      </c>
      <c r="AN81" s="356" t="str">
        <f aca="true">IF($AM81="","",MIN($AM81,MAX(0,INT((TODAY()-付款宽限天数-$D81)/(($E81-$D81+1)/$AM81))+1)))</f>
        <v/>
      </c>
    </row>
    <row r="82" customFormat="false" ht="18" hidden="false" customHeight="false" outlineLevel="0" collapsed="false">
      <c r="F82" s="342" t="str">
        <f aca="true">IF(TRIM($B82&amp;$C82)="","",IF(OR(ISNUMBER(SEARCH("未",$A82)),ISNUMBER(SEARCH("送出",$A82)),AND(TRIM($A82)="",NOT(ISNUMBER($D82)),N($G82)=0)),"【合同未回】","")&amp;IF(NOT(ISNUMBER($E82)),IF(OR(ISNUMBER(SEARCH("未",$A82)),ISNUMBER(SEARCH("送出",$A82)),AND(TRIM($A82)="",NOT(ISNUMBER($D82)),N($G82)=0)),"","【未填合同期】"),IF($E82&lt;TODAY(),"【已到期】",IF($E82-TODAY()&lt;=提醒天数,"【即将到期，剩余"&amp;($E82-TODAY())&amp;"天】","【正常】")))&amp;IF(OR($AC82="安装免保",$AC82="技术免保",$AC82="质保期内"),"【"&amp;$AC82&amp;"】",""))</f>
        <v/>
      </c>
      <c r="J82" s="349" t="str">
        <f aca="false">IF(OR(N($G82)=0,N($H82)=0),"",ROUND(N($G82)*N($H82)*IF(N($I82)=0,1,N($I82)),2))</f>
        <v/>
      </c>
      <c r="L82" s="349" t="str">
        <f aca="false">IF(TRIM($B82&amp;$C82)="","",IF(AND(N($J82)=0,N($K82)=0),"",ROUND(N($J82)+N($K82),2)))</f>
        <v/>
      </c>
      <c r="R82" s="349"/>
      <c r="S82" s="351" t="str">
        <f aca="false">IF(TRIM($B82&amp;$C82)="","",IF(N($N82)=0,"",MAX(0,MIN(N($N82)-N($P82),N($V82)))))</f>
        <v/>
      </c>
      <c r="T82" s="351" t="str">
        <f aca="false">IF(TRIM($B82&amp;$C82)="","",IF(N($P82)&lt;=N($N82),"",N($P82)-N($N82)))</f>
        <v/>
      </c>
      <c r="U82" s="351" t="str">
        <f aca="false">IF(OR(TRIM($B82&amp;$C82)="",$V82=""),"",MAX(0,N($V82))-N($S82))</f>
        <v/>
      </c>
      <c r="V82" s="351" t="str">
        <f aca="false">IF(TRIM($B82&amp;$C82)="","",IF(AND(N($L82)=0,N($P82)+N($Q82)+N($R82)=0),"",ROUND(N($L82)-N($P82)-N($Q82)-N($R82),2)))</f>
        <v/>
      </c>
      <c r="W82" s="194" t="str">
        <f aca="false">IF(TRIM($B82&amp;$C82)="","",IF(N($L82)=0,IF((N($P82)+N($Q82)+N($R82))=0,"—未填单价","未填单价，已收 "&amp;TEXT((N($P82)+N($Q82)+N($R82)),"#,##0.00")),IF(N($V82)&gt;0.005,"欠 "&amp;TEXT(N($V82),"#,##0.00")&amp;IF(N($S82)&gt;0,"（开票未到账 "&amp;TEXT(N($S82),"#,##0.00")&amp;"）","")&amp;IF(N($U82)&gt;0,"（未开票 "&amp;TEXT(N($U82),"#,##0.00")&amp;"）",""),IF(N($V82)&lt;-0.005,"多收 "&amp;TEXT(-N($V82),"#,##0.00"),"✔ 已结清")))&amp;IF(N($T82)&gt;0,"｜到账未开票 "&amp;TEXT(N($T82),"#,##0.00")&amp;"，待补票","")&amp;IF(N($Q82)&gt;0,"｜收现 "&amp;TEXT(N($Q82),"#,##0.00"),"")&amp;IF(N($R82)&gt;0,"｜收款不开票 "&amp;TEXT(N($R82),"#,##0.00"),""))</f>
        <v/>
      </c>
      <c r="X82" s="352"/>
      <c r="AB82" s="349" t="str">
        <f aca="false">IF(OR(N($N82)=0,N($AA82)=0),"",ROUND(N($N82)/(1+N($AA82))*N($AA82),2))</f>
        <v/>
      </c>
      <c r="AC82" s="352"/>
      <c r="AD82" s="352"/>
      <c r="AE82" s="355" t="str">
        <f aca="false">IF($AM82="","",IF($AM82=1,IF($AN82&gt;=1,"一次性·已到收款期","一次性·未到期"),$AD82&amp;" 第"&amp;$AN82&amp;"/"&amp;$AM82&amp;"期"))</f>
        <v/>
      </c>
      <c r="AF82" s="351" t="str">
        <f aca="false">IF(OR($AM82="",N($L82)=0),"",ROUND(N($J82)*$AN82/$AM82,2)+N($K82))</f>
        <v/>
      </c>
      <c r="AG82" s="351" t="str">
        <f aca="false">IF($AF82="","",MAX(0,ROUND($AF82-(N($P82)+N($Q82)+N($R82)),2)))</f>
        <v/>
      </c>
      <c r="AH82" s="351" t="str">
        <f aca="false">IF(OR(TRIM($B82&amp;$C82)="",NOT(ISNUMBER($D82))),"",SUMIFS($V$3:$V$1001,$AJ$3:$AJ$1001,$AJ82,$D$3:$D$1001,"&lt;"&amp;$D82))</f>
        <v/>
      </c>
      <c r="AI82" s="351" t="str">
        <f aca="false">IF(TRIM($B82&amp;$C82)="","",SUMIFS($V$3:$V$1001,$AJ$3:$AJ$1001,$AJ82))</f>
        <v/>
      </c>
      <c r="AJ82" s="355" t="str">
        <f aca="false">IF(TRIM($B82&amp;$C82)="","",TRIM($B82)&amp;"｜"&amp;TRIM($C82))</f>
        <v/>
      </c>
      <c r="AK82" s="351" t="str">
        <f aca="false">IF(TRIM($B82&amp;$C82)="","",MIN(N($N82),N($P82)))</f>
        <v/>
      </c>
      <c r="AL82" s="356" t="str">
        <f aca="false">IF(ISNUMBER($D82),YEAR($D82),"")</f>
        <v/>
      </c>
      <c r="AM82" s="356" t="str">
        <f aca="false">IF(OR(TRIM($B82&amp;$C82)="",NOT(ISNUMBER($D82)),NOT(ISNUMBER($E82))),"",IF($E82&lt;$D82,"",IF(IF($AD82="半年付",2,IF($AD82="季度付",4,IF($AD82="月付",12,IF($AD82="半月付",24,1))))=1,1,MAX(1,ROUND(($E82-$D82+1)/365*IF($AD82="半年付",2,IF($AD82="季度付",4,IF($AD82="月付",12,IF($AD82="半月付",24,1)))),0)))))</f>
        <v/>
      </c>
      <c r="AN82" s="356" t="str">
        <f aca="true">IF($AM82="","",MIN($AM82,MAX(0,INT((TODAY()-付款宽限天数-$D82)/(($E82-$D82+1)/$AM82))+1)))</f>
        <v/>
      </c>
    </row>
    <row r="83" customFormat="false" ht="18" hidden="false" customHeight="false" outlineLevel="0" collapsed="false">
      <c r="F83" s="342" t="str">
        <f aca="true">IF(TRIM($B83&amp;$C83)="","",IF(OR(ISNUMBER(SEARCH("未",$A83)),ISNUMBER(SEARCH("送出",$A83)),AND(TRIM($A83)="",NOT(ISNUMBER($D83)),N($G83)=0)),"【合同未回】","")&amp;IF(NOT(ISNUMBER($E83)),IF(OR(ISNUMBER(SEARCH("未",$A83)),ISNUMBER(SEARCH("送出",$A83)),AND(TRIM($A83)="",NOT(ISNUMBER($D83)),N($G83)=0)),"","【未填合同期】"),IF($E83&lt;TODAY(),"【已到期】",IF($E83-TODAY()&lt;=提醒天数,"【即将到期，剩余"&amp;($E83-TODAY())&amp;"天】","【正常】")))&amp;IF(OR($AC83="安装免保",$AC83="技术免保",$AC83="质保期内"),"【"&amp;$AC83&amp;"】",""))</f>
        <v/>
      </c>
      <c r="J83" s="349" t="str">
        <f aca="false">IF(OR(N($G83)=0,N($H83)=0),"",ROUND(N($G83)*N($H83)*IF(N($I83)=0,1,N($I83)),2))</f>
        <v/>
      </c>
      <c r="L83" s="349" t="str">
        <f aca="false">IF(TRIM($B83&amp;$C83)="","",IF(AND(N($J83)=0,N($K83)=0),"",ROUND(N($J83)+N($K83),2)))</f>
        <v/>
      </c>
      <c r="R83" s="349"/>
      <c r="S83" s="351" t="str">
        <f aca="false">IF(TRIM($B83&amp;$C83)="","",IF(N($N83)=0,"",MAX(0,MIN(N($N83)-N($P83),N($V83)))))</f>
        <v/>
      </c>
      <c r="T83" s="351" t="str">
        <f aca="false">IF(TRIM($B83&amp;$C83)="","",IF(N($P83)&lt;=N($N83),"",N($P83)-N($N83)))</f>
        <v/>
      </c>
      <c r="U83" s="351" t="str">
        <f aca="false">IF(OR(TRIM($B83&amp;$C83)="",$V83=""),"",MAX(0,N($V83))-N($S83))</f>
        <v/>
      </c>
      <c r="V83" s="351" t="str">
        <f aca="false">IF(TRIM($B83&amp;$C83)="","",IF(AND(N($L83)=0,N($P83)+N($Q83)+N($R83)=0),"",ROUND(N($L83)-N($P83)-N($Q83)-N($R83),2)))</f>
        <v/>
      </c>
      <c r="W83" s="194" t="str">
        <f aca="false">IF(TRIM($B83&amp;$C83)="","",IF(N($L83)=0,IF((N($P83)+N($Q83)+N($R83))=0,"—未填单价","未填单价，已收 "&amp;TEXT((N($P83)+N($Q83)+N($R83)),"#,##0.00")),IF(N($V83)&gt;0.005,"欠 "&amp;TEXT(N($V83),"#,##0.00")&amp;IF(N($S83)&gt;0,"（开票未到账 "&amp;TEXT(N($S83),"#,##0.00")&amp;"）","")&amp;IF(N($U83)&gt;0,"（未开票 "&amp;TEXT(N($U83),"#,##0.00")&amp;"）",""),IF(N($V83)&lt;-0.005,"多收 "&amp;TEXT(-N($V83),"#,##0.00"),"✔ 已结清")))&amp;IF(N($T83)&gt;0,"｜到账未开票 "&amp;TEXT(N($T83),"#,##0.00")&amp;"，待补票","")&amp;IF(N($Q83)&gt;0,"｜收现 "&amp;TEXT(N($Q83),"#,##0.00"),"")&amp;IF(N($R83)&gt;0,"｜收款不开票 "&amp;TEXT(N($R83),"#,##0.00"),""))</f>
        <v/>
      </c>
      <c r="X83" s="352"/>
      <c r="AB83" s="349" t="str">
        <f aca="false">IF(OR(N($N83)=0,N($AA83)=0),"",ROUND(N($N83)/(1+N($AA83))*N($AA83),2))</f>
        <v/>
      </c>
      <c r="AC83" s="352"/>
      <c r="AD83" s="352"/>
      <c r="AE83" s="355" t="str">
        <f aca="false">IF($AM83="","",IF($AM83=1,IF($AN83&gt;=1,"一次性·已到收款期","一次性·未到期"),$AD83&amp;" 第"&amp;$AN83&amp;"/"&amp;$AM83&amp;"期"))</f>
        <v/>
      </c>
      <c r="AF83" s="351" t="str">
        <f aca="false">IF(OR($AM83="",N($L83)=0),"",ROUND(N($J83)*$AN83/$AM83,2)+N($K83))</f>
        <v/>
      </c>
      <c r="AG83" s="351" t="str">
        <f aca="false">IF($AF83="","",MAX(0,ROUND($AF83-(N($P83)+N($Q83)+N($R83)),2)))</f>
        <v/>
      </c>
      <c r="AH83" s="351" t="str">
        <f aca="false">IF(OR(TRIM($B83&amp;$C83)="",NOT(ISNUMBER($D83))),"",SUMIFS($V$3:$V$1001,$AJ$3:$AJ$1001,$AJ83,$D$3:$D$1001,"&lt;"&amp;$D83))</f>
        <v/>
      </c>
      <c r="AI83" s="351" t="str">
        <f aca="false">IF(TRIM($B83&amp;$C83)="","",SUMIFS($V$3:$V$1001,$AJ$3:$AJ$1001,$AJ83))</f>
        <v/>
      </c>
      <c r="AJ83" s="355" t="str">
        <f aca="false">IF(TRIM($B83&amp;$C83)="","",TRIM($B83)&amp;"｜"&amp;TRIM($C83))</f>
        <v/>
      </c>
      <c r="AK83" s="351" t="str">
        <f aca="false">IF(TRIM($B83&amp;$C83)="","",MIN(N($N83),N($P83)))</f>
        <v/>
      </c>
      <c r="AL83" s="356" t="str">
        <f aca="false">IF(ISNUMBER($D83),YEAR($D83),"")</f>
        <v/>
      </c>
      <c r="AM83" s="356" t="str">
        <f aca="false">IF(OR(TRIM($B83&amp;$C83)="",NOT(ISNUMBER($D83)),NOT(ISNUMBER($E83))),"",IF($E83&lt;$D83,"",IF(IF($AD83="半年付",2,IF($AD83="季度付",4,IF($AD83="月付",12,IF($AD83="半月付",24,1))))=1,1,MAX(1,ROUND(($E83-$D83+1)/365*IF($AD83="半年付",2,IF($AD83="季度付",4,IF($AD83="月付",12,IF($AD83="半月付",24,1)))),0)))))</f>
        <v/>
      </c>
      <c r="AN83" s="356" t="str">
        <f aca="true">IF($AM83="","",MIN($AM83,MAX(0,INT((TODAY()-付款宽限天数-$D83)/(($E83-$D83+1)/$AM83))+1)))</f>
        <v/>
      </c>
    </row>
    <row r="84" customFormat="false" ht="18" hidden="false" customHeight="false" outlineLevel="0" collapsed="false">
      <c r="F84" s="342" t="str">
        <f aca="true">IF(TRIM($B84&amp;$C84)="","",IF(OR(ISNUMBER(SEARCH("未",$A84)),ISNUMBER(SEARCH("送出",$A84)),AND(TRIM($A84)="",NOT(ISNUMBER($D84)),N($G84)=0)),"【合同未回】","")&amp;IF(NOT(ISNUMBER($E84)),IF(OR(ISNUMBER(SEARCH("未",$A84)),ISNUMBER(SEARCH("送出",$A84)),AND(TRIM($A84)="",NOT(ISNUMBER($D84)),N($G84)=0)),"","【未填合同期】"),IF($E84&lt;TODAY(),"【已到期】",IF($E84-TODAY()&lt;=提醒天数,"【即将到期，剩余"&amp;($E84-TODAY())&amp;"天】","【正常】")))&amp;IF(OR($AC84="安装免保",$AC84="技术免保",$AC84="质保期内"),"【"&amp;$AC84&amp;"】",""))</f>
        <v/>
      </c>
      <c r="J84" s="349" t="str">
        <f aca="false">IF(OR(N($G84)=0,N($H84)=0),"",ROUND(N($G84)*N($H84)*IF(N($I84)=0,1,N($I84)),2))</f>
        <v/>
      </c>
      <c r="L84" s="349" t="str">
        <f aca="false">IF(TRIM($B84&amp;$C84)="","",IF(AND(N($J84)=0,N($K84)=0),"",ROUND(N($J84)+N($K84),2)))</f>
        <v/>
      </c>
      <c r="R84" s="349"/>
      <c r="S84" s="351" t="str">
        <f aca="false">IF(TRIM($B84&amp;$C84)="","",IF(N($N84)=0,"",MAX(0,MIN(N($N84)-N($P84),N($V84)))))</f>
        <v/>
      </c>
      <c r="T84" s="351" t="str">
        <f aca="false">IF(TRIM($B84&amp;$C84)="","",IF(N($P84)&lt;=N($N84),"",N($P84)-N($N84)))</f>
        <v/>
      </c>
      <c r="U84" s="351" t="str">
        <f aca="false">IF(OR(TRIM($B84&amp;$C84)="",$V84=""),"",MAX(0,N($V84))-N($S84))</f>
        <v/>
      </c>
      <c r="V84" s="351" t="str">
        <f aca="false">IF(TRIM($B84&amp;$C84)="","",IF(AND(N($L84)=0,N($P84)+N($Q84)+N($R84)=0),"",ROUND(N($L84)-N($P84)-N($Q84)-N($R84),2)))</f>
        <v/>
      </c>
      <c r="W84" s="194" t="str">
        <f aca="false">IF(TRIM($B84&amp;$C84)="","",IF(N($L84)=0,IF((N($P84)+N($Q84)+N($R84))=0,"—未填单价","未填单价，已收 "&amp;TEXT((N($P84)+N($Q84)+N($R84)),"#,##0.00")),IF(N($V84)&gt;0.005,"欠 "&amp;TEXT(N($V84),"#,##0.00")&amp;IF(N($S84)&gt;0,"（开票未到账 "&amp;TEXT(N($S84),"#,##0.00")&amp;"）","")&amp;IF(N($U84)&gt;0,"（未开票 "&amp;TEXT(N($U84),"#,##0.00")&amp;"）",""),IF(N($V84)&lt;-0.005,"多收 "&amp;TEXT(-N($V84),"#,##0.00"),"✔ 已结清")))&amp;IF(N($T84)&gt;0,"｜到账未开票 "&amp;TEXT(N($T84),"#,##0.00")&amp;"，待补票","")&amp;IF(N($Q84)&gt;0,"｜收现 "&amp;TEXT(N($Q84),"#,##0.00"),"")&amp;IF(N($R84)&gt;0,"｜收款不开票 "&amp;TEXT(N($R84),"#,##0.00"),""))</f>
        <v/>
      </c>
      <c r="X84" s="352"/>
      <c r="AB84" s="349" t="str">
        <f aca="false">IF(OR(N($N84)=0,N($AA84)=0),"",ROUND(N($N84)/(1+N($AA84))*N($AA84),2))</f>
        <v/>
      </c>
      <c r="AC84" s="352"/>
      <c r="AD84" s="352"/>
      <c r="AE84" s="355" t="str">
        <f aca="false">IF($AM84="","",IF($AM84=1,IF($AN84&gt;=1,"一次性·已到收款期","一次性·未到期"),$AD84&amp;" 第"&amp;$AN84&amp;"/"&amp;$AM84&amp;"期"))</f>
        <v/>
      </c>
      <c r="AF84" s="351" t="str">
        <f aca="false">IF(OR($AM84="",N($L84)=0),"",ROUND(N($J84)*$AN84/$AM84,2)+N($K84))</f>
        <v/>
      </c>
      <c r="AG84" s="351" t="str">
        <f aca="false">IF($AF84="","",MAX(0,ROUND($AF84-(N($P84)+N($Q84)+N($R84)),2)))</f>
        <v/>
      </c>
      <c r="AH84" s="351" t="str">
        <f aca="false">IF(OR(TRIM($B84&amp;$C84)="",NOT(ISNUMBER($D84))),"",SUMIFS($V$3:$V$1001,$AJ$3:$AJ$1001,$AJ84,$D$3:$D$1001,"&lt;"&amp;$D84))</f>
        <v/>
      </c>
      <c r="AI84" s="351" t="str">
        <f aca="false">IF(TRIM($B84&amp;$C84)="","",SUMIFS($V$3:$V$1001,$AJ$3:$AJ$1001,$AJ84))</f>
        <v/>
      </c>
      <c r="AJ84" s="355" t="str">
        <f aca="false">IF(TRIM($B84&amp;$C84)="","",TRIM($B84)&amp;"｜"&amp;TRIM($C84))</f>
        <v/>
      </c>
      <c r="AK84" s="351" t="str">
        <f aca="false">IF(TRIM($B84&amp;$C84)="","",MIN(N($N84),N($P84)))</f>
        <v/>
      </c>
      <c r="AL84" s="356" t="str">
        <f aca="false">IF(ISNUMBER($D84),YEAR($D84),"")</f>
        <v/>
      </c>
      <c r="AM84" s="356" t="str">
        <f aca="false">IF(OR(TRIM($B84&amp;$C84)="",NOT(ISNUMBER($D84)),NOT(ISNUMBER($E84))),"",IF($E84&lt;$D84,"",IF(IF($AD84="半年付",2,IF($AD84="季度付",4,IF($AD84="月付",12,IF($AD84="半月付",24,1))))=1,1,MAX(1,ROUND(($E84-$D84+1)/365*IF($AD84="半年付",2,IF($AD84="季度付",4,IF($AD84="月付",12,IF($AD84="半月付",24,1)))),0)))))</f>
        <v/>
      </c>
      <c r="AN84" s="356" t="str">
        <f aca="true">IF($AM84="","",MIN($AM84,MAX(0,INT((TODAY()-付款宽限天数-$D84)/(($E84-$D84+1)/$AM84))+1)))</f>
        <v/>
      </c>
    </row>
    <row r="85" customFormat="false" ht="18" hidden="false" customHeight="false" outlineLevel="0" collapsed="false">
      <c r="F85" s="342" t="str">
        <f aca="true">IF(TRIM($B85&amp;$C85)="","",IF(OR(ISNUMBER(SEARCH("未",$A85)),ISNUMBER(SEARCH("送出",$A85)),AND(TRIM($A85)="",NOT(ISNUMBER($D85)),N($G85)=0)),"【合同未回】","")&amp;IF(NOT(ISNUMBER($E85)),IF(OR(ISNUMBER(SEARCH("未",$A85)),ISNUMBER(SEARCH("送出",$A85)),AND(TRIM($A85)="",NOT(ISNUMBER($D85)),N($G85)=0)),"","【未填合同期】"),IF($E85&lt;TODAY(),"【已到期】",IF($E85-TODAY()&lt;=提醒天数,"【即将到期，剩余"&amp;($E85-TODAY())&amp;"天】","【正常】")))&amp;IF(OR($AC85="安装免保",$AC85="技术免保",$AC85="质保期内"),"【"&amp;$AC85&amp;"】",""))</f>
        <v/>
      </c>
      <c r="J85" s="349" t="str">
        <f aca="false">IF(OR(N($G85)=0,N($H85)=0),"",ROUND(N($G85)*N($H85)*IF(N($I85)=0,1,N($I85)),2))</f>
        <v/>
      </c>
      <c r="L85" s="349" t="str">
        <f aca="false">IF(TRIM($B85&amp;$C85)="","",IF(AND(N($J85)=0,N($K85)=0),"",ROUND(N($J85)+N($K85),2)))</f>
        <v/>
      </c>
      <c r="R85" s="349"/>
      <c r="S85" s="351" t="str">
        <f aca="false">IF(TRIM($B85&amp;$C85)="","",IF(N($N85)=0,"",MAX(0,MIN(N($N85)-N($P85),N($V85)))))</f>
        <v/>
      </c>
      <c r="T85" s="351" t="str">
        <f aca="false">IF(TRIM($B85&amp;$C85)="","",IF(N($P85)&lt;=N($N85),"",N($P85)-N($N85)))</f>
        <v/>
      </c>
      <c r="U85" s="351" t="str">
        <f aca="false">IF(OR(TRIM($B85&amp;$C85)="",$V85=""),"",MAX(0,N($V85))-N($S85))</f>
        <v/>
      </c>
      <c r="V85" s="351" t="str">
        <f aca="false">IF(TRIM($B85&amp;$C85)="","",IF(AND(N($L85)=0,N($P85)+N($Q85)+N($R85)=0),"",ROUND(N($L85)-N($P85)-N($Q85)-N($R85),2)))</f>
        <v/>
      </c>
      <c r="W85" s="194" t="str">
        <f aca="false">IF(TRIM($B85&amp;$C85)="","",IF(N($L85)=0,IF((N($P85)+N($Q85)+N($R85))=0,"—未填单价","未填单价，已收 "&amp;TEXT((N($P85)+N($Q85)+N($R85)),"#,##0.00")),IF(N($V85)&gt;0.005,"欠 "&amp;TEXT(N($V85),"#,##0.00")&amp;IF(N($S85)&gt;0,"（开票未到账 "&amp;TEXT(N($S85),"#,##0.00")&amp;"）","")&amp;IF(N($U85)&gt;0,"（未开票 "&amp;TEXT(N($U85),"#,##0.00")&amp;"）",""),IF(N($V85)&lt;-0.005,"多收 "&amp;TEXT(-N($V85),"#,##0.00"),"✔ 已结清")))&amp;IF(N($T85)&gt;0,"｜到账未开票 "&amp;TEXT(N($T85),"#,##0.00")&amp;"，待补票","")&amp;IF(N($Q85)&gt;0,"｜收现 "&amp;TEXT(N($Q85),"#,##0.00"),"")&amp;IF(N($R85)&gt;0,"｜收款不开票 "&amp;TEXT(N($R85),"#,##0.00"),""))</f>
        <v/>
      </c>
      <c r="X85" s="352"/>
      <c r="AB85" s="349" t="str">
        <f aca="false">IF(OR(N($N85)=0,N($AA85)=0),"",ROUND(N($N85)/(1+N($AA85))*N($AA85),2))</f>
        <v/>
      </c>
      <c r="AC85" s="352"/>
      <c r="AD85" s="352"/>
      <c r="AE85" s="355" t="str">
        <f aca="false">IF($AM85="","",IF($AM85=1,IF($AN85&gt;=1,"一次性·已到收款期","一次性·未到期"),$AD85&amp;" 第"&amp;$AN85&amp;"/"&amp;$AM85&amp;"期"))</f>
        <v/>
      </c>
      <c r="AF85" s="351" t="str">
        <f aca="false">IF(OR($AM85="",N($L85)=0),"",ROUND(N($J85)*$AN85/$AM85,2)+N($K85))</f>
        <v/>
      </c>
      <c r="AG85" s="351" t="str">
        <f aca="false">IF($AF85="","",MAX(0,ROUND($AF85-(N($P85)+N($Q85)+N($R85)),2)))</f>
        <v/>
      </c>
      <c r="AH85" s="351" t="str">
        <f aca="false">IF(OR(TRIM($B85&amp;$C85)="",NOT(ISNUMBER($D85))),"",SUMIFS($V$3:$V$1001,$AJ$3:$AJ$1001,$AJ85,$D$3:$D$1001,"&lt;"&amp;$D85))</f>
        <v/>
      </c>
      <c r="AI85" s="351" t="str">
        <f aca="false">IF(TRIM($B85&amp;$C85)="","",SUMIFS($V$3:$V$1001,$AJ$3:$AJ$1001,$AJ85))</f>
        <v/>
      </c>
      <c r="AJ85" s="355" t="str">
        <f aca="false">IF(TRIM($B85&amp;$C85)="","",TRIM($B85)&amp;"｜"&amp;TRIM($C85))</f>
        <v/>
      </c>
      <c r="AK85" s="351" t="str">
        <f aca="false">IF(TRIM($B85&amp;$C85)="","",MIN(N($N85),N($P85)))</f>
        <v/>
      </c>
      <c r="AL85" s="356" t="str">
        <f aca="false">IF(ISNUMBER($D85),YEAR($D85),"")</f>
        <v/>
      </c>
      <c r="AM85" s="356" t="str">
        <f aca="false">IF(OR(TRIM($B85&amp;$C85)="",NOT(ISNUMBER($D85)),NOT(ISNUMBER($E85))),"",IF($E85&lt;$D85,"",IF(IF($AD85="半年付",2,IF($AD85="季度付",4,IF($AD85="月付",12,IF($AD85="半月付",24,1))))=1,1,MAX(1,ROUND(($E85-$D85+1)/365*IF($AD85="半年付",2,IF($AD85="季度付",4,IF($AD85="月付",12,IF($AD85="半月付",24,1)))),0)))))</f>
        <v/>
      </c>
      <c r="AN85" s="356" t="str">
        <f aca="true">IF($AM85="","",MIN($AM85,MAX(0,INT((TODAY()-付款宽限天数-$D85)/(($E85-$D85+1)/$AM85))+1)))</f>
        <v/>
      </c>
    </row>
    <row r="86" customFormat="false" ht="18" hidden="false" customHeight="false" outlineLevel="0" collapsed="false">
      <c r="F86" s="342" t="str">
        <f aca="true">IF(TRIM($B86&amp;$C86)="","",IF(OR(ISNUMBER(SEARCH("未",$A86)),ISNUMBER(SEARCH("送出",$A86)),AND(TRIM($A86)="",NOT(ISNUMBER($D86)),N($G86)=0)),"【合同未回】","")&amp;IF(NOT(ISNUMBER($E86)),IF(OR(ISNUMBER(SEARCH("未",$A86)),ISNUMBER(SEARCH("送出",$A86)),AND(TRIM($A86)="",NOT(ISNUMBER($D86)),N($G86)=0)),"","【未填合同期】"),IF($E86&lt;TODAY(),"【已到期】",IF($E86-TODAY()&lt;=提醒天数,"【即将到期，剩余"&amp;($E86-TODAY())&amp;"天】","【正常】")))&amp;IF(OR($AC86="安装免保",$AC86="技术免保",$AC86="质保期内"),"【"&amp;$AC86&amp;"】",""))</f>
        <v/>
      </c>
      <c r="J86" s="349" t="str">
        <f aca="false">IF(OR(N($G86)=0,N($H86)=0),"",ROUND(N($G86)*N($H86)*IF(N($I86)=0,1,N($I86)),2))</f>
        <v/>
      </c>
      <c r="L86" s="349" t="str">
        <f aca="false">IF(TRIM($B86&amp;$C86)="","",IF(AND(N($J86)=0,N($K86)=0),"",ROUND(N($J86)+N($K86),2)))</f>
        <v/>
      </c>
      <c r="R86" s="349"/>
      <c r="S86" s="351" t="str">
        <f aca="false">IF(TRIM($B86&amp;$C86)="","",IF(N($N86)=0,"",MAX(0,MIN(N($N86)-N($P86),N($V86)))))</f>
        <v/>
      </c>
      <c r="T86" s="351" t="str">
        <f aca="false">IF(TRIM($B86&amp;$C86)="","",IF(N($P86)&lt;=N($N86),"",N($P86)-N($N86)))</f>
        <v/>
      </c>
      <c r="U86" s="351" t="str">
        <f aca="false">IF(OR(TRIM($B86&amp;$C86)="",$V86=""),"",MAX(0,N($V86))-N($S86))</f>
        <v/>
      </c>
      <c r="V86" s="351" t="str">
        <f aca="false">IF(TRIM($B86&amp;$C86)="","",IF(AND(N($L86)=0,N($P86)+N($Q86)+N($R86)=0),"",ROUND(N($L86)-N($P86)-N($Q86)-N($R86),2)))</f>
        <v/>
      </c>
      <c r="W86" s="194" t="str">
        <f aca="false">IF(TRIM($B86&amp;$C86)="","",IF(N($L86)=0,IF((N($P86)+N($Q86)+N($R86))=0,"—未填单价","未填单价，已收 "&amp;TEXT((N($P86)+N($Q86)+N($R86)),"#,##0.00")),IF(N($V86)&gt;0.005,"欠 "&amp;TEXT(N($V86),"#,##0.00")&amp;IF(N($S86)&gt;0,"（开票未到账 "&amp;TEXT(N($S86),"#,##0.00")&amp;"）","")&amp;IF(N($U86)&gt;0,"（未开票 "&amp;TEXT(N($U86),"#,##0.00")&amp;"）",""),IF(N($V86)&lt;-0.005,"多收 "&amp;TEXT(-N($V86),"#,##0.00"),"✔ 已结清")))&amp;IF(N($T86)&gt;0,"｜到账未开票 "&amp;TEXT(N($T86),"#,##0.00")&amp;"，待补票","")&amp;IF(N($Q86)&gt;0,"｜收现 "&amp;TEXT(N($Q86),"#,##0.00"),"")&amp;IF(N($R86)&gt;0,"｜收款不开票 "&amp;TEXT(N($R86),"#,##0.00"),""))</f>
        <v/>
      </c>
      <c r="X86" s="352"/>
      <c r="AB86" s="349" t="str">
        <f aca="false">IF(OR(N($N86)=0,N($AA86)=0),"",ROUND(N($N86)/(1+N($AA86))*N($AA86),2))</f>
        <v/>
      </c>
      <c r="AC86" s="352"/>
      <c r="AD86" s="352"/>
      <c r="AE86" s="355" t="str">
        <f aca="false">IF($AM86="","",IF($AM86=1,IF($AN86&gt;=1,"一次性·已到收款期","一次性·未到期"),$AD86&amp;" 第"&amp;$AN86&amp;"/"&amp;$AM86&amp;"期"))</f>
        <v/>
      </c>
      <c r="AF86" s="351" t="str">
        <f aca="false">IF(OR($AM86="",N($L86)=0),"",ROUND(N($J86)*$AN86/$AM86,2)+N($K86))</f>
        <v/>
      </c>
      <c r="AG86" s="351" t="str">
        <f aca="false">IF($AF86="","",MAX(0,ROUND($AF86-(N($P86)+N($Q86)+N($R86)),2)))</f>
        <v/>
      </c>
      <c r="AH86" s="351" t="str">
        <f aca="false">IF(OR(TRIM($B86&amp;$C86)="",NOT(ISNUMBER($D86))),"",SUMIFS($V$3:$V$1001,$AJ$3:$AJ$1001,$AJ86,$D$3:$D$1001,"&lt;"&amp;$D86))</f>
        <v/>
      </c>
      <c r="AI86" s="351" t="str">
        <f aca="false">IF(TRIM($B86&amp;$C86)="","",SUMIFS($V$3:$V$1001,$AJ$3:$AJ$1001,$AJ86))</f>
        <v/>
      </c>
      <c r="AJ86" s="355" t="str">
        <f aca="false">IF(TRIM($B86&amp;$C86)="","",TRIM($B86)&amp;"｜"&amp;TRIM($C86))</f>
        <v/>
      </c>
      <c r="AK86" s="351" t="str">
        <f aca="false">IF(TRIM($B86&amp;$C86)="","",MIN(N($N86),N($P86)))</f>
        <v/>
      </c>
      <c r="AL86" s="356" t="str">
        <f aca="false">IF(ISNUMBER($D86),YEAR($D86),"")</f>
        <v/>
      </c>
      <c r="AM86" s="356" t="str">
        <f aca="false">IF(OR(TRIM($B86&amp;$C86)="",NOT(ISNUMBER($D86)),NOT(ISNUMBER($E86))),"",IF($E86&lt;$D86,"",IF(IF($AD86="半年付",2,IF($AD86="季度付",4,IF($AD86="月付",12,IF($AD86="半月付",24,1))))=1,1,MAX(1,ROUND(($E86-$D86+1)/365*IF($AD86="半年付",2,IF($AD86="季度付",4,IF($AD86="月付",12,IF($AD86="半月付",24,1)))),0)))))</f>
        <v/>
      </c>
      <c r="AN86" s="356" t="str">
        <f aca="true">IF($AM86="","",MIN($AM86,MAX(0,INT((TODAY()-付款宽限天数-$D86)/(($E86-$D86+1)/$AM86))+1)))</f>
        <v/>
      </c>
    </row>
    <row r="87" customFormat="false" ht="18" hidden="false" customHeight="false" outlineLevel="0" collapsed="false">
      <c r="F87" s="342" t="str">
        <f aca="true">IF(TRIM($B87&amp;$C87)="","",IF(OR(ISNUMBER(SEARCH("未",$A87)),ISNUMBER(SEARCH("送出",$A87)),AND(TRIM($A87)="",NOT(ISNUMBER($D87)),N($G87)=0)),"【合同未回】","")&amp;IF(NOT(ISNUMBER($E87)),IF(OR(ISNUMBER(SEARCH("未",$A87)),ISNUMBER(SEARCH("送出",$A87)),AND(TRIM($A87)="",NOT(ISNUMBER($D87)),N($G87)=0)),"","【未填合同期】"),IF($E87&lt;TODAY(),"【已到期】",IF($E87-TODAY()&lt;=提醒天数,"【即将到期，剩余"&amp;($E87-TODAY())&amp;"天】","【正常】")))&amp;IF(OR($AC87="安装免保",$AC87="技术免保",$AC87="质保期内"),"【"&amp;$AC87&amp;"】",""))</f>
        <v/>
      </c>
      <c r="J87" s="349" t="str">
        <f aca="false">IF(OR(N($G87)=0,N($H87)=0),"",ROUND(N($G87)*N($H87)*IF(N($I87)=0,1,N($I87)),2))</f>
        <v/>
      </c>
      <c r="L87" s="349" t="str">
        <f aca="false">IF(TRIM($B87&amp;$C87)="","",IF(AND(N($J87)=0,N($K87)=0),"",ROUND(N($J87)+N($K87),2)))</f>
        <v/>
      </c>
      <c r="R87" s="349"/>
      <c r="S87" s="351" t="str">
        <f aca="false">IF(TRIM($B87&amp;$C87)="","",IF(N($N87)=0,"",MAX(0,MIN(N($N87)-N($P87),N($V87)))))</f>
        <v/>
      </c>
      <c r="T87" s="351" t="str">
        <f aca="false">IF(TRIM($B87&amp;$C87)="","",IF(N($P87)&lt;=N($N87),"",N($P87)-N($N87)))</f>
        <v/>
      </c>
      <c r="U87" s="351" t="str">
        <f aca="false">IF(OR(TRIM($B87&amp;$C87)="",$V87=""),"",MAX(0,N($V87))-N($S87))</f>
        <v/>
      </c>
      <c r="V87" s="351" t="str">
        <f aca="false">IF(TRIM($B87&amp;$C87)="","",IF(AND(N($L87)=0,N($P87)+N($Q87)+N($R87)=0),"",ROUND(N($L87)-N($P87)-N($Q87)-N($R87),2)))</f>
        <v/>
      </c>
      <c r="W87" s="194" t="str">
        <f aca="false">IF(TRIM($B87&amp;$C87)="","",IF(N($L87)=0,IF((N($P87)+N($Q87)+N($R87))=0,"—未填单价","未填单价，已收 "&amp;TEXT((N($P87)+N($Q87)+N($R87)),"#,##0.00")),IF(N($V87)&gt;0.005,"欠 "&amp;TEXT(N($V87),"#,##0.00")&amp;IF(N($S87)&gt;0,"（开票未到账 "&amp;TEXT(N($S87),"#,##0.00")&amp;"）","")&amp;IF(N($U87)&gt;0,"（未开票 "&amp;TEXT(N($U87),"#,##0.00")&amp;"）",""),IF(N($V87)&lt;-0.005,"多收 "&amp;TEXT(-N($V87),"#,##0.00"),"✔ 已结清")))&amp;IF(N($T87)&gt;0,"｜到账未开票 "&amp;TEXT(N($T87),"#,##0.00")&amp;"，待补票","")&amp;IF(N($Q87)&gt;0,"｜收现 "&amp;TEXT(N($Q87),"#,##0.00"),"")&amp;IF(N($R87)&gt;0,"｜收款不开票 "&amp;TEXT(N($R87),"#,##0.00"),""))</f>
        <v/>
      </c>
      <c r="X87" s="352"/>
      <c r="AB87" s="349" t="str">
        <f aca="false">IF(OR(N($N87)=0,N($AA87)=0),"",ROUND(N($N87)/(1+N($AA87))*N($AA87),2))</f>
        <v/>
      </c>
      <c r="AC87" s="352"/>
      <c r="AD87" s="352"/>
      <c r="AE87" s="355" t="str">
        <f aca="false">IF($AM87="","",IF($AM87=1,IF($AN87&gt;=1,"一次性·已到收款期","一次性·未到期"),$AD87&amp;" 第"&amp;$AN87&amp;"/"&amp;$AM87&amp;"期"))</f>
        <v/>
      </c>
      <c r="AF87" s="351" t="str">
        <f aca="false">IF(OR($AM87="",N($L87)=0),"",ROUND(N($J87)*$AN87/$AM87,2)+N($K87))</f>
        <v/>
      </c>
      <c r="AG87" s="351" t="str">
        <f aca="false">IF($AF87="","",MAX(0,ROUND($AF87-(N($P87)+N($Q87)+N($R87)),2)))</f>
        <v/>
      </c>
      <c r="AH87" s="351" t="str">
        <f aca="false">IF(OR(TRIM($B87&amp;$C87)="",NOT(ISNUMBER($D87))),"",SUMIFS($V$3:$V$1001,$AJ$3:$AJ$1001,$AJ87,$D$3:$D$1001,"&lt;"&amp;$D87))</f>
        <v/>
      </c>
      <c r="AI87" s="351" t="str">
        <f aca="false">IF(TRIM($B87&amp;$C87)="","",SUMIFS($V$3:$V$1001,$AJ$3:$AJ$1001,$AJ87))</f>
        <v/>
      </c>
      <c r="AJ87" s="355" t="str">
        <f aca="false">IF(TRIM($B87&amp;$C87)="","",TRIM($B87)&amp;"｜"&amp;TRIM($C87))</f>
        <v/>
      </c>
      <c r="AK87" s="351" t="str">
        <f aca="false">IF(TRIM($B87&amp;$C87)="","",MIN(N($N87),N($P87)))</f>
        <v/>
      </c>
      <c r="AL87" s="356" t="str">
        <f aca="false">IF(ISNUMBER($D87),YEAR($D87),"")</f>
        <v/>
      </c>
      <c r="AM87" s="356" t="str">
        <f aca="false">IF(OR(TRIM($B87&amp;$C87)="",NOT(ISNUMBER($D87)),NOT(ISNUMBER($E87))),"",IF($E87&lt;$D87,"",IF(IF($AD87="半年付",2,IF($AD87="季度付",4,IF($AD87="月付",12,IF($AD87="半月付",24,1))))=1,1,MAX(1,ROUND(($E87-$D87+1)/365*IF($AD87="半年付",2,IF($AD87="季度付",4,IF($AD87="月付",12,IF($AD87="半月付",24,1)))),0)))))</f>
        <v/>
      </c>
      <c r="AN87" s="356" t="str">
        <f aca="true">IF($AM87="","",MIN($AM87,MAX(0,INT((TODAY()-付款宽限天数-$D87)/(($E87-$D87+1)/$AM87))+1)))</f>
        <v/>
      </c>
    </row>
    <row r="88" customFormat="false" ht="18" hidden="false" customHeight="false" outlineLevel="0" collapsed="false">
      <c r="F88" s="342" t="str">
        <f aca="true">IF(TRIM($B88&amp;$C88)="","",IF(OR(ISNUMBER(SEARCH("未",$A88)),ISNUMBER(SEARCH("送出",$A88)),AND(TRIM($A88)="",NOT(ISNUMBER($D88)),N($G88)=0)),"【合同未回】","")&amp;IF(NOT(ISNUMBER($E88)),IF(OR(ISNUMBER(SEARCH("未",$A88)),ISNUMBER(SEARCH("送出",$A88)),AND(TRIM($A88)="",NOT(ISNUMBER($D88)),N($G88)=0)),"","【未填合同期】"),IF($E88&lt;TODAY(),"【已到期】",IF($E88-TODAY()&lt;=提醒天数,"【即将到期，剩余"&amp;($E88-TODAY())&amp;"天】","【正常】")))&amp;IF(OR($AC88="安装免保",$AC88="技术免保",$AC88="质保期内"),"【"&amp;$AC88&amp;"】",""))</f>
        <v/>
      </c>
      <c r="J88" s="349" t="str">
        <f aca="false">IF(OR(N($G88)=0,N($H88)=0),"",ROUND(N($G88)*N($H88)*IF(N($I88)=0,1,N($I88)),2))</f>
        <v/>
      </c>
      <c r="L88" s="349" t="str">
        <f aca="false">IF(TRIM($B88&amp;$C88)="","",IF(AND(N($J88)=0,N($K88)=0),"",ROUND(N($J88)+N($K88),2)))</f>
        <v/>
      </c>
      <c r="R88" s="349"/>
      <c r="S88" s="351" t="str">
        <f aca="false">IF(TRIM($B88&amp;$C88)="","",IF(N($N88)=0,"",MAX(0,MIN(N($N88)-N($P88),N($V88)))))</f>
        <v/>
      </c>
      <c r="T88" s="351" t="str">
        <f aca="false">IF(TRIM($B88&amp;$C88)="","",IF(N($P88)&lt;=N($N88),"",N($P88)-N($N88)))</f>
        <v/>
      </c>
      <c r="U88" s="351" t="str">
        <f aca="false">IF(OR(TRIM($B88&amp;$C88)="",$V88=""),"",MAX(0,N($V88))-N($S88))</f>
        <v/>
      </c>
      <c r="V88" s="351" t="str">
        <f aca="false">IF(TRIM($B88&amp;$C88)="","",IF(AND(N($L88)=0,N($P88)+N($Q88)+N($R88)=0),"",ROUND(N($L88)-N($P88)-N($Q88)-N($R88),2)))</f>
        <v/>
      </c>
      <c r="W88" s="194" t="str">
        <f aca="false">IF(TRIM($B88&amp;$C88)="","",IF(N($L88)=0,IF((N($P88)+N($Q88)+N($R88))=0,"—未填单价","未填单价，已收 "&amp;TEXT((N($P88)+N($Q88)+N($R88)),"#,##0.00")),IF(N($V88)&gt;0.005,"欠 "&amp;TEXT(N($V88),"#,##0.00")&amp;IF(N($S88)&gt;0,"（开票未到账 "&amp;TEXT(N($S88),"#,##0.00")&amp;"）","")&amp;IF(N($U88)&gt;0,"（未开票 "&amp;TEXT(N($U88),"#,##0.00")&amp;"）",""),IF(N($V88)&lt;-0.005,"多收 "&amp;TEXT(-N($V88),"#,##0.00"),"✔ 已结清")))&amp;IF(N($T88)&gt;0,"｜到账未开票 "&amp;TEXT(N($T88),"#,##0.00")&amp;"，待补票","")&amp;IF(N($Q88)&gt;0,"｜收现 "&amp;TEXT(N($Q88),"#,##0.00"),"")&amp;IF(N($R88)&gt;0,"｜收款不开票 "&amp;TEXT(N($R88),"#,##0.00"),""))</f>
        <v/>
      </c>
      <c r="X88" s="352"/>
      <c r="AB88" s="349" t="str">
        <f aca="false">IF(OR(N($N88)=0,N($AA88)=0),"",ROUND(N($N88)/(1+N($AA88))*N($AA88),2))</f>
        <v/>
      </c>
      <c r="AC88" s="352"/>
      <c r="AD88" s="352"/>
      <c r="AE88" s="355" t="str">
        <f aca="false">IF($AM88="","",IF($AM88=1,IF($AN88&gt;=1,"一次性·已到收款期","一次性·未到期"),$AD88&amp;" 第"&amp;$AN88&amp;"/"&amp;$AM88&amp;"期"))</f>
        <v/>
      </c>
      <c r="AF88" s="351" t="str">
        <f aca="false">IF(OR($AM88="",N($L88)=0),"",ROUND(N($J88)*$AN88/$AM88,2)+N($K88))</f>
        <v/>
      </c>
      <c r="AG88" s="351" t="str">
        <f aca="false">IF($AF88="","",MAX(0,ROUND($AF88-(N($P88)+N($Q88)+N($R88)),2)))</f>
        <v/>
      </c>
      <c r="AH88" s="351" t="str">
        <f aca="false">IF(OR(TRIM($B88&amp;$C88)="",NOT(ISNUMBER($D88))),"",SUMIFS($V$3:$V$1001,$AJ$3:$AJ$1001,$AJ88,$D$3:$D$1001,"&lt;"&amp;$D88))</f>
        <v/>
      </c>
      <c r="AI88" s="351" t="str">
        <f aca="false">IF(TRIM($B88&amp;$C88)="","",SUMIFS($V$3:$V$1001,$AJ$3:$AJ$1001,$AJ88))</f>
        <v/>
      </c>
      <c r="AJ88" s="355" t="str">
        <f aca="false">IF(TRIM($B88&amp;$C88)="","",TRIM($B88)&amp;"｜"&amp;TRIM($C88))</f>
        <v/>
      </c>
      <c r="AK88" s="351" t="str">
        <f aca="false">IF(TRIM($B88&amp;$C88)="","",MIN(N($N88),N($P88)))</f>
        <v/>
      </c>
      <c r="AL88" s="356" t="str">
        <f aca="false">IF(ISNUMBER($D88),YEAR($D88),"")</f>
        <v/>
      </c>
      <c r="AM88" s="356" t="str">
        <f aca="false">IF(OR(TRIM($B88&amp;$C88)="",NOT(ISNUMBER($D88)),NOT(ISNUMBER($E88))),"",IF($E88&lt;$D88,"",IF(IF($AD88="半年付",2,IF($AD88="季度付",4,IF($AD88="月付",12,IF($AD88="半月付",24,1))))=1,1,MAX(1,ROUND(($E88-$D88+1)/365*IF($AD88="半年付",2,IF($AD88="季度付",4,IF($AD88="月付",12,IF($AD88="半月付",24,1)))),0)))))</f>
        <v/>
      </c>
      <c r="AN88" s="356" t="str">
        <f aca="true">IF($AM88="","",MIN($AM88,MAX(0,INT((TODAY()-付款宽限天数-$D88)/(($E88-$D88+1)/$AM88))+1)))</f>
        <v/>
      </c>
    </row>
    <row r="89" customFormat="false" ht="18" hidden="false" customHeight="false" outlineLevel="0" collapsed="false">
      <c r="F89" s="342" t="str">
        <f aca="true">IF(TRIM($B89&amp;$C89)="","",IF(OR(ISNUMBER(SEARCH("未",$A89)),ISNUMBER(SEARCH("送出",$A89)),AND(TRIM($A89)="",NOT(ISNUMBER($D89)),N($G89)=0)),"【合同未回】","")&amp;IF(NOT(ISNUMBER($E89)),IF(OR(ISNUMBER(SEARCH("未",$A89)),ISNUMBER(SEARCH("送出",$A89)),AND(TRIM($A89)="",NOT(ISNUMBER($D89)),N($G89)=0)),"","【未填合同期】"),IF($E89&lt;TODAY(),"【已到期】",IF($E89-TODAY()&lt;=提醒天数,"【即将到期，剩余"&amp;($E89-TODAY())&amp;"天】","【正常】")))&amp;IF(OR($AC89="安装免保",$AC89="技术免保",$AC89="质保期内"),"【"&amp;$AC89&amp;"】",""))</f>
        <v/>
      </c>
      <c r="J89" s="349" t="str">
        <f aca="false">IF(OR(N($G89)=0,N($H89)=0),"",ROUND(N($G89)*N($H89)*IF(N($I89)=0,1,N($I89)),2))</f>
        <v/>
      </c>
      <c r="L89" s="349" t="str">
        <f aca="false">IF(TRIM($B89&amp;$C89)="","",IF(AND(N($J89)=0,N($K89)=0),"",ROUND(N($J89)+N($K89),2)))</f>
        <v/>
      </c>
      <c r="R89" s="349"/>
      <c r="S89" s="351" t="str">
        <f aca="false">IF(TRIM($B89&amp;$C89)="","",IF(N($N89)=0,"",MAX(0,MIN(N($N89)-N($P89),N($V89)))))</f>
        <v/>
      </c>
      <c r="T89" s="351" t="str">
        <f aca="false">IF(TRIM($B89&amp;$C89)="","",IF(N($P89)&lt;=N($N89),"",N($P89)-N($N89)))</f>
        <v/>
      </c>
      <c r="U89" s="351" t="str">
        <f aca="false">IF(OR(TRIM($B89&amp;$C89)="",$V89=""),"",MAX(0,N($V89))-N($S89))</f>
        <v/>
      </c>
      <c r="V89" s="351" t="str">
        <f aca="false">IF(TRIM($B89&amp;$C89)="","",IF(AND(N($L89)=0,N($P89)+N($Q89)+N($R89)=0),"",ROUND(N($L89)-N($P89)-N($Q89)-N($R89),2)))</f>
        <v/>
      </c>
      <c r="W89" s="194" t="str">
        <f aca="false">IF(TRIM($B89&amp;$C89)="","",IF(N($L89)=0,IF((N($P89)+N($Q89)+N($R89))=0,"—未填单价","未填单价，已收 "&amp;TEXT((N($P89)+N($Q89)+N($R89)),"#,##0.00")),IF(N($V89)&gt;0.005,"欠 "&amp;TEXT(N($V89),"#,##0.00")&amp;IF(N($S89)&gt;0,"（开票未到账 "&amp;TEXT(N($S89),"#,##0.00")&amp;"）","")&amp;IF(N($U89)&gt;0,"（未开票 "&amp;TEXT(N($U89),"#,##0.00")&amp;"）",""),IF(N($V89)&lt;-0.005,"多收 "&amp;TEXT(-N($V89),"#,##0.00"),"✔ 已结清")))&amp;IF(N($T89)&gt;0,"｜到账未开票 "&amp;TEXT(N($T89),"#,##0.00")&amp;"，待补票","")&amp;IF(N($Q89)&gt;0,"｜收现 "&amp;TEXT(N($Q89),"#,##0.00"),"")&amp;IF(N($R89)&gt;0,"｜收款不开票 "&amp;TEXT(N($R89),"#,##0.00"),""))</f>
        <v/>
      </c>
      <c r="X89" s="352"/>
      <c r="AB89" s="349" t="str">
        <f aca="false">IF(OR(N($N89)=0,N($AA89)=0),"",ROUND(N($N89)/(1+N($AA89))*N($AA89),2))</f>
        <v/>
      </c>
      <c r="AC89" s="352"/>
      <c r="AD89" s="352"/>
      <c r="AE89" s="355" t="str">
        <f aca="false">IF($AM89="","",IF($AM89=1,IF($AN89&gt;=1,"一次性·已到收款期","一次性·未到期"),$AD89&amp;" 第"&amp;$AN89&amp;"/"&amp;$AM89&amp;"期"))</f>
        <v/>
      </c>
      <c r="AF89" s="351" t="str">
        <f aca="false">IF(OR($AM89="",N($L89)=0),"",ROUND(N($J89)*$AN89/$AM89,2)+N($K89))</f>
        <v/>
      </c>
      <c r="AG89" s="351" t="str">
        <f aca="false">IF($AF89="","",MAX(0,ROUND($AF89-(N($P89)+N($Q89)+N($R89)),2)))</f>
        <v/>
      </c>
      <c r="AH89" s="351" t="str">
        <f aca="false">IF(OR(TRIM($B89&amp;$C89)="",NOT(ISNUMBER($D89))),"",SUMIFS($V$3:$V$1001,$AJ$3:$AJ$1001,$AJ89,$D$3:$D$1001,"&lt;"&amp;$D89))</f>
        <v/>
      </c>
      <c r="AI89" s="351" t="str">
        <f aca="false">IF(TRIM($B89&amp;$C89)="","",SUMIFS($V$3:$V$1001,$AJ$3:$AJ$1001,$AJ89))</f>
        <v/>
      </c>
      <c r="AJ89" s="355" t="str">
        <f aca="false">IF(TRIM($B89&amp;$C89)="","",TRIM($B89)&amp;"｜"&amp;TRIM($C89))</f>
        <v/>
      </c>
      <c r="AK89" s="351" t="str">
        <f aca="false">IF(TRIM($B89&amp;$C89)="","",MIN(N($N89),N($P89)))</f>
        <v/>
      </c>
      <c r="AL89" s="356" t="str">
        <f aca="false">IF(ISNUMBER($D89),YEAR($D89),"")</f>
        <v/>
      </c>
      <c r="AM89" s="356" t="str">
        <f aca="false">IF(OR(TRIM($B89&amp;$C89)="",NOT(ISNUMBER($D89)),NOT(ISNUMBER($E89))),"",IF($E89&lt;$D89,"",IF(IF($AD89="半年付",2,IF($AD89="季度付",4,IF($AD89="月付",12,IF($AD89="半月付",24,1))))=1,1,MAX(1,ROUND(($E89-$D89+1)/365*IF($AD89="半年付",2,IF($AD89="季度付",4,IF($AD89="月付",12,IF($AD89="半月付",24,1)))),0)))))</f>
        <v/>
      </c>
      <c r="AN89" s="356" t="str">
        <f aca="true">IF($AM89="","",MIN($AM89,MAX(0,INT((TODAY()-付款宽限天数-$D89)/(($E89-$D89+1)/$AM89))+1)))</f>
        <v/>
      </c>
    </row>
    <row r="90" customFormat="false" ht="18" hidden="false" customHeight="false" outlineLevel="0" collapsed="false">
      <c r="F90" s="342" t="str">
        <f aca="true">IF(TRIM($B90&amp;$C90)="","",IF(OR(ISNUMBER(SEARCH("未",$A90)),ISNUMBER(SEARCH("送出",$A90)),AND(TRIM($A90)="",NOT(ISNUMBER($D90)),N($G90)=0)),"【合同未回】","")&amp;IF(NOT(ISNUMBER($E90)),IF(OR(ISNUMBER(SEARCH("未",$A90)),ISNUMBER(SEARCH("送出",$A90)),AND(TRIM($A90)="",NOT(ISNUMBER($D90)),N($G90)=0)),"","【未填合同期】"),IF($E90&lt;TODAY(),"【已到期】",IF($E90-TODAY()&lt;=提醒天数,"【即将到期，剩余"&amp;($E90-TODAY())&amp;"天】","【正常】")))&amp;IF(OR($AC90="安装免保",$AC90="技术免保",$AC90="质保期内"),"【"&amp;$AC90&amp;"】",""))</f>
        <v/>
      </c>
      <c r="J90" s="349" t="str">
        <f aca="false">IF(OR(N($G90)=0,N($H90)=0),"",ROUND(N($G90)*N($H90)*IF(N($I90)=0,1,N($I90)),2))</f>
        <v/>
      </c>
      <c r="L90" s="349" t="str">
        <f aca="false">IF(TRIM($B90&amp;$C90)="","",IF(AND(N($J90)=0,N($K90)=0),"",ROUND(N($J90)+N($K90),2)))</f>
        <v/>
      </c>
      <c r="R90" s="349"/>
      <c r="S90" s="351" t="str">
        <f aca="false">IF(TRIM($B90&amp;$C90)="","",IF(N($N90)=0,"",MAX(0,MIN(N($N90)-N($P90),N($V90)))))</f>
        <v/>
      </c>
      <c r="T90" s="351" t="str">
        <f aca="false">IF(TRIM($B90&amp;$C90)="","",IF(N($P90)&lt;=N($N90),"",N($P90)-N($N90)))</f>
        <v/>
      </c>
      <c r="U90" s="351" t="str">
        <f aca="false">IF(OR(TRIM($B90&amp;$C90)="",$V90=""),"",MAX(0,N($V90))-N($S90))</f>
        <v/>
      </c>
      <c r="V90" s="351" t="str">
        <f aca="false">IF(TRIM($B90&amp;$C90)="","",IF(AND(N($L90)=0,N($P90)+N($Q90)+N($R90)=0),"",ROUND(N($L90)-N($P90)-N($Q90)-N($R90),2)))</f>
        <v/>
      </c>
      <c r="W90" s="194" t="str">
        <f aca="false">IF(TRIM($B90&amp;$C90)="","",IF(N($L90)=0,IF((N($P90)+N($Q90)+N($R90))=0,"—未填单价","未填单价，已收 "&amp;TEXT((N($P90)+N($Q90)+N($R90)),"#,##0.00")),IF(N($V90)&gt;0.005,"欠 "&amp;TEXT(N($V90),"#,##0.00")&amp;IF(N($S90)&gt;0,"（开票未到账 "&amp;TEXT(N($S90),"#,##0.00")&amp;"）","")&amp;IF(N($U90)&gt;0,"（未开票 "&amp;TEXT(N($U90),"#,##0.00")&amp;"）",""),IF(N($V90)&lt;-0.005,"多收 "&amp;TEXT(-N($V90),"#,##0.00"),"✔ 已结清")))&amp;IF(N($T90)&gt;0,"｜到账未开票 "&amp;TEXT(N($T90),"#,##0.00")&amp;"，待补票","")&amp;IF(N($Q90)&gt;0,"｜收现 "&amp;TEXT(N($Q90),"#,##0.00"),"")&amp;IF(N($R90)&gt;0,"｜收款不开票 "&amp;TEXT(N($R90),"#,##0.00"),""))</f>
        <v/>
      </c>
      <c r="X90" s="352"/>
      <c r="AB90" s="349" t="str">
        <f aca="false">IF(OR(N($N90)=0,N($AA90)=0),"",ROUND(N($N90)/(1+N($AA90))*N($AA90),2))</f>
        <v/>
      </c>
      <c r="AC90" s="352"/>
      <c r="AD90" s="352"/>
      <c r="AE90" s="355" t="str">
        <f aca="false">IF($AM90="","",IF($AM90=1,IF($AN90&gt;=1,"一次性·已到收款期","一次性·未到期"),$AD90&amp;" 第"&amp;$AN90&amp;"/"&amp;$AM90&amp;"期"))</f>
        <v/>
      </c>
      <c r="AF90" s="351" t="str">
        <f aca="false">IF(OR($AM90="",N($L90)=0),"",ROUND(N($J90)*$AN90/$AM90,2)+N($K90))</f>
        <v/>
      </c>
      <c r="AG90" s="351" t="str">
        <f aca="false">IF($AF90="","",MAX(0,ROUND($AF90-(N($P90)+N($Q90)+N($R90)),2)))</f>
        <v/>
      </c>
      <c r="AH90" s="351" t="str">
        <f aca="false">IF(OR(TRIM($B90&amp;$C90)="",NOT(ISNUMBER($D90))),"",SUMIFS($V$3:$V$1001,$AJ$3:$AJ$1001,$AJ90,$D$3:$D$1001,"&lt;"&amp;$D90))</f>
        <v/>
      </c>
      <c r="AI90" s="351" t="str">
        <f aca="false">IF(TRIM($B90&amp;$C90)="","",SUMIFS($V$3:$V$1001,$AJ$3:$AJ$1001,$AJ90))</f>
        <v/>
      </c>
      <c r="AJ90" s="355" t="str">
        <f aca="false">IF(TRIM($B90&amp;$C90)="","",TRIM($B90)&amp;"｜"&amp;TRIM($C90))</f>
        <v/>
      </c>
      <c r="AK90" s="351" t="str">
        <f aca="false">IF(TRIM($B90&amp;$C90)="","",MIN(N($N90),N($P90)))</f>
        <v/>
      </c>
      <c r="AL90" s="356" t="str">
        <f aca="false">IF(ISNUMBER($D90),YEAR($D90),"")</f>
        <v/>
      </c>
      <c r="AM90" s="356" t="str">
        <f aca="false">IF(OR(TRIM($B90&amp;$C90)="",NOT(ISNUMBER($D90)),NOT(ISNUMBER($E90))),"",IF($E90&lt;$D90,"",IF(IF($AD90="半年付",2,IF($AD90="季度付",4,IF($AD90="月付",12,IF($AD90="半月付",24,1))))=1,1,MAX(1,ROUND(($E90-$D90+1)/365*IF($AD90="半年付",2,IF($AD90="季度付",4,IF($AD90="月付",12,IF($AD90="半月付",24,1)))),0)))))</f>
        <v/>
      </c>
      <c r="AN90" s="356" t="str">
        <f aca="true">IF($AM90="","",MIN($AM90,MAX(0,INT((TODAY()-付款宽限天数-$D90)/(($E90-$D90+1)/$AM90))+1)))</f>
        <v/>
      </c>
    </row>
    <row r="91" customFormat="false" ht="18" hidden="false" customHeight="false" outlineLevel="0" collapsed="false">
      <c r="F91" s="342" t="str">
        <f aca="true">IF(TRIM($B91&amp;$C91)="","",IF(OR(ISNUMBER(SEARCH("未",$A91)),ISNUMBER(SEARCH("送出",$A91)),AND(TRIM($A91)="",NOT(ISNUMBER($D91)),N($G91)=0)),"【合同未回】","")&amp;IF(NOT(ISNUMBER($E91)),IF(OR(ISNUMBER(SEARCH("未",$A91)),ISNUMBER(SEARCH("送出",$A91)),AND(TRIM($A91)="",NOT(ISNUMBER($D91)),N($G91)=0)),"","【未填合同期】"),IF($E91&lt;TODAY(),"【已到期】",IF($E91-TODAY()&lt;=提醒天数,"【即将到期，剩余"&amp;($E91-TODAY())&amp;"天】","【正常】")))&amp;IF(OR($AC91="安装免保",$AC91="技术免保",$AC91="质保期内"),"【"&amp;$AC91&amp;"】",""))</f>
        <v/>
      </c>
      <c r="J91" s="349" t="str">
        <f aca="false">IF(OR(N($G91)=0,N($H91)=0),"",ROUND(N($G91)*N($H91)*IF(N($I91)=0,1,N($I91)),2))</f>
        <v/>
      </c>
      <c r="L91" s="349" t="str">
        <f aca="false">IF(TRIM($B91&amp;$C91)="","",IF(AND(N($J91)=0,N($K91)=0),"",ROUND(N($J91)+N($K91),2)))</f>
        <v/>
      </c>
      <c r="R91" s="349"/>
      <c r="S91" s="351" t="str">
        <f aca="false">IF(TRIM($B91&amp;$C91)="","",IF(N($N91)=0,"",MAX(0,MIN(N($N91)-N($P91),N($V91)))))</f>
        <v/>
      </c>
      <c r="T91" s="351" t="str">
        <f aca="false">IF(TRIM($B91&amp;$C91)="","",IF(N($P91)&lt;=N($N91),"",N($P91)-N($N91)))</f>
        <v/>
      </c>
      <c r="U91" s="351" t="str">
        <f aca="false">IF(OR(TRIM($B91&amp;$C91)="",$V91=""),"",MAX(0,N($V91))-N($S91))</f>
        <v/>
      </c>
      <c r="V91" s="351" t="str">
        <f aca="false">IF(TRIM($B91&amp;$C91)="","",IF(AND(N($L91)=0,N($P91)+N($Q91)+N($R91)=0),"",ROUND(N($L91)-N($P91)-N($Q91)-N($R91),2)))</f>
        <v/>
      </c>
      <c r="W91" s="194" t="str">
        <f aca="false">IF(TRIM($B91&amp;$C91)="","",IF(N($L91)=0,IF((N($P91)+N($Q91)+N($R91))=0,"—未填单价","未填单价，已收 "&amp;TEXT((N($P91)+N($Q91)+N($R91)),"#,##0.00")),IF(N($V91)&gt;0.005,"欠 "&amp;TEXT(N($V91),"#,##0.00")&amp;IF(N($S91)&gt;0,"（开票未到账 "&amp;TEXT(N($S91),"#,##0.00")&amp;"）","")&amp;IF(N($U91)&gt;0,"（未开票 "&amp;TEXT(N($U91),"#,##0.00")&amp;"）",""),IF(N($V91)&lt;-0.005,"多收 "&amp;TEXT(-N($V91),"#,##0.00"),"✔ 已结清")))&amp;IF(N($T91)&gt;0,"｜到账未开票 "&amp;TEXT(N($T91),"#,##0.00")&amp;"，待补票","")&amp;IF(N($Q91)&gt;0,"｜收现 "&amp;TEXT(N($Q91),"#,##0.00"),"")&amp;IF(N($R91)&gt;0,"｜收款不开票 "&amp;TEXT(N($R91),"#,##0.00"),""))</f>
        <v/>
      </c>
      <c r="X91" s="352"/>
      <c r="AB91" s="349" t="str">
        <f aca="false">IF(OR(N($N91)=0,N($AA91)=0),"",ROUND(N($N91)/(1+N($AA91))*N($AA91),2))</f>
        <v/>
      </c>
      <c r="AC91" s="352"/>
      <c r="AD91" s="352"/>
      <c r="AE91" s="355" t="str">
        <f aca="false">IF($AM91="","",IF($AM91=1,IF($AN91&gt;=1,"一次性·已到收款期","一次性·未到期"),$AD91&amp;" 第"&amp;$AN91&amp;"/"&amp;$AM91&amp;"期"))</f>
        <v/>
      </c>
      <c r="AF91" s="351" t="str">
        <f aca="false">IF(OR($AM91="",N($L91)=0),"",ROUND(N($J91)*$AN91/$AM91,2)+N($K91))</f>
        <v/>
      </c>
      <c r="AG91" s="351" t="str">
        <f aca="false">IF($AF91="","",MAX(0,ROUND($AF91-(N($P91)+N($Q91)+N($R91)),2)))</f>
        <v/>
      </c>
      <c r="AH91" s="351" t="str">
        <f aca="false">IF(OR(TRIM($B91&amp;$C91)="",NOT(ISNUMBER($D91))),"",SUMIFS($V$3:$V$1001,$AJ$3:$AJ$1001,$AJ91,$D$3:$D$1001,"&lt;"&amp;$D91))</f>
        <v/>
      </c>
      <c r="AI91" s="351" t="str">
        <f aca="false">IF(TRIM($B91&amp;$C91)="","",SUMIFS($V$3:$V$1001,$AJ$3:$AJ$1001,$AJ91))</f>
        <v/>
      </c>
      <c r="AJ91" s="355" t="str">
        <f aca="false">IF(TRIM($B91&amp;$C91)="","",TRIM($B91)&amp;"｜"&amp;TRIM($C91))</f>
        <v/>
      </c>
      <c r="AK91" s="351" t="str">
        <f aca="false">IF(TRIM($B91&amp;$C91)="","",MIN(N($N91),N($P91)))</f>
        <v/>
      </c>
      <c r="AL91" s="356" t="str">
        <f aca="false">IF(ISNUMBER($D91),YEAR($D91),"")</f>
        <v/>
      </c>
      <c r="AM91" s="356" t="str">
        <f aca="false">IF(OR(TRIM($B91&amp;$C91)="",NOT(ISNUMBER($D91)),NOT(ISNUMBER($E91))),"",IF($E91&lt;$D91,"",IF(IF($AD91="半年付",2,IF($AD91="季度付",4,IF($AD91="月付",12,IF($AD91="半月付",24,1))))=1,1,MAX(1,ROUND(($E91-$D91+1)/365*IF($AD91="半年付",2,IF($AD91="季度付",4,IF($AD91="月付",12,IF($AD91="半月付",24,1)))),0)))))</f>
        <v/>
      </c>
      <c r="AN91" s="356" t="str">
        <f aca="true">IF($AM91="","",MIN($AM91,MAX(0,INT((TODAY()-付款宽限天数-$D91)/(($E91-$D91+1)/$AM91))+1)))</f>
        <v/>
      </c>
    </row>
    <row r="92" customFormat="false" ht="18" hidden="false" customHeight="false" outlineLevel="0" collapsed="false">
      <c r="F92" s="342" t="str">
        <f aca="true">IF(TRIM($B92&amp;$C92)="","",IF(OR(ISNUMBER(SEARCH("未",$A92)),ISNUMBER(SEARCH("送出",$A92)),AND(TRIM($A92)="",NOT(ISNUMBER($D92)),N($G92)=0)),"【合同未回】","")&amp;IF(NOT(ISNUMBER($E92)),IF(OR(ISNUMBER(SEARCH("未",$A92)),ISNUMBER(SEARCH("送出",$A92)),AND(TRIM($A92)="",NOT(ISNUMBER($D92)),N($G92)=0)),"","【未填合同期】"),IF($E92&lt;TODAY(),"【已到期】",IF($E92-TODAY()&lt;=提醒天数,"【即将到期，剩余"&amp;($E92-TODAY())&amp;"天】","【正常】")))&amp;IF(OR($AC92="安装免保",$AC92="技术免保",$AC92="质保期内"),"【"&amp;$AC92&amp;"】",""))</f>
        <v/>
      </c>
      <c r="J92" s="349" t="str">
        <f aca="false">IF(OR(N($G92)=0,N($H92)=0),"",ROUND(N($G92)*N($H92)*IF(N($I92)=0,1,N($I92)),2))</f>
        <v/>
      </c>
      <c r="L92" s="349" t="str">
        <f aca="false">IF(TRIM($B92&amp;$C92)="","",IF(AND(N($J92)=0,N($K92)=0),"",ROUND(N($J92)+N($K92),2)))</f>
        <v/>
      </c>
      <c r="R92" s="349"/>
      <c r="S92" s="351" t="str">
        <f aca="false">IF(TRIM($B92&amp;$C92)="","",IF(N($N92)=0,"",MAX(0,MIN(N($N92)-N($P92),N($V92)))))</f>
        <v/>
      </c>
      <c r="T92" s="351" t="str">
        <f aca="false">IF(TRIM($B92&amp;$C92)="","",IF(N($P92)&lt;=N($N92),"",N($P92)-N($N92)))</f>
        <v/>
      </c>
      <c r="U92" s="351" t="str">
        <f aca="false">IF(OR(TRIM($B92&amp;$C92)="",$V92=""),"",MAX(0,N($V92))-N($S92))</f>
        <v/>
      </c>
      <c r="V92" s="351" t="str">
        <f aca="false">IF(TRIM($B92&amp;$C92)="","",IF(AND(N($L92)=0,N($P92)+N($Q92)+N($R92)=0),"",ROUND(N($L92)-N($P92)-N($Q92)-N($R92),2)))</f>
        <v/>
      </c>
      <c r="W92" s="194" t="str">
        <f aca="false">IF(TRIM($B92&amp;$C92)="","",IF(N($L92)=0,IF((N($P92)+N($Q92)+N($R92))=0,"—未填单价","未填单价，已收 "&amp;TEXT((N($P92)+N($Q92)+N($R92)),"#,##0.00")),IF(N($V92)&gt;0.005,"欠 "&amp;TEXT(N($V92),"#,##0.00")&amp;IF(N($S92)&gt;0,"（开票未到账 "&amp;TEXT(N($S92),"#,##0.00")&amp;"）","")&amp;IF(N($U92)&gt;0,"（未开票 "&amp;TEXT(N($U92),"#,##0.00")&amp;"）",""),IF(N($V92)&lt;-0.005,"多收 "&amp;TEXT(-N($V92),"#,##0.00"),"✔ 已结清")))&amp;IF(N($T92)&gt;0,"｜到账未开票 "&amp;TEXT(N($T92),"#,##0.00")&amp;"，待补票","")&amp;IF(N($Q92)&gt;0,"｜收现 "&amp;TEXT(N($Q92),"#,##0.00"),"")&amp;IF(N($R92)&gt;0,"｜收款不开票 "&amp;TEXT(N($R92),"#,##0.00"),""))</f>
        <v/>
      </c>
      <c r="X92" s="352"/>
      <c r="AB92" s="349" t="str">
        <f aca="false">IF(OR(N($N92)=0,N($AA92)=0),"",ROUND(N($N92)/(1+N($AA92))*N($AA92),2))</f>
        <v/>
      </c>
      <c r="AC92" s="352"/>
      <c r="AD92" s="352"/>
      <c r="AE92" s="355" t="str">
        <f aca="false">IF($AM92="","",IF($AM92=1,IF($AN92&gt;=1,"一次性·已到收款期","一次性·未到期"),$AD92&amp;" 第"&amp;$AN92&amp;"/"&amp;$AM92&amp;"期"))</f>
        <v/>
      </c>
      <c r="AF92" s="351" t="str">
        <f aca="false">IF(OR($AM92="",N($L92)=0),"",ROUND(N($J92)*$AN92/$AM92,2)+N($K92))</f>
        <v/>
      </c>
      <c r="AG92" s="351" t="str">
        <f aca="false">IF($AF92="","",MAX(0,ROUND($AF92-(N($P92)+N($Q92)+N($R92)),2)))</f>
        <v/>
      </c>
      <c r="AH92" s="351" t="str">
        <f aca="false">IF(OR(TRIM($B92&amp;$C92)="",NOT(ISNUMBER($D92))),"",SUMIFS($V$3:$V$1001,$AJ$3:$AJ$1001,$AJ92,$D$3:$D$1001,"&lt;"&amp;$D92))</f>
        <v/>
      </c>
      <c r="AI92" s="351" t="str">
        <f aca="false">IF(TRIM($B92&amp;$C92)="","",SUMIFS($V$3:$V$1001,$AJ$3:$AJ$1001,$AJ92))</f>
        <v/>
      </c>
      <c r="AJ92" s="355" t="str">
        <f aca="false">IF(TRIM($B92&amp;$C92)="","",TRIM($B92)&amp;"｜"&amp;TRIM($C92))</f>
        <v/>
      </c>
      <c r="AK92" s="351" t="str">
        <f aca="false">IF(TRIM($B92&amp;$C92)="","",MIN(N($N92),N($P92)))</f>
        <v/>
      </c>
      <c r="AL92" s="356" t="str">
        <f aca="false">IF(ISNUMBER($D92),YEAR($D92),"")</f>
        <v/>
      </c>
      <c r="AM92" s="356" t="str">
        <f aca="false">IF(OR(TRIM($B92&amp;$C92)="",NOT(ISNUMBER($D92)),NOT(ISNUMBER($E92))),"",IF($E92&lt;$D92,"",IF(IF($AD92="半年付",2,IF($AD92="季度付",4,IF($AD92="月付",12,IF($AD92="半月付",24,1))))=1,1,MAX(1,ROUND(($E92-$D92+1)/365*IF($AD92="半年付",2,IF($AD92="季度付",4,IF($AD92="月付",12,IF($AD92="半月付",24,1)))),0)))))</f>
        <v/>
      </c>
      <c r="AN92" s="356" t="str">
        <f aca="true">IF($AM92="","",MIN($AM92,MAX(0,INT((TODAY()-付款宽限天数-$D92)/(($E92-$D92+1)/$AM92))+1)))</f>
        <v/>
      </c>
    </row>
    <row r="93" customFormat="false" ht="18" hidden="false" customHeight="false" outlineLevel="0" collapsed="false">
      <c r="F93" s="342" t="str">
        <f aca="true">IF(TRIM($B93&amp;$C93)="","",IF(OR(ISNUMBER(SEARCH("未",$A93)),ISNUMBER(SEARCH("送出",$A93)),AND(TRIM($A93)="",NOT(ISNUMBER($D93)),N($G93)=0)),"【合同未回】","")&amp;IF(NOT(ISNUMBER($E93)),IF(OR(ISNUMBER(SEARCH("未",$A93)),ISNUMBER(SEARCH("送出",$A93)),AND(TRIM($A93)="",NOT(ISNUMBER($D93)),N($G93)=0)),"","【未填合同期】"),IF($E93&lt;TODAY(),"【已到期】",IF($E93-TODAY()&lt;=提醒天数,"【即将到期，剩余"&amp;($E93-TODAY())&amp;"天】","【正常】")))&amp;IF(OR($AC93="安装免保",$AC93="技术免保",$AC93="质保期内"),"【"&amp;$AC93&amp;"】",""))</f>
        <v/>
      </c>
      <c r="J93" s="349" t="str">
        <f aca="false">IF(OR(N($G93)=0,N($H93)=0),"",ROUND(N($G93)*N($H93)*IF(N($I93)=0,1,N($I93)),2))</f>
        <v/>
      </c>
      <c r="L93" s="349" t="str">
        <f aca="false">IF(TRIM($B93&amp;$C93)="","",IF(AND(N($J93)=0,N($K93)=0),"",ROUND(N($J93)+N($K93),2)))</f>
        <v/>
      </c>
      <c r="R93" s="349"/>
      <c r="S93" s="351" t="str">
        <f aca="false">IF(TRIM($B93&amp;$C93)="","",IF(N($N93)=0,"",MAX(0,MIN(N($N93)-N($P93),N($V93)))))</f>
        <v/>
      </c>
      <c r="T93" s="351" t="str">
        <f aca="false">IF(TRIM($B93&amp;$C93)="","",IF(N($P93)&lt;=N($N93),"",N($P93)-N($N93)))</f>
        <v/>
      </c>
      <c r="U93" s="351" t="str">
        <f aca="false">IF(OR(TRIM($B93&amp;$C93)="",$V93=""),"",MAX(0,N($V93))-N($S93))</f>
        <v/>
      </c>
      <c r="V93" s="351" t="str">
        <f aca="false">IF(TRIM($B93&amp;$C93)="","",IF(AND(N($L93)=0,N($P93)+N($Q93)+N($R93)=0),"",ROUND(N($L93)-N($P93)-N($Q93)-N($R93),2)))</f>
        <v/>
      </c>
      <c r="W93" s="194" t="str">
        <f aca="false">IF(TRIM($B93&amp;$C93)="","",IF(N($L93)=0,IF((N($P93)+N($Q93)+N($R93))=0,"—未填单价","未填单价，已收 "&amp;TEXT((N($P93)+N($Q93)+N($R93)),"#,##0.00")),IF(N($V93)&gt;0.005,"欠 "&amp;TEXT(N($V93),"#,##0.00")&amp;IF(N($S93)&gt;0,"（开票未到账 "&amp;TEXT(N($S93),"#,##0.00")&amp;"）","")&amp;IF(N($U93)&gt;0,"（未开票 "&amp;TEXT(N($U93),"#,##0.00")&amp;"）",""),IF(N($V93)&lt;-0.005,"多收 "&amp;TEXT(-N($V93),"#,##0.00"),"✔ 已结清")))&amp;IF(N($T93)&gt;0,"｜到账未开票 "&amp;TEXT(N($T93),"#,##0.00")&amp;"，待补票","")&amp;IF(N($Q93)&gt;0,"｜收现 "&amp;TEXT(N($Q93),"#,##0.00"),"")&amp;IF(N($R93)&gt;0,"｜收款不开票 "&amp;TEXT(N($R93),"#,##0.00"),""))</f>
        <v/>
      </c>
      <c r="X93" s="352"/>
      <c r="AB93" s="349" t="str">
        <f aca="false">IF(OR(N($N93)=0,N($AA93)=0),"",ROUND(N($N93)/(1+N($AA93))*N($AA93),2))</f>
        <v/>
      </c>
      <c r="AC93" s="352"/>
      <c r="AD93" s="352"/>
      <c r="AE93" s="355" t="str">
        <f aca="false">IF($AM93="","",IF($AM93=1,IF($AN93&gt;=1,"一次性·已到收款期","一次性·未到期"),$AD93&amp;" 第"&amp;$AN93&amp;"/"&amp;$AM93&amp;"期"))</f>
        <v/>
      </c>
      <c r="AF93" s="351" t="str">
        <f aca="false">IF(OR($AM93="",N($L93)=0),"",ROUND(N($J93)*$AN93/$AM93,2)+N($K93))</f>
        <v/>
      </c>
      <c r="AG93" s="351" t="str">
        <f aca="false">IF($AF93="","",MAX(0,ROUND($AF93-(N($P93)+N($Q93)+N($R93)),2)))</f>
        <v/>
      </c>
      <c r="AH93" s="351" t="str">
        <f aca="false">IF(OR(TRIM($B93&amp;$C93)="",NOT(ISNUMBER($D93))),"",SUMIFS($V$3:$V$1001,$AJ$3:$AJ$1001,$AJ93,$D$3:$D$1001,"&lt;"&amp;$D93))</f>
        <v/>
      </c>
      <c r="AI93" s="351" t="str">
        <f aca="false">IF(TRIM($B93&amp;$C93)="","",SUMIFS($V$3:$V$1001,$AJ$3:$AJ$1001,$AJ93))</f>
        <v/>
      </c>
      <c r="AJ93" s="355" t="str">
        <f aca="false">IF(TRIM($B93&amp;$C93)="","",TRIM($B93)&amp;"｜"&amp;TRIM($C93))</f>
        <v/>
      </c>
      <c r="AK93" s="351" t="str">
        <f aca="false">IF(TRIM($B93&amp;$C93)="","",MIN(N($N93),N($P93)))</f>
        <v/>
      </c>
      <c r="AL93" s="356" t="str">
        <f aca="false">IF(ISNUMBER($D93),YEAR($D93),"")</f>
        <v/>
      </c>
      <c r="AM93" s="356" t="str">
        <f aca="false">IF(OR(TRIM($B93&amp;$C93)="",NOT(ISNUMBER($D93)),NOT(ISNUMBER($E93))),"",IF($E93&lt;$D93,"",IF(IF($AD93="半年付",2,IF($AD93="季度付",4,IF($AD93="月付",12,IF($AD93="半月付",24,1))))=1,1,MAX(1,ROUND(($E93-$D93+1)/365*IF($AD93="半年付",2,IF($AD93="季度付",4,IF($AD93="月付",12,IF($AD93="半月付",24,1)))),0)))))</f>
        <v/>
      </c>
      <c r="AN93" s="356" t="str">
        <f aca="true">IF($AM93="","",MIN($AM93,MAX(0,INT((TODAY()-付款宽限天数-$D93)/(($E93-$D93+1)/$AM93))+1)))</f>
        <v/>
      </c>
    </row>
    <row r="94" customFormat="false" ht="18" hidden="false" customHeight="false" outlineLevel="0" collapsed="false">
      <c r="F94" s="342" t="str">
        <f aca="true">IF(TRIM($B94&amp;$C94)="","",IF(OR(ISNUMBER(SEARCH("未",$A94)),ISNUMBER(SEARCH("送出",$A94)),AND(TRIM($A94)="",NOT(ISNUMBER($D94)),N($G94)=0)),"【合同未回】","")&amp;IF(NOT(ISNUMBER($E94)),IF(OR(ISNUMBER(SEARCH("未",$A94)),ISNUMBER(SEARCH("送出",$A94)),AND(TRIM($A94)="",NOT(ISNUMBER($D94)),N($G94)=0)),"","【未填合同期】"),IF($E94&lt;TODAY(),"【已到期】",IF($E94-TODAY()&lt;=提醒天数,"【即将到期，剩余"&amp;($E94-TODAY())&amp;"天】","【正常】")))&amp;IF(OR($AC94="安装免保",$AC94="技术免保",$AC94="质保期内"),"【"&amp;$AC94&amp;"】",""))</f>
        <v/>
      </c>
      <c r="J94" s="349" t="str">
        <f aca="false">IF(OR(N($G94)=0,N($H94)=0),"",ROUND(N($G94)*N($H94)*IF(N($I94)=0,1,N($I94)),2))</f>
        <v/>
      </c>
      <c r="L94" s="349" t="str">
        <f aca="false">IF(TRIM($B94&amp;$C94)="","",IF(AND(N($J94)=0,N($K94)=0),"",ROUND(N($J94)+N($K94),2)))</f>
        <v/>
      </c>
      <c r="R94" s="349"/>
      <c r="S94" s="351" t="str">
        <f aca="false">IF(TRIM($B94&amp;$C94)="","",IF(N($N94)=0,"",MAX(0,MIN(N($N94)-N($P94),N($V94)))))</f>
        <v/>
      </c>
      <c r="T94" s="351" t="str">
        <f aca="false">IF(TRIM($B94&amp;$C94)="","",IF(N($P94)&lt;=N($N94),"",N($P94)-N($N94)))</f>
        <v/>
      </c>
      <c r="U94" s="351" t="str">
        <f aca="false">IF(OR(TRIM($B94&amp;$C94)="",$V94=""),"",MAX(0,N($V94))-N($S94))</f>
        <v/>
      </c>
      <c r="V94" s="351" t="str">
        <f aca="false">IF(TRIM($B94&amp;$C94)="","",IF(AND(N($L94)=0,N($P94)+N($Q94)+N($R94)=0),"",ROUND(N($L94)-N($P94)-N($Q94)-N($R94),2)))</f>
        <v/>
      </c>
      <c r="W94" s="194" t="str">
        <f aca="false">IF(TRIM($B94&amp;$C94)="","",IF(N($L94)=0,IF((N($P94)+N($Q94)+N($R94))=0,"—未填单价","未填单价，已收 "&amp;TEXT((N($P94)+N($Q94)+N($R94)),"#,##0.00")),IF(N($V94)&gt;0.005,"欠 "&amp;TEXT(N($V94),"#,##0.00")&amp;IF(N($S94)&gt;0,"（开票未到账 "&amp;TEXT(N($S94),"#,##0.00")&amp;"）","")&amp;IF(N($U94)&gt;0,"（未开票 "&amp;TEXT(N($U94),"#,##0.00")&amp;"）",""),IF(N($V94)&lt;-0.005,"多收 "&amp;TEXT(-N($V94),"#,##0.00"),"✔ 已结清")))&amp;IF(N($T94)&gt;0,"｜到账未开票 "&amp;TEXT(N($T94),"#,##0.00")&amp;"，待补票","")&amp;IF(N($Q94)&gt;0,"｜收现 "&amp;TEXT(N($Q94),"#,##0.00"),"")&amp;IF(N($R94)&gt;0,"｜收款不开票 "&amp;TEXT(N($R94),"#,##0.00"),""))</f>
        <v/>
      </c>
      <c r="X94" s="352"/>
      <c r="AB94" s="349" t="str">
        <f aca="false">IF(OR(N($N94)=0,N($AA94)=0),"",ROUND(N($N94)/(1+N($AA94))*N($AA94),2))</f>
        <v/>
      </c>
      <c r="AC94" s="352"/>
      <c r="AD94" s="352"/>
      <c r="AE94" s="355" t="str">
        <f aca="false">IF($AM94="","",IF($AM94=1,IF($AN94&gt;=1,"一次性·已到收款期","一次性·未到期"),$AD94&amp;" 第"&amp;$AN94&amp;"/"&amp;$AM94&amp;"期"))</f>
        <v/>
      </c>
      <c r="AF94" s="351" t="str">
        <f aca="false">IF(OR($AM94="",N($L94)=0),"",ROUND(N($J94)*$AN94/$AM94,2)+N($K94))</f>
        <v/>
      </c>
      <c r="AG94" s="351" t="str">
        <f aca="false">IF($AF94="","",MAX(0,ROUND($AF94-(N($P94)+N($Q94)+N($R94)),2)))</f>
        <v/>
      </c>
      <c r="AH94" s="351" t="str">
        <f aca="false">IF(OR(TRIM($B94&amp;$C94)="",NOT(ISNUMBER($D94))),"",SUMIFS($V$3:$V$1001,$AJ$3:$AJ$1001,$AJ94,$D$3:$D$1001,"&lt;"&amp;$D94))</f>
        <v/>
      </c>
      <c r="AI94" s="351" t="str">
        <f aca="false">IF(TRIM($B94&amp;$C94)="","",SUMIFS($V$3:$V$1001,$AJ$3:$AJ$1001,$AJ94))</f>
        <v/>
      </c>
      <c r="AJ94" s="355" t="str">
        <f aca="false">IF(TRIM($B94&amp;$C94)="","",TRIM($B94)&amp;"｜"&amp;TRIM($C94))</f>
        <v/>
      </c>
      <c r="AK94" s="351" t="str">
        <f aca="false">IF(TRIM($B94&amp;$C94)="","",MIN(N($N94),N($P94)))</f>
        <v/>
      </c>
      <c r="AL94" s="356" t="str">
        <f aca="false">IF(ISNUMBER($D94),YEAR($D94),"")</f>
        <v/>
      </c>
      <c r="AM94" s="356" t="str">
        <f aca="false">IF(OR(TRIM($B94&amp;$C94)="",NOT(ISNUMBER($D94)),NOT(ISNUMBER($E94))),"",IF($E94&lt;$D94,"",IF(IF($AD94="半年付",2,IF($AD94="季度付",4,IF($AD94="月付",12,IF($AD94="半月付",24,1))))=1,1,MAX(1,ROUND(($E94-$D94+1)/365*IF($AD94="半年付",2,IF($AD94="季度付",4,IF($AD94="月付",12,IF($AD94="半月付",24,1)))),0)))))</f>
        <v/>
      </c>
      <c r="AN94" s="356" t="str">
        <f aca="true">IF($AM94="","",MIN($AM94,MAX(0,INT((TODAY()-付款宽限天数-$D94)/(($E94-$D94+1)/$AM94))+1)))</f>
        <v/>
      </c>
    </row>
    <row r="95" customFormat="false" ht="18" hidden="false" customHeight="false" outlineLevel="0" collapsed="false">
      <c r="F95" s="342" t="str">
        <f aca="true">IF(TRIM($B95&amp;$C95)="","",IF(OR(ISNUMBER(SEARCH("未",$A95)),ISNUMBER(SEARCH("送出",$A95)),AND(TRIM($A95)="",NOT(ISNUMBER($D95)),N($G95)=0)),"【合同未回】","")&amp;IF(NOT(ISNUMBER($E95)),IF(OR(ISNUMBER(SEARCH("未",$A95)),ISNUMBER(SEARCH("送出",$A95)),AND(TRIM($A95)="",NOT(ISNUMBER($D95)),N($G95)=0)),"","【未填合同期】"),IF($E95&lt;TODAY(),"【已到期】",IF($E95-TODAY()&lt;=提醒天数,"【即将到期，剩余"&amp;($E95-TODAY())&amp;"天】","【正常】")))&amp;IF(OR($AC95="安装免保",$AC95="技术免保",$AC95="质保期内"),"【"&amp;$AC95&amp;"】",""))</f>
        <v/>
      </c>
      <c r="J95" s="349" t="str">
        <f aca="false">IF(OR(N($G95)=0,N($H95)=0),"",ROUND(N($G95)*N($H95)*IF(N($I95)=0,1,N($I95)),2))</f>
        <v/>
      </c>
      <c r="L95" s="349" t="str">
        <f aca="false">IF(TRIM($B95&amp;$C95)="","",IF(AND(N($J95)=0,N($K95)=0),"",ROUND(N($J95)+N($K95),2)))</f>
        <v/>
      </c>
      <c r="R95" s="349"/>
      <c r="S95" s="351" t="str">
        <f aca="false">IF(TRIM($B95&amp;$C95)="","",IF(N($N95)=0,"",MAX(0,MIN(N($N95)-N($P95),N($V95)))))</f>
        <v/>
      </c>
      <c r="T95" s="351" t="str">
        <f aca="false">IF(TRIM($B95&amp;$C95)="","",IF(N($P95)&lt;=N($N95),"",N($P95)-N($N95)))</f>
        <v/>
      </c>
      <c r="U95" s="351" t="str">
        <f aca="false">IF(OR(TRIM($B95&amp;$C95)="",$V95=""),"",MAX(0,N($V95))-N($S95))</f>
        <v/>
      </c>
      <c r="V95" s="351" t="str">
        <f aca="false">IF(TRIM($B95&amp;$C95)="","",IF(AND(N($L95)=0,N($P95)+N($Q95)+N($R95)=0),"",ROUND(N($L95)-N($P95)-N($Q95)-N($R95),2)))</f>
        <v/>
      </c>
      <c r="W95" s="194" t="str">
        <f aca="false">IF(TRIM($B95&amp;$C95)="","",IF(N($L95)=0,IF((N($P95)+N($Q95)+N($R95))=0,"—未填单价","未填单价，已收 "&amp;TEXT((N($P95)+N($Q95)+N($R95)),"#,##0.00")),IF(N($V95)&gt;0.005,"欠 "&amp;TEXT(N($V95),"#,##0.00")&amp;IF(N($S95)&gt;0,"（开票未到账 "&amp;TEXT(N($S95),"#,##0.00")&amp;"）","")&amp;IF(N($U95)&gt;0,"（未开票 "&amp;TEXT(N($U95),"#,##0.00")&amp;"）",""),IF(N($V95)&lt;-0.005,"多收 "&amp;TEXT(-N($V95),"#,##0.00"),"✔ 已结清")))&amp;IF(N($T95)&gt;0,"｜到账未开票 "&amp;TEXT(N($T95),"#,##0.00")&amp;"，待补票","")&amp;IF(N($Q95)&gt;0,"｜收现 "&amp;TEXT(N($Q95),"#,##0.00"),"")&amp;IF(N($R95)&gt;0,"｜收款不开票 "&amp;TEXT(N($R95),"#,##0.00"),""))</f>
        <v/>
      </c>
      <c r="X95" s="352"/>
      <c r="AB95" s="349" t="str">
        <f aca="false">IF(OR(N($N95)=0,N($AA95)=0),"",ROUND(N($N95)/(1+N($AA95))*N($AA95),2))</f>
        <v/>
      </c>
      <c r="AC95" s="352"/>
      <c r="AD95" s="352"/>
      <c r="AE95" s="355" t="str">
        <f aca="false">IF($AM95="","",IF($AM95=1,IF($AN95&gt;=1,"一次性·已到收款期","一次性·未到期"),$AD95&amp;" 第"&amp;$AN95&amp;"/"&amp;$AM95&amp;"期"))</f>
        <v/>
      </c>
      <c r="AF95" s="351" t="str">
        <f aca="false">IF(OR($AM95="",N($L95)=0),"",ROUND(N($J95)*$AN95/$AM95,2)+N($K95))</f>
        <v/>
      </c>
      <c r="AG95" s="351" t="str">
        <f aca="false">IF($AF95="","",MAX(0,ROUND($AF95-(N($P95)+N($Q95)+N($R95)),2)))</f>
        <v/>
      </c>
      <c r="AH95" s="351" t="str">
        <f aca="false">IF(OR(TRIM($B95&amp;$C95)="",NOT(ISNUMBER($D95))),"",SUMIFS($V$3:$V$1001,$AJ$3:$AJ$1001,$AJ95,$D$3:$D$1001,"&lt;"&amp;$D95))</f>
        <v/>
      </c>
      <c r="AI95" s="351" t="str">
        <f aca="false">IF(TRIM($B95&amp;$C95)="","",SUMIFS($V$3:$V$1001,$AJ$3:$AJ$1001,$AJ95))</f>
        <v/>
      </c>
      <c r="AJ95" s="355" t="str">
        <f aca="false">IF(TRIM($B95&amp;$C95)="","",TRIM($B95)&amp;"｜"&amp;TRIM($C95))</f>
        <v/>
      </c>
      <c r="AK95" s="351" t="str">
        <f aca="false">IF(TRIM($B95&amp;$C95)="","",MIN(N($N95),N($P95)))</f>
        <v/>
      </c>
      <c r="AL95" s="356" t="str">
        <f aca="false">IF(ISNUMBER($D95),YEAR($D95),"")</f>
        <v/>
      </c>
      <c r="AM95" s="356" t="str">
        <f aca="false">IF(OR(TRIM($B95&amp;$C95)="",NOT(ISNUMBER($D95)),NOT(ISNUMBER($E95))),"",IF($E95&lt;$D95,"",IF(IF($AD95="半年付",2,IF($AD95="季度付",4,IF($AD95="月付",12,IF($AD95="半月付",24,1))))=1,1,MAX(1,ROUND(($E95-$D95+1)/365*IF($AD95="半年付",2,IF($AD95="季度付",4,IF($AD95="月付",12,IF($AD95="半月付",24,1)))),0)))))</f>
        <v/>
      </c>
      <c r="AN95" s="356" t="str">
        <f aca="true">IF($AM95="","",MIN($AM95,MAX(0,INT((TODAY()-付款宽限天数-$D95)/(($E95-$D95+1)/$AM95))+1)))</f>
        <v/>
      </c>
    </row>
    <row r="96" customFormat="false" ht="18" hidden="false" customHeight="false" outlineLevel="0" collapsed="false">
      <c r="F96" s="342" t="str">
        <f aca="true">IF(TRIM($B96&amp;$C96)="","",IF(OR(ISNUMBER(SEARCH("未",$A96)),ISNUMBER(SEARCH("送出",$A96)),AND(TRIM($A96)="",NOT(ISNUMBER($D96)),N($G96)=0)),"【合同未回】","")&amp;IF(NOT(ISNUMBER($E96)),IF(OR(ISNUMBER(SEARCH("未",$A96)),ISNUMBER(SEARCH("送出",$A96)),AND(TRIM($A96)="",NOT(ISNUMBER($D96)),N($G96)=0)),"","【未填合同期】"),IF($E96&lt;TODAY(),"【已到期】",IF($E96-TODAY()&lt;=提醒天数,"【即将到期，剩余"&amp;($E96-TODAY())&amp;"天】","【正常】")))&amp;IF(OR($AC96="安装免保",$AC96="技术免保",$AC96="质保期内"),"【"&amp;$AC96&amp;"】",""))</f>
        <v/>
      </c>
      <c r="J96" s="349" t="str">
        <f aca="false">IF(OR(N($G96)=0,N($H96)=0),"",ROUND(N($G96)*N($H96)*IF(N($I96)=0,1,N($I96)),2))</f>
        <v/>
      </c>
      <c r="L96" s="349" t="str">
        <f aca="false">IF(TRIM($B96&amp;$C96)="","",IF(AND(N($J96)=0,N($K96)=0),"",ROUND(N($J96)+N($K96),2)))</f>
        <v/>
      </c>
      <c r="R96" s="349"/>
      <c r="S96" s="351" t="str">
        <f aca="false">IF(TRIM($B96&amp;$C96)="","",IF(N($N96)=0,"",MAX(0,MIN(N($N96)-N($P96),N($V96)))))</f>
        <v/>
      </c>
      <c r="T96" s="351" t="str">
        <f aca="false">IF(TRIM($B96&amp;$C96)="","",IF(N($P96)&lt;=N($N96),"",N($P96)-N($N96)))</f>
        <v/>
      </c>
      <c r="U96" s="351" t="str">
        <f aca="false">IF(OR(TRIM($B96&amp;$C96)="",$V96=""),"",MAX(0,N($V96))-N($S96))</f>
        <v/>
      </c>
      <c r="V96" s="351" t="str">
        <f aca="false">IF(TRIM($B96&amp;$C96)="","",IF(AND(N($L96)=0,N($P96)+N($Q96)+N($R96)=0),"",ROUND(N($L96)-N($P96)-N($Q96)-N($R96),2)))</f>
        <v/>
      </c>
      <c r="W96" s="194" t="str">
        <f aca="false">IF(TRIM($B96&amp;$C96)="","",IF(N($L96)=0,IF((N($P96)+N($Q96)+N($R96))=0,"—未填单价","未填单价，已收 "&amp;TEXT((N($P96)+N($Q96)+N($R96)),"#,##0.00")),IF(N($V96)&gt;0.005,"欠 "&amp;TEXT(N($V96),"#,##0.00")&amp;IF(N($S96)&gt;0,"（开票未到账 "&amp;TEXT(N($S96),"#,##0.00")&amp;"）","")&amp;IF(N($U96)&gt;0,"（未开票 "&amp;TEXT(N($U96),"#,##0.00")&amp;"）",""),IF(N($V96)&lt;-0.005,"多收 "&amp;TEXT(-N($V96),"#,##0.00"),"✔ 已结清")))&amp;IF(N($T96)&gt;0,"｜到账未开票 "&amp;TEXT(N($T96),"#,##0.00")&amp;"，待补票","")&amp;IF(N($Q96)&gt;0,"｜收现 "&amp;TEXT(N($Q96),"#,##0.00"),"")&amp;IF(N($R96)&gt;0,"｜收款不开票 "&amp;TEXT(N($R96),"#,##0.00"),""))</f>
        <v/>
      </c>
      <c r="X96" s="352"/>
      <c r="AB96" s="349" t="str">
        <f aca="false">IF(OR(N($N96)=0,N($AA96)=0),"",ROUND(N($N96)/(1+N($AA96))*N($AA96),2))</f>
        <v/>
      </c>
      <c r="AC96" s="352"/>
      <c r="AD96" s="352"/>
      <c r="AE96" s="355" t="str">
        <f aca="false">IF($AM96="","",IF($AM96=1,IF($AN96&gt;=1,"一次性·已到收款期","一次性·未到期"),$AD96&amp;" 第"&amp;$AN96&amp;"/"&amp;$AM96&amp;"期"))</f>
        <v/>
      </c>
      <c r="AF96" s="351" t="str">
        <f aca="false">IF(OR($AM96="",N($L96)=0),"",ROUND(N($J96)*$AN96/$AM96,2)+N($K96))</f>
        <v/>
      </c>
      <c r="AG96" s="351" t="str">
        <f aca="false">IF($AF96="","",MAX(0,ROUND($AF96-(N($P96)+N($Q96)+N($R96)),2)))</f>
        <v/>
      </c>
      <c r="AH96" s="351" t="str">
        <f aca="false">IF(OR(TRIM($B96&amp;$C96)="",NOT(ISNUMBER($D96))),"",SUMIFS($V$3:$V$1001,$AJ$3:$AJ$1001,$AJ96,$D$3:$D$1001,"&lt;"&amp;$D96))</f>
        <v/>
      </c>
      <c r="AI96" s="351" t="str">
        <f aca="false">IF(TRIM($B96&amp;$C96)="","",SUMIFS($V$3:$V$1001,$AJ$3:$AJ$1001,$AJ96))</f>
        <v/>
      </c>
      <c r="AJ96" s="355" t="str">
        <f aca="false">IF(TRIM($B96&amp;$C96)="","",TRIM($B96)&amp;"｜"&amp;TRIM($C96))</f>
        <v/>
      </c>
      <c r="AK96" s="351" t="str">
        <f aca="false">IF(TRIM($B96&amp;$C96)="","",MIN(N($N96),N($P96)))</f>
        <v/>
      </c>
      <c r="AL96" s="356" t="str">
        <f aca="false">IF(ISNUMBER($D96),YEAR($D96),"")</f>
        <v/>
      </c>
      <c r="AM96" s="356" t="str">
        <f aca="false">IF(OR(TRIM($B96&amp;$C96)="",NOT(ISNUMBER($D96)),NOT(ISNUMBER($E96))),"",IF($E96&lt;$D96,"",IF(IF($AD96="半年付",2,IF($AD96="季度付",4,IF($AD96="月付",12,IF($AD96="半月付",24,1))))=1,1,MAX(1,ROUND(($E96-$D96+1)/365*IF($AD96="半年付",2,IF($AD96="季度付",4,IF($AD96="月付",12,IF($AD96="半月付",24,1)))),0)))))</f>
        <v/>
      </c>
      <c r="AN96" s="356" t="str">
        <f aca="true">IF($AM96="","",MIN($AM96,MAX(0,INT((TODAY()-付款宽限天数-$D96)/(($E96-$D96+1)/$AM96))+1)))</f>
        <v/>
      </c>
    </row>
    <row r="97" customFormat="false" ht="18" hidden="false" customHeight="false" outlineLevel="0" collapsed="false">
      <c r="F97" s="342" t="str">
        <f aca="true">IF(TRIM($B97&amp;$C97)="","",IF(OR(ISNUMBER(SEARCH("未",$A97)),ISNUMBER(SEARCH("送出",$A97)),AND(TRIM($A97)="",NOT(ISNUMBER($D97)),N($G97)=0)),"【合同未回】","")&amp;IF(NOT(ISNUMBER($E97)),IF(OR(ISNUMBER(SEARCH("未",$A97)),ISNUMBER(SEARCH("送出",$A97)),AND(TRIM($A97)="",NOT(ISNUMBER($D97)),N($G97)=0)),"","【未填合同期】"),IF($E97&lt;TODAY(),"【已到期】",IF($E97-TODAY()&lt;=提醒天数,"【即将到期，剩余"&amp;($E97-TODAY())&amp;"天】","【正常】")))&amp;IF(OR($AC97="安装免保",$AC97="技术免保",$AC97="质保期内"),"【"&amp;$AC97&amp;"】",""))</f>
        <v/>
      </c>
      <c r="J97" s="349" t="str">
        <f aca="false">IF(OR(N($G97)=0,N($H97)=0),"",ROUND(N($G97)*N($H97)*IF(N($I97)=0,1,N($I97)),2))</f>
        <v/>
      </c>
      <c r="L97" s="349" t="str">
        <f aca="false">IF(TRIM($B97&amp;$C97)="","",IF(AND(N($J97)=0,N($K97)=0),"",ROUND(N($J97)+N($K97),2)))</f>
        <v/>
      </c>
      <c r="R97" s="349"/>
      <c r="S97" s="351" t="str">
        <f aca="false">IF(TRIM($B97&amp;$C97)="","",IF(N($N97)=0,"",MAX(0,MIN(N($N97)-N($P97),N($V97)))))</f>
        <v/>
      </c>
      <c r="T97" s="351" t="str">
        <f aca="false">IF(TRIM($B97&amp;$C97)="","",IF(N($P97)&lt;=N($N97),"",N($P97)-N($N97)))</f>
        <v/>
      </c>
      <c r="U97" s="351" t="str">
        <f aca="false">IF(OR(TRIM($B97&amp;$C97)="",$V97=""),"",MAX(0,N($V97))-N($S97))</f>
        <v/>
      </c>
      <c r="V97" s="351" t="str">
        <f aca="false">IF(TRIM($B97&amp;$C97)="","",IF(AND(N($L97)=0,N($P97)+N($Q97)+N($R97)=0),"",ROUND(N($L97)-N($P97)-N($Q97)-N($R97),2)))</f>
        <v/>
      </c>
      <c r="W97" s="194" t="str">
        <f aca="false">IF(TRIM($B97&amp;$C97)="","",IF(N($L97)=0,IF((N($P97)+N($Q97)+N($R97))=0,"—未填单价","未填单价，已收 "&amp;TEXT((N($P97)+N($Q97)+N($R97)),"#,##0.00")),IF(N($V97)&gt;0.005,"欠 "&amp;TEXT(N($V97),"#,##0.00")&amp;IF(N($S97)&gt;0,"（开票未到账 "&amp;TEXT(N($S97),"#,##0.00")&amp;"）","")&amp;IF(N($U97)&gt;0,"（未开票 "&amp;TEXT(N($U97),"#,##0.00")&amp;"）",""),IF(N($V97)&lt;-0.005,"多收 "&amp;TEXT(-N($V97),"#,##0.00"),"✔ 已结清")))&amp;IF(N($T97)&gt;0,"｜到账未开票 "&amp;TEXT(N($T97),"#,##0.00")&amp;"，待补票","")&amp;IF(N($Q97)&gt;0,"｜收现 "&amp;TEXT(N($Q97),"#,##0.00"),"")&amp;IF(N($R97)&gt;0,"｜收款不开票 "&amp;TEXT(N($R97),"#,##0.00"),""))</f>
        <v/>
      </c>
      <c r="X97" s="352"/>
      <c r="AB97" s="349" t="str">
        <f aca="false">IF(OR(N($N97)=0,N($AA97)=0),"",ROUND(N($N97)/(1+N($AA97))*N($AA97),2))</f>
        <v/>
      </c>
      <c r="AC97" s="352"/>
      <c r="AD97" s="352"/>
      <c r="AE97" s="355" t="str">
        <f aca="false">IF($AM97="","",IF($AM97=1,IF($AN97&gt;=1,"一次性·已到收款期","一次性·未到期"),$AD97&amp;" 第"&amp;$AN97&amp;"/"&amp;$AM97&amp;"期"))</f>
        <v/>
      </c>
      <c r="AF97" s="351" t="str">
        <f aca="false">IF(OR($AM97="",N($L97)=0),"",ROUND(N($J97)*$AN97/$AM97,2)+N($K97))</f>
        <v/>
      </c>
      <c r="AG97" s="351" t="str">
        <f aca="false">IF($AF97="","",MAX(0,ROUND($AF97-(N($P97)+N($Q97)+N($R97)),2)))</f>
        <v/>
      </c>
      <c r="AH97" s="351" t="str">
        <f aca="false">IF(OR(TRIM($B97&amp;$C97)="",NOT(ISNUMBER($D97))),"",SUMIFS($V$3:$V$1001,$AJ$3:$AJ$1001,$AJ97,$D$3:$D$1001,"&lt;"&amp;$D97))</f>
        <v/>
      </c>
      <c r="AI97" s="351" t="str">
        <f aca="false">IF(TRIM($B97&amp;$C97)="","",SUMIFS($V$3:$V$1001,$AJ$3:$AJ$1001,$AJ97))</f>
        <v/>
      </c>
      <c r="AJ97" s="355" t="str">
        <f aca="false">IF(TRIM($B97&amp;$C97)="","",TRIM($B97)&amp;"｜"&amp;TRIM($C97))</f>
        <v/>
      </c>
      <c r="AK97" s="351" t="str">
        <f aca="false">IF(TRIM($B97&amp;$C97)="","",MIN(N($N97),N($P97)))</f>
        <v/>
      </c>
      <c r="AL97" s="356" t="str">
        <f aca="false">IF(ISNUMBER($D97),YEAR($D97),"")</f>
        <v/>
      </c>
      <c r="AM97" s="356" t="str">
        <f aca="false">IF(OR(TRIM($B97&amp;$C97)="",NOT(ISNUMBER($D97)),NOT(ISNUMBER($E97))),"",IF($E97&lt;$D97,"",IF(IF($AD97="半年付",2,IF($AD97="季度付",4,IF($AD97="月付",12,IF($AD97="半月付",24,1))))=1,1,MAX(1,ROUND(($E97-$D97+1)/365*IF($AD97="半年付",2,IF($AD97="季度付",4,IF($AD97="月付",12,IF($AD97="半月付",24,1)))),0)))))</f>
        <v/>
      </c>
      <c r="AN97" s="356" t="str">
        <f aca="true">IF($AM97="","",MIN($AM97,MAX(0,INT((TODAY()-付款宽限天数-$D97)/(($E97-$D97+1)/$AM97))+1)))</f>
        <v/>
      </c>
    </row>
    <row r="98" customFormat="false" ht="18" hidden="false" customHeight="false" outlineLevel="0" collapsed="false">
      <c r="F98" s="342" t="str">
        <f aca="true">IF(TRIM($B98&amp;$C98)="","",IF(OR(ISNUMBER(SEARCH("未",$A98)),ISNUMBER(SEARCH("送出",$A98)),AND(TRIM($A98)="",NOT(ISNUMBER($D98)),N($G98)=0)),"【合同未回】","")&amp;IF(NOT(ISNUMBER($E98)),IF(OR(ISNUMBER(SEARCH("未",$A98)),ISNUMBER(SEARCH("送出",$A98)),AND(TRIM($A98)="",NOT(ISNUMBER($D98)),N($G98)=0)),"","【未填合同期】"),IF($E98&lt;TODAY(),"【已到期】",IF($E98-TODAY()&lt;=提醒天数,"【即将到期，剩余"&amp;($E98-TODAY())&amp;"天】","【正常】")))&amp;IF(OR($AC98="安装免保",$AC98="技术免保",$AC98="质保期内"),"【"&amp;$AC98&amp;"】",""))</f>
        <v/>
      </c>
      <c r="J98" s="349" t="str">
        <f aca="false">IF(OR(N($G98)=0,N($H98)=0),"",ROUND(N($G98)*N($H98)*IF(N($I98)=0,1,N($I98)),2))</f>
        <v/>
      </c>
      <c r="L98" s="349" t="str">
        <f aca="false">IF(TRIM($B98&amp;$C98)="","",IF(AND(N($J98)=0,N($K98)=0),"",ROUND(N($J98)+N($K98),2)))</f>
        <v/>
      </c>
      <c r="R98" s="349"/>
      <c r="S98" s="351" t="str">
        <f aca="false">IF(TRIM($B98&amp;$C98)="","",IF(N($N98)=0,"",MAX(0,MIN(N($N98)-N($P98),N($V98)))))</f>
        <v/>
      </c>
      <c r="T98" s="351" t="str">
        <f aca="false">IF(TRIM($B98&amp;$C98)="","",IF(N($P98)&lt;=N($N98),"",N($P98)-N($N98)))</f>
        <v/>
      </c>
      <c r="U98" s="351" t="str">
        <f aca="false">IF(OR(TRIM($B98&amp;$C98)="",$V98=""),"",MAX(0,N($V98))-N($S98))</f>
        <v/>
      </c>
      <c r="V98" s="351" t="str">
        <f aca="false">IF(TRIM($B98&amp;$C98)="","",IF(AND(N($L98)=0,N($P98)+N($Q98)+N($R98)=0),"",ROUND(N($L98)-N($P98)-N($Q98)-N($R98),2)))</f>
        <v/>
      </c>
      <c r="W98" s="194" t="str">
        <f aca="false">IF(TRIM($B98&amp;$C98)="","",IF(N($L98)=0,IF((N($P98)+N($Q98)+N($R98))=0,"—未填单价","未填单价，已收 "&amp;TEXT((N($P98)+N($Q98)+N($R98)),"#,##0.00")),IF(N($V98)&gt;0.005,"欠 "&amp;TEXT(N($V98),"#,##0.00")&amp;IF(N($S98)&gt;0,"（开票未到账 "&amp;TEXT(N($S98),"#,##0.00")&amp;"）","")&amp;IF(N($U98)&gt;0,"（未开票 "&amp;TEXT(N($U98),"#,##0.00")&amp;"）",""),IF(N($V98)&lt;-0.005,"多收 "&amp;TEXT(-N($V98),"#,##0.00"),"✔ 已结清")))&amp;IF(N($T98)&gt;0,"｜到账未开票 "&amp;TEXT(N($T98),"#,##0.00")&amp;"，待补票","")&amp;IF(N($Q98)&gt;0,"｜收现 "&amp;TEXT(N($Q98),"#,##0.00"),"")&amp;IF(N($R98)&gt;0,"｜收款不开票 "&amp;TEXT(N($R98),"#,##0.00"),""))</f>
        <v/>
      </c>
      <c r="X98" s="352"/>
      <c r="AB98" s="349" t="str">
        <f aca="false">IF(OR(N($N98)=0,N($AA98)=0),"",ROUND(N($N98)/(1+N($AA98))*N($AA98),2))</f>
        <v/>
      </c>
      <c r="AC98" s="352"/>
      <c r="AD98" s="352"/>
      <c r="AE98" s="355" t="str">
        <f aca="false">IF($AM98="","",IF($AM98=1,IF($AN98&gt;=1,"一次性·已到收款期","一次性·未到期"),$AD98&amp;" 第"&amp;$AN98&amp;"/"&amp;$AM98&amp;"期"))</f>
        <v/>
      </c>
      <c r="AF98" s="351" t="str">
        <f aca="false">IF(OR($AM98="",N($L98)=0),"",ROUND(N($J98)*$AN98/$AM98,2)+N($K98))</f>
        <v/>
      </c>
      <c r="AG98" s="351" t="str">
        <f aca="false">IF($AF98="","",MAX(0,ROUND($AF98-(N($P98)+N($Q98)+N($R98)),2)))</f>
        <v/>
      </c>
      <c r="AH98" s="351" t="str">
        <f aca="false">IF(OR(TRIM($B98&amp;$C98)="",NOT(ISNUMBER($D98))),"",SUMIFS($V$3:$V$1001,$AJ$3:$AJ$1001,$AJ98,$D$3:$D$1001,"&lt;"&amp;$D98))</f>
        <v/>
      </c>
      <c r="AI98" s="351" t="str">
        <f aca="false">IF(TRIM($B98&amp;$C98)="","",SUMIFS($V$3:$V$1001,$AJ$3:$AJ$1001,$AJ98))</f>
        <v/>
      </c>
      <c r="AJ98" s="355" t="str">
        <f aca="false">IF(TRIM($B98&amp;$C98)="","",TRIM($B98)&amp;"｜"&amp;TRIM($C98))</f>
        <v/>
      </c>
      <c r="AK98" s="351" t="str">
        <f aca="false">IF(TRIM($B98&amp;$C98)="","",MIN(N($N98),N($P98)))</f>
        <v/>
      </c>
      <c r="AL98" s="356" t="str">
        <f aca="false">IF(ISNUMBER($D98),YEAR($D98),"")</f>
        <v/>
      </c>
      <c r="AM98" s="356" t="str">
        <f aca="false">IF(OR(TRIM($B98&amp;$C98)="",NOT(ISNUMBER($D98)),NOT(ISNUMBER($E98))),"",IF($E98&lt;$D98,"",IF(IF($AD98="半年付",2,IF($AD98="季度付",4,IF($AD98="月付",12,IF($AD98="半月付",24,1))))=1,1,MAX(1,ROUND(($E98-$D98+1)/365*IF($AD98="半年付",2,IF($AD98="季度付",4,IF($AD98="月付",12,IF($AD98="半月付",24,1)))),0)))))</f>
        <v/>
      </c>
      <c r="AN98" s="356" t="str">
        <f aca="true">IF($AM98="","",MIN($AM98,MAX(0,INT((TODAY()-付款宽限天数-$D98)/(($E98-$D98+1)/$AM98))+1)))</f>
        <v/>
      </c>
    </row>
    <row r="99" customFormat="false" ht="18" hidden="false" customHeight="false" outlineLevel="0" collapsed="false">
      <c r="F99" s="342" t="str">
        <f aca="true">IF(TRIM($B99&amp;$C99)="","",IF(OR(ISNUMBER(SEARCH("未",$A99)),ISNUMBER(SEARCH("送出",$A99)),AND(TRIM($A99)="",NOT(ISNUMBER($D99)),N($G99)=0)),"【合同未回】","")&amp;IF(NOT(ISNUMBER($E99)),IF(OR(ISNUMBER(SEARCH("未",$A99)),ISNUMBER(SEARCH("送出",$A99)),AND(TRIM($A99)="",NOT(ISNUMBER($D99)),N($G99)=0)),"","【未填合同期】"),IF($E99&lt;TODAY(),"【已到期】",IF($E99-TODAY()&lt;=提醒天数,"【即将到期，剩余"&amp;($E99-TODAY())&amp;"天】","【正常】")))&amp;IF(OR($AC99="安装免保",$AC99="技术免保",$AC99="质保期内"),"【"&amp;$AC99&amp;"】",""))</f>
        <v/>
      </c>
      <c r="J99" s="349" t="str">
        <f aca="false">IF(OR(N($G99)=0,N($H99)=0),"",ROUND(N($G99)*N($H99)*IF(N($I99)=0,1,N($I99)),2))</f>
        <v/>
      </c>
      <c r="L99" s="349" t="str">
        <f aca="false">IF(TRIM($B99&amp;$C99)="","",IF(AND(N($J99)=0,N($K99)=0),"",ROUND(N($J99)+N($K99),2)))</f>
        <v/>
      </c>
      <c r="R99" s="349"/>
      <c r="S99" s="351" t="str">
        <f aca="false">IF(TRIM($B99&amp;$C99)="","",IF(N($N99)=0,"",MAX(0,MIN(N($N99)-N($P99),N($V99)))))</f>
        <v/>
      </c>
      <c r="T99" s="351" t="str">
        <f aca="false">IF(TRIM($B99&amp;$C99)="","",IF(N($P99)&lt;=N($N99),"",N($P99)-N($N99)))</f>
        <v/>
      </c>
      <c r="U99" s="351" t="str">
        <f aca="false">IF(OR(TRIM($B99&amp;$C99)="",$V99=""),"",MAX(0,N($V99))-N($S99))</f>
        <v/>
      </c>
      <c r="V99" s="351" t="str">
        <f aca="false">IF(TRIM($B99&amp;$C99)="","",IF(AND(N($L99)=0,N($P99)+N($Q99)+N($R99)=0),"",ROUND(N($L99)-N($P99)-N($Q99)-N($R99),2)))</f>
        <v/>
      </c>
      <c r="W99" s="194" t="str">
        <f aca="false">IF(TRIM($B99&amp;$C99)="","",IF(N($L99)=0,IF((N($P99)+N($Q99)+N($R99))=0,"—未填单价","未填单价，已收 "&amp;TEXT((N($P99)+N($Q99)+N($R99)),"#,##0.00")),IF(N($V99)&gt;0.005,"欠 "&amp;TEXT(N($V99),"#,##0.00")&amp;IF(N($S99)&gt;0,"（开票未到账 "&amp;TEXT(N($S99),"#,##0.00")&amp;"）","")&amp;IF(N($U99)&gt;0,"（未开票 "&amp;TEXT(N($U99),"#,##0.00")&amp;"）",""),IF(N($V99)&lt;-0.005,"多收 "&amp;TEXT(-N($V99),"#,##0.00"),"✔ 已结清")))&amp;IF(N($T99)&gt;0,"｜到账未开票 "&amp;TEXT(N($T99),"#,##0.00")&amp;"，待补票","")&amp;IF(N($Q99)&gt;0,"｜收现 "&amp;TEXT(N($Q99),"#,##0.00"),"")&amp;IF(N($R99)&gt;0,"｜收款不开票 "&amp;TEXT(N($R99),"#,##0.00"),""))</f>
        <v/>
      </c>
      <c r="X99" s="352"/>
      <c r="AB99" s="349" t="str">
        <f aca="false">IF(OR(N($N99)=0,N($AA99)=0),"",ROUND(N($N99)/(1+N($AA99))*N($AA99),2))</f>
        <v/>
      </c>
      <c r="AC99" s="352"/>
      <c r="AD99" s="352"/>
      <c r="AE99" s="355" t="str">
        <f aca="false">IF($AM99="","",IF($AM99=1,IF($AN99&gt;=1,"一次性·已到收款期","一次性·未到期"),$AD99&amp;" 第"&amp;$AN99&amp;"/"&amp;$AM99&amp;"期"))</f>
        <v/>
      </c>
      <c r="AF99" s="351" t="str">
        <f aca="false">IF(OR($AM99="",N($L99)=0),"",ROUND(N($J99)*$AN99/$AM99,2)+N($K99))</f>
        <v/>
      </c>
      <c r="AG99" s="351" t="str">
        <f aca="false">IF($AF99="","",MAX(0,ROUND($AF99-(N($P99)+N($Q99)+N($R99)),2)))</f>
        <v/>
      </c>
      <c r="AH99" s="351" t="str">
        <f aca="false">IF(OR(TRIM($B99&amp;$C99)="",NOT(ISNUMBER($D99))),"",SUMIFS($V$3:$V$1001,$AJ$3:$AJ$1001,$AJ99,$D$3:$D$1001,"&lt;"&amp;$D99))</f>
        <v/>
      </c>
      <c r="AI99" s="351" t="str">
        <f aca="false">IF(TRIM($B99&amp;$C99)="","",SUMIFS($V$3:$V$1001,$AJ$3:$AJ$1001,$AJ99))</f>
        <v/>
      </c>
      <c r="AJ99" s="355" t="str">
        <f aca="false">IF(TRIM($B99&amp;$C99)="","",TRIM($B99)&amp;"｜"&amp;TRIM($C99))</f>
        <v/>
      </c>
      <c r="AK99" s="351" t="str">
        <f aca="false">IF(TRIM($B99&amp;$C99)="","",MIN(N($N99),N($P99)))</f>
        <v/>
      </c>
      <c r="AL99" s="356" t="str">
        <f aca="false">IF(ISNUMBER($D99),YEAR($D99),"")</f>
        <v/>
      </c>
      <c r="AM99" s="356" t="str">
        <f aca="false">IF(OR(TRIM($B99&amp;$C99)="",NOT(ISNUMBER($D99)),NOT(ISNUMBER($E99))),"",IF($E99&lt;$D99,"",IF(IF($AD99="半年付",2,IF($AD99="季度付",4,IF($AD99="月付",12,IF($AD99="半月付",24,1))))=1,1,MAX(1,ROUND(($E99-$D99+1)/365*IF($AD99="半年付",2,IF($AD99="季度付",4,IF($AD99="月付",12,IF($AD99="半月付",24,1)))),0)))))</f>
        <v/>
      </c>
      <c r="AN99" s="356" t="str">
        <f aca="true">IF($AM99="","",MIN($AM99,MAX(0,INT((TODAY()-付款宽限天数-$D99)/(($E99-$D99+1)/$AM99))+1)))</f>
        <v/>
      </c>
    </row>
    <row r="100" customFormat="false" ht="18" hidden="false" customHeight="false" outlineLevel="0" collapsed="false">
      <c r="F100" s="342" t="str">
        <f aca="true">IF(TRIM($B100&amp;$C100)="","",IF(OR(ISNUMBER(SEARCH("未",$A100)),ISNUMBER(SEARCH("送出",$A100)),AND(TRIM($A100)="",NOT(ISNUMBER($D100)),N($G100)=0)),"【合同未回】","")&amp;IF(NOT(ISNUMBER($E100)),IF(OR(ISNUMBER(SEARCH("未",$A100)),ISNUMBER(SEARCH("送出",$A100)),AND(TRIM($A100)="",NOT(ISNUMBER($D100)),N($G100)=0)),"","【未填合同期】"),IF($E100&lt;TODAY(),"【已到期】",IF($E100-TODAY()&lt;=提醒天数,"【即将到期，剩余"&amp;($E100-TODAY())&amp;"天】","【正常】")))&amp;IF(OR($AC100="安装免保",$AC100="技术免保",$AC100="质保期内"),"【"&amp;$AC100&amp;"】",""))</f>
        <v/>
      </c>
      <c r="J100" s="349" t="str">
        <f aca="false">IF(OR(N($G100)=0,N($H100)=0),"",ROUND(N($G100)*N($H100)*IF(N($I100)=0,1,N($I100)),2))</f>
        <v/>
      </c>
      <c r="L100" s="349" t="str">
        <f aca="false">IF(TRIM($B100&amp;$C100)="","",IF(AND(N($J100)=0,N($K100)=0),"",ROUND(N($J100)+N($K100),2)))</f>
        <v/>
      </c>
      <c r="R100" s="349"/>
      <c r="S100" s="351" t="str">
        <f aca="false">IF(TRIM($B100&amp;$C100)="","",IF(N($N100)=0,"",MAX(0,MIN(N($N100)-N($P100),N($V100)))))</f>
        <v/>
      </c>
      <c r="T100" s="351" t="str">
        <f aca="false">IF(TRIM($B100&amp;$C100)="","",IF(N($P100)&lt;=N($N100),"",N($P100)-N($N100)))</f>
        <v/>
      </c>
      <c r="U100" s="351" t="str">
        <f aca="false">IF(OR(TRIM($B100&amp;$C100)="",$V100=""),"",MAX(0,N($V100))-N($S100))</f>
        <v/>
      </c>
      <c r="V100" s="351" t="str">
        <f aca="false">IF(TRIM($B100&amp;$C100)="","",IF(AND(N($L100)=0,N($P100)+N($Q100)+N($R100)=0),"",ROUND(N($L100)-N($P100)-N($Q100)-N($R100),2)))</f>
        <v/>
      </c>
      <c r="W100" s="194" t="str">
        <f aca="false">IF(TRIM($B100&amp;$C100)="","",IF(N($L100)=0,IF((N($P100)+N($Q100)+N($R100))=0,"—未填单价","未填单价，已收 "&amp;TEXT((N($P100)+N($Q100)+N($R100)),"#,##0.00")),IF(N($V100)&gt;0.005,"欠 "&amp;TEXT(N($V100),"#,##0.00")&amp;IF(N($S100)&gt;0,"（开票未到账 "&amp;TEXT(N($S100),"#,##0.00")&amp;"）","")&amp;IF(N($U100)&gt;0,"（未开票 "&amp;TEXT(N($U100),"#,##0.00")&amp;"）",""),IF(N($V100)&lt;-0.005,"多收 "&amp;TEXT(-N($V100),"#,##0.00"),"✔ 已结清")))&amp;IF(N($T100)&gt;0,"｜到账未开票 "&amp;TEXT(N($T100),"#,##0.00")&amp;"，待补票","")&amp;IF(N($Q100)&gt;0,"｜收现 "&amp;TEXT(N($Q100),"#,##0.00"),"")&amp;IF(N($R100)&gt;0,"｜收款不开票 "&amp;TEXT(N($R100),"#,##0.00"),""))</f>
        <v/>
      </c>
      <c r="X100" s="352"/>
      <c r="AB100" s="349" t="str">
        <f aca="false">IF(OR(N($N100)=0,N($AA100)=0),"",ROUND(N($N100)/(1+N($AA100))*N($AA100),2))</f>
        <v/>
      </c>
      <c r="AC100" s="352"/>
      <c r="AD100" s="352"/>
      <c r="AE100" s="355" t="str">
        <f aca="false">IF($AM100="","",IF($AM100=1,IF($AN100&gt;=1,"一次性·已到收款期","一次性·未到期"),$AD100&amp;" 第"&amp;$AN100&amp;"/"&amp;$AM100&amp;"期"))</f>
        <v/>
      </c>
      <c r="AF100" s="351" t="str">
        <f aca="false">IF(OR($AM100="",N($L100)=0),"",ROUND(N($J100)*$AN100/$AM100,2)+N($K100))</f>
        <v/>
      </c>
      <c r="AG100" s="351" t="str">
        <f aca="false">IF($AF100="","",MAX(0,ROUND($AF100-(N($P100)+N($Q100)+N($R100)),2)))</f>
        <v/>
      </c>
      <c r="AH100" s="351" t="str">
        <f aca="false">IF(OR(TRIM($B100&amp;$C100)="",NOT(ISNUMBER($D100))),"",SUMIFS($V$3:$V$1001,$AJ$3:$AJ$1001,$AJ100,$D$3:$D$1001,"&lt;"&amp;$D100))</f>
        <v/>
      </c>
      <c r="AI100" s="351" t="str">
        <f aca="false">IF(TRIM($B100&amp;$C100)="","",SUMIFS($V$3:$V$1001,$AJ$3:$AJ$1001,$AJ100))</f>
        <v/>
      </c>
      <c r="AJ100" s="355" t="str">
        <f aca="false">IF(TRIM($B100&amp;$C100)="","",TRIM($B100)&amp;"｜"&amp;TRIM($C100))</f>
        <v/>
      </c>
      <c r="AK100" s="351" t="str">
        <f aca="false">IF(TRIM($B100&amp;$C100)="","",MIN(N($N100),N($P100)))</f>
        <v/>
      </c>
      <c r="AL100" s="356" t="str">
        <f aca="false">IF(ISNUMBER($D100),YEAR($D100),"")</f>
        <v/>
      </c>
      <c r="AM100" s="356" t="str">
        <f aca="false">IF(OR(TRIM($B100&amp;$C100)="",NOT(ISNUMBER($D100)),NOT(ISNUMBER($E100))),"",IF($E100&lt;$D100,"",IF(IF($AD100="半年付",2,IF($AD100="季度付",4,IF($AD100="月付",12,IF($AD100="半月付",24,1))))=1,1,MAX(1,ROUND(($E100-$D100+1)/365*IF($AD100="半年付",2,IF($AD100="季度付",4,IF($AD100="月付",12,IF($AD100="半月付",24,1)))),0)))))</f>
        <v/>
      </c>
      <c r="AN100" s="356" t="str">
        <f aca="true">IF($AM100="","",MIN($AM100,MAX(0,INT((TODAY()-付款宽限天数-$D100)/(($E100-$D100+1)/$AM100))+1)))</f>
        <v/>
      </c>
    </row>
    <row r="101" customFormat="false" ht="18" hidden="false" customHeight="false" outlineLevel="0" collapsed="false">
      <c r="F101" s="342" t="str">
        <f aca="true">IF(TRIM($B101&amp;$C101)="","",IF(OR(ISNUMBER(SEARCH("未",$A101)),ISNUMBER(SEARCH("送出",$A101)),AND(TRIM($A101)="",NOT(ISNUMBER($D101)),N($G101)=0)),"【合同未回】","")&amp;IF(NOT(ISNUMBER($E101)),IF(OR(ISNUMBER(SEARCH("未",$A101)),ISNUMBER(SEARCH("送出",$A101)),AND(TRIM($A101)="",NOT(ISNUMBER($D101)),N($G101)=0)),"","【未填合同期】"),IF($E101&lt;TODAY(),"【已到期】",IF($E101-TODAY()&lt;=提醒天数,"【即将到期，剩余"&amp;($E101-TODAY())&amp;"天】","【正常】")))&amp;IF(OR($AC101="安装免保",$AC101="技术免保",$AC101="质保期内"),"【"&amp;$AC101&amp;"】",""))</f>
        <v/>
      </c>
      <c r="J101" s="349" t="str">
        <f aca="false">IF(OR(N($G101)=0,N($H101)=0),"",ROUND(N($G101)*N($H101)*IF(N($I101)=0,1,N($I101)),2))</f>
        <v/>
      </c>
      <c r="L101" s="349" t="str">
        <f aca="false">IF(TRIM($B101&amp;$C101)="","",IF(AND(N($J101)=0,N($K101)=0),"",ROUND(N($J101)+N($K101),2)))</f>
        <v/>
      </c>
      <c r="R101" s="349"/>
      <c r="S101" s="351" t="str">
        <f aca="false">IF(TRIM($B101&amp;$C101)="","",IF(N($N101)=0,"",MAX(0,MIN(N($N101)-N($P101),N($V101)))))</f>
        <v/>
      </c>
      <c r="T101" s="351" t="str">
        <f aca="false">IF(TRIM($B101&amp;$C101)="","",IF(N($P101)&lt;=N($N101),"",N($P101)-N($N101)))</f>
        <v/>
      </c>
      <c r="U101" s="351" t="str">
        <f aca="false">IF(OR(TRIM($B101&amp;$C101)="",$V101=""),"",MAX(0,N($V101))-N($S101))</f>
        <v/>
      </c>
      <c r="V101" s="351" t="str">
        <f aca="false">IF(TRIM($B101&amp;$C101)="","",IF(AND(N($L101)=0,N($P101)+N($Q101)+N($R101)=0),"",ROUND(N($L101)-N($P101)-N($Q101)-N($R101),2)))</f>
        <v/>
      </c>
      <c r="W101" s="194" t="str">
        <f aca="false">IF(TRIM($B101&amp;$C101)="","",IF(N($L101)=0,IF((N($P101)+N($Q101)+N($R101))=0,"—未填单价","未填单价，已收 "&amp;TEXT((N($P101)+N($Q101)+N($R101)),"#,##0.00")),IF(N($V101)&gt;0.005,"欠 "&amp;TEXT(N($V101),"#,##0.00")&amp;IF(N($S101)&gt;0,"（开票未到账 "&amp;TEXT(N($S101),"#,##0.00")&amp;"）","")&amp;IF(N($U101)&gt;0,"（未开票 "&amp;TEXT(N($U101),"#,##0.00")&amp;"）",""),IF(N($V101)&lt;-0.005,"多收 "&amp;TEXT(-N($V101),"#,##0.00"),"✔ 已结清")))&amp;IF(N($T101)&gt;0,"｜到账未开票 "&amp;TEXT(N($T101),"#,##0.00")&amp;"，待补票","")&amp;IF(N($Q101)&gt;0,"｜收现 "&amp;TEXT(N($Q101),"#,##0.00"),"")&amp;IF(N($R101)&gt;0,"｜收款不开票 "&amp;TEXT(N($R101),"#,##0.00"),""))</f>
        <v/>
      </c>
      <c r="X101" s="352"/>
      <c r="AB101" s="349" t="str">
        <f aca="false">IF(OR(N($N101)=0,N($AA101)=0),"",ROUND(N($N101)/(1+N($AA101))*N($AA101),2))</f>
        <v/>
      </c>
      <c r="AC101" s="352"/>
      <c r="AD101" s="352"/>
      <c r="AE101" s="355" t="str">
        <f aca="false">IF($AM101="","",IF($AM101=1,IF($AN101&gt;=1,"一次性·已到收款期","一次性·未到期"),$AD101&amp;" 第"&amp;$AN101&amp;"/"&amp;$AM101&amp;"期"))</f>
        <v/>
      </c>
      <c r="AF101" s="351" t="str">
        <f aca="false">IF(OR($AM101="",N($L101)=0),"",ROUND(N($J101)*$AN101/$AM101,2)+N($K101))</f>
        <v/>
      </c>
      <c r="AG101" s="351" t="str">
        <f aca="false">IF($AF101="","",MAX(0,ROUND($AF101-(N($P101)+N($Q101)+N($R101)),2)))</f>
        <v/>
      </c>
      <c r="AH101" s="351" t="str">
        <f aca="false">IF(OR(TRIM($B101&amp;$C101)="",NOT(ISNUMBER($D101))),"",SUMIFS($V$3:$V$1001,$AJ$3:$AJ$1001,$AJ101,$D$3:$D$1001,"&lt;"&amp;$D101))</f>
        <v/>
      </c>
      <c r="AI101" s="351" t="str">
        <f aca="false">IF(TRIM($B101&amp;$C101)="","",SUMIFS($V$3:$V$1001,$AJ$3:$AJ$1001,$AJ101))</f>
        <v/>
      </c>
      <c r="AJ101" s="355" t="str">
        <f aca="false">IF(TRIM($B101&amp;$C101)="","",TRIM($B101)&amp;"｜"&amp;TRIM($C101))</f>
        <v/>
      </c>
      <c r="AK101" s="351" t="str">
        <f aca="false">IF(TRIM($B101&amp;$C101)="","",MIN(N($N101),N($P101)))</f>
        <v/>
      </c>
      <c r="AL101" s="356" t="str">
        <f aca="false">IF(ISNUMBER($D101),YEAR($D101),"")</f>
        <v/>
      </c>
      <c r="AM101" s="356" t="str">
        <f aca="false">IF(OR(TRIM($B101&amp;$C101)="",NOT(ISNUMBER($D101)),NOT(ISNUMBER($E101))),"",IF($E101&lt;$D101,"",IF(IF($AD101="半年付",2,IF($AD101="季度付",4,IF($AD101="月付",12,IF($AD101="半月付",24,1))))=1,1,MAX(1,ROUND(($E101-$D101+1)/365*IF($AD101="半年付",2,IF($AD101="季度付",4,IF($AD101="月付",12,IF($AD101="半月付",24,1)))),0)))))</f>
        <v/>
      </c>
      <c r="AN101" s="356" t="str">
        <f aca="true">IF($AM101="","",MIN($AM101,MAX(0,INT((TODAY()-付款宽限天数-$D101)/(($E101-$D101+1)/$AM101))+1)))</f>
        <v/>
      </c>
    </row>
    <row r="102" customFormat="false" ht="18" hidden="false" customHeight="false" outlineLevel="0" collapsed="false">
      <c r="F102" s="342" t="str">
        <f aca="true">IF(TRIM($B102&amp;$C102)="","",IF(OR(ISNUMBER(SEARCH("未",$A102)),ISNUMBER(SEARCH("送出",$A102)),AND(TRIM($A102)="",NOT(ISNUMBER($D102)),N($G102)=0)),"【合同未回】","")&amp;IF(NOT(ISNUMBER($E102)),IF(OR(ISNUMBER(SEARCH("未",$A102)),ISNUMBER(SEARCH("送出",$A102)),AND(TRIM($A102)="",NOT(ISNUMBER($D102)),N($G102)=0)),"","【未填合同期】"),IF($E102&lt;TODAY(),"【已到期】",IF($E102-TODAY()&lt;=提醒天数,"【即将到期，剩余"&amp;($E102-TODAY())&amp;"天】","【正常】")))&amp;IF(OR($AC102="安装免保",$AC102="技术免保",$AC102="质保期内"),"【"&amp;$AC102&amp;"】",""))</f>
        <v/>
      </c>
      <c r="J102" s="349" t="str">
        <f aca="false">IF(OR(N($G102)=0,N($H102)=0),"",ROUND(N($G102)*N($H102)*IF(N($I102)=0,1,N($I102)),2))</f>
        <v/>
      </c>
      <c r="L102" s="349" t="str">
        <f aca="false">IF(TRIM($B102&amp;$C102)="","",IF(AND(N($J102)=0,N($K102)=0),"",ROUND(N($J102)+N($K102),2)))</f>
        <v/>
      </c>
      <c r="R102" s="349"/>
      <c r="S102" s="351" t="str">
        <f aca="false">IF(TRIM($B102&amp;$C102)="","",IF(N($N102)=0,"",MAX(0,MIN(N($N102)-N($P102),N($V102)))))</f>
        <v/>
      </c>
      <c r="T102" s="351" t="str">
        <f aca="false">IF(TRIM($B102&amp;$C102)="","",IF(N($P102)&lt;=N($N102),"",N($P102)-N($N102)))</f>
        <v/>
      </c>
      <c r="U102" s="351" t="str">
        <f aca="false">IF(OR(TRIM($B102&amp;$C102)="",$V102=""),"",MAX(0,N($V102))-N($S102))</f>
        <v/>
      </c>
      <c r="V102" s="351" t="str">
        <f aca="false">IF(TRIM($B102&amp;$C102)="","",IF(AND(N($L102)=0,N($P102)+N($Q102)+N($R102)=0),"",ROUND(N($L102)-N($P102)-N($Q102)-N($R102),2)))</f>
        <v/>
      </c>
      <c r="W102" s="194" t="str">
        <f aca="false">IF(TRIM($B102&amp;$C102)="","",IF(N($L102)=0,IF((N($P102)+N($Q102)+N($R102))=0,"—未填单价","未填单价，已收 "&amp;TEXT((N($P102)+N($Q102)+N($R102)),"#,##0.00")),IF(N($V102)&gt;0.005,"欠 "&amp;TEXT(N($V102),"#,##0.00")&amp;IF(N($S102)&gt;0,"（开票未到账 "&amp;TEXT(N($S102),"#,##0.00")&amp;"）","")&amp;IF(N($U102)&gt;0,"（未开票 "&amp;TEXT(N($U102),"#,##0.00")&amp;"）",""),IF(N($V102)&lt;-0.005,"多收 "&amp;TEXT(-N($V102),"#,##0.00"),"✔ 已结清")))&amp;IF(N($T102)&gt;0,"｜到账未开票 "&amp;TEXT(N($T102),"#,##0.00")&amp;"，待补票","")&amp;IF(N($Q102)&gt;0,"｜收现 "&amp;TEXT(N($Q102),"#,##0.00"),"")&amp;IF(N($R102)&gt;0,"｜收款不开票 "&amp;TEXT(N($R102),"#,##0.00"),""))</f>
        <v/>
      </c>
      <c r="X102" s="352"/>
      <c r="AB102" s="349" t="str">
        <f aca="false">IF(OR(N($N102)=0,N($AA102)=0),"",ROUND(N($N102)/(1+N($AA102))*N($AA102),2))</f>
        <v/>
      </c>
      <c r="AC102" s="352"/>
      <c r="AD102" s="352"/>
      <c r="AE102" s="355" t="str">
        <f aca="false">IF($AM102="","",IF($AM102=1,IF($AN102&gt;=1,"一次性·已到收款期","一次性·未到期"),$AD102&amp;" 第"&amp;$AN102&amp;"/"&amp;$AM102&amp;"期"))</f>
        <v/>
      </c>
      <c r="AF102" s="351" t="str">
        <f aca="false">IF(OR($AM102="",N($L102)=0),"",ROUND(N($J102)*$AN102/$AM102,2)+N($K102))</f>
        <v/>
      </c>
      <c r="AG102" s="351" t="str">
        <f aca="false">IF($AF102="","",MAX(0,ROUND($AF102-(N($P102)+N($Q102)+N($R102)),2)))</f>
        <v/>
      </c>
      <c r="AH102" s="351" t="str">
        <f aca="false">IF(OR(TRIM($B102&amp;$C102)="",NOT(ISNUMBER($D102))),"",SUMIFS($V$3:$V$1001,$AJ$3:$AJ$1001,$AJ102,$D$3:$D$1001,"&lt;"&amp;$D102))</f>
        <v/>
      </c>
      <c r="AI102" s="351" t="str">
        <f aca="false">IF(TRIM($B102&amp;$C102)="","",SUMIFS($V$3:$V$1001,$AJ$3:$AJ$1001,$AJ102))</f>
        <v/>
      </c>
      <c r="AJ102" s="355" t="str">
        <f aca="false">IF(TRIM($B102&amp;$C102)="","",TRIM($B102)&amp;"｜"&amp;TRIM($C102))</f>
        <v/>
      </c>
      <c r="AK102" s="351" t="str">
        <f aca="false">IF(TRIM($B102&amp;$C102)="","",MIN(N($N102),N($P102)))</f>
        <v/>
      </c>
      <c r="AL102" s="356" t="str">
        <f aca="false">IF(ISNUMBER($D102),YEAR($D102),"")</f>
        <v/>
      </c>
      <c r="AM102" s="356" t="str">
        <f aca="false">IF(OR(TRIM($B102&amp;$C102)="",NOT(ISNUMBER($D102)),NOT(ISNUMBER($E102))),"",IF($E102&lt;$D102,"",IF(IF($AD102="半年付",2,IF($AD102="季度付",4,IF($AD102="月付",12,IF($AD102="半月付",24,1))))=1,1,MAX(1,ROUND(($E102-$D102+1)/365*IF($AD102="半年付",2,IF($AD102="季度付",4,IF($AD102="月付",12,IF($AD102="半月付",24,1)))),0)))))</f>
        <v/>
      </c>
      <c r="AN102" s="356" t="str">
        <f aca="true">IF($AM102="","",MIN($AM102,MAX(0,INT((TODAY()-付款宽限天数-$D102)/(($E102-$D102+1)/$AM102))+1)))</f>
        <v/>
      </c>
    </row>
    <row r="103" customFormat="false" ht="18" hidden="false" customHeight="false" outlineLevel="0" collapsed="false">
      <c r="F103" s="342" t="str">
        <f aca="true">IF(TRIM($B103&amp;$C103)="","",IF(OR(ISNUMBER(SEARCH("未",$A103)),ISNUMBER(SEARCH("送出",$A103)),AND(TRIM($A103)="",NOT(ISNUMBER($D103)),N($G103)=0)),"【合同未回】","")&amp;IF(NOT(ISNUMBER($E103)),IF(OR(ISNUMBER(SEARCH("未",$A103)),ISNUMBER(SEARCH("送出",$A103)),AND(TRIM($A103)="",NOT(ISNUMBER($D103)),N($G103)=0)),"","【未填合同期】"),IF($E103&lt;TODAY(),"【已到期】",IF($E103-TODAY()&lt;=提醒天数,"【即将到期，剩余"&amp;($E103-TODAY())&amp;"天】","【正常】")))&amp;IF(OR($AC103="安装免保",$AC103="技术免保",$AC103="质保期内"),"【"&amp;$AC103&amp;"】",""))</f>
        <v/>
      </c>
      <c r="J103" s="349" t="str">
        <f aca="false">IF(OR(N($G103)=0,N($H103)=0),"",ROUND(N($G103)*N($H103)*IF(N($I103)=0,1,N($I103)),2))</f>
        <v/>
      </c>
      <c r="L103" s="349" t="str">
        <f aca="false">IF(TRIM($B103&amp;$C103)="","",IF(AND(N($J103)=0,N($K103)=0),"",ROUND(N($J103)+N($K103),2)))</f>
        <v/>
      </c>
      <c r="R103" s="349"/>
      <c r="S103" s="351" t="str">
        <f aca="false">IF(TRIM($B103&amp;$C103)="","",IF(N($N103)=0,"",MAX(0,MIN(N($N103)-N($P103),N($V103)))))</f>
        <v/>
      </c>
      <c r="T103" s="351" t="str">
        <f aca="false">IF(TRIM($B103&amp;$C103)="","",IF(N($P103)&lt;=N($N103),"",N($P103)-N($N103)))</f>
        <v/>
      </c>
      <c r="U103" s="351" t="str">
        <f aca="false">IF(OR(TRIM($B103&amp;$C103)="",$V103=""),"",MAX(0,N($V103))-N($S103))</f>
        <v/>
      </c>
      <c r="V103" s="351" t="str">
        <f aca="false">IF(TRIM($B103&amp;$C103)="","",IF(AND(N($L103)=0,N($P103)+N($Q103)+N($R103)=0),"",ROUND(N($L103)-N($P103)-N($Q103)-N($R103),2)))</f>
        <v/>
      </c>
      <c r="W103" s="194" t="str">
        <f aca="false">IF(TRIM($B103&amp;$C103)="","",IF(N($L103)=0,IF((N($P103)+N($Q103)+N($R103))=0,"—未填单价","未填单价，已收 "&amp;TEXT((N($P103)+N($Q103)+N($R103)),"#,##0.00")),IF(N($V103)&gt;0.005,"欠 "&amp;TEXT(N($V103),"#,##0.00")&amp;IF(N($S103)&gt;0,"（开票未到账 "&amp;TEXT(N($S103),"#,##0.00")&amp;"）","")&amp;IF(N($U103)&gt;0,"（未开票 "&amp;TEXT(N($U103),"#,##0.00")&amp;"）",""),IF(N($V103)&lt;-0.005,"多收 "&amp;TEXT(-N($V103),"#,##0.00"),"✔ 已结清")))&amp;IF(N($T103)&gt;0,"｜到账未开票 "&amp;TEXT(N($T103),"#,##0.00")&amp;"，待补票","")&amp;IF(N($Q103)&gt;0,"｜收现 "&amp;TEXT(N($Q103),"#,##0.00"),"")&amp;IF(N($R103)&gt;0,"｜收款不开票 "&amp;TEXT(N($R103),"#,##0.00"),""))</f>
        <v/>
      </c>
      <c r="X103" s="352"/>
      <c r="AB103" s="349" t="str">
        <f aca="false">IF(OR(N($N103)=0,N($AA103)=0),"",ROUND(N($N103)/(1+N($AA103))*N($AA103),2))</f>
        <v/>
      </c>
      <c r="AC103" s="352"/>
      <c r="AD103" s="352"/>
      <c r="AE103" s="355" t="str">
        <f aca="false">IF($AM103="","",IF($AM103=1,IF($AN103&gt;=1,"一次性·已到收款期","一次性·未到期"),$AD103&amp;" 第"&amp;$AN103&amp;"/"&amp;$AM103&amp;"期"))</f>
        <v/>
      </c>
      <c r="AF103" s="351" t="str">
        <f aca="false">IF(OR($AM103="",N($L103)=0),"",ROUND(N($J103)*$AN103/$AM103,2)+N($K103))</f>
        <v/>
      </c>
      <c r="AG103" s="351" t="str">
        <f aca="false">IF($AF103="","",MAX(0,ROUND($AF103-(N($P103)+N($Q103)+N($R103)),2)))</f>
        <v/>
      </c>
      <c r="AH103" s="351" t="str">
        <f aca="false">IF(OR(TRIM($B103&amp;$C103)="",NOT(ISNUMBER($D103))),"",SUMIFS($V$3:$V$1001,$AJ$3:$AJ$1001,$AJ103,$D$3:$D$1001,"&lt;"&amp;$D103))</f>
        <v/>
      </c>
      <c r="AI103" s="351" t="str">
        <f aca="false">IF(TRIM($B103&amp;$C103)="","",SUMIFS($V$3:$V$1001,$AJ$3:$AJ$1001,$AJ103))</f>
        <v/>
      </c>
      <c r="AJ103" s="355" t="str">
        <f aca="false">IF(TRIM($B103&amp;$C103)="","",TRIM($B103)&amp;"｜"&amp;TRIM($C103))</f>
        <v/>
      </c>
      <c r="AK103" s="351" t="str">
        <f aca="false">IF(TRIM($B103&amp;$C103)="","",MIN(N($N103),N($P103)))</f>
        <v/>
      </c>
      <c r="AL103" s="356" t="str">
        <f aca="false">IF(ISNUMBER($D103),YEAR($D103),"")</f>
        <v/>
      </c>
      <c r="AM103" s="356" t="str">
        <f aca="false">IF(OR(TRIM($B103&amp;$C103)="",NOT(ISNUMBER($D103)),NOT(ISNUMBER($E103))),"",IF($E103&lt;$D103,"",IF(IF($AD103="半年付",2,IF($AD103="季度付",4,IF($AD103="月付",12,IF($AD103="半月付",24,1))))=1,1,MAX(1,ROUND(($E103-$D103+1)/365*IF($AD103="半年付",2,IF($AD103="季度付",4,IF($AD103="月付",12,IF($AD103="半月付",24,1)))),0)))))</f>
        <v/>
      </c>
      <c r="AN103" s="356" t="str">
        <f aca="true">IF($AM103="","",MIN($AM103,MAX(0,INT((TODAY()-付款宽限天数-$D103)/(($E103-$D103+1)/$AM103))+1)))</f>
        <v/>
      </c>
    </row>
    <row r="104" customFormat="false" ht="18" hidden="false" customHeight="false" outlineLevel="0" collapsed="false">
      <c r="F104" s="342" t="str">
        <f aca="true">IF(TRIM($B104&amp;$C104)="","",IF(OR(ISNUMBER(SEARCH("未",$A104)),ISNUMBER(SEARCH("送出",$A104)),AND(TRIM($A104)="",NOT(ISNUMBER($D104)),N($G104)=0)),"【合同未回】","")&amp;IF(NOT(ISNUMBER($E104)),IF(OR(ISNUMBER(SEARCH("未",$A104)),ISNUMBER(SEARCH("送出",$A104)),AND(TRIM($A104)="",NOT(ISNUMBER($D104)),N($G104)=0)),"","【未填合同期】"),IF($E104&lt;TODAY(),"【已到期】",IF($E104-TODAY()&lt;=提醒天数,"【即将到期，剩余"&amp;($E104-TODAY())&amp;"天】","【正常】")))&amp;IF(OR($AC104="安装免保",$AC104="技术免保",$AC104="质保期内"),"【"&amp;$AC104&amp;"】",""))</f>
        <v/>
      </c>
      <c r="J104" s="349" t="str">
        <f aca="false">IF(OR(N($G104)=0,N($H104)=0),"",ROUND(N($G104)*N($H104)*IF(N($I104)=0,1,N($I104)),2))</f>
        <v/>
      </c>
      <c r="L104" s="349" t="str">
        <f aca="false">IF(TRIM($B104&amp;$C104)="","",IF(AND(N($J104)=0,N($K104)=0),"",ROUND(N($J104)+N($K104),2)))</f>
        <v/>
      </c>
      <c r="R104" s="349"/>
      <c r="S104" s="351" t="str">
        <f aca="false">IF(TRIM($B104&amp;$C104)="","",IF(N($N104)=0,"",MAX(0,MIN(N($N104)-N($P104),N($V104)))))</f>
        <v/>
      </c>
      <c r="T104" s="351" t="str">
        <f aca="false">IF(TRIM($B104&amp;$C104)="","",IF(N($P104)&lt;=N($N104),"",N($P104)-N($N104)))</f>
        <v/>
      </c>
      <c r="U104" s="351" t="str">
        <f aca="false">IF(OR(TRIM($B104&amp;$C104)="",$V104=""),"",MAX(0,N($V104))-N($S104))</f>
        <v/>
      </c>
      <c r="V104" s="351" t="str">
        <f aca="false">IF(TRIM($B104&amp;$C104)="","",IF(AND(N($L104)=0,N($P104)+N($Q104)+N($R104)=0),"",ROUND(N($L104)-N($P104)-N($Q104)-N($R104),2)))</f>
        <v/>
      </c>
      <c r="W104" s="194" t="str">
        <f aca="false">IF(TRIM($B104&amp;$C104)="","",IF(N($L104)=0,IF((N($P104)+N($Q104)+N($R104))=0,"—未填单价","未填单价，已收 "&amp;TEXT((N($P104)+N($Q104)+N($R104)),"#,##0.00")),IF(N($V104)&gt;0.005,"欠 "&amp;TEXT(N($V104),"#,##0.00")&amp;IF(N($S104)&gt;0,"（开票未到账 "&amp;TEXT(N($S104),"#,##0.00")&amp;"）","")&amp;IF(N($U104)&gt;0,"（未开票 "&amp;TEXT(N($U104),"#,##0.00")&amp;"）",""),IF(N($V104)&lt;-0.005,"多收 "&amp;TEXT(-N($V104),"#,##0.00"),"✔ 已结清")))&amp;IF(N($T104)&gt;0,"｜到账未开票 "&amp;TEXT(N($T104),"#,##0.00")&amp;"，待补票","")&amp;IF(N($Q104)&gt;0,"｜收现 "&amp;TEXT(N($Q104),"#,##0.00"),"")&amp;IF(N($R104)&gt;0,"｜收款不开票 "&amp;TEXT(N($R104),"#,##0.00"),""))</f>
        <v/>
      </c>
      <c r="X104" s="352"/>
      <c r="AB104" s="349" t="str">
        <f aca="false">IF(OR(N($N104)=0,N($AA104)=0),"",ROUND(N($N104)/(1+N($AA104))*N($AA104),2))</f>
        <v/>
      </c>
      <c r="AC104" s="352"/>
      <c r="AD104" s="352"/>
      <c r="AE104" s="355" t="str">
        <f aca="false">IF($AM104="","",IF($AM104=1,IF($AN104&gt;=1,"一次性·已到收款期","一次性·未到期"),$AD104&amp;" 第"&amp;$AN104&amp;"/"&amp;$AM104&amp;"期"))</f>
        <v/>
      </c>
      <c r="AF104" s="351" t="str">
        <f aca="false">IF(OR($AM104="",N($L104)=0),"",ROUND(N($J104)*$AN104/$AM104,2)+N($K104))</f>
        <v/>
      </c>
      <c r="AG104" s="351" t="str">
        <f aca="false">IF($AF104="","",MAX(0,ROUND($AF104-(N($P104)+N($Q104)+N($R104)),2)))</f>
        <v/>
      </c>
      <c r="AH104" s="351" t="str">
        <f aca="false">IF(OR(TRIM($B104&amp;$C104)="",NOT(ISNUMBER($D104))),"",SUMIFS($V$3:$V$1001,$AJ$3:$AJ$1001,$AJ104,$D$3:$D$1001,"&lt;"&amp;$D104))</f>
        <v/>
      </c>
      <c r="AI104" s="351" t="str">
        <f aca="false">IF(TRIM($B104&amp;$C104)="","",SUMIFS($V$3:$V$1001,$AJ$3:$AJ$1001,$AJ104))</f>
        <v/>
      </c>
      <c r="AJ104" s="355" t="str">
        <f aca="false">IF(TRIM($B104&amp;$C104)="","",TRIM($B104)&amp;"｜"&amp;TRIM($C104))</f>
        <v/>
      </c>
      <c r="AK104" s="351" t="str">
        <f aca="false">IF(TRIM($B104&amp;$C104)="","",MIN(N($N104),N($P104)))</f>
        <v/>
      </c>
      <c r="AL104" s="356" t="str">
        <f aca="false">IF(ISNUMBER($D104),YEAR($D104),"")</f>
        <v/>
      </c>
      <c r="AM104" s="356" t="str">
        <f aca="false">IF(OR(TRIM($B104&amp;$C104)="",NOT(ISNUMBER($D104)),NOT(ISNUMBER($E104))),"",IF($E104&lt;$D104,"",IF(IF($AD104="半年付",2,IF($AD104="季度付",4,IF($AD104="月付",12,IF($AD104="半月付",24,1))))=1,1,MAX(1,ROUND(($E104-$D104+1)/365*IF($AD104="半年付",2,IF($AD104="季度付",4,IF($AD104="月付",12,IF($AD104="半月付",24,1)))),0)))))</f>
        <v/>
      </c>
      <c r="AN104" s="356" t="str">
        <f aca="true">IF($AM104="","",MIN($AM104,MAX(0,INT((TODAY()-付款宽限天数-$D104)/(($E104-$D104+1)/$AM104))+1)))</f>
        <v/>
      </c>
    </row>
    <row r="105" customFormat="false" ht="18" hidden="false" customHeight="false" outlineLevel="0" collapsed="false">
      <c r="F105" s="342" t="str">
        <f aca="true">IF(TRIM($B105&amp;$C105)="","",IF(OR(ISNUMBER(SEARCH("未",$A105)),ISNUMBER(SEARCH("送出",$A105)),AND(TRIM($A105)="",NOT(ISNUMBER($D105)),N($G105)=0)),"【合同未回】","")&amp;IF(NOT(ISNUMBER($E105)),IF(OR(ISNUMBER(SEARCH("未",$A105)),ISNUMBER(SEARCH("送出",$A105)),AND(TRIM($A105)="",NOT(ISNUMBER($D105)),N($G105)=0)),"","【未填合同期】"),IF($E105&lt;TODAY(),"【已到期】",IF($E105-TODAY()&lt;=提醒天数,"【即将到期，剩余"&amp;($E105-TODAY())&amp;"天】","【正常】")))&amp;IF(OR($AC105="安装免保",$AC105="技术免保",$AC105="质保期内"),"【"&amp;$AC105&amp;"】",""))</f>
        <v/>
      </c>
      <c r="J105" s="349" t="str">
        <f aca="false">IF(OR(N($G105)=0,N($H105)=0),"",ROUND(N($G105)*N($H105)*IF(N($I105)=0,1,N($I105)),2))</f>
        <v/>
      </c>
      <c r="L105" s="349" t="str">
        <f aca="false">IF(TRIM($B105&amp;$C105)="","",IF(AND(N($J105)=0,N($K105)=0),"",ROUND(N($J105)+N($K105),2)))</f>
        <v/>
      </c>
      <c r="R105" s="349"/>
      <c r="S105" s="351" t="str">
        <f aca="false">IF(TRIM($B105&amp;$C105)="","",IF(N($N105)=0,"",MAX(0,MIN(N($N105)-N($P105),N($V105)))))</f>
        <v/>
      </c>
      <c r="T105" s="351" t="str">
        <f aca="false">IF(TRIM($B105&amp;$C105)="","",IF(N($P105)&lt;=N($N105),"",N($P105)-N($N105)))</f>
        <v/>
      </c>
      <c r="U105" s="351" t="str">
        <f aca="false">IF(OR(TRIM($B105&amp;$C105)="",$V105=""),"",MAX(0,N($V105))-N($S105))</f>
        <v/>
      </c>
      <c r="V105" s="351" t="str">
        <f aca="false">IF(TRIM($B105&amp;$C105)="","",IF(AND(N($L105)=0,N($P105)+N($Q105)+N($R105)=0),"",ROUND(N($L105)-N($P105)-N($Q105)-N($R105),2)))</f>
        <v/>
      </c>
      <c r="W105" s="194" t="str">
        <f aca="false">IF(TRIM($B105&amp;$C105)="","",IF(N($L105)=0,IF((N($P105)+N($Q105)+N($R105))=0,"—未填单价","未填单价，已收 "&amp;TEXT((N($P105)+N($Q105)+N($R105)),"#,##0.00")),IF(N($V105)&gt;0.005,"欠 "&amp;TEXT(N($V105),"#,##0.00")&amp;IF(N($S105)&gt;0,"（开票未到账 "&amp;TEXT(N($S105),"#,##0.00")&amp;"）","")&amp;IF(N($U105)&gt;0,"（未开票 "&amp;TEXT(N($U105),"#,##0.00")&amp;"）",""),IF(N($V105)&lt;-0.005,"多收 "&amp;TEXT(-N($V105),"#,##0.00"),"✔ 已结清")))&amp;IF(N($T105)&gt;0,"｜到账未开票 "&amp;TEXT(N($T105),"#,##0.00")&amp;"，待补票","")&amp;IF(N($Q105)&gt;0,"｜收现 "&amp;TEXT(N($Q105),"#,##0.00"),"")&amp;IF(N($R105)&gt;0,"｜收款不开票 "&amp;TEXT(N($R105),"#,##0.00"),""))</f>
        <v/>
      </c>
      <c r="X105" s="352"/>
      <c r="AB105" s="349" t="str">
        <f aca="false">IF(OR(N($N105)=0,N($AA105)=0),"",ROUND(N($N105)/(1+N($AA105))*N($AA105),2))</f>
        <v/>
      </c>
      <c r="AC105" s="352"/>
      <c r="AD105" s="352"/>
      <c r="AE105" s="355" t="str">
        <f aca="false">IF($AM105="","",IF($AM105=1,IF($AN105&gt;=1,"一次性·已到收款期","一次性·未到期"),$AD105&amp;" 第"&amp;$AN105&amp;"/"&amp;$AM105&amp;"期"))</f>
        <v/>
      </c>
      <c r="AF105" s="351" t="str">
        <f aca="false">IF(OR($AM105="",N($L105)=0),"",ROUND(N($J105)*$AN105/$AM105,2)+N($K105))</f>
        <v/>
      </c>
      <c r="AG105" s="351" t="str">
        <f aca="false">IF($AF105="","",MAX(0,ROUND($AF105-(N($P105)+N($Q105)+N($R105)),2)))</f>
        <v/>
      </c>
      <c r="AH105" s="351" t="str">
        <f aca="false">IF(OR(TRIM($B105&amp;$C105)="",NOT(ISNUMBER($D105))),"",SUMIFS($V$3:$V$1001,$AJ$3:$AJ$1001,$AJ105,$D$3:$D$1001,"&lt;"&amp;$D105))</f>
        <v/>
      </c>
      <c r="AI105" s="351" t="str">
        <f aca="false">IF(TRIM($B105&amp;$C105)="","",SUMIFS($V$3:$V$1001,$AJ$3:$AJ$1001,$AJ105))</f>
        <v/>
      </c>
      <c r="AJ105" s="355" t="str">
        <f aca="false">IF(TRIM($B105&amp;$C105)="","",TRIM($B105)&amp;"｜"&amp;TRIM($C105))</f>
        <v/>
      </c>
      <c r="AK105" s="351" t="str">
        <f aca="false">IF(TRIM($B105&amp;$C105)="","",MIN(N($N105),N($P105)))</f>
        <v/>
      </c>
      <c r="AL105" s="356" t="str">
        <f aca="false">IF(ISNUMBER($D105),YEAR($D105),"")</f>
        <v/>
      </c>
      <c r="AM105" s="356" t="str">
        <f aca="false">IF(OR(TRIM($B105&amp;$C105)="",NOT(ISNUMBER($D105)),NOT(ISNUMBER($E105))),"",IF($E105&lt;$D105,"",IF(IF($AD105="半年付",2,IF($AD105="季度付",4,IF($AD105="月付",12,IF($AD105="半月付",24,1))))=1,1,MAX(1,ROUND(($E105-$D105+1)/365*IF($AD105="半年付",2,IF($AD105="季度付",4,IF($AD105="月付",12,IF($AD105="半月付",24,1)))),0)))))</f>
        <v/>
      </c>
      <c r="AN105" s="356" t="str">
        <f aca="true">IF($AM105="","",MIN($AM105,MAX(0,INT((TODAY()-付款宽限天数-$D105)/(($E105-$D105+1)/$AM105))+1)))</f>
        <v/>
      </c>
    </row>
    <row r="106" customFormat="false" ht="18" hidden="false" customHeight="false" outlineLevel="0" collapsed="false">
      <c r="F106" s="342" t="str">
        <f aca="true">IF(TRIM($B106&amp;$C106)="","",IF(OR(ISNUMBER(SEARCH("未",$A106)),ISNUMBER(SEARCH("送出",$A106)),AND(TRIM($A106)="",NOT(ISNUMBER($D106)),N($G106)=0)),"【合同未回】","")&amp;IF(NOT(ISNUMBER($E106)),IF(OR(ISNUMBER(SEARCH("未",$A106)),ISNUMBER(SEARCH("送出",$A106)),AND(TRIM($A106)="",NOT(ISNUMBER($D106)),N($G106)=0)),"","【未填合同期】"),IF($E106&lt;TODAY(),"【已到期】",IF($E106-TODAY()&lt;=提醒天数,"【即将到期，剩余"&amp;($E106-TODAY())&amp;"天】","【正常】")))&amp;IF(OR($AC106="安装免保",$AC106="技术免保",$AC106="质保期内"),"【"&amp;$AC106&amp;"】",""))</f>
        <v/>
      </c>
      <c r="J106" s="349" t="str">
        <f aca="false">IF(OR(N($G106)=0,N($H106)=0),"",ROUND(N($G106)*N($H106)*IF(N($I106)=0,1,N($I106)),2))</f>
        <v/>
      </c>
      <c r="L106" s="349" t="str">
        <f aca="false">IF(TRIM($B106&amp;$C106)="","",IF(AND(N($J106)=0,N($K106)=0),"",ROUND(N($J106)+N($K106),2)))</f>
        <v/>
      </c>
      <c r="R106" s="349"/>
      <c r="S106" s="351" t="str">
        <f aca="false">IF(TRIM($B106&amp;$C106)="","",IF(N($N106)=0,"",MAX(0,MIN(N($N106)-N($P106),N($V106)))))</f>
        <v/>
      </c>
      <c r="T106" s="351" t="str">
        <f aca="false">IF(TRIM($B106&amp;$C106)="","",IF(N($P106)&lt;=N($N106),"",N($P106)-N($N106)))</f>
        <v/>
      </c>
      <c r="U106" s="351" t="str">
        <f aca="false">IF(OR(TRIM($B106&amp;$C106)="",$V106=""),"",MAX(0,N($V106))-N($S106))</f>
        <v/>
      </c>
      <c r="V106" s="351" t="str">
        <f aca="false">IF(TRIM($B106&amp;$C106)="","",IF(AND(N($L106)=0,N($P106)+N($Q106)+N($R106)=0),"",ROUND(N($L106)-N($P106)-N($Q106)-N($R106),2)))</f>
        <v/>
      </c>
      <c r="W106" s="194" t="str">
        <f aca="false">IF(TRIM($B106&amp;$C106)="","",IF(N($L106)=0,IF((N($P106)+N($Q106)+N($R106))=0,"—未填单价","未填单价，已收 "&amp;TEXT((N($P106)+N($Q106)+N($R106)),"#,##0.00")),IF(N($V106)&gt;0.005,"欠 "&amp;TEXT(N($V106),"#,##0.00")&amp;IF(N($S106)&gt;0,"（开票未到账 "&amp;TEXT(N($S106),"#,##0.00")&amp;"）","")&amp;IF(N($U106)&gt;0,"（未开票 "&amp;TEXT(N($U106),"#,##0.00")&amp;"）",""),IF(N($V106)&lt;-0.005,"多收 "&amp;TEXT(-N($V106),"#,##0.00"),"✔ 已结清")))&amp;IF(N($T106)&gt;0,"｜到账未开票 "&amp;TEXT(N($T106),"#,##0.00")&amp;"，待补票","")&amp;IF(N($Q106)&gt;0,"｜收现 "&amp;TEXT(N($Q106),"#,##0.00"),"")&amp;IF(N($R106)&gt;0,"｜收款不开票 "&amp;TEXT(N($R106),"#,##0.00"),""))</f>
        <v/>
      </c>
      <c r="X106" s="352"/>
      <c r="AB106" s="349" t="str">
        <f aca="false">IF(OR(N($N106)=0,N($AA106)=0),"",ROUND(N($N106)/(1+N($AA106))*N($AA106),2))</f>
        <v/>
      </c>
      <c r="AC106" s="352"/>
      <c r="AD106" s="352"/>
      <c r="AE106" s="355" t="str">
        <f aca="false">IF($AM106="","",IF($AM106=1,IF($AN106&gt;=1,"一次性·已到收款期","一次性·未到期"),$AD106&amp;" 第"&amp;$AN106&amp;"/"&amp;$AM106&amp;"期"))</f>
        <v/>
      </c>
      <c r="AF106" s="351" t="str">
        <f aca="false">IF(OR($AM106="",N($L106)=0),"",ROUND(N($J106)*$AN106/$AM106,2)+N($K106))</f>
        <v/>
      </c>
      <c r="AG106" s="351" t="str">
        <f aca="false">IF($AF106="","",MAX(0,ROUND($AF106-(N($P106)+N($Q106)+N($R106)),2)))</f>
        <v/>
      </c>
      <c r="AH106" s="351" t="str">
        <f aca="false">IF(OR(TRIM($B106&amp;$C106)="",NOT(ISNUMBER($D106))),"",SUMIFS($V$3:$V$1001,$AJ$3:$AJ$1001,$AJ106,$D$3:$D$1001,"&lt;"&amp;$D106))</f>
        <v/>
      </c>
      <c r="AI106" s="351" t="str">
        <f aca="false">IF(TRIM($B106&amp;$C106)="","",SUMIFS($V$3:$V$1001,$AJ$3:$AJ$1001,$AJ106))</f>
        <v/>
      </c>
      <c r="AJ106" s="355" t="str">
        <f aca="false">IF(TRIM($B106&amp;$C106)="","",TRIM($B106)&amp;"｜"&amp;TRIM($C106))</f>
        <v/>
      </c>
      <c r="AK106" s="351" t="str">
        <f aca="false">IF(TRIM($B106&amp;$C106)="","",MIN(N($N106),N($P106)))</f>
        <v/>
      </c>
      <c r="AL106" s="356" t="str">
        <f aca="false">IF(ISNUMBER($D106),YEAR($D106),"")</f>
        <v/>
      </c>
      <c r="AM106" s="356" t="str">
        <f aca="false">IF(OR(TRIM($B106&amp;$C106)="",NOT(ISNUMBER($D106)),NOT(ISNUMBER($E106))),"",IF($E106&lt;$D106,"",IF(IF($AD106="半年付",2,IF($AD106="季度付",4,IF($AD106="月付",12,IF($AD106="半月付",24,1))))=1,1,MAX(1,ROUND(($E106-$D106+1)/365*IF($AD106="半年付",2,IF($AD106="季度付",4,IF($AD106="月付",12,IF($AD106="半月付",24,1)))),0)))))</f>
        <v/>
      </c>
      <c r="AN106" s="356" t="str">
        <f aca="true">IF($AM106="","",MIN($AM106,MAX(0,INT((TODAY()-付款宽限天数-$D106)/(($E106-$D106+1)/$AM106))+1)))</f>
        <v/>
      </c>
    </row>
    <row r="107" customFormat="false" ht="18" hidden="false" customHeight="false" outlineLevel="0" collapsed="false">
      <c r="F107" s="342" t="str">
        <f aca="true">IF(TRIM($B107&amp;$C107)="","",IF(OR(ISNUMBER(SEARCH("未",$A107)),ISNUMBER(SEARCH("送出",$A107)),AND(TRIM($A107)="",NOT(ISNUMBER($D107)),N($G107)=0)),"【合同未回】","")&amp;IF(NOT(ISNUMBER($E107)),IF(OR(ISNUMBER(SEARCH("未",$A107)),ISNUMBER(SEARCH("送出",$A107)),AND(TRIM($A107)="",NOT(ISNUMBER($D107)),N($G107)=0)),"","【未填合同期】"),IF($E107&lt;TODAY(),"【已到期】",IF($E107-TODAY()&lt;=提醒天数,"【即将到期，剩余"&amp;($E107-TODAY())&amp;"天】","【正常】")))&amp;IF(OR($AC107="安装免保",$AC107="技术免保",$AC107="质保期内"),"【"&amp;$AC107&amp;"】",""))</f>
        <v/>
      </c>
      <c r="J107" s="349" t="str">
        <f aca="false">IF(OR(N($G107)=0,N($H107)=0),"",ROUND(N($G107)*N($H107)*IF(N($I107)=0,1,N($I107)),2))</f>
        <v/>
      </c>
      <c r="L107" s="349" t="str">
        <f aca="false">IF(TRIM($B107&amp;$C107)="","",IF(AND(N($J107)=0,N($K107)=0),"",ROUND(N($J107)+N($K107),2)))</f>
        <v/>
      </c>
      <c r="R107" s="349"/>
      <c r="S107" s="351" t="str">
        <f aca="false">IF(TRIM($B107&amp;$C107)="","",IF(N($N107)=0,"",MAX(0,MIN(N($N107)-N($P107),N($V107)))))</f>
        <v/>
      </c>
      <c r="T107" s="351" t="str">
        <f aca="false">IF(TRIM($B107&amp;$C107)="","",IF(N($P107)&lt;=N($N107),"",N($P107)-N($N107)))</f>
        <v/>
      </c>
      <c r="U107" s="351" t="str">
        <f aca="false">IF(OR(TRIM($B107&amp;$C107)="",$V107=""),"",MAX(0,N($V107))-N($S107))</f>
        <v/>
      </c>
      <c r="V107" s="351" t="str">
        <f aca="false">IF(TRIM($B107&amp;$C107)="","",IF(AND(N($L107)=0,N($P107)+N($Q107)+N($R107)=0),"",ROUND(N($L107)-N($P107)-N($Q107)-N($R107),2)))</f>
        <v/>
      </c>
      <c r="W107" s="194" t="str">
        <f aca="false">IF(TRIM($B107&amp;$C107)="","",IF(N($L107)=0,IF((N($P107)+N($Q107)+N($R107))=0,"—未填单价","未填单价，已收 "&amp;TEXT((N($P107)+N($Q107)+N($R107)),"#,##0.00")),IF(N($V107)&gt;0.005,"欠 "&amp;TEXT(N($V107),"#,##0.00")&amp;IF(N($S107)&gt;0,"（开票未到账 "&amp;TEXT(N($S107),"#,##0.00")&amp;"）","")&amp;IF(N($U107)&gt;0,"（未开票 "&amp;TEXT(N($U107),"#,##0.00")&amp;"）",""),IF(N($V107)&lt;-0.005,"多收 "&amp;TEXT(-N($V107),"#,##0.00"),"✔ 已结清")))&amp;IF(N($T107)&gt;0,"｜到账未开票 "&amp;TEXT(N($T107),"#,##0.00")&amp;"，待补票","")&amp;IF(N($Q107)&gt;0,"｜收现 "&amp;TEXT(N($Q107),"#,##0.00"),"")&amp;IF(N($R107)&gt;0,"｜收款不开票 "&amp;TEXT(N($R107),"#,##0.00"),""))</f>
        <v/>
      </c>
      <c r="X107" s="352"/>
      <c r="AB107" s="349" t="str">
        <f aca="false">IF(OR(N($N107)=0,N($AA107)=0),"",ROUND(N($N107)/(1+N($AA107))*N($AA107),2))</f>
        <v/>
      </c>
      <c r="AC107" s="352"/>
      <c r="AD107" s="352"/>
      <c r="AE107" s="355" t="str">
        <f aca="false">IF($AM107="","",IF($AM107=1,IF($AN107&gt;=1,"一次性·已到收款期","一次性·未到期"),$AD107&amp;" 第"&amp;$AN107&amp;"/"&amp;$AM107&amp;"期"))</f>
        <v/>
      </c>
      <c r="AF107" s="351" t="str">
        <f aca="false">IF(OR($AM107="",N($L107)=0),"",ROUND(N($J107)*$AN107/$AM107,2)+N($K107))</f>
        <v/>
      </c>
      <c r="AG107" s="351" t="str">
        <f aca="false">IF($AF107="","",MAX(0,ROUND($AF107-(N($P107)+N($Q107)+N($R107)),2)))</f>
        <v/>
      </c>
      <c r="AH107" s="351" t="str">
        <f aca="false">IF(OR(TRIM($B107&amp;$C107)="",NOT(ISNUMBER($D107))),"",SUMIFS($V$3:$V$1001,$AJ$3:$AJ$1001,$AJ107,$D$3:$D$1001,"&lt;"&amp;$D107))</f>
        <v/>
      </c>
      <c r="AI107" s="351" t="str">
        <f aca="false">IF(TRIM($B107&amp;$C107)="","",SUMIFS($V$3:$V$1001,$AJ$3:$AJ$1001,$AJ107))</f>
        <v/>
      </c>
      <c r="AJ107" s="355" t="str">
        <f aca="false">IF(TRIM($B107&amp;$C107)="","",TRIM($B107)&amp;"｜"&amp;TRIM($C107))</f>
        <v/>
      </c>
      <c r="AK107" s="351" t="str">
        <f aca="false">IF(TRIM($B107&amp;$C107)="","",MIN(N($N107),N($P107)))</f>
        <v/>
      </c>
      <c r="AL107" s="356" t="str">
        <f aca="false">IF(ISNUMBER($D107),YEAR($D107),"")</f>
        <v/>
      </c>
      <c r="AM107" s="356" t="str">
        <f aca="false">IF(OR(TRIM($B107&amp;$C107)="",NOT(ISNUMBER($D107)),NOT(ISNUMBER($E107))),"",IF($E107&lt;$D107,"",IF(IF($AD107="半年付",2,IF($AD107="季度付",4,IF($AD107="月付",12,IF($AD107="半月付",24,1))))=1,1,MAX(1,ROUND(($E107-$D107+1)/365*IF($AD107="半年付",2,IF($AD107="季度付",4,IF($AD107="月付",12,IF($AD107="半月付",24,1)))),0)))))</f>
        <v/>
      </c>
      <c r="AN107" s="356" t="str">
        <f aca="true">IF($AM107="","",MIN($AM107,MAX(0,INT((TODAY()-付款宽限天数-$D107)/(($E107-$D107+1)/$AM107))+1)))</f>
        <v/>
      </c>
    </row>
    <row r="108" customFormat="false" ht="18" hidden="false" customHeight="false" outlineLevel="0" collapsed="false">
      <c r="F108" s="342" t="str">
        <f aca="true">IF(TRIM($B108&amp;$C108)="","",IF(OR(ISNUMBER(SEARCH("未",$A108)),ISNUMBER(SEARCH("送出",$A108)),AND(TRIM($A108)="",NOT(ISNUMBER($D108)),N($G108)=0)),"【合同未回】","")&amp;IF(NOT(ISNUMBER($E108)),IF(OR(ISNUMBER(SEARCH("未",$A108)),ISNUMBER(SEARCH("送出",$A108)),AND(TRIM($A108)="",NOT(ISNUMBER($D108)),N($G108)=0)),"","【未填合同期】"),IF($E108&lt;TODAY(),"【已到期】",IF($E108-TODAY()&lt;=提醒天数,"【即将到期，剩余"&amp;($E108-TODAY())&amp;"天】","【正常】")))&amp;IF(OR($AC108="安装免保",$AC108="技术免保",$AC108="质保期内"),"【"&amp;$AC108&amp;"】",""))</f>
        <v/>
      </c>
      <c r="J108" s="349" t="str">
        <f aca="false">IF(OR(N($G108)=0,N($H108)=0),"",ROUND(N($G108)*N($H108)*IF(N($I108)=0,1,N($I108)),2))</f>
        <v/>
      </c>
      <c r="L108" s="349" t="str">
        <f aca="false">IF(TRIM($B108&amp;$C108)="","",IF(AND(N($J108)=0,N($K108)=0),"",ROUND(N($J108)+N($K108),2)))</f>
        <v/>
      </c>
      <c r="R108" s="349"/>
      <c r="S108" s="351" t="str">
        <f aca="false">IF(TRIM($B108&amp;$C108)="","",IF(N($N108)=0,"",MAX(0,MIN(N($N108)-N($P108),N($V108)))))</f>
        <v/>
      </c>
      <c r="T108" s="351" t="str">
        <f aca="false">IF(TRIM($B108&amp;$C108)="","",IF(N($P108)&lt;=N($N108),"",N($P108)-N($N108)))</f>
        <v/>
      </c>
      <c r="U108" s="351" t="str">
        <f aca="false">IF(OR(TRIM($B108&amp;$C108)="",$V108=""),"",MAX(0,N($V108))-N($S108))</f>
        <v/>
      </c>
      <c r="V108" s="351" t="str">
        <f aca="false">IF(TRIM($B108&amp;$C108)="","",IF(AND(N($L108)=0,N($P108)+N($Q108)+N($R108)=0),"",ROUND(N($L108)-N($P108)-N($Q108)-N($R108),2)))</f>
        <v/>
      </c>
      <c r="W108" s="194" t="str">
        <f aca="false">IF(TRIM($B108&amp;$C108)="","",IF(N($L108)=0,IF((N($P108)+N($Q108)+N($R108))=0,"—未填单价","未填单价，已收 "&amp;TEXT((N($P108)+N($Q108)+N($R108)),"#,##0.00")),IF(N($V108)&gt;0.005,"欠 "&amp;TEXT(N($V108),"#,##0.00")&amp;IF(N($S108)&gt;0,"（开票未到账 "&amp;TEXT(N($S108),"#,##0.00")&amp;"）","")&amp;IF(N($U108)&gt;0,"（未开票 "&amp;TEXT(N($U108),"#,##0.00")&amp;"）",""),IF(N($V108)&lt;-0.005,"多收 "&amp;TEXT(-N($V108),"#,##0.00"),"✔ 已结清")))&amp;IF(N($T108)&gt;0,"｜到账未开票 "&amp;TEXT(N($T108),"#,##0.00")&amp;"，待补票","")&amp;IF(N($Q108)&gt;0,"｜收现 "&amp;TEXT(N($Q108),"#,##0.00"),"")&amp;IF(N($R108)&gt;0,"｜收款不开票 "&amp;TEXT(N($R108),"#,##0.00"),""))</f>
        <v/>
      </c>
      <c r="X108" s="352"/>
      <c r="AB108" s="349" t="str">
        <f aca="false">IF(OR(N($N108)=0,N($AA108)=0),"",ROUND(N($N108)/(1+N($AA108))*N($AA108),2))</f>
        <v/>
      </c>
      <c r="AC108" s="352"/>
      <c r="AD108" s="352"/>
      <c r="AE108" s="355" t="str">
        <f aca="false">IF($AM108="","",IF($AM108=1,IF($AN108&gt;=1,"一次性·已到收款期","一次性·未到期"),$AD108&amp;" 第"&amp;$AN108&amp;"/"&amp;$AM108&amp;"期"))</f>
        <v/>
      </c>
      <c r="AF108" s="351" t="str">
        <f aca="false">IF(OR($AM108="",N($L108)=0),"",ROUND(N($J108)*$AN108/$AM108,2)+N($K108))</f>
        <v/>
      </c>
      <c r="AG108" s="351" t="str">
        <f aca="false">IF($AF108="","",MAX(0,ROUND($AF108-(N($P108)+N($Q108)+N($R108)),2)))</f>
        <v/>
      </c>
      <c r="AH108" s="351" t="str">
        <f aca="false">IF(OR(TRIM($B108&amp;$C108)="",NOT(ISNUMBER($D108))),"",SUMIFS($V$3:$V$1001,$AJ$3:$AJ$1001,$AJ108,$D$3:$D$1001,"&lt;"&amp;$D108))</f>
        <v/>
      </c>
      <c r="AI108" s="351" t="str">
        <f aca="false">IF(TRIM($B108&amp;$C108)="","",SUMIFS($V$3:$V$1001,$AJ$3:$AJ$1001,$AJ108))</f>
        <v/>
      </c>
      <c r="AJ108" s="355" t="str">
        <f aca="false">IF(TRIM($B108&amp;$C108)="","",TRIM($B108)&amp;"｜"&amp;TRIM($C108))</f>
        <v/>
      </c>
      <c r="AK108" s="351" t="str">
        <f aca="false">IF(TRIM($B108&amp;$C108)="","",MIN(N($N108),N($P108)))</f>
        <v/>
      </c>
      <c r="AL108" s="356" t="str">
        <f aca="false">IF(ISNUMBER($D108),YEAR($D108),"")</f>
        <v/>
      </c>
      <c r="AM108" s="356" t="str">
        <f aca="false">IF(OR(TRIM($B108&amp;$C108)="",NOT(ISNUMBER($D108)),NOT(ISNUMBER($E108))),"",IF($E108&lt;$D108,"",IF(IF($AD108="半年付",2,IF($AD108="季度付",4,IF($AD108="月付",12,IF($AD108="半月付",24,1))))=1,1,MAX(1,ROUND(($E108-$D108+1)/365*IF($AD108="半年付",2,IF($AD108="季度付",4,IF($AD108="月付",12,IF($AD108="半月付",24,1)))),0)))))</f>
        <v/>
      </c>
      <c r="AN108" s="356" t="str">
        <f aca="true">IF($AM108="","",MIN($AM108,MAX(0,INT((TODAY()-付款宽限天数-$D108)/(($E108-$D108+1)/$AM108))+1)))</f>
        <v/>
      </c>
    </row>
    <row r="109" customFormat="false" ht="18" hidden="false" customHeight="false" outlineLevel="0" collapsed="false">
      <c r="F109" s="342" t="str">
        <f aca="true">IF(TRIM($B109&amp;$C109)="","",IF(OR(ISNUMBER(SEARCH("未",$A109)),ISNUMBER(SEARCH("送出",$A109)),AND(TRIM($A109)="",NOT(ISNUMBER($D109)),N($G109)=0)),"【合同未回】","")&amp;IF(NOT(ISNUMBER($E109)),IF(OR(ISNUMBER(SEARCH("未",$A109)),ISNUMBER(SEARCH("送出",$A109)),AND(TRIM($A109)="",NOT(ISNUMBER($D109)),N($G109)=0)),"","【未填合同期】"),IF($E109&lt;TODAY(),"【已到期】",IF($E109-TODAY()&lt;=提醒天数,"【即将到期，剩余"&amp;($E109-TODAY())&amp;"天】","【正常】")))&amp;IF(OR($AC109="安装免保",$AC109="技术免保",$AC109="质保期内"),"【"&amp;$AC109&amp;"】",""))</f>
        <v/>
      </c>
      <c r="J109" s="349" t="str">
        <f aca="false">IF(OR(N($G109)=0,N($H109)=0),"",ROUND(N($G109)*N($H109)*IF(N($I109)=0,1,N($I109)),2))</f>
        <v/>
      </c>
      <c r="L109" s="349" t="str">
        <f aca="false">IF(TRIM($B109&amp;$C109)="","",IF(AND(N($J109)=0,N($K109)=0),"",ROUND(N($J109)+N($K109),2)))</f>
        <v/>
      </c>
      <c r="R109" s="349"/>
      <c r="S109" s="351" t="str">
        <f aca="false">IF(TRIM($B109&amp;$C109)="","",IF(N($N109)=0,"",MAX(0,MIN(N($N109)-N($P109),N($V109)))))</f>
        <v/>
      </c>
      <c r="T109" s="351" t="str">
        <f aca="false">IF(TRIM($B109&amp;$C109)="","",IF(N($P109)&lt;=N($N109),"",N($P109)-N($N109)))</f>
        <v/>
      </c>
      <c r="U109" s="351" t="str">
        <f aca="false">IF(OR(TRIM($B109&amp;$C109)="",$V109=""),"",MAX(0,N($V109))-N($S109))</f>
        <v/>
      </c>
      <c r="V109" s="351" t="str">
        <f aca="false">IF(TRIM($B109&amp;$C109)="","",IF(AND(N($L109)=0,N($P109)+N($Q109)+N($R109)=0),"",ROUND(N($L109)-N($P109)-N($Q109)-N($R109),2)))</f>
        <v/>
      </c>
      <c r="W109" s="194" t="str">
        <f aca="false">IF(TRIM($B109&amp;$C109)="","",IF(N($L109)=0,IF((N($P109)+N($Q109)+N($R109))=0,"—未填单价","未填单价，已收 "&amp;TEXT((N($P109)+N($Q109)+N($R109)),"#,##0.00")),IF(N($V109)&gt;0.005,"欠 "&amp;TEXT(N($V109),"#,##0.00")&amp;IF(N($S109)&gt;0,"（开票未到账 "&amp;TEXT(N($S109),"#,##0.00")&amp;"）","")&amp;IF(N($U109)&gt;0,"（未开票 "&amp;TEXT(N($U109),"#,##0.00")&amp;"）",""),IF(N($V109)&lt;-0.005,"多收 "&amp;TEXT(-N($V109),"#,##0.00"),"✔ 已结清")))&amp;IF(N($T109)&gt;0,"｜到账未开票 "&amp;TEXT(N($T109),"#,##0.00")&amp;"，待补票","")&amp;IF(N($Q109)&gt;0,"｜收现 "&amp;TEXT(N($Q109),"#,##0.00"),"")&amp;IF(N($R109)&gt;0,"｜收款不开票 "&amp;TEXT(N($R109),"#,##0.00"),""))</f>
        <v/>
      </c>
      <c r="X109" s="352"/>
      <c r="AB109" s="349" t="str">
        <f aca="false">IF(OR(N($N109)=0,N($AA109)=0),"",ROUND(N($N109)/(1+N($AA109))*N($AA109),2))</f>
        <v/>
      </c>
      <c r="AC109" s="352"/>
      <c r="AD109" s="352"/>
      <c r="AE109" s="355" t="str">
        <f aca="false">IF($AM109="","",IF($AM109=1,IF($AN109&gt;=1,"一次性·已到收款期","一次性·未到期"),$AD109&amp;" 第"&amp;$AN109&amp;"/"&amp;$AM109&amp;"期"))</f>
        <v/>
      </c>
      <c r="AF109" s="351" t="str">
        <f aca="false">IF(OR($AM109="",N($L109)=0),"",ROUND(N($J109)*$AN109/$AM109,2)+N($K109))</f>
        <v/>
      </c>
      <c r="AG109" s="351" t="str">
        <f aca="false">IF($AF109="","",MAX(0,ROUND($AF109-(N($P109)+N($Q109)+N($R109)),2)))</f>
        <v/>
      </c>
      <c r="AH109" s="351" t="str">
        <f aca="false">IF(OR(TRIM($B109&amp;$C109)="",NOT(ISNUMBER($D109))),"",SUMIFS($V$3:$V$1001,$AJ$3:$AJ$1001,$AJ109,$D$3:$D$1001,"&lt;"&amp;$D109))</f>
        <v/>
      </c>
      <c r="AI109" s="351" t="str">
        <f aca="false">IF(TRIM($B109&amp;$C109)="","",SUMIFS($V$3:$V$1001,$AJ$3:$AJ$1001,$AJ109))</f>
        <v/>
      </c>
      <c r="AJ109" s="355" t="str">
        <f aca="false">IF(TRIM($B109&amp;$C109)="","",TRIM($B109)&amp;"｜"&amp;TRIM($C109))</f>
        <v/>
      </c>
      <c r="AK109" s="351" t="str">
        <f aca="false">IF(TRIM($B109&amp;$C109)="","",MIN(N($N109),N($P109)))</f>
        <v/>
      </c>
      <c r="AL109" s="356" t="str">
        <f aca="false">IF(ISNUMBER($D109),YEAR($D109),"")</f>
        <v/>
      </c>
      <c r="AM109" s="356" t="str">
        <f aca="false">IF(OR(TRIM($B109&amp;$C109)="",NOT(ISNUMBER($D109)),NOT(ISNUMBER($E109))),"",IF($E109&lt;$D109,"",IF(IF($AD109="半年付",2,IF($AD109="季度付",4,IF($AD109="月付",12,IF($AD109="半月付",24,1))))=1,1,MAX(1,ROUND(($E109-$D109+1)/365*IF($AD109="半年付",2,IF($AD109="季度付",4,IF($AD109="月付",12,IF($AD109="半月付",24,1)))),0)))))</f>
        <v/>
      </c>
      <c r="AN109" s="356" t="str">
        <f aca="true">IF($AM109="","",MIN($AM109,MAX(0,INT((TODAY()-付款宽限天数-$D109)/(($E109-$D109+1)/$AM109))+1)))</f>
        <v/>
      </c>
    </row>
    <row r="110" customFormat="false" ht="18" hidden="false" customHeight="false" outlineLevel="0" collapsed="false">
      <c r="F110" s="342" t="str">
        <f aca="true">IF(TRIM($B110&amp;$C110)="","",IF(OR(ISNUMBER(SEARCH("未",$A110)),ISNUMBER(SEARCH("送出",$A110)),AND(TRIM($A110)="",NOT(ISNUMBER($D110)),N($G110)=0)),"【合同未回】","")&amp;IF(NOT(ISNUMBER($E110)),IF(OR(ISNUMBER(SEARCH("未",$A110)),ISNUMBER(SEARCH("送出",$A110)),AND(TRIM($A110)="",NOT(ISNUMBER($D110)),N($G110)=0)),"","【未填合同期】"),IF($E110&lt;TODAY(),"【已到期】",IF($E110-TODAY()&lt;=提醒天数,"【即将到期，剩余"&amp;($E110-TODAY())&amp;"天】","【正常】")))&amp;IF(OR($AC110="安装免保",$AC110="技术免保",$AC110="质保期内"),"【"&amp;$AC110&amp;"】",""))</f>
        <v/>
      </c>
      <c r="J110" s="349" t="str">
        <f aca="false">IF(OR(N($G110)=0,N($H110)=0),"",ROUND(N($G110)*N($H110)*IF(N($I110)=0,1,N($I110)),2))</f>
        <v/>
      </c>
      <c r="L110" s="349" t="str">
        <f aca="false">IF(TRIM($B110&amp;$C110)="","",IF(AND(N($J110)=0,N($K110)=0),"",ROUND(N($J110)+N($K110),2)))</f>
        <v/>
      </c>
      <c r="R110" s="349"/>
      <c r="S110" s="351" t="str">
        <f aca="false">IF(TRIM($B110&amp;$C110)="","",IF(N($N110)=0,"",MAX(0,MIN(N($N110)-N($P110),N($V110)))))</f>
        <v/>
      </c>
      <c r="T110" s="351" t="str">
        <f aca="false">IF(TRIM($B110&amp;$C110)="","",IF(N($P110)&lt;=N($N110),"",N($P110)-N($N110)))</f>
        <v/>
      </c>
      <c r="U110" s="351" t="str">
        <f aca="false">IF(OR(TRIM($B110&amp;$C110)="",$V110=""),"",MAX(0,N($V110))-N($S110))</f>
        <v/>
      </c>
      <c r="V110" s="351" t="str">
        <f aca="false">IF(TRIM($B110&amp;$C110)="","",IF(AND(N($L110)=0,N($P110)+N($Q110)+N($R110)=0),"",ROUND(N($L110)-N($P110)-N($Q110)-N($R110),2)))</f>
        <v/>
      </c>
      <c r="W110" s="194" t="str">
        <f aca="false">IF(TRIM($B110&amp;$C110)="","",IF(N($L110)=0,IF((N($P110)+N($Q110)+N($R110))=0,"—未填单价","未填单价，已收 "&amp;TEXT((N($P110)+N($Q110)+N($R110)),"#,##0.00")),IF(N($V110)&gt;0.005,"欠 "&amp;TEXT(N($V110),"#,##0.00")&amp;IF(N($S110)&gt;0,"（开票未到账 "&amp;TEXT(N($S110),"#,##0.00")&amp;"）","")&amp;IF(N($U110)&gt;0,"（未开票 "&amp;TEXT(N($U110),"#,##0.00")&amp;"）",""),IF(N($V110)&lt;-0.005,"多收 "&amp;TEXT(-N($V110),"#,##0.00"),"✔ 已结清")))&amp;IF(N($T110)&gt;0,"｜到账未开票 "&amp;TEXT(N($T110),"#,##0.00")&amp;"，待补票","")&amp;IF(N($Q110)&gt;0,"｜收现 "&amp;TEXT(N($Q110),"#,##0.00"),"")&amp;IF(N($R110)&gt;0,"｜收款不开票 "&amp;TEXT(N($R110),"#,##0.00"),""))</f>
        <v/>
      </c>
      <c r="X110" s="352"/>
      <c r="AB110" s="349" t="str">
        <f aca="false">IF(OR(N($N110)=0,N($AA110)=0),"",ROUND(N($N110)/(1+N($AA110))*N($AA110),2))</f>
        <v/>
      </c>
      <c r="AC110" s="352"/>
      <c r="AD110" s="352"/>
      <c r="AE110" s="355" t="str">
        <f aca="false">IF($AM110="","",IF($AM110=1,IF($AN110&gt;=1,"一次性·已到收款期","一次性·未到期"),$AD110&amp;" 第"&amp;$AN110&amp;"/"&amp;$AM110&amp;"期"))</f>
        <v/>
      </c>
      <c r="AF110" s="351" t="str">
        <f aca="false">IF(OR($AM110="",N($L110)=0),"",ROUND(N($J110)*$AN110/$AM110,2)+N($K110))</f>
        <v/>
      </c>
      <c r="AG110" s="351" t="str">
        <f aca="false">IF($AF110="","",MAX(0,ROUND($AF110-(N($P110)+N($Q110)+N($R110)),2)))</f>
        <v/>
      </c>
      <c r="AH110" s="351" t="str">
        <f aca="false">IF(OR(TRIM($B110&amp;$C110)="",NOT(ISNUMBER($D110))),"",SUMIFS($V$3:$V$1001,$AJ$3:$AJ$1001,$AJ110,$D$3:$D$1001,"&lt;"&amp;$D110))</f>
        <v/>
      </c>
      <c r="AI110" s="351" t="str">
        <f aca="false">IF(TRIM($B110&amp;$C110)="","",SUMIFS($V$3:$V$1001,$AJ$3:$AJ$1001,$AJ110))</f>
        <v/>
      </c>
      <c r="AJ110" s="355" t="str">
        <f aca="false">IF(TRIM($B110&amp;$C110)="","",TRIM($B110)&amp;"｜"&amp;TRIM($C110))</f>
        <v/>
      </c>
      <c r="AK110" s="351" t="str">
        <f aca="false">IF(TRIM($B110&amp;$C110)="","",MIN(N($N110),N($P110)))</f>
        <v/>
      </c>
      <c r="AL110" s="356" t="str">
        <f aca="false">IF(ISNUMBER($D110),YEAR($D110),"")</f>
        <v/>
      </c>
      <c r="AM110" s="356" t="str">
        <f aca="false">IF(OR(TRIM($B110&amp;$C110)="",NOT(ISNUMBER($D110)),NOT(ISNUMBER($E110))),"",IF($E110&lt;$D110,"",IF(IF($AD110="半年付",2,IF($AD110="季度付",4,IF($AD110="月付",12,IF($AD110="半月付",24,1))))=1,1,MAX(1,ROUND(($E110-$D110+1)/365*IF($AD110="半年付",2,IF($AD110="季度付",4,IF($AD110="月付",12,IF($AD110="半月付",24,1)))),0)))))</f>
        <v/>
      </c>
      <c r="AN110" s="356" t="str">
        <f aca="true">IF($AM110="","",MIN($AM110,MAX(0,INT((TODAY()-付款宽限天数-$D110)/(($E110-$D110+1)/$AM110))+1)))</f>
        <v/>
      </c>
    </row>
    <row r="111" customFormat="false" ht="18" hidden="false" customHeight="false" outlineLevel="0" collapsed="false">
      <c r="F111" s="342" t="str">
        <f aca="true">IF(TRIM($B111&amp;$C111)="","",IF(OR(ISNUMBER(SEARCH("未",$A111)),ISNUMBER(SEARCH("送出",$A111)),AND(TRIM($A111)="",NOT(ISNUMBER($D111)),N($G111)=0)),"【合同未回】","")&amp;IF(NOT(ISNUMBER($E111)),IF(OR(ISNUMBER(SEARCH("未",$A111)),ISNUMBER(SEARCH("送出",$A111)),AND(TRIM($A111)="",NOT(ISNUMBER($D111)),N($G111)=0)),"","【未填合同期】"),IF($E111&lt;TODAY(),"【已到期】",IF($E111-TODAY()&lt;=提醒天数,"【即将到期，剩余"&amp;($E111-TODAY())&amp;"天】","【正常】")))&amp;IF(OR($AC111="安装免保",$AC111="技术免保",$AC111="质保期内"),"【"&amp;$AC111&amp;"】",""))</f>
        <v/>
      </c>
      <c r="J111" s="349" t="str">
        <f aca="false">IF(OR(N($G111)=0,N($H111)=0),"",ROUND(N($G111)*N($H111)*IF(N($I111)=0,1,N($I111)),2))</f>
        <v/>
      </c>
      <c r="L111" s="349" t="str">
        <f aca="false">IF(TRIM($B111&amp;$C111)="","",IF(AND(N($J111)=0,N($K111)=0),"",ROUND(N($J111)+N($K111),2)))</f>
        <v/>
      </c>
      <c r="R111" s="349"/>
      <c r="S111" s="351" t="str">
        <f aca="false">IF(TRIM($B111&amp;$C111)="","",IF(N($N111)=0,"",MAX(0,MIN(N($N111)-N($P111),N($V111)))))</f>
        <v/>
      </c>
      <c r="T111" s="351" t="str">
        <f aca="false">IF(TRIM($B111&amp;$C111)="","",IF(N($P111)&lt;=N($N111),"",N($P111)-N($N111)))</f>
        <v/>
      </c>
      <c r="U111" s="351" t="str">
        <f aca="false">IF(OR(TRIM($B111&amp;$C111)="",$V111=""),"",MAX(0,N($V111))-N($S111))</f>
        <v/>
      </c>
      <c r="V111" s="351" t="str">
        <f aca="false">IF(TRIM($B111&amp;$C111)="","",IF(AND(N($L111)=0,N($P111)+N($Q111)+N($R111)=0),"",ROUND(N($L111)-N($P111)-N($Q111)-N($R111),2)))</f>
        <v/>
      </c>
      <c r="W111" s="194" t="str">
        <f aca="false">IF(TRIM($B111&amp;$C111)="","",IF(N($L111)=0,IF((N($P111)+N($Q111)+N($R111))=0,"—未填单价","未填单价，已收 "&amp;TEXT((N($P111)+N($Q111)+N($R111)),"#,##0.00")),IF(N($V111)&gt;0.005,"欠 "&amp;TEXT(N($V111),"#,##0.00")&amp;IF(N($S111)&gt;0,"（开票未到账 "&amp;TEXT(N($S111),"#,##0.00")&amp;"）","")&amp;IF(N($U111)&gt;0,"（未开票 "&amp;TEXT(N($U111),"#,##0.00")&amp;"）",""),IF(N($V111)&lt;-0.005,"多收 "&amp;TEXT(-N($V111),"#,##0.00"),"✔ 已结清")))&amp;IF(N($T111)&gt;0,"｜到账未开票 "&amp;TEXT(N($T111),"#,##0.00")&amp;"，待补票","")&amp;IF(N($Q111)&gt;0,"｜收现 "&amp;TEXT(N($Q111),"#,##0.00"),"")&amp;IF(N($R111)&gt;0,"｜收款不开票 "&amp;TEXT(N($R111),"#,##0.00"),""))</f>
        <v/>
      </c>
      <c r="X111" s="352"/>
      <c r="AB111" s="349" t="str">
        <f aca="false">IF(OR(N($N111)=0,N($AA111)=0),"",ROUND(N($N111)/(1+N($AA111))*N($AA111),2))</f>
        <v/>
      </c>
      <c r="AC111" s="352"/>
      <c r="AD111" s="352"/>
      <c r="AE111" s="355" t="str">
        <f aca="false">IF($AM111="","",IF($AM111=1,IF($AN111&gt;=1,"一次性·已到收款期","一次性·未到期"),$AD111&amp;" 第"&amp;$AN111&amp;"/"&amp;$AM111&amp;"期"))</f>
        <v/>
      </c>
      <c r="AF111" s="351" t="str">
        <f aca="false">IF(OR($AM111="",N($L111)=0),"",ROUND(N($J111)*$AN111/$AM111,2)+N($K111))</f>
        <v/>
      </c>
      <c r="AG111" s="351" t="str">
        <f aca="false">IF($AF111="","",MAX(0,ROUND($AF111-(N($P111)+N($Q111)+N($R111)),2)))</f>
        <v/>
      </c>
      <c r="AH111" s="351" t="str">
        <f aca="false">IF(OR(TRIM($B111&amp;$C111)="",NOT(ISNUMBER($D111))),"",SUMIFS($V$3:$V$1001,$AJ$3:$AJ$1001,$AJ111,$D$3:$D$1001,"&lt;"&amp;$D111))</f>
        <v/>
      </c>
      <c r="AI111" s="351" t="str">
        <f aca="false">IF(TRIM($B111&amp;$C111)="","",SUMIFS($V$3:$V$1001,$AJ$3:$AJ$1001,$AJ111))</f>
        <v/>
      </c>
      <c r="AJ111" s="355" t="str">
        <f aca="false">IF(TRIM($B111&amp;$C111)="","",TRIM($B111)&amp;"｜"&amp;TRIM($C111))</f>
        <v/>
      </c>
      <c r="AK111" s="351" t="str">
        <f aca="false">IF(TRIM($B111&amp;$C111)="","",MIN(N($N111),N($P111)))</f>
        <v/>
      </c>
      <c r="AL111" s="356" t="str">
        <f aca="false">IF(ISNUMBER($D111),YEAR($D111),"")</f>
        <v/>
      </c>
      <c r="AM111" s="356" t="str">
        <f aca="false">IF(OR(TRIM($B111&amp;$C111)="",NOT(ISNUMBER($D111)),NOT(ISNUMBER($E111))),"",IF($E111&lt;$D111,"",IF(IF($AD111="半年付",2,IF($AD111="季度付",4,IF($AD111="月付",12,IF($AD111="半月付",24,1))))=1,1,MAX(1,ROUND(($E111-$D111+1)/365*IF($AD111="半年付",2,IF($AD111="季度付",4,IF($AD111="月付",12,IF($AD111="半月付",24,1)))),0)))))</f>
        <v/>
      </c>
      <c r="AN111" s="356" t="str">
        <f aca="true">IF($AM111="","",MIN($AM111,MAX(0,INT((TODAY()-付款宽限天数-$D111)/(($E111-$D111+1)/$AM111))+1)))</f>
        <v/>
      </c>
    </row>
    <row r="112" customFormat="false" ht="18" hidden="false" customHeight="false" outlineLevel="0" collapsed="false">
      <c r="F112" s="342" t="str">
        <f aca="true">IF(TRIM($B112&amp;$C112)="","",IF(OR(ISNUMBER(SEARCH("未",$A112)),ISNUMBER(SEARCH("送出",$A112)),AND(TRIM($A112)="",NOT(ISNUMBER($D112)),N($G112)=0)),"【合同未回】","")&amp;IF(NOT(ISNUMBER($E112)),IF(OR(ISNUMBER(SEARCH("未",$A112)),ISNUMBER(SEARCH("送出",$A112)),AND(TRIM($A112)="",NOT(ISNUMBER($D112)),N($G112)=0)),"","【未填合同期】"),IF($E112&lt;TODAY(),"【已到期】",IF($E112-TODAY()&lt;=提醒天数,"【即将到期，剩余"&amp;($E112-TODAY())&amp;"天】","【正常】")))&amp;IF(OR($AC112="安装免保",$AC112="技术免保",$AC112="质保期内"),"【"&amp;$AC112&amp;"】",""))</f>
        <v/>
      </c>
      <c r="J112" s="349" t="str">
        <f aca="false">IF(OR(N($G112)=0,N($H112)=0),"",ROUND(N($G112)*N($H112)*IF(N($I112)=0,1,N($I112)),2))</f>
        <v/>
      </c>
      <c r="L112" s="349" t="str">
        <f aca="false">IF(TRIM($B112&amp;$C112)="","",IF(AND(N($J112)=0,N($K112)=0),"",ROUND(N($J112)+N($K112),2)))</f>
        <v/>
      </c>
      <c r="R112" s="349"/>
      <c r="S112" s="351" t="str">
        <f aca="false">IF(TRIM($B112&amp;$C112)="","",IF(N($N112)=0,"",MAX(0,MIN(N($N112)-N($P112),N($V112)))))</f>
        <v/>
      </c>
      <c r="T112" s="351" t="str">
        <f aca="false">IF(TRIM($B112&amp;$C112)="","",IF(N($P112)&lt;=N($N112),"",N($P112)-N($N112)))</f>
        <v/>
      </c>
      <c r="U112" s="351" t="str">
        <f aca="false">IF(OR(TRIM($B112&amp;$C112)="",$V112=""),"",MAX(0,N($V112))-N($S112))</f>
        <v/>
      </c>
      <c r="V112" s="351" t="str">
        <f aca="false">IF(TRIM($B112&amp;$C112)="","",IF(AND(N($L112)=0,N($P112)+N($Q112)+N($R112)=0),"",ROUND(N($L112)-N($P112)-N($Q112)-N($R112),2)))</f>
        <v/>
      </c>
      <c r="W112" s="194" t="str">
        <f aca="false">IF(TRIM($B112&amp;$C112)="","",IF(N($L112)=0,IF((N($P112)+N($Q112)+N($R112))=0,"—未填单价","未填单价，已收 "&amp;TEXT((N($P112)+N($Q112)+N($R112)),"#,##0.00")),IF(N($V112)&gt;0.005,"欠 "&amp;TEXT(N($V112),"#,##0.00")&amp;IF(N($S112)&gt;0,"（开票未到账 "&amp;TEXT(N($S112),"#,##0.00")&amp;"）","")&amp;IF(N($U112)&gt;0,"（未开票 "&amp;TEXT(N($U112),"#,##0.00")&amp;"）",""),IF(N($V112)&lt;-0.005,"多收 "&amp;TEXT(-N($V112),"#,##0.00"),"✔ 已结清")))&amp;IF(N($T112)&gt;0,"｜到账未开票 "&amp;TEXT(N($T112),"#,##0.00")&amp;"，待补票","")&amp;IF(N($Q112)&gt;0,"｜收现 "&amp;TEXT(N($Q112),"#,##0.00"),"")&amp;IF(N($R112)&gt;0,"｜收款不开票 "&amp;TEXT(N($R112),"#,##0.00"),""))</f>
        <v/>
      </c>
      <c r="X112" s="352"/>
      <c r="AB112" s="349" t="str">
        <f aca="false">IF(OR(N($N112)=0,N($AA112)=0),"",ROUND(N($N112)/(1+N($AA112))*N($AA112),2))</f>
        <v/>
      </c>
      <c r="AC112" s="352"/>
      <c r="AD112" s="352"/>
      <c r="AE112" s="355" t="str">
        <f aca="false">IF($AM112="","",IF($AM112=1,IF($AN112&gt;=1,"一次性·已到收款期","一次性·未到期"),$AD112&amp;" 第"&amp;$AN112&amp;"/"&amp;$AM112&amp;"期"))</f>
        <v/>
      </c>
      <c r="AF112" s="351" t="str">
        <f aca="false">IF(OR($AM112="",N($L112)=0),"",ROUND(N($J112)*$AN112/$AM112,2)+N($K112))</f>
        <v/>
      </c>
      <c r="AG112" s="351" t="str">
        <f aca="false">IF($AF112="","",MAX(0,ROUND($AF112-(N($P112)+N($Q112)+N($R112)),2)))</f>
        <v/>
      </c>
      <c r="AH112" s="351" t="str">
        <f aca="false">IF(OR(TRIM($B112&amp;$C112)="",NOT(ISNUMBER($D112))),"",SUMIFS($V$3:$V$1001,$AJ$3:$AJ$1001,$AJ112,$D$3:$D$1001,"&lt;"&amp;$D112))</f>
        <v/>
      </c>
      <c r="AI112" s="351" t="str">
        <f aca="false">IF(TRIM($B112&amp;$C112)="","",SUMIFS($V$3:$V$1001,$AJ$3:$AJ$1001,$AJ112))</f>
        <v/>
      </c>
      <c r="AJ112" s="355" t="str">
        <f aca="false">IF(TRIM($B112&amp;$C112)="","",TRIM($B112)&amp;"｜"&amp;TRIM($C112))</f>
        <v/>
      </c>
      <c r="AK112" s="351" t="str">
        <f aca="false">IF(TRIM($B112&amp;$C112)="","",MIN(N($N112),N($P112)))</f>
        <v/>
      </c>
      <c r="AL112" s="356" t="str">
        <f aca="false">IF(ISNUMBER($D112),YEAR($D112),"")</f>
        <v/>
      </c>
      <c r="AM112" s="356" t="str">
        <f aca="false">IF(OR(TRIM($B112&amp;$C112)="",NOT(ISNUMBER($D112)),NOT(ISNUMBER($E112))),"",IF($E112&lt;$D112,"",IF(IF($AD112="半年付",2,IF($AD112="季度付",4,IF($AD112="月付",12,IF($AD112="半月付",24,1))))=1,1,MAX(1,ROUND(($E112-$D112+1)/365*IF($AD112="半年付",2,IF($AD112="季度付",4,IF($AD112="月付",12,IF($AD112="半月付",24,1)))),0)))))</f>
        <v/>
      </c>
      <c r="AN112" s="356" t="str">
        <f aca="true">IF($AM112="","",MIN($AM112,MAX(0,INT((TODAY()-付款宽限天数-$D112)/(($E112-$D112+1)/$AM112))+1)))</f>
        <v/>
      </c>
    </row>
    <row r="113" customFormat="false" ht="18" hidden="false" customHeight="false" outlineLevel="0" collapsed="false">
      <c r="F113" s="342" t="str">
        <f aca="true">IF(TRIM($B113&amp;$C113)="","",IF(OR(ISNUMBER(SEARCH("未",$A113)),ISNUMBER(SEARCH("送出",$A113)),AND(TRIM($A113)="",NOT(ISNUMBER($D113)),N($G113)=0)),"【合同未回】","")&amp;IF(NOT(ISNUMBER($E113)),IF(OR(ISNUMBER(SEARCH("未",$A113)),ISNUMBER(SEARCH("送出",$A113)),AND(TRIM($A113)="",NOT(ISNUMBER($D113)),N($G113)=0)),"","【未填合同期】"),IF($E113&lt;TODAY(),"【已到期】",IF($E113-TODAY()&lt;=提醒天数,"【即将到期，剩余"&amp;($E113-TODAY())&amp;"天】","【正常】")))&amp;IF(OR($AC113="安装免保",$AC113="技术免保",$AC113="质保期内"),"【"&amp;$AC113&amp;"】",""))</f>
        <v/>
      </c>
      <c r="J113" s="349" t="str">
        <f aca="false">IF(OR(N($G113)=0,N($H113)=0),"",ROUND(N($G113)*N($H113)*IF(N($I113)=0,1,N($I113)),2))</f>
        <v/>
      </c>
      <c r="L113" s="349" t="str">
        <f aca="false">IF(TRIM($B113&amp;$C113)="","",IF(AND(N($J113)=0,N($K113)=0),"",ROUND(N($J113)+N($K113),2)))</f>
        <v/>
      </c>
      <c r="R113" s="349"/>
      <c r="S113" s="351" t="str">
        <f aca="false">IF(TRIM($B113&amp;$C113)="","",IF(N($N113)=0,"",MAX(0,MIN(N($N113)-N($P113),N($V113)))))</f>
        <v/>
      </c>
      <c r="T113" s="351" t="str">
        <f aca="false">IF(TRIM($B113&amp;$C113)="","",IF(N($P113)&lt;=N($N113),"",N($P113)-N($N113)))</f>
        <v/>
      </c>
      <c r="U113" s="351" t="str">
        <f aca="false">IF(OR(TRIM($B113&amp;$C113)="",$V113=""),"",MAX(0,N($V113))-N($S113))</f>
        <v/>
      </c>
      <c r="V113" s="351" t="str">
        <f aca="false">IF(TRIM($B113&amp;$C113)="","",IF(AND(N($L113)=0,N($P113)+N($Q113)+N($R113)=0),"",ROUND(N($L113)-N($P113)-N($Q113)-N($R113),2)))</f>
        <v/>
      </c>
      <c r="W113" s="194" t="str">
        <f aca="false">IF(TRIM($B113&amp;$C113)="","",IF(N($L113)=0,IF((N($P113)+N($Q113)+N($R113))=0,"—未填单价","未填单价，已收 "&amp;TEXT((N($P113)+N($Q113)+N($R113)),"#,##0.00")),IF(N($V113)&gt;0.005,"欠 "&amp;TEXT(N($V113),"#,##0.00")&amp;IF(N($S113)&gt;0,"（开票未到账 "&amp;TEXT(N($S113),"#,##0.00")&amp;"）","")&amp;IF(N($U113)&gt;0,"（未开票 "&amp;TEXT(N($U113),"#,##0.00")&amp;"）",""),IF(N($V113)&lt;-0.005,"多收 "&amp;TEXT(-N($V113),"#,##0.00"),"✔ 已结清")))&amp;IF(N($T113)&gt;0,"｜到账未开票 "&amp;TEXT(N($T113),"#,##0.00")&amp;"，待补票","")&amp;IF(N($Q113)&gt;0,"｜收现 "&amp;TEXT(N($Q113),"#,##0.00"),"")&amp;IF(N($R113)&gt;0,"｜收款不开票 "&amp;TEXT(N($R113),"#,##0.00"),""))</f>
        <v/>
      </c>
      <c r="X113" s="352"/>
      <c r="AB113" s="349" t="str">
        <f aca="false">IF(OR(N($N113)=0,N($AA113)=0),"",ROUND(N($N113)/(1+N($AA113))*N($AA113),2))</f>
        <v/>
      </c>
      <c r="AC113" s="352"/>
      <c r="AD113" s="352"/>
      <c r="AE113" s="355" t="str">
        <f aca="false">IF($AM113="","",IF($AM113=1,IF($AN113&gt;=1,"一次性·已到收款期","一次性·未到期"),$AD113&amp;" 第"&amp;$AN113&amp;"/"&amp;$AM113&amp;"期"))</f>
        <v/>
      </c>
      <c r="AF113" s="351" t="str">
        <f aca="false">IF(OR($AM113="",N($L113)=0),"",ROUND(N($J113)*$AN113/$AM113,2)+N($K113))</f>
        <v/>
      </c>
      <c r="AG113" s="351" t="str">
        <f aca="false">IF($AF113="","",MAX(0,ROUND($AF113-(N($P113)+N($Q113)+N($R113)),2)))</f>
        <v/>
      </c>
      <c r="AH113" s="351" t="str">
        <f aca="false">IF(OR(TRIM($B113&amp;$C113)="",NOT(ISNUMBER($D113))),"",SUMIFS($V$3:$V$1001,$AJ$3:$AJ$1001,$AJ113,$D$3:$D$1001,"&lt;"&amp;$D113))</f>
        <v/>
      </c>
      <c r="AI113" s="351" t="str">
        <f aca="false">IF(TRIM($B113&amp;$C113)="","",SUMIFS($V$3:$V$1001,$AJ$3:$AJ$1001,$AJ113))</f>
        <v/>
      </c>
      <c r="AJ113" s="355" t="str">
        <f aca="false">IF(TRIM($B113&amp;$C113)="","",TRIM($B113)&amp;"｜"&amp;TRIM($C113))</f>
        <v/>
      </c>
      <c r="AK113" s="351" t="str">
        <f aca="false">IF(TRIM($B113&amp;$C113)="","",MIN(N($N113),N($P113)))</f>
        <v/>
      </c>
      <c r="AL113" s="356" t="str">
        <f aca="false">IF(ISNUMBER($D113),YEAR($D113),"")</f>
        <v/>
      </c>
      <c r="AM113" s="356" t="str">
        <f aca="false">IF(OR(TRIM($B113&amp;$C113)="",NOT(ISNUMBER($D113)),NOT(ISNUMBER($E113))),"",IF($E113&lt;$D113,"",IF(IF($AD113="半年付",2,IF($AD113="季度付",4,IF($AD113="月付",12,IF($AD113="半月付",24,1))))=1,1,MAX(1,ROUND(($E113-$D113+1)/365*IF($AD113="半年付",2,IF($AD113="季度付",4,IF($AD113="月付",12,IF($AD113="半月付",24,1)))),0)))))</f>
        <v/>
      </c>
      <c r="AN113" s="356" t="str">
        <f aca="true">IF($AM113="","",MIN($AM113,MAX(0,INT((TODAY()-付款宽限天数-$D113)/(($E113-$D113+1)/$AM113))+1)))</f>
        <v/>
      </c>
    </row>
    <row r="114" customFormat="false" ht="18" hidden="false" customHeight="false" outlineLevel="0" collapsed="false">
      <c r="F114" s="342" t="str">
        <f aca="true">IF(TRIM($B114&amp;$C114)="","",IF(OR(ISNUMBER(SEARCH("未",$A114)),ISNUMBER(SEARCH("送出",$A114)),AND(TRIM($A114)="",NOT(ISNUMBER($D114)),N($G114)=0)),"【合同未回】","")&amp;IF(NOT(ISNUMBER($E114)),IF(OR(ISNUMBER(SEARCH("未",$A114)),ISNUMBER(SEARCH("送出",$A114)),AND(TRIM($A114)="",NOT(ISNUMBER($D114)),N($G114)=0)),"","【未填合同期】"),IF($E114&lt;TODAY(),"【已到期】",IF($E114-TODAY()&lt;=提醒天数,"【即将到期，剩余"&amp;($E114-TODAY())&amp;"天】","【正常】")))&amp;IF(OR($AC114="安装免保",$AC114="技术免保",$AC114="质保期内"),"【"&amp;$AC114&amp;"】",""))</f>
        <v/>
      </c>
      <c r="J114" s="349" t="str">
        <f aca="false">IF(OR(N($G114)=0,N($H114)=0),"",ROUND(N($G114)*N($H114)*IF(N($I114)=0,1,N($I114)),2))</f>
        <v/>
      </c>
      <c r="L114" s="349" t="str">
        <f aca="false">IF(TRIM($B114&amp;$C114)="","",IF(AND(N($J114)=0,N($K114)=0),"",ROUND(N($J114)+N($K114),2)))</f>
        <v/>
      </c>
      <c r="R114" s="349"/>
      <c r="S114" s="351" t="str">
        <f aca="false">IF(TRIM($B114&amp;$C114)="","",IF(N($N114)=0,"",MAX(0,MIN(N($N114)-N($P114),N($V114)))))</f>
        <v/>
      </c>
      <c r="T114" s="351" t="str">
        <f aca="false">IF(TRIM($B114&amp;$C114)="","",IF(N($P114)&lt;=N($N114),"",N($P114)-N($N114)))</f>
        <v/>
      </c>
      <c r="U114" s="351" t="str">
        <f aca="false">IF(OR(TRIM($B114&amp;$C114)="",$V114=""),"",MAX(0,N($V114))-N($S114))</f>
        <v/>
      </c>
      <c r="V114" s="351" t="str">
        <f aca="false">IF(TRIM($B114&amp;$C114)="","",IF(AND(N($L114)=0,N($P114)+N($Q114)+N($R114)=0),"",ROUND(N($L114)-N($P114)-N($Q114)-N($R114),2)))</f>
        <v/>
      </c>
      <c r="W114" s="194" t="str">
        <f aca="false">IF(TRIM($B114&amp;$C114)="","",IF(N($L114)=0,IF((N($P114)+N($Q114)+N($R114))=0,"—未填单价","未填单价，已收 "&amp;TEXT((N($P114)+N($Q114)+N($R114)),"#,##0.00")),IF(N($V114)&gt;0.005,"欠 "&amp;TEXT(N($V114),"#,##0.00")&amp;IF(N($S114)&gt;0,"（开票未到账 "&amp;TEXT(N($S114),"#,##0.00")&amp;"）","")&amp;IF(N($U114)&gt;0,"（未开票 "&amp;TEXT(N($U114),"#,##0.00")&amp;"）",""),IF(N($V114)&lt;-0.005,"多收 "&amp;TEXT(-N($V114),"#,##0.00"),"✔ 已结清")))&amp;IF(N($T114)&gt;0,"｜到账未开票 "&amp;TEXT(N($T114),"#,##0.00")&amp;"，待补票","")&amp;IF(N($Q114)&gt;0,"｜收现 "&amp;TEXT(N($Q114),"#,##0.00"),"")&amp;IF(N($R114)&gt;0,"｜收款不开票 "&amp;TEXT(N($R114),"#,##0.00"),""))</f>
        <v/>
      </c>
      <c r="X114" s="352"/>
      <c r="AB114" s="349" t="str">
        <f aca="false">IF(OR(N($N114)=0,N($AA114)=0),"",ROUND(N($N114)/(1+N($AA114))*N($AA114),2))</f>
        <v/>
      </c>
      <c r="AC114" s="352"/>
      <c r="AD114" s="352"/>
      <c r="AE114" s="355" t="str">
        <f aca="false">IF($AM114="","",IF($AM114=1,IF($AN114&gt;=1,"一次性·已到收款期","一次性·未到期"),$AD114&amp;" 第"&amp;$AN114&amp;"/"&amp;$AM114&amp;"期"))</f>
        <v/>
      </c>
      <c r="AF114" s="351" t="str">
        <f aca="false">IF(OR($AM114="",N($L114)=0),"",ROUND(N($J114)*$AN114/$AM114,2)+N($K114))</f>
        <v/>
      </c>
      <c r="AG114" s="351" t="str">
        <f aca="false">IF($AF114="","",MAX(0,ROUND($AF114-(N($P114)+N($Q114)+N($R114)),2)))</f>
        <v/>
      </c>
      <c r="AH114" s="351" t="str">
        <f aca="false">IF(OR(TRIM($B114&amp;$C114)="",NOT(ISNUMBER($D114))),"",SUMIFS($V$3:$V$1001,$AJ$3:$AJ$1001,$AJ114,$D$3:$D$1001,"&lt;"&amp;$D114))</f>
        <v/>
      </c>
      <c r="AI114" s="351" t="str">
        <f aca="false">IF(TRIM($B114&amp;$C114)="","",SUMIFS($V$3:$V$1001,$AJ$3:$AJ$1001,$AJ114))</f>
        <v/>
      </c>
      <c r="AJ114" s="355" t="str">
        <f aca="false">IF(TRIM($B114&amp;$C114)="","",TRIM($B114)&amp;"｜"&amp;TRIM($C114))</f>
        <v/>
      </c>
      <c r="AK114" s="351" t="str">
        <f aca="false">IF(TRIM($B114&amp;$C114)="","",MIN(N($N114),N($P114)))</f>
        <v/>
      </c>
      <c r="AL114" s="356" t="str">
        <f aca="false">IF(ISNUMBER($D114),YEAR($D114),"")</f>
        <v/>
      </c>
      <c r="AM114" s="356" t="str">
        <f aca="false">IF(OR(TRIM($B114&amp;$C114)="",NOT(ISNUMBER($D114)),NOT(ISNUMBER($E114))),"",IF($E114&lt;$D114,"",IF(IF($AD114="半年付",2,IF($AD114="季度付",4,IF($AD114="月付",12,IF($AD114="半月付",24,1))))=1,1,MAX(1,ROUND(($E114-$D114+1)/365*IF($AD114="半年付",2,IF($AD114="季度付",4,IF($AD114="月付",12,IF($AD114="半月付",24,1)))),0)))))</f>
        <v/>
      </c>
      <c r="AN114" s="356" t="str">
        <f aca="true">IF($AM114="","",MIN($AM114,MAX(0,INT((TODAY()-付款宽限天数-$D114)/(($E114-$D114+1)/$AM114))+1)))</f>
        <v/>
      </c>
    </row>
    <row r="115" customFormat="false" ht="18" hidden="false" customHeight="false" outlineLevel="0" collapsed="false">
      <c r="F115" s="342" t="str">
        <f aca="true">IF(TRIM($B115&amp;$C115)="","",IF(OR(ISNUMBER(SEARCH("未",$A115)),ISNUMBER(SEARCH("送出",$A115)),AND(TRIM($A115)="",NOT(ISNUMBER($D115)),N($G115)=0)),"【合同未回】","")&amp;IF(NOT(ISNUMBER($E115)),IF(OR(ISNUMBER(SEARCH("未",$A115)),ISNUMBER(SEARCH("送出",$A115)),AND(TRIM($A115)="",NOT(ISNUMBER($D115)),N($G115)=0)),"","【未填合同期】"),IF($E115&lt;TODAY(),"【已到期】",IF($E115-TODAY()&lt;=提醒天数,"【即将到期，剩余"&amp;($E115-TODAY())&amp;"天】","【正常】")))&amp;IF(OR($AC115="安装免保",$AC115="技术免保",$AC115="质保期内"),"【"&amp;$AC115&amp;"】",""))</f>
        <v/>
      </c>
      <c r="J115" s="349" t="str">
        <f aca="false">IF(OR(N($G115)=0,N($H115)=0),"",ROUND(N($G115)*N($H115)*IF(N($I115)=0,1,N($I115)),2))</f>
        <v/>
      </c>
      <c r="L115" s="349" t="str">
        <f aca="false">IF(TRIM($B115&amp;$C115)="","",IF(AND(N($J115)=0,N($K115)=0),"",ROUND(N($J115)+N($K115),2)))</f>
        <v/>
      </c>
      <c r="R115" s="349"/>
      <c r="S115" s="351" t="str">
        <f aca="false">IF(TRIM($B115&amp;$C115)="","",IF(N($N115)=0,"",MAX(0,MIN(N($N115)-N($P115),N($V115)))))</f>
        <v/>
      </c>
      <c r="T115" s="351" t="str">
        <f aca="false">IF(TRIM($B115&amp;$C115)="","",IF(N($P115)&lt;=N($N115),"",N($P115)-N($N115)))</f>
        <v/>
      </c>
      <c r="U115" s="351" t="str">
        <f aca="false">IF(OR(TRIM($B115&amp;$C115)="",$V115=""),"",MAX(0,N($V115))-N($S115))</f>
        <v/>
      </c>
      <c r="V115" s="351" t="str">
        <f aca="false">IF(TRIM($B115&amp;$C115)="","",IF(AND(N($L115)=0,N($P115)+N($Q115)+N($R115)=0),"",ROUND(N($L115)-N($P115)-N($Q115)-N($R115),2)))</f>
        <v/>
      </c>
      <c r="W115" s="194" t="str">
        <f aca="false">IF(TRIM($B115&amp;$C115)="","",IF(N($L115)=0,IF((N($P115)+N($Q115)+N($R115))=0,"—未填单价","未填单价，已收 "&amp;TEXT((N($P115)+N($Q115)+N($R115)),"#,##0.00")),IF(N($V115)&gt;0.005,"欠 "&amp;TEXT(N($V115),"#,##0.00")&amp;IF(N($S115)&gt;0,"（开票未到账 "&amp;TEXT(N($S115),"#,##0.00")&amp;"）","")&amp;IF(N($U115)&gt;0,"（未开票 "&amp;TEXT(N($U115),"#,##0.00")&amp;"）",""),IF(N($V115)&lt;-0.005,"多收 "&amp;TEXT(-N($V115),"#,##0.00"),"✔ 已结清")))&amp;IF(N($T115)&gt;0,"｜到账未开票 "&amp;TEXT(N($T115),"#,##0.00")&amp;"，待补票","")&amp;IF(N($Q115)&gt;0,"｜收现 "&amp;TEXT(N($Q115),"#,##0.00"),"")&amp;IF(N($R115)&gt;0,"｜收款不开票 "&amp;TEXT(N($R115),"#,##0.00"),""))</f>
        <v/>
      </c>
      <c r="X115" s="352"/>
      <c r="AB115" s="349" t="str">
        <f aca="false">IF(OR(N($N115)=0,N($AA115)=0),"",ROUND(N($N115)/(1+N($AA115))*N($AA115),2))</f>
        <v/>
      </c>
      <c r="AC115" s="352"/>
      <c r="AD115" s="352"/>
      <c r="AE115" s="355" t="str">
        <f aca="false">IF($AM115="","",IF($AM115=1,IF($AN115&gt;=1,"一次性·已到收款期","一次性·未到期"),$AD115&amp;" 第"&amp;$AN115&amp;"/"&amp;$AM115&amp;"期"))</f>
        <v/>
      </c>
      <c r="AF115" s="351" t="str">
        <f aca="false">IF(OR($AM115="",N($L115)=0),"",ROUND(N($J115)*$AN115/$AM115,2)+N($K115))</f>
        <v/>
      </c>
      <c r="AG115" s="351" t="str">
        <f aca="false">IF($AF115="","",MAX(0,ROUND($AF115-(N($P115)+N($Q115)+N($R115)),2)))</f>
        <v/>
      </c>
      <c r="AH115" s="351" t="str">
        <f aca="false">IF(OR(TRIM($B115&amp;$C115)="",NOT(ISNUMBER($D115))),"",SUMIFS($V$3:$V$1001,$AJ$3:$AJ$1001,$AJ115,$D$3:$D$1001,"&lt;"&amp;$D115))</f>
        <v/>
      </c>
      <c r="AI115" s="351" t="str">
        <f aca="false">IF(TRIM($B115&amp;$C115)="","",SUMIFS($V$3:$V$1001,$AJ$3:$AJ$1001,$AJ115))</f>
        <v/>
      </c>
      <c r="AJ115" s="355" t="str">
        <f aca="false">IF(TRIM($B115&amp;$C115)="","",TRIM($B115)&amp;"｜"&amp;TRIM($C115))</f>
        <v/>
      </c>
      <c r="AK115" s="351" t="str">
        <f aca="false">IF(TRIM($B115&amp;$C115)="","",MIN(N($N115),N($P115)))</f>
        <v/>
      </c>
      <c r="AL115" s="356" t="str">
        <f aca="false">IF(ISNUMBER($D115),YEAR($D115),"")</f>
        <v/>
      </c>
      <c r="AM115" s="356" t="str">
        <f aca="false">IF(OR(TRIM($B115&amp;$C115)="",NOT(ISNUMBER($D115)),NOT(ISNUMBER($E115))),"",IF($E115&lt;$D115,"",IF(IF($AD115="半年付",2,IF($AD115="季度付",4,IF($AD115="月付",12,IF($AD115="半月付",24,1))))=1,1,MAX(1,ROUND(($E115-$D115+1)/365*IF($AD115="半年付",2,IF($AD115="季度付",4,IF($AD115="月付",12,IF($AD115="半月付",24,1)))),0)))))</f>
        <v/>
      </c>
      <c r="AN115" s="356" t="str">
        <f aca="true">IF($AM115="","",MIN($AM115,MAX(0,INT((TODAY()-付款宽限天数-$D115)/(($E115-$D115+1)/$AM115))+1)))</f>
        <v/>
      </c>
    </row>
    <row r="116" customFormat="false" ht="18" hidden="false" customHeight="false" outlineLevel="0" collapsed="false">
      <c r="F116" s="342" t="str">
        <f aca="true">IF(TRIM($B116&amp;$C116)="","",IF(OR(ISNUMBER(SEARCH("未",$A116)),ISNUMBER(SEARCH("送出",$A116)),AND(TRIM($A116)="",NOT(ISNUMBER($D116)),N($G116)=0)),"【合同未回】","")&amp;IF(NOT(ISNUMBER($E116)),IF(OR(ISNUMBER(SEARCH("未",$A116)),ISNUMBER(SEARCH("送出",$A116)),AND(TRIM($A116)="",NOT(ISNUMBER($D116)),N($G116)=0)),"","【未填合同期】"),IF($E116&lt;TODAY(),"【已到期】",IF($E116-TODAY()&lt;=提醒天数,"【即将到期，剩余"&amp;($E116-TODAY())&amp;"天】","【正常】")))&amp;IF(OR($AC116="安装免保",$AC116="技术免保",$AC116="质保期内"),"【"&amp;$AC116&amp;"】",""))</f>
        <v/>
      </c>
      <c r="J116" s="349" t="str">
        <f aca="false">IF(OR(N($G116)=0,N($H116)=0),"",ROUND(N($G116)*N($H116)*IF(N($I116)=0,1,N($I116)),2))</f>
        <v/>
      </c>
      <c r="L116" s="349" t="str">
        <f aca="false">IF(TRIM($B116&amp;$C116)="","",IF(AND(N($J116)=0,N($K116)=0),"",ROUND(N($J116)+N($K116),2)))</f>
        <v/>
      </c>
      <c r="R116" s="349"/>
      <c r="S116" s="351" t="str">
        <f aca="false">IF(TRIM($B116&amp;$C116)="","",IF(N($N116)=0,"",MAX(0,MIN(N($N116)-N($P116),N($V116)))))</f>
        <v/>
      </c>
      <c r="T116" s="351" t="str">
        <f aca="false">IF(TRIM($B116&amp;$C116)="","",IF(N($P116)&lt;=N($N116),"",N($P116)-N($N116)))</f>
        <v/>
      </c>
      <c r="U116" s="351" t="str">
        <f aca="false">IF(OR(TRIM($B116&amp;$C116)="",$V116=""),"",MAX(0,N($V116))-N($S116))</f>
        <v/>
      </c>
      <c r="V116" s="351" t="str">
        <f aca="false">IF(TRIM($B116&amp;$C116)="","",IF(AND(N($L116)=0,N($P116)+N($Q116)+N($R116)=0),"",ROUND(N($L116)-N($P116)-N($Q116)-N($R116),2)))</f>
        <v/>
      </c>
      <c r="W116" s="194" t="str">
        <f aca="false">IF(TRIM($B116&amp;$C116)="","",IF(N($L116)=0,IF((N($P116)+N($Q116)+N($R116))=0,"—未填单价","未填单价，已收 "&amp;TEXT((N($P116)+N($Q116)+N($R116)),"#,##0.00")),IF(N($V116)&gt;0.005,"欠 "&amp;TEXT(N($V116),"#,##0.00")&amp;IF(N($S116)&gt;0,"（开票未到账 "&amp;TEXT(N($S116),"#,##0.00")&amp;"）","")&amp;IF(N($U116)&gt;0,"（未开票 "&amp;TEXT(N($U116),"#,##0.00")&amp;"）",""),IF(N($V116)&lt;-0.005,"多收 "&amp;TEXT(-N($V116),"#,##0.00"),"✔ 已结清")))&amp;IF(N($T116)&gt;0,"｜到账未开票 "&amp;TEXT(N($T116),"#,##0.00")&amp;"，待补票","")&amp;IF(N($Q116)&gt;0,"｜收现 "&amp;TEXT(N($Q116),"#,##0.00"),"")&amp;IF(N($R116)&gt;0,"｜收款不开票 "&amp;TEXT(N($R116),"#,##0.00"),""))</f>
        <v/>
      </c>
      <c r="X116" s="352"/>
      <c r="AB116" s="349" t="str">
        <f aca="false">IF(OR(N($N116)=0,N($AA116)=0),"",ROUND(N($N116)/(1+N($AA116))*N($AA116),2))</f>
        <v/>
      </c>
      <c r="AC116" s="352"/>
      <c r="AD116" s="352"/>
      <c r="AE116" s="355" t="str">
        <f aca="false">IF($AM116="","",IF($AM116=1,IF($AN116&gt;=1,"一次性·已到收款期","一次性·未到期"),$AD116&amp;" 第"&amp;$AN116&amp;"/"&amp;$AM116&amp;"期"))</f>
        <v/>
      </c>
      <c r="AF116" s="351" t="str">
        <f aca="false">IF(OR($AM116="",N($L116)=0),"",ROUND(N($J116)*$AN116/$AM116,2)+N($K116))</f>
        <v/>
      </c>
      <c r="AG116" s="351" t="str">
        <f aca="false">IF($AF116="","",MAX(0,ROUND($AF116-(N($P116)+N($Q116)+N($R116)),2)))</f>
        <v/>
      </c>
      <c r="AH116" s="351" t="str">
        <f aca="false">IF(OR(TRIM($B116&amp;$C116)="",NOT(ISNUMBER($D116))),"",SUMIFS($V$3:$V$1001,$AJ$3:$AJ$1001,$AJ116,$D$3:$D$1001,"&lt;"&amp;$D116))</f>
        <v/>
      </c>
      <c r="AI116" s="351" t="str">
        <f aca="false">IF(TRIM($B116&amp;$C116)="","",SUMIFS($V$3:$V$1001,$AJ$3:$AJ$1001,$AJ116))</f>
        <v/>
      </c>
      <c r="AJ116" s="355" t="str">
        <f aca="false">IF(TRIM($B116&amp;$C116)="","",TRIM($B116)&amp;"｜"&amp;TRIM($C116))</f>
        <v/>
      </c>
      <c r="AK116" s="351" t="str">
        <f aca="false">IF(TRIM($B116&amp;$C116)="","",MIN(N($N116),N($P116)))</f>
        <v/>
      </c>
      <c r="AL116" s="356" t="str">
        <f aca="false">IF(ISNUMBER($D116),YEAR($D116),"")</f>
        <v/>
      </c>
      <c r="AM116" s="356" t="str">
        <f aca="false">IF(OR(TRIM($B116&amp;$C116)="",NOT(ISNUMBER($D116)),NOT(ISNUMBER($E116))),"",IF($E116&lt;$D116,"",IF(IF($AD116="半年付",2,IF($AD116="季度付",4,IF($AD116="月付",12,IF($AD116="半月付",24,1))))=1,1,MAX(1,ROUND(($E116-$D116+1)/365*IF($AD116="半年付",2,IF($AD116="季度付",4,IF($AD116="月付",12,IF($AD116="半月付",24,1)))),0)))))</f>
        <v/>
      </c>
      <c r="AN116" s="356" t="str">
        <f aca="true">IF($AM116="","",MIN($AM116,MAX(0,INT((TODAY()-付款宽限天数-$D116)/(($E116-$D116+1)/$AM116))+1)))</f>
        <v/>
      </c>
    </row>
    <row r="117" customFormat="false" ht="18" hidden="false" customHeight="false" outlineLevel="0" collapsed="false">
      <c r="F117" s="342" t="str">
        <f aca="true">IF(TRIM($B117&amp;$C117)="","",IF(OR(ISNUMBER(SEARCH("未",$A117)),ISNUMBER(SEARCH("送出",$A117)),AND(TRIM($A117)="",NOT(ISNUMBER($D117)),N($G117)=0)),"【合同未回】","")&amp;IF(NOT(ISNUMBER($E117)),IF(OR(ISNUMBER(SEARCH("未",$A117)),ISNUMBER(SEARCH("送出",$A117)),AND(TRIM($A117)="",NOT(ISNUMBER($D117)),N($G117)=0)),"","【未填合同期】"),IF($E117&lt;TODAY(),"【已到期】",IF($E117-TODAY()&lt;=提醒天数,"【即将到期，剩余"&amp;($E117-TODAY())&amp;"天】","【正常】")))&amp;IF(OR($AC117="安装免保",$AC117="技术免保",$AC117="质保期内"),"【"&amp;$AC117&amp;"】",""))</f>
        <v/>
      </c>
      <c r="J117" s="349" t="str">
        <f aca="false">IF(OR(N($G117)=0,N($H117)=0),"",ROUND(N($G117)*N($H117)*IF(N($I117)=0,1,N($I117)),2))</f>
        <v/>
      </c>
      <c r="L117" s="349" t="str">
        <f aca="false">IF(TRIM($B117&amp;$C117)="","",IF(AND(N($J117)=0,N($K117)=0),"",ROUND(N($J117)+N($K117),2)))</f>
        <v/>
      </c>
      <c r="R117" s="349"/>
      <c r="S117" s="351" t="str">
        <f aca="false">IF(TRIM($B117&amp;$C117)="","",IF(N($N117)=0,"",MAX(0,MIN(N($N117)-N($P117),N($V117)))))</f>
        <v/>
      </c>
      <c r="T117" s="351" t="str">
        <f aca="false">IF(TRIM($B117&amp;$C117)="","",IF(N($P117)&lt;=N($N117),"",N($P117)-N($N117)))</f>
        <v/>
      </c>
      <c r="U117" s="351" t="str">
        <f aca="false">IF(OR(TRIM($B117&amp;$C117)="",$V117=""),"",MAX(0,N($V117))-N($S117))</f>
        <v/>
      </c>
      <c r="V117" s="351" t="str">
        <f aca="false">IF(TRIM($B117&amp;$C117)="","",IF(AND(N($L117)=0,N($P117)+N($Q117)+N($R117)=0),"",ROUND(N($L117)-N($P117)-N($Q117)-N($R117),2)))</f>
        <v/>
      </c>
      <c r="W117" s="194" t="str">
        <f aca="false">IF(TRIM($B117&amp;$C117)="","",IF(N($L117)=0,IF((N($P117)+N($Q117)+N($R117))=0,"—未填单价","未填单价，已收 "&amp;TEXT((N($P117)+N($Q117)+N($R117)),"#,##0.00")),IF(N($V117)&gt;0.005,"欠 "&amp;TEXT(N($V117),"#,##0.00")&amp;IF(N($S117)&gt;0,"（开票未到账 "&amp;TEXT(N($S117),"#,##0.00")&amp;"）","")&amp;IF(N($U117)&gt;0,"（未开票 "&amp;TEXT(N($U117),"#,##0.00")&amp;"）",""),IF(N($V117)&lt;-0.005,"多收 "&amp;TEXT(-N($V117),"#,##0.00"),"✔ 已结清")))&amp;IF(N($T117)&gt;0,"｜到账未开票 "&amp;TEXT(N($T117),"#,##0.00")&amp;"，待补票","")&amp;IF(N($Q117)&gt;0,"｜收现 "&amp;TEXT(N($Q117),"#,##0.00"),"")&amp;IF(N($R117)&gt;0,"｜收款不开票 "&amp;TEXT(N($R117),"#,##0.00"),""))</f>
        <v/>
      </c>
      <c r="X117" s="352"/>
      <c r="AB117" s="349" t="str">
        <f aca="false">IF(OR(N($N117)=0,N($AA117)=0),"",ROUND(N($N117)/(1+N($AA117))*N($AA117),2))</f>
        <v/>
      </c>
      <c r="AC117" s="352"/>
      <c r="AD117" s="352"/>
      <c r="AE117" s="355" t="str">
        <f aca="false">IF($AM117="","",IF($AM117=1,IF($AN117&gt;=1,"一次性·已到收款期","一次性·未到期"),$AD117&amp;" 第"&amp;$AN117&amp;"/"&amp;$AM117&amp;"期"))</f>
        <v/>
      </c>
      <c r="AF117" s="351" t="str">
        <f aca="false">IF(OR($AM117="",N($L117)=0),"",ROUND(N($J117)*$AN117/$AM117,2)+N($K117))</f>
        <v/>
      </c>
      <c r="AG117" s="351" t="str">
        <f aca="false">IF($AF117="","",MAX(0,ROUND($AF117-(N($P117)+N($Q117)+N($R117)),2)))</f>
        <v/>
      </c>
      <c r="AH117" s="351" t="str">
        <f aca="false">IF(OR(TRIM($B117&amp;$C117)="",NOT(ISNUMBER($D117))),"",SUMIFS($V$3:$V$1001,$AJ$3:$AJ$1001,$AJ117,$D$3:$D$1001,"&lt;"&amp;$D117))</f>
        <v/>
      </c>
      <c r="AI117" s="351" t="str">
        <f aca="false">IF(TRIM($B117&amp;$C117)="","",SUMIFS($V$3:$V$1001,$AJ$3:$AJ$1001,$AJ117))</f>
        <v/>
      </c>
      <c r="AJ117" s="355" t="str">
        <f aca="false">IF(TRIM($B117&amp;$C117)="","",TRIM($B117)&amp;"｜"&amp;TRIM($C117))</f>
        <v/>
      </c>
      <c r="AK117" s="351" t="str">
        <f aca="false">IF(TRIM($B117&amp;$C117)="","",MIN(N($N117),N($P117)))</f>
        <v/>
      </c>
      <c r="AL117" s="356" t="str">
        <f aca="false">IF(ISNUMBER($D117),YEAR($D117),"")</f>
        <v/>
      </c>
      <c r="AM117" s="356" t="str">
        <f aca="false">IF(OR(TRIM($B117&amp;$C117)="",NOT(ISNUMBER($D117)),NOT(ISNUMBER($E117))),"",IF($E117&lt;$D117,"",IF(IF($AD117="半年付",2,IF($AD117="季度付",4,IF($AD117="月付",12,IF($AD117="半月付",24,1))))=1,1,MAX(1,ROUND(($E117-$D117+1)/365*IF($AD117="半年付",2,IF($AD117="季度付",4,IF($AD117="月付",12,IF($AD117="半月付",24,1)))),0)))))</f>
        <v/>
      </c>
      <c r="AN117" s="356" t="str">
        <f aca="true">IF($AM117="","",MIN($AM117,MAX(0,INT((TODAY()-付款宽限天数-$D117)/(($E117-$D117+1)/$AM117))+1)))</f>
        <v/>
      </c>
    </row>
    <row r="118" customFormat="false" ht="18" hidden="false" customHeight="false" outlineLevel="0" collapsed="false">
      <c r="F118" s="342" t="str">
        <f aca="true">IF(TRIM($B118&amp;$C118)="","",IF(OR(ISNUMBER(SEARCH("未",$A118)),ISNUMBER(SEARCH("送出",$A118)),AND(TRIM($A118)="",NOT(ISNUMBER($D118)),N($G118)=0)),"【合同未回】","")&amp;IF(NOT(ISNUMBER($E118)),IF(OR(ISNUMBER(SEARCH("未",$A118)),ISNUMBER(SEARCH("送出",$A118)),AND(TRIM($A118)="",NOT(ISNUMBER($D118)),N($G118)=0)),"","【未填合同期】"),IF($E118&lt;TODAY(),"【已到期】",IF($E118-TODAY()&lt;=提醒天数,"【即将到期，剩余"&amp;($E118-TODAY())&amp;"天】","【正常】")))&amp;IF(OR($AC118="安装免保",$AC118="技术免保",$AC118="质保期内"),"【"&amp;$AC118&amp;"】",""))</f>
        <v/>
      </c>
      <c r="J118" s="349" t="str">
        <f aca="false">IF(OR(N($G118)=0,N($H118)=0),"",ROUND(N($G118)*N($H118)*IF(N($I118)=0,1,N($I118)),2))</f>
        <v/>
      </c>
      <c r="L118" s="349" t="str">
        <f aca="false">IF(TRIM($B118&amp;$C118)="","",IF(AND(N($J118)=0,N($K118)=0),"",ROUND(N($J118)+N($K118),2)))</f>
        <v/>
      </c>
      <c r="R118" s="349"/>
      <c r="S118" s="351" t="str">
        <f aca="false">IF(TRIM($B118&amp;$C118)="","",IF(N($N118)=0,"",MAX(0,MIN(N($N118)-N($P118),N($V118)))))</f>
        <v/>
      </c>
      <c r="T118" s="351" t="str">
        <f aca="false">IF(TRIM($B118&amp;$C118)="","",IF(N($P118)&lt;=N($N118),"",N($P118)-N($N118)))</f>
        <v/>
      </c>
      <c r="U118" s="351" t="str">
        <f aca="false">IF(OR(TRIM($B118&amp;$C118)="",$V118=""),"",MAX(0,N($V118))-N($S118))</f>
        <v/>
      </c>
      <c r="V118" s="351" t="str">
        <f aca="false">IF(TRIM($B118&amp;$C118)="","",IF(AND(N($L118)=0,N($P118)+N($Q118)+N($R118)=0),"",ROUND(N($L118)-N($P118)-N($Q118)-N($R118),2)))</f>
        <v/>
      </c>
      <c r="W118" s="194" t="str">
        <f aca="false">IF(TRIM($B118&amp;$C118)="","",IF(N($L118)=0,IF((N($P118)+N($Q118)+N($R118))=0,"—未填单价","未填单价，已收 "&amp;TEXT((N($P118)+N($Q118)+N($R118)),"#,##0.00")),IF(N($V118)&gt;0.005,"欠 "&amp;TEXT(N($V118),"#,##0.00")&amp;IF(N($S118)&gt;0,"（开票未到账 "&amp;TEXT(N($S118),"#,##0.00")&amp;"）","")&amp;IF(N($U118)&gt;0,"（未开票 "&amp;TEXT(N($U118),"#,##0.00")&amp;"）",""),IF(N($V118)&lt;-0.005,"多收 "&amp;TEXT(-N($V118),"#,##0.00"),"✔ 已结清")))&amp;IF(N($T118)&gt;0,"｜到账未开票 "&amp;TEXT(N($T118),"#,##0.00")&amp;"，待补票","")&amp;IF(N($Q118)&gt;0,"｜收现 "&amp;TEXT(N($Q118),"#,##0.00"),"")&amp;IF(N($R118)&gt;0,"｜收款不开票 "&amp;TEXT(N($R118),"#,##0.00"),""))</f>
        <v/>
      </c>
      <c r="X118" s="352"/>
      <c r="AB118" s="349" t="str">
        <f aca="false">IF(OR(N($N118)=0,N($AA118)=0),"",ROUND(N($N118)/(1+N($AA118))*N($AA118),2))</f>
        <v/>
      </c>
      <c r="AC118" s="352"/>
      <c r="AD118" s="352"/>
      <c r="AE118" s="355" t="str">
        <f aca="false">IF($AM118="","",IF($AM118=1,IF($AN118&gt;=1,"一次性·已到收款期","一次性·未到期"),$AD118&amp;" 第"&amp;$AN118&amp;"/"&amp;$AM118&amp;"期"))</f>
        <v/>
      </c>
      <c r="AF118" s="351" t="str">
        <f aca="false">IF(OR($AM118="",N($L118)=0),"",ROUND(N($J118)*$AN118/$AM118,2)+N($K118))</f>
        <v/>
      </c>
      <c r="AG118" s="351" t="str">
        <f aca="false">IF($AF118="","",MAX(0,ROUND($AF118-(N($P118)+N($Q118)+N($R118)),2)))</f>
        <v/>
      </c>
      <c r="AH118" s="351" t="str">
        <f aca="false">IF(OR(TRIM($B118&amp;$C118)="",NOT(ISNUMBER($D118))),"",SUMIFS($V$3:$V$1001,$AJ$3:$AJ$1001,$AJ118,$D$3:$D$1001,"&lt;"&amp;$D118))</f>
        <v/>
      </c>
      <c r="AI118" s="351" t="str">
        <f aca="false">IF(TRIM($B118&amp;$C118)="","",SUMIFS($V$3:$V$1001,$AJ$3:$AJ$1001,$AJ118))</f>
        <v/>
      </c>
      <c r="AJ118" s="355" t="str">
        <f aca="false">IF(TRIM($B118&amp;$C118)="","",TRIM($B118)&amp;"｜"&amp;TRIM($C118))</f>
        <v/>
      </c>
      <c r="AK118" s="351" t="str">
        <f aca="false">IF(TRIM($B118&amp;$C118)="","",MIN(N($N118),N($P118)))</f>
        <v/>
      </c>
      <c r="AL118" s="356" t="str">
        <f aca="false">IF(ISNUMBER($D118),YEAR($D118),"")</f>
        <v/>
      </c>
      <c r="AM118" s="356" t="str">
        <f aca="false">IF(OR(TRIM($B118&amp;$C118)="",NOT(ISNUMBER($D118)),NOT(ISNUMBER($E118))),"",IF($E118&lt;$D118,"",IF(IF($AD118="半年付",2,IF($AD118="季度付",4,IF($AD118="月付",12,IF($AD118="半月付",24,1))))=1,1,MAX(1,ROUND(($E118-$D118+1)/365*IF($AD118="半年付",2,IF($AD118="季度付",4,IF($AD118="月付",12,IF($AD118="半月付",24,1)))),0)))))</f>
        <v/>
      </c>
      <c r="AN118" s="356" t="str">
        <f aca="true">IF($AM118="","",MIN($AM118,MAX(0,INT((TODAY()-付款宽限天数-$D118)/(($E118-$D118+1)/$AM118))+1)))</f>
        <v/>
      </c>
    </row>
    <row r="119" customFormat="false" ht="18" hidden="false" customHeight="false" outlineLevel="0" collapsed="false">
      <c r="F119" s="342" t="str">
        <f aca="true">IF(TRIM($B119&amp;$C119)="","",IF(OR(ISNUMBER(SEARCH("未",$A119)),ISNUMBER(SEARCH("送出",$A119)),AND(TRIM($A119)="",NOT(ISNUMBER($D119)),N($G119)=0)),"【合同未回】","")&amp;IF(NOT(ISNUMBER($E119)),IF(OR(ISNUMBER(SEARCH("未",$A119)),ISNUMBER(SEARCH("送出",$A119)),AND(TRIM($A119)="",NOT(ISNUMBER($D119)),N($G119)=0)),"","【未填合同期】"),IF($E119&lt;TODAY(),"【已到期】",IF($E119-TODAY()&lt;=提醒天数,"【即将到期，剩余"&amp;($E119-TODAY())&amp;"天】","【正常】")))&amp;IF(OR($AC119="安装免保",$AC119="技术免保",$AC119="质保期内"),"【"&amp;$AC119&amp;"】",""))</f>
        <v/>
      </c>
      <c r="J119" s="349" t="str">
        <f aca="false">IF(OR(N($G119)=0,N($H119)=0),"",ROUND(N($G119)*N($H119)*IF(N($I119)=0,1,N($I119)),2))</f>
        <v/>
      </c>
      <c r="L119" s="349" t="str">
        <f aca="false">IF(TRIM($B119&amp;$C119)="","",IF(AND(N($J119)=0,N($K119)=0),"",ROUND(N($J119)+N($K119),2)))</f>
        <v/>
      </c>
      <c r="R119" s="349"/>
      <c r="S119" s="351" t="str">
        <f aca="false">IF(TRIM($B119&amp;$C119)="","",IF(N($N119)=0,"",MAX(0,MIN(N($N119)-N($P119),N($V119)))))</f>
        <v/>
      </c>
      <c r="T119" s="351" t="str">
        <f aca="false">IF(TRIM($B119&amp;$C119)="","",IF(N($P119)&lt;=N($N119),"",N($P119)-N($N119)))</f>
        <v/>
      </c>
      <c r="U119" s="351" t="str">
        <f aca="false">IF(OR(TRIM($B119&amp;$C119)="",$V119=""),"",MAX(0,N($V119))-N($S119))</f>
        <v/>
      </c>
      <c r="V119" s="351" t="str">
        <f aca="false">IF(TRIM($B119&amp;$C119)="","",IF(AND(N($L119)=0,N($P119)+N($Q119)+N($R119)=0),"",ROUND(N($L119)-N($P119)-N($Q119)-N($R119),2)))</f>
        <v/>
      </c>
      <c r="W119" s="194" t="str">
        <f aca="false">IF(TRIM($B119&amp;$C119)="","",IF(N($L119)=0,IF((N($P119)+N($Q119)+N($R119))=0,"—未填单价","未填单价，已收 "&amp;TEXT((N($P119)+N($Q119)+N($R119)),"#,##0.00")),IF(N($V119)&gt;0.005,"欠 "&amp;TEXT(N($V119),"#,##0.00")&amp;IF(N($S119)&gt;0,"（开票未到账 "&amp;TEXT(N($S119),"#,##0.00")&amp;"）","")&amp;IF(N($U119)&gt;0,"（未开票 "&amp;TEXT(N($U119),"#,##0.00")&amp;"）",""),IF(N($V119)&lt;-0.005,"多收 "&amp;TEXT(-N($V119),"#,##0.00"),"✔ 已结清")))&amp;IF(N($T119)&gt;0,"｜到账未开票 "&amp;TEXT(N($T119),"#,##0.00")&amp;"，待补票","")&amp;IF(N($Q119)&gt;0,"｜收现 "&amp;TEXT(N($Q119),"#,##0.00"),"")&amp;IF(N($R119)&gt;0,"｜收款不开票 "&amp;TEXT(N($R119),"#,##0.00"),""))</f>
        <v/>
      </c>
      <c r="X119" s="352"/>
      <c r="AB119" s="349" t="str">
        <f aca="false">IF(OR(N($N119)=0,N($AA119)=0),"",ROUND(N($N119)/(1+N($AA119))*N($AA119),2))</f>
        <v/>
      </c>
      <c r="AC119" s="352"/>
      <c r="AD119" s="352"/>
      <c r="AE119" s="355" t="str">
        <f aca="false">IF($AM119="","",IF($AM119=1,IF($AN119&gt;=1,"一次性·已到收款期","一次性·未到期"),$AD119&amp;" 第"&amp;$AN119&amp;"/"&amp;$AM119&amp;"期"))</f>
        <v/>
      </c>
      <c r="AF119" s="351" t="str">
        <f aca="false">IF(OR($AM119="",N($L119)=0),"",ROUND(N($J119)*$AN119/$AM119,2)+N($K119))</f>
        <v/>
      </c>
      <c r="AG119" s="351" t="str">
        <f aca="false">IF($AF119="","",MAX(0,ROUND($AF119-(N($P119)+N($Q119)+N($R119)),2)))</f>
        <v/>
      </c>
      <c r="AH119" s="351" t="str">
        <f aca="false">IF(OR(TRIM($B119&amp;$C119)="",NOT(ISNUMBER($D119))),"",SUMIFS($V$3:$V$1001,$AJ$3:$AJ$1001,$AJ119,$D$3:$D$1001,"&lt;"&amp;$D119))</f>
        <v/>
      </c>
      <c r="AI119" s="351" t="str">
        <f aca="false">IF(TRIM($B119&amp;$C119)="","",SUMIFS($V$3:$V$1001,$AJ$3:$AJ$1001,$AJ119))</f>
        <v/>
      </c>
      <c r="AJ119" s="355" t="str">
        <f aca="false">IF(TRIM($B119&amp;$C119)="","",TRIM($B119)&amp;"｜"&amp;TRIM($C119))</f>
        <v/>
      </c>
      <c r="AK119" s="351" t="str">
        <f aca="false">IF(TRIM($B119&amp;$C119)="","",MIN(N($N119),N($P119)))</f>
        <v/>
      </c>
      <c r="AL119" s="356" t="str">
        <f aca="false">IF(ISNUMBER($D119),YEAR($D119),"")</f>
        <v/>
      </c>
      <c r="AM119" s="356" t="str">
        <f aca="false">IF(OR(TRIM($B119&amp;$C119)="",NOT(ISNUMBER($D119)),NOT(ISNUMBER($E119))),"",IF($E119&lt;$D119,"",IF(IF($AD119="半年付",2,IF($AD119="季度付",4,IF($AD119="月付",12,IF($AD119="半月付",24,1))))=1,1,MAX(1,ROUND(($E119-$D119+1)/365*IF($AD119="半年付",2,IF($AD119="季度付",4,IF($AD119="月付",12,IF($AD119="半月付",24,1)))),0)))))</f>
        <v/>
      </c>
      <c r="AN119" s="356" t="str">
        <f aca="true">IF($AM119="","",MIN($AM119,MAX(0,INT((TODAY()-付款宽限天数-$D119)/(($E119-$D119+1)/$AM119))+1)))</f>
        <v/>
      </c>
    </row>
    <row r="120" customFormat="false" ht="18" hidden="false" customHeight="false" outlineLevel="0" collapsed="false">
      <c r="F120" s="342" t="str">
        <f aca="true">IF(TRIM($B120&amp;$C120)="","",IF(OR(ISNUMBER(SEARCH("未",$A120)),ISNUMBER(SEARCH("送出",$A120)),AND(TRIM($A120)="",NOT(ISNUMBER($D120)),N($G120)=0)),"【合同未回】","")&amp;IF(NOT(ISNUMBER($E120)),IF(OR(ISNUMBER(SEARCH("未",$A120)),ISNUMBER(SEARCH("送出",$A120)),AND(TRIM($A120)="",NOT(ISNUMBER($D120)),N($G120)=0)),"","【未填合同期】"),IF($E120&lt;TODAY(),"【已到期】",IF($E120-TODAY()&lt;=提醒天数,"【即将到期，剩余"&amp;($E120-TODAY())&amp;"天】","【正常】")))&amp;IF(OR($AC120="安装免保",$AC120="技术免保",$AC120="质保期内"),"【"&amp;$AC120&amp;"】",""))</f>
        <v/>
      </c>
      <c r="J120" s="349" t="str">
        <f aca="false">IF(OR(N($G120)=0,N($H120)=0),"",ROUND(N($G120)*N($H120)*IF(N($I120)=0,1,N($I120)),2))</f>
        <v/>
      </c>
      <c r="L120" s="349" t="str">
        <f aca="false">IF(TRIM($B120&amp;$C120)="","",IF(AND(N($J120)=0,N($K120)=0),"",ROUND(N($J120)+N($K120),2)))</f>
        <v/>
      </c>
      <c r="R120" s="349"/>
      <c r="S120" s="351" t="str">
        <f aca="false">IF(TRIM($B120&amp;$C120)="","",IF(N($N120)=0,"",MAX(0,MIN(N($N120)-N($P120),N($V120)))))</f>
        <v/>
      </c>
      <c r="T120" s="351" t="str">
        <f aca="false">IF(TRIM($B120&amp;$C120)="","",IF(N($P120)&lt;=N($N120),"",N($P120)-N($N120)))</f>
        <v/>
      </c>
      <c r="U120" s="351" t="str">
        <f aca="false">IF(OR(TRIM($B120&amp;$C120)="",$V120=""),"",MAX(0,N($V120))-N($S120))</f>
        <v/>
      </c>
      <c r="V120" s="351" t="str">
        <f aca="false">IF(TRIM($B120&amp;$C120)="","",IF(AND(N($L120)=0,N($P120)+N($Q120)+N($R120)=0),"",ROUND(N($L120)-N($P120)-N($Q120)-N($R120),2)))</f>
        <v/>
      </c>
      <c r="W120" s="194" t="str">
        <f aca="false">IF(TRIM($B120&amp;$C120)="","",IF(N($L120)=0,IF((N($P120)+N($Q120)+N($R120))=0,"—未填单价","未填单价，已收 "&amp;TEXT((N($P120)+N($Q120)+N($R120)),"#,##0.00")),IF(N($V120)&gt;0.005,"欠 "&amp;TEXT(N($V120),"#,##0.00")&amp;IF(N($S120)&gt;0,"（开票未到账 "&amp;TEXT(N($S120),"#,##0.00")&amp;"）","")&amp;IF(N($U120)&gt;0,"（未开票 "&amp;TEXT(N($U120),"#,##0.00")&amp;"）",""),IF(N($V120)&lt;-0.005,"多收 "&amp;TEXT(-N($V120),"#,##0.00"),"✔ 已结清")))&amp;IF(N($T120)&gt;0,"｜到账未开票 "&amp;TEXT(N($T120),"#,##0.00")&amp;"，待补票","")&amp;IF(N($Q120)&gt;0,"｜收现 "&amp;TEXT(N($Q120),"#,##0.00"),"")&amp;IF(N($R120)&gt;0,"｜收款不开票 "&amp;TEXT(N($R120),"#,##0.00"),""))</f>
        <v/>
      </c>
      <c r="X120" s="352"/>
      <c r="AB120" s="349" t="str">
        <f aca="false">IF(OR(N($N120)=0,N($AA120)=0),"",ROUND(N($N120)/(1+N($AA120))*N($AA120),2))</f>
        <v/>
      </c>
      <c r="AC120" s="352"/>
      <c r="AD120" s="352"/>
      <c r="AE120" s="355" t="str">
        <f aca="false">IF($AM120="","",IF($AM120=1,IF($AN120&gt;=1,"一次性·已到收款期","一次性·未到期"),$AD120&amp;" 第"&amp;$AN120&amp;"/"&amp;$AM120&amp;"期"))</f>
        <v/>
      </c>
      <c r="AF120" s="351" t="str">
        <f aca="false">IF(OR($AM120="",N($L120)=0),"",ROUND(N($J120)*$AN120/$AM120,2)+N($K120))</f>
        <v/>
      </c>
      <c r="AG120" s="351" t="str">
        <f aca="false">IF($AF120="","",MAX(0,ROUND($AF120-(N($P120)+N($Q120)+N($R120)),2)))</f>
        <v/>
      </c>
      <c r="AH120" s="351" t="str">
        <f aca="false">IF(OR(TRIM($B120&amp;$C120)="",NOT(ISNUMBER($D120))),"",SUMIFS($V$3:$V$1001,$AJ$3:$AJ$1001,$AJ120,$D$3:$D$1001,"&lt;"&amp;$D120))</f>
        <v/>
      </c>
      <c r="AI120" s="351" t="str">
        <f aca="false">IF(TRIM($B120&amp;$C120)="","",SUMIFS($V$3:$V$1001,$AJ$3:$AJ$1001,$AJ120))</f>
        <v/>
      </c>
      <c r="AJ120" s="355" t="str">
        <f aca="false">IF(TRIM($B120&amp;$C120)="","",TRIM($B120)&amp;"｜"&amp;TRIM($C120))</f>
        <v/>
      </c>
      <c r="AK120" s="351" t="str">
        <f aca="false">IF(TRIM($B120&amp;$C120)="","",MIN(N($N120),N($P120)))</f>
        <v/>
      </c>
      <c r="AL120" s="356" t="str">
        <f aca="false">IF(ISNUMBER($D120),YEAR($D120),"")</f>
        <v/>
      </c>
      <c r="AM120" s="356" t="str">
        <f aca="false">IF(OR(TRIM($B120&amp;$C120)="",NOT(ISNUMBER($D120)),NOT(ISNUMBER($E120))),"",IF($E120&lt;$D120,"",IF(IF($AD120="半年付",2,IF($AD120="季度付",4,IF($AD120="月付",12,IF($AD120="半月付",24,1))))=1,1,MAX(1,ROUND(($E120-$D120+1)/365*IF($AD120="半年付",2,IF($AD120="季度付",4,IF($AD120="月付",12,IF($AD120="半月付",24,1)))),0)))))</f>
        <v/>
      </c>
      <c r="AN120" s="356" t="str">
        <f aca="true">IF($AM120="","",MIN($AM120,MAX(0,INT((TODAY()-付款宽限天数-$D120)/(($E120-$D120+1)/$AM120))+1)))</f>
        <v/>
      </c>
    </row>
    <row r="121" customFormat="false" ht="18" hidden="false" customHeight="false" outlineLevel="0" collapsed="false">
      <c r="F121" s="342" t="str">
        <f aca="true">IF(TRIM($B121&amp;$C121)="","",IF(OR(ISNUMBER(SEARCH("未",$A121)),ISNUMBER(SEARCH("送出",$A121)),AND(TRIM($A121)="",NOT(ISNUMBER($D121)),N($G121)=0)),"【合同未回】","")&amp;IF(NOT(ISNUMBER($E121)),IF(OR(ISNUMBER(SEARCH("未",$A121)),ISNUMBER(SEARCH("送出",$A121)),AND(TRIM($A121)="",NOT(ISNUMBER($D121)),N($G121)=0)),"","【未填合同期】"),IF($E121&lt;TODAY(),"【已到期】",IF($E121-TODAY()&lt;=提醒天数,"【即将到期，剩余"&amp;($E121-TODAY())&amp;"天】","【正常】")))&amp;IF(OR($AC121="安装免保",$AC121="技术免保",$AC121="质保期内"),"【"&amp;$AC121&amp;"】",""))</f>
        <v/>
      </c>
      <c r="J121" s="349" t="str">
        <f aca="false">IF(OR(N($G121)=0,N($H121)=0),"",ROUND(N($G121)*N($H121)*IF(N($I121)=0,1,N($I121)),2))</f>
        <v/>
      </c>
      <c r="L121" s="349" t="str">
        <f aca="false">IF(TRIM($B121&amp;$C121)="","",IF(AND(N($J121)=0,N($K121)=0),"",ROUND(N($J121)+N($K121),2)))</f>
        <v/>
      </c>
      <c r="R121" s="349"/>
      <c r="S121" s="351" t="str">
        <f aca="false">IF(TRIM($B121&amp;$C121)="","",IF(N($N121)=0,"",MAX(0,MIN(N($N121)-N($P121),N($V121)))))</f>
        <v/>
      </c>
      <c r="T121" s="351" t="str">
        <f aca="false">IF(TRIM($B121&amp;$C121)="","",IF(N($P121)&lt;=N($N121),"",N($P121)-N($N121)))</f>
        <v/>
      </c>
      <c r="U121" s="351" t="str">
        <f aca="false">IF(OR(TRIM($B121&amp;$C121)="",$V121=""),"",MAX(0,N($V121))-N($S121))</f>
        <v/>
      </c>
      <c r="V121" s="351" t="str">
        <f aca="false">IF(TRIM($B121&amp;$C121)="","",IF(AND(N($L121)=0,N($P121)+N($Q121)+N($R121)=0),"",ROUND(N($L121)-N($P121)-N($Q121)-N($R121),2)))</f>
        <v/>
      </c>
      <c r="W121" s="194" t="str">
        <f aca="false">IF(TRIM($B121&amp;$C121)="","",IF(N($L121)=0,IF((N($P121)+N($Q121)+N($R121))=0,"—未填单价","未填单价，已收 "&amp;TEXT((N($P121)+N($Q121)+N($R121)),"#,##0.00")),IF(N($V121)&gt;0.005,"欠 "&amp;TEXT(N($V121),"#,##0.00")&amp;IF(N($S121)&gt;0,"（开票未到账 "&amp;TEXT(N($S121),"#,##0.00")&amp;"）","")&amp;IF(N($U121)&gt;0,"（未开票 "&amp;TEXT(N($U121),"#,##0.00")&amp;"）",""),IF(N($V121)&lt;-0.005,"多收 "&amp;TEXT(-N($V121),"#,##0.00"),"✔ 已结清")))&amp;IF(N($T121)&gt;0,"｜到账未开票 "&amp;TEXT(N($T121),"#,##0.00")&amp;"，待补票","")&amp;IF(N($Q121)&gt;0,"｜收现 "&amp;TEXT(N($Q121),"#,##0.00"),"")&amp;IF(N($R121)&gt;0,"｜收款不开票 "&amp;TEXT(N($R121),"#,##0.00"),""))</f>
        <v/>
      </c>
      <c r="X121" s="352"/>
      <c r="AB121" s="349" t="str">
        <f aca="false">IF(OR(N($N121)=0,N($AA121)=0),"",ROUND(N($N121)/(1+N($AA121))*N($AA121),2))</f>
        <v/>
      </c>
      <c r="AC121" s="352"/>
      <c r="AD121" s="352"/>
      <c r="AE121" s="355" t="str">
        <f aca="false">IF($AM121="","",IF($AM121=1,IF($AN121&gt;=1,"一次性·已到收款期","一次性·未到期"),$AD121&amp;" 第"&amp;$AN121&amp;"/"&amp;$AM121&amp;"期"))</f>
        <v/>
      </c>
      <c r="AF121" s="351" t="str">
        <f aca="false">IF(OR($AM121="",N($L121)=0),"",ROUND(N($J121)*$AN121/$AM121,2)+N($K121))</f>
        <v/>
      </c>
      <c r="AG121" s="351" t="str">
        <f aca="false">IF($AF121="","",MAX(0,ROUND($AF121-(N($P121)+N($Q121)+N($R121)),2)))</f>
        <v/>
      </c>
      <c r="AH121" s="351" t="str">
        <f aca="false">IF(OR(TRIM($B121&amp;$C121)="",NOT(ISNUMBER($D121))),"",SUMIFS($V$3:$V$1001,$AJ$3:$AJ$1001,$AJ121,$D$3:$D$1001,"&lt;"&amp;$D121))</f>
        <v/>
      </c>
      <c r="AI121" s="351" t="str">
        <f aca="false">IF(TRIM($B121&amp;$C121)="","",SUMIFS($V$3:$V$1001,$AJ$3:$AJ$1001,$AJ121))</f>
        <v/>
      </c>
      <c r="AJ121" s="355" t="str">
        <f aca="false">IF(TRIM($B121&amp;$C121)="","",TRIM($B121)&amp;"｜"&amp;TRIM($C121))</f>
        <v/>
      </c>
      <c r="AK121" s="351" t="str">
        <f aca="false">IF(TRIM($B121&amp;$C121)="","",MIN(N($N121),N($P121)))</f>
        <v/>
      </c>
      <c r="AL121" s="356" t="str">
        <f aca="false">IF(ISNUMBER($D121),YEAR($D121),"")</f>
        <v/>
      </c>
      <c r="AM121" s="356" t="str">
        <f aca="false">IF(OR(TRIM($B121&amp;$C121)="",NOT(ISNUMBER($D121)),NOT(ISNUMBER($E121))),"",IF($E121&lt;$D121,"",IF(IF($AD121="半年付",2,IF($AD121="季度付",4,IF($AD121="月付",12,IF($AD121="半月付",24,1))))=1,1,MAX(1,ROUND(($E121-$D121+1)/365*IF($AD121="半年付",2,IF($AD121="季度付",4,IF($AD121="月付",12,IF($AD121="半月付",24,1)))),0)))))</f>
        <v/>
      </c>
      <c r="AN121" s="356" t="str">
        <f aca="true">IF($AM121="","",MIN($AM121,MAX(0,INT((TODAY()-付款宽限天数-$D121)/(($E121-$D121+1)/$AM121))+1)))</f>
        <v/>
      </c>
    </row>
    <row r="122" customFormat="false" ht="18" hidden="false" customHeight="false" outlineLevel="0" collapsed="false">
      <c r="F122" s="342" t="str">
        <f aca="true">IF(TRIM($B122&amp;$C122)="","",IF(OR(ISNUMBER(SEARCH("未",$A122)),ISNUMBER(SEARCH("送出",$A122)),AND(TRIM($A122)="",NOT(ISNUMBER($D122)),N($G122)=0)),"【合同未回】","")&amp;IF(NOT(ISNUMBER($E122)),IF(OR(ISNUMBER(SEARCH("未",$A122)),ISNUMBER(SEARCH("送出",$A122)),AND(TRIM($A122)="",NOT(ISNUMBER($D122)),N($G122)=0)),"","【未填合同期】"),IF($E122&lt;TODAY(),"【已到期】",IF($E122-TODAY()&lt;=提醒天数,"【即将到期，剩余"&amp;($E122-TODAY())&amp;"天】","【正常】")))&amp;IF(OR($AC122="安装免保",$AC122="技术免保",$AC122="质保期内"),"【"&amp;$AC122&amp;"】",""))</f>
        <v/>
      </c>
      <c r="J122" s="349" t="str">
        <f aca="false">IF(OR(N($G122)=0,N($H122)=0),"",ROUND(N($G122)*N($H122)*IF(N($I122)=0,1,N($I122)),2))</f>
        <v/>
      </c>
      <c r="L122" s="349" t="str">
        <f aca="false">IF(TRIM($B122&amp;$C122)="","",IF(AND(N($J122)=0,N($K122)=0),"",ROUND(N($J122)+N($K122),2)))</f>
        <v/>
      </c>
      <c r="R122" s="349"/>
      <c r="S122" s="351" t="str">
        <f aca="false">IF(TRIM($B122&amp;$C122)="","",IF(N($N122)=0,"",MAX(0,MIN(N($N122)-N($P122),N($V122)))))</f>
        <v/>
      </c>
      <c r="T122" s="351" t="str">
        <f aca="false">IF(TRIM($B122&amp;$C122)="","",IF(N($P122)&lt;=N($N122),"",N($P122)-N($N122)))</f>
        <v/>
      </c>
      <c r="U122" s="351" t="str">
        <f aca="false">IF(OR(TRIM($B122&amp;$C122)="",$V122=""),"",MAX(0,N($V122))-N($S122))</f>
        <v/>
      </c>
      <c r="V122" s="351" t="str">
        <f aca="false">IF(TRIM($B122&amp;$C122)="","",IF(AND(N($L122)=0,N($P122)+N($Q122)+N($R122)=0),"",ROUND(N($L122)-N($P122)-N($Q122)-N($R122),2)))</f>
        <v/>
      </c>
      <c r="W122" s="194" t="str">
        <f aca="false">IF(TRIM($B122&amp;$C122)="","",IF(N($L122)=0,IF((N($P122)+N($Q122)+N($R122))=0,"—未填单价","未填单价，已收 "&amp;TEXT((N($P122)+N($Q122)+N($R122)),"#,##0.00")),IF(N($V122)&gt;0.005,"欠 "&amp;TEXT(N($V122),"#,##0.00")&amp;IF(N($S122)&gt;0,"（开票未到账 "&amp;TEXT(N($S122),"#,##0.00")&amp;"）","")&amp;IF(N($U122)&gt;0,"（未开票 "&amp;TEXT(N($U122),"#,##0.00")&amp;"）",""),IF(N($V122)&lt;-0.005,"多收 "&amp;TEXT(-N($V122),"#,##0.00"),"✔ 已结清")))&amp;IF(N($T122)&gt;0,"｜到账未开票 "&amp;TEXT(N($T122),"#,##0.00")&amp;"，待补票","")&amp;IF(N($Q122)&gt;0,"｜收现 "&amp;TEXT(N($Q122),"#,##0.00"),"")&amp;IF(N($R122)&gt;0,"｜收款不开票 "&amp;TEXT(N($R122),"#,##0.00"),""))</f>
        <v/>
      </c>
      <c r="X122" s="352"/>
      <c r="AB122" s="349" t="str">
        <f aca="false">IF(OR(N($N122)=0,N($AA122)=0),"",ROUND(N($N122)/(1+N($AA122))*N($AA122),2))</f>
        <v/>
      </c>
      <c r="AC122" s="352"/>
      <c r="AD122" s="352"/>
      <c r="AE122" s="355" t="str">
        <f aca="false">IF($AM122="","",IF($AM122=1,IF($AN122&gt;=1,"一次性·已到收款期","一次性·未到期"),$AD122&amp;" 第"&amp;$AN122&amp;"/"&amp;$AM122&amp;"期"))</f>
        <v/>
      </c>
      <c r="AF122" s="351" t="str">
        <f aca="false">IF(OR($AM122="",N($L122)=0),"",ROUND(N($J122)*$AN122/$AM122,2)+N($K122))</f>
        <v/>
      </c>
      <c r="AG122" s="351" t="str">
        <f aca="false">IF($AF122="","",MAX(0,ROUND($AF122-(N($P122)+N($Q122)+N($R122)),2)))</f>
        <v/>
      </c>
      <c r="AH122" s="351" t="str">
        <f aca="false">IF(OR(TRIM($B122&amp;$C122)="",NOT(ISNUMBER($D122))),"",SUMIFS($V$3:$V$1001,$AJ$3:$AJ$1001,$AJ122,$D$3:$D$1001,"&lt;"&amp;$D122))</f>
        <v/>
      </c>
      <c r="AI122" s="351" t="str">
        <f aca="false">IF(TRIM($B122&amp;$C122)="","",SUMIFS($V$3:$V$1001,$AJ$3:$AJ$1001,$AJ122))</f>
        <v/>
      </c>
      <c r="AJ122" s="355" t="str">
        <f aca="false">IF(TRIM($B122&amp;$C122)="","",TRIM($B122)&amp;"｜"&amp;TRIM($C122))</f>
        <v/>
      </c>
      <c r="AK122" s="351" t="str">
        <f aca="false">IF(TRIM($B122&amp;$C122)="","",MIN(N($N122),N($P122)))</f>
        <v/>
      </c>
      <c r="AL122" s="356" t="str">
        <f aca="false">IF(ISNUMBER($D122),YEAR($D122),"")</f>
        <v/>
      </c>
      <c r="AM122" s="356" t="str">
        <f aca="false">IF(OR(TRIM($B122&amp;$C122)="",NOT(ISNUMBER($D122)),NOT(ISNUMBER($E122))),"",IF($E122&lt;$D122,"",IF(IF($AD122="半年付",2,IF($AD122="季度付",4,IF($AD122="月付",12,IF($AD122="半月付",24,1))))=1,1,MAX(1,ROUND(($E122-$D122+1)/365*IF($AD122="半年付",2,IF($AD122="季度付",4,IF($AD122="月付",12,IF($AD122="半月付",24,1)))),0)))))</f>
        <v/>
      </c>
      <c r="AN122" s="356" t="str">
        <f aca="true">IF($AM122="","",MIN($AM122,MAX(0,INT((TODAY()-付款宽限天数-$D122)/(($E122-$D122+1)/$AM122))+1)))</f>
        <v/>
      </c>
    </row>
    <row r="123" customFormat="false" ht="18" hidden="false" customHeight="false" outlineLevel="0" collapsed="false">
      <c r="F123" s="342" t="str">
        <f aca="true">IF(TRIM($B123&amp;$C123)="","",IF(OR(ISNUMBER(SEARCH("未",$A123)),ISNUMBER(SEARCH("送出",$A123)),AND(TRIM($A123)="",NOT(ISNUMBER($D123)),N($G123)=0)),"【合同未回】","")&amp;IF(NOT(ISNUMBER($E123)),IF(OR(ISNUMBER(SEARCH("未",$A123)),ISNUMBER(SEARCH("送出",$A123)),AND(TRIM($A123)="",NOT(ISNUMBER($D123)),N($G123)=0)),"","【未填合同期】"),IF($E123&lt;TODAY(),"【已到期】",IF($E123-TODAY()&lt;=提醒天数,"【即将到期，剩余"&amp;($E123-TODAY())&amp;"天】","【正常】")))&amp;IF(OR($AC123="安装免保",$AC123="技术免保",$AC123="质保期内"),"【"&amp;$AC123&amp;"】",""))</f>
        <v/>
      </c>
      <c r="J123" s="349" t="str">
        <f aca="false">IF(OR(N($G123)=0,N($H123)=0),"",ROUND(N($G123)*N($H123)*IF(N($I123)=0,1,N($I123)),2))</f>
        <v/>
      </c>
      <c r="L123" s="349" t="str">
        <f aca="false">IF(TRIM($B123&amp;$C123)="","",IF(AND(N($J123)=0,N($K123)=0),"",ROUND(N($J123)+N($K123),2)))</f>
        <v/>
      </c>
      <c r="R123" s="349"/>
      <c r="S123" s="351" t="str">
        <f aca="false">IF(TRIM($B123&amp;$C123)="","",IF(N($N123)=0,"",MAX(0,MIN(N($N123)-N($P123),N($V123)))))</f>
        <v/>
      </c>
      <c r="T123" s="351" t="str">
        <f aca="false">IF(TRIM($B123&amp;$C123)="","",IF(N($P123)&lt;=N($N123),"",N($P123)-N($N123)))</f>
        <v/>
      </c>
      <c r="U123" s="351" t="str">
        <f aca="false">IF(OR(TRIM($B123&amp;$C123)="",$V123=""),"",MAX(0,N($V123))-N($S123))</f>
        <v/>
      </c>
      <c r="V123" s="351" t="str">
        <f aca="false">IF(TRIM($B123&amp;$C123)="","",IF(AND(N($L123)=0,N($P123)+N($Q123)+N($R123)=0),"",ROUND(N($L123)-N($P123)-N($Q123)-N($R123),2)))</f>
        <v/>
      </c>
      <c r="W123" s="194" t="str">
        <f aca="false">IF(TRIM($B123&amp;$C123)="","",IF(N($L123)=0,IF((N($P123)+N($Q123)+N($R123))=0,"—未填单价","未填单价，已收 "&amp;TEXT((N($P123)+N($Q123)+N($R123)),"#,##0.00")),IF(N($V123)&gt;0.005,"欠 "&amp;TEXT(N($V123),"#,##0.00")&amp;IF(N($S123)&gt;0,"（开票未到账 "&amp;TEXT(N($S123),"#,##0.00")&amp;"）","")&amp;IF(N($U123)&gt;0,"（未开票 "&amp;TEXT(N($U123),"#,##0.00")&amp;"）",""),IF(N($V123)&lt;-0.005,"多收 "&amp;TEXT(-N($V123),"#,##0.00"),"✔ 已结清")))&amp;IF(N($T123)&gt;0,"｜到账未开票 "&amp;TEXT(N($T123),"#,##0.00")&amp;"，待补票","")&amp;IF(N($Q123)&gt;0,"｜收现 "&amp;TEXT(N($Q123),"#,##0.00"),"")&amp;IF(N($R123)&gt;0,"｜收款不开票 "&amp;TEXT(N($R123),"#,##0.00"),""))</f>
        <v/>
      </c>
      <c r="X123" s="352"/>
      <c r="AB123" s="349" t="str">
        <f aca="false">IF(OR(N($N123)=0,N($AA123)=0),"",ROUND(N($N123)/(1+N($AA123))*N($AA123),2))</f>
        <v/>
      </c>
      <c r="AC123" s="352"/>
      <c r="AD123" s="352"/>
      <c r="AE123" s="355" t="str">
        <f aca="false">IF($AM123="","",IF($AM123=1,IF($AN123&gt;=1,"一次性·已到收款期","一次性·未到期"),$AD123&amp;" 第"&amp;$AN123&amp;"/"&amp;$AM123&amp;"期"))</f>
        <v/>
      </c>
      <c r="AF123" s="351" t="str">
        <f aca="false">IF(OR($AM123="",N($L123)=0),"",ROUND(N($J123)*$AN123/$AM123,2)+N($K123))</f>
        <v/>
      </c>
      <c r="AG123" s="351" t="str">
        <f aca="false">IF($AF123="","",MAX(0,ROUND($AF123-(N($P123)+N($Q123)+N($R123)),2)))</f>
        <v/>
      </c>
      <c r="AH123" s="351" t="str">
        <f aca="false">IF(OR(TRIM($B123&amp;$C123)="",NOT(ISNUMBER($D123))),"",SUMIFS($V$3:$V$1001,$AJ$3:$AJ$1001,$AJ123,$D$3:$D$1001,"&lt;"&amp;$D123))</f>
        <v/>
      </c>
      <c r="AI123" s="351" t="str">
        <f aca="false">IF(TRIM($B123&amp;$C123)="","",SUMIFS($V$3:$V$1001,$AJ$3:$AJ$1001,$AJ123))</f>
        <v/>
      </c>
      <c r="AJ123" s="355" t="str">
        <f aca="false">IF(TRIM($B123&amp;$C123)="","",TRIM($B123)&amp;"｜"&amp;TRIM($C123))</f>
        <v/>
      </c>
      <c r="AK123" s="351" t="str">
        <f aca="false">IF(TRIM($B123&amp;$C123)="","",MIN(N($N123),N($P123)))</f>
        <v/>
      </c>
      <c r="AL123" s="356" t="str">
        <f aca="false">IF(ISNUMBER($D123),YEAR($D123),"")</f>
        <v/>
      </c>
      <c r="AM123" s="356" t="str">
        <f aca="false">IF(OR(TRIM($B123&amp;$C123)="",NOT(ISNUMBER($D123)),NOT(ISNUMBER($E123))),"",IF($E123&lt;$D123,"",IF(IF($AD123="半年付",2,IF($AD123="季度付",4,IF($AD123="月付",12,IF($AD123="半月付",24,1))))=1,1,MAX(1,ROUND(($E123-$D123+1)/365*IF($AD123="半年付",2,IF($AD123="季度付",4,IF($AD123="月付",12,IF($AD123="半月付",24,1)))),0)))))</f>
        <v/>
      </c>
      <c r="AN123" s="356" t="str">
        <f aca="true">IF($AM123="","",MIN($AM123,MAX(0,INT((TODAY()-付款宽限天数-$D123)/(($E123-$D123+1)/$AM123))+1)))</f>
        <v/>
      </c>
    </row>
    <row r="124" customFormat="false" ht="18" hidden="false" customHeight="false" outlineLevel="0" collapsed="false">
      <c r="F124" s="342" t="str">
        <f aca="true">IF(TRIM($B124&amp;$C124)="","",IF(OR(ISNUMBER(SEARCH("未",$A124)),ISNUMBER(SEARCH("送出",$A124)),AND(TRIM($A124)="",NOT(ISNUMBER($D124)),N($G124)=0)),"【合同未回】","")&amp;IF(NOT(ISNUMBER($E124)),IF(OR(ISNUMBER(SEARCH("未",$A124)),ISNUMBER(SEARCH("送出",$A124)),AND(TRIM($A124)="",NOT(ISNUMBER($D124)),N($G124)=0)),"","【未填合同期】"),IF($E124&lt;TODAY(),"【已到期】",IF($E124-TODAY()&lt;=提醒天数,"【即将到期，剩余"&amp;($E124-TODAY())&amp;"天】","【正常】")))&amp;IF(OR($AC124="安装免保",$AC124="技术免保",$AC124="质保期内"),"【"&amp;$AC124&amp;"】",""))</f>
        <v/>
      </c>
      <c r="J124" s="349" t="str">
        <f aca="false">IF(OR(N($G124)=0,N($H124)=0),"",ROUND(N($G124)*N($H124)*IF(N($I124)=0,1,N($I124)),2))</f>
        <v/>
      </c>
      <c r="L124" s="349" t="str">
        <f aca="false">IF(TRIM($B124&amp;$C124)="","",IF(AND(N($J124)=0,N($K124)=0),"",ROUND(N($J124)+N($K124),2)))</f>
        <v/>
      </c>
      <c r="R124" s="349"/>
      <c r="S124" s="351" t="str">
        <f aca="false">IF(TRIM($B124&amp;$C124)="","",IF(N($N124)=0,"",MAX(0,MIN(N($N124)-N($P124),N($V124)))))</f>
        <v/>
      </c>
      <c r="T124" s="351" t="str">
        <f aca="false">IF(TRIM($B124&amp;$C124)="","",IF(N($P124)&lt;=N($N124),"",N($P124)-N($N124)))</f>
        <v/>
      </c>
      <c r="U124" s="351" t="str">
        <f aca="false">IF(OR(TRIM($B124&amp;$C124)="",$V124=""),"",MAX(0,N($V124))-N($S124))</f>
        <v/>
      </c>
      <c r="V124" s="351" t="str">
        <f aca="false">IF(TRIM($B124&amp;$C124)="","",IF(AND(N($L124)=0,N($P124)+N($Q124)+N($R124)=0),"",ROUND(N($L124)-N($P124)-N($Q124)-N($R124),2)))</f>
        <v/>
      </c>
      <c r="W124" s="194" t="str">
        <f aca="false">IF(TRIM($B124&amp;$C124)="","",IF(N($L124)=0,IF((N($P124)+N($Q124)+N($R124))=0,"—未填单价","未填单价，已收 "&amp;TEXT((N($P124)+N($Q124)+N($R124)),"#,##0.00")),IF(N($V124)&gt;0.005,"欠 "&amp;TEXT(N($V124),"#,##0.00")&amp;IF(N($S124)&gt;0,"（开票未到账 "&amp;TEXT(N($S124),"#,##0.00")&amp;"）","")&amp;IF(N($U124)&gt;0,"（未开票 "&amp;TEXT(N($U124),"#,##0.00")&amp;"）",""),IF(N($V124)&lt;-0.005,"多收 "&amp;TEXT(-N($V124),"#,##0.00"),"✔ 已结清")))&amp;IF(N($T124)&gt;0,"｜到账未开票 "&amp;TEXT(N($T124),"#,##0.00")&amp;"，待补票","")&amp;IF(N($Q124)&gt;0,"｜收现 "&amp;TEXT(N($Q124),"#,##0.00"),"")&amp;IF(N($R124)&gt;0,"｜收款不开票 "&amp;TEXT(N($R124),"#,##0.00"),""))</f>
        <v/>
      </c>
      <c r="X124" s="352"/>
      <c r="AB124" s="349" t="str">
        <f aca="false">IF(OR(N($N124)=0,N($AA124)=0),"",ROUND(N($N124)/(1+N($AA124))*N($AA124),2))</f>
        <v/>
      </c>
      <c r="AC124" s="352"/>
      <c r="AD124" s="352"/>
      <c r="AE124" s="355" t="str">
        <f aca="false">IF($AM124="","",IF($AM124=1,IF($AN124&gt;=1,"一次性·已到收款期","一次性·未到期"),$AD124&amp;" 第"&amp;$AN124&amp;"/"&amp;$AM124&amp;"期"))</f>
        <v/>
      </c>
      <c r="AF124" s="351" t="str">
        <f aca="false">IF(OR($AM124="",N($L124)=0),"",ROUND(N($J124)*$AN124/$AM124,2)+N($K124))</f>
        <v/>
      </c>
      <c r="AG124" s="351" t="str">
        <f aca="false">IF($AF124="","",MAX(0,ROUND($AF124-(N($P124)+N($Q124)+N($R124)),2)))</f>
        <v/>
      </c>
      <c r="AH124" s="351" t="str">
        <f aca="false">IF(OR(TRIM($B124&amp;$C124)="",NOT(ISNUMBER($D124))),"",SUMIFS($V$3:$V$1001,$AJ$3:$AJ$1001,$AJ124,$D$3:$D$1001,"&lt;"&amp;$D124))</f>
        <v/>
      </c>
      <c r="AI124" s="351" t="str">
        <f aca="false">IF(TRIM($B124&amp;$C124)="","",SUMIFS($V$3:$V$1001,$AJ$3:$AJ$1001,$AJ124))</f>
        <v/>
      </c>
      <c r="AJ124" s="355" t="str">
        <f aca="false">IF(TRIM($B124&amp;$C124)="","",TRIM($B124)&amp;"｜"&amp;TRIM($C124))</f>
        <v/>
      </c>
      <c r="AK124" s="351" t="str">
        <f aca="false">IF(TRIM($B124&amp;$C124)="","",MIN(N($N124),N($P124)))</f>
        <v/>
      </c>
      <c r="AL124" s="356" t="str">
        <f aca="false">IF(ISNUMBER($D124),YEAR($D124),"")</f>
        <v/>
      </c>
      <c r="AM124" s="356" t="str">
        <f aca="false">IF(OR(TRIM($B124&amp;$C124)="",NOT(ISNUMBER($D124)),NOT(ISNUMBER($E124))),"",IF($E124&lt;$D124,"",IF(IF($AD124="半年付",2,IF($AD124="季度付",4,IF($AD124="月付",12,IF($AD124="半月付",24,1))))=1,1,MAX(1,ROUND(($E124-$D124+1)/365*IF($AD124="半年付",2,IF($AD124="季度付",4,IF($AD124="月付",12,IF($AD124="半月付",24,1)))),0)))))</f>
        <v/>
      </c>
      <c r="AN124" s="356" t="str">
        <f aca="true">IF($AM124="","",MIN($AM124,MAX(0,INT((TODAY()-付款宽限天数-$D124)/(($E124-$D124+1)/$AM124))+1)))</f>
        <v/>
      </c>
    </row>
    <row r="125" customFormat="false" ht="18" hidden="false" customHeight="false" outlineLevel="0" collapsed="false">
      <c r="F125" s="342" t="str">
        <f aca="true">IF(TRIM($B125&amp;$C125)="","",IF(OR(ISNUMBER(SEARCH("未",$A125)),ISNUMBER(SEARCH("送出",$A125)),AND(TRIM($A125)="",NOT(ISNUMBER($D125)),N($G125)=0)),"【合同未回】","")&amp;IF(NOT(ISNUMBER($E125)),IF(OR(ISNUMBER(SEARCH("未",$A125)),ISNUMBER(SEARCH("送出",$A125)),AND(TRIM($A125)="",NOT(ISNUMBER($D125)),N($G125)=0)),"","【未填合同期】"),IF($E125&lt;TODAY(),"【已到期】",IF($E125-TODAY()&lt;=提醒天数,"【即将到期，剩余"&amp;($E125-TODAY())&amp;"天】","【正常】")))&amp;IF(OR($AC125="安装免保",$AC125="技术免保",$AC125="质保期内"),"【"&amp;$AC125&amp;"】",""))</f>
        <v/>
      </c>
      <c r="J125" s="349" t="str">
        <f aca="false">IF(OR(N($G125)=0,N($H125)=0),"",ROUND(N($G125)*N($H125)*IF(N($I125)=0,1,N($I125)),2))</f>
        <v/>
      </c>
      <c r="L125" s="349" t="str">
        <f aca="false">IF(TRIM($B125&amp;$C125)="","",IF(AND(N($J125)=0,N($K125)=0),"",ROUND(N($J125)+N($K125),2)))</f>
        <v/>
      </c>
      <c r="R125" s="349"/>
      <c r="S125" s="351" t="str">
        <f aca="false">IF(TRIM($B125&amp;$C125)="","",IF(N($N125)=0,"",MAX(0,MIN(N($N125)-N($P125),N($V125)))))</f>
        <v/>
      </c>
      <c r="T125" s="351" t="str">
        <f aca="false">IF(TRIM($B125&amp;$C125)="","",IF(N($P125)&lt;=N($N125),"",N($P125)-N($N125)))</f>
        <v/>
      </c>
      <c r="U125" s="351" t="str">
        <f aca="false">IF(OR(TRIM($B125&amp;$C125)="",$V125=""),"",MAX(0,N($V125))-N($S125))</f>
        <v/>
      </c>
      <c r="V125" s="351" t="str">
        <f aca="false">IF(TRIM($B125&amp;$C125)="","",IF(AND(N($L125)=0,N($P125)+N($Q125)+N($R125)=0),"",ROUND(N($L125)-N($P125)-N($Q125)-N($R125),2)))</f>
        <v/>
      </c>
      <c r="W125" s="194" t="str">
        <f aca="false">IF(TRIM($B125&amp;$C125)="","",IF(N($L125)=0,IF((N($P125)+N($Q125)+N($R125))=0,"—未填单价","未填单价，已收 "&amp;TEXT((N($P125)+N($Q125)+N($R125)),"#,##0.00")),IF(N($V125)&gt;0.005,"欠 "&amp;TEXT(N($V125),"#,##0.00")&amp;IF(N($S125)&gt;0,"（开票未到账 "&amp;TEXT(N($S125),"#,##0.00")&amp;"）","")&amp;IF(N($U125)&gt;0,"（未开票 "&amp;TEXT(N($U125),"#,##0.00")&amp;"）",""),IF(N($V125)&lt;-0.005,"多收 "&amp;TEXT(-N($V125),"#,##0.00"),"✔ 已结清")))&amp;IF(N($T125)&gt;0,"｜到账未开票 "&amp;TEXT(N($T125),"#,##0.00")&amp;"，待补票","")&amp;IF(N($Q125)&gt;0,"｜收现 "&amp;TEXT(N($Q125),"#,##0.00"),"")&amp;IF(N($R125)&gt;0,"｜收款不开票 "&amp;TEXT(N($R125),"#,##0.00"),""))</f>
        <v/>
      </c>
      <c r="X125" s="352"/>
      <c r="AB125" s="349" t="str">
        <f aca="false">IF(OR(N($N125)=0,N($AA125)=0),"",ROUND(N($N125)/(1+N($AA125))*N($AA125),2))</f>
        <v/>
      </c>
      <c r="AC125" s="352"/>
      <c r="AD125" s="352"/>
      <c r="AE125" s="355" t="str">
        <f aca="false">IF($AM125="","",IF($AM125=1,IF($AN125&gt;=1,"一次性·已到收款期","一次性·未到期"),$AD125&amp;" 第"&amp;$AN125&amp;"/"&amp;$AM125&amp;"期"))</f>
        <v/>
      </c>
      <c r="AF125" s="351" t="str">
        <f aca="false">IF(OR($AM125="",N($L125)=0),"",ROUND(N($J125)*$AN125/$AM125,2)+N($K125))</f>
        <v/>
      </c>
      <c r="AG125" s="351" t="str">
        <f aca="false">IF($AF125="","",MAX(0,ROUND($AF125-(N($P125)+N($Q125)+N($R125)),2)))</f>
        <v/>
      </c>
      <c r="AH125" s="351" t="str">
        <f aca="false">IF(OR(TRIM($B125&amp;$C125)="",NOT(ISNUMBER($D125))),"",SUMIFS($V$3:$V$1001,$AJ$3:$AJ$1001,$AJ125,$D$3:$D$1001,"&lt;"&amp;$D125))</f>
        <v/>
      </c>
      <c r="AI125" s="351" t="str">
        <f aca="false">IF(TRIM($B125&amp;$C125)="","",SUMIFS($V$3:$V$1001,$AJ$3:$AJ$1001,$AJ125))</f>
        <v/>
      </c>
      <c r="AJ125" s="355" t="str">
        <f aca="false">IF(TRIM($B125&amp;$C125)="","",TRIM($B125)&amp;"｜"&amp;TRIM($C125))</f>
        <v/>
      </c>
      <c r="AK125" s="351" t="str">
        <f aca="false">IF(TRIM($B125&amp;$C125)="","",MIN(N($N125),N($P125)))</f>
        <v/>
      </c>
      <c r="AL125" s="356" t="str">
        <f aca="false">IF(ISNUMBER($D125),YEAR($D125),"")</f>
        <v/>
      </c>
      <c r="AM125" s="356" t="str">
        <f aca="false">IF(OR(TRIM($B125&amp;$C125)="",NOT(ISNUMBER($D125)),NOT(ISNUMBER($E125))),"",IF($E125&lt;$D125,"",IF(IF($AD125="半年付",2,IF($AD125="季度付",4,IF($AD125="月付",12,IF($AD125="半月付",24,1))))=1,1,MAX(1,ROUND(($E125-$D125+1)/365*IF($AD125="半年付",2,IF($AD125="季度付",4,IF($AD125="月付",12,IF($AD125="半月付",24,1)))),0)))))</f>
        <v/>
      </c>
      <c r="AN125" s="356" t="str">
        <f aca="true">IF($AM125="","",MIN($AM125,MAX(0,INT((TODAY()-付款宽限天数-$D125)/(($E125-$D125+1)/$AM125))+1)))</f>
        <v/>
      </c>
    </row>
    <row r="126" customFormat="false" ht="18" hidden="false" customHeight="false" outlineLevel="0" collapsed="false">
      <c r="F126" s="342" t="str">
        <f aca="true">IF(TRIM($B126&amp;$C126)="","",IF(OR(ISNUMBER(SEARCH("未",$A126)),ISNUMBER(SEARCH("送出",$A126)),AND(TRIM($A126)="",NOT(ISNUMBER($D126)),N($G126)=0)),"【合同未回】","")&amp;IF(NOT(ISNUMBER($E126)),IF(OR(ISNUMBER(SEARCH("未",$A126)),ISNUMBER(SEARCH("送出",$A126)),AND(TRIM($A126)="",NOT(ISNUMBER($D126)),N($G126)=0)),"","【未填合同期】"),IF($E126&lt;TODAY(),"【已到期】",IF($E126-TODAY()&lt;=提醒天数,"【即将到期，剩余"&amp;($E126-TODAY())&amp;"天】","【正常】")))&amp;IF(OR($AC126="安装免保",$AC126="技术免保",$AC126="质保期内"),"【"&amp;$AC126&amp;"】",""))</f>
        <v/>
      </c>
      <c r="J126" s="349" t="str">
        <f aca="false">IF(OR(N($G126)=0,N($H126)=0),"",ROUND(N($G126)*N($H126)*IF(N($I126)=0,1,N($I126)),2))</f>
        <v/>
      </c>
      <c r="L126" s="349" t="str">
        <f aca="false">IF(TRIM($B126&amp;$C126)="","",IF(AND(N($J126)=0,N($K126)=0),"",ROUND(N($J126)+N($K126),2)))</f>
        <v/>
      </c>
      <c r="R126" s="349"/>
      <c r="S126" s="351" t="str">
        <f aca="false">IF(TRIM($B126&amp;$C126)="","",IF(N($N126)=0,"",MAX(0,MIN(N($N126)-N($P126),N($V126)))))</f>
        <v/>
      </c>
      <c r="T126" s="351" t="str">
        <f aca="false">IF(TRIM($B126&amp;$C126)="","",IF(N($P126)&lt;=N($N126),"",N($P126)-N($N126)))</f>
        <v/>
      </c>
      <c r="U126" s="351" t="str">
        <f aca="false">IF(OR(TRIM($B126&amp;$C126)="",$V126=""),"",MAX(0,N($V126))-N($S126))</f>
        <v/>
      </c>
      <c r="V126" s="351" t="str">
        <f aca="false">IF(TRIM($B126&amp;$C126)="","",IF(AND(N($L126)=0,N($P126)+N($Q126)+N($R126)=0),"",ROUND(N($L126)-N($P126)-N($Q126)-N($R126),2)))</f>
        <v/>
      </c>
      <c r="W126" s="194" t="str">
        <f aca="false">IF(TRIM($B126&amp;$C126)="","",IF(N($L126)=0,IF((N($P126)+N($Q126)+N($R126))=0,"—未填单价","未填单价，已收 "&amp;TEXT((N($P126)+N($Q126)+N($R126)),"#,##0.00")),IF(N($V126)&gt;0.005,"欠 "&amp;TEXT(N($V126),"#,##0.00")&amp;IF(N($S126)&gt;0,"（开票未到账 "&amp;TEXT(N($S126),"#,##0.00")&amp;"）","")&amp;IF(N($U126)&gt;0,"（未开票 "&amp;TEXT(N($U126),"#,##0.00")&amp;"）",""),IF(N($V126)&lt;-0.005,"多收 "&amp;TEXT(-N($V126),"#,##0.00"),"✔ 已结清")))&amp;IF(N($T126)&gt;0,"｜到账未开票 "&amp;TEXT(N($T126),"#,##0.00")&amp;"，待补票","")&amp;IF(N($Q126)&gt;0,"｜收现 "&amp;TEXT(N($Q126),"#,##0.00"),"")&amp;IF(N($R126)&gt;0,"｜收款不开票 "&amp;TEXT(N($R126),"#,##0.00"),""))</f>
        <v/>
      </c>
      <c r="X126" s="352"/>
      <c r="AB126" s="349" t="str">
        <f aca="false">IF(OR(N($N126)=0,N($AA126)=0),"",ROUND(N($N126)/(1+N($AA126))*N($AA126),2))</f>
        <v/>
      </c>
      <c r="AC126" s="352"/>
      <c r="AD126" s="352"/>
      <c r="AE126" s="355" t="str">
        <f aca="false">IF($AM126="","",IF($AM126=1,IF($AN126&gt;=1,"一次性·已到收款期","一次性·未到期"),$AD126&amp;" 第"&amp;$AN126&amp;"/"&amp;$AM126&amp;"期"))</f>
        <v/>
      </c>
      <c r="AF126" s="351" t="str">
        <f aca="false">IF(OR($AM126="",N($L126)=0),"",ROUND(N($J126)*$AN126/$AM126,2)+N($K126))</f>
        <v/>
      </c>
      <c r="AG126" s="351" t="str">
        <f aca="false">IF($AF126="","",MAX(0,ROUND($AF126-(N($P126)+N($Q126)+N($R126)),2)))</f>
        <v/>
      </c>
      <c r="AH126" s="351" t="str">
        <f aca="false">IF(OR(TRIM($B126&amp;$C126)="",NOT(ISNUMBER($D126))),"",SUMIFS($V$3:$V$1001,$AJ$3:$AJ$1001,$AJ126,$D$3:$D$1001,"&lt;"&amp;$D126))</f>
        <v/>
      </c>
      <c r="AI126" s="351" t="str">
        <f aca="false">IF(TRIM($B126&amp;$C126)="","",SUMIFS($V$3:$V$1001,$AJ$3:$AJ$1001,$AJ126))</f>
        <v/>
      </c>
      <c r="AJ126" s="355" t="str">
        <f aca="false">IF(TRIM($B126&amp;$C126)="","",TRIM($B126)&amp;"｜"&amp;TRIM($C126))</f>
        <v/>
      </c>
      <c r="AK126" s="351" t="str">
        <f aca="false">IF(TRIM($B126&amp;$C126)="","",MIN(N($N126),N($P126)))</f>
        <v/>
      </c>
      <c r="AL126" s="356" t="str">
        <f aca="false">IF(ISNUMBER($D126),YEAR($D126),"")</f>
        <v/>
      </c>
      <c r="AM126" s="356" t="str">
        <f aca="false">IF(OR(TRIM($B126&amp;$C126)="",NOT(ISNUMBER($D126)),NOT(ISNUMBER($E126))),"",IF($E126&lt;$D126,"",IF(IF($AD126="半年付",2,IF($AD126="季度付",4,IF($AD126="月付",12,IF($AD126="半月付",24,1))))=1,1,MAX(1,ROUND(($E126-$D126+1)/365*IF($AD126="半年付",2,IF($AD126="季度付",4,IF($AD126="月付",12,IF($AD126="半月付",24,1)))),0)))))</f>
        <v/>
      </c>
      <c r="AN126" s="356" t="str">
        <f aca="true">IF($AM126="","",MIN($AM126,MAX(0,INT((TODAY()-付款宽限天数-$D126)/(($E126-$D126+1)/$AM126))+1)))</f>
        <v/>
      </c>
    </row>
    <row r="127" customFormat="false" ht="18" hidden="false" customHeight="false" outlineLevel="0" collapsed="false">
      <c r="F127" s="342" t="str">
        <f aca="true">IF(TRIM($B127&amp;$C127)="","",IF(OR(ISNUMBER(SEARCH("未",$A127)),ISNUMBER(SEARCH("送出",$A127)),AND(TRIM($A127)="",NOT(ISNUMBER($D127)),N($G127)=0)),"【合同未回】","")&amp;IF(NOT(ISNUMBER($E127)),IF(OR(ISNUMBER(SEARCH("未",$A127)),ISNUMBER(SEARCH("送出",$A127)),AND(TRIM($A127)="",NOT(ISNUMBER($D127)),N($G127)=0)),"","【未填合同期】"),IF($E127&lt;TODAY(),"【已到期】",IF($E127-TODAY()&lt;=提醒天数,"【即将到期，剩余"&amp;($E127-TODAY())&amp;"天】","【正常】")))&amp;IF(OR($AC127="安装免保",$AC127="技术免保",$AC127="质保期内"),"【"&amp;$AC127&amp;"】",""))</f>
        <v/>
      </c>
      <c r="J127" s="349" t="str">
        <f aca="false">IF(OR(N($G127)=0,N($H127)=0),"",ROUND(N($G127)*N($H127)*IF(N($I127)=0,1,N($I127)),2))</f>
        <v/>
      </c>
      <c r="L127" s="349" t="str">
        <f aca="false">IF(TRIM($B127&amp;$C127)="","",IF(AND(N($J127)=0,N($K127)=0),"",ROUND(N($J127)+N($K127),2)))</f>
        <v/>
      </c>
      <c r="R127" s="349"/>
      <c r="S127" s="351" t="str">
        <f aca="false">IF(TRIM($B127&amp;$C127)="","",IF(N($N127)=0,"",MAX(0,MIN(N($N127)-N($P127),N($V127)))))</f>
        <v/>
      </c>
      <c r="T127" s="351" t="str">
        <f aca="false">IF(TRIM($B127&amp;$C127)="","",IF(N($P127)&lt;=N($N127),"",N($P127)-N($N127)))</f>
        <v/>
      </c>
      <c r="U127" s="351" t="str">
        <f aca="false">IF(OR(TRIM($B127&amp;$C127)="",$V127=""),"",MAX(0,N($V127))-N($S127))</f>
        <v/>
      </c>
      <c r="V127" s="351" t="str">
        <f aca="false">IF(TRIM($B127&amp;$C127)="","",IF(AND(N($L127)=0,N($P127)+N($Q127)+N($R127)=0),"",ROUND(N($L127)-N($P127)-N($Q127)-N($R127),2)))</f>
        <v/>
      </c>
      <c r="W127" s="194" t="str">
        <f aca="false">IF(TRIM($B127&amp;$C127)="","",IF(N($L127)=0,IF((N($P127)+N($Q127)+N($R127))=0,"—未填单价","未填单价，已收 "&amp;TEXT((N($P127)+N($Q127)+N($R127)),"#,##0.00")),IF(N($V127)&gt;0.005,"欠 "&amp;TEXT(N($V127),"#,##0.00")&amp;IF(N($S127)&gt;0,"（开票未到账 "&amp;TEXT(N($S127),"#,##0.00")&amp;"）","")&amp;IF(N($U127)&gt;0,"（未开票 "&amp;TEXT(N($U127),"#,##0.00")&amp;"）",""),IF(N($V127)&lt;-0.005,"多收 "&amp;TEXT(-N($V127),"#,##0.00"),"✔ 已结清")))&amp;IF(N($T127)&gt;0,"｜到账未开票 "&amp;TEXT(N($T127),"#,##0.00")&amp;"，待补票","")&amp;IF(N($Q127)&gt;0,"｜收现 "&amp;TEXT(N($Q127),"#,##0.00"),"")&amp;IF(N($R127)&gt;0,"｜收款不开票 "&amp;TEXT(N($R127),"#,##0.00"),""))</f>
        <v/>
      </c>
      <c r="X127" s="352"/>
      <c r="AB127" s="349" t="str">
        <f aca="false">IF(OR(N($N127)=0,N($AA127)=0),"",ROUND(N($N127)/(1+N($AA127))*N($AA127),2))</f>
        <v/>
      </c>
      <c r="AC127" s="352"/>
      <c r="AD127" s="352"/>
      <c r="AE127" s="355" t="str">
        <f aca="false">IF($AM127="","",IF($AM127=1,IF($AN127&gt;=1,"一次性·已到收款期","一次性·未到期"),$AD127&amp;" 第"&amp;$AN127&amp;"/"&amp;$AM127&amp;"期"))</f>
        <v/>
      </c>
      <c r="AF127" s="351" t="str">
        <f aca="false">IF(OR($AM127="",N($L127)=0),"",ROUND(N($J127)*$AN127/$AM127,2)+N($K127))</f>
        <v/>
      </c>
      <c r="AG127" s="351" t="str">
        <f aca="false">IF($AF127="","",MAX(0,ROUND($AF127-(N($P127)+N($Q127)+N($R127)),2)))</f>
        <v/>
      </c>
      <c r="AH127" s="351" t="str">
        <f aca="false">IF(OR(TRIM($B127&amp;$C127)="",NOT(ISNUMBER($D127))),"",SUMIFS($V$3:$V$1001,$AJ$3:$AJ$1001,$AJ127,$D$3:$D$1001,"&lt;"&amp;$D127))</f>
        <v/>
      </c>
      <c r="AI127" s="351" t="str">
        <f aca="false">IF(TRIM($B127&amp;$C127)="","",SUMIFS($V$3:$V$1001,$AJ$3:$AJ$1001,$AJ127))</f>
        <v/>
      </c>
      <c r="AJ127" s="355" t="str">
        <f aca="false">IF(TRIM($B127&amp;$C127)="","",TRIM($B127)&amp;"｜"&amp;TRIM($C127))</f>
        <v/>
      </c>
      <c r="AK127" s="351" t="str">
        <f aca="false">IF(TRIM($B127&amp;$C127)="","",MIN(N($N127),N($P127)))</f>
        <v/>
      </c>
      <c r="AL127" s="356" t="str">
        <f aca="false">IF(ISNUMBER($D127),YEAR($D127),"")</f>
        <v/>
      </c>
      <c r="AM127" s="356" t="str">
        <f aca="false">IF(OR(TRIM($B127&amp;$C127)="",NOT(ISNUMBER($D127)),NOT(ISNUMBER($E127))),"",IF($E127&lt;$D127,"",IF(IF($AD127="半年付",2,IF($AD127="季度付",4,IF($AD127="月付",12,IF($AD127="半月付",24,1))))=1,1,MAX(1,ROUND(($E127-$D127+1)/365*IF($AD127="半年付",2,IF($AD127="季度付",4,IF($AD127="月付",12,IF($AD127="半月付",24,1)))),0)))))</f>
        <v/>
      </c>
      <c r="AN127" s="356" t="str">
        <f aca="true">IF($AM127="","",MIN($AM127,MAX(0,INT((TODAY()-付款宽限天数-$D127)/(($E127-$D127+1)/$AM127))+1)))</f>
        <v/>
      </c>
    </row>
    <row r="128" customFormat="false" ht="18" hidden="false" customHeight="false" outlineLevel="0" collapsed="false">
      <c r="F128" s="342" t="str">
        <f aca="true">IF(TRIM($B128&amp;$C128)="","",IF(OR(ISNUMBER(SEARCH("未",$A128)),ISNUMBER(SEARCH("送出",$A128)),AND(TRIM($A128)="",NOT(ISNUMBER($D128)),N($G128)=0)),"【合同未回】","")&amp;IF(NOT(ISNUMBER($E128)),IF(OR(ISNUMBER(SEARCH("未",$A128)),ISNUMBER(SEARCH("送出",$A128)),AND(TRIM($A128)="",NOT(ISNUMBER($D128)),N($G128)=0)),"","【未填合同期】"),IF($E128&lt;TODAY(),"【已到期】",IF($E128-TODAY()&lt;=提醒天数,"【即将到期，剩余"&amp;($E128-TODAY())&amp;"天】","【正常】")))&amp;IF(OR($AC128="安装免保",$AC128="技术免保",$AC128="质保期内"),"【"&amp;$AC128&amp;"】",""))</f>
        <v/>
      </c>
      <c r="J128" s="349" t="str">
        <f aca="false">IF(OR(N($G128)=0,N($H128)=0),"",ROUND(N($G128)*N($H128)*IF(N($I128)=0,1,N($I128)),2))</f>
        <v/>
      </c>
      <c r="L128" s="349" t="str">
        <f aca="false">IF(TRIM($B128&amp;$C128)="","",IF(AND(N($J128)=0,N($K128)=0),"",ROUND(N($J128)+N($K128),2)))</f>
        <v/>
      </c>
      <c r="R128" s="349"/>
      <c r="S128" s="351" t="str">
        <f aca="false">IF(TRIM($B128&amp;$C128)="","",IF(N($N128)=0,"",MAX(0,MIN(N($N128)-N($P128),N($V128)))))</f>
        <v/>
      </c>
      <c r="T128" s="351" t="str">
        <f aca="false">IF(TRIM($B128&amp;$C128)="","",IF(N($P128)&lt;=N($N128),"",N($P128)-N($N128)))</f>
        <v/>
      </c>
      <c r="U128" s="351" t="str">
        <f aca="false">IF(OR(TRIM($B128&amp;$C128)="",$V128=""),"",MAX(0,N($V128))-N($S128))</f>
        <v/>
      </c>
      <c r="V128" s="351" t="str">
        <f aca="false">IF(TRIM($B128&amp;$C128)="","",IF(AND(N($L128)=0,N($P128)+N($Q128)+N($R128)=0),"",ROUND(N($L128)-N($P128)-N($Q128)-N($R128),2)))</f>
        <v/>
      </c>
      <c r="W128" s="194" t="str">
        <f aca="false">IF(TRIM($B128&amp;$C128)="","",IF(N($L128)=0,IF((N($P128)+N($Q128)+N($R128))=0,"—未填单价","未填单价，已收 "&amp;TEXT((N($P128)+N($Q128)+N($R128)),"#,##0.00")),IF(N($V128)&gt;0.005,"欠 "&amp;TEXT(N($V128),"#,##0.00")&amp;IF(N($S128)&gt;0,"（开票未到账 "&amp;TEXT(N($S128),"#,##0.00")&amp;"）","")&amp;IF(N($U128)&gt;0,"（未开票 "&amp;TEXT(N($U128),"#,##0.00")&amp;"）",""),IF(N($V128)&lt;-0.005,"多收 "&amp;TEXT(-N($V128),"#,##0.00"),"✔ 已结清")))&amp;IF(N($T128)&gt;0,"｜到账未开票 "&amp;TEXT(N($T128),"#,##0.00")&amp;"，待补票","")&amp;IF(N($Q128)&gt;0,"｜收现 "&amp;TEXT(N($Q128),"#,##0.00"),"")&amp;IF(N($R128)&gt;0,"｜收款不开票 "&amp;TEXT(N($R128),"#,##0.00"),""))</f>
        <v/>
      </c>
      <c r="X128" s="352"/>
      <c r="AB128" s="349" t="str">
        <f aca="false">IF(OR(N($N128)=0,N($AA128)=0),"",ROUND(N($N128)/(1+N($AA128))*N($AA128),2))</f>
        <v/>
      </c>
      <c r="AC128" s="352"/>
      <c r="AD128" s="352"/>
      <c r="AE128" s="355" t="str">
        <f aca="false">IF($AM128="","",IF($AM128=1,IF($AN128&gt;=1,"一次性·已到收款期","一次性·未到期"),$AD128&amp;" 第"&amp;$AN128&amp;"/"&amp;$AM128&amp;"期"))</f>
        <v/>
      </c>
      <c r="AF128" s="351" t="str">
        <f aca="false">IF(OR($AM128="",N($L128)=0),"",ROUND(N($J128)*$AN128/$AM128,2)+N($K128))</f>
        <v/>
      </c>
      <c r="AG128" s="351" t="str">
        <f aca="false">IF($AF128="","",MAX(0,ROUND($AF128-(N($P128)+N($Q128)+N($R128)),2)))</f>
        <v/>
      </c>
      <c r="AH128" s="351" t="str">
        <f aca="false">IF(OR(TRIM($B128&amp;$C128)="",NOT(ISNUMBER($D128))),"",SUMIFS($V$3:$V$1001,$AJ$3:$AJ$1001,$AJ128,$D$3:$D$1001,"&lt;"&amp;$D128))</f>
        <v/>
      </c>
      <c r="AI128" s="351" t="str">
        <f aca="false">IF(TRIM($B128&amp;$C128)="","",SUMIFS($V$3:$V$1001,$AJ$3:$AJ$1001,$AJ128))</f>
        <v/>
      </c>
      <c r="AJ128" s="355" t="str">
        <f aca="false">IF(TRIM($B128&amp;$C128)="","",TRIM($B128)&amp;"｜"&amp;TRIM($C128))</f>
        <v/>
      </c>
      <c r="AK128" s="351" t="str">
        <f aca="false">IF(TRIM($B128&amp;$C128)="","",MIN(N($N128),N($P128)))</f>
        <v/>
      </c>
      <c r="AL128" s="356" t="str">
        <f aca="false">IF(ISNUMBER($D128),YEAR($D128),"")</f>
        <v/>
      </c>
      <c r="AM128" s="356" t="str">
        <f aca="false">IF(OR(TRIM($B128&amp;$C128)="",NOT(ISNUMBER($D128)),NOT(ISNUMBER($E128))),"",IF($E128&lt;$D128,"",IF(IF($AD128="半年付",2,IF($AD128="季度付",4,IF($AD128="月付",12,IF($AD128="半月付",24,1))))=1,1,MAX(1,ROUND(($E128-$D128+1)/365*IF($AD128="半年付",2,IF($AD128="季度付",4,IF($AD128="月付",12,IF($AD128="半月付",24,1)))),0)))))</f>
        <v/>
      </c>
      <c r="AN128" s="356" t="str">
        <f aca="true">IF($AM128="","",MIN($AM128,MAX(0,INT((TODAY()-付款宽限天数-$D128)/(($E128-$D128+1)/$AM128))+1)))</f>
        <v/>
      </c>
    </row>
    <row r="129" customFormat="false" ht="18" hidden="false" customHeight="false" outlineLevel="0" collapsed="false">
      <c r="F129" s="342" t="str">
        <f aca="true">IF(TRIM($B129&amp;$C129)="","",IF(OR(ISNUMBER(SEARCH("未",$A129)),ISNUMBER(SEARCH("送出",$A129)),AND(TRIM($A129)="",NOT(ISNUMBER($D129)),N($G129)=0)),"【合同未回】","")&amp;IF(NOT(ISNUMBER($E129)),IF(OR(ISNUMBER(SEARCH("未",$A129)),ISNUMBER(SEARCH("送出",$A129)),AND(TRIM($A129)="",NOT(ISNUMBER($D129)),N($G129)=0)),"","【未填合同期】"),IF($E129&lt;TODAY(),"【已到期】",IF($E129-TODAY()&lt;=提醒天数,"【即将到期，剩余"&amp;($E129-TODAY())&amp;"天】","【正常】")))&amp;IF(OR($AC129="安装免保",$AC129="技术免保",$AC129="质保期内"),"【"&amp;$AC129&amp;"】",""))</f>
        <v/>
      </c>
      <c r="J129" s="349" t="str">
        <f aca="false">IF(OR(N($G129)=0,N($H129)=0),"",ROUND(N($G129)*N($H129)*IF(N($I129)=0,1,N($I129)),2))</f>
        <v/>
      </c>
      <c r="L129" s="349" t="str">
        <f aca="false">IF(TRIM($B129&amp;$C129)="","",IF(AND(N($J129)=0,N($K129)=0),"",ROUND(N($J129)+N($K129),2)))</f>
        <v/>
      </c>
      <c r="R129" s="349"/>
      <c r="S129" s="351" t="str">
        <f aca="false">IF(TRIM($B129&amp;$C129)="","",IF(N($N129)=0,"",MAX(0,MIN(N($N129)-N($P129),N($V129)))))</f>
        <v/>
      </c>
      <c r="T129" s="351" t="str">
        <f aca="false">IF(TRIM($B129&amp;$C129)="","",IF(N($P129)&lt;=N($N129),"",N($P129)-N($N129)))</f>
        <v/>
      </c>
      <c r="U129" s="351" t="str">
        <f aca="false">IF(OR(TRIM($B129&amp;$C129)="",$V129=""),"",MAX(0,N($V129))-N($S129))</f>
        <v/>
      </c>
      <c r="V129" s="351" t="str">
        <f aca="false">IF(TRIM($B129&amp;$C129)="","",IF(AND(N($L129)=0,N($P129)+N($Q129)+N($R129)=0),"",ROUND(N($L129)-N($P129)-N($Q129)-N($R129),2)))</f>
        <v/>
      </c>
      <c r="W129" s="194" t="str">
        <f aca="false">IF(TRIM($B129&amp;$C129)="","",IF(N($L129)=0,IF((N($P129)+N($Q129)+N($R129))=0,"—未填单价","未填单价，已收 "&amp;TEXT((N($P129)+N($Q129)+N($R129)),"#,##0.00")),IF(N($V129)&gt;0.005,"欠 "&amp;TEXT(N($V129),"#,##0.00")&amp;IF(N($S129)&gt;0,"（开票未到账 "&amp;TEXT(N($S129),"#,##0.00")&amp;"）","")&amp;IF(N($U129)&gt;0,"（未开票 "&amp;TEXT(N($U129),"#,##0.00")&amp;"）",""),IF(N($V129)&lt;-0.005,"多收 "&amp;TEXT(-N($V129),"#,##0.00"),"✔ 已结清")))&amp;IF(N($T129)&gt;0,"｜到账未开票 "&amp;TEXT(N($T129),"#,##0.00")&amp;"，待补票","")&amp;IF(N($Q129)&gt;0,"｜收现 "&amp;TEXT(N($Q129),"#,##0.00"),"")&amp;IF(N($R129)&gt;0,"｜收款不开票 "&amp;TEXT(N($R129),"#,##0.00"),""))</f>
        <v/>
      </c>
      <c r="X129" s="352"/>
      <c r="AB129" s="349" t="str">
        <f aca="false">IF(OR(N($N129)=0,N($AA129)=0),"",ROUND(N($N129)/(1+N($AA129))*N($AA129),2))</f>
        <v/>
      </c>
      <c r="AC129" s="352"/>
      <c r="AD129" s="352"/>
      <c r="AE129" s="355" t="str">
        <f aca="false">IF($AM129="","",IF($AM129=1,IF($AN129&gt;=1,"一次性·已到收款期","一次性·未到期"),$AD129&amp;" 第"&amp;$AN129&amp;"/"&amp;$AM129&amp;"期"))</f>
        <v/>
      </c>
      <c r="AF129" s="351" t="str">
        <f aca="false">IF(OR($AM129="",N($L129)=0),"",ROUND(N($J129)*$AN129/$AM129,2)+N($K129))</f>
        <v/>
      </c>
      <c r="AG129" s="351" t="str">
        <f aca="false">IF($AF129="","",MAX(0,ROUND($AF129-(N($P129)+N($Q129)+N($R129)),2)))</f>
        <v/>
      </c>
      <c r="AH129" s="351" t="str">
        <f aca="false">IF(OR(TRIM($B129&amp;$C129)="",NOT(ISNUMBER($D129))),"",SUMIFS($V$3:$V$1001,$AJ$3:$AJ$1001,$AJ129,$D$3:$D$1001,"&lt;"&amp;$D129))</f>
        <v/>
      </c>
      <c r="AI129" s="351" t="str">
        <f aca="false">IF(TRIM($B129&amp;$C129)="","",SUMIFS($V$3:$V$1001,$AJ$3:$AJ$1001,$AJ129))</f>
        <v/>
      </c>
      <c r="AJ129" s="355" t="str">
        <f aca="false">IF(TRIM($B129&amp;$C129)="","",TRIM($B129)&amp;"｜"&amp;TRIM($C129))</f>
        <v/>
      </c>
      <c r="AK129" s="351" t="str">
        <f aca="false">IF(TRIM($B129&amp;$C129)="","",MIN(N($N129),N($P129)))</f>
        <v/>
      </c>
      <c r="AL129" s="356" t="str">
        <f aca="false">IF(ISNUMBER($D129),YEAR($D129),"")</f>
        <v/>
      </c>
      <c r="AM129" s="356" t="str">
        <f aca="false">IF(OR(TRIM($B129&amp;$C129)="",NOT(ISNUMBER($D129)),NOT(ISNUMBER($E129))),"",IF($E129&lt;$D129,"",IF(IF($AD129="半年付",2,IF($AD129="季度付",4,IF($AD129="月付",12,IF($AD129="半月付",24,1))))=1,1,MAX(1,ROUND(($E129-$D129+1)/365*IF($AD129="半年付",2,IF($AD129="季度付",4,IF($AD129="月付",12,IF($AD129="半月付",24,1)))),0)))))</f>
        <v/>
      </c>
      <c r="AN129" s="356" t="str">
        <f aca="true">IF($AM129="","",MIN($AM129,MAX(0,INT((TODAY()-付款宽限天数-$D129)/(($E129-$D129+1)/$AM129))+1)))</f>
        <v/>
      </c>
    </row>
    <row r="130" customFormat="false" ht="18" hidden="false" customHeight="false" outlineLevel="0" collapsed="false">
      <c r="F130" s="342" t="str">
        <f aca="true">IF(TRIM($B130&amp;$C130)="","",IF(OR(ISNUMBER(SEARCH("未",$A130)),ISNUMBER(SEARCH("送出",$A130)),AND(TRIM($A130)="",NOT(ISNUMBER($D130)),N($G130)=0)),"【合同未回】","")&amp;IF(NOT(ISNUMBER($E130)),IF(OR(ISNUMBER(SEARCH("未",$A130)),ISNUMBER(SEARCH("送出",$A130)),AND(TRIM($A130)="",NOT(ISNUMBER($D130)),N($G130)=0)),"","【未填合同期】"),IF($E130&lt;TODAY(),"【已到期】",IF($E130-TODAY()&lt;=提醒天数,"【即将到期，剩余"&amp;($E130-TODAY())&amp;"天】","【正常】")))&amp;IF(OR($AC130="安装免保",$AC130="技术免保",$AC130="质保期内"),"【"&amp;$AC130&amp;"】",""))</f>
        <v/>
      </c>
      <c r="J130" s="349" t="str">
        <f aca="false">IF(OR(N($G130)=0,N($H130)=0),"",ROUND(N($G130)*N($H130)*IF(N($I130)=0,1,N($I130)),2))</f>
        <v/>
      </c>
      <c r="L130" s="349" t="str">
        <f aca="false">IF(TRIM($B130&amp;$C130)="","",IF(AND(N($J130)=0,N($K130)=0),"",ROUND(N($J130)+N($K130),2)))</f>
        <v/>
      </c>
      <c r="R130" s="349"/>
      <c r="S130" s="351" t="str">
        <f aca="false">IF(TRIM($B130&amp;$C130)="","",IF(N($N130)=0,"",MAX(0,MIN(N($N130)-N($P130),N($V130)))))</f>
        <v/>
      </c>
      <c r="T130" s="351" t="str">
        <f aca="false">IF(TRIM($B130&amp;$C130)="","",IF(N($P130)&lt;=N($N130),"",N($P130)-N($N130)))</f>
        <v/>
      </c>
      <c r="U130" s="351" t="str">
        <f aca="false">IF(OR(TRIM($B130&amp;$C130)="",$V130=""),"",MAX(0,N($V130))-N($S130))</f>
        <v/>
      </c>
      <c r="V130" s="351" t="str">
        <f aca="false">IF(TRIM($B130&amp;$C130)="","",IF(AND(N($L130)=0,N($P130)+N($Q130)+N($R130)=0),"",ROUND(N($L130)-N($P130)-N($Q130)-N($R130),2)))</f>
        <v/>
      </c>
      <c r="W130" s="194" t="str">
        <f aca="false">IF(TRIM($B130&amp;$C130)="","",IF(N($L130)=0,IF((N($P130)+N($Q130)+N($R130))=0,"—未填单价","未填单价，已收 "&amp;TEXT((N($P130)+N($Q130)+N($R130)),"#,##0.00")),IF(N($V130)&gt;0.005,"欠 "&amp;TEXT(N($V130),"#,##0.00")&amp;IF(N($S130)&gt;0,"（开票未到账 "&amp;TEXT(N($S130),"#,##0.00")&amp;"）","")&amp;IF(N($U130)&gt;0,"（未开票 "&amp;TEXT(N($U130),"#,##0.00")&amp;"）",""),IF(N($V130)&lt;-0.005,"多收 "&amp;TEXT(-N($V130),"#,##0.00"),"✔ 已结清")))&amp;IF(N($T130)&gt;0,"｜到账未开票 "&amp;TEXT(N($T130),"#,##0.00")&amp;"，待补票","")&amp;IF(N($Q130)&gt;0,"｜收现 "&amp;TEXT(N($Q130),"#,##0.00"),"")&amp;IF(N($R130)&gt;0,"｜收款不开票 "&amp;TEXT(N($R130),"#,##0.00"),""))</f>
        <v/>
      </c>
      <c r="X130" s="352"/>
      <c r="AB130" s="349" t="str">
        <f aca="false">IF(OR(N($N130)=0,N($AA130)=0),"",ROUND(N($N130)/(1+N($AA130))*N($AA130),2))</f>
        <v/>
      </c>
      <c r="AC130" s="352"/>
      <c r="AD130" s="352"/>
      <c r="AE130" s="355" t="str">
        <f aca="false">IF($AM130="","",IF($AM130=1,IF($AN130&gt;=1,"一次性·已到收款期","一次性·未到期"),$AD130&amp;" 第"&amp;$AN130&amp;"/"&amp;$AM130&amp;"期"))</f>
        <v/>
      </c>
      <c r="AF130" s="351" t="str">
        <f aca="false">IF(OR($AM130="",N($L130)=0),"",ROUND(N($J130)*$AN130/$AM130,2)+N($K130))</f>
        <v/>
      </c>
      <c r="AG130" s="351" t="str">
        <f aca="false">IF($AF130="","",MAX(0,ROUND($AF130-(N($P130)+N($Q130)+N($R130)),2)))</f>
        <v/>
      </c>
      <c r="AH130" s="351" t="str">
        <f aca="false">IF(OR(TRIM($B130&amp;$C130)="",NOT(ISNUMBER($D130))),"",SUMIFS($V$3:$V$1001,$AJ$3:$AJ$1001,$AJ130,$D$3:$D$1001,"&lt;"&amp;$D130))</f>
        <v/>
      </c>
      <c r="AI130" s="351" t="str">
        <f aca="false">IF(TRIM($B130&amp;$C130)="","",SUMIFS($V$3:$V$1001,$AJ$3:$AJ$1001,$AJ130))</f>
        <v/>
      </c>
      <c r="AJ130" s="355" t="str">
        <f aca="false">IF(TRIM($B130&amp;$C130)="","",TRIM($B130)&amp;"｜"&amp;TRIM($C130))</f>
        <v/>
      </c>
      <c r="AK130" s="351" t="str">
        <f aca="false">IF(TRIM($B130&amp;$C130)="","",MIN(N($N130),N($P130)))</f>
        <v/>
      </c>
      <c r="AL130" s="356" t="str">
        <f aca="false">IF(ISNUMBER($D130),YEAR($D130),"")</f>
        <v/>
      </c>
      <c r="AM130" s="356" t="str">
        <f aca="false">IF(OR(TRIM($B130&amp;$C130)="",NOT(ISNUMBER($D130)),NOT(ISNUMBER($E130))),"",IF($E130&lt;$D130,"",IF(IF($AD130="半年付",2,IF($AD130="季度付",4,IF($AD130="月付",12,IF($AD130="半月付",24,1))))=1,1,MAX(1,ROUND(($E130-$D130+1)/365*IF($AD130="半年付",2,IF($AD130="季度付",4,IF($AD130="月付",12,IF($AD130="半月付",24,1)))),0)))))</f>
        <v/>
      </c>
      <c r="AN130" s="356" t="str">
        <f aca="true">IF($AM130="","",MIN($AM130,MAX(0,INT((TODAY()-付款宽限天数-$D130)/(($E130-$D130+1)/$AM130))+1)))</f>
        <v/>
      </c>
    </row>
    <row r="131" customFormat="false" ht="18" hidden="false" customHeight="false" outlineLevel="0" collapsed="false">
      <c r="F131" s="342" t="str">
        <f aca="true">IF(TRIM($B131&amp;$C131)="","",IF(OR(ISNUMBER(SEARCH("未",$A131)),ISNUMBER(SEARCH("送出",$A131)),AND(TRIM($A131)="",NOT(ISNUMBER($D131)),N($G131)=0)),"【合同未回】","")&amp;IF(NOT(ISNUMBER($E131)),IF(OR(ISNUMBER(SEARCH("未",$A131)),ISNUMBER(SEARCH("送出",$A131)),AND(TRIM($A131)="",NOT(ISNUMBER($D131)),N($G131)=0)),"","【未填合同期】"),IF($E131&lt;TODAY(),"【已到期】",IF($E131-TODAY()&lt;=提醒天数,"【即将到期，剩余"&amp;($E131-TODAY())&amp;"天】","【正常】")))&amp;IF(OR($AC131="安装免保",$AC131="技术免保",$AC131="质保期内"),"【"&amp;$AC131&amp;"】",""))</f>
        <v/>
      </c>
      <c r="J131" s="349" t="str">
        <f aca="false">IF(OR(N($G131)=0,N($H131)=0),"",ROUND(N($G131)*N($H131)*IF(N($I131)=0,1,N($I131)),2))</f>
        <v/>
      </c>
      <c r="L131" s="349" t="str">
        <f aca="false">IF(TRIM($B131&amp;$C131)="","",IF(AND(N($J131)=0,N($K131)=0),"",ROUND(N($J131)+N($K131),2)))</f>
        <v/>
      </c>
      <c r="R131" s="349"/>
      <c r="S131" s="351" t="str">
        <f aca="false">IF(TRIM($B131&amp;$C131)="","",IF(N($N131)=0,"",MAX(0,MIN(N($N131)-N($P131),N($V131)))))</f>
        <v/>
      </c>
      <c r="T131" s="351" t="str">
        <f aca="false">IF(TRIM($B131&amp;$C131)="","",IF(N($P131)&lt;=N($N131),"",N($P131)-N($N131)))</f>
        <v/>
      </c>
      <c r="U131" s="351" t="str">
        <f aca="false">IF(OR(TRIM($B131&amp;$C131)="",$V131=""),"",MAX(0,N($V131))-N($S131))</f>
        <v/>
      </c>
      <c r="V131" s="351" t="str">
        <f aca="false">IF(TRIM($B131&amp;$C131)="","",IF(AND(N($L131)=0,N($P131)+N($Q131)+N($R131)=0),"",ROUND(N($L131)-N($P131)-N($Q131)-N($R131),2)))</f>
        <v/>
      </c>
      <c r="W131" s="194" t="str">
        <f aca="false">IF(TRIM($B131&amp;$C131)="","",IF(N($L131)=0,IF((N($P131)+N($Q131)+N($R131))=0,"—未填单价","未填单价，已收 "&amp;TEXT((N($P131)+N($Q131)+N($R131)),"#,##0.00")),IF(N($V131)&gt;0.005,"欠 "&amp;TEXT(N($V131),"#,##0.00")&amp;IF(N($S131)&gt;0,"（开票未到账 "&amp;TEXT(N($S131),"#,##0.00")&amp;"）","")&amp;IF(N($U131)&gt;0,"（未开票 "&amp;TEXT(N($U131),"#,##0.00")&amp;"）",""),IF(N($V131)&lt;-0.005,"多收 "&amp;TEXT(-N($V131),"#,##0.00"),"✔ 已结清")))&amp;IF(N($T131)&gt;0,"｜到账未开票 "&amp;TEXT(N($T131),"#,##0.00")&amp;"，待补票","")&amp;IF(N($Q131)&gt;0,"｜收现 "&amp;TEXT(N($Q131),"#,##0.00"),"")&amp;IF(N($R131)&gt;0,"｜收款不开票 "&amp;TEXT(N($R131),"#,##0.00"),""))</f>
        <v/>
      </c>
      <c r="X131" s="352"/>
      <c r="AB131" s="349" t="str">
        <f aca="false">IF(OR(N($N131)=0,N($AA131)=0),"",ROUND(N($N131)/(1+N($AA131))*N($AA131),2))</f>
        <v/>
      </c>
      <c r="AC131" s="352"/>
      <c r="AD131" s="352"/>
      <c r="AE131" s="355" t="str">
        <f aca="false">IF($AM131="","",IF($AM131=1,IF($AN131&gt;=1,"一次性·已到收款期","一次性·未到期"),$AD131&amp;" 第"&amp;$AN131&amp;"/"&amp;$AM131&amp;"期"))</f>
        <v/>
      </c>
      <c r="AF131" s="351" t="str">
        <f aca="false">IF(OR($AM131="",N($L131)=0),"",ROUND(N($J131)*$AN131/$AM131,2)+N($K131))</f>
        <v/>
      </c>
      <c r="AG131" s="351" t="str">
        <f aca="false">IF($AF131="","",MAX(0,ROUND($AF131-(N($P131)+N($Q131)+N($R131)),2)))</f>
        <v/>
      </c>
      <c r="AH131" s="351" t="str">
        <f aca="false">IF(OR(TRIM($B131&amp;$C131)="",NOT(ISNUMBER($D131))),"",SUMIFS($V$3:$V$1001,$AJ$3:$AJ$1001,$AJ131,$D$3:$D$1001,"&lt;"&amp;$D131))</f>
        <v/>
      </c>
      <c r="AI131" s="351" t="str">
        <f aca="false">IF(TRIM($B131&amp;$C131)="","",SUMIFS($V$3:$V$1001,$AJ$3:$AJ$1001,$AJ131))</f>
        <v/>
      </c>
      <c r="AJ131" s="355" t="str">
        <f aca="false">IF(TRIM($B131&amp;$C131)="","",TRIM($B131)&amp;"｜"&amp;TRIM($C131))</f>
        <v/>
      </c>
      <c r="AK131" s="351" t="str">
        <f aca="false">IF(TRIM($B131&amp;$C131)="","",MIN(N($N131),N($P131)))</f>
        <v/>
      </c>
      <c r="AL131" s="356" t="str">
        <f aca="false">IF(ISNUMBER($D131),YEAR($D131),"")</f>
        <v/>
      </c>
      <c r="AM131" s="356" t="str">
        <f aca="false">IF(OR(TRIM($B131&amp;$C131)="",NOT(ISNUMBER($D131)),NOT(ISNUMBER($E131))),"",IF($E131&lt;$D131,"",IF(IF($AD131="半年付",2,IF($AD131="季度付",4,IF($AD131="月付",12,IF($AD131="半月付",24,1))))=1,1,MAX(1,ROUND(($E131-$D131+1)/365*IF($AD131="半年付",2,IF($AD131="季度付",4,IF($AD131="月付",12,IF($AD131="半月付",24,1)))),0)))))</f>
        <v/>
      </c>
      <c r="AN131" s="356" t="str">
        <f aca="true">IF($AM131="","",MIN($AM131,MAX(0,INT((TODAY()-付款宽限天数-$D131)/(($E131-$D131+1)/$AM131))+1)))</f>
        <v/>
      </c>
    </row>
    <row r="132" customFormat="false" ht="18" hidden="false" customHeight="false" outlineLevel="0" collapsed="false">
      <c r="F132" s="342" t="str">
        <f aca="true">IF(TRIM($B132&amp;$C132)="","",IF(OR(ISNUMBER(SEARCH("未",$A132)),ISNUMBER(SEARCH("送出",$A132)),AND(TRIM($A132)="",NOT(ISNUMBER($D132)),N($G132)=0)),"【合同未回】","")&amp;IF(NOT(ISNUMBER($E132)),IF(OR(ISNUMBER(SEARCH("未",$A132)),ISNUMBER(SEARCH("送出",$A132)),AND(TRIM($A132)="",NOT(ISNUMBER($D132)),N($G132)=0)),"","【未填合同期】"),IF($E132&lt;TODAY(),"【已到期】",IF($E132-TODAY()&lt;=提醒天数,"【即将到期，剩余"&amp;($E132-TODAY())&amp;"天】","【正常】")))&amp;IF(OR($AC132="安装免保",$AC132="技术免保",$AC132="质保期内"),"【"&amp;$AC132&amp;"】",""))</f>
        <v/>
      </c>
      <c r="J132" s="349" t="str">
        <f aca="false">IF(OR(N($G132)=0,N($H132)=0),"",ROUND(N($G132)*N($H132)*IF(N($I132)=0,1,N($I132)),2))</f>
        <v/>
      </c>
      <c r="L132" s="349" t="str">
        <f aca="false">IF(TRIM($B132&amp;$C132)="","",IF(AND(N($J132)=0,N($K132)=0),"",ROUND(N($J132)+N($K132),2)))</f>
        <v/>
      </c>
      <c r="R132" s="349"/>
      <c r="S132" s="351" t="str">
        <f aca="false">IF(TRIM($B132&amp;$C132)="","",IF(N($N132)=0,"",MAX(0,MIN(N($N132)-N($P132),N($V132)))))</f>
        <v/>
      </c>
      <c r="T132" s="351" t="str">
        <f aca="false">IF(TRIM($B132&amp;$C132)="","",IF(N($P132)&lt;=N($N132),"",N($P132)-N($N132)))</f>
        <v/>
      </c>
      <c r="U132" s="351" t="str">
        <f aca="false">IF(OR(TRIM($B132&amp;$C132)="",$V132=""),"",MAX(0,N($V132))-N($S132))</f>
        <v/>
      </c>
      <c r="V132" s="351" t="str">
        <f aca="false">IF(TRIM($B132&amp;$C132)="","",IF(AND(N($L132)=0,N($P132)+N($Q132)+N($R132)=0),"",ROUND(N($L132)-N($P132)-N($Q132)-N($R132),2)))</f>
        <v/>
      </c>
      <c r="W132" s="194" t="str">
        <f aca="false">IF(TRIM($B132&amp;$C132)="","",IF(N($L132)=0,IF((N($P132)+N($Q132)+N($R132))=0,"—未填单价","未填单价，已收 "&amp;TEXT((N($P132)+N($Q132)+N($R132)),"#,##0.00")),IF(N($V132)&gt;0.005,"欠 "&amp;TEXT(N($V132),"#,##0.00")&amp;IF(N($S132)&gt;0,"（开票未到账 "&amp;TEXT(N($S132),"#,##0.00")&amp;"）","")&amp;IF(N($U132)&gt;0,"（未开票 "&amp;TEXT(N($U132),"#,##0.00")&amp;"）",""),IF(N($V132)&lt;-0.005,"多收 "&amp;TEXT(-N($V132),"#,##0.00"),"✔ 已结清")))&amp;IF(N($T132)&gt;0,"｜到账未开票 "&amp;TEXT(N($T132),"#,##0.00")&amp;"，待补票","")&amp;IF(N($Q132)&gt;0,"｜收现 "&amp;TEXT(N($Q132),"#,##0.00"),"")&amp;IF(N($R132)&gt;0,"｜收款不开票 "&amp;TEXT(N($R132),"#,##0.00"),""))</f>
        <v/>
      </c>
      <c r="X132" s="352"/>
      <c r="AB132" s="349" t="str">
        <f aca="false">IF(OR(N($N132)=0,N($AA132)=0),"",ROUND(N($N132)/(1+N($AA132))*N($AA132),2))</f>
        <v/>
      </c>
      <c r="AC132" s="352"/>
      <c r="AD132" s="352"/>
      <c r="AE132" s="355" t="str">
        <f aca="false">IF($AM132="","",IF($AM132=1,IF($AN132&gt;=1,"一次性·已到收款期","一次性·未到期"),$AD132&amp;" 第"&amp;$AN132&amp;"/"&amp;$AM132&amp;"期"))</f>
        <v/>
      </c>
      <c r="AF132" s="351" t="str">
        <f aca="false">IF(OR($AM132="",N($L132)=0),"",ROUND(N($J132)*$AN132/$AM132,2)+N($K132))</f>
        <v/>
      </c>
      <c r="AG132" s="351" t="str">
        <f aca="false">IF($AF132="","",MAX(0,ROUND($AF132-(N($P132)+N($Q132)+N($R132)),2)))</f>
        <v/>
      </c>
      <c r="AH132" s="351" t="str">
        <f aca="false">IF(OR(TRIM($B132&amp;$C132)="",NOT(ISNUMBER($D132))),"",SUMIFS($V$3:$V$1001,$AJ$3:$AJ$1001,$AJ132,$D$3:$D$1001,"&lt;"&amp;$D132))</f>
        <v/>
      </c>
      <c r="AI132" s="351" t="str">
        <f aca="false">IF(TRIM($B132&amp;$C132)="","",SUMIFS($V$3:$V$1001,$AJ$3:$AJ$1001,$AJ132))</f>
        <v/>
      </c>
      <c r="AJ132" s="355" t="str">
        <f aca="false">IF(TRIM($B132&amp;$C132)="","",TRIM($B132)&amp;"｜"&amp;TRIM($C132))</f>
        <v/>
      </c>
      <c r="AK132" s="351" t="str">
        <f aca="false">IF(TRIM($B132&amp;$C132)="","",MIN(N($N132),N($P132)))</f>
        <v/>
      </c>
      <c r="AL132" s="356" t="str">
        <f aca="false">IF(ISNUMBER($D132),YEAR($D132),"")</f>
        <v/>
      </c>
      <c r="AM132" s="356" t="str">
        <f aca="false">IF(OR(TRIM($B132&amp;$C132)="",NOT(ISNUMBER($D132)),NOT(ISNUMBER($E132))),"",IF($E132&lt;$D132,"",IF(IF($AD132="半年付",2,IF($AD132="季度付",4,IF($AD132="月付",12,IF($AD132="半月付",24,1))))=1,1,MAX(1,ROUND(($E132-$D132+1)/365*IF($AD132="半年付",2,IF($AD132="季度付",4,IF($AD132="月付",12,IF($AD132="半月付",24,1)))),0)))))</f>
        <v/>
      </c>
      <c r="AN132" s="356" t="str">
        <f aca="true">IF($AM132="","",MIN($AM132,MAX(0,INT((TODAY()-付款宽限天数-$D132)/(($E132-$D132+1)/$AM132))+1)))</f>
        <v/>
      </c>
    </row>
    <row r="133" customFormat="false" ht="18" hidden="false" customHeight="false" outlineLevel="0" collapsed="false">
      <c r="F133" s="342" t="str">
        <f aca="true">IF(TRIM($B133&amp;$C133)="","",IF(OR(ISNUMBER(SEARCH("未",$A133)),ISNUMBER(SEARCH("送出",$A133)),AND(TRIM($A133)="",NOT(ISNUMBER($D133)),N($G133)=0)),"【合同未回】","")&amp;IF(NOT(ISNUMBER($E133)),IF(OR(ISNUMBER(SEARCH("未",$A133)),ISNUMBER(SEARCH("送出",$A133)),AND(TRIM($A133)="",NOT(ISNUMBER($D133)),N($G133)=0)),"","【未填合同期】"),IF($E133&lt;TODAY(),"【已到期】",IF($E133-TODAY()&lt;=提醒天数,"【即将到期，剩余"&amp;($E133-TODAY())&amp;"天】","【正常】")))&amp;IF(OR($AC133="安装免保",$AC133="技术免保",$AC133="质保期内"),"【"&amp;$AC133&amp;"】",""))</f>
        <v/>
      </c>
      <c r="J133" s="349" t="str">
        <f aca="false">IF(OR(N($G133)=0,N($H133)=0),"",ROUND(N($G133)*N($H133)*IF(N($I133)=0,1,N($I133)),2))</f>
        <v/>
      </c>
      <c r="L133" s="349" t="str">
        <f aca="false">IF(TRIM($B133&amp;$C133)="","",IF(AND(N($J133)=0,N($K133)=0),"",ROUND(N($J133)+N($K133),2)))</f>
        <v/>
      </c>
      <c r="R133" s="349"/>
      <c r="S133" s="351" t="str">
        <f aca="false">IF(TRIM($B133&amp;$C133)="","",IF(N($N133)=0,"",MAX(0,MIN(N($N133)-N($P133),N($V133)))))</f>
        <v/>
      </c>
      <c r="T133" s="351" t="str">
        <f aca="false">IF(TRIM($B133&amp;$C133)="","",IF(N($P133)&lt;=N($N133),"",N($P133)-N($N133)))</f>
        <v/>
      </c>
      <c r="U133" s="351" t="str">
        <f aca="false">IF(OR(TRIM($B133&amp;$C133)="",$V133=""),"",MAX(0,N($V133))-N($S133))</f>
        <v/>
      </c>
      <c r="V133" s="351" t="str">
        <f aca="false">IF(TRIM($B133&amp;$C133)="","",IF(AND(N($L133)=0,N($P133)+N($Q133)+N($R133)=0),"",ROUND(N($L133)-N($P133)-N($Q133)-N($R133),2)))</f>
        <v/>
      </c>
      <c r="W133" s="194" t="str">
        <f aca="false">IF(TRIM($B133&amp;$C133)="","",IF(N($L133)=0,IF((N($P133)+N($Q133)+N($R133))=0,"—未填单价","未填单价，已收 "&amp;TEXT((N($P133)+N($Q133)+N($R133)),"#,##0.00")),IF(N($V133)&gt;0.005,"欠 "&amp;TEXT(N($V133),"#,##0.00")&amp;IF(N($S133)&gt;0,"（开票未到账 "&amp;TEXT(N($S133),"#,##0.00")&amp;"）","")&amp;IF(N($U133)&gt;0,"（未开票 "&amp;TEXT(N($U133),"#,##0.00")&amp;"）",""),IF(N($V133)&lt;-0.005,"多收 "&amp;TEXT(-N($V133),"#,##0.00"),"✔ 已结清")))&amp;IF(N($T133)&gt;0,"｜到账未开票 "&amp;TEXT(N($T133),"#,##0.00")&amp;"，待补票","")&amp;IF(N($Q133)&gt;0,"｜收现 "&amp;TEXT(N($Q133),"#,##0.00"),"")&amp;IF(N($R133)&gt;0,"｜收款不开票 "&amp;TEXT(N($R133),"#,##0.00"),""))</f>
        <v/>
      </c>
      <c r="X133" s="352"/>
      <c r="AB133" s="349" t="str">
        <f aca="false">IF(OR(N($N133)=0,N($AA133)=0),"",ROUND(N($N133)/(1+N($AA133))*N($AA133),2))</f>
        <v/>
      </c>
      <c r="AC133" s="352"/>
      <c r="AD133" s="352"/>
      <c r="AE133" s="355" t="str">
        <f aca="false">IF($AM133="","",IF($AM133=1,IF($AN133&gt;=1,"一次性·已到收款期","一次性·未到期"),$AD133&amp;" 第"&amp;$AN133&amp;"/"&amp;$AM133&amp;"期"))</f>
        <v/>
      </c>
      <c r="AF133" s="351" t="str">
        <f aca="false">IF(OR($AM133="",N($L133)=0),"",ROUND(N($J133)*$AN133/$AM133,2)+N($K133))</f>
        <v/>
      </c>
      <c r="AG133" s="351" t="str">
        <f aca="false">IF($AF133="","",MAX(0,ROUND($AF133-(N($P133)+N($Q133)+N($R133)),2)))</f>
        <v/>
      </c>
      <c r="AH133" s="351" t="str">
        <f aca="false">IF(OR(TRIM($B133&amp;$C133)="",NOT(ISNUMBER($D133))),"",SUMIFS($V$3:$V$1001,$AJ$3:$AJ$1001,$AJ133,$D$3:$D$1001,"&lt;"&amp;$D133))</f>
        <v/>
      </c>
      <c r="AI133" s="351" t="str">
        <f aca="false">IF(TRIM($B133&amp;$C133)="","",SUMIFS($V$3:$V$1001,$AJ$3:$AJ$1001,$AJ133))</f>
        <v/>
      </c>
      <c r="AJ133" s="355" t="str">
        <f aca="false">IF(TRIM($B133&amp;$C133)="","",TRIM($B133)&amp;"｜"&amp;TRIM($C133))</f>
        <v/>
      </c>
      <c r="AK133" s="351" t="str">
        <f aca="false">IF(TRIM($B133&amp;$C133)="","",MIN(N($N133),N($P133)))</f>
        <v/>
      </c>
      <c r="AL133" s="356" t="str">
        <f aca="false">IF(ISNUMBER($D133),YEAR($D133),"")</f>
        <v/>
      </c>
      <c r="AM133" s="356" t="str">
        <f aca="false">IF(OR(TRIM($B133&amp;$C133)="",NOT(ISNUMBER($D133)),NOT(ISNUMBER($E133))),"",IF($E133&lt;$D133,"",IF(IF($AD133="半年付",2,IF($AD133="季度付",4,IF($AD133="月付",12,IF($AD133="半月付",24,1))))=1,1,MAX(1,ROUND(($E133-$D133+1)/365*IF($AD133="半年付",2,IF($AD133="季度付",4,IF($AD133="月付",12,IF($AD133="半月付",24,1)))),0)))))</f>
        <v/>
      </c>
      <c r="AN133" s="356" t="str">
        <f aca="true">IF($AM133="","",MIN($AM133,MAX(0,INT((TODAY()-付款宽限天数-$D133)/(($E133-$D133+1)/$AM133))+1)))</f>
        <v/>
      </c>
    </row>
    <row r="134" customFormat="false" ht="18" hidden="false" customHeight="false" outlineLevel="0" collapsed="false">
      <c r="F134" s="342" t="str">
        <f aca="true">IF(TRIM($B134&amp;$C134)="","",IF(OR(ISNUMBER(SEARCH("未",$A134)),ISNUMBER(SEARCH("送出",$A134)),AND(TRIM($A134)="",NOT(ISNUMBER($D134)),N($G134)=0)),"【合同未回】","")&amp;IF(NOT(ISNUMBER($E134)),IF(OR(ISNUMBER(SEARCH("未",$A134)),ISNUMBER(SEARCH("送出",$A134)),AND(TRIM($A134)="",NOT(ISNUMBER($D134)),N($G134)=0)),"","【未填合同期】"),IF($E134&lt;TODAY(),"【已到期】",IF($E134-TODAY()&lt;=提醒天数,"【即将到期，剩余"&amp;($E134-TODAY())&amp;"天】","【正常】")))&amp;IF(OR($AC134="安装免保",$AC134="技术免保",$AC134="质保期内"),"【"&amp;$AC134&amp;"】",""))</f>
        <v/>
      </c>
      <c r="J134" s="349" t="str">
        <f aca="false">IF(OR(N($G134)=0,N($H134)=0),"",ROUND(N($G134)*N($H134)*IF(N($I134)=0,1,N($I134)),2))</f>
        <v/>
      </c>
      <c r="L134" s="349" t="str">
        <f aca="false">IF(TRIM($B134&amp;$C134)="","",IF(AND(N($J134)=0,N($K134)=0),"",ROUND(N($J134)+N($K134),2)))</f>
        <v/>
      </c>
      <c r="R134" s="349"/>
      <c r="S134" s="351" t="str">
        <f aca="false">IF(TRIM($B134&amp;$C134)="","",IF(N($N134)=0,"",MAX(0,MIN(N($N134)-N($P134),N($V134)))))</f>
        <v/>
      </c>
      <c r="T134" s="351" t="str">
        <f aca="false">IF(TRIM($B134&amp;$C134)="","",IF(N($P134)&lt;=N($N134),"",N($P134)-N($N134)))</f>
        <v/>
      </c>
      <c r="U134" s="351" t="str">
        <f aca="false">IF(OR(TRIM($B134&amp;$C134)="",$V134=""),"",MAX(0,N($V134))-N($S134))</f>
        <v/>
      </c>
      <c r="V134" s="351" t="str">
        <f aca="false">IF(TRIM($B134&amp;$C134)="","",IF(AND(N($L134)=0,N($P134)+N($Q134)+N($R134)=0),"",ROUND(N($L134)-N($P134)-N($Q134)-N($R134),2)))</f>
        <v/>
      </c>
      <c r="W134" s="194" t="str">
        <f aca="false">IF(TRIM($B134&amp;$C134)="","",IF(N($L134)=0,IF((N($P134)+N($Q134)+N($R134))=0,"—未填单价","未填单价，已收 "&amp;TEXT((N($P134)+N($Q134)+N($R134)),"#,##0.00")),IF(N($V134)&gt;0.005,"欠 "&amp;TEXT(N($V134),"#,##0.00")&amp;IF(N($S134)&gt;0,"（开票未到账 "&amp;TEXT(N($S134),"#,##0.00")&amp;"）","")&amp;IF(N($U134)&gt;0,"（未开票 "&amp;TEXT(N($U134),"#,##0.00")&amp;"）",""),IF(N($V134)&lt;-0.005,"多收 "&amp;TEXT(-N($V134),"#,##0.00"),"✔ 已结清")))&amp;IF(N($T134)&gt;0,"｜到账未开票 "&amp;TEXT(N($T134),"#,##0.00")&amp;"，待补票","")&amp;IF(N($Q134)&gt;0,"｜收现 "&amp;TEXT(N($Q134),"#,##0.00"),"")&amp;IF(N($R134)&gt;0,"｜收款不开票 "&amp;TEXT(N($R134),"#,##0.00"),""))</f>
        <v/>
      </c>
      <c r="X134" s="352"/>
      <c r="AB134" s="349" t="str">
        <f aca="false">IF(OR(N($N134)=0,N($AA134)=0),"",ROUND(N($N134)/(1+N($AA134))*N($AA134),2))</f>
        <v/>
      </c>
      <c r="AC134" s="352"/>
      <c r="AD134" s="352"/>
      <c r="AE134" s="355" t="str">
        <f aca="false">IF($AM134="","",IF($AM134=1,IF($AN134&gt;=1,"一次性·已到收款期","一次性·未到期"),$AD134&amp;" 第"&amp;$AN134&amp;"/"&amp;$AM134&amp;"期"))</f>
        <v/>
      </c>
      <c r="AF134" s="351" t="str">
        <f aca="false">IF(OR($AM134="",N($L134)=0),"",ROUND(N($J134)*$AN134/$AM134,2)+N($K134))</f>
        <v/>
      </c>
      <c r="AG134" s="351" t="str">
        <f aca="false">IF($AF134="","",MAX(0,ROUND($AF134-(N($P134)+N($Q134)+N($R134)),2)))</f>
        <v/>
      </c>
      <c r="AH134" s="351" t="str">
        <f aca="false">IF(OR(TRIM($B134&amp;$C134)="",NOT(ISNUMBER($D134))),"",SUMIFS($V$3:$V$1001,$AJ$3:$AJ$1001,$AJ134,$D$3:$D$1001,"&lt;"&amp;$D134))</f>
        <v/>
      </c>
      <c r="AI134" s="351" t="str">
        <f aca="false">IF(TRIM($B134&amp;$C134)="","",SUMIFS($V$3:$V$1001,$AJ$3:$AJ$1001,$AJ134))</f>
        <v/>
      </c>
      <c r="AJ134" s="355" t="str">
        <f aca="false">IF(TRIM($B134&amp;$C134)="","",TRIM($B134)&amp;"｜"&amp;TRIM($C134))</f>
        <v/>
      </c>
      <c r="AK134" s="351" t="str">
        <f aca="false">IF(TRIM($B134&amp;$C134)="","",MIN(N($N134),N($P134)))</f>
        <v/>
      </c>
      <c r="AL134" s="356" t="str">
        <f aca="false">IF(ISNUMBER($D134),YEAR($D134),"")</f>
        <v/>
      </c>
      <c r="AM134" s="356" t="str">
        <f aca="false">IF(OR(TRIM($B134&amp;$C134)="",NOT(ISNUMBER($D134)),NOT(ISNUMBER($E134))),"",IF($E134&lt;$D134,"",IF(IF($AD134="半年付",2,IF($AD134="季度付",4,IF($AD134="月付",12,IF($AD134="半月付",24,1))))=1,1,MAX(1,ROUND(($E134-$D134+1)/365*IF($AD134="半年付",2,IF($AD134="季度付",4,IF($AD134="月付",12,IF($AD134="半月付",24,1)))),0)))))</f>
        <v/>
      </c>
      <c r="AN134" s="356" t="str">
        <f aca="true">IF($AM134="","",MIN($AM134,MAX(0,INT((TODAY()-付款宽限天数-$D134)/(($E134-$D134+1)/$AM134))+1)))</f>
        <v/>
      </c>
    </row>
    <row r="135" customFormat="false" ht="18" hidden="false" customHeight="false" outlineLevel="0" collapsed="false">
      <c r="F135" s="342" t="str">
        <f aca="true">IF(TRIM($B135&amp;$C135)="","",IF(OR(ISNUMBER(SEARCH("未",$A135)),ISNUMBER(SEARCH("送出",$A135)),AND(TRIM($A135)="",NOT(ISNUMBER($D135)),N($G135)=0)),"【合同未回】","")&amp;IF(NOT(ISNUMBER($E135)),IF(OR(ISNUMBER(SEARCH("未",$A135)),ISNUMBER(SEARCH("送出",$A135)),AND(TRIM($A135)="",NOT(ISNUMBER($D135)),N($G135)=0)),"","【未填合同期】"),IF($E135&lt;TODAY(),"【已到期】",IF($E135-TODAY()&lt;=提醒天数,"【即将到期，剩余"&amp;($E135-TODAY())&amp;"天】","【正常】")))&amp;IF(OR($AC135="安装免保",$AC135="技术免保",$AC135="质保期内"),"【"&amp;$AC135&amp;"】",""))</f>
        <v/>
      </c>
      <c r="J135" s="349" t="str">
        <f aca="false">IF(OR(N($G135)=0,N($H135)=0),"",ROUND(N($G135)*N($H135)*IF(N($I135)=0,1,N($I135)),2))</f>
        <v/>
      </c>
      <c r="L135" s="349" t="str">
        <f aca="false">IF(TRIM($B135&amp;$C135)="","",IF(AND(N($J135)=0,N($K135)=0),"",ROUND(N($J135)+N($K135),2)))</f>
        <v/>
      </c>
      <c r="R135" s="349"/>
      <c r="S135" s="351" t="str">
        <f aca="false">IF(TRIM($B135&amp;$C135)="","",IF(N($N135)=0,"",MAX(0,MIN(N($N135)-N($P135),N($V135)))))</f>
        <v/>
      </c>
      <c r="T135" s="351" t="str">
        <f aca="false">IF(TRIM($B135&amp;$C135)="","",IF(N($P135)&lt;=N($N135),"",N($P135)-N($N135)))</f>
        <v/>
      </c>
      <c r="U135" s="351" t="str">
        <f aca="false">IF(OR(TRIM($B135&amp;$C135)="",$V135=""),"",MAX(0,N($V135))-N($S135))</f>
        <v/>
      </c>
      <c r="V135" s="351" t="str">
        <f aca="false">IF(TRIM($B135&amp;$C135)="","",IF(AND(N($L135)=0,N($P135)+N($Q135)+N($R135)=0),"",ROUND(N($L135)-N($P135)-N($Q135)-N($R135),2)))</f>
        <v/>
      </c>
      <c r="W135" s="194" t="str">
        <f aca="false">IF(TRIM($B135&amp;$C135)="","",IF(N($L135)=0,IF((N($P135)+N($Q135)+N($R135))=0,"—未填单价","未填单价，已收 "&amp;TEXT((N($P135)+N($Q135)+N($R135)),"#,##0.00")),IF(N($V135)&gt;0.005,"欠 "&amp;TEXT(N($V135),"#,##0.00")&amp;IF(N($S135)&gt;0,"（开票未到账 "&amp;TEXT(N($S135),"#,##0.00")&amp;"）","")&amp;IF(N($U135)&gt;0,"（未开票 "&amp;TEXT(N($U135),"#,##0.00")&amp;"）",""),IF(N($V135)&lt;-0.005,"多收 "&amp;TEXT(-N($V135),"#,##0.00"),"✔ 已结清")))&amp;IF(N($T135)&gt;0,"｜到账未开票 "&amp;TEXT(N($T135),"#,##0.00")&amp;"，待补票","")&amp;IF(N($Q135)&gt;0,"｜收现 "&amp;TEXT(N($Q135),"#,##0.00"),"")&amp;IF(N($R135)&gt;0,"｜收款不开票 "&amp;TEXT(N($R135),"#,##0.00"),""))</f>
        <v/>
      </c>
      <c r="X135" s="352"/>
      <c r="AB135" s="349" t="str">
        <f aca="false">IF(OR(N($N135)=0,N($AA135)=0),"",ROUND(N($N135)/(1+N($AA135))*N($AA135),2))</f>
        <v/>
      </c>
      <c r="AC135" s="352"/>
      <c r="AD135" s="352"/>
      <c r="AE135" s="355" t="str">
        <f aca="false">IF($AM135="","",IF($AM135=1,IF($AN135&gt;=1,"一次性·已到收款期","一次性·未到期"),$AD135&amp;" 第"&amp;$AN135&amp;"/"&amp;$AM135&amp;"期"))</f>
        <v/>
      </c>
      <c r="AF135" s="351" t="str">
        <f aca="false">IF(OR($AM135="",N($L135)=0),"",ROUND(N($J135)*$AN135/$AM135,2)+N($K135))</f>
        <v/>
      </c>
      <c r="AG135" s="351" t="str">
        <f aca="false">IF($AF135="","",MAX(0,ROUND($AF135-(N($P135)+N($Q135)+N($R135)),2)))</f>
        <v/>
      </c>
      <c r="AH135" s="351" t="str">
        <f aca="false">IF(OR(TRIM($B135&amp;$C135)="",NOT(ISNUMBER($D135))),"",SUMIFS($V$3:$V$1001,$AJ$3:$AJ$1001,$AJ135,$D$3:$D$1001,"&lt;"&amp;$D135))</f>
        <v/>
      </c>
      <c r="AI135" s="351" t="str">
        <f aca="false">IF(TRIM($B135&amp;$C135)="","",SUMIFS($V$3:$V$1001,$AJ$3:$AJ$1001,$AJ135))</f>
        <v/>
      </c>
      <c r="AJ135" s="355" t="str">
        <f aca="false">IF(TRIM($B135&amp;$C135)="","",TRIM($B135)&amp;"｜"&amp;TRIM($C135))</f>
        <v/>
      </c>
      <c r="AK135" s="351" t="str">
        <f aca="false">IF(TRIM($B135&amp;$C135)="","",MIN(N($N135),N($P135)))</f>
        <v/>
      </c>
      <c r="AL135" s="356" t="str">
        <f aca="false">IF(ISNUMBER($D135),YEAR($D135),"")</f>
        <v/>
      </c>
      <c r="AM135" s="356" t="str">
        <f aca="false">IF(OR(TRIM($B135&amp;$C135)="",NOT(ISNUMBER($D135)),NOT(ISNUMBER($E135))),"",IF($E135&lt;$D135,"",IF(IF($AD135="半年付",2,IF($AD135="季度付",4,IF($AD135="月付",12,IF($AD135="半月付",24,1))))=1,1,MAX(1,ROUND(($E135-$D135+1)/365*IF($AD135="半年付",2,IF($AD135="季度付",4,IF($AD135="月付",12,IF($AD135="半月付",24,1)))),0)))))</f>
        <v/>
      </c>
      <c r="AN135" s="356" t="str">
        <f aca="true">IF($AM135="","",MIN($AM135,MAX(0,INT((TODAY()-付款宽限天数-$D135)/(($E135-$D135+1)/$AM135))+1)))</f>
        <v/>
      </c>
    </row>
    <row r="136" customFormat="false" ht="18" hidden="false" customHeight="false" outlineLevel="0" collapsed="false">
      <c r="F136" s="342" t="str">
        <f aca="true">IF(TRIM($B136&amp;$C136)="","",IF(OR(ISNUMBER(SEARCH("未",$A136)),ISNUMBER(SEARCH("送出",$A136)),AND(TRIM($A136)="",NOT(ISNUMBER($D136)),N($G136)=0)),"【合同未回】","")&amp;IF(NOT(ISNUMBER($E136)),IF(OR(ISNUMBER(SEARCH("未",$A136)),ISNUMBER(SEARCH("送出",$A136)),AND(TRIM($A136)="",NOT(ISNUMBER($D136)),N($G136)=0)),"","【未填合同期】"),IF($E136&lt;TODAY(),"【已到期】",IF($E136-TODAY()&lt;=提醒天数,"【即将到期，剩余"&amp;($E136-TODAY())&amp;"天】","【正常】")))&amp;IF(OR($AC136="安装免保",$AC136="技术免保",$AC136="质保期内"),"【"&amp;$AC136&amp;"】",""))</f>
        <v/>
      </c>
      <c r="J136" s="349" t="str">
        <f aca="false">IF(OR(N($G136)=0,N($H136)=0),"",ROUND(N($G136)*N($H136)*IF(N($I136)=0,1,N($I136)),2))</f>
        <v/>
      </c>
      <c r="L136" s="349" t="str">
        <f aca="false">IF(TRIM($B136&amp;$C136)="","",IF(AND(N($J136)=0,N($K136)=0),"",ROUND(N($J136)+N($K136),2)))</f>
        <v/>
      </c>
      <c r="R136" s="349"/>
      <c r="S136" s="351" t="str">
        <f aca="false">IF(TRIM($B136&amp;$C136)="","",IF(N($N136)=0,"",MAX(0,MIN(N($N136)-N($P136),N($V136)))))</f>
        <v/>
      </c>
      <c r="T136" s="351" t="str">
        <f aca="false">IF(TRIM($B136&amp;$C136)="","",IF(N($P136)&lt;=N($N136),"",N($P136)-N($N136)))</f>
        <v/>
      </c>
      <c r="U136" s="351" t="str">
        <f aca="false">IF(OR(TRIM($B136&amp;$C136)="",$V136=""),"",MAX(0,N($V136))-N($S136))</f>
        <v/>
      </c>
      <c r="V136" s="351" t="str">
        <f aca="false">IF(TRIM($B136&amp;$C136)="","",IF(AND(N($L136)=0,N($P136)+N($Q136)+N($R136)=0),"",ROUND(N($L136)-N($P136)-N($Q136)-N($R136),2)))</f>
        <v/>
      </c>
      <c r="W136" s="194" t="str">
        <f aca="false">IF(TRIM($B136&amp;$C136)="","",IF(N($L136)=0,IF((N($P136)+N($Q136)+N($R136))=0,"—未填单价","未填单价，已收 "&amp;TEXT((N($P136)+N($Q136)+N($R136)),"#,##0.00")),IF(N($V136)&gt;0.005,"欠 "&amp;TEXT(N($V136),"#,##0.00")&amp;IF(N($S136)&gt;0,"（开票未到账 "&amp;TEXT(N($S136),"#,##0.00")&amp;"）","")&amp;IF(N($U136)&gt;0,"（未开票 "&amp;TEXT(N($U136),"#,##0.00")&amp;"）",""),IF(N($V136)&lt;-0.005,"多收 "&amp;TEXT(-N($V136),"#,##0.00"),"✔ 已结清")))&amp;IF(N($T136)&gt;0,"｜到账未开票 "&amp;TEXT(N($T136),"#,##0.00")&amp;"，待补票","")&amp;IF(N($Q136)&gt;0,"｜收现 "&amp;TEXT(N($Q136),"#,##0.00"),"")&amp;IF(N($R136)&gt;0,"｜收款不开票 "&amp;TEXT(N($R136),"#,##0.00"),""))</f>
        <v/>
      </c>
      <c r="X136" s="352"/>
      <c r="AB136" s="349" t="str">
        <f aca="false">IF(OR(N($N136)=0,N($AA136)=0),"",ROUND(N($N136)/(1+N($AA136))*N($AA136),2))</f>
        <v/>
      </c>
      <c r="AC136" s="352"/>
      <c r="AD136" s="352"/>
      <c r="AE136" s="355" t="str">
        <f aca="false">IF($AM136="","",IF($AM136=1,IF($AN136&gt;=1,"一次性·已到收款期","一次性·未到期"),$AD136&amp;" 第"&amp;$AN136&amp;"/"&amp;$AM136&amp;"期"))</f>
        <v/>
      </c>
      <c r="AF136" s="351" t="str">
        <f aca="false">IF(OR($AM136="",N($L136)=0),"",ROUND(N($J136)*$AN136/$AM136,2)+N($K136))</f>
        <v/>
      </c>
      <c r="AG136" s="351" t="str">
        <f aca="false">IF($AF136="","",MAX(0,ROUND($AF136-(N($P136)+N($Q136)+N($R136)),2)))</f>
        <v/>
      </c>
      <c r="AH136" s="351" t="str">
        <f aca="false">IF(OR(TRIM($B136&amp;$C136)="",NOT(ISNUMBER($D136))),"",SUMIFS($V$3:$V$1001,$AJ$3:$AJ$1001,$AJ136,$D$3:$D$1001,"&lt;"&amp;$D136))</f>
        <v/>
      </c>
      <c r="AI136" s="351" t="str">
        <f aca="false">IF(TRIM($B136&amp;$C136)="","",SUMIFS($V$3:$V$1001,$AJ$3:$AJ$1001,$AJ136))</f>
        <v/>
      </c>
      <c r="AJ136" s="355" t="str">
        <f aca="false">IF(TRIM($B136&amp;$C136)="","",TRIM($B136)&amp;"｜"&amp;TRIM($C136))</f>
        <v/>
      </c>
      <c r="AK136" s="351" t="str">
        <f aca="false">IF(TRIM($B136&amp;$C136)="","",MIN(N($N136),N($P136)))</f>
        <v/>
      </c>
      <c r="AL136" s="356" t="str">
        <f aca="false">IF(ISNUMBER($D136),YEAR($D136),"")</f>
        <v/>
      </c>
      <c r="AM136" s="356" t="str">
        <f aca="false">IF(OR(TRIM($B136&amp;$C136)="",NOT(ISNUMBER($D136)),NOT(ISNUMBER($E136))),"",IF($E136&lt;$D136,"",IF(IF($AD136="半年付",2,IF($AD136="季度付",4,IF($AD136="月付",12,IF($AD136="半月付",24,1))))=1,1,MAX(1,ROUND(($E136-$D136+1)/365*IF($AD136="半年付",2,IF($AD136="季度付",4,IF($AD136="月付",12,IF($AD136="半月付",24,1)))),0)))))</f>
        <v/>
      </c>
      <c r="AN136" s="356" t="str">
        <f aca="true">IF($AM136="","",MIN($AM136,MAX(0,INT((TODAY()-付款宽限天数-$D136)/(($E136-$D136+1)/$AM136))+1)))</f>
        <v/>
      </c>
    </row>
    <row r="137" customFormat="false" ht="18" hidden="false" customHeight="false" outlineLevel="0" collapsed="false">
      <c r="F137" s="342" t="str">
        <f aca="true">IF(TRIM($B137&amp;$C137)="","",IF(OR(ISNUMBER(SEARCH("未",$A137)),ISNUMBER(SEARCH("送出",$A137)),AND(TRIM($A137)="",NOT(ISNUMBER($D137)),N($G137)=0)),"【合同未回】","")&amp;IF(NOT(ISNUMBER($E137)),IF(OR(ISNUMBER(SEARCH("未",$A137)),ISNUMBER(SEARCH("送出",$A137)),AND(TRIM($A137)="",NOT(ISNUMBER($D137)),N($G137)=0)),"","【未填合同期】"),IF($E137&lt;TODAY(),"【已到期】",IF($E137-TODAY()&lt;=提醒天数,"【即将到期，剩余"&amp;($E137-TODAY())&amp;"天】","【正常】")))&amp;IF(OR($AC137="安装免保",$AC137="技术免保",$AC137="质保期内"),"【"&amp;$AC137&amp;"】",""))</f>
        <v/>
      </c>
      <c r="J137" s="349" t="str">
        <f aca="false">IF(OR(N($G137)=0,N($H137)=0),"",ROUND(N($G137)*N($H137)*IF(N($I137)=0,1,N($I137)),2))</f>
        <v/>
      </c>
      <c r="L137" s="349" t="str">
        <f aca="false">IF(TRIM($B137&amp;$C137)="","",IF(AND(N($J137)=0,N($K137)=0),"",ROUND(N($J137)+N($K137),2)))</f>
        <v/>
      </c>
      <c r="R137" s="349"/>
      <c r="S137" s="351" t="str">
        <f aca="false">IF(TRIM($B137&amp;$C137)="","",IF(N($N137)=0,"",MAX(0,MIN(N($N137)-N($P137),N($V137)))))</f>
        <v/>
      </c>
      <c r="T137" s="351" t="str">
        <f aca="false">IF(TRIM($B137&amp;$C137)="","",IF(N($P137)&lt;=N($N137),"",N($P137)-N($N137)))</f>
        <v/>
      </c>
      <c r="U137" s="351" t="str">
        <f aca="false">IF(OR(TRIM($B137&amp;$C137)="",$V137=""),"",MAX(0,N($V137))-N($S137))</f>
        <v/>
      </c>
      <c r="V137" s="351" t="str">
        <f aca="false">IF(TRIM($B137&amp;$C137)="","",IF(AND(N($L137)=0,N($P137)+N($Q137)+N($R137)=0),"",ROUND(N($L137)-N($P137)-N($Q137)-N($R137),2)))</f>
        <v/>
      </c>
      <c r="W137" s="194" t="str">
        <f aca="false">IF(TRIM($B137&amp;$C137)="","",IF(N($L137)=0,IF((N($P137)+N($Q137)+N($R137))=0,"—未填单价","未填单价，已收 "&amp;TEXT((N($P137)+N($Q137)+N($R137)),"#,##0.00")),IF(N($V137)&gt;0.005,"欠 "&amp;TEXT(N($V137),"#,##0.00")&amp;IF(N($S137)&gt;0,"（开票未到账 "&amp;TEXT(N($S137),"#,##0.00")&amp;"）","")&amp;IF(N($U137)&gt;0,"（未开票 "&amp;TEXT(N($U137),"#,##0.00")&amp;"）",""),IF(N($V137)&lt;-0.005,"多收 "&amp;TEXT(-N($V137),"#,##0.00"),"✔ 已结清")))&amp;IF(N($T137)&gt;0,"｜到账未开票 "&amp;TEXT(N($T137),"#,##0.00")&amp;"，待补票","")&amp;IF(N($Q137)&gt;0,"｜收现 "&amp;TEXT(N($Q137),"#,##0.00"),"")&amp;IF(N($R137)&gt;0,"｜收款不开票 "&amp;TEXT(N($R137),"#,##0.00"),""))</f>
        <v/>
      </c>
      <c r="X137" s="352"/>
      <c r="AB137" s="349" t="str">
        <f aca="false">IF(OR(N($N137)=0,N($AA137)=0),"",ROUND(N($N137)/(1+N($AA137))*N($AA137),2))</f>
        <v/>
      </c>
      <c r="AC137" s="352"/>
      <c r="AD137" s="352"/>
      <c r="AE137" s="355" t="str">
        <f aca="false">IF($AM137="","",IF($AM137=1,IF($AN137&gt;=1,"一次性·已到收款期","一次性·未到期"),$AD137&amp;" 第"&amp;$AN137&amp;"/"&amp;$AM137&amp;"期"))</f>
        <v/>
      </c>
      <c r="AF137" s="351" t="str">
        <f aca="false">IF(OR($AM137="",N($L137)=0),"",ROUND(N($J137)*$AN137/$AM137,2)+N($K137))</f>
        <v/>
      </c>
      <c r="AG137" s="351" t="str">
        <f aca="false">IF($AF137="","",MAX(0,ROUND($AF137-(N($P137)+N($Q137)+N($R137)),2)))</f>
        <v/>
      </c>
      <c r="AH137" s="351" t="str">
        <f aca="false">IF(OR(TRIM($B137&amp;$C137)="",NOT(ISNUMBER($D137))),"",SUMIFS($V$3:$V$1001,$AJ$3:$AJ$1001,$AJ137,$D$3:$D$1001,"&lt;"&amp;$D137))</f>
        <v/>
      </c>
      <c r="AI137" s="351" t="str">
        <f aca="false">IF(TRIM($B137&amp;$C137)="","",SUMIFS($V$3:$V$1001,$AJ$3:$AJ$1001,$AJ137))</f>
        <v/>
      </c>
      <c r="AJ137" s="355" t="str">
        <f aca="false">IF(TRIM($B137&amp;$C137)="","",TRIM($B137)&amp;"｜"&amp;TRIM($C137))</f>
        <v/>
      </c>
      <c r="AK137" s="351" t="str">
        <f aca="false">IF(TRIM($B137&amp;$C137)="","",MIN(N($N137),N($P137)))</f>
        <v/>
      </c>
      <c r="AL137" s="356" t="str">
        <f aca="false">IF(ISNUMBER($D137),YEAR($D137),"")</f>
        <v/>
      </c>
      <c r="AM137" s="356" t="str">
        <f aca="false">IF(OR(TRIM($B137&amp;$C137)="",NOT(ISNUMBER($D137)),NOT(ISNUMBER($E137))),"",IF($E137&lt;$D137,"",IF(IF($AD137="半年付",2,IF($AD137="季度付",4,IF($AD137="月付",12,IF($AD137="半月付",24,1))))=1,1,MAX(1,ROUND(($E137-$D137+1)/365*IF($AD137="半年付",2,IF($AD137="季度付",4,IF($AD137="月付",12,IF($AD137="半月付",24,1)))),0)))))</f>
        <v/>
      </c>
      <c r="AN137" s="356" t="str">
        <f aca="true">IF($AM137="","",MIN($AM137,MAX(0,INT((TODAY()-付款宽限天数-$D137)/(($E137-$D137+1)/$AM137))+1)))</f>
        <v/>
      </c>
    </row>
    <row r="138" customFormat="false" ht="18" hidden="false" customHeight="false" outlineLevel="0" collapsed="false">
      <c r="F138" s="342" t="str">
        <f aca="true">IF(TRIM($B138&amp;$C138)="","",IF(OR(ISNUMBER(SEARCH("未",$A138)),ISNUMBER(SEARCH("送出",$A138)),AND(TRIM($A138)="",NOT(ISNUMBER($D138)),N($G138)=0)),"【合同未回】","")&amp;IF(NOT(ISNUMBER($E138)),IF(OR(ISNUMBER(SEARCH("未",$A138)),ISNUMBER(SEARCH("送出",$A138)),AND(TRIM($A138)="",NOT(ISNUMBER($D138)),N($G138)=0)),"","【未填合同期】"),IF($E138&lt;TODAY(),"【已到期】",IF($E138-TODAY()&lt;=提醒天数,"【即将到期，剩余"&amp;($E138-TODAY())&amp;"天】","【正常】")))&amp;IF(OR($AC138="安装免保",$AC138="技术免保",$AC138="质保期内"),"【"&amp;$AC138&amp;"】",""))</f>
        <v/>
      </c>
      <c r="J138" s="349" t="str">
        <f aca="false">IF(OR(N($G138)=0,N($H138)=0),"",ROUND(N($G138)*N($H138)*IF(N($I138)=0,1,N($I138)),2))</f>
        <v/>
      </c>
      <c r="L138" s="349" t="str">
        <f aca="false">IF(TRIM($B138&amp;$C138)="","",IF(AND(N($J138)=0,N($K138)=0),"",ROUND(N($J138)+N($K138),2)))</f>
        <v/>
      </c>
      <c r="R138" s="349"/>
      <c r="S138" s="351" t="str">
        <f aca="false">IF(TRIM($B138&amp;$C138)="","",IF(N($N138)=0,"",MAX(0,MIN(N($N138)-N($P138),N($V138)))))</f>
        <v/>
      </c>
      <c r="T138" s="351" t="str">
        <f aca="false">IF(TRIM($B138&amp;$C138)="","",IF(N($P138)&lt;=N($N138),"",N($P138)-N($N138)))</f>
        <v/>
      </c>
      <c r="U138" s="351" t="str">
        <f aca="false">IF(OR(TRIM($B138&amp;$C138)="",$V138=""),"",MAX(0,N($V138))-N($S138))</f>
        <v/>
      </c>
      <c r="V138" s="351" t="str">
        <f aca="false">IF(TRIM($B138&amp;$C138)="","",IF(AND(N($L138)=0,N($P138)+N($Q138)+N($R138)=0),"",ROUND(N($L138)-N($P138)-N($Q138)-N($R138),2)))</f>
        <v/>
      </c>
      <c r="W138" s="194" t="str">
        <f aca="false">IF(TRIM($B138&amp;$C138)="","",IF(N($L138)=0,IF((N($P138)+N($Q138)+N($R138))=0,"—未填单价","未填单价，已收 "&amp;TEXT((N($P138)+N($Q138)+N($R138)),"#,##0.00")),IF(N($V138)&gt;0.005,"欠 "&amp;TEXT(N($V138),"#,##0.00")&amp;IF(N($S138)&gt;0,"（开票未到账 "&amp;TEXT(N($S138),"#,##0.00")&amp;"）","")&amp;IF(N($U138)&gt;0,"（未开票 "&amp;TEXT(N($U138),"#,##0.00")&amp;"）",""),IF(N($V138)&lt;-0.005,"多收 "&amp;TEXT(-N($V138),"#,##0.00"),"✔ 已结清")))&amp;IF(N($T138)&gt;0,"｜到账未开票 "&amp;TEXT(N($T138),"#,##0.00")&amp;"，待补票","")&amp;IF(N($Q138)&gt;0,"｜收现 "&amp;TEXT(N($Q138),"#,##0.00"),"")&amp;IF(N($R138)&gt;0,"｜收款不开票 "&amp;TEXT(N($R138),"#,##0.00"),""))</f>
        <v/>
      </c>
      <c r="X138" s="352"/>
      <c r="AB138" s="349" t="str">
        <f aca="false">IF(OR(N($N138)=0,N($AA138)=0),"",ROUND(N($N138)/(1+N($AA138))*N($AA138),2))</f>
        <v/>
      </c>
      <c r="AC138" s="352"/>
      <c r="AD138" s="352"/>
      <c r="AE138" s="355" t="str">
        <f aca="false">IF($AM138="","",IF($AM138=1,IF($AN138&gt;=1,"一次性·已到收款期","一次性·未到期"),$AD138&amp;" 第"&amp;$AN138&amp;"/"&amp;$AM138&amp;"期"))</f>
        <v/>
      </c>
      <c r="AF138" s="351" t="str">
        <f aca="false">IF(OR($AM138="",N($L138)=0),"",ROUND(N($J138)*$AN138/$AM138,2)+N($K138))</f>
        <v/>
      </c>
      <c r="AG138" s="351" t="str">
        <f aca="false">IF($AF138="","",MAX(0,ROUND($AF138-(N($P138)+N($Q138)+N($R138)),2)))</f>
        <v/>
      </c>
      <c r="AH138" s="351" t="str">
        <f aca="false">IF(OR(TRIM($B138&amp;$C138)="",NOT(ISNUMBER($D138))),"",SUMIFS($V$3:$V$1001,$AJ$3:$AJ$1001,$AJ138,$D$3:$D$1001,"&lt;"&amp;$D138))</f>
        <v/>
      </c>
      <c r="AI138" s="351" t="str">
        <f aca="false">IF(TRIM($B138&amp;$C138)="","",SUMIFS($V$3:$V$1001,$AJ$3:$AJ$1001,$AJ138))</f>
        <v/>
      </c>
      <c r="AJ138" s="355" t="str">
        <f aca="false">IF(TRIM($B138&amp;$C138)="","",TRIM($B138)&amp;"｜"&amp;TRIM($C138))</f>
        <v/>
      </c>
      <c r="AK138" s="351" t="str">
        <f aca="false">IF(TRIM($B138&amp;$C138)="","",MIN(N($N138),N($P138)))</f>
        <v/>
      </c>
      <c r="AL138" s="356" t="str">
        <f aca="false">IF(ISNUMBER($D138),YEAR($D138),"")</f>
        <v/>
      </c>
      <c r="AM138" s="356" t="str">
        <f aca="false">IF(OR(TRIM($B138&amp;$C138)="",NOT(ISNUMBER($D138)),NOT(ISNUMBER($E138))),"",IF($E138&lt;$D138,"",IF(IF($AD138="半年付",2,IF($AD138="季度付",4,IF($AD138="月付",12,IF($AD138="半月付",24,1))))=1,1,MAX(1,ROUND(($E138-$D138+1)/365*IF($AD138="半年付",2,IF($AD138="季度付",4,IF($AD138="月付",12,IF($AD138="半月付",24,1)))),0)))))</f>
        <v/>
      </c>
      <c r="AN138" s="356" t="str">
        <f aca="true">IF($AM138="","",MIN($AM138,MAX(0,INT((TODAY()-付款宽限天数-$D138)/(($E138-$D138+1)/$AM138))+1)))</f>
        <v/>
      </c>
    </row>
    <row r="139" customFormat="false" ht="18" hidden="false" customHeight="false" outlineLevel="0" collapsed="false">
      <c r="F139" s="342" t="str">
        <f aca="true">IF(TRIM($B139&amp;$C139)="","",IF(OR(ISNUMBER(SEARCH("未",$A139)),ISNUMBER(SEARCH("送出",$A139)),AND(TRIM($A139)="",NOT(ISNUMBER($D139)),N($G139)=0)),"【合同未回】","")&amp;IF(NOT(ISNUMBER($E139)),IF(OR(ISNUMBER(SEARCH("未",$A139)),ISNUMBER(SEARCH("送出",$A139)),AND(TRIM($A139)="",NOT(ISNUMBER($D139)),N($G139)=0)),"","【未填合同期】"),IF($E139&lt;TODAY(),"【已到期】",IF($E139-TODAY()&lt;=提醒天数,"【即将到期，剩余"&amp;($E139-TODAY())&amp;"天】","【正常】")))&amp;IF(OR($AC139="安装免保",$AC139="技术免保",$AC139="质保期内"),"【"&amp;$AC139&amp;"】",""))</f>
        <v/>
      </c>
      <c r="J139" s="349" t="str">
        <f aca="false">IF(OR(N($G139)=0,N($H139)=0),"",ROUND(N($G139)*N($H139)*IF(N($I139)=0,1,N($I139)),2))</f>
        <v/>
      </c>
      <c r="L139" s="349" t="str">
        <f aca="false">IF(TRIM($B139&amp;$C139)="","",IF(AND(N($J139)=0,N($K139)=0),"",ROUND(N($J139)+N($K139),2)))</f>
        <v/>
      </c>
      <c r="R139" s="349"/>
      <c r="S139" s="351" t="str">
        <f aca="false">IF(TRIM($B139&amp;$C139)="","",IF(N($N139)=0,"",MAX(0,MIN(N($N139)-N($P139),N($V139)))))</f>
        <v/>
      </c>
      <c r="T139" s="351" t="str">
        <f aca="false">IF(TRIM($B139&amp;$C139)="","",IF(N($P139)&lt;=N($N139),"",N($P139)-N($N139)))</f>
        <v/>
      </c>
      <c r="U139" s="351" t="str">
        <f aca="false">IF(OR(TRIM($B139&amp;$C139)="",$V139=""),"",MAX(0,N($V139))-N($S139))</f>
        <v/>
      </c>
      <c r="V139" s="351" t="str">
        <f aca="false">IF(TRIM($B139&amp;$C139)="","",IF(AND(N($L139)=0,N($P139)+N($Q139)+N($R139)=0),"",ROUND(N($L139)-N($P139)-N($Q139)-N($R139),2)))</f>
        <v/>
      </c>
      <c r="W139" s="194" t="str">
        <f aca="false">IF(TRIM($B139&amp;$C139)="","",IF(N($L139)=0,IF((N($P139)+N($Q139)+N($R139))=0,"—未填单价","未填单价，已收 "&amp;TEXT((N($P139)+N($Q139)+N($R139)),"#,##0.00")),IF(N($V139)&gt;0.005,"欠 "&amp;TEXT(N($V139),"#,##0.00")&amp;IF(N($S139)&gt;0,"（开票未到账 "&amp;TEXT(N($S139),"#,##0.00")&amp;"）","")&amp;IF(N($U139)&gt;0,"（未开票 "&amp;TEXT(N($U139),"#,##0.00")&amp;"）",""),IF(N($V139)&lt;-0.005,"多收 "&amp;TEXT(-N($V139),"#,##0.00"),"✔ 已结清")))&amp;IF(N($T139)&gt;0,"｜到账未开票 "&amp;TEXT(N($T139),"#,##0.00")&amp;"，待补票","")&amp;IF(N($Q139)&gt;0,"｜收现 "&amp;TEXT(N($Q139),"#,##0.00"),"")&amp;IF(N($R139)&gt;0,"｜收款不开票 "&amp;TEXT(N($R139),"#,##0.00"),""))</f>
        <v/>
      </c>
      <c r="X139" s="352"/>
      <c r="AB139" s="349" t="str">
        <f aca="false">IF(OR(N($N139)=0,N($AA139)=0),"",ROUND(N($N139)/(1+N($AA139))*N($AA139),2))</f>
        <v/>
      </c>
      <c r="AC139" s="352"/>
      <c r="AD139" s="352"/>
      <c r="AE139" s="355" t="str">
        <f aca="false">IF($AM139="","",IF($AM139=1,IF($AN139&gt;=1,"一次性·已到收款期","一次性·未到期"),$AD139&amp;" 第"&amp;$AN139&amp;"/"&amp;$AM139&amp;"期"))</f>
        <v/>
      </c>
      <c r="AF139" s="351" t="str">
        <f aca="false">IF(OR($AM139="",N($L139)=0),"",ROUND(N($J139)*$AN139/$AM139,2)+N($K139))</f>
        <v/>
      </c>
      <c r="AG139" s="351" t="str">
        <f aca="false">IF($AF139="","",MAX(0,ROUND($AF139-(N($P139)+N($Q139)+N($R139)),2)))</f>
        <v/>
      </c>
      <c r="AH139" s="351" t="str">
        <f aca="false">IF(OR(TRIM($B139&amp;$C139)="",NOT(ISNUMBER($D139))),"",SUMIFS($V$3:$V$1001,$AJ$3:$AJ$1001,$AJ139,$D$3:$D$1001,"&lt;"&amp;$D139))</f>
        <v/>
      </c>
      <c r="AI139" s="351" t="str">
        <f aca="false">IF(TRIM($B139&amp;$C139)="","",SUMIFS($V$3:$V$1001,$AJ$3:$AJ$1001,$AJ139))</f>
        <v/>
      </c>
      <c r="AJ139" s="355" t="str">
        <f aca="false">IF(TRIM($B139&amp;$C139)="","",TRIM($B139)&amp;"｜"&amp;TRIM($C139))</f>
        <v/>
      </c>
      <c r="AK139" s="351" t="str">
        <f aca="false">IF(TRIM($B139&amp;$C139)="","",MIN(N($N139),N($P139)))</f>
        <v/>
      </c>
      <c r="AL139" s="356" t="str">
        <f aca="false">IF(ISNUMBER($D139),YEAR($D139),"")</f>
        <v/>
      </c>
      <c r="AM139" s="356" t="str">
        <f aca="false">IF(OR(TRIM($B139&amp;$C139)="",NOT(ISNUMBER($D139)),NOT(ISNUMBER($E139))),"",IF($E139&lt;$D139,"",IF(IF($AD139="半年付",2,IF($AD139="季度付",4,IF($AD139="月付",12,IF($AD139="半月付",24,1))))=1,1,MAX(1,ROUND(($E139-$D139+1)/365*IF($AD139="半年付",2,IF($AD139="季度付",4,IF($AD139="月付",12,IF($AD139="半月付",24,1)))),0)))))</f>
        <v/>
      </c>
      <c r="AN139" s="356" t="str">
        <f aca="true">IF($AM139="","",MIN($AM139,MAX(0,INT((TODAY()-付款宽限天数-$D139)/(($E139-$D139+1)/$AM139))+1)))</f>
        <v/>
      </c>
    </row>
    <row r="140" customFormat="false" ht="18" hidden="false" customHeight="false" outlineLevel="0" collapsed="false">
      <c r="F140" s="342" t="str">
        <f aca="true">IF(TRIM($B140&amp;$C140)="","",IF(OR(ISNUMBER(SEARCH("未",$A140)),ISNUMBER(SEARCH("送出",$A140)),AND(TRIM($A140)="",NOT(ISNUMBER($D140)),N($G140)=0)),"【合同未回】","")&amp;IF(NOT(ISNUMBER($E140)),IF(OR(ISNUMBER(SEARCH("未",$A140)),ISNUMBER(SEARCH("送出",$A140)),AND(TRIM($A140)="",NOT(ISNUMBER($D140)),N($G140)=0)),"","【未填合同期】"),IF($E140&lt;TODAY(),"【已到期】",IF($E140-TODAY()&lt;=提醒天数,"【即将到期，剩余"&amp;($E140-TODAY())&amp;"天】","【正常】")))&amp;IF(OR($AC140="安装免保",$AC140="技术免保",$AC140="质保期内"),"【"&amp;$AC140&amp;"】",""))</f>
        <v/>
      </c>
      <c r="J140" s="349" t="str">
        <f aca="false">IF(OR(N($G140)=0,N($H140)=0),"",ROUND(N($G140)*N($H140)*IF(N($I140)=0,1,N($I140)),2))</f>
        <v/>
      </c>
      <c r="L140" s="349" t="str">
        <f aca="false">IF(TRIM($B140&amp;$C140)="","",IF(AND(N($J140)=0,N($K140)=0),"",ROUND(N($J140)+N($K140),2)))</f>
        <v/>
      </c>
      <c r="R140" s="349"/>
      <c r="S140" s="351" t="str">
        <f aca="false">IF(TRIM($B140&amp;$C140)="","",IF(N($N140)=0,"",MAX(0,MIN(N($N140)-N($P140),N($V140)))))</f>
        <v/>
      </c>
      <c r="T140" s="351" t="str">
        <f aca="false">IF(TRIM($B140&amp;$C140)="","",IF(N($P140)&lt;=N($N140),"",N($P140)-N($N140)))</f>
        <v/>
      </c>
      <c r="U140" s="351" t="str">
        <f aca="false">IF(OR(TRIM($B140&amp;$C140)="",$V140=""),"",MAX(0,N($V140))-N($S140))</f>
        <v/>
      </c>
      <c r="V140" s="351" t="str">
        <f aca="false">IF(TRIM($B140&amp;$C140)="","",IF(AND(N($L140)=0,N($P140)+N($Q140)+N($R140)=0),"",ROUND(N($L140)-N($P140)-N($Q140)-N($R140),2)))</f>
        <v/>
      </c>
      <c r="W140" s="194" t="str">
        <f aca="false">IF(TRIM($B140&amp;$C140)="","",IF(N($L140)=0,IF((N($P140)+N($Q140)+N($R140))=0,"—未填单价","未填单价，已收 "&amp;TEXT((N($P140)+N($Q140)+N($R140)),"#,##0.00")),IF(N($V140)&gt;0.005,"欠 "&amp;TEXT(N($V140),"#,##0.00")&amp;IF(N($S140)&gt;0,"（开票未到账 "&amp;TEXT(N($S140),"#,##0.00")&amp;"）","")&amp;IF(N($U140)&gt;0,"（未开票 "&amp;TEXT(N($U140),"#,##0.00")&amp;"）",""),IF(N($V140)&lt;-0.005,"多收 "&amp;TEXT(-N($V140),"#,##0.00"),"✔ 已结清")))&amp;IF(N($T140)&gt;0,"｜到账未开票 "&amp;TEXT(N($T140),"#,##0.00")&amp;"，待补票","")&amp;IF(N($Q140)&gt;0,"｜收现 "&amp;TEXT(N($Q140),"#,##0.00"),"")&amp;IF(N($R140)&gt;0,"｜收款不开票 "&amp;TEXT(N($R140),"#,##0.00"),""))</f>
        <v/>
      </c>
      <c r="X140" s="352"/>
      <c r="AB140" s="349" t="str">
        <f aca="false">IF(OR(N($N140)=0,N($AA140)=0),"",ROUND(N($N140)/(1+N($AA140))*N($AA140),2))</f>
        <v/>
      </c>
      <c r="AC140" s="352"/>
      <c r="AD140" s="352"/>
      <c r="AE140" s="355" t="str">
        <f aca="false">IF($AM140="","",IF($AM140=1,IF($AN140&gt;=1,"一次性·已到收款期","一次性·未到期"),$AD140&amp;" 第"&amp;$AN140&amp;"/"&amp;$AM140&amp;"期"))</f>
        <v/>
      </c>
      <c r="AF140" s="351" t="str">
        <f aca="false">IF(OR($AM140="",N($L140)=0),"",ROUND(N($J140)*$AN140/$AM140,2)+N($K140))</f>
        <v/>
      </c>
      <c r="AG140" s="351" t="str">
        <f aca="false">IF($AF140="","",MAX(0,ROUND($AF140-(N($P140)+N($Q140)+N($R140)),2)))</f>
        <v/>
      </c>
      <c r="AH140" s="351" t="str">
        <f aca="false">IF(OR(TRIM($B140&amp;$C140)="",NOT(ISNUMBER($D140))),"",SUMIFS($V$3:$V$1001,$AJ$3:$AJ$1001,$AJ140,$D$3:$D$1001,"&lt;"&amp;$D140))</f>
        <v/>
      </c>
      <c r="AI140" s="351" t="str">
        <f aca="false">IF(TRIM($B140&amp;$C140)="","",SUMIFS($V$3:$V$1001,$AJ$3:$AJ$1001,$AJ140))</f>
        <v/>
      </c>
      <c r="AJ140" s="355" t="str">
        <f aca="false">IF(TRIM($B140&amp;$C140)="","",TRIM($B140)&amp;"｜"&amp;TRIM($C140))</f>
        <v/>
      </c>
      <c r="AK140" s="351" t="str">
        <f aca="false">IF(TRIM($B140&amp;$C140)="","",MIN(N($N140),N($P140)))</f>
        <v/>
      </c>
      <c r="AL140" s="356" t="str">
        <f aca="false">IF(ISNUMBER($D140),YEAR($D140),"")</f>
        <v/>
      </c>
      <c r="AM140" s="356" t="str">
        <f aca="false">IF(OR(TRIM($B140&amp;$C140)="",NOT(ISNUMBER($D140)),NOT(ISNUMBER($E140))),"",IF($E140&lt;$D140,"",IF(IF($AD140="半年付",2,IF($AD140="季度付",4,IF($AD140="月付",12,IF($AD140="半月付",24,1))))=1,1,MAX(1,ROUND(($E140-$D140+1)/365*IF($AD140="半年付",2,IF($AD140="季度付",4,IF($AD140="月付",12,IF($AD140="半月付",24,1)))),0)))))</f>
        <v/>
      </c>
      <c r="AN140" s="356" t="str">
        <f aca="true">IF($AM140="","",MIN($AM140,MAX(0,INT((TODAY()-付款宽限天数-$D140)/(($E140-$D140+1)/$AM140))+1)))</f>
        <v/>
      </c>
    </row>
    <row r="141" customFormat="false" ht="18" hidden="false" customHeight="false" outlineLevel="0" collapsed="false">
      <c r="F141" s="342" t="str">
        <f aca="true">IF(TRIM($B141&amp;$C141)="","",IF(OR(ISNUMBER(SEARCH("未",$A141)),ISNUMBER(SEARCH("送出",$A141)),AND(TRIM($A141)="",NOT(ISNUMBER($D141)),N($G141)=0)),"【合同未回】","")&amp;IF(NOT(ISNUMBER($E141)),IF(OR(ISNUMBER(SEARCH("未",$A141)),ISNUMBER(SEARCH("送出",$A141)),AND(TRIM($A141)="",NOT(ISNUMBER($D141)),N($G141)=0)),"","【未填合同期】"),IF($E141&lt;TODAY(),"【已到期】",IF($E141-TODAY()&lt;=提醒天数,"【即将到期，剩余"&amp;($E141-TODAY())&amp;"天】","【正常】")))&amp;IF(OR($AC141="安装免保",$AC141="技术免保",$AC141="质保期内"),"【"&amp;$AC141&amp;"】",""))</f>
        <v/>
      </c>
      <c r="J141" s="349" t="str">
        <f aca="false">IF(OR(N($G141)=0,N($H141)=0),"",ROUND(N($G141)*N($H141)*IF(N($I141)=0,1,N($I141)),2))</f>
        <v/>
      </c>
      <c r="L141" s="349" t="str">
        <f aca="false">IF(TRIM($B141&amp;$C141)="","",IF(AND(N($J141)=0,N($K141)=0),"",ROUND(N($J141)+N($K141),2)))</f>
        <v/>
      </c>
      <c r="R141" s="349"/>
      <c r="S141" s="351" t="str">
        <f aca="false">IF(TRIM($B141&amp;$C141)="","",IF(N($N141)=0,"",MAX(0,MIN(N($N141)-N($P141),N($V141)))))</f>
        <v/>
      </c>
      <c r="T141" s="351" t="str">
        <f aca="false">IF(TRIM($B141&amp;$C141)="","",IF(N($P141)&lt;=N($N141),"",N($P141)-N($N141)))</f>
        <v/>
      </c>
      <c r="U141" s="351" t="str">
        <f aca="false">IF(OR(TRIM($B141&amp;$C141)="",$V141=""),"",MAX(0,N($V141))-N($S141))</f>
        <v/>
      </c>
      <c r="V141" s="351" t="str">
        <f aca="false">IF(TRIM($B141&amp;$C141)="","",IF(AND(N($L141)=0,N($P141)+N($Q141)+N($R141)=0),"",ROUND(N($L141)-N($P141)-N($Q141)-N($R141),2)))</f>
        <v/>
      </c>
      <c r="W141" s="194" t="str">
        <f aca="false">IF(TRIM($B141&amp;$C141)="","",IF(N($L141)=0,IF((N($P141)+N($Q141)+N($R141))=0,"—未填单价","未填单价，已收 "&amp;TEXT((N($P141)+N($Q141)+N($R141)),"#,##0.00")),IF(N($V141)&gt;0.005,"欠 "&amp;TEXT(N($V141),"#,##0.00")&amp;IF(N($S141)&gt;0,"（开票未到账 "&amp;TEXT(N($S141),"#,##0.00")&amp;"）","")&amp;IF(N($U141)&gt;0,"（未开票 "&amp;TEXT(N($U141),"#,##0.00")&amp;"）",""),IF(N($V141)&lt;-0.005,"多收 "&amp;TEXT(-N($V141),"#,##0.00"),"✔ 已结清")))&amp;IF(N($T141)&gt;0,"｜到账未开票 "&amp;TEXT(N($T141),"#,##0.00")&amp;"，待补票","")&amp;IF(N($Q141)&gt;0,"｜收现 "&amp;TEXT(N($Q141),"#,##0.00"),"")&amp;IF(N($R141)&gt;0,"｜收款不开票 "&amp;TEXT(N($R141),"#,##0.00"),""))</f>
        <v/>
      </c>
      <c r="X141" s="352"/>
      <c r="AB141" s="349" t="str">
        <f aca="false">IF(OR(N($N141)=0,N($AA141)=0),"",ROUND(N($N141)/(1+N($AA141))*N($AA141),2))</f>
        <v/>
      </c>
      <c r="AC141" s="352"/>
      <c r="AD141" s="352"/>
      <c r="AE141" s="355" t="str">
        <f aca="false">IF($AM141="","",IF($AM141=1,IF($AN141&gt;=1,"一次性·已到收款期","一次性·未到期"),$AD141&amp;" 第"&amp;$AN141&amp;"/"&amp;$AM141&amp;"期"))</f>
        <v/>
      </c>
      <c r="AF141" s="351" t="str">
        <f aca="false">IF(OR($AM141="",N($L141)=0),"",ROUND(N($J141)*$AN141/$AM141,2)+N($K141))</f>
        <v/>
      </c>
      <c r="AG141" s="351" t="str">
        <f aca="false">IF($AF141="","",MAX(0,ROUND($AF141-(N($P141)+N($Q141)+N($R141)),2)))</f>
        <v/>
      </c>
      <c r="AH141" s="351" t="str">
        <f aca="false">IF(OR(TRIM($B141&amp;$C141)="",NOT(ISNUMBER($D141))),"",SUMIFS($V$3:$V$1001,$AJ$3:$AJ$1001,$AJ141,$D$3:$D$1001,"&lt;"&amp;$D141))</f>
        <v/>
      </c>
      <c r="AI141" s="351" t="str">
        <f aca="false">IF(TRIM($B141&amp;$C141)="","",SUMIFS($V$3:$V$1001,$AJ$3:$AJ$1001,$AJ141))</f>
        <v/>
      </c>
      <c r="AJ141" s="355" t="str">
        <f aca="false">IF(TRIM($B141&amp;$C141)="","",TRIM($B141)&amp;"｜"&amp;TRIM($C141))</f>
        <v/>
      </c>
      <c r="AK141" s="351" t="str">
        <f aca="false">IF(TRIM($B141&amp;$C141)="","",MIN(N($N141),N($P141)))</f>
        <v/>
      </c>
      <c r="AL141" s="356" t="str">
        <f aca="false">IF(ISNUMBER($D141),YEAR($D141),"")</f>
        <v/>
      </c>
      <c r="AM141" s="356" t="str">
        <f aca="false">IF(OR(TRIM($B141&amp;$C141)="",NOT(ISNUMBER($D141)),NOT(ISNUMBER($E141))),"",IF($E141&lt;$D141,"",IF(IF($AD141="半年付",2,IF($AD141="季度付",4,IF($AD141="月付",12,IF($AD141="半月付",24,1))))=1,1,MAX(1,ROUND(($E141-$D141+1)/365*IF($AD141="半年付",2,IF($AD141="季度付",4,IF($AD141="月付",12,IF($AD141="半月付",24,1)))),0)))))</f>
        <v/>
      </c>
      <c r="AN141" s="356" t="str">
        <f aca="true">IF($AM141="","",MIN($AM141,MAX(0,INT((TODAY()-付款宽限天数-$D141)/(($E141-$D141+1)/$AM141))+1)))</f>
        <v/>
      </c>
    </row>
    <row r="142" customFormat="false" ht="18" hidden="false" customHeight="false" outlineLevel="0" collapsed="false">
      <c r="F142" s="342" t="str">
        <f aca="true">IF(TRIM($B142&amp;$C142)="","",IF(OR(ISNUMBER(SEARCH("未",$A142)),ISNUMBER(SEARCH("送出",$A142)),AND(TRIM($A142)="",NOT(ISNUMBER($D142)),N($G142)=0)),"【合同未回】","")&amp;IF(NOT(ISNUMBER($E142)),IF(OR(ISNUMBER(SEARCH("未",$A142)),ISNUMBER(SEARCH("送出",$A142)),AND(TRIM($A142)="",NOT(ISNUMBER($D142)),N($G142)=0)),"","【未填合同期】"),IF($E142&lt;TODAY(),"【已到期】",IF($E142-TODAY()&lt;=提醒天数,"【即将到期，剩余"&amp;($E142-TODAY())&amp;"天】","【正常】")))&amp;IF(OR($AC142="安装免保",$AC142="技术免保",$AC142="质保期内"),"【"&amp;$AC142&amp;"】",""))</f>
        <v/>
      </c>
      <c r="J142" s="349" t="str">
        <f aca="false">IF(OR(N($G142)=0,N($H142)=0),"",ROUND(N($G142)*N($H142)*IF(N($I142)=0,1,N($I142)),2))</f>
        <v/>
      </c>
      <c r="L142" s="349" t="str">
        <f aca="false">IF(TRIM($B142&amp;$C142)="","",IF(AND(N($J142)=0,N($K142)=0),"",ROUND(N($J142)+N($K142),2)))</f>
        <v/>
      </c>
      <c r="R142" s="349"/>
      <c r="S142" s="351" t="str">
        <f aca="false">IF(TRIM($B142&amp;$C142)="","",IF(N($N142)=0,"",MAX(0,MIN(N($N142)-N($P142),N($V142)))))</f>
        <v/>
      </c>
      <c r="T142" s="351" t="str">
        <f aca="false">IF(TRIM($B142&amp;$C142)="","",IF(N($P142)&lt;=N($N142),"",N($P142)-N($N142)))</f>
        <v/>
      </c>
      <c r="U142" s="351" t="str">
        <f aca="false">IF(OR(TRIM($B142&amp;$C142)="",$V142=""),"",MAX(0,N($V142))-N($S142))</f>
        <v/>
      </c>
      <c r="V142" s="351" t="str">
        <f aca="false">IF(TRIM($B142&amp;$C142)="","",IF(AND(N($L142)=0,N($P142)+N($Q142)+N($R142)=0),"",ROUND(N($L142)-N($P142)-N($Q142)-N($R142),2)))</f>
        <v/>
      </c>
      <c r="W142" s="194" t="str">
        <f aca="false">IF(TRIM($B142&amp;$C142)="","",IF(N($L142)=0,IF((N($P142)+N($Q142)+N($R142))=0,"—未填单价","未填单价，已收 "&amp;TEXT((N($P142)+N($Q142)+N($R142)),"#,##0.00")),IF(N($V142)&gt;0.005,"欠 "&amp;TEXT(N($V142),"#,##0.00")&amp;IF(N($S142)&gt;0,"（开票未到账 "&amp;TEXT(N($S142),"#,##0.00")&amp;"）","")&amp;IF(N($U142)&gt;0,"（未开票 "&amp;TEXT(N($U142),"#,##0.00")&amp;"）",""),IF(N($V142)&lt;-0.005,"多收 "&amp;TEXT(-N($V142),"#,##0.00"),"✔ 已结清")))&amp;IF(N($T142)&gt;0,"｜到账未开票 "&amp;TEXT(N($T142),"#,##0.00")&amp;"，待补票","")&amp;IF(N($Q142)&gt;0,"｜收现 "&amp;TEXT(N($Q142),"#,##0.00"),"")&amp;IF(N($R142)&gt;0,"｜收款不开票 "&amp;TEXT(N($R142),"#,##0.00"),""))</f>
        <v/>
      </c>
      <c r="X142" s="352"/>
      <c r="AB142" s="349" t="str">
        <f aca="false">IF(OR(N($N142)=0,N($AA142)=0),"",ROUND(N($N142)/(1+N($AA142))*N($AA142),2))</f>
        <v/>
      </c>
      <c r="AC142" s="352"/>
      <c r="AD142" s="352"/>
      <c r="AE142" s="355" t="str">
        <f aca="false">IF($AM142="","",IF($AM142=1,IF($AN142&gt;=1,"一次性·已到收款期","一次性·未到期"),$AD142&amp;" 第"&amp;$AN142&amp;"/"&amp;$AM142&amp;"期"))</f>
        <v/>
      </c>
      <c r="AF142" s="351" t="str">
        <f aca="false">IF(OR($AM142="",N($L142)=0),"",ROUND(N($J142)*$AN142/$AM142,2)+N($K142))</f>
        <v/>
      </c>
      <c r="AG142" s="351" t="str">
        <f aca="false">IF($AF142="","",MAX(0,ROUND($AF142-(N($P142)+N($Q142)+N($R142)),2)))</f>
        <v/>
      </c>
      <c r="AH142" s="351" t="str">
        <f aca="false">IF(OR(TRIM($B142&amp;$C142)="",NOT(ISNUMBER($D142))),"",SUMIFS($V$3:$V$1001,$AJ$3:$AJ$1001,$AJ142,$D$3:$D$1001,"&lt;"&amp;$D142))</f>
        <v/>
      </c>
      <c r="AI142" s="351" t="str">
        <f aca="false">IF(TRIM($B142&amp;$C142)="","",SUMIFS($V$3:$V$1001,$AJ$3:$AJ$1001,$AJ142))</f>
        <v/>
      </c>
      <c r="AJ142" s="355" t="str">
        <f aca="false">IF(TRIM($B142&amp;$C142)="","",TRIM($B142)&amp;"｜"&amp;TRIM($C142))</f>
        <v/>
      </c>
      <c r="AK142" s="351" t="str">
        <f aca="false">IF(TRIM($B142&amp;$C142)="","",MIN(N($N142),N($P142)))</f>
        <v/>
      </c>
      <c r="AL142" s="356" t="str">
        <f aca="false">IF(ISNUMBER($D142),YEAR($D142),"")</f>
        <v/>
      </c>
      <c r="AM142" s="356" t="str">
        <f aca="false">IF(OR(TRIM($B142&amp;$C142)="",NOT(ISNUMBER($D142)),NOT(ISNUMBER($E142))),"",IF($E142&lt;$D142,"",IF(IF($AD142="半年付",2,IF($AD142="季度付",4,IF($AD142="月付",12,IF($AD142="半月付",24,1))))=1,1,MAX(1,ROUND(($E142-$D142+1)/365*IF($AD142="半年付",2,IF($AD142="季度付",4,IF($AD142="月付",12,IF($AD142="半月付",24,1)))),0)))))</f>
        <v/>
      </c>
      <c r="AN142" s="356" t="str">
        <f aca="true">IF($AM142="","",MIN($AM142,MAX(0,INT((TODAY()-付款宽限天数-$D142)/(($E142-$D142+1)/$AM142))+1)))</f>
        <v/>
      </c>
    </row>
    <row r="143" customFormat="false" ht="18" hidden="false" customHeight="false" outlineLevel="0" collapsed="false">
      <c r="F143" s="342" t="str">
        <f aca="true">IF(TRIM($B143&amp;$C143)="","",IF(OR(ISNUMBER(SEARCH("未",$A143)),ISNUMBER(SEARCH("送出",$A143)),AND(TRIM($A143)="",NOT(ISNUMBER($D143)),N($G143)=0)),"【合同未回】","")&amp;IF(NOT(ISNUMBER($E143)),IF(OR(ISNUMBER(SEARCH("未",$A143)),ISNUMBER(SEARCH("送出",$A143)),AND(TRIM($A143)="",NOT(ISNUMBER($D143)),N($G143)=0)),"","【未填合同期】"),IF($E143&lt;TODAY(),"【已到期】",IF($E143-TODAY()&lt;=提醒天数,"【即将到期，剩余"&amp;($E143-TODAY())&amp;"天】","【正常】")))&amp;IF(OR($AC143="安装免保",$AC143="技术免保",$AC143="质保期内"),"【"&amp;$AC143&amp;"】",""))</f>
        <v/>
      </c>
      <c r="J143" s="349" t="str">
        <f aca="false">IF(OR(N($G143)=0,N($H143)=0),"",ROUND(N($G143)*N($H143)*IF(N($I143)=0,1,N($I143)),2))</f>
        <v/>
      </c>
      <c r="L143" s="349" t="str">
        <f aca="false">IF(TRIM($B143&amp;$C143)="","",IF(AND(N($J143)=0,N($K143)=0),"",ROUND(N($J143)+N($K143),2)))</f>
        <v/>
      </c>
      <c r="R143" s="349"/>
      <c r="S143" s="351" t="str">
        <f aca="false">IF(TRIM($B143&amp;$C143)="","",IF(N($N143)=0,"",MAX(0,MIN(N($N143)-N($P143),N($V143)))))</f>
        <v/>
      </c>
      <c r="T143" s="351" t="str">
        <f aca="false">IF(TRIM($B143&amp;$C143)="","",IF(N($P143)&lt;=N($N143),"",N($P143)-N($N143)))</f>
        <v/>
      </c>
      <c r="U143" s="351" t="str">
        <f aca="false">IF(OR(TRIM($B143&amp;$C143)="",$V143=""),"",MAX(0,N($V143))-N($S143))</f>
        <v/>
      </c>
      <c r="V143" s="351" t="str">
        <f aca="false">IF(TRIM($B143&amp;$C143)="","",IF(AND(N($L143)=0,N($P143)+N($Q143)+N($R143)=0),"",ROUND(N($L143)-N($P143)-N($Q143)-N($R143),2)))</f>
        <v/>
      </c>
      <c r="W143" s="194" t="str">
        <f aca="false">IF(TRIM($B143&amp;$C143)="","",IF(N($L143)=0,IF((N($P143)+N($Q143)+N($R143))=0,"—未填单价","未填单价，已收 "&amp;TEXT((N($P143)+N($Q143)+N($R143)),"#,##0.00")),IF(N($V143)&gt;0.005,"欠 "&amp;TEXT(N($V143),"#,##0.00")&amp;IF(N($S143)&gt;0,"（开票未到账 "&amp;TEXT(N($S143),"#,##0.00")&amp;"）","")&amp;IF(N($U143)&gt;0,"（未开票 "&amp;TEXT(N($U143),"#,##0.00")&amp;"）",""),IF(N($V143)&lt;-0.005,"多收 "&amp;TEXT(-N($V143),"#,##0.00"),"✔ 已结清")))&amp;IF(N($T143)&gt;0,"｜到账未开票 "&amp;TEXT(N($T143),"#,##0.00")&amp;"，待补票","")&amp;IF(N($Q143)&gt;0,"｜收现 "&amp;TEXT(N($Q143),"#,##0.00"),"")&amp;IF(N($R143)&gt;0,"｜收款不开票 "&amp;TEXT(N($R143),"#,##0.00"),""))</f>
        <v/>
      </c>
      <c r="X143" s="352"/>
      <c r="AB143" s="349" t="str">
        <f aca="false">IF(OR(N($N143)=0,N($AA143)=0),"",ROUND(N($N143)/(1+N($AA143))*N($AA143),2))</f>
        <v/>
      </c>
      <c r="AC143" s="352"/>
      <c r="AD143" s="352"/>
      <c r="AE143" s="355" t="str">
        <f aca="false">IF($AM143="","",IF($AM143=1,IF($AN143&gt;=1,"一次性·已到收款期","一次性·未到期"),$AD143&amp;" 第"&amp;$AN143&amp;"/"&amp;$AM143&amp;"期"))</f>
        <v/>
      </c>
      <c r="AF143" s="351" t="str">
        <f aca="false">IF(OR($AM143="",N($L143)=0),"",ROUND(N($J143)*$AN143/$AM143,2)+N($K143))</f>
        <v/>
      </c>
      <c r="AG143" s="351" t="str">
        <f aca="false">IF($AF143="","",MAX(0,ROUND($AF143-(N($P143)+N($Q143)+N($R143)),2)))</f>
        <v/>
      </c>
      <c r="AH143" s="351" t="str">
        <f aca="false">IF(OR(TRIM($B143&amp;$C143)="",NOT(ISNUMBER($D143))),"",SUMIFS($V$3:$V$1001,$AJ$3:$AJ$1001,$AJ143,$D$3:$D$1001,"&lt;"&amp;$D143))</f>
        <v/>
      </c>
      <c r="AI143" s="351" t="str">
        <f aca="false">IF(TRIM($B143&amp;$C143)="","",SUMIFS($V$3:$V$1001,$AJ$3:$AJ$1001,$AJ143))</f>
        <v/>
      </c>
      <c r="AJ143" s="355" t="str">
        <f aca="false">IF(TRIM($B143&amp;$C143)="","",TRIM($B143)&amp;"｜"&amp;TRIM($C143))</f>
        <v/>
      </c>
      <c r="AK143" s="351" t="str">
        <f aca="false">IF(TRIM($B143&amp;$C143)="","",MIN(N($N143),N($P143)))</f>
        <v/>
      </c>
      <c r="AL143" s="356" t="str">
        <f aca="false">IF(ISNUMBER($D143),YEAR($D143),"")</f>
        <v/>
      </c>
      <c r="AM143" s="356" t="str">
        <f aca="false">IF(OR(TRIM($B143&amp;$C143)="",NOT(ISNUMBER($D143)),NOT(ISNUMBER($E143))),"",IF($E143&lt;$D143,"",IF(IF($AD143="半年付",2,IF($AD143="季度付",4,IF($AD143="月付",12,IF($AD143="半月付",24,1))))=1,1,MAX(1,ROUND(($E143-$D143+1)/365*IF($AD143="半年付",2,IF($AD143="季度付",4,IF($AD143="月付",12,IF($AD143="半月付",24,1)))),0)))))</f>
        <v/>
      </c>
      <c r="AN143" s="356" t="str">
        <f aca="true">IF($AM143="","",MIN($AM143,MAX(0,INT((TODAY()-付款宽限天数-$D143)/(($E143-$D143+1)/$AM143))+1)))</f>
        <v/>
      </c>
    </row>
    <row r="144" customFormat="false" ht="18" hidden="false" customHeight="false" outlineLevel="0" collapsed="false">
      <c r="F144" s="342" t="str">
        <f aca="true">IF(TRIM($B144&amp;$C144)="","",IF(OR(ISNUMBER(SEARCH("未",$A144)),ISNUMBER(SEARCH("送出",$A144)),AND(TRIM($A144)="",NOT(ISNUMBER($D144)),N($G144)=0)),"【合同未回】","")&amp;IF(NOT(ISNUMBER($E144)),IF(OR(ISNUMBER(SEARCH("未",$A144)),ISNUMBER(SEARCH("送出",$A144)),AND(TRIM($A144)="",NOT(ISNUMBER($D144)),N($G144)=0)),"","【未填合同期】"),IF($E144&lt;TODAY(),"【已到期】",IF($E144-TODAY()&lt;=提醒天数,"【即将到期，剩余"&amp;($E144-TODAY())&amp;"天】","【正常】")))&amp;IF(OR($AC144="安装免保",$AC144="技术免保",$AC144="质保期内"),"【"&amp;$AC144&amp;"】",""))</f>
        <v/>
      </c>
      <c r="J144" s="349" t="str">
        <f aca="false">IF(OR(N($G144)=0,N($H144)=0),"",ROUND(N($G144)*N($H144)*IF(N($I144)=0,1,N($I144)),2))</f>
        <v/>
      </c>
      <c r="L144" s="349" t="str">
        <f aca="false">IF(TRIM($B144&amp;$C144)="","",IF(AND(N($J144)=0,N($K144)=0),"",ROUND(N($J144)+N($K144),2)))</f>
        <v/>
      </c>
      <c r="R144" s="349"/>
      <c r="S144" s="351" t="str">
        <f aca="false">IF(TRIM($B144&amp;$C144)="","",IF(N($N144)=0,"",MAX(0,MIN(N($N144)-N($P144),N($V144)))))</f>
        <v/>
      </c>
      <c r="T144" s="351" t="str">
        <f aca="false">IF(TRIM($B144&amp;$C144)="","",IF(N($P144)&lt;=N($N144),"",N($P144)-N($N144)))</f>
        <v/>
      </c>
      <c r="U144" s="351" t="str">
        <f aca="false">IF(OR(TRIM($B144&amp;$C144)="",$V144=""),"",MAX(0,N($V144))-N($S144))</f>
        <v/>
      </c>
      <c r="V144" s="351" t="str">
        <f aca="false">IF(TRIM($B144&amp;$C144)="","",IF(AND(N($L144)=0,N($P144)+N($Q144)+N($R144)=0),"",ROUND(N($L144)-N($P144)-N($Q144)-N($R144),2)))</f>
        <v/>
      </c>
      <c r="W144" s="194" t="str">
        <f aca="false">IF(TRIM($B144&amp;$C144)="","",IF(N($L144)=0,IF((N($P144)+N($Q144)+N($R144))=0,"—未填单价","未填单价，已收 "&amp;TEXT((N($P144)+N($Q144)+N($R144)),"#,##0.00")),IF(N($V144)&gt;0.005,"欠 "&amp;TEXT(N($V144),"#,##0.00")&amp;IF(N($S144)&gt;0,"（开票未到账 "&amp;TEXT(N($S144),"#,##0.00")&amp;"）","")&amp;IF(N($U144)&gt;0,"（未开票 "&amp;TEXT(N($U144),"#,##0.00")&amp;"）",""),IF(N($V144)&lt;-0.005,"多收 "&amp;TEXT(-N($V144),"#,##0.00"),"✔ 已结清")))&amp;IF(N($T144)&gt;0,"｜到账未开票 "&amp;TEXT(N($T144),"#,##0.00")&amp;"，待补票","")&amp;IF(N($Q144)&gt;0,"｜收现 "&amp;TEXT(N($Q144),"#,##0.00"),"")&amp;IF(N($R144)&gt;0,"｜收款不开票 "&amp;TEXT(N($R144),"#,##0.00"),""))</f>
        <v/>
      </c>
      <c r="X144" s="352"/>
      <c r="AB144" s="349" t="str">
        <f aca="false">IF(OR(N($N144)=0,N($AA144)=0),"",ROUND(N($N144)/(1+N($AA144))*N($AA144),2))</f>
        <v/>
      </c>
      <c r="AC144" s="352"/>
      <c r="AD144" s="352"/>
      <c r="AE144" s="355" t="str">
        <f aca="false">IF($AM144="","",IF($AM144=1,IF($AN144&gt;=1,"一次性·已到收款期","一次性·未到期"),$AD144&amp;" 第"&amp;$AN144&amp;"/"&amp;$AM144&amp;"期"))</f>
        <v/>
      </c>
      <c r="AF144" s="351" t="str">
        <f aca="false">IF(OR($AM144="",N($L144)=0),"",ROUND(N($J144)*$AN144/$AM144,2)+N($K144))</f>
        <v/>
      </c>
      <c r="AG144" s="351" t="str">
        <f aca="false">IF($AF144="","",MAX(0,ROUND($AF144-(N($P144)+N($Q144)+N($R144)),2)))</f>
        <v/>
      </c>
      <c r="AH144" s="351" t="str">
        <f aca="false">IF(OR(TRIM($B144&amp;$C144)="",NOT(ISNUMBER($D144))),"",SUMIFS($V$3:$V$1001,$AJ$3:$AJ$1001,$AJ144,$D$3:$D$1001,"&lt;"&amp;$D144))</f>
        <v/>
      </c>
      <c r="AI144" s="351" t="str">
        <f aca="false">IF(TRIM($B144&amp;$C144)="","",SUMIFS($V$3:$V$1001,$AJ$3:$AJ$1001,$AJ144))</f>
        <v/>
      </c>
      <c r="AJ144" s="355" t="str">
        <f aca="false">IF(TRIM($B144&amp;$C144)="","",TRIM($B144)&amp;"｜"&amp;TRIM($C144))</f>
        <v/>
      </c>
      <c r="AK144" s="351" t="str">
        <f aca="false">IF(TRIM($B144&amp;$C144)="","",MIN(N($N144),N($P144)))</f>
        <v/>
      </c>
      <c r="AL144" s="356" t="str">
        <f aca="false">IF(ISNUMBER($D144),YEAR($D144),"")</f>
        <v/>
      </c>
      <c r="AM144" s="356" t="str">
        <f aca="false">IF(OR(TRIM($B144&amp;$C144)="",NOT(ISNUMBER($D144)),NOT(ISNUMBER($E144))),"",IF($E144&lt;$D144,"",IF(IF($AD144="半年付",2,IF($AD144="季度付",4,IF($AD144="月付",12,IF($AD144="半月付",24,1))))=1,1,MAX(1,ROUND(($E144-$D144+1)/365*IF($AD144="半年付",2,IF($AD144="季度付",4,IF($AD144="月付",12,IF($AD144="半月付",24,1)))),0)))))</f>
        <v/>
      </c>
      <c r="AN144" s="356" t="str">
        <f aca="true">IF($AM144="","",MIN($AM144,MAX(0,INT((TODAY()-付款宽限天数-$D144)/(($E144-$D144+1)/$AM144))+1)))</f>
        <v/>
      </c>
    </row>
    <row r="145" customFormat="false" ht="18" hidden="false" customHeight="false" outlineLevel="0" collapsed="false">
      <c r="F145" s="342" t="str">
        <f aca="true">IF(TRIM($B145&amp;$C145)="","",IF(OR(ISNUMBER(SEARCH("未",$A145)),ISNUMBER(SEARCH("送出",$A145)),AND(TRIM($A145)="",NOT(ISNUMBER($D145)),N($G145)=0)),"【合同未回】","")&amp;IF(NOT(ISNUMBER($E145)),IF(OR(ISNUMBER(SEARCH("未",$A145)),ISNUMBER(SEARCH("送出",$A145)),AND(TRIM($A145)="",NOT(ISNUMBER($D145)),N($G145)=0)),"","【未填合同期】"),IF($E145&lt;TODAY(),"【已到期】",IF($E145-TODAY()&lt;=提醒天数,"【即将到期，剩余"&amp;($E145-TODAY())&amp;"天】","【正常】")))&amp;IF(OR($AC145="安装免保",$AC145="技术免保",$AC145="质保期内"),"【"&amp;$AC145&amp;"】",""))</f>
        <v/>
      </c>
      <c r="J145" s="349" t="str">
        <f aca="false">IF(OR(N($G145)=0,N($H145)=0),"",ROUND(N($G145)*N($H145)*IF(N($I145)=0,1,N($I145)),2))</f>
        <v/>
      </c>
      <c r="L145" s="349" t="str">
        <f aca="false">IF(TRIM($B145&amp;$C145)="","",IF(AND(N($J145)=0,N($K145)=0),"",ROUND(N($J145)+N($K145),2)))</f>
        <v/>
      </c>
      <c r="R145" s="349"/>
      <c r="S145" s="351" t="str">
        <f aca="false">IF(TRIM($B145&amp;$C145)="","",IF(N($N145)=0,"",MAX(0,MIN(N($N145)-N($P145),N($V145)))))</f>
        <v/>
      </c>
      <c r="T145" s="351" t="str">
        <f aca="false">IF(TRIM($B145&amp;$C145)="","",IF(N($P145)&lt;=N($N145),"",N($P145)-N($N145)))</f>
        <v/>
      </c>
      <c r="U145" s="351" t="str">
        <f aca="false">IF(OR(TRIM($B145&amp;$C145)="",$V145=""),"",MAX(0,N($V145))-N($S145))</f>
        <v/>
      </c>
      <c r="V145" s="351" t="str">
        <f aca="false">IF(TRIM($B145&amp;$C145)="","",IF(AND(N($L145)=0,N($P145)+N($Q145)+N($R145)=0),"",ROUND(N($L145)-N($P145)-N($Q145)-N($R145),2)))</f>
        <v/>
      </c>
      <c r="W145" s="194" t="str">
        <f aca="false">IF(TRIM($B145&amp;$C145)="","",IF(N($L145)=0,IF((N($P145)+N($Q145)+N($R145))=0,"—未填单价","未填单价，已收 "&amp;TEXT((N($P145)+N($Q145)+N($R145)),"#,##0.00")),IF(N($V145)&gt;0.005,"欠 "&amp;TEXT(N($V145),"#,##0.00")&amp;IF(N($S145)&gt;0,"（开票未到账 "&amp;TEXT(N($S145),"#,##0.00")&amp;"）","")&amp;IF(N($U145)&gt;0,"（未开票 "&amp;TEXT(N($U145),"#,##0.00")&amp;"）",""),IF(N($V145)&lt;-0.005,"多收 "&amp;TEXT(-N($V145),"#,##0.00"),"✔ 已结清")))&amp;IF(N($T145)&gt;0,"｜到账未开票 "&amp;TEXT(N($T145),"#,##0.00")&amp;"，待补票","")&amp;IF(N($Q145)&gt;0,"｜收现 "&amp;TEXT(N($Q145),"#,##0.00"),"")&amp;IF(N($R145)&gt;0,"｜收款不开票 "&amp;TEXT(N($R145),"#,##0.00"),""))</f>
        <v/>
      </c>
      <c r="X145" s="352"/>
      <c r="AB145" s="349" t="str">
        <f aca="false">IF(OR(N($N145)=0,N($AA145)=0),"",ROUND(N($N145)/(1+N($AA145))*N($AA145),2))</f>
        <v/>
      </c>
      <c r="AC145" s="352"/>
      <c r="AD145" s="352"/>
      <c r="AE145" s="355" t="str">
        <f aca="false">IF($AM145="","",IF($AM145=1,IF($AN145&gt;=1,"一次性·已到收款期","一次性·未到期"),$AD145&amp;" 第"&amp;$AN145&amp;"/"&amp;$AM145&amp;"期"))</f>
        <v/>
      </c>
      <c r="AF145" s="351" t="str">
        <f aca="false">IF(OR($AM145="",N($L145)=0),"",ROUND(N($J145)*$AN145/$AM145,2)+N($K145))</f>
        <v/>
      </c>
      <c r="AG145" s="351" t="str">
        <f aca="false">IF($AF145="","",MAX(0,ROUND($AF145-(N($P145)+N($Q145)+N($R145)),2)))</f>
        <v/>
      </c>
      <c r="AH145" s="351" t="str">
        <f aca="false">IF(OR(TRIM($B145&amp;$C145)="",NOT(ISNUMBER($D145))),"",SUMIFS($V$3:$V$1001,$AJ$3:$AJ$1001,$AJ145,$D$3:$D$1001,"&lt;"&amp;$D145))</f>
        <v/>
      </c>
      <c r="AI145" s="351" t="str">
        <f aca="false">IF(TRIM($B145&amp;$C145)="","",SUMIFS($V$3:$V$1001,$AJ$3:$AJ$1001,$AJ145))</f>
        <v/>
      </c>
      <c r="AJ145" s="355" t="str">
        <f aca="false">IF(TRIM($B145&amp;$C145)="","",TRIM($B145)&amp;"｜"&amp;TRIM($C145))</f>
        <v/>
      </c>
      <c r="AK145" s="351" t="str">
        <f aca="false">IF(TRIM($B145&amp;$C145)="","",MIN(N($N145),N($P145)))</f>
        <v/>
      </c>
      <c r="AL145" s="356" t="str">
        <f aca="false">IF(ISNUMBER($D145),YEAR($D145),"")</f>
        <v/>
      </c>
      <c r="AM145" s="356" t="str">
        <f aca="false">IF(OR(TRIM($B145&amp;$C145)="",NOT(ISNUMBER($D145)),NOT(ISNUMBER($E145))),"",IF($E145&lt;$D145,"",IF(IF($AD145="半年付",2,IF($AD145="季度付",4,IF($AD145="月付",12,IF($AD145="半月付",24,1))))=1,1,MAX(1,ROUND(($E145-$D145+1)/365*IF($AD145="半年付",2,IF($AD145="季度付",4,IF($AD145="月付",12,IF($AD145="半月付",24,1)))),0)))))</f>
        <v/>
      </c>
      <c r="AN145" s="356" t="str">
        <f aca="true">IF($AM145="","",MIN($AM145,MAX(0,INT((TODAY()-付款宽限天数-$D145)/(($E145-$D145+1)/$AM145))+1)))</f>
        <v/>
      </c>
    </row>
    <row r="146" customFormat="false" ht="18" hidden="false" customHeight="false" outlineLevel="0" collapsed="false">
      <c r="F146" s="342" t="str">
        <f aca="true">IF(TRIM($B146&amp;$C146)="","",IF(OR(ISNUMBER(SEARCH("未",$A146)),ISNUMBER(SEARCH("送出",$A146)),AND(TRIM($A146)="",NOT(ISNUMBER($D146)),N($G146)=0)),"【合同未回】","")&amp;IF(NOT(ISNUMBER($E146)),IF(OR(ISNUMBER(SEARCH("未",$A146)),ISNUMBER(SEARCH("送出",$A146)),AND(TRIM($A146)="",NOT(ISNUMBER($D146)),N($G146)=0)),"","【未填合同期】"),IF($E146&lt;TODAY(),"【已到期】",IF($E146-TODAY()&lt;=提醒天数,"【即将到期，剩余"&amp;($E146-TODAY())&amp;"天】","【正常】")))&amp;IF(OR($AC146="安装免保",$AC146="技术免保",$AC146="质保期内"),"【"&amp;$AC146&amp;"】",""))</f>
        <v/>
      </c>
      <c r="J146" s="349" t="str">
        <f aca="false">IF(OR(N($G146)=0,N($H146)=0),"",ROUND(N($G146)*N($H146)*IF(N($I146)=0,1,N($I146)),2))</f>
        <v/>
      </c>
      <c r="L146" s="349" t="str">
        <f aca="false">IF(TRIM($B146&amp;$C146)="","",IF(AND(N($J146)=0,N($K146)=0),"",ROUND(N($J146)+N($K146),2)))</f>
        <v/>
      </c>
      <c r="R146" s="349"/>
      <c r="S146" s="351" t="str">
        <f aca="false">IF(TRIM($B146&amp;$C146)="","",IF(N($N146)=0,"",MAX(0,MIN(N($N146)-N($P146),N($V146)))))</f>
        <v/>
      </c>
      <c r="T146" s="351" t="str">
        <f aca="false">IF(TRIM($B146&amp;$C146)="","",IF(N($P146)&lt;=N($N146),"",N($P146)-N($N146)))</f>
        <v/>
      </c>
      <c r="U146" s="351" t="str">
        <f aca="false">IF(OR(TRIM($B146&amp;$C146)="",$V146=""),"",MAX(0,N($V146))-N($S146))</f>
        <v/>
      </c>
      <c r="V146" s="351" t="str">
        <f aca="false">IF(TRIM($B146&amp;$C146)="","",IF(AND(N($L146)=0,N($P146)+N($Q146)+N($R146)=0),"",ROUND(N($L146)-N($P146)-N($Q146)-N($R146),2)))</f>
        <v/>
      </c>
      <c r="W146" s="194" t="str">
        <f aca="false">IF(TRIM($B146&amp;$C146)="","",IF(N($L146)=0,IF((N($P146)+N($Q146)+N($R146))=0,"—未填单价","未填单价，已收 "&amp;TEXT((N($P146)+N($Q146)+N($R146)),"#,##0.00")),IF(N($V146)&gt;0.005,"欠 "&amp;TEXT(N($V146),"#,##0.00")&amp;IF(N($S146)&gt;0,"（开票未到账 "&amp;TEXT(N($S146),"#,##0.00")&amp;"）","")&amp;IF(N($U146)&gt;0,"（未开票 "&amp;TEXT(N($U146),"#,##0.00")&amp;"）",""),IF(N($V146)&lt;-0.005,"多收 "&amp;TEXT(-N($V146),"#,##0.00"),"✔ 已结清")))&amp;IF(N($T146)&gt;0,"｜到账未开票 "&amp;TEXT(N($T146),"#,##0.00")&amp;"，待补票","")&amp;IF(N($Q146)&gt;0,"｜收现 "&amp;TEXT(N($Q146),"#,##0.00"),"")&amp;IF(N($R146)&gt;0,"｜收款不开票 "&amp;TEXT(N($R146),"#,##0.00"),""))</f>
        <v/>
      </c>
      <c r="X146" s="352"/>
      <c r="AB146" s="349" t="str">
        <f aca="false">IF(OR(N($N146)=0,N($AA146)=0),"",ROUND(N($N146)/(1+N($AA146))*N($AA146),2))</f>
        <v/>
      </c>
      <c r="AC146" s="352"/>
      <c r="AD146" s="352"/>
      <c r="AE146" s="355" t="str">
        <f aca="false">IF($AM146="","",IF($AM146=1,IF($AN146&gt;=1,"一次性·已到收款期","一次性·未到期"),$AD146&amp;" 第"&amp;$AN146&amp;"/"&amp;$AM146&amp;"期"))</f>
        <v/>
      </c>
      <c r="AF146" s="351" t="str">
        <f aca="false">IF(OR($AM146="",N($L146)=0),"",ROUND(N($J146)*$AN146/$AM146,2)+N($K146))</f>
        <v/>
      </c>
      <c r="AG146" s="351" t="str">
        <f aca="false">IF($AF146="","",MAX(0,ROUND($AF146-(N($P146)+N($Q146)+N($R146)),2)))</f>
        <v/>
      </c>
      <c r="AH146" s="351" t="str">
        <f aca="false">IF(OR(TRIM($B146&amp;$C146)="",NOT(ISNUMBER($D146))),"",SUMIFS($V$3:$V$1001,$AJ$3:$AJ$1001,$AJ146,$D$3:$D$1001,"&lt;"&amp;$D146))</f>
        <v/>
      </c>
      <c r="AI146" s="351" t="str">
        <f aca="false">IF(TRIM($B146&amp;$C146)="","",SUMIFS($V$3:$V$1001,$AJ$3:$AJ$1001,$AJ146))</f>
        <v/>
      </c>
      <c r="AJ146" s="355" t="str">
        <f aca="false">IF(TRIM($B146&amp;$C146)="","",TRIM($B146)&amp;"｜"&amp;TRIM($C146))</f>
        <v/>
      </c>
      <c r="AK146" s="351" t="str">
        <f aca="false">IF(TRIM($B146&amp;$C146)="","",MIN(N($N146),N($P146)))</f>
        <v/>
      </c>
      <c r="AL146" s="356" t="str">
        <f aca="false">IF(ISNUMBER($D146),YEAR($D146),"")</f>
        <v/>
      </c>
      <c r="AM146" s="356" t="str">
        <f aca="false">IF(OR(TRIM($B146&amp;$C146)="",NOT(ISNUMBER($D146)),NOT(ISNUMBER($E146))),"",IF($E146&lt;$D146,"",IF(IF($AD146="半年付",2,IF($AD146="季度付",4,IF($AD146="月付",12,IF($AD146="半月付",24,1))))=1,1,MAX(1,ROUND(($E146-$D146+1)/365*IF($AD146="半年付",2,IF($AD146="季度付",4,IF($AD146="月付",12,IF($AD146="半月付",24,1)))),0)))))</f>
        <v/>
      </c>
      <c r="AN146" s="356" t="str">
        <f aca="true">IF($AM146="","",MIN($AM146,MAX(0,INT((TODAY()-付款宽限天数-$D146)/(($E146-$D146+1)/$AM146))+1)))</f>
        <v/>
      </c>
    </row>
    <row r="147" customFormat="false" ht="18" hidden="false" customHeight="false" outlineLevel="0" collapsed="false">
      <c r="F147" s="342" t="str">
        <f aca="true">IF(TRIM($B147&amp;$C147)="","",IF(OR(ISNUMBER(SEARCH("未",$A147)),ISNUMBER(SEARCH("送出",$A147)),AND(TRIM($A147)="",NOT(ISNUMBER($D147)),N($G147)=0)),"【合同未回】","")&amp;IF(NOT(ISNUMBER($E147)),IF(OR(ISNUMBER(SEARCH("未",$A147)),ISNUMBER(SEARCH("送出",$A147)),AND(TRIM($A147)="",NOT(ISNUMBER($D147)),N($G147)=0)),"","【未填合同期】"),IF($E147&lt;TODAY(),"【已到期】",IF($E147-TODAY()&lt;=提醒天数,"【即将到期，剩余"&amp;($E147-TODAY())&amp;"天】","【正常】")))&amp;IF(OR($AC147="安装免保",$AC147="技术免保",$AC147="质保期内"),"【"&amp;$AC147&amp;"】",""))</f>
        <v/>
      </c>
      <c r="J147" s="349" t="str">
        <f aca="false">IF(OR(N($G147)=0,N($H147)=0),"",ROUND(N($G147)*N($H147)*IF(N($I147)=0,1,N($I147)),2))</f>
        <v/>
      </c>
      <c r="L147" s="349" t="str">
        <f aca="false">IF(TRIM($B147&amp;$C147)="","",IF(AND(N($J147)=0,N($K147)=0),"",ROUND(N($J147)+N($K147),2)))</f>
        <v/>
      </c>
      <c r="R147" s="349"/>
      <c r="S147" s="351" t="str">
        <f aca="false">IF(TRIM($B147&amp;$C147)="","",IF(N($N147)=0,"",MAX(0,MIN(N($N147)-N($P147),N($V147)))))</f>
        <v/>
      </c>
      <c r="T147" s="351" t="str">
        <f aca="false">IF(TRIM($B147&amp;$C147)="","",IF(N($P147)&lt;=N($N147),"",N($P147)-N($N147)))</f>
        <v/>
      </c>
      <c r="U147" s="351" t="str">
        <f aca="false">IF(OR(TRIM($B147&amp;$C147)="",$V147=""),"",MAX(0,N($V147))-N($S147))</f>
        <v/>
      </c>
      <c r="V147" s="351" t="str">
        <f aca="false">IF(TRIM($B147&amp;$C147)="","",IF(AND(N($L147)=0,N($P147)+N($Q147)+N($R147)=0),"",ROUND(N($L147)-N($P147)-N($Q147)-N($R147),2)))</f>
        <v/>
      </c>
      <c r="W147" s="194" t="str">
        <f aca="false">IF(TRIM($B147&amp;$C147)="","",IF(N($L147)=0,IF((N($P147)+N($Q147)+N($R147))=0,"—未填单价","未填单价，已收 "&amp;TEXT((N($P147)+N($Q147)+N($R147)),"#,##0.00")),IF(N($V147)&gt;0.005,"欠 "&amp;TEXT(N($V147),"#,##0.00")&amp;IF(N($S147)&gt;0,"（开票未到账 "&amp;TEXT(N($S147),"#,##0.00")&amp;"）","")&amp;IF(N($U147)&gt;0,"（未开票 "&amp;TEXT(N($U147),"#,##0.00")&amp;"）",""),IF(N($V147)&lt;-0.005,"多收 "&amp;TEXT(-N($V147),"#,##0.00"),"✔ 已结清")))&amp;IF(N($T147)&gt;0,"｜到账未开票 "&amp;TEXT(N($T147),"#,##0.00")&amp;"，待补票","")&amp;IF(N($Q147)&gt;0,"｜收现 "&amp;TEXT(N($Q147),"#,##0.00"),"")&amp;IF(N($R147)&gt;0,"｜收款不开票 "&amp;TEXT(N($R147),"#,##0.00"),""))</f>
        <v/>
      </c>
      <c r="X147" s="352"/>
      <c r="AB147" s="349" t="str">
        <f aca="false">IF(OR(N($N147)=0,N($AA147)=0),"",ROUND(N($N147)/(1+N($AA147))*N($AA147),2))</f>
        <v/>
      </c>
      <c r="AC147" s="352"/>
      <c r="AD147" s="352"/>
      <c r="AE147" s="355" t="str">
        <f aca="false">IF($AM147="","",IF($AM147=1,IF($AN147&gt;=1,"一次性·已到收款期","一次性·未到期"),$AD147&amp;" 第"&amp;$AN147&amp;"/"&amp;$AM147&amp;"期"))</f>
        <v/>
      </c>
      <c r="AF147" s="351" t="str">
        <f aca="false">IF(OR($AM147="",N($L147)=0),"",ROUND(N($J147)*$AN147/$AM147,2)+N($K147))</f>
        <v/>
      </c>
      <c r="AG147" s="351" t="str">
        <f aca="false">IF($AF147="","",MAX(0,ROUND($AF147-(N($P147)+N($Q147)+N($R147)),2)))</f>
        <v/>
      </c>
      <c r="AH147" s="351" t="str">
        <f aca="false">IF(OR(TRIM($B147&amp;$C147)="",NOT(ISNUMBER($D147))),"",SUMIFS($V$3:$V$1001,$AJ$3:$AJ$1001,$AJ147,$D$3:$D$1001,"&lt;"&amp;$D147))</f>
        <v/>
      </c>
      <c r="AI147" s="351" t="str">
        <f aca="false">IF(TRIM($B147&amp;$C147)="","",SUMIFS($V$3:$V$1001,$AJ$3:$AJ$1001,$AJ147))</f>
        <v/>
      </c>
      <c r="AJ147" s="355" t="str">
        <f aca="false">IF(TRIM($B147&amp;$C147)="","",TRIM($B147)&amp;"｜"&amp;TRIM($C147))</f>
        <v/>
      </c>
      <c r="AK147" s="351" t="str">
        <f aca="false">IF(TRIM($B147&amp;$C147)="","",MIN(N($N147),N($P147)))</f>
        <v/>
      </c>
      <c r="AL147" s="356" t="str">
        <f aca="false">IF(ISNUMBER($D147),YEAR($D147),"")</f>
        <v/>
      </c>
      <c r="AM147" s="356" t="str">
        <f aca="false">IF(OR(TRIM($B147&amp;$C147)="",NOT(ISNUMBER($D147)),NOT(ISNUMBER($E147))),"",IF($E147&lt;$D147,"",IF(IF($AD147="半年付",2,IF($AD147="季度付",4,IF($AD147="月付",12,IF($AD147="半月付",24,1))))=1,1,MAX(1,ROUND(($E147-$D147+1)/365*IF($AD147="半年付",2,IF($AD147="季度付",4,IF($AD147="月付",12,IF($AD147="半月付",24,1)))),0)))))</f>
        <v/>
      </c>
      <c r="AN147" s="356" t="str">
        <f aca="true">IF($AM147="","",MIN($AM147,MAX(0,INT((TODAY()-付款宽限天数-$D147)/(($E147-$D147+1)/$AM147))+1)))</f>
        <v/>
      </c>
    </row>
    <row r="148" customFormat="false" ht="18" hidden="false" customHeight="false" outlineLevel="0" collapsed="false">
      <c r="F148" s="342" t="str">
        <f aca="true">IF(TRIM($B148&amp;$C148)="","",IF(OR(ISNUMBER(SEARCH("未",$A148)),ISNUMBER(SEARCH("送出",$A148)),AND(TRIM($A148)="",NOT(ISNUMBER($D148)),N($G148)=0)),"【合同未回】","")&amp;IF(NOT(ISNUMBER($E148)),IF(OR(ISNUMBER(SEARCH("未",$A148)),ISNUMBER(SEARCH("送出",$A148)),AND(TRIM($A148)="",NOT(ISNUMBER($D148)),N($G148)=0)),"","【未填合同期】"),IF($E148&lt;TODAY(),"【已到期】",IF($E148-TODAY()&lt;=提醒天数,"【即将到期，剩余"&amp;($E148-TODAY())&amp;"天】","【正常】")))&amp;IF(OR($AC148="安装免保",$AC148="技术免保",$AC148="质保期内"),"【"&amp;$AC148&amp;"】",""))</f>
        <v/>
      </c>
      <c r="J148" s="349" t="str">
        <f aca="false">IF(OR(N($G148)=0,N($H148)=0),"",ROUND(N($G148)*N($H148)*IF(N($I148)=0,1,N($I148)),2))</f>
        <v/>
      </c>
      <c r="L148" s="349" t="str">
        <f aca="false">IF(TRIM($B148&amp;$C148)="","",IF(AND(N($J148)=0,N($K148)=0),"",ROUND(N($J148)+N($K148),2)))</f>
        <v/>
      </c>
      <c r="R148" s="349"/>
      <c r="S148" s="351" t="str">
        <f aca="false">IF(TRIM($B148&amp;$C148)="","",IF(N($N148)=0,"",MAX(0,MIN(N($N148)-N($P148),N($V148)))))</f>
        <v/>
      </c>
      <c r="T148" s="351" t="str">
        <f aca="false">IF(TRIM($B148&amp;$C148)="","",IF(N($P148)&lt;=N($N148),"",N($P148)-N($N148)))</f>
        <v/>
      </c>
      <c r="U148" s="351" t="str">
        <f aca="false">IF(OR(TRIM($B148&amp;$C148)="",$V148=""),"",MAX(0,N($V148))-N($S148))</f>
        <v/>
      </c>
      <c r="V148" s="351" t="str">
        <f aca="false">IF(TRIM($B148&amp;$C148)="","",IF(AND(N($L148)=0,N($P148)+N($Q148)+N($R148)=0),"",ROUND(N($L148)-N($P148)-N($Q148)-N($R148),2)))</f>
        <v/>
      </c>
      <c r="W148" s="194" t="str">
        <f aca="false">IF(TRIM($B148&amp;$C148)="","",IF(N($L148)=0,IF((N($P148)+N($Q148)+N($R148))=0,"—未填单价","未填单价，已收 "&amp;TEXT((N($P148)+N($Q148)+N($R148)),"#,##0.00")),IF(N($V148)&gt;0.005,"欠 "&amp;TEXT(N($V148),"#,##0.00")&amp;IF(N($S148)&gt;0,"（开票未到账 "&amp;TEXT(N($S148),"#,##0.00")&amp;"）","")&amp;IF(N($U148)&gt;0,"（未开票 "&amp;TEXT(N($U148),"#,##0.00")&amp;"）",""),IF(N($V148)&lt;-0.005,"多收 "&amp;TEXT(-N($V148),"#,##0.00"),"✔ 已结清")))&amp;IF(N($T148)&gt;0,"｜到账未开票 "&amp;TEXT(N($T148),"#,##0.00")&amp;"，待补票","")&amp;IF(N($Q148)&gt;0,"｜收现 "&amp;TEXT(N($Q148),"#,##0.00"),"")&amp;IF(N($R148)&gt;0,"｜收款不开票 "&amp;TEXT(N($R148),"#,##0.00"),""))</f>
        <v/>
      </c>
      <c r="X148" s="352"/>
      <c r="AB148" s="349" t="str">
        <f aca="false">IF(OR(N($N148)=0,N($AA148)=0),"",ROUND(N($N148)/(1+N($AA148))*N($AA148),2))</f>
        <v/>
      </c>
      <c r="AC148" s="352"/>
      <c r="AD148" s="352"/>
      <c r="AE148" s="355" t="str">
        <f aca="false">IF($AM148="","",IF($AM148=1,IF($AN148&gt;=1,"一次性·已到收款期","一次性·未到期"),$AD148&amp;" 第"&amp;$AN148&amp;"/"&amp;$AM148&amp;"期"))</f>
        <v/>
      </c>
      <c r="AF148" s="351" t="str">
        <f aca="false">IF(OR($AM148="",N($L148)=0),"",ROUND(N($J148)*$AN148/$AM148,2)+N($K148))</f>
        <v/>
      </c>
      <c r="AG148" s="351" t="str">
        <f aca="false">IF($AF148="","",MAX(0,ROUND($AF148-(N($P148)+N($Q148)+N($R148)),2)))</f>
        <v/>
      </c>
      <c r="AH148" s="351" t="str">
        <f aca="false">IF(OR(TRIM($B148&amp;$C148)="",NOT(ISNUMBER($D148))),"",SUMIFS($V$3:$V$1001,$AJ$3:$AJ$1001,$AJ148,$D$3:$D$1001,"&lt;"&amp;$D148))</f>
        <v/>
      </c>
      <c r="AI148" s="351" t="str">
        <f aca="false">IF(TRIM($B148&amp;$C148)="","",SUMIFS($V$3:$V$1001,$AJ$3:$AJ$1001,$AJ148))</f>
        <v/>
      </c>
      <c r="AJ148" s="355" t="str">
        <f aca="false">IF(TRIM($B148&amp;$C148)="","",TRIM($B148)&amp;"｜"&amp;TRIM($C148))</f>
        <v/>
      </c>
      <c r="AK148" s="351" t="str">
        <f aca="false">IF(TRIM($B148&amp;$C148)="","",MIN(N($N148),N($P148)))</f>
        <v/>
      </c>
      <c r="AL148" s="356" t="str">
        <f aca="false">IF(ISNUMBER($D148),YEAR($D148),"")</f>
        <v/>
      </c>
      <c r="AM148" s="356" t="str">
        <f aca="false">IF(OR(TRIM($B148&amp;$C148)="",NOT(ISNUMBER($D148)),NOT(ISNUMBER($E148))),"",IF($E148&lt;$D148,"",IF(IF($AD148="半年付",2,IF($AD148="季度付",4,IF($AD148="月付",12,IF($AD148="半月付",24,1))))=1,1,MAX(1,ROUND(($E148-$D148+1)/365*IF($AD148="半年付",2,IF($AD148="季度付",4,IF($AD148="月付",12,IF($AD148="半月付",24,1)))),0)))))</f>
        <v/>
      </c>
      <c r="AN148" s="356" t="str">
        <f aca="true">IF($AM148="","",MIN($AM148,MAX(0,INT((TODAY()-付款宽限天数-$D148)/(($E148-$D148+1)/$AM148))+1)))</f>
        <v/>
      </c>
    </row>
    <row r="149" customFormat="false" ht="18" hidden="false" customHeight="false" outlineLevel="0" collapsed="false">
      <c r="F149" s="342" t="str">
        <f aca="true">IF(TRIM($B149&amp;$C149)="","",IF(OR(ISNUMBER(SEARCH("未",$A149)),ISNUMBER(SEARCH("送出",$A149)),AND(TRIM($A149)="",NOT(ISNUMBER($D149)),N($G149)=0)),"【合同未回】","")&amp;IF(NOT(ISNUMBER($E149)),IF(OR(ISNUMBER(SEARCH("未",$A149)),ISNUMBER(SEARCH("送出",$A149)),AND(TRIM($A149)="",NOT(ISNUMBER($D149)),N($G149)=0)),"","【未填合同期】"),IF($E149&lt;TODAY(),"【已到期】",IF($E149-TODAY()&lt;=提醒天数,"【即将到期，剩余"&amp;($E149-TODAY())&amp;"天】","【正常】")))&amp;IF(OR($AC149="安装免保",$AC149="技术免保",$AC149="质保期内"),"【"&amp;$AC149&amp;"】",""))</f>
        <v/>
      </c>
      <c r="J149" s="349" t="str">
        <f aca="false">IF(OR(N($G149)=0,N($H149)=0),"",ROUND(N($G149)*N($H149)*IF(N($I149)=0,1,N($I149)),2))</f>
        <v/>
      </c>
      <c r="L149" s="349" t="str">
        <f aca="false">IF(TRIM($B149&amp;$C149)="","",IF(AND(N($J149)=0,N($K149)=0),"",ROUND(N($J149)+N($K149),2)))</f>
        <v/>
      </c>
      <c r="R149" s="349"/>
      <c r="S149" s="351" t="str">
        <f aca="false">IF(TRIM($B149&amp;$C149)="","",IF(N($N149)=0,"",MAX(0,MIN(N($N149)-N($P149),N($V149)))))</f>
        <v/>
      </c>
      <c r="T149" s="351" t="str">
        <f aca="false">IF(TRIM($B149&amp;$C149)="","",IF(N($P149)&lt;=N($N149),"",N($P149)-N($N149)))</f>
        <v/>
      </c>
      <c r="U149" s="351" t="str">
        <f aca="false">IF(OR(TRIM($B149&amp;$C149)="",$V149=""),"",MAX(0,N($V149))-N($S149))</f>
        <v/>
      </c>
      <c r="V149" s="351" t="str">
        <f aca="false">IF(TRIM($B149&amp;$C149)="","",IF(AND(N($L149)=0,N($P149)+N($Q149)+N($R149)=0),"",ROUND(N($L149)-N($P149)-N($Q149)-N($R149),2)))</f>
        <v/>
      </c>
      <c r="W149" s="194" t="str">
        <f aca="false">IF(TRIM($B149&amp;$C149)="","",IF(N($L149)=0,IF((N($P149)+N($Q149)+N($R149))=0,"—未填单价","未填单价，已收 "&amp;TEXT((N($P149)+N($Q149)+N($R149)),"#,##0.00")),IF(N($V149)&gt;0.005,"欠 "&amp;TEXT(N($V149),"#,##0.00")&amp;IF(N($S149)&gt;0,"（开票未到账 "&amp;TEXT(N($S149),"#,##0.00")&amp;"）","")&amp;IF(N($U149)&gt;0,"（未开票 "&amp;TEXT(N($U149),"#,##0.00")&amp;"）",""),IF(N($V149)&lt;-0.005,"多收 "&amp;TEXT(-N($V149),"#,##0.00"),"✔ 已结清")))&amp;IF(N($T149)&gt;0,"｜到账未开票 "&amp;TEXT(N($T149),"#,##0.00")&amp;"，待补票","")&amp;IF(N($Q149)&gt;0,"｜收现 "&amp;TEXT(N($Q149),"#,##0.00"),"")&amp;IF(N($R149)&gt;0,"｜收款不开票 "&amp;TEXT(N($R149),"#,##0.00"),""))</f>
        <v/>
      </c>
      <c r="X149" s="352"/>
      <c r="AB149" s="349" t="str">
        <f aca="false">IF(OR(N($N149)=0,N($AA149)=0),"",ROUND(N($N149)/(1+N($AA149))*N($AA149),2))</f>
        <v/>
      </c>
      <c r="AC149" s="352"/>
      <c r="AD149" s="352"/>
      <c r="AE149" s="355" t="str">
        <f aca="false">IF($AM149="","",IF($AM149=1,IF($AN149&gt;=1,"一次性·已到收款期","一次性·未到期"),$AD149&amp;" 第"&amp;$AN149&amp;"/"&amp;$AM149&amp;"期"))</f>
        <v/>
      </c>
      <c r="AF149" s="351" t="str">
        <f aca="false">IF(OR($AM149="",N($L149)=0),"",ROUND(N($J149)*$AN149/$AM149,2)+N($K149))</f>
        <v/>
      </c>
      <c r="AG149" s="351" t="str">
        <f aca="false">IF($AF149="","",MAX(0,ROUND($AF149-(N($P149)+N($Q149)+N($R149)),2)))</f>
        <v/>
      </c>
      <c r="AH149" s="351" t="str">
        <f aca="false">IF(OR(TRIM($B149&amp;$C149)="",NOT(ISNUMBER($D149))),"",SUMIFS($V$3:$V$1001,$AJ$3:$AJ$1001,$AJ149,$D$3:$D$1001,"&lt;"&amp;$D149))</f>
        <v/>
      </c>
      <c r="AI149" s="351" t="str">
        <f aca="false">IF(TRIM($B149&amp;$C149)="","",SUMIFS($V$3:$V$1001,$AJ$3:$AJ$1001,$AJ149))</f>
        <v/>
      </c>
      <c r="AJ149" s="355" t="str">
        <f aca="false">IF(TRIM($B149&amp;$C149)="","",TRIM($B149)&amp;"｜"&amp;TRIM($C149))</f>
        <v/>
      </c>
      <c r="AK149" s="351" t="str">
        <f aca="false">IF(TRIM($B149&amp;$C149)="","",MIN(N($N149),N($P149)))</f>
        <v/>
      </c>
      <c r="AL149" s="356" t="str">
        <f aca="false">IF(ISNUMBER($D149),YEAR($D149),"")</f>
        <v/>
      </c>
      <c r="AM149" s="356" t="str">
        <f aca="false">IF(OR(TRIM($B149&amp;$C149)="",NOT(ISNUMBER($D149)),NOT(ISNUMBER($E149))),"",IF($E149&lt;$D149,"",IF(IF($AD149="半年付",2,IF($AD149="季度付",4,IF($AD149="月付",12,IF($AD149="半月付",24,1))))=1,1,MAX(1,ROUND(($E149-$D149+1)/365*IF($AD149="半年付",2,IF($AD149="季度付",4,IF($AD149="月付",12,IF($AD149="半月付",24,1)))),0)))))</f>
        <v/>
      </c>
      <c r="AN149" s="356" t="str">
        <f aca="true">IF($AM149="","",MIN($AM149,MAX(0,INT((TODAY()-付款宽限天数-$D149)/(($E149-$D149+1)/$AM149))+1)))</f>
        <v/>
      </c>
    </row>
    <row r="150" customFormat="false" ht="18" hidden="false" customHeight="false" outlineLevel="0" collapsed="false">
      <c r="F150" s="342" t="str">
        <f aca="true">IF(TRIM($B150&amp;$C150)="","",IF(OR(ISNUMBER(SEARCH("未",$A150)),ISNUMBER(SEARCH("送出",$A150)),AND(TRIM($A150)="",NOT(ISNUMBER($D150)),N($G150)=0)),"【合同未回】","")&amp;IF(NOT(ISNUMBER($E150)),IF(OR(ISNUMBER(SEARCH("未",$A150)),ISNUMBER(SEARCH("送出",$A150)),AND(TRIM($A150)="",NOT(ISNUMBER($D150)),N($G150)=0)),"","【未填合同期】"),IF($E150&lt;TODAY(),"【已到期】",IF($E150-TODAY()&lt;=提醒天数,"【即将到期，剩余"&amp;($E150-TODAY())&amp;"天】","【正常】")))&amp;IF(OR($AC150="安装免保",$AC150="技术免保",$AC150="质保期内"),"【"&amp;$AC150&amp;"】",""))</f>
        <v/>
      </c>
      <c r="J150" s="349" t="str">
        <f aca="false">IF(OR(N($G150)=0,N($H150)=0),"",ROUND(N($G150)*N($H150)*IF(N($I150)=0,1,N($I150)),2))</f>
        <v/>
      </c>
      <c r="L150" s="349" t="str">
        <f aca="false">IF(TRIM($B150&amp;$C150)="","",IF(AND(N($J150)=0,N($K150)=0),"",ROUND(N($J150)+N($K150),2)))</f>
        <v/>
      </c>
      <c r="R150" s="349"/>
      <c r="S150" s="351" t="str">
        <f aca="false">IF(TRIM($B150&amp;$C150)="","",IF(N($N150)=0,"",MAX(0,MIN(N($N150)-N($P150),N($V150)))))</f>
        <v/>
      </c>
      <c r="T150" s="351" t="str">
        <f aca="false">IF(TRIM($B150&amp;$C150)="","",IF(N($P150)&lt;=N($N150),"",N($P150)-N($N150)))</f>
        <v/>
      </c>
      <c r="U150" s="351" t="str">
        <f aca="false">IF(OR(TRIM($B150&amp;$C150)="",$V150=""),"",MAX(0,N($V150))-N($S150))</f>
        <v/>
      </c>
      <c r="V150" s="351" t="str">
        <f aca="false">IF(TRIM($B150&amp;$C150)="","",IF(AND(N($L150)=0,N($P150)+N($Q150)+N($R150)=0),"",ROUND(N($L150)-N($P150)-N($Q150)-N($R150),2)))</f>
        <v/>
      </c>
      <c r="W150" s="194" t="str">
        <f aca="false">IF(TRIM($B150&amp;$C150)="","",IF(N($L150)=0,IF((N($P150)+N($Q150)+N($R150))=0,"—未填单价","未填单价，已收 "&amp;TEXT((N($P150)+N($Q150)+N($R150)),"#,##0.00")),IF(N($V150)&gt;0.005,"欠 "&amp;TEXT(N($V150),"#,##0.00")&amp;IF(N($S150)&gt;0,"（开票未到账 "&amp;TEXT(N($S150),"#,##0.00")&amp;"）","")&amp;IF(N($U150)&gt;0,"（未开票 "&amp;TEXT(N($U150),"#,##0.00")&amp;"）",""),IF(N($V150)&lt;-0.005,"多收 "&amp;TEXT(-N($V150),"#,##0.00"),"✔ 已结清")))&amp;IF(N($T150)&gt;0,"｜到账未开票 "&amp;TEXT(N($T150),"#,##0.00")&amp;"，待补票","")&amp;IF(N($Q150)&gt;0,"｜收现 "&amp;TEXT(N($Q150),"#,##0.00"),"")&amp;IF(N($R150)&gt;0,"｜收款不开票 "&amp;TEXT(N($R150),"#,##0.00"),""))</f>
        <v/>
      </c>
      <c r="X150" s="352"/>
      <c r="AB150" s="349" t="str">
        <f aca="false">IF(OR(N($N150)=0,N($AA150)=0),"",ROUND(N($N150)/(1+N($AA150))*N($AA150),2))</f>
        <v/>
      </c>
      <c r="AC150" s="352"/>
      <c r="AD150" s="352"/>
      <c r="AE150" s="355" t="str">
        <f aca="false">IF($AM150="","",IF($AM150=1,IF($AN150&gt;=1,"一次性·已到收款期","一次性·未到期"),$AD150&amp;" 第"&amp;$AN150&amp;"/"&amp;$AM150&amp;"期"))</f>
        <v/>
      </c>
      <c r="AF150" s="351" t="str">
        <f aca="false">IF(OR($AM150="",N($L150)=0),"",ROUND(N($J150)*$AN150/$AM150,2)+N($K150))</f>
        <v/>
      </c>
      <c r="AG150" s="351" t="str">
        <f aca="false">IF($AF150="","",MAX(0,ROUND($AF150-(N($P150)+N($Q150)+N($R150)),2)))</f>
        <v/>
      </c>
      <c r="AH150" s="351" t="str">
        <f aca="false">IF(OR(TRIM($B150&amp;$C150)="",NOT(ISNUMBER($D150))),"",SUMIFS($V$3:$V$1001,$AJ$3:$AJ$1001,$AJ150,$D$3:$D$1001,"&lt;"&amp;$D150))</f>
        <v/>
      </c>
      <c r="AI150" s="351" t="str">
        <f aca="false">IF(TRIM($B150&amp;$C150)="","",SUMIFS($V$3:$V$1001,$AJ$3:$AJ$1001,$AJ150))</f>
        <v/>
      </c>
      <c r="AJ150" s="355" t="str">
        <f aca="false">IF(TRIM($B150&amp;$C150)="","",TRIM($B150)&amp;"｜"&amp;TRIM($C150))</f>
        <v/>
      </c>
      <c r="AK150" s="351" t="str">
        <f aca="false">IF(TRIM($B150&amp;$C150)="","",MIN(N($N150),N($P150)))</f>
        <v/>
      </c>
      <c r="AL150" s="356" t="str">
        <f aca="false">IF(ISNUMBER($D150),YEAR($D150),"")</f>
        <v/>
      </c>
      <c r="AM150" s="356" t="str">
        <f aca="false">IF(OR(TRIM($B150&amp;$C150)="",NOT(ISNUMBER($D150)),NOT(ISNUMBER($E150))),"",IF($E150&lt;$D150,"",IF(IF($AD150="半年付",2,IF($AD150="季度付",4,IF($AD150="月付",12,IF($AD150="半月付",24,1))))=1,1,MAX(1,ROUND(($E150-$D150+1)/365*IF($AD150="半年付",2,IF($AD150="季度付",4,IF($AD150="月付",12,IF($AD150="半月付",24,1)))),0)))))</f>
        <v/>
      </c>
      <c r="AN150" s="356" t="str">
        <f aca="true">IF($AM150="","",MIN($AM150,MAX(0,INT((TODAY()-付款宽限天数-$D150)/(($E150-$D150+1)/$AM150))+1)))</f>
        <v/>
      </c>
    </row>
    <row r="151" customFormat="false" ht="18" hidden="false" customHeight="false" outlineLevel="0" collapsed="false">
      <c r="F151" s="342" t="str">
        <f aca="true">IF(TRIM($B151&amp;$C151)="","",IF(OR(ISNUMBER(SEARCH("未",$A151)),ISNUMBER(SEARCH("送出",$A151)),AND(TRIM($A151)="",NOT(ISNUMBER($D151)),N($G151)=0)),"【合同未回】","")&amp;IF(NOT(ISNUMBER($E151)),IF(OR(ISNUMBER(SEARCH("未",$A151)),ISNUMBER(SEARCH("送出",$A151)),AND(TRIM($A151)="",NOT(ISNUMBER($D151)),N($G151)=0)),"","【未填合同期】"),IF($E151&lt;TODAY(),"【已到期】",IF($E151-TODAY()&lt;=提醒天数,"【即将到期，剩余"&amp;($E151-TODAY())&amp;"天】","【正常】")))&amp;IF(OR($AC151="安装免保",$AC151="技术免保",$AC151="质保期内"),"【"&amp;$AC151&amp;"】",""))</f>
        <v/>
      </c>
      <c r="J151" s="349" t="str">
        <f aca="false">IF(OR(N($G151)=0,N($H151)=0),"",ROUND(N($G151)*N($H151)*IF(N($I151)=0,1,N($I151)),2))</f>
        <v/>
      </c>
      <c r="L151" s="349" t="str">
        <f aca="false">IF(TRIM($B151&amp;$C151)="","",IF(AND(N($J151)=0,N($K151)=0),"",ROUND(N($J151)+N($K151),2)))</f>
        <v/>
      </c>
      <c r="R151" s="349"/>
      <c r="S151" s="351" t="str">
        <f aca="false">IF(TRIM($B151&amp;$C151)="","",IF(N($N151)=0,"",MAX(0,MIN(N($N151)-N($P151),N($V151)))))</f>
        <v/>
      </c>
      <c r="T151" s="351" t="str">
        <f aca="false">IF(TRIM($B151&amp;$C151)="","",IF(N($P151)&lt;=N($N151),"",N($P151)-N($N151)))</f>
        <v/>
      </c>
      <c r="U151" s="351" t="str">
        <f aca="false">IF(OR(TRIM($B151&amp;$C151)="",$V151=""),"",MAX(0,N($V151))-N($S151))</f>
        <v/>
      </c>
      <c r="V151" s="351" t="str">
        <f aca="false">IF(TRIM($B151&amp;$C151)="","",IF(AND(N($L151)=0,N($P151)+N($Q151)+N($R151)=0),"",ROUND(N($L151)-N($P151)-N($Q151)-N($R151),2)))</f>
        <v/>
      </c>
      <c r="W151" s="194" t="str">
        <f aca="false">IF(TRIM($B151&amp;$C151)="","",IF(N($L151)=0,IF((N($P151)+N($Q151)+N($R151))=0,"—未填单价","未填单价，已收 "&amp;TEXT((N($P151)+N($Q151)+N($R151)),"#,##0.00")),IF(N($V151)&gt;0.005,"欠 "&amp;TEXT(N($V151),"#,##0.00")&amp;IF(N($S151)&gt;0,"（开票未到账 "&amp;TEXT(N($S151),"#,##0.00")&amp;"）","")&amp;IF(N($U151)&gt;0,"（未开票 "&amp;TEXT(N($U151),"#,##0.00")&amp;"）",""),IF(N($V151)&lt;-0.005,"多收 "&amp;TEXT(-N($V151),"#,##0.00"),"✔ 已结清")))&amp;IF(N($T151)&gt;0,"｜到账未开票 "&amp;TEXT(N($T151),"#,##0.00")&amp;"，待补票","")&amp;IF(N($Q151)&gt;0,"｜收现 "&amp;TEXT(N($Q151),"#,##0.00"),"")&amp;IF(N($R151)&gt;0,"｜收款不开票 "&amp;TEXT(N($R151),"#,##0.00"),""))</f>
        <v/>
      </c>
      <c r="X151" s="352"/>
      <c r="AB151" s="349" t="str">
        <f aca="false">IF(OR(N($N151)=0,N($AA151)=0),"",ROUND(N($N151)/(1+N($AA151))*N($AA151),2))</f>
        <v/>
      </c>
      <c r="AC151" s="352"/>
      <c r="AD151" s="352"/>
      <c r="AE151" s="355" t="str">
        <f aca="false">IF($AM151="","",IF($AM151=1,IF($AN151&gt;=1,"一次性·已到收款期","一次性·未到期"),$AD151&amp;" 第"&amp;$AN151&amp;"/"&amp;$AM151&amp;"期"))</f>
        <v/>
      </c>
      <c r="AF151" s="351" t="str">
        <f aca="false">IF(OR($AM151="",N($L151)=0),"",ROUND(N($J151)*$AN151/$AM151,2)+N($K151))</f>
        <v/>
      </c>
      <c r="AG151" s="351" t="str">
        <f aca="false">IF($AF151="","",MAX(0,ROUND($AF151-(N($P151)+N($Q151)+N($R151)),2)))</f>
        <v/>
      </c>
      <c r="AH151" s="351" t="str">
        <f aca="false">IF(OR(TRIM($B151&amp;$C151)="",NOT(ISNUMBER($D151))),"",SUMIFS($V$3:$V$1001,$AJ$3:$AJ$1001,$AJ151,$D$3:$D$1001,"&lt;"&amp;$D151))</f>
        <v/>
      </c>
      <c r="AI151" s="351" t="str">
        <f aca="false">IF(TRIM($B151&amp;$C151)="","",SUMIFS($V$3:$V$1001,$AJ$3:$AJ$1001,$AJ151))</f>
        <v/>
      </c>
      <c r="AJ151" s="355" t="str">
        <f aca="false">IF(TRIM($B151&amp;$C151)="","",TRIM($B151)&amp;"｜"&amp;TRIM($C151))</f>
        <v/>
      </c>
      <c r="AK151" s="351" t="str">
        <f aca="false">IF(TRIM($B151&amp;$C151)="","",MIN(N($N151),N($P151)))</f>
        <v/>
      </c>
      <c r="AL151" s="356" t="str">
        <f aca="false">IF(ISNUMBER($D151),YEAR($D151),"")</f>
        <v/>
      </c>
      <c r="AM151" s="356" t="str">
        <f aca="false">IF(OR(TRIM($B151&amp;$C151)="",NOT(ISNUMBER($D151)),NOT(ISNUMBER($E151))),"",IF($E151&lt;$D151,"",IF(IF($AD151="半年付",2,IF($AD151="季度付",4,IF($AD151="月付",12,IF($AD151="半月付",24,1))))=1,1,MAX(1,ROUND(($E151-$D151+1)/365*IF($AD151="半年付",2,IF($AD151="季度付",4,IF($AD151="月付",12,IF($AD151="半月付",24,1)))),0)))))</f>
        <v/>
      </c>
      <c r="AN151" s="356" t="str">
        <f aca="true">IF($AM151="","",MIN($AM151,MAX(0,INT((TODAY()-付款宽限天数-$D151)/(($E151-$D151+1)/$AM151))+1)))</f>
        <v/>
      </c>
    </row>
    <row r="152" customFormat="false" ht="18" hidden="false" customHeight="false" outlineLevel="0" collapsed="false">
      <c r="F152" s="342" t="str">
        <f aca="true">IF(TRIM($B152&amp;$C152)="","",IF(OR(ISNUMBER(SEARCH("未",$A152)),ISNUMBER(SEARCH("送出",$A152)),AND(TRIM($A152)="",NOT(ISNUMBER($D152)),N($G152)=0)),"【合同未回】","")&amp;IF(NOT(ISNUMBER($E152)),IF(OR(ISNUMBER(SEARCH("未",$A152)),ISNUMBER(SEARCH("送出",$A152)),AND(TRIM($A152)="",NOT(ISNUMBER($D152)),N($G152)=0)),"","【未填合同期】"),IF($E152&lt;TODAY(),"【已到期】",IF($E152-TODAY()&lt;=提醒天数,"【即将到期，剩余"&amp;($E152-TODAY())&amp;"天】","【正常】")))&amp;IF(OR($AC152="安装免保",$AC152="技术免保",$AC152="质保期内"),"【"&amp;$AC152&amp;"】",""))</f>
        <v/>
      </c>
      <c r="J152" s="349" t="str">
        <f aca="false">IF(OR(N($G152)=0,N($H152)=0),"",ROUND(N($G152)*N($H152)*IF(N($I152)=0,1,N($I152)),2))</f>
        <v/>
      </c>
      <c r="L152" s="349" t="str">
        <f aca="false">IF(TRIM($B152&amp;$C152)="","",IF(AND(N($J152)=0,N($K152)=0),"",ROUND(N($J152)+N($K152),2)))</f>
        <v/>
      </c>
      <c r="R152" s="349"/>
      <c r="S152" s="351" t="str">
        <f aca="false">IF(TRIM($B152&amp;$C152)="","",IF(N($N152)=0,"",MAX(0,MIN(N($N152)-N($P152),N($V152)))))</f>
        <v/>
      </c>
      <c r="T152" s="351" t="str">
        <f aca="false">IF(TRIM($B152&amp;$C152)="","",IF(N($P152)&lt;=N($N152),"",N($P152)-N($N152)))</f>
        <v/>
      </c>
      <c r="U152" s="351" t="str">
        <f aca="false">IF(OR(TRIM($B152&amp;$C152)="",$V152=""),"",MAX(0,N($V152))-N($S152))</f>
        <v/>
      </c>
      <c r="V152" s="351" t="str">
        <f aca="false">IF(TRIM($B152&amp;$C152)="","",IF(AND(N($L152)=0,N($P152)+N($Q152)+N($R152)=0),"",ROUND(N($L152)-N($P152)-N($Q152)-N($R152),2)))</f>
        <v/>
      </c>
      <c r="W152" s="194" t="str">
        <f aca="false">IF(TRIM($B152&amp;$C152)="","",IF(N($L152)=0,IF((N($P152)+N($Q152)+N($R152))=0,"—未填单价","未填单价，已收 "&amp;TEXT((N($P152)+N($Q152)+N($R152)),"#,##0.00")),IF(N($V152)&gt;0.005,"欠 "&amp;TEXT(N($V152),"#,##0.00")&amp;IF(N($S152)&gt;0,"（开票未到账 "&amp;TEXT(N($S152),"#,##0.00")&amp;"）","")&amp;IF(N($U152)&gt;0,"（未开票 "&amp;TEXT(N($U152),"#,##0.00")&amp;"）",""),IF(N($V152)&lt;-0.005,"多收 "&amp;TEXT(-N($V152),"#,##0.00"),"✔ 已结清")))&amp;IF(N($T152)&gt;0,"｜到账未开票 "&amp;TEXT(N($T152),"#,##0.00")&amp;"，待补票","")&amp;IF(N($Q152)&gt;0,"｜收现 "&amp;TEXT(N($Q152),"#,##0.00"),"")&amp;IF(N($R152)&gt;0,"｜收款不开票 "&amp;TEXT(N($R152),"#,##0.00"),""))</f>
        <v/>
      </c>
      <c r="X152" s="352"/>
      <c r="AB152" s="349" t="str">
        <f aca="false">IF(OR(N($N152)=0,N($AA152)=0),"",ROUND(N($N152)/(1+N($AA152))*N($AA152),2))</f>
        <v/>
      </c>
      <c r="AC152" s="352"/>
      <c r="AD152" s="352"/>
      <c r="AE152" s="355" t="str">
        <f aca="false">IF($AM152="","",IF($AM152=1,IF($AN152&gt;=1,"一次性·已到收款期","一次性·未到期"),$AD152&amp;" 第"&amp;$AN152&amp;"/"&amp;$AM152&amp;"期"))</f>
        <v/>
      </c>
      <c r="AF152" s="351" t="str">
        <f aca="false">IF(OR($AM152="",N($L152)=0),"",ROUND(N($J152)*$AN152/$AM152,2)+N($K152))</f>
        <v/>
      </c>
      <c r="AG152" s="351" t="str">
        <f aca="false">IF($AF152="","",MAX(0,ROUND($AF152-(N($P152)+N($Q152)+N($R152)),2)))</f>
        <v/>
      </c>
      <c r="AH152" s="351" t="str">
        <f aca="false">IF(OR(TRIM($B152&amp;$C152)="",NOT(ISNUMBER($D152))),"",SUMIFS($V$3:$V$1001,$AJ$3:$AJ$1001,$AJ152,$D$3:$D$1001,"&lt;"&amp;$D152))</f>
        <v/>
      </c>
      <c r="AI152" s="351" t="str">
        <f aca="false">IF(TRIM($B152&amp;$C152)="","",SUMIFS($V$3:$V$1001,$AJ$3:$AJ$1001,$AJ152))</f>
        <v/>
      </c>
      <c r="AJ152" s="355" t="str">
        <f aca="false">IF(TRIM($B152&amp;$C152)="","",TRIM($B152)&amp;"｜"&amp;TRIM($C152))</f>
        <v/>
      </c>
      <c r="AK152" s="351" t="str">
        <f aca="false">IF(TRIM($B152&amp;$C152)="","",MIN(N($N152),N($P152)))</f>
        <v/>
      </c>
      <c r="AL152" s="356" t="str">
        <f aca="false">IF(ISNUMBER($D152),YEAR($D152),"")</f>
        <v/>
      </c>
      <c r="AM152" s="356" t="str">
        <f aca="false">IF(OR(TRIM($B152&amp;$C152)="",NOT(ISNUMBER($D152)),NOT(ISNUMBER($E152))),"",IF($E152&lt;$D152,"",IF(IF($AD152="半年付",2,IF($AD152="季度付",4,IF($AD152="月付",12,IF($AD152="半月付",24,1))))=1,1,MAX(1,ROUND(($E152-$D152+1)/365*IF($AD152="半年付",2,IF($AD152="季度付",4,IF($AD152="月付",12,IF($AD152="半月付",24,1)))),0)))))</f>
        <v/>
      </c>
      <c r="AN152" s="356" t="str">
        <f aca="true">IF($AM152="","",MIN($AM152,MAX(0,INT((TODAY()-付款宽限天数-$D152)/(($E152-$D152+1)/$AM152))+1)))</f>
        <v/>
      </c>
    </row>
    <row r="153" customFormat="false" ht="18" hidden="false" customHeight="false" outlineLevel="0" collapsed="false">
      <c r="F153" s="342" t="str">
        <f aca="true">IF(TRIM($B153&amp;$C153)="","",IF(OR(ISNUMBER(SEARCH("未",$A153)),ISNUMBER(SEARCH("送出",$A153)),AND(TRIM($A153)="",NOT(ISNUMBER($D153)),N($G153)=0)),"【合同未回】","")&amp;IF(NOT(ISNUMBER($E153)),IF(OR(ISNUMBER(SEARCH("未",$A153)),ISNUMBER(SEARCH("送出",$A153)),AND(TRIM($A153)="",NOT(ISNUMBER($D153)),N($G153)=0)),"","【未填合同期】"),IF($E153&lt;TODAY(),"【已到期】",IF($E153-TODAY()&lt;=提醒天数,"【即将到期，剩余"&amp;($E153-TODAY())&amp;"天】","【正常】")))&amp;IF(OR($AC153="安装免保",$AC153="技术免保",$AC153="质保期内"),"【"&amp;$AC153&amp;"】",""))</f>
        <v/>
      </c>
      <c r="J153" s="349" t="str">
        <f aca="false">IF(OR(N($G153)=0,N($H153)=0),"",ROUND(N($G153)*N($H153)*IF(N($I153)=0,1,N($I153)),2))</f>
        <v/>
      </c>
      <c r="L153" s="349" t="str">
        <f aca="false">IF(TRIM($B153&amp;$C153)="","",IF(AND(N($J153)=0,N($K153)=0),"",ROUND(N($J153)+N($K153),2)))</f>
        <v/>
      </c>
      <c r="R153" s="349"/>
      <c r="S153" s="351" t="str">
        <f aca="false">IF(TRIM($B153&amp;$C153)="","",IF(N($N153)=0,"",MAX(0,MIN(N($N153)-N($P153),N($V153)))))</f>
        <v/>
      </c>
      <c r="T153" s="351" t="str">
        <f aca="false">IF(TRIM($B153&amp;$C153)="","",IF(N($P153)&lt;=N($N153),"",N($P153)-N($N153)))</f>
        <v/>
      </c>
      <c r="U153" s="351" t="str">
        <f aca="false">IF(OR(TRIM($B153&amp;$C153)="",$V153=""),"",MAX(0,N($V153))-N($S153))</f>
        <v/>
      </c>
      <c r="V153" s="351" t="str">
        <f aca="false">IF(TRIM($B153&amp;$C153)="","",IF(AND(N($L153)=0,N($P153)+N($Q153)+N($R153)=0),"",ROUND(N($L153)-N($P153)-N($Q153)-N($R153),2)))</f>
        <v/>
      </c>
      <c r="W153" s="194" t="str">
        <f aca="false">IF(TRIM($B153&amp;$C153)="","",IF(N($L153)=0,IF((N($P153)+N($Q153)+N($R153))=0,"—未填单价","未填单价，已收 "&amp;TEXT((N($P153)+N($Q153)+N($R153)),"#,##0.00")),IF(N($V153)&gt;0.005,"欠 "&amp;TEXT(N($V153),"#,##0.00")&amp;IF(N($S153)&gt;0,"（开票未到账 "&amp;TEXT(N($S153),"#,##0.00")&amp;"）","")&amp;IF(N($U153)&gt;0,"（未开票 "&amp;TEXT(N($U153),"#,##0.00")&amp;"）",""),IF(N($V153)&lt;-0.005,"多收 "&amp;TEXT(-N($V153),"#,##0.00"),"✔ 已结清")))&amp;IF(N($T153)&gt;0,"｜到账未开票 "&amp;TEXT(N($T153),"#,##0.00")&amp;"，待补票","")&amp;IF(N($Q153)&gt;0,"｜收现 "&amp;TEXT(N($Q153),"#,##0.00"),"")&amp;IF(N($R153)&gt;0,"｜收款不开票 "&amp;TEXT(N($R153),"#,##0.00"),""))</f>
        <v/>
      </c>
      <c r="X153" s="352"/>
      <c r="AB153" s="349" t="str">
        <f aca="false">IF(OR(N($N153)=0,N($AA153)=0),"",ROUND(N($N153)/(1+N($AA153))*N($AA153),2))</f>
        <v/>
      </c>
      <c r="AC153" s="352"/>
      <c r="AD153" s="352"/>
      <c r="AE153" s="355" t="str">
        <f aca="false">IF($AM153="","",IF($AM153=1,IF($AN153&gt;=1,"一次性·已到收款期","一次性·未到期"),$AD153&amp;" 第"&amp;$AN153&amp;"/"&amp;$AM153&amp;"期"))</f>
        <v/>
      </c>
      <c r="AF153" s="351" t="str">
        <f aca="false">IF(OR($AM153="",N($L153)=0),"",ROUND(N($J153)*$AN153/$AM153,2)+N($K153))</f>
        <v/>
      </c>
      <c r="AG153" s="351" t="str">
        <f aca="false">IF($AF153="","",MAX(0,ROUND($AF153-(N($P153)+N($Q153)+N($R153)),2)))</f>
        <v/>
      </c>
      <c r="AH153" s="351" t="str">
        <f aca="false">IF(OR(TRIM($B153&amp;$C153)="",NOT(ISNUMBER($D153))),"",SUMIFS($V$3:$V$1001,$AJ$3:$AJ$1001,$AJ153,$D$3:$D$1001,"&lt;"&amp;$D153))</f>
        <v/>
      </c>
      <c r="AI153" s="351" t="str">
        <f aca="false">IF(TRIM($B153&amp;$C153)="","",SUMIFS($V$3:$V$1001,$AJ$3:$AJ$1001,$AJ153))</f>
        <v/>
      </c>
      <c r="AJ153" s="355" t="str">
        <f aca="false">IF(TRIM($B153&amp;$C153)="","",TRIM($B153)&amp;"｜"&amp;TRIM($C153))</f>
        <v/>
      </c>
      <c r="AK153" s="351" t="str">
        <f aca="false">IF(TRIM($B153&amp;$C153)="","",MIN(N($N153),N($P153)))</f>
        <v/>
      </c>
      <c r="AL153" s="356" t="str">
        <f aca="false">IF(ISNUMBER($D153),YEAR($D153),"")</f>
        <v/>
      </c>
      <c r="AM153" s="356" t="str">
        <f aca="false">IF(OR(TRIM($B153&amp;$C153)="",NOT(ISNUMBER($D153)),NOT(ISNUMBER($E153))),"",IF($E153&lt;$D153,"",IF(IF($AD153="半年付",2,IF($AD153="季度付",4,IF($AD153="月付",12,IF($AD153="半月付",24,1))))=1,1,MAX(1,ROUND(($E153-$D153+1)/365*IF($AD153="半年付",2,IF($AD153="季度付",4,IF($AD153="月付",12,IF($AD153="半月付",24,1)))),0)))))</f>
        <v/>
      </c>
      <c r="AN153" s="356" t="str">
        <f aca="true">IF($AM153="","",MIN($AM153,MAX(0,INT((TODAY()-付款宽限天数-$D153)/(($E153-$D153+1)/$AM153))+1)))</f>
        <v/>
      </c>
    </row>
    <row r="154" customFormat="false" ht="18" hidden="false" customHeight="false" outlineLevel="0" collapsed="false">
      <c r="F154" s="342" t="str">
        <f aca="true">IF(TRIM($B154&amp;$C154)="","",IF(OR(ISNUMBER(SEARCH("未",$A154)),ISNUMBER(SEARCH("送出",$A154)),AND(TRIM($A154)="",NOT(ISNUMBER($D154)),N($G154)=0)),"【合同未回】","")&amp;IF(NOT(ISNUMBER($E154)),IF(OR(ISNUMBER(SEARCH("未",$A154)),ISNUMBER(SEARCH("送出",$A154)),AND(TRIM($A154)="",NOT(ISNUMBER($D154)),N($G154)=0)),"","【未填合同期】"),IF($E154&lt;TODAY(),"【已到期】",IF($E154-TODAY()&lt;=提醒天数,"【即将到期，剩余"&amp;($E154-TODAY())&amp;"天】","【正常】")))&amp;IF(OR($AC154="安装免保",$AC154="技术免保",$AC154="质保期内"),"【"&amp;$AC154&amp;"】",""))</f>
        <v/>
      </c>
      <c r="J154" s="349" t="str">
        <f aca="false">IF(OR(N($G154)=0,N($H154)=0),"",ROUND(N($G154)*N($H154)*IF(N($I154)=0,1,N($I154)),2))</f>
        <v/>
      </c>
      <c r="L154" s="349" t="str">
        <f aca="false">IF(TRIM($B154&amp;$C154)="","",IF(AND(N($J154)=0,N($K154)=0),"",ROUND(N($J154)+N($K154),2)))</f>
        <v/>
      </c>
      <c r="R154" s="349"/>
      <c r="S154" s="351" t="str">
        <f aca="false">IF(TRIM($B154&amp;$C154)="","",IF(N($N154)=0,"",MAX(0,MIN(N($N154)-N($P154),N($V154)))))</f>
        <v/>
      </c>
      <c r="T154" s="351" t="str">
        <f aca="false">IF(TRIM($B154&amp;$C154)="","",IF(N($P154)&lt;=N($N154),"",N($P154)-N($N154)))</f>
        <v/>
      </c>
      <c r="U154" s="351" t="str">
        <f aca="false">IF(OR(TRIM($B154&amp;$C154)="",$V154=""),"",MAX(0,N($V154))-N($S154))</f>
        <v/>
      </c>
      <c r="V154" s="351" t="str">
        <f aca="false">IF(TRIM($B154&amp;$C154)="","",IF(AND(N($L154)=0,N($P154)+N($Q154)+N($R154)=0),"",ROUND(N($L154)-N($P154)-N($Q154)-N($R154),2)))</f>
        <v/>
      </c>
      <c r="W154" s="194" t="str">
        <f aca="false">IF(TRIM($B154&amp;$C154)="","",IF(N($L154)=0,IF((N($P154)+N($Q154)+N($R154))=0,"—未填单价","未填单价，已收 "&amp;TEXT((N($P154)+N($Q154)+N($R154)),"#,##0.00")),IF(N($V154)&gt;0.005,"欠 "&amp;TEXT(N($V154),"#,##0.00")&amp;IF(N($S154)&gt;0,"（开票未到账 "&amp;TEXT(N($S154),"#,##0.00")&amp;"）","")&amp;IF(N($U154)&gt;0,"（未开票 "&amp;TEXT(N($U154),"#,##0.00")&amp;"）",""),IF(N($V154)&lt;-0.005,"多收 "&amp;TEXT(-N($V154),"#,##0.00"),"✔ 已结清")))&amp;IF(N($T154)&gt;0,"｜到账未开票 "&amp;TEXT(N($T154),"#,##0.00")&amp;"，待补票","")&amp;IF(N($Q154)&gt;0,"｜收现 "&amp;TEXT(N($Q154),"#,##0.00"),"")&amp;IF(N($R154)&gt;0,"｜收款不开票 "&amp;TEXT(N($R154),"#,##0.00"),""))</f>
        <v/>
      </c>
      <c r="X154" s="352"/>
      <c r="AB154" s="349" t="str">
        <f aca="false">IF(OR(N($N154)=0,N($AA154)=0),"",ROUND(N($N154)/(1+N($AA154))*N($AA154),2))</f>
        <v/>
      </c>
      <c r="AC154" s="352"/>
      <c r="AD154" s="352"/>
      <c r="AE154" s="355" t="str">
        <f aca="false">IF($AM154="","",IF($AM154=1,IF($AN154&gt;=1,"一次性·已到收款期","一次性·未到期"),$AD154&amp;" 第"&amp;$AN154&amp;"/"&amp;$AM154&amp;"期"))</f>
        <v/>
      </c>
      <c r="AF154" s="351" t="str">
        <f aca="false">IF(OR($AM154="",N($L154)=0),"",ROUND(N($J154)*$AN154/$AM154,2)+N($K154))</f>
        <v/>
      </c>
      <c r="AG154" s="351" t="str">
        <f aca="false">IF($AF154="","",MAX(0,ROUND($AF154-(N($P154)+N($Q154)+N($R154)),2)))</f>
        <v/>
      </c>
      <c r="AH154" s="351" t="str">
        <f aca="false">IF(OR(TRIM($B154&amp;$C154)="",NOT(ISNUMBER($D154))),"",SUMIFS($V$3:$V$1001,$AJ$3:$AJ$1001,$AJ154,$D$3:$D$1001,"&lt;"&amp;$D154))</f>
        <v/>
      </c>
      <c r="AI154" s="351" t="str">
        <f aca="false">IF(TRIM($B154&amp;$C154)="","",SUMIFS($V$3:$V$1001,$AJ$3:$AJ$1001,$AJ154))</f>
        <v/>
      </c>
      <c r="AJ154" s="355" t="str">
        <f aca="false">IF(TRIM($B154&amp;$C154)="","",TRIM($B154)&amp;"｜"&amp;TRIM($C154))</f>
        <v/>
      </c>
      <c r="AK154" s="351" t="str">
        <f aca="false">IF(TRIM($B154&amp;$C154)="","",MIN(N($N154),N($P154)))</f>
        <v/>
      </c>
      <c r="AL154" s="356" t="str">
        <f aca="false">IF(ISNUMBER($D154),YEAR($D154),"")</f>
        <v/>
      </c>
      <c r="AM154" s="356" t="str">
        <f aca="false">IF(OR(TRIM($B154&amp;$C154)="",NOT(ISNUMBER($D154)),NOT(ISNUMBER($E154))),"",IF($E154&lt;$D154,"",IF(IF($AD154="半年付",2,IF($AD154="季度付",4,IF($AD154="月付",12,IF($AD154="半月付",24,1))))=1,1,MAX(1,ROUND(($E154-$D154+1)/365*IF($AD154="半年付",2,IF($AD154="季度付",4,IF($AD154="月付",12,IF($AD154="半月付",24,1)))),0)))))</f>
        <v/>
      </c>
      <c r="AN154" s="356" t="str">
        <f aca="true">IF($AM154="","",MIN($AM154,MAX(0,INT((TODAY()-付款宽限天数-$D154)/(($E154-$D154+1)/$AM154))+1)))</f>
        <v/>
      </c>
    </row>
    <row r="155" customFormat="false" ht="18" hidden="false" customHeight="false" outlineLevel="0" collapsed="false">
      <c r="F155" s="342" t="str">
        <f aca="true">IF(TRIM($B155&amp;$C155)="","",IF(OR(ISNUMBER(SEARCH("未",$A155)),ISNUMBER(SEARCH("送出",$A155)),AND(TRIM($A155)="",NOT(ISNUMBER($D155)),N($G155)=0)),"【合同未回】","")&amp;IF(NOT(ISNUMBER($E155)),IF(OR(ISNUMBER(SEARCH("未",$A155)),ISNUMBER(SEARCH("送出",$A155)),AND(TRIM($A155)="",NOT(ISNUMBER($D155)),N($G155)=0)),"","【未填合同期】"),IF($E155&lt;TODAY(),"【已到期】",IF($E155-TODAY()&lt;=提醒天数,"【即将到期，剩余"&amp;($E155-TODAY())&amp;"天】","【正常】")))&amp;IF(OR($AC155="安装免保",$AC155="技术免保",$AC155="质保期内"),"【"&amp;$AC155&amp;"】",""))</f>
        <v/>
      </c>
      <c r="J155" s="349" t="str">
        <f aca="false">IF(OR(N($G155)=0,N($H155)=0),"",ROUND(N($G155)*N($H155)*IF(N($I155)=0,1,N($I155)),2))</f>
        <v/>
      </c>
      <c r="L155" s="349" t="str">
        <f aca="false">IF(TRIM($B155&amp;$C155)="","",IF(AND(N($J155)=0,N($K155)=0),"",ROUND(N($J155)+N($K155),2)))</f>
        <v/>
      </c>
      <c r="R155" s="349"/>
      <c r="S155" s="351" t="str">
        <f aca="false">IF(TRIM($B155&amp;$C155)="","",IF(N($N155)=0,"",MAX(0,MIN(N($N155)-N($P155),N($V155)))))</f>
        <v/>
      </c>
      <c r="T155" s="351" t="str">
        <f aca="false">IF(TRIM($B155&amp;$C155)="","",IF(N($P155)&lt;=N($N155),"",N($P155)-N($N155)))</f>
        <v/>
      </c>
      <c r="U155" s="351" t="str">
        <f aca="false">IF(OR(TRIM($B155&amp;$C155)="",$V155=""),"",MAX(0,N($V155))-N($S155))</f>
        <v/>
      </c>
      <c r="V155" s="351" t="str">
        <f aca="false">IF(TRIM($B155&amp;$C155)="","",IF(AND(N($L155)=0,N($P155)+N($Q155)+N($R155)=0),"",ROUND(N($L155)-N($P155)-N($Q155)-N($R155),2)))</f>
        <v/>
      </c>
      <c r="W155" s="194" t="str">
        <f aca="false">IF(TRIM($B155&amp;$C155)="","",IF(N($L155)=0,IF((N($P155)+N($Q155)+N($R155))=0,"—未填单价","未填单价，已收 "&amp;TEXT((N($P155)+N($Q155)+N($R155)),"#,##0.00")),IF(N($V155)&gt;0.005,"欠 "&amp;TEXT(N($V155),"#,##0.00")&amp;IF(N($S155)&gt;0,"（开票未到账 "&amp;TEXT(N($S155),"#,##0.00")&amp;"）","")&amp;IF(N($U155)&gt;0,"（未开票 "&amp;TEXT(N($U155),"#,##0.00")&amp;"）",""),IF(N($V155)&lt;-0.005,"多收 "&amp;TEXT(-N($V155),"#,##0.00"),"✔ 已结清")))&amp;IF(N($T155)&gt;0,"｜到账未开票 "&amp;TEXT(N($T155),"#,##0.00")&amp;"，待补票","")&amp;IF(N($Q155)&gt;0,"｜收现 "&amp;TEXT(N($Q155),"#,##0.00"),"")&amp;IF(N($R155)&gt;0,"｜收款不开票 "&amp;TEXT(N($R155),"#,##0.00"),""))</f>
        <v/>
      </c>
      <c r="X155" s="352"/>
      <c r="AB155" s="349" t="str">
        <f aca="false">IF(OR(N($N155)=0,N($AA155)=0),"",ROUND(N($N155)/(1+N($AA155))*N($AA155),2))</f>
        <v/>
      </c>
      <c r="AC155" s="352"/>
      <c r="AD155" s="352"/>
      <c r="AE155" s="355" t="str">
        <f aca="false">IF($AM155="","",IF($AM155=1,IF($AN155&gt;=1,"一次性·已到收款期","一次性·未到期"),$AD155&amp;" 第"&amp;$AN155&amp;"/"&amp;$AM155&amp;"期"))</f>
        <v/>
      </c>
      <c r="AF155" s="351" t="str">
        <f aca="false">IF(OR($AM155="",N($L155)=0),"",ROUND(N($J155)*$AN155/$AM155,2)+N($K155))</f>
        <v/>
      </c>
      <c r="AG155" s="351" t="str">
        <f aca="false">IF($AF155="","",MAX(0,ROUND($AF155-(N($P155)+N($Q155)+N($R155)),2)))</f>
        <v/>
      </c>
      <c r="AH155" s="351" t="str">
        <f aca="false">IF(OR(TRIM($B155&amp;$C155)="",NOT(ISNUMBER($D155))),"",SUMIFS($V$3:$V$1001,$AJ$3:$AJ$1001,$AJ155,$D$3:$D$1001,"&lt;"&amp;$D155))</f>
        <v/>
      </c>
      <c r="AI155" s="351" t="str">
        <f aca="false">IF(TRIM($B155&amp;$C155)="","",SUMIFS($V$3:$V$1001,$AJ$3:$AJ$1001,$AJ155))</f>
        <v/>
      </c>
      <c r="AJ155" s="355" t="str">
        <f aca="false">IF(TRIM($B155&amp;$C155)="","",TRIM($B155)&amp;"｜"&amp;TRIM($C155))</f>
        <v/>
      </c>
      <c r="AK155" s="351" t="str">
        <f aca="false">IF(TRIM($B155&amp;$C155)="","",MIN(N($N155),N($P155)))</f>
        <v/>
      </c>
      <c r="AL155" s="356" t="str">
        <f aca="false">IF(ISNUMBER($D155),YEAR($D155),"")</f>
        <v/>
      </c>
      <c r="AM155" s="356" t="str">
        <f aca="false">IF(OR(TRIM($B155&amp;$C155)="",NOT(ISNUMBER($D155)),NOT(ISNUMBER($E155))),"",IF($E155&lt;$D155,"",IF(IF($AD155="半年付",2,IF($AD155="季度付",4,IF($AD155="月付",12,IF($AD155="半月付",24,1))))=1,1,MAX(1,ROUND(($E155-$D155+1)/365*IF($AD155="半年付",2,IF($AD155="季度付",4,IF($AD155="月付",12,IF($AD155="半月付",24,1)))),0)))))</f>
        <v/>
      </c>
      <c r="AN155" s="356" t="str">
        <f aca="true">IF($AM155="","",MIN($AM155,MAX(0,INT((TODAY()-付款宽限天数-$D155)/(($E155-$D155+1)/$AM155))+1)))</f>
        <v/>
      </c>
    </row>
    <row r="156" customFormat="false" ht="18" hidden="false" customHeight="false" outlineLevel="0" collapsed="false">
      <c r="F156" s="342" t="str">
        <f aca="true">IF(TRIM($B156&amp;$C156)="","",IF(OR(ISNUMBER(SEARCH("未",$A156)),ISNUMBER(SEARCH("送出",$A156)),AND(TRIM($A156)="",NOT(ISNUMBER($D156)),N($G156)=0)),"【合同未回】","")&amp;IF(NOT(ISNUMBER($E156)),IF(OR(ISNUMBER(SEARCH("未",$A156)),ISNUMBER(SEARCH("送出",$A156)),AND(TRIM($A156)="",NOT(ISNUMBER($D156)),N($G156)=0)),"","【未填合同期】"),IF($E156&lt;TODAY(),"【已到期】",IF($E156-TODAY()&lt;=提醒天数,"【即将到期，剩余"&amp;($E156-TODAY())&amp;"天】","【正常】")))&amp;IF(OR($AC156="安装免保",$AC156="技术免保",$AC156="质保期内"),"【"&amp;$AC156&amp;"】",""))</f>
        <v/>
      </c>
      <c r="J156" s="349" t="str">
        <f aca="false">IF(OR(N($G156)=0,N($H156)=0),"",ROUND(N($G156)*N($H156)*IF(N($I156)=0,1,N($I156)),2))</f>
        <v/>
      </c>
      <c r="L156" s="349" t="str">
        <f aca="false">IF(TRIM($B156&amp;$C156)="","",IF(AND(N($J156)=0,N($K156)=0),"",ROUND(N($J156)+N($K156),2)))</f>
        <v/>
      </c>
      <c r="R156" s="349"/>
      <c r="S156" s="351" t="str">
        <f aca="false">IF(TRIM($B156&amp;$C156)="","",IF(N($N156)=0,"",MAX(0,MIN(N($N156)-N($P156),N($V156)))))</f>
        <v/>
      </c>
      <c r="T156" s="351" t="str">
        <f aca="false">IF(TRIM($B156&amp;$C156)="","",IF(N($P156)&lt;=N($N156),"",N($P156)-N($N156)))</f>
        <v/>
      </c>
      <c r="U156" s="351" t="str">
        <f aca="false">IF(OR(TRIM($B156&amp;$C156)="",$V156=""),"",MAX(0,N($V156))-N($S156))</f>
        <v/>
      </c>
      <c r="V156" s="351" t="str">
        <f aca="false">IF(TRIM($B156&amp;$C156)="","",IF(AND(N($L156)=0,N($P156)+N($Q156)+N($R156)=0),"",ROUND(N($L156)-N($P156)-N($Q156)-N($R156),2)))</f>
        <v/>
      </c>
      <c r="W156" s="194" t="str">
        <f aca="false">IF(TRIM($B156&amp;$C156)="","",IF(N($L156)=0,IF((N($P156)+N($Q156)+N($R156))=0,"—未填单价","未填单价，已收 "&amp;TEXT((N($P156)+N($Q156)+N($R156)),"#,##0.00")),IF(N($V156)&gt;0.005,"欠 "&amp;TEXT(N($V156),"#,##0.00")&amp;IF(N($S156)&gt;0,"（开票未到账 "&amp;TEXT(N($S156),"#,##0.00")&amp;"）","")&amp;IF(N($U156)&gt;0,"（未开票 "&amp;TEXT(N($U156),"#,##0.00")&amp;"）",""),IF(N($V156)&lt;-0.005,"多收 "&amp;TEXT(-N($V156),"#,##0.00"),"✔ 已结清")))&amp;IF(N($T156)&gt;0,"｜到账未开票 "&amp;TEXT(N($T156),"#,##0.00")&amp;"，待补票","")&amp;IF(N($Q156)&gt;0,"｜收现 "&amp;TEXT(N($Q156),"#,##0.00"),"")&amp;IF(N($R156)&gt;0,"｜收款不开票 "&amp;TEXT(N($R156),"#,##0.00"),""))</f>
        <v/>
      </c>
      <c r="X156" s="352"/>
      <c r="AB156" s="349" t="str">
        <f aca="false">IF(OR(N($N156)=0,N($AA156)=0),"",ROUND(N($N156)/(1+N($AA156))*N($AA156),2))</f>
        <v/>
      </c>
      <c r="AC156" s="352"/>
      <c r="AD156" s="352"/>
      <c r="AE156" s="355" t="str">
        <f aca="false">IF($AM156="","",IF($AM156=1,IF($AN156&gt;=1,"一次性·已到收款期","一次性·未到期"),$AD156&amp;" 第"&amp;$AN156&amp;"/"&amp;$AM156&amp;"期"))</f>
        <v/>
      </c>
      <c r="AF156" s="351" t="str">
        <f aca="false">IF(OR($AM156="",N($L156)=0),"",ROUND(N($J156)*$AN156/$AM156,2)+N($K156))</f>
        <v/>
      </c>
      <c r="AG156" s="351" t="str">
        <f aca="false">IF($AF156="","",MAX(0,ROUND($AF156-(N($P156)+N($Q156)+N($R156)),2)))</f>
        <v/>
      </c>
      <c r="AH156" s="351" t="str">
        <f aca="false">IF(OR(TRIM($B156&amp;$C156)="",NOT(ISNUMBER($D156))),"",SUMIFS($V$3:$V$1001,$AJ$3:$AJ$1001,$AJ156,$D$3:$D$1001,"&lt;"&amp;$D156))</f>
        <v/>
      </c>
      <c r="AI156" s="351" t="str">
        <f aca="false">IF(TRIM($B156&amp;$C156)="","",SUMIFS($V$3:$V$1001,$AJ$3:$AJ$1001,$AJ156))</f>
        <v/>
      </c>
      <c r="AJ156" s="355" t="str">
        <f aca="false">IF(TRIM($B156&amp;$C156)="","",TRIM($B156)&amp;"｜"&amp;TRIM($C156))</f>
        <v/>
      </c>
      <c r="AK156" s="351" t="str">
        <f aca="false">IF(TRIM($B156&amp;$C156)="","",MIN(N($N156),N($P156)))</f>
        <v/>
      </c>
      <c r="AL156" s="356" t="str">
        <f aca="false">IF(ISNUMBER($D156),YEAR($D156),"")</f>
        <v/>
      </c>
      <c r="AM156" s="356" t="str">
        <f aca="false">IF(OR(TRIM($B156&amp;$C156)="",NOT(ISNUMBER($D156)),NOT(ISNUMBER($E156))),"",IF($E156&lt;$D156,"",IF(IF($AD156="半年付",2,IF($AD156="季度付",4,IF($AD156="月付",12,IF($AD156="半月付",24,1))))=1,1,MAX(1,ROUND(($E156-$D156+1)/365*IF($AD156="半年付",2,IF($AD156="季度付",4,IF($AD156="月付",12,IF($AD156="半月付",24,1)))),0)))))</f>
        <v/>
      </c>
      <c r="AN156" s="356" t="str">
        <f aca="true">IF($AM156="","",MIN($AM156,MAX(0,INT((TODAY()-付款宽限天数-$D156)/(($E156-$D156+1)/$AM156))+1)))</f>
        <v/>
      </c>
    </row>
    <row r="157" customFormat="false" ht="18" hidden="false" customHeight="false" outlineLevel="0" collapsed="false">
      <c r="F157" s="342" t="str">
        <f aca="true">IF(TRIM($B157&amp;$C157)="","",IF(OR(ISNUMBER(SEARCH("未",$A157)),ISNUMBER(SEARCH("送出",$A157)),AND(TRIM($A157)="",NOT(ISNUMBER($D157)),N($G157)=0)),"【合同未回】","")&amp;IF(NOT(ISNUMBER($E157)),IF(OR(ISNUMBER(SEARCH("未",$A157)),ISNUMBER(SEARCH("送出",$A157)),AND(TRIM($A157)="",NOT(ISNUMBER($D157)),N($G157)=0)),"","【未填合同期】"),IF($E157&lt;TODAY(),"【已到期】",IF($E157-TODAY()&lt;=提醒天数,"【即将到期，剩余"&amp;($E157-TODAY())&amp;"天】","【正常】")))&amp;IF(OR($AC157="安装免保",$AC157="技术免保",$AC157="质保期内"),"【"&amp;$AC157&amp;"】",""))</f>
        <v/>
      </c>
      <c r="J157" s="349" t="str">
        <f aca="false">IF(OR(N($G157)=0,N($H157)=0),"",ROUND(N($G157)*N($H157)*IF(N($I157)=0,1,N($I157)),2))</f>
        <v/>
      </c>
      <c r="L157" s="349" t="str">
        <f aca="false">IF(TRIM($B157&amp;$C157)="","",IF(AND(N($J157)=0,N($K157)=0),"",ROUND(N($J157)+N($K157),2)))</f>
        <v/>
      </c>
      <c r="R157" s="349"/>
      <c r="S157" s="351" t="str">
        <f aca="false">IF(TRIM($B157&amp;$C157)="","",IF(N($N157)=0,"",MAX(0,MIN(N($N157)-N($P157),N($V157)))))</f>
        <v/>
      </c>
      <c r="T157" s="351" t="str">
        <f aca="false">IF(TRIM($B157&amp;$C157)="","",IF(N($P157)&lt;=N($N157),"",N($P157)-N($N157)))</f>
        <v/>
      </c>
      <c r="U157" s="351" t="str">
        <f aca="false">IF(OR(TRIM($B157&amp;$C157)="",$V157=""),"",MAX(0,N($V157))-N($S157))</f>
        <v/>
      </c>
      <c r="V157" s="351" t="str">
        <f aca="false">IF(TRIM($B157&amp;$C157)="","",IF(AND(N($L157)=0,N($P157)+N($Q157)+N($R157)=0),"",ROUND(N($L157)-N($P157)-N($Q157)-N($R157),2)))</f>
        <v/>
      </c>
      <c r="W157" s="194" t="str">
        <f aca="false">IF(TRIM($B157&amp;$C157)="","",IF(N($L157)=0,IF((N($P157)+N($Q157)+N($R157))=0,"—未填单价","未填单价，已收 "&amp;TEXT((N($P157)+N($Q157)+N($R157)),"#,##0.00")),IF(N($V157)&gt;0.005,"欠 "&amp;TEXT(N($V157),"#,##0.00")&amp;IF(N($S157)&gt;0,"（开票未到账 "&amp;TEXT(N($S157),"#,##0.00")&amp;"）","")&amp;IF(N($U157)&gt;0,"（未开票 "&amp;TEXT(N($U157),"#,##0.00")&amp;"）",""),IF(N($V157)&lt;-0.005,"多收 "&amp;TEXT(-N($V157),"#,##0.00"),"✔ 已结清")))&amp;IF(N($T157)&gt;0,"｜到账未开票 "&amp;TEXT(N($T157),"#,##0.00")&amp;"，待补票","")&amp;IF(N($Q157)&gt;0,"｜收现 "&amp;TEXT(N($Q157),"#,##0.00"),"")&amp;IF(N($R157)&gt;0,"｜收款不开票 "&amp;TEXT(N($R157),"#,##0.00"),""))</f>
        <v/>
      </c>
      <c r="X157" s="352"/>
      <c r="AB157" s="349" t="str">
        <f aca="false">IF(OR(N($N157)=0,N($AA157)=0),"",ROUND(N($N157)/(1+N($AA157))*N($AA157),2))</f>
        <v/>
      </c>
      <c r="AC157" s="352"/>
      <c r="AD157" s="352"/>
      <c r="AE157" s="355" t="str">
        <f aca="false">IF($AM157="","",IF($AM157=1,IF($AN157&gt;=1,"一次性·已到收款期","一次性·未到期"),$AD157&amp;" 第"&amp;$AN157&amp;"/"&amp;$AM157&amp;"期"))</f>
        <v/>
      </c>
      <c r="AF157" s="351" t="str">
        <f aca="false">IF(OR($AM157="",N($L157)=0),"",ROUND(N($J157)*$AN157/$AM157,2)+N($K157))</f>
        <v/>
      </c>
      <c r="AG157" s="351" t="str">
        <f aca="false">IF($AF157="","",MAX(0,ROUND($AF157-(N($P157)+N($Q157)+N($R157)),2)))</f>
        <v/>
      </c>
      <c r="AH157" s="351" t="str">
        <f aca="false">IF(OR(TRIM($B157&amp;$C157)="",NOT(ISNUMBER($D157))),"",SUMIFS($V$3:$V$1001,$AJ$3:$AJ$1001,$AJ157,$D$3:$D$1001,"&lt;"&amp;$D157))</f>
        <v/>
      </c>
      <c r="AI157" s="351" t="str">
        <f aca="false">IF(TRIM($B157&amp;$C157)="","",SUMIFS($V$3:$V$1001,$AJ$3:$AJ$1001,$AJ157))</f>
        <v/>
      </c>
      <c r="AJ157" s="355" t="str">
        <f aca="false">IF(TRIM($B157&amp;$C157)="","",TRIM($B157)&amp;"｜"&amp;TRIM($C157))</f>
        <v/>
      </c>
      <c r="AK157" s="351" t="str">
        <f aca="false">IF(TRIM($B157&amp;$C157)="","",MIN(N($N157),N($P157)))</f>
        <v/>
      </c>
      <c r="AL157" s="356" t="str">
        <f aca="false">IF(ISNUMBER($D157),YEAR($D157),"")</f>
        <v/>
      </c>
      <c r="AM157" s="356" t="str">
        <f aca="false">IF(OR(TRIM($B157&amp;$C157)="",NOT(ISNUMBER($D157)),NOT(ISNUMBER($E157))),"",IF($E157&lt;$D157,"",IF(IF($AD157="半年付",2,IF($AD157="季度付",4,IF($AD157="月付",12,IF($AD157="半月付",24,1))))=1,1,MAX(1,ROUND(($E157-$D157+1)/365*IF($AD157="半年付",2,IF($AD157="季度付",4,IF($AD157="月付",12,IF($AD157="半月付",24,1)))),0)))))</f>
        <v/>
      </c>
      <c r="AN157" s="356" t="str">
        <f aca="true">IF($AM157="","",MIN($AM157,MAX(0,INT((TODAY()-付款宽限天数-$D157)/(($E157-$D157+1)/$AM157))+1)))</f>
        <v/>
      </c>
    </row>
    <row r="158" customFormat="false" ht="18" hidden="false" customHeight="false" outlineLevel="0" collapsed="false">
      <c r="F158" s="342" t="str">
        <f aca="true">IF(TRIM($B158&amp;$C158)="","",IF(OR(ISNUMBER(SEARCH("未",$A158)),ISNUMBER(SEARCH("送出",$A158)),AND(TRIM($A158)="",NOT(ISNUMBER($D158)),N($G158)=0)),"【合同未回】","")&amp;IF(NOT(ISNUMBER($E158)),IF(OR(ISNUMBER(SEARCH("未",$A158)),ISNUMBER(SEARCH("送出",$A158)),AND(TRIM($A158)="",NOT(ISNUMBER($D158)),N($G158)=0)),"","【未填合同期】"),IF($E158&lt;TODAY(),"【已到期】",IF($E158-TODAY()&lt;=提醒天数,"【即将到期，剩余"&amp;($E158-TODAY())&amp;"天】","【正常】")))&amp;IF(OR($AC158="安装免保",$AC158="技术免保",$AC158="质保期内"),"【"&amp;$AC158&amp;"】",""))</f>
        <v/>
      </c>
      <c r="J158" s="349" t="str">
        <f aca="false">IF(OR(N($G158)=0,N($H158)=0),"",ROUND(N($G158)*N($H158)*IF(N($I158)=0,1,N($I158)),2))</f>
        <v/>
      </c>
      <c r="L158" s="349" t="str">
        <f aca="false">IF(TRIM($B158&amp;$C158)="","",IF(AND(N($J158)=0,N($K158)=0),"",ROUND(N($J158)+N($K158),2)))</f>
        <v/>
      </c>
      <c r="R158" s="349"/>
      <c r="S158" s="351" t="str">
        <f aca="false">IF(TRIM($B158&amp;$C158)="","",IF(N($N158)=0,"",MAX(0,MIN(N($N158)-N($P158),N($V158)))))</f>
        <v/>
      </c>
      <c r="T158" s="351" t="str">
        <f aca="false">IF(TRIM($B158&amp;$C158)="","",IF(N($P158)&lt;=N($N158),"",N($P158)-N($N158)))</f>
        <v/>
      </c>
      <c r="U158" s="351" t="str">
        <f aca="false">IF(OR(TRIM($B158&amp;$C158)="",$V158=""),"",MAX(0,N($V158))-N($S158))</f>
        <v/>
      </c>
      <c r="V158" s="351" t="str">
        <f aca="false">IF(TRIM($B158&amp;$C158)="","",IF(AND(N($L158)=0,N($P158)+N($Q158)+N($R158)=0),"",ROUND(N($L158)-N($P158)-N($Q158)-N($R158),2)))</f>
        <v/>
      </c>
      <c r="W158" s="194" t="str">
        <f aca="false">IF(TRIM($B158&amp;$C158)="","",IF(N($L158)=0,IF((N($P158)+N($Q158)+N($R158))=0,"—未填单价","未填单价，已收 "&amp;TEXT((N($P158)+N($Q158)+N($R158)),"#,##0.00")),IF(N($V158)&gt;0.005,"欠 "&amp;TEXT(N($V158),"#,##0.00")&amp;IF(N($S158)&gt;0,"（开票未到账 "&amp;TEXT(N($S158),"#,##0.00")&amp;"）","")&amp;IF(N($U158)&gt;0,"（未开票 "&amp;TEXT(N($U158),"#,##0.00")&amp;"）",""),IF(N($V158)&lt;-0.005,"多收 "&amp;TEXT(-N($V158),"#,##0.00"),"✔ 已结清")))&amp;IF(N($T158)&gt;0,"｜到账未开票 "&amp;TEXT(N($T158),"#,##0.00")&amp;"，待补票","")&amp;IF(N($Q158)&gt;0,"｜收现 "&amp;TEXT(N($Q158),"#,##0.00"),"")&amp;IF(N($R158)&gt;0,"｜收款不开票 "&amp;TEXT(N($R158),"#,##0.00"),""))</f>
        <v/>
      </c>
      <c r="X158" s="352"/>
      <c r="AB158" s="349" t="str">
        <f aca="false">IF(OR(N($N158)=0,N($AA158)=0),"",ROUND(N($N158)/(1+N($AA158))*N($AA158),2))</f>
        <v/>
      </c>
      <c r="AC158" s="352"/>
      <c r="AD158" s="352"/>
      <c r="AE158" s="355" t="str">
        <f aca="false">IF($AM158="","",IF($AM158=1,IF($AN158&gt;=1,"一次性·已到收款期","一次性·未到期"),$AD158&amp;" 第"&amp;$AN158&amp;"/"&amp;$AM158&amp;"期"))</f>
        <v/>
      </c>
      <c r="AF158" s="351" t="str">
        <f aca="false">IF(OR($AM158="",N($L158)=0),"",ROUND(N($J158)*$AN158/$AM158,2)+N($K158))</f>
        <v/>
      </c>
      <c r="AG158" s="351" t="str">
        <f aca="false">IF($AF158="","",MAX(0,ROUND($AF158-(N($P158)+N($Q158)+N($R158)),2)))</f>
        <v/>
      </c>
      <c r="AH158" s="351" t="str">
        <f aca="false">IF(OR(TRIM($B158&amp;$C158)="",NOT(ISNUMBER($D158))),"",SUMIFS($V$3:$V$1001,$AJ$3:$AJ$1001,$AJ158,$D$3:$D$1001,"&lt;"&amp;$D158))</f>
        <v/>
      </c>
      <c r="AI158" s="351" t="str">
        <f aca="false">IF(TRIM($B158&amp;$C158)="","",SUMIFS($V$3:$V$1001,$AJ$3:$AJ$1001,$AJ158))</f>
        <v/>
      </c>
      <c r="AJ158" s="355" t="str">
        <f aca="false">IF(TRIM($B158&amp;$C158)="","",TRIM($B158)&amp;"｜"&amp;TRIM($C158))</f>
        <v/>
      </c>
      <c r="AK158" s="351" t="str">
        <f aca="false">IF(TRIM($B158&amp;$C158)="","",MIN(N($N158),N($P158)))</f>
        <v/>
      </c>
      <c r="AL158" s="356" t="str">
        <f aca="false">IF(ISNUMBER($D158),YEAR($D158),"")</f>
        <v/>
      </c>
      <c r="AM158" s="356" t="str">
        <f aca="false">IF(OR(TRIM($B158&amp;$C158)="",NOT(ISNUMBER($D158)),NOT(ISNUMBER($E158))),"",IF($E158&lt;$D158,"",IF(IF($AD158="半年付",2,IF($AD158="季度付",4,IF($AD158="月付",12,IF($AD158="半月付",24,1))))=1,1,MAX(1,ROUND(($E158-$D158+1)/365*IF($AD158="半年付",2,IF($AD158="季度付",4,IF($AD158="月付",12,IF($AD158="半月付",24,1)))),0)))))</f>
        <v/>
      </c>
      <c r="AN158" s="356" t="str">
        <f aca="true">IF($AM158="","",MIN($AM158,MAX(0,INT((TODAY()-付款宽限天数-$D158)/(($E158-$D158+1)/$AM158))+1)))</f>
        <v/>
      </c>
    </row>
    <row r="159" customFormat="false" ht="18" hidden="false" customHeight="false" outlineLevel="0" collapsed="false">
      <c r="F159" s="342" t="str">
        <f aca="true">IF(TRIM($B159&amp;$C159)="","",IF(OR(ISNUMBER(SEARCH("未",$A159)),ISNUMBER(SEARCH("送出",$A159)),AND(TRIM($A159)="",NOT(ISNUMBER($D159)),N($G159)=0)),"【合同未回】","")&amp;IF(NOT(ISNUMBER($E159)),IF(OR(ISNUMBER(SEARCH("未",$A159)),ISNUMBER(SEARCH("送出",$A159)),AND(TRIM($A159)="",NOT(ISNUMBER($D159)),N($G159)=0)),"","【未填合同期】"),IF($E159&lt;TODAY(),"【已到期】",IF($E159-TODAY()&lt;=提醒天数,"【即将到期，剩余"&amp;($E159-TODAY())&amp;"天】","【正常】")))&amp;IF(OR($AC159="安装免保",$AC159="技术免保",$AC159="质保期内"),"【"&amp;$AC159&amp;"】",""))</f>
        <v/>
      </c>
      <c r="J159" s="349" t="str">
        <f aca="false">IF(OR(N($G159)=0,N($H159)=0),"",ROUND(N($G159)*N($H159)*IF(N($I159)=0,1,N($I159)),2))</f>
        <v/>
      </c>
      <c r="L159" s="349" t="str">
        <f aca="false">IF(TRIM($B159&amp;$C159)="","",IF(AND(N($J159)=0,N($K159)=0),"",ROUND(N($J159)+N($K159),2)))</f>
        <v/>
      </c>
      <c r="R159" s="349"/>
      <c r="S159" s="351" t="str">
        <f aca="false">IF(TRIM($B159&amp;$C159)="","",IF(N($N159)=0,"",MAX(0,MIN(N($N159)-N($P159),N($V159)))))</f>
        <v/>
      </c>
      <c r="T159" s="351" t="str">
        <f aca="false">IF(TRIM($B159&amp;$C159)="","",IF(N($P159)&lt;=N($N159),"",N($P159)-N($N159)))</f>
        <v/>
      </c>
      <c r="U159" s="351" t="str">
        <f aca="false">IF(OR(TRIM($B159&amp;$C159)="",$V159=""),"",MAX(0,N($V159))-N($S159))</f>
        <v/>
      </c>
      <c r="V159" s="351" t="str">
        <f aca="false">IF(TRIM($B159&amp;$C159)="","",IF(AND(N($L159)=0,N($P159)+N($Q159)+N($R159)=0),"",ROUND(N($L159)-N($P159)-N($Q159)-N($R159),2)))</f>
        <v/>
      </c>
      <c r="W159" s="194" t="str">
        <f aca="false">IF(TRIM($B159&amp;$C159)="","",IF(N($L159)=0,IF((N($P159)+N($Q159)+N($R159))=0,"—未填单价","未填单价，已收 "&amp;TEXT((N($P159)+N($Q159)+N($R159)),"#,##0.00")),IF(N($V159)&gt;0.005,"欠 "&amp;TEXT(N($V159),"#,##0.00")&amp;IF(N($S159)&gt;0,"（开票未到账 "&amp;TEXT(N($S159),"#,##0.00")&amp;"）","")&amp;IF(N($U159)&gt;0,"（未开票 "&amp;TEXT(N($U159),"#,##0.00")&amp;"）",""),IF(N($V159)&lt;-0.005,"多收 "&amp;TEXT(-N($V159),"#,##0.00"),"✔ 已结清")))&amp;IF(N($T159)&gt;0,"｜到账未开票 "&amp;TEXT(N($T159),"#,##0.00")&amp;"，待补票","")&amp;IF(N($Q159)&gt;0,"｜收现 "&amp;TEXT(N($Q159),"#,##0.00"),"")&amp;IF(N($R159)&gt;0,"｜收款不开票 "&amp;TEXT(N($R159),"#,##0.00"),""))</f>
        <v/>
      </c>
      <c r="X159" s="352"/>
      <c r="AB159" s="349" t="str">
        <f aca="false">IF(OR(N($N159)=0,N($AA159)=0),"",ROUND(N($N159)/(1+N($AA159))*N($AA159),2))</f>
        <v/>
      </c>
      <c r="AC159" s="352"/>
      <c r="AD159" s="352"/>
      <c r="AE159" s="355" t="str">
        <f aca="false">IF($AM159="","",IF($AM159=1,IF($AN159&gt;=1,"一次性·已到收款期","一次性·未到期"),$AD159&amp;" 第"&amp;$AN159&amp;"/"&amp;$AM159&amp;"期"))</f>
        <v/>
      </c>
      <c r="AF159" s="351" t="str">
        <f aca="false">IF(OR($AM159="",N($L159)=0),"",ROUND(N($J159)*$AN159/$AM159,2)+N($K159))</f>
        <v/>
      </c>
      <c r="AG159" s="351" t="str">
        <f aca="false">IF($AF159="","",MAX(0,ROUND($AF159-(N($P159)+N($Q159)+N($R159)),2)))</f>
        <v/>
      </c>
      <c r="AH159" s="351" t="str">
        <f aca="false">IF(OR(TRIM($B159&amp;$C159)="",NOT(ISNUMBER($D159))),"",SUMIFS($V$3:$V$1001,$AJ$3:$AJ$1001,$AJ159,$D$3:$D$1001,"&lt;"&amp;$D159))</f>
        <v/>
      </c>
      <c r="AI159" s="351" t="str">
        <f aca="false">IF(TRIM($B159&amp;$C159)="","",SUMIFS($V$3:$V$1001,$AJ$3:$AJ$1001,$AJ159))</f>
        <v/>
      </c>
      <c r="AJ159" s="355" t="str">
        <f aca="false">IF(TRIM($B159&amp;$C159)="","",TRIM($B159)&amp;"｜"&amp;TRIM($C159))</f>
        <v/>
      </c>
      <c r="AK159" s="351" t="str">
        <f aca="false">IF(TRIM($B159&amp;$C159)="","",MIN(N($N159),N($P159)))</f>
        <v/>
      </c>
      <c r="AL159" s="356" t="str">
        <f aca="false">IF(ISNUMBER($D159),YEAR($D159),"")</f>
        <v/>
      </c>
      <c r="AM159" s="356" t="str">
        <f aca="false">IF(OR(TRIM($B159&amp;$C159)="",NOT(ISNUMBER($D159)),NOT(ISNUMBER($E159))),"",IF($E159&lt;$D159,"",IF(IF($AD159="半年付",2,IF($AD159="季度付",4,IF($AD159="月付",12,IF($AD159="半月付",24,1))))=1,1,MAX(1,ROUND(($E159-$D159+1)/365*IF($AD159="半年付",2,IF($AD159="季度付",4,IF($AD159="月付",12,IF($AD159="半月付",24,1)))),0)))))</f>
        <v/>
      </c>
      <c r="AN159" s="356" t="str">
        <f aca="true">IF($AM159="","",MIN($AM159,MAX(0,INT((TODAY()-付款宽限天数-$D159)/(($E159-$D159+1)/$AM159))+1)))</f>
        <v/>
      </c>
    </row>
    <row r="160" customFormat="false" ht="18" hidden="false" customHeight="false" outlineLevel="0" collapsed="false">
      <c r="F160" s="342" t="str">
        <f aca="true">IF(TRIM($B160&amp;$C160)="","",IF(OR(ISNUMBER(SEARCH("未",$A160)),ISNUMBER(SEARCH("送出",$A160)),AND(TRIM($A160)="",NOT(ISNUMBER($D160)),N($G160)=0)),"【合同未回】","")&amp;IF(NOT(ISNUMBER($E160)),IF(OR(ISNUMBER(SEARCH("未",$A160)),ISNUMBER(SEARCH("送出",$A160)),AND(TRIM($A160)="",NOT(ISNUMBER($D160)),N($G160)=0)),"","【未填合同期】"),IF($E160&lt;TODAY(),"【已到期】",IF($E160-TODAY()&lt;=提醒天数,"【即将到期，剩余"&amp;($E160-TODAY())&amp;"天】","【正常】")))&amp;IF(OR($AC160="安装免保",$AC160="技术免保",$AC160="质保期内"),"【"&amp;$AC160&amp;"】",""))</f>
        <v/>
      </c>
      <c r="J160" s="349" t="str">
        <f aca="false">IF(OR(N($G160)=0,N($H160)=0),"",ROUND(N($G160)*N($H160)*IF(N($I160)=0,1,N($I160)),2))</f>
        <v/>
      </c>
      <c r="L160" s="349" t="str">
        <f aca="false">IF(TRIM($B160&amp;$C160)="","",IF(AND(N($J160)=0,N($K160)=0),"",ROUND(N($J160)+N($K160),2)))</f>
        <v/>
      </c>
      <c r="R160" s="349"/>
      <c r="S160" s="351" t="str">
        <f aca="false">IF(TRIM($B160&amp;$C160)="","",IF(N($N160)=0,"",MAX(0,MIN(N($N160)-N($P160),N($V160)))))</f>
        <v/>
      </c>
      <c r="T160" s="351" t="str">
        <f aca="false">IF(TRIM($B160&amp;$C160)="","",IF(N($P160)&lt;=N($N160),"",N($P160)-N($N160)))</f>
        <v/>
      </c>
      <c r="U160" s="351" t="str">
        <f aca="false">IF(OR(TRIM($B160&amp;$C160)="",$V160=""),"",MAX(0,N($V160))-N($S160))</f>
        <v/>
      </c>
      <c r="V160" s="351" t="str">
        <f aca="false">IF(TRIM($B160&amp;$C160)="","",IF(AND(N($L160)=0,N($P160)+N($Q160)+N($R160)=0),"",ROUND(N($L160)-N($P160)-N($Q160)-N($R160),2)))</f>
        <v/>
      </c>
      <c r="W160" s="194" t="str">
        <f aca="false">IF(TRIM($B160&amp;$C160)="","",IF(N($L160)=0,IF((N($P160)+N($Q160)+N($R160))=0,"—未填单价","未填单价，已收 "&amp;TEXT((N($P160)+N($Q160)+N($R160)),"#,##0.00")),IF(N($V160)&gt;0.005,"欠 "&amp;TEXT(N($V160),"#,##0.00")&amp;IF(N($S160)&gt;0,"（开票未到账 "&amp;TEXT(N($S160),"#,##0.00")&amp;"）","")&amp;IF(N($U160)&gt;0,"（未开票 "&amp;TEXT(N($U160),"#,##0.00")&amp;"）",""),IF(N($V160)&lt;-0.005,"多收 "&amp;TEXT(-N($V160),"#,##0.00"),"✔ 已结清")))&amp;IF(N($T160)&gt;0,"｜到账未开票 "&amp;TEXT(N($T160),"#,##0.00")&amp;"，待补票","")&amp;IF(N($Q160)&gt;0,"｜收现 "&amp;TEXT(N($Q160),"#,##0.00"),"")&amp;IF(N($R160)&gt;0,"｜收款不开票 "&amp;TEXT(N($R160),"#,##0.00"),""))</f>
        <v/>
      </c>
      <c r="X160" s="352"/>
      <c r="AB160" s="349" t="str">
        <f aca="false">IF(OR(N($N160)=0,N($AA160)=0),"",ROUND(N($N160)/(1+N($AA160))*N($AA160),2))</f>
        <v/>
      </c>
      <c r="AC160" s="352"/>
      <c r="AD160" s="352"/>
      <c r="AE160" s="355" t="str">
        <f aca="false">IF($AM160="","",IF($AM160=1,IF($AN160&gt;=1,"一次性·已到收款期","一次性·未到期"),$AD160&amp;" 第"&amp;$AN160&amp;"/"&amp;$AM160&amp;"期"))</f>
        <v/>
      </c>
      <c r="AF160" s="351" t="str">
        <f aca="false">IF(OR($AM160="",N($L160)=0),"",ROUND(N($J160)*$AN160/$AM160,2)+N($K160))</f>
        <v/>
      </c>
      <c r="AG160" s="351" t="str">
        <f aca="false">IF($AF160="","",MAX(0,ROUND($AF160-(N($P160)+N($Q160)+N($R160)),2)))</f>
        <v/>
      </c>
      <c r="AH160" s="351" t="str">
        <f aca="false">IF(OR(TRIM($B160&amp;$C160)="",NOT(ISNUMBER($D160))),"",SUMIFS($V$3:$V$1001,$AJ$3:$AJ$1001,$AJ160,$D$3:$D$1001,"&lt;"&amp;$D160))</f>
        <v/>
      </c>
      <c r="AI160" s="351" t="str">
        <f aca="false">IF(TRIM($B160&amp;$C160)="","",SUMIFS($V$3:$V$1001,$AJ$3:$AJ$1001,$AJ160))</f>
        <v/>
      </c>
      <c r="AJ160" s="355" t="str">
        <f aca="false">IF(TRIM($B160&amp;$C160)="","",TRIM($B160)&amp;"｜"&amp;TRIM($C160))</f>
        <v/>
      </c>
      <c r="AK160" s="351" t="str">
        <f aca="false">IF(TRIM($B160&amp;$C160)="","",MIN(N($N160),N($P160)))</f>
        <v/>
      </c>
      <c r="AL160" s="356" t="str">
        <f aca="false">IF(ISNUMBER($D160),YEAR($D160),"")</f>
        <v/>
      </c>
      <c r="AM160" s="356" t="str">
        <f aca="false">IF(OR(TRIM($B160&amp;$C160)="",NOT(ISNUMBER($D160)),NOT(ISNUMBER($E160))),"",IF($E160&lt;$D160,"",IF(IF($AD160="半年付",2,IF($AD160="季度付",4,IF($AD160="月付",12,IF($AD160="半月付",24,1))))=1,1,MAX(1,ROUND(($E160-$D160+1)/365*IF($AD160="半年付",2,IF($AD160="季度付",4,IF($AD160="月付",12,IF($AD160="半月付",24,1)))),0)))))</f>
        <v/>
      </c>
      <c r="AN160" s="356" t="str">
        <f aca="true">IF($AM160="","",MIN($AM160,MAX(0,INT((TODAY()-付款宽限天数-$D160)/(($E160-$D160+1)/$AM160))+1)))</f>
        <v/>
      </c>
    </row>
    <row r="161" customFormat="false" ht="18" hidden="false" customHeight="false" outlineLevel="0" collapsed="false">
      <c r="F161" s="342" t="str">
        <f aca="true">IF(TRIM($B161&amp;$C161)="","",IF(OR(ISNUMBER(SEARCH("未",$A161)),ISNUMBER(SEARCH("送出",$A161)),AND(TRIM($A161)="",NOT(ISNUMBER($D161)),N($G161)=0)),"【合同未回】","")&amp;IF(NOT(ISNUMBER($E161)),IF(OR(ISNUMBER(SEARCH("未",$A161)),ISNUMBER(SEARCH("送出",$A161)),AND(TRIM($A161)="",NOT(ISNUMBER($D161)),N($G161)=0)),"","【未填合同期】"),IF($E161&lt;TODAY(),"【已到期】",IF($E161-TODAY()&lt;=提醒天数,"【即将到期，剩余"&amp;($E161-TODAY())&amp;"天】","【正常】")))&amp;IF(OR($AC161="安装免保",$AC161="技术免保",$AC161="质保期内"),"【"&amp;$AC161&amp;"】",""))</f>
        <v/>
      </c>
      <c r="J161" s="349" t="str">
        <f aca="false">IF(OR(N($G161)=0,N($H161)=0),"",ROUND(N($G161)*N($H161)*IF(N($I161)=0,1,N($I161)),2))</f>
        <v/>
      </c>
      <c r="L161" s="349" t="str">
        <f aca="false">IF(TRIM($B161&amp;$C161)="","",IF(AND(N($J161)=0,N($K161)=0),"",ROUND(N($J161)+N($K161),2)))</f>
        <v/>
      </c>
      <c r="R161" s="349"/>
      <c r="S161" s="351" t="str">
        <f aca="false">IF(TRIM($B161&amp;$C161)="","",IF(N($N161)=0,"",MAX(0,MIN(N($N161)-N($P161),N($V161)))))</f>
        <v/>
      </c>
      <c r="T161" s="351" t="str">
        <f aca="false">IF(TRIM($B161&amp;$C161)="","",IF(N($P161)&lt;=N($N161),"",N($P161)-N($N161)))</f>
        <v/>
      </c>
      <c r="U161" s="351" t="str">
        <f aca="false">IF(OR(TRIM($B161&amp;$C161)="",$V161=""),"",MAX(0,N($V161))-N($S161))</f>
        <v/>
      </c>
      <c r="V161" s="351" t="str">
        <f aca="false">IF(TRIM($B161&amp;$C161)="","",IF(AND(N($L161)=0,N($P161)+N($Q161)+N($R161)=0),"",ROUND(N($L161)-N($P161)-N($Q161)-N($R161),2)))</f>
        <v/>
      </c>
      <c r="W161" s="194" t="str">
        <f aca="false">IF(TRIM($B161&amp;$C161)="","",IF(N($L161)=0,IF((N($P161)+N($Q161)+N($R161))=0,"—未填单价","未填单价，已收 "&amp;TEXT((N($P161)+N($Q161)+N($R161)),"#,##0.00")),IF(N($V161)&gt;0.005,"欠 "&amp;TEXT(N($V161),"#,##0.00")&amp;IF(N($S161)&gt;0,"（开票未到账 "&amp;TEXT(N($S161),"#,##0.00")&amp;"）","")&amp;IF(N($U161)&gt;0,"（未开票 "&amp;TEXT(N($U161),"#,##0.00")&amp;"）",""),IF(N($V161)&lt;-0.005,"多收 "&amp;TEXT(-N($V161),"#,##0.00"),"✔ 已结清")))&amp;IF(N($T161)&gt;0,"｜到账未开票 "&amp;TEXT(N($T161),"#,##0.00")&amp;"，待补票","")&amp;IF(N($Q161)&gt;0,"｜收现 "&amp;TEXT(N($Q161),"#,##0.00"),"")&amp;IF(N($R161)&gt;0,"｜收款不开票 "&amp;TEXT(N($R161),"#,##0.00"),""))</f>
        <v/>
      </c>
      <c r="X161" s="352"/>
      <c r="AB161" s="349" t="str">
        <f aca="false">IF(OR(N($N161)=0,N($AA161)=0),"",ROUND(N($N161)/(1+N($AA161))*N($AA161),2))</f>
        <v/>
      </c>
      <c r="AC161" s="352"/>
      <c r="AD161" s="352"/>
      <c r="AE161" s="355" t="str">
        <f aca="false">IF($AM161="","",IF($AM161=1,IF($AN161&gt;=1,"一次性·已到收款期","一次性·未到期"),$AD161&amp;" 第"&amp;$AN161&amp;"/"&amp;$AM161&amp;"期"))</f>
        <v/>
      </c>
      <c r="AF161" s="351" t="str">
        <f aca="false">IF(OR($AM161="",N($L161)=0),"",ROUND(N($J161)*$AN161/$AM161,2)+N($K161))</f>
        <v/>
      </c>
      <c r="AG161" s="351" t="str">
        <f aca="false">IF($AF161="","",MAX(0,ROUND($AF161-(N($P161)+N($Q161)+N($R161)),2)))</f>
        <v/>
      </c>
      <c r="AH161" s="351" t="str">
        <f aca="false">IF(OR(TRIM($B161&amp;$C161)="",NOT(ISNUMBER($D161))),"",SUMIFS($V$3:$V$1001,$AJ$3:$AJ$1001,$AJ161,$D$3:$D$1001,"&lt;"&amp;$D161))</f>
        <v/>
      </c>
      <c r="AI161" s="351" t="str">
        <f aca="false">IF(TRIM($B161&amp;$C161)="","",SUMIFS($V$3:$V$1001,$AJ$3:$AJ$1001,$AJ161))</f>
        <v/>
      </c>
      <c r="AJ161" s="355" t="str">
        <f aca="false">IF(TRIM($B161&amp;$C161)="","",TRIM($B161)&amp;"｜"&amp;TRIM($C161))</f>
        <v/>
      </c>
      <c r="AK161" s="351" t="str">
        <f aca="false">IF(TRIM($B161&amp;$C161)="","",MIN(N($N161),N($P161)))</f>
        <v/>
      </c>
      <c r="AL161" s="356" t="str">
        <f aca="false">IF(ISNUMBER($D161),YEAR($D161),"")</f>
        <v/>
      </c>
      <c r="AM161" s="356" t="str">
        <f aca="false">IF(OR(TRIM($B161&amp;$C161)="",NOT(ISNUMBER($D161)),NOT(ISNUMBER($E161))),"",IF($E161&lt;$D161,"",IF(IF($AD161="半年付",2,IF($AD161="季度付",4,IF($AD161="月付",12,IF($AD161="半月付",24,1))))=1,1,MAX(1,ROUND(($E161-$D161+1)/365*IF($AD161="半年付",2,IF($AD161="季度付",4,IF($AD161="月付",12,IF($AD161="半月付",24,1)))),0)))))</f>
        <v/>
      </c>
      <c r="AN161" s="356" t="str">
        <f aca="true">IF($AM161="","",MIN($AM161,MAX(0,INT((TODAY()-付款宽限天数-$D161)/(($E161-$D161+1)/$AM161))+1)))</f>
        <v/>
      </c>
    </row>
    <row r="162" customFormat="false" ht="18" hidden="false" customHeight="false" outlineLevel="0" collapsed="false">
      <c r="F162" s="342" t="str">
        <f aca="true">IF(TRIM($B162&amp;$C162)="","",IF(OR(ISNUMBER(SEARCH("未",$A162)),ISNUMBER(SEARCH("送出",$A162)),AND(TRIM($A162)="",NOT(ISNUMBER($D162)),N($G162)=0)),"【合同未回】","")&amp;IF(NOT(ISNUMBER($E162)),IF(OR(ISNUMBER(SEARCH("未",$A162)),ISNUMBER(SEARCH("送出",$A162)),AND(TRIM($A162)="",NOT(ISNUMBER($D162)),N($G162)=0)),"","【未填合同期】"),IF($E162&lt;TODAY(),"【已到期】",IF($E162-TODAY()&lt;=提醒天数,"【即将到期，剩余"&amp;($E162-TODAY())&amp;"天】","【正常】")))&amp;IF(OR($AC162="安装免保",$AC162="技术免保",$AC162="质保期内"),"【"&amp;$AC162&amp;"】",""))</f>
        <v/>
      </c>
      <c r="J162" s="349" t="str">
        <f aca="false">IF(OR(N($G162)=0,N($H162)=0),"",ROUND(N($G162)*N($H162)*IF(N($I162)=0,1,N($I162)),2))</f>
        <v/>
      </c>
      <c r="L162" s="349" t="str">
        <f aca="false">IF(TRIM($B162&amp;$C162)="","",IF(AND(N($J162)=0,N($K162)=0),"",ROUND(N($J162)+N($K162),2)))</f>
        <v/>
      </c>
      <c r="R162" s="349"/>
      <c r="S162" s="351" t="str">
        <f aca="false">IF(TRIM($B162&amp;$C162)="","",IF(N($N162)=0,"",MAX(0,MIN(N($N162)-N($P162),N($V162)))))</f>
        <v/>
      </c>
      <c r="T162" s="351" t="str">
        <f aca="false">IF(TRIM($B162&amp;$C162)="","",IF(N($P162)&lt;=N($N162),"",N($P162)-N($N162)))</f>
        <v/>
      </c>
      <c r="U162" s="351" t="str">
        <f aca="false">IF(OR(TRIM($B162&amp;$C162)="",$V162=""),"",MAX(0,N($V162))-N($S162))</f>
        <v/>
      </c>
      <c r="V162" s="351" t="str">
        <f aca="false">IF(TRIM($B162&amp;$C162)="","",IF(AND(N($L162)=0,N($P162)+N($Q162)+N($R162)=0),"",ROUND(N($L162)-N($P162)-N($Q162)-N($R162),2)))</f>
        <v/>
      </c>
      <c r="W162" s="194" t="str">
        <f aca="false">IF(TRIM($B162&amp;$C162)="","",IF(N($L162)=0,IF((N($P162)+N($Q162)+N($R162))=0,"—未填单价","未填单价，已收 "&amp;TEXT((N($P162)+N($Q162)+N($R162)),"#,##0.00")),IF(N($V162)&gt;0.005,"欠 "&amp;TEXT(N($V162),"#,##0.00")&amp;IF(N($S162)&gt;0,"（开票未到账 "&amp;TEXT(N($S162),"#,##0.00")&amp;"）","")&amp;IF(N($U162)&gt;0,"（未开票 "&amp;TEXT(N($U162),"#,##0.00")&amp;"）",""),IF(N($V162)&lt;-0.005,"多收 "&amp;TEXT(-N($V162),"#,##0.00"),"✔ 已结清")))&amp;IF(N($T162)&gt;0,"｜到账未开票 "&amp;TEXT(N($T162),"#,##0.00")&amp;"，待补票","")&amp;IF(N($Q162)&gt;0,"｜收现 "&amp;TEXT(N($Q162),"#,##0.00"),"")&amp;IF(N($R162)&gt;0,"｜收款不开票 "&amp;TEXT(N($R162),"#,##0.00"),""))</f>
        <v/>
      </c>
      <c r="X162" s="352"/>
      <c r="AB162" s="349" t="str">
        <f aca="false">IF(OR(N($N162)=0,N($AA162)=0),"",ROUND(N($N162)/(1+N($AA162))*N($AA162),2))</f>
        <v/>
      </c>
      <c r="AC162" s="352"/>
      <c r="AD162" s="352"/>
      <c r="AE162" s="355" t="str">
        <f aca="false">IF($AM162="","",IF($AM162=1,IF($AN162&gt;=1,"一次性·已到收款期","一次性·未到期"),$AD162&amp;" 第"&amp;$AN162&amp;"/"&amp;$AM162&amp;"期"))</f>
        <v/>
      </c>
      <c r="AF162" s="351" t="str">
        <f aca="false">IF(OR($AM162="",N($L162)=0),"",ROUND(N($J162)*$AN162/$AM162,2)+N($K162))</f>
        <v/>
      </c>
      <c r="AG162" s="351" t="str">
        <f aca="false">IF($AF162="","",MAX(0,ROUND($AF162-(N($P162)+N($Q162)+N($R162)),2)))</f>
        <v/>
      </c>
      <c r="AH162" s="351" t="str">
        <f aca="false">IF(OR(TRIM($B162&amp;$C162)="",NOT(ISNUMBER($D162))),"",SUMIFS($V$3:$V$1001,$AJ$3:$AJ$1001,$AJ162,$D$3:$D$1001,"&lt;"&amp;$D162))</f>
        <v/>
      </c>
      <c r="AI162" s="351" t="str">
        <f aca="false">IF(TRIM($B162&amp;$C162)="","",SUMIFS($V$3:$V$1001,$AJ$3:$AJ$1001,$AJ162))</f>
        <v/>
      </c>
      <c r="AJ162" s="355" t="str">
        <f aca="false">IF(TRIM($B162&amp;$C162)="","",TRIM($B162)&amp;"｜"&amp;TRIM($C162))</f>
        <v/>
      </c>
      <c r="AK162" s="351" t="str">
        <f aca="false">IF(TRIM($B162&amp;$C162)="","",MIN(N($N162),N($P162)))</f>
        <v/>
      </c>
      <c r="AL162" s="356" t="str">
        <f aca="false">IF(ISNUMBER($D162),YEAR($D162),"")</f>
        <v/>
      </c>
      <c r="AM162" s="356" t="str">
        <f aca="false">IF(OR(TRIM($B162&amp;$C162)="",NOT(ISNUMBER($D162)),NOT(ISNUMBER($E162))),"",IF($E162&lt;$D162,"",IF(IF($AD162="半年付",2,IF($AD162="季度付",4,IF($AD162="月付",12,IF($AD162="半月付",24,1))))=1,1,MAX(1,ROUND(($E162-$D162+1)/365*IF($AD162="半年付",2,IF($AD162="季度付",4,IF($AD162="月付",12,IF($AD162="半月付",24,1)))),0)))))</f>
        <v/>
      </c>
      <c r="AN162" s="356" t="str">
        <f aca="true">IF($AM162="","",MIN($AM162,MAX(0,INT((TODAY()-付款宽限天数-$D162)/(($E162-$D162+1)/$AM162))+1)))</f>
        <v/>
      </c>
    </row>
    <row r="163" customFormat="false" ht="18" hidden="false" customHeight="false" outlineLevel="0" collapsed="false">
      <c r="F163" s="342" t="str">
        <f aca="true">IF(TRIM($B163&amp;$C163)="","",IF(OR(ISNUMBER(SEARCH("未",$A163)),ISNUMBER(SEARCH("送出",$A163)),AND(TRIM($A163)="",NOT(ISNUMBER($D163)),N($G163)=0)),"【合同未回】","")&amp;IF(NOT(ISNUMBER($E163)),IF(OR(ISNUMBER(SEARCH("未",$A163)),ISNUMBER(SEARCH("送出",$A163)),AND(TRIM($A163)="",NOT(ISNUMBER($D163)),N($G163)=0)),"","【未填合同期】"),IF($E163&lt;TODAY(),"【已到期】",IF($E163-TODAY()&lt;=提醒天数,"【即将到期，剩余"&amp;($E163-TODAY())&amp;"天】","【正常】")))&amp;IF(OR($AC163="安装免保",$AC163="技术免保",$AC163="质保期内"),"【"&amp;$AC163&amp;"】",""))</f>
        <v/>
      </c>
      <c r="J163" s="349" t="str">
        <f aca="false">IF(OR(N($G163)=0,N($H163)=0),"",ROUND(N($G163)*N($H163)*IF(N($I163)=0,1,N($I163)),2))</f>
        <v/>
      </c>
      <c r="L163" s="349" t="str">
        <f aca="false">IF(TRIM($B163&amp;$C163)="","",IF(AND(N($J163)=0,N($K163)=0),"",ROUND(N($J163)+N($K163),2)))</f>
        <v/>
      </c>
      <c r="R163" s="349"/>
      <c r="S163" s="351" t="str">
        <f aca="false">IF(TRIM($B163&amp;$C163)="","",IF(N($N163)=0,"",MAX(0,MIN(N($N163)-N($P163),N($V163)))))</f>
        <v/>
      </c>
      <c r="T163" s="351" t="str">
        <f aca="false">IF(TRIM($B163&amp;$C163)="","",IF(N($P163)&lt;=N($N163),"",N($P163)-N($N163)))</f>
        <v/>
      </c>
      <c r="U163" s="351" t="str">
        <f aca="false">IF(OR(TRIM($B163&amp;$C163)="",$V163=""),"",MAX(0,N($V163))-N($S163))</f>
        <v/>
      </c>
      <c r="V163" s="351" t="str">
        <f aca="false">IF(TRIM($B163&amp;$C163)="","",IF(AND(N($L163)=0,N($P163)+N($Q163)+N($R163)=0),"",ROUND(N($L163)-N($P163)-N($Q163)-N($R163),2)))</f>
        <v/>
      </c>
      <c r="W163" s="194" t="str">
        <f aca="false">IF(TRIM($B163&amp;$C163)="","",IF(N($L163)=0,IF((N($P163)+N($Q163)+N($R163))=0,"—未填单价","未填单价，已收 "&amp;TEXT((N($P163)+N($Q163)+N($R163)),"#,##0.00")),IF(N($V163)&gt;0.005,"欠 "&amp;TEXT(N($V163),"#,##0.00")&amp;IF(N($S163)&gt;0,"（开票未到账 "&amp;TEXT(N($S163),"#,##0.00")&amp;"）","")&amp;IF(N($U163)&gt;0,"（未开票 "&amp;TEXT(N($U163),"#,##0.00")&amp;"）",""),IF(N($V163)&lt;-0.005,"多收 "&amp;TEXT(-N($V163),"#,##0.00"),"✔ 已结清")))&amp;IF(N($T163)&gt;0,"｜到账未开票 "&amp;TEXT(N($T163),"#,##0.00")&amp;"，待补票","")&amp;IF(N($Q163)&gt;0,"｜收现 "&amp;TEXT(N($Q163),"#,##0.00"),"")&amp;IF(N($R163)&gt;0,"｜收款不开票 "&amp;TEXT(N($R163),"#,##0.00"),""))</f>
        <v/>
      </c>
      <c r="X163" s="352"/>
      <c r="AB163" s="349" t="str">
        <f aca="false">IF(OR(N($N163)=0,N($AA163)=0),"",ROUND(N($N163)/(1+N($AA163))*N($AA163),2))</f>
        <v/>
      </c>
      <c r="AC163" s="352"/>
      <c r="AD163" s="352"/>
      <c r="AE163" s="355" t="str">
        <f aca="false">IF($AM163="","",IF($AM163=1,IF($AN163&gt;=1,"一次性·已到收款期","一次性·未到期"),$AD163&amp;" 第"&amp;$AN163&amp;"/"&amp;$AM163&amp;"期"))</f>
        <v/>
      </c>
      <c r="AF163" s="351" t="str">
        <f aca="false">IF(OR($AM163="",N($L163)=0),"",ROUND(N($J163)*$AN163/$AM163,2)+N($K163))</f>
        <v/>
      </c>
      <c r="AG163" s="351" t="str">
        <f aca="false">IF($AF163="","",MAX(0,ROUND($AF163-(N($P163)+N($Q163)+N($R163)),2)))</f>
        <v/>
      </c>
      <c r="AH163" s="351" t="str">
        <f aca="false">IF(OR(TRIM($B163&amp;$C163)="",NOT(ISNUMBER($D163))),"",SUMIFS($V$3:$V$1001,$AJ$3:$AJ$1001,$AJ163,$D$3:$D$1001,"&lt;"&amp;$D163))</f>
        <v/>
      </c>
      <c r="AI163" s="351" t="str">
        <f aca="false">IF(TRIM($B163&amp;$C163)="","",SUMIFS($V$3:$V$1001,$AJ$3:$AJ$1001,$AJ163))</f>
        <v/>
      </c>
      <c r="AJ163" s="355" t="str">
        <f aca="false">IF(TRIM($B163&amp;$C163)="","",TRIM($B163)&amp;"｜"&amp;TRIM($C163))</f>
        <v/>
      </c>
      <c r="AK163" s="351" t="str">
        <f aca="false">IF(TRIM($B163&amp;$C163)="","",MIN(N($N163),N($P163)))</f>
        <v/>
      </c>
      <c r="AL163" s="356" t="str">
        <f aca="false">IF(ISNUMBER($D163),YEAR($D163),"")</f>
        <v/>
      </c>
      <c r="AM163" s="356" t="str">
        <f aca="false">IF(OR(TRIM($B163&amp;$C163)="",NOT(ISNUMBER($D163)),NOT(ISNUMBER($E163))),"",IF($E163&lt;$D163,"",IF(IF($AD163="半年付",2,IF($AD163="季度付",4,IF($AD163="月付",12,IF($AD163="半月付",24,1))))=1,1,MAX(1,ROUND(($E163-$D163+1)/365*IF($AD163="半年付",2,IF($AD163="季度付",4,IF($AD163="月付",12,IF($AD163="半月付",24,1)))),0)))))</f>
        <v/>
      </c>
      <c r="AN163" s="356" t="str">
        <f aca="true">IF($AM163="","",MIN($AM163,MAX(0,INT((TODAY()-付款宽限天数-$D163)/(($E163-$D163+1)/$AM163))+1)))</f>
        <v/>
      </c>
    </row>
    <row r="164" customFormat="false" ht="18" hidden="false" customHeight="false" outlineLevel="0" collapsed="false">
      <c r="F164" s="342" t="str">
        <f aca="true">IF(TRIM($B164&amp;$C164)="","",IF(OR(ISNUMBER(SEARCH("未",$A164)),ISNUMBER(SEARCH("送出",$A164)),AND(TRIM($A164)="",NOT(ISNUMBER($D164)),N($G164)=0)),"【合同未回】","")&amp;IF(NOT(ISNUMBER($E164)),IF(OR(ISNUMBER(SEARCH("未",$A164)),ISNUMBER(SEARCH("送出",$A164)),AND(TRIM($A164)="",NOT(ISNUMBER($D164)),N($G164)=0)),"","【未填合同期】"),IF($E164&lt;TODAY(),"【已到期】",IF($E164-TODAY()&lt;=提醒天数,"【即将到期，剩余"&amp;($E164-TODAY())&amp;"天】","【正常】")))&amp;IF(OR($AC164="安装免保",$AC164="技术免保",$AC164="质保期内"),"【"&amp;$AC164&amp;"】",""))</f>
        <v/>
      </c>
      <c r="J164" s="349" t="str">
        <f aca="false">IF(OR(N($G164)=0,N($H164)=0),"",ROUND(N($G164)*N($H164)*IF(N($I164)=0,1,N($I164)),2))</f>
        <v/>
      </c>
      <c r="L164" s="349" t="str">
        <f aca="false">IF(TRIM($B164&amp;$C164)="","",IF(AND(N($J164)=0,N($K164)=0),"",ROUND(N($J164)+N($K164),2)))</f>
        <v/>
      </c>
      <c r="R164" s="349"/>
      <c r="S164" s="351" t="str">
        <f aca="false">IF(TRIM($B164&amp;$C164)="","",IF(N($N164)=0,"",MAX(0,MIN(N($N164)-N($P164),N($V164)))))</f>
        <v/>
      </c>
      <c r="T164" s="351" t="str">
        <f aca="false">IF(TRIM($B164&amp;$C164)="","",IF(N($P164)&lt;=N($N164),"",N($P164)-N($N164)))</f>
        <v/>
      </c>
      <c r="U164" s="351" t="str">
        <f aca="false">IF(OR(TRIM($B164&amp;$C164)="",$V164=""),"",MAX(0,N($V164))-N($S164))</f>
        <v/>
      </c>
      <c r="V164" s="351" t="str">
        <f aca="false">IF(TRIM($B164&amp;$C164)="","",IF(AND(N($L164)=0,N($P164)+N($Q164)+N($R164)=0),"",ROUND(N($L164)-N($P164)-N($Q164)-N($R164),2)))</f>
        <v/>
      </c>
      <c r="W164" s="194" t="str">
        <f aca="false">IF(TRIM($B164&amp;$C164)="","",IF(N($L164)=0,IF((N($P164)+N($Q164)+N($R164))=0,"—未填单价","未填单价，已收 "&amp;TEXT((N($P164)+N($Q164)+N($R164)),"#,##0.00")),IF(N($V164)&gt;0.005,"欠 "&amp;TEXT(N($V164),"#,##0.00")&amp;IF(N($S164)&gt;0,"（开票未到账 "&amp;TEXT(N($S164),"#,##0.00")&amp;"）","")&amp;IF(N($U164)&gt;0,"（未开票 "&amp;TEXT(N($U164),"#,##0.00")&amp;"）",""),IF(N($V164)&lt;-0.005,"多收 "&amp;TEXT(-N($V164),"#,##0.00"),"✔ 已结清")))&amp;IF(N($T164)&gt;0,"｜到账未开票 "&amp;TEXT(N($T164),"#,##0.00")&amp;"，待补票","")&amp;IF(N($Q164)&gt;0,"｜收现 "&amp;TEXT(N($Q164),"#,##0.00"),"")&amp;IF(N($R164)&gt;0,"｜收款不开票 "&amp;TEXT(N($R164),"#,##0.00"),""))</f>
        <v/>
      </c>
      <c r="X164" s="352"/>
      <c r="AB164" s="349" t="str">
        <f aca="false">IF(OR(N($N164)=0,N($AA164)=0),"",ROUND(N($N164)/(1+N($AA164))*N($AA164),2))</f>
        <v/>
      </c>
      <c r="AC164" s="352"/>
      <c r="AD164" s="352"/>
      <c r="AE164" s="355" t="str">
        <f aca="false">IF($AM164="","",IF($AM164=1,IF($AN164&gt;=1,"一次性·已到收款期","一次性·未到期"),$AD164&amp;" 第"&amp;$AN164&amp;"/"&amp;$AM164&amp;"期"))</f>
        <v/>
      </c>
      <c r="AF164" s="351" t="str">
        <f aca="false">IF(OR($AM164="",N($L164)=0),"",ROUND(N($J164)*$AN164/$AM164,2)+N($K164))</f>
        <v/>
      </c>
      <c r="AG164" s="351" t="str">
        <f aca="false">IF($AF164="","",MAX(0,ROUND($AF164-(N($P164)+N($Q164)+N($R164)),2)))</f>
        <v/>
      </c>
      <c r="AH164" s="351" t="str">
        <f aca="false">IF(OR(TRIM($B164&amp;$C164)="",NOT(ISNUMBER($D164))),"",SUMIFS($V$3:$V$1001,$AJ$3:$AJ$1001,$AJ164,$D$3:$D$1001,"&lt;"&amp;$D164))</f>
        <v/>
      </c>
      <c r="AI164" s="351" t="str">
        <f aca="false">IF(TRIM($B164&amp;$C164)="","",SUMIFS($V$3:$V$1001,$AJ$3:$AJ$1001,$AJ164))</f>
        <v/>
      </c>
      <c r="AJ164" s="355" t="str">
        <f aca="false">IF(TRIM($B164&amp;$C164)="","",TRIM($B164)&amp;"｜"&amp;TRIM($C164))</f>
        <v/>
      </c>
      <c r="AK164" s="351" t="str">
        <f aca="false">IF(TRIM($B164&amp;$C164)="","",MIN(N($N164),N($P164)))</f>
        <v/>
      </c>
      <c r="AL164" s="356" t="str">
        <f aca="false">IF(ISNUMBER($D164),YEAR($D164),"")</f>
        <v/>
      </c>
      <c r="AM164" s="356" t="str">
        <f aca="false">IF(OR(TRIM($B164&amp;$C164)="",NOT(ISNUMBER($D164)),NOT(ISNUMBER($E164))),"",IF($E164&lt;$D164,"",IF(IF($AD164="半年付",2,IF($AD164="季度付",4,IF($AD164="月付",12,IF($AD164="半月付",24,1))))=1,1,MAX(1,ROUND(($E164-$D164+1)/365*IF($AD164="半年付",2,IF($AD164="季度付",4,IF($AD164="月付",12,IF($AD164="半月付",24,1)))),0)))))</f>
        <v/>
      </c>
      <c r="AN164" s="356" t="str">
        <f aca="true">IF($AM164="","",MIN($AM164,MAX(0,INT((TODAY()-付款宽限天数-$D164)/(($E164-$D164+1)/$AM164))+1)))</f>
        <v/>
      </c>
    </row>
    <row r="165" customFormat="false" ht="18" hidden="false" customHeight="false" outlineLevel="0" collapsed="false">
      <c r="F165" s="342" t="str">
        <f aca="true">IF(TRIM($B165&amp;$C165)="","",IF(OR(ISNUMBER(SEARCH("未",$A165)),ISNUMBER(SEARCH("送出",$A165)),AND(TRIM($A165)="",NOT(ISNUMBER($D165)),N($G165)=0)),"【合同未回】","")&amp;IF(NOT(ISNUMBER($E165)),IF(OR(ISNUMBER(SEARCH("未",$A165)),ISNUMBER(SEARCH("送出",$A165)),AND(TRIM($A165)="",NOT(ISNUMBER($D165)),N($G165)=0)),"","【未填合同期】"),IF($E165&lt;TODAY(),"【已到期】",IF($E165-TODAY()&lt;=提醒天数,"【即将到期，剩余"&amp;($E165-TODAY())&amp;"天】","【正常】")))&amp;IF(OR($AC165="安装免保",$AC165="技术免保",$AC165="质保期内"),"【"&amp;$AC165&amp;"】",""))</f>
        <v/>
      </c>
      <c r="J165" s="349" t="str">
        <f aca="false">IF(OR(N($G165)=0,N($H165)=0),"",ROUND(N($G165)*N($H165)*IF(N($I165)=0,1,N($I165)),2))</f>
        <v/>
      </c>
      <c r="L165" s="349" t="str">
        <f aca="false">IF(TRIM($B165&amp;$C165)="","",IF(AND(N($J165)=0,N($K165)=0),"",ROUND(N($J165)+N($K165),2)))</f>
        <v/>
      </c>
      <c r="R165" s="349"/>
      <c r="S165" s="351" t="str">
        <f aca="false">IF(TRIM($B165&amp;$C165)="","",IF(N($N165)=0,"",MAX(0,MIN(N($N165)-N($P165),N($V165)))))</f>
        <v/>
      </c>
      <c r="T165" s="351" t="str">
        <f aca="false">IF(TRIM($B165&amp;$C165)="","",IF(N($P165)&lt;=N($N165),"",N($P165)-N($N165)))</f>
        <v/>
      </c>
      <c r="U165" s="351" t="str">
        <f aca="false">IF(OR(TRIM($B165&amp;$C165)="",$V165=""),"",MAX(0,N($V165))-N($S165))</f>
        <v/>
      </c>
      <c r="V165" s="351" t="str">
        <f aca="false">IF(TRIM($B165&amp;$C165)="","",IF(AND(N($L165)=0,N($P165)+N($Q165)+N($R165)=0),"",ROUND(N($L165)-N($P165)-N($Q165)-N($R165),2)))</f>
        <v/>
      </c>
      <c r="W165" s="194" t="str">
        <f aca="false">IF(TRIM($B165&amp;$C165)="","",IF(N($L165)=0,IF((N($P165)+N($Q165)+N($R165))=0,"—未填单价","未填单价，已收 "&amp;TEXT((N($P165)+N($Q165)+N($R165)),"#,##0.00")),IF(N($V165)&gt;0.005,"欠 "&amp;TEXT(N($V165),"#,##0.00")&amp;IF(N($S165)&gt;0,"（开票未到账 "&amp;TEXT(N($S165),"#,##0.00")&amp;"）","")&amp;IF(N($U165)&gt;0,"（未开票 "&amp;TEXT(N($U165),"#,##0.00")&amp;"）",""),IF(N($V165)&lt;-0.005,"多收 "&amp;TEXT(-N($V165),"#,##0.00"),"✔ 已结清")))&amp;IF(N($T165)&gt;0,"｜到账未开票 "&amp;TEXT(N($T165),"#,##0.00")&amp;"，待补票","")&amp;IF(N($Q165)&gt;0,"｜收现 "&amp;TEXT(N($Q165),"#,##0.00"),"")&amp;IF(N($R165)&gt;0,"｜收款不开票 "&amp;TEXT(N($R165),"#,##0.00"),""))</f>
        <v/>
      </c>
      <c r="X165" s="352"/>
      <c r="AB165" s="349" t="str">
        <f aca="false">IF(OR(N($N165)=0,N($AA165)=0),"",ROUND(N($N165)/(1+N($AA165))*N($AA165),2))</f>
        <v/>
      </c>
      <c r="AC165" s="352"/>
      <c r="AD165" s="352"/>
      <c r="AE165" s="355" t="str">
        <f aca="false">IF($AM165="","",IF($AM165=1,IF($AN165&gt;=1,"一次性·已到收款期","一次性·未到期"),$AD165&amp;" 第"&amp;$AN165&amp;"/"&amp;$AM165&amp;"期"))</f>
        <v/>
      </c>
      <c r="AF165" s="351" t="str">
        <f aca="false">IF(OR($AM165="",N($L165)=0),"",ROUND(N($J165)*$AN165/$AM165,2)+N($K165))</f>
        <v/>
      </c>
      <c r="AG165" s="351" t="str">
        <f aca="false">IF($AF165="","",MAX(0,ROUND($AF165-(N($P165)+N($Q165)+N($R165)),2)))</f>
        <v/>
      </c>
      <c r="AH165" s="351" t="str">
        <f aca="false">IF(OR(TRIM($B165&amp;$C165)="",NOT(ISNUMBER($D165))),"",SUMIFS($V$3:$V$1001,$AJ$3:$AJ$1001,$AJ165,$D$3:$D$1001,"&lt;"&amp;$D165))</f>
        <v/>
      </c>
      <c r="AI165" s="351" t="str">
        <f aca="false">IF(TRIM($B165&amp;$C165)="","",SUMIFS($V$3:$V$1001,$AJ$3:$AJ$1001,$AJ165))</f>
        <v/>
      </c>
      <c r="AJ165" s="355" t="str">
        <f aca="false">IF(TRIM($B165&amp;$C165)="","",TRIM($B165)&amp;"｜"&amp;TRIM($C165))</f>
        <v/>
      </c>
      <c r="AK165" s="351" t="str">
        <f aca="false">IF(TRIM($B165&amp;$C165)="","",MIN(N($N165),N($P165)))</f>
        <v/>
      </c>
      <c r="AL165" s="356" t="str">
        <f aca="false">IF(ISNUMBER($D165),YEAR($D165),"")</f>
        <v/>
      </c>
      <c r="AM165" s="356" t="str">
        <f aca="false">IF(OR(TRIM($B165&amp;$C165)="",NOT(ISNUMBER($D165)),NOT(ISNUMBER($E165))),"",IF($E165&lt;$D165,"",IF(IF($AD165="半年付",2,IF($AD165="季度付",4,IF($AD165="月付",12,IF($AD165="半月付",24,1))))=1,1,MAX(1,ROUND(($E165-$D165+1)/365*IF($AD165="半年付",2,IF($AD165="季度付",4,IF($AD165="月付",12,IF($AD165="半月付",24,1)))),0)))))</f>
        <v/>
      </c>
      <c r="AN165" s="356" t="str">
        <f aca="true">IF($AM165="","",MIN($AM165,MAX(0,INT((TODAY()-付款宽限天数-$D165)/(($E165-$D165+1)/$AM165))+1)))</f>
        <v/>
      </c>
    </row>
    <row r="166" customFormat="false" ht="18" hidden="false" customHeight="false" outlineLevel="0" collapsed="false">
      <c r="F166" s="342" t="str">
        <f aca="true">IF(TRIM($B166&amp;$C166)="","",IF(OR(ISNUMBER(SEARCH("未",$A166)),ISNUMBER(SEARCH("送出",$A166)),AND(TRIM($A166)="",NOT(ISNUMBER($D166)),N($G166)=0)),"【合同未回】","")&amp;IF(NOT(ISNUMBER($E166)),IF(OR(ISNUMBER(SEARCH("未",$A166)),ISNUMBER(SEARCH("送出",$A166)),AND(TRIM($A166)="",NOT(ISNUMBER($D166)),N($G166)=0)),"","【未填合同期】"),IF($E166&lt;TODAY(),"【已到期】",IF($E166-TODAY()&lt;=提醒天数,"【即将到期，剩余"&amp;($E166-TODAY())&amp;"天】","【正常】")))&amp;IF(OR($AC166="安装免保",$AC166="技术免保",$AC166="质保期内"),"【"&amp;$AC166&amp;"】",""))</f>
        <v/>
      </c>
      <c r="J166" s="349" t="str">
        <f aca="false">IF(OR(N($G166)=0,N($H166)=0),"",ROUND(N($G166)*N($H166)*IF(N($I166)=0,1,N($I166)),2))</f>
        <v/>
      </c>
      <c r="L166" s="349" t="str">
        <f aca="false">IF(TRIM($B166&amp;$C166)="","",IF(AND(N($J166)=0,N($K166)=0),"",ROUND(N($J166)+N($K166),2)))</f>
        <v/>
      </c>
      <c r="R166" s="349"/>
      <c r="S166" s="351" t="str">
        <f aca="false">IF(TRIM($B166&amp;$C166)="","",IF(N($N166)=0,"",MAX(0,MIN(N($N166)-N($P166),N($V166)))))</f>
        <v/>
      </c>
      <c r="T166" s="351" t="str">
        <f aca="false">IF(TRIM($B166&amp;$C166)="","",IF(N($P166)&lt;=N($N166),"",N($P166)-N($N166)))</f>
        <v/>
      </c>
      <c r="U166" s="351" t="str">
        <f aca="false">IF(OR(TRIM($B166&amp;$C166)="",$V166=""),"",MAX(0,N($V166))-N($S166))</f>
        <v/>
      </c>
      <c r="V166" s="351" t="str">
        <f aca="false">IF(TRIM($B166&amp;$C166)="","",IF(AND(N($L166)=0,N($P166)+N($Q166)+N($R166)=0),"",ROUND(N($L166)-N($P166)-N($Q166)-N($R166),2)))</f>
        <v/>
      </c>
      <c r="W166" s="194" t="str">
        <f aca="false">IF(TRIM($B166&amp;$C166)="","",IF(N($L166)=0,IF((N($P166)+N($Q166)+N($R166))=0,"—未填单价","未填单价，已收 "&amp;TEXT((N($P166)+N($Q166)+N($R166)),"#,##0.00")),IF(N($V166)&gt;0.005,"欠 "&amp;TEXT(N($V166),"#,##0.00")&amp;IF(N($S166)&gt;0,"（开票未到账 "&amp;TEXT(N($S166),"#,##0.00")&amp;"）","")&amp;IF(N($U166)&gt;0,"（未开票 "&amp;TEXT(N($U166),"#,##0.00")&amp;"）",""),IF(N($V166)&lt;-0.005,"多收 "&amp;TEXT(-N($V166),"#,##0.00"),"✔ 已结清")))&amp;IF(N($T166)&gt;0,"｜到账未开票 "&amp;TEXT(N($T166),"#,##0.00")&amp;"，待补票","")&amp;IF(N($Q166)&gt;0,"｜收现 "&amp;TEXT(N($Q166),"#,##0.00"),"")&amp;IF(N($R166)&gt;0,"｜收款不开票 "&amp;TEXT(N($R166),"#,##0.00"),""))</f>
        <v/>
      </c>
      <c r="X166" s="352"/>
      <c r="AB166" s="349" t="str">
        <f aca="false">IF(OR(N($N166)=0,N($AA166)=0),"",ROUND(N($N166)/(1+N($AA166))*N($AA166),2))</f>
        <v/>
      </c>
      <c r="AC166" s="352"/>
      <c r="AD166" s="352"/>
      <c r="AE166" s="355" t="str">
        <f aca="false">IF($AM166="","",IF($AM166=1,IF($AN166&gt;=1,"一次性·已到收款期","一次性·未到期"),$AD166&amp;" 第"&amp;$AN166&amp;"/"&amp;$AM166&amp;"期"))</f>
        <v/>
      </c>
      <c r="AF166" s="351" t="str">
        <f aca="false">IF(OR($AM166="",N($L166)=0),"",ROUND(N($J166)*$AN166/$AM166,2)+N($K166))</f>
        <v/>
      </c>
      <c r="AG166" s="351" t="str">
        <f aca="false">IF($AF166="","",MAX(0,ROUND($AF166-(N($P166)+N($Q166)+N($R166)),2)))</f>
        <v/>
      </c>
      <c r="AH166" s="351" t="str">
        <f aca="false">IF(OR(TRIM($B166&amp;$C166)="",NOT(ISNUMBER($D166))),"",SUMIFS($V$3:$V$1001,$AJ$3:$AJ$1001,$AJ166,$D$3:$D$1001,"&lt;"&amp;$D166))</f>
        <v/>
      </c>
      <c r="AI166" s="351" t="str">
        <f aca="false">IF(TRIM($B166&amp;$C166)="","",SUMIFS($V$3:$V$1001,$AJ$3:$AJ$1001,$AJ166))</f>
        <v/>
      </c>
      <c r="AJ166" s="355" t="str">
        <f aca="false">IF(TRIM($B166&amp;$C166)="","",TRIM($B166)&amp;"｜"&amp;TRIM($C166))</f>
        <v/>
      </c>
      <c r="AK166" s="351" t="str">
        <f aca="false">IF(TRIM($B166&amp;$C166)="","",MIN(N($N166),N($P166)))</f>
        <v/>
      </c>
      <c r="AL166" s="356" t="str">
        <f aca="false">IF(ISNUMBER($D166),YEAR($D166),"")</f>
        <v/>
      </c>
      <c r="AM166" s="356" t="str">
        <f aca="false">IF(OR(TRIM($B166&amp;$C166)="",NOT(ISNUMBER($D166)),NOT(ISNUMBER($E166))),"",IF($E166&lt;$D166,"",IF(IF($AD166="半年付",2,IF($AD166="季度付",4,IF($AD166="月付",12,IF($AD166="半月付",24,1))))=1,1,MAX(1,ROUND(($E166-$D166+1)/365*IF($AD166="半年付",2,IF($AD166="季度付",4,IF($AD166="月付",12,IF($AD166="半月付",24,1)))),0)))))</f>
        <v/>
      </c>
      <c r="AN166" s="356" t="str">
        <f aca="true">IF($AM166="","",MIN($AM166,MAX(0,INT((TODAY()-付款宽限天数-$D166)/(($E166-$D166+1)/$AM166))+1)))</f>
        <v/>
      </c>
    </row>
    <row r="167" customFormat="false" ht="18" hidden="false" customHeight="false" outlineLevel="0" collapsed="false">
      <c r="F167" s="342" t="str">
        <f aca="true">IF(TRIM($B167&amp;$C167)="","",IF(OR(ISNUMBER(SEARCH("未",$A167)),ISNUMBER(SEARCH("送出",$A167)),AND(TRIM($A167)="",NOT(ISNUMBER($D167)),N($G167)=0)),"【合同未回】","")&amp;IF(NOT(ISNUMBER($E167)),IF(OR(ISNUMBER(SEARCH("未",$A167)),ISNUMBER(SEARCH("送出",$A167)),AND(TRIM($A167)="",NOT(ISNUMBER($D167)),N($G167)=0)),"","【未填合同期】"),IF($E167&lt;TODAY(),"【已到期】",IF($E167-TODAY()&lt;=提醒天数,"【即将到期，剩余"&amp;($E167-TODAY())&amp;"天】","【正常】")))&amp;IF(OR($AC167="安装免保",$AC167="技术免保",$AC167="质保期内"),"【"&amp;$AC167&amp;"】",""))</f>
        <v/>
      </c>
      <c r="J167" s="349" t="str">
        <f aca="false">IF(OR(N($G167)=0,N($H167)=0),"",ROUND(N($G167)*N($H167)*IF(N($I167)=0,1,N($I167)),2))</f>
        <v/>
      </c>
      <c r="L167" s="349" t="str">
        <f aca="false">IF(TRIM($B167&amp;$C167)="","",IF(AND(N($J167)=0,N($K167)=0),"",ROUND(N($J167)+N($K167),2)))</f>
        <v/>
      </c>
      <c r="R167" s="349"/>
      <c r="S167" s="351" t="str">
        <f aca="false">IF(TRIM($B167&amp;$C167)="","",IF(N($N167)=0,"",MAX(0,MIN(N($N167)-N($P167),N($V167)))))</f>
        <v/>
      </c>
      <c r="T167" s="351" t="str">
        <f aca="false">IF(TRIM($B167&amp;$C167)="","",IF(N($P167)&lt;=N($N167),"",N($P167)-N($N167)))</f>
        <v/>
      </c>
      <c r="U167" s="351" t="str">
        <f aca="false">IF(OR(TRIM($B167&amp;$C167)="",$V167=""),"",MAX(0,N($V167))-N($S167))</f>
        <v/>
      </c>
      <c r="V167" s="351" t="str">
        <f aca="false">IF(TRIM($B167&amp;$C167)="","",IF(AND(N($L167)=0,N($P167)+N($Q167)+N($R167)=0),"",ROUND(N($L167)-N($P167)-N($Q167)-N($R167),2)))</f>
        <v/>
      </c>
      <c r="W167" s="194" t="str">
        <f aca="false">IF(TRIM($B167&amp;$C167)="","",IF(N($L167)=0,IF((N($P167)+N($Q167)+N($R167))=0,"—未填单价","未填单价，已收 "&amp;TEXT((N($P167)+N($Q167)+N($R167)),"#,##0.00")),IF(N($V167)&gt;0.005,"欠 "&amp;TEXT(N($V167),"#,##0.00")&amp;IF(N($S167)&gt;0,"（开票未到账 "&amp;TEXT(N($S167),"#,##0.00")&amp;"）","")&amp;IF(N($U167)&gt;0,"（未开票 "&amp;TEXT(N($U167),"#,##0.00")&amp;"）",""),IF(N($V167)&lt;-0.005,"多收 "&amp;TEXT(-N($V167),"#,##0.00"),"✔ 已结清")))&amp;IF(N($T167)&gt;0,"｜到账未开票 "&amp;TEXT(N($T167),"#,##0.00")&amp;"，待补票","")&amp;IF(N($Q167)&gt;0,"｜收现 "&amp;TEXT(N($Q167),"#,##0.00"),"")&amp;IF(N($R167)&gt;0,"｜收款不开票 "&amp;TEXT(N($R167),"#,##0.00"),""))</f>
        <v/>
      </c>
      <c r="X167" s="352"/>
      <c r="AB167" s="349" t="str">
        <f aca="false">IF(OR(N($N167)=0,N($AA167)=0),"",ROUND(N($N167)/(1+N($AA167))*N($AA167),2))</f>
        <v/>
      </c>
      <c r="AC167" s="352"/>
      <c r="AD167" s="352"/>
      <c r="AE167" s="355" t="str">
        <f aca="false">IF($AM167="","",IF($AM167=1,IF($AN167&gt;=1,"一次性·已到收款期","一次性·未到期"),$AD167&amp;" 第"&amp;$AN167&amp;"/"&amp;$AM167&amp;"期"))</f>
        <v/>
      </c>
      <c r="AF167" s="351" t="str">
        <f aca="false">IF(OR($AM167="",N($L167)=0),"",ROUND(N($J167)*$AN167/$AM167,2)+N($K167))</f>
        <v/>
      </c>
      <c r="AG167" s="351" t="str">
        <f aca="false">IF($AF167="","",MAX(0,ROUND($AF167-(N($P167)+N($Q167)+N($R167)),2)))</f>
        <v/>
      </c>
      <c r="AH167" s="351" t="str">
        <f aca="false">IF(OR(TRIM($B167&amp;$C167)="",NOT(ISNUMBER($D167))),"",SUMIFS($V$3:$V$1001,$AJ$3:$AJ$1001,$AJ167,$D$3:$D$1001,"&lt;"&amp;$D167))</f>
        <v/>
      </c>
      <c r="AI167" s="351" t="str">
        <f aca="false">IF(TRIM($B167&amp;$C167)="","",SUMIFS($V$3:$V$1001,$AJ$3:$AJ$1001,$AJ167))</f>
        <v/>
      </c>
      <c r="AJ167" s="355" t="str">
        <f aca="false">IF(TRIM($B167&amp;$C167)="","",TRIM($B167)&amp;"｜"&amp;TRIM($C167))</f>
        <v/>
      </c>
      <c r="AK167" s="351" t="str">
        <f aca="false">IF(TRIM($B167&amp;$C167)="","",MIN(N($N167),N($P167)))</f>
        <v/>
      </c>
      <c r="AL167" s="356" t="str">
        <f aca="false">IF(ISNUMBER($D167),YEAR($D167),"")</f>
        <v/>
      </c>
      <c r="AM167" s="356" t="str">
        <f aca="false">IF(OR(TRIM($B167&amp;$C167)="",NOT(ISNUMBER($D167)),NOT(ISNUMBER($E167))),"",IF($E167&lt;$D167,"",IF(IF($AD167="半年付",2,IF($AD167="季度付",4,IF($AD167="月付",12,IF($AD167="半月付",24,1))))=1,1,MAX(1,ROUND(($E167-$D167+1)/365*IF($AD167="半年付",2,IF($AD167="季度付",4,IF($AD167="月付",12,IF($AD167="半月付",24,1)))),0)))))</f>
        <v/>
      </c>
      <c r="AN167" s="356" t="str">
        <f aca="true">IF($AM167="","",MIN($AM167,MAX(0,INT((TODAY()-付款宽限天数-$D167)/(($E167-$D167+1)/$AM167))+1)))</f>
        <v/>
      </c>
    </row>
    <row r="168" customFormat="false" ht="18" hidden="false" customHeight="false" outlineLevel="0" collapsed="false">
      <c r="F168" s="342" t="str">
        <f aca="true">IF(TRIM($B168&amp;$C168)="","",IF(OR(ISNUMBER(SEARCH("未",$A168)),ISNUMBER(SEARCH("送出",$A168)),AND(TRIM($A168)="",NOT(ISNUMBER($D168)),N($G168)=0)),"【合同未回】","")&amp;IF(NOT(ISNUMBER($E168)),IF(OR(ISNUMBER(SEARCH("未",$A168)),ISNUMBER(SEARCH("送出",$A168)),AND(TRIM($A168)="",NOT(ISNUMBER($D168)),N($G168)=0)),"","【未填合同期】"),IF($E168&lt;TODAY(),"【已到期】",IF($E168-TODAY()&lt;=提醒天数,"【即将到期，剩余"&amp;($E168-TODAY())&amp;"天】","【正常】")))&amp;IF(OR($AC168="安装免保",$AC168="技术免保",$AC168="质保期内"),"【"&amp;$AC168&amp;"】",""))</f>
        <v/>
      </c>
      <c r="J168" s="349" t="str">
        <f aca="false">IF(OR(N($G168)=0,N($H168)=0),"",ROUND(N($G168)*N($H168)*IF(N($I168)=0,1,N($I168)),2))</f>
        <v/>
      </c>
      <c r="L168" s="349" t="str">
        <f aca="false">IF(TRIM($B168&amp;$C168)="","",IF(AND(N($J168)=0,N($K168)=0),"",ROUND(N($J168)+N($K168),2)))</f>
        <v/>
      </c>
      <c r="R168" s="349"/>
      <c r="S168" s="351" t="str">
        <f aca="false">IF(TRIM($B168&amp;$C168)="","",IF(N($N168)=0,"",MAX(0,MIN(N($N168)-N($P168),N($V168)))))</f>
        <v/>
      </c>
      <c r="T168" s="351" t="str">
        <f aca="false">IF(TRIM($B168&amp;$C168)="","",IF(N($P168)&lt;=N($N168),"",N($P168)-N($N168)))</f>
        <v/>
      </c>
      <c r="U168" s="351" t="str">
        <f aca="false">IF(OR(TRIM($B168&amp;$C168)="",$V168=""),"",MAX(0,N($V168))-N($S168))</f>
        <v/>
      </c>
      <c r="V168" s="351" t="str">
        <f aca="false">IF(TRIM($B168&amp;$C168)="","",IF(AND(N($L168)=0,N($P168)+N($Q168)+N($R168)=0),"",ROUND(N($L168)-N($P168)-N($Q168)-N($R168),2)))</f>
        <v/>
      </c>
      <c r="W168" s="194" t="str">
        <f aca="false">IF(TRIM($B168&amp;$C168)="","",IF(N($L168)=0,IF((N($P168)+N($Q168)+N($R168))=0,"—未填单价","未填单价，已收 "&amp;TEXT((N($P168)+N($Q168)+N($R168)),"#,##0.00")),IF(N($V168)&gt;0.005,"欠 "&amp;TEXT(N($V168),"#,##0.00")&amp;IF(N($S168)&gt;0,"（开票未到账 "&amp;TEXT(N($S168),"#,##0.00")&amp;"）","")&amp;IF(N($U168)&gt;0,"（未开票 "&amp;TEXT(N($U168),"#,##0.00")&amp;"）",""),IF(N($V168)&lt;-0.005,"多收 "&amp;TEXT(-N($V168),"#,##0.00"),"✔ 已结清")))&amp;IF(N($T168)&gt;0,"｜到账未开票 "&amp;TEXT(N($T168),"#,##0.00")&amp;"，待补票","")&amp;IF(N($Q168)&gt;0,"｜收现 "&amp;TEXT(N($Q168),"#,##0.00"),"")&amp;IF(N($R168)&gt;0,"｜收款不开票 "&amp;TEXT(N($R168),"#,##0.00"),""))</f>
        <v/>
      </c>
      <c r="X168" s="352"/>
      <c r="AB168" s="349" t="str">
        <f aca="false">IF(OR(N($N168)=0,N($AA168)=0),"",ROUND(N($N168)/(1+N($AA168))*N($AA168),2))</f>
        <v/>
      </c>
      <c r="AC168" s="352"/>
      <c r="AD168" s="352"/>
      <c r="AE168" s="355" t="str">
        <f aca="false">IF($AM168="","",IF($AM168=1,IF($AN168&gt;=1,"一次性·已到收款期","一次性·未到期"),$AD168&amp;" 第"&amp;$AN168&amp;"/"&amp;$AM168&amp;"期"))</f>
        <v/>
      </c>
      <c r="AF168" s="351" t="str">
        <f aca="false">IF(OR($AM168="",N($L168)=0),"",ROUND(N($J168)*$AN168/$AM168,2)+N($K168))</f>
        <v/>
      </c>
      <c r="AG168" s="351" t="str">
        <f aca="false">IF($AF168="","",MAX(0,ROUND($AF168-(N($P168)+N($Q168)+N($R168)),2)))</f>
        <v/>
      </c>
      <c r="AH168" s="351" t="str">
        <f aca="false">IF(OR(TRIM($B168&amp;$C168)="",NOT(ISNUMBER($D168))),"",SUMIFS($V$3:$V$1001,$AJ$3:$AJ$1001,$AJ168,$D$3:$D$1001,"&lt;"&amp;$D168))</f>
        <v/>
      </c>
      <c r="AI168" s="351" t="str">
        <f aca="false">IF(TRIM($B168&amp;$C168)="","",SUMIFS($V$3:$V$1001,$AJ$3:$AJ$1001,$AJ168))</f>
        <v/>
      </c>
      <c r="AJ168" s="355" t="str">
        <f aca="false">IF(TRIM($B168&amp;$C168)="","",TRIM($B168)&amp;"｜"&amp;TRIM($C168))</f>
        <v/>
      </c>
      <c r="AK168" s="351" t="str">
        <f aca="false">IF(TRIM($B168&amp;$C168)="","",MIN(N($N168),N($P168)))</f>
        <v/>
      </c>
      <c r="AL168" s="356" t="str">
        <f aca="false">IF(ISNUMBER($D168),YEAR($D168),"")</f>
        <v/>
      </c>
      <c r="AM168" s="356" t="str">
        <f aca="false">IF(OR(TRIM($B168&amp;$C168)="",NOT(ISNUMBER($D168)),NOT(ISNUMBER($E168))),"",IF($E168&lt;$D168,"",IF(IF($AD168="半年付",2,IF($AD168="季度付",4,IF($AD168="月付",12,IF($AD168="半月付",24,1))))=1,1,MAX(1,ROUND(($E168-$D168+1)/365*IF($AD168="半年付",2,IF($AD168="季度付",4,IF($AD168="月付",12,IF($AD168="半月付",24,1)))),0)))))</f>
        <v/>
      </c>
      <c r="AN168" s="356" t="str">
        <f aca="true">IF($AM168="","",MIN($AM168,MAX(0,INT((TODAY()-付款宽限天数-$D168)/(($E168-$D168+1)/$AM168))+1)))</f>
        <v/>
      </c>
    </row>
    <row r="169" customFormat="false" ht="18" hidden="false" customHeight="false" outlineLevel="0" collapsed="false">
      <c r="F169" s="342" t="str">
        <f aca="true">IF(TRIM($B169&amp;$C169)="","",IF(OR(ISNUMBER(SEARCH("未",$A169)),ISNUMBER(SEARCH("送出",$A169)),AND(TRIM($A169)="",NOT(ISNUMBER($D169)),N($G169)=0)),"【合同未回】","")&amp;IF(NOT(ISNUMBER($E169)),IF(OR(ISNUMBER(SEARCH("未",$A169)),ISNUMBER(SEARCH("送出",$A169)),AND(TRIM($A169)="",NOT(ISNUMBER($D169)),N($G169)=0)),"","【未填合同期】"),IF($E169&lt;TODAY(),"【已到期】",IF($E169-TODAY()&lt;=提醒天数,"【即将到期，剩余"&amp;($E169-TODAY())&amp;"天】","【正常】")))&amp;IF(OR($AC169="安装免保",$AC169="技术免保",$AC169="质保期内"),"【"&amp;$AC169&amp;"】",""))</f>
        <v/>
      </c>
      <c r="J169" s="349" t="str">
        <f aca="false">IF(OR(N($G169)=0,N($H169)=0),"",ROUND(N($G169)*N($H169)*IF(N($I169)=0,1,N($I169)),2))</f>
        <v/>
      </c>
      <c r="L169" s="349" t="str">
        <f aca="false">IF(TRIM($B169&amp;$C169)="","",IF(AND(N($J169)=0,N($K169)=0),"",ROUND(N($J169)+N($K169),2)))</f>
        <v/>
      </c>
      <c r="R169" s="349"/>
      <c r="S169" s="351" t="str">
        <f aca="false">IF(TRIM($B169&amp;$C169)="","",IF(N($N169)=0,"",MAX(0,MIN(N($N169)-N($P169),N($V169)))))</f>
        <v/>
      </c>
      <c r="T169" s="351" t="str">
        <f aca="false">IF(TRIM($B169&amp;$C169)="","",IF(N($P169)&lt;=N($N169),"",N($P169)-N($N169)))</f>
        <v/>
      </c>
      <c r="U169" s="351" t="str">
        <f aca="false">IF(OR(TRIM($B169&amp;$C169)="",$V169=""),"",MAX(0,N($V169))-N($S169))</f>
        <v/>
      </c>
      <c r="V169" s="351" t="str">
        <f aca="false">IF(TRIM($B169&amp;$C169)="","",IF(AND(N($L169)=0,N($P169)+N($Q169)+N($R169)=0),"",ROUND(N($L169)-N($P169)-N($Q169)-N($R169),2)))</f>
        <v/>
      </c>
      <c r="W169" s="194" t="str">
        <f aca="false">IF(TRIM($B169&amp;$C169)="","",IF(N($L169)=0,IF((N($P169)+N($Q169)+N($R169))=0,"—未填单价","未填单价，已收 "&amp;TEXT((N($P169)+N($Q169)+N($R169)),"#,##0.00")),IF(N($V169)&gt;0.005,"欠 "&amp;TEXT(N($V169),"#,##0.00")&amp;IF(N($S169)&gt;0,"（开票未到账 "&amp;TEXT(N($S169),"#,##0.00")&amp;"）","")&amp;IF(N($U169)&gt;0,"（未开票 "&amp;TEXT(N($U169),"#,##0.00")&amp;"）",""),IF(N($V169)&lt;-0.005,"多收 "&amp;TEXT(-N($V169),"#,##0.00"),"✔ 已结清")))&amp;IF(N($T169)&gt;0,"｜到账未开票 "&amp;TEXT(N($T169),"#,##0.00")&amp;"，待补票","")&amp;IF(N($Q169)&gt;0,"｜收现 "&amp;TEXT(N($Q169),"#,##0.00"),"")&amp;IF(N($R169)&gt;0,"｜收款不开票 "&amp;TEXT(N($R169),"#,##0.00"),""))</f>
        <v/>
      </c>
      <c r="X169" s="352"/>
      <c r="AB169" s="349" t="str">
        <f aca="false">IF(OR(N($N169)=0,N($AA169)=0),"",ROUND(N($N169)/(1+N($AA169))*N($AA169),2))</f>
        <v/>
      </c>
      <c r="AC169" s="352"/>
      <c r="AD169" s="352"/>
      <c r="AE169" s="355" t="str">
        <f aca="false">IF($AM169="","",IF($AM169=1,IF($AN169&gt;=1,"一次性·已到收款期","一次性·未到期"),$AD169&amp;" 第"&amp;$AN169&amp;"/"&amp;$AM169&amp;"期"))</f>
        <v/>
      </c>
      <c r="AF169" s="351" t="str">
        <f aca="false">IF(OR($AM169="",N($L169)=0),"",ROUND(N($J169)*$AN169/$AM169,2)+N($K169))</f>
        <v/>
      </c>
      <c r="AG169" s="351" t="str">
        <f aca="false">IF($AF169="","",MAX(0,ROUND($AF169-(N($P169)+N($Q169)+N($R169)),2)))</f>
        <v/>
      </c>
      <c r="AH169" s="351" t="str">
        <f aca="false">IF(OR(TRIM($B169&amp;$C169)="",NOT(ISNUMBER($D169))),"",SUMIFS($V$3:$V$1001,$AJ$3:$AJ$1001,$AJ169,$D$3:$D$1001,"&lt;"&amp;$D169))</f>
        <v/>
      </c>
      <c r="AI169" s="351" t="str">
        <f aca="false">IF(TRIM($B169&amp;$C169)="","",SUMIFS($V$3:$V$1001,$AJ$3:$AJ$1001,$AJ169))</f>
        <v/>
      </c>
      <c r="AJ169" s="355" t="str">
        <f aca="false">IF(TRIM($B169&amp;$C169)="","",TRIM($B169)&amp;"｜"&amp;TRIM($C169))</f>
        <v/>
      </c>
      <c r="AK169" s="351" t="str">
        <f aca="false">IF(TRIM($B169&amp;$C169)="","",MIN(N($N169),N($P169)))</f>
        <v/>
      </c>
      <c r="AL169" s="356" t="str">
        <f aca="false">IF(ISNUMBER($D169),YEAR($D169),"")</f>
        <v/>
      </c>
      <c r="AM169" s="356" t="str">
        <f aca="false">IF(OR(TRIM($B169&amp;$C169)="",NOT(ISNUMBER($D169)),NOT(ISNUMBER($E169))),"",IF($E169&lt;$D169,"",IF(IF($AD169="半年付",2,IF($AD169="季度付",4,IF($AD169="月付",12,IF($AD169="半月付",24,1))))=1,1,MAX(1,ROUND(($E169-$D169+1)/365*IF($AD169="半年付",2,IF($AD169="季度付",4,IF($AD169="月付",12,IF($AD169="半月付",24,1)))),0)))))</f>
        <v/>
      </c>
      <c r="AN169" s="356" t="str">
        <f aca="true">IF($AM169="","",MIN($AM169,MAX(0,INT((TODAY()-付款宽限天数-$D169)/(($E169-$D169+1)/$AM169))+1)))</f>
        <v/>
      </c>
    </row>
    <row r="170" customFormat="false" ht="18" hidden="false" customHeight="false" outlineLevel="0" collapsed="false">
      <c r="F170" s="342" t="str">
        <f aca="true">IF(TRIM($B170&amp;$C170)="","",IF(OR(ISNUMBER(SEARCH("未",$A170)),ISNUMBER(SEARCH("送出",$A170)),AND(TRIM($A170)="",NOT(ISNUMBER($D170)),N($G170)=0)),"【合同未回】","")&amp;IF(NOT(ISNUMBER($E170)),IF(OR(ISNUMBER(SEARCH("未",$A170)),ISNUMBER(SEARCH("送出",$A170)),AND(TRIM($A170)="",NOT(ISNUMBER($D170)),N($G170)=0)),"","【未填合同期】"),IF($E170&lt;TODAY(),"【已到期】",IF($E170-TODAY()&lt;=提醒天数,"【即将到期，剩余"&amp;($E170-TODAY())&amp;"天】","【正常】")))&amp;IF(OR($AC170="安装免保",$AC170="技术免保",$AC170="质保期内"),"【"&amp;$AC170&amp;"】",""))</f>
        <v/>
      </c>
      <c r="J170" s="349" t="str">
        <f aca="false">IF(OR(N($G170)=0,N($H170)=0),"",ROUND(N($G170)*N($H170)*IF(N($I170)=0,1,N($I170)),2))</f>
        <v/>
      </c>
      <c r="L170" s="349" t="str">
        <f aca="false">IF(TRIM($B170&amp;$C170)="","",IF(AND(N($J170)=0,N($K170)=0),"",ROUND(N($J170)+N($K170),2)))</f>
        <v/>
      </c>
      <c r="R170" s="349"/>
      <c r="S170" s="351" t="str">
        <f aca="false">IF(TRIM($B170&amp;$C170)="","",IF(N($N170)=0,"",MAX(0,MIN(N($N170)-N($P170),N($V170)))))</f>
        <v/>
      </c>
      <c r="T170" s="351" t="str">
        <f aca="false">IF(TRIM($B170&amp;$C170)="","",IF(N($P170)&lt;=N($N170),"",N($P170)-N($N170)))</f>
        <v/>
      </c>
      <c r="U170" s="351" t="str">
        <f aca="false">IF(OR(TRIM($B170&amp;$C170)="",$V170=""),"",MAX(0,N($V170))-N($S170))</f>
        <v/>
      </c>
      <c r="V170" s="351" t="str">
        <f aca="false">IF(TRIM($B170&amp;$C170)="","",IF(AND(N($L170)=0,N($P170)+N($Q170)+N($R170)=0),"",ROUND(N($L170)-N($P170)-N($Q170)-N($R170),2)))</f>
        <v/>
      </c>
      <c r="W170" s="194" t="str">
        <f aca="false">IF(TRIM($B170&amp;$C170)="","",IF(N($L170)=0,IF((N($P170)+N($Q170)+N($R170))=0,"—未填单价","未填单价，已收 "&amp;TEXT((N($P170)+N($Q170)+N($R170)),"#,##0.00")),IF(N($V170)&gt;0.005,"欠 "&amp;TEXT(N($V170),"#,##0.00")&amp;IF(N($S170)&gt;0,"（开票未到账 "&amp;TEXT(N($S170),"#,##0.00")&amp;"）","")&amp;IF(N($U170)&gt;0,"（未开票 "&amp;TEXT(N($U170),"#,##0.00")&amp;"）",""),IF(N($V170)&lt;-0.005,"多收 "&amp;TEXT(-N($V170),"#,##0.00"),"✔ 已结清")))&amp;IF(N($T170)&gt;0,"｜到账未开票 "&amp;TEXT(N($T170),"#,##0.00")&amp;"，待补票","")&amp;IF(N($Q170)&gt;0,"｜收现 "&amp;TEXT(N($Q170),"#,##0.00"),"")&amp;IF(N($R170)&gt;0,"｜收款不开票 "&amp;TEXT(N($R170),"#,##0.00"),""))</f>
        <v/>
      </c>
      <c r="X170" s="352"/>
      <c r="AB170" s="349" t="str">
        <f aca="false">IF(OR(N($N170)=0,N($AA170)=0),"",ROUND(N($N170)/(1+N($AA170))*N($AA170),2))</f>
        <v/>
      </c>
      <c r="AC170" s="352"/>
      <c r="AD170" s="352"/>
      <c r="AE170" s="355" t="str">
        <f aca="false">IF($AM170="","",IF($AM170=1,IF($AN170&gt;=1,"一次性·已到收款期","一次性·未到期"),$AD170&amp;" 第"&amp;$AN170&amp;"/"&amp;$AM170&amp;"期"))</f>
        <v/>
      </c>
      <c r="AF170" s="351" t="str">
        <f aca="false">IF(OR($AM170="",N($L170)=0),"",ROUND(N($J170)*$AN170/$AM170,2)+N($K170))</f>
        <v/>
      </c>
      <c r="AG170" s="351" t="str">
        <f aca="false">IF($AF170="","",MAX(0,ROUND($AF170-(N($P170)+N($Q170)+N($R170)),2)))</f>
        <v/>
      </c>
      <c r="AH170" s="351" t="str">
        <f aca="false">IF(OR(TRIM($B170&amp;$C170)="",NOT(ISNUMBER($D170))),"",SUMIFS($V$3:$V$1001,$AJ$3:$AJ$1001,$AJ170,$D$3:$D$1001,"&lt;"&amp;$D170))</f>
        <v/>
      </c>
      <c r="AI170" s="351" t="str">
        <f aca="false">IF(TRIM($B170&amp;$C170)="","",SUMIFS($V$3:$V$1001,$AJ$3:$AJ$1001,$AJ170))</f>
        <v/>
      </c>
      <c r="AJ170" s="355" t="str">
        <f aca="false">IF(TRIM($B170&amp;$C170)="","",TRIM($B170)&amp;"｜"&amp;TRIM($C170))</f>
        <v/>
      </c>
      <c r="AK170" s="351" t="str">
        <f aca="false">IF(TRIM($B170&amp;$C170)="","",MIN(N($N170),N($P170)))</f>
        <v/>
      </c>
      <c r="AL170" s="356" t="str">
        <f aca="false">IF(ISNUMBER($D170),YEAR($D170),"")</f>
        <v/>
      </c>
      <c r="AM170" s="356" t="str">
        <f aca="false">IF(OR(TRIM($B170&amp;$C170)="",NOT(ISNUMBER($D170)),NOT(ISNUMBER($E170))),"",IF($E170&lt;$D170,"",IF(IF($AD170="半年付",2,IF($AD170="季度付",4,IF($AD170="月付",12,IF($AD170="半月付",24,1))))=1,1,MAX(1,ROUND(($E170-$D170+1)/365*IF($AD170="半年付",2,IF($AD170="季度付",4,IF($AD170="月付",12,IF($AD170="半月付",24,1)))),0)))))</f>
        <v/>
      </c>
      <c r="AN170" s="356" t="str">
        <f aca="true">IF($AM170="","",MIN($AM170,MAX(0,INT((TODAY()-付款宽限天数-$D170)/(($E170-$D170+1)/$AM170))+1)))</f>
        <v/>
      </c>
    </row>
    <row r="171" customFormat="false" ht="18" hidden="false" customHeight="false" outlineLevel="0" collapsed="false">
      <c r="F171" s="342" t="str">
        <f aca="true">IF(TRIM($B171&amp;$C171)="","",IF(OR(ISNUMBER(SEARCH("未",$A171)),ISNUMBER(SEARCH("送出",$A171)),AND(TRIM($A171)="",NOT(ISNUMBER($D171)),N($G171)=0)),"【合同未回】","")&amp;IF(NOT(ISNUMBER($E171)),IF(OR(ISNUMBER(SEARCH("未",$A171)),ISNUMBER(SEARCH("送出",$A171)),AND(TRIM($A171)="",NOT(ISNUMBER($D171)),N($G171)=0)),"","【未填合同期】"),IF($E171&lt;TODAY(),"【已到期】",IF($E171-TODAY()&lt;=提醒天数,"【即将到期，剩余"&amp;($E171-TODAY())&amp;"天】","【正常】")))&amp;IF(OR($AC171="安装免保",$AC171="技术免保",$AC171="质保期内"),"【"&amp;$AC171&amp;"】",""))</f>
        <v/>
      </c>
      <c r="J171" s="349" t="str">
        <f aca="false">IF(OR(N($G171)=0,N($H171)=0),"",ROUND(N($G171)*N($H171)*IF(N($I171)=0,1,N($I171)),2))</f>
        <v/>
      </c>
      <c r="L171" s="349" t="str">
        <f aca="false">IF(TRIM($B171&amp;$C171)="","",IF(AND(N($J171)=0,N($K171)=0),"",ROUND(N($J171)+N($K171),2)))</f>
        <v/>
      </c>
      <c r="R171" s="349"/>
      <c r="S171" s="351" t="str">
        <f aca="false">IF(TRIM($B171&amp;$C171)="","",IF(N($N171)=0,"",MAX(0,MIN(N($N171)-N($P171),N($V171)))))</f>
        <v/>
      </c>
      <c r="T171" s="351" t="str">
        <f aca="false">IF(TRIM($B171&amp;$C171)="","",IF(N($P171)&lt;=N($N171),"",N($P171)-N($N171)))</f>
        <v/>
      </c>
      <c r="U171" s="351" t="str">
        <f aca="false">IF(OR(TRIM($B171&amp;$C171)="",$V171=""),"",MAX(0,N($V171))-N($S171))</f>
        <v/>
      </c>
      <c r="V171" s="351" t="str">
        <f aca="false">IF(TRIM($B171&amp;$C171)="","",IF(AND(N($L171)=0,N($P171)+N($Q171)+N($R171)=0),"",ROUND(N($L171)-N($P171)-N($Q171)-N($R171),2)))</f>
        <v/>
      </c>
      <c r="W171" s="194" t="str">
        <f aca="false">IF(TRIM($B171&amp;$C171)="","",IF(N($L171)=0,IF((N($P171)+N($Q171)+N($R171))=0,"—未填单价","未填单价，已收 "&amp;TEXT((N($P171)+N($Q171)+N($R171)),"#,##0.00")),IF(N($V171)&gt;0.005,"欠 "&amp;TEXT(N($V171),"#,##0.00")&amp;IF(N($S171)&gt;0,"（开票未到账 "&amp;TEXT(N($S171),"#,##0.00")&amp;"）","")&amp;IF(N($U171)&gt;0,"（未开票 "&amp;TEXT(N($U171),"#,##0.00")&amp;"）",""),IF(N($V171)&lt;-0.005,"多收 "&amp;TEXT(-N($V171),"#,##0.00"),"✔ 已结清")))&amp;IF(N($T171)&gt;0,"｜到账未开票 "&amp;TEXT(N($T171),"#,##0.00")&amp;"，待补票","")&amp;IF(N($Q171)&gt;0,"｜收现 "&amp;TEXT(N($Q171),"#,##0.00"),"")&amp;IF(N($R171)&gt;0,"｜收款不开票 "&amp;TEXT(N($R171),"#,##0.00"),""))</f>
        <v/>
      </c>
      <c r="X171" s="352"/>
      <c r="AB171" s="349" t="str">
        <f aca="false">IF(OR(N($N171)=0,N($AA171)=0),"",ROUND(N($N171)/(1+N($AA171))*N($AA171),2))</f>
        <v/>
      </c>
      <c r="AC171" s="352"/>
      <c r="AD171" s="352"/>
      <c r="AE171" s="355" t="str">
        <f aca="false">IF($AM171="","",IF($AM171=1,IF($AN171&gt;=1,"一次性·已到收款期","一次性·未到期"),$AD171&amp;" 第"&amp;$AN171&amp;"/"&amp;$AM171&amp;"期"))</f>
        <v/>
      </c>
      <c r="AF171" s="351" t="str">
        <f aca="false">IF(OR($AM171="",N($L171)=0),"",ROUND(N($J171)*$AN171/$AM171,2)+N($K171))</f>
        <v/>
      </c>
      <c r="AG171" s="351" t="str">
        <f aca="false">IF($AF171="","",MAX(0,ROUND($AF171-(N($P171)+N($Q171)+N($R171)),2)))</f>
        <v/>
      </c>
      <c r="AH171" s="351" t="str">
        <f aca="false">IF(OR(TRIM($B171&amp;$C171)="",NOT(ISNUMBER($D171))),"",SUMIFS($V$3:$V$1001,$AJ$3:$AJ$1001,$AJ171,$D$3:$D$1001,"&lt;"&amp;$D171))</f>
        <v/>
      </c>
      <c r="AI171" s="351" t="str">
        <f aca="false">IF(TRIM($B171&amp;$C171)="","",SUMIFS($V$3:$V$1001,$AJ$3:$AJ$1001,$AJ171))</f>
        <v/>
      </c>
      <c r="AJ171" s="355" t="str">
        <f aca="false">IF(TRIM($B171&amp;$C171)="","",TRIM($B171)&amp;"｜"&amp;TRIM($C171))</f>
        <v/>
      </c>
      <c r="AK171" s="351" t="str">
        <f aca="false">IF(TRIM($B171&amp;$C171)="","",MIN(N($N171),N($P171)))</f>
        <v/>
      </c>
      <c r="AL171" s="356" t="str">
        <f aca="false">IF(ISNUMBER($D171),YEAR($D171),"")</f>
        <v/>
      </c>
      <c r="AM171" s="356" t="str">
        <f aca="false">IF(OR(TRIM($B171&amp;$C171)="",NOT(ISNUMBER($D171)),NOT(ISNUMBER($E171))),"",IF($E171&lt;$D171,"",IF(IF($AD171="半年付",2,IF($AD171="季度付",4,IF($AD171="月付",12,IF($AD171="半月付",24,1))))=1,1,MAX(1,ROUND(($E171-$D171+1)/365*IF($AD171="半年付",2,IF($AD171="季度付",4,IF($AD171="月付",12,IF($AD171="半月付",24,1)))),0)))))</f>
        <v/>
      </c>
      <c r="AN171" s="356" t="str">
        <f aca="true">IF($AM171="","",MIN($AM171,MAX(0,INT((TODAY()-付款宽限天数-$D171)/(($E171-$D171+1)/$AM171))+1)))</f>
        <v/>
      </c>
    </row>
    <row r="172" customFormat="false" ht="18" hidden="false" customHeight="false" outlineLevel="0" collapsed="false">
      <c r="F172" s="342" t="str">
        <f aca="true">IF(TRIM($B172&amp;$C172)="","",IF(OR(ISNUMBER(SEARCH("未",$A172)),ISNUMBER(SEARCH("送出",$A172)),AND(TRIM($A172)="",NOT(ISNUMBER($D172)),N($G172)=0)),"【合同未回】","")&amp;IF(NOT(ISNUMBER($E172)),IF(OR(ISNUMBER(SEARCH("未",$A172)),ISNUMBER(SEARCH("送出",$A172)),AND(TRIM($A172)="",NOT(ISNUMBER($D172)),N($G172)=0)),"","【未填合同期】"),IF($E172&lt;TODAY(),"【已到期】",IF($E172-TODAY()&lt;=提醒天数,"【即将到期，剩余"&amp;($E172-TODAY())&amp;"天】","【正常】")))&amp;IF(OR($AC172="安装免保",$AC172="技术免保",$AC172="质保期内"),"【"&amp;$AC172&amp;"】",""))</f>
        <v/>
      </c>
      <c r="J172" s="349" t="str">
        <f aca="false">IF(OR(N($G172)=0,N($H172)=0),"",ROUND(N($G172)*N($H172)*IF(N($I172)=0,1,N($I172)),2))</f>
        <v/>
      </c>
      <c r="L172" s="349" t="str">
        <f aca="false">IF(TRIM($B172&amp;$C172)="","",IF(AND(N($J172)=0,N($K172)=0),"",ROUND(N($J172)+N($K172),2)))</f>
        <v/>
      </c>
      <c r="R172" s="349"/>
      <c r="S172" s="351" t="str">
        <f aca="false">IF(TRIM($B172&amp;$C172)="","",IF(N($N172)=0,"",MAX(0,MIN(N($N172)-N($P172),N($V172)))))</f>
        <v/>
      </c>
      <c r="T172" s="351" t="str">
        <f aca="false">IF(TRIM($B172&amp;$C172)="","",IF(N($P172)&lt;=N($N172),"",N($P172)-N($N172)))</f>
        <v/>
      </c>
      <c r="U172" s="351" t="str">
        <f aca="false">IF(OR(TRIM($B172&amp;$C172)="",$V172=""),"",MAX(0,N($V172))-N($S172))</f>
        <v/>
      </c>
      <c r="V172" s="351" t="str">
        <f aca="false">IF(TRIM($B172&amp;$C172)="","",IF(AND(N($L172)=0,N($P172)+N($Q172)+N($R172)=0),"",ROUND(N($L172)-N($P172)-N($Q172)-N($R172),2)))</f>
        <v/>
      </c>
      <c r="W172" s="194" t="str">
        <f aca="false">IF(TRIM($B172&amp;$C172)="","",IF(N($L172)=0,IF((N($P172)+N($Q172)+N($R172))=0,"—未填单价","未填单价，已收 "&amp;TEXT((N($P172)+N($Q172)+N($R172)),"#,##0.00")),IF(N($V172)&gt;0.005,"欠 "&amp;TEXT(N($V172),"#,##0.00")&amp;IF(N($S172)&gt;0,"（开票未到账 "&amp;TEXT(N($S172),"#,##0.00")&amp;"）","")&amp;IF(N($U172)&gt;0,"（未开票 "&amp;TEXT(N($U172),"#,##0.00")&amp;"）",""),IF(N($V172)&lt;-0.005,"多收 "&amp;TEXT(-N($V172),"#,##0.00"),"✔ 已结清")))&amp;IF(N($T172)&gt;0,"｜到账未开票 "&amp;TEXT(N($T172),"#,##0.00")&amp;"，待补票","")&amp;IF(N($Q172)&gt;0,"｜收现 "&amp;TEXT(N($Q172),"#,##0.00"),"")&amp;IF(N($R172)&gt;0,"｜收款不开票 "&amp;TEXT(N($R172),"#,##0.00"),""))</f>
        <v/>
      </c>
      <c r="X172" s="352"/>
      <c r="AB172" s="349" t="str">
        <f aca="false">IF(OR(N($N172)=0,N($AA172)=0),"",ROUND(N($N172)/(1+N($AA172))*N($AA172),2))</f>
        <v/>
      </c>
      <c r="AC172" s="352"/>
      <c r="AD172" s="352"/>
      <c r="AE172" s="355" t="str">
        <f aca="false">IF($AM172="","",IF($AM172=1,IF($AN172&gt;=1,"一次性·已到收款期","一次性·未到期"),$AD172&amp;" 第"&amp;$AN172&amp;"/"&amp;$AM172&amp;"期"))</f>
        <v/>
      </c>
      <c r="AF172" s="351" t="str">
        <f aca="false">IF(OR($AM172="",N($L172)=0),"",ROUND(N($J172)*$AN172/$AM172,2)+N($K172))</f>
        <v/>
      </c>
      <c r="AG172" s="351" t="str">
        <f aca="false">IF($AF172="","",MAX(0,ROUND($AF172-(N($P172)+N($Q172)+N($R172)),2)))</f>
        <v/>
      </c>
      <c r="AH172" s="351" t="str">
        <f aca="false">IF(OR(TRIM($B172&amp;$C172)="",NOT(ISNUMBER($D172))),"",SUMIFS($V$3:$V$1001,$AJ$3:$AJ$1001,$AJ172,$D$3:$D$1001,"&lt;"&amp;$D172))</f>
        <v/>
      </c>
      <c r="AI172" s="351" t="str">
        <f aca="false">IF(TRIM($B172&amp;$C172)="","",SUMIFS($V$3:$V$1001,$AJ$3:$AJ$1001,$AJ172))</f>
        <v/>
      </c>
      <c r="AJ172" s="355" t="str">
        <f aca="false">IF(TRIM($B172&amp;$C172)="","",TRIM($B172)&amp;"｜"&amp;TRIM($C172))</f>
        <v/>
      </c>
      <c r="AK172" s="351" t="str">
        <f aca="false">IF(TRIM($B172&amp;$C172)="","",MIN(N($N172),N($P172)))</f>
        <v/>
      </c>
      <c r="AL172" s="356" t="str">
        <f aca="false">IF(ISNUMBER($D172),YEAR($D172),"")</f>
        <v/>
      </c>
      <c r="AM172" s="356" t="str">
        <f aca="false">IF(OR(TRIM($B172&amp;$C172)="",NOT(ISNUMBER($D172)),NOT(ISNUMBER($E172))),"",IF($E172&lt;$D172,"",IF(IF($AD172="半年付",2,IF($AD172="季度付",4,IF($AD172="月付",12,IF($AD172="半月付",24,1))))=1,1,MAX(1,ROUND(($E172-$D172+1)/365*IF($AD172="半年付",2,IF($AD172="季度付",4,IF($AD172="月付",12,IF($AD172="半月付",24,1)))),0)))))</f>
        <v/>
      </c>
      <c r="AN172" s="356" t="str">
        <f aca="true">IF($AM172="","",MIN($AM172,MAX(0,INT((TODAY()-付款宽限天数-$D172)/(($E172-$D172+1)/$AM172))+1)))</f>
        <v/>
      </c>
    </row>
    <row r="173" customFormat="false" ht="18" hidden="false" customHeight="false" outlineLevel="0" collapsed="false">
      <c r="F173" s="342" t="str">
        <f aca="true">IF(TRIM($B173&amp;$C173)="","",IF(OR(ISNUMBER(SEARCH("未",$A173)),ISNUMBER(SEARCH("送出",$A173)),AND(TRIM($A173)="",NOT(ISNUMBER($D173)),N($G173)=0)),"【合同未回】","")&amp;IF(NOT(ISNUMBER($E173)),IF(OR(ISNUMBER(SEARCH("未",$A173)),ISNUMBER(SEARCH("送出",$A173)),AND(TRIM($A173)="",NOT(ISNUMBER($D173)),N($G173)=0)),"","【未填合同期】"),IF($E173&lt;TODAY(),"【已到期】",IF($E173-TODAY()&lt;=提醒天数,"【即将到期，剩余"&amp;($E173-TODAY())&amp;"天】","【正常】")))&amp;IF(OR($AC173="安装免保",$AC173="技术免保",$AC173="质保期内"),"【"&amp;$AC173&amp;"】",""))</f>
        <v/>
      </c>
      <c r="J173" s="349" t="str">
        <f aca="false">IF(OR(N($G173)=0,N($H173)=0),"",ROUND(N($G173)*N($H173)*IF(N($I173)=0,1,N($I173)),2))</f>
        <v/>
      </c>
      <c r="L173" s="349" t="str">
        <f aca="false">IF(TRIM($B173&amp;$C173)="","",IF(AND(N($J173)=0,N($K173)=0),"",ROUND(N($J173)+N($K173),2)))</f>
        <v/>
      </c>
      <c r="R173" s="349"/>
      <c r="S173" s="351" t="str">
        <f aca="false">IF(TRIM($B173&amp;$C173)="","",IF(N($N173)=0,"",MAX(0,MIN(N($N173)-N($P173),N($V173)))))</f>
        <v/>
      </c>
      <c r="T173" s="351" t="str">
        <f aca="false">IF(TRIM($B173&amp;$C173)="","",IF(N($P173)&lt;=N($N173),"",N($P173)-N($N173)))</f>
        <v/>
      </c>
      <c r="U173" s="351" t="str">
        <f aca="false">IF(OR(TRIM($B173&amp;$C173)="",$V173=""),"",MAX(0,N($V173))-N($S173))</f>
        <v/>
      </c>
      <c r="V173" s="351" t="str">
        <f aca="false">IF(TRIM($B173&amp;$C173)="","",IF(AND(N($L173)=0,N($P173)+N($Q173)+N($R173)=0),"",ROUND(N($L173)-N($P173)-N($Q173)-N($R173),2)))</f>
        <v/>
      </c>
      <c r="W173" s="194" t="str">
        <f aca="false">IF(TRIM($B173&amp;$C173)="","",IF(N($L173)=0,IF((N($P173)+N($Q173)+N($R173))=0,"—未填单价","未填单价，已收 "&amp;TEXT((N($P173)+N($Q173)+N($R173)),"#,##0.00")),IF(N($V173)&gt;0.005,"欠 "&amp;TEXT(N($V173),"#,##0.00")&amp;IF(N($S173)&gt;0,"（开票未到账 "&amp;TEXT(N($S173),"#,##0.00")&amp;"）","")&amp;IF(N($U173)&gt;0,"（未开票 "&amp;TEXT(N($U173),"#,##0.00")&amp;"）",""),IF(N($V173)&lt;-0.005,"多收 "&amp;TEXT(-N($V173),"#,##0.00"),"✔ 已结清")))&amp;IF(N($T173)&gt;0,"｜到账未开票 "&amp;TEXT(N($T173),"#,##0.00")&amp;"，待补票","")&amp;IF(N($Q173)&gt;0,"｜收现 "&amp;TEXT(N($Q173),"#,##0.00"),"")&amp;IF(N($R173)&gt;0,"｜收款不开票 "&amp;TEXT(N($R173),"#,##0.00"),""))</f>
        <v/>
      </c>
      <c r="X173" s="352"/>
      <c r="AB173" s="349" t="str">
        <f aca="false">IF(OR(N($N173)=0,N($AA173)=0),"",ROUND(N($N173)/(1+N($AA173))*N($AA173),2))</f>
        <v/>
      </c>
      <c r="AC173" s="352"/>
      <c r="AD173" s="352"/>
      <c r="AE173" s="355" t="str">
        <f aca="false">IF($AM173="","",IF($AM173=1,IF($AN173&gt;=1,"一次性·已到收款期","一次性·未到期"),$AD173&amp;" 第"&amp;$AN173&amp;"/"&amp;$AM173&amp;"期"))</f>
        <v/>
      </c>
      <c r="AF173" s="351" t="str">
        <f aca="false">IF(OR($AM173="",N($L173)=0),"",ROUND(N($J173)*$AN173/$AM173,2)+N($K173))</f>
        <v/>
      </c>
      <c r="AG173" s="351" t="str">
        <f aca="false">IF($AF173="","",MAX(0,ROUND($AF173-(N($P173)+N($Q173)+N($R173)),2)))</f>
        <v/>
      </c>
      <c r="AH173" s="351" t="str">
        <f aca="false">IF(OR(TRIM($B173&amp;$C173)="",NOT(ISNUMBER($D173))),"",SUMIFS($V$3:$V$1001,$AJ$3:$AJ$1001,$AJ173,$D$3:$D$1001,"&lt;"&amp;$D173))</f>
        <v/>
      </c>
      <c r="AI173" s="351" t="str">
        <f aca="false">IF(TRIM($B173&amp;$C173)="","",SUMIFS($V$3:$V$1001,$AJ$3:$AJ$1001,$AJ173))</f>
        <v/>
      </c>
      <c r="AJ173" s="355" t="str">
        <f aca="false">IF(TRIM($B173&amp;$C173)="","",TRIM($B173)&amp;"｜"&amp;TRIM($C173))</f>
        <v/>
      </c>
      <c r="AK173" s="351" t="str">
        <f aca="false">IF(TRIM($B173&amp;$C173)="","",MIN(N($N173),N($P173)))</f>
        <v/>
      </c>
      <c r="AL173" s="356" t="str">
        <f aca="false">IF(ISNUMBER($D173),YEAR($D173),"")</f>
        <v/>
      </c>
      <c r="AM173" s="356" t="str">
        <f aca="false">IF(OR(TRIM($B173&amp;$C173)="",NOT(ISNUMBER($D173)),NOT(ISNUMBER($E173))),"",IF($E173&lt;$D173,"",IF(IF($AD173="半年付",2,IF($AD173="季度付",4,IF($AD173="月付",12,IF($AD173="半月付",24,1))))=1,1,MAX(1,ROUND(($E173-$D173+1)/365*IF($AD173="半年付",2,IF($AD173="季度付",4,IF($AD173="月付",12,IF($AD173="半月付",24,1)))),0)))))</f>
        <v/>
      </c>
      <c r="AN173" s="356" t="str">
        <f aca="true">IF($AM173="","",MIN($AM173,MAX(0,INT((TODAY()-付款宽限天数-$D173)/(($E173-$D173+1)/$AM173))+1)))</f>
        <v/>
      </c>
    </row>
    <row r="174" customFormat="false" ht="18" hidden="false" customHeight="false" outlineLevel="0" collapsed="false">
      <c r="F174" s="342" t="str">
        <f aca="true">IF(TRIM($B174&amp;$C174)="","",IF(OR(ISNUMBER(SEARCH("未",$A174)),ISNUMBER(SEARCH("送出",$A174)),AND(TRIM($A174)="",NOT(ISNUMBER($D174)),N($G174)=0)),"【合同未回】","")&amp;IF(NOT(ISNUMBER($E174)),IF(OR(ISNUMBER(SEARCH("未",$A174)),ISNUMBER(SEARCH("送出",$A174)),AND(TRIM($A174)="",NOT(ISNUMBER($D174)),N($G174)=0)),"","【未填合同期】"),IF($E174&lt;TODAY(),"【已到期】",IF($E174-TODAY()&lt;=提醒天数,"【即将到期，剩余"&amp;($E174-TODAY())&amp;"天】","【正常】")))&amp;IF(OR($AC174="安装免保",$AC174="技术免保",$AC174="质保期内"),"【"&amp;$AC174&amp;"】",""))</f>
        <v/>
      </c>
      <c r="J174" s="349" t="str">
        <f aca="false">IF(OR(N($G174)=0,N($H174)=0),"",ROUND(N($G174)*N($H174)*IF(N($I174)=0,1,N($I174)),2))</f>
        <v/>
      </c>
      <c r="L174" s="349" t="str">
        <f aca="false">IF(TRIM($B174&amp;$C174)="","",IF(AND(N($J174)=0,N($K174)=0),"",ROUND(N($J174)+N($K174),2)))</f>
        <v/>
      </c>
      <c r="R174" s="349"/>
      <c r="S174" s="351" t="str">
        <f aca="false">IF(TRIM($B174&amp;$C174)="","",IF(N($N174)=0,"",MAX(0,MIN(N($N174)-N($P174),N($V174)))))</f>
        <v/>
      </c>
      <c r="T174" s="351" t="str">
        <f aca="false">IF(TRIM($B174&amp;$C174)="","",IF(N($P174)&lt;=N($N174),"",N($P174)-N($N174)))</f>
        <v/>
      </c>
      <c r="U174" s="351" t="str">
        <f aca="false">IF(OR(TRIM($B174&amp;$C174)="",$V174=""),"",MAX(0,N($V174))-N($S174))</f>
        <v/>
      </c>
      <c r="V174" s="351" t="str">
        <f aca="false">IF(TRIM($B174&amp;$C174)="","",IF(AND(N($L174)=0,N($P174)+N($Q174)+N($R174)=0),"",ROUND(N($L174)-N($P174)-N($Q174)-N($R174),2)))</f>
        <v/>
      </c>
      <c r="W174" s="194" t="str">
        <f aca="false">IF(TRIM($B174&amp;$C174)="","",IF(N($L174)=0,IF((N($P174)+N($Q174)+N($R174))=0,"—未填单价","未填单价，已收 "&amp;TEXT((N($P174)+N($Q174)+N($R174)),"#,##0.00")),IF(N($V174)&gt;0.005,"欠 "&amp;TEXT(N($V174),"#,##0.00")&amp;IF(N($S174)&gt;0,"（开票未到账 "&amp;TEXT(N($S174),"#,##0.00")&amp;"）","")&amp;IF(N($U174)&gt;0,"（未开票 "&amp;TEXT(N($U174),"#,##0.00")&amp;"）",""),IF(N($V174)&lt;-0.005,"多收 "&amp;TEXT(-N($V174),"#,##0.00"),"✔ 已结清")))&amp;IF(N($T174)&gt;0,"｜到账未开票 "&amp;TEXT(N($T174),"#,##0.00")&amp;"，待补票","")&amp;IF(N($Q174)&gt;0,"｜收现 "&amp;TEXT(N($Q174),"#,##0.00"),"")&amp;IF(N($R174)&gt;0,"｜收款不开票 "&amp;TEXT(N($R174),"#,##0.00"),""))</f>
        <v/>
      </c>
      <c r="X174" s="352"/>
      <c r="AB174" s="349" t="str">
        <f aca="false">IF(OR(N($N174)=0,N($AA174)=0),"",ROUND(N($N174)/(1+N($AA174))*N($AA174),2))</f>
        <v/>
      </c>
      <c r="AC174" s="352"/>
      <c r="AD174" s="352"/>
      <c r="AE174" s="355" t="str">
        <f aca="false">IF($AM174="","",IF($AM174=1,IF($AN174&gt;=1,"一次性·已到收款期","一次性·未到期"),$AD174&amp;" 第"&amp;$AN174&amp;"/"&amp;$AM174&amp;"期"))</f>
        <v/>
      </c>
      <c r="AF174" s="351" t="str">
        <f aca="false">IF(OR($AM174="",N($L174)=0),"",ROUND(N($J174)*$AN174/$AM174,2)+N($K174))</f>
        <v/>
      </c>
      <c r="AG174" s="351" t="str">
        <f aca="false">IF($AF174="","",MAX(0,ROUND($AF174-(N($P174)+N($Q174)+N($R174)),2)))</f>
        <v/>
      </c>
      <c r="AH174" s="351" t="str">
        <f aca="false">IF(OR(TRIM($B174&amp;$C174)="",NOT(ISNUMBER($D174))),"",SUMIFS($V$3:$V$1001,$AJ$3:$AJ$1001,$AJ174,$D$3:$D$1001,"&lt;"&amp;$D174))</f>
        <v/>
      </c>
      <c r="AI174" s="351" t="str">
        <f aca="false">IF(TRIM($B174&amp;$C174)="","",SUMIFS($V$3:$V$1001,$AJ$3:$AJ$1001,$AJ174))</f>
        <v/>
      </c>
      <c r="AJ174" s="355" t="str">
        <f aca="false">IF(TRIM($B174&amp;$C174)="","",TRIM($B174)&amp;"｜"&amp;TRIM($C174))</f>
        <v/>
      </c>
      <c r="AK174" s="351" t="str">
        <f aca="false">IF(TRIM($B174&amp;$C174)="","",MIN(N($N174),N($P174)))</f>
        <v/>
      </c>
      <c r="AL174" s="356" t="str">
        <f aca="false">IF(ISNUMBER($D174),YEAR($D174),"")</f>
        <v/>
      </c>
      <c r="AM174" s="356" t="str">
        <f aca="false">IF(OR(TRIM($B174&amp;$C174)="",NOT(ISNUMBER($D174)),NOT(ISNUMBER($E174))),"",IF($E174&lt;$D174,"",IF(IF($AD174="半年付",2,IF($AD174="季度付",4,IF($AD174="月付",12,IF($AD174="半月付",24,1))))=1,1,MAX(1,ROUND(($E174-$D174+1)/365*IF($AD174="半年付",2,IF($AD174="季度付",4,IF($AD174="月付",12,IF($AD174="半月付",24,1)))),0)))))</f>
        <v/>
      </c>
      <c r="AN174" s="356" t="str">
        <f aca="true">IF($AM174="","",MIN($AM174,MAX(0,INT((TODAY()-付款宽限天数-$D174)/(($E174-$D174+1)/$AM174))+1)))</f>
        <v/>
      </c>
    </row>
    <row r="175" customFormat="false" ht="18" hidden="false" customHeight="false" outlineLevel="0" collapsed="false">
      <c r="F175" s="342" t="str">
        <f aca="true">IF(TRIM($B175&amp;$C175)="","",IF(OR(ISNUMBER(SEARCH("未",$A175)),ISNUMBER(SEARCH("送出",$A175)),AND(TRIM($A175)="",NOT(ISNUMBER($D175)),N($G175)=0)),"【合同未回】","")&amp;IF(NOT(ISNUMBER($E175)),IF(OR(ISNUMBER(SEARCH("未",$A175)),ISNUMBER(SEARCH("送出",$A175)),AND(TRIM($A175)="",NOT(ISNUMBER($D175)),N($G175)=0)),"","【未填合同期】"),IF($E175&lt;TODAY(),"【已到期】",IF($E175-TODAY()&lt;=提醒天数,"【即将到期，剩余"&amp;($E175-TODAY())&amp;"天】","【正常】")))&amp;IF(OR($AC175="安装免保",$AC175="技术免保",$AC175="质保期内"),"【"&amp;$AC175&amp;"】",""))</f>
        <v/>
      </c>
      <c r="J175" s="349" t="str">
        <f aca="false">IF(OR(N($G175)=0,N($H175)=0),"",ROUND(N($G175)*N($H175)*IF(N($I175)=0,1,N($I175)),2))</f>
        <v/>
      </c>
      <c r="L175" s="349" t="str">
        <f aca="false">IF(TRIM($B175&amp;$C175)="","",IF(AND(N($J175)=0,N($K175)=0),"",ROUND(N($J175)+N($K175),2)))</f>
        <v/>
      </c>
      <c r="R175" s="349"/>
      <c r="S175" s="351" t="str">
        <f aca="false">IF(TRIM($B175&amp;$C175)="","",IF(N($N175)=0,"",MAX(0,MIN(N($N175)-N($P175),N($V175)))))</f>
        <v/>
      </c>
      <c r="T175" s="351" t="str">
        <f aca="false">IF(TRIM($B175&amp;$C175)="","",IF(N($P175)&lt;=N($N175),"",N($P175)-N($N175)))</f>
        <v/>
      </c>
      <c r="U175" s="351" t="str">
        <f aca="false">IF(OR(TRIM($B175&amp;$C175)="",$V175=""),"",MAX(0,N($V175))-N($S175))</f>
        <v/>
      </c>
      <c r="V175" s="351" t="str">
        <f aca="false">IF(TRIM($B175&amp;$C175)="","",IF(AND(N($L175)=0,N($P175)+N($Q175)+N($R175)=0),"",ROUND(N($L175)-N($P175)-N($Q175)-N($R175),2)))</f>
        <v/>
      </c>
      <c r="W175" s="194" t="str">
        <f aca="false">IF(TRIM($B175&amp;$C175)="","",IF(N($L175)=0,IF((N($P175)+N($Q175)+N($R175))=0,"—未填单价","未填单价，已收 "&amp;TEXT((N($P175)+N($Q175)+N($R175)),"#,##0.00")),IF(N($V175)&gt;0.005,"欠 "&amp;TEXT(N($V175),"#,##0.00")&amp;IF(N($S175)&gt;0,"（开票未到账 "&amp;TEXT(N($S175),"#,##0.00")&amp;"）","")&amp;IF(N($U175)&gt;0,"（未开票 "&amp;TEXT(N($U175),"#,##0.00")&amp;"）",""),IF(N($V175)&lt;-0.005,"多收 "&amp;TEXT(-N($V175),"#,##0.00"),"✔ 已结清")))&amp;IF(N($T175)&gt;0,"｜到账未开票 "&amp;TEXT(N($T175),"#,##0.00")&amp;"，待补票","")&amp;IF(N($Q175)&gt;0,"｜收现 "&amp;TEXT(N($Q175),"#,##0.00"),"")&amp;IF(N($R175)&gt;0,"｜收款不开票 "&amp;TEXT(N($R175),"#,##0.00"),""))</f>
        <v/>
      </c>
      <c r="X175" s="352"/>
      <c r="AB175" s="349" t="str">
        <f aca="false">IF(OR(N($N175)=0,N($AA175)=0),"",ROUND(N($N175)/(1+N($AA175))*N($AA175),2))</f>
        <v/>
      </c>
      <c r="AC175" s="352"/>
      <c r="AD175" s="352"/>
      <c r="AE175" s="355" t="str">
        <f aca="false">IF($AM175="","",IF($AM175=1,IF($AN175&gt;=1,"一次性·已到收款期","一次性·未到期"),$AD175&amp;" 第"&amp;$AN175&amp;"/"&amp;$AM175&amp;"期"))</f>
        <v/>
      </c>
      <c r="AF175" s="351" t="str">
        <f aca="false">IF(OR($AM175="",N($L175)=0),"",ROUND(N($J175)*$AN175/$AM175,2)+N($K175))</f>
        <v/>
      </c>
      <c r="AG175" s="351" t="str">
        <f aca="false">IF($AF175="","",MAX(0,ROUND($AF175-(N($P175)+N($Q175)+N($R175)),2)))</f>
        <v/>
      </c>
      <c r="AH175" s="351" t="str">
        <f aca="false">IF(OR(TRIM($B175&amp;$C175)="",NOT(ISNUMBER($D175))),"",SUMIFS($V$3:$V$1001,$AJ$3:$AJ$1001,$AJ175,$D$3:$D$1001,"&lt;"&amp;$D175))</f>
        <v/>
      </c>
      <c r="AI175" s="351" t="str">
        <f aca="false">IF(TRIM($B175&amp;$C175)="","",SUMIFS($V$3:$V$1001,$AJ$3:$AJ$1001,$AJ175))</f>
        <v/>
      </c>
      <c r="AJ175" s="355" t="str">
        <f aca="false">IF(TRIM($B175&amp;$C175)="","",TRIM($B175)&amp;"｜"&amp;TRIM($C175))</f>
        <v/>
      </c>
      <c r="AK175" s="351" t="str">
        <f aca="false">IF(TRIM($B175&amp;$C175)="","",MIN(N($N175),N($P175)))</f>
        <v/>
      </c>
      <c r="AL175" s="356" t="str">
        <f aca="false">IF(ISNUMBER($D175),YEAR($D175),"")</f>
        <v/>
      </c>
      <c r="AM175" s="356" t="str">
        <f aca="false">IF(OR(TRIM($B175&amp;$C175)="",NOT(ISNUMBER($D175)),NOT(ISNUMBER($E175))),"",IF($E175&lt;$D175,"",IF(IF($AD175="半年付",2,IF($AD175="季度付",4,IF($AD175="月付",12,IF($AD175="半月付",24,1))))=1,1,MAX(1,ROUND(($E175-$D175+1)/365*IF($AD175="半年付",2,IF($AD175="季度付",4,IF($AD175="月付",12,IF($AD175="半月付",24,1)))),0)))))</f>
        <v/>
      </c>
      <c r="AN175" s="356" t="str">
        <f aca="true">IF($AM175="","",MIN($AM175,MAX(0,INT((TODAY()-付款宽限天数-$D175)/(($E175-$D175+1)/$AM175))+1)))</f>
        <v/>
      </c>
    </row>
    <row r="176" customFormat="false" ht="18" hidden="false" customHeight="false" outlineLevel="0" collapsed="false">
      <c r="F176" s="342" t="str">
        <f aca="true">IF(TRIM($B176&amp;$C176)="","",IF(OR(ISNUMBER(SEARCH("未",$A176)),ISNUMBER(SEARCH("送出",$A176)),AND(TRIM($A176)="",NOT(ISNUMBER($D176)),N($G176)=0)),"【合同未回】","")&amp;IF(NOT(ISNUMBER($E176)),IF(OR(ISNUMBER(SEARCH("未",$A176)),ISNUMBER(SEARCH("送出",$A176)),AND(TRIM($A176)="",NOT(ISNUMBER($D176)),N($G176)=0)),"","【未填合同期】"),IF($E176&lt;TODAY(),"【已到期】",IF($E176-TODAY()&lt;=提醒天数,"【即将到期，剩余"&amp;($E176-TODAY())&amp;"天】","【正常】")))&amp;IF(OR($AC176="安装免保",$AC176="技术免保",$AC176="质保期内"),"【"&amp;$AC176&amp;"】",""))</f>
        <v/>
      </c>
      <c r="J176" s="349" t="str">
        <f aca="false">IF(OR(N($G176)=0,N($H176)=0),"",ROUND(N($G176)*N($H176)*IF(N($I176)=0,1,N($I176)),2))</f>
        <v/>
      </c>
      <c r="L176" s="349" t="str">
        <f aca="false">IF(TRIM($B176&amp;$C176)="","",IF(AND(N($J176)=0,N($K176)=0),"",ROUND(N($J176)+N($K176),2)))</f>
        <v/>
      </c>
      <c r="R176" s="349"/>
      <c r="S176" s="351" t="str">
        <f aca="false">IF(TRIM($B176&amp;$C176)="","",IF(N($N176)=0,"",MAX(0,MIN(N($N176)-N($P176),N($V176)))))</f>
        <v/>
      </c>
      <c r="T176" s="351" t="str">
        <f aca="false">IF(TRIM($B176&amp;$C176)="","",IF(N($P176)&lt;=N($N176),"",N($P176)-N($N176)))</f>
        <v/>
      </c>
      <c r="U176" s="351" t="str">
        <f aca="false">IF(OR(TRIM($B176&amp;$C176)="",$V176=""),"",MAX(0,N($V176))-N($S176))</f>
        <v/>
      </c>
      <c r="V176" s="351" t="str">
        <f aca="false">IF(TRIM($B176&amp;$C176)="","",IF(AND(N($L176)=0,N($P176)+N($Q176)+N($R176)=0),"",ROUND(N($L176)-N($P176)-N($Q176)-N($R176),2)))</f>
        <v/>
      </c>
      <c r="W176" s="194" t="str">
        <f aca="false">IF(TRIM($B176&amp;$C176)="","",IF(N($L176)=0,IF((N($P176)+N($Q176)+N($R176))=0,"—未填单价","未填单价，已收 "&amp;TEXT((N($P176)+N($Q176)+N($R176)),"#,##0.00")),IF(N($V176)&gt;0.005,"欠 "&amp;TEXT(N($V176),"#,##0.00")&amp;IF(N($S176)&gt;0,"（开票未到账 "&amp;TEXT(N($S176),"#,##0.00")&amp;"）","")&amp;IF(N($U176)&gt;0,"（未开票 "&amp;TEXT(N($U176),"#,##0.00")&amp;"）",""),IF(N($V176)&lt;-0.005,"多收 "&amp;TEXT(-N($V176),"#,##0.00"),"✔ 已结清")))&amp;IF(N($T176)&gt;0,"｜到账未开票 "&amp;TEXT(N($T176),"#,##0.00")&amp;"，待补票","")&amp;IF(N($Q176)&gt;0,"｜收现 "&amp;TEXT(N($Q176),"#,##0.00"),"")&amp;IF(N($R176)&gt;0,"｜收款不开票 "&amp;TEXT(N($R176),"#,##0.00"),""))</f>
        <v/>
      </c>
      <c r="X176" s="352"/>
      <c r="AB176" s="349" t="str">
        <f aca="false">IF(OR(N($N176)=0,N($AA176)=0),"",ROUND(N($N176)/(1+N($AA176))*N($AA176),2))</f>
        <v/>
      </c>
      <c r="AC176" s="352"/>
      <c r="AD176" s="352"/>
      <c r="AE176" s="355" t="str">
        <f aca="false">IF($AM176="","",IF($AM176=1,IF($AN176&gt;=1,"一次性·已到收款期","一次性·未到期"),$AD176&amp;" 第"&amp;$AN176&amp;"/"&amp;$AM176&amp;"期"))</f>
        <v/>
      </c>
      <c r="AF176" s="351" t="str">
        <f aca="false">IF(OR($AM176="",N($L176)=0),"",ROUND(N($J176)*$AN176/$AM176,2)+N($K176))</f>
        <v/>
      </c>
      <c r="AG176" s="351" t="str">
        <f aca="false">IF($AF176="","",MAX(0,ROUND($AF176-(N($P176)+N($Q176)+N($R176)),2)))</f>
        <v/>
      </c>
      <c r="AH176" s="351" t="str">
        <f aca="false">IF(OR(TRIM($B176&amp;$C176)="",NOT(ISNUMBER($D176))),"",SUMIFS($V$3:$V$1001,$AJ$3:$AJ$1001,$AJ176,$D$3:$D$1001,"&lt;"&amp;$D176))</f>
        <v/>
      </c>
      <c r="AI176" s="351" t="str">
        <f aca="false">IF(TRIM($B176&amp;$C176)="","",SUMIFS($V$3:$V$1001,$AJ$3:$AJ$1001,$AJ176))</f>
        <v/>
      </c>
      <c r="AJ176" s="355" t="str">
        <f aca="false">IF(TRIM($B176&amp;$C176)="","",TRIM($B176)&amp;"｜"&amp;TRIM($C176))</f>
        <v/>
      </c>
      <c r="AK176" s="351" t="str">
        <f aca="false">IF(TRIM($B176&amp;$C176)="","",MIN(N($N176),N($P176)))</f>
        <v/>
      </c>
      <c r="AL176" s="356" t="str">
        <f aca="false">IF(ISNUMBER($D176),YEAR($D176),"")</f>
        <v/>
      </c>
      <c r="AM176" s="356" t="str">
        <f aca="false">IF(OR(TRIM($B176&amp;$C176)="",NOT(ISNUMBER($D176)),NOT(ISNUMBER($E176))),"",IF($E176&lt;$D176,"",IF(IF($AD176="半年付",2,IF($AD176="季度付",4,IF($AD176="月付",12,IF($AD176="半月付",24,1))))=1,1,MAX(1,ROUND(($E176-$D176+1)/365*IF($AD176="半年付",2,IF($AD176="季度付",4,IF($AD176="月付",12,IF($AD176="半月付",24,1)))),0)))))</f>
        <v/>
      </c>
      <c r="AN176" s="356" t="str">
        <f aca="true">IF($AM176="","",MIN($AM176,MAX(0,INT((TODAY()-付款宽限天数-$D176)/(($E176-$D176+1)/$AM176))+1)))</f>
        <v/>
      </c>
    </row>
    <row r="177" customFormat="false" ht="18" hidden="false" customHeight="false" outlineLevel="0" collapsed="false">
      <c r="F177" s="342" t="str">
        <f aca="true">IF(TRIM($B177&amp;$C177)="","",IF(OR(ISNUMBER(SEARCH("未",$A177)),ISNUMBER(SEARCH("送出",$A177)),AND(TRIM($A177)="",NOT(ISNUMBER($D177)),N($G177)=0)),"【合同未回】","")&amp;IF(NOT(ISNUMBER($E177)),IF(OR(ISNUMBER(SEARCH("未",$A177)),ISNUMBER(SEARCH("送出",$A177)),AND(TRIM($A177)="",NOT(ISNUMBER($D177)),N($G177)=0)),"","【未填合同期】"),IF($E177&lt;TODAY(),"【已到期】",IF($E177-TODAY()&lt;=提醒天数,"【即将到期，剩余"&amp;($E177-TODAY())&amp;"天】","【正常】")))&amp;IF(OR($AC177="安装免保",$AC177="技术免保",$AC177="质保期内"),"【"&amp;$AC177&amp;"】",""))</f>
        <v/>
      </c>
      <c r="J177" s="349" t="str">
        <f aca="false">IF(OR(N($G177)=0,N($H177)=0),"",ROUND(N($G177)*N($H177)*IF(N($I177)=0,1,N($I177)),2))</f>
        <v/>
      </c>
      <c r="L177" s="349" t="str">
        <f aca="false">IF(TRIM($B177&amp;$C177)="","",IF(AND(N($J177)=0,N($K177)=0),"",ROUND(N($J177)+N($K177),2)))</f>
        <v/>
      </c>
      <c r="R177" s="349"/>
      <c r="S177" s="351" t="str">
        <f aca="false">IF(TRIM($B177&amp;$C177)="","",IF(N($N177)=0,"",MAX(0,MIN(N($N177)-N($P177),N($V177)))))</f>
        <v/>
      </c>
      <c r="T177" s="351" t="str">
        <f aca="false">IF(TRIM($B177&amp;$C177)="","",IF(N($P177)&lt;=N($N177),"",N($P177)-N($N177)))</f>
        <v/>
      </c>
      <c r="U177" s="351" t="str">
        <f aca="false">IF(OR(TRIM($B177&amp;$C177)="",$V177=""),"",MAX(0,N($V177))-N($S177))</f>
        <v/>
      </c>
      <c r="V177" s="351" t="str">
        <f aca="false">IF(TRIM($B177&amp;$C177)="","",IF(AND(N($L177)=0,N($P177)+N($Q177)+N($R177)=0),"",ROUND(N($L177)-N($P177)-N($Q177)-N($R177),2)))</f>
        <v/>
      </c>
      <c r="W177" s="194" t="str">
        <f aca="false">IF(TRIM($B177&amp;$C177)="","",IF(N($L177)=0,IF((N($P177)+N($Q177)+N($R177))=0,"—未填单价","未填单价，已收 "&amp;TEXT((N($P177)+N($Q177)+N($R177)),"#,##0.00")),IF(N($V177)&gt;0.005,"欠 "&amp;TEXT(N($V177),"#,##0.00")&amp;IF(N($S177)&gt;0,"（开票未到账 "&amp;TEXT(N($S177),"#,##0.00")&amp;"）","")&amp;IF(N($U177)&gt;0,"（未开票 "&amp;TEXT(N($U177),"#,##0.00")&amp;"）",""),IF(N($V177)&lt;-0.005,"多收 "&amp;TEXT(-N($V177),"#,##0.00"),"✔ 已结清")))&amp;IF(N($T177)&gt;0,"｜到账未开票 "&amp;TEXT(N($T177),"#,##0.00")&amp;"，待补票","")&amp;IF(N($Q177)&gt;0,"｜收现 "&amp;TEXT(N($Q177),"#,##0.00"),"")&amp;IF(N($R177)&gt;0,"｜收款不开票 "&amp;TEXT(N($R177),"#,##0.00"),""))</f>
        <v/>
      </c>
      <c r="X177" s="352"/>
      <c r="AB177" s="349" t="str">
        <f aca="false">IF(OR(N($N177)=0,N($AA177)=0),"",ROUND(N($N177)/(1+N($AA177))*N($AA177),2))</f>
        <v/>
      </c>
      <c r="AC177" s="352"/>
      <c r="AD177" s="352"/>
      <c r="AE177" s="355" t="str">
        <f aca="false">IF($AM177="","",IF($AM177=1,IF($AN177&gt;=1,"一次性·已到收款期","一次性·未到期"),$AD177&amp;" 第"&amp;$AN177&amp;"/"&amp;$AM177&amp;"期"))</f>
        <v/>
      </c>
      <c r="AF177" s="351" t="str">
        <f aca="false">IF(OR($AM177="",N($L177)=0),"",ROUND(N($J177)*$AN177/$AM177,2)+N($K177))</f>
        <v/>
      </c>
      <c r="AG177" s="351" t="str">
        <f aca="false">IF($AF177="","",MAX(0,ROUND($AF177-(N($P177)+N($Q177)+N($R177)),2)))</f>
        <v/>
      </c>
      <c r="AH177" s="351" t="str">
        <f aca="false">IF(OR(TRIM($B177&amp;$C177)="",NOT(ISNUMBER($D177))),"",SUMIFS($V$3:$V$1001,$AJ$3:$AJ$1001,$AJ177,$D$3:$D$1001,"&lt;"&amp;$D177))</f>
        <v/>
      </c>
      <c r="AI177" s="351" t="str">
        <f aca="false">IF(TRIM($B177&amp;$C177)="","",SUMIFS($V$3:$V$1001,$AJ$3:$AJ$1001,$AJ177))</f>
        <v/>
      </c>
      <c r="AJ177" s="355" t="str">
        <f aca="false">IF(TRIM($B177&amp;$C177)="","",TRIM($B177)&amp;"｜"&amp;TRIM($C177))</f>
        <v/>
      </c>
      <c r="AK177" s="351" t="str">
        <f aca="false">IF(TRIM($B177&amp;$C177)="","",MIN(N($N177),N($P177)))</f>
        <v/>
      </c>
      <c r="AL177" s="356" t="str">
        <f aca="false">IF(ISNUMBER($D177),YEAR($D177),"")</f>
        <v/>
      </c>
      <c r="AM177" s="356" t="str">
        <f aca="false">IF(OR(TRIM($B177&amp;$C177)="",NOT(ISNUMBER($D177)),NOT(ISNUMBER($E177))),"",IF($E177&lt;$D177,"",IF(IF($AD177="半年付",2,IF($AD177="季度付",4,IF($AD177="月付",12,IF($AD177="半月付",24,1))))=1,1,MAX(1,ROUND(($E177-$D177+1)/365*IF($AD177="半年付",2,IF($AD177="季度付",4,IF($AD177="月付",12,IF($AD177="半月付",24,1)))),0)))))</f>
        <v/>
      </c>
      <c r="AN177" s="356" t="str">
        <f aca="true">IF($AM177="","",MIN($AM177,MAX(0,INT((TODAY()-付款宽限天数-$D177)/(($E177-$D177+1)/$AM177))+1)))</f>
        <v/>
      </c>
    </row>
    <row r="178" customFormat="false" ht="18" hidden="false" customHeight="false" outlineLevel="0" collapsed="false">
      <c r="F178" s="342" t="str">
        <f aca="true">IF(TRIM($B178&amp;$C178)="","",IF(OR(ISNUMBER(SEARCH("未",$A178)),ISNUMBER(SEARCH("送出",$A178)),AND(TRIM($A178)="",NOT(ISNUMBER($D178)),N($G178)=0)),"【合同未回】","")&amp;IF(NOT(ISNUMBER($E178)),IF(OR(ISNUMBER(SEARCH("未",$A178)),ISNUMBER(SEARCH("送出",$A178)),AND(TRIM($A178)="",NOT(ISNUMBER($D178)),N($G178)=0)),"","【未填合同期】"),IF($E178&lt;TODAY(),"【已到期】",IF($E178-TODAY()&lt;=提醒天数,"【即将到期，剩余"&amp;($E178-TODAY())&amp;"天】","【正常】")))&amp;IF(OR($AC178="安装免保",$AC178="技术免保",$AC178="质保期内"),"【"&amp;$AC178&amp;"】",""))</f>
        <v/>
      </c>
      <c r="J178" s="349" t="str">
        <f aca="false">IF(OR(N($G178)=0,N($H178)=0),"",ROUND(N($G178)*N($H178)*IF(N($I178)=0,1,N($I178)),2))</f>
        <v/>
      </c>
      <c r="L178" s="349" t="str">
        <f aca="false">IF(TRIM($B178&amp;$C178)="","",IF(AND(N($J178)=0,N($K178)=0),"",ROUND(N($J178)+N($K178),2)))</f>
        <v/>
      </c>
      <c r="R178" s="349"/>
      <c r="S178" s="351" t="str">
        <f aca="false">IF(TRIM($B178&amp;$C178)="","",IF(N($N178)=0,"",MAX(0,MIN(N($N178)-N($P178),N($V178)))))</f>
        <v/>
      </c>
      <c r="T178" s="351" t="str">
        <f aca="false">IF(TRIM($B178&amp;$C178)="","",IF(N($P178)&lt;=N($N178),"",N($P178)-N($N178)))</f>
        <v/>
      </c>
      <c r="U178" s="351" t="str">
        <f aca="false">IF(OR(TRIM($B178&amp;$C178)="",$V178=""),"",MAX(0,N($V178))-N($S178))</f>
        <v/>
      </c>
      <c r="V178" s="351" t="str">
        <f aca="false">IF(TRIM($B178&amp;$C178)="","",IF(AND(N($L178)=0,N($P178)+N($Q178)+N($R178)=0),"",ROUND(N($L178)-N($P178)-N($Q178)-N($R178),2)))</f>
        <v/>
      </c>
      <c r="W178" s="194" t="str">
        <f aca="false">IF(TRIM($B178&amp;$C178)="","",IF(N($L178)=0,IF((N($P178)+N($Q178)+N($R178))=0,"—未填单价","未填单价，已收 "&amp;TEXT((N($P178)+N($Q178)+N($R178)),"#,##0.00")),IF(N($V178)&gt;0.005,"欠 "&amp;TEXT(N($V178),"#,##0.00")&amp;IF(N($S178)&gt;0,"（开票未到账 "&amp;TEXT(N($S178),"#,##0.00")&amp;"）","")&amp;IF(N($U178)&gt;0,"（未开票 "&amp;TEXT(N($U178),"#,##0.00")&amp;"）",""),IF(N($V178)&lt;-0.005,"多收 "&amp;TEXT(-N($V178),"#,##0.00"),"✔ 已结清")))&amp;IF(N($T178)&gt;0,"｜到账未开票 "&amp;TEXT(N($T178),"#,##0.00")&amp;"，待补票","")&amp;IF(N($Q178)&gt;0,"｜收现 "&amp;TEXT(N($Q178),"#,##0.00"),"")&amp;IF(N($R178)&gt;0,"｜收款不开票 "&amp;TEXT(N($R178),"#,##0.00"),""))</f>
        <v/>
      </c>
      <c r="X178" s="352"/>
      <c r="AB178" s="349" t="str">
        <f aca="false">IF(OR(N($N178)=0,N($AA178)=0),"",ROUND(N($N178)/(1+N($AA178))*N($AA178),2))</f>
        <v/>
      </c>
      <c r="AC178" s="352"/>
      <c r="AD178" s="352"/>
      <c r="AE178" s="355" t="str">
        <f aca="false">IF($AM178="","",IF($AM178=1,IF($AN178&gt;=1,"一次性·已到收款期","一次性·未到期"),$AD178&amp;" 第"&amp;$AN178&amp;"/"&amp;$AM178&amp;"期"))</f>
        <v/>
      </c>
      <c r="AF178" s="351" t="str">
        <f aca="false">IF(OR($AM178="",N($L178)=0),"",ROUND(N($J178)*$AN178/$AM178,2)+N($K178))</f>
        <v/>
      </c>
      <c r="AG178" s="351" t="str">
        <f aca="false">IF($AF178="","",MAX(0,ROUND($AF178-(N($P178)+N($Q178)+N($R178)),2)))</f>
        <v/>
      </c>
      <c r="AH178" s="351" t="str">
        <f aca="false">IF(OR(TRIM($B178&amp;$C178)="",NOT(ISNUMBER($D178))),"",SUMIFS($V$3:$V$1001,$AJ$3:$AJ$1001,$AJ178,$D$3:$D$1001,"&lt;"&amp;$D178))</f>
        <v/>
      </c>
      <c r="AI178" s="351" t="str">
        <f aca="false">IF(TRIM($B178&amp;$C178)="","",SUMIFS($V$3:$V$1001,$AJ$3:$AJ$1001,$AJ178))</f>
        <v/>
      </c>
      <c r="AJ178" s="355" t="str">
        <f aca="false">IF(TRIM($B178&amp;$C178)="","",TRIM($B178)&amp;"｜"&amp;TRIM($C178))</f>
        <v/>
      </c>
      <c r="AK178" s="351" t="str">
        <f aca="false">IF(TRIM($B178&amp;$C178)="","",MIN(N($N178),N($P178)))</f>
        <v/>
      </c>
      <c r="AL178" s="356" t="str">
        <f aca="false">IF(ISNUMBER($D178),YEAR($D178),"")</f>
        <v/>
      </c>
      <c r="AM178" s="356" t="str">
        <f aca="false">IF(OR(TRIM($B178&amp;$C178)="",NOT(ISNUMBER($D178)),NOT(ISNUMBER($E178))),"",IF($E178&lt;$D178,"",IF(IF($AD178="半年付",2,IF($AD178="季度付",4,IF($AD178="月付",12,IF($AD178="半月付",24,1))))=1,1,MAX(1,ROUND(($E178-$D178+1)/365*IF($AD178="半年付",2,IF($AD178="季度付",4,IF($AD178="月付",12,IF($AD178="半月付",24,1)))),0)))))</f>
        <v/>
      </c>
      <c r="AN178" s="356" t="str">
        <f aca="true">IF($AM178="","",MIN($AM178,MAX(0,INT((TODAY()-付款宽限天数-$D178)/(($E178-$D178+1)/$AM178))+1)))</f>
        <v/>
      </c>
    </row>
    <row r="179" customFormat="false" ht="18" hidden="false" customHeight="false" outlineLevel="0" collapsed="false">
      <c r="F179" s="342" t="str">
        <f aca="true">IF(TRIM($B179&amp;$C179)="","",IF(OR(ISNUMBER(SEARCH("未",$A179)),ISNUMBER(SEARCH("送出",$A179)),AND(TRIM($A179)="",NOT(ISNUMBER($D179)),N($G179)=0)),"【合同未回】","")&amp;IF(NOT(ISNUMBER($E179)),IF(OR(ISNUMBER(SEARCH("未",$A179)),ISNUMBER(SEARCH("送出",$A179)),AND(TRIM($A179)="",NOT(ISNUMBER($D179)),N($G179)=0)),"","【未填合同期】"),IF($E179&lt;TODAY(),"【已到期】",IF($E179-TODAY()&lt;=提醒天数,"【即将到期，剩余"&amp;($E179-TODAY())&amp;"天】","【正常】")))&amp;IF(OR($AC179="安装免保",$AC179="技术免保",$AC179="质保期内"),"【"&amp;$AC179&amp;"】",""))</f>
        <v/>
      </c>
      <c r="J179" s="349" t="str">
        <f aca="false">IF(OR(N($G179)=0,N($H179)=0),"",ROUND(N($G179)*N($H179)*IF(N($I179)=0,1,N($I179)),2))</f>
        <v/>
      </c>
      <c r="L179" s="349" t="str">
        <f aca="false">IF(TRIM($B179&amp;$C179)="","",IF(AND(N($J179)=0,N($K179)=0),"",ROUND(N($J179)+N($K179),2)))</f>
        <v/>
      </c>
      <c r="R179" s="349"/>
      <c r="S179" s="351" t="str">
        <f aca="false">IF(TRIM($B179&amp;$C179)="","",IF(N($N179)=0,"",MAX(0,MIN(N($N179)-N($P179),N($V179)))))</f>
        <v/>
      </c>
      <c r="T179" s="351" t="str">
        <f aca="false">IF(TRIM($B179&amp;$C179)="","",IF(N($P179)&lt;=N($N179),"",N($P179)-N($N179)))</f>
        <v/>
      </c>
      <c r="U179" s="351" t="str">
        <f aca="false">IF(OR(TRIM($B179&amp;$C179)="",$V179=""),"",MAX(0,N($V179))-N($S179))</f>
        <v/>
      </c>
      <c r="V179" s="351" t="str">
        <f aca="false">IF(TRIM($B179&amp;$C179)="","",IF(AND(N($L179)=0,N($P179)+N($Q179)+N($R179)=0),"",ROUND(N($L179)-N($P179)-N($Q179)-N($R179),2)))</f>
        <v/>
      </c>
      <c r="W179" s="194" t="str">
        <f aca="false">IF(TRIM($B179&amp;$C179)="","",IF(N($L179)=0,IF((N($P179)+N($Q179)+N($R179))=0,"—未填单价","未填单价，已收 "&amp;TEXT((N($P179)+N($Q179)+N($R179)),"#,##0.00")),IF(N($V179)&gt;0.005,"欠 "&amp;TEXT(N($V179),"#,##0.00")&amp;IF(N($S179)&gt;0,"（开票未到账 "&amp;TEXT(N($S179),"#,##0.00")&amp;"）","")&amp;IF(N($U179)&gt;0,"（未开票 "&amp;TEXT(N($U179),"#,##0.00")&amp;"）",""),IF(N($V179)&lt;-0.005,"多收 "&amp;TEXT(-N($V179),"#,##0.00"),"✔ 已结清")))&amp;IF(N($T179)&gt;0,"｜到账未开票 "&amp;TEXT(N($T179),"#,##0.00")&amp;"，待补票","")&amp;IF(N($Q179)&gt;0,"｜收现 "&amp;TEXT(N($Q179),"#,##0.00"),"")&amp;IF(N($R179)&gt;0,"｜收款不开票 "&amp;TEXT(N($R179),"#,##0.00"),""))</f>
        <v/>
      </c>
      <c r="X179" s="352"/>
      <c r="AB179" s="349" t="str">
        <f aca="false">IF(OR(N($N179)=0,N($AA179)=0),"",ROUND(N($N179)/(1+N($AA179))*N($AA179),2))</f>
        <v/>
      </c>
      <c r="AC179" s="352"/>
      <c r="AD179" s="352"/>
      <c r="AE179" s="355" t="str">
        <f aca="false">IF($AM179="","",IF($AM179=1,IF($AN179&gt;=1,"一次性·已到收款期","一次性·未到期"),$AD179&amp;" 第"&amp;$AN179&amp;"/"&amp;$AM179&amp;"期"))</f>
        <v/>
      </c>
      <c r="AF179" s="351" t="str">
        <f aca="false">IF(OR($AM179="",N($L179)=0),"",ROUND(N($J179)*$AN179/$AM179,2)+N($K179))</f>
        <v/>
      </c>
      <c r="AG179" s="351" t="str">
        <f aca="false">IF($AF179="","",MAX(0,ROUND($AF179-(N($P179)+N($Q179)+N($R179)),2)))</f>
        <v/>
      </c>
      <c r="AH179" s="351" t="str">
        <f aca="false">IF(OR(TRIM($B179&amp;$C179)="",NOT(ISNUMBER($D179))),"",SUMIFS($V$3:$V$1001,$AJ$3:$AJ$1001,$AJ179,$D$3:$D$1001,"&lt;"&amp;$D179))</f>
        <v/>
      </c>
      <c r="AI179" s="351" t="str">
        <f aca="false">IF(TRIM($B179&amp;$C179)="","",SUMIFS($V$3:$V$1001,$AJ$3:$AJ$1001,$AJ179))</f>
        <v/>
      </c>
      <c r="AJ179" s="355" t="str">
        <f aca="false">IF(TRIM($B179&amp;$C179)="","",TRIM($B179)&amp;"｜"&amp;TRIM($C179))</f>
        <v/>
      </c>
      <c r="AK179" s="351" t="str">
        <f aca="false">IF(TRIM($B179&amp;$C179)="","",MIN(N($N179),N($P179)))</f>
        <v/>
      </c>
      <c r="AL179" s="356" t="str">
        <f aca="false">IF(ISNUMBER($D179),YEAR($D179),"")</f>
        <v/>
      </c>
      <c r="AM179" s="356" t="str">
        <f aca="false">IF(OR(TRIM($B179&amp;$C179)="",NOT(ISNUMBER($D179)),NOT(ISNUMBER($E179))),"",IF($E179&lt;$D179,"",IF(IF($AD179="半年付",2,IF($AD179="季度付",4,IF($AD179="月付",12,IF($AD179="半月付",24,1))))=1,1,MAX(1,ROUND(($E179-$D179+1)/365*IF($AD179="半年付",2,IF($AD179="季度付",4,IF($AD179="月付",12,IF($AD179="半月付",24,1)))),0)))))</f>
        <v/>
      </c>
      <c r="AN179" s="356" t="str">
        <f aca="true">IF($AM179="","",MIN($AM179,MAX(0,INT((TODAY()-付款宽限天数-$D179)/(($E179-$D179+1)/$AM179))+1)))</f>
        <v/>
      </c>
    </row>
    <row r="180" customFormat="false" ht="18" hidden="false" customHeight="false" outlineLevel="0" collapsed="false">
      <c r="F180" s="342" t="str">
        <f aca="true">IF(TRIM($B180&amp;$C180)="","",IF(OR(ISNUMBER(SEARCH("未",$A180)),ISNUMBER(SEARCH("送出",$A180)),AND(TRIM($A180)="",NOT(ISNUMBER($D180)),N($G180)=0)),"【合同未回】","")&amp;IF(NOT(ISNUMBER($E180)),IF(OR(ISNUMBER(SEARCH("未",$A180)),ISNUMBER(SEARCH("送出",$A180)),AND(TRIM($A180)="",NOT(ISNUMBER($D180)),N($G180)=0)),"","【未填合同期】"),IF($E180&lt;TODAY(),"【已到期】",IF($E180-TODAY()&lt;=提醒天数,"【即将到期，剩余"&amp;($E180-TODAY())&amp;"天】","【正常】")))&amp;IF(OR($AC180="安装免保",$AC180="技术免保",$AC180="质保期内"),"【"&amp;$AC180&amp;"】",""))</f>
        <v/>
      </c>
      <c r="J180" s="349" t="str">
        <f aca="false">IF(OR(N($G180)=0,N($H180)=0),"",ROUND(N($G180)*N($H180)*IF(N($I180)=0,1,N($I180)),2))</f>
        <v/>
      </c>
      <c r="L180" s="349" t="str">
        <f aca="false">IF(TRIM($B180&amp;$C180)="","",IF(AND(N($J180)=0,N($K180)=0),"",ROUND(N($J180)+N($K180),2)))</f>
        <v/>
      </c>
      <c r="R180" s="349"/>
      <c r="S180" s="351" t="str">
        <f aca="false">IF(TRIM($B180&amp;$C180)="","",IF(N($N180)=0,"",MAX(0,MIN(N($N180)-N($P180),N($V180)))))</f>
        <v/>
      </c>
      <c r="T180" s="351" t="str">
        <f aca="false">IF(TRIM($B180&amp;$C180)="","",IF(N($P180)&lt;=N($N180),"",N($P180)-N($N180)))</f>
        <v/>
      </c>
      <c r="U180" s="351" t="str">
        <f aca="false">IF(OR(TRIM($B180&amp;$C180)="",$V180=""),"",MAX(0,N($V180))-N($S180))</f>
        <v/>
      </c>
      <c r="V180" s="351" t="str">
        <f aca="false">IF(TRIM($B180&amp;$C180)="","",IF(AND(N($L180)=0,N($P180)+N($Q180)+N($R180)=0),"",ROUND(N($L180)-N($P180)-N($Q180)-N($R180),2)))</f>
        <v/>
      </c>
      <c r="W180" s="194" t="str">
        <f aca="false">IF(TRIM($B180&amp;$C180)="","",IF(N($L180)=0,IF((N($P180)+N($Q180)+N($R180))=0,"—未填单价","未填单价，已收 "&amp;TEXT((N($P180)+N($Q180)+N($R180)),"#,##0.00")),IF(N($V180)&gt;0.005,"欠 "&amp;TEXT(N($V180),"#,##0.00")&amp;IF(N($S180)&gt;0,"（开票未到账 "&amp;TEXT(N($S180),"#,##0.00")&amp;"）","")&amp;IF(N($U180)&gt;0,"（未开票 "&amp;TEXT(N($U180),"#,##0.00")&amp;"）",""),IF(N($V180)&lt;-0.005,"多收 "&amp;TEXT(-N($V180),"#,##0.00"),"✔ 已结清")))&amp;IF(N($T180)&gt;0,"｜到账未开票 "&amp;TEXT(N($T180),"#,##0.00")&amp;"，待补票","")&amp;IF(N($Q180)&gt;0,"｜收现 "&amp;TEXT(N($Q180),"#,##0.00"),"")&amp;IF(N($R180)&gt;0,"｜收款不开票 "&amp;TEXT(N($R180),"#,##0.00"),""))</f>
        <v/>
      </c>
      <c r="X180" s="352"/>
      <c r="AB180" s="349" t="str">
        <f aca="false">IF(OR(N($N180)=0,N($AA180)=0),"",ROUND(N($N180)/(1+N($AA180))*N($AA180),2))</f>
        <v/>
      </c>
      <c r="AC180" s="352"/>
      <c r="AD180" s="352"/>
      <c r="AE180" s="355" t="str">
        <f aca="false">IF($AM180="","",IF($AM180=1,IF($AN180&gt;=1,"一次性·已到收款期","一次性·未到期"),$AD180&amp;" 第"&amp;$AN180&amp;"/"&amp;$AM180&amp;"期"))</f>
        <v/>
      </c>
      <c r="AF180" s="351" t="str">
        <f aca="false">IF(OR($AM180="",N($L180)=0),"",ROUND(N($J180)*$AN180/$AM180,2)+N($K180))</f>
        <v/>
      </c>
      <c r="AG180" s="351" t="str">
        <f aca="false">IF($AF180="","",MAX(0,ROUND($AF180-(N($P180)+N($Q180)+N($R180)),2)))</f>
        <v/>
      </c>
      <c r="AH180" s="351" t="str">
        <f aca="false">IF(OR(TRIM($B180&amp;$C180)="",NOT(ISNUMBER($D180))),"",SUMIFS($V$3:$V$1001,$AJ$3:$AJ$1001,$AJ180,$D$3:$D$1001,"&lt;"&amp;$D180))</f>
        <v/>
      </c>
      <c r="AI180" s="351" t="str">
        <f aca="false">IF(TRIM($B180&amp;$C180)="","",SUMIFS($V$3:$V$1001,$AJ$3:$AJ$1001,$AJ180))</f>
        <v/>
      </c>
      <c r="AJ180" s="355" t="str">
        <f aca="false">IF(TRIM($B180&amp;$C180)="","",TRIM($B180)&amp;"｜"&amp;TRIM($C180))</f>
        <v/>
      </c>
      <c r="AK180" s="351" t="str">
        <f aca="false">IF(TRIM($B180&amp;$C180)="","",MIN(N($N180),N($P180)))</f>
        <v/>
      </c>
      <c r="AL180" s="356" t="str">
        <f aca="false">IF(ISNUMBER($D180),YEAR($D180),"")</f>
        <v/>
      </c>
      <c r="AM180" s="356" t="str">
        <f aca="false">IF(OR(TRIM($B180&amp;$C180)="",NOT(ISNUMBER($D180)),NOT(ISNUMBER($E180))),"",IF($E180&lt;$D180,"",IF(IF($AD180="半年付",2,IF($AD180="季度付",4,IF($AD180="月付",12,IF($AD180="半月付",24,1))))=1,1,MAX(1,ROUND(($E180-$D180+1)/365*IF($AD180="半年付",2,IF($AD180="季度付",4,IF($AD180="月付",12,IF($AD180="半月付",24,1)))),0)))))</f>
        <v/>
      </c>
      <c r="AN180" s="356" t="str">
        <f aca="true">IF($AM180="","",MIN($AM180,MAX(0,INT((TODAY()-付款宽限天数-$D180)/(($E180-$D180+1)/$AM180))+1)))</f>
        <v/>
      </c>
    </row>
    <row r="181" customFormat="false" ht="18" hidden="false" customHeight="false" outlineLevel="0" collapsed="false">
      <c r="F181" s="342" t="str">
        <f aca="true">IF(TRIM($B181&amp;$C181)="","",IF(OR(ISNUMBER(SEARCH("未",$A181)),ISNUMBER(SEARCH("送出",$A181)),AND(TRIM($A181)="",NOT(ISNUMBER($D181)),N($G181)=0)),"【合同未回】","")&amp;IF(NOT(ISNUMBER($E181)),IF(OR(ISNUMBER(SEARCH("未",$A181)),ISNUMBER(SEARCH("送出",$A181)),AND(TRIM($A181)="",NOT(ISNUMBER($D181)),N($G181)=0)),"","【未填合同期】"),IF($E181&lt;TODAY(),"【已到期】",IF($E181-TODAY()&lt;=提醒天数,"【即将到期，剩余"&amp;($E181-TODAY())&amp;"天】","【正常】")))&amp;IF(OR($AC181="安装免保",$AC181="技术免保",$AC181="质保期内"),"【"&amp;$AC181&amp;"】",""))</f>
        <v/>
      </c>
      <c r="J181" s="349" t="str">
        <f aca="false">IF(OR(N($G181)=0,N($H181)=0),"",ROUND(N($G181)*N($H181)*IF(N($I181)=0,1,N($I181)),2))</f>
        <v/>
      </c>
      <c r="L181" s="349" t="str">
        <f aca="false">IF(TRIM($B181&amp;$C181)="","",IF(AND(N($J181)=0,N($K181)=0),"",ROUND(N($J181)+N($K181),2)))</f>
        <v/>
      </c>
      <c r="R181" s="349"/>
      <c r="S181" s="351" t="str">
        <f aca="false">IF(TRIM($B181&amp;$C181)="","",IF(N($N181)=0,"",MAX(0,MIN(N($N181)-N($P181),N($V181)))))</f>
        <v/>
      </c>
      <c r="T181" s="351" t="str">
        <f aca="false">IF(TRIM($B181&amp;$C181)="","",IF(N($P181)&lt;=N($N181),"",N($P181)-N($N181)))</f>
        <v/>
      </c>
      <c r="U181" s="351" t="str">
        <f aca="false">IF(OR(TRIM($B181&amp;$C181)="",$V181=""),"",MAX(0,N($V181))-N($S181))</f>
        <v/>
      </c>
      <c r="V181" s="351" t="str">
        <f aca="false">IF(TRIM($B181&amp;$C181)="","",IF(AND(N($L181)=0,N($P181)+N($Q181)+N($R181)=0),"",ROUND(N($L181)-N($P181)-N($Q181)-N($R181),2)))</f>
        <v/>
      </c>
      <c r="W181" s="194" t="str">
        <f aca="false">IF(TRIM($B181&amp;$C181)="","",IF(N($L181)=0,IF((N($P181)+N($Q181)+N($R181))=0,"—未填单价","未填单价，已收 "&amp;TEXT((N($P181)+N($Q181)+N($R181)),"#,##0.00")),IF(N($V181)&gt;0.005,"欠 "&amp;TEXT(N($V181),"#,##0.00")&amp;IF(N($S181)&gt;0,"（开票未到账 "&amp;TEXT(N($S181),"#,##0.00")&amp;"）","")&amp;IF(N($U181)&gt;0,"（未开票 "&amp;TEXT(N($U181),"#,##0.00")&amp;"）",""),IF(N($V181)&lt;-0.005,"多收 "&amp;TEXT(-N($V181),"#,##0.00"),"✔ 已结清")))&amp;IF(N($T181)&gt;0,"｜到账未开票 "&amp;TEXT(N($T181),"#,##0.00")&amp;"，待补票","")&amp;IF(N($Q181)&gt;0,"｜收现 "&amp;TEXT(N($Q181),"#,##0.00"),"")&amp;IF(N($R181)&gt;0,"｜收款不开票 "&amp;TEXT(N($R181),"#,##0.00"),""))</f>
        <v/>
      </c>
      <c r="X181" s="352"/>
      <c r="AB181" s="349" t="str">
        <f aca="false">IF(OR(N($N181)=0,N($AA181)=0),"",ROUND(N($N181)/(1+N($AA181))*N($AA181),2))</f>
        <v/>
      </c>
      <c r="AC181" s="352"/>
      <c r="AD181" s="352"/>
      <c r="AE181" s="355" t="str">
        <f aca="false">IF($AM181="","",IF($AM181=1,IF($AN181&gt;=1,"一次性·已到收款期","一次性·未到期"),$AD181&amp;" 第"&amp;$AN181&amp;"/"&amp;$AM181&amp;"期"))</f>
        <v/>
      </c>
      <c r="AF181" s="351" t="str">
        <f aca="false">IF(OR($AM181="",N($L181)=0),"",ROUND(N($J181)*$AN181/$AM181,2)+N($K181))</f>
        <v/>
      </c>
      <c r="AG181" s="351" t="str">
        <f aca="false">IF($AF181="","",MAX(0,ROUND($AF181-(N($P181)+N($Q181)+N($R181)),2)))</f>
        <v/>
      </c>
      <c r="AH181" s="351" t="str">
        <f aca="false">IF(OR(TRIM($B181&amp;$C181)="",NOT(ISNUMBER($D181))),"",SUMIFS($V$3:$V$1001,$AJ$3:$AJ$1001,$AJ181,$D$3:$D$1001,"&lt;"&amp;$D181))</f>
        <v/>
      </c>
      <c r="AI181" s="351" t="str">
        <f aca="false">IF(TRIM($B181&amp;$C181)="","",SUMIFS($V$3:$V$1001,$AJ$3:$AJ$1001,$AJ181))</f>
        <v/>
      </c>
      <c r="AJ181" s="355" t="str">
        <f aca="false">IF(TRIM($B181&amp;$C181)="","",TRIM($B181)&amp;"｜"&amp;TRIM($C181))</f>
        <v/>
      </c>
      <c r="AK181" s="351" t="str">
        <f aca="false">IF(TRIM($B181&amp;$C181)="","",MIN(N($N181),N($P181)))</f>
        <v/>
      </c>
      <c r="AL181" s="356" t="str">
        <f aca="false">IF(ISNUMBER($D181),YEAR($D181),"")</f>
        <v/>
      </c>
      <c r="AM181" s="356" t="str">
        <f aca="false">IF(OR(TRIM($B181&amp;$C181)="",NOT(ISNUMBER($D181)),NOT(ISNUMBER($E181))),"",IF($E181&lt;$D181,"",IF(IF($AD181="半年付",2,IF($AD181="季度付",4,IF($AD181="月付",12,IF($AD181="半月付",24,1))))=1,1,MAX(1,ROUND(($E181-$D181+1)/365*IF($AD181="半年付",2,IF($AD181="季度付",4,IF($AD181="月付",12,IF($AD181="半月付",24,1)))),0)))))</f>
        <v/>
      </c>
      <c r="AN181" s="356" t="str">
        <f aca="true">IF($AM181="","",MIN($AM181,MAX(0,INT((TODAY()-付款宽限天数-$D181)/(($E181-$D181+1)/$AM181))+1)))</f>
        <v/>
      </c>
    </row>
    <row r="182" customFormat="false" ht="18" hidden="false" customHeight="false" outlineLevel="0" collapsed="false">
      <c r="F182" s="342" t="str">
        <f aca="true">IF(TRIM($B182&amp;$C182)="","",IF(OR(ISNUMBER(SEARCH("未",$A182)),ISNUMBER(SEARCH("送出",$A182)),AND(TRIM($A182)="",NOT(ISNUMBER($D182)),N($G182)=0)),"【合同未回】","")&amp;IF(NOT(ISNUMBER($E182)),IF(OR(ISNUMBER(SEARCH("未",$A182)),ISNUMBER(SEARCH("送出",$A182)),AND(TRIM($A182)="",NOT(ISNUMBER($D182)),N($G182)=0)),"","【未填合同期】"),IF($E182&lt;TODAY(),"【已到期】",IF($E182-TODAY()&lt;=提醒天数,"【即将到期，剩余"&amp;($E182-TODAY())&amp;"天】","【正常】")))&amp;IF(OR($AC182="安装免保",$AC182="技术免保",$AC182="质保期内"),"【"&amp;$AC182&amp;"】",""))</f>
        <v/>
      </c>
      <c r="J182" s="349" t="str">
        <f aca="false">IF(OR(N($G182)=0,N($H182)=0),"",ROUND(N($G182)*N($H182)*IF(N($I182)=0,1,N($I182)),2))</f>
        <v/>
      </c>
      <c r="L182" s="349" t="str">
        <f aca="false">IF(TRIM($B182&amp;$C182)="","",IF(AND(N($J182)=0,N($K182)=0),"",ROUND(N($J182)+N($K182),2)))</f>
        <v/>
      </c>
      <c r="R182" s="349"/>
      <c r="S182" s="351" t="str">
        <f aca="false">IF(TRIM($B182&amp;$C182)="","",IF(N($N182)=0,"",MAX(0,MIN(N($N182)-N($P182),N($V182)))))</f>
        <v/>
      </c>
      <c r="T182" s="351" t="str">
        <f aca="false">IF(TRIM($B182&amp;$C182)="","",IF(N($P182)&lt;=N($N182),"",N($P182)-N($N182)))</f>
        <v/>
      </c>
      <c r="U182" s="351" t="str">
        <f aca="false">IF(OR(TRIM($B182&amp;$C182)="",$V182=""),"",MAX(0,N($V182))-N($S182))</f>
        <v/>
      </c>
      <c r="V182" s="351" t="str">
        <f aca="false">IF(TRIM($B182&amp;$C182)="","",IF(AND(N($L182)=0,N($P182)+N($Q182)+N($R182)=0),"",ROUND(N($L182)-N($P182)-N($Q182)-N($R182),2)))</f>
        <v/>
      </c>
      <c r="W182" s="194" t="str">
        <f aca="false">IF(TRIM($B182&amp;$C182)="","",IF(N($L182)=0,IF((N($P182)+N($Q182)+N($R182))=0,"—未填单价","未填单价，已收 "&amp;TEXT((N($P182)+N($Q182)+N($R182)),"#,##0.00")),IF(N($V182)&gt;0.005,"欠 "&amp;TEXT(N($V182),"#,##0.00")&amp;IF(N($S182)&gt;0,"（开票未到账 "&amp;TEXT(N($S182),"#,##0.00")&amp;"）","")&amp;IF(N($U182)&gt;0,"（未开票 "&amp;TEXT(N($U182),"#,##0.00")&amp;"）",""),IF(N($V182)&lt;-0.005,"多收 "&amp;TEXT(-N($V182),"#,##0.00"),"✔ 已结清")))&amp;IF(N($T182)&gt;0,"｜到账未开票 "&amp;TEXT(N($T182),"#,##0.00")&amp;"，待补票","")&amp;IF(N($Q182)&gt;0,"｜收现 "&amp;TEXT(N($Q182),"#,##0.00"),"")&amp;IF(N($R182)&gt;0,"｜收款不开票 "&amp;TEXT(N($R182),"#,##0.00"),""))</f>
        <v/>
      </c>
      <c r="X182" s="352"/>
      <c r="AB182" s="349" t="str">
        <f aca="false">IF(OR(N($N182)=0,N($AA182)=0),"",ROUND(N($N182)/(1+N($AA182))*N($AA182),2))</f>
        <v/>
      </c>
      <c r="AC182" s="352"/>
      <c r="AD182" s="352"/>
      <c r="AE182" s="355" t="str">
        <f aca="false">IF($AM182="","",IF($AM182=1,IF($AN182&gt;=1,"一次性·已到收款期","一次性·未到期"),$AD182&amp;" 第"&amp;$AN182&amp;"/"&amp;$AM182&amp;"期"))</f>
        <v/>
      </c>
      <c r="AF182" s="351" t="str">
        <f aca="false">IF(OR($AM182="",N($L182)=0),"",ROUND(N($J182)*$AN182/$AM182,2)+N($K182))</f>
        <v/>
      </c>
      <c r="AG182" s="351" t="str">
        <f aca="false">IF($AF182="","",MAX(0,ROUND($AF182-(N($P182)+N($Q182)+N($R182)),2)))</f>
        <v/>
      </c>
      <c r="AH182" s="351" t="str">
        <f aca="false">IF(OR(TRIM($B182&amp;$C182)="",NOT(ISNUMBER($D182))),"",SUMIFS($V$3:$V$1001,$AJ$3:$AJ$1001,$AJ182,$D$3:$D$1001,"&lt;"&amp;$D182))</f>
        <v/>
      </c>
      <c r="AI182" s="351" t="str">
        <f aca="false">IF(TRIM($B182&amp;$C182)="","",SUMIFS($V$3:$V$1001,$AJ$3:$AJ$1001,$AJ182))</f>
        <v/>
      </c>
      <c r="AJ182" s="355" t="str">
        <f aca="false">IF(TRIM($B182&amp;$C182)="","",TRIM($B182)&amp;"｜"&amp;TRIM($C182))</f>
        <v/>
      </c>
      <c r="AK182" s="351" t="str">
        <f aca="false">IF(TRIM($B182&amp;$C182)="","",MIN(N($N182),N($P182)))</f>
        <v/>
      </c>
      <c r="AL182" s="356" t="str">
        <f aca="false">IF(ISNUMBER($D182),YEAR($D182),"")</f>
        <v/>
      </c>
      <c r="AM182" s="356" t="str">
        <f aca="false">IF(OR(TRIM($B182&amp;$C182)="",NOT(ISNUMBER($D182)),NOT(ISNUMBER($E182))),"",IF($E182&lt;$D182,"",IF(IF($AD182="半年付",2,IF($AD182="季度付",4,IF($AD182="月付",12,IF($AD182="半月付",24,1))))=1,1,MAX(1,ROUND(($E182-$D182+1)/365*IF($AD182="半年付",2,IF($AD182="季度付",4,IF($AD182="月付",12,IF($AD182="半月付",24,1)))),0)))))</f>
        <v/>
      </c>
      <c r="AN182" s="356" t="str">
        <f aca="true">IF($AM182="","",MIN($AM182,MAX(0,INT((TODAY()-付款宽限天数-$D182)/(($E182-$D182+1)/$AM182))+1)))</f>
        <v/>
      </c>
    </row>
    <row r="183" customFormat="false" ht="18" hidden="false" customHeight="false" outlineLevel="0" collapsed="false">
      <c r="F183" s="342" t="str">
        <f aca="true">IF(TRIM($B183&amp;$C183)="","",IF(OR(ISNUMBER(SEARCH("未",$A183)),ISNUMBER(SEARCH("送出",$A183)),AND(TRIM($A183)="",NOT(ISNUMBER($D183)),N($G183)=0)),"【合同未回】","")&amp;IF(NOT(ISNUMBER($E183)),IF(OR(ISNUMBER(SEARCH("未",$A183)),ISNUMBER(SEARCH("送出",$A183)),AND(TRIM($A183)="",NOT(ISNUMBER($D183)),N($G183)=0)),"","【未填合同期】"),IF($E183&lt;TODAY(),"【已到期】",IF($E183-TODAY()&lt;=提醒天数,"【即将到期，剩余"&amp;($E183-TODAY())&amp;"天】","【正常】")))&amp;IF(OR($AC183="安装免保",$AC183="技术免保",$AC183="质保期内"),"【"&amp;$AC183&amp;"】",""))</f>
        <v/>
      </c>
      <c r="J183" s="349" t="str">
        <f aca="false">IF(OR(N($G183)=0,N($H183)=0),"",ROUND(N($G183)*N($H183)*IF(N($I183)=0,1,N($I183)),2))</f>
        <v/>
      </c>
      <c r="L183" s="349" t="str">
        <f aca="false">IF(TRIM($B183&amp;$C183)="","",IF(AND(N($J183)=0,N($K183)=0),"",ROUND(N($J183)+N($K183),2)))</f>
        <v/>
      </c>
      <c r="R183" s="349"/>
      <c r="S183" s="351" t="str">
        <f aca="false">IF(TRIM($B183&amp;$C183)="","",IF(N($N183)=0,"",MAX(0,MIN(N($N183)-N($P183),N($V183)))))</f>
        <v/>
      </c>
      <c r="T183" s="351" t="str">
        <f aca="false">IF(TRIM($B183&amp;$C183)="","",IF(N($P183)&lt;=N($N183),"",N($P183)-N($N183)))</f>
        <v/>
      </c>
      <c r="U183" s="351" t="str">
        <f aca="false">IF(OR(TRIM($B183&amp;$C183)="",$V183=""),"",MAX(0,N($V183))-N($S183))</f>
        <v/>
      </c>
      <c r="V183" s="351" t="str">
        <f aca="false">IF(TRIM($B183&amp;$C183)="","",IF(AND(N($L183)=0,N($P183)+N($Q183)+N($R183)=0),"",ROUND(N($L183)-N($P183)-N($Q183)-N($R183),2)))</f>
        <v/>
      </c>
      <c r="W183" s="194" t="str">
        <f aca="false">IF(TRIM($B183&amp;$C183)="","",IF(N($L183)=0,IF((N($P183)+N($Q183)+N($R183))=0,"—未填单价","未填单价，已收 "&amp;TEXT((N($P183)+N($Q183)+N($R183)),"#,##0.00")),IF(N($V183)&gt;0.005,"欠 "&amp;TEXT(N($V183),"#,##0.00")&amp;IF(N($S183)&gt;0,"（开票未到账 "&amp;TEXT(N($S183),"#,##0.00")&amp;"）","")&amp;IF(N($U183)&gt;0,"（未开票 "&amp;TEXT(N($U183),"#,##0.00")&amp;"）",""),IF(N($V183)&lt;-0.005,"多收 "&amp;TEXT(-N($V183),"#,##0.00"),"✔ 已结清")))&amp;IF(N($T183)&gt;0,"｜到账未开票 "&amp;TEXT(N($T183),"#,##0.00")&amp;"，待补票","")&amp;IF(N($Q183)&gt;0,"｜收现 "&amp;TEXT(N($Q183),"#,##0.00"),"")&amp;IF(N($R183)&gt;0,"｜收款不开票 "&amp;TEXT(N($R183),"#,##0.00"),""))</f>
        <v/>
      </c>
      <c r="X183" s="352"/>
      <c r="AB183" s="349" t="str">
        <f aca="false">IF(OR(N($N183)=0,N($AA183)=0),"",ROUND(N($N183)/(1+N($AA183))*N($AA183),2))</f>
        <v/>
      </c>
      <c r="AC183" s="352"/>
      <c r="AD183" s="352"/>
      <c r="AE183" s="355" t="str">
        <f aca="false">IF($AM183="","",IF($AM183=1,IF($AN183&gt;=1,"一次性·已到收款期","一次性·未到期"),$AD183&amp;" 第"&amp;$AN183&amp;"/"&amp;$AM183&amp;"期"))</f>
        <v/>
      </c>
      <c r="AF183" s="351" t="str">
        <f aca="false">IF(OR($AM183="",N($L183)=0),"",ROUND(N($J183)*$AN183/$AM183,2)+N($K183))</f>
        <v/>
      </c>
      <c r="AG183" s="351" t="str">
        <f aca="false">IF($AF183="","",MAX(0,ROUND($AF183-(N($P183)+N($Q183)+N($R183)),2)))</f>
        <v/>
      </c>
      <c r="AH183" s="351" t="str">
        <f aca="false">IF(OR(TRIM($B183&amp;$C183)="",NOT(ISNUMBER($D183))),"",SUMIFS($V$3:$V$1001,$AJ$3:$AJ$1001,$AJ183,$D$3:$D$1001,"&lt;"&amp;$D183))</f>
        <v/>
      </c>
      <c r="AI183" s="351" t="str">
        <f aca="false">IF(TRIM($B183&amp;$C183)="","",SUMIFS($V$3:$V$1001,$AJ$3:$AJ$1001,$AJ183))</f>
        <v/>
      </c>
      <c r="AJ183" s="355" t="str">
        <f aca="false">IF(TRIM($B183&amp;$C183)="","",TRIM($B183)&amp;"｜"&amp;TRIM($C183))</f>
        <v/>
      </c>
      <c r="AK183" s="351" t="str">
        <f aca="false">IF(TRIM($B183&amp;$C183)="","",MIN(N($N183),N($P183)))</f>
        <v/>
      </c>
      <c r="AL183" s="356" t="str">
        <f aca="false">IF(ISNUMBER($D183),YEAR($D183),"")</f>
        <v/>
      </c>
      <c r="AM183" s="356" t="str">
        <f aca="false">IF(OR(TRIM($B183&amp;$C183)="",NOT(ISNUMBER($D183)),NOT(ISNUMBER($E183))),"",IF($E183&lt;$D183,"",IF(IF($AD183="半年付",2,IF($AD183="季度付",4,IF($AD183="月付",12,IF($AD183="半月付",24,1))))=1,1,MAX(1,ROUND(($E183-$D183+1)/365*IF($AD183="半年付",2,IF($AD183="季度付",4,IF($AD183="月付",12,IF($AD183="半月付",24,1)))),0)))))</f>
        <v/>
      </c>
      <c r="AN183" s="356" t="str">
        <f aca="true">IF($AM183="","",MIN($AM183,MAX(0,INT((TODAY()-付款宽限天数-$D183)/(($E183-$D183+1)/$AM183))+1)))</f>
        <v/>
      </c>
    </row>
    <row r="184" customFormat="false" ht="18" hidden="false" customHeight="false" outlineLevel="0" collapsed="false">
      <c r="F184" s="342" t="str">
        <f aca="true">IF(TRIM($B184&amp;$C184)="","",IF(OR(ISNUMBER(SEARCH("未",$A184)),ISNUMBER(SEARCH("送出",$A184)),AND(TRIM($A184)="",NOT(ISNUMBER($D184)),N($G184)=0)),"【合同未回】","")&amp;IF(NOT(ISNUMBER($E184)),IF(OR(ISNUMBER(SEARCH("未",$A184)),ISNUMBER(SEARCH("送出",$A184)),AND(TRIM($A184)="",NOT(ISNUMBER($D184)),N($G184)=0)),"","【未填合同期】"),IF($E184&lt;TODAY(),"【已到期】",IF($E184-TODAY()&lt;=提醒天数,"【即将到期，剩余"&amp;($E184-TODAY())&amp;"天】","【正常】")))&amp;IF(OR($AC184="安装免保",$AC184="技术免保",$AC184="质保期内"),"【"&amp;$AC184&amp;"】",""))</f>
        <v/>
      </c>
      <c r="J184" s="349" t="str">
        <f aca="false">IF(OR(N($G184)=0,N($H184)=0),"",ROUND(N($G184)*N($H184)*IF(N($I184)=0,1,N($I184)),2))</f>
        <v/>
      </c>
      <c r="L184" s="349" t="str">
        <f aca="false">IF(TRIM($B184&amp;$C184)="","",IF(AND(N($J184)=0,N($K184)=0),"",ROUND(N($J184)+N($K184),2)))</f>
        <v/>
      </c>
      <c r="R184" s="349"/>
      <c r="S184" s="351" t="str">
        <f aca="false">IF(TRIM($B184&amp;$C184)="","",IF(N($N184)=0,"",MAX(0,MIN(N($N184)-N($P184),N($V184)))))</f>
        <v/>
      </c>
      <c r="T184" s="351" t="str">
        <f aca="false">IF(TRIM($B184&amp;$C184)="","",IF(N($P184)&lt;=N($N184),"",N($P184)-N($N184)))</f>
        <v/>
      </c>
      <c r="U184" s="351" t="str">
        <f aca="false">IF(OR(TRIM($B184&amp;$C184)="",$V184=""),"",MAX(0,N($V184))-N($S184))</f>
        <v/>
      </c>
      <c r="V184" s="351" t="str">
        <f aca="false">IF(TRIM($B184&amp;$C184)="","",IF(AND(N($L184)=0,N($P184)+N($Q184)+N($R184)=0),"",ROUND(N($L184)-N($P184)-N($Q184)-N($R184),2)))</f>
        <v/>
      </c>
      <c r="W184" s="194" t="str">
        <f aca="false">IF(TRIM($B184&amp;$C184)="","",IF(N($L184)=0,IF((N($P184)+N($Q184)+N($R184))=0,"—未填单价","未填单价，已收 "&amp;TEXT((N($P184)+N($Q184)+N($R184)),"#,##0.00")),IF(N($V184)&gt;0.005,"欠 "&amp;TEXT(N($V184),"#,##0.00")&amp;IF(N($S184)&gt;0,"（开票未到账 "&amp;TEXT(N($S184),"#,##0.00")&amp;"）","")&amp;IF(N($U184)&gt;0,"（未开票 "&amp;TEXT(N($U184),"#,##0.00")&amp;"）",""),IF(N($V184)&lt;-0.005,"多收 "&amp;TEXT(-N($V184),"#,##0.00"),"✔ 已结清")))&amp;IF(N($T184)&gt;0,"｜到账未开票 "&amp;TEXT(N($T184),"#,##0.00")&amp;"，待补票","")&amp;IF(N($Q184)&gt;0,"｜收现 "&amp;TEXT(N($Q184),"#,##0.00"),"")&amp;IF(N($R184)&gt;0,"｜收款不开票 "&amp;TEXT(N($R184),"#,##0.00"),""))</f>
        <v/>
      </c>
      <c r="X184" s="352"/>
      <c r="AB184" s="349" t="str">
        <f aca="false">IF(OR(N($N184)=0,N($AA184)=0),"",ROUND(N($N184)/(1+N($AA184))*N($AA184),2))</f>
        <v/>
      </c>
      <c r="AC184" s="352"/>
      <c r="AD184" s="352"/>
      <c r="AE184" s="355" t="str">
        <f aca="false">IF($AM184="","",IF($AM184=1,IF($AN184&gt;=1,"一次性·已到收款期","一次性·未到期"),$AD184&amp;" 第"&amp;$AN184&amp;"/"&amp;$AM184&amp;"期"))</f>
        <v/>
      </c>
      <c r="AF184" s="351" t="str">
        <f aca="false">IF(OR($AM184="",N($L184)=0),"",ROUND(N($J184)*$AN184/$AM184,2)+N($K184))</f>
        <v/>
      </c>
      <c r="AG184" s="351" t="str">
        <f aca="false">IF($AF184="","",MAX(0,ROUND($AF184-(N($P184)+N($Q184)+N($R184)),2)))</f>
        <v/>
      </c>
      <c r="AH184" s="351" t="str">
        <f aca="false">IF(OR(TRIM($B184&amp;$C184)="",NOT(ISNUMBER($D184))),"",SUMIFS($V$3:$V$1001,$AJ$3:$AJ$1001,$AJ184,$D$3:$D$1001,"&lt;"&amp;$D184))</f>
        <v/>
      </c>
      <c r="AI184" s="351" t="str">
        <f aca="false">IF(TRIM($B184&amp;$C184)="","",SUMIFS($V$3:$V$1001,$AJ$3:$AJ$1001,$AJ184))</f>
        <v/>
      </c>
      <c r="AJ184" s="355" t="str">
        <f aca="false">IF(TRIM($B184&amp;$C184)="","",TRIM($B184)&amp;"｜"&amp;TRIM($C184))</f>
        <v/>
      </c>
      <c r="AK184" s="351" t="str">
        <f aca="false">IF(TRIM($B184&amp;$C184)="","",MIN(N($N184),N($P184)))</f>
        <v/>
      </c>
      <c r="AL184" s="356" t="str">
        <f aca="false">IF(ISNUMBER($D184),YEAR($D184),"")</f>
        <v/>
      </c>
      <c r="AM184" s="356" t="str">
        <f aca="false">IF(OR(TRIM($B184&amp;$C184)="",NOT(ISNUMBER($D184)),NOT(ISNUMBER($E184))),"",IF($E184&lt;$D184,"",IF(IF($AD184="半年付",2,IF($AD184="季度付",4,IF($AD184="月付",12,IF($AD184="半月付",24,1))))=1,1,MAX(1,ROUND(($E184-$D184+1)/365*IF($AD184="半年付",2,IF($AD184="季度付",4,IF($AD184="月付",12,IF($AD184="半月付",24,1)))),0)))))</f>
        <v/>
      </c>
      <c r="AN184" s="356" t="str">
        <f aca="true">IF($AM184="","",MIN($AM184,MAX(0,INT((TODAY()-付款宽限天数-$D184)/(($E184-$D184+1)/$AM184))+1)))</f>
        <v/>
      </c>
    </row>
    <row r="185" customFormat="false" ht="18" hidden="false" customHeight="false" outlineLevel="0" collapsed="false">
      <c r="F185" s="342" t="str">
        <f aca="true">IF(TRIM($B185&amp;$C185)="","",IF(OR(ISNUMBER(SEARCH("未",$A185)),ISNUMBER(SEARCH("送出",$A185)),AND(TRIM($A185)="",NOT(ISNUMBER($D185)),N($G185)=0)),"【合同未回】","")&amp;IF(NOT(ISNUMBER($E185)),IF(OR(ISNUMBER(SEARCH("未",$A185)),ISNUMBER(SEARCH("送出",$A185)),AND(TRIM($A185)="",NOT(ISNUMBER($D185)),N($G185)=0)),"","【未填合同期】"),IF($E185&lt;TODAY(),"【已到期】",IF($E185-TODAY()&lt;=提醒天数,"【即将到期，剩余"&amp;($E185-TODAY())&amp;"天】","【正常】")))&amp;IF(OR($AC185="安装免保",$AC185="技术免保",$AC185="质保期内"),"【"&amp;$AC185&amp;"】",""))</f>
        <v/>
      </c>
      <c r="J185" s="349" t="str">
        <f aca="false">IF(OR(N($G185)=0,N($H185)=0),"",ROUND(N($G185)*N($H185)*IF(N($I185)=0,1,N($I185)),2))</f>
        <v/>
      </c>
      <c r="L185" s="349" t="str">
        <f aca="false">IF(TRIM($B185&amp;$C185)="","",IF(AND(N($J185)=0,N($K185)=0),"",ROUND(N($J185)+N($K185),2)))</f>
        <v/>
      </c>
      <c r="R185" s="349"/>
      <c r="S185" s="351" t="str">
        <f aca="false">IF(TRIM($B185&amp;$C185)="","",IF(N($N185)=0,"",MAX(0,MIN(N($N185)-N($P185),N($V185)))))</f>
        <v/>
      </c>
      <c r="T185" s="351" t="str">
        <f aca="false">IF(TRIM($B185&amp;$C185)="","",IF(N($P185)&lt;=N($N185),"",N($P185)-N($N185)))</f>
        <v/>
      </c>
      <c r="U185" s="351" t="str">
        <f aca="false">IF(OR(TRIM($B185&amp;$C185)="",$V185=""),"",MAX(0,N($V185))-N($S185))</f>
        <v/>
      </c>
      <c r="V185" s="351" t="str">
        <f aca="false">IF(TRIM($B185&amp;$C185)="","",IF(AND(N($L185)=0,N($P185)+N($Q185)+N($R185)=0),"",ROUND(N($L185)-N($P185)-N($Q185)-N($R185),2)))</f>
        <v/>
      </c>
      <c r="W185" s="194" t="str">
        <f aca="false">IF(TRIM($B185&amp;$C185)="","",IF(N($L185)=0,IF((N($P185)+N($Q185)+N($R185))=0,"—未填单价","未填单价，已收 "&amp;TEXT((N($P185)+N($Q185)+N($R185)),"#,##0.00")),IF(N($V185)&gt;0.005,"欠 "&amp;TEXT(N($V185),"#,##0.00")&amp;IF(N($S185)&gt;0,"（开票未到账 "&amp;TEXT(N($S185),"#,##0.00")&amp;"）","")&amp;IF(N($U185)&gt;0,"（未开票 "&amp;TEXT(N($U185),"#,##0.00")&amp;"）",""),IF(N($V185)&lt;-0.005,"多收 "&amp;TEXT(-N($V185),"#,##0.00"),"✔ 已结清")))&amp;IF(N($T185)&gt;0,"｜到账未开票 "&amp;TEXT(N($T185),"#,##0.00")&amp;"，待补票","")&amp;IF(N($Q185)&gt;0,"｜收现 "&amp;TEXT(N($Q185),"#,##0.00"),"")&amp;IF(N($R185)&gt;0,"｜收款不开票 "&amp;TEXT(N($R185),"#,##0.00"),""))</f>
        <v/>
      </c>
      <c r="X185" s="352"/>
      <c r="AB185" s="349" t="str">
        <f aca="false">IF(OR(N($N185)=0,N($AA185)=0),"",ROUND(N($N185)/(1+N($AA185))*N($AA185),2))</f>
        <v/>
      </c>
      <c r="AC185" s="352"/>
      <c r="AD185" s="352"/>
      <c r="AE185" s="355" t="str">
        <f aca="false">IF($AM185="","",IF($AM185=1,IF($AN185&gt;=1,"一次性·已到收款期","一次性·未到期"),$AD185&amp;" 第"&amp;$AN185&amp;"/"&amp;$AM185&amp;"期"))</f>
        <v/>
      </c>
      <c r="AF185" s="351" t="str">
        <f aca="false">IF(OR($AM185="",N($L185)=0),"",ROUND(N($J185)*$AN185/$AM185,2)+N($K185))</f>
        <v/>
      </c>
      <c r="AG185" s="351" t="str">
        <f aca="false">IF($AF185="","",MAX(0,ROUND($AF185-(N($P185)+N($Q185)+N($R185)),2)))</f>
        <v/>
      </c>
      <c r="AH185" s="351" t="str">
        <f aca="false">IF(OR(TRIM($B185&amp;$C185)="",NOT(ISNUMBER($D185))),"",SUMIFS($V$3:$V$1001,$AJ$3:$AJ$1001,$AJ185,$D$3:$D$1001,"&lt;"&amp;$D185))</f>
        <v/>
      </c>
      <c r="AI185" s="351" t="str">
        <f aca="false">IF(TRIM($B185&amp;$C185)="","",SUMIFS($V$3:$V$1001,$AJ$3:$AJ$1001,$AJ185))</f>
        <v/>
      </c>
      <c r="AJ185" s="355" t="str">
        <f aca="false">IF(TRIM($B185&amp;$C185)="","",TRIM($B185)&amp;"｜"&amp;TRIM($C185))</f>
        <v/>
      </c>
      <c r="AK185" s="351" t="str">
        <f aca="false">IF(TRIM($B185&amp;$C185)="","",MIN(N($N185),N($P185)))</f>
        <v/>
      </c>
      <c r="AL185" s="356" t="str">
        <f aca="false">IF(ISNUMBER($D185),YEAR($D185),"")</f>
        <v/>
      </c>
      <c r="AM185" s="356" t="str">
        <f aca="false">IF(OR(TRIM($B185&amp;$C185)="",NOT(ISNUMBER($D185)),NOT(ISNUMBER($E185))),"",IF($E185&lt;$D185,"",IF(IF($AD185="半年付",2,IF($AD185="季度付",4,IF($AD185="月付",12,IF($AD185="半月付",24,1))))=1,1,MAX(1,ROUND(($E185-$D185+1)/365*IF($AD185="半年付",2,IF($AD185="季度付",4,IF($AD185="月付",12,IF($AD185="半月付",24,1)))),0)))))</f>
        <v/>
      </c>
      <c r="AN185" s="356" t="str">
        <f aca="true">IF($AM185="","",MIN($AM185,MAX(0,INT((TODAY()-付款宽限天数-$D185)/(($E185-$D185+1)/$AM185))+1)))</f>
        <v/>
      </c>
    </row>
    <row r="186" customFormat="false" ht="18" hidden="false" customHeight="false" outlineLevel="0" collapsed="false">
      <c r="F186" s="342" t="str">
        <f aca="true">IF(TRIM($B186&amp;$C186)="","",IF(OR(ISNUMBER(SEARCH("未",$A186)),ISNUMBER(SEARCH("送出",$A186)),AND(TRIM($A186)="",NOT(ISNUMBER($D186)),N($G186)=0)),"【合同未回】","")&amp;IF(NOT(ISNUMBER($E186)),IF(OR(ISNUMBER(SEARCH("未",$A186)),ISNUMBER(SEARCH("送出",$A186)),AND(TRIM($A186)="",NOT(ISNUMBER($D186)),N($G186)=0)),"","【未填合同期】"),IF($E186&lt;TODAY(),"【已到期】",IF($E186-TODAY()&lt;=提醒天数,"【即将到期，剩余"&amp;($E186-TODAY())&amp;"天】","【正常】")))&amp;IF(OR($AC186="安装免保",$AC186="技术免保",$AC186="质保期内"),"【"&amp;$AC186&amp;"】",""))</f>
        <v/>
      </c>
      <c r="J186" s="349" t="str">
        <f aca="false">IF(OR(N($G186)=0,N($H186)=0),"",ROUND(N($G186)*N($H186)*IF(N($I186)=0,1,N($I186)),2))</f>
        <v/>
      </c>
      <c r="L186" s="349" t="str">
        <f aca="false">IF(TRIM($B186&amp;$C186)="","",IF(AND(N($J186)=0,N($K186)=0),"",ROUND(N($J186)+N($K186),2)))</f>
        <v/>
      </c>
      <c r="R186" s="349"/>
      <c r="S186" s="351" t="str">
        <f aca="false">IF(TRIM($B186&amp;$C186)="","",IF(N($N186)=0,"",MAX(0,MIN(N($N186)-N($P186),N($V186)))))</f>
        <v/>
      </c>
      <c r="T186" s="351" t="str">
        <f aca="false">IF(TRIM($B186&amp;$C186)="","",IF(N($P186)&lt;=N($N186),"",N($P186)-N($N186)))</f>
        <v/>
      </c>
      <c r="U186" s="351" t="str">
        <f aca="false">IF(OR(TRIM($B186&amp;$C186)="",$V186=""),"",MAX(0,N($V186))-N($S186))</f>
        <v/>
      </c>
      <c r="V186" s="351" t="str">
        <f aca="false">IF(TRIM($B186&amp;$C186)="","",IF(AND(N($L186)=0,N($P186)+N($Q186)+N($R186)=0),"",ROUND(N($L186)-N($P186)-N($Q186)-N($R186),2)))</f>
        <v/>
      </c>
      <c r="W186" s="194" t="str">
        <f aca="false">IF(TRIM($B186&amp;$C186)="","",IF(N($L186)=0,IF((N($P186)+N($Q186)+N($R186))=0,"—未填单价","未填单价，已收 "&amp;TEXT((N($P186)+N($Q186)+N($R186)),"#,##0.00")),IF(N($V186)&gt;0.005,"欠 "&amp;TEXT(N($V186),"#,##0.00")&amp;IF(N($S186)&gt;0,"（开票未到账 "&amp;TEXT(N($S186),"#,##0.00")&amp;"）","")&amp;IF(N($U186)&gt;0,"（未开票 "&amp;TEXT(N($U186),"#,##0.00")&amp;"）",""),IF(N($V186)&lt;-0.005,"多收 "&amp;TEXT(-N($V186),"#,##0.00"),"✔ 已结清")))&amp;IF(N($T186)&gt;0,"｜到账未开票 "&amp;TEXT(N($T186),"#,##0.00")&amp;"，待补票","")&amp;IF(N($Q186)&gt;0,"｜收现 "&amp;TEXT(N($Q186),"#,##0.00"),"")&amp;IF(N($R186)&gt;0,"｜收款不开票 "&amp;TEXT(N($R186),"#,##0.00"),""))</f>
        <v/>
      </c>
      <c r="X186" s="352"/>
      <c r="AB186" s="349" t="str">
        <f aca="false">IF(OR(N($N186)=0,N($AA186)=0),"",ROUND(N($N186)/(1+N($AA186))*N($AA186),2))</f>
        <v/>
      </c>
      <c r="AC186" s="352"/>
      <c r="AD186" s="352"/>
      <c r="AE186" s="355" t="str">
        <f aca="false">IF($AM186="","",IF($AM186=1,IF($AN186&gt;=1,"一次性·已到收款期","一次性·未到期"),$AD186&amp;" 第"&amp;$AN186&amp;"/"&amp;$AM186&amp;"期"))</f>
        <v/>
      </c>
      <c r="AF186" s="351" t="str">
        <f aca="false">IF(OR($AM186="",N($L186)=0),"",ROUND(N($J186)*$AN186/$AM186,2)+N($K186))</f>
        <v/>
      </c>
      <c r="AG186" s="351" t="str">
        <f aca="false">IF($AF186="","",MAX(0,ROUND($AF186-(N($P186)+N($Q186)+N($R186)),2)))</f>
        <v/>
      </c>
      <c r="AH186" s="351" t="str">
        <f aca="false">IF(OR(TRIM($B186&amp;$C186)="",NOT(ISNUMBER($D186))),"",SUMIFS($V$3:$V$1001,$AJ$3:$AJ$1001,$AJ186,$D$3:$D$1001,"&lt;"&amp;$D186))</f>
        <v/>
      </c>
      <c r="AI186" s="351" t="str">
        <f aca="false">IF(TRIM($B186&amp;$C186)="","",SUMIFS($V$3:$V$1001,$AJ$3:$AJ$1001,$AJ186))</f>
        <v/>
      </c>
      <c r="AJ186" s="355" t="str">
        <f aca="false">IF(TRIM($B186&amp;$C186)="","",TRIM($B186)&amp;"｜"&amp;TRIM($C186))</f>
        <v/>
      </c>
      <c r="AK186" s="351" t="str">
        <f aca="false">IF(TRIM($B186&amp;$C186)="","",MIN(N($N186),N($P186)))</f>
        <v/>
      </c>
      <c r="AL186" s="356" t="str">
        <f aca="false">IF(ISNUMBER($D186),YEAR($D186),"")</f>
        <v/>
      </c>
      <c r="AM186" s="356" t="str">
        <f aca="false">IF(OR(TRIM($B186&amp;$C186)="",NOT(ISNUMBER($D186)),NOT(ISNUMBER($E186))),"",IF($E186&lt;$D186,"",IF(IF($AD186="半年付",2,IF($AD186="季度付",4,IF($AD186="月付",12,IF($AD186="半月付",24,1))))=1,1,MAX(1,ROUND(($E186-$D186+1)/365*IF($AD186="半年付",2,IF($AD186="季度付",4,IF($AD186="月付",12,IF($AD186="半月付",24,1)))),0)))))</f>
        <v/>
      </c>
      <c r="AN186" s="356" t="str">
        <f aca="true">IF($AM186="","",MIN($AM186,MAX(0,INT((TODAY()-付款宽限天数-$D186)/(($E186-$D186+1)/$AM186))+1)))</f>
        <v/>
      </c>
    </row>
    <row r="187" customFormat="false" ht="18" hidden="false" customHeight="false" outlineLevel="0" collapsed="false">
      <c r="F187" s="342" t="str">
        <f aca="true">IF(TRIM($B187&amp;$C187)="","",IF(OR(ISNUMBER(SEARCH("未",$A187)),ISNUMBER(SEARCH("送出",$A187)),AND(TRIM($A187)="",NOT(ISNUMBER($D187)),N($G187)=0)),"【合同未回】","")&amp;IF(NOT(ISNUMBER($E187)),IF(OR(ISNUMBER(SEARCH("未",$A187)),ISNUMBER(SEARCH("送出",$A187)),AND(TRIM($A187)="",NOT(ISNUMBER($D187)),N($G187)=0)),"","【未填合同期】"),IF($E187&lt;TODAY(),"【已到期】",IF($E187-TODAY()&lt;=提醒天数,"【即将到期，剩余"&amp;($E187-TODAY())&amp;"天】","【正常】")))&amp;IF(OR($AC187="安装免保",$AC187="技术免保",$AC187="质保期内"),"【"&amp;$AC187&amp;"】",""))</f>
        <v/>
      </c>
      <c r="J187" s="349" t="str">
        <f aca="false">IF(OR(N($G187)=0,N($H187)=0),"",ROUND(N($G187)*N($H187)*IF(N($I187)=0,1,N($I187)),2))</f>
        <v/>
      </c>
      <c r="L187" s="349" t="str">
        <f aca="false">IF(TRIM($B187&amp;$C187)="","",IF(AND(N($J187)=0,N($K187)=0),"",ROUND(N($J187)+N($K187),2)))</f>
        <v/>
      </c>
      <c r="R187" s="349"/>
      <c r="S187" s="351" t="str">
        <f aca="false">IF(TRIM($B187&amp;$C187)="","",IF(N($N187)=0,"",MAX(0,MIN(N($N187)-N($P187),N($V187)))))</f>
        <v/>
      </c>
      <c r="T187" s="351" t="str">
        <f aca="false">IF(TRIM($B187&amp;$C187)="","",IF(N($P187)&lt;=N($N187),"",N($P187)-N($N187)))</f>
        <v/>
      </c>
      <c r="U187" s="351" t="str">
        <f aca="false">IF(OR(TRIM($B187&amp;$C187)="",$V187=""),"",MAX(0,N($V187))-N($S187))</f>
        <v/>
      </c>
      <c r="V187" s="351" t="str">
        <f aca="false">IF(TRIM($B187&amp;$C187)="","",IF(AND(N($L187)=0,N($P187)+N($Q187)+N($R187)=0),"",ROUND(N($L187)-N($P187)-N($Q187)-N($R187),2)))</f>
        <v/>
      </c>
      <c r="W187" s="194" t="str">
        <f aca="false">IF(TRIM($B187&amp;$C187)="","",IF(N($L187)=0,IF((N($P187)+N($Q187)+N($R187))=0,"—未填单价","未填单价，已收 "&amp;TEXT((N($P187)+N($Q187)+N($R187)),"#,##0.00")),IF(N($V187)&gt;0.005,"欠 "&amp;TEXT(N($V187),"#,##0.00")&amp;IF(N($S187)&gt;0,"（开票未到账 "&amp;TEXT(N($S187),"#,##0.00")&amp;"）","")&amp;IF(N($U187)&gt;0,"（未开票 "&amp;TEXT(N($U187),"#,##0.00")&amp;"）",""),IF(N($V187)&lt;-0.005,"多收 "&amp;TEXT(-N($V187),"#,##0.00"),"✔ 已结清")))&amp;IF(N($T187)&gt;0,"｜到账未开票 "&amp;TEXT(N($T187),"#,##0.00")&amp;"，待补票","")&amp;IF(N($Q187)&gt;0,"｜收现 "&amp;TEXT(N($Q187),"#,##0.00"),"")&amp;IF(N($R187)&gt;0,"｜收款不开票 "&amp;TEXT(N($R187),"#,##0.00"),""))</f>
        <v/>
      </c>
      <c r="X187" s="352"/>
      <c r="AB187" s="349" t="str">
        <f aca="false">IF(OR(N($N187)=0,N($AA187)=0),"",ROUND(N($N187)/(1+N($AA187))*N($AA187),2))</f>
        <v/>
      </c>
      <c r="AC187" s="352"/>
      <c r="AD187" s="352"/>
      <c r="AE187" s="355" t="str">
        <f aca="false">IF($AM187="","",IF($AM187=1,IF($AN187&gt;=1,"一次性·已到收款期","一次性·未到期"),$AD187&amp;" 第"&amp;$AN187&amp;"/"&amp;$AM187&amp;"期"))</f>
        <v/>
      </c>
      <c r="AF187" s="351" t="str">
        <f aca="false">IF(OR($AM187="",N($L187)=0),"",ROUND(N($J187)*$AN187/$AM187,2)+N($K187))</f>
        <v/>
      </c>
      <c r="AG187" s="351" t="str">
        <f aca="false">IF($AF187="","",MAX(0,ROUND($AF187-(N($P187)+N($Q187)+N($R187)),2)))</f>
        <v/>
      </c>
      <c r="AH187" s="351" t="str">
        <f aca="false">IF(OR(TRIM($B187&amp;$C187)="",NOT(ISNUMBER($D187))),"",SUMIFS($V$3:$V$1001,$AJ$3:$AJ$1001,$AJ187,$D$3:$D$1001,"&lt;"&amp;$D187))</f>
        <v/>
      </c>
      <c r="AI187" s="351" t="str">
        <f aca="false">IF(TRIM($B187&amp;$C187)="","",SUMIFS($V$3:$V$1001,$AJ$3:$AJ$1001,$AJ187))</f>
        <v/>
      </c>
      <c r="AJ187" s="355" t="str">
        <f aca="false">IF(TRIM($B187&amp;$C187)="","",TRIM($B187)&amp;"｜"&amp;TRIM($C187))</f>
        <v/>
      </c>
      <c r="AK187" s="351" t="str">
        <f aca="false">IF(TRIM($B187&amp;$C187)="","",MIN(N($N187),N($P187)))</f>
        <v/>
      </c>
      <c r="AL187" s="356" t="str">
        <f aca="false">IF(ISNUMBER($D187),YEAR($D187),"")</f>
        <v/>
      </c>
      <c r="AM187" s="356" t="str">
        <f aca="false">IF(OR(TRIM($B187&amp;$C187)="",NOT(ISNUMBER($D187)),NOT(ISNUMBER($E187))),"",IF($E187&lt;$D187,"",IF(IF($AD187="半年付",2,IF($AD187="季度付",4,IF($AD187="月付",12,IF($AD187="半月付",24,1))))=1,1,MAX(1,ROUND(($E187-$D187+1)/365*IF($AD187="半年付",2,IF($AD187="季度付",4,IF($AD187="月付",12,IF($AD187="半月付",24,1)))),0)))))</f>
        <v/>
      </c>
      <c r="AN187" s="356" t="str">
        <f aca="true">IF($AM187="","",MIN($AM187,MAX(0,INT((TODAY()-付款宽限天数-$D187)/(($E187-$D187+1)/$AM187))+1)))</f>
        <v/>
      </c>
    </row>
    <row r="188" customFormat="false" ht="18" hidden="false" customHeight="false" outlineLevel="0" collapsed="false">
      <c r="F188" s="342" t="str">
        <f aca="true">IF(TRIM($B188&amp;$C188)="","",IF(OR(ISNUMBER(SEARCH("未",$A188)),ISNUMBER(SEARCH("送出",$A188)),AND(TRIM($A188)="",NOT(ISNUMBER($D188)),N($G188)=0)),"【合同未回】","")&amp;IF(NOT(ISNUMBER($E188)),IF(OR(ISNUMBER(SEARCH("未",$A188)),ISNUMBER(SEARCH("送出",$A188)),AND(TRIM($A188)="",NOT(ISNUMBER($D188)),N($G188)=0)),"","【未填合同期】"),IF($E188&lt;TODAY(),"【已到期】",IF($E188-TODAY()&lt;=提醒天数,"【即将到期，剩余"&amp;($E188-TODAY())&amp;"天】","【正常】")))&amp;IF(OR($AC188="安装免保",$AC188="技术免保",$AC188="质保期内"),"【"&amp;$AC188&amp;"】",""))</f>
        <v/>
      </c>
      <c r="J188" s="349" t="str">
        <f aca="false">IF(OR(N($G188)=0,N($H188)=0),"",ROUND(N($G188)*N($H188)*IF(N($I188)=0,1,N($I188)),2))</f>
        <v/>
      </c>
      <c r="L188" s="349" t="str">
        <f aca="false">IF(TRIM($B188&amp;$C188)="","",IF(AND(N($J188)=0,N($K188)=0),"",ROUND(N($J188)+N($K188),2)))</f>
        <v/>
      </c>
      <c r="R188" s="349"/>
      <c r="S188" s="351" t="str">
        <f aca="false">IF(TRIM($B188&amp;$C188)="","",IF(N($N188)=0,"",MAX(0,MIN(N($N188)-N($P188),N($V188)))))</f>
        <v/>
      </c>
      <c r="T188" s="351" t="str">
        <f aca="false">IF(TRIM($B188&amp;$C188)="","",IF(N($P188)&lt;=N($N188),"",N($P188)-N($N188)))</f>
        <v/>
      </c>
      <c r="U188" s="351" t="str">
        <f aca="false">IF(OR(TRIM($B188&amp;$C188)="",$V188=""),"",MAX(0,N($V188))-N($S188))</f>
        <v/>
      </c>
      <c r="V188" s="351" t="str">
        <f aca="false">IF(TRIM($B188&amp;$C188)="","",IF(AND(N($L188)=0,N($P188)+N($Q188)+N($R188)=0),"",ROUND(N($L188)-N($P188)-N($Q188)-N($R188),2)))</f>
        <v/>
      </c>
      <c r="W188" s="194" t="str">
        <f aca="false">IF(TRIM($B188&amp;$C188)="","",IF(N($L188)=0,IF((N($P188)+N($Q188)+N($R188))=0,"—未填单价","未填单价，已收 "&amp;TEXT((N($P188)+N($Q188)+N($R188)),"#,##0.00")),IF(N($V188)&gt;0.005,"欠 "&amp;TEXT(N($V188),"#,##0.00")&amp;IF(N($S188)&gt;0,"（开票未到账 "&amp;TEXT(N($S188),"#,##0.00")&amp;"）","")&amp;IF(N($U188)&gt;0,"（未开票 "&amp;TEXT(N($U188),"#,##0.00")&amp;"）",""),IF(N($V188)&lt;-0.005,"多收 "&amp;TEXT(-N($V188),"#,##0.00"),"✔ 已结清")))&amp;IF(N($T188)&gt;0,"｜到账未开票 "&amp;TEXT(N($T188),"#,##0.00")&amp;"，待补票","")&amp;IF(N($Q188)&gt;0,"｜收现 "&amp;TEXT(N($Q188),"#,##0.00"),"")&amp;IF(N($R188)&gt;0,"｜收款不开票 "&amp;TEXT(N($R188),"#,##0.00"),""))</f>
        <v/>
      </c>
      <c r="X188" s="352"/>
      <c r="AB188" s="349" t="str">
        <f aca="false">IF(OR(N($N188)=0,N($AA188)=0),"",ROUND(N($N188)/(1+N($AA188))*N($AA188),2))</f>
        <v/>
      </c>
      <c r="AC188" s="352"/>
      <c r="AD188" s="352"/>
      <c r="AE188" s="355" t="str">
        <f aca="false">IF($AM188="","",IF($AM188=1,IF($AN188&gt;=1,"一次性·已到收款期","一次性·未到期"),$AD188&amp;" 第"&amp;$AN188&amp;"/"&amp;$AM188&amp;"期"))</f>
        <v/>
      </c>
      <c r="AF188" s="351" t="str">
        <f aca="false">IF(OR($AM188="",N($L188)=0),"",ROUND(N($J188)*$AN188/$AM188,2)+N($K188))</f>
        <v/>
      </c>
      <c r="AG188" s="351" t="str">
        <f aca="false">IF($AF188="","",MAX(0,ROUND($AF188-(N($P188)+N($Q188)+N($R188)),2)))</f>
        <v/>
      </c>
      <c r="AH188" s="351" t="str">
        <f aca="false">IF(OR(TRIM($B188&amp;$C188)="",NOT(ISNUMBER($D188))),"",SUMIFS($V$3:$V$1001,$AJ$3:$AJ$1001,$AJ188,$D$3:$D$1001,"&lt;"&amp;$D188))</f>
        <v/>
      </c>
      <c r="AI188" s="351" t="str">
        <f aca="false">IF(TRIM($B188&amp;$C188)="","",SUMIFS($V$3:$V$1001,$AJ$3:$AJ$1001,$AJ188))</f>
        <v/>
      </c>
      <c r="AJ188" s="355" t="str">
        <f aca="false">IF(TRIM($B188&amp;$C188)="","",TRIM($B188)&amp;"｜"&amp;TRIM($C188))</f>
        <v/>
      </c>
      <c r="AK188" s="351" t="str">
        <f aca="false">IF(TRIM($B188&amp;$C188)="","",MIN(N($N188),N($P188)))</f>
        <v/>
      </c>
      <c r="AL188" s="356" t="str">
        <f aca="false">IF(ISNUMBER($D188),YEAR($D188),"")</f>
        <v/>
      </c>
      <c r="AM188" s="356" t="str">
        <f aca="false">IF(OR(TRIM($B188&amp;$C188)="",NOT(ISNUMBER($D188)),NOT(ISNUMBER($E188))),"",IF($E188&lt;$D188,"",IF(IF($AD188="半年付",2,IF($AD188="季度付",4,IF($AD188="月付",12,IF($AD188="半月付",24,1))))=1,1,MAX(1,ROUND(($E188-$D188+1)/365*IF($AD188="半年付",2,IF($AD188="季度付",4,IF($AD188="月付",12,IF($AD188="半月付",24,1)))),0)))))</f>
        <v/>
      </c>
      <c r="AN188" s="356" t="str">
        <f aca="true">IF($AM188="","",MIN($AM188,MAX(0,INT((TODAY()-付款宽限天数-$D188)/(($E188-$D188+1)/$AM188))+1)))</f>
        <v/>
      </c>
    </row>
    <row r="189" customFormat="false" ht="18" hidden="false" customHeight="false" outlineLevel="0" collapsed="false">
      <c r="F189" s="342" t="str">
        <f aca="true">IF(TRIM($B189&amp;$C189)="","",IF(OR(ISNUMBER(SEARCH("未",$A189)),ISNUMBER(SEARCH("送出",$A189)),AND(TRIM($A189)="",NOT(ISNUMBER($D189)),N($G189)=0)),"【合同未回】","")&amp;IF(NOT(ISNUMBER($E189)),IF(OR(ISNUMBER(SEARCH("未",$A189)),ISNUMBER(SEARCH("送出",$A189)),AND(TRIM($A189)="",NOT(ISNUMBER($D189)),N($G189)=0)),"","【未填合同期】"),IF($E189&lt;TODAY(),"【已到期】",IF($E189-TODAY()&lt;=提醒天数,"【即将到期，剩余"&amp;($E189-TODAY())&amp;"天】","【正常】")))&amp;IF(OR($AC189="安装免保",$AC189="技术免保",$AC189="质保期内"),"【"&amp;$AC189&amp;"】",""))</f>
        <v/>
      </c>
      <c r="J189" s="349" t="str">
        <f aca="false">IF(OR(N($G189)=0,N($H189)=0),"",ROUND(N($G189)*N($H189)*IF(N($I189)=0,1,N($I189)),2))</f>
        <v/>
      </c>
      <c r="L189" s="349" t="str">
        <f aca="false">IF(TRIM($B189&amp;$C189)="","",IF(AND(N($J189)=0,N($K189)=0),"",ROUND(N($J189)+N($K189),2)))</f>
        <v/>
      </c>
      <c r="R189" s="349"/>
      <c r="S189" s="351" t="str">
        <f aca="false">IF(TRIM($B189&amp;$C189)="","",IF(N($N189)=0,"",MAX(0,MIN(N($N189)-N($P189),N($V189)))))</f>
        <v/>
      </c>
      <c r="T189" s="351" t="str">
        <f aca="false">IF(TRIM($B189&amp;$C189)="","",IF(N($P189)&lt;=N($N189),"",N($P189)-N($N189)))</f>
        <v/>
      </c>
      <c r="U189" s="351" t="str">
        <f aca="false">IF(OR(TRIM($B189&amp;$C189)="",$V189=""),"",MAX(0,N($V189))-N($S189))</f>
        <v/>
      </c>
      <c r="V189" s="351" t="str">
        <f aca="false">IF(TRIM($B189&amp;$C189)="","",IF(AND(N($L189)=0,N($P189)+N($Q189)+N($R189)=0),"",ROUND(N($L189)-N($P189)-N($Q189)-N($R189),2)))</f>
        <v/>
      </c>
      <c r="W189" s="194" t="str">
        <f aca="false">IF(TRIM($B189&amp;$C189)="","",IF(N($L189)=0,IF((N($P189)+N($Q189)+N($R189))=0,"—未填单价","未填单价，已收 "&amp;TEXT((N($P189)+N($Q189)+N($R189)),"#,##0.00")),IF(N($V189)&gt;0.005,"欠 "&amp;TEXT(N($V189),"#,##0.00")&amp;IF(N($S189)&gt;0,"（开票未到账 "&amp;TEXT(N($S189),"#,##0.00")&amp;"）","")&amp;IF(N($U189)&gt;0,"（未开票 "&amp;TEXT(N($U189),"#,##0.00")&amp;"）",""),IF(N($V189)&lt;-0.005,"多收 "&amp;TEXT(-N($V189),"#,##0.00"),"✔ 已结清")))&amp;IF(N($T189)&gt;0,"｜到账未开票 "&amp;TEXT(N($T189),"#,##0.00")&amp;"，待补票","")&amp;IF(N($Q189)&gt;0,"｜收现 "&amp;TEXT(N($Q189),"#,##0.00"),"")&amp;IF(N($R189)&gt;0,"｜收款不开票 "&amp;TEXT(N($R189),"#,##0.00"),""))</f>
        <v/>
      </c>
      <c r="X189" s="352"/>
      <c r="AB189" s="349" t="str">
        <f aca="false">IF(OR(N($N189)=0,N($AA189)=0),"",ROUND(N($N189)/(1+N($AA189))*N($AA189),2))</f>
        <v/>
      </c>
      <c r="AC189" s="352"/>
      <c r="AD189" s="352"/>
      <c r="AE189" s="355" t="str">
        <f aca="false">IF($AM189="","",IF($AM189=1,IF($AN189&gt;=1,"一次性·已到收款期","一次性·未到期"),$AD189&amp;" 第"&amp;$AN189&amp;"/"&amp;$AM189&amp;"期"))</f>
        <v/>
      </c>
      <c r="AF189" s="351" t="str">
        <f aca="false">IF(OR($AM189="",N($L189)=0),"",ROUND(N($J189)*$AN189/$AM189,2)+N($K189))</f>
        <v/>
      </c>
      <c r="AG189" s="351" t="str">
        <f aca="false">IF($AF189="","",MAX(0,ROUND($AF189-(N($P189)+N($Q189)+N($R189)),2)))</f>
        <v/>
      </c>
      <c r="AH189" s="351" t="str">
        <f aca="false">IF(OR(TRIM($B189&amp;$C189)="",NOT(ISNUMBER($D189))),"",SUMIFS($V$3:$V$1001,$AJ$3:$AJ$1001,$AJ189,$D$3:$D$1001,"&lt;"&amp;$D189))</f>
        <v/>
      </c>
      <c r="AI189" s="351" t="str">
        <f aca="false">IF(TRIM($B189&amp;$C189)="","",SUMIFS($V$3:$V$1001,$AJ$3:$AJ$1001,$AJ189))</f>
        <v/>
      </c>
      <c r="AJ189" s="355" t="str">
        <f aca="false">IF(TRIM($B189&amp;$C189)="","",TRIM($B189)&amp;"｜"&amp;TRIM($C189))</f>
        <v/>
      </c>
      <c r="AK189" s="351" t="str">
        <f aca="false">IF(TRIM($B189&amp;$C189)="","",MIN(N($N189),N($P189)))</f>
        <v/>
      </c>
      <c r="AL189" s="356" t="str">
        <f aca="false">IF(ISNUMBER($D189),YEAR($D189),"")</f>
        <v/>
      </c>
      <c r="AM189" s="356" t="str">
        <f aca="false">IF(OR(TRIM($B189&amp;$C189)="",NOT(ISNUMBER($D189)),NOT(ISNUMBER($E189))),"",IF($E189&lt;$D189,"",IF(IF($AD189="半年付",2,IF($AD189="季度付",4,IF($AD189="月付",12,IF($AD189="半月付",24,1))))=1,1,MAX(1,ROUND(($E189-$D189+1)/365*IF($AD189="半年付",2,IF($AD189="季度付",4,IF($AD189="月付",12,IF($AD189="半月付",24,1)))),0)))))</f>
        <v/>
      </c>
      <c r="AN189" s="356" t="str">
        <f aca="true">IF($AM189="","",MIN($AM189,MAX(0,INT((TODAY()-付款宽限天数-$D189)/(($E189-$D189+1)/$AM189))+1)))</f>
        <v/>
      </c>
    </row>
    <row r="190" customFormat="false" ht="18" hidden="false" customHeight="false" outlineLevel="0" collapsed="false">
      <c r="F190" s="342" t="str">
        <f aca="true">IF(TRIM($B190&amp;$C190)="","",IF(OR(ISNUMBER(SEARCH("未",$A190)),ISNUMBER(SEARCH("送出",$A190)),AND(TRIM($A190)="",NOT(ISNUMBER($D190)),N($G190)=0)),"【合同未回】","")&amp;IF(NOT(ISNUMBER($E190)),IF(OR(ISNUMBER(SEARCH("未",$A190)),ISNUMBER(SEARCH("送出",$A190)),AND(TRIM($A190)="",NOT(ISNUMBER($D190)),N($G190)=0)),"","【未填合同期】"),IF($E190&lt;TODAY(),"【已到期】",IF($E190-TODAY()&lt;=提醒天数,"【即将到期，剩余"&amp;($E190-TODAY())&amp;"天】","【正常】")))&amp;IF(OR($AC190="安装免保",$AC190="技术免保",$AC190="质保期内"),"【"&amp;$AC190&amp;"】",""))</f>
        <v/>
      </c>
      <c r="J190" s="349" t="str">
        <f aca="false">IF(OR(N($G190)=0,N($H190)=0),"",ROUND(N($G190)*N($H190)*IF(N($I190)=0,1,N($I190)),2))</f>
        <v/>
      </c>
      <c r="L190" s="349" t="str">
        <f aca="false">IF(TRIM($B190&amp;$C190)="","",IF(AND(N($J190)=0,N($K190)=0),"",ROUND(N($J190)+N($K190),2)))</f>
        <v/>
      </c>
      <c r="R190" s="349"/>
      <c r="S190" s="351" t="str">
        <f aca="false">IF(TRIM($B190&amp;$C190)="","",IF(N($N190)=0,"",MAX(0,MIN(N($N190)-N($P190),N($V190)))))</f>
        <v/>
      </c>
      <c r="T190" s="351" t="str">
        <f aca="false">IF(TRIM($B190&amp;$C190)="","",IF(N($P190)&lt;=N($N190),"",N($P190)-N($N190)))</f>
        <v/>
      </c>
      <c r="U190" s="351" t="str">
        <f aca="false">IF(OR(TRIM($B190&amp;$C190)="",$V190=""),"",MAX(0,N($V190))-N($S190))</f>
        <v/>
      </c>
      <c r="V190" s="351" t="str">
        <f aca="false">IF(TRIM($B190&amp;$C190)="","",IF(AND(N($L190)=0,N($P190)+N($Q190)+N($R190)=0),"",ROUND(N($L190)-N($P190)-N($Q190)-N($R190),2)))</f>
        <v/>
      </c>
      <c r="W190" s="194" t="str">
        <f aca="false">IF(TRIM($B190&amp;$C190)="","",IF(N($L190)=0,IF((N($P190)+N($Q190)+N($R190))=0,"—未填单价","未填单价，已收 "&amp;TEXT((N($P190)+N($Q190)+N($R190)),"#,##0.00")),IF(N($V190)&gt;0.005,"欠 "&amp;TEXT(N($V190),"#,##0.00")&amp;IF(N($S190)&gt;0,"（开票未到账 "&amp;TEXT(N($S190),"#,##0.00")&amp;"）","")&amp;IF(N($U190)&gt;0,"（未开票 "&amp;TEXT(N($U190),"#,##0.00")&amp;"）",""),IF(N($V190)&lt;-0.005,"多收 "&amp;TEXT(-N($V190),"#,##0.00"),"✔ 已结清")))&amp;IF(N($T190)&gt;0,"｜到账未开票 "&amp;TEXT(N($T190),"#,##0.00")&amp;"，待补票","")&amp;IF(N($Q190)&gt;0,"｜收现 "&amp;TEXT(N($Q190),"#,##0.00"),"")&amp;IF(N($R190)&gt;0,"｜收款不开票 "&amp;TEXT(N($R190),"#,##0.00"),""))</f>
        <v/>
      </c>
      <c r="X190" s="352"/>
      <c r="AB190" s="349" t="str">
        <f aca="false">IF(OR(N($N190)=0,N($AA190)=0),"",ROUND(N($N190)/(1+N($AA190))*N($AA190),2))</f>
        <v/>
      </c>
      <c r="AC190" s="352"/>
      <c r="AD190" s="352"/>
      <c r="AE190" s="355" t="str">
        <f aca="false">IF($AM190="","",IF($AM190=1,IF($AN190&gt;=1,"一次性·已到收款期","一次性·未到期"),$AD190&amp;" 第"&amp;$AN190&amp;"/"&amp;$AM190&amp;"期"))</f>
        <v/>
      </c>
      <c r="AF190" s="351" t="str">
        <f aca="false">IF(OR($AM190="",N($L190)=0),"",ROUND(N($J190)*$AN190/$AM190,2)+N($K190))</f>
        <v/>
      </c>
      <c r="AG190" s="351" t="str">
        <f aca="false">IF($AF190="","",MAX(0,ROUND($AF190-(N($P190)+N($Q190)+N($R190)),2)))</f>
        <v/>
      </c>
      <c r="AH190" s="351" t="str">
        <f aca="false">IF(OR(TRIM($B190&amp;$C190)="",NOT(ISNUMBER($D190))),"",SUMIFS($V$3:$V$1001,$AJ$3:$AJ$1001,$AJ190,$D$3:$D$1001,"&lt;"&amp;$D190))</f>
        <v/>
      </c>
      <c r="AI190" s="351" t="str">
        <f aca="false">IF(TRIM($B190&amp;$C190)="","",SUMIFS($V$3:$V$1001,$AJ$3:$AJ$1001,$AJ190))</f>
        <v/>
      </c>
      <c r="AJ190" s="355" t="str">
        <f aca="false">IF(TRIM($B190&amp;$C190)="","",TRIM($B190)&amp;"｜"&amp;TRIM($C190))</f>
        <v/>
      </c>
      <c r="AK190" s="351" t="str">
        <f aca="false">IF(TRIM($B190&amp;$C190)="","",MIN(N($N190),N($P190)))</f>
        <v/>
      </c>
      <c r="AL190" s="356" t="str">
        <f aca="false">IF(ISNUMBER($D190),YEAR($D190),"")</f>
        <v/>
      </c>
      <c r="AM190" s="356" t="str">
        <f aca="false">IF(OR(TRIM($B190&amp;$C190)="",NOT(ISNUMBER($D190)),NOT(ISNUMBER($E190))),"",IF($E190&lt;$D190,"",IF(IF($AD190="半年付",2,IF($AD190="季度付",4,IF($AD190="月付",12,IF($AD190="半月付",24,1))))=1,1,MAX(1,ROUND(($E190-$D190+1)/365*IF($AD190="半年付",2,IF($AD190="季度付",4,IF($AD190="月付",12,IF($AD190="半月付",24,1)))),0)))))</f>
        <v/>
      </c>
      <c r="AN190" s="356" t="str">
        <f aca="true">IF($AM190="","",MIN($AM190,MAX(0,INT((TODAY()-付款宽限天数-$D190)/(($E190-$D190+1)/$AM190))+1)))</f>
        <v/>
      </c>
    </row>
    <row r="191" customFormat="false" ht="18" hidden="false" customHeight="false" outlineLevel="0" collapsed="false">
      <c r="F191" s="342" t="str">
        <f aca="true">IF(TRIM($B191&amp;$C191)="","",IF(OR(ISNUMBER(SEARCH("未",$A191)),ISNUMBER(SEARCH("送出",$A191)),AND(TRIM($A191)="",NOT(ISNUMBER($D191)),N($G191)=0)),"【合同未回】","")&amp;IF(NOT(ISNUMBER($E191)),IF(OR(ISNUMBER(SEARCH("未",$A191)),ISNUMBER(SEARCH("送出",$A191)),AND(TRIM($A191)="",NOT(ISNUMBER($D191)),N($G191)=0)),"","【未填合同期】"),IF($E191&lt;TODAY(),"【已到期】",IF($E191-TODAY()&lt;=提醒天数,"【即将到期，剩余"&amp;($E191-TODAY())&amp;"天】","【正常】")))&amp;IF(OR($AC191="安装免保",$AC191="技术免保",$AC191="质保期内"),"【"&amp;$AC191&amp;"】",""))</f>
        <v/>
      </c>
      <c r="J191" s="349" t="str">
        <f aca="false">IF(OR(N($G191)=0,N($H191)=0),"",ROUND(N($G191)*N($H191)*IF(N($I191)=0,1,N($I191)),2))</f>
        <v/>
      </c>
      <c r="L191" s="349" t="str">
        <f aca="false">IF(TRIM($B191&amp;$C191)="","",IF(AND(N($J191)=0,N($K191)=0),"",ROUND(N($J191)+N($K191),2)))</f>
        <v/>
      </c>
      <c r="R191" s="349"/>
      <c r="S191" s="351" t="str">
        <f aca="false">IF(TRIM($B191&amp;$C191)="","",IF(N($N191)=0,"",MAX(0,MIN(N($N191)-N($P191),N($V191)))))</f>
        <v/>
      </c>
      <c r="T191" s="351" t="str">
        <f aca="false">IF(TRIM($B191&amp;$C191)="","",IF(N($P191)&lt;=N($N191),"",N($P191)-N($N191)))</f>
        <v/>
      </c>
      <c r="U191" s="351" t="str">
        <f aca="false">IF(OR(TRIM($B191&amp;$C191)="",$V191=""),"",MAX(0,N($V191))-N($S191))</f>
        <v/>
      </c>
      <c r="V191" s="351" t="str">
        <f aca="false">IF(TRIM($B191&amp;$C191)="","",IF(AND(N($L191)=0,N($P191)+N($Q191)+N($R191)=0),"",ROUND(N($L191)-N($P191)-N($Q191)-N($R191),2)))</f>
        <v/>
      </c>
      <c r="W191" s="194" t="str">
        <f aca="false">IF(TRIM($B191&amp;$C191)="","",IF(N($L191)=0,IF((N($P191)+N($Q191)+N($R191))=0,"—未填单价","未填单价，已收 "&amp;TEXT((N($P191)+N($Q191)+N($R191)),"#,##0.00")),IF(N($V191)&gt;0.005,"欠 "&amp;TEXT(N($V191),"#,##0.00")&amp;IF(N($S191)&gt;0,"（开票未到账 "&amp;TEXT(N($S191),"#,##0.00")&amp;"）","")&amp;IF(N($U191)&gt;0,"（未开票 "&amp;TEXT(N($U191),"#,##0.00")&amp;"）",""),IF(N($V191)&lt;-0.005,"多收 "&amp;TEXT(-N($V191),"#,##0.00"),"✔ 已结清")))&amp;IF(N($T191)&gt;0,"｜到账未开票 "&amp;TEXT(N($T191),"#,##0.00")&amp;"，待补票","")&amp;IF(N($Q191)&gt;0,"｜收现 "&amp;TEXT(N($Q191),"#,##0.00"),"")&amp;IF(N($R191)&gt;0,"｜收款不开票 "&amp;TEXT(N($R191),"#,##0.00"),""))</f>
        <v/>
      </c>
      <c r="X191" s="352"/>
      <c r="AB191" s="349" t="str">
        <f aca="false">IF(OR(N($N191)=0,N($AA191)=0),"",ROUND(N($N191)/(1+N($AA191))*N($AA191),2))</f>
        <v/>
      </c>
      <c r="AC191" s="352"/>
      <c r="AD191" s="352"/>
      <c r="AE191" s="355" t="str">
        <f aca="false">IF($AM191="","",IF($AM191=1,IF($AN191&gt;=1,"一次性·已到收款期","一次性·未到期"),$AD191&amp;" 第"&amp;$AN191&amp;"/"&amp;$AM191&amp;"期"))</f>
        <v/>
      </c>
      <c r="AF191" s="351" t="str">
        <f aca="false">IF(OR($AM191="",N($L191)=0),"",ROUND(N($J191)*$AN191/$AM191,2)+N($K191))</f>
        <v/>
      </c>
      <c r="AG191" s="351" t="str">
        <f aca="false">IF($AF191="","",MAX(0,ROUND($AF191-(N($P191)+N($Q191)+N($R191)),2)))</f>
        <v/>
      </c>
      <c r="AH191" s="351" t="str">
        <f aca="false">IF(OR(TRIM($B191&amp;$C191)="",NOT(ISNUMBER($D191))),"",SUMIFS($V$3:$V$1001,$AJ$3:$AJ$1001,$AJ191,$D$3:$D$1001,"&lt;"&amp;$D191))</f>
        <v/>
      </c>
      <c r="AI191" s="351" t="str">
        <f aca="false">IF(TRIM($B191&amp;$C191)="","",SUMIFS($V$3:$V$1001,$AJ$3:$AJ$1001,$AJ191))</f>
        <v/>
      </c>
      <c r="AJ191" s="355" t="str">
        <f aca="false">IF(TRIM($B191&amp;$C191)="","",TRIM($B191)&amp;"｜"&amp;TRIM($C191))</f>
        <v/>
      </c>
      <c r="AK191" s="351" t="str">
        <f aca="false">IF(TRIM($B191&amp;$C191)="","",MIN(N($N191),N($P191)))</f>
        <v/>
      </c>
      <c r="AL191" s="356" t="str">
        <f aca="false">IF(ISNUMBER($D191),YEAR($D191),"")</f>
        <v/>
      </c>
      <c r="AM191" s="356" t="str">
        <f aca="false">IF(OR(TRIM($B191&amp;$C191)="",NOT(ISNUMBER($D191)),NOT(ISNUMBER($E191))),"",IF($E191&lt;$D191,"",IF(IF($AD191="半年付",2,IF($AD191="季度付",4,IF($AD191="月付",12,IF($AD191="半月付",24,1))))=1,1,MAX(1,ROUND(($E191-$D191+1)/365*IF($AD191="半年付",2,IF($AD191="季度付",4,IF($AD191="月付",12,IF($AD191="半月付",24,1)))),0)))))</f>
        <v/>
      </c>
      <c r="AN191" s="356" t="str">
        <f aca="true">IF($AM191="","",MIN($AM191,MAX(0,INT((TODAY()-付款宽限天数-$D191)/(($E191-$D191+1)/$AM191))+1)))</f>
        <v/>
      </c>
    </row>
    <row r="192" customFormat="false" ht="18" hidden="false" customHeight="false" outlineLevel="0" collapsed="false">
      <c r="F192" s="342" t="str">
        <f aca="true">IF(TRIM($B192&amp;$C192)="","",IF(OR(ISNUMBER(SEARCH("未",$A192)),ISNUMBER(SEARCH("送出",$A192)),AND(TRIM($A192)="",NOT(ISNUMBER($D192)),N($G192)=0)),"【合同未回】","")&amp;IF(NOT(ISNUMBER($E192)),IF(OR(ISNUMBER(SEARCH("未",$A192)),ISNUMBER(SEARCH("送出",$A192)),AND(TRIM($A192)="",NOT(ISNUMBER($D192)),N($G192)=0)),"","【未填合同期】"),IF($E192&lt;TODAY(),"【已到期】",IF($E192-TODAY()&lt;=提醒天数,"【即将到期，剩余"&amp;($E192-TODAY())&amp;"天】","【正常】")))&amp;IF(OR($AC192="安装免保",$AC192="技术免保",$AC192="质保期内"),"【"&amp;$AC192&amp;"】",""))</f>
        <v/>
      </c>
      <c r="J192" s="349" t="str">
        <f aca="false">IF(OR(N($G192)=0,N($H192)=0),"",ROUND(N($G192)*N($H192)*IF(N($I192)=0,1,N($I192)),2))</f>
        <v/>
      </c>
      <c r="L192" s="349" t="str">
        <f aca="false">IF(TRIM($B192&amp;$C192)="","",IF(AND(N($J192)=0,N($K192)=0),"",ROUND(N($J192)+N($K192),2)))</f>
        <v/>
      </c>
      <c r="R192" s="349"/>
      <c r="S192" s="351" t="str">
        <f aca="false">IF(TRIM($B192&amp;$C192)="","",IF(N($N192)=0,"",MAX(0,MIN(N($N192)-N($P192),N($V192)))))</f>
        <v/>
      </c>
      <c r="T192" s="351" t="str">
        <f aca="false">IF(TRIM($B192&amp;$C192)="","",IF(N($P192)&lt;=N($N192),"",N($P192)-N($N192)))</f>
        <v/>
      </c>
      <c r="U192" s="351" t="str">
        <f aca="false">IF(OR(TRIM($B192&amp;$C192)="",$V192=""),"",MAX(0,N($V192))-N($S192))</f>
        <v/>
      </c>
      <c r="V192" s="351" t="str">
        <f aca="false">IF(TRIM($B192&amp;$C192)="","",IF(AND(N($L192)=0,N($P192)+N($Q192)+N($R192)=0),"",ROUND(N($L192)-N($P192)-N($Q192)-N($R192),2)))</f>
        <v/>
      </c>
      <c r="W192" s="194" t="str">
        <f aca="false">IF(TRIM($B192&amp;$C192)="","",IF(N($L192)=0,IF((N($P192)+N($Q192)+N($R192))=0,"—未填单价","未填单价，已收 "&amp;TEXT((N($P192)+N($Q192)+N($R192)),"#,##0.00")),IF(N($V192)&gt;0.005,"欠 "&amp;TEXT(N($V192),"#,##0.00")&amp;IF(N($S192)&gt;0,"（开票未到账 "&amp;TEXT(N($S192),"#,##0.00")&amp;"）","")&amp;IF(N($U192)&gt;0,"（未开票 "&amp;TEXT(N($U192),"#,##0.00")&amp;"）",""),IF(N($V192)&lt;-0.005,"多收 "&amp;TEXT(-N($V192),"#,##0.00"),"✔ 已结清")))&amp;IF(N($T192)&gt;0,"｜到账未开票 "&amp;TEXT(N($T192),"#,##0.00")&amp;"，待补票","")&amp;IF(N($Q192)&gt;0,"｜收现 "&amp;TEXT(N($Q192),"#,##0.00"),"")&amp;IF(N($R192)&gt;0,"｜收款不开票 "&amp;TEXT(N($R192),"#,##0.00"),""))</f>
        <v/>
      </c>
      <c r="X192" s="352"/>
      <c r="AB192" s="349" t="str">
        <f aca="false">IF(OR(N($N192)=0,N($AA192)=0),"",ROUND(N($N192)/(1+N($AA192))*N($AA192),2))</f>
        <v/>
      </c>
      <c r="AC192" s="352"/>
      <c r="AD192" s="352"/>
      <c r="AE192" s="355" t="str">
        <f aca="false">IF($AM192="","",IF($AM192=1,IF($AN192&gt;=1,"一次性·已到收款期","一次性·未到期"),$AD192&amp;" 第"&amp;$AN192&amp;"/"&amp;$AM192&amp;"期"))</f>
        <v/>
      </c>
      <c r="AF192" s="351" t="str">
        <f aca="false">IF(OR($AM192="",N($L192)=0),"",ROUND(N($J192)*$AN192/$AM192,2)+N($K192))</f>
        <v/>
      </c>
      <c r="AG192" s="351" t="str">
        <f aca="false">IF($AF192="","",MAX(0,ROUND($AF192-(N($P192)+N($Q192)+N($R192)),2)))</f>
        <v/>
      </c>
      <c r="AH192" s="351" t="str">
        <f aca="false">IF(OR(TRIM($B192&amp;$C192)="",NOT(ISNUMBER($D192))),"",SUMIFS($V$3:$V$1001,$AJ$3:$AJ$1001,$AJ192,$D$3:$D$1001,"&lt;"&amp;$D192))</f>
        <v/>
      </c>
      <c r="AI192" s="351" t="str">
        <f aca="false">IF(TRIM($B192&amp;$C192)="","",SUMIFS($V$3:$V$1001,$AJ$3:$AJ$1001,$AJ192))</f>
        <v/>
      </c>
      <c r="AJ192" s="355" t="str">
        <f aca="false">IF(TRIM($B192&amp;$C192)="","",TRIM($B192)&amp;"｜"&amp;TRIM($C192))</f>
        <v/>
      </c>
      <c r="AK192" s="351" t="str">
        <f aca="false">IF(TRIM($B192&amp;$C192)="","",MIN(N($N192),N($P192)))</f>
        <v/>
      </c>
      <c r="AL192" s="356" t="str">
        <f aca="false">IF(ISNUMBER($D192),YEAR($D192),"")</f>
        <v/>
      </c>
      <c r="AM192" s="356" t="str">
        <f aca="false">IF(OR(TRIM($B192&amp;$C192)="",NOT(ISNUMBER($D192)),NOT(ISNUMBER($E192))),"",IF($E192&lt;$D192,"",IF(IF($AD192="半年付",2,IF($AD192="季度付",4,IF($AD192="月付",12,IF($AD192="半月付",24,1))))=1,1,MAX(1,ROUND(($E192-$D192+1)/365*IF($AD192="半年付",2,IF($AD192="季度付",4,IF($AD192="月付",12,IF($AD192="半月付",24,1)))),0)))))</f>
        <v/>
      </c>
      <c r="AN192" s="356" t="str">
        <f aca="true">IF($AM192="","",MIN($AM192,MAX(0,INT((TODAY()-付款宽限天数-$D192)/(($E192-$D192+1)/$AM192))+1)))</f>
        <v/>
      </c>
    </row>
    <row r="193" customFormat="false" ht="18" hidden="false" customHeight="false" outlineLevel="0" collapsed="false">
      <c r="F193" s="342" t="str">
        <f aca="true">IF(TRIM($B193&amp;$C193)="","",IF(OR(ISNUMBER(SEARCH("未",$A193)),ISNUMBER(SEARCH("送出",$A193)),AND(TRIM($A193)="",NOT(ISNUMBER($D193)),N($G193)=0)),"【合同未回】","")&amp;IF(NOT(ISNUMBER($E193)),IF(OR(ISNUMBER(SEARCH("未",$A193)),ISNUMBER(SEARCH("送出",$A193)),AND(TRIM($A193)="",NOT(ISNUMBER($D193)),N($G193)=0)),"","【未填合同期】"),IF($E193&lt;TODAY(),"【已到期】",IF($E193-TODAY()&lt;=提醒天数,"【即将到期，剩余"&amp;($E193-TODAY())&amp;"天】","【正常】")))&amp;IF(OR($AC193="安装免保",$AC193="技术免保",$AC193="质保期内"),"【"&amp;$AC193&amp;"】",""))</f>
        <v/>
      </c>
      <c r="J193" s="349" t="str">
        <f aca="false">IF(OR(N($G193)=0,N($H193)=0),"",ROUND(N($G193)*N($H193)*IF(N($I193)=0,1,N($I193)),2))</f>
        <v/>
      </c>
      <c r="L193" s="349" t="str">
        <f aca="false">IF(TRIM($B193&amp;$C193)="","",IF(AND(N($J193)=0,N($K193)=0),"",ROUND(N($J193)+N($K193),2)))</f>
        <v/>
      </c>
      <c r="R193" s="349"/>
      <c r="S193" s="351" t="str">
        <f aca="false">IF(TRIM($B193&amp;$C193)="","",IF(N($N193)=0,"",MAX(0,MIN(N($N193)-N($P193),N($V193)))))</f>
        <v/>
      </c>
      <c r="T193" s="351" t="str">
        <f aca="false">IF(TRIM($B193&amp;$C193)="","",IF(N($P193)&lt;=N($N193),"",N($P193)-N($N193)))</f>
        <v/>
      </c>
      <c r="U193" s="351" t="str">
        <f aca="false">IF(OR(TRIM($B193&amp;$C193)="",$V193=""),"",MAX(0,N($V193))-N($S193))</f>
        <v/>
      </c>
      <c r="V193" s="351" t="str">
        <f aca="false">IF(TRIM($B193&amp;$C193)="","",IF(AND(N($L193)=0,N($P193)+N($Q193)+N($R193)=0),"",ROUND(N($L193)-N($P193)-N($Q193)-N($R193),2)))</f>
        <v/>
      </c>
      <c r="W193" s="194" t="str">
        <f aca="false">IF(TRIM($B193&amp;$C193)="","",IF(N($L193)=0,IF((N($P193)+N($Q193)+N($R193))=0,"—未填单价","未填单价，已收 "&amp;TEXT((N($P193)+N($Q193)+N($R193)),"#,##0.00")),IF(N($V193)&gt;0.005,"欠 "&amp;TEXT(N($V193),"#,##0.00")&amp;IF(N($S193)&gt;0,"（开票未到账 "&amp;TEXT(N($S193),"#,##0.00")&amp;"）","")&amp;IF(N($U193)&gt;0,"（未开票 "&amp;TEXT(N($U193),"#,##0.00")&amp;"）",""),IF(N($V193)&lt;-0.005,"多收 "&amp;TEXT(-N($V193),"#,##0.00"),"✔ 已结清")))&amp;IF(N($T193)&gt;0,"｜到账未开票 "&amp;TEXT(N($T193),"#,##0.00")&amp;"，待补票","")&amp;IF(N($Q193)&gt;0,"｜收现 "&amp;TEXT(N($Q193),"#,##0.00"),"")&amp;IF(N($R193)&gt;0,"｜收款不开票 "&amp;TEXT(N($R193),"#,##0.00"),""))</f>
        <v/>
      </c>
      <c r="X193" s="352"/>
      <c r="AB193" s="349" t="str">
        <f aca="false">IF(OR(N($N193)=0,N($AA193)=0),"",ROUND(N($N193)/(1+N($AA193))*N($AA193),2))</f>
        <v/>
      </c>
      <c r="AC193" s="352"/>
      <c r="AD193" s="352"/>
      <c r="AE193" s="355" t="str">
        <f aca="false">IF($AM193="","",IF($AM193=1,IF($AN193&gt;=1,"一次性·已到收款期","一次性·未到期"),$AD193&amp;" 第"&amp;$AN193&amp;"/"&amp;$AM193&amp;"期"))</f>
        <v/>
      </c>
      <c r="AF193" s="351" t="str">
        <f aca="false">IF(OR($AM193="",N($L193)=0),"",ROUND(N($J193)*$AN193/$AM193,2)+N($K193))</f>
        <v/>
      </c>
      <c r="AG193" s="351" t="str">
        <f aca="false">IF($AF193="","",MAX(0,ROUND($AF193-(N($P193)+N($Q193)+N($R193)),2)))</f>
        <v/>
      </c>
      <c r="AH193" s="351" t="str">
        <f aca="false">IF(OR(TRIM($B193&amp;$C193)="",NOT(ISNUMBER($D193))),"",SUMIFS($V$3:$V$1001,$AJ$3:$AJ$1001,$AJ193,$D$3:$D$1001,"&lt;"&amp;$D193))</f>
        <v/>
      </c>
      <c r="AI193" s="351" t="str">
        <f aca="false">IF(TRIM($B193&amp;$C193)="","",SUMIFS($V$3:$V$1001,$AJ$3:$AJ$1001,$AJ193))</f>
        <v/>
      </c>
      <c r="AJ193" s="355" t="str">
        <f aca="false">IF(TRIM($B193&amp;$C193)="","",TRIM($B193)&amp;"｜"&amp;TRIM($C193))</f>
        <v/>
      </c>
      <c r="AK193" s="351" t="str">
        <f aca="false">IF(TRIM($B193&amp;$C193)="","",MIN(N($N193),N($P193)))</f>
        <v/>
      </c>
      <c r="AL193" s="356" t="str">
        <f aca="false">IF(ISNUMBER($D193),YEAR($D193),"")</f>
        <v/>
      </c>
      <c r="AM193" s="356" t="str">
        <f aca="false">IF(OR(TRIM($B193&amp;$C193)="",NOT(ISNUMBER($D193)),NOT(ISNUMBER($E193))),"",IF($E193&lt;$D193,"",IF(IF($AD193="半年付",2,IF($AD193="季度付",4,IF($AD193="月付",12,IF($AD193="半月付",24,1))))=1,1,MAX(1,ROUND(($E193-$D193+1)/365*IF($AD193="半年付",2,IF($AD193="季度付",4,IF($AD193="月付",12,IF($AD193="半月付",24,1)))),0)))))</f>
        <v/>
      </c>
      <c r="AN193" s="356" t="str">
        <f aca="true">IF($AM193="","",MIN($AM193,MAX(0,INT((TODAY()-付款宽限天数-$D193)/(($E193-$D193+1)/$AM193))+1)))</f>
        <v/>
      </c>
    </row>
    <row r="194" customFormat="false" ht="18" hidden="false" customHeight="false" outlineLevel="0" collapsed="false">
      <c r="F194" s="342" t="str">
        <f aca="true">IF(TRIM($B194&amp;$C194)="","",IF(OR(ISNUMBER(SEARCH("未",$A194)),ISNUMBER(SEARCH("送出",$A194)),AND(TRIM($A194)="",NOT(ISNUMBER($D194)),N($G194)=0)),"【合同未回】","")&amp;IF(NOT(ISNUMBER($E194)),IF(OR(ISNUMBER(SEARCH("未",$A194)),ISNUMBER(SEARCH("送出",$A194)),AND(TRIM($A194)="",NOT(ISNUMBER($D194)),N($G194)=0)),"","【未填合同期】"),IF($E194&lt;TODAY(),"【已到期】",IF($E194-TODAY()&lt;=提醒天数,"【即将到期，剩余"&amp;($E194-TODAY())&amp;"天】","【正常】")))&amp;IF(OR($AC194="安装免保",$AC194="技术免保",$AC194="质保期内"),"【"&amp;$AC194&amp;"】",""))</f>
        <v/>
      </c>
      <c r="J194" s="349" t="str">
        <f aca="false">IF(OR(N($G194)=0,N($H194)=0),"",ROUND(N($G194)*N($H194)*IF(N($I194)=0,1,N($I194)),2))</f>
        <v/>
      </c>
      <c r="L194" s="349" t="str">
        <f aca="false">IF(TRIM($B194&amp;$C194)="","",IF(AND(N($J194)=0,N($K194)=0),"",ROUND(N($J194)+N($K194),2)))</f>
        <v/>
      </c>
      <c r="R194" s="349"/>
      <c r="S194" s="351" t="str">
        <f aca="false">IF(TRIM($B194&amp;$C194)="","",IF(N($N194)=0,"",MAX(0,MIN(N($N194)-N($P194),N($V194)))))</f>
        <v/>
      </c>
      <c r="T194" s="351" t="str">
        <f aca="false">IF(TRIM($B194&amp;$C194)="","",IF(N($P194)&lt;=N($N194),"",N($P194)-N($N194)))</f>
        <v/>
      </c>
      <c r="U194" s="351" t="str">
        <f aca="false">IF(OR(TRIM($B194&amp;$C194)="",$V194=""),"",MAX(0,N($V194))-N($S194))</f>
        <v/>
      </c>
      <c r="V194" s="351" t="str">
        <f aca="false">IF(TRIM($B194&amp;$C194)="","",IF(AND(N($L194)=0,N($P194)+N($Q194)+N($R194)=0),"",ROUND(N($L194)-N($P194)-N($Q194)-N($R194),2)))</f>
        <v/>
      </c>
      <c r="W194" s="194" t="str">
        <f aca="false">IF(TRIM($B194&amp;$C194)="","",IF(N($L194)=0,IF((N($P194)+N($Q194)+N($R194))=0,"—未填单价","未填单价，已收 "&amp;TEXT((N($P194)+N($Q194)+N($R194)),"#,##0.00")),IF(N($V194)&gt;0.005,"欠 "&amp;TEXT(N($V194),"#,##0.00")&amp;IF(N($S194)&gt;0,"（开票未到账 "&amp;TEXT(N($S194),"#,##0.00")&amp;"）","")&amp;IF(N($U194)&gt;0,"（未开票 "&amp;TEXT(N($U194),"#,##0.00")&amp;"）",""),IF(N($V194)&lt;-0.005,"多收 "&amp;TEXT(-N($V194),"#,##0.00"),"✔ 已结清")))&amp;IF(N($T194)&gt;0,"｜到账未开票 "&amp;TEXT(N($T194),"#,##0.00")&amp;"，待补票","")&amp;IF(N($Q194)&gt;0,"｜收现 "&amp;TEXT(N($Q194),"#,##0.00"),"")&amp;IF(N($R194)&gt;0,"｜收款不开票 "&amp;TEXT(N($R194),"#,##0.00"),""))</f>
        <v/>
      </c>
      <c r="X194" s="352"/>
      <c r="AB194" s="349" t="str">
        <f aca="false">IF(OR(N($N194)=0,N($AA194)=0),"",ROUND(N($N194)/(1+N($AA194))*N($AA194),2))</f>
        <v/>
      </c>
      <c r="AC194" s="352"/>
      <c r="AD194" s="352"/>
      <c r="AE194" s="355" t="str">
        <f aca="false">IF($AM194="","",IF($AM194=1,IF($AN194&gt;=1,"一次性·已到收款期","一次性·未到期"),$AD194&amp;" 第"&amp;$AN194&amp;"/"&amp;$AM194&amp;"期"))</f>
        <v/>
      </c>
      <c r="AF194" s="351" t="str">
        <f aca="false">IF(OR($AM194="",N($L194)=0),"",ROUND(N($J194)*$AN194/$AM194,2)+N($K194))</f>
        <v/>
      </c>
      <c r="AG194" s="351" t="str">
        <f aca="false">IF($AF194="","",MAX(0,ROUND($AF194-(N($P194)+N($Q194)+N($R194)),2)))</f>
        <v/>
      </c>
      <c r="AH194" s="351" t="str">
        <f aca="false">IF(OR(TRIM($B194&amp;$C194)="",NOT(ISNUMBER($D194))),"",SUMIFS($V$3:$V$1001,$AJ$3:$AJ$1001,$AJ194,$D$3:$D$1001,"&lt;"&amp;$D194))</f>
        <v/>
      </c>
      <c r="AI194" s="351" t="str">
        <f aca="false">IF(TRIM($B194&amp;$C194)="","",SUMIFS($V$3:$V$1001,$AJ$3:$AJ$1001,$AJ194))</f>
        <v/>
      </c>
      <c r="AJ194" s="355" t="str">
        <f aca="false">IF(TRIM($B194&amp;$C194)="","",TRIM($B194)&amp;"｜"&amp;TRIM($C194))</f>
        <v/>
      </c>
      <c r="AK194" s="351" t="str">
        <f aca="false">IF(TRIM($B194&amp;$C194)="","",MIN(N($N194),N($P194)))</f>
        <v/>
      </c>
      <c r="AL194" s="356" t="str">
        <f aca="false">IF(ISNUMBER($D194),YEAR($D194),"")</f>
        <v/>
      </c>
      <c r="AM194" s="356" t="str">
        <f aca="false">IF(OR(TRIM($B194&amp;$C194)="",NOT(ISNUMBER($D194)),NOT(ISNUMBER($E194))),"",IF($E194&lt;$D194,"",IF(IF($AD194="半年付",2,IF($AD194="季度付",4,IF($AD194="月付",12,IF($AD194="半月付",24,1))))=1,1,MAX(1,ROUND(($E194-$D194+1)/365*IF($AD194="半年付",2,IF($AD194="季度付",4,IF($AD194="月付",12,IF($AD194="半月付",24,1)))),0)))))</f>
        <v/>
      </c>
      <c r="AN194" s="356" t="str">
        <f aca="true">IF($AM194="","",MIN($AM194,MAX(0,INT((TODAY()-付款宽限天数-$D194)/(($E194-$D194+1)/$AM194))+1)))</f>
        <v/>
      </c>
    </row>
    <row r="195" customFormat="false" ht="18" hidden="false" customHeight="false" outlineLevel="0" collapsed="false">
      <c r="F195" s="342" t="str">
        <f aca="true">IF(TRIM($B195&amp;$C195)="","",IF(OR(ISNUMBER(SEARCH("未",$A195)),ISNUMBER(SEARCH("送出",$A195)),AND(TRIM($A195)="",NOT(ISNUMBER($D195)),N($G195)=0)),"【合同未回】","")&amp;IF(NOT(ISNUMBER($E195)),IF(OR(ISNUMBER(SEARCH("未",$A195)),ISNUMBER(SEARCH("送出",$A195)),AND(TRIM($A195)="",NOT(ISNUMBER($D195)),N($G195)=0)),"","【未填合同期】"),IF($E195&lt;TODAY(),"【已到期】",IF($E195-TODAY()&lt;=提醒天数,"【即将到期，剩余"&amp;($E195-TODAY())&amp;"天】","【正常】")))&amp;IF(OR($AC195="安装免保",$AC195="技术免保",$AC195="质保期内"),"【"&amp;$AC195&amp;"】",""))</f>
        <v/>
      </c>
      <c r="J195" s="349" t="str">
        <f aca="false">IF(OR(N($G195)=0,N($H195)=0),"",ROUND(N($G195)*N($H195)*IF(N($I195)=0,1,N($I195)),2))</f>
        <v/>
      </c>
      <c r="L195" s="349" t="str">
        <f aca="false">IF(TRIM($B195&amp;$C195)="","",IF(AND(N($J195)=0,N($K195)=0),"",ROUND(N($J195)+N($K195),2)))</f>
        <v/>
      </c>
      <c r="R195" s="349"/>
      <c r="S195" s="351" t="str">
        <f aca="false">IF(TRIM($B195&amp;$C195)="","",IF(N($N195)=0,"",MAX(0,MIN(N($N195)-N($P195),N($V195)))))</f>
        <v/>
      </c>
      <c r="T195" s="351" t="str">
        <f aca="false">IF(TRIM($B195&amp;$C195)="","",IF(N($P195)&lt;=N($N195),"",N($P195)-N($N195)))</f>
        <v/>
      </c>
      <c r="U195" s="351" t="str">
        <f aca="false">IF(OR(TRIM($B195&amp;$C195)="",$V195=""),"",MAX(0,N($V195))-N($S195))</f>
        <v/>
      </c>
      <c r="V195" s="351" t="str">
        <f aca="false">IF(TRIM($B195&amp;$C195)="","",IF(AND(N($L195)=0,N($P195)+N($Q195)+N($R195)=0),"",ROUND(N($L195)-N($P195)-N($Q195)-N($R195),2)))</f>
        <v/>
      </c>
      <c r="W195" s="194" t="str">
        <f aca="false">IF(TRIM($B195&amp;$C195)="","",IF(N($L195)=0,IF((N($P195)+N($Q195)+N($R195))=0,"—未填单价","未填单价，已收 "&amp;TEXT((N($P195)+N($Q195)+N($R195)),"#,##0.00")),IF(N($V195)&gt;0.005,"欠 "&amp;TEXT(N($V195),"#,##0.00")&amp;IF(N($S195)&gt;0,"（开票未到账 "&amp;TEXT(N($S195),"#,##0.00")&amp;"）","")&amp;IF(N($U195)&gt;0,"（未开票 "&amp;TEXT(N($U195),"#,##0.00")&amp;"）",""),IF(N($V195)&lt;-0.005,"多收 "&amp;TEXT(-N($V195),"#,##0.00"),"✔ 已结清")))&amp;IF(N($T195)&gt;0,"｜到账未开票 "&amp;TEXT(N($T195),"#,##0.00")&amp;"，待补票","")&amp;IF(N($Q195)&gt;0,"｜收现 "&amp;TEXT(N($Q195),"#,##0.00"),"")&amp;IF(N($R195)&gt;0,"｜收款不开票 "&amp;TEXT(N($R195),"#,##0.00"),""))</f>
        <v/>
      </c>
      <c r="X195" s="352"/>
      <c r="AB195" s="349" t="str">
        <f aca="false">IF(OR(N($N195)=0,N($AA195)=0),"",ROUND(N($N195)/(1+N($AA195))*N($AA195),2))</f>
        <v/>
      </c>
      <c r="AC195" s="352"/>
      <c r="AD195" s="352"/>
      <c r="AE195" s="355" t="str">
        <f aca="false">IF($AM195="","",IF($AM195=1,IF($AN195&gt;=1,"一次性·已到收款期","一次性·未到期"),$AD195&amp;" 第"&amp;$AN195&amp;"/"&amp;$AM195&amp;"期"))</f>
        <v/>
      </c>
      <c r="AF195" s="351" t="str">
        <f aca="false">IF(OR($AM195="",N($L195)=0),"",ROUND(N($J195)*$AN195/$AM195,2)+N($K195))</f>
        <v/>
      </c>
      <c r="AG195" s="351" t="str">
        <f aca="false">IF($AF195="","",MAX(0,ROUND($AF195-(N($P195)+N($Q195)+N($R195)),2)))</f>
        <v/>
      </c>
      <c r="AH195" s="351" t="str">
        <f aca="false">IF(OR(TRIM($B195&amp;$C195)="",NOT(ISNUMBER($D195))),"",SUMIFS($V$3:$V$1001,$AJ$3:$AJ$1001,$AJ195,$D$3:$D$1001,"&lt;"&amp;$D195))</f>
        <v/>
      </c>
      <c r="AI195" s="351" t="str">
        <f aca="false">IF(TRIM($B195&amp;$C195)="","",SUMIFS($V$3:$V$1001,$AJ$3:$AJ$1001,$AJ195))</f>
        <v/>
      </c>
      <c r="AJ195" s="355" t="str">
        <f aca="false">IF(TRIM($B195&amp;$C195)="","",TRIM($B195)&amp;"｜"&amp;TRIM($C195))</f>
        <v/>
      </c>
      <c r="AK195" s="351" t="str">
        <f aca="false">IF(TRIM($B195&amp;$C195)="","",MIN(N($N195),N($P195)))</f>
        <v/>
      </c>
      <c r="AL195" s="356" t="str">
        <f aca="false">IF(ISNUMBER($D195),YEAR($D195),"")</f>
        <v/>
      </c>
      <c r="AM195" s="356" t="str">
        <f aca="false">IF(OR(TRIM($B195&amp;$C195)="",NOT(ISNUMBER($D195)),NOT(ISNUMBER($E195))),"",IF($E195&lt;$D195,"",IF(IF($AD195="半年付",2,IF($AD195="季度付",4,IF($AD195="月付",12,IF($AD195="半月付",24,1))))=1,1,MAX(1,ROUND(($E195-$D195+1)/365*IF($AD195="半年付",2,IF($AD195="季度付",4,IF($AD195="月付",12,IF($AD195="半月付",24,1)))),0)))))</f>
        <v/>
      </c>
      <c r="AN195" s="356" t="str">
        <f aca="true">IF($AM195="","",MIN($AM195,MAX(0,INT((TODAY()-付款宽限天数-$D195)/(($E195-$D195+1)/$AM195))+1)))</f>
        <v/>
      </c>
    </row>
    <row r="196" customFormat="false" ht="18" hidden="false" customHeight="false" outlineLevel="0" collapsed="false">
      <c r="F196" s="342" t="str">
        <f aca="true">IF(TRIM($B196&amp;$C196)="","",IF(OR(ISNUMBER(SEARCH("未",$A196)),ISNUMBER(SEARCH("送出",$A196)),AND(TRIM($A196)="",NOT(ISNUMBER($D196)),N($G196)=0)),"【合同未回】","")&amp;IF(NOT(ISNUMBER($E196)),IF(OR(ISNUMBER(SEARCH("未",$A196)),ISNUMBER(SEARCH("送出",$A196)),AND(TRIM($A196)="",NOT(ISNUMBER($D196)),N($G196)=0)),"","【未填合同期】"),IF($E196&lt;TODAY(),"【已到期】",IF($E196-TODAY()&lt;=提醒天数,"【即将到期，剩余"&amp;($E196-TODAY())&amp;"天】","【正常】")))&amp;IF(OR($AC196="安装免保",$AC196="技术免保",$AC196="质保期内"),"【"&amp;$AC196&amp;"】",""))</f>
        <v/>
      </c>
      <c r="J196" s="349" t="str">
        <f aca="false">IF(OR(N($G196)=0,N($H196)=0),"",ROUND(N($G196)*N($H196)*IF(N($I196)=0,1,N($I196)),2))</f>
        <v/>
      </c>
      <c r="L196" s="349" t="str">
        <f aca="false">IF(TRIM($B196&amp;$C196)="","",IF(AND(N($J196)=0,N($K196)=0),"",ROUND(N($J196)+N($K196),2)))</f>
        <v/>
      </c>
      <c r="R196" s="349"/>
      <c r="S196" s="351" t="str">
        <f aca="false">IF(TRIM($B196&amp;$C196)="","",IF(N($N196)=0,"",MAX(0,MIN(N($N196)-N($P196),N($V196)))))</f>
        <v/>
      </c>
      <c r="T196" s="351" t="str">
        <f aca="false">IF(TRIM($B196&amp;$C196)="","",IF(N($P196)&lt;=N($N196),"",N($P196)-N($N196)))</f>
        <v/>
      </c>
      <c r="U196" s="351" t="str">
        <f aca="false">IF(OR(TRIM($B196&amp;$C196)="",$V196=""),"",MAX(0,N($V196))-N($S196))</f>
        <v/>
      </c>
      <c r="V196" s="351" t="str">
        <f aca="false">IF(TRIM($B196&amp;$C196)="","",IF(AND(N($L196)=0,N($P196)+N($Q196)+N($R196)=0),"",ROUND(N($L196)-N($P196)-N($Q196)-N($R196),2)))</f>
        <v/>
      </c>
      <c r="W196" s="194" t="str">
        <f aca="false">IF(TRIM($B196&amp;$C196)="","",IF(N($L196)=0,IF((N($P196)+N($Q196)+N($R196))=0,"—未填单价","未填单价，已收 "&amp;TEXT((N($P196)+N($Q196)+N($R196)),"#,##0.00")),IF(N($V196)&gt;0.005,"欠 "&amp;TEXT(N($V196),"#,##0.00")&amp;IF(N($S196)&gt;0,"（开票未到账 "&amp;TEXT(N($S196),"#,##0.00")&amp;"）","")&amp;IF(N($U196)&gt;0,"（未开票 "&amp;TEXT(N($U196),"#,##0.00")&amp;"）",""),IF(N($V196)&lt;-0.005,"多收 "&amp;TEXT(-N($V196),"#,##0.00"),"✔ 已结清")))&amp;IF(N($T196)&gt;0,"｜到账未开票 "&amp;TEXT(N($T196),"#,##0.00")&amp;"，待补票","")&amp;IF(N($Q196)&gt;0,"｜收现 "&amp;TEXT(N($Q196),"#,##0.00"),"")&amp;IF(N($R196)&gt;0,"｜收款不开票 "&amp;TEXT(N($R196),"#,##0.00"),""))</f>
        <v/>
      </c>
      <c r="X196" s="352"/>
      <c r="AB196" s="349" t="str">
        <f aca="false">IF(OR(N($N196)=0,N($AA196)=0),"",ROUND(N($N196)/(1+N($AA196))*N($AA196),2))</f>
        <v/>
      </c>
      <c r="AC196" s="352"/>
      <c r="AD196" s="352"/>
      <c r="AE196" s="355" t="str">
        <f aca="false">IF($AM196="","",IF($AM196=1,IF($AN196&gt;=1,"一次性·已到收款期","一次性·未到期"),$AD196&amp;" 第"&amp;$AN196&amp;"/"&amp;$AM196&amp;"期"))</f>
        <v/>
      </c>
      <c r="AF196" s="351" t="str">
        <f aca="false">IF(OR($AM196="",N($L196)=0),"",ROUND(N($J196)*$AN196/$AM196,2)+N($K196))</f>
        <v/>
      </c>
      <c r="AG196" s="351" t="str">
        <f aca="false">IF($AF196="","",MAX(0,ROUND($AF196-(N($P196)+N($Q196)+N($R196)),2)))</f>
        <v/>
      </c>
      <c r="AH196" s="351" t="str">
        <f aca="false">IF(OR(TRIM($B196&amp;$C196)="",NOT(ISNUMBER($D196))),"",SUMIFS($V$3:$V$1001,$AJ$3:$AJ$1001,$AJ196,$D$3:$D$1001,"&lt;"&amp;$D196))</f>
        <v/>
      </c>
      <c r="AI196" s="351" t="str">
        <f aca="false">IF(TRIM($B196&amp;$C196)="","",SUMIFS($V$3:$V$1001,$AJ$3:$AJ$1001,$AJ196))</f>
        <v/>
      </c>
      <c r="AJ196" s="355" t="str">
        <f aca="false">IF(TRIM($B196&amp;$C196)="","",TRIM($B196)&amp;"｜"&amp;TRIM($C196))</f>
        <v/>
      </c>
      <c r="AK196" s="351" t="str">
        <f aca="false">IF(TRIM($B196&amp;$C196)="","",MIN(N($N196),N($P196)))</f>
        <v/>
      </c>
      <c r="AL196" s="356" t="str">
        <f aca="false">IF(ISNUMBER($D196),YEAR($D196),"")</f>
        <v/>
      </c>
      <c r="AM196" s="356" t="str">
        <f aca="false">IF(OR(TRIM($B196&amp;$C196)="",NOT(ISNUMBER($D196)),NOT(ISNUMBER($E196))),"",IF($E196&lt;$D196,"",IF(IF($AD196="半年付",2,IF($AD196="季度付",4,IF($AD196="月付",12,IF($AD196="半月付",24,1))))=1,1,MAX(1,ROUND(($E196-$D196+1)/365*IF($AD196="半年付",2,IF($AD196="季度付",4,IF($AD196="月付",12,IF($AD196="半月付",24,1)))),0)))))</f>
        <v/>
      </c>
      <c r="AN196" s="356" t="str">
        <f aca="true">IF($AM196="","",MIN($AM196,MAX(0,INT((TODAY()-付款宽限天数-$D196)/(($E196-$D196+1)/$AM196))+1)))</f>
        <v/>
      </c>
    </row>
    <row r="197" customFormat="false" ht="18" hidden="false" customHeight="false" outlineLevel="0" collapsed="false">
      <c r="F197" s="342" t="str">
        <f aca="true">IF(TRIM($B197&amp;$C197)="","",IF(OR(ISNUMBER(SEARCH("未",$A197)),ISNUMBER(SEARCH("送出",$A197)),AND(TRIM($A197)="",NOT(ISNUMBER($D197)),N($G197)=0)),"【合同未回】","")&amp;IF(NOT(ISNUMBER($E197)),IF(OR(ISNUMBER(SEARCH("未",$A197)),ISNUMBER(SEARCH("送出",$A197)),AND(TRIM($A197)="",NOT(ISNUMBER($D197)),N($G197)=0)),"","【未填合同期】"),IF($E197&lt;TODAY(),"【已到期】",IF($E197-TODAY()&lt;=提醒天数,"【即将到期，剩余"&amp;($E197-TODAY())&amp;"天】","【正常】")))&amp;IF(OR($AC197="安装免保",$AC197="技术免保",$AC197="质保期内"),"【"&amp;$AC197&amp;"】",""))</f>
        <v/>
      </c>
      <c r="J197" s="349" t="str">
        <f aca="false">IF(OR(N($G197)=0,N($H197)=0),"",ROUND(N($G197)*N($H197)*IF(N($I197)=0,1,N($I197)),2))</f>
        <v/>
      </c>
      <c r="L197" s="349" t="str">
        <f aca="false">IF(TRIM($B197&amp;$C197)="","",IF(AND(N($J197)=0,N($K197)=0),"",ROUND(N($J197)+N($K197),2)))</f>
        <v/>
      </c>
      <c r="R197" s="349"/>
      <c r="S197" s="351" t="str">
        <f aca="false">IF(TRIM($B197&amp;$C197)="","",IF(N($N197)=0,"",MAX(0,MIN(N($N197)-N($P197),N($V197)))))</f>
        <v/>
      </c>
      <c r="T197" s="351" t="str">
        <f aca="false">IF(TRIM($B197&amp;$C197)="","",IF(N($P197)&lt;=N($N197),"",N($P197)-N($N197)))</f>
        <v/>
      </c>
      <c r="U197" s="351" t="str">
        <f aca="false">IF(OR(TRIM($B197&amp;$C197)="",$V197=""),"",MAX(0,N($V197))-N($S197))</f>
        <v/>
      </c>
      <c r="V197" s="351" t="str">
        <f aca="false">IF(TRIM($B197&amp;$C197)="","",IF(AND(N($L197)=0,N($P197)+N($Q197)+N($R197)=0),"",ROUND(N($L197)-N($P197)-N($Q197)-N($R197),2)))</f>
        <v/>
      </c>
      <c r="W197" s="194" t="str">
        <f aca="false">IF(TRIM($B197&amp;$C197)="","",IF(N($L197)=0,IF((N($P197)+N($Q197)+N($R197))=0,"—未填单价","未填单价，已收 "&amp;TEXT((N($P197)+N($Q197)+N($R197)),"#,##0.00")),IF(N($V197)&gt;0.005,"欠 "&amp;TEXT(N($V197),"#,##0.00")&amp;IF(N($S197)&gt;0,"（开票未到账 "&amp;TEXT(N($S197),"#,##0.00")&amp;"）","")&amp;IF(N($U197)&gt;0,"（未开票 "&amp;TEXT(N($U197),"#,##0.00")&amp;"）",""),IF(N($V197)&lt;-0.005,"多收 "&amp;TEXT(-N($V197),"#,##0.00"),"✔ 已结清")))&amp;IF(N($T197)&gt;0,"｜到账未开票 "&amp;TEXT(N($T197),"#,##0.00")&amp;"，待补票","")&amp;IF(N($Q197)&gt;0,"｜收现 "&amp;TEXT(N($Q197),"#,##0.00"),"")&amp;IF(N($R197)&gt;0,"｜收款不开票 "&amp;TEXT(N($R197),"#,##0.00"),""))</f>
        <v/>
      </c>
      <c r="X197" s="352"/>
      <c r="AB197" s="349" t="str">
        <f aca="false">IF(OR(N($N197)=0,N($AA197)=0),"",ROUND(N($N197)/(1+N($AA197))*N($AA197),2))</f>
        <v/>
      </c>
      <c r="AC197" s="352"/>
      <c r="AD197" s="352"/>
      <c r="AE197" s="355" t="str">
        <f aca="false">IF($AM197="","",IF($AM197=1,IF($AN197&gt;=1,"一次性·已到收款期","一次性·未到期"),$AD197&amp;" 第"&amp;$AN197&amp;"/"&amp;$AM197&amp;"期"))</f>
        <v/>
      </c>
      <c r="AF197" s="351" t="str">
        <f aca="false">IF(OR($AM197="",N($L197)=0),"",ROUND(N($J197)*$AN197/$AM197,2)+N($K197))</f>
        <v/>
      </c>
      <c r="AG197" s="351" t="str">
        <f aca="false">IF($AF197="","",MAX(0,ROUND($AF197-(N($P197)+N($Q197)+N($R197)),2)))</f>
        <v/>
      </c>
      <c r="AH197" s="351" t="str">
        <f aca="false">IF(OR(TRIM($B197&amp;$C197)="",NOT(ISNUMBER($D197))),"",SUMIFS($V$3:$V$1001,$AJ$3:$AJ$1001,$AJ197,$D$3:$D$1001,"&lt;"&amp;$D197))</f>
        <v/>
      </c>
      <c r="AI197" s="351" t="str">
        <f aca="false">IF(TRIM($B197&amp;$C197)="","",SUMIFS($V$3:$V$1001,$AJ$3:$AJ$1001,$AJ197))</f>
        <v/>
      </c>
      <c r="AJ197" s="355" t="str">
        <f aca="false">IF(TRIM($B197&amp;$C197)="","",TRIM($B197)&amp;"｜"&amp;TRIM($C197))</f>
        <v/>
      </c>
      <c r="AK197" s="351" t="str">
        <f aca="false">IF(TRIM($B197&amp;$C197)="","",MIN(N($N197),N($P197)))</f>
        <v/>
      </c>
      <c r="AL197" s="356" t="str">
        <f aca="false">IF(ISNUMBER($D197),YEAR($D197),"")</f>
        <v/>
      </c>
      <c r="AM197" s="356" t="str">
        <f aca="false">IF(OR(TRIM($B197&amp;$C197)="",NOT(ISNUMBER($D197)),NOT(ISNUMBER($E197))),"",IF($E197&lt;$D197,"",IF(IF($AD197="半年付",2,IF($AD197="季度付",4,IF($AD197="月付",12,IF($AD197="半月付",24,1))))=1,1,MAX(1,ROUND(($E197-$D197+1)/365*IF($AD197="半年付",2,IF($AD197="季度付",4,IF($AD197="月付",12,IF($AD197="半月付",24,1)))),0)))))</f>
        <v/>
      </c>
      <c r="AN197" s="356" t="str">
        <f aca="true">IF($AM197="","",MIN($AM197,MAX(0,INT((TODAY()-付款宽限天数-$D197)/(($E197-$D197+1)/$AM197))+1)))</f>
        <v/>
      </c>
    </row>
    <row r="198" customFormat="false" ht="18" hidden="false" customHeight="false" outlineLevel="0" collapsed="false">
      <c r="F198" s="342" t="str">
        <f aca="true">IF(TRIM($B198&amp;$C198)="","",IF(OR(ISNUMBER(SEARCH("未",$A198)),ISNUMBER(SEARCH("送出",$A198)),AND(TRIM($A198)="",NOT(ISNUMBER($D198)),N($G198)=0)),"【合同未回】","")&amp;IF(NOT(ISNUMBER($E198)),IF(OR(ISNUMBER(SEARCH("未",$A198)),ISNUMBER(SEARCH("送出",$A198)),AND(TRIM($A198)="",NOT(ISNUMBER($D198)),N($G198)=0)),"","【未填合同期】"),IF($E198&lt;TODAY(),"【已到期】",IF($E198-TODAY()&lt;=提醒天数,"【即将到期，剩余"&amp;($E198-TODAY())&amp;"天】","【正常】")))&amp;IF(OR($AC198="安装免保",$AC198="技术免保",$AC198="质保期内"),"【"&amp;$AC198&amp;"】",""))</f>
        <v/>
      </c>
      <c r="J198" s="349" t="str">
        <f aca="false">IF(OR(N($G198)=0,N($H198)=0),"",ROUND(N($G198)*N($H198)*IF(N($I198)=0,1,N($I198)),2))</f>
        <v/>
      </c>
      <c r="L198" s="349" t="str">
        <f aca="false">IF(TRIM($B198&amp;$C198)="","",IF(AND(N($J198)=0,N($K198)=0),"",ROUND(N($J198)+N($K198),2)))</f>
        <v/>
      </c>
      <c r="R198" s="349"/>
      <c r="S198" s="351" t="str">
        <f aca="false">IF(TRIM($B198&amp;$C198)="","",IF(N($N198)=0,"",MAX(0,MIN(N($N198)-N($P198),N($V198)))))</f>
        <v/>
      </c>
      <c r="T198" s="351" t="str">
        <f aca="false">IF(TRIM($B198&amp;$C198)="","",IF(N($P198)&lt;=N($N198),"",N($P198)-N($N198)))</f>
        <v/>
      </c>
      <c r="U198" s="351" t="str">
        <f aca="false">IF(OR(TRIM($B198&amp;$C198)="",$V198=""),"",MAX(0,N($V198))-N($S198))</f>
        <v/>
      </c>
      <c r="V198" s="351" t="str">
        <f aca="false">IF(TRIM($B198&amp;$C198)="","",IF(AND(N($L198)=0,N($P198)+N($Q198)+N($R198)=0),"",ROUND(N($L198)-N($P198)-N($Q198)-N($R198),2)))</f>
        <v/>
      </c>
      <c r="W198" s="194" t="str">
        <f aca="false">IF(TRIM($B198&amp;$C198)="","",IF(N($L198)=0,IF((N($P198)+N($Q198)+N($R198))=0,"—未填单价","未填单价，已收 "&amp;TEXT((N($P198)+N($Q198)+N($R198)),"#,##0.00")),IF(N($V198)&gt;0.005,"欠 "&amp;TEXT(N($V198),"#,##0.00")&amp;IF(N($S198)&gt;0,"（开票未到账 "&amp;TEXT(N($S198),"#,##0.00")&amp;"）","")&amp;IF(N($U198)&gt;0,"（未开票 "&amp;TEXT(N($U198),"#,##0.00")&amp;"）",""),IF(N($V198)&lt;-0.005,"多收 "&amp;TEXT(-N($V198),"#,##0.00"),"✔ 已结清")))&amp;IF(N($T198)&gt;0,"｜到账未开票 "&amp;TEXT(N($T198),"#,##0.00")&amp;"，待补票","")&amp;IF(N($Q198)&gt;0,"｜收现 "&amp;TEXT(N($Q198),"#,##0.00"),"")&amp;IF(N($R198)&gt;0,"｜收款不开票 "&amp;TEXT(N($R198),"#,##0.00"),""))</f>
        <v/>
      </c>
      <c r="X198" s="352"/>
      <c r="AB198" s="349" t="str">
        <f aca="false">IF(OR(N($N198)=0,N($AA198)=0),"",ROUND(N($N198)/(1+N($AA198))*N($AA198),2))</f>
        <v/>
      </c>
      <c r="AC198" s="352"/>
      <c r="AD198" s="352"/>
      <c r="AE198" s="355" t="str">
        <f aca="false">IF($AM198="","",IF($AM198=1,IF($AN198&gt;=1,"一次性·已到收款期","一次性·未到期"),$AD198&amp;" 第"&amp;$AN198&amp;"/"&amp;$AM198&amp;"期"))</f>
        <v/>
      </c>
      <c r="AF198" s="351" t="str">
        <f aca="false">IF(OR($AM198="",N($L198)=0),"",ROUND(N($J198)*$AN198/$AM198,2)+N($K198))</f>
        <v/>
      </c>
      <c r="AG198" s="351" t="str">
        <f aca="false">IF($AF198="","",MAX(0,ROUND($AF198-(N($P198)+N($Q198)+N($R198)),2)))</f>
        <v/>
      </c>
      <c r="AH198" s="351" t="str">
        <f aca="false">IF(OR(TRIM($B198&amp;$C198)="",NOT(ISNUMBER($D198))),"",SUMIFS($V$3:$V$1001,$AJ$3:$AJ$1001,$AJ198,$D$3:$D$1001,"&lt;"&amp;$D198))</f>
        <v/>
      </c>
      <c r="AI198" s="351" t="str">
        <f aca="false">IF(TRIM($B198&amp;$C198)="","",SUMIFS($V$3:$V$1001,$AJ$3:$AJ$1001,$AJ198))</f>
        <v/>
      </c>
      <c r="AJ198" s="355" t="str">
        <f aca="false">IF(TRIM($B198&amp;$C198)="","",TRIM($B198)&amp;"｜"&amp;TRIM($C198))</f>
        <v/>
      </c>
      <c r="AK198" s="351" t="str">
        <f aca="false">IF(TRIM($B198&amp;$C198)="","",MIN(N($N198),N($P198)))</f>
        <v/>
      </c>
      <c r="AL198" s="356" t="str">
        <f aca="false">IF(ISNUMBER($D198),YEAR($D198),"")</f>
        <v/>
      </c>
      <c r="AM198" s="356" t="str">
        <f aca="false">IF(OR(TRIM($B198&amp;$C198)="",NOT(ISNUMBER($D198)),NOT(ISNUMBER($E198))),"",IF($E198&lt;$D198,"",IF(IF($AD198="半年付",2,IF($AD198="季度付",4,IF($AD198="月付",12,IF($AD198="半月付",24,1))))=1,1,MAX(1,ROUND(($E198-$D198+1)/365*IF($AD198="半年付",2,IF($AD198="季度付",4,IF($AD198="月付",12,IF($AD198="半月付",24,1)))),0)))))</f>
        <v/>
      </c>
      <c r="AN198" s="356" t="str">
        <f aca="true">IF($AM198="","",MIN($AM198,MAX(0,INT((TODAY()-付款宽限天数-$D198)/(($E198-$D198+1)/$AM198))+1)))</f>
        <v/>
      </c>
    </row>
    <row r="199" customFormat="false" ht="18" hidden="false" customHeight="false" outlineLevel="0" collapsed="false">
      <c r="F199" s="342" t="str">
        <f aca="true">IF(TRIM($B199&amp;$C199)="","",IF(OR(ISNUMBER(SEARCH("未",$A199)),ISNUMBER(SEARCH("送出",$A199)),AND(TRIM($A199)="",NOT(ISNUMBER($D199)),N($G199)=0)),"【合同未回】","")&amp;IF(NOT(ISNUMBER($E199)),IF(OR(ISNUMBER(SEARCH("未",$A199)),ISNUMBER(SEARCH("送出",$A199)),AND(TRIM($A199)="",NOT(ISNUMBER($D199)),N($G199)=0)),"","【未填合同期】"),IF($E199&lt;TODAY(),"【已到期】",IF($E199-TODAY()&lt;=提醒天数,"【即将到期，剩余"&amp;($E199-TODAY())&amp;"天】","【正常】")))&amp;IF(OR($AC199="安装免保",$AC199="技术免保",$AC199="质保期内"),"【"&amp;$AC199&amp;"】",""))</f>
        <v/>
      </c>
      <c r="J199" s="349" t="str">
        <f aca="false">IF(OR(N($G199)=0,N($H199)=0),"",ROUND(N($G199)*N($H199)*IF(N($I199)=0,1,N($I199)),2))</f>
        <v/>
      </c>
      <c r="L199" s="349" t="str">
        <f aca="false">IF(TRIM($B199&amp;$C199)="","",IF(AND(N($J199)=0,N($K199)=0),"",ROUND(N($J199)+N($K199),2)))</f>
        <v/>
      </c>
      <c r="R199" s="349"/>
      <c r="S199" s="351" t="str">
        <f aca="false">IF(TRIM($B199&amp;$C199)="","",IF(N($N199)=0,"",MAX(0,MIN(N($N199)-N($P199),N($V199)))))</f>
        <v/>
      </c>
      <c r="T199" s="351" t="str">
        <f aca="false">IF(TRIM($B199&amp;$C199)="","",IF(N($P199)&lt;=N($N199),"",N($P199)-N($N199)))</f>
        <v/>
      </c>
      <c r="U199" s="351" t="str">
        <f aca="false">IF(OR(TRIM($B199&amp;$C199)="",$V199=""),"",MAX(0,N($V199))-N($S199))</f>
        <v/>
      </c>
      <c r="V199" s="351" t="str">
        <f aca="false">IF(TRIM($B199&amp;$C199)="","",IF(AND(N($L199)=0,N($P199)+N($Q199)+N($R199)=0),"",ROUND(N($L199)-N($P199)-N($Q199)-N($R199),2)))</f>
        <v/>
      </c>
      <c r="W199" s="194" t="str">
        <f aca="false">IF(TRIM($B199&amp;$C199)="","",IF(N($L199)=0,IF((N($P199)+N($Q199)+N($R199))=0,"—未填单价","未填单价，已收 "&amp;TEXT((N($P199)+N($Q199)+N($R199)),"#,##0.00")),IF(N($V199)&gt;0.005,"欠 "&amp;TEXT(N($V199),"#,##0.00")&amp;IF(N($S199)&gt;0,"（开票未到账 "&amp;TEXT(N($S199),"#,##0.00")&amp;"）","")&amp;IF(N($U199)&gt;0,"（未开票 "&amp;TEXT(N($U199),"#,##0.00")&amp;"）",""),IF(N($V199)&lt;-0.005,"多收 "&amp;TEXT(-N($V199),"#,##0.00"),"✔ 已结清")))&amp;IF(N($T199)&gt;0,"｜到账未开票 "&amp;TEXT(N($T199),"#,##0.00")&amp;"，待补票","")&amp;IF(N($Q199)&gt;0,"｜收现 "&amp;TEXT(N($Q199),"#,##0.00"),"")&amp;IF(N($R199)&gt;0,"｜收款不开票 "&amp;TEXT(N($R199),"#,##0.00"),""))</f>
        <v/>
      </c>
      <c r="X199" s="352"/>
      <c r="AB199" s="349" t="str">
        <f aca="false">IF(OR(N($N199)=0,N($AA199)=0),"",ROUND(N($N199)/(1+N($AA199))*N($AA199),2))</f>
        <v/>
      </c>
      <c r="AC199" s="352"/>
      <c r="AD199" s="352"/>
      <c r="AE199" s="355" t="str">
        <f aca="false">IF($AM199="","",IF($AM199=1,IF($AN199&gt;=1,"一次性·已到收款期","一次性·未到期"),$AD199&amp;" 第"&amp;$AN199&amp;"/"&amp;$AM199&amp;"期"))</f>
        <v/>
      </c>
      <c r="AF199" s="351" t="str">
        <f aca="false">IF(OR($AM199="",N($L199)=0),"",ROUND(N($J199)*$AN199/$AM199,2)+N($K199))</f>
        <v/>
      </c>
      <c r="AG199" s="351" t="str">
        <f aca="false">IF($AF199="","",MAX(0,ROUND($AF199-(N($P199)+N($Q199)+N($R199)),2)))</f>
        <v/>
      </c>
      <c r="AH199" s="351" t="str">
        <f aca="false">IF(OR(TRIM($B199&amp;$C199)="",NOT(ISNUMBER($D199))),"",SUMIFS($V$3:$V$1001,$AJ$3:$AJ$1001,$AJ199,$D$3:$D$1001,"&lt;"&amp;$D199))</f>
        <v/>
      </c>
      <c r="AI199" s="351" t="str">
        <f aca="false">IF(TRIM($B199&amp;$C199)="","",SUMIFS($V$3:$V$1001,$AJ$3:$AJ$1001,$AJ199))</f>
        <v/>
      </c>
      <c r="AJ199" s="355" t="str">
        <f aca="false">IF(TRIM($B199&amp;$C199)="","",TRIM($B199)&amp;"｜"&amp;TRIM($C199))</f>
        <v/>
      </c>
      <c r="AK199" s="351" t="str">
        <f aca="false">IF(TRIM($B199&amp;$C199)="","",MIN(N($N199),N($P199)))</f>
        <v/>
      </c>
      <c r="AL199" s="356" t="str">
        <f aca="false">IF(ISNUMBER($D199),YEAR($D199),"")</f>
        <v/>
      </c>
      <c r="AM199" s="356" t="str">
        <f aca="false">IF(OR(TRIM($B199&amp;$C199)="",NOT(ISNUMBER($D199)),NOT(ISNUMBER($E199))),"",IF($E199&lt;$D199,"",IF(IF($AD199="半年付",2,IF($AD199="季度付",4,IF($AD199="月付",12,IF($AD199="半月付",24,1))))=1,1,MAX(1,ROUND(($E199-$D199+1)/365*IF($AD199="半年付",2,IF($AD199="季度付",4,IF($AD199="月付",12,IF($AD199="半月付",24,1)))),0)))))</f>
        <v/>
      </c>
      <c r="AN199" s="356" t="str">
        <f aca="true">IF($AM199="","",MIN($AM199,MAX(0,INT((TODAY()-付款宽限天数-$D199)/(($E199-$D199+1)/$AM199))+1)))</f>
        <v/>
      </c>
    </row>
    <row r="200" customFormat="false" ht="18" hidden="false" customHeight="false" outlineLevel="0" collapsed="false">
      <c r="F200" s="342" t="str">
        <f aca="true">IF(TRIM($B200&amp;$C200)="","",IF(OR(ISNUMBER(SEARCH("未",$A200)),ISNUMBER(SEARCH("送出",$A200)),AND(TRIM($A200)="",NOT(ISNUMBER($D200)),N($G200)=0)),"【合同未回】","")&amp;IF(NOT(ISNUMBER($E200)),IF(OR(ISNUMBER(SEARCH("未",$A200)),ISNUMBER(SEARCH("送出",$A200)),AND(TRIM($A200)="",NOT(ISNUMBER($D200)),N($G200)=0)),"","【未填合同期】"),IF($E200&lt;TODAY(),"【已到期】",IF($E200-TODAY()&lt;=提醒天数,"【即将到期，剩余"&amp;($E200-TODAY())&amp;"天】","【正常】")))&amp;IF(OR($AC200="安装免保",$AC200="技术免保",$AC200="质保期内"),"【"&amp;$AC200&amp;"】",""))</f>
        <v/>
      </c>
      <c r="J200" s="349" t="str">
        <f aca="false">IF(OR(N($G200)=0,N($H200)=0),"",ROUND(N($G200)*N($H200)*IF(N($I200)=0,1,N($I200)),2))</f>
        <v/>
      </c>
      <c r="L200" s="349" t="str">
        <f aca="false">IF(TRIM($B200&amp;$C200)="","",IF(AND(N($J200)=0,N($K200)=0),"",ROUND(N($J200)+N($K200),2)))</f>
        <v/>
      </c>
      <c r="R200" s="349"/>
      <c r="S200" s="351" t="str">
        <f aca="false">IF(TRIM($B200&amp;$C200)="","",IF(N($N200)=0,"",MAX(0,MIN(N($N200)-N($P200),N($V200)))))</f>
        <v/>
      </c>
      <c r="T200" s="351" t="str">
        <f aca="false">IF(TRIM($B200&amp;$C200)="","",IF(N($P200)&lt;=N($N200),"",N($P200)-N($N200)))</f>
        <v/>
      </c>
      <c r="U200" s="351" t="str">
        <f aca="false">IF(OR(TRIM($B200&amp;$C200)="",$V200=""),"",MAX(0,N($V200))-N($S200))</f>
        <v/>
      </c>
      <c r="V200" s="351" t="str">
        <f aca="false">IF(TRIM($B200&amp;$C200)="","",IF(AND(N($L200)=0,N($P200)+N($Q200)+N($R200)=0),"",ROUND(N($L200)-N($P200)-N($Q200)-N($R200),2)))</f>
        <v/>
      </c>
      <c r="W200" s="194" t="str">
        <f aca="false">IF(TRIM($B200&amp;$C200)="","",IF(N($L200)=0,IF((N($P200)+N($Q200)+N($R200))=0,"—未填单价","未填单价，已收 "&amp;TEXT((N($P200)+N($Q200)+N($R200)),"#,##0.00")),IF(N($V200)&gt;0.005,"欠 "&amp;TEXT(N($V200),"#,##0.00")&amp;IF(N($S200)&gt;0,"（开票未到账 "&amp;TEXT(N($S200),"#,##0.00")&amp;"）","")&amp;IF(N($U200)&gt;0,"（未开票 "&amp;TEXT(N($U200),"#,##0.00")&amp;"）",""),IF(N($V200)&lt;-0.005,"多收 "&amp;TEXT(-N($V200),"#,##0.00"),"✔ 已结清")))&amp;IF(N($T200)&gt;0,"｜到账未开票 "&amp;TEXT(N($T200),"#,##0.00")&amp;"，待补票","")&amp;IF(N($Q200)&gt;0,"｜收现 "&amp;TEXT(N($Q200),"#,##0.00"),"")&amp;IF(N($R200)&gt;0,"｜收款不开票 "&amp;TEXT(N($R200),"#,##0.00"),""))</f>
        <v/>
      </c>
      <c r="X200" s="352"/>
      <c r="AB200" s="349" t="str">
        <f aca="false">IF(OR(N($N200)=0,N($AA200)=0),"",ROUND(N($N200)/(1+N($AA200))*N($AA200),2))</f>
        <v/>
      </c>
      <c r="AC200" s="352"/>
      <c r="AD200" s="352"/>
      <c r="AE200" s="355" t="str">
        <f aca="false">IF($AM200="","",IF($AM200=1,IF($AN200&gt;=1,"一次性·已到收款期","一次性·未到期"),$AD200&amp;" 第"&amp;$AN200&amp;"/"&amp;$AM200&amp;"期"))</f>
        <v/>
      </c>
      <c r="AF200" s="351" t="str">
        <f aca="false">IF(OR($AM200="",N($L200)=0),"",ROUND(N($J200)*$AN200/$AM200,2)+N($K200))</f>
        <v/>
      </c>
      <c r="AG200" s="351" t="str">
        <f aca="false">IF($AF200="","",MAX(0,ROUND($AF200-(N($P200)+N($Q200)+N($R200)),2)))</f>
        <v/>
      </c>
      <c r="AH200" s="351" t="str">
        <f aca="false">IF(OR(TRIM($B200&amp;$C200)="",NOT(ISNUMBER($D200))),"",SUMIFS($V$3:$V$1001,$AJ$3:$AJ$1001,$AJ200,$D$3:$D$1001,"&lt;"&amp;$D200))</f>
        <v/>
      </c>
      <c r="AI200" s="351" t="str">
        <f aca="false">IF(TRIM($B200&amp;$C200)="","",SUMIFS($V$3:$V$1001,$AJ$3:$AJ$1001,$AJ200))</f>
        <v/>
      </c>
      <c r="AJ200" s="355" t="str">
        <f aca="false">IF(TRIM($B200&amp;$C200)="","",TRIM($B200)&amp;"｜"&amp;TRIM($C200))</f>
        <v/>
      </c>
      <c r="AK200" s="351" t="str">
        <f aca="false">IF(TRIM($B200&amp;$C200)="","",MIN(N($N200),N($P200)))</f>
        <v/>
      </c>
      <c r="AL200" s="356" t="str">
        <f aca="false">IF(ISNUMBER($D200),YEAR($D200),"")</f>
        <v/>
      </c>
      <c r="AM200" s="356" t="str">
        <f aca="false">IF(OR(TRIM($B200&amp;$C200)="",NOT(ISNUMBER($D200)),NOT(ISNUMBER($E200))),"",IF($E200&lt;$D200,"",IF(IF($AD200="半年付",2,IF($AD200="季度付",4,IF($AD200="月付",12,IF($AD200="半月付",24,1))))=1,1,MAX(1,ROUND(($E200-$D200+1)/365*IF($AD200="半年付",2,IF($AD200="季度付",4,IF($AD200="月付",12,IF($AD200="半月付",24,1)))),0)))))</f>
        <v/>
      </c>
      <c r="AN200" s="356" t="str">
        <f aca="true">IF($AM200="","",MIN($AM200,MAX(0,INT((TODAY()-付款宽限天数-$D200)/(($E200-$D200+1)/$AM200))+1)))</f>
        <v/>
      </c>
    </row>
    <row r="201" customFormat="false" ht="18" hidden="false" customHeight="false" outlineLevel="0" collapsed="false">
      <c r="F201" s="342" t="str">
        <f aca="true">IF(TRIM($B201&amp;$C201)="","",IF(OR(ISNUMBER(SEARCH("未",$A201)),ISNUMBER(SEARCH("送出",$A201)),AND(TRIM($A201)="",NOT(ISNUMBER($D201)),N($G201)=0)),"【合同未回】","")&amp;IF(NOT(ISNUMBER($E201)),IF(OR(ISNUMBER(SEARCH("未",$A201)),ISNUMBER(SEARCH("送出",$A201)),AND(TRIM($A201)="",NOT(ISNUMBER($D201)),N($G201)=0)),"","【未填合同期】"),IF($E201&lt;TODAY(),"【已到期】",IF($E201-TODAY()&lt;=提醒天数,"【即将到期，剩余"&amp;($E201-TODAY())&amp;"天】","【正常】")))&amp;IF(OR($AC201="安装免保",$AC201="技术免保",$AC201="质保期内"),"【"&amp;$AC201&amp;"】",""))</f>
        <v/>
      </c>
      <c r="J201" s="349" t="str">
        <f aca="false">IF(OR(N($G201)=0,N($H201)=0),"",ROUND(N($G201)*N($H201)*IF(N($I201)=0,1,N($I201)),2))</f>
        <v/>
      </c>
      <c r="L201" s="349" t="str">
        <f aca="false">IF(TRIM($B201&amp;$C201)="","",IF(AND(N($J201)=0,N($K201)=0),"",ROUND(N($J201)+N($K201),2)))</f>
        <v/>
      </c>
      <c r="R201" s="349"/>
      <c r="S201" s="351" t="str">
        <f aca="false">IF(TRIM($B201&amp;$C201)="","",IF(N($N201)=0,"",MAX(0,MIN(N($N201)-N($P201),N($V201)))))</f>
        <v/>
      </c>
      <c r="T201" s="351" t="str">
        <f aca="false">IF(TRIM($B201&amp;$C201)="","",IF(N($P201)&lt;=N($N201),"",N($P201)-N($N201)))</f>
        <v/>
      </c>
      <c r="U201" s="351" t="str">
        <f aca="false">IF(OR(TRIM($B201&amp;$C201)="",$V201=""),"",MAX(0,N($V201))-N($S201))</f>
        <v/>
      </c>
      <c r="V201" s="351" t="str">
        <f aca="false">IF(TRIM($B201&amp;$C201)="","",IF(AND(N($L201)=0,N($P201)+N($Q201)+N($R201)=0),"",ROUND(N($L201)-N($P201)-N($Q201)-N($R201),2)))</f>
        <v/>
      </c>
      <c r="W201" s="194" t="str">
        <f aca="false">IF(TRIM($B201&amp;$C201)="","",IF(N($L201)=0,IF((N($P201)+N($Q201)+N($R201))=0,"—未填单价","未填单价，已收 "&amp;TEXT((N($P201)+N($Q201)+N($R201)),"#,##0.00")),IF(N($V201)&gt;0.005,"欠 "&amp;TEXT(N($V201),"#,##0.00")&amp;IF(N($S201)&gt;0,"（开票未到账 "&amp;TEXT(N($S201),"#,##0.00")&amp;"）","")&amp;IF(N($U201)&gt;0,"（未开票 "&amp;TEXT(N($U201),"#,##0.00")&amp;"）",""),IF(N($V201)&lt;-0.005,"多收 "&amp;TEXT(-N($V201),"#,##0.00"),"✔ 已结清")))&amp;IF(N($T201)&gt;0,"｜到账未开票 "&amp;TEXT(N($T201),"#,##0.00")&amp;"，待补票","")&amp;IF(N($Q201)&gt;0,"｜收现 "&amp;TEXT(N($Q201),"#,##0.00"),"")&amp;IF(N($R201)&gt;0,"｜收款不开票 "&amp;TEXT(N($R201),"#,##0.00"),""))</f>
        <v/>
      </c>
      <c r="X201" s="352"/>
      <c r="AB201" s="349" t="str">
        <f aca="false">IF(OR(N($N201)=0,N($AA201)=0),"",ROUND(N($N201)/(1+N($AA201))*N($AA201),2))</f>
        <v/>
      </c>
      <c r="AC201" s="352"/>
      <c r="AD201" s="352"/>
      <c r="AE201" s="355" t="str">
        <f aca="false">IF($AM201="","",IF($AM201=1,IF($AN201&gt;=1,"一次性·已到收款期","一次性·未到期"),$AD201&amp;" 第"&amp;$AN201&amp;"/"&amp;$AM201&amp;"期"))</f>
        <v/>
      </c>
      <c r="AF201" s="351" t="str">
        <f aca="false">IF(OR($AM201="",N($L201)=0),"",ROUND(N($J201)*$AN201/$AM201,2)+N($K201))</f>
        <v/>
      </c>
      <c r="AG201" s="351" t="str">
        <f aca="false">IF($AF201="","",MAX(0,ROUND($AF201-(N($P201)+N($Q201)+N($R201)),2)))</f>
        <v/>
      </c>
      <c r="AH201" s="351" t="str">
        <f aca="false">IF(OR(TRIM($B201&amp;$C201)="",NOT(ISNUMBER($D201))),"",SUMIFS($V$3:$V$1001,$AJ$3:$AJ$1001,$AJ201,$D$3:$D$1001,"&lt;"&amp;$D201))</f>
        <v/>
      </c>
      <c r="AI201" s="351" t="str">
        <f aca="false">IF(TRIM($B201&amp;$C201)="","",SUMIFS($V$3:$V$1001,$AJ$3:$AJ$1001,$AJ201))</f>
        <v/>
      </c>
      <c r="AJ201" s="355" t="str">
        <f aca="false">IF(TRIM($B201&amp;$C201)="","",TRIM($B201)&amp;"｜"&amp;TRIM($C201))</f>
        <v/>
      </c>
      <c r="AK201" s="351" t="str">
        <f aca="false">IF(TRIM($B201&amp;$C201)="","",MIN(N($N201),N($P201)))</f>
        <v/>
      </c>
      <c r="AL201" s="356" t="str">
        <f aca="false">IF(ISNUMBER($D201),YEAR($D201),"")</f>
        <v/>
      </c>
      <c r="AM201" s="356" t="str">
        <f aca="false">IF(OR(TRIM($B201&amp;$C201)="",NOT(ISNUMBER($D201)),NOT(ISNUMBER($E201))),"",IF($E201&lt;$D201,"",IF(IF($AD201="半年付",2,IF($AD201="季度付",4,IF($AD201="月付",12,IF($AD201="半月付",24,1))))=1,1,MAX(1,ROUND(($E201-$D201+1)/365*IF($AD201="半年付",2,IF($AD201="季度付",4,IF($AD201="月付",12,IF($AD201="半月付",24,1)))),0)))))</f>
        <v/>
      </c>
      <c r="AN201" s="356" t="str">
        <f aca="true">IF($AM201="","",MIN($AM201,MAX(0,INT((TODAY()-付款宽限天数-$D201)/(($E201-$D201+1)/$AM201))+1)))</f>
        <v/>
      </c>
    </row>
    <row r="202" customFormat="false" ht="18" hidden="false" customHeight="false" outlineLevel="0" collapsed="false">
      <c r="F202" s="342" t="str">
        <f aca="true">IF(TRIM($B202&amp;$C202)="","",IF(OR(ISNUMBER(SEARCH("未",$A202)),ISNUMBER(SEARCH("送出",$A202)),AND(TRIM($A202)="",NOT(ISNUMBER($D202)),N($G202)=0)),"【合同未回】","")&amp;IF(NOT(ISNUMBER($E202)),IF(OR(ISNUMBER(SEARCH("未",$A202)),ISNUMBER(SEARCH("送出",$A202)),AND(TRIM($A202)="",NOT(ISNUMBER($D202)),N($G202)=0)),"","【未填合同期】"),IF($E202&lt;TODAY(),"【已到期】",IF($E202-TODAY()&lt;=提醒天数,"【即将到期，剩余"&amp;($E202-TODAY())&amp;"天】","【正常】")))&amp;IF(OR($AC202="安装免保",$AC202="技术免保",$AC202="质保期内"),"【"&amp;$AC202&amp;"】",""))</f>
        <v/>
      </c>
      <c r="J202" s="349" t="str">
        <f aca="false">IF(OR(N($G202)=0,N($H202)=0),"",ROUND(N($G202)*N($H202)*IF(N($I202)=0,1,N($I202)),2))</f>
        <v/>
      </c>
      <c r="L202" s="349" t="str">
        <f aca="false">IF(TRIM($B202&amp;$C202)="","",IF(AND(N($J202)=0,N($K202)=0),"",ROUND(N($J202)+N($K202),2)))</f>
        <v/>
      </c>
      <c r="R202" s="349"/>
      <c r="S202" s="351" t="str">
        <f aca="false">IF(TRIM($B202&amp;$C202)="","",IF(N($N202)=0,"",MAX(0,MIN(N($N202)-N($P202),N($V202)))))</f>
        <v/>
      </c>
      <c r="T202" s="351" t="str">
        <f aca="false">IF(TRIM($B202&amp;$C202)="","",IF(N($P202)&lt;=N($N202),"",N($P202)-N($N202)))</f>
        <v/>
      </c>
      <c r="U202" s="351" t="str">
        <f aca="false">IF(OR(TRIM($B202&amp;$C202)="",$V202=""),"",MAX(0,N($V202))-N($S202))</f>
        <v/>
      </c>
      <c r="V202" s="351" t="str">
        <f aca="false">IF(TRIM($B202&amp;$C202)="","",IF(AND(N($L202)=0,N($P202)+N($Q202)+N($R202)=0),"",ROUND(N($L202)-N($P202)-N($Q202)-N($R202),2)))</f>
        <v/>
      </c>
      <c r="W202" s="194" t="str">
        <f aca="false">IF(TRIM($B202&amp;$C202)="","",IF(N($L202)=0,IF((N($P202)+N($Q202)+N($R202))=0,"—未填单价","未填单价，已收 "&amp;TEXT((N($P202)+N($Q202)+N($R202)),"#,##0.00")),IF(N($V202)&gt;0.005,"欠 "&amp;TEXT(N($V202),"#,##0.00")&amp;IF(N($S202)&gt;0,"（开票未到账 "&amp;TEXT(N($S202),"#,##0.00")&amp;"）","")&amp;IF(N($U202)&gt;0,"（未开票 "&amp;TEXT(N($U202),"#,##0.00")&amp;"）",""),IF(N($V202)&lt;-0.005,"多收 "&amp;TEXT(-N($V202),"#,##0.00"),"✔ 已结清")))&amp;IF(N($T202)&gt;0,"｜到账未开票 "&amp;TEXT(N($T202),"#,##0.00")&amp;"，待补票","")&amp;IF(N($Q202)&gt;0,"｜收现 "&amp;TEXT(N($Q202),"#,##0.00"),"")&amp;IF(N($R202)&gt;0,"｜收款不开票 "&amp;TEXT(N($R202),"#,##0.00"),""))</f>
        <v/>
      </c>
      <c r="X202" s="352"/>
      <c r="AB202" s="349" t="str">
        <f aca="false">IF(OR(N($N202)=0,N($AA202)=0),"",ROUND(N($N202)/(1+N($AA202))*N($AA202),2))</f>
        <v/>
      </c>
      <c r="AC202" s="352"/>
      <c r="AD202" s="352"/>
      <c r="AE202" s="355" t="str">
        <f aca="false">IF($AM202="","",IF($AM202=1,IF($AN202&gt;=1,"一次性·已到收款期","一次性·未到期"),$AD202&amp;" 第"&amp;$AN202&amp;"/"&amp;$AM202&amp;"期"))</f>
        <v/>
      </c>
      <c r="AF202" s="351" t="str">
        <f aca="false">IF(OR($AM202="",N($L202)=0),"",ROUND(N($J202)*$AN202/$AM202,2)+N($K202))</f>
        <v/>
      </c>
      <c r="AG202" s="351" t="str">
        <f aca="false">IF($AF202="","",MAX(0,ROUND($AF202-(N($P202)+N($Q202)+N($R202)),2)))</f>
        <v/>
      </c>
      <c r="AH202" s="351" t="str">
        <f aca="false">IF(OR(TRIM($B202&amp;$C202)="",NOT(ISNUMBER($D202))),"",SUMIFS($V$3:$V$1001,$AJ$3:$AJ$1001,$AJ202,$D$3:$D$1001,"&lt;"&amp;$D202))</f>
        <v/>
      </c>
      <c r="AI202" s="351" t="str">
        <f aca="false">IF(TRIM($B202&amp;$C202)="","",SUMIFS($V$3:$V$1001,$AJ$3:$AJ$1001,$AJ202))</f>
        <v/>
      </c>
      <c r="AJ202" s="355" t="str">
        <f aca="false">IF(TRIM($B202&amp;$C202)="","",TRIM($B202)&amp;"｜"&amp;TRIM($C202))</f>
        <v/>
      </c>
      <c r="AK202" s="351" t="str">
        <f aca="false">IF(TRIM($B202&amp;$C202)="","",MIN(N($N202),N($P202)))</f>
        <v/>
      </c>
      <c r="AL202" s="356" t="str">
        <f aca="false">IF(ISNUMBER($D202),YEAR($D202),"")</f>
        <v/>
      </c>
      <c r="AM202" s="356" t="str">
        <f aca="false">IF(OR(TRIM($B202&amp;$C202)="",NOT(ISNUMBER($D202)),NOT(ISNUMBER($E202))),"",IF($E202&lt;$D202,"",IF(IF($AD202="半年付",2,IF($AD202="季度付",4,IF($AD202="月付",12,IF($AD202="半月付",24,1))))=1,1,MAX(1,ROUND(($E202-$D202+1)/365*IF($AD202="半年付",2,IF($AD202="季度付",4,IF($AD202="月付",12,IF($AD202="半月付",24,1)))),0)))))</f>
        <v/>
      </c>
      <c r="AN202" s="356" t="str">
        <f aca="true">IF($AM202="","",MIN($AM202,MAX(0,INT((TODAY()-付款宽限天数-$D202)/(($E202-$D202+1)/$AM202))+1)))</f>
        <v/>
      </c>
    </row>
    <row r="203" customFormat="false" ht="18" hidden="false" customHeight="false" outlineLevel="0" collapsed="false">
      <c r="F203" s="342" t="str">
        <f aca="true">IF(TRIM($B203&amp;$C203)="","",IF(OR(ISNUMBER(SEARCH("未",$A203)),ISNUMBER(SEARCH("送出",$A203)),AND(TRIM($A203)="",NOT(ISNUMBER($D203)),N($G203)=0)),"【合同未回】","")&amp;IF(NOT(ISNUMBER($E203)),IF(OR(ISNUMBER(SEARCH("未",$A203)),ISNUMBER(SEARCH("送出",$A203)),AND(TRIM($A203)="",NOT(ISNUMBER($D203)),N($G203)=0)),"","【未填合同期】"),IF($E203&lt;TODAY(),"【已到期】",IF($E203-TODAY()&lt;=提醒天数,"【即将到期，剩余"&amp;($E203-TODAY())&amp;"天】","【正常】")))&amp;IF(OR($AC203="安装免保",$AC203="技术免保",$AC203="质保期内"),"【"&amp;$AC203&amp;"】",""))</f>
        <v/>
      </c>
      <c r="J203" s="349" t="str">
        <f aca="false">IF(OR(N($G203)=0,N($H203)=0),"",ROUND(N($G203)*N($H203)*IF(N($I203)=0,1,N($I203)),2))</f>
        <v/>
      </c>
      <c r="L203" s="349" t="str">
        <f aca="false">IF(TRIM($B203&amp;$C203)="","",IF(AND(N($J203)=0,N($K203)=0),"",ROUND(N($J203)+N($K203),2)))</f>
        <v/>
      </c>
      <c r="R203" s="349"/>
      <c r="S203" s="351" t="str">
        <f aca="false">IF(TRIM($B203&amp;$C203)="","",IF(N($N203)=0,"",MAX(0,MIN(N($N203)-N($P203),N($V203)))))</f>
        <v/>
      </c>
      <c r="T203" s="351" t="str">
        <f aca="false">IF(TRIM($B203&amp;$C203)="","",IF(N($P203)&lt;=N($N203),"",N($P203)-N($N203)))</f>
        <v/>
      </c>
      <c r="U203" s="351" t="str">
        <f aca="false">IF(OR(TRIM($B203&amp;$C203)="",$V203=""),"",MAX(0,N($V203))-N($S203))</f>
        <v/>
      </c>
      <c r="V203" s="351" t="str">
        <f aca="false">IF(TRIM($B203&amp;$C203)="","",IF(AND(N($L203)=0,N($P203)+N($Q203)+N($R203)=0),"",ROUND(N($L203)-N($P203)-N($Q203)-N($R203),2)))</f>
        <v/>
      </c>
      <c r="W203" s="194" t="str">
        <f aca="false">IF(TRIM($B203&amp;$C203)="","",IF(N($L203)=0,IF((N($P203)+N($Q203)+N($R203))=0,"—未填单价","未填单价，已收 "&amp;TEXT((N($P203)+N($Q203)+N($R203)),"#,##0.00")),IF(N($V203)&gt;0.005,"欠 "&amp;TEXT(N($V203),"#,##0.00")&amp;IF(N($S203)&gt;0,"（开票未到账 "&amp;TEXT(N($S203),"#,##0.00")&amp;"）","")&amp;IF(N($U203)&gt;0,"（未开票 "&amp;TEXT(N($U203),"#,##0.00")&amp;"）",""),IF(N($V203)&lt;-0.005,"多收 "&amp;TEXT(-N($V203),"#,##0.00"),"✔ 已结清")))&amp;IF(N($T203)&gt;0,"｜到账未开票 "&amp;TEXT(N($T203),"#,##0.00")&amp;"，待补票","")&amp;IF(N($Q203)&gt;0,"｜收现 "&amp;TEXT(N($Q203),"#,##0.00"),"")&amp;IF(N($R203)&gt;0,"｜收款不开票 "&amp;TEXT(N($R203),"#,##0.00"),""))</f>
        <v/>
      </c>
      <c r="X203" s="352"/>
      <c r="AB203" s="349" t="str">
        <f aca="false">IF(OR(N($N203)=0,N($AA203)=0),"",ROUND(N($N203)/(1+N($AA203))*N($AA203),2))</f>
        <v/>
      </c>
      <c r="AC203" s="352"/>
      <c r="AD203" s="352"/>
      <c r="AE203" s="355" t="str">
        <f aca="false">IF($AM203="","",IF($AM203=1,IF($AN203&gt;=1,"一次性·已到收款期","一次性·未到期"),$AD203&amp;" 第"&amp;$AN203&amp;"/"&amp;$AM203&amp;"期"))</f>
        <v/>
      </c>
      <c r="AF203" s="351" t="str">
        <f aca="false">IF(OR($AM203="",N($L203)=0),"",ROUND(N($J203)*$AN203/$AM203,2)+N($K203))</f>
        <v/>
      </c>
      <c r="AG203" s="351" t="str">
        <f aca="false">IF($AF203="","",MAX(0,ROUND($AF203-(N($P203)+N($Q203)+N($R203)),2)))</f>
        <v/>
      </c>
      <c r="AH203" s="351" t="str">
        <f aca="false">IF(OR(TRIM($B203&amp;$C203)="",NOT(ISNUMBER($D203))),"",SUMIFS($V$3:$V$1001,$AJ$3:$AJ$1001,$AJ203,$D$3:$D$1001,"&lt;"&amp;$D203))</f>
        <v/>
      </c>
      <c r="AI203" s="351" t="str">
        <f aca="false">IF(TRIM($B203&amp;$C203)="","",SUMIFS($V$3:$V$1001,$AJ$3:$AJ$1001,$AJ203))</f>
        <v/>
      </c>
      <c r="AJ203" s="355" t="str">
        <f aca="false">IF(TRIM($B203&amp;$C203)="","",TRIM($B203)&amp;"｜"&amp;TRIM($C203))</f>
        <v/>
      </c>
      <c r="AK203" s="351" t="str">
        <f aca="false">IF(TRIM($B203&amp;$C203)="","",MIN(N($N203),N($P203)))</f>
        <v/>
      </c>
      <c r="AL203" s="356" t="str">
        <f aca="false">IF(ISNUMBER($D203),YEAR($D203),"")</f>
        <v/>
      </c>
      <c r="AM203" s="356" t="str">
        <f aca="false">IF(OR(TRIM($B203&amp;$C203)="",NOT(ISNUMBER($D203)),NOT(ISNUMBER($E203))),"",IF($E203&lt;$D203,"",IF(IF($AD203="半年付",2,IF($AD203="季度付",4,IF($AD203="月付",12,IF($AD203="半月付",24,1))))=1,1,MAX(1,ROUND(($E203-$D203+1)/365*IF($AD203="半年付",2,IF($AD203="季度付",4,IF($AD203="月付",12,IF($AD203="半月付",24,1)))),0)))))</f>
        <v/>
      </c>
      <c r="AN203" s="356" t="str">
        <f aca="true">IF($AM203="","",MIN($AM203,MAX(0,INT((TODAY()-付款宽限天数-$D203)/(($E203-$D203+1)/$AM203))+1)))</f>
        <v/>
      </c>
    </row>
    <row r="204" customFormat="false" ht="18" hidden="false" customHeight="false" outlineLevel="0" collapsed="false">
      <c r="F204" s="342" t="str">
        <f aca="true">IF(TRIM($B204&amp;$C204)="","",IF(OR(ISNUMBER(SEARCH("未",$A204)),ISNUMBER(SEARCH("送出",$A204)),AND(TRIM($A204)="",NOT(ISNUMBER($D204)),N($G204)=0)),"【合同未回】","")&amp;IF(NOT(ISNUMBER($E204)),IF(OR(ISNUMBER(SEARCH("未",$A204)),ISNUMBER(SEARCH("送出",$A204)),AND(TRIM($A204)="",NOT(ISNUMBER($D204)),N($G204)=0)),"","【未填合同期】"),IF($E204&lt;TODAY(),"【已到期】",IF($E204-TODAY()&lt;=提醒天数,"【即将到期，剩余"&amp;($E204-TODAY())&amp;"天】","【正常】")))&amp;IF(OR($AC204="安装免保",$AC204="技术免保",$AC204="质保期内"),"【"&amp;$AC204&amp;"】",""))</f>
        <v/>
      </c>
      <c r="J204" s="349" t="str">
        <f aca="false">IF(OR(N($G204)=0,N($H204)=0),"",ROUND(N($G204)*N($H204)*IF(N($I204)=0,1,N($I204)),2))</f>
        <v/>
      </c>
      <c r="L204" s="349" t="str">
        <f aca="false">IF(TRIM($B204&amp;$C204)="","",IF(AND(N($J204)=0,N($K204)=0),"",ROUND(N($J204)+N($K204),2)))</f>
        <v/>
      </c>
      <c r="R204" s="349"/>
      <c r="S204" s="351" t="str">
        <f aca="false">IF(TRIM($B204&amp;$C204)="","",IF(N($N204)=0,"",MAX(0,MIN(N($N204)-N($P204),N($V204)))))</f>
        <v/>
      </c>
      <c r="T204" s="351" t="str">
        <f aca="false">IF(TRIM($B204&amp;$C204)="","",IF(N($P204)&lt;=N($N204),"",N($P204)-N($N204)))</f>
        <v/>
      </c>
      <c r="U204" s="351" t="str">
        <f aca="false">IF(OR(TRIM($B204&amp;$C204)="",$V204=""),"",MAX(0,N($V204))-N($S204))</f>
        <v/>
      </c>
      <c r="V204" s="351" t="str">
        <f aca="false">IF(TRIM($B204&amp;$C204)="","",IF(AND(N($L204)=0,N($P204)+N($Q204)+N($R204)=0),"",ROUND(N($L204)-N($P204)-N($Q204)-N($R204),2)))</f>
        <v/>
      </c>
      <c r="W204" s="194" t="str">
        <f aca="false">IF(TRIM($B204&amp;$C204)="","",IF(N($L204)=0,IF((N($P204)+N($Q204)+N($R204))=0,"—未填单价","未填单价，已收 "&amp;TEXT((N($P204)+N($Q204)+N($R204)),"#,##0.00")),IF(N($V204)&gt;0.005,"欠 "&amp;TEXT(N($V204),"#,##0.00")&amp;IF(N($S204)&gt;0,"（开票未到账 "&amp;TEXT(N($S204),"#,##0.00")&amp;"）","")&amp;IF(N($U204)&gt;0,"（未开票 "&amp;TEXT(N($U204),"#,##0.00")&amp;"）",""),IF(N($V204)&lt;-0.005,"多收 "&amp;TEXT(-N($V204),"#,##0.00"),"✔ 已结清")))&amp;IF(N($T204)&gt;0,"｜到账未开票 "&amp;TEXT(N($T204),"#,##0.00")&amp;"，待补票","")&amp;IF(N($Q204)&gt;0,"｜收现 "&amp;TEXT(N($Q204),"#,##0.00"),"")&amp;IF(N($R204)&gt;0,"｜收款不开票 "&amp;TEXT(N($R204),"#,##0.00"),""))</f>
        <v/>
      </c>
      <c r="X204" s="352"/>
      <c r="AB204" s="349" t="str">
        <f aca="false">IF(OR(N($N204)=0,N($AA204)=0),"",ROUND(N($N204)/(1+N($AA204))*N($AA204),2))</f>
        <v/>
      </c>
      <c r="AC204" s="352"/>
      <c r="AD204" s="352"/>
      <c r="AE204" s="355" t="str">
        <f aca="false">IF($AM204="","",IF($AM204=1,IF($AN204&gt;=1,"一次性·已到收款期","一次性·未到期"),$AD204&amp;" 第"&amp;$AN204&amp;"/"&amp;$AM204&amp;"期"))</f>
        <v/>
      </c>
      <c r="AF204" s="351" t="str">
        <f aca="false">IF(OR($AM204="",N($L204)=0),"",ROUND(N($J204)*$AN204/$AM204,2)+N($K204))</f>
        <v/>
      </c>
      <c r="AG204" s="351" t="str">
        <f aca="false">IF($AF204="","",MAX(0,ROUND($AF204-(N($P204)+N($Q204)+N($R204)),2)))</f>
        <v/>
      </c>
      <c r="AH204" s="351" t="str">
        <f aca="false">IF(OR(TRIM($B204&amp;$C204)="",NOT(ISNUMBER($D204))),"",SUMIFS($V$3:$V$1001,$AJ$3:$AJ$1001,$AJ204,$D$3:$D$1001,"&lt;"&amp;$D204))</f>
        <v/>
      </c>
      <c r="AI204" s="351" t="str">
        <f aca="false">IF(TRIM($B204&amp;$C204)="","",SUMIFS($V$3:$V$1001,$AJ$3:$AJ$1001,$AJ204))</f>
        <v/>
      </c>
      <c r="AJ204" s="355" t="str">
        <f aca="false">IF(TRIM($B204&amp;$C204)="","",TRIM($B204)&amp;"｜"&amp;TRIM($C204))</f>
        <v/>
      </c>
      <c r="AK204" s="351" t="str">
        <f aca="false">IF(TRIM($B204&amp;$C204)="","",MIN(N($N204),N($P204)))</f>
        <v/>
      </c>
      <c r="AL204" s="356" t="str">
        <f aca="false">IF(ISNUMBER($D204),YEAR($D204),"")</f>
        <v/>
      </c>
      <c r="AM204" s="356" t="str">
        <f aca="false">IF(OR(TRIM($B204&amp;$C204)="",NOT(ISNUMBER($D204)),NOT(ISNUMBER($E204))),"",IF($E204&lt;$D204,"",IF(IF($AD204="半年付",2,IF($AD204="季度付",4,IF($AD204="月付",12,IF($AD204="半月付",24,1))))=1,1,MAX(1,ROUND(($E204-$D204+1)/365*IF($AD204="半年付",2,IF($AD204="季度付",4,IF($AD204="月付",12,IF($AD204="半月付",24,1)))),0)))))</f>
        <v/>
      </c>
      <c r="AN204" s="356" t="str">
        <f aca="true">IF($AM204="","",MIN($AM204,MAX(0,INT((TODAY()-付款宽限天数-$D204)/(($E204-$D204+1)/$AM204))+1)))</f>
        <v/>
      </c>
    </row>
    <row r="205" customFormat="false" ht="18" hidden="false" customHeight="false" outlineLevel="0" collapsed="false">
      <c r="F205" s="342" t="str">
        <f aca="true">IF(TRIM($B205&amp;$C205)="","",IF(OR(ISNUMBER(SEARCH("未",$A205)),ISNUMBER(SEARCH("送出",$A205)),AND(TRIM($A205)="",NOT(ISNUMBER($D205)),N($G205)=0)),"【合同未回】","")&amp;IF(NOT(ISNUMBER($E205)),IF(OR(ISNUMBER(SEARCH("未",$A205)),ISNUMBER(SEARCH("送出",$A205)),AND(TRIM($A205)="",NOT(ISNUMBER($D205)),N($G205)=0)),"","【未填合同期】"),IF($E205&lt;TODAY(),"【已到期】",IF($E205-TODAY()&lt;=提醒天数,"【即将到期，剩余"&amp;($E205-TODAY())&amp;"天】","【正常】")))&amp;IF(OR($AC205="安装免保",$AC205="技术免保",$AC205="质保期内"),"【"&amp;$AC205&amp;"】",""))</f>
        <v/>
      </c>
      <c r="J205" s="349" t="str">
        <f aca="false">IF(OR(N($G205)=0,N($H205)=0),"",ROUND(N($G205)*N($H205)*IF(N($I205)=0,1,N($I205)),2))</f>
        <v/>
      </c>
      <c r="L205" s="349" t="str">
        <f aca="false">IF(TRIM($B205&amp;$C205)="","",IF(AND(N($J205)=0,N($K205)=0),"",ROUND(N($J205)+N($K205),2)))</f>
        <v/>
      </c>
      <c r="R205" s="349"/>
      <c r="S205" s="351" t="str">
        <f aca="false">IF(TRIM($B205&amp;$C205)="","",IF(N($N205)=0,"",MAX(0,MIN(N($N205)-N($P205),N($V205)))))</f>
        <v/>
      </c>
      <c r="T205" s="351" t="str">
        <f aca="false">IF(TRIM($B205&amp;$C205)="","",IF(N($P205)&lt;=N($N205),"",N($P205)-N($N205)))</f>
        <v/>
      </c>
      <c r="U205" s="351" t="str">
        <f aca="false">IF(OR(TRIM($B205&amp;$C205)="",$V205=""),"",MAX(0,N($V205))-N($S205))</f>
        <v/>
      </c>
      <c r="V205" s="351" t="str">
        <f aca="false">IF(TRIM($B205&amp;$C205)="","",IF(AND(N($L205)=0,N($P205)+N($Q205)+N($R205)=0),"",ROUND(N($L205)-N($P205)-N($Q205)-N($R205),2)))</f>
        <v/>
      </c>
      <c r="W205" s="194" t="str">
        <f aca="false">IF(TRIM($B205&amp;$C205)="","",IF(N($L205)=0,IF((N($P205)+N($Q205)+N($R205))=0,"—未填单价","未填单价，已收 "&amp;TEXT((N($P205)+N($Q205)+N($R205)),"#,##0.00")),IF(N($V205)&gt;0.005,"欠 "&amp;TEXT(N($V205),"#,##0.00")&amp;IF(N($S205)&gt;0,"（开票未到账 "&amp;TEXT(N($S205),"#,##0.00")&amp;"）","")&amp;IF(N($U205)&gt;0,"（未开票 "&amp;TEXT(N($U205),"#,##0.00")&amp;"）",""),IF(N($V205)&lt;-0.005,"多收 "&amp;TEXT(-N($V205),"#,##0.00"),"✔ 已结清")))&amp;IF(N($T205)&gt;0,"｜到账未开票 "&amp;TEXT(N($T205),"#,##0.00")&amp;"，待补票","")&amp;IF(N($Q205)&gt;0,"｜收现 "&amp;TEXT(N($Q205),"#,##0.00"),"")&amp;IF(N($R205)&gt;0,"｜收款不开票 "&amp;TEXT(N($R205),"#,##0.00"),""))</f>
        <v/>
      </c>
      <c r="X205" s="352"/>
      <c r="AB205" s="349" t="str">
        <f aca="false">IF(OR(N($N205)=0,N($AA205)=0),"",ROUND(N($N205)/(1+N($AA205))*N($AA205),2))</f>
        <v/>
      </c>
      <c r="AC205" s="352"/>
      <c r="AD205" s="352"/>
      <c r="AE205" s="355" t="str">
        <f aca="false">IF($AM205="","",IF($AM205=1,IF($AN205&gt;=1,"一次性·已到收款期","一次性·未到期"),$AD205&amp;" 第"&amp;$AN205&amp;"/"&amp;$AM205&amp;"期"))</f>
        <v/>
      </c>
      <c r="AF205" s="351" t="str">
        <f aca="false">IF(OR($AM205="",N($L205)=0),"",ROUND(N($J205)*$AN205/$AM205,2)+N($K205))</f>
        <v/>
      </c>
      <c r="AG205" s="351" t="str">
        <f aca="false">IF($AF205="","",MAX(0,ROUND($AF205-(N($P205)+N($Q205)+N($R205)),2)))</f>
        <v/>
      </c>
      <c r="AH205" s="351" t="str">
        <f aca="false">IF(OR(TRIM($B205&amp;$C205)="",NOT(ISNUMBER($D205))),"",SUMIFS($V$3:$V$1001,$AJ$3:$AJ$1001,$AJ205,$D$3:$D$1001,"&lt;"&amp;$D205))</f>
        <v/>
      </c>
      <c r="AI205" s="351" t="str">
        <f aca="false">IF(TRIM($B205&amp;$C205)="","",SUMIFS($V$3:$V$1001,$AJ$3:$AJ$1001,$AJ205))</f>
        <v/>
      </c>
      <c r="AJ205" s="355" t="str">
        <f aca="false">IF(TRIM($B205&amp;$C205)="","",TRIM($B205)&amp;"｜"&amp;TRIM($C205))</f>
        <v/>
      </c>
      <c r="AK205" s="351" t="str">
        <f aca="false">IF(TRIM($B205&amp;$C205)="","",MIN(N($N205),N($P205)))</f>
        <v/>
      </c>
      <c r="AL205" s="356" t="str">
        <f aca="false">IF(ISNUMBER($D205),YEAR($D205),"")</f>
        <v/>
      </c>
      <c r="AM205" s="356" t="str">
        <f aca="false">IF(OR(TRIM($B205&amp;$C205)="",NOT(ISNUMBER($D205)),NOT(ISNUMBER($E205))),"",IF($E205&lt;$D205,"",IF(IF($AD205="半年付",2,IF($AD205="季度付",4,IF($AD205="月付",12,IF($AD205="半月付",24,1))))=1,1,MAX(1,ROUND(($E205-$D205+1)/365*IF($AD205="半年付",2,IF($AD205="季度付",4,IF($AD205="月付",12,IF($AD205="半月付",24,1)))),0)))))</f>
        <v/>
      </c>
      <c r="AN205" s="356" t="str">
        <f aca="true">IF($AM205="","",MIN($AM205,MAX(0,INT((TODAY()-付款宽限天数-$D205)/(($E205-$D205+1)/$AM205))+1)))</f>
        <v/>
      </c>
    </row>
    <row r="206" customFormat="false" ht="18" hidden="false" customHeight="false" outlineLevel="0" collapsed="false">
      <c r="F206" s="342" t="str">
        <f aca="true">IF(TRIM($B206&amp;$C206)="","",IF(OR(ISNUMBER(SEARCH("未",$A206)),ISNUMBER(SEARCH("送出",$A206)),AND(TRIM($A206)="",NOT(ISNUMBER($D206)),N($G206)=0)),"【合同未回】","")&amp;IF(NOT(ISNUMBER($E206)),IF(OR(ISNUMBER(SEARCH("未",$A206)),ISNUMBER(SEARCH("送出",$A206)),AND(TRIM($A206)="",NOT(ISNUMBER($D206)),N($G206)=0)),"","【未填合同期】"),IF($E206&lt;TODAY(),"【已到期】",IF($E206-TODAY()&lt;=提醒天数,"【即将到期，剩余"&amp;($E206-TODAY())&amp;"天】","【正常】")))&amp;IF(OR($AC206="安装免保",$AC206="技术免保",$AC206="质保期内"),"【"&amp;$AC206&amp;"】",""))</f>
        <v/>
      </c>
      <c r="J206" s="349" t="str">
        <f aca="false">IF(OR(N($G206)=0,N($H206)=0),"",ROUND(N($G206)*N($H206)*IF(N($I206)=0,1,N($I206)),2))</f>
        <v/>
      </c>
      <c r="L206" s="349" t="str">
        <f aca="false">IF(TRIM($B206&amp;$C206)="","",IF(AND(N($J206)=0,N($K206)=0),"",ROUND(N($J206)+N($K206),2)))</f>
        <v/>
      </c>
      <c r="R206" s="349"/>
      <c r="S206" s="351" t="str">
        <f aca="false">IF(TRIM($B206&amp;$C206)="","",IF(N($N206)=0,"",MAX(0,MIN(N($N206)-N($P206),N($V206)))))</f>
        <v/>
      </c>
      <c r="T206" s="351" t="str">
        <f aca="false">IF(TRIM($B206&amp;$C206)="","",IF(N($P206)&lt;=N($N206),"",N($P206)-N($N206)))</f>
        <v/>
      </c>
      <c r="U206" s="351" t="str">
        <f aca="false">IF(OR(TRIM($B206&amp;$C206)="",$V206=""),"",MAX(0,N($V206))-N($S206))</f>
        <v/>
      </c>
      <c r="V206" s="351" t="str">
        <f aca="false">IF(TRIM($B206&amp;$C206)="","",IF(AND(N($L206)=0,N($P206)+N($Q206)+N($R206)=0),"",ROUND(N($L206)-N($P206)-N($Q206)-N($R206),2)))</f>
        <v/>
      </c>
      <c r="W206" s="194" t="str">
        <f aca="false">IF(TRIM($B206&amp;$C206)="","",IF(N($L206)=0,IF((N($P206)+N($Q206)+N($R206))=0,"—未填单价","未填单价，已收 "&amp;TEXT((N($P206)+N($Q206)+N($R206)),"#,##0.00")),IF(N($V206)&gt;0.005,"欠 "&amp;TEXT(N($V206),"#,##0.00")&amp;IF(N($S206)&gt;0,"（开票未到账 "&amp;TEXT(N($S206),"#,##0.00")&amp;"）","")&amp;IF(N($U206)&gt;0,"（未开票 "&amp;TEXT(N($U206),"#,##0.00")&amp;"）",""),IF(N($V206)&lt;-0.005,"多收 "&amp;TEXT(-N($V206),"#,##0.00"),"✔ 已结清")))&amp;IF(N($T206)&gt;0,"｜到账未开票 "&amp;TEXT(N($T206),"#,##0.00")&amp;"，待补票","")&amp;IF(N($Q206)&gt;0,"｜收现 "&amp;TEXT(N($Q206),"#,##0.00"),"")&amp;IF(N($R206)&gt;0,"｜收款不开票 "&amp;TEXT(N($R206),"#,##0.00"),""))</f>
        <v/>
      </c>
      <c r="X206" s="352"/>
      <c r="AB206" s="349" t="str">
        <f aca="false">IF(OR(N($N206)=0,N($AA206)=0),"",ROUND(N($N206)/(1+N($AA206))*N($AA206),2))</f>
        <v/>
      </c>
      <c r="AC206" s="352"/>
      <c r="AD206" s="352"/>
      <c r="AE206" s="355" t="str">
        <f aca="false">IF($AM206="","",IF($AM206=1,IF($AN206&gt;=1,"一次性·已到收款期","一次性·未到期"),$AD206&amp;" 第"&amp;$AN206&amp;"/"&amp;$AM206&amp;"期"))</f>
        <v/>
      </c>
      <c r="AF206" s="351" t="str">
        <f aca="false">IF(OR($AM206="",N($L206)=0),"",ROUND(N($J206)*$AN206/$AM206,2)+N($K206))</f>
        <v/>
      </c>
      <c r="AG206" s="351" t="str">
        <f aca="false">IF($AF206="","",MAX(0,ROUND($AF206-(N($P206)+N($Q206)+N($R206)),2)))</f>
        <v/>
      </c>
      <c r="AH206" s="351" t="str">
        <f aca="false">IF(OR(TRIM($B206&amp;$C206)="",NOT(ISNUMBER($D206))),"",SUMIFS($V$3:$V$1001,$AJ$3:$AJ$1001,$AJ206,$D$3:$D$1001,"&lt;"&amp;$D206))</f>
        <v/>
      </c>
      <c r="AI206" s="351" t="str">
        <f aca="false">IF(TRIM($B206&amp;$C206)="","",SUMIFS($V$3:$V$1001,$AJ$3:$AJ$1001,$AJ206))</f>
        <v/>
      </c>
      <c r="AJ206" s="355" t="str">
        <f aca="false">IF(TRIM($B206&amp;$C206)="","",TRIM($B206)&amp;"｜"&amp;TRIM($C206))</f>
        <v/>
      </c>
      <c r="AK206" s="351" t="str">
        <f aca="false">IF(TRIM($B206&amp;$C206)="","",MIN(N($N206),N($P206)))</f>
        <v/>
      </c>
      <c r="AL206" s="356" t="str">
        <f aca="false">IF(ISNUMBER($D206),YEAR($D206),"")</f>
        <v/>
      </c>
      <c r="AM206" s="356" t="str">
        <f aca="false">IF(OR(TRIM($B206&amp;$C206)="",NOT(ISNUMBER($D206)),NOT(ISNUMBER($E206))),"",IF($E206&lt;$D206,"",IF(IF($AD206="半年付",2,IF($AD206="季度付",4,IF($AD206="月付",12,IF($AD206="半月付",24,1))))=1,1,MAX(1,ROUND(($E206-$D206+1)/365*IF($AD206="半年付",2,IF($AD206="季度付",4,IF($AD206="月付",12,IF($AD206="半月付",24,1)))),0)))))</f>
        <v/>
      </c>
      <c r="AN206" s="356" t="str">
        <f aca="true">IF($AM206="","",MIN($AM206,MAX(0,INT((TODAY()-付款宽限天数-$D206)/(($E206-$D206+1)/$AM206))+1)))</f>
        <v/>
      </c>
    </row>
    <row r="207" customFormat="false" ht="18" hidden="false" customHeight="false" outlineLevel="0" collapsed="false">
      <c r="F207" s="342" t="str">
        <f aca="true">IF(TRIM($B207&amp;$C207)="","",IF(OR(ISNUMBER(SEARCH("未",$A207)),ISNUMBER(SEARCH("送出",$A207)),AND(TRIM($A207)="",NOT(ISNUMBER($D207)),N($G207)=0)),"【合同未回】","")&amp;IF(NOT(ISNUMBER($E207)),IF(OR(ISNUMBER(SEARCH("未",$A207)),ISNUMBER(SEARCH("送出",$A207)),AND(TRIM($A207)="",NOT(ISNUMBER($D207)),N($G207)=0)),"","【未填合同期】"),IF($E207&lt;TODAY(),"【已到期】",IF($E207-TODAY()&lt;=提醒天数,"【即将到期，剩余"&amp;($E207-TODAY())&amp;"天】","【正常】")))&amp;IF(OR($AC207="安装免保",$AC207="技术免保",$AC207="质保期内"),"【"&amp;$AC207&amp;"】",""))</f>
        <v/>
      </c>
      <c r="J207" s="349" t="str">
        <f aca="false">IF(OR(N($G207)=0,N($H207)=0),"",ROUND(N($G207)*N($H207)*IF(N($I207)=0,1,N($I207)),2))</f>
        <v/>
      </c>
      <c r="L207" s="349" t="str">
        <f aca="false">IF(TRIM($B207&amp;$C207)="","",IF(AND(N($J207)=0,N($K207)=0),"",ROUND(N($J207)+N($K207),2)))</f>
        <v/>
      </c>
      <c r="R207" s="349"/>
      <c r="S207" s="351" t="str">
        <f aca="false">IF(TRIM($B207&amp;$C207)="","",IF(N($N207)=0,"",MAX(0,MIN(N($N207)-N($P207),N($V207)))))</f>
        <v/>
      </c>
      <c r="T207" s="351" t="str">
        <f aca="false">IF(TRIM($B207&amp;$C207)="","",IF(N($P207)&lt;=N($N207),"",N($P207)-N($N207)))</f>
        <v/>
      </c>
      <c r="U207" s="351" t="str">
        <f aca="false">IF(OR(TRIM($B207&amp;$C207)="",$V207=""),"",MAX(0,N($V207))-N($S207))</f>
        <v/>
      </c>
      <c r="V207" s="351" t="str">
        <f aca="false">IF(TRIM($B207&amp;$C207)="","",IF(AND(N($L207)=0,N($P207)+N($Q207)+N($R207)=0),"",ROUND(N($L207)-N($P207)-N($Q207)-N($R207),2)))</f>
        <v/>
      </c>
      <c r="W207" s="194" t="str">
        <f aca="false">IF(TRIM($B207&amp;$C207)="","",IF(N($L207)=0,IF((N($P207)+N($Q207)+N($R207))=0,"—未填单价","未填单价，已收 "&amp;TEXT((N($P207)+N($Q207)+N($R207)),"#,##0.00")),IF(N($V207)&gt;0.005,"欠 "&amp;TEXT(N($V207),"#,##0.00")&amp;IF(N($S207)&gt;0,"（开票未到账 "&amp;TEXT(N($S207),"#,##0.00")&amp;"）","")&amp;IF(N($U207)&gt;0,"（未开票 "&amp;TEXT(N($U207),"#,##0.00")&amp;"）",""),IF(N($V207)&lt;-0.005,"多收 "&amp;TEXT(-N($V207),"#,##0.00"),"✔ 已结清")))&amp;IF(N($T207)&gt;0,"｜到账未开票 "&amp;TEXT(N($T207),"#,##0.00")&amp;"，待补票","")&amp;IF(N($Q207)&gt;0,"｜收现 "&amp;TEXT(N($Q207),"#,##0.00"),"")&amp;IF(N($R207)&gt;0,"｜收款不开票 "&amp;TEXT(N($R207),"#,##0.00"),""))</f>
        <v/>
      </c>
      <c r="X207" s="352"/>
      <c r="AB207" s="349" t="str">
        <f aca="false">IF(OR(N($N207)=0,N($AA207)=0),"",ROUND(N($N207)/(1+N($AA207))*N($AA207),2))</f>
        <v/>
      </c>
      <c r="AC207" s="352"/>
      <c r="AD207" s="352"/>
      <c r="AE207" s="355" t="str">
        <f aca="false">IF($AM207="","",IF($AM207=1,IF($AN207&gt;=1,"一次性·已到收款期","一次性·未到期"),$AD207&amp;" 第"&amp;$AN207&amp;"/"&amp;$AM207&amp;"期"))</f>
        <v/>
      </c>
      <c r="AF207" s="351" t="str">
        <f aca="false">IF(OR($AM207="",N($L207)=0),"",ROUND(N($J207)*$AN207/$AM207,2)+N($K207))</f>
        <v/>
      </c>
      <c r="AG207" s="351" t="str">
        <f aca="false">IF($AF207="","",MAX(0,ROUND($AF207-(N($P207)+N($Q207)+N($R207)),2)))</f>
        <v/>
      </c>
      <c r="AH207" s="351" t="str">
        <f aca="false">IF(OR(TRIM($B207&amp;$C207)="",NOT(ISNUMBER($D207))),"",SUMIFS($V$3:$V$1001,$AJ$3:$AJ$1001,$AJ207,$D$3:$D$1001,"&lt;"&amp;$D207))</f>
        <v/>
      </c>
      <c r="AI207" s="351" t="str">
        <f aca="false">IF(TRIM($B207&amp;$C207)="","",SUMIFS($V$3:$V$1001,$AJ$3:$AJ$1001,$AJ207))</f>
        <v/>
      </c>
      <c r="AJ207" s="355" t="str">
        <f aca="false">IF(TRIM($B207&amp;$C207)="","",TRIM($B207)&amp;"｜"&amp;TRIM($C207))</f>
        <v/>
      </c>
      <c r="AK207" s="351" t="str">
        <f aca="false">IF(TRIM($B207&amp;$C207)="","",MIN(N($N207),N($P207)))</f>
        <v/>
      </c>
      <c r="AL207" s="356" t="str">
        <f aca="false">IF(ISNUMBER($D207),YEAR($D207),"")</f>
        <v/>
      </c>
      <c r="AM207" s="356" t="str">
        <f aca="false">IF(OR(TRIM($B207&amp;$C207)="",NOT(ISNUMBER($D207)),NOT(ISNUMBER($E207))),"",IF($E207&lt;$D207,"",IF(IF($AD207="半年付",2,IF($AD207="季度付",4,IF($AD207="月付",12,IF($AD207="半月付",24,1))))=1,1,MAX(1,ROUND(($E207-$D207+1)/365*IF($AD207="半年付",2,IF($AD207="季度付",4,IF($AD207="月付",12,IF($AD207="半月付",24,1)))),0)))))</f>
        <v/>
      </c>
      <c r="AN207" s="356" t="str">
        <f aca="true">IF($AM207="","",MIN($AM207,MAX(0,INT((TODAY()-付款宽限天数-$D207)/(($E207-$D207+1)/$AM207))+1)))</f>
        <v/>
      </c>
    </row>
    <row r="208" customFormat="false" ht="18" hidden="false" customHeight="false" outlineLevel="0" collapsed="false">
      <c r="F208" s="342" t="str">
        <f aca="true">IF(TRIM($B208&amp;$C208)="","",IF(OR(ISNUMBER(SEARCH("未",$A208)),ISNUMBER(SEARCH("送出",$A208)),AND(TRIM($A208)="",NOT(ISNUMBER($D208)),N($G208)=0)),"【合同未回】","")&amp;IF(NOT(ISNUMBER($E208)),IF(OR(ISNUMBER(SEARCH("未",$A208)),ISNUMBER(SEARCH("送出",$A208)),AND(TRIM($A208)="",NOT(ISNUMBER($D208)),N($G208)=0)),"","【未填合同期】"),IF($E208&lt;TODAY(),"【已到期】",IF($E208-TODAY()&lt;=提醒天数,"【即将到期，剩余"&amp;($E208-TODAY())&amp;"天】","【正常】")))&amp;IF(OR($AC208="安装免保",$AC208="技术免保",$AC208="质保期内"),"【"&amp;$AC208&amp;"】",""))</f>
        <v/>
      </c>
      <c r="J208" s="349" t="str">
        <f aca="false">IF(OR(N($G208)=0,N($H208)=0),"",ROUND(N($G208)*N($H208)*IF(N($I208)=0,1,N($I208)),2))</f>
        <v/>
      </c>
      <c r="L208" s="349" t="str">
        <f aca="false">IF(TRIM($B208&amp;$C208)="","",IF(AND(N($J208)=0,N($K208)=0),"",ROUND(N($J208)+N($K208),2)))</f>
        <v/>
      </c>
      <c r="R208" s="349"/>
      <c r="S208" s="351" t="str">
        <f aca="false">IF(TRIM($B208&amp;$C208)="","",IF(N($N208)=0,"",MAX(0,MIN(N($N208)-N($P208),N($V208)))))</f>
        <v/>
      </c>
      <c r="T208" s="351" t="str">
        <f aca="false">IF(TRIM($B208&amp;$C208)="","",IF(N($P208)&lt;=N($N208),"",N($P208)-N($N208)))</f>
        <v/>
      </c>
      <c r="U208" s="351" t="str">
        <f aca="false">IF(OR(TRIM($B208&amp;$C208)="",$V208=""),"",MAX(0,N($V208))-N($S208))</f>
        <v/>
      </c>
      <c r="V208" s="351" t="str">
        <f aca="false">IF(TRIM($B208&amp;$C208)="","",IF(AND(N($L208)=0,N($P208)+N($Q208)+N($R208)=0),"",ROUND(N($L208)-N($P208)-N($Q208)-N($R208),2)))</f>
        <v/>
      </c>
      <c r="W208" s="194" t="str">
        <f aca="false">IF(TRIM($B208&amp;$C208)="","",IF(N($L208)=0,IF((N($P208)+N($Q208)+N($R208))=0,"—未填单价","未填单价，已收 "&amp;TEXT((N($P208)+N($Q208)+N($R208)),"#,##0.00")),IF(N($V208)&gt;0.005,"欠 "&amp;TEXT(N($V208),"#,##0.00")&amp;IF(N($S208)&gt;0,"（开票未到账 "&amp;TEXT(N($S208),"#,##0.00")&amp;"）","")&amp;IF(N($U208)&gt;0,"（未开票 "&amp;TEXT(N($U208),"#,##0.00")&amp;"）",""),IF(N($V208)&lt;-0.005,"多收 "&amp;TEXT(-N($V208),"#,##0.00"),"✔ 已结清")))&amp;IF(N($T208)&gt;0,"｜到账未开票 "&amp;TEXT(N($T208),"#,##0.00")&amp;"，待补票","")&amp;IF(N($Q208)&gt;0,"｜收现 "&amp;TEXT(N($Q208),"#,##0.00"),"")&amp;IF(N($R208)&gt;0,"｜收款不开票 "&amp;TEXT(N($R208),"#,##0.00"),""))</f>
        <v/>
      </c>
      <c r="X208" s="352"/>
      <c r="AB208" s="349" t="str">
        <f aca="false">IF(OR(N($N208)=0,N($AA208)=0),"",ROUND(N($N208)/(1+N($AA208))*N($AA208),2))</f>
        <v/>
      </c>
      <c r="AC208" s="352"/>
      <c r="AD208" s="352"/>
      <c r="AE208" s="355" t="str">
        <f aca="false">IF($AM208="","",IF($AM208=1,IF($AN208&gt;=1,"一次性·已到收款期","一次性·未到期"),$AD208&amp;" 第"&amp;$AN208&amp;"/"&amp;$AM208&amp;"期"))</f>
        <v/>
      </c>
      <c r="AF208" s="351" t="str">
        <f aca="false">IF(OR($AM208="",N($L208)=0),"",ROUND(N($J208)*$AN208/$AM208,2)+N($K208))</f>
        <v/>
      </c>
      <c r="AG208" s="351" t="str">
        <f aca="false">IF($AF208="","",MAX(0,ROUND($AF208-(N($P208)+N($Q208)+N($R208)),2)))</f>
        <v/>
      </c>
      <c r="AH208" s="351" t="str">
        <f aca="false">IF(OR(TRIM($B208&amp;$C208)="",NOT(ISNUMBER($D208))),"",SUMIFS($V$3:$V$1001,$AJ$3:$AJ$1001,$AJ208,$D$3:$D$1001,"&lt;"&amp;$D208))</f>
        <v/>
      </c>
      <c r="AI208" s="351" t="str">
        <f aca="false">IF(TRIM($B208&amp;$C208)="","",SUMIFS($V$3:$V$1001,$AJ$3:$AJ$1001,$AJ208))</f>
        <v/>
      </c>
      <c r="AJ208" s="355" t="str">
        <f aca="false">IF(TRIM($B208&amp;$C208)="","",TRIM($B208)&amp;"｜"&amp;TRIM($C208))</f>
        <v/>
      </c>
      <c r="AK208" s="351" t="str">
        <f aca="false">IF(TRIM($B208&amp;$C208)="","",MIN(N($N208),N($P208)))</f>
        <v/>
      </c>
      <c r="AL208" s="356" t="str">
        <f aca="false">IF(ISNUMBER($D208),YEAR($D208),"")</f>
        <v/>
      </c>
      <c r="AM208" s="356" t="str">
        <f aca="false">IF(OR(TRIM($B208&amp;$C208)="",NOT(ISNUMBER($D208)),NOT(ISNUMBER($E208))),"",IF($E208&lt;$D208,"",IF(IF($AD208="半年付",2,IF($AD208="季度付",4,IF($AD208="月付",12,IF($AD208="半月付",24,1))))=1,1,MAX(1,ROUND(($E208-$D208+1)/365*IF($AD208="半年付",2,IF($AD208="季度付",4,IF($AD208="月付",12,IF($AD208="半月付",24,1)))),0)))))</f>
        <v/>
      </c>
      <c r="AN208" s="356" t="str">
        <f aca="true">IF($AM208="","",MIN($AM208,MAX(0,INT((TODAY()-付款宽限天数-$D208)/(($E208-$D208+1)/$AM208))+1)))</f>
        <v/>
      </c>
    </row>
    <row r="209" customFormat="false" ht="18" hidden="false" customHeight="false" outlineLevel="0" collapsed="false">
      <c r="F209" s="342" t="str">
        <f aca="true">IF(TRIM($B209&amp;$C209)="","",IF(OR(ISNUMBER(SEARCH("未",$A209)),ISNUMBER(SEARCH("送出",$A209)),AND(TRIM($A209)="",NOT(ISNUMBER($D209)),N($G209)=0)),"【合同未回】","")&amp;IF(NOT(ISNUMBER($E209)),IF(OR(ISNUMBER(SEARCH("未",$A209)),ISNUMBER(SEARCH("送出",$A209)),AND(TRIM($A209)="",NOT(ISNUMBER($D209)),N($G209)=0)),"","【未填合同期】"),IF($E209&lt;TODAY(),"【已到期】",IF($E209-TODAY()&lt;=提醒天数,"【即将到期，剩余"&amp;($E209-TODAY())&amp;"天】","【正常】")))&amp;IF(OR($AC209="安装免保",$AC209="技术免保",$AC209="质保期内"),"【"&amp;$AC209&amp;"】",""))</f>
        <v/>
      </c>
      <c r="J209" s="349" t="str">
        <f aca="false">IF(OR(N($G209)=0,N($H209)=0),"",ROUND(N($G209)*N($H209)*IF(N($I209)=0,1,N($I209)),2))</f>
        <v/>
      </c>
      <c r="L209" s="349" t="str">
        <f aca="false">IF(TRIM($B209&amp;$C209)="","",IF(AND(N($J209)=0,N($K209)=0),"",ROUND(N($J209)+N($K209),2)))</f>
        <v/>
      </c>
      <c r="R209" s="349"/>
      <c r="S209" s="351" t="str">
        <f aca="false">IF(TRIM($B209&amp;$C209)="","",IF(N($N209)=0,"",MAX(0,MIN(N($N209)-N($P209),N($V209)))))</f>
        <v/>
      </c>
      <c r="T209" s="351" t="str">
        <f aca="false">IF(TRIM($B209&amp;$C209)="","",IF(N($P209)&lt;=N($N209),"",N($P209)-N($N209)))</f>
        <v/>
      </c>
      <c r="U209" s="351" t="str">
        <f aca="false">IF(OR(TRIM($B209&amp;$C209)="",$V209=""),"",MAX(0,N($V209))-N($S209))</f>
        <v/>
      </c>
      <c r="V209" s="351" t="str">
        <f aca="false">IF(TRIM($B209&amp;$C209)="","",IF(AND(N($L209)=0,N($P209)+N($Q209)+N($R209)=0),"",ROUND(N($L209)-N($P209)-N($Q209)-N($R209),2)))</f>
        <v/>
      </c>
      <c r="W209" s="194" t="str">
        <f aca="false">IF(TRIM($B209&amp;$C209)="","",IF(N($L209)=0,IF((N($P209)+N($Q209)+N($R209))=0,"—未填单价","未填单价，已收 "&amp;TEXT((N($P209)+N($Q209)+N($R209)),"#,##0.00")),IF(N($V209)&gt;0.005,"欠 "&amp;TEXT(N($V209),"#,##0.00")&amp;IF(N($S209)&gt;0,"（开票未到账 "&amp;TEXT(N($S209),"#,##0.00")&amp;"）","")&amp;IF(N($U209)&gt;0,"（未开票 "&amp;TEXT(N($U209),"#,##0.00")&amp;"）",""),IF(N($V209)&lt;-0.005,"多收 "&amp;TEXT(-N($V209),"#,##0.00"),"✔ 已结清")))&amp;IF(N($T209)&gt;0,"｜到账未开票 "&amp;TEXT(N($T209),"#,##0.00")&amp;"，待补票","")&amp;IF(N($Q209)&gt;0,"｜收现 "&amp;TEXT(N($Q209),"#,##0.00"),"")&amp;IF(N($R209)&gt;0,"｜收款不开票 "&amp;TEXT(N($R209),"#,##0.00"),""))</f>
        <v/>
      </c>
      <c r="X209" s="352"/>
      <c r="AB209" s="349" t="str">
        <f aca="false">IF(OR(N($N209)=0,N($AA209)=0),"",ROUND(N($N209)/(1+N($AA209))*N($AA209),2))</f>
        <v/>
      </c>
      <c r="AC209" s="352"/>
      <c r="AD209" s="352"/>
      <c r="AE209" s="355" t="str">
        <f aca="false">IF($AM209="","",IF($AM209=1,IF($AN209&gt;=1,"一次性·已到收款期","一次性·未到期"),$AD209&amp;" 第"&amp;$AN209&amp;"/"&amp;$AM209&amp;"期"))</f>
        <v/>
      </c>
      <c r="AF209" s="351" t="str">
        <f aca="false">IF(OR($AM209="",N($L209)=0),"",ROUND(N($J209)*$AN209/$AM209,2)+N($K209))</f>
        <v/>
      </c>
      <c r="AG209" s="351" t="str">
        <f aca="false">IF($AF209="","",MAX(0,ROUND($AF209-(N($P209)+N($Q209)+N($R209)),2)))</f>
        <v/>
      </c>
      <c r="AH209" s="351" t="str">
        <f aca="false">IF(OR(TRIM($B209&amp;$C209)="",NOT(ISNUMBER($D209))),"",SUMIFS($V$3:$V$1001,$AJ$3:$AJ$1001,$AJ209,$D$3:$D$1001,"&lt;"&amp;$D209))</f>
        <v/>
      </c>
      <c r="AI209" s="351" t="str">
        <f aca="false">IF(TRIM($B209&amp;$C209)="","",SUMIFS($V$3:$V$1001,$AJ$3:$AJ$1001,$AJ209))</f>
        <v/>
      </c>
      <c r="AJ209" s="355" t="str">
        <f aca="false">IF(TRIM($B209&amp;$C209)="","",TRIM($B209)&amp;"｜"&amp;TRIM($C209))</f>
        <v/>
      </c>
      <c r="AK209" s="351" t="str">
        <f aca="false">IF(TRIM($B209&amp;$C209)="","",MIN(N($N209),N($P209)))</f>
        <v/>
      </c>
      <c r="AL209" s="356" t="str">
        <f aca="false">IF(ISNUMBER($D209),YEAR($D209),"")</f>
        <v/>
      </c>
      <c r="AM209" s="356" t="str">
        <f aca="false">IF(OR(TRIM($B209&amp;$C209)="",NOT(ISNUMBER($D209)),NOT(ISNUMBER($E209))),"",IF($E209&lt;$D209,"",IF(IF($AD209="半年付",2,IF($AD209="季度付",4,IF($AD209="月付",12,IF($AD209="半月付",24,1))))=1,1,MAX(1,ROUND(($E209-$D209+1)/365*IF($AD209="半年付",2,IF($AD209="季度付",4,IF($AD209="月付",12,IF($AD209="半月付",24,1)))),0)))))</f>
        <v/>
      </c>
      <c r="AN209" s="356" t="str">
        <f aca="true">IF($AM209="","",MIN($AM209,MAX(0,INT((TODAY()-付款宽限天数-$D209)/(($E209-$D209+1)/$AM209))+1)))</f>
        <v/>
      </c>
    </row>
    <row r="210" customFormat="false" ht="18" hidden="false" customHeight="false" outlineLevel="0" collapsed="false">
      <c r="F210" s="342" t="str">
        <f aca="true">IF(TRIM($B210&amp;$C210)="","",IF(OR(ISNUMBER(SEARCH("未",$A210)),ISNUMBER(SEARCH("送出",$A210)),AND(TRIM($A210)="",NOT(ISNUMBER($D210)),N($G210)=0)),"【合同未回】","")&amp;IF(NOT(ISNUMBER($E210)),IF(OR(ISNUMBER(SEARCH("未",$A210)),ISNUMBER(SEARCH("送出",$A210)),AND(TRIM($A210)="",NOT(ISNUMBER($D210)),N($G210)=0)),"","【未填合同期】"),IF($E210&lt;TODAY(),"【已到期】",IF($E210-TODAY()&lt;=提醒天数,"【即将到期，剩余"&amp;($E210-TODAY())&amp;"天】","【正常】")))&amp;IF(OR($AC210="安装免保",$AC210="技术免保",$AC210="质保期内"),"【"&amp;$AC210&amp;"】",""))</f>
        <v/>
      </c>
      <c r="J210" s="349" t="str">
        <f aca="false">IF(OR(N($G210)=0,N($H210)=0),"",ROUND(N($G210)*N($H210)*IF(N($I210)=0,1,N($I210)),2))</f>
        <v/>
      </c>
      <c r="L210" s="349" t="str">
        <f aca="false">IF(TRIM($B210&amp;$C210)="","",IF(AND(N($J210)=0,N($K210)=0),"",ROUND(N($J210)+N($K210),2)))</f>
        <v/>
      </c>
      <c r="R210" s="349"/>
      <c r="S210" s="351" t="str">
        <f aca="false">IF(TRIM($B210&amp;$C210)="","",IF(N($N210)=0,"",MAX(0,MIN(N($N210)-N($P210),N($V210)))))</f>
        <v/>
      </c>
      <c r="T210" s="351" t="str">
        <f aca="false">IF(TRIM($B210&amp;$C210)="","",IF(N($P210)&lt;=N($N210),"",N($P210)-N($N210)))</f>
        <v/>
      </c>
      <c r="U210" s="351" t="str">
        <f aca="false">IF(OR(TRIM($B210&amp;$C210)="",$V210=""),"",MAX(0,N($V210))-N($S210))</f>
        <v/>
      </c>
      <c r="V210" s="351" t="str">
        <f aca="false">IF(TRIM($B210&amp;$C210)="","",IF(AND(N($L210)=0,N($P210)+N($Q210)+N($R210)=0),"",ROUND(N($L210)-N($P210)-N($Q210)-N($R210),2)))</f>
        <v/>
      </c>
      <c r="W210" s="194" t="str">
        <f aca="false">IF(TRIM($B210&amp;$C210)="","",IF(N($L210)=0,IF((N($P210)+N($Q210)+N($R210))=0,"—未填单价","未填单价，已收 "&amp;TEXT((N($P210)+N($Q210)+N($R210)),"#,##0.00")),IF(N($V210)&gt;0.005,"欠 "&amp;TEXT(N($V210),"#,##0.00")&amp;IF(N($S210)&gt;0,"（开票未到账 "&amp;TEXT(N($S210),"#,##0.00")&amp;"）","")&amp;IF(N($U210)&gt;0,"（未开票 "&amp;TEXT(N($U210),"#,##0.00")&amp;"）",""),IF(N($V210)&lt;-0.005,"多收 "&amp;TEXT(-N($V210),"#,##0.00"),"✔ 已结清")))&amp;IF(N($T210)&gt;0,"｜到账未开票 "&amp;TEXT(N($T210),"#,##0.00")&amp;"，待补票","")&amp;IF(N($Q210)&gt;0,"｜收现 "&amp;TEXT(N($Q210),"#,##0.00"),"")&amp;IF(N($R210)&gt;0,"｜收款不开票 "&amp;TEXT(N($R210),"#,##0.00"),""))</f>
        <v/>
      </c>
      <c r="X210" s="352"/>
      <c r="AB210" s="349" t="str">
        <f aca="false">IF(OR(N($N210)=0,N($AA210)=0),"",ROUND(N($N210)/(1+N($AA210))*N($AA210),2))</f>
        <v/>
      </c>
      <c r="AC210" s="352"/>
      <c r="AD210" s="352"/>
      <c r="AE210" s="355" t="str">
        <f aca="false">IF($AM210="","",IF($AM210=1,IF($AN210&gt;=1,"一次性·已到收款期","一次性·未到期"),$AD210&amp;" 第"&amp;$AN210&amp;"/"&amp;$AM210&amp;"期"))</f>
        <v/>
      </c>
      <c r="AF210" s="351" t="str">
        <f aca="false">IF(OR($AM210="",N($L210)=0),"",ROUND(N($J210)*$AN210/$AM210,2)+N($K210))</f>
        <v/>
      </c>
      <c r="AG210" s="351" t="str">
        <f aca="false">IF($AF210="","",MAX(0,ROUND($AF210-(N($P210)+N($Q210)+N($R210)),2)))</f>
        <v/>
      </c>
      <c r="AH210" s="351" t="str">
        <f aca="false">IF(OR(TRIM($B210&amp;$C210)="",NOT(ISNUMBER($D210))),"",SUMIFS($V$3:$V$1001,$AJ$3:$AJ$1001,$AJ210,$D$3:$D$1001,"&lt;"&amp;$D210))</f>
        <v/>
      </c>
      <c r="AI210" s="351" t="str">
        <f aca="false">IF(TRIM($B210&amp;$C210)="","",SUMIFS($V$3:$V$1001,$AJ$3:$AJ$1001,$AJ210))</f>
        <v/>
      </c>
      <c r="AJ210" s="355" t="str">
        <f aca="false">IF(TRIM($B210&amp;$C210)="","",TRIM($B210)&amp;"｜"&amp;TRIM($C210))</f>
        <v/>
      </c>
      <c r="AK210" s="351" t="str">
        <f aca="false">IF(TRIM($B210&amp;$C210)="","",MIN(N($N210),N($P210)))</f>
        <v/>
      </c>
      <c r="AL210" s="356" t="str">
        <f aca="false">IF(ISNUMBER($D210),YEAR($D210),"")</f>
        <v/>
      </c>
      <c r="AM210" s="356" t="str">
        <f aca="false">IF(OR(TRIM($B210&amp;$C210)="",NOT(ISNUMBER($D210)),NOT(ISNUMBER($E210))),"",IF($E210&lt;$D210,"",IF(IF($AD210="半年付",2,IF($AD210="季度付",4,IF($AD210="月付",12,IF($AD210="半月付",24,1))))=1,1,MAX(1,ROUND(($E210-$D210+1)/365*IF($AD210="半年付",2,IF($AD210="季度付",4,IF($AD210="月付",12,IF($AD210="半月付",24,1)))),0)))))</f>
        <v/>
      </c>
      <c r="AN210" s="356" t="str">
        <f aca="true">IF($AM210="","",MIN($AM210,MAX(0,INT((TODAY()-付款宽限天数-$D210)/(($E210-$D210+1)/$AM210))+1)))</f>
        <v/>
      </c>
    </row>
    <row r="211" customFormat="false" ht="18" hidden="false" customHeight="false" outlineLevel="0" collapsed="false">
      <c r="F211" s="342" t="str">
        <f aca="true">IF(TRIM($B211&amp;$C211)="","",IF(OR(ISNUMBER(SEARCH("未",$A211)),ISNUMBER(SEARCH("送出",$A211)),AND(TRIM($A211)="",NOT(ISNUMBER($D211)),N($G211)=0)),"【合同未回】","")&amp;IF(NOT(ISNUMBER($E211)),IF(OR(ISNUMBER(SEARCH("未",$A211)),ISNUMBER(SEARCH("送出",$A211)),AND(TRIM($A211)="",NOT(ISNUMBER($D211)),N($G211)=0)),"","【未填合同期】"),IF($E211&lt;TODAY(),"【已到期】",IF($E211-TODAY()&lt;=提醒天数,"【即将到期，剩余"&amp;($E211-TODAY())&amp;"天】","【正常】")))&amp;IF(OR($AC211="安装免保",$AC211="技术免保",$AC211="质保期内"),"【"&amp;$AC211&amp;"】",""))</f>
        <v/>
      </c>
      <c r="J211" s="349" t="str">
        <f aca="false">IF(OR(N($G211)=0,N($H211)=0),"",ROUND(N($G211)*N($H211)*IF(N($I211)=0,1,N($I211)),2))</f>
        <v/>
      </c>
      <c r="L211" s="349" t="str">
        <f aca="false">IF(TRIM($B211&amp;$C211)="","",IF(AND(N($J211)=0,N($K211)=0),"",ROUND(N($J211)+N($K211),2)))</f>
        <v/>
      </c>
      <c r="R211" s="349"/>
      <c r="S211" s="351" t="str">
        <f aca="false">IF(TRIM($B211&amp;$C211)="","",IF(N($N211)=0,"",MAX(0,MIN(N($N211)-N($P211),N($V211)))))</f>
        <v/>
      </c>
      <c r="T211" s="351" t="str">
        <f aca="false">IF(TRIM($B211&amp;$C211)="","",IF(N($P211)&lt;=N($N211),"",N($P211)-N($N211)))</f>
        <v/>
      </c>
      <c r="U211" s="351" t="str">
        <f aca="false">IF(OR(TRIM($B211&amp;$C211)="",$V211=""),"",MAX(0,N($V211))-N($S211))</f>
        <v/>
      </c>
      <c r="V211" s="351" t="str">
        <f aca="false">IF(TRIM($B211&amp;$C211)="","",IF(AND(N($L211)=0,N($P211)+N($Q211)+N($R211)=0),"",ROUND(N($L211)-N($P211)-N($Q211)-N($R211),2)))</f>
        <v/>
      </c>
      <c r="W211" s="194" t="str">
        <f aca="false">IF(TRIM($B211&amp;$C211)="","",IF(N($L211)=0,IF((N($P211)+N($Q211)+N($R211))=0,"—未填单价","未填单价，已收 "&amp;TEXT((N($P211)+N($Q211)+N($R211)),"#,##0.00")),IF(N($V211)&gt;0.005,"欠 "&amp;TEXT(N($V211),"#,##0.00")&amp;IF(N($S211)&gt;0,"（开票未到账 "&amp;TEXT(N($S211),"#,##0.00")&amp;"）","")&amp;IF(N($U211)&gt;0,"（未开票 "&amp;TEXT(N($U211),"#,##0.00")&amp;"）",""),IF(N($V211)&lt;-0.005,"多收 "&amp;TEXT(-N($V211),"#,##0.00"),"✔ 已结清")))&amp;IF(N($T211)&gt;0,"｜到账未开票 "&amp;TEXT(N($T211),"#,##0.00")&amp;"，待补票","")&amp;IF(N($Q211)&gt;0,"｜收现 "&amp;TEXT(N($Q211),"#,##0.00"),"")&amp;IF(N($R211)&gt;0,"｜收款不开票 "&amp;TEXT(N($R211),"#,##0.00"),""))</f>
        <v/>
      </c>
      <c r="X211" s="352"/>
      <c r="AB211" s="349" t="str">
        <f aca="false">IF(OR(N($N211)=0,N($AA211)=0),"",ROUND(N($N211)/(1+N($AA211))*N($AA211),2))</f>
        <v/>
      </c>
      <c r="AC211" s="352"/>
      <c r="AD211" s="352"/>
      <c r="AE211" s="355" t="str">
        <f aca="false">IF($AM211="","",IF($AM211=1,IF($AN211&gt;=1,"一次性·已到收款期","一次性·未到期"),$AD211&amp;" 第"&amp;$AN211&amp;"/"&amp;$AM211&amp;"期"))</f>
        <v/>
      </c>
      <c r="AF211" s="351" t="str">
        <f aca="false">IF(OR($AM211="",N($L211)=0),"",ROUND(N($J211)*$AN211/$AM211,2)+N($K211))</f>
        <v/>
      </c>
      <c r="AG211" s="351" t="str">
        <f aca="false">IF($AF211="","",MAX(0,ROUND($AF211-(N($P211)+N($Q211)+N($R211)),2)))</f>
        <v/>
      </c>
      <c r="AH211" s="351" t="str">
        <f aca="false">IF(OR(TRIM($B211&amp;$C211)="",NOT(ISNUMBER($D211))),"",SUMIFS($V$3:$V$1001,$AJ$3:$AJ$1001,$AJ211,$D$3:$D$1001,"&lt;"&amp;$D211))</f>
        <v/>
      </c>
      <c r="AI211" s="351" t="str">
        <f aca="false">IF(TRIM($B211&amp;$C211)="","",SUMIFS($V$3:$V$1001,$AJ$3:$AJ$1001,$AJ211))</f>
        <v/>
      </c>
      <c r="AJ211" s="355" t="str">
        <f aca="false">IF(TRIM($B211&amp;$C211)="","",TRIM($B211)&amp;"｜"&amp;TRIM($C211))</f>
        <v/>
      </c>
      <c r="AK211" s="351" t="str">
        <f aca="false">IF(TRIM($B211&amp;$C211)="","",MIN(N($N211),N($P211)))</f>
        <v/>
      </c>
      <c r="AL211" s="356" t="str">
        <f aca="false">IF(ISNUMBER($D211),YEAR($D211),"")</f>
        <v/>
      </c>
      <c r="AM211" s="356" t="str">
        <f aca="false">IF(OR(TRIM($B211&amp;$C211)="",NOT(ISNUMBER($D211)),NOT(ISNUMBER($E211))),"",IF($E211&lt;$D211,"",IF(IF($AD211="半年付",2,IF($AD211="季度付",4,IF($AD211="月付",12,IF($AD211="半月付",24,1))))=1,1,MAX(1,ROUND(($E211-$D211+1)/365*IF($AD211="半年付",2,IF($AD211="季度付",4,IF($AD211="月付",12,IF($AD211="半月付",24,1)))),0)))))</f>
        <v/>
      </c>
      <c r="AN211" s="356" t="str">
        <f aca="true">IF($AM211="","",MIN($AM211,MAX(0,INT((TODAY()-付款宽限天数-$D211)/(($E211-$D211+1)/$AM211))+1)))</f>
        <v/>
      </c>
    </row>
    <row r="212" customFormat="false" ht="18" hidden="false" customHeight="false" outlineLevel="0" collapsed="false">
      <c r="F212" s="342" t="str">
        <f aca="true">IF(TRIM($B212&amp;$C212)="","",IF(OR(ISNUMBER(SEARCH("未",$A212)),ISNUMBER(SEARCH("送出",$A212)),AND(TRIM($A212)="",NOT(ISNUMBER($D212)),N($G212)=0)),"【合同未回】","")&amp;IF(NOT(ISNUMBER($E212)),IF(OR(ISNUMBER(SEARCH("未",$A212)),ISNUMBER(SEARCH("送出",$A212)),AND(TRIM($A212)="",NOT(ISNUMBER($D212)),N($G212)=0)),"","【未填合同期】"),IF($E212&lt;TODAY(),"【已到期】",IF($E212-TODAY()&lt;=提醒天数,"【即将到期，剩余"&amp;($E212-TODAY())&amp;"天】","【正常】")))&amp;IF(OR($AC212="安装免保",$AC212="技术免保",$AC212="质保期内"),"【"&amp;$AC212&amp;"】",""))</f>
        <v/>
      </c>
      <c r="J212" s="349" t="str">
        <f aca="false">IF(OR(N($G212)=0,N($H212)=0),"",ROUND(N($G212)*N($H212)*IF(N($I212)=0,1,N($I212)),2))</f>
        <v/>
      </c>
      <c r="L212" s="349" t="str">
        <f aca="false">IF(TRIM($B212&amp;$C212)="","",IF(AND(N($J212)=0,N($K212)=0),"",ROUND(N($J212)+N($K212),2)))</f>
        <v/>
      </c>
      <c r="R212" s="349"/>
      <c r="S212" s="351" t="str">
        <f aca="false">IF(TRIM($B212&amp;$C212)="","",IF(N($N212)=0,"",MAX(0,MIN(N($N212)-N($P212),N($V212)))))</f>
        <v/>
      </c>
      <c r="T212" s="351" t="str">
        <f aca="false">IF(TRIM($B212&amp;$C212)="","",IF(N($P212)&lt;=N($N212),"",N($P212)-N($N212)))</f>
        <v/>
      </c>
      <c r="U212" s="351" t="str">
        <f aca="false">IF(OR(TRIM($B212&amp;$C212)="",$V212=""),"",MAX(0,N($V212))-N($S212))</f>
        <v/>
      </c>
      <c r="V212" s="351" t="str">
        <f aca="false">IF(TRIM($B212&amp;$C212)="","",IF(AND(N($L212)=0,N($P212)+N($Q212)+N($R212)=0),"",ROUND(N($L212)-N($P212)-N($Q212)-N($R212),2)))</f>
        <v/>
      </c>
      <c r="W212" s="194" t="str">
        <f aca="false">IF(TRIM($B212&amp;$C212)="","",IF(N($L212)=0,IF((N($P212)+N($Q212)+N($R212))=0,"—未填单价","未填单价，已收 "&amp;TEXT((N($P212)+N($Q212)+N($R212)),"#,##0.00")),IF(N($V212)&gt;0.005,"欠 "&amp;TEXT(N($V212),"#,##0.00")&amp;IF(N($S212)&gt;0,"（开票未到账 "&amp;TEXT(N($S212),"#,##0.00")&amp;"）","")&amp;IF(N($U212)&gt;0,"（未开票 "&amp;TEXT(N($U212),"#,##0.00")&amp;"）",""),IF(N($V212)&lt;-0.005,"多收 "&amp;TEXT(-N($V212),"#,##0.00"),"✔ 已结清")))&amp;IF(N($T212)&gt;0,"｜到账未开票 "&amp;TEXT(N($T212),"#,##0.00")&amp;"，待补票","")&amp;IF(N($Q212)&gt;0,"｜收现 "&amp;TEXT(N($Q212),"#,##0.00"),"")&amp;IF(N($R212)&gt;0,"｜收款不开票 "&amp;TEXT(N($R212),"#,##0.00"),""))</f>
        <v/>
      </c>
      <c r="X212" s="352"/>
      <c r="AB212" s="349" t="str">
        <f aca="false">IF(OR(N($N212)=0,N($AA212)=0),"",ROUND(N($N212)/(1+N($AA212))*N($AA212),2))</f>
        <v/>
      </c>
      <c r="AC212" s="352"/>
      <c r="AD212" s="352"/>
      <c r="AE212" s="355" t="str">
        <f aca="false">IF($AM212="","",IF($AM212=1,IF($AN212&gt;=1,"一次性·已到收款期","一次性·未到期"),$AD212&amp;" 第"&amp;$AN212&amp;"/"&amp;$AM212&amp;"期"))</f>
        <v/>
      </c>
      <c r="AF212" s="351" t="str">
        <f aca="false">IF(OR($AM212="",N($L212)=0),"",ROUND(N($J212)*$AN212/$AM212,2)+N($K212))</f>
        <v/>
      </c>
      <c r="AG212" s="351" t="str">
        <f aca="false">IF($AF212="","",MAX(0,ROUND($AF212-(N($P212)+N($Q212)+N($R212)),2)))</f>
        <v/>
      </c>
      <c r="AH212" s="351" t="str">
        <f aca="false">IF(OR(TRIM($B212&amp;$C212)="",NOT(ISNUMBER($D212))),"",SUMIFS($V$3:$V$1001,$AJ$3:$AJ$1001,$AJ212,$D$3:$D$1001,"&lt;"&amp;$D212))</f>
        <v/>
      </c>
      <c r="AI212" s="351" t="str">
        <f aca="false">IF(TRIM($B212&amp;$C212)="","",SUMIFS($V$3:$V$1001,$AJ$3:$AJ$1001,$AJ212))</f>
        <v/>
      </c>
      <c r="AJ212" s="355" t="str">
        <f aca="false">IF(TRIM($B212&amp;$C212)="","",TRIM($B212)&amp;"｜"&amp;TRIM($C212))</f>
        <v/>
      </c>
      <c r="AK212" s="351" t="str">
        <f aca="false">IF(TRIM($B212&amp;$C212)="","",MIN(N($N212),N($P212)))</f>
        <v/>
      </c>
      <c r="AL212" s="356" t="str">
        <f aca="false">IF(ISNUMBER($D212),YEAR($D212),"")</f>
        <v/>
      </c>
      <c r="AM212" s="356" t="str">
        <f aca="false">IF(OR(TRIM($B212&amp;$C212)="",NOT(ISNUMBER($D212)),NOT(ISNUMBER($E212))),"",IF($E212&lt;$D212,"",IF(IF($AD212="半年付",2,IF($AD212="季度付",4,IF($AD212="月付",12,IF($AD212="半月付",24,1))))=1,1,MAX(1,ROUND(($E212-$D212+1)/365*IF($AD212="半年付",2,IF($AD212="季度付",4,IF($AD212="月付",12,IF($AD212="半月付",24,1)))),0)))))</f>
        <v/>
      </c>
      <c r="AN212" s="356" t="str">
        <f aca="true">IF($AM212="","",MIN($AM212,MAX(0,INT((TODAY()-付款宽限天数-$D212)/(($E212-$D212+1)/$AM212))+1)))</f>
        <v/>
      </c>
    </row>
    <row r="213" customFormat="false" ht="18" hidden="false" customHeight="false" outlineLevel="0" collapsed="false">
      <c r="F213" s="342" t="str">
        <f aca="true">IF(TRIM($B213&amp;$C213)="","",IF(OR(ISNUMBER(SEARCH("未",$A213)),ISNUMBER(SEARCH("送出",$A213)),AND(TRIM($A213)="",NOT(ISNUMBER($D213)),N($G213)=0)),"【合同未回】","")&amp;IF(NOT(ISNUMBER($E213)),IF(OR(ISNUMBER(SEARCH("未",$A213)),ISNUMBER(SEARCH("送出",$A213)),AND(TRIM($A213)="",NOT(ISNUMBER($D213)),N($G213)=0)),"","【未填合同期】"),IF($E213&lt;TODAY(),"【已到期】",IF($E213-TODAY()&lt;=提醒天数,"【即将到期，剩余"&amp;($E213-TODAY())&amp;"天】","【正常】")))&amp;IF(OR($AC213="安装免保",$AC213="技术免保",$AC213="质保期内"),"【"&amp;$AC213&amp;"】",""))</f>
        <v/>
      </c>
      <c r="J213" s="349" t="str">
        <f aca="false">IF(OR(N($G213)=0,N($H213)=0),"",ROUND(N($G213)*N($H213)*IF(N($I213)=0,1,N($I213)),2))</f>
        <v/>
      </c>
      <c r="L213" s="349" t="str">
        <f aca="false">IF(TRIM($B213&amp;$C213)="","",IF(AND(N($J213)=0,N($K213)=0),"",ROUND(N($J213)+N($K213),2)))</f>
        <v/>
      </c>
      <c r="R213" s="349"/>
      <c r="S213" s="351" t="str">
        <f aca="false">IF(TRIM($B213&amp;$C213)="","",IF(N($N213)=0,"",MAX(0,MIN(N($N213)-N($P213),N($V213)))))</f>
        <v/>
      </c>
      <c r="T213" s="351" t="str">
        <f aca="false">IF(TRIM($B213&amp;$C213)="","",IF(N($P213)&lt;=N($N213),"",N($P213)-N($N213)))</f>
        <v/>
      </c>
      <c r="U213" s="351" t="str">
        <f aca="false">IF(OR(TRIM($B213&amp;$C213)="",$V213=""),"",MAX(0,N($V213))-N($S213))</f>
        <v/>
      </c>
      <c r="V213" s="351" t="str">
        <f aca="false">IF(TRIM($B213&amp;$C213)="","",IF(AND(N($L213)=0,N($P213)+N($Q213)+N($R213)=0),"",ROUND(N($L213)-N($P213)-N($Q213)-N($R213),2)))</f>
        <v/>
      </c>
      <c r="W213" s="194" t="str">
        <f aca="false">IF(TRIM($B213&amp;$C213)="","",IF(N($L213)=0,IF((N($P213)+N($Q213)+N($R213))=0,"—未填单价","未填单价，已收 "&amp;TEXT((N($P213)+N($Q213)+N($R213)),"#,##0.00")),IF(N($V213)&gt;0.005,"欠 "&amp;TEXT(N($V213),"#,##0.00")&amp;IF(N($S213)&gt;0,"（开票未到账 "&amp;TEXT(N($S213),"#,##0.00")&amp;"）","")&amp;IF(N($U213)&gt;0,"（未开票 "&amp;TEXT(N($U213),"#,##0.00")&amp;"）",""),IF(N($V213)&lt;-0.005,"多收 "&amp;TEXT(-N($V213),"#,##0.00"),"✔ 已结清")))&amp;IF(N($T213)&gt;0,"｜到账未开票 "&amp;TEXT(N($T213),"#,##0.00")&amp;"，待补票","")&amp;IF(N($Q213)&gt;0,"｜收现 "&amp;TEXT(N($Q213),"#,##0.00"),"")&amp;IF(N($R213)&gt;0,"｜收款不开票 "&amp;TEXT(N($R213),"#,##0.00"),""))</f>
        <v/>
      </c>
      <c r="X213" s="352"/>
      <c r="AB213" s="349" t="str">
        <f aca="false">IF(OR(N($N213)=0,N($AA213)=0),"",ROUND(N($N213)/(1+N($AA213))*N($AA213),2))</f>
        <v/>
      </c>
      <c r="AC213" s="352"/>
      <c r="AD213" s="352"/>
      <c r="AE213" s="355" t="str">
        <f aca="false">IF($AM213="","",IF($AM213=1,IF($AN213&gt;=1,"一次性·已到收款期","一次性·未到期"),$AD213&amp;" 第"&amp;$AN213&amp;"/"&amp;$AM213&amp;"期"))</f>
        <v/>
      </c>
      <c r="AF213" s="351" t="str">
        <f aca="false">IF(OR($AM213="",N($L213)=0),"",ROUND(N($J213)*$AN213/$AM213,2)+N($K213))</f>
        <v/>
      </c>
      <c r="AG213" s="351" t="str">
        <f aca="false">IF($AF213="","",MAX(0,ROUND($AF213-(N($P213)+N($Q213)+N($R213)),2)))</f>
        <v/>
      </c>
      <c r="AH213" s="351" t="str">
        <f aca="false">IF(OR(TRIM($B213&amp;$C213)="",NOT(ISNUMBER($D213))),"",SUMIFS($V$3:$V$1001,$AJ$3:$AJ$1001,$AJ213,$D$3:$D$1001,"&lt;"&amp;$D213))</f>
        <v/>
      </c>
      <c r="AI213" s="351" t="str">
        <f aca="false">IF(TRIM($B213&amp;$C213)="","",SUMIFS($V$3:$V$1001,$AJ$3:$AJ$1001,$AJ213))</f>
        <v/>
      </c>
      <c r="AJ213" s="355" t="str">
        <f aca="false">IF(TRIM($B213&amp;$C213)="","",TRIM($B213)&amp;"｜"&amp;TRIM($C213))</f>
        <v/>
      </c>
      <c r="AK213" s="351" t="str">
        <f aca="false">IF(TRIM($B213&amp;$C213)="","",MIN(N($N213),N($P213)))</f>
        <v/>
      </c>
      <c r="AL213" s="356" t="str">
        <f aca="false">IF(ISNUMBER($D213),YEAR($D213),"")</f>
        <v/>
      </c>
      <c r="AM213" s="356" t="str">
        <f aca="false">IF(OR(TRIM($B213&amp;$C213)="",NOT(ISNUMBER($D213)),NOT(ISNUMBER($E213))),"",IF($E213&lt;$D213,"",IF(IF($AD213="半年付",2,IF($AD213="季度付",4,IF($AD213="月付",12,IF($AD213="半月付",24,1))))=1,1,MAX(1,ROUND(($E213-$D213+1)/365*IF($AD213="半年付",2,IF($AD213="季度付",4,IF($AD213="月付",12,IF($AD213="半月付",24,1)))),0)))))</f>
        <v/>
      </c>
      <c r="AN213" s="356" t="str">
        <f aca="true">IF($AM213="","",MIN($AM213,MAX(0,INT((TODAY()-付款宽限天数-$D213)/(($E213-$D213+1)/$AM213))+1)))</f>
        <v/>
      </c>
    </row>
    <row r="214" customFormat="false" ht="18" hidden="false" customHeight="false" outlineLevel="0" collapsed="false">
      <c r="F214" s="342" t="str">
        <f aca="true">IF(TRIM($B214&amp;$C214)="","",IF(OR(ISNUMBER(SEARCH("未",$A214)),ISNUMBER(SEARCH("送出",$A214)),AND(TRIM($A214)="",NOT(ISNUMBER($D214)),N($G214)=0)),"【合同未回】","")&amp;IF(NOT(ISNUMBER($E214)),IF(OR(ISNUMBER(SEARCH("未",$A214)),ISNUMBER(SEARCH("送出",$A214)),AND(TRIM($A214)="",NOT(ISNUMBER($D214)),N($G214)=0)),"","【未填合同期】"),IF($E214&lt;TODAY(),"【已到期】",IF($E214-TODAY()&lt;=提醒天数,"【即将到期，剩余"&amp;($E214-TODAY())&amp;"天】","【正常】")))&amp;IF(OR($AC214="安装免保",$AC214="技术免保",$AC214="质保期内"),"【"&amp;$AC214&amp;"】",""))</f>
        <v/>
      </c>
      <c r="J214" s="349" t="str">
        <f aca="false">IF(OR(N($G214)=0,N($H214)=0),"",ROUND(N($G214)*N($H214)*IF(N($I214)=0,1,N($I214)),2))</f>
        <v/>
      </c>
      <c r="L214" s="349" t="str">
        <f aca="false">IF(TRIM($B214&amp;$C214)="","",IF(AND(N($J214)=0,N($K214)=0),"",ROUND(N($J214)+N($K214),2)))</f>
        <v/>
      </c>
      <c r="R214" s="349"/>
      <c r="S214" s="351" t="str">
        <f aca="false">IF(TRIM($B214&amp;$C214)="","",IF(N($N214)=0,"",MAX(0,MIN(N($N214)-N($P214),N($V214)))))</f>
        <v/>
      </c>
      <c r="T214" s="351" t="str">
        <f aca="false">IF(TRIM($B214&amp;$C214)="","",IF(N($P214)&lt;=N($N214),"",N($P214)-N($N214)))</f>
        <v/>
      </c>
      <c r="U214" s="351" t="str">
        <f aca="false">IF(OR(TRIM($B214&amp;$C214)="",$V214=""),"",MAX(0,N($V214))-N($S214))</f>
        <v/>
      </c>
      <c r="V214" s="351" t="str">
        <f aca="false">IF(TRIM($B214&amp;$C214)="","",IF(AND(N($L214)=0,N($P214)+N($Q214)+N($R214)=0),"",ROUND(N($L214)-N($P214)-N($Q214)-N($R214),2)))</f>
        <v/>
      </c>
      <c r="W214" s="194" t="str">
        <f aca="false">IF(TRIM($B214&amp;$C214)="","",IF(N($L214)=0,IF((N($P214)+N($Q214)+N($R214))=0,"—未填单价","未填单价，已收 "&amp;TEXT((N($P214)+N($Q214)+N($R214)),"#,##0.00")),IF(N($V214)&gt;0.005,"欠 "&amp;TEXT(N($V214),"#,##0.00")&amp;IF(N($S214)&gt;0,"（开票未到账 "&amp;TEXT(N($S214),"#,##0.00")&amp;"）","")&amp;IF(N($U214)&gt;0,"（未开票 "&amp;TEXT(N($U214),"#,##0.00")&amp;"）",""),IF(N($V214)&lt;-0.005,"多收 "&amp;TEXT(-N($V214),"#,##0.00"),"✔ 已结清")))&amp;IF(N($T214)&gt;0,"｜到账未开票 "&amp;TEXT(N($T214),"#,##0.00")&amp;"，待补票","")&amp;IF(N($Q214)&gt;0,"｜收现 "&amp;TEXT(N($Q214),"#,##0.00"),"")&amp;IF(N($R214)&gt;0,"｜收款不开票 "&amp;TEXT(N($R214),"#,##0.00"),""))</f>
        <v/>
      </c>
      <c r="X214" s="352"/>
      <c r="AB214" s="349" t="str">
        <f aca="false">IF(OR(N($N214)=0,N($AA214)=0),"",ROUND(N($N214)/(1+N($AA214))*N($AA214),2))</f>
        <v/>
      </c>
      <c r="AC214" s="352"/>
      <c r="AD214" s="352"/>
      <c r="AE214" s="355" t="str">
        <f aca="false">IF($AM214="","",IF($AM214=1,IF($AN214&gt;=1,"一次性·已到收款期","一次性·未到期"),$AD214&amp;" 第"&amp;$AN214&amp;"/"&amp;$AM214&amp;"期"))</f>
        <v/>
      </c>
      <c r="AF214" s="351" t="str">
        <f aca="false">IF(OR($AM214="",N($L214)=0),"",ROUND(N($J214)*$AN214/$AM214,2)+N($K214))</f>
        <v/>
      </c>
      <c r="AG214" s="351" t="str">
        <f aca="false">IF($AF214="","",MAX(0,ROUND($AF214-(N($P214)+N($Q214)+N($R214)),2)))</f>
        <v/>
      </c>
      <c r="AH214" s="351" t="str">
        <f aca="false">IF(OR(TRIM($B214&amp;$C214)="",NOT(ISNUMBER($D214))),"",SUMIFS($V$3:$V$1001,$AJ$3:$AJ$1001,$AJ214,$D$3:$D$1001,"&lt;"&amp;$D214))</f>
        <v/>
      </c>
      <c r="AI214" s="351" t="str">
        <f aca="false">IF(TRIM($B214&amp;$C214)="","",SUMIFS($V$3:$V$1001,$AJ$3:$AJ$1001,$AJ214))</f>
        <v/>
      </c>
      <c r="AJ214" s="355" t="str">
        <f aca="false">IF(TRIM($B214&amp;$C214)="","",TRIM($B214)&amp;"｜"&amp;TRIM($C214))</f>
        <v/>
      </c>
      <c r="AK214" s="351" t="str">
        <f aca="false">IF(TRIM($B214&amp;$C214)="","",MIN(N($N214),N($P214)))</f>
        <v/>
      </c>
      <c r="AL214" s="356" t="str">
        <f aca="false">IF(ISNUMBER($D214),YEAR($D214),"")</f>
        <v/>
      </c>
      <c r="AM214" s="356" t="str">
        <f aca="false">IF(OR(TRIM($B214&amp;$C214)="",NOT(ISNUMBER($D214)),NOT(ISNUMBER($E214))),"",IF($E214&lt;$D214,"",IF(IF($AD214="半年付",2,IF($AD214="季度付",4,IF($AD214="月付",12,IF($AD214="半月付",24,1))))=1,1,MAX(1,ROUND(($E214-$D214+1)/365*IF($AD214="半年付",2,IF($AD214="季度付",4,IF($AD214="月付",12,IF($AD214="半月付",24,1)))),0)))))</f>
        <v/>
      </c>
      <c r="AN214" s="356" t="str">
        <f aca="true">IF($AM214="","",MIN($AM214,MAX(0,INT((TODAY()-付款宽限天数-$D214)/(($E214-$D214+1)/$AM214))+1)))</f>
        <v/>
      </c>
    </row>
    <row r="215" customFormat="false" ht="18" hidden="false" customHeight="false" outlineLevel="0" collapsed="false">
      <c r="F215" s="342" t="str">
        <f aca="true">IF(TRIM($B215&amp;$C215)="","",IF(OR(ISNUMBER(SEARCH("未",$A215)),ISNUMBER(SEARCH("送出",$A215)),AND(TRIM($A215)="",NOT(ISNUMBER($D215)),N($G215)=0)),"【合同未回】","")&amp;IF(NOT(ISNUMBER($E215)),IF(OR(ISNUMBER(SEARCH("未",$A215)),ISNUMBER(SEARCH("送出",$A215)),AND(TRIM($A215)="",NOT(ISNUMBER($D215)),N($G215)=0)),"","【未填合同期】"),IF($E215&lt;TODAY(),"【已到期】",IF($E215-TODAY()&lt;=提醒天数,"【即将到期，剩余"&amp;($E215-TODAY())&amp;"天】","【正常】")))&amp;IF(OR($AC215="安装免保",$AC215="技术免保",$AC215="质保期内"),"【"&amp;$AC215&amp;"】",""))</f>
        <v/>
      </c>
      <c r="J215" s="349" t="str">
        <f aca="false">IF(OR(N($G215)=0,N($H215)=0),"",ROUND(N($G215)*N($H215)*IF(N($I215)=0,1,N($I215)),2))</f>
        <v/>
      </c>
      <c r="L215" s="349" t="str">
        <f aca="false">IF(TRIM($B215&amp;$C215)="","",IF(AND(N($J215)=0,N($K215)=0),"",ROUND(N($J215)+N($K215),2)))</f>
        <v/>
      </c>
      <c r="R215" s="349"/>
      <c r="S215" s="351" t="str">
        <f aca="false">IF(TRIM($B215&amp;$C215)="","",IF(N($N215)=0,"",MAX(0,MIN(N($N215)-N($P215),N($V215)))))</f>
        <v/>
      </c>
      <c r="T215" s="351" t="str">
        <f aca="false">IF(TRIM($B215&amp;$C215)="","",IF(N($P215)&lt;=N($N215),"",N($P215)-N($N215)))</f>
        <v/>
      </c>
      <c r="U215" s="351" t="str">
        <f aca="false">IF(OR(TRIM($B215&amp;$C215)="",$V215=""),"",MAX(0,N($V215))-N($S215))</f>
        <v/>
      </c>
      <c r="V215" s="351" t="str">
        <f aca="false">IF(TRIM($B215&amp;$C215)="","",IF(AND(N($L215)=0,N($P215)+N($Q215)+N($R215)=0),"",ROUND(N($L215)-N($P215)-N($Q215)-N($R215),2)))</f>
        <v/>
      </c>
      <c r="W215" s="194" t="str">
        <f aca="false">IF(TRIM($B215&amp;$C215)="","",IF(N($L215)=0,IF((N($P215)+N($Q215)+N($R215))=0,"—未填单价","未填单价，已收 "&amp;TEXT((N($P215)+N($Q215)+N($R215)),"#,##0.00")),IF(N($V215)&gt;0.005,"欠 "&amp;TEXT(N($V215),"#,##0.00")&amp;IF(N($S215)&gt;0,"（开票未到账 "&amp;TEXT(N($S215),"#,##0.00")&amp;"）","")&amp;IF(N($U215)&gt;0,"（未开票 "&amp;TEXT(N($U215),"#,##0.00")&amp;"）",""),IF(N($V215)&lt;-0.005,"多收 "&amp;TEXT(-N($V215),"#,##0.00"),"✔ 已结清")))&amp;IF(N($T215)&gt;0,"｜到账未开票 "&amp;TEXT(N($T215),"#,##0.00")&amp;"，待补票","")&amp;IF(N($Q215)&gt;0,"｜收现 "&amp;TEXT(N($Q215),"#,##0.00"),"")&amp;IF(N($R215)&gt;0,"｜收款不开票 "&amp;TEXT(N($R215),"#,##0.00"),""))</f>
        <v/>
      </c>
      <c r="X215" s="352"/>
      <c r="AB215" s="349" t="str">
        <f aca="false">IF(OR(N($N215)=0,N($AA215)=0),"",ROUND(N($N215)/(1+N($AA215))*N($AA215),2))</f>
        <v/>
      </c>
      <c r="AC215" s="352"/>
      <c r="AD215" s="352"/>
      <c r="AE215" s="355" t="str">
        <f aca="false">IF($AM215="","",IF($AM215=1,IF($AN215&gt;=1,"一次性·已到收款期","一次性·未到期"),$AD215&amp;" 第"&amp;$AN215&amp;"/"&amp;$AM215&amp;"期"))</f>
        <v/>
      </c>
      <c r="AF215" s="351" t="str">
        <f aca="false">IF(OR($AM215="",N($L215)=0),"",ROUND(N($J215)*$AN215/$AM215,2)+N($K215))</f>
        <v/>
      </c>
      <c r="AG215" s="351" t="str">
        <f aca="false">IF($AF215="","",MAX(0,ROUND($AF215-(N($P215)+N($Q215)+N($R215)),2)))</f>
        <v/>
      </c>
      <c r="AH215" s="351" t="str">
        <f aca="false">IF(OR(TRIM($B215&amp;$C215)="",NOT(ISNUMBER($D215))),"",SUMIFS($V$3:$V$1001,$AJ$3:$AJ$1001,$AJ215,$D$3:$D$1001,"&lt;"&amp;$D215))</f>
        <v/>
      </c>
      <c r="AI215" s="351" t="str">
        <f aca="false">IF(TRIM($B215&amp;$C215)="","",SUMIFS($V$3:$V$1001,$AJ$3:$AJ$1001,$AJ215))</f>
        <v/>
      </c>
      <c r="AJ215" s="355" t="str">
        <f aca="false">IF(TRIM($B215&amp;$C215)="","",TRIM($B215)&amp;"｜"&amp;TRIM($C215))</f>
        <v/>
      </c>
      <c r="AK215" s="351" t="str">
        <f aca="false">IF(TRIM($B215&amp;$C215)="","",MIN(N($N215),N($P215)))</f>
        <v/>
      </c>
      <c r="AL215" s="356" t="str">
        <f aca="false">IF(ISNUMBER($D215),YEAR($D215),"")</f>
        <v/>
      </c>
      <c r="AM215" s="356" t="str">
        <f aca="false">IF(OR(TRIM($B215&amp;$C215)="",NOT(ISNUMBER($D215)),NOT(ISNUMBER($E215))),"",IF($E215&lt;$D215,"",IF(IF($AD215="半年付",2,IF($AD215="季度付",4,IF($AD215="月付",12,IF($AD215="半月付",24,1))))=1,1,MAX(1,ROUND(($E215-$D215+1)/365*IF($AD215="半年付",2,IF($AD215="季度付",4,IF($AD215="月付",12,IF($AD215="半月付",24,1)))),0)))))</f>
        <v/>
      </c>
      <c r="AN215" s="356" t="str">
        <f aca="true">IF($AM215="","",MIN($AM215,MAX(0,INT((TODAY()-付款宽限天数-$D215)/(($E215-$D215+1)/$AM215))+1)))</f>
        <v/>
      </c>
    </row>
    <row r="216" customFormat="false" ht="18" hidden="false" customHeight="false" outlineLevel="0" collapsed="false">
      <c r="F216" s="342" t="str">
        <f aca="true">IF(TRIM($B216&amp;$C216)="","",IF(OR(ISNUMBER(SEARCH("未",$A216)),ISNUMBER(SEARCH("送出",$A216)),AND(TRIM($A216)="",NOT(ISNUMBER($D216)),N($G216)=0)),"【合同未回】","")&amp;IF(NOT(ISNUMBER($E216)),IF(OR(ISNUMBER(SEARCH("未",$A216)),ISNUMBER(SEARCH("送出",$A216)),AND(TRIM($A216)="",NOT(ISNUMBER($D216)),N($G216)=0)),"","【未填合同期】"),IF($E216&lt;TODAY(),"【已到期】",IF($E216-TODAY()&lt;=提醒天数,"【即将到期，剩余"&amp;($E216-TODAY())&amp;"天】","【正常】")))&amp;IF(OR($AC216="安装免保",$AC216="技术免保",$AC216="质保期内"),"【"&amp;$AC216&amp;"】",""))</f>
        <v/>
      </c>
      <c r="J216" s="349" t="str">
        <f aca="false">IF(OR(N($G216)=0,N($H216)=0),"",ROUND(N($G216)*N($H216)*IF(N($I216)=0,1,N($I216)),2))</f>
        <v/>
      </c>
      <c r="L216" s="349" t="str">
        <f aca="false">IF(TRIM($B216&amp;$C216)="","",IF(AND(N($J216)=0,N($K216)=0),"",ROUND(N($J216)+N($K216),2)))</f>
        <v/>
      </c>
      <c r="R216" s="349"/>
      <c r="S216" s="351" t="str">
        <f aca="false">IF(TRIM($B216&amp;$C216)="","",IF(N($N216)=0,"",MAX(0,MIN(N($N216)-N($P216),N($V216)))))</f>
        <v/>
      </c>
      <c r="T216" s="351" t="str">
        <f aca="false">IF(TRIM($B216&amp;$C216)="","",IF(N($P216)&lt;=N($N216),"",N($P216)-N($N216)))</f>
        <v/>
      </c>
      <c r="U216" s="351" t="str">
        <f aca="false">IF(OR(TRIM($B216&amp;$C216)="",$V216=""),"",MAX(0,N($V216))-N($S216))</f>
        <v/>
      </c>
      <c r="V216" s="351" t="str">
        <f aca="false">IF(TRIM($B216&amp;$C216)="","",IF(AND(N($L216)=0,N($P216)+N($Q216)+N($R216)=0),"",ROUND(N($L216)-N($P216)-N($Q216)-N($R216),2)))</f>
        <v/>
      </c>
      <c r="W216" s="194" t="str">
        <f aca="false">IF(TRIM($B216&amp;$C216)="","",IF(N($L216)=0,IF((N($P216)+N($Q216)+N($R216))=0,"—未填单价","未填单价，已收 "&amp;TEXT((N($P216)+N($Q216)+N($R216)),"#,##0.00")),IF(N($V216)&gt;0.005,"欠 "&amp;TEXT(N($V216),"#,##0.00")&amp;IF(N($S216)&gt;0,"（开票未到账 "&amp;TEXT(N($S216),"#,##0.00")&amp;"）","")&amp;IF(N($U216)&gt;0,"（未开票 "&amp;TEXT(N($U216),"#,##0.00")&amp;"）",""),IF(N($V216)&lt;-0.005,"多收 "&amp;TEXT(-N($V216),"#,##0.00"),"✔ 已结清")))&amp;IF(N($T216)&gt;0,"｜到账未开票 "&amp;TEXT(N($T216),"#,##0.00")&amp;"，待补票","")&amp;IF(N($Q216)&gt;0,"｜收现 "&amp;TEXT(N($Q216),"#,##0.00"),"")&amp;IF(N($R216)&gt;0,"｜收款不开票 "&amp;TEXT(N($R216),"#,##0.00"),""))</f>
        <v/>
      </c>
      <c r="X216" s="352"/>
      <c r="AB216" s="349" t="str">
        <f aca="false">IF(OR(N($N216)=0,N($AA216)=0),"",ROUND(N($N216)/(1+N($AA216))*N($AA216),2))</f>
        <v/>
      </c>
      <c r="AC216" s="352"/>
      <c r="AD216" s="352"/>
      <c r="AE216" s="355" t="str">
        <f aca="false">IF($AM216="","",IF($AM216=1,IF($AN216&gt;=1,"一次性·已到收款期","一次性·未到期"),$AD216&amp;" 第"&amp;$AN216&amp;"/"&amp;$AM216&amp;"期"))</f>
        <v/>
      </c>
      <c r="AF216" s="351" t="str">
        <f aca="false">IF(OR($AM216="",N($L216)=0),"",ROUND(N($J216)*$AN216/$AM216,2)+N($K216))</f>
        <v/>
      </c>
      <c r="AG216" s="351" t="str">
        <f aca="false">IF($AF216="","",MAX(0,ROUND($AF216-(N($P216)+N($Q216)+N($R216)),2)))</f>
        <v/>
      </c>
      <c r="AH216" s="351" t="str">
        <f aca="false">IF(OR(TRIM($B216&amp;$C216)="",NOT(ISNUMBER($D216))),"",SUMIFS($V$3:$V$1001,$AJ$3:$AJ$1001,$AJ216,$D$3:$D$1001,"&lt;"&amp;$D216))</f>
        <v/>
      </c>
      <c r="AI216" s="351" t="str">
        <f aca="false">IF(TRIM($B216&amp;$C216)="","",SUMIFS($V$3:$V$1001,$AJ$3:$AJ$1001,$AJ216))</f>
        <v/>
      </c>
      <c r="AJ216" s="355" t="str">
        <f aca="false">IF(TRIM($B216&amp;$C216)="","",TRIM($B216)&amp;"｜"&amp;TRIM($C216))</f>
        <v/>
      </c>
      <c r="AK216" s="351" t="str">
        <f aca="false">IF(TRIM($B216&amp;$C216)="","",MIN(N($N216),N($P216)))</f>
        <v/>
      </c>
      <c r="AL216" s="356" t="str">
        <f aca="false">IF(ISNUMBER($D216),YEAR($D216),"")</f>
        <v/>
      </c>
      <c r="AM216" s="356" t="str">
        <f aca="false">IF(OR(TRIM($B216&amp;$C216)="",NOT(ISNUMBER($D216)),NOT(ISNUMBER($E216))),"",IF($E216&lt;$D216,"",IF(IF($AD216="半年付",2,IF($AD216="季度付",4,IF($AD216="月付",12,IF($AD216="半月付",24,1))))=1,1,MAX(1,ROUND(($E216-$D216+1)/365*IF($AD216="半年付",2,IF($AD216="季度付",4,IF($AD216="月付",12,IF($AD216="半月付",24,1)))),0)))))</f>
        <v/>
      </c>
      <c r="AN216" s="356" t="str">
        <f aca="true">IF($AM216="","",MIN($AM216,MAX(0,INT((TODAY()-付款宽限天数-$D216)/(($E216-$D216+1)/$AM216))+1)))</f>
        <v/>
      </c>
    </row>
    <row r="217" customFormat="false" ht="18" hidden="false" customHeight="false" outlineLevel="0" collapsed="false">
      <c r="F217" s="342" t="str">
        <f aca="true">IF(TRIM($B217&amp;$C217)="","",IF(OR(ISNUMBER(SEARCH("未",$A217)),ISNUMBER(SEARCH("送出",$A217)),AND(TRIM($A217)="",NOT(ISNUMBER($D217)),N($G217)=0)),"【合同未回】","")&amp;IF(NOT(ISNUMBER($E217)),IF(OR(ISNUMBER(SEARCH("未",$A217)),ISNUMBER(SEARCH("送出",$A217)),AND(TRIM($A217)="",NOT(ISNUMBER($D217)),N($G217)=0)),"","【未填合同期】"),IF($E217&lt;TODAY(),"【已到期】",IF($E217-TODAY()&lt;=提醒天数,"【即将到期，剩余"&amp;($E217-TODAY())&amp;"天】","【正常】")))&amp;IF(OR($AC217="安装免保",$AC217="技术免保",$AC217="质保期内"),"【"&amp;$AC217&amp;"】",""))</f>
        <v/>
      </c>
      <c r="J217" s="349" t="str">
        <f aca="false">IF(OR(N($G217)=0,N($H217)=0),"",ROUND(N($G217)*N($H217)*IF(N($I217)=0,1,N($I217)),2))</f>
        <v/>
      </c>
      <c r="L217" s="349" t="str">
        <f aca="false">IF(TRIM($B217&amp;$C217)="","",IF(AND(N($J217)=0,N($K217)=0),"",ROUND(N($J217)+N($K217),2)))</f>
        <v/>
      </c>
      <c r="R217" s="349"/>
      <c r="S217" s="351" t="str">
        <f aca="false">IF(TRIM($B217&amp;$C217)="","",IF(N($N217)=0,"",MAX(0,MIN(N($N217)-N($P217),N($V217)))))</f>
        <v/>
      </c>
      <c r="T217" s="351" t="str">
        <f aca="false">IF(TRIM($B217&amp;$C217)="","",IF(N($P217)&lt;=N($N217),"",N($P217)-N($N217)))</f>
        <v/>
      </c>
      <c r="U217" s="351" t="str">
        <f aca="false">IF(OR(TRIM($B217&amp;$C217)="",$V217=""),"",MAX(0,N($V217))-N($S217))</f>
        <v/>
      </c>
      <c r="V217" s="351" t="str">
        <f aca="false">IF(TRIM($B217&amp;$C217)="","",IF(AND(N($L217)=0,N($P217)+N($Q217)+N($R217)=0),"",ROUND(N($L217)-N($P217)-N($Q217)-N($R217),2)))</f>
        <v/>
      </c>
      <c r="W217" s="194" t="str">
        <f aca="false">IF(TRIM($B217&amp;$C217)="","",IF(N($L217)=0,IF((N($P217)+N($Q217)+N($R217))=0,"—未填单价","未填单价，已收 "&amp;TEXT((N($P217)+N($Q217)+N($R217)),"#,##0.00")),IF(N($V217)&gt;0.005,"欠 "&amp;TEXT(N($V217),"#,##0.00")&amp;IF(N($S217)&gt;0,"（开票未到账 "&amp;TEXT(N($S217),"#,##0.00")&amp;"）","")&amp;IF(N($U217)&gt;0,"（未开票 "&amp;TEXT(N($U217),"#,##0.00")&amp;"）",""),IF(N($V217)&lt;-0.005,"多收 "&amp;TEXT(-N($V217),"#,##0.00"),"✔ 已结清")))&amp;IF(N($T217)&gt;0,"｜到账未开票 "&amp;TEXT(N($T217),"#,##0.00")&amp;"，待补票","")&amp;IF(N($Q217)&gt;0,"｜收现 "&amp;TEXT(N($Q217),"#,##0.00"),"")&amp;IF(N($R217)&gt;0,"｜收款不开票 "&amp;TEXT(N($R217),"#,##0.00"),""))</f>
        <v/>
      </c>
      <c r="X217" s="352"/>
      <c r="AB217" s="349" t="str">
        <f aca="false">IF(OR(N($N217)=0,N($AA217)=0),"",ROUND(N($N217)/(1+N($AA217))*N($AA217),2))</f>
        <v/>
      </c>
      <c r="AC217" s="352"/>
      <c r="AD217" s="352"/>
      <c r="AE217" s="355" t="str">
        <f aca="false">IF($AM217="","",IF($AM217=1,IF($AN217&gt;=1,"一次性·已到收款期","一次性·未到期"),$AD217&amp;" 第"&amp;$AN217&amp;"/"&amp;$AM217&amp;"期"))</f>
        <v/>
      </c>
      <c r="AF217" s="351" t="str">
        <f aca="false">IF(OR($AM217="",N($L217)=0),"",ROUND(N($J217)*$AN217/$AM217,2)+N($K217))</f>
        <v/>
      </c>
      <c r="AG217" s="351" t="str">
        <f aca="false">IF($AF217="","",MAX(0,ROUND($AF217-(N($P217)+N($Q217)+N($R217)),2)))</f>
        <v/>
      </c>
      <c r="AH217" s="351" t="str">
        <f aca="false">IF(OR(TRIM($B217&amp;$C217)="",NOT(ISNUMBER($D217))),"",SUMIFS($V$3:$V$1001,$AJ$3:$AJ$1001,$AJ217,$D$3:$D$1001,"&lt;"&amp;$D217))</f>
        <v/>
      </c>
      <c r="AI217" s="351" t="str">
        <f aca="false">IF(TRIM($B217&amp;$C217)="","",SUMIFS($V$3:$V$1001,$AJ$3:$AJ$1001,$AJ217))</f>
        <v/>
      </c>
      <c r="AJ217" s="355" t="str">
        <f aca="false">IF(TRIM($B217&amp;$C217)="","",TRIM($B217)&amp;"｜"&amp;TRIM($C217))</f>
        <v/>
      </c>
      <c r="AK217" s="351" t="str">
        <f aca="false">IF(TRIM($B217&amp;$C217)="","",MIN(N($N217),N($P217)))</f>
        <v/>
      </c>
      <c r="AL217" s="356" t="str">
        <f aca="false">IF(ISNUMBER($D217),YEAR($D217),"")</f>
        <v/>
      </c>
      <c r="AM217" s="356" t="str">
        <f aca="false">IF(OR(TRIM($B217&amp;$C217)="",NOT(ISNUMBER($D217)),NOT(ISNUMBER($E217))),"",IF($E217&lt;$D217,"",IF(IF($AD217="半年付",2,IF($AD217="季度付",4,IF($AD217="月付",12,IF($AD217="半月付",24,1))))=1,1,MAX(1,ROUND(($E217-$D217+1)/365*IF($AD217="半年付",2,IF($AD217="季度付",4,IF($AD217="月付",12,IF($AD217="半月付",24,1)))),0)))))</f>
        <v/>
      </c>
      <c r="AN217" s="356" t="str">
        <f aca="true">IF($AM217="","",MIN($AM217,MAX(0,INT((TODAY()-付款宽限天数-$D217)/(($E217-$D217+1)/$AM217))+1)))</f>
        <v/>
      </c>
    </row>
    <row r="218" customFormat="false" ht="18" hidden="false" customHeight="false" outlineLevel="0" collapsed="false">
      <c r="F218" s="342" t="str">
        <f aca="true">IF(TRIM($B218&amp;$C218)="","",IF(OR(ISNUMBER(SEARCH("未",$A218)),ISNUMBER(SEARCH("送出",$A218)),AND(TRIM($A218)="",NOT(ISNUMBER($D218)),N($G218)=0)),"【合同未回】","")&amp;IF(NOT(ISNUMBER($E218)),IF(OR(ISNUMBER(SEARCH("未",$A218)),ISNUMBER(SEARCH("送出",$A218)),AND(TRIM($A218)="",NOT(ISNUMBER($D218)),N($G218)=0)),"","【未填合同期】"),IF($E218&lt;TODAY(),"【已到期】",IF($E218-TODAY()&lt;=提醒天数,"【即将到期，剩余"&amp;($E218-TODAY())&amp;"天】","【正常】")))&amp;IF(OR($AC218="安装免保",$AC218="技术免保",$AC218="质保期内"),"【"&amp;$AC218&amp;"】",""))</f>
        <v/>
      </c>
      <c r="J218" s="349" t="str">
        <f aca="false">IF(OR(N($G218)=0,N($H218)=0),"",ROUND(N($G218)*N($H218)*IF(N($I218)=0,1,N($I218)),2))</f>
        <v/>
      </c>
      <c r="L218" s="349" t="str">
        <f aca="false">IF(TRIM($B218&amp;$C218)="","",IF(AND(N($J218)=0,N($K218)=0),"",ROUND(N($J218)+N($K218),2)))</f>
        <v/>
      </c>
      <c r="R218" s="349"/>
      <c r="S218" s="351" t="str">
        <f aca="false">IF(TRIM($B218&amp;$C218)="","",IF(N($N218)=0,"",MAX(0,MIN(N($N218)-N($P218),N($V218)))))</f>
        <v/>
      </c>
      <c r="T218" s="351" t="str">
        <f aca="false">IF(TRIM($B218&amp;$C218)="","",IF(N($P218)&lt;=N($N218),"",N($P218)-N($N218)))</f>
        <v/>
      </c>
      <c r="U218" s="351" t="str">
        <f aca="false">IF(OR(TRIM($B218&amp;$C218)="",$V218=""),"",MAX(0,N($V218))-N($S218))</f>
        <v/>
      </c>
      <c r="V218" s="351" t="str">
        <f aca="false">IF(TRIM($B218&amp;$C218)="","",IF(AND(N($L218)=0,N($P218)+N($Q218)+N($R218)=0),"",ROUND(N($L218)-N($P218)-N($Q218)-N($R218),2)))</f>
        <v/>
      </c>
      <c r="W218" s="194" t="str">
        <f aca="false">IF(TRIM($B218&amp;$C218)="","",IF(N($L218)=0,IF((N($P218)+N($Q218)+N($R218))=0,"—未填单价","未填单价，已收 "&amp;TEXT((N($P218)+N($Q218)+N($R218)),"#,##0.00")),IF(N($V218)&gt;0.005,"欠 "&amp;TEXT(N($V218),"#,##0.00")&amp;IF(N($S218)&gt;0,"（开票未到账 "&amp;TEXT(N($S218),"#,##0.00")&amp;"）","")&amp;IF(N($U218)&gt;0,"（未开票 "&amp;TEXT(N($U218),"#,##0.00")&amp;"）",""),IF(N($V218)&lt;-0.005,"多收 "&amp;TEXT(-N($V218),"#,##0.00"),"✔ 已结清")))&amp;IF(N($T218)&gt;0,"｜到账未开票 "&amp;TEXT(N($T218),"#,##0.00")&amp;"，待补票","")&amp;IF(N($Q218)&gt;0,"｜收现 "&amp;TEXT(N($Q218),"#,##0.00"),"")&amp;IF(N($R218)&gt;0,"｜收款不开票 "&amp;TEXT(N($R218),"#,##0.00"),""))</f>
        <v/>
      </c>
      <c r="X218" s="352"/>
      <c r="AB218" s="349" t="str">
        <f aca="false">IF(OR(N($N218)=0,N($AA218)=0),"",ROUND(N($N218)/(1+N($AA218))*N($AA218),2))</f>
        <v/>
      </c>
      <c r="AC218" s="352"/>
      <c r="AD218" s="352"/>
      <c r="AE218" s="355" t="str">
        <f aca="false">IF($AM218="","",IF($AM218=1,IF($AN218&gt;=1,"一次性·已到收款期","一次性·未到期"),$AD218&amp;" 第"&amp;$AN218&amp;"/"&amp;$AM218&amp;"期"))</f>
        <v/>
      </c>
      <c r="AF218" s="351" t="str">
        <f aca="false">IF(OR($AM218="",N($L218)=0),"",ROUND(N($J218)*$AN218/$AM218,2)+N($K218))</f>
        <v/>
      </c>
      <c r="AG218" s="351" t="str">
        <f aca="false">IF($AF218="","",MAX(0,ROUND($AF218-(N($P218)+N($Q218)+N($R218)),2)))</f>
        <v/>
      </c>
      <c r="AH218" s="351" t="str">
        <f aca="false">IF(OR(TRIM($B218&amp;$C218)="",NOT(ISNUMBER($D218))),"",SUMIFS($V$3:$V$1001,$AJ$3:$AJ$1001,$AJ218,$D$3:$D$1001,"&lt;"&amp;$D218))</f>
        <v/>
      </c>
      <c r="AI218" s="351" t="str">
        <f aca="false">IF(TRIM($B218&amp;$C218)="","",SUMIFS($V$3:$V$1001,$AJ$3:$AJ$1001,$AJ218))</f>
        <v/>
      </c>
      <c r="AJ218" s="355" t="str">
        <f aca="false">IF(TRIM($B218&amp;$C218)="","",TRIM($B218)&amp;"｜"&amp;TRIM($C218))</f>
        <v/>
      </c>
      <c r="AK218" s="351" t="str">
        <f aca="false">IF(TRIM($B218&amp;$C218)="","",MIN(N($N218),N($P218)))</f>
        <v/>
      </c>
      <c r="AL218" s="356" t="str">
        <f aca="false">IF(ISNUMBER($D218),YEAR($D218),"")</f>
        <v/>
      </c>
      <c r="AM218" s="356" t="str">
        <f aca="false">IF(OR(TRIM($B218&amp;$C218)="",NOT(ISNUMBER($D218)),NOT(ISNUMBER($E218))),"",IF($E218&lt;$D218,"",IF(IF($AD218="半年付",2,IF($AD218="季度付",4,IF($AD218="月付",12,IF($AD218="半月付",24,1))))=1,1,MAX(1,ROUND(($E218-$D218+1)/365*IF($AD218="半年付",2,IF($AD218="季度付",4,IF($AD218="月付",12,IF($AD218="半月付",24,1)))),0)))))</f>
        <v/>
      </c>
      <c r="AN218" s="356" t="str">
        <f aca="true">IF($AM218="","",MIN($AM218,MAX(0,INT((TODAY()-付款宽限天数-$D218)/(($E218-$D218+1)/$AM218))+1)))</f>
        <v/>
      </c>
    </row>
    <row r="219" customFormat="false" ht="18" hidden="false" customHeight="false" outlineLevel="0" collapsed="false">
      <c r="F219" s="342" t="str">
        <f aca="true">IF(TRIM($B219&amp;$C219)="","",IF(OR(ISNUMBER(SEARCH("未",$A219)),ISNUMBER(SEARCH("送出",$A219)),AND(TRIM($A219)="",NOT(ISNUMBER($D219)),N($G219)=0)),"【合同未回】","")&amp;IF(NOT(ISNUMBER($E219)),IF(OR(ISNUMBER(SEARCH("未",$A219)),ISNUMBER(SEARCH("送出",$A219)),AND(TRIM($A219)="",NOT(ISNUMBER($D219)),N($G219)=0)),"","【未填合同期】"),IF($E219&lt;TODAY(),"【已到期】",IF($E219-TODAY()&lt;=提醒天数,"【即将到期，剩余"&amp;($E219-TODAY())&amp;"天】","【正常】")))&amp;IF(OR($AC219="安装免保",$AC219="技术免保",$AC219="质保期内"),"【"&amp;$AC219&amp;"】",""))</f>
        <v/>
      </c>
      <c r="J219" s="349" t="str">
        <f aca="false">IF(OR(N($G219)=0,N($H219)=0),"",ROUND(N($G219)*N($H219)*IF(N($I219)=0,1,N($I219)),2))</f>
        <v/>
      </c>
      <c r="L219" s="349" t="str">
        <f aca="false">IF(TRIM($B219&amp;$C219)="","",IF(AND(N($J219)=0,N($K219)=0),"",ROUND(N($J219)+N($K219),2)))</f>
        <v/>
      </c>
      <c r="R219" s="349"/>
      <c r="S219" s="351" t="str">
        <f aca="false">IF(TRIM($B219&amp;$C219)="","",IF(N($N219)=0,"",MAX(0,MIN(N($N219)-N($P219),N($V219)))))</f>
        <v/>
      </c>
      <c r="T219" s="351" t="str">
        <f aca="false">IF(TRIM($B219&amp;$C219)="","",IF(N($P219)&lt;=N($N219),"",N($P219)-N($N219)))</f>
        <v/>
      </c>
      <c r="U219" s="351" t="str">
        <f aca="false">IF(OR(TRIM($B219&amp;$C219)="",$V219=""),"",MAX(0,N($V219))-N($S219))</f>
        <v/>
      </c>
      <c r="V219" s="351" t="str">
        <f aca="false">IF(TRIM($B219&amp;$C219)="","",IF(AND(N($L219)=0,N($P219)+N($Q219)+N($R219)=0),"",ROUND(N($L219)-N($P219)-N($Q219)-N($R219),2)))</f>
        <v/>
      </c>
      <c r="W219" s="194" t="str">
        <f aca="false">IF(TRIM($B219&amp;$C219)="","",IF(N($L219)=0,IF((N($P219)+N($Q219)+N($R219))=0,"—未填单价","未填单价，已收 "&amp;TEXT((N($P219)+N($Q219)+N($R219)),"#,##0.00")),IF(N($V219)&gt;0.005,"欠 "&amp;TEXT(N($V219),"#,##0.00")&amp;IF(N($S219)&gt;0,"（开票未到账 "&amp;TEXT(N($S219),"#,##0.00")&amp;"）","")&amp;IF(N($U219)&gt;0,"（未开票 "&amp;TEXT(N($U219),"#,##0.00")&amp;"）",""),IF(N($V219)&lt;-0.005,"多收 "&amp;TEXT(-N($V219),"#,##0.00"),"✔ 已结清")))&amp;IF(N($T219)&gt;0,"｜到账未开票 "&amp;TEXT(N($T219),"#,##0.00")&amp;"，待补票","")&amp;IF(N($Q219)&gt;0,"｜收现 "&amp;TEXT(N($Q219),"#,##0.00"),"")&amp;IF(N($R219)&gt;0,"｜收款不开票 "&amp;TEXT(N($R219),"#,##0.00"),""))</f>
        <v/>
      </c>
      <c r="X219" s="352"/>
      <c r="AB219" s="349" t="str">
        <f aca="false">IF(OR(N($N219)=0,N($AA219)=0),"",ROUND(N($N219)/(1+N($AA219))*N($AA219),2))</f>
        <v/>
      </c>
      <c r="AC219" s="352"/>
      <c r="AD219" s="352"/>
      <c r="AE219" s="355" t="str">
        <f aca="false">IF($AM219="","",IF($AM219=1,IF($AN219&gt;=1,"一次性·已到收款期","一次性·未到期"),$AD219&amp;" 第"&amp;$AN219&amp;"/"&amp;$AM219&amp;"期"))</f>
        <v/>
      </c>
      <c r="AF219" s="351" t="str">
        <f aca="false">IF(OR($AM219="",N($L219)=0),"",ROUND(N($J219)*$AN219/$AM219,2)+N($K219))</f>
        <v/>
      </c>
      <c r="AG219" s="351" t="str">
        <f aca="false">IF($AF219="","",MAX(0,ROUND($AF219-(N($P219)+N($Q219)+N($R219)),2)))</f>
        <v/>
      </c>
      <c r="AH219" s="351" t="str">
        <f aca="false">IF(OR(TRIM($B219&amp;$C219)="",NOT(ISNUMBER($D219))),"",SUMIFS($V$3:$V$1001,$AJ$3:$AJ$1001,$AJ219,$D$3:$D$1001,"&lt;"&amp;$D219))</f>
        <v/>
      </c>
      <c r="AI219" s="351" t="str">
        <f aca="false">IF(TRIM($B219&amp;$C219)="","",SUMIFS($V$3:$V$1001,$AJ$3:$AJ$1001,$AJ219))</f>
        <v/>
      </c>
      <c r="AJ219" s="355" t="str">
        <f aca="false">IF(TRIM($B219&amp;$C219)="","",TRIM($B219)&amp;"｜"&amp;TRIM($C219))</f>
        <v/>
      </c>
      <c r="AK219" s="351" t="str">
        <f aca="false">IF(TRIM($B219&amp;$C219)="","",MIN(N($N219),N($P219)))</f>
        <v/>
      </c>
      <c r="AL219" s="356" t="str">
        <f aca="false">IF(ISNUMBER($D219),YEAR($D219),"")</f>
        <v/>
      </c>
      <c r="AM219" s="356" t="str">
        <f aca="false">IF(OR(TRIM($B219&amp;$C219)="",NOT(ISNUMBER($D219)),NOT(ISNUMBER($E219))),"",IF($E219&lt;$D219,"",IF(IF($AD219="半年付",2,IF($AD219="季度付",4,IF($AD219="月付",12,IF($AD219="半月付",24,1))))=1,1,MAX(1,ROUND(($E219-$D219+1)/365*IF($AD219="半年付",2,IF($AD219="季度付",4,IF($AD219="月付",12,IF($AD219="半月付",24,1)))),0)))))</f>
        <v/>
      </c>
      <c r="AN219" s="356" t="str">
        <f aca="true">IF($AM219="","",MIN($AM219,MAX(0,INT((TODAY()-付款宽限天数-$D219)/(($E219-$D219+1)/$AM219))+1)))</f>
        <v/>
      </c>
    </row>
    <row r="220" customFormat="false" ht="18" hidden="false" customHeight="false" outlineLevel="0" collapsed="false">
      <c r="F220" s="342" t="str">
        <f aca="true">IF(TRIM($B220&amp;$C220)="","",IF(OR(ISNUMBER(SEARCH("未",$A220)),ISNUMBER(SEARCH("送出",$A220)),AND(TRIM($A220)="",NOT(ISNUMBER($D220)),N($G220)=0)),"【合同未回】","")&amp;IF(NOT(ISNUMBER($E220)),IF(OR(ISNUMBER(SEARCH("未",$A220)),ISNUMBER(SEARCH("送出",$A220)),AND(TRIM($A220)="",NOT(ISNUMBER($D220)),N($G220)=0)),"","【未填合同期】"),IF($E220&lt;TODAY(),"【已到期】",IF($E220-TODAY()&lt;=提醒天数,"【即将到期，剩余"&amp;($E220-TODAY())&amp;"天】","【正常】")))&amp;IF(OR($AC220="安装免保",$AC220="技术免保",$AC220="质保期内"),"【"&amp;$AC220&amp;"】",""))</f>
        <v/>
      </c>
      <c r="J220" s="349" t="str">
        <f aca="false">IF(OR(N($G220)=0,N($H220)=0),"",ROUND(N($G220)*N($H220)*IF(N($I220)=0,1,N($I220)),2))</f>
        <v/>
      </c>
      <c r="L220" s="349" t="str">
        <f aca="false">IF(TRIM($B220&amp;$C220)="","",IF(AND(N($J220)=0,N($K220)=0),"",ROUND(N($J220)+N($K220),2)))</f>
        <v/>
      </c>
      <c r="R220" s="349"/>
      <c r="S220" s="351" t="str">
        <f aca="false">IF(TRIM($B220&amp;$C220)="","",IF(N($N220)=0,"",MAX(0,MIN(N($N220)-N($P220),N($V220)))))</f>
        <v/>
      </c>
      <c r="T220" s="351" t="str">
        <f aca="false">IF(TRIM($B220&amp;$C220)="","",IF(N($P220)&lt;=N($N220),"",N($P220)-N($N220)))</f>
        <v/>
      </c>
      <c r="U220" s="351" t="str">
        <f aca="false">IF(OR(TRIM($B220&amp;$C220)="",$V220=""),"",MAX(0,N($V220))-N($S220))</f>
        <v/>
      </c>
      <c r="V220" s="351" t="str">
        <f aca="false">IF(TRIM($B220&amp;$C220)="","",IF(AND(N($L220)=0,N($P220)+N($Q220)+N($R220)=0),"",ROUND(N($L220)-N($P220)-N($Q220)-N($R220),2)))</f>
        <v/>
      </c>
      <c r="W220" s="194" t="str">
        <f aca="false">IF(TRIM($B220&amp;$C220)="","",IF(N($L220)=0,IF((N($P220)+N($Q220)+N($R220))=0,"—未填单价","未填单价，已收 "&amp;TEXT((N($P220)+N($Q220)+N($R220)),"#,##0.00")),IF(N($V220)&gt;0.005,"欠 "&amp;TEXT(N($V220),"#,##0.00")&amp;IF(N($S220)&gt;0,"（开票未到账 "&amp;TEXT(N($S220),"#,##0.00")&amp;"）","")&amp;IF(N($U220)&gt;0,"（未开票 "&amp;TEXT(N($U220),"#,##0.00")&amp;"）",""),IF(N($V220)&lt;-0.005,"多收 "&amp;TEXT(-N($V220),"#,##0.00"),"✔ 已结清")))&amp;IF(N($T220)&gt;0,"｜到账未开票 "&amp;TEXT(N($T220),"#,##0.00")&amp;"，待补票","")&amp;IF(N($Q220)&gt;0,"｜收现 "&amp;TEXT(N($Q220),"#,##0.00"),"")&amp;IF(N($R220)&gt;0,"｜收款不开票 "&amp;TEXT(N($R220),"#,##0.00"),""))</f>
        <v/>
      </c>
      <c r="X220" s="352"/>
      <c r="AB220" s="349" t="str">
        <f aca="false">IF(OR(N($N220)=0,N($AA220)=0),"",ROUND(N($N220)/(1+N($AA220))*N($AA220),2))</f>
        <v/>
      </c>
      <c r="AC220" s="352"/>
      <c r="AD220" s="352"/>
      <c r="AE220" s="355" t="str">
        <f aca="false">IF($AM220="","",IF($AM220=1,IF($AN220&gt;=1,"一次性·已到收款期","一次性·未到期"),$AD220&amp;" 第"&amp;$AN220&amp;"/"&amp;$AM220&amp;"期"))</f>
        <v/>
      </c>
      <c r="AF220" s="351" t="str">
        <f aca="false">IF(OR($AM220="",N($L220)=0),"",ROUND(N($J220)*$AN220/$AM220,2)+N($K220))</f>
        <v/>
      </c>
      <c r="AG220" s="351" t="str">
        <f aca="false">IF($AF220="","",MAX(0,ROUND($AF220-(N($P220)+N($Q220)+N($R220)),2)))</f>
        <v/>
      </c>
      <c r="AH220" s="351" t="str">
        <f aca="false">IF(OR(TRIM($B220&amp;$C220)="",NOT(ISNUMBER($D220))),"",SUMIFS($V$3:$V$1001,$AJ$3:$AJ$1001,$AJ220,$D$3:$D$1001,"&lt;"&amp;$D220))</f>
        <v/>
      </c>
      <c r="AI220" s="351" t="str">
        <f aca="false">IF(TRIM($B220&amp;$C220)="","",SUMIFS($V$3:$V$1001,$AJ$3:$AJ$1001,$AJ220))</f>
        <v/>
      </c>
      <c r="AJ220" s="355" t="str">
        <f aca="false">IF(TRIM($B220&amp;$C220)="","",TRIM($B220)&amp;"｜"&amp;TRIM($C220))</f>
        <v/>
      </c>
      <c r="AK220" s="351" t="str">
        <f aca="false">IF(TRIM($B220&amp;$C220)="","",MIN(N($N220),N($P220)))</f>
        <v/>
      </c>
      <c r="AL220" s="356" t="str">
        <f aca="false">IF(ISNUMBER($D220),YEAR($D220),"")</f>
        <v/>
      </c>
      <c r="AM220" s="356" t="str">
        <f aca="false">IF(OR(TRIM($B220&amp;$C220)="",NOT(ISNUMBER($D220)),NOT(ISNUMBER($E220))),"",IF($E220&lt;$D220,"",IF(IF($AD220="半年付",2,IF($AD220="季度付",4,IF($AD220="月付",12,IF($AD220="半月付",24,1))))=1,1,MAX(1,ROUND(($E220-$D220+1)/365*IF($AD220="半年付",2,IF($AD220="季度付",4,IF($AD220="月付",12,IF($AD220="半月付",24,1)))),0)))))</f>
        <v/>
      </c>
      <c r="AN220" s="356" t="str">
        <f aca="true">IF($AM220="","",MIN($AM220,MAX(0,INT((TODAY()-付款宽限天数-$D220)/(($E220-$D220+1)/$AM220))+1)))</f>
        <v/>
      </c>
    </row>
    <row r="221" customFormat="false" ht="18" hidden="false" customHeight="false" outlineLevel="0" collapsed="false">
      <c r="F221" s="342" t="str">
        <f aca="true">IF(TRIM($B221&amp;$C221)="","",IF(OR(ISNUMBER(SEARCH("未",$A221)),ISNUMBER(SEARCH("送出",$A221)),AND(TRIM($A221)="",NOT(ISNUMBER($D221)),N($G221)=0)),"【合同未回】","")&amp;IF(NOT(ISNUMBER($E221)),IF(OR(ISNUMBER(SEARCH("未",$A221)),ISNUMBER(SEARCH("送出",$A221)),AND(TRIM($A221)="",NOT(ISNUMBER($D221)),N($G221)=0)),"","【未填合同期】"),IF($E221&lt;TODAY(),"【已到期】",IF($E221-TODAY()&lt;=提醒天数,"【即将到期，剩余"&amp;($E221-TODAY())&amp;"天】","【正常】")))&amp;IF(OR($AC221="安装免保",$AC221="技术免保",$AC221="质保期内"),"【"&amp;$AC221&amp;"】",""))</f>
        <v/>
      </c>
      <c r="J221" s="349" t="str">
        <f aca="false">IF(OR(N($G221)=0,N($H221)=0),"",ROUND(N($G221)*N($H221)*IF(N($I221)=0,1,N($I221)),2))</f>
        <v/>
      </c>
      <c r="L221" s="349" t="str">
        <f aca="false">IF(TRIM($B221&amp;$C221)="","",IF(AND(N($J221)=0,N($K221)=0),"",ROUND(N($J221)+N($K221),2)))</f>
        <v/>
      </c>
      <c r="R221" s="349"/>
      <c r="S221" s="351" t="str">
        <f aca="false">IF(TRIM($B221&amp;$C221)="","",IF(N($N221)=0,"",MAX(0,MIN(N($N221)-N($P221),N($V221)))))</f>
        <v/>
      </c>
      <c r="T221" s="351" t="str">
        <f aca="false">IF(TRIM($B221&amp;$C221)="","",IF(N($P221)&lt;=N($N221),"",N($P221)-N($N221)))</f>
        <v/>
      </c>
      <c r="U221" s="351" t="str">
        <f aca="false">IF(OR(TRIM($B221&amp;$C221)="",$V221=""),"",MAX(0,N($V221))-N($S221))</f>
        <v/>
      </c>
      <c r="V221" s="351" t="str">
        <f aca="false">IF(TRIM($B221&amp;$C221)="","",IF(AND(N($L221)=0,N($P221)+N($Q221)+N($R221)=0),"",ROUND(N($L221)-N($P221)-N($Q221)-N($R221),2)))</f>
        <v/>
      </c>
      <c r="W221" s="194" t="str">
        <f aca="false">IF(TRIM($B221&amp;$C221)="","",IF(N($L221)=0,IF((N($P221)+N($Q221)+N($R221))=0,"—未填单价","未填单价，已收 "&amp;TEXT((N($P221)+N($Q221)+N($R221)),"#,##0.00")),IF(N($V221)&gt;0.005,"欠 "&amp;TEXT(N($V221),"#,##0.00")&amp;IF(N($S221)&gt;0,"（开票未到账 "&amp;TEXT(N($S221),"#,##0.00")&amp;"）","")&amp;IF(N($U221)&gt;0,"（未开票 "&amp;TEXT(N($U221),"#,##0.00")&amp;"）",""),IF(N($V221)&lt;-0.005,"多收 "&amp;TEXT(-N($V221),"#,##0.00"),"✔ 已结清")))&amp;IF(N($T221)&gt;0,"｜到账未开票 "&amp;TEXT(N($T221),"#,##0.00")&amp;"，待补票","")&amp;IF(N($Q221)&gt;0,"｜收现 "&amp;TEXT(N($Q221),"#,##0.00"),"")&amp;IF(N($R221)&gt;0,"｜收款不开票 "&amp;TEXT(N($R221),"#,##0.00"),""))</f>
        <v/>
      </c>
      <c r="X221" s="352"/>
      <c r="AB221" s="349" t="str">
        <f aca="false">IF(OR(N($N221)=0,N($AA221)=0),"",ROUND(N($N221)/(1+N($AA221))*N($AA221),2))</f>
        <v/>
      </c>
      <c r="AC221" s="352"/>
      <c r="AD221" s="352"/>
      <c r="AE221" s="355" t="str">
        <f aca="false">IF($AM221="","",IF($AM221=1,IF($AN221&gt;=1,"一次性·已到收款期","一次性·未到期"),$AD221&amp;" 第"&amp;$AN221&amp;"/"&amp;$AM221&amp;"期"))</f>
        <v/>
      </c>
      <c r="AF221" s="351" t="str">
        <f aca="false">IF(OR($AM221="",N($L221)=0),"",ROUND(N($J221)*$AN221/$AM221,2)+N($K221))</f>
        <v/>
      </c>
      <c r="AG221" s="351" t="str">
        <f aca="false">IF($AF221="","",MAX(0,ROUND($AF221-(N($P221)+N($Q221)+N($R221)),2)))</f>
        <v/>
      </c>
      <c r="AH221" s="351" t="str">
        <f aca="false">IF(OR(TRIM($B221&amp;$C221)="",NOT(ISNUMBER($D221))),"",SUMIFS($V$3:$V$1001,$AJ$3:$AJ$1001,$AJ221,$D$3:$D$1001,"&lt;"&amp;$D221))</f>
        <v/>
      </c>
      <c r="AI221" s="351" t="str">
        <f aca="false">IF(TRIM($B221&amp;$C221)="","",SUMIFS($V$3:$V$1001,$AJ$3:$AJ$1001,$AJ221))</f>
        <v/>
      </c>
      <c r="AJ221" s="355" t="str">
        <f aca="false">IF(TRIM($B221&amp;$C221)="","",TRIM($B221)&amp;"｜"&amp;TRIM($C221))</f>
        <v/>
      </c>
      <c r="AK221" s="351" t="str">
        <f aca="false">IF(TRIM($B221&amp;$C221)="","",MIN(N($N221),N($P221)))</f>
        <v/>
      </c>
      <c r="AL221" s="356" t="str">
        <f aca="false">IF(ISNUMBER($D221),YEAR($D221),"")</f>
        <v/>
      </c>
      <c r="AM221" s="356" t="str">
        <f aca="false">IF(OR(TRIM($B221&amp;$C221)="",NOT(ISNUMBER($D221)),NOT(ISNUMBER($E221))),"",IF($E221&lt;$D221,"",IF(IF($AD221="半年付",2,IF($AD221="季度付",4,IF($AD221="月付",12,IF($AD221="半月付",24,1))))=1,1,MAX(1,ROUND(($E221-$D221+1)/365*IF($AD221="半年付",2,IF($AD221="季度付",4,IF($AD221="月付",12,IF($AD221="半月付",24,1)))),0)))))</f>
        <v/>
      </c>
      <c r="AN221" s="356" t="str">
        <f aca="true">IF($AM221="","",MIN($AM221,MAX(0,INT((TODAY()-付款宽限天数-$D221)/(($E221-$D221+1)/$AM221))+1)))</f>
        <v/>
      </c>
    </row>
    <row r="222" customFormat="false" ht="18" hidden="false" customHeight="false" outlineLevel="0" collapsed="false">
      <c r="F222" s="342" t="str">
        <f aca="true">IF(TRIM($B222&amp;$C222)="","",IF(OR(ISNUMBER(SEARCH("未",$A222)),ISNUMBER(SEARCH("送出",$A222)),AND(TRIM($A222)="",NOT(ISNUMBER($D222)),N($G222)=0)),"【合同未回】","")&amp;IF(NOT(ISNUMBER($E222)),IF(OR(ISNUMBER(SEARCH("未",$A222)),ISNUMBER(SEARCH("送出",$A222)),AND(TRIM($A222)="",NOT(ISNUMBER($D222)),N($G222)=0)),"","【未填合同期】"),IF($E222&lt;TODAY(),"【已到期】",IF($E222-TODAY()&lt;=提醒天数,"【即将到期，剩余"&amp;($E222-TODAY())&amp;"天】","【正常】")))&amp;IF(OR($AC222="安装免保",$AC222="技术免保",$AC222="质保期内"),"【"&amp;$AC222&amp;"】",""))</f>
        <v/>
      </c>
      <c r="J222" s="349" t="str">
        <f aca="false">IF(OR(N($G222)=0,N($H222)=0),"",ROUND(N($G222)*N($H222)*IF(N($I222)=0,1,N($I222)),2))</f>
        <v/>
      </c>
      <c r="L222" s="349" t="str">
        <f aca="false">IF(TRIM($B222&amp;$C222)="","",IF(AND(N($J222)=0,N($K222)=0),"",ROUND(N($J222)+N($K222),2)))</f>
        <v/>
      </c>
      <c r="R222" s="349"/>
      <c r="S222" s="351" t="str">
        <f aca="false">IF(TRIM($B222&amp;$C222)="","",IF(N($N222)=0,"",MAX(0,MIN(N($N222)-N($P222),N($V222)))))</f>
        <v/>
      </c>
      <c r="T222" s="351" t="str">
        <f aca="false">IF(TRIM($B222&amp;$C222)="","",IF(N($P222)&lt;=N($N222),"",N($P222)-N($N222)))</f>
        <v/>
      </c>
      <c r="U222" s="351" t="str">
        <f aca="false">IF(OR(TRIM($B222&amp;$C222)="",$V222=""),"",MAX(0,N($V222))-N($S222))</f>
        <v/>
      </c>
      <c r="V222" s="351" t="str">
        <f aca="false">IF(TRIM($B222&amp;$C222)="","",IF(AND(N($L222)=0,N($P222)+N($Q222)+N($R222)=0),"",ROUND(N($L222)-N($P222)-N($Q222)-N($R222),2)))</f>
        <v/>
      </c>
      <c r="W222" s="194" t="str">
        <f aca="false">IF(TRIM($B222&amp;$C222)="","",IF(N($L222)=0,IF((N($P222)+N($Q222)+N($R222))=0,"—未填单价","未填单价，已收 "&amp;TEXT((N($P222)+N($Q222)+N($R222)),"#,##0.00")),IF(N($V222)&gt;0.005,"欠 "&amp;TEXT(N($V222),"#,##0.00")&amp;IF(N($S222)&gt;0,"（开票未到账 "&amp;TEXT(N($S222),"#,##0.00")&amp;"）","")&amp;IF(N($U222)&gt;0,"（未开票 "&amp;TEXT(N($U222),"#,##0.00")&amp;"）",""),IF(N($V222)&lt;-0.005,"多收 "&amp;TEXT(-N($V222),"#,##0.00"),"✔ 已结清")))&amp;IF(N($T222)&gt;0,"｜到账未开票 "&amp;TEXT(N($T222),"#,##0.00")&amp;"，待补票","")&amp;IF(N($Q222)&gt;0,"｜收现 "&amp;TEXT(N($Q222),"#,##0.00"),"")&amp;IF(N($R222)&gt;0,"｜收款不开票 "&amp;TEXT(N($R222),"#,##0.00"),""))</f>
        <v/>
      </c>
      <c r="X222" s="352"/>
      <c r="AB222" s="349" t="str">
        <f aca="false">IF(OR(N($N222)=0,N($AA222)=0),"",ROUND(N($N222)/(1+N($AA222))*N($AA222),2))</f>
        <v/>
      </c>
      <c r="AC222" s="352"/>
      <c r="AD222" s="352"/>
      <c r="AE222" s="355" t="str">
        <f aca="false">IF($AM222="","",IF($AM222=1,IF($AN222&gt;=1,"一次性·已到收款期","一次性·未到期"),$AD222&amp;" 第"&amp;$AN222&amp;"/"&amp;$AM222&amp;"期"))</f>
        <v/>
      </c>
      <c r="AF222" s="351" t="str">
        <f aca="false">IF(OR($AM222="",N($L222)=0),"",ROUND(N($J222)*$AN222/$AM222,2)+N($K222))</f>
        <v/>
      </c>
      <c r="AG222" s="351" t="str">
        <f aca="false">IF($AF222="","",MAX(0,ROUND($AF222-(N($P222)+N($Q222)+N($R222)),2)))</f>
        <v/>
      </c>
      <c r="AH222" s="351" t="str">
        <f aca="false">IF(OR(TRIM($B222&amp;$C222)="",NOT(ISNUMBER($D222))),"",SUMIFS($V$3:$V$1001,$AJ$3:$AJ$1001,$AJ222,$D$3:$D$1001,"&lt;"&amp;$D222))</f>
        <v/>
      </c>
      <c r="AI222" s="351" t="str">
        <f aca="false">IF(TRIM($B222&amp;$C222)="","",SUMIFS($V$3:$V$1001,$AJ$3:$AJ$1001,$AJ222))</f>
        <v/>
      </c>
      <c r="AJ222" s="355" t="str">
        <f aca="false">IF(TRIM($B222&amp;$C222)="","",TRIM($B222)&amp;"｜"&amp;TRIM($C222))</f>
        <v/>
      </c>
      <c r="AK222" s="351" t="str">
        <f aca="false">IF(TRIM($B222&amp;$C222)="","",MIN(N($N222),N($P222)))</f>
        <v/>
      </c>
      <c r="AL222" s="356" t="str">
        <f aca="false">IF(ISNUMBER($D222),YEAR($D222),"")</f>
        <v/>
      </c>
      <c r="AM222" s="356" t="str">
        <f aca="false">IF(OR(TRIM($B222&amp;$C222)="",NOT(ISNUMBER($D222)),NOT(ISNUMBER($E222))),"",IF($E222&lt;$D222,"",IF(IF($AD222="半年付",2,IF($AD222="季度付",4,IF($AD222="月付",12,IF($AD222="半月付",24,1))))=1,1,MAX(1,ROUND(($E222-$D222+1)/365*IF($AD222="半年付",2,IF($AD222="季度付",4,IF($AD222="月付",12,IF($AD222="半月付",24,1)))),0)))))</f>
        <v/>
      </c>
      <c r="AN222" s="356" t="str">
        <f aca="true">IF($AM222="","",MIN($AM222,MAX(0,INT((TODAY()-付款宽限天数-$D222)/(($E222-$D222+1)/$AM222))+1)))</f>
        <v/>
      </c>
    </row>
    <row r="223" customFormat="false" ht="18" hidden="false" customHeight="false" outlineLevel="0" collapsed="false">
      <c r="F223" s="342" t="str">
        <f aca="true">IF(TRIM($B223&amp;$C223)="","",IF(OR(ISNUMBER(SEARCH("未",$A223)),ISNUMBER(SEARCH("送出",$A223)),AND(TRIM($A223)="",NOT(ISNUMBER($D223)),N($G223)=0)),"【合同未回】","")&amp;IF(NOT(ISNUMBER($E223)),IF(OR(ISNUMBER(SEARCH("未",$A223)),ISNUMBER(SEARCH("送出",$A223)),AND(TRIM($A223)="",NOT(ISNUMBER($D223)),N($G223)=0)),"","【未填合同期】"),IF($E223&lt;TODAY(),"【已到期】",IF($E223-TODAY()&lt;=提醒天数,"【即将到期，剩余"&amp;($E223-TODAY())&amp;"天】","【正常】")))&amp;IF(OR($AC223="安装免保",$AC223="技术免保",$AC223="质保期内"),"【"&amp;$AC223&amp;"】",""))</f>
        <v/>
      </c>
      <c r="J223" s="349" t="str">
        <f aca="false">IF(OR(N($G223)=0,N($H223)=0),"",ROUND(N($G223)*N($H223)*IF(N($I223)=0,1,N($I223)),2))</f>
        <v/>
      </c>
      <c r="L223" s="349" t="str">
        <f aca="false">IF(TRIM($B223&amp;$C223)="","",IF(AND(N($J223)=0,N($K223)=0),"",ROUND(N($J223)+N($K223),2)))</f>
        <v/>
      </c>
      <c r="R223" s="349"/>
      <c r="S223" s="351" t="str">
        <f aca="false">IF(TRIM($B223&amp;$C223)="","",IF(N($N223)=0,"",MAX(0,MIN(N($N223)-N($P223),N($V223)))))</f>
        <v/>
      </c>
      <c r="T223" s="351" t="str">
        <f aca="false">IF(TRIM($B223&amp;$C223)="","",IF(N($P223)&lt;=N($N223),"",N($P223)-N($N223)))</f>
        <v/>
      </c>
      <c r="U223" s="351" t="str">
        <f aca="false">IF(OR(TRIM($B223&amp;$C223)="",$V223=""),"",MAX(0,N($V223))-N($S223))</f>
        <v/>
      </c>
      <c r="V223" s="351" t="str">
        <f aca="false">IF(TRIM($B223&amp;$C223)="","",IF(AND(N($L223)=0,N($P223)+N($Q223)+N($R223)=0),"",ROUND(N($L223)-N($P223)-N($Q223)-N($R223),2)))</f>
        <v/>
      </c>
      <c r="W223" s="194" t="str">
        <f aca="false">IF(TRIM($B223&amp;$C223)="","",IF(N($L223)=0,IF((N($P223)+N($Q223)+N($R223))=0,"—未填单价","未填单价，已收 "&amp;TEXT((N($P223)+N($Q223)+N($R223)),"#,##0.00")),IF(N($V223)&gt;0.005,"欠 "&amp;TEXT(N($V223),"#,##0.00")&amp;IF(N($S223)&gt;0,"（开票未到账 "&amp;TEXT(N($S223),"#,##0.00")&amp;"）","")&amp;IF(N($U223)&gt;0,"（未开票 "&amp;TEXT(N($U223),"#,##0.00")&amp;"）",""),IF(N($V223)&lt;-0.005,"多收 "&amp;TEXT(-N($V223),"#,##0.00"),"✔ 已结清")))&amp;IF(N($T223)&gt;0,"｜到账未开票 "&amp;TEXT(N($T223),"#,##0.00")&amp;"，待补票","")&amp;IF(N($Q223)&gt;0,"｜收现 "&amp;TEXT(N($Q223),"#,##0.00"),"")&amp;IF(N($R223)&gt;0,"｜收款不开票 "&amp;TEXT(N($R223),"#,##0.00"),""))</f>
        <v/>
      </c>
      <c r="X223" s="352"/>
      <c r="AB223" s="349" t="str">
        <f aca="false">IF(OR(N($N223)=0,N($AA223)=0),"",ROUND(N($N223)/(1+N($AA223))*N($AA223),2))</f>
        <v/>
      </c>
      <c r="AC223" s="352"/>
      <c r="AD223" s="352"/>
      <c r="AE223" s="355" t="str">
        <f aca="false">IF($AM223="","",IF($AM223=1,IF($AN223&gt;=1,"一次性·已到收款期","一次性·未到期"),$AD223&amp;" 第"&amp;$AN223&amp;"/"&amp;$AM223&amp;"期"))</f>
        <v/>
      </c>
      <c r="AF223" s="351" t="str">
        <f aca="false">IF(OR($AM223="",N($L223)=0),"",ROUND(N($J223)*$AN223/$AM223,2)+N($K223))</f>
        <v/>
      </c>
      <c r="AG223" s="351" t="str">
        <f aca="false">IF($AF223="","",MAX(0,ROUND($AF223-(N($P223)+N($Q223)+N($R223)),2)))</f>
        <v/>
      </c>
      <c r="AH223" s="351" t="str">
        <f aca="false">IF(OR(TRIM($B223&amp;$C223)="",NOT(ISNUMBER($D223))),"",SUMIFS($V$3:$V$1001,$AJ$3:$AJ$1001,$AJ223,$D$3:$D$1001,"&lt;"&amp;$D223))</f>
        <v/>
      </c>
      <c r="AI223" s="351" t="str">
        <f aca="false">IF(TRIM($B223&amp;$C223)="","",SUMIFS($V$3:$V$1001,$AJ$3:$AJ$1001,$AJ223))</f>
        <v/>
      </c>
      <c r="AJ223" s="355" t="str">
        <f aca="false">IF(TRIM($B223&amp;$C223)="","",TRIM($B223)&amp;"｜"&amp;TRIM($C223))</f>
        <v/>
      </c>
      <c r="AK223" s="351" t="str">
        <f aca="false">IF(TRIM($B223&amp;$C223)="","",MIN(N($N223),N($P223)))</f>
        <v/>
      </c>
      <c r="AL223" s="356" t="str">
        <f aca="false">IF(ISNUMBER($D223),YEAR($D223),"")</f>
        <v/>
      </c>
      <c r="AM223" s="356" t="str">
        <f aca="false">IF(OR(TRIM($B223&amp;$C223)="",NOT(ISNUMBER($D223)),NOT(ISNUMBER($E223))),"",IF($E223&lt;$D223,"",IF(IF($AD223="半年付",2,IF($AD223="季度付",4,IF($AD223="月付",12,IF($AD223="半月付",24,1))))=1,1,MAX(1,ROUND(($E223-$D223+1)/365*IF($AD223="半年付",2,IF($AD223="季度付",4,IF($AD223="月付",12,IF($AD223="半月付",24,1)))),0)))))</f>
        <v/>
      </c>
      <c r="AN223" s="356" t="str">
        <f aca="true">IF($AM223="","",MIN($AM223,MAX(0,INT((TODAY()-付款宽限天数-$D223)/(($E223-$D223+1)/$AM223))+1)))</f>
        <v/>
      </c>
    </row>
    <row r="224" customFormat="false" ht="18" hidden="false" customHeight="false" outlineLevel="0" collapsed="false">
      <c r="F224" s="342" t="str">
        <f aca="true">IF(TRIM($B224&amp;$C224)="","",IF(OR(ISNUMBER(SEARCH("未",$A224)),ISNUMBER(SEARCH("送出",$A224)),AND(TRIM($A224)="",NOT(ISNUMBER($D224)),N($G224)=0)),"【合同未回】","")&amp;IF(NOT(ISNUMBER($E224)),IF(OR(ISNUMBER(SEARCH("未",$A224)),ISNUMBER(SEARCH("送出",$A224)),AND(TRIM($A224)="",NOT(ISNUMBER($D224)),N($G224)=0)),"","【未填合同期】"),IF($E224&lt;TODAY(),"【已到期】",IF($E224-TODAY()&lt;=提醒天数,"【即将到期，剩余"&amp;($E224-TODAY())&amp;"天】","【正常】")))&amp;IF(OR($AC224="安装免保",$AC224="技术免保",$AC224="质保期内"),"【"&amp;$AC224&amp;"】",""))</f>
        <v/>
      </c>
      <c r="J224" s="349" t="str">
        <f aca="false">IF(OR(N($G224)=0,N($H224)=0),"",ROUND(N($G224)*N($H224)*IF(N($I224)=0,1,N($I224)),2))</f>
        <v/>
      </c>
      <c r="L224" s="349" t="str">
        <f aca="false">IF(TRIM($B224&amp;$C224)="","",IF(AND(N($J224)=0,N($K224)=0),"",ROUND(N($J224)+N($K224),2)))</f>
        <v/>
      </c>
      <c r="R224" s="349"/>
      <c r="S224" s="351" t="str">
        <f aca="false">IF(TRIM($B224&amp;$C224)="","",IF(N($N224)=0,"",MAX(0,MIN(N($N224)-N($P224),N($V224)))))</f>
        <v/>
      </c>
      <c r="T224" s="351" t="str">
        <f aca="false">IF(TRIM($B224&amp;$C224)="","",IF(N($P224)&lt;=N($N224),"",N($P224)-N($N224)))</f>
        <v/>
      </c>
      <c r="U224" s="351" t="str">
        <f aca="false">IF(OR(TRIM($B224&amp;$C224)="",$V224=""),"",MAX(0,N($V224))-N($S224))</f>
        <v/>
      </c>
      <c r="V224" s="351" t="str">
        <f aca="false">IF(TRIM($B224&amp;$C224)="","",IF(AND(N($L224)=0,N($P224)+N($Q224)+N($R224)=0),"",ROUND(N($L224)-N($P224)-N($Q224)-N($R224),2)))</f>
        <v/>
      </c>
      <c r="W224" s="194" t="str">
        <f aca="false">IF(TRIM($B224&amp;$C224)="","",IF(N($L224)=0,IF((N($P224)+N($Q224)+N($R224))=0,"—未填单价","未填单价，已收 "&amp;TEXT((N($P224)+N($Q224)+N($R224)),"#,##0.00")),IF(N($V224)&gt;0.005,"欠 "&amp;TEXT(N($V224),"#,##0.00")&amp;IF(N($S224)&gt;0,"（开票未到账 "&amp;TEXT(N($S224),"#,##0.00")&amp;"）","")&amp;IF(N($U224)&gt;0,"（未开票 "&amp;TEXT(N($U224),"#,##0.00")&amp;"）",""),IF(N($V224)&lt;-0.005,"多收 "&amp;TEXT(-N($V224),"#,##0.00"),"✔ 已结清")))&amp;IF(N($T224)&gt;0,"｜到账未开票 "&amp;TEXT(N($T224),"#,##0.00")&amp;"，待补票","")&amp;IF(N($Q224)&gt;0,"｜收现 "&amp;TEXT(N($Q224),"#,##0.00"),"")&amp;IF(N($R224)&gt;0,"｜收款不开票 "&amp;TEXT(N($R224),"#,##0.00"),""))</f>
        <v/>
      </c>
      <c r="X224" s="352"/>
      <c r="AB224" s="349" t="str">
        <f aca="false">IF(OR(N($N224)=0,N($AA224)=0),"",ROUND(N($N224)/(1+N($AA224))*N($AA224),2))</f>
        <v/>
      </c>
      <c r="AC224" s="352"/>
      <c r="AD224" s="352"/>
      <c r="AE224" s="355" t="str">
        <f aca="false">IF($AM224="","",IF($AM224=1,IF($AN224&gt;=1,"一次性·已到收款期","一次性·未到期"),$AD224&amp;" 第"&amp;$AN224&amp;"/"&amp;$AM224&amp;"期"))</f>
        <v/>
      </c>
      <c r="AF224" s="351" t="str">
        <f aca="false">IF(OR($AM224="",N($L224)=0),"",ROUND(N($J224)*$AN224/$AM224,2)+N($K224))</f>
        <v/>
      </c>
      <c r="AG224" s="351" t="str">
        <f aca="false">IF($AF224="","",MAX(0,ROUND($AF224-(N($P224)+N($Q224)+N($R224)),2)))</f>
        <v/>
      </c>
      <c r="AH224" s="351" t="str">
        <f aca="false">IF(OR(TRIM($B224&amp;$C224)="",NOT(ISNUMBER($D224))),"",SUMIFS($V$3:$V$1001,$AJ$3:$AJ$1001,$AJ224,$D$3:$D$1001,"&lt;"&amp;$D224))</f>
        <v/>
      </c>
      <c r="AI224" s="351" t="str">
        <f aca="false">IF(TRIM($B224&amp;$C224)="","",SUMIFS($V$3:$V$1001,$AJ$3:$AJ$1001,$AJ224))</f>
        <v/>
      </c>
      <c r="AJ224" s="355" t="str">
        <f aca="false">IF(TRIM($B224&amp;$C224)="","",TRIM($B224)&amp;"｜"&amp;TRIM($C224))</f>
        <v/>
      </c>
      <c r="AK224" s="351" t="str">
        <f aca="false">IF(TRIM($B224&amp;$C224)="","",MIN(N($N224),N($P224)))</f>
        <v/>
      </c>
      <c r="AL224" s="356" t="str">
        <f aca="false">IF(ISNUMBER($D224),YEAR($D224),"")</f>
        <v/>
      </c>
      <c r="AM224" s="356" t="str">
        <f aca="false">IF(OR(TRIM($B224&amp;$C224)="",NOT(ISNUMBER($D224)),NOT(ISNUMBER($E224))),"",IF($E224&lt;$D224,"",IF(IF($AD224="半年付",2,IF($AD224="季度付",4,IF($AD224="月付",12,IF($AD224="半月付",24,1))))=1,1,MAX(1,ROUND(($E224-$D224+1)/365*IF($AD224="半年付",2,IF($AD224="季度付",4,IF($AD224="月付",12,IF($AD224="半月付",24,1)))),0)))))</f>
        <v/>
      </c>
      <c r="AN224" s="356" t="str">
        <f aca="true">IF($AM224="","",MIN($AM224,MAX(0,INT((TODAY()-付款宽限天数-$D224)/(($E224-$D224+1)/$AM224))+1)))</f>
        <v/>
      </c>
    </row>
    <row r="225" customFormat="false" ht="18" hidden="false" customHeight="false" outlineLevel="0" collapsed="false">
      <c r="F225" s="342" t="str">
        <f aca="true">IF(TRIM($B225&amp;$C225)="","",IF(OR(ISNUMBER(SEARCH("未",$A225)),ISNUMBER(SEARCH("送出",$A225)),AND(TRIM($A225)="",NOT(ISNUMBER($D225)),N($G225)=0)),"【合同未回】","")&amp;IF(NOT(ISNUMBER($E225)),IF(OR(ISNUMBER(SEARCH("未",$A225)),ISNUMBER(SEARCH("送出",$A225)),AND(TRIM($A225)="",NOT(ISNUMBER($D225)),N($G225)=0)),"","【未填合同期】"),IF($E225&lt;TODAY(),"【已到期】",IF($E225-TODAY()&lt;=提醒天数,"【即将到期，剩余"&amp;($E225-TODAY())&amp;"天】","【正常】")))&amp;IF(OR($AC225="安装免保",$AC225="技术免保",$AC225="质保期内"),"【"&amp;$AC225&amp;"】",""))</f>
        <v/>
      </c>
      <c r="J225" s="349" t="str">
        <f aca="false">IF(OR(N($G225)=0,N($H225)=0),"",ROUND(N($G225)*N($H225)*IF(N($I225)=0,1,N($I225)),2))</f>
        <v/>
      </c>
      <c r="L225" s="349" t="str">
        <f aca="false">IF(TRIM($B225&amp;$C225)="","",IF(AND(N($J225)=0,N($K225)=0),"",ROUND(N($J225)+N($K225),2)))</f>
        <v/>
      </c>
      <c r="R225" s="349"/>
      <c r="S225" s="351" t="str">
        <f aca="false">IF(TRIM($B225&amp;$C225)="","",IF(N($N225)=0,"",MAX(0,MIN(N($N225)-N($P225),N($V225)))))</f>
        <v/>
      </c>
      <c r="T225" s="351" t="str">
        <f aca="false">IF(TRIM($B225&amp;$C225)="","",IF(N($P225)&lt;=N($N225),"",N($P225)-N($N225)))</f>
        <v/>
      </c>
      <c r="U225" s="351" t="str">
        <f aca="false">IF(OR(TRIM($B225&amp;$C225)="",$V225=""),"",MAX(0,N($V225))-N($S225))</f>
        <v/>
      </c>
      <c r="V225" s="351" t="str">
        <f aca="false">IF(TRIM($B225&amp;$C225)="","",IF(AND(N($L225)=0,N($P225)+N($Q225)+N($R225)=0),"",ROUND(N($L225)-N($P225)-N($Q225)-N($R225),2)))</f>
        <v/>
      </c>
      <c r="W225" s="194" t="str">
        <f aca="false">IF(TRIM($B225&amp;$C225)="","",IF(N($L225)=0,IF((N($P225)+N($Q225)+N($R225))=0,"—未填单价","未填单价，已收 "&amp;TEXT((N($P225)+N($Q225)+N($R225)),"#,##0.00")),IF(N($V225)&gt;0.005,"欠 "&amp;TEXT(N($V225),"#,##0.00")&amp;IF(N($S225)&gt;0,"（开票未到账 "&amp;TEXT(N($S225),"#,##0.00")&amp;"）","")&amp;IF(N($U225)&gt;0,"（未开票 "&amp;TEXT(N($U225),"#,##0.00")&amp;"）",""),IF(N($V225)&lt;-0.005,"多收 "&amp;TEXT(-N($V225),"#,##0.00"),"✔ 已结清")))&amp;IF(N($T225)&gt;0,"｜到账未开票 "&amp;TEXT(N($T225),"#,##0.00")&amp;"，待补票","")&amp;IF(N($Q225)&gt;0,"｜收现 "&amp;TEXT(N($Q225),"#,##0.00"),"")&amp;IF(N($R225)&gt;0,"｜收款不开票 "&amp;TEXT(N($R225),"#,##0.00"),""))</f>
        <v/>
      </c>
      <c r="X225" s="352"/>
      <c r="AB225" s="349" t="str">
        <f aca="false">IF(OR(N($N225)=0,N($AA225)=0),"",ROUND(N($N225)/(1+N($AA225))*N($AA225),2))</f>
        <v/>
      </c>
      <c r="AC225" s="352"/>
      <c r="AD225" s="352"/>
      <c r="AE225" s="355" t="str">
        <f aca="false">IF($AM225="","",IF($AM225=1,IF($AN225&gt;=1,"一次性·已到收款期","一次性·未到期"),$AD225&amp;" 第"&amp;$AN225&amp;"/"&amp;$AM225&amp;"期"))</f>
        <v/>
      </c>
      <c r="AF225" s="351" t="str">
        <f aca="false">IF(OR($AM225="",N($L225)=0),"",ROUND(N($J225)*$AN225/$AM225,2)+N($K225))</f>
        <v/>
      </c>
      <c r="AG225" s="351" t="str">
        <f aca="false">IF($AF225="","",MAX(0,ROUND($AF225-(N($P225)+N($Q225)+N($R225)),2)))</f>
        <v/>
      </c>
      <c r="AH225" s="351" t="str">
        <f aca="false">IF(OR(TRIM($B225&amp;$C225)="",NOT(ISNUMBER($D225))),"",SUMIFS($V$3:$V$1001,$AJ$3:$AJ$1001,$AJ225,$D$3:$D$1001,"&lt;"&amp;$D225))</f>
        <v/>
      </c>
      <c r="AI225" s="351" t="str">
        <f aca="false">IF(TRIM($B225&amp;$C225)="","",SUMIFS($V$3:$V$1001,$AJ$3:$AJ$1001,$AJ225))</f>
        <v/>
      </c>
      <c r="AJ225" s="355" t="str">
        <f aca="false">IF(TRIM($B225&amp;$C225)="","",TRIM($B225)&amp;"｜"&amp;TRIM($C225))</f>
        <v/>
      </c>
      <c r="AK225" s="351" t="str">
        <f aca="false">IF(TRIM($B225&amp;$C225)="","",MIN(N($N225),N($P225)))</f>
        <v/>
      </c>
      <c r="AL225" s="356" t="str">
        <f aca="false">IF(ISNUMBER($D225),YEAR($D225),"")</f>
        <v/>
      </c>
      <c r="AM225" s="356" t="str">
        <f aca="false">IF(OR(TRIM($B225&amp;$C225)="",NOT(ISNUMBER($D225)),NOT(ISNUMBER($E225))),"",IF($E225&lt;$D225,"",IF(IF($AD225="半年付",2,IF($AD225="季度付",4,IF($AD225="月付",12,IF($AD225="半月付",24,1))))=1,1,MAX(1,ROUND(($E225-$D225+1)/365*IF($AD225="半年付",2,IF($AD225="季度付",4,IF($AD225="月付",12,IF($AD225="半月付",24,1)))),0)))))</f>
        <v/>
      </c>
      <c r="AN225" s="356" t="str">
        <f aca="true">IF($AM225="","",MIN($AM225,MAX(0,INT((TODAY()-付款宽限天数-$D225)/(($E225-$D225+1)/$AM225))+1)))</f>
        <v/>
      </c>
    </row>
    <row r="226" customFormat="false" ht="18" hidden="false" customHeight="false" outlineLevel="0" collapsed="false">
      <c r="F226" s="342" t="str">
        <f aca="true">IF(TRIM($B226&amp;$C226)="","",IF(OR(ISNUMBER(SEARCH("未",$A226)),ISNUMBER(SEARCH("送出",$A226)),AND(TRIM($A226)="",NOT(ISNUMBER($D226)),N($G226)=0)),"【合同未回】","")&amp;IF(NOT(ISNUMBER($E226)),IF(OR(ISNUMBER(SEARCH("未",$A226)),ISNUMBER(SEARCH("送出",$A226)),AND(TRIM($A226)="",NOT(ISNUMBER($D226)),N($G226)=0)),"","【未填合同期】"),IF($E226&lt;TODAY(),"【已到期】",IF($E226-TODAY()&lt;=提醒天数,"【即将到期，剩余"&amp;($E226-TODAY())&amp;"天】","【正常】")))&amp;IF(OR($AC226="安装免保",$AC226="技术免保",$AC226="质保期内"),"【"&amp;$AC226&amp;"】",""))</f>
        <v/>
      </c>
      <c r="J226" s="349" t="str">
        <f aca="false">IF(OR(N($G226)=0,N($H226)=0),"",ROUND(N($G226)*N($H226)*IF(N($I226)=0,1,N($I226)),2))</f>
        <v/>
      </c>
      <c r="L226" s="349" t="str">
        <f aca="false">IF(TRIM($B226&amp;$C226)="","",IF(AND(N($J226)=0,N($K226)=0),"",ROUND(N($J226)+N($K226),2)))</f>
        <v/>
      </c>
      <c r="R226" s="349"/>
      <c r="S226" s="351" t="str">
        <f aca="false">IF(TRIM($B226&amp;$C226)="","",IF(N($N226)=0,"",MAX(0,MIN(N($N226)-N($P226),N($V226)))))</f>
        <v/>
      </c>
      <c r="T226" s="351" t="str">
        <f aca="false">IF(TRIM($B226&amp;$C226)="","",IF(N($P226)&lt;=N($N226),"",N($P226)-N($N226)))</f>
        <v/>
      </c>
      <c r="U226" s="351" t="str">
        <f aca="false">IF(OR(TRIM($B226&amp;$C226)="",$V226=""),"",MAX(0,N($V226))-N($S226))</f>
        <v/>
      </c>
      <c r="V226" s="351" t="str">
        <f aca="false">IF(TRIM($B226&amp;$C226)="","",IF(AND(N($L226)=0,N($P226)+N($Q226)+N($R226)=0),"",ROUND(N($L226)-N($P226)-N($Q226)-N($R226),2)))</f>
        <v/>
      </c>
      <c r="W226" s="194" t="str">
        <f aca="false">IF(TRIM($B226&amp;$C226)="","",IF(N($L226)=0,IF((N($P226)+N($Q226)+N($R226))=0,"—未填单价","未填单价，已收 "&amp;TEXT((N($P226)+N($Q226)+N($R226)),"#,##0.00")),IF(N($V226)&gt;0.005,"欠 "&amp;TEXT(N($V226),"#,##0.00")&amp;IF(N($S226)&gt;0,"（开票未到账 "&amp;TEXT(N($S226),"#,##0.00")&amp;"）","")&amp;IF(N($U226)&gt;0,"（未开票 "&amp;TEXT(N($U226),"#,##0.00")&amp;"）",""),IF(N($V226)&lt;-0.005,"多收 "&amp;TEXT(-N($V226),"#,##0.00"),"✔ 已结清")))&amp;IF(N($T226)&gt;0,"｜到账未开票 "&amp;TEXT(N($T226),"#,##0.00")&amp;"，待补票","")&amp;IF(N($Q226)&gt;0,"｜收现 "&amp;TEXT(N($Q226),"#,##0.00"),"")&amp;IF(N($R226)&gt;0,"｜收款不开票 "&amp;TEXT(N($R226),"#,##0.00"),""))</f>
        <v/>
      </c>
      <c r="X226" s="352"/>
      <c r="AB226" s="349" t="str">
        <f aca="false">IF(OR(N($N226)=0,N($AA226)=0),"",ROUND(N($N226)/(1+N($AA226))*N($AA226),2))</f>
        <v/>
      </c>
      <c r="AC226" s="352"/>
      <c r="AD226" s="352"/>
      <c r="AE226" s="355" t="str">
        <f aca="false">IF($AM226="","",IF($AM226=1,IF($AN226&gt;=1,"一次性·已到收款期","一次性·未到期"),$AD226&amp;" 第"&amp;$AN226&amp;"/"&amp;$AM226&amp;"期"))</f>
        <v/>
      </c>
      <c r="AF226" s="351" t="str">
        <f aca="false">IF(OR($AM226="",N($L226)=0),"",ROUND(N($J226)*$AN226/$AM226,2)+N($K226))</f>
        <v/>
      </c>
      <c r="AG226" s="351" t="str">
        <f aca="false">IF($AF226="","",MAX(0,ROUND($AF226-(N($P226)+N($Q226)+N($R226)),2)))</f>
        <v/>
      </c>
      <c r="AH226" s="351" t="str">
        <f aca="false">IF(OR(TRIM($B226&amp;$C226)="",NOT(ISNUMBER($D226))),"",SUMIFS($V$3:$V$1001,$AJ$3:$AJ$1001,$AJ226,$D$3:$D$1001,"&lt;"&amp;$D226))</f>
        <v/>
      </c>
      <c r="AI226" s="351" t="str">
        <f aca="false">IF(TRIM($B226&amp;$C226)="","",SUMIFS($V$3:$V$1001,$AJ$3:$AJ$1001,$AJ226))</f>
        <v/>
      </c>
      <c r="AJ226" s="355" t="str">
        <f aca="false">IF(TRIM($B226&amp;$C226)="","",TRIM($B226)&amp;"｜"&amp;TRIM($C226))</f>
        <v/>
      </c>
      <c r="AK226" s="351" t="str">
        <f aca="false">IF(TRIM($B226&amp;$C226)="","",MIN(N($N226),N($P226)))</f>
        <v/>
      </c>
      <c r="AL226" s="356" t="str">
        <f aca="false">IF(ISNUMBER($D226),YEAR($D226),"")</f>
        <v/>
      </c>
      <c r="AM226" s="356" t="str">
        <f aca="false">IF(OR(TRIM($B226&amp;$C226)="",NOT(ISNUMBER($D226)),NOT(ISNUMBER($E226))),"",IF($E226&lt;$D226,"",IF(IF($AD226="半年付",2,IF($AD226="季度付",4,IF($AD226="月付",12,IF($AD226="半月付",24,1))))=1,1,MAX(1,ROUND(($E226-$D226+1)/365*IF($AD226="半年付",2,IF($AD226="季度付",4,IF($AD226="月付",12,IF($AD226="半月付",24,1)))),0)))))</f>
        <v/>
      </c>
      <c r="AN226" s="356" t="str">
        <f aca="true">IF($AM226="","",MIN($AM226,MAX(0,INT((TODAY()-付款宽限天数-$D226)/(($E226-$D226+1)/$AM226))+1)))</f>
        <v/>
      </c>
    </row>
    <row r="227" customFormat="false" ht="18" hidden="false" customHeight="false" outlineLevel="0" collapsed="false">
      <c r="F227" s="342" t="str">
        <f aca="true">IF(TRIM($B227&amp;$C227)="","",IF(OR(ISNUMBER(SEARCH("未",$A227)),ISNUMBER(SEARCH("送出",$A227)),AND(TRIM($A227)="",NOT(ISNUMBER($D227)),N($G227)=0)),"【合同未回】","")&amp;IF(NOT(ISNUMBER($E227)),IF(OR(ISNUMBER(SEARCH("未",$A227)),ISNUMBER(SEARCH("送出",$A227)),AND(TRIM($A227)="",NOT(ISNUMBER($D227)),N($G227)=0)),"","【未填合同期】"),IF($E227&lt;TODAY(),"【已到期】",IF($E227-TODAY()&lt;=提醒天数,"【即将到期，剩余"&amp;($E227-TODAY())&amp;"天】","【正常】")))&amp;IF(OR($AC227="安装免保",$AC227="技术免保",$AC227="质保期内"),"【"&amp;$AC227&amp;"】",""))</f>
        <v/>
      </c>
      <c r="J227" s="349" t="str">
        <f aca="false">IF(OR(N($G227)=0,N($H227)=0),"",ROUND(N($G227)*N($H227)*IF(N($I227)=0,1,N($I227)),2))</f>
        <v/>
      </c>
      <c r="L227" s="349" t="str">
        <f aca="false">IF(TRIM($B227&amp;$C227)="","",IF(AND(N($J227)=0,N($K227)=0),"",ROUND(N($J227)+N($K227),2)))</f>
        <v/>
      </c>
      <c r="R227" s="349"/>
      <c r="S227" s="351" t="str">
        <f aca="false">IF(TRIM($B227&amp;$C227)="","",IF(N($N227)=0,"",MAX(0,MIN(N($N227)-N($P227),N($V227)))))</f>
        <v/>
      </c>
      <c r="T227" s="351" t="str">
        <f aca="false">IF(TRIM($B227&amp;$C227)="","",IF(N($P227)&lt;=N($N227),"",N($P227)-N($N227)))</f>
        <v/>
      </c>
      <c r="U227" s="351" t="str">
        <f aca="false">IF(OR(TRIM($B227&amp;$C227)="",$V227=""),"",MAX(0,N($V227))-N($S227))</f>
        <v/>
      </c>
      <c r="V227" s="351" t="str">
        <f aca="false">IF(TRIM($B227&amp;$C227)="","",IF(AND(N($L227)=0,N($P227)+N($Q227)+N($R227)=0),"",ROUND(N($L227)-N($P227)-N($Q227)-N($R227),2)))</f>
        <v/>
      </c>
      <c r="W227" s="194" t="str">
        <f aca="false">IF(TRIM($B227&amp;$C227)="","",IF(N($L227)=0,IF((N($P227)+N($Q227)+N($R227))=0,"—未填单价","未填单价，已收 "&amp;TEXT((N($P227)+N($Q227)+N($R227)),"#,##0.00")),IF(N($V227)&gt;0.005,"欠 "&amp;TEXT(N($V227),"#,##0.00")&amp;IF(N($S227)&gt;0,"（开票未到账 "&amp;TEXT(N($S227),"#,##0.00")&amp;"）","")&amp;IF(N($U227)&gt;0,"（未开票 "&amp;TEXT(N($U227),"#,##0.00")&amp;"）",""),IF(N($V227)&lt;-0.005,"多收 "&amp;TEXT(-N($V227),"#,##0.00"),"✔ 已结清")))&amp;IF(N($T227)&gt;0,"｜到账未开票 "&amp;TEXT(N($T227),"#,##0.00")&amp;"，待补票","")&amp;IF(N($Q227)&gt;0,"｜收现 "&amp;TEXT(N($Q227),"#,##0.00"),"")&amp;IF(N($R227)&gt;0,"｜收款不开票 "&amp;TEXT(N($R227),"#,##0.00"),""))</f>
        <v/>
      </c>
      <c r="X227" s="352"/>
      <c r="AB227" s="349" t="str">
        <f aca="false">IF(OR(N($N227)=0,N($AA227)=0),"",ROUND(N($N227)/(1+N($AA227))*N($AA227),2))</f>
        <v/>
      </c>
      <c r="AC227" s="352"/>
      <c r="AD227" s="352"/>
      <c r="AE227" s="355" t="str">
        <f aca="false">IF($AM227="","",IF($AM227=1,IF($AN227&gt;=1,"一次性·已到收款期","一次性·未到期"),$AD227&amp;" 第"&amp;$AN227&amp;"/"&amp;$AM227&amp;"期"))</f>
        <v/>
      </c>
      <c r="AF227" s="351" t="str">
        <f aca="false">IF(OR($AM227="",N($L227)=0),"",ROUND(N($J227)*$AN227/$AM227,2)+N($K227))</f>
        <v/>
      </c>
      <c r="AG227" s="351" t="str">
        <f aca="false">IF($AF227="","",MAX(0,ROUND($AF227-(N($P227)+N($Q227)+N($R227)),2)))</f>
        <v/>
      </c>
      <c r="AH227" s="351" t="str">
        <f aca="false">IF(OR(TRIM($B227&amp;$C227)="",NOT(ISNUMBER($D227))),"",SUMIFS($V$3:$V$1001,$AJ$3:$AJ$1001,$AJ227,$D$3:$D$1001,"&lt;"&amp;$D227))</f>
        <v/>
      </c>
      <c r="AI227" s="351" t="str">
        <f aca="false">IF(TRIM($B227&amp;$C227)="","",SUMIFS($V$3:$V$1001,$AJ$3:$AJ$1001,$AJ227))</f>
        <v/>
      </c>
      <c r="AJ227" s="355" t="str">
        <f aca="false">IF(TRIM($B227&amp;$C227)="","",TRIM($B227)&amp;"｜"&amp;TRIM($C227))</f>
        <v/>
      </c>
      <c r="AK227" s="351" t="str">
        <f aca="false">IF(TRIM($B227&amp;$C227)="","",MIN(N($N227),N($P227)))</f>
        <v/>
      </c>
      <c r="AL227" s="356" t="str">
        <f aca="false">IF(ISNUMBER($D227),YEAR($D227),"")</f>
        <v/>
      </c>
      <c r="AM227" s="356" t="str">
        <f aca="false">IF(OR(TRIM($B227&amp;$C227)="",NOT(ISNUMBER($D227)),NOT(ISNUMBER($E227))),"",IF($E227&lt;$D227,"",IF(IF($AD227="半年付",2,IF($AD227="季度付",4,IF($AD227="月付",12,IF($AD227="半月付",24,1))))=1,1,MAX(1,ROUND(($E227-$D227+1)/365*IF($AD227="半年付",2,IF($AD227="季度付",4,IF($AD227="月付",12,IF($AD227="半月付",24,1)))),0)))))</f>
        <v/>
      </c>
      <c r="AN227" s="356" t="str">
        <f aca="true">IF($AM227="","",MIN($AM227,MAX(0,INT((TODAY()-付款宽限天数-$D227)/(($E227-$D227+1)/$AM227))+1)))</f>
        <v/>
      </c>
    </row>
    <row r="228" customFormat="false" ht="18" hidden="false" customHeight="false" outlineLevel="0" collapsed="false">
      <c r="F228" s="342" t="str">
        <f aca="true">IF(TRIM($B228&amp;$C228)="","",IF(OR(ISNUMBER(SEARCH("未",$A228)),ISNUMBER(SEARCH("送出",$A228)),AND(TRIM($A228)="",NOT(ISNUMBER($D228)),N($G228)=0)),"【合同未回】","")&amp;IF(NOT(ISNUMBER($E228)),IF(OR(ISNUMBER(SEARCH("未",$A228)),ISNUMBER(SEARCH("送出",$A228)),AND(TRIM($A228)="",NOT(ISNUMBER($D228)),N($G228)=0)),"","【未填合同期】"),IF($E228&lt;TODAY(),"【已到期】",IF($E228-TODAY()&lt;=提醒天数,"【即将到期，剩余"&amp;($E228-TODAY())&amp;"天】","【正常】")))&amp;IF(OR($AC228="安装免保",$AC228="技术免保",$AC228="质保期内"),"【"&amp;$AC228&amp;"】",""))</f>
        <v/>
      </c>
      <c r="J228" s="349" t="str">
        <f aca="false">IF(OR(N($G228)=0,N($H228)=0),"",ROUND(N($G228)*N($H228)*IF(N($I228)=0,1,N($I228)),2))</f>
        <v/>
      </c>
      <c r="L228" s="349" t="str">
        <f aca="false">IF(TRIM($B228&amp;$C228)="","",IF(AND(N($J228)=0,N($K228)=0),"",ROUND(N($J228)+N($K228),2)))</f>
        <v/>
      </c>
      <c r="R228" s="349"/>
      <c r="S228" s="351" t="str">
        <f aca="false">IF(TRIM($B228&amp;$C228)="","",IF(N($N228)=0,"",MAX(0,MIN(N($N228)-N($P228),N($V228)))))</f>
        <v/>
      </c>
      <c r="T228" s="351" t="str">
        <f aca="false">IF(TRIM($B228&amp;$C228)="","",IF(N($P228)&lt;=N($N228),"",N($P228)-N($N228)))</f>
        <v/>
      </c>
      <c r="U228" s="351" t="str">
        <f aca="false">IF(OR(TRIM($B228&amp;$C228)="",$V228=""),"",MAX(0,N($V228))-N($S228))</f>
        <v/>
      </c>
      <c r="V228" s="351" t="str">
        <f aca="false">IF(TRIM($B228&amp;$C228)="","",IF(AND(N($L228)=0,N($P228)+N($Q228)+N($R228)=0),"",ROUND(N($L228)-N($P228)-N($Q228)-N($R228),2)))</f>
        <v/>
      </c>
      <c r="W228" s="194" t="str">
        <f aca="false">IF(TRIM($B228&amp;$C228)="","",IF(N($L228)=0,IF((N($P228)+N($Q228)+N($R228))=0,"—未填单价","未填单价，已收 "&amp;TEXT((N($P228)+N($Q228)+N($R228)),"#,##0.00")),IF(N($V228)&gt;0.005,"欠 "&amp;TEXT(N($V228),"#,##0.00")&amp;IF(N($S228)&gt;0,"（开票未到账 "&amp;TEXT(N($S228),"#,##0.00")&amp;"）","")&amp;IF(N($U228)&gt;0,"（未开票 "&amp;TEXT(N($U228),"#,##0.00")&amp;"）",""),IF(N($V228)&lt;-0.005,"多收 "&amp;TEXT(-N($V228),"#,##0.00"),"✔ 已结清")))&amp;IF(N($T228)&gt;0,"｜到账未开票 "&amp;TEXT(N($T228),"#,##0.00")&amp;"，待补票","")&amp;IF(N($Q228)&gt;0,"｜收现 "&amp;TEXT(N($Q228),"#,##0.00"),"")&amp;IF(N($R228)&gt;0,"｜收款不开票 "&amp;TEXT(N($R228),"#,##0.00"),""))</f>
        <v/>
      </c>
      <c r="X228" s="352"/>
      <c r="AB228" s="349" t="str">
        <f aca="false">IF(OR(N($N228)=0,N($AA228)=0),"",ROUND(N($N228)/(1+N($AA228))*N($AA228),2))</f>
        <v/>
      </c>
      <c r="AC228" s="352"/>
      <c r="AD228" s="352"/>
      <c r="AE228" s="355" t="str">
        <f aca="false">IF($AM228="","",IF($AM228=1,IF($AN228&gt;=1,"一次性·已到收款期","一次性·未到期"),$AD228&amp;" 第"&amp;$AN228&amp;"/"&amp;$AM228&amp;"期"))</f>
        <v/>
      </c>
      <c r="AF228" s="351" t="str">
        <f aca="false">IF(OR($AM228="",N($L228)=0),"",ROUND(N($J228)*$AN228/$AM228,2)+N($K228))</f>
        <v/>
      </c>
      <c r="AG228" s="351" t="str">
        <f aca="false">IF($AF228="","",MAX(0,ROUND($AF228-(N($P228)+N($Q228)+N($R228)),2)))</f>
        <v/>
      </c>
      <c r="AH228" s="351" t="str">
        <f aca="false">IF(OR(TRIM($B228&amp;$C228)="",NOT(ISNUMBER($D228))),"",SUMIFS($V$3:$V$1001,$AJ$3:$AJ$1001,$AJ228,$D$3:$D$1001,"&lt;"&amp;$D228))</f>
        <v/>
      </c>
      <c r="AI228" s="351" t="str">
        <f aca="false">IF(TRIM($B228&amp;$C228)="","",SUMIFS($V$3:$V$1001,$AJ$3:$AJ$1001,$AJ228))</f>
        <v/>
      </c>
      <c r="AJ228" s="355" t="str">
        <f aca="false">IF(TRIM($B228&amp;$C228)="","",TRIM($B228)&amp;"｜"&amp;TRIM($C228))</f>
        <v/>
      </c>
      <c r="AK228" s="351" t="str">
        <f aca="false">IF(TRIM($B228&amp;$C228)="","",MIN(N($N228),N($P228)))</f>
        <v/>
      </c>
      <c r="AL228" s="356" t="str">
        <f aca="false">IF(ISNUMBER($D228),YEAR($D228),"")</f>
        <v/>
      </c>
      <c r="AM228" s="356" t="str">
        <f aca="false">IF(OR(TRIM($B228&amp;$C228)="",NOT(ISNUMBER($D228)),NOT(ISNUMBER($E228))),"",IF($E228&lt;$D228,"",IF(IF($AD228="半年付",2,IF($AD228="季度付",4,IF($AD228="月付",12,IF($AD228="半月付",24,1))))=1,1,MAX(1,ROUND(($E228-$D228+1)/365*IF($AD228="半年付",2,IF($AD228="季度付",4,IF($AD228="月付",12,IF($AD228="半月付",24,1)))),0)))))</f>
        <v/>
      </c>
      <c r="AN228" s="356" t="str">
        <f aca="true">IF($AM228="","",MIN($AM228,MAX(0,INT((TODAY()-付款宽限天数-$D228)/(($E228-$D228+1)/$AM228))+1)))</f>
        <v/>
      </c>
    </row>
    <row r="229" customFormat="false" ht="18" hidden="false" customHeight="false" outlineLevel="0" collapsed="false">
      <c r="F229" s="342" t="str">
        <f aca="true">IF(TRIM($B229&amp;$C229)="","",IF(OR(ISNUMBER(SEARCH("未",$A229)),ISNUMBER(SEARCH("送出",$A229)),AND(TRIM($A229)="",NOT(ISNUMBER($D229)),N($G229)=0)),"【合同未回】","")&amp;IF(NOT(ISNUMBER($E229)),IF(OR(ISNUMBER(SEARCH("未",$A229)),ISNUMBER(SEARCH("送出",$A229)),AND(TRIM($A229)="",NOT(ISNUMBER($D229)),N($G229)=0)),"","【未填合同期】"),IF($E229&lt;TODAY(),"【已到期】",IF($E229-TODAY()&lt;=提醒天数,"【即将到期，剩余"&amp;($E229-TODAY())&amp;"天】","【正常】")))&amp;IF(OR($AC229="安装免保",$AC229="技术免保",$AC229="质保期内"),"【"&amp;$AC229&amp;"】",""))</f>
        <v/>
      </c>
      <c r="J229" s="349" t="str">
        <f aca="false">IF(OR(N($G229)=0,N($H229)=0),"",ROUND(N($G229)*N($H229)*IF(N($I229)=0,1,N($I229)),2))</f>
        <v/>
      </c>
      <c r="L229" s="349" t="str">
        <f aca="false">IF(TRIM($B229&amp;$C229)="","",IF(AND(N($J229)=0,N($K229)=0),"",ROUND(N($J229)+N($K229),2)))</f>
        <v/>
      </c>
      <c r="R229" s="349"/>
      <c r="S229" s="351" t="str">
        <f aca="false">IF(TRIM($B229&amp;$C229)="","",IF(N($N229)=0,"",MAX(0,MIN(N($N229)-N($P229),N($V229)))))</f>
        <v/>
      </c>
      <c r="T229" s="351" t="str">
        <f aca="false">IF(TRIM($B229&amp;$C229)="","",IF(N($P229)&lt;=N($N229),"",N($P229)-N($N229)))</f>
        <v/>
      </c>
      <c r="U229" s="351" t="str">
        <f aca="false">IF(OR(TRIM($B229&amp;$C229)="",$V229=""),"",MAX(0,N($V229))-N($S229))</f>
        <v/>
      </c>
      <c r="V229" s="351" t="str">
        <f aca="false">IF(TRIM($B229&amp;$C229)="","",IF(AND(N($L229)=0,N($P229)+N($Q229)+N($R229)=0),"",ROUND(N($L229)-N($P229)-N($Q229)-N($R229),2)))</f>
        <v/>
      </c>
      <c r="W229" s="194" t="str">
        <f aca="false">IF(TRIM($B229&amp;$C229)="","",IF(N($L229)=0,IF((N($P229)+N($Q229)+N($R229))=0,"—未填单价","未填单价，已收 "&amp;TEXT((N($P229)+N($Q229)+N($R229)),"#,##0.00")),IF(N($V229)&gt;0.005,"欠 "&amp;TEXT(N($V229),"#,##0.00")&amp;IF(N($S229)&gt;0,"（开票未到账 "&amp;TEXT(N($S229),"#,##0.00")&amp;"）","")&amp;IF(N($U229)&gt;0,"（未开票 "&amp;TEXT(N($U229),"#,##0.00")&amp;"）",""),IF(N($V229)&lt;-0.005,"多收 "&amp;TEXT(-N($V229),"#,##0.00"),"✔ 已结清")))&amp;IF(N($T229)&gt;0,"｜到账未开票 "&amp;TEXT(N($T229),"#,##0.00")&amp;"，待补票","")&amp;IF(N($Q229)&gt;0,"｜收现 "&amp;TEXT(N($Q229),"#,##0.00"),"")&amp;IF(N($R229)&gt;0,"｜收款不开票 "&amp;TEXT(N($R229),"#,##0.00"),""))</f>
        <v/>
      </c>
      <c r="X229" s="352"/>
      <c r="AB229" s="349" t="str">
        <f aca="false">IF(OR(N($N229)=0,N($AA229)=0),"",ROUND(N($N229)/(1+N($AA229))*N($AA229),2))</f>
        <v/>
      </c>
      <c r="AC229" s="352"/>
      <c r="AD229" s="352"/>
      <c r="AE229" s="355" t="str">
        <f aca="false">IF($AM229="","",IF($AM229=1,IF($AN229&gt;=1,"一次性·已到收款期","一次性·未到期"),$AD229&amp;" 第"&amp;$AN229&amp;"/"&amp;$AM229&amp;"期"))</f>
        <v/>
      </c>
      <c r="AF229" s="351" t="str">
        <f aca="false">IF(OR($AM229="",N($L229)=0),"",ROUND(N($J229)*$AN229/$AM229,2)+N($K229))</f>
        <v/>
      </c>
      <c r="AG229" s="351" t="str">
        <f aca="false">IF($AF229="","",MAX(0,ROUND($AF229-(N($P229)+N($Q229)+N($R229)),2)))</f>
        <v/>
      </c>
      <c r="AH229" s="351" t="str">
        <f aca="false">IF(OR(TRIM($B229&amp;$C229)="",NOT(ISNUMBER($D229))),"",SUMIFS($V$3:$V$1001,$AJ$3:$AJ$1001,$AJ229,$D$3:$D$1001,"&lt;"&amp;$D229))</f>
        <v/>
      </c>
      <c r="AI229" s="351" t="str">
        <f aca="false">IF(TRIM($B229&amp;$C229)="","",SUMIFS($V$3:$V$1001,$AJ$3:$AJ$1001,$AJ229))</f>
        <v/>
      </c>
      <c r="AJ229" s="355" t="str">
        <f aca="false">IF(TRIM($B229&amp;$C229)="","",TRIM($B229)&amp;"｜"&amp;TRIM($C229))</f>
        <v/>
      </c>
      <c r="AK229" s="351" t="str">
        <f aca="false">IF(TRIM($B229&amp;$C229)="","",MIN(N($N229),N($P229)))</f>
        <v/>
      </c>
      <c r="AL229" s="356" t="str">
        <f aca="false">IF(ISNUMBER($D229),YEAR($D229),"")</f>
        <v/>
      </c>
      <c r="AM229" s="356" t="str">
        <f aca="false">IF(OR(TRIM($B229&amp;$C229)="",NOT(ISNUMBER($D229)),NOT(ISNUMBER($E229))),"",IF($E229&lt;$D229,"",IF(IF($AD229="半年付",2,IF($AD229="季度付",4,IF($AD229="月付",12,IF($AD229="半月付",24,1))))=1,1,MAX(1,ROUND(($E229-$D229+1)/365*IF($AD229="半年付",2,IF($AD229="季度付",4,IF($AD229="月付",12,IF($AD229="半月付",24,1)))),0)))))</f>
        <v/>
      </c>
      <c r="AN229" s="356" t="str">
        <f aca="true">IF($AM229="","",MIN($AM229,MAX(0,INT((TODAY()-付款宽限天数-$D229)/(($E229-$D229+1)/$AM229))+1)))</f>
        <v/>
      </c>
    </row>
    <row r="230" customFormat="false" ht="18" hidden="false" customHeight="false" outlineLevel="0" collapsed="false">
      <c r="F230" s="342" t="str">
        <f aca="true">IF(TRIM($B230&amp;$C230)="","",IF(OR(ISNUMBER(SEARCH("未",$A230)),ISNUMBER(SEARCH("送出",$A230)),AND(TRIM($A230)="",NOT(ISNUMBER($D230)),N($G230)=0)),"【合同未回】","")&amp;IF(NOT(ISNUMBER($E230)),IF(OR(ISNUMBER(SEARCH("未",$A230)),ISNUMBER(SEARCH("送出",$A230)),AND(TRIM($A230)="",NOT(ISNUMBER($D230)),N($G230)=0)),"","【未填合同期】"),IF($E230&lt;TODAY(),"【已到期】",IF($E230-TODAY()&lt;=提醒天数,"【即将到期，剩余"&amp;($E230-TODAY())&amp;"天】","【正常】")))&amp;IF(OR($AC230="安装免保",$AC230="技术免保",$AC230="质保期内"),"【"&amp;$AC230&amp;"】",""))</f>
        <v/>
      </c>
      <c r="J230" s="349" t="str">
        <f aca="false">IF(OR(N($G230)=0,N($H230)=0),"",ROUND(N($G230)*N($H230)*IF(N($I230)=0,1,N($I230)),2))</f>
        <v/>
      </c>
      <c r="L230" s="349" t="str">
        <f aca="false">IF(TRIM($B230&amp;$C230)="","",IF(AND(N($J230)=0,N($K230)=0),"",ROUND(N($J230)+N($K230),2)))</f>
        <v/>
      </c>
      <c r="R230" s="349"/>
      <c r="S230" s="351" t="str">
        <f aca="false">IF(TRIM($B230&amp;$C230)="","",IF(N($N230)=0,"",MAX(0,MIN(N($N230)-N($P230),N($V230)))))</f>
        <v/>
      </c>
      <c r="T230" s="351" t="str">
        <f aca="false">IF(TRIM($B230&amp;$C230)="","",IF(N($P230)&lt;=N($N230),"",N($P230)-N($N230)))</f>
        <v/>
      </c>
      <c r="U230" s="351" t="str">
        <f aca="false">IF(OR(TRIM($B230&amp;$C230)="",$V230=""),"",MAX(0,N($V230))-N($S230))</f>
        <v/>
      </c>
      <c r="V230" s="351" t="str">
        <f aca="false">IF(TRIM($B230&amp;$C230)="","",IF(AND(N($L230)=0,N($P230)+N($Q230)+N($R230)=0),"",ROUND(N($L230)-N($P230)-N($Q230)-N($R230),2)))</f>
        <v/>
      </c>
      <c r="W230" s="194" t="str">
        <f aca="false">IF(TRIM($B230&amp;$C230)="","",IF(N($L230)=0,IF((N($P230)+N($Q230)+N($R230))=0,"—未填单价","未填单价，已收 "&amp;TEXT((N($P230)+N($Q230)+N($R230)),"#,##0.00")),IF(N($V230)&gt;0.005,"欠 "&amp;TEXT(N($V230),"#,##0.00")&amp;IF(N($S230)&gt;0,"（开票未到账 "&amp;TEXT(N($S230),"#,##0.00")&amp;"）","")&amp;IF(N($U230)&gt;0,"（未开票 "&amp;TEXT(N($U230),"#,##0.00")&amp;"）",""),IF(N($V230)&lt;-0.005,"多收 "&amp;TEXT(-N($V230),"#,##0.00"),"✔ 已结清")))&amp;IF(N($T230)&gt;0,"｜到账未开票 "&amp;TEXT(N($T230),"#,##0.00")&amp;"，待补票","")&amp;IF(N($Q230)&gt;0,"｜收现 "&amp;TEXT(N($Q230),"#,##0.00"),"")&amp;IF(N($R230)&gt;0,"｜收款不开票 "&amp;TEXT(N($R230),"#,##0.00"),""))</f>
        <v/>
      </c>
      <c r="X230" s="352"/>
      <c r="AB230" s="349" t="str">
        <f aca="false">IF(OR(N($N230)=0,N($AA230)=0),"",ROUND(N($N230)/(1+N($AA230))*N($AA230),2))</f>
        <v/>
      </c>
      <c r="AC230" s="352"/>
      <c r="AD230" s="352"/>
      <c r="AE230" s="355" t="str">
        <f aca="false">IF($AM230="","",IF($AM230=1,IF($AN230&gt;=1,"一次性·已到收款期","一次性·未到期"),$AD230&amp;" 第"&amp;$AN230&amp;"/"&amp;$AM230&amp;"期"))</f>
        <v/>
      </c>
      <c r="AF230" s="351" t="str">
        <f aca="false">IF(OR($AM230="",N($L230)=0),"",ROUND(N($J230)*$AN230/$AM230,2)+N($K230))</f>
        <v/>
      </c>
      <c r="AG230" s="351" t="str">
        <f aca="false">IF($AF230="","",MAX(0,ROUND($AF230-(N($P230)+N($Q230)+N($R230)),2)))</f>
        <v/>
      </c>
      <c r="AH230" s="351" t="str">
        <f aca="false">IF(OR(TRIM($B230&amp;$C230)="",NOT(ISNUMBER($D230))),"",SUMIFS($V$3:$V$1001,$AJ$3:$AJ$1001,$AJ230,$D$3:$D$1001,"&lt;"&amp;$D230))</f>
        <v/>
      </c>
      <c r="AI230" s="351" t="str">
        <f aca="false">IF(TRIM($B230&amp;$C230)="","",SUMIFS($V$3:$V$1001,$AJ$3:$AJ$1001,$AJ230))</f>
        <v/>
      </c>
      <c r="AJ230" s="355" t="str">
        <f aca="false">IF(TRIM($B230&amp;$C230)="","",TRIM($B230)&amp;"｜"&amp;TRIM($C230))</f>
        <v/>
      </c>
      <c r="AK230" s="351" t="str">
        <f aca="false">IF(TRIM($B230&amp;$C230)="","",MIN(N($N230),N($P230)))</f>
        <v/>
      </c>
      <c r="AL230" s="356" t="str">
        <f aca="false">IF(ISNUMBER($D230),YEAR($D230),"")</f>
        <v/>
      </c>
      <c r="AM230" s="356" t="str">
        <f aca="false">IF(OR(TRIM($B230&amp;$C230)="",NOT(ISNUMBER($D230)),NOT(ISNUMBER($E230))),"",IF($E230&lt;$D230,"",IF(IF($AD230="半年付",2,IF($AD230="季度付",4,IF($AD230="月付",12,IF($AD230="半月付",24,1))))=1,1,MAX(1,ROUND(($E230-$D230+1)/365*IF($AD230="半年付",2,IF($AD230="季度付",4,IF($AD230="月付",12,IF($AD230="半月付",24,1)))),0)))))</f>
        <v/>
      </c>
      <c r="AN230" s="356" t="str">
        <f aca="true">IF($AM230="","",MIN($AM230,MAX(0,INT((TODAY()-付款宽限天数-$D230)/(($E230-$D230+1)/$AM230))+1)))</f>
        <v/>
      </c>
    </row>
    <row r="231" customFormat="false" ht="18" hidden="false" customHeight="false" outlineLevel="0" collapsed="false">
      <c r="F231" s="342" t="str">
        <f aca="true">IF(TRIM($B231&amp;$C231)="","",IF(OR(ISNUMBER(SEARCH("未",$A231)),ISNUMBER(SEARCH("送出",$A231)),AND(TRIM($A231)="",NOT(ISNUMBER($D231)),N($G231)=0)),"【合同未回】","")&amp;IF(NOT(ISNUMBER($E231)),IF(OR(ISNUMBER(SEARCH("未",$A231)),ISNUMBER(SEARCH("送出",$A231)),AND(TRIM($A231)="",NOT(ISNUMBER($D231)),N($G231)=0)),"","【未填合同期】"),IF($E231&lt;TODAY(),"【已到期】",IF($E231-TODAY()&lt;=提醒天数,"【即将到期，剩余"&amp;($E231-TODAY())&amp;"天】","【正常】")))&amp;IF(OR($AC231="安装免保",$AC231="技术免保",$AC231="质保期内"),"【"&amp;$AC231&amp;"】",""))</f>
        <v/>
      </c>
      <c r="J231" s="349" t="str">
        <f aca="false">IF(OR(N($G231)=0,N($H231)=0),"",ROUND(N($G231)*N($H231)*IF(N($I231)=0,1,N($I231)),2))</f>
        <v/>
      </c>
      <c r="L231" s="349" t="str">
        <f aca="false">IF(TRIM($B231&amp;$C231)="","",IF(AND(N($J231)=0,N($K231)=0),"",ROUND(N($J231)+N($K231),2)))</f>
        <v/>
      </c>
      <c r="R231" s="349"/>
      <c r="S231" s="351" t="str">
        <f aca="false">IF(TRIM($B231&amp;$C231)="","",IF(N($N231)=0,"",MAX(0,MIN(N($N231)-N($P231),N($V231)))))</f>
        <v/>
      </c>
      <c r="T231" s="351" t="str">
        <f aca="false">IF(TRIM($B231&amp;$C231)="","",IF(N($P231)&lt;=N($N231),"",N($P231)-N($N231)))</f>
        <v/>
      </c>
      <c r="U231" s="351" t="str">
        <f aca="false">IF(OR(TRIM($B231&amp;$C231)="",$V231=""),"",MAX(0,N($V231))-N($S231))</f>
        <v/>
      </c>
      <c r="V231" s="351" t="str">
        <f aca="false">IF(TRIM($B231&amp;$C231)="","",IF(AND(N($L231)=0,N($P231)+N($Q231)+N($R231)=0),"",ROUND(N($L231)-N($P231)-N($Q231)-N($R231),2)))</f>
        <v/>
      </c>
      <c r="W231" s="194" t="str">
        <f aca="false">IF(TRIM($B231&amp;$C231)="","",IF(N($L231)=0,IF((N($P231)+N($Q231)+N($R231))=0,"—未填单价","未填单价，已收 "&amp;TEXT((N($P231)+N($Q231)+N($R231)),"#,##0.00")),IF(N($V231)&gt;0.005,"欠 "&amp;TEXT(N($V231),"#,##0.00")&amp;IF(N($S231)&gt;0,"（开票未到账 "&amp;TEXT(N($S231),"#,##0.00")&amp;"）","")&amp;IF(N($U231)&gt;0,"（未开票 "&amp;TEXT(N($U231),"#,##0.00")&amp;"）",""),IF(N($V231)&lt;-0.005,"多收 "&amp;TEXT(-N($V231),"#,##0.00"),"✔ 已结清")))&amp;IF(N($T231)&gt;0,"｜到账未开票 "&amp;TEXT(N($T231),"#,##0.00")&amp;"，待补票","")&amp;IF(N($Q231)&gt;0,"｜收现 "&amp;TEXT(N($Q231),"#,##0.00"),"")&amp;IF(N($R231)&gt;0,"｜收款不开票 "&amp;TEXT(N($R231),"#,##0.00"),""))</f>
        <v/>
      </c>
      <c r="X231" s="352"/>
      <c r="AB231" s="349" t="str">
        <f aca="false">IF(OR(N($N231)=0,N($AA231)=0),"",ROUND(N($N231)/(1+N($AA231))*N($AA231),2))</f>
        <v/>
      </c>
      <c r="AC231" s="352"/>
      <c r="AD231" s="352"/>
      <c r="AE231" s="355" t="str">
        <f aca="false">IF($AM231="","",IF($AM231=1,IF($AN231&gt;=1,"一次性·已到收款期","一次性·未到期"),$AD231&amp;" 第"&amp;$AN231&amp;"/"&amp;$AM231&amp;"期"))</f>
        <v/>
      </c>
      <c r="AF231" s="351" t="str">
        <f aca="false">IF(OR($AM231="",N($L231)=0),"",ROUND(N($J231)*$AN231/$AM231,2)+N($K231))</f>
        <v/>
      </c>
      <c r="AG231" s="351" t="str">
        <f aca="false">IF($AF231="","",MAX(0,ROUND($AF231-(N($P231)+N($Q231)+N($R231)),2)))</f>
        <v/>
      </c>
      <c r="AH231" s="351" t="str">
        <f aca="false">IF(OR(TRIM($B231&amp;$C231)="",NOT(ISNUMBER($D231))),"",SUMIFS($V$3:$V$1001,$AJ$3:$AJ$1001,$AJ231,$D$3:$D$1001,"&lt;"&amp;$D231))</f>
        <v/>
      </c>
      <c r="AI231" s="351" t="str">
        <f aca="false">IF(TRIM($B231&amp;$C231)="","",SUMIFS($V$3:$V$1001,$AJ$3:$AJ$1001,$AJ231))</f>
        <v/>
      </c>
      <c r="AJ231" s="355" t="str">
        <f aca="false">IF(TRIM($B231&amp;$C231)="","",TRIM($B231)&amp;"｜"&amp;TRIM($C231))</f>
        <v/>
      </c>
      <c r="AK231" s="351" t="str">
        <f aca="false">IF(TRIM($B231&amp;$C231)="","",MIN(N($N231),N($P231)))</f>
        <v/>
      </c>
      <c r="AL231" s="356" t="str">
        <f aca="false">IF(ISNUMBER($D231),YEAR($D231),"")</f>
        <v/>
      </c>
      <c r="AM231" s="356" t="str">
        <f aca="false">IF(OR(TRIM($B231&amp;$C231)="",NOT(ISNUMBER($D231)),NOT(ISNUMBER($E231))),"",IF($E231&lt;$D231,"",IF(IF($AD231="半年付",2,IF($AD231="季度付",4,IF($AD231="月付",12,IF($AD231="半月付",24,1))))=1,1,MAX(1,ROUND(($E231-$D231+1)/365*IF($AD231="半年付",2,IF($AD231="季度付",4,IF($AD231="月付",12,IF($AD231="半月付",24,1)))),0)))))</f>
        <v/>
      </c>
      <c r="AN231" s="356" t="str">
        <f aca="true">IF($AM231="","",MIN($AM231,MAX(0,INT((TODAY()-付款宽限天数-$D231)/(($E231-$D231+1)/$AM231))+1)))</f>
        <v/>
      </c>
    </row>
    <row r="232" customFormat="false" ht="18" hidden="false" customHeight="false" outlineLevel="0" collapsed="false">
      <c r="F232" s="342" t="str">
        <f aca="true">IF(TRIM($B232&amp;$C232)="","",IF(OR(ISNUMBER(SEARCH("未",$A232)),ISNUMBER(SEARCH("送出",$A232)),AND(TRIM($A232)="",NOT(ISNUMBER($D232)),N($G232)=0)),"【合同未回】","")&amp;IF(NOT(ISNUMBER($E232)),IF(OR(ISNUMBER(SEARCH("未",$A232)),ISNUMBER(SEARCH("送出",$A232)),AND(TRIM($A232)="",NOT(ISNUMBER($D232)),N($G232)=0)),"","【未填合同期】"),IF($E232&lt;TODAY(),"【已到期】",IF($E232-TODAY()&lt;=提醒天数,"【即将到期，剩余"&amp;($E232-TODAY())&amp;"天】","【正常】")))&amp;IF(OR($AC232="安装免保",$AC232="技术免保",$AC232="质保期内"),"【"&amp;$AC232&amp;"】",""))</f>
        <v/>
      </c>
      <c r="J232" s="349" t="str">
        <f aca="false">IF(OR(N($G232)=0,N($H232)=0),"",ROUND(N($G232)*N($H232)*IF(N($I232)=0,1,N($I232)),2))</f>
        <v/>
      </c>
      <c r="L232" s="349" t="str">
        <f aca="false">IF(TRIM($B232&amp;$C232)="","",IF(AND(N($J232)=0,N($K232)=0),"",ROUND(N($J232)+N($K232),2)))</f>
        <v/>
      </c>
      <c r="R232" s="349"/>
      <c r="S232" s="351" t="str">
        <f aca="false">IF(TRIM($B232&amp;$C232)="","",IF(N($N232)=0,"",MAX(0,MIN(N($N232)-N($P232),N($V232)))))</f>
        <v/>
      </c>
      <c r="T232" s="351" t="str">
        <f aca="false">IF(TRIM($B232&amp;$C232)="","",IF(N($P232)&lt;=N($N232),"",N($P232)-N($N232)))</f>
        <v/>
      </c>
      <c r="U232" s="351" t="str">
        <f aca="false">IF(OR(TRIM($B232&amp;$C232)="",$V232=""),"",MAX(0,N($V232))-N($S232))</f>
        <v/>
      </c>
      <c r="V232" s="351" t="str">
        <f aca="false">IF(TRIM($B232&amp;$C232)="","",IF(AND(N($L232)=0,N($P232)+N($Q232)+N($R232)=0),"",ROUND(N($L232)-N($P232)-N($Q232)-N($R232),2)))</f>
        <v/>
      </c>
      <c r="W232" s="194" t="str">
        <f aca="false">IF(TRIM($B232&amp;$C232)="","",IF(N($L232)=0,IF((N($P232)+N($Q232)+N($R232))=0,"—未填单价","未填单价，已收 "&amp;TEXT((N($P232)+N($Q232)+N($R232)),"#,##0.00")),IF(N($V232)&gt;0.005,"欠 "&amp;TEXT(N($V232),"#,##0.00")&amp;IF(N($S232)&gt;0,"（开票未到账 "&amp;TEXT(N($S232),"#,##0.00")&amp;"）","")&amp;IF(N($U232)&gt;0,"（未开票 "&amp;TEXT(N($U232),"#,##0.00")&amp;"）",""),IF(N($V232)&lt;-0.005,"多收 "&amp;TEXT(-N($V232),"#,##0.00"),"✔ 已结清")))&amp;IF(N($T232)&gt;0,"｜到账未开票 "&amp;TEXT(N($T232),"#,##0.00")&amp;"，待补票","")&amp;IF(N($Q232)&gt;0,"｜收现 "&amp;TEXT(N($Q232),"#,##0.00"),"")&amp;IF(N($R232)&gt;0,"｜收款不开票 "&amp;TEXT(N($R232),"#,##0.00"),""))</f>
        <v/>
      </c>
      <c r="X232" s="352"/>
      <c r="AB232" s="349" t="str">
        <f aca="false">IF(OR(N($N232)=0,N($AA232)=0),"",ROUND(N($N232)/(1+N($AA232))*N($AA232),2))</f>
        <v/>
      </c>
      <c r="AC232" s="352"/>
      <c r="AD232" s="352"/>
      <c r="AE232" s="355" t="str">
        <f aca="false">IF($AM232="","",IF($AM232=1,IF($AN232&gt;=1,"一次性·已到收款期","一次性·未到期"),$AD232&amp;" 第"&amp;$AN232&amp;"/"&amp;$AM232&amp;"期"))</f>
        <v/>
      </c>
      <c r="AF232" s="351" t="str">
        <f aca="false">IF(OR($AM232="",N($L232)=0),"",ROUND(N($J232)*$AN232/$AM232,2)+N($K232))</f>
        <v/>
      </c>
      <c r="AG232" s="351" t="str">
        <f aca="false">IF($AF232="","",MAX(0,ROUND($AF232-(N($P232)+N($Q232)+N($R232)),2)))</f>
        <v/>
      </c>
      <c r="AH232" s="351" t="str">
        <f aca="false">IF(OR(TRIM($B232&amp;$C232)="",NOT(ISNUMBER($D232))),"",SUMIFS($V$3:$V$1001,$AJ$3:$AJ$1001,$AJ232,$D$3:$D$1001,"&lt;"&amp;$D232))</f>
        <v/>
      </c>
      <c r="AI232" s="351" t="str">
        <f aca="false">IF(TRIM($B232&amp;$C232)="","",SUMIFS($V$3:$V$1001,$AJ$3:$AJ$1001,$AJ232))</f>
        <v/>
      </c>
      <c r="AJ232" s="355" t="str">
        <f aca="false">IF(TRIM($B232&amp;$C232)="","",TRIM($B232)&amp;"｜"&amp;TRIM($C232))</f>
        <v/>
      </c>
      <c r="AK232" s="351" t="str">
        <f aca="false">IF(TRIM($B232&amp;$C232)="","",MIN(N($N232),N($P232)))</f>
        <v/>
      </c>
      <c r="AL232" s="356" t="str">
        <f aca="false">IF(ISNUMBER($D232),YEAR($D232),"")</f>
        <v/>
      </c>
      <c r="AM232" s="356" t="str">
        <f aca="false">IF(OR(TRIM($B232&amp;$C232)="",NOT(ISNUMBER($D232)),NOT(ISNUMBER($E232))),"",IF($E232&lt;$D232,"",IF(IF($AD232="半年付",2,IF($AD232="季度付",4,IF($AD232="月付",12,IF($AD232="半月付",24,1))))=1,1,MAX(1,ROUND(($E232-$D232+1)/365*IF($AD232="半年付",2,IF($AD232="季度付",4,IF($AD232="月付",12,IF($AD232="半月付",24,1)))),0)))))</f>
        <v/>
      </c>
      <c r="AN232" s="356" t="str">
        <f aca="true">IF($AM232="","",MIN($AM232,MAX(0,INT((TODAY()-付款宽限天数-$D232)/(($E232-$D232+1)/$AM232))+1)))</f>
        <v/>
      </c>
    </row>
    <row r="233" customFormat="false" ht="18" hidden="false" customHeight="false" outlineLevel="0" collapsed="false">
      <c r="F233" s="342" t="str">
        <f aca="true">IF(TRIM($B233&amp;$C233)="","",IF(OR(ISNUMBER(SEARCH("未",$A233)),ISNUMBER(SEARCH("送出",$A233)),AND(TRIM($A233)="",NOT(ISNUMBER($D233)),N($G233)=0)),"【合同未回】","")&amp;IF(NOT(ISNUMBER($E233)),IF(OR(ISNUMBER(SEARCH("未",$A233)),ISNUMBER(SEARCH("送出",$A233)),AND(TRIM($A233)="",NOT(ISNUMBER($D233)),N($G233)=0)),"","【未填合同期】"),IF($E233&lt;TODAY(),"【已到期】",IF($E233-TODAY()&lt;=提醒天数,"【即将到期，剩余"&amp;($E233-TODAY())&amp;"天】","【正常】")))&amp;IF(OR($AC233="安装免保",$AC233="技术免保",$AC233="质保期内"),"【"&amp;$AC233&amp;"】",""))</f>
        <v/>
      </c>
      <c r="J233" s="349" t="str">
        <f aca="false">IF(OR(N($G233)=0,N($H233)=0),"",ROUND(N($G233)*N($H233)*IF(N($I233)=0,1,N($I233)),2))</f>
        <v/>
      </c>
      <c r="L233" s="349" t="str">
        <f aca="false">IF(TRIM($B233&amp;$C233)="","",IF(AND(N($J233)=0,N($K233)=0),"",ROUND(N($J233)+N($K233),2)))</f>
        <v/>
      </c>
      <c r="R233" s="349"/>
      <c r="S233" s="351" t="str">
        <f aca="false">IF(TRIM($B233&amp;$C233)="","",IF(N($N233)=0,"",MAX(0,MIN(N($N233)-N($P233),N($V233)))))</f>
        <v/>
      </c>
      <c r="T233" s="351" t="str">
        <f aca="false">IF(TRIM($B233&amp;$C233)="","",IF(N($P233)&lt;=N($N233),"",N($P233)-N($N233)))</f>
        <v/>
      </c>
      <c r="U233" s="351" t="str">
        <f aca="false">IF(OR(TRIM($B233&amp;$C233)="",$V233=""),"",MAX(0,N($V233))-N($S233))</f>
        <v/>
      </c>
      <c r="V233" s="351" t="str">
        <f aca="false">IF(TRIM($B233&amp;$C233)="","",IF(AND(N($L233)=0,N($P233)+N($Q233)+N($R233)=0),"",ROUND(N($L233)-N($P233)-N($Q233)-N($R233),2)))</f>
        <v/>
      </c>
      <c r="W233" s="194" t="str">
        <f aca="false">IF(TRIM($B233&amp;$C233)="","",IF(N($L233)=0,IF((N($P233)+N($Q233)+N($R233))=0,"—未填单价","未填单价，已收 "&amp;TEXT((N($P233)+N($Q233)+N($R233)),"#,##0.00")),IF(N($V233)&gt;0.005,"欠 "&amp;TEXT(N($V233),"#,##0.00")&amp;IF(N($S233)&gt;0,"（开票未到账 "&amp;TEXT(N($S233),"#,##0.00")&amp;"）","")&amp;IF(N($U233)&gt;0,"（未开票 "&amp;TEXT(N($U233),"#,##0.00")&amp;"）",""),IF(N($V233)&lt;-0.005,"多收 "&amp;TEXT(-N($V233),"#,##0.00"),"✔ 已结清")))&amp;IF(N($T233)&gt;0,"｜到账未开票 "&amp;TEXT(N($T233),"#,##0.00")&amp;"，待补票","")&amp;IF(N($Q233)&gt;0,"｜收现 "&amp;TEXT(N($Q233),"#,##0.00"),"")&amp;IF(N($R233)&gt;0,"｜收款不开票 "&amp;TEXT(N($R233),"#,##0.00"),""))</f>
        <v/>
      </c>
      <c r="X233" s="352"/>
      <c r="AB233" s="349" t="str">
        <f aca="false">IF(OR(N($N233)=0,N($AA233)=0),"",ROUND(N($N233)/(1+N($AA233))*N($AA233),2))</f>
        <v/>
      </c>
      <c r="AC233" s="352"/>
      <c r="AD233" s="352"/>
      <c r="AE233" s="355" t="str">
        <f aca="false">IF($AM233="","",IF($AM233=1,IF($AN233&gt;=1,"一次性·已到收款期","一次性·未到期"),$AD233&amp;" 第"&amp;$AN233&amp;"/"&amp;$AM233&amp;"期"))</f>
        <v/>
      </c>
      <c r="AF233" s="351" t="str">
        <f aca="false">IF(OR($AM233="",N($L233)=0),"",ROUND(N($J233)*$AN233/$AM233,2)+N($K233))</f>
        <v/>
      </c>
      <c r="AG233" s="351" t="str">
        <f aca="false">IF($AF233="","",MAX(0,ROUND($AF233-(N($P233)+N($Q233)+N($R233)),2)))</f>
        <v/>
      </c>
      <c r="AH233" s="351" t="str">
        <f aca="false">IF(OR(TRIM($B233&amp;$C233)="",NOT(ISNUMBER($D233))),"",SUMIFS($V$3:$V$1001,$AJ$3:$AJ$1001,$AJ233,$D$3:$D$1001,"&lt;"&amp;$D233))</f>
        <v/>
      </c>
      <c r="AI233" s="351" t="str">
        <f aca="false">IF(TRIM($B233&amp;$C233)="","",SUMIFS($V$3:$V$1001,$AJ$3:$AJ$1001,$AJ233))</f>
        <v/>
      </c>
      <c r="AJ233" s="355" t="str">
        <f aca="false">IF(TRIM($B233&amp;$C233)="","",TRIM($B233)&amp;"｜"&amp;TRIM($C233))</f>
        <v/>
      </c>
      <c r="AK233" s="351" t="str">
        <f aca="false">IF(TRIM($B233&amp;$C233)="","",MIN(N($N233),N($P233)))</f>
        <v/>
      </c>
      <c r="AL233" s="356" t="str">
        <f aca="false">IF(ISNUMBER($D233),YEAR($D233),"")</f>
        <v/>
      </c>
      <c r="AM233" s="356" t="str">
        <f aca="false">IF(OR(TRIM($B233&amp;$C233)="",NOT(ISNUMBER($D233)),NOT(ISNUMBER($E233))),"",IF($E233&lt;$D233,"",IF(IF($AD233="半年付",2,IF($AD233="季度付",4,IF($AD233="月付",12,IF($AD233="半月付",24,1))))=1,1,MAX(1,ROUND(($E233-$D233+1)/365*IF($AD233="半年付",2,IF($AD233="季度付",4,IF($AD233="月付",12,IF($AD233="半月付",24,1)))),0)))))</f>
        <v/>
      </c>
      <c r="AN233" s="356" t="str">
        <f aca="true">IF($AM233="","",MIN($AM233,MAX(0,INT((TODAY()-付款宽限天数-$D233)/(($E233-$D233+1)/$AM233))+1)))</f>
        <v/>
      </c>
    </row>
    <row r="234" customFormat="false" ht="18" hidden="false" customHeight="false" outlineLevel="0" collapsed="false">
      <c r="F234" s="342" t="str">
        <f aca="true">IF(TRIM($B234&amp;$C234)="","",IF(OR(ISNUMBER(SEARCH("未",$A234)),ISNUMBER(SEARCH("送出",$A234)),AND(TRIM($A234)="",NOT(ISNUMBER($D234)),N($G234)=0)),"【合同未回】","")&amp;IF(NOT(ISNUMBER($E234)),IF(OR(ISNUMBER(SEARCH("未",$A234)),ISNUMBER(SEARCH("送出",$A234)),AND(TRIM($A234)="",NOT(ISNUMBER($D234)),N($G234)=0)),"","【未填合同期】"),IF($E234&lt;TODAY(),"【已到期】",IF($E234-TODAY()&lt;=提醒天数,"【即将到期，剩余"&amp;($E234-TODAY())&amp;"天】","【正常】")))&amp;IF(OR($AC234="安装免保",$AC234="技术免保",$AC234="质保期内"),"【"&amp;$AC234&amp;"】",""))</f>
        <v/>
      </c>
      <c r="J234" s="349" t="str">
        <f aca="false">IF(OR(N($G234)=0,N($H234)=0),"",ROUND(N($G234)*N($H234)*IF(N($I234)=0,1,N($I234)),2))</f>
        <v/>
      </c>
      <c r="L234" s="349" t="str">
        <f aca="false">IF(TRIM($B234&amp;$C234)="","",IF(AND(N($J234)=0,N($K234)=0),"",ROUND(N($J234)+N($K234),2)))</f>
        <v/>
      </c>
      <c r="R234" s="349"/>
      <c r="S234" s="351" t="str">
        <f aca="false">IF(TRIM($B234&amp;$C234)="","",IF(N($N234)=0,"",MAX(0,MIN(N($N234)-N($P234),N($V234)))))</f>
        <v/>
      </c>
      <c r="T234" s="351" t="str">
        <f aca="false">IF(TRIM($B234&amp;$C234)="","",IF(N($P234)&lt;=N($N234),"",N($P234)-N($N234)))</f>
        <v/>
      </c>
      <c r="U234" s="351" t="str">
        <f aca="false">IF(OR(TRIM($B234&amp;$C234)="",$V234=""),"",MAX(0,N($V234))-N($S234))</f>
        <v/>
      </c>
      <c r="V234" s="351" t="str">
        <f aca="false">IF(TRIM($B234&amp;$C234)="","",IF(AND(N($L234)=0,N($P234)+N($Q234)+N($R234)=0),"",ROUND(N($L234)-N($P234)-N($Q234)-N($R234),2)))</f>
        <v/>
      </c>
      <c r="W234" s="194" t="str">
        <f aca="false">IF(TRIM($B234&amp;$C234)="","",IF(N($L234)=0,IF((N($P234)+N($Q234)+N($R234))=0,"—未填单价","未填单价，已收 "&amp;TEXT((N($P234)+N($Q234)+N($R234)),"#,##0.00")),IF(N($V234)&gt;0.005,"欠 "&amp;TEXT(N($V234),"#,##0.00")&amp;IF(N($S234)&gt;0,"（开票未到账 "&amp;TEXT(N($S234),"#,##0.00")&amp;"）","")&amp;IF(N($U234)&gt;0,"（未开票 "&amp;TEXT(N($U234),"#,##0.00")&amp;"）",""),IF(N($V234)&lt;-0.005,"多收 "&amp;TEXT(-N($V234),"#,##0.00"),"✔ 已结清")))&amp;IF(N($T234)&gt;0,"｜到账未开票 "&amp;TEXT(N($T234),"#,##0.00")&amp;"，待补票","")&amp;IF(N($Q234)&gt;0,"｜收现 "&amp;TEXT(N($Q234),"#,##0.00"),"")&amp;IF(N($R234)&gt;0,"｜收款不开票 "&amp;TEXT(N($R234),"#,##0.00"),""))</f>
        <v/>
      </c>
      <c r="X234" s="352"/>
      <c r="AB234" s="349" t="str">
        <f aca="false">IF(OR(N($N234)=0,N($AA234)=0),"",ROUND(N($N234)/(1+N($AA234))*N($AA234),2))</f>
        <v/>
      </c>
      <c r="AC234" s="352"/>
      <c r="AD234" s="352"/>
      <c r="AE234" s="355" t="str">
        <f aca="false">IF($AM234="","",IF($AM234=1,IF($AN234&gt;=1,"一次性·已到收款期","一次性·未到期"),$AD234&amp;" 第"&amp;$AN234&amp;"/"&amp;$AM234&amp;"期"))</f>
        <v/>
      </c>
      <c r="AF234" s="351" t="str">
        <f aca="false">IF(OR($AM234="",N($L234)=0),"",ROUND(N($J234)*$AN234/$AM234,2)+N($K234))</f>
        <v/>
      </c>
      <c r="AG234" s="351" t="str">
        <f aca="false">IF($AF234="","",MAX(0,ROUND($AF234-(N($P234)+N($Q234)+N($R234)),2)))</f>
        <v/>
      </c>
      <c r="AH234" s="351" t="str">
        <f aca="false">IF(OR(TRIM($B234&amp;$C234)="",NOT(ISNUMBER($D234))),"",SUMIFS($V$3:$V$1001,$AJ$3:$AJ$1001,$AJ234,$D$3:$D$1001,"&lt;"&amp;$D234))</f>
        <v/>
      </c>
      <c r="AI234" s="351" t="str">
        <f aca="false">IF(TRIM($B234&amp;$C234)="","",SUMIFS($V$3:$V$1001,$AJ$3:$AJ$1001,$AJ234))</f>
        <v/>
      </c>
      <c r="AJ234" s="355" t="str">
        <f aca="false">IF(TRIM($B234&amp;$C234)="","",TRIM($B234)&amp;"｜"&amp;TRIM($C234))</f>
        <v/>
      </c>
      <c r="AK234" s="351" t="str">
        <f aca="false">IF(TRIM($B234&amp;$C234)="","",MIN(N($N234),N($P234)))</f>
        <v/>
      </c>
      <c r="AL234" s="356" t="str">
        <f aca="false">IF(ISNUMBER($D234),YEAR($D234),"")</f>
        <v/>
      </c>
      <c r="AM234" s="356" t="str">
        <f aca="false">IF(OR(TRIM($B234&amp;$C234)="",NOT(ISNUMBER($D234)),NOT(ISNUMBER($E234))),"",IF($E234&lt;$D234,"",IF(IF($AD234="半年付",2,IF($AD234="季度付",4,IF($AD234="月付",12,IF($AD234="半月付",24,1))))=1,1,MAX(1,ROUND(($E234-$D234+1)/365*IF($AD234="半年付",2,IF($AD234="季度付",4,IF($AD234="月付",12,IF($AD234="半月付",24,1)))),0)))))</f>
        <v/>
      </c>
      <c r="AN234" s="356" t="str">
        <f aca="true">IF($AM234="","",MIN($AM234,MAX(0,INT((TODAY()-付款宽限天数-$D234)/(($E234-$D234+1)/$AM234))+1)))</f>
        <v/>
      </c>
    </row>
    <row r="235" customFormat="false" ht="18" hidden="false" customHeight="false" outlineLevel="0" collapsed="false">
      <c r="F235" s="342" t="str">
        <f aca="true">IF(TRIM($B235&amp;$C235)="","",IF(OR(ISNUMBER(SEARCH("未",$A235)),ISNUMBER(SEARCH("送出",$A235)),AND(TRIM($A235)="",NOT(ISNUMBER($D235)),N($G235)=0)),"【合同未回】","")&amp;IF(NOT(ISNUMBER($E235)),IF(OR(ISNUMBER(SEARCH("未",$A235)),ISNUMBER(SEARCH("送出",$A235)),AND(TRIM($A235)="",NOT(ISNUMBER($D235)),N($G235)=0)),"","【未填合同期】"),IF($E235&lt;TODAY(),"【已到期】",IF($E235-TODAY()&lt;=提醒天数,"【即将到期，剩余"&amp;($E235-TODAY())&amp;"天】","【正常】")))&amp;IF(OR($AC235="安装免保",$AC235="技术免保",$AC235="质保期内"),"【"&amp;$AC235&amp;"】",""))</f>
        <v/>
      </c>
      <c r="J235" s="349" t="str">
        <f aca="false">IF(OR(N($G235)=0,N($H235)=0),"",ROUND(N($G235)*N($H235)*IF(N($I235)=0,1,N($I235)),2))</f>
        <v/>
      </c>
      <c r="L235" s="349" t="str">
        <f aca="false">IF(TRIM($B235&amp;$C235)="","",IF(AND(N($J235)=0,N($K235)=0),"",ROUND(N($J235)+N($K235),2)))</f>
        <v/>
      </c>
      <c r="R235" s="349"/>
      <c r="S235" s="351" t="str">
        <f aca="false">IF(TRIM($B235&amp;$C235)="","",IF(N($N235)=0,"",MAX(0,MIN(N($N235)-N($P235),N($V235)))))</f>
        <v/>
      </c>
      <c r="T235" s="351" t="str">
        <f aca="false">IF(TRIM($B235&amp;$C235)="","",IF(N($P235)&lt;=N($N235),"",N($P235)-N($N235)))</f>
        <v/>
      </c>
      <c r="U235" s="351" t="str">
        <f aca="false">IF(OR(TRIM($B235&amp;$C235)="",$V235=""),"",MAX(0,N($V235))-N($S235))</f>
        <v/>
      </c>
      <c r="V235" s="351" t="str">
        <f aca="false">IF(TRIM($B235&amp;$C235)="","",IF(AND(N($L235)=0,N($P235)+N($Q235)+N($R235)=0),"",ROUND(N($L235)-N($P235)-N($Q235)-N($R235),2)))</f>
        <v/>
      </c>
      <c r="W235" s="194" t="str">
        <f aca="false">IF(TRIM($B235&amp;$C235)="","",IF(N($L235)=0,IF((N($P235)+N($Q235)+N($R235))=0,"—未填单价","未填单价，已收 "&amp;TEXT((N($P235)+N($Q235)+N($R235)),"#,##0.00")),IF(N($V235)&gt;0.005,"欠 "&amp;TEXT(N($V235),"#,##0.00")&amp;IF(N($S235)&gt;0,"（开票未到账 "&amp;TEXT(N($S235),"#,##0.00")&amp;"）","")&amp;IF(N($U235)&gt;0,"（未开票 "&amp;TEXT(N($U235),"#,##0.00")&amp;"）",""),IF(N($V235)&lt;-0.005,"多收 "&amp;TEXT(-N($V235),"#,##0.00"),"✔ 已结清")))&amp;IF(N($T235)&gt;0,"｜到账未开票 "&amp;TEXT(N($T235),"#,##0.00")&amp;"，待补票","")&amp;IF(N($Q235)&gt;0,"｜收现 "&amp;TEXT(N($Q235),"#,##0.00"),"")&amp;IF(N($R235)&gt;0,"｜收款不开票 "&amp;TEXT(N($R235),"#,##0.00"),""))</f>
        <v/>
      </c>
      <c r="X235" s="352"/>
      <c r="AB235" s="349" t="str">
        <f aca="false">IF(OR(N($N235)=0,N($AA235)=0),"",ROUND(N($N235)/(1+N($AA235))*N($AA235),2))</f>
        <v/>
      </c>
      <c r="AC235" s="352"/>
      <c r="AD235" s="352"/>
      <c r="AE235" s="355" t="str">
        <f aca="false">IF($AM235="","",IF($AM235=1,IF($AN235&gt;=1,"一次性·已到收款期","一次性·未到期"),$AD235&amp;" 第"&amp;$AN235&amp;"/"&amp;$AM235&amp;"期"))</f>
        <v/>
      </c>
      <c r="AF235" s="351" t="str">
        <f aca="false">IF(OR($AM235="",N($L235)=0),"",ROUND(N($J235)*$AN235/$AM235,2)+N($K235))</f>
        <v/>
      </c>
      <c r="AG235" s="351" t="str">
        <f aca="false">IF($AF235="","",MAX(0,ROUND($AF235-(N($P235)+N($Q235)+N($R235)),2)))</f>
        <v/>
      </c>
      <c r="AH235" s="351" t="str">
        <f aca="false">IF(OR(TRIM($B235&amp;$C235)="",NOT(ISNUMBER($D235))),"",SUMIFS($V$3:$V$1001,$AJ$3:$AJ$1001,$AJ235,$D$3:$D$1001,"&lt;"&amp;$D235))</f>
        <v/>
      </c>
      <c r="AI235" s="351" t="str">
        <f aca="false">IF(TRIM($B235&amp;$C235)="","",SUMIFS($V$3:$V$1001,$AJ$3:$AJ$1001,$AJ235))</f>
        <v/>
      </c>
      <c r="AJ235" s="355" t="str">
        <f aca="false">IF(TRIM($B235&amp;$C235)="","",TRIM($B235)&amp;"｜"&amp;TRIM($C235))</f>
        <v/>
      </c>
      <c r="AK235" s="351" t="str">
        <f aca="false">IF(TRIM($B235&amp;$C235)="","",MIN(N($N235),N($P235)))</f>
        <v/>
      </c>
      <c r="AL235" s="356" t="str">
        <f aca="false">IF(ISNUMBER($D235),YEAR($D235),"")</f>
        <v/>
      </c>
      <c r="AM235" s="356" t="str">
        <f aca="false">IF(OR(TRIM($B235&amp;$C235)="",NOT(ISNUMBER($D235)),NOT(ISNUMBER($E235))),"",IF($E235&lt;$D235,"",IF(IF($AD235="半年付",2,IF($AD235="季度付",4,IF($AD235="月付",12,IF($AD235="半月付",24,1))))=1,1,MAX(1,ROUND(($E235-$D235+1)/365*IF($AD235="半年付",2,IF($AD235="季度付",4,IF($AD235="月付",12,IF($AD235="半月付",24,1)))),0)))))</f>
        <v/>
      </c>
      <c r="AN235" s="356" t="str">
        <f aca="true">IF($AM235="","",MIN($AM235,MAX(0,INT((TODAY()-付款宽限天数-$D235)/(($E235-$D235+1)/$AM235))+1)))</f>
        <v/>
      </c>
    </row>
    <row r="236" customFormat="false" ht="18" hidden="false" customHeight="false" outlineLevel="0" collapsed="false">
      <c r="F236" s="342" t="str">
        <f aca="true">IF(TRIM($B236&amp;$C236)="","",IF(OR(ISNUMBER(SEARCH("未",$A236)),ISNUMBER(SEARCH("送出",$A236)),AND(TRIM($A236)="",NOT(ISNUMBER($D236)),N($G236)=0)),"【合同未回】","")&amp;IF(NOT(ISNUMBER($E236)),IF(OR(ISNUMBER(SEARCH("未",$A236)),ISNUMBER(SEARCH("送出",$A236)),AND(TRIM($A236)="",NOT(ISNUMBER($D236)),N($G236)=0)),"","【未填合同期】"),IF($E236&lt;TODAY(),"【已到期】",IF($E236-TODAY()&lt;=提醒天数,"【即将到期，剩余"&amp;($E236-TODAY())&amp;"天】","【正常】")))&amp;IF(OR($AC236="安装免保",$AC236="技术免保",$AC236="质保期内"),"【"&amp;$AC236&amp;"】",""))</f>
        <v/>
      </c>
      <c r="J236" s="349" t="str">
        <f aca="false">IF(OR(N($G236)=0,N($H236)=0),"",ROUND(N($G236)*N($H236)*IF(N($I236)=0,1,N($I236)),2))</f>
        <v/>
      </c>
      <c r="L236" s="349" t="str">
        <f aca="false">IF(TRIM($B236&amp;$C236)="","",IF(AND(N($J236)=0,N($K236)=0),"",ROUND(N($J236)+N($K236),2)))</f>
        <v/>
      </c>
      <c r="R236" s="349"/>
      <c r="S236" s="351" t="str">
        <f aca="false">IF(TRIM($B236&amp;$C236)="","",IF(N($N236)=0,"",MAX(0,MIN(N($N236)-N($P236),N($V236)))))</f>
        <v/>
      </c>
      <c r="T236" s="351" t="str">
        <f aca="false">IF(TRIM($B236&amp;$C236)="","",IF(N($P236)&lt;=N($N236),"",N($P236)-N($N236)))</f>
        <v/>
      </c>
      <c r="U236" s="351" t="str">
        <f aca="false">IF(OR(TRIM($B236&amp;$C236)="",$V236=""),"",MAX(0,N($V236))-N($S236))</f>
        <v/>
      </c>
      <c r="V236" s="351" t="str">
        <f aca="false">IF(TRIM($B236&amp;$C236)="","",IF(AND(N($L236)=0,N($P236)+N($Q236)+N($R236)=0),"",ROUND(N($L236)-N($P236)-N($Q236)-N($R236),2)))</f>
        <v/>
      </c>
      <c r="W236" s="194" t="str">
        <f aca="false">IF(TRIM($B236&amp;$C236)="","",IF(N($L236)=0,IF((N($P236)+N($Q236)+N($R236))=0,"—未填单价","未填单价，已收 "&amp;TEXT((N($P236)+N($Q236)+N($R236)),"#,##0.00")),IF(N($V236)&gt;0.005,"欠 "&amp;TEXT(N($V236),"#,##0.00")&amp;IF(N($S236)&gt;0,"（开票未到账 "&amp;TEXT(N($S236),"#,##0.00")&amp;"）","")&amp;IF(N($U236)&gt;0,"（未开票 "&amp;TEXT(N($U236),"#,##0.00")&amp;"）",""),IF(N($V236)&lt;-0.005,"多收 "&amp;TEXT(-N($V236),"#,##0.00"),"✔ 已结清")))&amp;IF(N($T236)&gt;0,"｜到账未开票 "&amp;TEXT(N($T236),"#,##0.00")&amp;"，待补票","")&amp;IF(N($Q236)&gt;0,"｜收现 "&amp;TEXT(N($Q236),"#,##0.00"),"")&amp;IF(N($R236)&gt;0,"｜收款不开票 "&amp;TEXT(N($R236),"#,##0.00"),""))</f>
        <v/>
      </c>
      <c r="X236" s="352"/>
      <c r="AB236" s="349" t="str">
        <f aca="false">IF(OR(N($N236)=0,N($AA236)=0),"",ROUND(N($N236)/(1+N($AA236))*N($AA236),2))</f>
        <v/>
      </c>
      <c r="AC236" s="352"/>
      <c r="AD236" s="352"/>
      <c r="AE236" s="355" t="str">
        <f aca="false">IF($AM236="","",IF($AM236=1,IF($AN236&gt;=1,"一次性·已到收款期","一次性·未到期"),$AD236&amp;" 第"&amp;$AN236&amp;"/"&amp;$AM236&amp;"期"))</f>
        <v/>
      </c>
      <c r="AF236" s="351" t="str">
        <f aca="false">IF(OR($AM236="",N($L236)=0),"",ROUND(N($J236)*$AN236/$AM236,2)+N($K236))</f>
        <v/>
      </c>
      <c r="AG236" s="351" t="str">
        <f aca="false">IF($AF236="","",MAX(0,ROUND($AF236-(N($P236)+N($Q236)+N($R236)),2)))</f>
        <v/>
      </c>
      <c r="AH236" s="351" t="str">
        <f aca="false">IF(OR(TRIM($B236&amp;$C236)="",NOT(ISNUMBER($D236))),"",SUMIFS($V$3:$V$1001,$AJ$3:$AJ$1001,$AJ236,$D$3:$D$1001,"&lt;"&amp;$D236))</f>
        <v/>
      </c>
      <c r="AI236" s="351" t="str">
        <f aca="false">IF(TRIM($B236&amp;$C236)="","",SUMIFS($V$3:$V$1001,$AJ$3:$AJ$1001,$AJ236))</f>
        <v/>
      </c>
      <c r="AJ236" s="355" t="str">
        <f aca="false">IF(TRIM($B236&amp;$C236)="","",TRIM($B236)&amp;"｜"&amp;TRIM($C236))</f>
        <v/>
      </c>
      <c r="AK236" s="351" t="str">
        <f aca="false">IF(TRIM($B236&amp;$C236)="","",MIN(N($N236),N($P236)))</f>
        <v/>
      </c>
      <c r="AL236" s="356" t="str">
        <f aca="false">IF(ISNUMBER($D236),YEAR($D236),"")</f>
        <v/>
      </c>
      <c r="AM236" s="356" t="str">
        <f aca="false">IF(OR(TRIM($B236&amp;$C236)="",NOT(ISNUMBER($D236)),NOT(ISNUMBER($E236))),"",IF($E236&lt;$D236,"",IF(IF($AD236="半年付",2,IF($AD236="季度付",4,IF($AD236="月付",12,IF($AD236="半月付",24,1))))=1,1,MAX(1,ROUND(($E236-$D236+1)/365*IF($AD236="半年付",2,IF($AD236="季度付",4,IF($AD236="月付",12,IF($AD236="半月付",24,1)))),0)))))</f>
        <v/>
      </c>
      <c r="AN236" s="356" t="str">
        <f aca="true">IF($AM236="","",MIN($AM236,MAX(0,INT((TODAY()-付款宽限天数-$D236)/(($E236-$D236+1)/$AM236))+1)))</f>
        <v/>
      </c>
    </row>
    <row r="237" customFormat="false" ht="18" hidden="false" customHeight="false" outlineLevel="0" collapsed="false">
      <c r="F237" s="342" t="str">
        <f aca="true">IF(TRIM($B237&amp;$C237)="","",IF(OR(ISNUMBER(SEARCH("未",$A237)),ISNUMBER(SEARCH("送出",$A237)),AND(TRIM($A237)="",NOT(ISNUMBER($D237)),N($G237)=0)),"【合同未回】","")&amp;IF(NOT(ISNUMBER($E237)),IF(OR(ISNUMBER(SEARCH("未",$A237)),ISNUMBER(SEARCH("送出",$A237)),AND(TRIM($A237)="",NOT(ISNUMBER($D237)),N($G237)=0)),"","【未填合同期】"),IF($E237&lt;TODAY(),"【已到期】",IF($E237-TODAY()&lt;=提醒天数,"【即将到期，剩余"&amp;($E237-TODAY())&amp;"天】","【正常】")))&amp;IF(OR($AC237="安装免保",$AC237="技术免保",$AC237="质保期内"),"【"&amp;$AC237&amp;"】",""))</f>
        <v/>
      </c>
      <c r="J237" s="349" t="str">
        <f aca="false">IF(OR(N($G237)=0,N($H237)=0),"",ROUND(N($G237)*N($H237)*IF(N($I237)=0,1,N($I237)),2))</f>
        <v/>
      </c>
      <c r="L237" s="349" t="str">
        <f aca="false">IF(TRIM($B237&amp;$C237)="","",IF(AND(N($J237)=0,N($K237)=0),"",ROUND(N($J237)+N($K237),2)))</f>
        <v/>
      </c>
      <c r="R237" s="349"/>
      <c r="S237" s="351" t="str">
        <f aca="false">IF(TRIM($B237&amp;$C237)="","",IF(N($N237)=0,"",MAX(0,MIN(N($N237)-N($P237),N($V237)))))</f>
        <v/>
      </c>
      <c r="T237" s="351" t="str">
        <f aca="false">IF(TRIM($B237&amp;$C237)="","",IF(N($P237)&lt;=N($N237),"",N($P237)-N($N237)))</f>
        <v/>
      </c>
      <c r="U237" s="351" t="str">
        <f aca="false">IF(OR(TRIM($B237&amp;$C237)="",$V237=""),"",MAX(0,N($V237))-N($S237))</f>
        <v/>
      </c>
      <c r="V237" s="351" t="str">
        <f aca="false">IF(TRIM($B237&amp;$C237)="","",IF(AND(N($L237)=0,N($P237)+N($Q237)+N($R237)=0),"",ROUND(N($L237)-N($P237)-N($Q237)-N($R237),2)))</f>
        <v/>
      </c>
      <c r="W237" s="194" t="str">
        <f aca="false">IF(TRIM($B237&amp;$C237)="","",IF(N($L237)=0,IF((N($P237)+N($Q237)+N($R237))=0,"—未填单价","未填单价，已收 "&amp;TEXT((N($P237)+N($Q237)+N($R237)),"#,##0.00")),IF(N($V237)&gt;0.005,"欠 "&amp;TEXT(N($V237),"#,##0.00")&amp;IF(N($S237)&gt;0,"（开票未到账 "&amp;TEXT(N($S237),"#,##0.00")&amp;"）","")&amp;IF(N($U237)&gt;0,"（未开票 "&amp;TEXT(N($U237),"#,##0.00")&amp;"）",""),IF(N($V237)&lt;-0.005,"多收 "&amp;TEXT(-N($V237),"#,##0.00"),"✔ 已结清")))&amp;IF(N($T237)&gt;0,"｜到账未开票 "&amp;TEXT(N($T237),"#,##0.00")&amp;"，待补票","")&amp;IF(N($Q237)&gt;0,"｜收现 "&amp;TEXT(N($Q237),"#,##0.00"),"")&amp;IF(N($R237)&gt;0,"｜收款不开票 "&amp;TEXT(N($R237),"#,##0.00"),""))</f>
        <v/>
      </c>
      <c r="X237" s="352"/>
      <c r="AB237" s="349" t="str">
        <f aca="false">IF(OR(N($N237)=0,N($AA237)=0),"",ROUND(N($N237)/(1+N($AA237))*N($AA237),2))</f>
        <v/>
      </c>
      <c r="AC237" s="352"/>
      <c r="AD237" s="352"/>
      <c r="AE237" s="355" t="str">
        <f aca="false">IF($AM237="","",IF($AM237=1,IF($AN237&gt;=1,"一次性·已到收款期","一次性·未到期"),$AD237&amp;" 第"&amp;$AN237&amp;"/"&amp;$AM237&amp;"期"))</f>
        <v/>
      </c>
      <c r="AF237" s="351" t="str">
        <f aca="false">IF(OR($AM237="",N($L237)=0),"",ROUND(N($J237)*$AN237/$AM237,2)+N($K237))</f>
        <v/>
      </c>
      <c r="AG237" s="351" t="str">
        <f aca="false">IF($AF237="","",MAX(0,ROUND($AF237-(N($P237)+N($Q237)+N($R237)),2)))</f>
        <v/>
      </c>
      <c r="AH237" s="351" t="str">
        <f aca="false">IF(OR(TRIM($B237&amp;$C237)="",NOT(ISNUMBER($D237))),"",SUMIFS($V$3:$V$1001,$AJ$3:$AJ$1001,$AJ237,$D$3:$D$1001,"&lt;"&amp;$D237))</f>
        <v/>
      </c>
      <c r="AI237" s="351" t="str">
        <f aca="false">IF(TRIM($B237&amp;$C237)="","",SUMIFS($V$3:$V$1001,$AJ$3:$AJ$1001,$AJ237))</f>
        <v/>
      </c>
      <c r="AJ237" s="355" t="str">
        <f aca="false">IF(TRIM($B237&amp;$C237)="","",TRIM($B237)&amp;"｜"&amp;TRIM($C237))</f>
        <v/>
      </c>
      <c r="AK237" s="351" t="str">
        <f aca="false">IF(TRIM($B237&amp;$C237)="","",MIN(N($N237),N($P237)))</f>
        <v/>
      </c>
      <c r="AL237" s="356" t="str">
        <f aca="false">IF(ISNUMBER($D237),YEAR($D237),"")</f>
        <v/>
      </c>
      <c r="AM237" s="356" t="str">
        <f aca="false">IF(OR(TRIM($B237&amp;$C237)="",NOT(ISNUMBER($D237)),NOT(ISNUMBER($E237))),"",IF($E237&lt;$D237,"",IF(IF($AD237="半年付",2,IF($AD237="季度付",4,IF($AD237="月付",12,IF($AD237="半月付",24,1))))=1,1,MAX(1,ROUND(($E237-$D237+1)/365*IF($AD237="半年付",2,IF($AD237="季度付",4,IF($AD237="月付",12,IF($AD237="半月付",24,1)))),0)))))</f>
        <v/>
      </c>
      <c r="AN237" s="356" t="str">
        <f aca="true">IF($AM237="","",MIN($AM237,MAX(0,INT((TODAY()-付款宽限天数-$D237)/(($E237-$D237+1)/$AM237))+1)))</f>
        <v/>
      </c>
    </row>
    <row r="238" customFormat="false" ht="18" hidden="false" customHeight="false" outlineLevel="0" collapsed="false">
      <c r="F238" s="342" t="str">
        <f aca="true">IF(TRIM($B238&amp;$C238)="","",IF(OR(ISNUMBER(SEARCH("未",$A238)),ISNUMBER(SEARCH("送出",$A238)),AND(TRIM($A238)="",NOT(ISNUMBER($D238)),N($G238)=0)),"【合同未回】","")&amp;IF(NOT(ISNUMBER($E238)),IF(OR(ISNUMBER(SEARCH("未",$A238)),ISNUMBER(SEARCH("送出",$A238)),AND(TRIM($A238)="",NOT(ISNUMBER($D238)),N($G238)=0)),"","【未填合同期】"),IF($E238&lt;TODAY(),"【已到期】",IF($E238-TODAY()&lt;=提醒天数,"【即将到期，剩余"&amp;($E238-TODAY())&amp;"天】","【正常】")))&amp;IF(OR($AC238="安装免保",$AC238="技术免保",$AC238="质保期内"),"【"&amp;$AC238&amp;"】",""))</f>
        <v/>
      </c>
      <c r="J238" s="349" t="str">
        <f aca="false">IF(OR(N($G238)=0,N($H238)=0),"",ROUND(N($G238)*N($H238)*IF(N($I238)=0,1,N($I238)),2))</f>
        <v/>
      </c>
      <c r="L238" s="349" t="str">
        <f aca="false">IF(TRIM($B238&amp;$C238)="","",IF(AND(N($J238)=0,N($K238)=0),"",ROUND(N($J238)+N($K238),2)))</f>
        <v/>
      </c>
      <c r="R238" s="349"/>
      <c r="S238" s="351" t="str">
        <f aca="false">IF(TRIM($B238&amp;$C238)="","",IF(N($N238)=0,"",MAX(0,MIN(N($N238)-N($P238),N($V238)))))</f>
        <v/>
      </c>
      <c r="T238" s="351" t="str">
        <f aca="false">IF(TRIM($B238&amp;$C238)="","",IF(N($P238)&lt;=N($N238),"",N($P238)-N($N238)))</f>
        <v/>
      </c>
      <c r="U238" s="351" t="str">
        <f aca="false">IF(OR(TRIM($B238&amp;$C238)="",$V238=""),"",MAX(0,N($V238))-N($S238))</f>
        <v/>
      </c>
      <c r="V238" s="351" t="str">
        <f aca="false">IF(TRIM($B238&amp;$C238)="","",IF(AND(N($L238)=0,N($P238)+N($Q238)+N($R238)=0),"",ROUND(N($L238)-N($P238)-N($Q238)-N($R238),2)))</f>
        <v/>
      </c>
      <c r="W238" s="194" t="str">
        <f aca="false">IF(TRIM($B238&amp;$C238)="","",IF(N($L238)=0,IF((N($P238)+N($Q238)+N($R238))=0,"—未填单价","未填单价，已收 "&amp;TEXT((N($P238)+N($Q238)+N($R238)),"#,##0.00")),IF(N($V238)&gt;0.005,"欠 "&amp;TEXT(N($V238),"#,##0.00")&amp;IF(N($S238)&gt;0,"（开票未到账 "&amp;TEXT(N($S238),"#,##0.00")&amp;"）","")&amp;IF(N($U238)&gt;0,"（未开票 "&amp;TEXT(N($U238),"#,##0.00")&amp;"）",""),IF(N($V238)&lt;-0.005,"多收 "&amp;TEXT(-N($V238),"#,##0.00"),"✔ 已结清")))&amp;IF(N($T238)&gt;0,"｜到账未开票 "&amp;TEXT(N($T238),"#,##0.00")&amp;"，待补票","")&amp;IF(N($Q238)&gt;0,"｜收现 "&amp;TEXT(N($Q238),"#,##0.00"),"")&amp;IF(N($R238)&gt;0,"｜收款不开票 "&amp;TEXT(N($R238),"#,##0.00"),""))</f>
        <v/>
      </c>
      <c r="X238" s="352"/>
      <c r="AB238" s="349" t="str">
        <f aca="false">IF(OR(N($N238)=0,N($AA238)=0),"",ROUND(N($N238)/(1+N($AA238))*N($AA238),2))</f>
        <v/>
      </c>
      <c r="AC238" s="352"/>
      <c r="AD238" s="352"/>
      <c r="AE238" s="355" t="str">
        <f aca="false">IF($AM238="","",IF($AM238=1,IF($AN238&gt;=1,"一次性·已到收款期","一次性·未到期"),$AD238&amp;" 第"&amp;$AN238&amp;"/"&amp;$AM238&amp;"期"))</f>
        <v/>
      </c>
      <c r="AF238" s="351" t="str">
        <f aca="false">IF(OR($AM238="",N($L238)=0),"",ROUND(N($J238)*$AN238/$AM238,2)+N($K238))</f>
        <v/>
      </c>
      <c r="AG238" s="351" t="str">
        <f aca="false">IF($AF238="","",MAX(0,ROUND($AF238-(N($P238)+N($Q238)+N($R238)),2)))</f>
        <v/>
      </c>
      <c r="AH238" s="351" t="str">
        <f aca="false">IF(OR(TRIM($B238&amp;$C238)="",NOT(ISNUMBER($D238))),"",SUMIFS($V$3:$V$1001,$AJ$3:$AJ$1001,$AJ238,$D$3:$D$1001,"&lt;"&amp;$D238))</f>
        <v/>
      </c>
      <c r="AI238" s="351" t="str">
        <f aca="false">IF(TRIM($B238&amp;$C238)="","",SUMIFS($V$3:$V$1001,$AJ$3:$AJ$1001,$AJ238))</f>
        <v/>
      </c>
      <c r="AJ238" s="355" t="str">
        <f aca="false">IF(TRIM($B238&amp;$C238)="","",TRIM($B238)&amp;"｜"&amp;TRIM($C238))</f>
        <v/>
      </c>
      <c r="AK238" s="351" t="str">
        <f aca="false">IF(TRIM($B238&amp;$C238)="","",MIN(N($N238),N($P238)))</f>
        <v/>
      </c>
      <c r="AL238" s="356" t="str">
        <f aca="false">IF(ISNUMBER($D238),YEAR($D238),"")</f>
        <v/>
      </c>
      <c r="AM238" s="356" t="str">
        <f aca="false">IF(OR(TRIM($B238&amp;$C238)="",NOT(ISNUMBER($D238)),NOT(ISNUMBER($E238))),"",IF($E238&lt;$D238,"",IF(IF($AD238="半年付",2,IF($AD238="季度付",4,IF($AD238="月付",12,IF($AD238="半月付",24,1))))=1,1,MAX(1,ROUND(($E238-$D238+1)/365*IF($AD238="半年付",2,IF($AD238="季度付",4,IF($AD238="月付",12,IF($AD238="半月付",24,1)))),0)))))</f>
        <v/>
      </c>
      <c r="AN238" s="356" t="str">
        <f aca="true">IF($AM238="","",MIN($AM238,MAX(0,INT((TODAY()-付款宽限天数-$D238)/(($E238-$D238+1)/$AM238))+1)))</f>
        <v/>
      </c>
    </row>
    <row r="239" customFormat="false" ht="18" hidden="false" customHeight="false" outlineLevel="0" collapsed="false">
      <c r="F239" s="342" t="str">
        <f aca="true">IF(TRIM($B239&amp;$C239)="","",IF(OR(ISNUMBER(SEARCH("未",$A239)),ISNUMBER(SEARCH("送出",$A239)),AND(TRIM($A239)="",NOT(ISNUMBER($D239)),N($G239)=0)),"【合同未回】","")&amp;IF(NOT(ISNUMBER($E239)),IF(OR(ISNUMBER(SEARCH("未",$A239)),ISNUMBER(SEARCH("送出",$A239)),AND(TRIM($A239)="",NOT(ISNUMBER($D239)),N($G239)=0)),"","【未填合同期】"),IF($E239&lt;TODAY(),"【已到期】",IF($E239-TODAY()&lt;=提醒天数,"【即将到期，剩余"&amp;($E239-TODAY())&amp;"天】","【正常】")))&amp;IF(OR($AC239="安装免保",$AC239="技术免保",$AC239="质保期内"),"【"&amp;$AC239&amp;"】",""))</f>
        <v/>
      </c>
      <c r="J239" s="349" t="str">
        <f aca="false">IF(OR(N($G239)=0,N($H239)=0),"",ROUND(N($G239)*N($H239)*IF(N($I239)=0,1,N($I239)),2))</f>
        <v/>
      </c>
      <c r="L239" s="349" t="str">
        <f aca="false">IF(TRIM($B239&amp;$C239)="","",IF(AND(N($J239)=0,N($K239)=0),"",ROUND(N($J239)+N($K239),2)))</f>
        <v/>
      </c>
      <c r="R239" s="349"/>
      <c r="S239" s="351" t="str">
        <f aca="false">IF(TRIM($B239&amp;$C239)="","",IF(N($N239)=0,"",MAX(0,MIN(N($N239)-N($P239),N($V239)))))</f>
        <v/>
      </c>
      <c r="T239" s="351" t="str">
        <f aca="false">IF(TRIM($B239&amp;$C239)="","",IF(N($P239)&lt;=N($N239),"",N($P239)-N($N239)))</f>
        <v/>
      </c>
      <c r="U239" s="351" t="str">
        <f aca="false">IF(OR(TRIM($B239&amp;$C239)="",$V239=""),"",MAX(0,N($V239))-N($S239))</f>
        <v/>
      </c>
      <c r="V239" s="351" t="str">
        <f aca="false">IF(TRIM($B239&amp;$C239)="","",IF(AND(N($L239)=0,N($P239)+N($Q239)+N($R239)=0),"",ROUND(N($L239)-N($P239)-N($Q239)-N($R239),2)))</f>
        <v/>
      </c>
      <c r="W239" s="194" t="str">
        <f aca="false">IF(TRIM($B239&amp;$C239)="","",IF(N($L239)=0,IF((N($P239)+N($Q239)+N($R239))=0,"—未填单价","未填单价，已收 "&amp;TEXT((N($P239)+N($Q239)+N($R239)),"#,##0.00")),IF(N($V239)&gt;0.005,"欠 "&amp;TEXT(N($V239),"#,##0.00")&amp;IF(N($S239)&gt;0,"（开票未到账 "&amp;TEXT(N($S239),"#,##0.00")&amp;"）","")&amp;IF(N($U239)&gt;0,"（未开票 "&amp;TEXT(N($U239),"#,##0.00")&amp;"）",""),IF(N($V239)&lt;-0.005,"多收 "&amp;TEXT(-N($V239),"#,##0.00"),"✔ 已结清")))&amp;IF(N($T239)&gt;0,"｜到账未开票 "&amp;TEXT(N($T239),"#,##0.00")&amp;"，待补票","")&amp;IF(N($Q239)&gt;0,"｜收现 "&amp;TEXT(N($Q239),"#,##0.00"),"")&amp;IF(N($R239)&gt;0,"｜收款不开票 "&amp;TEXT(N($R239),"#,##0.00"),""))</f>
        <v/>
      </c>
      <c r="X239" s="352"/>
      <c r="AB239" s="349" t="str">
        <f aca="false">IF(OR(N($N239)=0,N($AA239)=0),"",ROUND(N($N239)/(1+N($AA239))*N($AA239),2))</f>
        <v/>
      </c>
      <c r="AC239" s="352"/>
      <c r="AD239" s="352"/>
      <c r="AE239" s="355" t="str">
        <f aca="false">IF($AM239="","",IF($AM239=1,IF($AN239&gt;=1,"一次性·已到收款期","一次性·未到期"),$AD239&amp;" 第"&amp;$AN239&amp;"/"&amp;$AM239&amp;"期"))</f>
        <v/>
      </c>
      <c r="AF239" s="351" t="str">
        <f aca="false">IF(OR($AM239="",N($L239)=0),"",ROUND(N($J239)*$AN239/$AM239,2)+N($K239))</f>
        <v/>
      </c>
      <c r="AG239" s="351" t="str">
        <f aca="false">IF($AF239="","",MAX(0,ROUND($AF239-(N($P239)+N($Q239)+N($R239)),2)))</f>
        <v/>
      </c>
      <c r="AH239" s="351" t="str">
        <f aca="false">IF(OR(TRIM($B239&amp;$C239)="",NOT(ISNUMBER($D239))),"",SUMIFS($V$3:$V$1001,$AJ$3:$AJ$1001,$AJ239,$D$3:$D$1001,"&lt;"&amp;$D239))</f>
        <v/>
      </c>
      <c r="AI239" s="351" t="str">
        <f aca="false">IF(TRIM($B239&amp;$C239)="","",SUMIFS($V$3:$V$1001,$AJ$3:$AJ$1001,$AJ239))</f>
        <v/>
      </c>
      <c r="AJ239" s="355" t="str">
        <f aca="false">IF(TRIM($B239&amp;$C239)="","",TRIM($B239)&amp;"｜"&amp;TRIM($C239))</f>
        <v/>
      </c>
      <c r="AK239" s="351" t="str">
        <f aca="false">IF(TRIM($B239&amp;$C239)="","",MIN(N($N239),N($P239)))</f>
        <v/>
      </c>
      <c r="AL239" s="356" t="str">
        <f aca="false">IF(ISNUMBER($D239),YEAR($D239),"")</f>
        <v/>
      </c>
      <c r="AM239" s="356" t="str">
        <f aca="false">IF(OR(TRIM($B239&amp;$C239)="",NOT(ISNUMBER($D239)),NOT(ISNUMBER($E239))),"",IF($E239&lt;$D239,"",IF(IF($AD239="半年付",2,IF($AD239="季度付",4,IF($AD239="月付",12,IF($AD239="半月付",24,1))))=1,1,MAX(1,ROUND(($E239-$D239+1)/365*IF($AD239="半年付",2,IF($AD239="季度付",4,IF($AD239="月付",12,IF($AD239="半月付",24,1)))),0)))))</f>
        <v/>
      </c>
      <c r="AN239" s="356" t="str">
        <f aca="true">IF($AM239="","",MIN($AM239,MAX(0,INT((TODAY()-付款宽限天数-$D239)/(($E239-$D239+1)/$AM239))+1)))</f>
        <v/>
      </c>
    </row>
    <row r="240" customFormat="false" ht="18" hidden="false" customHeight="false" outlineLevel="0" collapsed="false">
      <c r="F240" s="342" t="str">
        <f aca="true">IF(TRIM($B240&amp;$C240)="","",IF(OR(ISNUMBER(SEARCH("未",$A240)),ISNUMBER(SEARCH("送出",$A240)),AND(TRIM($A240)="",NOT(ISNUMBER($D240)),N($G240)=0)),"【合同未回】","")&amp;IF(NOT(ISNUMBER($E240)),IF(OR(ISNUMBER(SEARCH("未",$A240)),ISNUMBER(SEARCH("送出",$A240)),AND(TRIM($A240)="",NOT(ISNUMBER($D240)),N($G240)=0)),"","【未填合同期】"),IF($E240&lt;TODAY(),"【已到期】",IF($E240-TODAY()&lt;=提醒天数,"【即将到期，剩余"&amp;($E240-TODAY())&amp;"天】","【正常】")))&amp;IF(OR($AC240="安装免保",$AC240="技术免保",$AC240="质保期内"),"【"&amp;$AC240&amp;"】",""))</f>
        <v/>
      </c>
      <c r="J240" s="349" t="str">
        <f aca="false">IF(OR(N($G240)=0,N($H240)=0),"",ROUND(N($G240)*N($H240)*IF(N($I240)=0,1,N($I240)),2))</f>
        <v/>
      </c>
      <c r="L240" s="349" t="str">
        <f aca="false">IF(TRIM($B240&amp;$C240)="","",IF(AND(N($J240)=0,N($K240)=0),"",ROUND(N($J240)+N($K240),2)))</f>
        <v/>
      </c>
      <c r="R240" s="349"/>
      <c r="S240" s="351" t="str">
        <f aca="false">IF(TRIM($B240&amp;$C240)="","",IF(N($N240)=0,"",MAX(0,MIN(N($N240)-N($P240),N($V240)))))</f>
        <v/>
      </c>
      <c r="T240" s="351" t="str">
        <f aca="false">IF(TRIM($B240&amp;$C240)="","",IF(N($P240)&lt;=N($N240),"",N($P240)-N($N240)))</f>
        <v/>
      </c>
      <c r="U240" s="351" t="str">
        <f aca="false">IF(OR(TRIM($B240&amp;$C240)="",$V240=""),"",MAX(0,N($V240))-N($S240))</f>
        <v/>
      </c>
      <c r="V240" s="351" t="str">
        <f aca="false">IF(TRIM($B240&amp;$C240)="","",IF(AND(N($L240)=0,N($P240)+N($Q240)+N($R240)=0),"",ROUND(N($L240)-N($P240)-N($Q240)-N($R240),2)))</f>
        <v/>
      </c>
      <c r="W240" s="194" t="str">
        <f aca="false">IF(TRIM($B240&amp;$C240)="","",IF(N($L240)=0,IF((N($P240)+N($Q240)+N($R240))=0,"—未填单价","未填单价，已收 "&amp;TEXT((N($P240)+N($Q240)+N($R240)),"#,##0.00")),IF(N($V240)&gt;0.005,"欠 "&amp;TEXT(N($V240),"#,##0.00")&amp;IF(N($S240)&gt;0,"（开票未到账 "&amp;TEXT(N($S240),"#,##0.00")&amp;"）","")&amp;IF(N($U240)&gt;0,"（未开票 "&amp;TEXT(N($U240),"#,##0.00")&amp;"）",""),IF(N($V240)&lt;-0.005,"多收 "&amp;TEXT(-N($V240),"#,##0.00"),"✔ 已结清")))&amp;IF(N($T240)&gt;0,"｜到账未开票 "&amp;TEXT(N($T240),"#,##0.00")&amp;"，待补票","")&amp;IF(N($Q240)&gt;0,"｜收现 "&amp;TEXT(N($Q240),"#,##0.00"),"")&amp;IF(N($R240)&gt;0,"｜收款不开票 "&amp;TEXT(N($R240),"#,##0.00"),""))</f>
        <v/>
      </c>
      <c r="X240" s="352"/>
      <c r="AB240" s="349" t="str">
        <f aca="false">IF(OR(N($N240)=0,N($AA240)=0),"",ROUND(N($N240)/(1+N($AA240))*N($AA240),2))</f>
        <v/>
      </c>
      <c r="AC240" s="352"/>
      <c r="AD240" s="352"/>
      <c r="AE240" s="355" t="str">
        <f aca="false">IF($AM240="","",IF($AM240=1,IF($AN240&gt;=1,"一次性·已到收款期","一次性·未到期"),$AD240&amp;" 第"&amp;$AN240&amp;"/"&amp;$AM240&amp;"期"))</f>
        <v/>
      </c>
      <c r="AF240" s="351" t="str">
        <f aca="false">IF(OR($AM240="",N($L240)=0),"",ROUND(N($J240)*$AN240/$AM240,2)+N($K240))</f>
        <v/>
      </c>
      <c r="AG240" s="351" t="str">
        <f aca="false">IF($AF240="","",MAX(0,ROUND($AF240-(N($P240)+N($Q240)+N($R240)),2)))</f>
        <v/>
      </c>
      <c r="AH240" s="351" t="str">
        <f aca="false">IF(OR(TRIM($B240&amp;$C240)="",NOT(ISNUMBER($D240))),"",SUMIFS($V$3:$V$1001,$AJ$3:$AJ$1001,$AJ240,$D$3:$D$1001,"&lt;"&amp;$D240))</f>
        <v/>
      </c>
      <c r="AI240" s="351" t="str">
        <f aca="false">IF(TRIM($B240&amp;$C240)="","",SUMIFS($V$3:$V$1001,$AJ$3:$AJ$1001,$AJ240))</f>
        <v/>
      </c>
      <c r="AJ240" s="355" t="str">
        <f aca="false">IF(TRIM($B240&amp;$C240)="","",TRIM($B240)&amp;"｜"&amp;TRIM($C240))</f>
        <v/>
      </c>
      <c r="AK240" s="351" t="str">
        <f aca="false">IF(TRIM($B240&amp;$C240)="","",MIN(N($N240),N($P240)))</f>
        <v/>
      </c>
      <c r="AL240" s="356" t="str">
        <f aca="false">IF(ISNUMBER($D240),YEAR($D240),"")</f>
        <v/>
      </c>
      <c r="AM240" s="356" t="str">
        <f aca="false">IF(OR(TRIM($B240&amp;$C240)="",NOT(ISNUMBER($D240)),NOT(ISNUMBER($E240))),"",IF($E240&lt;$D240,"",IF(IF($AD240="半年付",2,IF($AD240="季度付",4,IF($AD240="月付",12,IF($AD240="半月付",24,1))))=1,1,MAX(1,ROUND(($E240-$D240+1)/365*IF($AD240="半年付",2,IF($AD240="季度付",4,IF($AD240="月付",12,IF($AD240="半月付",24,1)))),0)))))</f>
        <v/>
      </c>
      <c r="AN240" s="356" t="str">
        <f aca="true">IF($AM240="","",MIN($AM240,MAX(0,INT((TODAY()-付款宽限天数-$D240)/(($E240-$D240+1)/$AM240))+1)))</f>
        <v/>
      </c>
    </row>
    <row r="241" customFormat="false" ht="18" hidden="false" customHeight="false" outlineLevel="0" collapsed="false">
      <c r="F241" s="342" t="str">
        <f aca="true">IF(TRIM($B241&amp;$C241)="","",IF(OR(ISNUMBER(SEARCH("未",$A241)),ISNUMBER(SEARCH("送出",$A241)),AND(TRIM($A241)="",NOT(ISNUMBER($D241)),N($G241)=0)),"【合同未回】","")&amp;IF(NOT(ISNUMBER($E241)),IF(OR(ISNUMBER(SEARCH("未",$A241)),ISNUMBER(SEARCH("送出",$A241)),AND(TRIM($A241)="",NOT(ISNUMBER($D241)),N($G241)=0)),"","【未填合同期】"),IF($E241&lt;TODAY(),"【已到期】",IF($E241-TODAY()&lt;=提醒天数,"【即将到期，剩余"&amp;($E241-TODAY())&amp;"天】","【正常】")))&amp;IF(OR($AC241="安装免保",$AC241="技术免保",$AC241="质保期内"),"【"&amp;$AC241&amp;"】",""))</f>
        <v/>
      </c>
      <c r="J241" s="349" t="str">
        <f aca="false">IF(OR(N($G241)=0,N($H241)=0),"",ROUND(N($G241)*N($H241)*IF(N($I241)=0,1,N($I241)),2))</f>
        <v/>
      </c>
      <c r="L241" s="349" t="str">
        <f aca="false">IF(TRIM($B241&amp;$C241)="","",IF(AND(N($J241)=0,N($K241)=0),"",ROUND(N($J241)+N($K241),2)))</f>
        <v/>
      </c>
      <c r="R241" s="349"/>
      <c r="S241" s="351" t="str">
        <f aca="false">IF(TRIM($B241&amp;$C241)="","",IF(N($N241)=0,"",MAX(0,MIN(N($N241)-N($P241),N($V241)))))</f>
        <v/>
      </c>
      <c r="T241" s="351" t="str">
        <f aca="false">IF(TRIM($B241&amp;$C241)="","",IF(N($P241)&lt;=N($N241),"",N($P241)-N($N241)))</f>
        <v/>
      </c>
      <c r="U241" s="351" t="str">
        <f aca="false">IF(OR(TRIM($B241&amp;$C241)="",$V241=""),"",MAX(0,N($V241))-N($S241))</f>
        <v/>
      </c>
      <c r="V241" s="351" t="str">
        <f aca="false">IF(TRIM($B241&amp;$C241)="","",IF(AND(N($L241)=0,N($P241)+N($Q241)+N($R241)=0),"",ROUND(N($L241)-N($P241)-N($Q241)-N($R241),2)))</f>
        <v/>
      </c>
      <c r="W241" s="194" t="str">
        <f aca="false">IF(TRIM($B241&amp;$C241)="","",IF(N($L241)=0,IF((N($P241)+N($Q241)+N($R241))=0,"—未填单价","未填单价，已收 "&amp;TEXT((N($P241)+N($Q241)+N($R241)),"#,##0.00")),IF(N($V241)&gt;0.005,"欠 "&amp;TEXT(N($V241),"#,##0.00")&amp;IF(N($S241)&gt;0,"（开票未到账 "&amp;TEXT(N($S241),"#,##0.00")&amp;"）","")&amp;IF(N($U241)&gt;0,"（未开票 "&amp;TEXT(N($U241),"#,##0.00")&amp;"）",""),IF(N($V241)&lt;-0.005,"多收 "&amp;TEXT(-N($V241),"#,##0.00"),"✔ 已结清")))&amp;IF(N($T241)&gt;0,"｜到账未开票 "&amp;TEXT(N($T241),"#,##0.00")&amp;"，待补票","")&amp;IF(N($Q241)&gt;0,"｜收现 "&amp;TEXT(N($Q241),"#,##0.00"),"")&amp;IF(N($R241)&gt;0,"｜收款不开票 "&amp;TEXT(N($R241),"#,##0.00"),""))</f>
        <v/>
      </c>
      <c r="X241" s="352"/>
      <c r="AB241" s="349" t="str">
        <f aca="false">IF(OR(N($N241)=0,N($AA241)=0),"",ROUND(N($N241)/(1+N($AA241))*N($AA241),2))</f>
        <v/>
      </c>
      <c r="AC241" s="352"/>
      <c r="AD241" s="352"/>
      <c r="AE241" s="355" t="str">
        <f aca="false">IF($AM241="","",IF($AM241=1,IF($AN241&gt;=1,"一次性·已到收款期","一次性·未到期"),$AD241&amp;" 第"&amp;$AN241&amp;"/"&amp;$AM241&amp;"期"))</f>
        <v/>
      </c>
      <c r="AF241" s="351" t="str">
        <f aca="false">IF(OR($AM241="",N($L241)=0),"",ROUND(N($J241)*$AN241/$AM241,2)+N($K241))</f>
        <v/>
      </c>
      <c r="AG241" s="351" t="str">
        <f aca="false">IF($AF241="","",MAX(0,ROUND($AF241-(N($P241)+N($Q241)+N($R241)),2)))</f>
        <v/>
      </c>
      <c r="AH241" s="351" t="str">
        <f aca="false">IF(OR(TRIM($B241&amp;$C241)="",NOT(ISNUMBER($D241))),"",SUMIFS($V$3:$V$1001,$AJ$3:$AJ$1001,$AJ241,$D$3:$D$1001,"&lt;"&amp;$D241))</f>
        <v/>
      </c>
      <c r="AI241" s="351" t="str">
        <f aca="false">IF(TRIM($B241&amp;$C241)="","",SUMIFS($V$3:$V$1001,$AJ$3:$AJ$1001,$AJ241))</f>
        <v/>
      </c>
      <c r="AJ241" s="355" t="str">
        <f aca="false">IF(TRIM($B241&amp;$C241)="","",TRIM($B241)&amp;"｜"&amp;TRIM($C241))</f>
        <v/>
      </c>
      <c r="AK241" s="351" t="str">
        <f aca="false">IF(TRIM($B241&amp;$C241)="","",MIN(N($N241),N($P241)))</f>
        <v/>
      </c>
      <c r="AL241" s="356" t="str">
        <f aca="false">IF(ISNUMBER($D241),YEAR($D241),"")</f>
        <v/>
      </c>
      <c r="AM241" s="356" t="str">
        <f aca="false">IF(OR(TRIM($B241&amp;$C241)="",NOT(ISNUMBER($D241)),NOT(ISNUMBER($E241))),"",IF($E241&lt;$D241,"",IF(IF($AD241="半年付",2,IF($AD241="季度付",4,IF($AD241="月付",12,IF($AD241="半月付",24,1))))=1,1,MAX(1,ROUND(($E241-$D241+1)/365*IF($AD241="半年付",2,IF($AD241="季度付",4,IF($AD241="月付",12,IF($AD241="半月付",24,1)))),0)))))</f>
        <v/>
      </c>
      <c r="AN241" s="356" t="str">
        <f aca="true">IF($AM241="","",MIN($AM241,MAX(0,INT((TODAY()-付款宽限天数-$D241)/(($E241-$D241+1)/$AM241))+1)))</f>
        <v/>
      </c>
    </row>
    <row r="242" customFormat="false" ht="18" hidden="false" customHeight="false" outlineLevel="0" collapsed="false">
      <c r="F242" s="342" t="str">
        <f aca="true">IF(TRIM($B242&amp;$C242)="","",IF(OR(ISNUMBER(SEARCH("未",$A242)),ISNUMBER(SEARCH("送出",$A242)),AND(TRIM($A242)="",NOT(ISNUMBER($D242)),N($G242)=0)),"【合同未回】","")&amp;IF(NOT(ISNUMBER($E242)),IF(OR(ISNUMBER(SEARCH("未",$A242)),ISNUMBER(SEARCH("送出",$A242)),AND(TRIM($A242)="",NOT(ISNUMBER($D242)),N($G242)=0)),"","【未填合同期】"),IF($E242&lt;TODAY(),"【已到期】",IF($E242-TODAY()&lt;=提醒天数,"【即将到期，剩余"&amp;($E242-TODAY())&amp;"天】","【正常】")))&amp;IF(OR($AC242="安装免保",$AC242="技术免保",$AC242="质保期内"),"【"&amp;$AC242&amp;"】",""))</f>
        <v/>
      </c>
      <c r="J242" s="349" t="str">
        <f aca="false">IF(OR(N($G242)=0,N($H242)=0),"",ROUND(N($G242)*N($H242)*IF(N($I242)=0,1,N($I242)),2))</f>
        <v/>
      </c>
      <c r="L242" s="349" t="str">
        <f aca="false">IF(TRIM($B242&amp;$C242)="","",IF(AND(N($J242)=0,N($K242)=0),"",ROUND(N($J242)+N($K242),2)))</f>
        <v/>
      </c>
      <c r="R242" s="349"/>
      <c r="S242" s="351" t="str">
        <f aca="false">IF(TRIM($B242&amp;$C242)="","",IF(N($N242)=0,"",MAX(0,MIN(N($N242)-N($P242),N($V242)))))</f>
        <v/>
      </c>
      <c r="T242" s="351" t="str">
        <f aca="false">IF(TRIM($B242&amp;$C242)="","",IF(N($P242)&lt;=N($N242),"",N($P242)-N($N242)))</f>
        <v/>
      </c>
      <c r="U242" s="351" t="str">
        <f aca="false">IF(OR(TRIM($B242&amp;$C242)="",$V242=""),"",MAX(0,N($V242))-N($S242))</f>
        <v/>
      </c>
      <c r="V242" s="351" t="str">
        <f aca="false">IF(TRIM($B242&amp;$C242)="","",IF(AND(N($L242)=0,N($P242)+N($Q242)+N($R242)=0),"",ROUND(N($L242)-N($P242)-N($Q242)-N($R242),2)))</f>
        <v/>
      </c>
      <c r="W242" s="194" t="str">
        <f aca="false">IF(TRIM($B242&amp;$C242)="","",IF(N($L242)=0,IF((N($P242)+N($Q242)+N($R242))=0,"—未填单价","未填单价，已收 "&amp;TEXT((N($P242)+N($Q242)+N($R242)),"#,##0.00")),IF(N($V242)&gt;0.005,"欠 "&amp;TEXT(N($V242),"#,##0.00")&amp;IF(N($S242)&gt;0,"（开票未到账 "&amp;TEXT(N($S242),"#,##0.00")&amp;"）","")&amp;IF(N($U242)&gt;0,"（未开票 "&amp;TEXT(N($U242),"#,##0.00")&amp;"）",""),IF(N($V242)&lt;-0.005,"多收 "&amp;TEXT(-N($V242),"#,##0.00"),"✔ 已结清")))&amp;IF(N($T242)&gt;0,"｜到账未开票 "&amp;TEXT(N($T242),"#,##0.00")&amp;"，待补票","")&amp;IF(N($Q242)&gt;0,"｜收现 "&amp;TEXT(N($Q242),"#,##0.00"),"")&amp;IF(N($R242)&gt;0,"｜收款不开票 "&amp;TEXT(N($R242),"#,##0.00"),""))</f>
        <v/>
      </c>
      <c r="X242" s="352"/>
      <c r="AB242" s="349" t="str">
        <f aca="false">IF(OR(N($N242)=0,N($AA242)=0),"",ROUND(N($N242)/(1+N($AA242))*N($AA242),2))</f>
        <v/>
      </c>
      <c r="AC242" s="352"/>
      <c r="AD242" s="352"/>
      <c r="AE242" s="355" t="str">
        <f aca="false">IF($AM242="","",IF($AM242=1,IF($AN242&gt;=1,"一次性·已到收款期","一次性·未到期"),$AD242&amp;" 第"&amp;$AN242&amp;"/"&amp;$AM242&amp;"期"))</f>
        <v/>
      </c>
      <c r="AF242" s="351" t="str">
        <f aca="false">IF(OR($AM242="",N($L242)=0),"",ROUND(N($J242)*$AN242/$AM242,2)+N($K242))</f>
        <v/>
      </c>
      <c r="AG242" s="351" t="str">
        <f aca="false">IF($AF242="","",MAX(0,ROUND($AF242-(N($P242)+N($Q242)+N($R242)),2)))</f>
        <v/>
      </c>
      <c r="AH242" s="351" t="str">
        <f aca="false">IF(OR(TRIM($B242&amp;$C242)="",NOT(ISNUMBER($D242))),"",SUMIFS($V$3:$V$1001,$AJ$3:$AJ$1001,$AJ242,$D$3:$D$1001,"&lt;"&amp;$D242))</f>
        <v/>
      </c>
      <c r="AI242" s="351" t="str">
        <f aca="false">IF(TRIM($B242&amp;$C242)="","",SUMIFS($V$3:$V$1001,$AJ$3:$AJ$1001,$AJ242))</f>
        <v/>
      </c>
      <c r="AJ242" s="355" t="str">
        <f aca="false">IF(TRIM($B242&amp;$C242)="","",TRIM($B242)&amp;"｜"&amp;TRIM($C242))</f>
        <v/>
      </c>
      <c r="AK242" s="351" t="str">
        <f aca="false">IF(TRIM($B242&amp;$C242)="","",MIN(N($N242),N($P242)))</f>
        <v/>
      </c>
      <c r="AL242" s="356" t="str">
        <f aca="false">IF(ISNUMBER($D242),YEAR($D242),"")</f>
        <v/>
      </c>
      <c r="AM242" s="356" t="str">
        <f aca="false">IF(OR(TRIM($B242&amp;$C242)="",NOT(ISNUMBER($D242)),NOT(ISNUMBER($E242))),"",IF($E242&lt;$D242,"",IF(IF($AD242="半年付",2,IF($AD242="季度付",4,IF($AD242="月付",12,IF($AD242="半月付",24,1))))=1,1,MAX(1,ROUND(($E242-$D242+1)/365*IF($AD242="半年付",2,IF($AD242="季度付",4,IF($AD242="月付",12,IF($AD242="半月付",24,1)))),0)))))</f>
        <v/>
      </c>
      <c r="AN242" s="356" t="str">
        <f aca="true">IF($AM242="","",MIN($AM242,MAX(0,INT((TODAY()-付款宽限天数-$D242)/(($E242-$D242+1)/$AM242))+1)))</f>
        <v/>
      </c>
    </row>
    <row r="243" customFormat="false" ht="18" hidden="false" customHeight="false" outlineLevel="0" collapsed="false">
      <c r="F243" s="342" t="str">
        <f aca="true">IF(TRIM($B243&amp;$C243)="","",IF(OR(ISNUMBER(SEARCH("未",$A243)),ISNUMBER(SEARCH("送出",$A243)),AND(TRIM($A243)="",NOT(ISNUMBER($D243)),N($G243)=0)),"【合同未回】","")&amp;IF(NOT(ISNUMBER($E243)),IF(OR(ISNUMBER(SEARCH("未",$A243)),ISNUMBER(SEARCH("送出",$A243)),AND(TRIM($A243)="",NOT(ISNUMBER($D243)),N($G243)=0)),"","【未填合同期】"),IF($E243&lt;TODAY(),"【已到期】",IF($E243-TODAY()&lt;=提醒天数,"【即将到期，剩余"&amp;($E243-TODAY())&amp;"天】","【正常】")))&amp;IF(OR($AC243="安装免保",$AC243="技术免保",$AC243="质保期内"),"【"&amp;$AC243&amp;"】",""))</f>
        <v/>
      </c>
      <c r="J243" s="349" t="str">
        <f aca="false">IF(OR(N($G243)=0,N($H243)=0),"",ROUND(N($G243)*N($H243)*IF(N($I243)=0,1,N($I243)),2))</f>
        <v/>
      </c>
      <c r="L243" s="349" t="str">
        <f aca="false">IF(TRIM($B243&amp;$C243)="","",IF(AND(N($J243)=0,N($K243)=0),"",ROUND(N($J243)+N($K243),2)))</f>
        <v/>
      </c>
      <c r="R243" s="349"/>
      <c r="S243" s="351" t="str">
        <f aca="false">IF(TRIM($B243&amp;$C243)="","",IF(N($N243)=0,"",MAX(0,MIN(N($N243)-N($P243),N($V243)))))</f>
        <v/>
      </c>
      <c r="T243" s="351" t="str">
        <f aca="false">IF(TRIM($B243&amp;$C243)="","",IF(N($P243)&lt;=N($N243),"",N($P243)-N($N243)))</f>
        <v/>
      </c>
      <c r="U243" s="351" t="str">
        <f aca="false">IF(OR(TRIM($B243&amp;$C243)="",$V243=""),"",MAX(0,N($V243))-N($S243))</f>
        <v/>
      </c>
      <c r="V243" s="351" t="str">
        <f aca="false">IF(TRIM($B243&amp;$C243)="","",IF(AND(N($L243)=0,N($P243)+N($Q243)+N($R243)=0),"",ROUND(N($L243)-N($P243)-N($Q243)-N($R243),2)))</f>
        <v/>
      </c>
      <c r="W243" s="194" t="str">
        <f aca="false">IF(TRIM($B243&amp;$C243)="","",IF(N($L243)=0,IF((N($P243)+N($Q243)+N($R243))=0,"—未填单价","未填单价，已收 "&amp;TEXT((N($P243)+N($Q243)+N($R243)),"#,##0.00")),IF(N($V243)&gt;0.005,"欠 "&amp;TEXT(N($V243),"#,##0.00")&amp;IF(N($S243)&gt;0,"（开票未到账 "&amp;TEXT(N($S243),"#,##0.00")&amp;"）","")&amp;IF(N($U243)&gt;0,"（未开票 "&amp;TEXT(N($U243),"#,##0.00")&amp;"）",""),IF(N($V243)&lt;-0.005,"多收 "&amp;TEXT(-N($V243),"#,##0.00"),"✔ 已结清")))&amp;IF(N($T243)&gt;0,"｜到账未开票 "&amp;TEXT(N($T243),"#,##0.00")&amp;"，待补票","")&amp;IF(N($Q243)&gt;0,"｜收现 "&amp;TEXT(N($Q243),"#,##0.00"),"")&amp;IF(N($R243)&gt;0,"｜收款不开票 "&amp;TEXT(N($R243),"#,##0.00"),""))</f>
        <v/>
      </c>
      <c r="X243" s="352"/>
      <c r="AB243" s="349" t="str">
        <f aca="false">IF(OR(N($N243)=0,N($AA243)=0),"",ROUND(N($N243)/(1+N($AA243))*N($AA243),2))</f>
        <v/>
      </c>
      <c r="AC243" s="352"/>
      <c r="AD243" s="352"/>
      <c r="AE243" s="355" t="str">
        <f aca="false">IF($AM243="","",IF($AM243=1,IF($AN243&gt;=1,"一次性·已到收款期","一次性·未到期"),$AD243&amp;" 第"&amp;$AN243&amp;"/"&amp;$AM243&amp;"期"))</f>
        <v/>
      </c>
      <c r="AF243" s="351" t="str">
        <f aca="false">IF(OR($AM243="",N($L243)=0),"",ROUND(N($J243)*$AN243/$AM243,2)+N($K243))</f>
        <v/>
      </c>
      <c r="AG243" s="351" t="str">
        <f aca="false">IF($AF243="","",MAX(0,ROUND($AF243-(N($P243)+N($Q243)+N($R243)),2)))</f>
        <v/>
      </c>
      <c r="AH243" s="351" t="str">
        <f aca="false">IF(OR(TRIM($B243&amp;$C243)="",NOT(ISNUMBER($D243))),"",SUMIFS($V$3:$V$1001,$AJ$3:$AJ$1001,$AJ243,$D$3:$D$1001,"&lt;"&amp;$D243))</f>
        <v/>
      </c>
      <c r="AI243" s="351" t="str">
        <f aca="false">IF(TRIM($B243&amp;$C243)="","",SUMIFS($V$3:$V$1001,$AJ$3:$AJ$1001,$AJ243))</f>
        <v/>
      </c>
      <c r="AJ243" s="355" t="str">
        <f aca="false">IF(TRIM($B243&amp;$C243)="","",TRIM($B243)&amp;"｜"&amp;TRIM($C243))</f>
        <v/>
      </c>
      <c r="AK243" s="351" t="str">
        <f aca="false">IF(TRIM($B243&amp;$C243)="","",MIN(N($N243),N($P243)))</f>
        <v/>
      </c>
      <c r="AL243" s="356" t="str">
        <f aca="false">IF(ISNUMBER($D243),YEAR($D243),"")</f>
        <v/>
      </c>
      <c r="AM243" s="356" t="str">
        <f aca="false">IF(OR(TRIM($B243&amp;$C243)="",NOT(ISNUMBER($D243)),NOT(ISNUMBER($E243))),"",IF($E243&lt;$D243,"",IF(IF($AD243="半年付",2,IF($AD243="季度付",4,IF($AD243="月付",12,IF($AD243="半月付",24,1))))=1,1,MAX(1,ROUND(($E243-$D243+1)/365*IF($AD243="半年付",2,IF($AD243="季度付",4,IF($AD243="月付",12,IF($AD243="半月付",24,1)))),0)))))</f>
        <v/>
      </c>
      <c r="AN243" s="356" t="str">
        <f aca="true">IF($AM243="","",MIN($AM243,MAX(0,INT((TODAY()-付款宽限天数-$D243)/(($E243-$D243+1)/$AM243))+1)))</f>
        <v/>
      </c>
    </row>
    <row r="244" customFormat="false" ht="18" hidden="false" customHeight="false" outlineLevel="0" collapsed="false">
      <c r="F244" s="342" t="str">
        <f aca="true">IF(TRIM($B244&amp;$C244)="","",IF(OR(ISNUMBER(SEARCH("未",$A244)),ISNUMBER(SEARCH("送出",$A244)),AND(TRIM($A244)="",NOT(ISNUMBER($D244)),N($G244)=0)),"【合同未回】","")&amp;IF(NOT(ISNUMBER($E244)),IF(OR(ISNUMBER(SEARCH("未",$A244)),ISNUMBER(SEARCH("送出",$A244)),AND(TRIM($A244)="",NOT(ISNUMBER($D244)),N($G244)=0)),"","【未填合同期】"),IF($E244&lt;TODAY(),"【已到期】",IF($E244-TODAY()&lt;=提醒天数,"【即将到期，剩余"&amp;($E244-TODAY())&amp;"天】","【正常】")))&amp;IF(OR($AC244="安装免保",$AC244="技术免保",$AC244="质保期内"),"【"&amp;$AC244&amp;"】",""))</f>
        <v/>
      </c>
      <c r="J244" s="349" t="str">
        <f aca="false">IF(OR(N($G244)=0,N($H244)=0),"",ROUND(N($G244)*N($H244)*IF(N($I244)=0,1,N($I244)),2))</f>
        <v/>
      </c>
      <c r="L244" s="349" t="str">
        <f aca="false">IF(TRIM($B244&amp;$C244)="","",IF(AND(N($J244)=0,N($K244)=0),"",ROUND(N($J244)+N($K244),2)))</f>
        <v/>
      </c>
      <c r="R244" s="349"/>
      <c r="S244" s="351" t="str">
        <f aca="false">IF(TRIM($B244&amp;$C244)="","",IF(N($N244)=0,"",MAX(0,MIN(N($N244)-N($P244),N($V244)))))</f>
        <v/>
      </c>
      <c r="T244" s="351" t="str">
        <f aca="false">IF(TRIM($B244&amp;$C244)="","",IF(N($P244)&lt;=N($N244),"",N($P244)-N($N244)))</f>
        <v/>
      </c>
      <c r="U244" s="351" t="str">
        <f aca="false">IF(OR(TRIM($B244&amp;$C244)="",$V244=""),"",MAX(0,N($V244))-N($S244))</f>
        <v/>
      </c>
      <c r="V244" s="351" t="str">
        <f aca="false">IF(TRIM($B244&amp;$C244)="","",IF(AND(N($L244)=0,N($P244)+N($Q244)+N($R244)=0),"",ROUND(N($L244)-N($P244)-N($Q244)-N($R244),2)))</f>
        <v/>
      </c>
      <c r="W244" s="194" t="str">
        <f aca="false">IF(TRIM($B244&amp;$C244)="","",IF(N($L244)=0,IF((N($P244)+N($Q244)+N($R244))=0,"—未填单价","未填单价，已收 "&amp;TEXT((N($P244)+N($Q244)+N($R244)),"#,##0.00")),IF(N($V244)&gt;0.005,"欠 "&amp;TEXT(N($V244),"#,##0.00")&amp;IF(N($S244)&gt;0,"（开票未到账 "&amp;TEXT(N($S244),"#,##0.00")&amp;"）","")&amp;IF(N($U244)&gt;0,"（未开票 "&amp;TEXT(N($U244),"#,##0.00")&amp;"）",""),IF(N($V244)&lt;-0.005,"多收 "&amp;TEXT(-N($V244),"#,##0.00"),"✔ 已结清")))&amp;IF(N($T244)&gt;0,"｜到账未开票 "&amp;TEXT(N($T244),"#,##0.00")&amp;"，待补票","")&amp;IF(N($Q244)&gt;0,"｜收现 "&amp;TEXT(N($Q244),"#,##0.00"),"")&amp;IF(N($R244)&gt;0,"｜收款不开票 "&amp;TEXT(N($R244),"#,##0.00"),""))</f>
        <v/>
      </c>
      <c r="X244" s="352"/>
      <c r="AB244" s="349" t="str">
        <f aca="false">IF(OR(N($N244)=0,N($AA244)=0),"",ROUND(N($N244)/(1+N($AA244))*N($AA244),2))</f>
        <v/>
      </c>
      <c r="AC244" s="352"/>
      <c r="AD244" s="352"/>
      <c r="AE244" s="355" t="str">
        <f aca="false">IF($AM244="","",IF($AM244=1,IF($AN244&gt;=1,"一次性·已到收款期","一次性·未到期"),$AD244&amp;" 第"&amp;$AN244&amp;"/"&amp;$AM244&amp;"期"))</f>
        <v/>
      </c>
      <c r="AF244" s="351" t="str">
        <f aca="false">IF(OR($AM244="",N($L244)=0),"",ROUND(N($J244)*$AN244/$AM244,2)+N($K244))</f>
        <v/>
      </c>
      <c r="AG244" s="351" t="str">
        <f aca="false">IF($AF244="","",MAX(0,ROUND($AF244-(N($P244)+N($Q244)+N($R244)),2)))</f>
        <v/>
      </c>
      <c r="AH244" s="351" t="str">
        <f aca="false">IF(OR(TRIM($B244&amp;$C244)="",NOT(ISNUMBER($D244))),"",SUMIFS($V$3:$V$1001,$AJ$3:$AJ$1001,$AJ244,$D$3:$D$1001,"&lt;"&amp;$D244))</f>
        <v/>
      </c>
      <c r="AI244" s="351" t="str">
        <f aca="false">IF(TRIM($B244&amp;$C244)="","",SUMIFS($V$3:$V$1001,$AJ$3:$AJ$1001,$AJ244))</f>
        <v/>
      </c>
      <c r="AJ244" s="355" t="str">
        <f aca="false">IF(TRIM($B244&amp;$C244)="","",TRIM($B244)&amp;"｜"&amp;TRIM($C244))</f>
        <v/>
      </c>
      <c r="AK244" s="351" t="str">
        <f aca="false">IF(TRIM($B244&amp;$C244)="","",MIN(N($N244),N($P244)))</f>
        <v/>
      </c>
      <c r="AL244" s="356" t="str">
        <f aca="false">IF(ISNUMBER($D244),YEAR($D244),"")</f>
        <v/>
      </c>
      <c r="AM244" s="356" t="str">
        <f aca="false">IF(OR(TRIM($B244&amp;$C244)="",NOT(ISNUMBER($D244)),NOT(ISNUMBER($E244))),"",IF($E244&lt;$D244,"",IF(IF($AD244="半年付",2,IF($AD244="季度付",4,IF($AD244="月付",12,IF($AD244="半月付",24,1))))=1,1,MAX(1,ROUND(($E244-$D244+1)/365*IF($AD244="半年付",2,IF($AD244="季度付",4,IF($AD244="月付",12,IF($AD244="半月付",24,1)))),0)))))</f>
        <v/>
      </c>
      <c r="AN244" s="356" t="str">
        <f aca="true">IF($AM244="","",MIN($AM244,MAX(0,INT((TODAY()-付款宽限天数-$D244)/(($E244-$D244+1)/$AM244))+1)))</f>
        <v/>
      </c>
    </row>
    <row r="245" customFormat="false" ht="18" hidden="false" customHeight="false" outlineLevel="0" collapsed="false">
      <c r="F245" s="342" t="str">
        <f aca="true">IF(TRIM($B245&amp;$C245)="","",IF(OR(ISNUMBER(SEARCH("未",$A245)),ISNUMBER(SEARCH("送出",$A245)),AND(TRIM($A245)="",NOT(ISNUMBER($D245)),N($G245)=0)),"【合同未回】","")&amp;IF(NOT(ISNUMBER($E245)),IF(OR(ISNUMBER(SEARCH("未",$A245)),ISNUMBER(SEARCH("送出",$A245)),AND(TRIM($A245)="",NOT(ISNUMBER($D245)),N($G245)=0)),"","【未填合同期】"),IF($E245&lt;TODAY(),"【已到期】",IF($E245-TODAY()&lt;=提醒天数,"【即将到期，剩余"&amp;($E245-TODAY())&amp;"天】","【正常】")))&amp;IF(OR($AC245="安装免保",$AC245="技术免保",$AC245="质保期内"),"【"&amp;$AC245&amp;"】",""))</f>
        <v/>
      </c>
      <c r="J245" s="349" t="str">
        <f aca="false">IF(OR(N($G245)=0,N($H245)=0),"",ROUND(N($G245)*N($H245)*IF(N($I245)=0,1,N($I245)),2))</f>
        <v/>
      </c>
      <c r="L245" s="349" t="str">
        <f aca="false">IF(TRIM($B245&amp;$C245)="","",IF(AND(N($J245)=0,N($K245)=0),"",ROUND(N($J245)+N($K245),2)))</f>
        <v/>
      </c>
      <c r="R245" s="349"/>
      <c r="S245" s="351" t="str">
        <f aca="false">IF(TRIM($B245&amp;$C245)="","",IF(N($N245)=0,"",MAX(0,MIN(N($N245)-N($P245),N($V245)))))</f>
        <v/>
      </c>
      <c r="T245" s="351" t="str">
        <f aca="false">IF(TRIM($B245&amp;$C245)="","",IF(N($P245)&lt;=N($N245),"",N($P245)-N($N245)))</f>
        <v/>
      </c>
      <c r="U245" s="351" t="str">
        <f aca="false">IF(OR(TRIM($B245&amp;$C245)="",$V245=""),"",MAX(0,N($V245))-N($S245))</f>
        <v/>
      </c>
      <c r="V245" s="351" t="str">
        <f aca="false">IF(TRIM($B245&amp;$C245)="","",IF(AND(N($L245)=0,N($P245)+N($Q245)+N($R245)=0),"",ROUND(N($L245)-N($P245)-N($Q245)-N($R245),2)))</f>
        <v/>
      </c>
      <c r="W245" s="194" t="str">
        <f aca="false">IF(TRIM($B245&amp;$C245)="","",IF(N($L245)=0,IF((N($P245)+N($Q245)+N($R245))=0,"—未填单价","未填单价，已收 "&amp;TEXT((N($P245)+N($Q245)+N($R245)),"#,##0.00")),IF(N($V245)&gt;0.005,"欠 "&amp;TEXT(N($V245),"#,##0.00")&amp;IF(N($S245)&gt;0,"（开票未到账 "&amp;TEXT(N($S245),"#,##0.00")&amp;"）","")&amp;IF(N($U245)&gt;0,"（未开票 "&amp;TEXT(N($U245),"#,##0.00")&amp;"）",""),IF(N($V245)&lt;-0.005,"多收 "&amp;TEXT(-N($V245),"#,##0.00"),"✔ 已结清")))&amp;IF(N($T245)&gt;0,"｜到账未开票 "&amp;TEXT(N($T245),"#,##0.00")&amp;"，待补票","")&amp;IF(N($Q245)&gt;0,"｜收现 "&amp;TEXT(N($Q245),"#,##0.00"),"")&amp;IF(N($R245)&gt;0,"｜收款不开票 "&amp;TEXT(N($R245),"#,##0.00"),""))</f>
        <v/>
      </c>
      <c r="X245" s="352"/>
      <c r="AB245" s="349" t="str">
        <f aca="false">IF(OR(N($N245)=0,N($AA245)=0),"",ROUND(N($N245)/(1+N($AA245))*N($AA245),2))</f>
        <v/>
      </c>
      <c r="AC245" s="352"/>
      <c r="AD245" s="352"/>
      <c r="AE245" s="355" t="str">
        <f aca="false">IF($AM245="","",IF($AM245=1,IF($AN245&gt;=1,"一次性·已到收款期","一次性·未到期"),$AD245&amp;" 第"&amp;$AN245&amp;"/"&amp;$AM245&amp;"期"))</f>
        <v/>
      </c>
      <c r="AF245" s="351" t="str">
        <f aca="false">IF(OR($AM245="",N($L245)=0),"",ROUND(N($J245)*$AN245/$AM245,2)+N($K245))</f>
        <v/>
      </c>
      <c r="AG245" s="351" t="str">
        <f aca="false">IF($AF245="","",MAX(0,ROUND($AF245-(N($P245)+N($Q245)+N($R245)),2)))</f>
        <v/>
      </c>
      <c r="AH245" s="351" t="str">
        <f aca="false">IF(OR(TRIM($B245&amp;$C245)="",NOT(ISNUMBER($D245))),"",SUMIFS($V$3:$V$1001,$AJ$3:$AJ$1001,$AJ245,$D$3:$D$1001,"&lt;"&amp;$D245))</f>
        <v/>
      </c>
      <c r="AI245" s="351" t="str">
        <f aca="false">IF(TRIM($B245&amp;$C245)="","",SUMIFS($V$3:$V$1001,$AJ$3:$AJ$1001,$AJ245))</f>
        <v/>
      </c>
      <c r="AJ245" s="355" t="str">
        <f aca="false">IF(TRIM($B245&amp;$C245)="","",TRIM($B245)&amp;"｜"&amp;TRIM($C245))</f>
        <v/>
      </c>
      <c r="AK245" s="351" t="str">
        <f aca="false">IF(TRIM($B245&amp;$C245)="","",MIN(N($N245),N($P245)))</f>
        <v/>
      </c>
      <c r="AL245" s="356" t="str">
        <f aca="false">IF(ISNUMBER($D245),YEAR($D245),"")</f>
        <v/>
      </c>
      <c r="AM245" s="356" t="str">
        <f aca="false">IF(OR(TRIM($B245&amp;$C245)="",NOT(ISNUMBER($D245)),NOT(ISNUMBER($E245))),"",IF($E245&lt;$D245,"",IF(IF($AD245="半年付",2,IF($AD245="季度付",4,IF($AD245="月付",12,IF($AD245="半月付",24,1))))=1,1,MAX(1,ROUND(($E245-$D245+1)/365*IF($AD245="半年付",2,IF($AD245="季度付",4,IF($AD245="月付",12,IF($AD245="半月付",24,1)))),0)))))</f>
        <v/>
      </c>
      <c r="AN245" s="356" t="str">
        <f aca="true">IF($AM245="","",MIN($AM245,MAX(0,INT((TODAY()-付款宽限天数-$D245)/(($E245-$D245+1)/$AM245))+1)))</f>
        <v/>
      </c>
    </row>
    <row r="246" customFormat="false" ht="18" hidden="false" customHeight="false" outlineLevel="0" collapsed="false">
      <c r="F246" s="342" t="str">
        <f aca="true">IF(TRIM($B246&amp;$C246)="","",IF(OR(ISNUMBER(SEARCH("未",$A246)),ISNUMBER(SEARCH("送出",$A246)),AND(TRIM($A246)="",NOT(ISNUMBER($D246)),N($G246)=0)),"【合同未回】","")&amp;IF(NOT(ISNUMBER($E246)),IF(OR(ISNUMBER(SEARCH("未",$A246)),ISNUMBER(SEARCH("送出",$A246)),AND(TRIM($A246)="",NOT(ISNUMBER($D246)),N($G246)=0)),"","【未填合同期】"),IF($E246&lt;TODAY(),"【已到期】",IF($E246-TODAY()&lt;=提醒天数,"【即将到期，剩余"&amp;($E246-TODAY())&amp;"天】","【正常】")))&amp;IF(OR($AC246="安装免保",$AC246="技术免保",$AC246="质保期内"),"【"&amp;$AC246&amp;"】",""))</f>
        <v/>
      </c>
      <c r="J246" s="349" t="str">
        <f aca="false">IF(OR(N($G246)=0,N($H246)=0),"",ROUND(N($G246)*N($H246)*IF(N($I246)=0,1,N($I246)),2))</f>
        <v/>
      </c>
      <c r="L246" s="349" t="str">
        <f aca="false">IF(TRIM($B246&amp;$C246)="","",IF(AND(N($J246)=0,N($K246)=0),"",ROUND(N($J246)+N($K246),2)))</f>
        <v/>
      </c>
      <c r="R246" s="349"/>
      <c r="S246" s="351" t="str">
        <f aca="false">IF(TRIM($B246&amp;$C246)="","",IF(N($N246)=0,"",MAX(0,MIN(N($N246)-N($P246),N($V246)))))</f>
        <v/>
      </c>
      <c r="T246" s="351" t="str">
        <f aca="false">IF(TRIM($B246&amp;$C246)="","",IF(N($P246)&lt;=N($N246),"",N($P246)-N($N246)))</f>
        <v/>
      </c>
      <c r="U246" s="351" t="str">
        <f aca="false">IF(OR(TRIM($B246&amp;$C246)="",$V246=""),"",MAX(0,N($V246))-N($S246))</f>
        <v/>
      </c>
      <c r="V246" s="351" t="str">
        <f aca="false">IF(TRIM($B246&amp;$C246)="","",IF(AND(N($L246)=0,N($P246)+N($Q246)+N($R246)=0),"",ROUND(N($L246)-N($P246)-N($Q246)-N($R246),2)))</f>
        <v/>
      </c>
      <c r="W246" s="194" t="str">
        <f aca="false">IF(TRIM($B246&amp;$C246)="","",IF(N($L246)=0,IF((N($P246)+N($Q246)+N($R246))=0,"—未填单价","未填单价，已收 "&amp;TEXT((N($P246)+N($Q246)+N($R246)),"#,##0.00")),IF(N($V246)&gt;0.005,"欠 "&amp;TEXT(N($V246),"#,##0.00")&amp;IF(N($S246)&gt;0,"（开票未到账 "&amp;TEXT(N($S246),"#,##0.00")&amp;"）","")&amp;IF(N($U246)&gt;0,"（未开票 "&amp;TEXT(N($U246),"#,##0.00")&amp;"）",""),IF(N($V246)&lt;-0.005,"多收 "&amp;TEXT(-N($V246),"#,##0.00"),"✔ 已结清")))&amp;IF(N($T246)&gt;0,"｜到账未开票 "&amp;TEXT(N($T246),"#,##0.00")&amp;"，待补票","")&amp;IF(N($Q246)&gt;0,"｜收现 "&amp;TEXT(N($Q246),"#,##0.00"),"")&amp;IF(N($R246)&gt;0,"｜收款不开票 "&amp;TEXT(N($R246),"#,##0.00"),""))</f>
        <v/>
      </c>
      <c r="X246" s="352"/>
      <c r="AB246" s="349" t="str">
        <f aca="false">IF(OR(N($N246)=0,N($AA246)=0),"",ROUND(N($N246)/(1+N($AA246))*N($AA246),2))</f>
        <v/>
      </c>
      <c r="AC246" s="352"/>
      <c r="AD246" s="352"/>
      <c r="AE246" s="355" t="str">
        <f aca="false">IF($AM246="","",IF($AM246=1,IF($AN246&gt;=1,"一次性·已到收款期","一次性·未到期"),$AD246&amp;" 第"&amp;$AN246&amp;"/"&amp;$AM246&amp;"期"))</f>
        <v/>
      </c>
      <c r="AF246" s="351" t="str">
        <f aca="false">IF(OR($AM246="",N($L246)=0),"",ROUND(N($J246)*$AN246/$AM246,2)+N($K246))</f>
        <v/>
      </c>
      <c r="AG246" s="351" t="str">
        <f aca="false">IF($AF246="","",MAX(0,ROUND($AF246-(N($P246)+N($Q246)+N($R246)),2)))</f>
        <v/>
      </c>
      <c r="AH246" s="351" t="str">
        <f aca="false">IF(OR(TRIM($B246&amp;$C246)="",NOT(ISNUMBER($D246))),"",SUMIFS($V$3:$V$1001,$AJ$3:$AJ$1001,$AJ246,$D$3:$D$1001,"&lt;"&amp;$D246))</f>
        <v/>
      </c>
      <c r="AI246" s="351" t="str">
        <f aca="false">IF(TRIM($B246&amp;$C246)="","",SUMIFS($V$3:$V$1001,$AJ$3:$AJ$1001,$AJ246))</f>
        <v/>
      </c>
      <c r="AJ246" s="355" t="str">
        <f aca="false">IF(TRIM($B246&amp;$C246)="","",TRIM($B246)&amp;"｜"&amp;TRIM($C246))</f>
        <v/>
      </c>
      <c r="AK246" s="351" t="str">
        <f aca="false">IF(TRIM($B246&amp;$C246)="","",MIN(N($N246),N($P246)))</f>
        <v/>
      </c>
      <c r="AL246" s="356" t="str">
        <f aca="false">IF(ISNUMBER($D246),YEAR($D246),"")</f>
        <v/>
      </c>
      <c r="AM246" s="356" t="str">
        <f aca="false">IF(OR(TRIM($B246&amp;$C246)="",NOT(ISNUMBER($D246)),NOT(ISNUMBER($E246))),"",IF($E246&lt;$D246,"",IF(IF($AD246="半年付",2,IF($AD246="季度付",4,IF($AD246="月付",12,IF($AD246="半月付",24,1))))=1,1,MAX(1,ROUND(($E246-$D246+1)/365*IF($AD246="半年付",2,IF($AD246="季度付",4,IF($AD246="月付",12,IF($AD246="半月付",24,1)))),0)))))</f>
        <v/>
      </c>
      <c r="AN246" s="356" t="str">
        <f aca="true">IF($AM246="","",MIN($AM246,MAX(0,INT((TODAY()-付款宽限天数-$D246)/(($E246-$D246+1)/$AM246))+1)))</f>
        <v/>
      </c>
    </row>
    <row r="247" customFormat="false" ht="18" hidden="false" customHeight="false" outlineLevel="0" collapsed="false">
      <c r="F247" s="342" t="str">
        <f aca="true">IF(TRIM($B247&amp;$C247)="","",IF(OR(ISNUMBER(SEARCH("未",$A247)),ISNUMBER(SEARCH("送出",$A247)),AND(TRIM($A247)="",NOT(ISNUMBER($D247)),N($G247)=0)),"【合同未回】","")&amp;IF(NOT(ISNUMBER($E247)),IF(OR(ISNUMBER(SEARCH("未",$A247)),ISNUMBER(SEARCH("送出",$A247)),AND(TRIM($A247)="",NOT(ISNUMBER($D247)),N($G247)=0)),"","【未填合同期】"),IF($E247&lt;TODAY(),"【已到期】",IF($E247-TODAY()&lt;=提醒天数,"【即将到期，剩余"&amp;($E247-TODAY())&amp;"天】","【正常】")))&amp;IF(OR($AC247="安装免保",$AC247="技术免保",$AC247="质保期内"),"【"&amp;$AC247&amp;"】",""))</f>
        <v/>
      </c>
      <c r="J247" s="349" t="str">
        <f aca="false">IF(OR(N($G247)=0,N($H247)=0),"",ROUND(N($G247)*N($H247)*IF(N($I247)=0,1,N($I247)),2))</f>
        <v/>
      </c>
      <c r="L247" s="349" t="str">
        <f aca="false">IF(TRIM($B247&amp;$C247)="","",IF(AND(N($J247)=0,N($K247)=0),"",ROUND(N($J247)+N($K247),2)))</f>
        <v/>
      </c>
      <c r="R247" s="349"/>
      <c r="S247" s="351" t="str">
        <f aca="false">IF(TRIM($B247&amp;$C247)="","",IF(N($N247)=0,"",MAX(0,MIN(N($N247)-N($P247),N($V247)))))</f>
        <v/>
      </c>
      <c r="T247" s="351" t="str">
        <f aca="false">IF(TRIM($B247&amp;$C247)="","",IF(N($P247)&lt;=N($N247),"",N($P247)-N($N247)))</f>
        <v/>
      </c>
      <c r="U247" s="351" t="str">
        <f aca="false">IF(OR(TRIM($B247&amp;$C247)="",$V247=""),"",MAX(0,N($V247))-N($S247))</f>
        <v/>
      </c>
      <c r="V247" s="351" t="str">
        <f aca="false">IF(TRIM($B247&amp;$C247)="","",IF(AND(N($L247)=0,N($P247)+N($Q247)+N($R247)=0),"",ROUND(N($L247)-N($P247)-N($Q247)-N($R247),2)))</f>
        <v/>
      </c>
      <c r="W247" s="194" t="str">
        <f aca="false">IF(TRIM($B247&amp;$C247)="","",IF(N($L247)=0,IF((N($P247)+N($Q247)+N($R247))=0,"—未填单价","未填单价，已收 "&amp;TEXT((N($P247)+N($Q247)+N($R247)),"#,##0.00")),IF(N($V247)&gt;0.005,"欠 "&amp;TEXT(N($V247),"#,##0.00")&amp;IF(N($S247)&gt;0,"（开票未到账 "&amp;TEXT(N($S247),"#,##0.00")&amp;"）","")&amp;IF(N($U247)&gt;0,"（未开票 "&amp;TEXT(N($U247),"#,##0.00")&amp;"）",""),IF(N($V247)&lt;-0.005,"多收 "&amp;TEXT(-N($V247),"#,##0.00"),"✔ 已结清")))&amp;IF(N($T247)&gt;0,"｜到账未开票 "&amp;TEXT(N($T247),"#,##0.00")&amp;"，待补票","")&amp;IF(N($Q247)&gt;0,"｜收现 "&amp;TEXT(N($Q247),"#,##0.00"),"")&amp;IF(N($R247)&gt;0,"｜收款不开票 "&amp;TEXT(N($R247),"#,##0.00"),""))</f>
        <v/>
      </c>
      <c r="X247" s="352"/>
      <c r="AB247" s="349" t="str">
        <f aca="false">IF(OR(N($N247)=0,N($AA247)=0),"",ROUND(N($N247)/(1+N($AA247))*N($AA247),2))</f>
        <v/>
      </c>
      <c r="AC247" s="352"/>
      <c r="AD247" s="352"/>
      <c r="AE247" s="355" t="str">
        <f aca="false">IF($AM247="","",IF($AM247=1,IF($AN247&gt;=1,"一次性·已到收款期","一次性·未到期"),$AD247&amp;" 第"&amp;$AN247&amp;"/"&amp;$AM247&amp;"期"))</f>
        <v/>
      </c>
      <c r="AF247" s="351" t="str">
        <f aca="false">IF(OR($AM247="",N($L247)=0),"",ROUND(N($J247)*$AN247/$AM247,2)+N($K247))</f>
        <v/>
      </c>
      <c r="AG247" s="351" t="str">
        <f aca="false">IF($AF247="","",MAX(0,ROUND($AF247-(N($P247)+N($Q247)+N($R247)),2)))</f>
        <v/>
      </c>
      <c r="AH247" s="351" t="str">
        <f aca="false">IF(OR(TRIM($B247&amp;$C247)="",NOT(ISNUMBER($D247))),"",SUMIFS($V$3:$V$1001,$AJ$3:$AJ$1001,$AJ247,$D$3:$D$1001,"&lt;"&amp;$D247))</f>
        <v/>
      </c>
      <c r="AI247" s="351" t="str">
        <f aca="false">IF(TRIM($B247&amp;$C247)="","",SUMIFS($V$3:$V$1001,$AJ$3:$AJ$1001,$AJ247))</f>
        <v/>
      </c>
      <c r="AJ247" s="355" t="str">
        <f aca="false">IF(TRIM($B247&amp;$C247)="","",TRIM($B247)&amp;"｜"&amp;TRIM($C247))</f>
        <v/>
      </c>
      <c r="AK247" s="351" t="str">
        <f aca="false">IF(TRIM($B247&amp;$C247)="","",MIN(N($N247),N($P247)))</f>
        <v/>
      </c>
      <c r="AL247" s="356" t="str">
        <f aca="false">IF(ISNUMBER($D247),YEAR($D247),"")</f>
        <v/>
      </c>
      <c r="AM247" s="356" t="str">
        <f aca="false">IF(OR(TRIM($B247&amp;$C247)="",NOT(ISNUMBER($D247)),NOT(ISNUMBER($E247))),"",IF($E247&lt;$D247,"",IF(IF($AD247="半年付",2,IF($AD247="季度付",4,IF($AD247="月付",12,IF($AD247="半月付",24,1))))=1,1,MAX(1,ROUND(($E247-$D247+1)/365*IF($AD247="半年付",2,IF($AD247="季度付",4,IF($AD247="月付",12,IF($AD247="半月付",24,1)))),0)))))</f>
        <v/>
      </c>
      <c r="AN247" s="356" t="str">
        <f aca="true">IF($AM247="","",MIN($AM247,MAX(0,INT((TODAY()-付款宽限天数-$D247)/(($E247-$D247+1)/$AM247))+1)))</f>
        <v/>
      </c>
    </row>
    <row r="248" customFormat="false" ht="18" hidden="false" customHeight="false" outlineLevel="0" collapsed="false">
      <c r="F248" s="342" t="str">
        <f aca="true">IF(TRIM($B248&amp;$C248)="","",IF(OR(ISNUMBER(SEARCH("未",$A248)),ISNUMBER(SEARCH("送出",$A248)),AND(TRIM($A248)="",NOT(ISNUMBER($D248)),N($G248)=0)),"【合同未回】","")&amp;IF(NOT(ISNUMBER($E248)),IF(OR(ISNUMBER(SEARCH("未",$A248)),ISNUMBER(SEARCH("送出",$A248)),AND(TRIM($A248)="",NOT(ISNUMBER($D248)),N($G248)=0)),"","【未填合同期】"),IF($E248&lt;TODAY(),"【已到期】",IF($E248-TODAY()&lt;=提醒天数,"【即将到期，剩余"&amp;($E248-TODAY())&amp;"天】","【正常】")))&amp;IF(OR($AC248="安装免保",$AC248="技术免保",$AC248="质保期内"),"【"&amp;$AC248&amp;"】",""))</f>
        <v/>
      </c>
      <c r="J248" s="349" t="str">
        <f aca="false">IF(OR(N($G248)=0,N($H248)=0),"",ROUND(N($G248)*N($H248)*IF(N($I248)=0,1,N($I248)),2))</f>
        <v/>
      </c>
      <c r="L248" s="349" t="str">
        <f aca="false">IF(TRIM($B248&amp;$C248)="","",IF(AND(N($J248)=0,N($K248)=0),"",ROUND(N($J248)+N($K248),2)))</f>
        <v/>
      </c>
      <c r="R248" s="349"/>
      <c r="S248" s="351" t="str">
        <f aca="false">IF(TRIM($B248&amp;$C248)="","",IF(N($N248)=0,"",MAX(0,MIN(N($N248)-N($P248),N($V248)))))</f>
        <v/>
      </c>
      <c r="T248" s="351" t="str">
        <f aca="false">IF(TRIM($B248&amp;$C248)="","",IF(N($P248)&lt;=N($N248),"",N($P248)-N($N248)))</f>
        <v/>
      </c>
      <c r="U248" s="351" t="str">
        <f aca="false">IF(OR(TRIM($B248&amp;$C248)="",$V248=""),"",MAX(0,N($V248))-N($S248))</f>
        <v/>
      </c>
      <c r="V248" s="351" t="str">
        <f aca="false">IF(TRIM($B248&amp;$C248)="","",IF(AND(N($L248)=0,N($P248)+N($Q248)+N($R248)=0),"",ROUND(N($L248)-N($P248)-N($Q248)-N($R248),2)))</f>
        <v/>
      </c>
      <c r="W248" s="194" t="str">
        <f aca="false">IF(TRIM($B248&amp;$C248)="","",IF(N($L248)=0,IF((N($P248)+N($Q248)+N($R248))=0,"—未填单价","未填单价，已收 "&amp;TEXT((N($P248)+N($Q248)+N($R248)),"#,##0.00")),IF(N($V248)&gt;0.005,"欠 "&amp;TEXT(N($V248),"#,##0.00")&amp;IF(N($S248)&gt;0,"（开票未到账 "&amp;TEXT(N($S248),"#,##0.00")&amp;"）","")&amp;IF(N($U248)&gt;0,"（未开票 "&amp;TEXT(N($U248),"#,##0.00")&amp;"）",""),IF(N($V248)&lt;-0.005,"多收 "&amp;TEXT(-N($V248),"#,##0.00"),"✔ 已结清")))&amp;IF(N($T248)&gt;0,"｜到账未开票 "&amp;TEXT(N($T248),"#,##0.00")&amp;"，待补票","")&amp;IF(N($Q248)&gt;0,"｜收现 "&amp;TEXT(N($Q248),"#,##0.00"),"")&amp;IF(N($R248)&gt;0,"｜收款不开票 "&amp;TEXT(N($R248),"#,##0.00"),""))</f>
        <v/>
      </c>
      <c r="X248" s="352"/>
      <c r="AB248" s="349" t="str">
        <f aca="false">IF(OR(N($N248)=0,N($AA248)=0),"",ROUND(N($N248)/(1+N($AA248))*N($AA248),2))</f>
        <v/>
      </c>
      <c r="AC248" s="352"/>
      <c r="AD248" s="352"/>
      <c r="AE248" s="355" t="str">
        <f aca="false">IF($AM248="","",IF($AM248=1,IF($AN248&gt;=1,"一次性·已到收款期","一次性·未到期"),$AD248&amp;" 第"&amp;$AN248&amp;"/"&amp;$AM248&amp;"期"))</f>
        <v/>
      </c>
      <c r="AF248" s="351" t="str">
        <f aca="false">IF(OR($AM248="",N($L248)=0),"",ROUND(N($J248)*$AN248/$AM248,2)+N($K248))</f>
        <v/>
      </c>
      <c r="AG248" s="351" t="str">
        <f aca="false">IF($AF248="","",MAX(0,ROUND($AF248-(N($P248)+N($Q248)+N($R248)),2)))</f>
        <v/>
      </c>
      <c r="AH248" s="351" t="str">
        <f aca="false">IF(OR(TRIM($B248&amp;$C248)="",NOT(ISNUMBER($D248))),"",SUMIFS($V$3:$V$1001,$AJ$3:$AJ$1001,$AJ248,$D$3:$D$1001,"&lt;"&amp;$D248))</f>
        <v/>
      </c>
      <c r="AI248" s="351" t="str">
        <f aca="false">IF(TRIM($B248&amp;$C248)="","",SUMIFS($V$3:$V$1001,$AJ$3:$AJ$1001,$AJ248))</f>
        <v/>
      </c>
      <c r="AJ248" s="355" t="str">
        <f aca="false">IF(TRIM($B248&amp;$C248)="","",TRIM($B248)&amp;"｜"&amp;TRIM($C248))</f>
        <v/>
      </c>
      <c r="AK248" s="351" t="str">
        <f aca="false">IF(TRIM($B248&amp;$C248)="","",MIN(N($N248),N($P248)))</f>
        <v/>
      </c>
      <c r="AL248" s="356" t="str">
        <f aca="false">IF(ISNUMBER($D248),YEAR($D248),"")</f>
        <v/>
      </c>
      <c r="AM248" s="356" t="str">
        <f aca="false">IF(OR(TRIM($B248&amp;$C248)="",NOT(ISNUMBER($D248)),NOT(ISNUMBER($E248))),"",IF($E248&lt;$D248,"",IF(IF($AD248="半年付",2,IF($AD248="季度付",4,IF($AD248="月付",12,IF($AD248="半月付",24,1))))=1,1,MAX(1,ROUND(($E248-$D248+1)/365*IF($AD248="半年付",2,IF($AD248="季度付",4,IF($AD248="月付",12,IF($AD248="半月付",24,1)))),0)))))</f>
        <v/>
      </c>
      <c r="AN248" s="356" t="str">
        <f aca="true">IF($AM248="","",MIN($AM248,MAX(0,INT((TODAY()-付款宽限天数-$D248)/(($E248-$D248+1)/$AM248))+1)))</f>
        <v/>
      </c>
    </row>
    <row r="249" customFormat="false" ht="18" hidden="false" customHeight="false" outlineLevel="0" collapsed="false">
      <c r="F249" s="342" t="str">
        <f aca="true">IF(TRIM($B249&amp;$C249)="","",IF(OR(ISNUMBER(SEARCH("未",$A249)),ISNUMBER(SEARCH("送出",$A249)),AND(TRIM($A249)="",NOT(ISNUMBER($D249)),N($G249)=0)),"【合同未回】","")&amp;IF(NOT(ISNUMBER($E249)),IF(OR(ISNUMBER(SEARCH("未",$A249)),ISNUMBER(SEARCH("送出",$A249)),AND(TRIM($A249)="",NOT(ISNUMBER($D249)),N($G249)=0)),"","【未填合同期】"),IF($E249&lt;TODAY(),"【已到期】",IF($E249-TODAY()&lt;=提醒天数,"【即将到期，剩余"&amp;($E249-TODAY())&amp;"天】","【正常】")))&amp;IF(OR($AC249="安装免保",$AC249="技术免保",$AC249="质保期内"),"【"&amp;$AC249&amp;"】",""))</f>
        <v/>
      </c>
      <c r="J249" s="349" t="str">
        <f aca="false">IF(OR(N($G249)=0,N($H249)=0),"",ROUND(N($G249)*N($H249)*IF(N($I249)=0,1,N($I249)),2))</f>
        <v/>
      </c>
      <c r="L249" s="349" t="str">
        <f aca="false">IF(TRIM($B249&amp;$C249)="","",IF(AND(N($J249)=0,N($K249)=0),"",ROUND(N($J249)+N($K249),2)))</f>
        <v/>
      </c>
      <c r="R249" s="349"/>
      <c r="S249" s="351" t="str">
        <f aca="false">IF(TRIM($B249&amp;$C249)="","",IF(N($N249)=0,"",MAX(0,MIN(N($N249)-N($P249),N($V249)))))</f>
        <v/>
      </c>
      <c r="T249" s="351" t="str">
        <f aca="false">IF(TRIM($B249&amp;$C249)="","",IF(N($P249)&lt;=N($N249),"",N($P249)-N($N249)))</f>
        <v/>
      </c>
      <c r="U249" s="351" t="str">
        <f aca="false">IF(OR(TRIM($B249&amp;$C249)="",$V249=""),"",MAX(0,N($V249))-N($S249))</f>
        <v/>
      </c>
      <c r="V249" s="351" t="str">
        <f aca="false">IF(TRIM($B249&amp;$C249)="","",IF(AND(N($L249)=0,N($P249)+N($Q249)+N($R249)=0),"",ROUND(N($L249)-N($P249)-N($Q249)-N($R249),2)))</f>
        <v/>
      </c>
      <c r="W249" s="194" t="str">
        <f aca="false">IF(TRIM($B249&amp;$C249)="","",IF(N($L249)=0,IF((N($P249)+N($Q249)+N($R249))=0,"—未填单价","未填单价，已收 "&amp;TEXT((N($P249)+N($Q249)+N($R249)),"#,##0.00")),IF(N($V249)&gt;0.005,"欠 "&amp;TEXT(N($V249),"#,##0.00")&amp;IF(N($S249)&gt;0,"（开票未到账 "&amp;TEXT(N($S249),"#,##0.00")&amp;"）","")&amp;IF(N($U249)&gt;0,"（未开票 "&amp;TEXT(N($U249),"#,##0.00")&amp;"）",""),IF(N($V249)&lt;-0.005,"多收 "&amp;TEXT(-N($V249),"#,##0.00"),"✔ 已结清")))&amp;IF(N($T249)&gt;0,"｜到账未开票 "&amp;TEXT(N($T249),"#,##0.00")&amp;"，待补票","")&amp;IF(N($Q249)&gt;0,"｜收现 "&amp;TEXT(N($Q249),"#,##0.00"),"")&amp;IF(N($R249)&gt;0,"｜收款不开票 "&amp;TEXT(N($R249),"#,##0.00"),""))</f>
        <v/>
      </c>
      <c r="X249" s="352"/>
      <c r="AB249" s="349" t="str">
        <f aca="false">IF(OR(N($N249)=0,N($AA249)=0),"",ROUND(N($N249)/(1+N($AA249))*N($AA249),2))</f>
        <v/>
      </c>
      <c r="AC249" s="352"/>
      <c r="AD249" s="352"/>
      <c r="AE249" s="355" t="str">
        <f aca="false">IF($AM249="","",IF($AM249=1,IF($AN249&gt;=1,"一次性·已到收款期","一次性·未到期"),$AD249&amp;" 第"&amp;$AN249&amp;"/"&amp;$AM249&amp;"期"))</f>
        <v/>
      </c>
      <c r="AF249" s="351" t="str">
        <f aca="false">IF(OR($AM249="",N($L249)=0),"",ROUND(N($J249)*$AN249/$AM249,2)+N($K249))</f>
        <v/>
      </c>
      <c r="AG249" s="351" t="str">
        <f aca="false">IF($AF249="","",MAX(0,ROUND($AF249-(N($P249)+N($Q249)+N($R249)),2)))</f>
        <v/>
      </c>
      <c r="AH249" s="351" t="str">
        <f aca="false">IF(OR(TRIM($B249&amp;$C249)="",NOT(ISNUMBER($D249))),"",SUMIFS($V$3:$V$1001,$AJ$3:$AJ$1001,$AJ249,$D$3:$D$1001,"&lt;"&amp;$D249))</f>
        <v/>
      </c>
      <c r="AI249" s="351" t="str">
        <f aca="false">IF(TRIM($B249&amp;$C249)="","",SUMIFS($V$3:$V$1001,$AJ$3:$AJ$1001,$AJ249))</f>
        <v/>
      </c>
      <c r="AJ249" s="355" t="str">
        <f aca="false">IF(TRIM($B249&amp;$C249)="","",TRIM($B249)&amp;"｜"&amp;TRIM($C249))</f>
        <v/>
      </c>
      <c r="AK249" s="351" t="str">
        <f aca="false">IF(TRIM($B249&amp;$C249)="","",MIN(N($N249),N($P249)))</f>
        <v/>
      </c>
      <c r="AL249" s="356" t="str">
        <f aca="false">IF(ISNUMBER($D249),YEAR($D249),"")</f>
        <v/>
      </c>
      <c r="AM249" s="356" t="str">
        <f aca="false">IF(OR(TRIM($B249&amp;$C249)="",NOT(ISNUMBER($D249)),NOT(ISNUMBER($E249))),"",IF($E249&lt;$D249,"",IF(IF($AD249="半年付",2,IF($AD249="季度付",4,IF($AD249="月付",12,IF($AD249="半月付",24,1))))=1,1,MAX(1,ROUND(($E249-$D249+1)/365*IF($AD249="半年付",2,IF($AD249="季度付",4,IF($AD249="月付",12,IF($AD249="半月付",24,1)))),0)))))</f>
        <v/>
      </c>
      <c r="AN249" s="356" t="str">
        <f aca="true">IF($AM249="","",MIN($AM249,MAX(0,INT((TODAY()-付款宽限天数-$D249)/(($E249-$D249+1)/$AM249))+1)))</f>
        <v/>
      </c>
    </row>
    <row r="250" customFormat="false" ht="18" hidden="false" customHeight="false" outlineLevel="0" collapsed="false">
      <c r="F250" s="342" t="str">
        <f aca="true">IF(TRIM($B250&amp;$C250)="","",IF(OR(ISNUMBER(SEARCH("未",$A250)),ISNUMBER(SEARCH("送出",$A250)),AND(TRIM($A250)="",NOT(ISNUMBER($D250)),N($G250)=0)),"【合同未回】","")&amp;IF(NOT(ISNUMBER($E250)),IF(OR(ISNUMBER(SEARCH("未",$A250)),ISNUMBER(SEARCH("送出",$A250)),AND(TRIM($A250)="",NOT(ISNUMBER($D250)),N($G250)=0)),"","【未填合同期】"),IF($E250&lt;TODAY(),"【已到期】",IF($E250-TODAY()&lt;=提醒天数,"【即将到期，剩余"&amp;($E250-TODAY())&amp;"天】","【正常】")))&amp;IF(OR($AC250="安装免保",$AC250="技术免保",$AC250="质保期内"),"【"&amp;$AC250&amp;"】",""))</f>
        <v/>
      </c>
      <c r="J250" s="349" t="str">
        <f aca="false">IF(OR(N($G250)=0,N($H250)=0),"",ROUND(N($G250)*N($H250)*IF(N($I250)=0,1,N($I250)),2))</f>
        <v/>
      </c>
      <c r="L250" s="349" t="str">
        <f aca="false">IF(TRIM($B250&amp;$C250)="","",IF(AND(N($J250)=0,N($K250)=0),"",ROUND(N($J250)+N($K250),2)))</f>
        <v/>
      </c>
      <c r="R250" s="349"/>
      <c r="S250" s="351" t="str">
        <f aca="false">IF(TRIM($B250&amp;$C250)="","",IF(N($N250)=0,"",MAX(0,MIN(N($N250)-N($P250),N($V250)))))</f>
        <v/>
      </c>
      <c r="T250" s="351" t="str">
        <f aca="false">IF(TRIM($B250&amp;$C250)="","",IF(N($P250)&lt;=N($N250),"",N($P250)-N($N250)))</f>
        <v/>
      </c>
      <c r="U250" s="351" t="str">
        <f aca="false">IF(OR(TRIM($B250&amp;$C250)="",$V250=""),"",MAX(0,N($V250))-N($S250))</f>
        <v/>
      </c>
      <c r="V250" s="351" t="str">
        <f aca="false">IF(TRIM($B250&amp;$C250)="","",IF(AND(N($L250)=0,N($P250)+N($Q250)+N($R250)=0),"",ROUND(N($L250)-N($P250)-N($Q250)-N($R250),2)))</f>
        <v/>
      </c>
      <c r="W250" s="194" t="str">
        <f aca="false">IF(TRIM($B250&amp;$C250)="","",IF(N($L250)=0,IF((N($P250)+N($Q250)+N($R250))=0,"—未填单价","未填单价，已收 "&amp;TEXT((N($P250)+N($Q250)+N($R250)),"#,##0.00")),IF(N($V250)&gt;0.005,"欠 "&amp;TEXT(N($V250),"#,##0.00")&amp;IF(N($S250)&gt;0,"（开票未到账 "&amp;TEXT(N($S250),"#,##0.00")&amp;"）","")&amp;IF(N($U250)&gt;0,"（未开票 "&amp;TEXT(N($U250),"#,##0.00")&amp;"）",""),IF(N($V250)&lt;-0.005,"多收 "&amp;TEXT(-N($V250),"#,##0.00"),"✔ 已结清")))&amp;IF(N($T250)&gt;0,"｜到账未开票 "&amp;TEXT(N($T250),"#,##0.00")&amp;"，待补票","")&amp;IF(N($Q250)&gt;0,"｜收现 "&amp;TEXT(N($Q250),"#,##0.00"),"")&amp;IF(N($R250)&gt;0,"｜收款不开票 "&amp;TEXT(N($R250),"#,##0.00"),""))</f>
        <v/>
      </c>
      <c r="X250" s="352"/>
      <c r="AB250" s="349" t="str">
        <f aca="false">IF(OR(N($N250)=0,N($AA250)=0),"",ROUND(N($N250)/(1+N($AA250))*N($AA250),2))</f>
        <v/>
      </c>
      <c r="AC250" s="352"/>
      <c r="AD250" s="352"/>
      <c r="AE250" s="355" t="str">
        <f aca="false">IF($AM250="","",IF($AM250=1,IF($AN250&gt;=1,"一次性·已到收款期","一次性·未到期"),$AD250&amp;" 第"&amp;$AN250&amp;"/"&amp;$AM250&amp;"期"))</f>
        <v/>
      </c>
      <c r="AF250" s="351" t="str">
        <f aca="false">IF(OR($AM250="",N($L250)=0),"",ROUND(N($J250)*$AN250/$AM250,2)+N($K250))</f>
        <v/>
      </c>
      <c r="AG250" s="351" t="str">
        <f aca="false">IF($AF250="","",MAX(0,ROUND($AF250-(N($P250)+N($Q250)+N($R250)),2)))</f>
        <v/>
      </c>
      <c r="AH250" s="351" t="str">
        <f aca="false">IF(OR(TRIM($B250&amp;$C250)="",NOT(ISNUMBER($D250))),"",SUMIFS($V$3:$V$1001,$AJ$3:$AJ$1001,$AJ250,$D$3:$D$1001,"&lt;"&amp;$D250))</f>
        <v/>
      </c>
      <c r="AI250" s="351" t="str">
        <f aca="false">IF(TRIM($B250&amp;$C250)="","",SUMIFS($V$3:$V$1001,$AJ$3:$AJ$1001,$AJ250))</f>
        <v/>
      </c>
      <c r="AJ250" s="355" t="str">
        <f aca="false">IF(TRIM($B250&amp;$C250)="","",TRIM($B250)&amp;"｜"&amp;TRIM($C250))</f>
        <v/>
      </c>
      <c r="AK250" s="351" t="str">
        <f aca="false">IF(TRIM($B250&amp;$C250)="","",MIN(N($N250),N($P250)))</f>
        <v/>
      </c>
      <c r="AL250" s="356" t="str">
        <f aca="false">IF(ISNUMBER($D250),YEAR($D250),"")</f>
        <v/>
      </c>
      <c r="AM250" s="356" t="str">
        <f aca="false">IF(OR(TRIM($B250&amp;$C250)="",NOT(ISNUMBER($D250)),NOT(ISNUMBER($E250))),"",IF($E250&lt;$D250,"",IF(IF($AD250="半年付",2,IF($AD250="季度付",4,IF($AD250="月付",12,IF($AD250="半月付",24,1))))=1,1,MAX(1,ROUND(($E250-$D250+1)/365*IF($AD250="半年付",2,IF($AD250="季度付",4,IF($AD250="月付",12,IF($AD250="半月付",24,1)))),0)))))</f>
        <v/>
      </c>
      <c r="AN250" s="356" t="str">
        <f aca="true">IF($AM250="","",MIN($AM250,MAX(0,INT((TODAY()-付款宽限天数-$D250)/(($E250-$D250+1)/$AM250))+1)))</f>
        <v/>
      </c>
    </row>
    <row r="251" customFormat="false" ht="18" hidden="false" customHeight="false" outlineLevel="0" collapsed="false">
      <c r="F251" s="342" t="str">
        <f aca="true">IF(TRIM($B251&amp;$C251)="","",IF(OR(ISNUMBER(SEARCH("未",$A251)),ISNUMBER(SEARCH("送出",$A251)),AND(TRIM($A251)="",NOT(ISNUMBER($D251)),N($G251)=0)),"【合同未回】","")&amp;IF(NOT(ISNUMBER($E251)),IF(OR(ISNUMBER(SEARCH("未",$A251)),ISNUMBER(SEARCH("送出",$A251)),AND(TRIM($A251)="",NOT(ISNUMBER($D251)),N($G251)=0)),"","【未填合同期】"),IF($E251&lt;TODAY(),"【已到期】",IF($E251-TODAY()&lt;=提醒天数,"【即将到期，剩余"&amp;($E251-TODAY())&amp;"天】","【正常】")))&amp;IF(OR($AC251="安装免保",$AC251="技术免保",$AC251="质保期内"),"【"&amp;$AC251&amp;"】",""))</f>
        <v/>
      </c>
      <c r="J251" s="349" t="str">
        <f aca="false">IF(OR(N($G251)=0,N($H251)=0),"",ROUND(N($G251)*N($H251)*IF(N($I251)=0,1,N($I251)),2))</f>
        <v/>
      </c>
      <c r="L251" s="349" t="str">
        <f aca="false">IF(TRIM($B251&amp;$C251)="","",IF(AND(N($J251)=0,N($K251)=0),"",ROUND(N($J251)+N($K251),2)))</f>
        <v/>
      </c>
      <c r="R251" s="349"/>
      <c r="S251" s="351" t="str">
        <f aca="false">IF(TRIM($B251&amp;$C251)="","",IF(N($N251)=0,"",MAX(0,MIN(N($N251)-N($P251),N($V251)))))</f>
        <v/>
      </c>
      <c r="T251" s="351" t="str">
        <f aca="false">IF(TRIM($B251&amp;$C251)="","",IF(N($P251)&lt;=N($N251),"",N($P251)-N($N251)))</f>
        <v/>
      </c>
      <c r="U251" s="351" t="str">
        <f aca="false">IF(OR(TRIM($B251&amp;$C251)="",$V251=""),"",MAX(0,N($V251))-N($S251))</f>
        <v/>
      </c>
      <c r="V251" s="351" t="str">
        <f aca="false">IF(TRIM($B251&amp;$C251)="","",IF(AND(N($L251)=0,N($P251)+N($Q251)+N($R251)=0),"",ROUND(N($L251)-N($P251)-N($Q251)-N($R251),2)))</f>
        <v/>
      </c>
      <c r="W251" s="194" t="str">
        <f aca="false">IF(TRIM($B251&amp;$C251)="","",IF(N($L251)=0,IF((N($P251)+N($Q251)+N($R251))=0,"—未填单价","未填单价，已收 "&amp;TEXT((N($P251)+N($Q251)+N($R251)),"#,##0.00")),IF(N($V251)&gt;0.005,"欠 "&amp;TEXT(N($V251),"#,##0.00")&amp;IF(N($S251)&gt;0,"（开票未到账 "&amp;TEXT(N($S251),"#,##0.00")&amp;"）","")&amp;IF(N($U251)&gt;0,"（未开票 "&amp;TEXT(N($U251),"#,##0.00")&amp;"）",""),IF(N($V251)&lt;-0.005,"多收 "&amp;TEXT(-N($V251),"#,##0.00"),"✔ 已结清")))&amp;IF(N($T251)&gt;0,"｜到账未开票 "&amp;TEXT(N($T251),"#,##0.00")&amp;"，待补票","")&amp;IF(N($Q251)&gt;0,"｜收现 "&amp;TEXT(N($Q251),"#,##0.00"),"")&amp;IF(N($R251)&gt;0,"｜收款不开票 "&amp;TEXT(N($R251),"#,##0.00"),""))</f>
        <v/>
      </c>
      <c r="X251" s="352"/>
      <c r="AB251" s="349" t="str">
        <f aca="false">IF(OR(N($N251)=0,N($AA251)=0),"",ROUND(N($N251)/(1+N($AA251))*N($AA251),2))</f>
        <v/>
      </c>
      <c r="AC251" s="352"/>
      <c r="AD251" s="352"/>
      <c r="AE251" s="355" t="str">
        <f aca="false">IF($AM251="","",IF($AM251=1,IF($AN251&gt;=1,"一次性·已到收款期","一次性·未到期"),$AD251&amp;" 第"&amp;$AN251&amp;"/"&amp;$AM251&amp;"期"))</f>
        <v/>
      </c>
      <c r="AF251" s="351" t="str">
        <f aca="false">IF(OR($AM251="",N($L251)=0),"",ROUND(N($J251)*$AN251/$AM251,2)+N($K251))</f>
        <v/>
      </c>
      <c r="AG251" s="351" t="str">
        <f aca="false">IF($AF251="","",MAX(0,ROUND($AF251-(N($P251)+N($Q251)+N($R251)),2)))</f>
        <v/>
      </c>
      <c r="AH251" s="351" t="str">
        <f aca="false">IF(OR(TRIM($B251&amp;$C251)="",NOT(ISNUMBER($D251))),"",SUMIFS($V$3:$V$1001,$AJ$3:$AJ$1001,$AJ251,$D$3:$D$1001,"&lt;"&amp;$D251))</f>
        <v/>
      </c>
      <c r="AI251" s="351" t="str">
        <f aca="false">IF(TRIM($B251&amp;$C251)="","",SUMIFS($V$3:$V$1001,$AJ$3:$AJ$1001,$AJ251))</f>
        <v/>
      </c>
      <c r="AJ251" s="355" t="str">
        <f aca="false">IF(TRIM($B251&amp;$C251)="","",TRIM($B251)&amp;"｜"&amp;TRIM($C251))</f>
        <v/>
      </c>
      <c r="AK251" s="351" t="str">
        <f aca="false">IF(TRIM($B251&amp;$C251)="","",MIN(N($N251),N($P251)))</f>
        <v/>
      </c>
      <c r="AL251" s="356" t="str">
        <f aca="false">IF(ISNUMBER($D251),YEAR($D251),"")</f>
        <v/>
      </c>
      <c r="AM251" s="356" t="str">
        <f aca="false">IF(OR(TRIM($B251&amp;$C251)="",NOT(ISNUMBER($D251)),NOT(ISNUMBER($E251))),"",IF($E251&lt;$D251,"",IF(IF($AD251="半年付",2,IF($AD251="季度付",4,IF($AD251="月付",12,IF($AD251="半月付",24,1))))=1,1,MAX(1,ROUND(($E251-$D251+1)/365*IF($AD251="半年付",2,IF($AD251="季度付",4,IF($AD251="月付",12,IF($AD251="半月付",24,1)))),0)))))</f>
        <v/>
      </c>
      <c r="AN251" s="356" t="str">
        <f aca="true">IF($AM251="","",MIN($AM251,MAX(0,INT((TODAY()-付款宽限天数-$D251)/(($E251-$D251+1)/$AM251))+1)))</f>
        <v/>
      </c>
    </row>
    <row r="252" customFormat="false" ht="18" hidden="false" customHeight="false" outlineLevel="0" collapsed="false">
      <c r="F252" s="342" t="str">
        <f aca="true">IF(TRIM($B252&amp;$C252)="","",IF(OR(ISNUMBER(SEARCH("未",$A252)),ISNUMBER(SEARCH("送出",$A252)),AND(TRIM($A252)="",NOT(ISNUMBER($D252)),N($G252)=0)),"【合同未回】","")&amp;IF(NOT(ISNUMBER($E252)),IF(OR(ISNUMBER(SEARCH("未",$A252)),ISNUMBER(SEARCH("送出",$A252)),AND(TRIM($A252)="",NOT(ISNUMBER($D252)),N($G252)=0)),"","【未填合同期】"),IF($E252&lt;TODAY(),"【已到期】",IF($E252-TODAY()&lt;=提醒天数,"【即将到期，剩余"&amp;($E252-TODAY())&amp;"天】","【正常】")))&amp;IF(OR($AC252="安装免保",$AC252="技术免保",$AC252="质保期内"),"【"&amp;$AC252&amp;"】",""))</f>
        <v/>
      </c>
      <c r="J252" s="349" t="str">
        <f aca="false">IF(OR(N($G252)=0,N($H252)=0),"",ROUND(N($G252)*N($H252)*IF(N($I252)=0,1,N($I252)),2))</f>
        <v/>
      </c>
      <c r="L252" s="349" t="str">
        <f aca="false">IF(TRIM($B252&amp;$C252)="","",IF(AND(N($J252)=0,N($K252)=0),"",ROUND(N($J252)+N($K252),2)))</f>
        <v/>
      </c>
      <c r="R252" s="349"/>
      <c r="S252" s="351" t="str">
        <f aca="false">IF(TRIM($B252&amp;$C252)="","",IF(N($N252)=0,"",MAX(0,MIN(N($N252)-N($P252),N($V252)))))</f>
        <v/>
      </c>
      <c r="T252" s="351" t="str">
        <f aca="false">IF(TRIM($B252&amp;$C252)="","",IF(N($P252)&lt;=N($N252),"",N($P252)-N($N252)))</f>
        <v/>
      </c>
      <c r="U252" s="351" t="str">
        <f aca="false">IF(OR(TRIM($B252&amp;$C252)="",$V252=""),"",MAX(0,N($V252))-N($S252))</f>
        <v/>
      </c>
      <c r="V252" s="351" t="str">
        <f aca="false">IF(TRIM($B252&amp;$C252)="","",IF(AND(N($L252)=0,N($P252)+N($Q252)+N($R252)=0),"",ROUND(N($L252)-N($P252)-N($Q252)-N($R252),2)))</f>
        <v/>
      </c>
      <c r="W252" s="194" t="str">
        <f aca="false">IF(TRIM($B252&amp;$C252)="","",IF(N($L252)=0,IF((N($P252)+N($Q252)+N($R252))=0,"—未填单价","未填单价，已收 "&amp;TEXT((N($P252)+N($Q252)+N($R252)),"#,##0.00")),IF(N($V252)&gt;0.005,"欠 "&amp;TEXT(N($V252),"#,##0.00")&amp;IF(N($S252)&gt;0,"（开票未到账 "&amp;TEXT(N($S252),"#,##0.00")&amp;"）","")&amp;IF(N($U252)&gt;0,"（未开票 "&amp;TEXT(N($U252),"#,##0.00")&amp;"）",""),IF(N($V252)&lt;-0.005,"多收 "&amp;TEXT(-N($V252),"#,##0.00"),"✔ 已结清")))&amp;IF(N($T252)&gt;0,"｜到账未开票 "&amp;TEXT(N($T252),"#,##0.00")&amp;"，待补票","")&amp;IF(N($Q252)&gt;0,"｜收现 "&amp;TEXT(N($Q252),"#,##0.00"),"")&amp;IF(N($R252)&gt;0,"｜收款不开票 "&amp;TEXT(N($R252),"#,##0.00"),""))</f>
        <v/>
      </c>
      <c r="X252" s="352"/>
      <c r="AB252" s="349" t="str">
        <f aca="false">IF(OR(N($N252)=0,N($AA252)=0),"",ROUND(N($N252)/(1+N($AA252))*N($AA252),2))</f>
        <v/>
      </c>
      <c r="AC252" s="352"/>
      <c r="AD252" s="352"/>
      <c r="AE252" s="355" t="str">
        <f aca="false">IF($AM252="","",IF($AM252=1,IF($AN252&gt;=1,"一次性·已到收款期","一次性·未到期"),$AD252&amp;" 第"&amp;$AN252&amp;"/"&amp;$AM252&amp;"期"))</f>
        <v/>
      </c>
      <c r="AF252" s="351" t="str">
        <f aca="false">IF(OR($AM252="",N($L252)=0),"",ROUND(N($J252)*$AN252/$AM252,2)+N($K252))</f>
        <v/>
      </c>
      <c r="AG252" s="351" t="str">
        <f aca="false">IF($AF252="","",MAX(0,ROUND($AF252-(N($P252)+N($Q252)+N($R252)),2)))</f>
        <v/>
      </c>
      <c r="AH252" s="351" t="str">
        <f aca="false">IF(OR(TRIM($B252&amp;$C252)="",NOT(ISNUMBER($D252))),"",SUMIFS($V$3:$V$1001,$AJ$3:$AJ$1001,$AJ252,$D$3:$D$1001,"&lt;"&amp;$D252))</f>
        <v/>
      </c>
      <c r="AI252" s="351" t="str">
        <f aca="false">IF(TRIM($B252&amp;$C252)="","",SUMIFS($V$3:$V$1001,$AJ$3:$AJ$1001,$AJ252))</f>
        <v/>
      </c>
      <c r="AJ252" s="355" t="str">
        <f aca="false">IF(TRIM($B252&amp;$C252)="","",TRIM($B252)&amp;"｜"&amp;TRIM($C252))</f>
        <v/>
      </c>
      <c r="AK252" s="351" t="str">
        <f aca="false">IF(TRIM($B252&amp;$C252)="","",MIN(N($N252),N($P252)))</f>
        <v/>
      </c>
      <c r="AL252" s="356" t="str">
        <f aca="false">IF(ISNUMBER($D252),YEAR($D252),"")</f>
        <v/>
      </c>
      <c r="AM252" s="356" t="str">
        <f aca="false">IF(OR(TRIM($B252&amp;$C252)="",NOT(ISNUMBER($D252)),NOT(ISNUMBER($E252))),"",IF($E252&lt;$D252,"",IF(IF($AD252="半年付",2,IF($AD252="季度付",4,IF($AD252="月付",12,IF($AD252="半月付",24,1))))=1,1,MAX(1,ROUND(($E252-$D252+1)/365*IF($AD252="半年付",2,IF($AD252="季度付",4,IF($AD252="月付",12,IF($AD252="半月付",24,1)))),0)))))</f>
        <v/>
      </c>
      <c r="AN252" s="356" t="str">
        <f aca="true">IF($AM252="","",MIN($AM252,MAX(0,INT((TODAY()-付款宽限天数-$D252)/(($E252-$D252+1)/$AM252))+1)))</f>
        <v/>
      </c>
    </row>
    <row r="253" customFormat="false" ht="18" hidden="false" customHeight="false" outlineLevel="0" collapsed="false">
      <c r="F253" s="342" t="str">
        <f aca="true">IF(TRIM($B253&amp;$C253)="","",IF(OR(ISNUMBER(SEARCH("未",$A253)),ISNUMBER(SEARCH("送出",$A253)),AND(TRIM($A253)="",NOT(ISNUMBER($D253)),N($G253)=0)),"【合同未回】","")&amp;IF(NOT(ISNUMBER($E253)),IF(OR(ISNUMBER(SEARCH("未",$A253)),ISNUMBER(SEARCH("送出",$A253)),AND(TRIM($A253)="",NOT(ISNUMBER($D253)),N($G253)=0)),"","【未填合同期】"),IF($E253&lt;TODAY(),"【已到期】",IF($E253-TODAY()&lt;=提醒天数,"【即将到期，剩余"&amp;($E253-TODAY())&amp;"天】","【正常】")))&amp;IF(OR($AC253="安装免保",$AC253="技术免保",$AC253="质保期内"),"【"&amp;$AC253&amp;"】",""))</f>
        <v/>
      </c>
      <c r="J253" s="349" t="str">
        <f aca="false">IF(OR(N($G253)=0,N($H253)=0),"",ROUND(N($G253)*N($H253)*IF(N($I253)=0,1,N($I253)),2))</f>
        <v/>
      </c>
      <c r="L253" s="349" t="str">
        <f aca="false">IF(TRIM($B253&amp;$C253)="","",IF(AND(N($J253)=0,N($K253)=0),"",ROUND(N($J253)+N($K253),2)))</f>
        <v/>
      </c>
      <c r="R253" s="349"/>
      <c r="S253" s="351" t="str">
        <f aca="false">IF(TRIM($B253&amp;$C253)="","",IF(N($N253)=0,"",MAX(0,MIN(N($N253)-N($P253),N($V253)))))</f>
        <v/>
      </c>
      <c r="T253" s="351" t="str">
        <f aca="false">IF(TRIM($B253&amp;$C253)="","",IF(N($P253)&lt;=N($N253),"",N($P253)-N($N253)))</f>
        <v/>
      </c>
      <c r="U253" s="351" t="str">
        <f aca="false">IF(OR(TRIM($B253&amp;$C253)="",$V253=""),"",MAX(0,N($V253))-N($S253))</f>
        <v/>
      </c>
      <c r="V253" s="351" t="str">
        <f aca="false">IF(TRIM($B253&amp;$C253)="","",IF(AND(N($L253)=0,N($P253)+N($Q253)+N($R253)=0),"",ROUND(N($L253)-N($P253)-N($Q253)-N($R253),2)))</f>
        <v/>
      </c>
      <c r="W253" s="194" t="str">
        <f aca="false">IF(TRIM($B253&amp;$C253)="","",IF(N($L253)=0,IF((N($P253)+N($Q253)+N($R253))=0,"—未填单价","未填单价，已收 "&amp;TEXT((N($P253)+N($Q253)+N($R253)),"#,##0.00")),IF(N($V253)&gt;0.005,"欠 "&amp;TEXT(N($V253),"#,##0.00")&amp;IF(N($S253)&gt;0,"（开票未到账 "&amp;TEXT(N($S253),"#,##0.00")&amp;"）","")&amp;IF(N($U253)&gt;0,"（未开票 "&amp;TEXT(N($U253),"#,##0.00")&amp;"）",""),IF(N($V253)&lt;-0.005,"多收 "&amp;TEXT(-N($V253),"#,##0.00"),"✔ 已结清")))&amp;IF(N($T253)&gt;0,"｜到账未开票 "&amp;TEXT(N($T253),"#,##0.00")&amp;"，待补票","")&amp;IF(N($Q253)&gt;0,"｜收现 "&amp;TEXT(N($Q253),"#,##0.00"),"")&amp;IF(N($R253)&gt;0,"｜收款不开票 "&amp;TEXT(N($R253),"#,##0.00"),""))</f>
        <v/>
      </c>
      <c r="X253" s="352"/>
      <c r="AB253" s="349" t="str">
        <f aca="false">IF(OR(N($N253)=0,N($AA253)=0),"",ROUND(N($N253)/(1+N($AA253))*N($AA253),2))</f>
        <v/>
      </c>
      <c r="AC253" s="352"/>
      <c r="AD253" s="352"/>
      <c r="AE253" s="355" t="str">
        <f aca="false">IF($AM253="","",IF($AM253=1,IF($AN253&gt;=1,"一次性·已到收款期","一次性·未到期"),$AD253&amp;" 第"&amp;$AN253&amp;"/"&amp;$AM253&amp;"期"))</f>
        <v/>
      </c>
      <c r="AF253" s="351" t="str">
        <f aca="false">IF(OR($AM253="",N($L253)=0),"",ROUND(N($J253)*$AN253/$AM253,2)+N($K253))</f>
        <v/>
      </c>
      <c r="AG253" s="351" t="str">
        <f aca="false">IF($AF253="","",MAX(0,ROUND($AF253-(N($P253)+N($Q253)+N($R253)),2)))</f>
        <v/>
      </c>
      <c r="AH253" s="351" t="str">
        <f aca="false">IF(OR(TRIM($B253&amp;$C253)="",NOT(ISNUMBER($D253))),"",SUMIFS($V$3:$V$1001,$AJ$3:$AJ$1001,$AJ253,$D$3:$D$1001,"&lt;"&amp;$D253))</f>
        <v/>
      </c>
      <c r="AI253" s="351" t="str">
        <f aca="false">IF(TRIM($B253&amp;$C253)="","",SUMIFS($V$3:$V$1001,$AJ$3:$AJ$1001,$AJ253))</f>
        <v/>
      </c>
      <c r="AJ253" s="355" t="str">
        <f aca="false">IF(TRIM($B253&amp;$C253)="","",TRIM($B253)&amp;"｜"&amp;TRIM($C253))</f>
        <v/>
      </c>
      <c r="AK253" s="351" t="str">
        <f aca="false">IF(TRIM($B253&amp;$C253)="","",MIN(N($N253),N($P253)))</f>
        <v/>
      </c>
      <c r="AL253" s="356" t="str">
        <f aca="false">IF(ISNUMBER($D253),YEAR($D253),"")</f>
        <v/>
      </c>
      <c r="AM253" s="356" t="str">
        <f aca="false">IF(OR(TRIM($B253&amp;$C253)="",NOT(ISNUMBER($D253)),NOT(ISNUMBER($E253))),"",IF($E253&lt;$D253,"",IF(IF($AD253="半年付",2,IF($AD253="季度付",4,IF($AD253="月付",12,IF($AD253="半月付",24,1))))=1,1,MAX(1,ROUND(($E253-$D253+1)/365*IF($AD253="半年付",2,IF($AD253="季度付",4,IF($AD253="月付",12,IF($AD253="半月付",24,1)))),0)))))</f>
        <v/>
      </c>
      <c r="AN253" s="356" t="str">
        <f aca="true">IF($AM253="","",MIN($AM253,MAX(0,INT((TODAY()-付款宽限天数-$D253)/(($E253-$D253+1)/$AM253))+1)))</f>
        <v/>
      </c>
    </row>
    <row r="254" customFormat="false" ht="18" hidden="false" customHeight="false" outlineLevel="0" collapsed="false">
      <c r="F254" s="342" t="str">
        <f aca="true">IF(TRIM($B254&amp;$C254)="","",IF(OR(ISNUMBER(SEARCH("未",$A254)),ISNUMBER(SEARCH("送出",$A254)),AND(TRIM($A254)="",NOT(ISNUMBER($D254)),N($G254)=0)),"【合同未回】","")&amp;IF(NOT(ISNUMBER($E254)),IF(OR(ISNUMBER(SEARCH("未",$A254)),ISNUMBER(SEARCH("送出",$A254)),AND(TRIM($A254)="",NOT(ISNUMBER($D254)),N($G254)=0)),"","【未填合同期】"),IF($E254&lt;TODAY(),"【已到期】",IF($E254-TODAY()&lt;=提醒天数,"【即将到期，剩余"&amp;($E254-TODAY())&amp;"天】","【正常】")))&amp;IF(OR($AC254="安装免保",$AC254="技术免保",$AC254="质保期内"),"【"&amp;$AC254&amp;"】",""))</f>
        <v/>
      </c>
      <c r="J254" s="349" t="str">
        <f aca="false">IF(OR(N($G254)=0,N($H254)=0),"",ROUND(N($G254)*N($H254)*IF(N($I254)=0,1,N($I254)),2))</f>
        <v/>
      </c>
      <c r="L254" s="349" t="str">
        <f aca="false">IF(TRIM($B254&amp;$C254)="","",IF(AND(N($J254)=0,N($K254)=0),"",ROUND(N($J254)+N($K254),2)))</f>
        <v/>
      </c>
      <c r="R254" s="349"/>
      <c r="S254" s="351" t="str">
        <f aca="false">IF(TRIM($B254&amp;$C254)="","",IF(N($N254)=0,"",MAX(0,MIN(N($N254)-N($P254),N($V254)))))</f>
        <v/>
      </c>
      <c r="T254" s="351" t="str">
        <f aca="false">IF(TRIM($B254&amp;$C254)="","",IF(N($P254)&lt;=N($N254),"",N($P254)-N($N254)))</f>
        <v/>
      </c>
      <c r="U254" s="351" t="str">
        <f aca="false">IF(OR(TRIM($B254&amp;$C254)="",$V254=""),"",MAX(0,N($V254))-N($S254))</f>
        <v/>
      </c>
      <c r="V254" s="351" t="str">
        <f aca="false">IF(TRIM($B254&amp;$C254)="","",IF(AND(N($L254)=0,N($P254)+N($Q254)+N($R254)=0),"",ROUND(N($L254)-N($P254)-N($Q254)-N($R254),2)))</f>
        <v/>
      </c>
      <c r="W254" s="194" t="str">
        <f aca="false">IF(TRIM($B254&amp;$C254)="","",IF(N($L254)=0,IF((N($P254)+N($Q254)+N($R254))=0,"—未填单价","未填单价，已收 "&amp;TEXT((N($P254)+N($Q254)+N($R254)),"#,##0.00")),IF(N($V254)&gt;0.005,"欠 "&amp;TEXT(N($V254),"#,##0.00")&amp;IF(N($S254)&gt;0,"（开票未到账 "&amp;TEXT(N($S254),"#,##0.00")&amp;"）","")&amp;IF(N($U254)&gt;0,"（未开票 "&amp;TEXT(N($U254),"#,##0.00")&amp;"）",""),IF(N($V254)&lt;-0.005,"多收 "&amp;TEXT(-N($V254),"#,##0.00"),"✔ 已结清")))&amp;IF(N($T254)&gt;0,"｜到账未开票 "&amp;TEXT(N($T254),"#,##0.00")&amp;"，待补票","")&amp;IF(N($Q254)&gt;0,"｜收现 "&amp;TEXT(N($Q254),"#,##0.00"),"")&amp;IF(N($R254)&gt;0,"｜收款不开票 "&amp;TEXT(N($R254),"#,##0.00"),""))</f>
        <v/>
      </c>
      <c r="X254" s="352"/>
      <c r="AB254" s="349" t="str">
        <f aca="false">IF(OR(N($N254)=0,N($AA254)=0),"",ROUND(N($N254)/(1+N($AA254))*N($AA254),2))</f>
        <v/>
      </c>
      <c r="AC254" s="352"/>
      <c r="AD254" s="352"/>
      <c r="AE254" s="355" t="str">
        <f aca="false">IF($AM254="","",IF($AM254=1,IF($AN254&gt;=1,"一次性·已到收款期","一次性·未到期"),$AD254&amp;" 第"&amp;$AN254&amp;"/"&amp;$AM254&amp;"期"))</f>
        <v/>
      </c>
      <c r="AF254" s="351" t="str">
        <f aca="false">IF(OR($AM254="",N($L254)=0),"",ROUND(N($J254)*$AN254/$AM254,2)+N($K254))</f>
        <v/>
      </c>
      <c r="AG254" s="351" t="str">
        <f aca="false">IF($AF254="","",MAX(0,ROUND($AF254-(N($P254)+N($Q254)+N($R254)),2)))</f>
        <v/>
      </c>
      <c r="AH254" s="351" t="str">
        <f aca="false">IF(OR(TRIM($B254&amp;$C254)="",NOT(ISNUMBER($D254))),"",SUMIFS($V$3:$V$1001,$AJ$3:$AJ$1001,$AJ254,$D$3:$D$1001,"&lt;"&amp;$D254))</f>
        <v/>
      </c>
      <c r="AI254" s="351" t="str">
        <f aca="false">IF(TRIM($B254&amp;$C254)="","",SUMIFS($V$3:$V$1001,$AJ$3:$AJ$1001,$AJ254))</f>
        <v/>
      </c>
      <c r="AJ254" s="355" t="str">
        <f aca="false">IF(TRIM($B254&amp;$C254)="","",TRIM($B254)&amp;"｜"&amp;TRIM($C254))</f>
        <v/>
      </c>
      <c r="AK254" s="351" t="str">
        <f aca="false">IF(TRIM($B254&amp;$C254)="","",MIN(N($N254),N($P254)))</f>
        <v/>
      </c>
      <c r="AL254" s="356" t="str">
        <f aca="false">IF(ISNUMBER($D254),YEAR($D254),"")</f>
        <v/>
      </c>
      <c r="AM254" s="356" t="str">
        <f aca="false">IF(OR(TRIM($B254&amp;$C254)="",NOT(ISNUMBER($D254)),NOT(ISNUMBER($E254))),"",IF($E254&lt;$D254,"",IF(IF($AD254="半年付",2,IF($AD254="季度付",4,IF($AD254="月付",12,IF($AD254="半月付",24,1))))=1,1,MAX(1,ROUND(($E254-$D254+1)/365*IF($AD254="半年付",2,IF($AD254="季度付",4,IF($AD254="月付",12,IF($AD254="半月付",24,1)))),0)))))</f>
        <v/>
      </c>
      <c r="AN254" s="356" t="str">
        <f aca="true">IF($AM254="","",MIN($AM254,MAX(0,INT((TODAY()-付款宽限天数-$D254)/(($E254-$D254+1)/$AM254))+1)))</f>
        <v/>
      </c>
    </row>
    <row r="255" customFormat="false" ht="18" hidden="false" customHeight="false" outlineLevel="0" collapsed="false">
      <c r="F255" s="342" t="str">
        <f aca="true">IF(TRIM($B255&amp;$C255)="","",IF(OR(ISNUMBER(SEARCH("未",$A255)),ISNUMBER(SEARCH("送出",$A255)),AND(TRIM($A255)="",NOT(ISNUMBER($D255)),N($G255)=0)),"【合同未回】","")&amp;IF(NOT(ISNUMBER($E255)),IF(OR(ISNUMBER(SEARCH("未",$A255)),ISNUMBER(SEARCH("送出",$A255)),AND(TRIM($A255)="",NOT(ISNUMBER($D255)),N($G255)=0)),"","【未填合同期】"),IF($E255&lt;TODAY(),"【已到期】",IF($E255-TODAY()&lt;=提醒天数,"【即将到期，剩余"&amp;($E255-TODAY())&amp;"天】","【正常】")))&amp;IF(OR($AC255="安装免保",$AC255="技术免保",$AC255="质保期内"),"【"&amp;$AC255&amp;"】",""))</f>
        <v/>
      </c>
      <c r="J255" s="349" t="str">
        <f aca="false">IF(OR(N($G255)=0,N($H255)=0),"",ROUND(N($G255)*N($H255)*IF(N($I255)=0,1,N($I255)),2))</f>
        <v/>
      </c>
      <c r="L255" s="349" t="str">
        <f aca="false">IF(TRIM($B255&amp;$C255)="","",IF(AND(N($J255)=0,N($K255)=0),"",ROUND(N($J255)+N($K255),2)))</f>
        <v/>
      </c>
      <c r="R255" s="349"/>
      <c r="S255" s="351" t="str">
        <f aca="false">IF(TRIM($B255&amp;$C255)="","",IF(N($N255)=0,"",MAX(0,MIN(N($N255)-N($P255),N($V255)))))</f>
        <v/>
      </c>
      <c r="T255" s="351" t="str">
        <f aca="false">IF(TRIM($B255&amp;$C255)="","",IF(N($P255)&lt;=N($N255),"",N($P255)-N($N255)))</f>
        <v/>
      </c>
      <c r="U255" s="351" t="str">
        <f aca="false">IF(OR(TRIM($B255&amp;$C255)="",$V255=""),"",MAX(0,N($V255))-N($S255))</f>
        <v/>
      </c>
      <c r="V255" s="351" t="str">
        <f aca="false">IF(TRIM($B255&amp;$C255)="","",IF(AND(N($L255)=0,N($P255)+N($Q255)+N($R255)=0),"",ROUND(N($L255)-N($P255)-N($Q255)-N($R255),2)))</f>
        <v/>
      </c>
      <c r="W255" s="194" t="str">
        <f aca="false">IF(TRIM($B255&amp;$C255)="","",IF(N($L255)=0,IF((N($P255)+N($Q255)+N($R255))=0,"—未填单价","未填单价，已收 "&amp;TEXT((N($P255)+N($Q255)+N($R255)),"#,##0.00")),IF(N($V255)&gt;0.005,"欠 "&amp;TEXT(N($V255),"#,##0.00")&amp;IF(N($S255)&gt;0,"（开票未到账 "&amp;TEXT(N($S255),"#,##0.00")&amp;"）","")&amp;IF(N($U255)&gt;0,"（未开票 "&amp;TEXT(N($U255),"#,##0.00")&amp;"）",""),IF(N($V255)&lt;-0.005,"多收 "&amp;TEXT(-N($V255),"#,##0.00"),"✔ 已结清")))&amp;IF(N($T255)&gt;0,"｜到账未开票 "&amp;TEXT(N($T255),"#,##0.00")&amp;"，待补票","")&amp;IF(N($Q255)&gt;0,"｜收现 "&amp;TEXT(N($Q255),"#,##0.00"),"")&amp;IF(N($R255)&gt;0,"｜收款不开票 "&amp;TEXT(N($R255),"#,##0.00"),""))</f>
        <v/>
      </c>
      <c r="X255" s="352"/>
      <c r="AB255" s="349" t="str">
        <f aca="false">IF(OR(N($N255)=0,N($AA255)=0),"",ROUND(N($N255)/(1+N($AA255))*N($AA255),2))</f>
        <v/>
      </c>
      <c r="AC255" s="352"/>
      <c r="AD255" s="352"/>
      <c r="AE255" s="355" t="str">
        <f aca="false">IF($AM255="","",IF($AM255=1,IF($AN255&gt;=1,"一次性·已到收款期","一次性·未到期"),$AD255&amp;" 第"&amp;$AN255&amp;"/"&amp;$AM255&amp;"期"))</f>
        <v/>
      </c>
      <c r="AF255" s="351" t="str">
        <f aca="false">IF(OR($AM255="",N($L255)=0),"",ROUND(N($J255)*$AN255/$AM255,2)+N($K255))</f>
        <v/>
      </c>
      <c r="AG255" s="351" t="str">
        <f aca="false">IF($AF255="","",MAX(0,ROUND($AF255-(N($P255)+N($Q255)+N($R255)),2)))</f>
        <v/>
      </c>
      <c r="AH255" s="351" t="str">
        <f aca="false">IF(OR(TRIM($B255&amp;$C255)="",NOT(ISNUMBER($D255))),"",SUMIFS($V$3:$V$1001,$AJ$3:$AJ$1001,$AJ255,$D$3:$D$1001,"&lt;"&amp;$D255))</f>
        <v/>
      </c>
      <c r="AI255" s="351" t="str">
        <f aca="false">IF(TRIM($B255&amp;$C255)="","",SUMIFS($V$3:$V$1001,$AJ$3:$AJ$1001,$AJ255))</f>
        <v/>
      </c>
      <c r="AJ255" s="355" t="str">
        <f aca="false">IF(TRIM($B255&amp;$C255)="","",TRIM($B255)&amp;"｜"&amp;TRIM($C255))</f>
        <v/>
      </c>
      <c r="AK255" s="351" t="str">
        <f aca="false">IF(TRIM($B255&amp;$C255)="","",MIN(N($N255),N($P255)))</f>
        <v/>
      </c>
      <c r="AL255" s="356" t="str">
        <f aca="false">IF(ISNUMBER($D255),YEAR($D255),"")</f>
        <v/>
      </c>
      <c r="AM255" s="356" t="str">
        <f aca="false">IF(OR(TRIM($B255&amp;$C255)="",NOT(ISNUMBER($D255)),NOT(ISNUMBER($E255))),"",IF($E255&lt;$D255,"",IF(IF($AD255="半年付",2,IF($AD255="季度付",4,IF($AD255="月付",12,IF($AD255="半月付",24,1))))=1,1,MAX(1,ROUND(($E255-$D255+1)/365*IF($AD255="半年付",2,IF($AD255="季度付",4,IF($AD255="月付",12,IF($AD255="半月付",24,1)))),0)))))</f>
        <v/>
      </c>
      <c r="AN255" s="356" t="str">
        <f aca="true">IF($AM255="","",MIN($AM255,MAX(0,INT((TODAY()-付款宽限天数-$D255)/(($E255-$D255+1)/$AM255))+1)))</f>
        <v/>
      </c>
    </row>
    <row r="256" customFormat="false" ht="18" hidden="false" customHeight="false" outlineLevel="0" collapsed="false">
      <c r="F256" s="342" t="str">
        <f aca="true">IF(TRIM($B256&amp;$C256)="","",IF(OR(ISNUMBER(SEARCH("未",$A256)),ISNUMBER(SEARCH("送出",$A256)),AND(TRIM($A256)="",NOT(ISNUMBER($D256)),N($G256)=0)),"【合同未回】","")&amp;IF(NOT(ISNUMBER($E256)),IF(OR(ISNUMBER(SEARCH("未",$A256)),ISNUMBER(SEARCH("送出",$A256)),AND(TRIM($A256)="",NOT(ISNUMBER($D256)),N($G256)=0)),"","【未填合同期】"),IF($E256&lt;TODAY(),"【已到期】",IF($E256-TODAY()&lt;=提醒天数,"【即将到期，剩余"&amp;($E256-TODAY())&amp;"天】","【正常】")))&amp;IF(OR($AC256="安装免保",$AC256="技术免保",$AC256="质保期内"),"【"&amp;$AC256&amp;"】",""))</f>
        <v/>
      </c>
      <c r="J256" s="349" t="str">
        <f aca="false">IF(OR(N($G256)=0,N($H256)=0),"",ROUND(N($G256)*N($H256)*IF(N($I256)=0,1,N($I256)),2))</f>
        <v/>
      </c>
      <c r="L256" s="349" t="str">
        <f aca="false">IF(TRIM($B256&amp;$C256)="","",IF(AND(N($J256)=0,N($K256)=0),"",ROUND(N($J256)+N($K256),2)))</f>
        <v/>
      </c>
      <c r="R256" s="349"/>
      <c r="S256" s="351" t="str">
        <f aca="false">IF(TRIM($B256&amp;$C256)="","",IF(N($N256)=0,"",MAX(0,MIN(N($N256)-N($P256),N($V256)))))</f>
        <v/>
      </c>
      <c r="T256" s="351" t="str">
        <f aca="false">IF(TRIM($B256&amp;$C256)="","",IF(N($P256)&lt;=N($N256),"",N($P256)-N($N256)))</f>
        <v/>
      </c>
      <c r="U256" s="351" t="str">
        <f aca="false">IF(OR(TRIM($B256&amp;$C256)="",$V256=""),"",MAX(0,N($V256))-N($S256))</f>
        <v/>
      </c>
      <c r="V256" s="351" t="str">
        <f aca="false">IF(TRIM($B256&amp;$C256)="","",IF(AND(N($L256)=0,N($P256)+N($Q256)+N($R256)=0),"",ROUND(N($L256)-N($P256)-N($Q256)-N($R256),2)))</f>
        <v/>
      </c>
      <c r="W256" s="194" t="str">
        <f aca="false">IF(TRIM($B256&amp;$C256)="","",IF(N($L256)=0,IF((N($P256)+N($Q256)+N($R256))=0,"—未填单价","未填单价，已收 "&amp;TEXT((N($P256)+N($Q256)+N($R256)),"#,##0.00")),IF(N($V256)&gt;0.005,"欠 "&amp;TEXT(N($V256),"#,##0.00")&amp;IF(N($S256)&gt;0,"（开票未到账 "&amp;TEXT(N($S256),"#,##0.00")&amp;"）","")&amp;IF(N($U256)&gt;0,"（未开票 "&amp;TEXT(N($U256),"#,##0.00")&amp;"）",""),IF(N($V256)&lt;-0.005,"多收 "&amp;TEXT(-N($V256),"#,##0.00"),"✔ 已结清")))&amp;IF(N($T256)&gt;0,"｜到账未开票 "&amp;TEXT(N($T256),"#,##0.00")&amp;"，待补票","")&amp;IF(N($Q256)&gt;0,"｜收现 "&amp;TEXT(N($Q256),"#,##0.00"),"")&amp;IF(N($R256)&gt;0,"｜收款不开票 "&amp;TEXT(N($R256),"#,##0.00"),""))</f>
        <v/>
      </c>
      <c r="X256" s="352"/>
      <c r="AB256" s="349" t="str">
        <f aca="false">IF(OR(N($N256)=0,N($AA256)=0),"",ROUND(N($N256)/(1+N($AA256))*N($AA256),2))</f>
        <v/>
      </c>
      <c r="AC256" s="352"/>
      <c r="AD256" s="352"/>
      <c r="AE256" s="355" t="str">
        <f aca="false">IF($AM256="","",IF($AM256=1,IF($AN256&gt;=1,"一次性·已到收款期","一次性·未到期"),$AD256&amp;" 第"&amp;$AN256&amp;"/"&amp;$AM256&amp;"期"))</f>
        <v/>
      </c>
      <c r="AF256" s="351" t="str">
        <f aca="false">IF(OR($AM256="",N($L256)=0),"",ROUND(N($J256)*$AN256/$AM256,2)+N($K256))</f>
        <v/>
      </c>
      <c r="AG256" s="351" t="str">
        <f aca="false">IF($AF256="","",MAX(0,ROUND($AF256-(N($P256)+N($Q256)+N($R256)),2)))</f>
        <v/>
      </c>
      <c r="AH256" s="351" t="str">
        <f aca="false">IF(OR(TRIM($B256&amp;$C256)="",NOT(ISNUMBER($D256))),"",SUMIFS($V$3:$V$1001,$AJ$3:$AJ$1001,$AJ256,$D$3:$D$1001,"&lt;"&amp;$D256))</f>
        <v/>
      </c>
      <c r="AI256" s="351" t="str">
        <f aca="false">IF(TRIM($B256&amp;$C256)="","",SUMIFS($V$3:$V$1001,$AJ$3:$AJ$1001,$AJ256))</f>
        <v/>
      </c>
      <c r="AJ256" s="355" t="str">
        <f aca="false">IF(TRIM($B256&amp;$C256)="","",TRIM($B256)&amp;"｜"&amp;TRIM($C256))</f>
        <v/>
      </c>
      <c r="AK256" s="351" t="str">
        <f aca="false">IF(TRIM($B256&amp;$C256)="","",MIN(N($N256),N($P256)))</f>
        <v/>
      </c>
      <c r="AL256" s="356" t="str">
        <f aca="false">IF(ISNUMBER($D256),YEAR($D256),"")</f>
        <v/>
      </c>
      <c r="AM256" s="356" t="str">
        <f aca="false">IF(OR(TRIM($B256&amp;$C256)="",NOT(ISNUMBER($D256)),NOT(ISNUMBER($E256))),"",IF($E256&lt;$D256,"",IF(IF($AD256="半年付",2,IF($AD256="季度付",4,IF($AD256="月付",12,IF($AD256="半月付",24,1))))=1,1,MAX(1,ROUND(($E256-$D256+1)/365*IF($AD256="半年付",2,IF($AD256="季度付",4,IF($AD256="月付",12,IF($AD256="半月付",24,1)))),0)))))</f>
        <v/>
      </c>
      <c r="AN256" s="356" t="str">
        <f aca="true">IF($AM256="","",MIN($AM256,MAX(0,INT((TODAY()-付款宽限天数-$D256)/(($E256-$D256+1)/$AM256))+1)))</f>
        <v/>
      </c>
    </row>
    <row r="257" customFormat="false" ht="18" hidden="false" customHeight="false" outlineLevel="0" collapsed="false">
      <c r="F257" s="342" t="str">
        <f aca="true">IF(TRIM($B257&amp;$C257)="","",IF(OR(ISNUMBER(SEARCH("未",$A257)),ISNUMBER(SEARCH("送出",$A257)),AND(TRIM($A257)="",NOT(ISNUMBER($D257)),N($G257)=0)),"【合同未回】","")&amp;IF(NOT(ISNUMBER($E257)),IF(OR(ISNUMBER(SEARCH("未",$A257)),ISNUMBER(SEARCH("送出",$A257)),AND(TRIM($A257)="",NOT(ISNUMBER($D257)),N($G257)=0)),"","【未填合同期】"),IF($E257&lt;TODAY(),"【已到期】",IF($E257-TODAY()&lt;=提醒天数,"【即将到期，剩余"&amp;($E257-TODAY())&amp;"天】","【正常】")))&amp;IF(OR($AC257="安装免保",$AC257="技术免保",$AC257="质保期内"),"【"&amp;$AC257&amp;"】",""))</f>
        <v/>
      </c>
      <c r="J257" s="349" t="str">
        <f aca="false">IF(OR(N($G257)=0,N($H257)=0),"",ROUND(N($G257)*N($H257)*IF(N($I257)=0,1,N($I257)),2))</f>
        <v/>
      </c>
      <c r="L257" s="349" t="str">
        <f aca="false">IF(TRIM($B257&amp;$C257)="","",IF(AND(N($J257)=0,N($K257)=0),"",ROUND(N($J257)+N($K257),2)))</f>
        <v/>
      </c>
      <c r="R257" s="349"/>
      <c r="S257" s="351" t="str">
        <f aca="false">IF(TRIM($B257&amp;$C257)="","",IF(N($N257)=0,"",MAX(0,MIN(N($N257)-N($P257),N($V257)))))</f>
        <v/>
      </c>
      <c r="T257" s="351" t="str">
        <f aca="false">IF(TRIM($B257&amp;$C257)="","",IF(N($P257)&lt;=N($N257),"",N($P257)-N($N257)))</f>
        <v/>
      </c>
      <c r="U257" s="351" t="str">
        <f aca="false">IF(OR(TRIM($B257&amp;$C257)="",$V257=""),"",MAX(0,N($V257))-N($S257))</f>
        <v/>
      </c>
      <c r="V257" s="351" t="str">
        <f aca="false">IF(TRIM($B257&amp;$C257)="","",IF(AND(N($L257)=0,N($P257)+N($Q257)+N($R257)=0),"",ROUND(N($L257)-N($P257)-N($Q257)-N($R257),2)))</f>
        <v/>
      </c>
      <c r="W257" s="194" t="str">
        <f aca="false">IF(TRIM($B257&amp;$C257)="","",IF(N($L257)=0,IF((N($P257)+N($Q257)+N($R257))=0,"—未填单价","未填单价，已收 "&amp;TEXT((N($P257)+N($Q257)+N($R257)),"#,##0.00")),IF(N($V257)&gt;0.005,"欠 "&amp;TEXT(N($V257),"#,##0.00")&amp;IF(N($S257)&gt;0,"（开票未到账 "&amp;TEXT(N($S257),"#,##0.00")&amp;"）","")&amp;IF(N($U257)&gt;0,"（未开票 "&amp;TEXT(N($U257),"#,##0.00")&amp;"）",""),IF(N($V257)&lt;-0.005,"多收 "&amp;TEXT(-N($V257),"#,##0.00"),"✔ 已结清")))&amp;IF(N($T257)&gt;0,"｜到账未开票 "&amp;TEXT(N($T257),"#,##0.00")&amp;"，待补票","")&amp;IF(N($Q257)&gt;0,"｜收现 "&amp;TEXT(N($Q257),"#,##0.00"),"")&amp;IF(N($R257)&gt;0,"｜收款不开票 "&amp;TEXT(N($R257),"#,##0.00"),""))</f>
        <v/>
      </c>
      <c r="X257" s="352"/>
      <c r="AB257" s="349" t="str">
        <f aca="false">IF(OR(N($N257)=0,N($AA257)=0),"",ROUND(N($N257)/(1+N($AA257))*N($AA257),2))</f>
        <v/>
      </c>
      <c r="AC257" s="352"/>
      <c r="AD257" s="352"/>
      <c r="AE257" s="355" t="str">
        <f aca="false">IF($AM257="","",IF($AM257=1,IF($AN257&gt;=1,"一次性·已到收款期","一次性·未到期"),$AD257&amp;" 第"&amp;$AN257&amp;"/"&amp;$AM257&amp;"期"))</f>
        <v/>
      </c>
      <c r="AF257" s="351" t="str">
        <f aca="false">IF(OR($AM257="",N($L257)=0),"",ROUND(N($J257)*$AN257/$AM257,2)+N($K257))</f>
        <v/>
      </c>
      <c r="AG257" s="351" t="str">
        <f aca="false">IF($AF257="","",MAX(0,ROUND($AF257-(N($P257)+N($Q257)+N($R257)),2)))</f>
        <v/>
      </c>
      <c r="AH257" s="351" t="str">
        <f aca="false">IF(OR(TRIM($B257&amp;$C257)="",NOT(ISNUMBER($D257))),"",SUMIFS($V$3:$V$1001,$AJ$3:$AJ$1001,$AJ257,$D$3:$D$1001,"&lt;"&amp;$D257))</f>
        <v/>
      </c>
      <c r="AI257" s="351" t="str">
        <f aca="false">IF(TRIM($B257&amp;$C257)="","",SUMIFS($V$3:$V$1001,$AJ$3:$AJ$1001,$AJ257))</f>
        <v/>
      </c>
      <c r="AJ257" s="355" t="str">
        <f aca="false">IF(TRIM($B257&amp;$C257)="","",TRIM($B257)&amp;"｜"&amp;TRIM($C257))</f>
        <v/>
      </c>
      <c r="AK257" s="351" t="str">
        <f aca="false">IF(TRIM($B257&amp;$C257)="","",MIN(N($N257),N($P257)))</f>
        <v/>
      </c>
      <c r="AL257" s="356" t="str">
        <f aca="false">IF(ISNUMBER($D257),YEAR($D257),"")</f>
        <v/>
      </c>
      <c r="AM257" s="356" t="str">
        <f aca="false">IF(OR(TRIM($B257&amp;$C257)="",NOT(ISNUMBER($D257)),NOT(ISNUMBER($E257))),"",IF($E257&lt;$D257,"",IF(IF($AD257="半年付",2,IF($AD257="季度付",4,IF($AD257="月付",12,IF($AD257="半月付",24,1))))=1,1,MAX(1,ROUND(($E257-$D257+1)/365*IF($AD257="半年付",2,IF($AD257="季度付",4,IF($AD257="月付",12,IF($AD257="半月付",24,1)))),0)))))</f>
        <v/>
      </c>
      <c r="AN257" s="356" t="str">
        <f aca="true">IF($AM257="","",MIN($AM257,MAX(0,INT((TODAY()-付款宽限天数-$D257)/(($E257-$D257+1)/$AM257))+1)))</f>
        <v/>
      </c>
    </row>
    <row r="258" customFormat="false" ht="18" hidden="false" customHeight="false" outlineLevel="0" collapsed="false">
      <c r="F258" s="342" t="str">
        <f aca="true">IF(TRIM($B258&amp;$C258)="","",IF(OR(ISNUMBER(SEARCH("未",$A258)),ISNUMBER(SEARCH("送出",$A258)),AND(TRIM($A258)="",NOT(ISNUMBER($D258)),N($G258)=0)),"【合同未回】","")&amp;IF(NOT(ISNUMBER($E258)),IF(OR(ISNUMBER(SEARCH("未",$A258)),ISNUMBER(SEARCH("送出",$A258)),AND(TRIM($A258)="",NOT(ISNUMBER($D258)),N($G258)=0)),"","【未填合同期】"),IF($E258&lt;TODAY(),"【已到期】",IF($E258-TODAY()&lt;=提醒天数,"【即将到期，剩余"&amp;($E258-TODAY())&amp;"天】","【正常】")))&amp;IF(OR($AC258="安装免保",$AC258="技术免保",$AC258="质保期内"),"【"&amp;$AC258&amp;"】",""))</f>
        <v/>
      </c>
      <c r="J258" s="349" t="str">
        <f aca="false">IF(OR(N($G258)=0,N($H258)=0),"",ROUND(N($G258)*N($H258)*IF(N($I258)=0,1,N($I258)),2))</f>
        <v/>
      </c>
      <c r="L258" s="349" t="str">
        <f aca="false">IF(TRIM($B258&amp;$C258)="","",IF(AND(N($J258)=0,N($K258)=0),"",ROUND(N($J258)+N($K258),2)))</f>
        <v/>
      </c>
      <c r="R258" s="349"/>
      <c r="S258" s="351" t="str">
        <f aca="false">IF(TRIM($B258&amp;$C258)="","",IF(N($N258)=0,"",MAX(0,MIN(N($N258)-N($P258),N($V258)))))</f>
        <v/>
      </c>
      <c r="T258" s="351" t="str">
        <f aca="false">IF(TRIM($B258&amp;$C258)="","",IF(N($P258)&lt;=N($N258),"",N($P258)-N($N258)))</f>
        <v/>
      </c>
      <c r="U258" s="351" t="str">
        <f aca="false">IF(OR(TRIM($B258&amp;$C258)="",$V258=""),"",MAX(0,N($V258))-N($S258))</f>
        <v/>
      </c>
      <c r="V258" s="351" t="str">
        <f aca="false">IF(TRIM($B258&amp;$C258)="","",IF(AND(N($L258)=0,N($P258)+N($Q258)+N($R258)=0),"",ROUND(N($L258)-N($P258)-N($Q258)-N($R258),2)))</f>
        <v/>
      </c>
      <c r="W258" s="194" t="str">
        <f aca="false">IF(TRIM($B258&amp;$C258)="","",IF(N($L258)=0,IF((N($P258)+N($Q258)+N($R258))=0,"—未填单价","未填单价，已收 "&amp;TEXT((N($P258)+N($Q258)+N($R258)),"#,##0.00")),IF(N($V258)&gt;0.005,"欠 "&amp;TEXT(N($V258),"#,##0.00")&amp;IF(N($S258)&gt;0,"（开票未到账 "&amp;TEXT(N($S258),"#,##0.00")&amp;"）","")&amp;IF(N($U258)&gt;0,"（未开票 "&amp;TEXT(N($U258),"#,##0.00")&amp;"）",""),IF(N($V258)&lt;-0.005,"多收 "&amp;TEXT(-N($V258),"#,##0.00"),"✔ 已结清")))&amp;IF(N($T258)&gt;0,"｜到账未开票 "&amp;TEXT(N($T258),"#,##0.00")&amp;"，待补票","")&amp;IF(N($Q258)&gt;0,"｜收现 "&amp;TEXT(N($Q258),"#,##0.00"),"")&amp;IF(N($R258)&gt;0,"｜收款不开票 "&amp;TEXT(N($R258),"#,##0.00"),""))</f>
        <v/>
      </c>
      <c r="X258" s="352"/>
      <c r="AB258" s="349" t="str">
        <f aca="false">IF(OR(N($N258)=0,N($AA258)=0),"",ROUND(N($N258)/(1+N($AA258))*N($AA258),2))</f>
        <v/>
      </c>
      <c r="AC258" s="352"/>
      <c r="AD258" s="352"/>
      <c r="AE258" s="355" t="str">
        <f aca="false">IF($AM258="","",IF($AM258=1,IF($AN258&gt;=1,"一次性·已到收款期","一次性·未到期"),$AD258&amp;" 第"&amp;$AN258&amp;"/"&amp;$AM258&amp;"期"))</f>
        <v/>
      </c>
      <c r="AF258" s="351" t="str">
        <f aca="false">IF(OR($AM258="",N($L258)=0),"",ROUND(N($J258)*$AN258/$AM258,2)+N($K258))</f>
        <v/>
      </c>
      <c r="AG258" s="351" t="str">
        <f aca="false">IF($AF258="","",MAX(0,ROUND($AF258-(N($P258)+N($Q258)+N($R258)),2)))</f>
        <v/>
      </c>
      <c r="AH258" s="351" t="str">
        <f aca="false">IF(OR(TRIM($B258&amp;$C258)="",NOT(ISNUMBER($D258))),"",SUMIFS($V$3:$V$1001,$AJ$3:$AJ$1001,$AJ258,$D$3:$D$1001,"&lt;"&amp;$D258))</f>
        <v/>
      </c>
      <c r="AI258" s="351" t="str">
        <f aca="false">IF(TRIM($B258&amp;$C258)="","",SUMIFS($V$3:$V$1001,$AJ$3:$AJ$1001,$AJ258))</f>
        <v/>
      </c>
      <c r="AJ258" s="355" t="str">
        <f aca="false">IF(TRIM($B258&amp;$C258)="","",TRIM($B258)&amp;"｜"&amp;TRIM($C258))</f>
        <v/>
      </c>
      <c r="AK258" s="351" t="str">
        <f aca="false">IF(TRIM($B258&amp;$C258)="","",MIN(N($N258),N($P258)))</f>
        <v/>
      </c>
      <c r="AL258" s="356" t="str">
        <f aca="false">IF(ISNUMBER($D258),YEAR($D258),"")</f>
        <v/>
      </c>
      <c r="AM258" s="356" t="str">
        <f aca="false">IF(OR(TRIM($B258&amp;$C258)="",NOT(ISNUMBER($D258)),NOT(ISNUMBER($E258))),"",IF($E258&lt;$D258,"",IF(IF($AD258="半年付",2,IF($AD258="季度付",4,IF($AD258="月付",12,IF($AD258="半月付",24,1))))=1,1,MAX(1,ROUND(($E258-$D258+1)/365*IF($AD258="半年付",2,IF($AD258="季度付",4,IF($AD258="月付",12,IF($AD258="半月付",24,1)))),0)))))</f>
        <v/>
      </c>
      <c r="AN258" s="356" t="str">
        <f aca="true">IF($AM258="","",MIN($AM258,MAX(0,INT((TODAY()-付款宽限天数-$D258)/(($E258-$D258+1)/$AM258))+1)))</f>
        <v/>
      </c>
    </row>
    <row r="259" customFormat="false" ht="18" hidden="false" customHeight="false" outlineLevel="0" collapsed="false">
      <c r="F259" s="342" t="str">
        <f aca="true">IF(TRIM($B259&amp;$C259)="","",IF(OR(ISNUMBER(SEARCH("未",$A259)),ISNUMBER(SEARCH("送出",$A259)),AND(TRIM($A259)="",NOT(ISNUMBER($D259)),N($G259)=0)),"【合同未回】","")&amp;IF(NOT(ISNUMBER($E259)),IF(OR(ISNUMBER(SEARCH("未",$A259)),ISNUMBER(SEARCH("送出",$A259)),AND(TRIM($A259)="",NOT(ISNUMBER($D259)),N($G259)=0)),"","【未填合同期】"),IF($E259&lt;TODAY(),"【已到期】",IF($E259-TODAY()&lt;=提醒天数,"【即将到期，剩余"&amp;($E259-TODAY())&amp;"天】","【正常】")))&amp;IF(OR($AC259="安装免保",$AC259="技术免保",$AC259="质保期内"),"【"&amp;$AC259&amp;"】",""))</f>
        <v/>
      </c>
      <c r="J259" s="349" t="str">
        <f aca="false">IF(OR(N($G259)=0,N($H259)=0),"",ROUND(N($G259)*N($H259)*IF(N($I259)=0,1,N($I259)),2))</f>
        <v/>
      </c>
      <c r="L259" s="349" t="str">
        <f aca="false">IF(TRIM($B259&amp;$C259)="","",IF(AND(N($J259)=0,N($K259)=0),"",ROUND(N($J259)+N($K259),2)))</f>
        <v/>
      </c>
      <c r="R259" s="349"/>
      <c r="S259" s="351" t="str">
        <f aca="false">IF(TRIM($B259&amp;$C259)="","",IF(N($N259)=0,"",MAX(0,MIN(N($N259)-N($P259),N($V259)))))</f>
        <v/>
      </c>
      <c r="T259" s="351" t="str">
        <f aca="false">IF(TRIM($B259&amp;$C259)="","",IF(N($P259)&lt;=N($N259),"",N($P259)-N($N259)))</f>
        <v/>
      </c>
      <c r="U259" s="351" t="str">
        <f aca="false">IF(OR(TRIM($B259&amp;$C259)="",$V259=""),"",MAX(0,N($V259))-N($S259))</f>
        <v/>
      </c>
      <c r="V259" s="351" t="str">
        <f aca="false">IF(TRIM($B259&amp;$C259)="","",IF(AND(N($L259)=0,N($P259)+N($Q259)+N($R259)=0),"",ROUND(N($L259)-N($P259)-N($Q259)-N($R259),2)))</f>
        <v/>
      </c>
      <c r="W259" s="194" t="str">
        <f aca="false">IF(TRIM($B259&amp;$C259)="","",IF(N($L259)=0,IF((N($P259)+N($Q259)+N($R259))=0,"—未填单价","未填单价，已收 "&amp;TEXT((N($P259)+N($Q259)+N($R259)),"#,##0.00")),IF(N($V259)&gt;0.005,"欠 "&amp;TEXT(N($V259),"#,##0.00")&amp;IF(N($S259)&gt;0,"（开票未到账 "&amp;TEXT(N($S259),"#,##0.00")&amp;"）","")&amp;IF(N($U259)&gt;0,"（未开票 "&amp;TEXT(N($U259),"#,##0.00")&amp;"）",""),IF(N($V259)&lt;-0.005,"多收 "&amp;TEXT(-N($V259),"#,##0.00"),"✔ 已结清")))&amp;IF(N($T259)&gt;0,"｜到账未开票 "&amp;TEXT(N($T259),"#,##0.00")&amp;"，待补票","")&amp;IF(N($Q259)&gt;0,"｜收现 "&amp;TEXT(N($Q259),"#,##0.00"),"")&amp;IF(N($R259)&gt;0,"｜收款不开票 "&amp;TEXT(N($R259),"#,##0.00"),""))</f>
        <v/>
      </c>
      <c r="X259" s="352"/>
      <c r="AB259" s="349" t="str">
        <f aca="false">IF(OR(N($N259)=0,N($AA259)=0),"",ROUND(N($N259)/(1+N($AA259))*N($AA259),2))</f>
        <v/>
      </c>
      <c r="AC259" s="352"/>
      <c r="AD259" s="352"/>
      <c r="AE259" s="355" t="str">
        <f aca="false">IF($AM259="","",IF($AM259=1,IF($AN259&gt;=1,"一次性·已到收款期","一次性·未到期"),$AD259&amp;" 第"&amp;$AN259&amp;"/"&amp;$AM259&amp;"期"))</f>
        <v/>
      </c>
      <c r="AF259" s="351" t="str">
        <f aca="false">IF(OR($AM259="",N($L259)=0),"",ROUND(N($J259)*$AN259/$AM259,2)+N($K259))</f>
        <v/>
      </c>
      <c r="AG259" s="351" t="str">
        <f aca="false">IF($AF259="","",MAX(0,ROUND($AF259-(N($P259)+N($Q259)+N($R259)),2)))</f>
        <v/>
      </c>
      <c r="AH259" s="351" t="str">
        <f aca="false">IF(OR(TRIM($B259&amp;$C259)="",NOT(ISNUMBER($D259))),"",SUMIFS($V$3:$V$1001,$AJ$3:$AJ$1001,$AJ259,$D$3:$D$1001,"&lt;"&amp;$D259))</f>
        <v/>
      </c>
      <c r="AI259" s="351" t="str">
        <f aca="false">IF(TRIM($B259&amp;$C259)="","",SUMIFS($V$3:$V$1001,$AJ$3:$AJ$1001,$AJ259))</f>
        <v/>
      </c>
      <c r="AJ259" s="355" t="str">
        <f aca="false">IF(TRIM($B259&amp;$C259)="","",TRIM($B259)&amp;"｜"&amp;TRIM($C259))</f>
        <v/>
      </c>
      <c r="AK259" s="351" t="str">
        <f aca="false">IF(TRIM($B259&amp;$C259)="","",MIN(N($N259),N($P259)))</f>
        <v/>
      </c>
      <c r="AL259" s="356" t="str">
        <f aca="false">IF(ISNUMBER($D259),YEAR($D259),"")</f>
        <v/>
      </c>
      <c r="AM259" s="356" t="str">
        <f aca="false">IF(OR(TRIM($B259&amp;$C259)="",NOT(ISNUMBER($D259)),NOT(ISNUMBER($E259))),"",IF($E259&lt;$D259,"",IF(IF($AD259="半年付",2,IF($AD259="季度付",4,IF($AD259="月付",12,IF($AD259="半月付",24,1))))=1,1,MAX(1,ROUND(($E259-$D259+1)/365*IF($AD259="半年付",2,IF($AD259="季度付",4,IF($AD259="月付",12,IF($AD259="半月付",24,1)))),0)))))</f>
        <v/>
      </c>
      <c r="AN259" s="356" t="str">
        <f aca="true">IF($AM259="","",MIN($AM259,MAX(0,INT((TODAY()-付款宽限天数-$D259)/(($E259-$D259+1)/$AM259))+1)))</f>
        <v/>
      </c>
    </row>
    <row r="260" customFormat="false" ht="18" hidden="false" customHeight="false" outlineLevel="0" collapsed="false">
      <c r="F260" s="342" t="str">
        <f aca="true">IF(TRIM($B260&amp;$C260)="","",IF(OR(ISNUMBER(SEARCH("未",$A260)),ISNUMBER(SEARCH("送出",$A260)),AND(TRIM($A260)="",NOT(ISNUMBER($D260)),N($G260)=0)),"【合同未回】","")&amp;IF(NOT(ISNUMBER($E260)),IF(OR(ISNUMBER(SEARCH("未",$A260)),ISNUMBER(SEARCH("送出",$A260)),AND(TRIM($A260)="",NOT(ISNUMBER($D260)),N($G260)=0)),"","【未填合同期】"),IF($E260&lt;TODAY(),"【已到期】",IF($E260-TODAY()&lt;=提醒天数,"【即将到期，剩余"&amp;($E260-TODAY())&amp;"天】","【正常】")))&amp;IF(OR($AC260="安装免保",$AC260="技术免保",$AC260="质保期内"),"【"&amp;$AC260&amp;"】",""))</f>
        <v/>
      </c>
      <c r="J260" s="349" t="str">
        <f aca="false">IF(OR(N($G260)=0,N($H260)=0),"",ROUND(N($G260)*N($H260)*IF(N($I260)=0,1,N($I260)),2))</f>
        <v/>
      </c>
      <c r="L260" s="349" t="str">
        <f aca="false">IF(TRIM($B260&amp;$C260)="","",IF(AND(N($J260)=0,N($K260)=0),"",ROUND(N($J260)+N($K260),2)))</f>
        <v/>
      </c>
      <c r="R260" s="349"/>
      <c r="S260" s="351" t="str">
        <f aca="false">IF(TRIM($B260&amp;$C260)="","",IF(N($N260)=0,"",MAX(0,MIN(N($N260)-N($P260),N($V260)))))</f>
        <v/>
      </c>
      <c r="T260" s="351" t="str">
        <f aca="false">IF(TRIM($B260&amp;$C260)="","",IF(N($P260)&lt;=N($N260),"",N($P260)-N($N260)))</f>
        <v/>
      </c>
      <c r="U260" s="351" t="str">
        <f aca="false">IF(OR(TRIM($B260&amp;$C260)="",$V260=""),"",MAX(0,N($V260))-N($S260))</f>
        <v/>
      </c>
      <c r="V260" s="351" t="str">
        <f aca="false">IF(TRIM($B260&amp;$C260)="","",IF(AND(N($L260)=0,N($P260)+N($Q260)+N($R260)=0),"",ROUND(N($L260)-N($P260)-N($Q260)-N($R260),2)))</f>
        <v/>
      </c>
      <c r="W260" s="194" t="str">
        <f aca="false">IF(TRIM($B260&amp;$C260)="","",IF(N($L260)=0,IF((N($P260)+N($Q260)+N($R260))=0,"—未填单价","未填单价，已收 "&amp;TEXT((N($P260)+N($Q260)+N($R260)),"#,##0.00")),IF(N($V260)&gt;0.005,"欠 "&amp;TEXT(N($V260),"#,##0.00")&amp;IF(N($S260)&gt;0,"（开票未到账 "&amp;TEXT(N($S260),"#,##0.00")&amp;"）","")&amp;IF(N($U260)&gt;0,"（未开票 "&amp;TEXT(N($U260),"#,##0.00")&amp;"）",""),IF(N($V260)&lt;-0.005,"多收 "&amp;TEXT(-N($V260),"#,##0.00"),"✔ 已结清")))&amp;IF(N($T260)&gt;0,"｜到账未开票 "&amp;TEXT(N($T260),"#,##0.00")&amp;"，待补票","")&amp;IF(N($Q260)&gt;0,"｜收现 "&amp;TEXT(N($Q260),"#,##0.00"),"")&amp;IF(N($R260)&gt;0,"｜收款不开票 "&amp;TEXT(N($R260),"#,##0.00"),""))</f>
        <v/>
      </c>
      <c r="X260" s="352"/>
      <c r="AB260" s="349" t="str">
        <f aca="false">IF(OR(N($N260)=0,N($AA260)=0),"",ROUND(N($N260)/(1+N($AA260))*N($AA260),2))</f>
        <v/>
      </c>
      <c r="AC260" s="352"/>
      <c r="AD260" s="352"/>
      <c r="AE260" s="355" t="str">
        <f aca="false">IF($AM260="","",IF($AM260=1,IF($AN260&gt;=1,"一次性·已到收款期","一次性·未到期"),$AD260&amp;" 第"&amp;$AN260&amp;"/"&amp;$AM260&amp;"期"))</f>
        <v/>
      </c>
      <c r="AF260" s="351" t="str">
        <f aca="false">IF(OR($AM260="",N($L260)=0),"",ROUND(N($J260)*$AN260/$AM260,2)+N($K260))</f>
        <v/>
      </c>
      <c r="AG260" s="351" t="str">
        <f aca="false">IF($AF260="","",MAX(0,ROUND($AF260-(N($P260)+N($Q260)+N($R260)),2)))</f>
        <v/>
      </c>
      <c r="AH260" s="351" t="str">
        <f aca="false">IF(OR(TRIM($B260&amp;$C260)="",NOT(ISNUMBER($D260))),"",SUMIFS($V$3:$V$1001,$AJ$3:$AJ$1001,$AJ260,$D$3:$D$1001,"&lt;"&amp;$D260))</f>
        <v/>
      </c>
      <c r="AI260" s="351" t="str">
        <f aca="false">IF(TRIM($B260&amp;$C260)="","",SUMIFS($V$3:$V$1001,$AJ$3:$AJ$1001,$AJ260))</f>
        <v/>
      </c>
      <c r="AJ260" s="355" t="str">
        <f aca="false">IF(TRIM($B260&amp;$C260)="","",TRIM($B260)&amp;"｜"&amp;TRIM($C260))</f>
        <v/>
      </c>
      <c r="AK260" s="351" t="str">
        <f aca="false">IF(TRIM($B260&amp;$C260)="","",MIN(N($N260),N($P260)))</f>
        <v/>
      </c>
      <c r="AL260" s="356" t="str">
        <f aca="false">IF(ISNUMBER($D260),YEAR($D260),"")</f>
        <v/>
      </c>
      <c r="AM260" s="356" t="str">
        <f aca="false">IF(OR(TRIM($B260&amp;$C260)="",NOT(ISNUMBER($D260)),NOT(ISNUMBER($E260))),"",IF($E260&lt;$D260,"",IF(IF($AD260="半年付",2,IF($AD260="季度付",4,IF($AD260="月付",12,IF($AD260="半月付",24,1))))=1,1,MAX(1,ROUND(($E260-$D260+1)/365*IF($AD260="半年付",2,IF($AD260="季度付",4,IF($AD260="月付",12,IF($AD260="半月付",24,1)))),0)))))</f>
        <v/>
      </c>
      <c r="AN260" s="356" t="str">
        <f aca="true">IF($AM260="","",MIN($AM260,MAX(0,INT((TODAY()-付款宽限天数-$D260)/(($E260-$D260+1)/$AM260))+1)))</f>
        <v/>
      </c>
    </row>
    <row r="261" customFormat="false" ht="18" hidden="false" customHeight="false" outlineLevel="0" collapsed="false">
      <c r="F261" s="342" t="str">
        <f aca="true">IF(TRIM($B261&amp;$C261)="","",IF(OR(ISNUMBER(SEARCH("未",$A261)),ISNUMBER(SEARCH("送出",$A261)),AND(TRIM($A261)="",NOT(ISNUMBER($D261)),N($G261)=0)),"【合同未回】","")&amp;IF(NOT(ISNUMBER($E261)),IF(OR(ISNUMBER(SEARCH("未",$A261)),ISNUMBER(SEARCH("送出",$A261)),AND(TRIM($A261)="",NOT(ISNUMBER($D261)),N($G261)=0)),"","【未填合同期】"),IF($E261&lt;TODAY(),"【已到期】",IF($E261-TODAY()&lt;=提醒天数,"【即将到期，剩余"&amp;($E261-TODAY())&amp;"天】","【正常】")))&amp;IF(OR($AC261="安装免保",$AC261="技术免保",$AC261="质保期内"),"【"&amp;$AC261&amp;"】",""))</f>
        <v/>
      </c>
      <c r="J261" s="349" t="str">
        <f aca="false">IF(OR(N($G261)=0,N($H261)=0),"",ROUND(N($G261)*N($H261)*IF(N($I261)=0,1,N($I261)),2))</f>
        <v/>
      </c>
      <c r="L261" s="349" t="str">
        <f aca="false">IF(TRIM($B261&amp;$C261)="","",IF(AND(N($J261)=0,N($K261)=0),"",ROUND(N($J261)+N($K261),2)))</f>
        <v/>
      </c>
      <c r="R261" s="349"/>
      <c r="S261" s="351" t="str">
        <f aca="false">IF(TRIM($B261&amp;$C261)="","",IF(N($N261)=0,"",MAX(0,MIN(N($N261)-N($P261),N($V261)))))</f>
        <v/>
      </c>
      <c r="T261" s="351" t="str">
        <f aca="false">IF(TRIM($B261&amp;$C261)="","",IF(N($P261)&lt;=N($N261),"",N($P261)-N($N261)))</f>
        <v/>
      </c>
      <c r="U261" s="351" t="str">
        <f aca="false">IF(OR(TRIM($B261&amp;$C261)="",$V261=""),"",MAX(0,N($V261))-N($S261))</f>
        <v/>
      </c>
      <c r="V261" s="351" t="str">
        <f aca="false">IF(TRIM($B261&amp;$C261)="","",IF(AND(N($L261)=0,N($P261)+N($Q261)+N($R261)=0),"",ROUND(N($L261)-N($P261)-N($Q261)-N($R261),2)))</f>
        <v/>
      </c>
      <c r="W261" s="194" t="str">
        <f aca="false">IF(TRIM($B261&amp;$C261)="","",IF(N($L261)=0,IF((N($P261)+N($Q261)+N($R261))=0,"—未填单价","未填单价，已收 "&amp;TEXT((N($P261)+N($Q261)+N($R261)),"#,##0.00")),IF(N($V261)&gt;0.005,"欠 "&amp;TEXT(N($V261),"#,##0.00")&amp;IF(N($S261)&gt;0,"（开票未到账 "&amp;TEXT(N($S261),"#,##0.00")&amp;"）","")&amp;IF(N($U261)&gt;0,"（未开票 "&amp;TEXT(N($U261),"#,##0.00")&amp;"）",""),IF(N($V261)&lt;-0.005,"多收 "&amp;TEXT(-N($V261),"#,##0.00"),"✔ 已结清")))&amp;IF(N($T261)&gt;0,"｜到账未开票 "&amp;TEXT(N($T261),"#,##0.00")&amp;"，待补票","")&amp;IF(N($Q261)&gt;0,"｜收现 "&amp;TEXT(N($Q261),"#,##0.00"),"")&amp;IF(N($R261)&gt;0,"｜收款不开票 "&amp;TEXT(N($R261),"#,##0.00"),""))</f>
        <v/>
      </c>
      <c r="X261" s="352"/>
      <c r="AB261" s="349" t="str">
        <f aca="false">IF(OR(N($N261)=0,N($AA261)=0),"",ROUND(N($N261)/(1+N($AA261))*N($AA261),2))</f>
        <v/>
      </c>
      <c r="AC261" s="352"/>
      <c r="AD261" s="352"/>
      <c r="AE261" s="355" t="str">
        <f aca="false">IF($AM261="","",IF($AM261=1,IF($AN261&gt;=1,"一次性·已到收款期","一次性·未到期"),$AD261&amp;" 第"&amp;$AN261&amp;"/"&amp;$AM261&amp;"期"))</f>
        <v/>
      </c>
      <c r="AF261" s="351" t="str">
        <f aca="false">IF(OR($AM261="",N($L261)=0),"",ROUND(N($J261)*$AN261/$AM261,2)+N($K261))</f>
        <v/>
      </c>
      <c r="AG261" s="351" t="str">
        <f aca="false">IF($AF261="","",MAX(0,ROUND($AF261-(N($P261)+N($Q261)+N($R261)),2)))</f>
        <v/>
      </c>
      <c r="AH261" s="351" t="str">
        <f aca="false">IF(OR(TRIM($B261&amp;$C261)="",NOT(ISNUMBER($D261))),"",SUMIFS($V$3:$V$1001,$AJ$3:$AJ$1001,$AJ261,$D$3:$D$1001,"&lt;"&amp;$D261))</f>
        <v/>
      </c>
      <c r="AI261" s="351" t="str">
        <f aca="false">IF(TRIM($B261&amp;$C261)="","",SUMIFS($V$3:$V$1001,$AJ$3:$AJ$1001,$AJ261))</f>
        <v/>
      </c>
      <c r="AJ261" s="355" t="str">
        <f aca="false">IF(TRIM($B261&amp;$C261)="","",TRIM($B261)&amp;"｜"&amp;TRIM($C261))</f>
        <v/>
      </c>
      <c r="AK261" s="351" t="str">
        <f aca="false">IF(TRIM($B261&amp;$C261)="","",MIN(N($N261),N($P261)))</f>
        <v/>
      </c>
      <c r="AL261" s="356" t="str">
        <f aca="false">IF(ISNUMBER($D261),YEAR($D261),"")</f>
        <v/>
      </c>
      <c r="AM261" s="356" t="str">
        <f aca="false">IF(OR(TRIM($B261&amp;$C261)="",NOT(ISNUMBER($D261)),NOT(ISNUMBER($E261))),"",IF($E261&lt;$D261,"",IF(IF($AD261="半年付",2,IF($AD261="季度付",4,IF($AD261="月付",12,IF($AD261="半月付",24,1))))=1,1,MAX(1,ROUND(($E261-$D261+1)/365*IF($AD261="半年付",2,IF($AD261="季度付",4,IF($AD261="月付",12,IF($AD261="半月付",24,1)))),0)))))</f>
        <v/>
      </c>
      <c r="AN261" s="356" t="str">
        <f aca="true">IF($AM261="","",MIN($AM261,MAX(0,INT((TODAY()-付款宽限天数-$D261)/(($E261-$D261+1)/$AM261))+1)))</f>
        <v/>
      </c>
    </row>
    <row r="262" customFormat="false" ht="18" hidden="false" customHeight="false" outlineLevel="0" collapsed="false">
      <c r="F262" s="342" t="str">
        <f aca="true">IF(TRIM($B262&amp;$C262)="","",IF(OR(ISNUMBER(SEARCH("未",$A262)),ISNUMBER(SEARCH("送出",$A262)),AND(TRIM($A262)="",NOT(ISNUMBER($D262)),N($G262)=0)),"【合同未回】","")&amp;IF(NOT(ISNUMBER($E262)),IF(OR(ISNUMBER(SEARCH("未",$A262)),ISNUMBER(SEARCH("送出",$A262)),AND(TRIM($A262)="",NOT(ISNUMBER($D262)),N($G262)=0)),"","【未填合同期】"),IF($E262&lt;TODAY(),"【已到期】",IF($E262-TODAY()&lt;=提醒天数,"【即将到期，剩余"&amp;($E262-TODAY())&amp;"天】","【正常】")))&amp;IF(OR($AC262="安装免保",$AC262="技术免保",$AC262="质保期内"),"【"&amp;$AC262&amp;"】",""))</f>
        <v/>
      </c>
      <c r="J262" s="349" t="str">
        <f aca="false">IF(OR(N($G262)=0,N($H262)=0),"",ROUND(N($G262)*N($H262)*IF(N($I262)=0,1,N($I262)),2))</f>
        <v/>
      </c>
      <c r="L262" s="349" t="str">
        <f aca="false">IF(TRIM($B262&amp;$C262)="","",IF(AND(N($J262)=0,N($K262)=0),"",ROUND(N($J262)+N($K262),2)))</f>
        <v/>
      </c>
      <c r="R262" s="349"/>
      <c r="S262" s="351" t="str">
        <f aca="false">IF(TRIM($B262&amp;$C262)="","",IF(N($N262)=0,"",MAX(0,MIN(N($N262)-N($P262),N($V262)))))</f>
        <v/>
      </c>
      <c r="T262" s="351" t="str">
        <f aca="false">IF(TRIM($B262&amp;$C262)="","",IF(N($P262)&lt;=N($N262),"",N($P262)-N($N262)))</f>
        <v/>
      </c>
      <c r="U262" s="351" t="str">
        <f aca="false">IF(OR(TRIM($B262&amp;$C262)="",$V262=""),"",MAX(0,N($V262))-N($S262))</f>
        <v/>
      </c>
      <c r="V262" s="351" t="str">
        <f aca="false">IF(TRIM($B262&amp;$C262)="","",IF(AND(N($L262)=0,N($P262)+N($Q262)+N($R262)=0),"",ROUND(N($L262)-N($P262)-N($Q262)-N($R262),2)))</f>
        <v/>
      </c>
      <c r="W262" s="194" t="str">
        <f aca="false">IF(TRIM($B262&amp;$C262)="","",IF(N($L262)=0,IF((N($P262)+N($Q262)+N($R262))=0,"—未填单价","未填单价，已收 "&amp;TEXT((N($P262)+N($Q262)+N($R262)),"#,##0.00")),IF(N($V262)&gt;0.005,"欠 "&amp;TEXT(N($V262),"#,##0.00")&amp;IF(N($S262)&gt;0,"（开票未到账 "&amp;TEXT(N($S262),"#,##0.00")&amp;"）","")&amp;IF(N($U262)&gt;0,"（未开票 "&amp;TEXT(N($U262),"#,##0.00")&amp;"）",""),IF(N($V262)&lt;-0.005,"多收 "&amp;TEXT(-N($V262),"#,##0.00"),"✔ 已结清")))&amp;IF(N($T262)&gt;0,"｜到账未开票 "&amp;TEXT(N($T262),"#,##0.00")&amp;"，待补票","")&amp;IF(N($Q262)&gt;0,"｜收现 "&amp;TEXT(N($Q262),"#,##0.00"),"")&amp;IF(N($R262)&gt;0,"｜收款不开票 "&amp;TEXT(N($R262),"#,##0.00"),""))</f>
        <v/>
      </c>
      <c r="X262" s="352"/>
      <c r="AB262" s="349" t="str">
        <f aca="false">IF(OR(N($N262)=0,N($AA262)=0),"",ROUND(N($N262)/(1+N($AA262))*N($AA262),2))</f>
        <v/>
      </c>
      <c r="AC262" s="352"/>
      <c r="AD262" s="352"/>
      <c r="AE262" s="355" t="str">
        <f aca="false">IF($AM262="","",IF($AM262=1,IF($AN262&gt;=1,"一次性·已到收款期","一次性·未到期"),$AD262&amp;" 第"&amp;$AN262&amp;"/"&amp;$AM262&amp;"期"))</f>
        <v/>
      </c>
      <c r="AF262" s="351" t="str">
        <f aca="false">IF(OR($AM262="",N($L262)=0),"",ROUND(N($J262)*$AN262/$AM262,2)+N($K262))</f>
        <v/>
      </c>
      <c r="AG262" s="351" t="str">
        <f aca="false">IF($AF262="","",MAX(0,ROUND($AF262-(N($P262)+N($Q262)+N($R262)),2)))</f>
        <v/>
      </c>
      <c r="AH262" s="351" t="str">
        <f aca="false">IF(OR(TRIM($B262&amp;$C262)="",NOT(ISNUMBER($D262))),"",SUMIFS($V$3:$V$1001,$AJ$3:$AJ$1001,$AJ262,$D$3:$D$1001,"&lt;"&amp;$D262))</f>
        <v/>
      </c>
      <c r="AI262" s="351" t="str">
        <f aca="false">IF(TRIM($B262&amp;$C262)="","",SUMIFS($V$3:$V$1001,$AJ$3:$AJ$1001,$AJ262))</f>
        <v/>
      </c>
      <c r="AJ262" s="355" t="str">
        <f aca="false">IF(TRIM($B262&amp;$C262)="","",TRIM($B262)&amp;"｜"&amp;TRIM($C262))</f>
        <v/>
      </c>
      <c r="AK262" s="351" t="str">
        <f aca="false">IF(TRIM($B262&amp;$C262)="","",MIN(N($N262),N($P262)))</f>
        <v/>
      </c>
      <c r="AL262" s="356" t="str">
        <f aca="false">IF(ISNUMBER($D262),YEAR($D262),"")</f>
        <v/>
      </c>
      <c r="AM262" s="356" t="str">
        <f aca="false">IF(OR(TRIM($B262&amp;$C262)="",NOT(ISNUMBER($D262)),NOT(ISNUMBER($E262))),"",IF($E262&lt;$D262,"",IF(IF($AD262="半年付",2,IF($AD262="季度付",4,IF($AD262="月付",12,IF($AD262="半月付",24,1))))=1,1,MAX(1,ROUND(($E262-$D262+1)/365*IF($AD262="半年付",2,IF($AD262="季度付",4,IF($AD262="月付",12,IF($AD262="半月付",24,1)))),0)))))</f>
        <v/>
      </c>
      <c r="AN262" s="356" t="str">
        <f aca="true">IF($AM262="","",MIN($AM262,MAX(0,INT((TODAY()-付款宽限天数-$D262)/(($E262-$D262+1)/$AM262))+1)))</f>
        <v/>
      </c>
    </row>
    <row r="263" customFormat="false" ht="18" hidden="false" customHeight="false" outlineLevel="0" collapsed="false">
      <c r="F263" s="342" t="str">
        <f aca="true">IF(TRIM($B263&amp;$C263)="","",IF(OR(ISNUMBER(SEARCH("未",$A263)),ISNUMBER(SEARCH("送出",$A263)),AND(TRIM($A263)="",NOT(ISNUMBER($D263)),N($G263)=0)),"【合同未回】","")&amp;IF(NOT(ISNUMBER($E263)),IF(OR(ISNUMBER(SEARCH("未",$A263)),ISNUMBER(SEARCH("送出",$A263)),AND(TRIM($A263)="",NOT(ISNUMBER($D263)),N($G263)=0)),"","【未填合同期】"),IF($E263&lt;TODAY(),"【已到期】",IF($E263-TODAY()&lt;=提醒天数,"【即将到期，剩余"&amp;($E263-TODAY())&amp;"天】","【正常】")))&amp;IF(OR($AC263="安装免保",$AC263="技术免保",$AC263="质保期内"),"【"&amp;$AC263&amp;"】",""))</f>
        <v/>
      </c>
      <c r="J263" s="349" t="str">
        <f aca="false">IF(OR(N($G263)=0,N($H263)=0),"",ROUND(N($G263)*N($H263)*IF(N($I263)=0,1,N($I263)),2))</f>
        <v/>
      </c>
      <c r="L263" s="349" t="str">
        <f aca="false">IF(TRIM($B263&amp;$C263)="","",IF(AND(N($J263)=0,N($K263)=0),"",ROUND(N($J263)+N($K263),2)))</f>
        <v/>
      </c>
      <c r="R263" s="349"/>
      <c r="S263" s="351" t="str">
        <f aca="false">IF(TRIM($B263&amp;$C263)="","",IF(N($N263)=0,"",MAX(0,MIN(N($N263)-N($P263),N($V263)))))</f>
        <v/>
      </c>
      <c r="T263" s="351" t="str">
        <f aca="false">IF(TRIM($B263&amp;$C263)="","",IF(N($P263)&lt;=N($N263),"",N($P263)-N($N263)))</f>
        <v/>
      </c>
      <c r="U263" s="351" t="str">
        <f aca="false">IF(OR(TRIM($B263&amp;$C263)="",$V263=""),"",MAX(0,N($V263))-N($S263))</f>
        <v/>
      </c>
      <c r="V263" s="351" t="str">
        <f aca="false">IF(TRIM($B263&amp;$C263)="","",IF(AND(N($L263)=0,N($P263)+N($Q263)+N($R263)=0),"",ROUND(N($L263)-N($P263)-N($Q263)-N($R263),2)))</f>
        <v/>
      </c>
      <c r="W263" s="194" t="str">
        <f aca="false">IF(TRIM($B263&amp;$C263)="","",IF(N($L263)=0,IF((N($P263)+N($Q263)+N($R263))=0,"—未填单价","未填单价，已收 "&amp;TEXT((N($P263)+N($Q263)+N($R263)),"#,##0.00")),IF(N($V263)&gt;0.005,"欠 "&amp;TEXT(N($V263),"#,##0.00")&amp;IF(N($S263)&gt;0,"（开票未到账 "&amp;TEXT(N($S263),"#,##0.00")&amp;"）","")&amp;IF(N($U263)&gt;0,"（未开票 "&amp;TEXT(N($U263),"#,##0.00")&amp;"）",""),IF(N($V263)&lt;-0.005,"多收 "&amp;TEXT(-N($V263),"#,##0.00"),"✔ 已结清")))&amp;IF(N($T263)&gt;0,"｜到账未开票 "&amp;TEXT(N($T263),"#,##0.00")&amp;"，待补票","")&amp;IF(N($Q263)&gt;0,"｜收现 "&amp;TEXT(N($Q263),"#,##0.00"),"")&amp;IF(N($R263)&gt;0,"｜收款不开票 "&amp;TEXT(N($R263),"#,##0.00"),""))</f>
        <v/>
      </c>
      <c r="X263" s="352"/>
      <c r="AB263" s="349" t="str">
        <f aca="false">IF(OR(N($N263)=0,N($AA263)=0),"",ROUND(N($N263)/(1+N($AA263))*N($AA263),2))</f>
        <v/>
      </c>
      <c r="AC263" s="352"/>
      <c r="AD263" s="352"/>
      <c r="AE263" s="355" t="str">
        <f aca="false">IF($AM263="","",IF($AM263=1,IF($AN263&gt;=1,"一次性·已到收款期","一次性·未到期"),$AD263&amp;" 第"&amp;$AN263&amp;"/"&amp;$AM263&amp;"期"))</f>
        <v/>
      </c>
      <c r="AF263" s="351" t="str">
        <f aca="false">IF(OR($AM263="",N($L263)=0),"",ROUND(N($J263)*$AN263/$AM263,2)+N($K263))</f>
        <v/>
      </c>
      <c r="AG263" s="351" t="str">
        <f aca="false">IF($AF263="","",MAX(0,ROUND($AF263-(N($P263)+N($Q263)+N($R263)),2)))</f>
        <v/>
      </c>
      <c r="AH263" s="351" t="str">
        <f aca="false">IF(OR(TRIM($B263&amp;$C263)="",NOT(ISNUMBER($D263))),"",SUMIFS($V$3:$V$1001,$AJ$3:$AJ$1001,$AJ263,$D$3:$D$1001,"&lt;"&amp;$D263))</f>
        <v/>
      </c>
      <c r="AI263" s="351" t="str">
        <f aca="false">IF(TRIM($B263&amp;$C263)="","",SUMIFS($V$3:$V$1001,$AJ$3:$AJ$1001,$AJ263))</f>
        <v/>
      </c>
      <c r="AJ263" s="355" t="str">
        <f aca="false">IF(TRIM($B263&amp;$C263)="","",TRIM($B263)&amp;"｜"&amp;TRIM($C263))</f>
        <v/>
      </c>
      <c r="AK263" s="351" t="str">
        <f aca="false">IF(TRIM($B263&amp;$C263)="","",MIN(N($N263),N($P263)))</f>
        <v/>
      </c>
      <c r="AL263" s="356" t="str">
        <f aca="false">IF(ISNUMBER($D263),YEAR($D263),"")</f>
        <v/>
      </c>
      <c r="AM263" s="356" t="str">
        <f aca="false">IF(OR(TRIM($B263&amp;$C263)="",NOT(ISNUMBER($D263)),NOT(ISNUMBER($E263))),"",IF($E263&lt;$D263,"",IF(IF($AD263="半年付",2,IF($AD263="季度付",4,IF($AD263="月付",12,IF($AD263="半月付",24,1))))=1,1,MAX(1,ROUND(($E263-$D263+1)/365*IF($AD263="半年付",2,IF($AD263="季度付",4,IF($AD263="月付",12,IF($AD263="半月付",24,1)))),0)))))</f>
        <v/>
      </c>
      <c r="AN263" s="356" t="str">
        <f aca="true">IF($AM263="","",MIN($AM263,MAX(0,INT((TODAY()-付款宽限天数-$D263)/(($E263-$D263+1)/$AM263))+1)))</f>
        <v/>
      </c>
    </row>
    <row r="264" customFormat="false" ht="18" hidden="false" customHeight="false" outlineLevel="0" collapsed="false">
      <c r="F264" s="342" t="str">
        <f aca="true">IF(TRIM($B264&amp;$C264)="","",IF(OR(ISNUMBER(SEARCH("未",$A264)),ISNUMBER(SEARCH("送出",$A264)),AND(TRIM($A264)="",NOT(ISNUMBER($D264)),N($G264)=0)),"【合同未回】","")&amp;IF(NOT(ISNUMBER($E264)),IF(OR(ISNUMBER(SEARCH("未",$A264)),ISNUMBER(SEARCH("送出",$A264)),AND(TRIM($A264)="",NOT(ISNUMBER($D264)),N($G264)=0)),"","【未填合同期】"),IF($E264&lt;TODAY(),"【已到期】",IF($E264-TODAY()&lt;=提醒天数,"【即将到期，剩余"&amp;($E264-TODAY())&amp;"天】","【正常】")))&amp;IF(OR($AC264="安装免保",$AC264="技术免保",$AC264="质保期内"),"【"&amp;$AC264&amp;"】",""))</f>
        <v/>
      </c>
      <c r="J264" s="349" t="str">
        <f aca="false">IF(OR(N($G264)=0,N($H264)=0),"",ROUND(N($G264)*N($H264)*IF(N($I264)=0,1,N($I264)),2))</f>
        <v/>
      </c>
      <c r="L264" s="349" t="str">
        <f aca="false">IF(TRIM($B264&amp;$C264)="","",IF(AND(N($J264)=0,N($K264)=0),"",ROUND(N($J264)+N($K264),2)))</f>
        <v/>
      </c>
      <c r="R264" s="349"/>
      <c r="S264" s="351" t="str">
        <f aca="false">IF(TRIM($B264&amp;$C264)="","",IF(N($N264)=0,"",MAX(0,MIN(N($N264)-N($P264),N($V264)))))</f>
        <v/>
      </c>
      <c r="T264" s="351" t="str">
        <f aca="false">IF(TRIM($B264&amp;$C264)="","",IF(N($P264)&lt;=N($N264),"",N($P264)-N($N264)))</f>
        <v/>
      </c>
      <c r="U264" s="351" t="str">
        <f aca="false">IF(OR(TRIM($B264&amp;$C264)="",$V264=""),"",MAX(0,N($V264))-N($S264))</f>
        <v/>
      </c>
      <c r="V264" s="351" t="str">
        <f aca="false">IF(TRIM($B264&amp;$C264)="","",IF(AND(N($L264)=0,N($P264)+N($Q264)+N($R264)=0),"",ROUND(N($L264)-N($P264)-N($Q264)-N($R264),2)))</f>
        <v/>
      </c>
      <c r="W264" s="194" t="str">
        <f aca="false">IF(TRIM($B264&amp;$C264)="","",IF(N($L264)=0,IF((N($P264)+N($Q264)+N($R264))=0,"—未填单价","未填单价，已收 "&amp;TEXT((N($P264)+N($Q264)+N($R264)),"#,##0.00")),IF(N($V264)&gt;0.005,"欠 "&amp;TEXT(N($V264),"#,##0.00")&amp;IF(N($S264)&gt;0,"（开票未到账 "&amp;TEXT(N($S264),"#,##0.00")&amp;"）","")&amp;IF(N($U264)&gt;0,"（未开票 "&amp;TEXT(N($U264),"#,##0.00")&amp;"）",""),IF(N($V264)&lt;-0.005,"多收 "&amp;TEXT(-N($V264),"#,##0.00"),"✔ 已结清")))&amp;IF(N($T264)&gt;0,"｜到账未开票 "&amp;TEXT(N($T264),"#,##0.00")&amp;"，待补票","")&amp;IF(N($Q264)&gt;0,"｜收现 "&amp;TEXT(N($Q264),"#,##0.00"),"")&amp;IF(N($R264)&gt;0,"｜收款不开票 "&amp;TEXT(N($R264),"#,##0.00"),""))</f>
        <v/>
      </c>
      <c r="X264" s="352"/>
      <c r="AB264" s="349" t="str">
        <f aca="false">IF(OR(N($N264)=0,N($AA264)=0),"",ROUND(N($N264)/(1+N($AA264))*N($AA264),2))</f>
        <v/>
      </c>
      <c r="AC264" s="352"/>
      <c r="AD264" s="352"/>
      <c r="AE264" s="355" t="str">
        <f aca="false">IF($AM264="","",IF($AM264=1,IF($AN264&gt;=1,"一次性·已到收款期","一次性·未到期"),$AD264&amp;" 第"&amp;$AN264&amp;"/"&amp;$AM264&amp;"期"))</f>
        <v/>
      </c>
      <c r="AF264" s="351" t="str">
        <f aca="false">IF(OR($AM264="",N($L264)=0),"",ROUND(N($J264)*$AN264/$AM264,2)+N($K264))</f>
        <v/>
      </c>
      <c r="AG264" s="351" t="str">
        <f aca="false">IF($AF264="","",MAX(0,ROUND($AF264-(N($P264)+N($Q264)+N($R264)),2)))</f>
        <v/>
      </c>
      <c r="AH264" s="351" t="str">
        <f aca="false">IF(OR(TRIM($B264&amp;$C264)="",NOT(ISNUMBER($D264))),"",SUMIFS($V$3:$V$1001,$AJ$3:$AJ$1001,$AJ264,$D$3:$D$1001,"&lt;"&amp;$D264))</f>
        <v/>
      </c>
      <c r="AI264" s="351" t="str">
        <f aca="false">IF(TRIM($B264&amp;$C264)="","",SUMIFS($V$3:$V$1001,$AJ$3:$AJ$1001,$AJ264))</f>
        <v/>
      </c>
      <c r="AJ264" s="355" t="str">
        <f aca="false">IF(TRIM($B264&amp;$C264)="","",TRIM($B264)&amp;"｜"&amp;TRIM($C264))</f>
        <v/>
      </c>
      <c r="AK264" s="351" t="str">
        <f aca="false">IF(TRIM($B264&amp;$C264)="","",MIN(N($N264),N($P264)))</f>
        <v/>
      </c>
      <c r="AL264" s="356" t="str">
        <f aca="false">IF(ISNUMBER($D264),YEAR($D264),"")</f>
        <v/>
      </c>
      <c r="AM264" s="356" t="str">
        <f aca="false">IF(OR(TRIM($B264&amp;$C264)="",NOT(ISNUMBER($D264)),NOT(ISNUMBER($E264))),"",IF($E264&lt;$D264,"",IF(IF($AD264="半年付",2,IF($AD264="季度付",4,IF($AD264="月付",12,IF($AD264="半月付",24,1))))=1,1,MAX(1,ROUND(($E264-$D264+1)/365*IF($AD264="半年付",2,IF($AD264="季度付",4,IF($AD264="月付",12,IF($AD264="半月付",24,1)))),0)))))</f>
        <v/>
      </c>
      <c r="AN264" s="356" t="str">
        <f aca="true">IF($AM264="","",MIN($AM264,MAX(0,INT((TODAY()-付款宽限天数-$D264)/(($E264-$D264+1)/$AM264))+1)))</f>
        <v/>
      </c>
    </row>
    <row r="265" customFormat="false" ht="18" hidden="false" customHeight="false" outlineLevel="0" collapsed="false">
      <c r="F265" s="342" t="str">
        <f aca="true">IF(TRIM($B265&amp;$C265)="","",IF(OR(ISNUMBER(SEARCH("未",$A265)),ISNUMBER(SEARCH("送出",$A265)),AND(TRIM($A265)="",NOT(ISNUMBER($D265)),N($G265)=0)),"【合同未回】","")&amp;IF(NOT(ISNUMBER($E265)),IF(OR(ISNUMBER(SEARCH("未",$A265)),ISNUMBER(SEARCH("送出",$A265)),AND(TRIM($A265)="",NOT(ISNUMBER($D265)),N($G265)=0)),"","【未填合同期】"),IF($E265&lt;TODAY(),"【已到期】",IF($E265-TODAY()&lt;=提醒天数,"【即将到期，剩余"&amp;($E265-TODAY())&amp;"天】","【正常】")))&amp;IF(OR($AC265="安装免保",$AC265="技术免保",$AC265="质保期内"),"【"&amp;$AC265&amp;"】",""))</f>
        <v/>
      </c>
      <c r="J265" s="349" t="str">
        <f aca="false">IF(OR(N($G265)=0,N($H265)=0),"",ROUND(N($G265)*N($H265)*IF(N($I265)=0,1,N($I265)),2))</f>
        <v/>
      </c>
      <c r="L265" s="349" t="str">
        <f aca="false">IF(TRIM($B265&amp;$C265)="","",IF(AND(N($J265)=0,N($K265)=0),"",ROUND(N($J265)+N($K265),2)))</f>
        <v/>
      </c>
      <c r="R265" s="349"/>
      <c r="S265" s="351" t="str">
        <f aca="false">IF(TRIM($B265&amp;$C265)="","",IF(N($N265)=0,"",MAX(0,MIN(N($N265)-N($P265),N($V265)))))</f>
        <v/>
      </c>
      <c r="T265" s="351" t="str">
        <f aca="false">IF(TRIM($B265&amp;$C265)="","",IF(N($P265)&lt;=N($N265),"",N($P265)-N($N265)))</f>
        <v/>
      </c>
      <c r="U265" s="351" t="str">
        <f aca="false">IF(OR(TRIM($B265&amp;$C265)="",$V265=""),"",MAX(0,N($V265))-N($S265))</f>
        <v/>
      </c>
      <c r="V265" s="351" t="str">
        <f aca="false">IF(TRIM($B265&amp;$C265)="","",IF(AND(N($L265)=0,N($P265)+N($Q265)+N($R265)=0),"",ROUND(N($L265)-N($P265)-N($Q265)-N($R265),2)))</f>
        <v/>
      </c>
      <c r="W265" s="194" t="str">
        <f aca="false">IF(TRIM($B265&amp;$C265)="","",IF(N($L265)=0,IF((N($P265)+N($Q265)+N($R265))=0,"—未填单价","未填单价，已收 "&amp;TEXT((N($P265)+N($Q265)+N($R265)),"#,##0.00")),IF(N($V265)&gt;0.005,"欠 "&amp;TEXT(N($V265),"#,##0.00")&amp;IF(N($S265)&gt;0,"（开票未到账 "&amp;TEXT(N($S265),"#,##0.00")&amp;"）","")&amp;IF(N($U265)&gt;0,"（未开票 "&amp;TEXT(N($U265),"#,##0.00")&amp;"）",""),IF(N($V265)&lt;-0.005,"多收 "&amp;TEXT(-N($V265),"#,##0.00"),"✔ 已结清")))&amp;IF(N($T265)&gt;0,"｜到账未开票 "&amp;TEXT(N($T265),"#,##0.00")&amp;"，待补票","")&amp;IF(N($Q265)&gt;0,"｜收现 "&amp;TEXT(N($Q265),"#,##0.00"),"")&amp;IF(N($R265)&gt;0,"｜收款不开票 "&amp;TEXT(N($R265),"#,##0.00"),""))</f>
        <v/>
      </c>
      <c r="X265" s="352"/>
      <c r="AB265" s="349" t="str">
        <f aca="false">IF(OR(N($N265)=0,N($AA265)=0),"",ROUND(N($N265)/(1+N($AA265))*N($AA265),2))</f>
        <v/>
      </c>
      <c r="AC265" s="352"/>
      <c r="AD265" s="352"/>
      <c r="AE265" s="355" t="str">
        <f aca="false">IF($AM265="","",IF($AM265=1,IF($AN265&gt;=1,"一次性·已到收款期","一次性·未到期"),$AD265&amp;" 第"&amp;$AN265&amp;"/"&amp;$AM265&amp;"期"))</f>
        <v/>
      </c>
      <c r="AF265" s="351" t="str">
        <f aca="false">IF(OR($AM265="",N($L265)=0),"",ROUND(N($J265)*$AN265/$AM265,2)+N($K265))</f>
        <v/>
      </c>
      <c r="AG265" s="351" t="str">
        <f aca="false">IF($AF265="","",MAX(0,ROUND($AF265-(N($P265)+N($Q265)+N($R265)),2)))</f>
        <v/>
      </c>
      <c r="AH265" s="351" t="str">
        <f aca="false">IF(OR(TRIM($B265&amp;$C265)="",NOT(ISNUMBER($D265))),"",SUMIFS($V$3:$V$1001,$AJ$3:$AJ$1001,$AJ265,$D$3:$D$1001,"&lt;"&amp;$D265))</f>
        <v/>
      </c>
      <c r="AI265" s="351" t="str">
        <f aca="false">IF(TRIM($B265&amp;$C265)="","",SUMIFS($V$3:$V$1001,$AJ$3:$AJ$1001,$AJ265))</f>
        <v/>
      </c>
      <c r="AJ265" s="355" t="str">
        <f aca="false">IF(TRIM($B265&amp;$C265)="","",TRIM($B265)&amp;"｜"&amp;TRIM($C265))</f>
        <v/>
      </c>
      <c r="AK265" s="351" t="str">
        <f aca="false">IF(TRIM($B265&amp;$C265)="","",MIN(N($N265),N($P265)))</f>
        <v/>
      </c>
      <c r="AL265" s="356" t="str">
        <f aca="false">IF(ISNUMBER($D265),YEAR($D265),"")</f>
        <v/>
      </c>
      <c r="AM265" s="356" t="str">
        <f aca="false">IF(OR(TRIM($B265&amp;$C265)="",NOT(ISNUMBER($D265)),NOT(ISNUMBER($E265))),"",IF($E265&lt;$D265,"",IF(IF($AD265="半年付",2,IF($AD265="季度付",4,IF($AD265="月付",12,IF($AD265="半月付",24,1))))=1,1,MAX(1,ROUND(($E265-$D265+1)/365*IF($AD265="半年付",2,IF($AD265="季度付",4,IF($AD265="月付",12,IF($AD265="半月付",24,1)))),0)))))</f>
        <v/>
      </c>
      <c r="AN265" s="356" t="str">
        <f aca="true">IF($AM265="","",MIN($AM265,MAX(0,INT((TODAY()-付款宽限天数-$D265)/(($E265-$D265+1)/$AM265))+1)))</f>
        <v/>
      </c>
    </row>
    <row r="266" customFormat="false" ht="18" hidden="false" customHeight="false" outlineLevel="0" collapsed="false">
      <c r="F266" s="342" t="str">
        <f aca="true">IF(TRIM($B266&amp;$C266)="","",IF(OR(ISNUMBER(SEARCH("未",$A266)),ISNUMBER(SEARCH("送出",$A266)),AND(TRIM($A266)="",NOT(ISNUMBER($D266)),N($G266)=0)),"【合同未回】","")&amp;IF(NOT(ISNUMBER($E266)),IF(OR(ISNUMBER(SEARCH("未",$A266)),ISNUMBER(SEARCH("送出",$A266)),AND(TRIM($A266)="",NOT(ISNUMBER($D266)),N($G266)=0)),"","【未填合同期】"),IF($E266&lt;TODAY(),"【已到期】",IF($E266-TODAY()&lt;=提醒天数,"【即将到期，剩余"&amp;($E266-TODAY())&amp;"天】","【正常】")))&amp;IF(OR($AC266="安装免保",$AC266="技术免保",$AC266="质保期内"),"【"&amp;$AC266&amp;"】",""))</f>
        <v/>
      </c>
      <c r="J266" s="349" t="str">
        <f aca="false">IF(OR(N($G266)=0,N($H266)=0),"",ROUND(N($G266)*N($H266)*IF(N($I266)=0,1,N($I266)),2))</f>
        <v/>
      </c>
      <c r="L266" s="349" t="str">
        <f aca="false">IF(TRIM($B266&amp;$C266)="","",IF(AND(N($J266)=0,N($K266)=0),"",ROUND(N($J266)+N($K266),2)))</f>
        <v/>
      </c>
      <c r="R266" s="349"/>
      <c r="S266" s="351" t="str">
        <f aca="false">IF(TRIM($B266&amp;$C266)="","",IF(N($N266)=0,"",MAX(0,MIN(N($N266)-N($P266),N($V266)))))</f>
        <v/>
      </c>
      <c r="T266" s="351" t="str">
        <f aca="false">IF(TRIM($B266&amp;$C266)="","",IF(N($P266)&lt;=N($N266),"",N($P266)-N($N266)))</f>
        <v/>
      </c>
      <c r="U266" s="351" t="str">
        <f aca="false">IF(OR(TRIM($B266&amp;$C266)="",$V266=""),"",MAX(0,N($V266))-N($S266))</f>
        <v/>
      </c>
      <c r="V266" s="351" t="str">
        <f aca="false">IF(TRIM($B266&amp;$C266)="","",IF(AND(N($L266)=0,N($P266)+N($Q266)+N($R266)=0),"",ROUND(N($L266)-N($P266)-N($Q266)-N($R266),2)))</f>
        <v/>
      </c>
      <c r="W266" s="194" t="str">
        <f aca="false">IF(TRIM($B266&amp;$C266)="","",IF(N($L266)=0,IF((N($P266)+N($Q266)+N($R266))=0,"—未填单价","未填单价，已收 "&amp;TEXT((N($P266)+N($Q266)+N($R266)),"#,##0.00")),IF(N($V266)&gt;0.005,"欠 "&amp;TEXT(N($V266),"#,##0.00")&amp;IF(N($S266)&gt;0,"（开票未到账 "&amp;TEXT(N($S266),"#,##0.00")&amp;"）","")&amp;IF(N($U266)&gt;0,"（未开票 "&amp;TEXT(N($U266),"#,##0.00")&amp;"）",""),IF(N($V266)&lt;-0.005,"多收 "&amp;TEXT(-N($V266),"#,##0.00"),"✔ 已结清")))&amp;IF(N($T266)&gt;0,"｜到账未开票 "&amp;TEXT(N($T266),"#,##0.00")&amp;"，待补票","")&amp;IF(N($Q266)&gt;0,"｜收现 "&amp;TEXT(N($Q266),"#,##0.00"),"")&amp;IF(N($R266)&gt;0,"｜收款不开票 "&amp;TEXT(N($R266),"#,##0.00"),""))</f>
        <v/>
      </c>
      <c r="X266" s="352"/>
      <c r="AB266" s="349" t="str">
        <f aca="false">IF(OR(N($N266)=0,N($AA266)=0),"",ROUND(N($N266)/(1+N($AA266))*N($AA266),2))</f>
        <v/>
      </c>
      <c r="AC266" s="352"/>
      <c r="AD266" s="352"/>
      <c r="AE266" s="355" t="str">
        <f aca="false">IF($AM266="","",IF($AM266=1,IF($AN266&gt;=1,"一次性·已到收款期","一次性·未到期"),$AD266&amp;" 第"&amp;$AN266&amp;"/"&amp;$AM266&amp;"期"))</f>
        <v/>
      </c>
      <c r="AF266" s="351" t="str">
        <f aca="false">IF(OR($AM266="",N($L266)=0),"",ROUND(N($J266)*$AN266/$AM266,2)+N($K266))</f>
        <v/>
      </c>
      <c r="AG266" s="351" t="str">
        <f aca="false">IF($AF266="","",MAX(0,ROUND($AF266-(N($P266)+N($Q266)+N($R266)),2)))</f>
        <v/>
      </c>
      <c r="AH266" s="351" t="str">
        <f aca="false">IF(OR(TRIM($B266&amp;$C266)="",NOT(ISNUMBER($D266))),"",SUMIFS($V$3:$V$1001,$AJ$3:$AJ$1001,$AJ266,$D$3:$D$1001,"&lt;"&amp;$D266))</f>
        <v/>
      </c>
      <c r="AI266" s="351" t="str">
        <f aca="false">IF(TRIM($B266&amp;$C266)="","",SUMIFS($V$3:$V$1001,$AJ$3:$AJ$1001,$AJ266))</f>
        <v/>
      </c>
      <c r="AJ266" s="355" t="str">
        <f aca="false">IF(TRIM($B266&amp;$C266)="","",TRIM($B266)&amp;"｜"&amp;TRIM($C266))</f>
        <v/>
      </c>
      <c r="AK266" s="351" t="str">
        <f aca="false">IF(TRIM($B266&amp;$C266)="","",MIN(N($N266),N($P266)))</f>
        <v/>
      </c>
      <c r="AL266" s="356" t="str">
        <f aca="false">IF(ISNUMBER($D266),YEAR($D266),"")</f>
        <v/>
      </c>
      <c r="AM266" s="356" t="str">
        <f aca="false">IF(OR(TRIM($B266&amp;$C266)="",NOT(ISNUMBER($D266)),NOT(ISNUMBER($E266))),"",IF($E266&lt;$D266,"",IF(IF($AD266="半年付",2,IF($AD266="季度付",4,IF($AD266="月付",12,IF($AD266="半月付",24,1))))=1,1,MAX(1,ROUND(($E266-$D266+1)/365*IF($AD266="半年付",2,IF($AD266="季度付",4,IF($AD266="月付",12,IF($AD266="半月付",24,1)))),0)))))</f>
        <v/>
      </c>
      <c r="AN266" s="356" t="str">
        <f aca="true">IF($AM266="","",MIN($AM266,MAX(0,INT((TODAY()-付款宽限天数-$D266)/(($E266-$D266+1)/$AM266))+1)))</f>
        <v/>
      </c>
    </row>
    <row r="267" customFormat="false" ht="18" hidden="false" customHeight="false" outlineLevel="0" collapsed="false">
      <c r="F267" s="342" t="str">
        <f aca="true">IF(TRIM($B267&amp;$C267)="","",IF(OR(ISNUMBER(SEARCH("未",$A267)),ISNUMBER(SEARCH("送出",$A267)),AND(TRIM($A267)="",NOT(ISNUMBER($D267)),N($G267)=0)),"【合同未回】","")&amp;IF(NOT(ISNUMBER($E267)),IF(OR(ISNUMBER(SEARCH("未",$A267)),ISNUMBER(SEARCH("送出",$A267)),AND(TRIM($A267)="",NOT(ISNUMBER($D267)),N($G267)=0)),"","【未填合同期】"),IF($E267&lt;TODAY(),"【已到期】",IF($E267-TODAY()&lt;=提醒天数,"【即将到期，剩余"&amp;($E267-TODAY())&amp;"天】","【正常】")))&amp;IF(OR($AC267="安装免保",$AC267="技术免保",$AC267="质保期内"),"【"&amp;$AC267&amp;"】",""))</f>
        <v/>
      </c>
      <c r="J267" s="349" t="str">
        <f aca="false">IF(OR(N($G267)=0,N($H267)=0),"",ROUND(N($G267)*N($H267)*IF(N($I267)=0,1,N($I267)),2))</f>
        <v/>
      </c>
      <c r="L267" s="349" t="str">
        <f aca="false">IF(TRIM($B267&amp;$C267)="","",IF(AND(N($J267)=0,N($K267)=0),"",ROUND(N($J267)+N($K267),2)))</f>
        <v/>
      </c>
      <c r="R267" s="349"/>
      <c r="S267" s="351" t="str">
        <f aca="false">IF(TRIM($B267&amp;$C267)="","",IF(N($N267)=0,"",MAX(0,MIN(N($N267)-N($P267),N($V267)))))</f>
        <v/>
      </c>
      <c r="T267" s="351" t="str">
        <f aca="false">IF(TRIM($B267&amp;$C267)="","",IF(N($P267)&lt;=N($N267),"",N($P267)-N($N267)))</f>
        <v/>
      </c>
      <c r="U267" s="351" t="str">
        <f aca="false">IF(OR(TRIM($B267&amp;$C267)="",$V267=""),"",MAX(0,N($V267))-N($S267))</f>
        <v/>
      </c>
      <c r="V267" s="351" t="str">
        <f aca="false">IF(TRIM($B267&amp;$C267)="","",IF(AND(N($L267)=0,N($P267)+N($Q267)+N($R267)=0),"",ROUND(N($L267)-N($P267)-N($Q267)-N($R267),2)))</f>
        <v/>
      </c>
      <c r="W267" s="194" t="str">
        <f aca="false">IF(TRIM($B267&amp;$C267)="","",IF(N($L267)=0,IF((N($P267)+N($Q267)+N($R267))=0,"—未填单价","未填单价，已收 "&amp;TEXT((N($P267)+N($Q267)+N($R267)),"#,##0.00")),IF(N($V267)&gt;0.005,"欠 "&amp;TEXT(N($V267),"#,##0.00")&amp;IF(N($S267)&gt;0,"（开票未到账 "&amp;TEXT(N($S267),"#,##0.00")&amp;"）","")&amp;IF(N($U267)&gt;0,"（未开票 "&amp;TEXT(N($U267),"#,##0.00")&amp;"）",""),IF(N($V267)&lt;-0.005,"多收 "&amp;TEXT(-N($V267),"#,##0.00"),"✔ 已结清")))&amp;IF(N($T267)&gt;0,"｜到账未开票 "&amp;TEXT(N($T267),"#,##0.00")&amp;"，待补票","")&amp;IF(N($Q267)&gt;0,"｜收现 "&amp;TEXT(N($Q267),"#,##0.00"),"")&amp;IF(N($R267)&gt;0,"｜收款不开票 "&amp;TEXT(N($R267),"#,##0.00"),""))</f>
        <v/>
      </c>
      <c r="X267" s="352"/>
      <c r="AB267" s="349" t="str">
        <f aca="false">IF(OR(N($N267)=0,N($AA267)=0),"",ROUND(N($N267)/(1+N($AA267))*N($AA267),2))</f>
        <v/>
      </c>
      <c r="AC267" s="352"/>
      <c r="AD267" s="352"/>
      <c r="AE267" s="355" t="str">
        <f aca="false">IF($AM267="","",IF($AM267=1,IF($AN267&gt;=1,"一次性·已到收款期","一次性·未到期"),$AD267&amp;" 第"&amp;$AN267&amp;"/"&amp;$AM267&amp;"期"))</f>
        <v/>
      </c>
      <c r="AF267" s="351" t="str">
        <f aca="false">IF(OR($AM267="",N($L267)=0),"",ROUND(N($J267)*$AN267/$AM267,2)+N($K267))</f>
        <v/>
      </c>
      <c r="AG267" s="351" t="str">
        <f aca="false">IF($AF267="","",MAX(0,ROUND($AF267-(N($P267)+N($Q267)+N($R267)),2)))</f>
        <v/>
      </c>
      <c r="AH267" s="351" t="str">
        <f aca="false">IF(OR(TRIM($B267&amp;$C267)="",NOT(ISNUMBER($D267))),"",SUMIFS($V$3:$V$1001,$AJ$3:$AJ$1001,$AJ267,$D$3:$D$1001,"&lt;"&amp;$D267))</f>
        <v/>
      </c>
      <c r="AI267" s="351" t="str">
        <f aca="false">IF(TRIM($B267&amp;$C267)="","",SUMIFS($V$3:$V$1001,$AJ$3:$AJ$1001,$AJ267))</f>
        <v/>
      </c>
      <c r="AJ267" s="355" t="str">
        <f aca="false">IF(TRIM($B267&amp;$C267)="","",TRIM($B267)&amp;"｜"&amp;TRIM($C267))</f>
        <v/>
      </c>
      <c r="AK267" s="351" t="str">
        <f aca="false">IF(TRIM($B267&amp;$C267)="","",MIN(N($N267),N($P267)))</f>
        <v/>
      </c>
      <c r="AL267" s="356" t="str">
        <f aca="false">IF(ISNUMBER($D267),YEAR($D267),"")</f>
        <v/>
      </c>
      <c r="AM267" s="356" t="str">
        <f aca="false">IF(OR(TRIM($B267&amp;$C267)="",NOT(ISNUMBER($D267)),NOT(ISNUMBER($E267))),"",IF($E267&lt;$D267,"",IF(IF($AD267="半年付",2,IF($AD267="季度付",4,IF($AD267="月付",12,IF($AD267="半月付",24,1))))=1,1,MAX(1,ROUND(($E267-$D267+1)/365*IF($AD267="半年付",2,IF($AD267="季度付",4,IF($AD267="月付",12,IF($AD267="半月付",24,1)))),0)))))</f>
        <v/>
      </c>
      <c r="AN267" s="356" t="str">
        <f aca="true">IF($AM267="","",MIN($AM267,MAX(0,INT((TODAY()-付款宽限天数-$D267)/(($E267-$D267+1)/$AM267))+1)))</f>
        <v/>
      </c>
    </row>
    <row r="268" customFormat="false" ht="18" hidden="false" customHeight="false" outlineLevel="0" collapsed="false">
      <c r="F268" s="342" t="str">
        <f aca="true">IF(TRIM($B268&amp;$C268)="","",IF(OR(ISNUMBER(SEARCH("未",$A268)),ISNUMBER(SEARCH("送出",$A268)),AND(TRIM($A268)="",NOT(ISNUMBER($D268)),N($G268)=0)),"【合同未回】","")&amp;IF(NOT(ISNUMBER($E268)),IF(OR(ISNUMBER(SEARCH("未",$A268)),ISNUMBER(SEARCH("送出",$A268)),AND(TRIM($A268)="",NOT(ISNUMBER($D268)),N($G268)=0)),"","【未填合同期】"),IF($E268&lt;TODAY(),"【已到期】",IF($E268-TODAY()&lt;=提醒天数,"【即将到期，剩余"&amp;($E268-TODAY())&amp;"天】","【正常】")))&amp;IF(OR($AC268="安装免保",$AC268="技术免保",$AC268="质保期内"),"【"&amp;$AC268&amp;"】",""))</f>
        <v/>
      </c>
      <c r="J268" s="349" t="str">
        <f aca="false">IF(OR(N($G268)=0,N($H268)=0),"",ROUND(N($G268)*N($H268)*IF(N($I268)=0,1,N($I268)),2))</f>
        <v/>
      </c>
      <c r="L268" s="349" t="str">
        <f aca="false">IF(TRIM($B268&amp;$C268)="","",IF(AND(N($J268)=0,N($K268)=0),"",ROUND(N($J268)+N($K268),2)))</f>
        <v/>
      </c>
      <c r="R268" s="349"/>
      <c r="S268" s="351" t="str">
        <f aca="false">IF(TRIM($B268&amp;$C268)="","",IF(N($N268)=0,"",MAX(0,MIN(N($N268)-N($P268),N($V268)))))</f>
        <v/>
      </c>
      <c r="T268" s="351" t="str">
        <f aca="false">IF(TRIM($B268&amp;$C268)="","",IF(N($P268)&lt;=N($N268),"",N($P268)-N($N268)))</f>
        <v/>
      </c>
      <c r="U268" s="351" t="str">
        <f aca="false">IF(OR(TRIM($B268&amp;$C268)="",$V268=""),"",MAX(0,N($V268))-N($S268))</f>
        <v/>
      </c>
      <c r="V268" s="351" t="str">
        <f aca="false">IF(TRIM($B268&amp;$C268)="","",IF(AND(N($L268)=0,N($P268)+N($Q268)+N($R268)=0),"",ROUND(N($L268)-N($P268)-N($Q268)-N($R268),2)))</f>
        <v/>
      </c>
      <c r="W268" s="194" t="str">
        <f aca="false">IF(TRIM($B268&amp;$C268)="","",IF(N($L268)=0,IF((N($P268)+N($Q268)+N($R268))=0,"—未填单价","未填单价，已收 "&amp;TEXT((N($P268)+N($Q268)+N($R268)),"#,##0.00")),IF(N($V268)&gt;0.005,"欠 "&amp;TEXT(N($V268),"#,##0.00")&amp;IF(N($S268)&gt;0,"（开票未到账 "&amp;TEXT(N($S268),"#,##0.00")&amp;"）","")&amp;IF(N($U268)&gt;0,"（未开票 "&amp;TEXT(N($U268),"#,##0.00")&amp;"）",""),IF(N($V268)&lt;-0.005,"多收 "&amp;TEXT(-N($V268),"#,##0.00"),"✔ 已结清")))&amp;IF(N($T268)&gt;0,"｜到账未开票 "&amp;TEXT(N($T268),"#,##0.00")&amp;"，待补票","")&amp;IF(N($Q268)&gt;0,"｜收现 "&amp;TEXT(N($Q268),"#,##0.00"),"")&amp;IF(N($R268)&gt;0,"｜收款不开票 "&amp;TEXT(N($R268),"#,##0.00"),""))</f>
        <v/>
      </c>
      <c r="X268" s="352"/>
      <c r="AB268" s="349" t="str">
        <f aca="false">IF(OR(N($N268)=0,N($AA268)=0),"",ROUND(N($N268)/(1+N($AA268))*N($AA268),2))</f>
        <v/>
      </c>
      <c r="AC268" s="352"/>
      <c r="AD268" s="352"/>
      <c r="AE268" s="355" t="str">
        <f aca="false">IF($AM268="","",IF($AM268=1,IF($AN268&gt;=1,"一次性·已到收款期","一次性·未到期"),$AD268&amp;" 第"&amp;$AN268&amp;"/"&amp;$AM268&amp;"期"))</f>
        <v/>
      </c>
      <c r="AF268" s="351" t="str">
        <f aca="false">IF(OR($AM268="",N($L268)=0),"",ROUND(N($J268)*$AN268/$AM268,2)+N($K268))</f>
        <v/>
      </c>
      <c r="AG268" s="351" t="str">
        <f aca="false">IF($AF268="","",MAX(0,ROUND($AF268-(N($P268)+N($Q268)+N($R268)),2)))</f>
        <v/>
      </c>
      <c r="AH268" s="351" t="str">
        <f aca="false">IF(OR(TRIM($B268&amp;$C268)="",NOT(ISNUMBER($D268))),"",SUMIFS($V$3:$V$1001,$AJ$3:$AJ$1001,$AJ268,$D$3:$D$1001,"&lt;"&amp;$D268))</f>
        <v/>
      </c>
      <c r="AI268" s="351" t="str">
        <f aca="false">IF(TRIM($B268&amp;$C268)="","",SUMIFS($V$3:$V$1001,$AJ$3:$AJ$1001,$AJ268))</f>
        <v/>
      </c>
      <c r="AJ268" s="355" t="str">
        <f aca="false">IF(TRIM($B268&amp;$C268)="","",TRIM($B268)&amp;"｜"&amp;TRIM($C268))</f>
        <v/>
      </c>
      <c r="AK268" s="351" t="str">
        <f aca="false">IF(TRIM($B268&amp;$C268)="","",MIN(N($N268),N($P268)))</f>
        <v/>
      </c>
      <c r="AL268" s="356" t="str">
        <f aca="false">IF(ISNUMBER($D268),YEAR($D268),"")</f>
        <v/>
      </c>
      <c r="AM268" s="356" t="str">
        <f aca="false">IF(OR(TRIM($B268&amp;$C268)="",NOT(ISNUMBER($D268)),NOT(ISNUMBER($E268))),"",IF($E268&lt;$D268,"",IF(IF($AD268="半年付",2,IF($AD268="季度付",4,IF($AD268="月付",12,IF($AD268="半月付",24,1))))=1,1,MAX(1,ROUND(($E268-$D268+1)/365*IF($AD268="半年付",2,IF($AD268="季度付",4,IF($AD268="月付",12,IF($AD268="半月付",24,1)))),0)))))</f>
        <v/>
      </c>
      <c r="AN268" s="356" t="str">
        <f aca="true">IF($AM268="","",MIN($AM268,MAX(0,INT((TODAY()-付款宽限天数-$D268)/(($E268-$D268+1)/$AM268))+1)))</f>
        <v/>
      </c>
    </row>
    <row r="269" customFormat="false" ht="18" hidden="false" customHeight="false" outlineLevel="0" collapsed="false">
      <c r="F269" s="342" t="str">
        <f aca="true">IF(TRIM($B269&amp;$C269)="","",IF(OR(ISNUMBER(SEARCH("未",$A269)),ISNUMBER(SEARCH("送出",$A269)),AND(TRIM($A269)="",NOT(ISNUMBER($D269)),N($G269)=0)),"【合同未回】","")&amp;IF(NOT(ISNUMBER($E269)),IF(OR(ISNUMBER(SEARCH("未",$A269)),ISNUMBER(SEARCH("送出",$A269)),AND(TRIM($A269)="",NOT(ISNUMBER($D269)),N($G269)=0)),"","【未填合同期】"),IF($E269&lt;TODAY(),"【已到期】",IF($E269-TODAY()&lt;=提醒天数,"【即将到期，剩余"&amp;($E269-TODAY())&amp;"天】","【正常】")))&amp;IF(OR($AC269="安装免保",$AC269="技术免保",$AC269="质保期内"),"【"&amp;$AC269&amp;"】",""))</f>
        <v/>
      </c>
      <c r="J269" s="349" t="str">
        <f aca="false">IF(OR(N($G269)=0,N($H269)=0),"",ROUND(N($G269)*N($H269)*IF(N($I269)=0,1,N($I269)),2))</f>
        <v/>
      </c>
      <c r="L269" s="349" t="str">
        <f aca="false">IF(TRIM($B269&amp;$C269)="","",IF(AND(N($J269)=0,N($K269)=0),"",ROUND(N($J269)+N($K269),2)))</f>
        <v/>
      </c>
      <c r="R269" s="349"/>
      <c r="S269" s="351" t="str">
        <f aca="false">IF(TRIM($B269&amp;$C269)="","",IF(N($N269)=0,"",MAX(0,MIN(N($N269)-N($P269),N($V269)))))</f>
        <v/>
      </c>
      <c r="T269" s="351" t="str">
        <f aca="false">IF(TRIM($B269&amp;$C269)="","",IF(N($P269)&lt;=N($N269),"",N($P269)-N($N269)))</f>
        <v/>
      </c>
      <c r="U269" s="351" t="str">
        <f aca="false">IF(OR(TRIM($B269&amp;$C269)="",$V269=""),"",MAX(0,N($V269))-N($S269))</f>
        <v/>
      </c>
      <c r="V269" s="351" t="str">
        <f aca="false">IF(TRIM($B269&amp;$C269)="","",IF(AND(N($L269)=0,N($P269)+N($Q269)+N($R269)=0),"",ROUND(N($L269)-N($P269)-N($Q269)-N($R269),2)))</f>
        <v/>
      </c>
      <c r="W269" s="194" t="str">
        <f aca="false">IF(TRIM($B269&amp;$C269)="","",IF(N($L269)=0,IF((N($P269)+N($Q269)+N($R269))=0,"—未填单价","未填单价，已收 "&amp;TEXT((N($P269)+N($Q269)+N($R269)),"#,##0.00")),IF(N($V269)&gt;0.005,"欠 "&amp;TEXT(N($V269),"#,##0.00")&amp;IF(N($S269)&gt;0,"（开票未到账 "&amp;TEXT(N($S269),"#,##0.00")&amp;"）","")&amp;IF(N($U269)&gt;0,"（未开票 "&amp;TEXT(N($U269),"#,##0.00")&amp;"）",""),IF(N($V269)&lt;-0.005,"多收 "&amp;TEXT(-N($V269),"#,##0.00"),"✔ 已结清")))&amp;IF(N($T269)&gt;0,"｜到账未开票 "&amp;TEXT(N($T269),"#,##0.00")&amp;"，待补票","")&amp;IF(N($Q269)&gt;0,"｜收现 "&amp;TEXT(N($Q269),"#,##0.00"),"")&amp;IF(N($R269)&gt;0,"｜收款不开票 "&amp;TEXT(N($R269),"#,##0.00"),""))</f>
        <v/>
      </c>
      <c r="X269" s="352"/>
      <c r="AB269" s="349" t="str">
        <f aca="false">IF(OR(N($N269)=0,N($AA269)=0),"",ROUND(N($N269)/(1+N($AA269))*N($AA269),2))</f>
        <v/>
      </c>
      <c r="AC269" s="352"/>
      <c r="AD269" s="352"/>
      <c r="AE269" s="355" t="str">
        <f aca="false">IF($AM269="","",IF($AM269=1,IF($AN269&gt;=1,"一次性·已到收款期","一次性·未到期"),$AD269&amp;" 第"&amp;$AN269&amp;"/"&amp;$AM269&amp;"期"))</f>
        <v/>
      </c>
      <c r="AF269" s="351" t="str">
        <f aca="false">IF(OR($AM269="",N($L269)=0),"",ROUND(N($J269)*$AN269/$AM269,2)+N($K269))</f>
        <v/>
      </c>
      <c r="AG269" s="351" t="str">
        <f aca="false">IF($AF269="","",MAX(0,ROUND($AF269-(N($P269)+N($Q269)+N($R269)),2)))</f>
        <v/>
      </c>
      <c r="AH269" s="351" t="str">
        <f aca="false">IF(OR(TRIM($B269&amp;$C269)="",NOT(ISNUMBER($D269))),"",SUMIFS($V$3:$V$1001,$AJ$3:$AJ$1001,$AJ269,$D$3:$D$1001,"&lt;"&amp;$D269))</f>
        <v/>
      </c>
      <c r="AI269" s="351" t="str">
        <f aca="false">IF(TRIM($B269&amp;$C269)="","",SUMIFS($V$3:$V$1001,$AJ$3:$AJ$1001,$AJ269))</f>
        <v/>
      </c>
      <c r="AJ269" s="355" t="str">
        <f aca="false">IF(TRIM($B269&amp;$C269)="","",TRIM($B269)&amp;"｜"&amp;TRIM($C269))</f>
        <v/>
      </c>
      <c r="AK269" s="351" t="str">
        <f aca="false">IF(TRIM($B269&amp;$C269)="","",MIN(N($N269),N($P269)))</f>
        <v/>
      </c>
      <c r="AL269" s="356" t="str">
        <f aca="false">IF(ISNUMBER($D269),YEAR($D269),"")</f>
        <v/>
      </c>
      <c r="AM269" s="356" t="str">
        <f aca="false">IF(OR(TRIM($B269&amp;$C269)="",NOT(ISNUMBER($D269)),NOT(ISNUMBER($E269))),"",IF($E269&lt;$D269,"",IF(IF($AD269="半年付",2,IF($AD269="季度付",4,IF($AD269="月付",12,IF($AD269="半月付",24,1))))=1,1,MAX(1,ROUND(($E269-$D269+1)/365*IF($AD269="半年付",2,IF($AD269="季度付",4,IF($AD269="月付",12,IF($AD269="半月付",24,1)))),0)))))</f>
        <v/>
      </c>
      <c r="AN269" s="356" t="str">
        <f aca="true">IF($AM269="","",MIN($AM269,MAX(0,INT((TODAY()-付款宽限天数-$D269)/(($E269-$D269+1)/$AM269))+1)))</f>
        <v/>
      </c>
    </row>
    <row r="270" customFormat="false" ht="18" hidden="false" customHeight="false" outlineLevel="0" collapsed="false">
      <c r="F270" s="342" t="str">
        <f aca="true">IF(TRIM($B270&amp;$C270)="","",IF(OR(ISNUMBER(SEARCH("未",$A270)),ISNUMBER(SEARCH("送出",$A270)),AND(TRIM($A270)="",NOT(ISNUMBER($D270)),N($G270)=0)),"【合同未回】","")&amp;IF(NOT(ISNUMBER($E270)),IF(OR(ISNUMBER(SEARCH("未",$A270)),ISNUMBER(SEARCH("送出",$A270)),AND(TRIM($A270)="",NOT(ISNUMBER($D270)),N($G270)=0)),"","【未填合同期】"),IF($E270&lt;TODAY(),"【已到期】",IF($E270-TODAY()&lt;=提醒天数,"【即将到期，剩余"&amp;($E270-TODAY())&amp;"天】","【正常】")))&amp;IF(OR($AC270="安装免保",$AC270="技术免保",$AC270="质保期内"),"【"&amp;$AC270&amp;"】",""))</f>
        <v/>
      </c>
      <c r="J270" s="349" t="str">
        <f aca="false">IF(OR(N($G270)=0,N($H270)=0),"",ROUND(N($G270)*N($H270)*IF(N($I270)=0,1,N($I270)),2))</f>
        <v/>
      </c>
      <c r="L270" s="349" t="str">
        <f aca="false">IF(TRIM($B270&amp;$C270)="","",IF(AND(N($J270)=0,N($K270)=0),"",ROUND(N($J270)+N($K270),2)))</f>
        <v/>
      </c>
      <c r="R270" s="349"/>
      <c r="S270" s="351" t="str">
        <f aca="false">IF(TRIM($B270&amp;$C270)="","",IF(N($N270)=0,"",MAX(0,MIN(N($N270)-N($P270),N($V270)))))</f>
        <v/>
      </c>
      <c r="T270" s="351" t="str">
        <f aca="false">IF(TRIM($B270&amp;$C270)="","",IF(N($P270)&lt;=N($N270),"",N($P270)-N($N270)))</f>
        <v/>
      </c>
      <c r="U270" s="351" t="str">
        <f aca="false">IF(OR(TRIM($B270&amp;$C270)="",$V270=""),"",MAX(0,N($V270))-N($S270))</f>
        <v/>
      </c>
      <c r="V270" s="351" t="str">
        <f aca="false">IF(TRIM($B270&amp;$C270)="","",IF(AND(N($L270)=0,N($P270)+N($Q270)+N($R270)=0),"",ROUND(N($L270)-N($P270)-N($Q270)-N($R270),2)))</f>
        <v/>
      </c>
      <c r="W270" s="194" t="str">
        <f aca="false">IF(TRIM($B270&amp;$C270)="","",IF(N($L270)=0,IF((N($P270)+N($Q270)+N($R270))=0,"—未填单价","未填单价，已收 "&amp;TEXT((N($P270)+N($Q270)+N($R270)),"#,##0.00")),IF(N($V270)&gt;0.005,"欠 "&amp;TEXT(N($V270),"#,##0.00")&amp;IF(N($S270)&gt;0,"（开票未到账 "&amp;TEXT(N($S270),"#,##0.00")&amp;"）","")&amp;IF(N($U270)&gt;0,"（未开票 "&amp;TEXT(N($U270),"#,##0.00")&amp;"）",""),IF(N($V270)&lt;-0.005,"多收 "&amp;TEXT(-N($V270),"#,##0.00"),"✔ 已结清")))&amp;IF(N($T270)&gt;0,"｜到账未开票 "&amp;TEXT(N($T270),"#,##0.00")&amp;"，待补票","")&amp;IF(N($Q270)&gt;0,"｜收现 "&amp;TEXT(N($Q270),"#,##0.00"),"")&amp;IF(N($R270)&gt;0,"｜收款不开票 "&amp;TEXT(N($R270),"#,##0.00"),""))</f>
        <v/>
      </c>
      <c r="X270" s="352"/>
      <c r="AB270" s="349" t="str">
        <f aca="false">IF(OR(N($N270)=0,N($AA270)=0),"",ROUND(N($N270)/(1+N($AA270))*N($AA270),2))</f>
        <v/>
      </c>
      <c r="AC270" s="352"/>
      <c r="AD270" s="352"/>
      <c r="AE270" s="355" t="str">
        <f aca="false">IF($AM270="","",IF($AM270=1,IF($AN270&gt;=1,"一次性·已到收款期","一次性·未到期"),$AD270&amp;" 第"&amp;$AN270&amp;"/"&amp;$AM270&amp;"期"))</f>
        <v/>
      </c>
      <c r="AF270" s="351" t="str">
        <f aca="false">IF(OR($AM270="",N($L270)=0),"",ROUND(N($J270)*$AN270/$AM270,2)+N($K270))</f>
        <v/>
      </c>
      <c r="AG270" s="351" t="str">
        <f aca="false">IF($AF270="","",MAX(0,ROUND($AF270-(N($P270)+N($Q270)+N($R270)),2)))</f>
        <v/>
      </c>
      <c r="AH270" s="351" t="str">
        <f aca="false">IF(OR(TRIM($B270&amp;$C270)="",NOT(ISNUMBER($D270))),"",SUMIFS($V$3:$V$1001,$AJ$3:$AJ$1001,$AJ270,$D$3:$D$1001,"&lt;"&amp;$D270))</f>
        <v/>
      </c>
      <c r="AI270" s="351" t="str">
        <f aca="false">IF(TRIM($B270&amp;$C270)="","",SUMIFS($V$3:$V$1001,$AJ$3:$AJ$1001,$AJ270))</f>
        <v/>
      </c>
      <c r="AJ270" s="355" t="str">
        <f aca="false">IF(TRIM($B270&amp;$C270)="","",TRIM($B270)&amp;"｜"&amp;TRIM($C270))</f>
        <v/>
      </c>
      <c r="AK270" s="351" t="str">
        <f aca="false">IF(TRIM($B270&amp;$C270)="","",MIN(N($N270),N($P270)))</f>
        <v/>
      </c>
      <c r="AL270" s="356" t="str">
        <f aca="false">IF(ISNUMBER($D270),YEAR($D270),"")</f>
        <v/>
      </c>
      <c r="AM270" s="356" t="str">
        <f aca="false">IF(OR(TRIM($B270&amp;$C270)="",NOT(ISNUMBER($D270)),NOT(ISNUMBER($E270))),"",IF($E270&lt;$D270,"",IF(IF($AD270="半年付",2,IF($AD270="季度付",4,IF($AD270="月付",12,IF($AD270="半月付",24,1))))=1,1,MAX(1,ROUND(($E270-$D270+1)/365*IF($AD270="半年付",2,IF($AD270="季度付",4,IF($AD270="月付",12,IF($AD270="半月付",24,1)))),0)))))</f>
        <v/>
      </c>
      <c r="AN270" s="356" t="str">
        <f aca="true">IF($AM270="","",MIN($AM270,MAX(0,INT((TODAY()-付款宽限天数-$D270)/(($E270-$D270+1)/$AM270))+1)))</f>
        <v/>
      </c>
    </row>
    <row r="271" customFormat="false" ht="18" hidden="false" customHeight="false" outlineLevel="0" collapsed="false">
      <c r="F271" s="342" t="str">
        <f aca="true">IF(TRIM($B271&amp;$C271)="","",IF(OR(ISNUMBER(SEARCH("未",$A271)),ISNUMBER(SEARCH("送出",$A271)),AND(TRIM($A271)="",NOT(ISNUMBER($D271)),N($G271)=0)),"【合同未回】","")&amp;IF(NOT(ISNUMBER($E271)),IF(OR(ISNUMBER(SEARCH("未",$A271)),ISNUMBER(SEARCH("送出",$A271)),AND(TRIM($A271)="",NOT(ISNUMBER($D271)),N($G271)=0)),"","【未填合同期】"),IF($E271&lt;TODAY(),"【已到期】",IF($E271-TODAY()&lt;=提醒天数,"【即将到期，剩余"&amp;($E271-TODAY())&amp;"天】","【正常】")))&amp;IF(OR($AC271="安装免保",$AC271="技术免保",$AC271="质保期内"),"【"&amp;$AC271&amp;"】",""))</f>
        <v/>
      </c>
      <c r="J271" s="349" t="str">
        <f aca="false">IF(OR(N($G271)=0,N($H271)=0),"",ROUND(N($G271)*N($H271)*IF(N($I271)=0,1,N($I271)),2))</f>
        <v/>
      </c>
      <c r="L271" s="349" t="str">
        <f aca="false">IF(TRIM($B271&amp;$C271)="","",IF(AND(N($J271)=0,N($K271)=0),"",ROUND(N($J271)+N($K271),2)))</f>
        <v/>
      </c>
      <c r="R271" s="349"/>
      <c r="S271" s="351" t="str">
        <f aca="false">IF(TRIM($B271&amp;$C271)="","",IF(N($N271)=0,"",MAX(0,MIN(N($N271)-N($P271),N($V271)))))</f>
        <v/>
      </c>
      <c r="T271" s="351" t="str">
        <f aca="false">IF(TRIM($B271&amp;$C271)="","",IF(N($P271)&lt;=N($N271),"",N($P271)-N($N271)))</f>
        <v/>
      </c>
      <c r="U271" s="351" t="str">
        <f aca="false">IF(OR(TRIM($B271&amp;$C271)="",$V271=""),"",MAX(0,N($V271))-N($S271))</f>
        <v/>
      </c>
      <c r="V271" s="351" t="str">
        <f aca="false">IF(TRIM($B271&amp;$C271)="","",IF(AND(N($L271)=0,N($P271)+N($Q271)+N($R271)=0),"",ROUND(N($L271)-N($P271)-N($Q271)-N($R271),2)))</f>
        <v/>
      </c>
      <c r="W271" s="194" t="str">
        <f aca="false">IF(TRIM($B271&amp;$C271)="","",IF(N($L271)=0,IF((N($P271)+N($Q271)+N($R271))=0,"—未填单价","未填单价，已收 "&amp;TEXT((N($P271)+N($Q271)+N($R271)),"#,##0.00")),IF(N($V271)&gt;0.005,"欠 "&amp;TEXT(N($V271),"#,##0.00")&amp;IF(N($S271)&gt;0,"（开票未到账 "&amp;TEXT(N($S271),"#,##0.00")&amp;"）","")&amp;IF(N($U271)&gt;0,"（未开票 "&amp;TEXT(N($U271),"#,##0.00")&amp;"）",""),IF(N($V271)&lt;-0.005,"多收 "&amp;TEXT(-N($V271),"#,##0.00"),"✔ 已结清")))&amp;IF(N($T271)&gt;0,"｜到账未开票 "&amp;TEXT(N($T271),"#,##0.00")&amp;"，待补票","")&amp;IF(N($Q271)&gt;0,"｜收现 "&amp;TEXT(N($Q271),"#,##0.00"),"")&amp;IF(N($R271)&gt;0,"｜收款不开票 "&amp;TEXT(N($R271),"#,##0.00"),""))</f>
        <v/>
      </c>
      <c r="X271" s="352"/>
      <c r="AB271" s="349" t="str">
        <f aca="false">IF(OR(N($N271)=0,N($AA271)=0),"",ROUND(N($N271)/(1+N($AA271))*N($AA271),2))</f>
        <v/>
      </c>
      <c r="AC271" s="352"/>
      <c r="AD271" s="352"/>
      <c r="AE271" s="355" t="str">
        <f aca="false">IF($AM271="","",IF($AM271=1,IF($AN271&gt;=1,"一次性·已到收款期","一次性·未到期"),$AD271&amp;" 第"&amp;$AN271&amp;"/"&amp;$AM271&amp;"期"))</f>
        <v/>
      </c>
      <c r="AF271" s="351" t="str">
        <f aca="false">IF(OR($AM271="",N($L271)=0),"",ROUND(N($J271)*$AN271/$AM271,2)+N($K271))</f>
        <v/>
      </c>
      <c r="AG271" s="351" t="str">
        <f aca="false">IF($AF271="","",MAX(0,ROUND($AF271-(N($P271)+N($Q271)+N($R271)),2)))</f>
        <v/>
      </c>
      <c r="AH271" s="351" t="str">
        <f aca="false">IF(OR(TRIM($B271&amp;$C271)="",NOT(ISNUMBER($D271))),"",SUMIFS($V$3:$V$1001,$AJ$3:$AJ$1001,$AJ271,$D$3:$D$1001,"&lt;"&amp;$D271))</f>
        <v/>
      </c>
      <c r="AI271" s="351" t="str">
        <f aca="false">IF(TRIM($B271&amp;$C271)="","",SUMIFS($V$3:$V$1001,$AJ$3:$AJ$1001,$AJ271))</f>
        <v/>
      </c>
      <c r="AJ271" s="355" t="str">
        <f aca="false">IF(TRIM($B271&amp;$C271)="","",TRIM($B271)&amp;"｜"&amp;TRIM($C271))</f>
        <v/>
      </c>
      <c r="AK271" s="351" t="str">
        <f aca="false">IF(TRIM($B271&amp;$C271)="","",MIN(N($N271),N($P271)))</f>
        <v/>
      </c>
      <c r="AL271" s="356" t="str">
        <f aca="false">IF(ISNUMBER($D271),YEAR($D271),"")</f>
        <v/>
      </c>
      <c r="AM271" s="356" t="str">
        <f aca="false">IF(OR(TRIM($B271&amp;$C271)="",NOT(ISNUMBER($D271)),NOT(ISNUMBER($E271))),"",IF($E271&lt;$D271,"",IF(IF($AD271="半年付",2,IF($AD271="季度付",4,IF($AD271="月付",12,IF($AD271="半月付",24,1))))=1,1,MAX(1,ROUND(($E271-$D271+1)/365*IF($AD271="半年付",2,IF($AD271="季度付",4,IF($AD271="月付",12,IF($AD271="半月付",24,1)))),0)))))</f>
        <v/>
      </c>
      <c r="AN271" s="356" t="str">
        <f aca="true">IF($AM271="","",MIN($AM271,MAX(0,INT((TODAY()-付款宽限天数-$D271)/(($E271-$D271+1)/$AM271))+1)))</f>
        <v/>
      </c>
    </row>
    <row r="272" customFormat="false" ht="18" hidden="false" customHeight="false" outlineLevel="0" collapsed="false">
      <c r="F272" s="342" t="str">
        <f aca="true">IF(TRIM($B272&amp;$C272)="","",IF(OR(ISNUMBER(SEARCH("未",$A272)),ISNUMBER(SEARCH("送出",$A272)),AND(TRIM($A272)="",NOT(ISNUMBER($D272)),N($G272)=0)),"【合同未回】","")&amp;IF(NOT(ISNUMBER($E272)),IF(OR(ISNUMBER(SEARCH("未",$A272)),ISNUMBER(SEARCH("送出",$A272)),AND(TRIM($A272)="",NOT(ISNUMBER($D272)),N($G272)=0)),"","【未填合同期】"),IF($E272&lt;TODAY(),"【已到期】",IF($E272-TODAY()&lt;=提醒天数,"【即将到期，剩余"&amp;($E272-TODAY())&amp;"天】","【正常】")))&amp;IF(OR($AC272="安装免保",$AC272="技术免保",$AC272="质保期内"),"【"&amp;$AC272&amp;"】",""))</f>
        <v/>
      </c>
      <c r="J272" s="349" t="str">
        <f aca="false">IF(OR(N($G272)=0,N($H272)=0),"",ROUND(N($G272)*N($H272)*IF(N($I272)=0,1,N($I272)),2))</f>
        <v/>
      </c>
      <c r="L272" s="349" t="str">
        <f aca="false">IF(TRIM($B272&amp;$C272)="","",IF(AND(N($J272)=0,N($K272)=0),"",ROUND(N($J272)+N($K272),2)))</f>
        <v/>
      </c>
      <c r="R272" s="349"/>
      <c r="S272" s="351" t="str">
        <f aca="false">IF(TRIM($B272&amp;$C272)="","",IF(N($N272)=0,"",MAX(0,MIN(N($N272)-N($P272),N($V272)))))</f>
        <v/>
      </c>
      <c r="T272" s="351" t="str">
        <f aca="false">IF(TRIM($B272&amp;$C272)="","",IF(N($P272)&lt;=N($N272),"",N($P272)-N($N272)))</f>
        <v/>
      </c>
      <c r="U272" s="351" t="str">
        <f aca="false">IF(OR(TRIM($B272&amp;$C272)="",$V272=""),"",MAX(0,N($V272))-N($S272))</f>
        <v/>
      </c>
      <c r="V272" s="351" t="str">
        <f aca="false">IF(TRIM($B272&amp;$C272)="","",IF(AND(N($L272)=0,N($P272)+N($Q272)+N($R272)=0),"",ROUND(N($L272)-N($P272)-N($Q272)-N($R272),2)))</f>
        <v/>
      </c>
      <c r="W272" s="194" t="str">
        <f aca="false">IF(TRIM($B272&amp;$C272)="","",IF(N($L272)=0,IF((N($P272)+N($Q272)+N($R272))=0,"—未填单价","未填单价，已收 "&amp;TEXT((N($P272)+N($Q272)+N($R272)),"#,##0.00")),IF(N($V272)&gt;0.005,"欠 "&amp;TEXT(N($V272),"#,##0.00")&amp;IF(N($S272)&gt;0,"（开票未到账 "&amp;TEXT(N($S272),"#,##0.00")&amp;"）","")&amp;IF(N($U272)&gt;0,"（未开票 "&amp;TEXT(N($U272),"#,##0.00")&amp;"）",""),IF(N($V272)&lt;-0.005,"多收 "&amp;TEXT(-N($V272),"#,##0.00"),"✔ 已结清")))&amp;IF(N($T272)&gt;0,"｜到账未开票 "&amp;TEXT(N($T272),"#,##0.00")&amp;"，待补票","")&amp;IF(N($Q272)&gt;0,"｜收现 "&amp;TEXT(N($Q272),"#,##0.00"),"")&amp;IF(N($R272)&gt;0,"｜收款不开票 "&amp;TEXT(N($R272),"#,##0.00"),""))</f>
        <v/>
      </c>
      <c r="X272" s="352"/>
      <c r="AB272" s="349" t="str">
        <f aca="false">IF(OR(N($N272)=0,N($AA272)=0),"",ROUND(N($N272)/(1+N($AA272))*N($AA272),2))</f>
        <v/>
      </c>
      <c r="AC272" s="352"/>
      <c r="AD272" s="352"/>
      <c r="AE272" s="355" t="str">
        <f aca="false">IF($AM272="","",IF($AM272=1,IF($AN272&gt;=1,"一次性·已到收款期","一次性·未到期"),$AD272&amp;" 第"&amp;$AN272&amp;"/"&amp;$AM272&amp;"期"))</f>
        <v/>
      </c>
      <c r="AF272" s="351" t="str">
        <f aca="false">IF(OR($AM272="",N($L272)=0),"",ROUND(N($J272)*$AN272/$AM272,2)+N($K272))</f>
        <v/>
      </c>
      <c r="AG272" s="351" t="str">
        <f aca="false">IF($AF272="","",MAX(0,ROUND($AF272-(N($P272)+N($Q272)+N($R272)),2)))</f>
        <v/>
      </c>
      <c r="AH272" s="351" t="str">
        <f aca="false">IF(OR(TRIM($B272&amp;$C272)="",NOT(ISNUMBER($D272))),"",SUMIFS($V$3:$V$1001,$AJ$3:$AJ$1001,$AJ272,$D$3:$D$1001,"&lt;"&amp;$D272))</f>
        <v/>
      </c>
      <c r="AI272" s="351" t="str">
        <f aca="false">IF(TRIM($B272&amp;$C272)="","",SUMIFS($V$3:$V$1001,$AJ$3:$AJ$1001,$AJ272))</f>
        <v/>
      </c>
      <c r="AJ272" s="355" t="str">
        <f aca="false">IF(TRIM($B272&amp;$C272)="","",TRIM($B272)&amp;"｜"&amp;TRIM($C272))</f>
        <v/>
      </c>
      <c r="AK272" s="351" t="str">
        <f aca="false">IF(TRIM($B272&amp;$C272)="","",MIN(N($N272),N($P272)))</f>
        <v/>
      </c>
      <c r="AL272" s="356" t="str">
        <f aca="false">IF(ISNUMBER($D272),YEAR($D272),"")</f>
        <v/>
      </c>
      <c r="AM272" s="356" t="str">
        <f aca="false">IF(OR(TRIM($B272&amp;$C272)="",NOT(ISNUMBER($D272)),NOT(ISNUMBER($E272))),"",IF($E272&lt;$D272,"",IF(IF($AD272="半年付",2,IF($AD272="季度付",4,IF($AD272="月付",12,IF($AD272="半月付",24,1))))=1,1,MAX(1,ROUND(($E272-$D272+1)/365*IF($AD272="半年付",2,IF($AD272="季度付",4,IF($AD272="月付",12,IF($AD272="半月付",24,1)))),0)))))</f>
        <v/>
      </c>
      <c r="AN272" s="356" t="str">
        <f aca="true">IF($AM272="","",MIN($AM272,MAX(0,INT((TODAY()-付款宽限天数-$D272)/(($E272-$D272+1)/$AM272))+1)))</f>
        <v/>
      </c>
    </row>
    <row r="273" customFormat="false" ht="18" hidden="false" customHeight="false" outlineLevel="0" collapsed="false">
      <c r="F273" s="342" t="str">
        <f aca="true">IF(TRIM($B273&amp;$C273)="","",IF(OR(ISNUMBER(SEARCH("未",$A273)),ISNUMBER(SEARCH("送出",$A273)),AND(TRIM($A273)="",NOT(ISNUMBER($D273)),N($G273)=0)),"【合同未回】","")&amp;IF(NOT(ISNUMBER($E273)),IF(OR(ISNUMBER(SEARCH("未",$A273)),ISNUMBER(SEARCH("送出",$A273)),AND(TRIM($A273)="",NOT(ISNUMBER($D273)),N($G273)=0)),"","【未填合同期】"),IF($E273&lt;TODAY(),"【已到期】",IF($E273-TODAY()&lt;=提醒天数,"【即将到期，剩余"&amp;($E273-TODAY())&amp;"天】","【正常】")))&amp;IF(OR($AC273="安装免保",$AC273="技术免保",$AC273="质保期内"),"【"&amp;$AC273&amp;"】",""))</f>
        <v/>
      </c>
      <c r="J273" s="349" t="str">
        <f aca="false">IF(OR(N($G273)=0,N($H273)=0),"",ROUND(N($G273)*N($H273)*IF(N($I273)=0,1,N($I273)),2))</f>
        <v/>
      </c>
      <c r="L273" s="349" t="str">
        <f aca="false">IF(TRIM($B273&amp;$C273)="","",IF(AND(N($J273)=0,N($K273)=0),"",ROUND(N($J273)+N($K273),2)))</f>
        <v/>
      </c>
      <c r="R273" s="349"/>
      <c r="S273" s="351" t="str">
        <f aca="false">IF(TRIM($B273&amp;$C273)="","",IF(N($N273)=0,"",MAX(0,MIN(N($N273)-N($P273),N($V273)))))</f>
        <v/>
      </c>
      <c r="T273" s="351" t="str">
        <f aca="false">IF(TRIM($B273&amp;$C273)="","",IF(N($P273)&lt;=N($N273),"",N($P273)-N($N273)))</f>
        <v/>
      </c>
      <c r="U273" s="351" t="str">
        <f aca="false">IF(OR(TRIM($B273&amp;$C273)="",$V273=""),"",MAX(0,N($V273))-N($S273))</f>
        <v/>
      </c>
      <c r="V273" s="351" t="str">
        <f aca="false">IF(TRIM($B273&amp;$C273)="","",IF(AND(N($L273)=0,N($P273)+N($Q273)+N($R273)=0),"",ROUND(N($L273)-N($P273)-N($Q273)-N($R273),2)))</f>
        <v/>
      </c>
      <c r="W273" s="194" t="str">
        <f aca="false">IF(TRIM($B273&amp;$C273)="","",IF(N($L273)=0,IF((N($P273)+N($Q273)+N($R273))=0,"—未填单价","未填单价，已收 "&amp;TEXT((N($P273)+N($Q273)+N($R273)),"#,##0.00")),IF(N($V273)&gt;0.005,"欠 "&amp;TEXT(N($V273),"#,##0.00")&amp;IF(N($S273)&gt;0,"（开票未到账 "&amp;TEXT(N($S273),"#,##0.00")&amp;"）","")&amp;IF(N($U273)&gt;0,"（未开票 "&amp;TEXT(N($U273),"#,##0.00")&amp;"）",""),IF(N($V273)&lt;-0.005,"多收 "&amp;TEXT(-N($V273),"#,##0.00"),"✔ 已结清")))&amp;IF(N($T273)&gt;0,"｜到账未开票 "&amp;TEXT(N($T273),"#,##0.00")&amp;"，待补票","")&amp;IF(N($Q273)&gt;0,"｜收现 "&amp;TEXT(N($Q273),"#,##0.00"),"")&amp;IF(N($R273)&gt;0,"｜收款不开票 "&amp;TEXT(N($R273),"#,##0.00"),""))</f>
        <v/>
      </c>
      <c r="X273" s="352"/>
      <c r="AB273" s="349" t="str">
        <f aca="false">IF(OR(N($N273)=0,N($AA273)=0),"",ROUND(N($N273)/(1+N($AA273))*N($AA273),2))</f>
        <v/>
      </c>
      <c r="AC273" s="352"/>
      <c r="AD273" s="352"/>
      <c r="AE273" s="355" t="str">
        <f aca="false">IF($AM273="","",IF($AM273=1,IF($AN273&gt;=1,"一次性·已到收款期","一次性·未到期"),$AD273&amp;" 第"&amp;$AN273&amp;"/"&amp;$AM273&amp;"期"))</f>
        <v/>
      </c>
      <c r="AF273" s="351" t="str">
        <f aca="false">IF(OR($AM273="",N($L273)=0),"",ROUND(N($J273)*$AN273/$AM273,2)+N($K273))</f>
        <v/>
      </c>
      <c r="AG273" s="351" t="str">
        <f aca="false">IF($AF273="","",MAX(0,ROUND($AF273-(N($P273)+N($Q273)+N($R273)),2)))</f>
        <v/>
      </c>
      <c r="AH273" s="351" t="str">
        <f aca="false">IF(OR(TRIM($B273&amp;$C273)="",NOT(ISNUMBER($D273))),"",SUMIFS($V$3:$V$1001,$AJ$3:$AJ$1001,$AJ273,$D$3:$D$1001,"&lt;"&amp;$D273))</f>
        <v/>
      </c>
      <c r="AI273" s="351" t="str">
        <f aca="false">IF(TRIM($B273&amp;$C273)="","",SUMIFS($V$3:$V$1001,$AJ$3:$AJ$1001,$AJ273))</f>
        <v/>
      </c>
      <c r="AJ273" s="355" t="str">
        <f aca="false">IF(TRIM($B273&amp;$C273)="","",TRIM($B273)&amp;"｜"&amp;TRIM($C273))</f>
        <v/>
      </c>
      <c r="AK273" s="351" t="str">
        <f aca="false">IF(TRIM($B273&amp;$C273)="","",MIN(N($N273),N($P273)))</f>
        <v/>
      </c>
      <c r="AL273" s="356" t="str">
        <f aca="false">IF(ISNUMBER($D273),YEAR($D273),"")</f>
        <v/>
      </c>
      <c r="AM273" s="356" t="str">
        <f aca="false">IF(OR(TRIM($B273&amp;$C273)="",NOT(ISNUMBER($D273)),NOT(ISNUMBER($E273))),"",IF($E273&lt;$D273,"",IF(IF($AD273="半年付",2,IF($AD273="季度付",4,IF($AD273="月付",12,IF($AD273="半月付",24,1))))=1,1,MAX(1,ROUND(($E273-$D273+1)/365*IF($AD273="半年付",2,IF($AD273="季度付",4,IF($AD273="月付",12,IF($AD273="半月付",24,1)))),0)))))</f>
        <v/>
      </c>
      <c r="AN273" s="356" t="str">
        <f aca="true">IF($AM273="","",MIN($AM273,MAX(0,INT((TODAY()-付款宽限天数-$D273)/(($E273-$D273+1)/$AM273))+1)))</f>
        <v/>
      </c>
    </row>
    <row r="274" customFormat="false" ht="18" hidden="false" customHeight="false" outlineLevel="0" collapsed="false">
      <c r="F274" s="342" t="str">
        <f aca="true">IF(TRIM($B274&amp;$C274)="","",IF(OR(ISNUMBER(SEARCH("未",$A274)),ISNUMBER(SEARCH("送出",$A274)),AND(TRIM($A274)="",NOT(ISNUMBER($D274)),N($G274)=0)),"【合同未回】","")&amp;IF(NOT(ISNUMBER($E274)),IF(OR(ISNUMBER(SEARCH("未",$A274)),ISNUMBER(SEARCH("送出",$A274)),AND(TRIM($A274)="",NOT(ISNUMBER($D274)),N($G274)=0)),"","【未填合同期】"),IF($E274&lt;TODAY(),"【已到期】",IF($E274-TODAY()&lt;=提醒天数,"【即将到期，剩余"&amp;($E274-TODAY())&amp;"天】","【正常】")))&amp;IF(OR($AC274="安装免保",$AC274="技术免保",$AC274="质保期内"),"【"&amp;$AC274&amp;"】",""))</f>
        <v/>
      </c>
      <c r="J274" s="349" t="str">
        <f aca="false">IF(OR(N($G274)=0,N($H274)=0),"",ROUND(N($G274)*N($H274)*IF(N($I274)=0,1,N($I274)),2))</f>
        <v/>
      </c>
      <c r="L274" s="349" t="str">
        <f aca="false">IF(TRIM($B274&amp;$C274)="","",IF(AND(N($J274)=0,N($K274)=0),"",ROUND(N($J274)+N($K274),2)))</f>
        <v/>
      </c>
      <c r="R274" s="349"/>
      <c r="S274" s="351" t="str">
        <f aca="false">IF(TRIM($B274&amp;$C274)="","",IF(N($N274)=0,"",MAX(0,MIN(N($N274)-N($P274),N($V274)))))</f>
        <v/>
      </c>
      <c r="T274" s="351" t="str">
        <f aca="false">IF(TRIM($B274&amp;$C274)="","",IF(N($P274)&lt;=N($N274),"",N($P274)-N($N274)))</f>
        <v/>
      </c>
      <c r="U274" s="351" t="str">
        <f aca="false">IF(OR(TRIM($B274&amp;$C274)="",$V274=""),"",MAX(0,N($V274))-N($S274))</f>
        <v/>
      </c>
      <c r="V274" s="351" t="str">
        <f aca="false">IF(TRIM($B274&amp;$C274)="","",IF(AND(N($L274)=0,N($P274)+N($Q274)+N($R274)=0),"",ROUND(N($L274)-N($P274)-N($Q274)-N($R274),2)))</f>
        <v/>
      </c>
      <c r="W274" s="194" t="str">
        <f aca="false">IF(TRIM($B274&amp;$C274)="","",IF(N($L274)=0,IF((N($P274)+N($Q274)+N($R274))=0,"—未填单价","未填单价，已收 "&amp;TEXT((N($P274)+N($Q274)+N($R274)),"#,##0.00")),IF(N($V274)&gt;0.005,"欠 "&amp;TEXT(N($V274),"#,##0.00")&amp;IF(N($S274)&gt;0,"（开票未到账 "&amp;TEXT(N($S274),"#,##0.00")&amp;"）","")&amp;IF(N($U274)&gt;0,"（未开票 "&amp;TEXT(N($U274),"#,##0.00")&amp;"）",""),IF(N($V274)&lt;-0.005,"多收 "&amp;TEXT(-N($V274),"#,##0.00"),"✔ 已结清")))&amp;IF(N($T274)&gt;0,"｜到账未开票 "&amp;TEXT(N($T274),"#,##0.00")&amp;"，待补票","")&amp;IF(N($Q274)&gt;0,"｜收现 "&amp;TEXT(N($Q274),"#,##0.00"),"")&amp;IF(N($R274)&gt;0,"｜收款不开票 "&amp;TEXT(N($R274),"#,##0.00"),""))</f>
        <v/>
      </c>
      <c r="X274" s="352"/>
      <c r="AB274" s="349" t="str">
        <f aca="false">IF(OR(N($N274)=0,N($AA274)=0),"",ROUND(N($N274)/(1+N($AA274))*N($AA274),2))</f>
        <v/>
      </c>
      <c r="AC274" s="352"/>
      <c r="AD274" s="352"/>
      <c r="AE274" s="355" t="str">
        <f aca="false">IF($AM274="","",IF($AM274=1,IF($AN274&gt;=1,"一次性·已到收款期","一次性·未到期"),$AD274&amp;" 第"&amp;$AN274&amp;"/"&amp;$AM274&amp;"期"))</f>
        <v/>
      </c>
      <c r="AF274" s="351" t="str">
        <f aca="false">IF(OR($AM274="",N($L274)=0),"",ROUND(N($J274)*$AN274/$AM274,2)+N($K274))</f>
        <v/>
      </c>
      <c r="AG274" s="351" t="str">
        <f aca="false">IF($AF274="","",MAX(0,ROUND($AF274-(N($P274)+N($Q274)+N($R274)),2)))</f>
        <v/>
      </c>
      <c r="AH274" s="351" t="str">
        <f aca="false">IF(OR(TRIM($B274&amp;$C274)="",NOT(ISNUMBER($D274))),"",SUMIFS($V$3:$V$1001,$AJ$3:$AJ$1001,$AJ274,$D$3:$D$1001,"&lt;"&amp;$D274))</f>
        <v/>
      </c>
      <c r="AI274" s="351" t="str">
        <f aca="false">IF(TRIM($B274&amp;$C274)="","",SUMIFS($V$3:$V$1001,$AJ$3:$AJ$1001,$AJ274))</f>
        <v/>
      </c>
      <c r="AJ274" s="355" t="str">
        <f aca="false">IF(TRIM($B274&amp;$C274)="","",TRIM($B274)&amp;"｜"&amp;TRIM($C274))</f>
        <v/>
      </c>
      <c r="AK274" s="351" t="str">
        <f aca="false">IF(TRIM($B274&amp;$C274)="","",MIN(N($N274),N($P274)))</f>
        <v/>
      </c>
      <c r="AL274" s="356" t="str">
        <f aca="false">IF(ISNUMBER($D274),YEAR($D274),"")</f>
        <v/>
      </c>
      <c r="AM274" s="356" t="str">
        <f aca="false">IF(OR(TRIM($B274&amp;$C274)="",NOT(ISNUMBER($D274)),NOT(ISNUMBER($E274))),"",IF($E274&lt;$D274,"",IF(IF($AD274="半年付",2,IF($AD274="季度付",4,IF($AD274="月付",12,IF($AD274="半月付",24,1))))=1,1,MAX(1,ROUND(($E274-$D274+1)/365*IF($AD274="半年付",2,IF($AD274="季度付",4,IF($AD274="月付",12,IF($AD274="半月付",24,1)))),0)))))</f>
        <v/>
      </c>
      <c r="AN274" s="356" t="str">
        <f aca="true">IF($AM274="","",MIN($AM274,MAX(0,INT((TODAY()-付款宽限天数-$D274)/(($E274-$D274+1)/$AM274))+1)))</f>
        <v/>
      </c>
    </row>
    <row r="275" customFormat="false" ht="18" hidden="false" customHeight="false" outlineLevel="0" collapsed="false">
      <c r="F275" s="342" t="str">
        <f aca="true">IF(TRIM($B275&amp;$C275)="","",IF(OR(ISNUMBER(SEARCH("未",$A275)),ISNUMBER(SEARCH("送出",$A275)),AND(TRIM($A275)="",NOT(ISNUMBER($D275)),N($G275)=0)),"【合同未回】","")&amp;IF(NOT(ISNUMBER($E275)),IF(OR(ISNUMBER(SEARCH("未",$A275)),ISNUMBER(SEARCH("送出",$A275)),AND(TRIM($A275)="",NOT(ISNUMBER($D275)),N($G275)=0)),"","【未填合同期】"),IF($E275&lt;TODAY(),"【已到期】",IF($E275-TODAY()&lt;=提醒天数,"【即将到期，剩余"&amp;($E275-TODAY())&amp;"天】","【正常】")))&amp;IF(OR($AC275="安装免保",$AC275="技术免保",$AC275="质保期内"),"【"&amp;$AC275&amp;"】",""))</f>
        <v/>
      </c>
      <c r="J275" s="349" t="str">
        <f aca="false">IF(OR(N($G275)=0,N($H275)=0),"",ROUND(N($G275)*N($H275)*IF(N($I275)=0,1,N($I275)),2))</f>
        <v/>
      </c>
      <c r="L275" s="349" t="str">
        <f aca="false">IF(TRIM($B275&amp;$C275)="","",IF(AND(N($J275)=0,N($K275)=0),"",ROUND(N($J275)+N($K275),2)))</f>
        <v/>
      </c>
      <c r="R275" s="349"/>
      <c r="S275" s="351" t="str">
        <f aca="false">IF(TRIM($B275&amp;$C275)="","",IF(N($N275)=0,"",MAX(0,MIN(N($N275)-N($P275),N($V275)))))</f>
        <v/>
      </c>
      <c r="T275" s="351" t="str">
        <f aca="false">IF(TRIM($B275&amp;$C275)="","",IF(N($P275)&lt;=N($N275),"",N($P275)-N($N275)))</f>
        <v/>
      </c>
      <c r="U275" s="351" t="str">
        <f aca="false">IF(OR(TRIM($B275&amp;$C275)="",$V275=""),"",MAX(0,N($V275))-N($S275))</f>
        <v/>
      </c>
      <c r="V275" s="351" t="str">
        <f aca="false">IF(TRIM($B275&amp;$C275)="","",IF(AND(N($L275)=0,N($P275)+N($Q275)+N($R275)=0),"",ROUND(N($L275)-N($P275)-N($Q275)-N($R275),2)))</f>
        <v/>
      </c>
      <c r="W275" s="194" t="str">
        <f aca="false">IF(TRIM($B275&amp;$C275)="","",IF(N($L275)=0,IF((N($P275)+N($Q275)+N($R275))=0,"—未填单价","未填单价，已收 "&amp;TEXT((N($P275)+N($Q275)+N($R275)),"#,##0.00")),IF(N($V275)&gt;0.005,"欠 "&amp;TEXT(N($V275),"#,##0.00")&amp;IF(N($S275)&gt;0,"（开票未到账 "&amp;TEXT(N($S275),"#,##0.00")&amp;"）","")&amp;IF(N($U275)&gt;0,"（未开票 "&amp;TEXT(N($U275),"#,##0.00")&amp;"）",""),IF(N($V275)&lt;-0.005,"多收 "&amp;TEXT(-N($V275),"#,##0.00"),"✔ 已结清")))&amp;IF(N($T275)&gt;0,"｜到账未开票 "&amp;TEXT(N($T275),"#,##0.00")&amp;"，待补票","")&amp;IF(N($Q275)&gt;0,"｜收现 "&amp;TEXT(N($Q275),"#,##0.00"),"")&amp;IF(N($R275)&gt;0,"｜收款不开票 "&amp;TEXT(N($R275),"#,##0.00"),""))</f>
        <v/>
      </c>
      <c r="X275" s="352"/>
      <c r="AB275" s="349" t="str">
        <f aca="false">IF(OR(N($N275)=0,N($AA275)=0),"",ROUND(N($N275)/(1+N($AA275))*N($AA275),2))</f>
        <v/>
      </c>
      <c r="AC275" s="352"/>
      <c r="AD275" s="352"/>
      <c r="AE275" s="355" t="str">
        <f aca="false">IF($AM275="","",IF($AM275=1,IF($AN275&gt;=1,"一次性·已到收款期","一次性·未到期"),$AD275&amp;" 第"&amp;$AN275&amp;"/"&amp;$AM275&amp;"期"))</f>
        <v/>
      </c>
      <c r="AF275" s="351" t="str">
        <f aca="false">IF(OR($AM275="",N($L275)=0),"",ROUND(N($J275)*$AN275/$AM275,2)+N($K275))</f>
        <v/>
      </c>
      <c r="AG275" s="351" t="str">
        <f aca="false">IF($AF275="","",MAX(0,ROUND($AF275-(N($P275)+N($Q275)+N($R275)),2)))</f>
        <v/>
      </c>
      <c r="AH275" s="351" t="str">
        <f aca="false">IF(OR(TRIM($B275&amp;$C275)="",NOT(ISNUMBER($D275))),"",SUMIFS($V$3:$V$1001,$AJ$3:$AJ$1001,$AJ275,$D$3:$D$1001,"&lt;"&amp;$D275))</f>
        <v/>
      </c>
      <c r="AI275" s="351" t="str">
        <f aca="false">IF(TRIM($B275&amp;$C275)="","",SUMIFS($V$3:$V$1001,$AJ$3:$AJ$1001,$AJ275))</f>
        <v/>
      </c>
      <c r="AJ275" s="355" t="str">
        <f aca="false">IF(TRIM($B275&amp;$C275)="","",TRIM($B275)&amp;"｜"&amp;TRIM($C275))</f>
        <v/>
      </c>
      <c r="AK275" s="351" t="str">
        <f aca="false">IF(TRIM($B275&amp;$C275)="","",MIN(N($N275),N($P275)))</f>
        <v/>
      </c>
      <c r="AL275" s="356" t="str">
        <f aca="false">IF(ISNUMBER($D275),YEAR($D275),"")</f>
        <v/>
      </c>
      <c r="AM275" s="356" t="str">
        <f aca="false">IF(OR(TRIM($B275&amp;$C275)="",NOT(ISNUMBER($D275)),NOT(ISNUMBER($E275))),"",IF($E275&lt;$D275,"",IF(IF($AD275="半年付",2,IF($AD275="季度付",4,IF($AD275="月付",12,IF($AD275="半月付",24,1))))=1,1,MAX(1,ROUND(($E275-$D275+1)/365*IF($AD275="半年付",2,IF($AD275="季度付",4,IF($AD275="月付",12,IF($AD275="半月付",24,1)))),0)))))</f>
        <v/>
      </c>
      <c r="AN275" s="356" t="str">
        <f aca="true">IF($AM275="","",MIN($AM275,MAX(0,INT((TODAY()-付款宽限天数-$D275)/(($E275-$D275+1)/$AM275))+1)))</f>
        <v/>
      </c>
    </row>
    <row r="276" customFormat="false" ht="18" hidden="false" customHeight="false" outlineLevel="0" collapsed="false">
      <c r="F276" s="342" t="str">
        <f aca="true">IF(TRIM($B276&amp;$C276)="","",IF(OR(ISNUMBER(SEARCH("未",$A276)),ISNUMBER(SEARCH("送出",$A276)),AND(TRIM($A276)="",NOT(ISNUMBER($D276)),N($G276)=0)),"【合同未回】","")&amp;IF(NOT(ISNUMBER($E276)),IF(OR(ISNUMBER(SEARCH("未",$A276)),ISNUMBER(SEARCH("送出",$A276)),AND(TRIM($A276)="",NOT(ISNUMBER($D276)),N($G276)=0)),"","【未填合同期】"),IF($E276&lt;TODAY(),"【已到期】",IF($E276-TODAY()&lt;=提醒天数,"【即将到期，剩余"&amp;($E276-TODAY())&amp;"天】","【正常】")))&amp;IF(OR($AC276="安装免保",$AC276="技术免保",$AC276="质保期内"),"【"&amp;$AC276&amp;"】",""))</f>
        <v/>
      </c>
      <c r="J276" s="349" t="str">
        <f aca="false">IF(OR(N($G276)=0,N($H276)=0),"",ROUND(N($G276)*N($H276)*IF(N($I276)=0,1,N($I276)),2))</f>
        <v/>
      </c>
      <c r="L276" s="349" t="str">
        <f aca="false">IF(TRIM($B276&amp;$C276)="","",IF(AND(N($J276)=0,N($K276)=0),"",ROUND(N($J276)+N($K276),2)))</f>
        <v/>
      </c>
      <c r="R276" s="349"/>
      <c r="S276" s="351" t="str">
        <f aca="false">IF(TRIM($B276&amp;$C276)="","",IF(N($N276)=0,"",MAX(0,MIN(N($N276)-N($P276),N($V276)))))</f>
        <v/>
      </c>
      <c r="T276" s="351" t="str">
        <f aca="false">IF(TRIM($B276&amp;$C276)="","",IF(N($P276)&lt;=N($N276),"",N($P276)-N($N276)))</f>
        <v/>
      </c>
      <c r="U276" s="351" t="str">
        <f aca="false">IF(OR(TRIM($B276&amp;$C276)="",$V276=""),"",MAX(0,N($V276))-N($S276))</f>
        <v/>
      </c>
      <c r="V276" s="351" t="str">
        <f aca="false">IF(TRIM($B276&amp;$C276)="","",IF(AND(N($L276)=0,N($P276)+N($Q276)+N($R276)=0),"",ROUND(N($L276)-N($P276)-N($Q276)-N($R276),2)))</f>
        <v/>
      </c>
      <c r="W276" s="194" t="str">
        <f aca="false">IF(TRIM($B276&amp;$C276)="","",IF(N($L276)=0,IF((N($P276)+N($Q276)+N($R276))=0,"—未填单价","未填单价，已收 "&amp;TEXT((N($P276)+N($Q276)+N($R276)),"#,##0.00")),IF(N($V276)&gt;0.005,"欠 "&amp;TEXT(N($V276),"#,##0.00")&amp;IF(N($S276)&gt;0,"（开票未到账 "&amp;TEXT(N($S276),"#,##0.00")&amp;"）","")&amp;IF(N($U276)&gt;0,"（未开票 "&amp;TEXT(N($U276),"#,##0.00")&amp;"）",""),IF(N($V276)&lt;-0.005,"多收 "&amp;TEXT(-N($V276),"#,##0.00"),"✔ 已结清")))&amp;IF(N($T276)&gt;0,"｜到账未开票 "&amp;TEXT(N($T276),"#,##0.00")&amp;"，待补票","")&amp;IF(N($Q276)&gt;0,"｜收现 "&amp;TEXT(N($Q276),"#,##0.00"),"")&amp;IF(N($R276)&gt;0,"｜收款不开票 "&amp;TEXT(N($R276),"#,##0.00"),""))</f>
        <v/>
      </c>
      <c r="X276" s="352"/>
      <c r="AB276" s="349" t="str">
        <f aca="false">IF(OR(N($N276)=0,N($AA276)=0),"",ROUND(N($N276)/(1+N($AA276))*N($AA276),2))</f>
        <v/>
      </c>
      <c r="AC276" s="352"/>
      <c r="AD276" s="352"/>
      <c r="AE276" s="355" t="str">
        <f aca="false">IF($AM276="","",IF($AM276=1,IF($AN276&gt;=1,"一次性·已到收款期","一次性·未到期"),$AD276&amp;" 第"&amp;$AN276&amp;"/"&amp;$AM276&amp;"期"))</f>
        <v/>
      </c>
      <c r="AF276" s="351" t="str">
        <f aca="false">IF(OR($AM276="",N($L276)=0),"",ROUND(N($J276)*$AN276/$AM276,2)+N($K276))</f>
        <v/>
      </c>
      <c r="AG276" s="351" t="str">
        <f aca="false">IF($AF276="","",MAX(0,ROUND($AF276-(N($P276)+N($Q276)+N($R276)),2)))</f>
        <v/>
      </c>
      <c r="AH276" s="351" t="str">
        <f aca="false">IF(OR(TRIM($B276&amp;$C276)="",NOT(ISNUMBER($D276))),"",SUMIFS($V$3:$V$1001,$AJ$3:$AJ$1001,$AJ276,$D$3:$D$1001,"&lt;"&amp;$D276))</f>
        <v/>
      </c>
      <c r="AI276" s="351" t="str">
        <f aca="false">IF(TRIM($B276&amp;$C276)="","",SUMIFS($V$3:$V$1001,$AJ$3:$AJ$1001,$AJ276))</f>
        <v/>
      </c>
      <c r="AJ276" s="355" t="str">
        <f aca="false">IF(TRIM($B276&amp;$C276)="","",TRIM($B276)&amp;"｜"&amp;TRIM($C276))</f>
        <v/>
      </c>
      <c r="AK276" s="351" t="str">
        <f aca="false">IF(TRIM($B276&amp;$C276)="","",MIN(N($N276),N($P276)))</f>
        <v/>
      </c>
      <c r="AL276" s="356" t="str">
        <f aca="false">IF(ISNUMBER($D276),YEAR($D276),"")</f>
        <v/>
      </c>
      <c r="AM276" s="356" t="str">
        <f aca="false">IF(OR(TRIM($B276&amp;$C276)="",NOT(ISNUMBER($D276)),NOT(ISNUMBER($E276))),"",IF($E276&lt;$D276,"",IF(IF($AD276="半年付",2,IF($AD276="季度付",4,IF($AD276="月付",12,IF($AD276="半月付",24,1))))=1,1,MAX(1,ROUND(($E276-$D276+1)/365*IF($AD276="半年付",2,IF($AD276="季度付",4,IF($AD276="月付",12,IF($AD276="半月付",24,1)))),0)))))</f>
        <v/>
      </c>
      <c r="AN276" s="356" t="str">
        <f aca="true">IF($AM276="","",MIN($AM276,MAX(0,INT((TODAY()-付款宽限天数-$D276)/(($E276-$D276+1)/$AM276))+1)))</f>
        <v/>
      </c>
    </row>
    <row r="277" customFormat="false" ht="18" hidden="false" customHeight="false" outlineLevel="0" collapsed="false">
      <c r="F277" s="342" t="str">
        <f aca="true">IF(TRIM($B277&amp;$C277)="","",IF(OR(ISNUMBER(SEARCH("未",$A277)),ISNUMBER(SEARCH("送出",$A277)),AND(TRIM($A277)="",NOT(ISNUMBER($D277)),N($G277)=0)),"【合同未回】","")&amp;IF(NOT(ISNUMBER($E277)),IF(OR(ISNUMBER(SEARCH("未",$A277)),ISNUMBER(SEARCH("送出",$A277)),AND(TRIM($A277)="",NOT(ISNUMBER($D277)),N($G277)=0)),"","【未填合同期】"),IF($E277&lt;TODAY(),"【已到期】",IF($E277-TODAY()&lt;=提醒天数,"【即将到期，剩余"&amp;($E277-TODAY())&amp;"天】","【正常】")))&amp;IF(OR($AC277="安装免保",$AC277="技术免保",$AC277="质保期内"),"【"&amp;$AC277&amp;"】",""))</f>
        <v/>
      </c>
      <c r="J277" s="349" t="str">
        <f aca="false">IF(OR(N($G277)=0,N($H277)=0),"",ROUND(N($G277)*N($H277)*IF(N($I277)=0,1,N($I277)),2))</f>
        <v/>
      </c>
      <c r="L277" s="349" t="str">
        <f aca="false">IF(TRIM($B277&amp;$C277)="","",IF(AND(N($J277)=0,N($K277)=0),"",ROUND(N($J277)+N($K277),2)))</f>
        <v/>
      </c>
      <c r="R277" s="349"/>
      <c r="S277" s="351" t="str">
        <f aca="false">IF(TRIM($B277&amp;$C277)="","",IF(N($N277)=0,"",MAX(0,MIN(N($N277)-N($P277),N($V277)))))</f>
        <v/>
      </c>
      <c r="T277" s="351" t="str">
        <f aca="false">IF(TRIM($B277&amp;$C277)="","",IF(N($P277)&lt;=N($N277),"",N($P277)-N($N277)))</f>
        <v/>
      </c>
      <c r="U277" s="351" t="str">
        <f aca="false">IF(OR(TRIM($B277&amp;$C277)="",$V277=""),"",MAX(0,N($V277))-N($S277))</f>
        <v/>
      </c>
      <c r="V277" s="351" t="str">
        <f aca="false">IF(TRIM($B277&amp;$C277)="","",IF(AND(N($L277)=0,N($P277)+N($Q277)+N($R277)=0),"",ROUND(N($L277)-N($P277)-N($Q277)-N($R277),2)))</f>
        <v/>
      </c>
      <c r="W277" s="194" t="str">
        <f aca="false">IF(TRIM($B277&amp;$C277)="","",IF(N($L277)=0,IF((N($P277)+N($Q277)+N($R277))=0,"—未填单价","未填单价，已收 "&amp;TEXT((N($P277)+N($Q277)+N($R277)),"#,##0.00")),IF(N($V277)&gt;0.005,"欠 "&amp;TEXT(N($V277),"#,##0.00")&amp;IF(N($S277)&gt;0,"（开票未到账 "&amp;TEXT(N($S277),"#,##0.00")&amp;"）","")&amp;IF(N($U277)&gt;0,"（未开票 "&amp;TEXT(N($U277),"#,##0.00")&amp;"）",""),IF(N($V277)&lt;-0.005,"多收 "&amp;TEXT(-N($V277),"#,##0.00"),"✔ 已结清")))&amp;IF(N($T277)&gt;0,"｜到账未开票 "&amp;TEXT(N($T277),"#,##0.00")&amp;"，待补票","")&amp;IF(N($Q277)&gt;0,"｜收现 "&amp;TEXT(N($Q277),"#,##0.00"),"")&amp;IF(N($R277)&gt;0,"｜收款不开票 "&amp;TEXT(N($R277),"#,##0.00"),""))</f>
        <v/>
      </c>
      <c r="X277" s="352"/>
      <c r="AB277" s="349" t="str">
        <f aca="false">IF(OR(N($N277)=0,N($AA277)=0),"",ROUND(N($N277)/(1+N($AA277))*N($AA277),2))</f>
        <v/>
      </c>
      <c r="AC277" s="352"/>
      <c r="AD277" s="352"/>
      <c r="AE277" s="355" t="str">
        <f aca="false">IF($AM277="","",IF($AM277=1,IF($AN277&gt;=1,"一次性·已到收款期","一次性·未到期"),$AD277&amp;" 第"&amp;$AN277&amp;"/"&amp;$AM277&amp;"期"))</f>
        <v/>
      </c>
      <c r="AF277" s="351" t="str">
        <f aca="false">IF(OR($AM277="",N($L277)=0),"",ROUND(N($J277)*$AN277/$AM277,2)+N($K277))</f>
        <v/>
      </c>
      <c r="AG277" s="351" t="str">
        <f aca="false">IF($AF277="","",MAX(0,ROUND($AF277-(N($P277)+N($Q277)+N($R277)),2)))</f>
        <v/>
      </c>
      <c r="AH277" s="351" t="str">
        <f aca="false">IF(OR(TRIM($B277&amp;$C277)="",NOT(ISNUMBER($D277))),"",SUMIFS($V$3:$V$1001,$AJ$3:$AJ$1001,$AJ277,$D$3:$D$1001,"&lt;"&amp;$D277))</f>
        <v/>
      </c>
      <c r="AI277" s="351" t="str">
        <f aca="false">IF(TRIM($B277&amp;$C277)="","",SUMIFS($V$3:$V$1001,$AJ$3:$AJ$1001,$AJ277))</f>
        <v/>
      </c>
      <c r="AJ277" s="355" t="str">
        <f aca="false">IF(TRIM($B277&amp;$C277)="","",TRIM($B277)&amp;"｜"&amp;TRIM($C277))</f>
        <v/>
      </c>
      <c r="AK277" s="351" t="str">
        <f aca="false">IF(TRIM($B277&amp;$C277)="","",MIN(N($N277),N($P277)))</f>
        <v/>
      </c>
      <c r="AL277" s="356" t="str">
        <f aca="false">IF(ISNUMBER($D277),YEAR($D277),"")</f>
        <v/>
      </c>
      <c r="AM277" s="356" t="str">
        <f aca="false">IF(OR(TRIM($B277&amp;$C277)="",NOT(ISNUMBER($D277)),NOT(ISNUMBER($E277))),"",IF($E277&lt;$D277,"",IF(IF($AD277="半年付",2,IF($AD277="季度付",4,IF($AD277="月付",12,IF($AD277="半月付",24,1))))=1,1,MAX(1,ROUND(($E277-$D277+1)/365*IF($AD277="半年付",2,IF($AD277="季度付",4,IF($AD277="月付",12,IF($AD277="半月付",24,1)))),0)))))</f>
        <v/>
      </c>
      <c r="AN277" s="356" t="str">
        <f aca="true">IF($AM277="","",MIN($AM277,MAX(0,INT((TODAY()-付款宽限天数-$D277)/(($E277-$D277+1)/$AM277))+1)))</f>
        <v/>
      </c>
    </row>
    <row r="278" customFormat="false" ht="18" hidden="false" customHeight="false" outlineLevel="0" collapsed="false">
      <c r="F278" s="342" t="str">
        <f aca="true">IF(TRIM($B278&amp;$C278)="","",IF(OR(ISNUMBER(SEARCH("未",$A278)),ISNUMBER(SEARCH("送出",$A278)),AND(TRIM($A278)="",NOT(ISNUMBER($D278)),N($G278)=0)),"【合同未回】","")&amp;IF(NOT(ISNUMBER($E278)),IF(OR(ISNUMBER(SEARCH("未",$A278)),ISNUMBER(SEARCH("送出",$A278)),AND(TRIM($A278)="",NOT(ISNUMBER($D278)),N($G278)=0)),"","【未填合同期】"),IF($E278&lt;TODAY(),"【已到期】",IF($E278-TODAY()&lt;=提醒天数,"【即将到期，剩余"&amp;($E278-TODAY())&amp;"天】","【正常】")))&amp;IF(OR($AC278="安装免保",$AC278="技术免保",$AC278="质保期内"),"【"&amp;$AC278&amp;"】",""))</f>
        <v/>
      </c>
      <c r="J278" s="349" t="str">
        <f aca="false">IF(OR(N($G278)=0,N($H278)=0),"",ROUND(N($G278)*N($H278)*IF(N($I278)=0,1,N($I278)),2))</f>
        <v/>
      </c>
      <c r="L278" s="349" t="str">
        <f aca="false">IF(TRIM($B278&amp;$C278)="","",IF(AND(N($J278)=0,N($K278)=0),"",ROUND(N($J278)+N($K278),2)))</f>
        <v/>
      </c>
      <c r="R278" s="349"/>
      <c r="S278" s="351" t="str">
        <f aca="false">IF(TRIM($B278&amp;$C278)="","",IF(N($N278)=0,"",MAX(0,MIN(N($N278)-N($P278),N($V278)))))</f>
        <v/>
      </c>
      <c r="T278" s="351" t="str">
        <f aca="false">IF(TRIM($B278&amp;$C278)="","",IF(N($P278)&lt;=N($N278),"",N($P278)-N($N278)))</f>
        <v/>
      </c>
      <c r="U278" s="351" t="str">
        <f aca="false">IF(OR(TRIM($B278&amp;$C278)="",$V278=""),"",MAX(0,N($V278))-N($S278))</f>
        <v/>
      </c>
      <c r="V278" s="351" t="str">
        <f aca="false">IF(TRIM($B278&amp;$C278)="","",IF(AND(N($L278)=0,N($P278)+N($Q278)+N($R278)=0),"",ROUND(N($L278)-N($P278)-N($Q278)-N($R278),2)))</f>
        <v/>
      </c>
      <c r="W278" s="194" t="str">
        <f aca="false">IF(TRIM($B278&amp;$C278)="","",IF(N($L278)=0,IF((N($P278)+N($Q278)+N($R278))=0,"—未填单价","未填单价，已收 "&amp;TEXT((N($P278)+N($Q278)+N($R278)),"#,##0.00")),IF(N($V278)&gt;0.005,"欠 "&amp;TEXT(N($V278),"#,##0.00")&amp;IF(N($S278)&gt;0,"（开票未到账 "&amp;TEXT(N($S278),"#,##0.00")&amp;"）","")&amp;IF(N($U278)&gt;0,"（未开票 "&amp;TEXT(N($U278),"#,##0.00")&amp;"）",""),IF(N($V278)&lt;-0.005,"多收 "&amp;TEXT(-N($V278),"#,##0.00"),"✔ 已结清")))&amp;IF(N($T278)&gt;0,"｜到账未开票 "&amp;TEXT(N($T278),"#,##0.00")&amp;"，待补票","")&amp;IF(N($Q278)&gt;0,"｜收现 "&amp;TEXT(N($Q278),"#,##0.00"),"")&amp;IF(N($R278)&gt;0,"｜收款不开票 "&amp;TEXT(N($R278),"#,##0.00"),""))</f>
        <v/>
      </c>
      <c r="X278" s="352"/>
      <c r="AB278" s="349" t="str">
        <f aca="false">IF(OR(N($N278)=0,N($AA278)=0),"",ROUND(N($N278)/(1+N($AA278))*N($AA278),2))</f>
        <v/>
      </c>
      <c r="AC278" s="352"/>
      <c r="AD278" s="352"/>
      <c r="AE278" s="355" t="str">
        <f aca="false">IF($AM278="","",IF($AM278=1,IF($AN278&gt;=1,"一次性·已到收款期","一次性·未到期"),$AD278&amp;" 第"&amp;$AN278&amp;"/"&amp;$AM278&amp;"期"))</f>
        <v/>
      </c>
      <c r="AF278" s="351" t="str">
        <f aca="false">IF(OR($AM278="",N($L278)=0),"",ROUND(N($J278)*$AN278/$AM278,2)+N($K278))</f>
        <v/>
      </c>
      <c r="AG278" s="351" t="str">
        <f aca="false">IF($AF278="","",MAX(0,ROUND($AF278-(N($P278)+N($Q278)+N($R278)),2)))</f>
        <v/>
      </c>
      <c r="AH278" s="351" t="str">
        <f aca="false">IF(OR(TRIM($B278&amp;$C278)="",NOT(ISNUMBER($D278))),"",SUMIFS($V$3:$V$1001,$AJ$3:$AJ$1001,$AJ278,$D$3:$D$1001,"&lt;"&amp;$D278))</f>
        <v/>
      </c>
      <c r="AI278" s="351" t="str">
        <f aca="false">IF(TRIM($B278&amp;$C278)="","",SUMIFS($V$3:$V$1001,$AJ$3:$AJ$1001,$AJ278))</f>
        <v/>
      </c>
      <c r="AJ278" s="355" t="str">
        <f aca="false">IF(TRIM($B278&amp;$C278)="","",TRIM($B278)&amp;"｜"&amp;TRIM($C278))</f>
        <v/>
      </c>
      <c r="AK278" s="351" t="str">
        <f aca="false">IF(TRIM($B278&amp;$C278)="","",MIN(N($N278),N($P278)))</f>
        <v/>
      </c>
      <c r="AL278" s="356" t="str">
        <f aca="false">IF(ISNUMBER($D278),YEAR($D278),"")</f>
        <v/>
      </c>
      <c r="AM278" s="356" t="str">
        <f aca="false">IF(OR(TRIM($B278&amp;$C278)="",NOT(ISNUMBER($D278)),NOT(ISNUMBER($E278))),"",IF($E278&lt;$D278,"",IF(IF($AD278="半年付",2,IF($AD278="季度付",4,IF($AD278="月付",12,IF($AD278="半月付",24,1))))=1,1,MAX(1,ROUND(($E278-$D278+1)/365*IF($AD278="半年付",2,IF($AD278="季度付",4,IF($AD278="月付",12,IF($AD278="半月付",24,1)))),0)))))</f>
        <v/>
      </c>
      <c r="AN278" s="356" t="str">
        <f aca="true">IF($AM278="","",MIN($AM278,MAX(0,INT((TODAY()-付款宽限天数-$D278)/(($E278-$D278+1)/$AM278))+1)))</f>
        <v/>
      </c>
    </row>
    <row r="279" customFormat="false" ht="18" hidden="false" customHeight="false" outlineLevel="0" collapsed="false">
      <c r="F279" s="342" t="str">
        <f aca="true">IF(TRIM($B279&amp;$C279)="","",IF(OR(ISNUMBER(SEARCH("未",$A279)),ISNUMBER(SEARCH("送出",$A279)),AND(TRIM($A279)="",NOT(ISNUMBER($D279)),N($G279)=0)),"【合同未回】","")&amp;IF(NOT(ISNUMBER($E279)),IF(OR(ISNUMBER(SEARCH("未",$A279)),ISNUMBER(SEARCH("送出",$A279)),AND(TRIM($A279)="",NOT(ISNUMBER($D279)),N($G279)=0)),"","【未填合同期】"),IF($E279&lt;TODAY(),"【已到期】",IF($E279-TODAY()&lt;=提醒天数,"【即将到期，剩余"&amp;($E279-TODAY())&amp;"天】","【正常】")))&amp;IF(OR($AC279="安装免保",$AC279="技术免保",$AC279="质保期内"),"【"&amp;$AC279&amp;"】",""))</f>
        <v/>
      </c>
      <c r="J279" s="349" t="str">
        <f aca="false">IF(OR(N($G279)=0,N($H279)=0),"",ROUND(N($G279)*N($H279)*IF(N($I279)=0,1,N($I279)),2))</f>
        <v/>
      </c>
      <c r="L279" s="349" t="str">
        <f aca="false">IF(TRIM($B279&amp;$C279)="","",IF(AND(N($J279)=0,N($K279)=0),"",ROUND(N($J279)+N($K279),2)))</f>
        <v/>
      </c>
      <c r="R279" s="349"/>
      <c r="S279" s="351" t="str">
        <f aca="false">IF(TRIM($B279&amp;$C279)="","",IF(N($N279)=0,"",MAX(0,MIN(N($N279)-N($P279),N($V279)))))</f>
        <v/>
      </c>
      <c r="T279" s="351" t="str">
        <f aca="false">IF(TRIM($B279&amp;$C279)="","",IF(N($P279)&lt;=N($N279),"",N($P279)-N($N279)))</f>
        <v/>
      </c>
      <c r="U279" s="351" t="str">
        <f aca="false">IF(OR(TRIM($B279&amp;$C279)="",$V279=""),"",MAX(0,N($V279))-N($S279))</f>
        <v/>
      </c>
      <c r="V279" s="351" t="str">
        <f aca="false">IF(TRIM($B279&amp;$C279)="","",IF(AND(N($L279)=0,N($P279)+N($Q279)+N($R279)=0),"",ROUND(N($L279)-N($P279)-N($Q279)-N($R279),2)))</f>
        <v/>
      </c>
      <c r="W279" s="194" t="str">
        <f aca="false">IF(TRIM($B279&amp;$C279)="","",IF(N($L279)=0,IF((N($P279)+N($Q279)+N($R279))=0,"—未填单价","未填单价，已收 "&amp;TEXT((N($P279)+N($Q279)+N($R279)),"#,##0.00")),IF(N($V279)&gt;0.005,"欠 "&amp;TEXT(N($V279),"#,##0.00")&amp;IF(N($S279)&gt;0,"（开票未到账 "&amp;TEXT(N($S279),"#,##0.00")&amp;"）","")&amp;IF(N($U279)&gt;0,"（未开票 "&amp;TEXT(N($U279),"#,##0.00")&amp;"）",""),IF(N($V279)&lt;-0.005,"多收 "&amp;TEXT(-N($V279),"#,##0.00"),"✔ 已结清")))&amp;IF(N($T279)&gt;0,"｜到账未开票 "&amp;TEXT(N($T279),"#,##0.00")&amp;"，待补票","")&amp;IF(N($Q279)&gt;0,"｜收现 "&amp;TEXT(N($Q279),"#,##0.00"),"")&amp;IF(N($R279)&gt;0,"｜收款不开票 "&amp;TEXT(N($R279),"#,##0.00"),""))</f>
        <v/>
      </c>
      <c r="X279" s="352"/>
      <c r="AB279" s="349" t="str">
        <f aca="false">IF(OR(N($N279)=0,N($AA279)=0),"",ROUND(N($N279)/(1+N($AA279))*N($AA279),2))</f>
        <v/>
      </c>
      <c r="AC279" s="352"/>
      <c r="AD279" s="352"/>
      <c r="AE279" s="355" t="str">
        <f aca="false">IF($AM279="","",IF($AM279=1,IF($AN279&gt;=1,"一次性·已到收款期","一次性·未到期"),$AD279&amp;" 第"&amp;$AN279&amp;"/"&amp;$AM279&amp;"期"))</f>
        <v/>
      </c>
      <c r="AF279" s="351" t="str">
        <f aca="false">IF(OR($AM279="",N($L279)=0),"",ROUND(N($J279)*$AN279/$AM279,2)+N($K279))</f>
        <v/>
      </c>
      <c r="AG279" s="351" t="str">
        <f aca="false">IF($AF279="","",MAX(0,ROUND($AF279-(N($P279)+N($Q279)+N($R279)),2)))</f>
        <v/>
      </c>
      <c r="AH279" s="351" t="str">
        <f aca="false">IF(OR(TRIM($B279&amp;$C279)="",NOT(ISNUMBER($D279))),"",SUMIFS($V$3:$V$1001,$AJ$3:$AJ$1001,$AJ279,$D$3:$D$1001,"&lt;"&amp;$D279))</f>
        <v/>
      </c>
      <c r="AI279" s="351" t="str">
        <f aca="false">IF(TRIM($B279&amp;$C279)="","",SUMIFS($V$3:$V$1001,$AJ$3:$AJ$1001,$AJ279))</f>
        <v/>
      </c>
      <c r="AJ279" s="355" t="str">
        <f aca="false">IF(TRIM($B279&amp;$C279)="","",TRIM($B279)&amp;"｜"&amp;TRIM($C279))</f>
        <v/>
      </c>
      <c r="AK279" s="351" t="str">
        <f aca="false">IF(TRIM($B279&amp;$C279)="","",MIN(N($N279),N($P279)))</f>
        <v/>
      </c>
      <c r="AL279" s="356" t="str">
        <f aca="false">IF(ISNUMBER($D279),YEAR($D279),"")</f>
        <v/>
      </c>
      <c r="AM279" s="356" t="str">
        <f aca="false">IF(OR(TRIM($B279&amp;$C279)="",NOT(ISNUMBER($D279)),NOT(ISNUMBER($E279))),"",IF($E279&lt;$D279,"",IF(IF($AD279="半年付",2,IF($AD279="季度付",4,IF($AD279="月付",12,IF($AD279="半月付",24,1))))=1,1,MAX(1,ROUND(($E279-$D279+1)/365*IF($AD279="半年付",2,IF($AD279="季度付",4,IF($AD279="月付",12,IF($AD279="半月付",24,1)))),0)))))</f>
        <v/>
      </c>
      <c r="AN279" s="356" t="str">
        <f aca="true">IF($AM279="","",MIN($AM279,MAX(0,INT((TODAY()-付款宽限天数-$D279)/(($E279-$D279+1)/$AM279))+1)))</f>
        <v/>
      </c>
    </row>
    <row r="280" customFormat="false" ht="18" hidden="false" customHeight="false" outlineLevel="0" collapsed="false">
      <c r="F280" s="342" t="str">
        <f aca="true">IF(TRIM($B280&amp;$C280)="","",IF(OR(ISNUMBER(SEARCH("未",$A280)),ISNUMBER(SEARCH("送出",$A280)),AND(TRIM($A280)="",NOT(ISNUMBER($D280)),N($G280)=0)),"【合同未回】","")&amp;IF(NOT(ISNUMBER($E280)),IF(OR(ISNUMBER(SEARCH("未",$A280)),ISNUMBER(SEARCH("送出",$A280)),AND(TRIM($A280)="",NOT(ISNUMBER($D280)),N($G280)=0)),"","【未填合同期】"),IF($E280&lt;TODAY(),"【已到期】",IF($E280-TODAY()&lt;=提醒天数,"【即将到期，剩余"&amp;($E280-TODAY())&amp;"天】","【正常】")))&amp;IF(OR($AC280="安装免保",$AC280="技术免保",$AC280="质保期内"),"【"&amp;$AC280&amp;"】",""))</f>
        <v/>
      </c>
      <c r="J280" s="349" t="str">
        <f aca="false">IF(OR(N($G280)=0,N($H280)=0),"",ROUND(N($G280)*N($H280)*IF(N($I280)=0,1,N($I280)),2))</f>
        <v/>
      </c>
      <c r="L280" s="349" t="str">
        <f aca="false">IF(TRIM($B280&amp;$C280)="","",IF(AND(N($J280)=0,N($K280)=0),"",ROUND(N($J280)+N($K280),2)))</f>
        <v/>
      </c>
      <c r="R280" s="349"/>
      <c r="S280" s="351" t="str">
        <f aca="false">IF(TRIM($B280&amp;$C280)="","",IF(N($N280)=0,"",MAX(0,MIN(N($N280)-N($P280),N($V280)))))</f>
        <v/>
      </c>
      <c r="T280" s="351" t="str">
        <f aca="false">IF(TRIM($B280&amp;$C280)="","",IF(N($P280)&lt;=N($N280),"",N($P280)-N($N280)))</f>
        <v/>
      </c>
      <c r="U280" s="351" t="str">
        <f aca="false">IF(OR(TRIM($B280&amp;$C280)="",$V280=""),"",MAX(0,N($V280))-N($S280))</f>
        <v/>
      </c>
      <c r="V280" s="351" t="str">
        <f aca="false">IF(TRIM($B280&amp;$C280)="","",IF(AND(N($L280)=0,N($P280)+N($Q280)+N($R280)=0),"",ROUND(N($L280)-N($P280)-N($Q280)-N($R280),2)))</f>
        <v/>
      </c>
      <c r="W280" s="194" t="str">
        <f aca="false">IF(TRIM($B280&amp;$C280)="","",IF(N($L280)=0,IF((N($P280)+N($Q280)+N($R280))=0,"—未填单价","未填单价，已收 "&amp;TEXT((N($P280)+N($Q280)+N($R280)),"#,##0.00")),IF(N($V280)&gt;0.005,"欠 "&amp;TEXT(N($V280),"#,##0.00")&amp;IF(N($S280)&gt;0,"（开票未到账 "&amp;TEXT(N($S280),"#,##0.00")&amp;"）","")&amp;IF(N($U280)&gt;0,"（未开票 "&amp;TEXT(N($U280),"#,##0.00")&amp;"）",""),IF(N($V280)&lt;-0.005,"多收 "&amp;TEXT(-N($V280),"#,##0.00"),"✔ 已结清")))&amp;IF(N($T280)&gt;0,"｜到账未开票 "&amp;TEXT(N($T280),"#,##0.00")&amp;"，待补票","")&amp;IF(N($Q280)&gt;0,"｜收现 "&amp;TEXT(N($Q280),"#,##0.00"),"")&amp;IF(N($R280)&gt;0,"｜收款不开票 "&amp;TEXT(N($R280),"#,##0.00"),""))</f>
        <v/>
      </c>
      <c r="X280" s="352"/>
      <c r="AB280" s="349" t="str">
        <f aca="false">IF(OR(N($N280)=0,N($AA280)=0),"",ROUND(N($N280)/(1+N($AA280))*N($AA280),2))</f>
        <v/>
      </c>
      <c r="AC280" s="352"/>
      <c r="AD280" s="352"/>
      <c r="AE280" s="355" t="str">
        <f aca="false">IF($AM280="","",IF($AM280=1,IF($AN280&gt;=1,"一次性·已到收款期","一次性·未到期"),$AD280&amp;" 第"&amp;$AN280&amp;"/"&amp;$AM280&amp;"期"))</f>
        <v/>
      </c>
      <c r="AF280" s="351" t="str">
        <f aca="false">IF(OR($AM280="",N($L280)=0),"",ROUND(N($J280)*$AN280/$AM280,2)+N($K280))</f>
        <v/>
      </c>
      <c r="AG280" s="351" t="str">
        <f aca="false">IF($AF280="","",MAX(0,ROUND($AF280-(N($P280)+N($Q280)+N($R280)),2)))</f>
        <v/>
      </c>
      <c r="AH280" s="351" t="str">
        <f aca="false">IF(OR(TRIM($B280&amp;$C280)="",NOT(ISNUMBER($D280))),"",SUMIFS($V$3:$V$1001,$AJ$3:$AJ$1001,$AJ280,$D$3:$D$1001,"&lt;"&amp;$D280))</f>
        <v/>
      </c>
      <c r="AI280" s="351" t="str">
        <f aca="false">IF(TRIM($B280&amp;$C280)="","",SUMIFS($V$3:$V$1001,$AJ$3:$AJ$1001,$AJ280))</f>
        <v/>
      </c>
      <c r="AJ280" s="355" t="str">
        <f aca="false">IF(TRIM($B280&amp;$C280)="","",TRIM($B280)&amp;"｜"&amp;TRIM($C280))</f>
        <v/>
      </c>
      <c r="AK280" s="351" t="str">
        <f aca="false">IF(TRIM($B280&amp;$C280)="","",MIN(N($N280),N($P280)))</f>
        <v/>
      </c>
      <c r="AL280" s="356" t="str">
        <f aca="false">IF(ISNUMBER($D280),YEAR($D280),"")</f>
        <v/>
      </c>
      <c r="AM280" s="356" t="str">
        <f aca="false">IF(OR(TRIM($B280&amp;$C280)="",NOT(ISNUMBER($D280)),NOT(ISNUMBER($E280))),"",IF($E280&lt;$D280,"",IF(IF($AD280="半年付",2,IF($AD280="季度付",4,IF($AD280="月付",12,IF($AD280="半月付",24,1))))=1,1,MAX(1,ROUND(($E280-$D280+1)/365*IF($AD280="半年付",2,IF($AD280="季度付",4,IF($AD280="月付",12,IF($AD280="半月付",24,1)))),0)))))</f>
        <v/>
      </c>
      <c r="AN280" s="356" t="str">
        <f aca="true">IF($AM280="","",MIN($AM280,MAX(0,INT((TODAY()-付款宽限天数-$D280)/(($E280-$D280+1)/$AM280))+1)))</f>
        <v/>
      </c>
    </row>
    <row r="281" customFormat="false" ht="18" hidden="false" customHeight="false" outlineLevel="0" collapsed="false">
      <c r="F281" s="342" t="str">
        <f aca="true">IF(TRIM($B281&amp;$C281)="","",IF(OR(ISNUMBER(SEARCH("未",$A281)),ISNUMBER(SEARCH("送出",$A281)),AND(TRIM($A281)="",NOT(ISNUMBER($D281)),N($G281)=0)),"【合同未回】","")&amp;IF(NOT(ISNUMBER($E281)),IF(OR(ISNUMBER(SEARCH("未",$A281)),ISNUMBER(SEARCH("送出",$A281)),AND(TRIM($A281)="",NOT(ISNUMBER($D281)),N($G281)=0)),"","【未填合同期】"),IF($E281&lt;TODAY(),"【已到期】",IF($E281-TODAY()&lt;=提醒天数,"【即将到期，剩余"&amp;($E281-TODAY())&amp;"天】","【正常】")))&amp;IF(OR($AC281="安装免保",$AC281="技术免保",$AC281="质保期内"),"【"&amp;$AC281&amp;"】",""))</f>
        <v/>
      </c>
      <c r="J281" s="349" t="str">
        <f aca="false">IF(OR(N($G281)=0,N($H281)=0),"",ROUND(N($G281)*N($H281)*IF(N($I281)=0,1,N($I281)),2))</f>
        <v/>
      </c>
      <c r="L281" s="349" t="str">
        <f aca="false">IF(TRIM($B281&amp;$C281)="","",IF(AND(N($J281)=0,N($K281)=0),"",ROUND(N($J281)+N($K281),2)))</f>
        <v/>
      </c>
      <c r="R281" s="349"/>
      <c r="S281" s="351" t="str">
        <f aca="false">IF(TRIM($B281&amp;$C281)="","",IF(N($N281)=0,"",MAX(0,MIN(N($N281)-N($P281),N($V281)))))</f>
        <v/>
      </c>
      <c r="T281" s="351" t="str">
        <f aca="false">IF(TRIM($B281&amp;$C281)="","",IF(N($P281)&lt;=N($N281),"",N($P281)-N($N281)))</f>
        <v/>
      </c>
      <c r="U281" s="351" t="str">
        <f aca="false">IF(OR(TRIM($B281&amp;$C281)="",$V281=""),"",MAX(0,N($V281))-N($S281))</f>
        <v/>
      </c>
      <c r="V281" s="351" t="str">
        <f aca="false">IF(TRIM($B281&amp;$C281)="","",IF(AND(N($L281)=0,N($P281)+N($Q281)+N($R281)=0),"",ROUND(N($L281)-N($P281)-N($Q281)-N($R281),2)))</f>
        <v/>
      </c>
      <c r="W281" s="194" t="str">
        <f aca="false">IF(TRIM($B281&amp;$C281)="","",IF(N($L281)=0,IF((N($P281)+N($Q281)+N($R281))=0,"—未填单价","未填单价，已收 "&amp;TEXT((N($P281)+N($Q281)+N($R281)),"#,##0.00")),IF(N($V281)&gt;0.005,"欠 "&amp;TEXT(N($V281),"#,##0.00")&amp;IF(N($S281)&gt;0,"（开票未到账 "&amp;TEXT(N($S281),"#,##0.00")&amp;"）","")&amp;IF(N($U281)&gt;0,"（未开票 "&amp;TEXT(N($U281),"#,##0.00")&amp;"）",""),IF(N($V281)&lt;-0.005,"多收 "&amp;TEXT(-N($V281),"#,##0.00"),"✔ 已结清")))&amp;IF(N($T281)&gt;0,"｜到账未开票 "&amp;TEXT(N($T281),"#,##0.00")&amp;"，待补票","")&amp;IF(N($Q281)&gt;0,"｜收现 "&amp;TEXT(N($Q281),"#,##0.00"),"")&amp;IF(N($R281)&gt;0,"｜收款不开票 "&amp;TEXT(N($R281),"#,##0.00"),""))</f>
        <v/>
      </c>
      <c r="X281" s="352"/>
      <c r="AB281" s="349" t="str">
        <f aca="false">IF(OR(N($N281)=0,N($AA281)=0),"",ROUND(N($N281)/(1+N($AA281))*N($AA281),2))</f>
        <v/>
      </c>
      <c r="AC281" s="352"/>
      <c r="AD281" s="352"/>
      <c r="AE281" s="355" t="str">
        <f aca="false">IF($AM281="","",IF($AM281=1,IF($AN281&gt;=1,"一次性·已到收款期","一次性·未到期"),$AD281&amp;" 第"&amp;$AN281&amp;"/"&amp;$AM281&amp;"期"))</f>
        <v/>
      </c>
      <c r="AF281" s="351" t="str">
        <f aca="false">IF(OR($AM281="",N($L281)=0),"",ROUND(N($J281)*$AN281/$AM281,2)+N($K281))</f>
        <v/>
      </c>
      <c r="AG281" s="351" t="str">
        <f aca="false">IF($AF281="","",MAX(0,ROUND($AF281-(N($P281)+N($Q281)+N($R281)),2)))</f>
        <v/>
      </c>
      <c r="AH281" s="351" t="str">
        <f aca="false">IF(OR(TRIM($B281&amp;$C281)="",NOT(ISNUMBER($D281))),"",SUMIFS($V$3:$V$1001,$AJ$3:$AJ$1001,$AJ281,$D$3:$D$1001,"&lt;"&amp;$D281))</f>
        <v/>
      </c>
      <c r="AI281" s="351" t="str">
        <f aca="false">IF(TRIM($B281&amp;$C281)="","",SUMIFS($V$3:$V$1001,$AJ$3:$AJ$1001,$AJ281))</f>
        <v/>
      </c>
      <c r="AJ281" s="355" t="str">
        <f aca="false">IF(TRIM($B281&amp;$C281)="","",TRIM($B281)&amp;"｜"&amp;TRIM($C281))</f>
        <v/>
      </c>
      <c r="AK281" s="351" t="str">
        <f aca="false">IF(TRIM($B281&amp;$C281)="","",MIN(N($N281),N($P281)))</f>
        <v/>
      </c>
      <c r="AL281" s="356" t="str">
        <f aca="false">IF(ISNUMBER($D281),YEAR($D281),"")</f>
        <v/>
      </c>
      <c r="AM281" s="356" t="str">
        <f aca="false">IF(OR(TRIM($B281&amp;$C281)="",NOT(ISNUMBER($D281)),NOT(ISNUMBER($E281))),"",IF($E281&lt;$D281,"",IF(IF($AD281="半年付",2,IF($AD281="季度付",4,IF($AD281="月付",12,IF($AD281="半月付",24,1))))=1,1,MAX(1,ROUND(($E281-$D281+1)/365*IF($AD281="半年付",2,IF($AD281="季度付",4,IF($AD281="月付",12,IF($AD281="半月付",24,1)))),0)))))</f>
        <v/>
      </c>
      <c r="AN281" s="356" t="str">
        <f aca="true">IF($AM281="","",MIN($AM281,MAX(0,INT((TODAY()-付款宽限天数-$D281)/(($E281-$D281+1)/$AM281))+1)))</f>
        <v/>
      </c>
    </row>
    <row r="282" customFormat="false" ht="18" hidden="false" customHeight="false" outlineLevel="0" collapsed="false">
      <c r="F282" s="342" t="str">
        <f aca="true">IF(TRIM($B282&amp;$C282)="","",IF(OR(ISNUMBER(SEARCH("未",$A282)),ISNUMBER(SEARCH("送出",$A282)),AND(TRIM($A282)="",NOT(ISNUMBER($D282)),N($G282)=0)),"【合同未回】","")&amp;IF(NOT(ISNUMBER($E282)),IF(OR(ISNUMBER(SEARCH("未",$A282)),ISNUMBER(SEARCH("送出",$A282)),AND(TRIM($A282)="",NOT(ISNUMBER($D282)),N($G282)=0)),"","【未填合同期】"),IF($E282&lt;TODAY(),"【已到期】",IF($E282-TODAY()&lt;=提醒天数,"【即将到期，剩余"&amp;($E282-TODAY())&amp;"天】","【正常】")))&amp;IF(OR($AC282="安装免保",$AC282="技术免保",$AC282="质保期内"),"【"&amp;$AC282&amp;"】",""))</f>
        <v/>
      </c>
      <c r="J282" s="349" t="str">
        <f aca="false">IF(OR(N($G282)=0,N($H282)=0),"",ROUND(N($G282)*N($H282)*IF(N($I282)=0,1,N($I282)),2))</f>
        <v/>
      </c>
      <c r="L282" s="349" t="str">
        <f aca="false">IF(TRIM($B282&amp;$C282)="","",IF(AND(N($J282)=0,N($K282)=0),"",ROUND(N($J282)+N($K282),2)))</f>
        <v/>
      </c>
      <c r="R282" s="349"/>
      <c r="S282" s="351" t="str">
        <f aca="false">IF(TRIM($B282&amp;$C282)="","",IF(N($N282)=0,"",MAX(0,MIN(N($N282)-N($P282),N($V282)))))</f>
        <v/>
      </c>
      <c r="T282" s="351" t="str">
        <f aca="false">IF(TRIM($B282&amp;$C282)="","",IF(N($P282)&lt;=N($N282),"",N($P282)-N($N282)))</f>
        <v/>
      </c>
      <c r="U282" s="351" t="str">
        <f aca="false">IF(OR(TRIM($B282&amp;$C282)="",$V282=""),"",MAX(0,N($V282))-N($S282))</f>
        <v/>
      </c>
      <c r="V282" s="351" t="str">
        <f aca="false">IF(TRIM($B282&amp;$C282)="","",IF(AND(N($L282)=0,N($P282)+N($Q282)+N($R282)=0),"",ROUND(N($L282)-N($P282)-N($Q282)-N($R282),2)))</f>
        <v/>
      </c>
      <c r="W282" s="194" t="str">
        <f aca="false">IF(TRIM($B282&amp;$C282)="","",IF(N($L282)=0,IF((N($P282)+N($Q282)+N($R282))=0,"—未填单价","未填单价，已收 "&amp;TEXT((N($P282)+N($Q282)+N($R282)),"#,##0.00")),IF(N($V282)&gt;0.005,"欠 "&amp;TEXT(N($V282),"#,##0.00")&amp;IF(N($S282)&gt;0,"（开票未到账 "&amp;TEXT(N($S282),"#,##0.00")&amp;"）","")&amp;IF(N($U282)&gt;0,"（未开票 "&amp;TEXT(N($U282),"#,##0.00")&amp;"）",""),IF(N($V282)&lt;-0.005,"多收 "&amp;TEXT(-N($V282),"#,##0.00"),"✔ 已结清")))&amp;IF(N($T282)&gt;0,"｜到账未开票 "&amp;TEXT(N($T282),"#,##0.00")&amp;"，待补票","")&amp;IF(N($Q282)&gt;0,"｜收现 "&amp;TEXT(N($Q282),"#,##0.00"),"")&amp;IF(N($R282)&gt;0,"｜收款不开票 "&amp;TEXT(N($R282),"#,##0.00"),""))</f>
        <v/>
      </c>
      <c r="X282" s="352"/>
      <c r="AB282" s="349" t="str">
        <f aca="false">IF(OR(N($N282)=0,N($AA282)=0),"",ROUND(N($N282)/(1+N($AA282))*N($AA282),2))</f>
        <v/>
      </c>
      <c r="AC282" s="352"/>
      <c r="AD282" s="352"/>
      <c r="AE282" s="355" t="str">
        <f aca="false">IF($AM282="","",IF($AM282=1,IF($AN282&gt;=1,"一次性·已到收款期","一次性·未到期"),$AD282&amp;" 第"&amp;$AN282&amp;"/"&amp;$AM282&amp;"期"))</f>
        <v/>
      </c>
      <c r="AF282" s="351" t="str">
        <f aca="false">IF(OR($AM282="",N($L282)=0),"",ROUND(N($J282)*$AN282/$AM282,2)+N($K282))</f>
        <v/>
      </c>
      <c r="AG282" s="351" t="str">
        <f aca="false">IF($AF282="","",MAX(0,ROUND($AF282-(N($P282)+N($Q282)+N($R282)),2)))</f>
        <v/>
      </c>
      <c r="AH282" s="351" t="str">
        <f aca="false">IF(OR(TRIM($B282&amp;$C282)="",NOT(ISNUMBER($D282))),"",SUMIFS($V$3:$V$1001,$AJ$3:$AJ$1001,$AJ282,$D$3:$D$1001,"&lt;"&amp;$D282))</f>
        <v/>
      </c>
      <c r="AI282" s="351" t="str">
        <f aca="false">IF(TRIM($B282&amp;$C282)="","",SUMIFS($V$3:$V$1001,$AJ$3:$AJ$1001,$AJ282))</f>
        <v/>
      </c>
      <c r="AJ282" s="355" t="str">
        <f aca="false">IF(TRIM($B282&amp;$C282)="","",TRIM($B282)&amp;"｜"&amp;TRIM($C282))</f>
        <v/>
      </c>
      <c r="AK282" s="351" t="str">
        <f aca="false">IF(TRIM($B282&amp;$C282)="","",MIN(N($N282),N($P282)))</f>
        <v/>
      </c>
      <c r="AL282" s="356" t="str">
        <f aca="false">IF(ISNUMBER($D282),YEAR($D282),"")</f>
        <v/>
      </c>
      <c r="AM282" s="356" t="str">
        <f aca="false">IF(OR(TRIM($B282&amp;$C282)="",NOT(ISNUMBER($D282)),NOT(ISNUMBER($E282))),"",IF($E282&lt;$D282,"",IF(IF($AD282="半年付",2,IF($AD282="季度付",4,IF($AD282="月付",12,IF($AD282="半月付",24,1))))=1,1,MAX(1,ROUND(($E282-$D282+1)/365*IF($AD282="半年付",2,IF($AD282="季度付",4,IF($AD282="月付",12,IF($AD282="半月付",24,1)))),0)))))</f>
        <v/>
      </c>
      <c r="AN282" s="356" t="str">
        <f aca="true">IF($AM282="","",MIN($AM282,MAX(0,INT((TODAY()-付款宽限天数-$D282)/(($E282-$D282+1)/$AM282))+1)))</f>
        <v/>
      </c>
    </row>
    <row r="283" customFormat="false" ht="18" hidden="false" customHeight="false" outlineLevel="0" collapsed="false">
      <c r="F283" s="342" t="str">
        <f aca="true">IF(TRIM($B283&amp;$C283)="","",IF(OR(ISNUMBER(SEARCH("未",$A283)),ISNUMBER(SEARCH("送出",$A283)),AND(TRIM($A283)="",NOT(ISNUMBER($D283)),N($G283)=0)),"【合同未回】","")&amp;IF(NOT(ISNUMBER($E283)),IF(OR(ISNUMBER(SEARCH("未",$A283)),ISNUMBER(SEARCH("送出",$A283)),AND(TRIM($A283)="",NOT(ISNUMBER($D283)),N($G283)=0)),"","【未填合同期】"),IF($E283&lt;TODAY(),"【已到期】",IF($E283-TODAY()&lt;=提醒天数,"【即将到期，剩余"&amp;($E283-TODAY())&amp;"天】","【正常】")))&amp;IF(OR($AC283="安装免保",$AC283="技术免保",$AC283="质保期内"),"【"&amp;$AC283&amp;"】",""))</f>
        <v/>
      </c>
      <c r="J283" s="349" t="str">
        <f aca="false">IF(OR(N($G283)=0,N($H283)=0),"",ROUND(N($G283)*N($H283)*IF(N($I283)=0,1,N($I283)),2))</f>
        <v/>
      </c>
      <c r="L283" s="349" t="str">
        <f aca="false">IF(TRIM($B283&amp;$C283)="","",IF(AND(N($J283)=0,N($K283)=0),"",ROUND(N($J283)+N($K283),2)))</f>
        <v/>
      </c>
      <c r="R283" s="349"/>
      <c r="S283" s="351" t="str">
        <f aca="false">IF(TRIM($B283&amp;$C283)="","",IF(N($N283)=0,"",MAX(0,MIN(N($N283)-N($P283),N($V283)))))</f>
        <v/>
      </c>
      <c r="T283" s="351" t="str">
        <f aca="false">IF(TRIM($B283&amp;$C283)="","",IF(N($P283)&lt;=N($N283),"",N($P283)-N($N283)))</f>
        <v/>
      </c>
      <c r="U283" s="351" t="str">
        <f aca="false">IF(OR(TRIM($B283&amp;$C283)="",$V283=""),"",MAX(0,N($V283))-N($S283))</f>
        <v/>
      </c>
      <c r="V283" s="351" t="str">
        <f aca="false">IF(TRIM($B283&amp;$C283)="","",IF(AND(N($L283)=0,N($P283)+N($Q283)+N($R283)=0),"",ROUND(N($L283)-N($P283)-N($Q283)-N($R283),2)))</f>
        <v/>
      </c>
      <c r="W283" s="194" t="str">
        <f aca="false">IF(TRIM($B283&amp;$C283)="","",IF(N($L283)=0,IF((N($P283)+N($Q283)+N($R283))=0,"—未填单价","未填单价，已收 "&amp;TEXT((N($P283)+N($Q283)+N($R283)),"#,##0.00")),IF(N($V283)&gt;0.005,"欠 "&amp;TEXT(N($V283),"#,##0.00")&amp;IF(N($S283)&gt;0,"（开票未到账 "&amp;TEXT(N($S283),"#,##0.00")&amp;"）","")&amp;IF(N($U283)&gt;0,"（未开票 "&amp;TEXT(N($U283),"#,##0.00")&amp;"）",""),IF(N($V283)&lt;-0.005,"多收 "&amp;TEXT(-N($V283),"#,##0.00"),"✔ 已结清")))&amp;IF(N($T283)&gt;0,"｜到账未开票 "&amp;TEXT(N($T283),"#,##0.00")&amp;"，待补票","")&amp;IF(N($Q283)&gt;0,"｜收现 "&amp;TEXT(N($Q283),"#,##0.00"),"")&amp;IF(N($R283)&gt;0,"｜收款不开票 "&amp;TEXT(N($R283),"#,##0.00"),""))</f>
        <v/>
      </c>
      <c r="X283" s="352"/>
      <c r="AB283" s="349" t="str">
        <f aca="false">IF(OR(N($N283)=0,N($AA283)=0),"",ROUND(N($N283)/(1+N($AA283))*N($AA283),2))</f>
        <v/>
      </c>
      <c r="AC283" s="352"/>
      <c r="AD283" s="352"/>
      <c r="AE283" s="355" t="str">
        <f aca="false">IF($AM283="","",IF($AM283=1,IF($AN283&gt;=1,"一次性·已到收款期","一次性·未到期"),$AD283&amp;" 第"&amp;$AN283&amp;"/"&amp;$AM283&amp;"期"))</f>
        <v/>
      </c>
      <c r="AF283" s="351" t="str">
        <f aca="false">IF(OR($AM283="",N($L283)=0),"",ROUND(N($J283)*$AN283/$AM283,2)+N($K283))</f>
        <v/>
      </c>
      <c r="AG283" s="351" t="str">
        <f aca="false">IF($AF283="","",MAX(0,ROUND($AF283-(N($P283)+N($Q283)+N($R283)),2)))</f>
        <v/>
      </c>
      <c r="AH283" s="351" t="str">
        <f aca="false">IF(OR(TRIM($B283&amp;$C283)="",NOT(ISNUMBER($D283))),"",SUMIFS($V$3:$V$1001,$AJ$3:$AJ$1001,$AJ283,$D$3:$D$1001,"&lt;"&amp;$D283))</f>
        <v/>
      </c>
      <c r="AI283" s="351" t="str">
        <f aca="false">IF(TRIM($B283&amp;$C283)="","",SUMIFS($V$3:$V$1001,$AJ$3:$AJ$1001,$AJ283))</f>
        <v/>
      </c>
      <c r="AJ283" s="355" t="str">
        <f aca="false">IF(TRIM($B283&amp;$C283)="","",TRIM($B283)&amp;"｜"&amp;TRIM($C283))</f>
        <v/>
      </c>
      <c r="AK283" s="351" t="str">
        <f aca="false">IF(TRIM($B283&amp;$C283)="","",MIN(N($N283),N($P283)))</f>
        <v/>
      </c>
      <c r="AL283" s="356" t="str">
        <f aca="false">IF(ISNUMBER($D283),YEAR($D283),"")</f>
        <v/>
      </c>
      <c r="AM283" s="356" t="str">
        <f aca="false">IF(OR(TRIM($B283&amp;$C283)="",NOT(ISNUMBER($D283)),NOT(ISNUMBER($E283))),"",IF($E283&lt;$D283,"",IF(IF($AD283="半年付",2,IF($AD283="季度付",4,IF($AD283="月付",12,IF($AD283="半月付",24,1))))=1,1,MAX(1,ROUND(($E283-$D283+1)/365*IF($AD283="半年付",2,IF($AD283="季度付",4,IF($AD283="月付",12,IF($AD283="半月付",24,1)))),0)))))</f>
        <v/>
      </c>
      <c r="AN283" s="356" t="str">
        <f aca="true">IF($AM283="","",MIN($AM283,MAX(0,INT((TODAY()-付款宽限天数-$D283)/(($E283-$D283+1)/$AM283))+1)))</f>
        <v/>
      </c>
    </row>
    <row r="284" customFormat="false" ht="18" hidden="false" customHeight="false" outlineLevel="0" collapsed="false">
      <c r="F284" s="342" t="str">
        <f aca="true">IF(TRIM($B284&amp;$C284)="","",IF(OR(ISNUMBER(SEARCH("未",$A284)),ISNUMBER(SEARCH("送出",$A284)),AND(TRIM($A284)="",NOT(ISNUMBER($D284)),N($G284)=0)),"【合同未回】","")&amp;IF(NOT(ISNUMBER($E284)),IF(OR(ISNUMBER(SEARCH("未",$A284)),ISNUMBER(SEARCH("送出",$A284)),AND(TRIM($A284)="",NOT(ISNUMBER($D284)),N($G284)=0)),"","【未填合同期】"),IF($E284&lt;TODAY(),"【已到期】",IF($E284-TODAY()&lt;=提醒天数,"【即将到期，剩余"&amp;($E284-TODAY())&amp;"天】","【正常】")))&amp;IF(OR($AC284="安装免保",$AC284="技术免保",$AC284="质保期内"),"【"&amp;$AC284&amp;"】",""))</f>
        <v/>
      </c>
      <c r="J284" s="349" t="str">
        <f aca="false">IF(OR(N($G284)=0,N($H284)=0),"",ROUND(N($G284)*N($H284)*IF(N($I284)=0,1,N($I284)),2))</f>
        <v/>
      </c>
      <c r="L284" s="349" t="str">
        <f aca="false">IF(TRIM($B284&amp;$C284)="","",IF(AND(N($J284)=0,N($K284)=0),"",ROUND(N($J284)+N($K284),2)))</f>
        <v/>
      </c>
      <c r="R284" s="349"/>
      <c r="S284" s="351" t="str">
        <f aca="false">IF(TRIM($B284&amp;$C284)="","",IF(N($N284)=0,"",MAX(0,MIN(N($N284)-N($P284),N($V284)))))</f>
        <v/>
      </c>
      <c r="T284" s="351" t="str">
        <f aca="false">IF(TRIM($B284&amp;$C284)="","",IF(N($P284)&lt;=N($N284),"",N($P284)-N($N284)))</f>
        <v/>
      </c>
      <c r="U284" s="351" t="str">
        <f aca="false">IF(OR(TRIM($B284&amp;$C284)="",$V284=""),"",MAX(0,N($V284))-N($S284))</f>
        <v/>
      </c>
      <c r="V284" s="351" t="str">
        <f aca="false">IF(TRIM($B284&amp;$C284)="","",IF(AND(N($L284)=0,N($P284)+N($Q284)+N($R284)=0),"",ROUND(N($L284)-N($P284)-N($Q284)-N($R284),2)))</f>
        <v/>
      </c>
      <c r="W284" s="194" t="str">
        <f aca="false">IF(TRIM($B284&amp;$C284)="","",IF(N($L284)=0,IF((N($P284)+N($Q284)+N($R284))=0,"—未填单价","未填单价，已收 "&amp;TEXT((N($P284)+N($Q284)+N($R284)),"#,##0.00")),IF(N($V284)&gt;0.005,"欠 "&amp;TEXT(N($V284),"#,##0.00")&amp;IF(N($S284)&gt;0,"（开票未到账 "&amp;TEXT(N($S284),"#,##0.00")&amp;"）","")&amp;IF(N($U284)&gt;0,"（未开票 "&amp;TEXT(N($U284),"#,##0.00")&amp;"）",""),IF(N($V284)&lt;-0.005,"多收 "&amp;TEXT(-N($V284),"#,##0.00"),"✔ 已结清")))&amp;IF(N($T284)&gt;0,"｜到账未开票 "&amp;TEXT(N($T284),"#,##0.00")&amp;"，待补票","")&amp;IF(N($Q284)&gt;0,"｜收现 "&amp;TEXT(N($Q284),"#,##0.00"),"")&amp;IF(N($R284)&gt;0,"｜收款不开票 "&amp;TEXT(N($R284),"#,##0.00"),""))</f>
        <v/>
      </c>
      <c r="X284" s="352"/>
      <c r="AB284" s="349" t="str">
        <f aca="false">IF(OR(N($N284)=0,N($AA284)=0),"",ROUND(N($N284)/(1+N($AA284))*N($AA284),2))</f>
        <v/>
      </c>
      <c r="AC284" s="352"/>
      <c r="AD284" s="352"/>
      <c r="AE284" s="355" t="str">
        <f aca="false">IF($AM284="","",IF($AM284=1,IF($AN284&gt;=1,"一次性·已到收款期","一次性·未到期"),$AD284&amp;" 第"&amp;$AN284&amp;"/"&amp;$AM284&amp;"期"))</f>
        <v/>
      </c>
      <c r="AF284" s="351" t="str">
        <f aca="false">IF(OR($AM284="",N($L284)=0),"",ROUND(N($J284)*$AN284/$AM284,2)+N($K284))</f>
        <v/>
      </c>
      <c r="AG284" s="351" t="str">
        <f aca="false">IF($AF284="","",MAX(0,ROUND($AF284-(N($P284)+N($Q284)+N($R284)),2)))</f>
        <v/>
      </c>
      <c r="AH284" s="351" t="str">
        <f aca="false">IF(OR(TRIM($B284&amp;$C284)="",NOT(ISNUMBER($D284))),"",SUMIFS($V$3:$V$1001,$AJ$3:$AJ$1001,$AJ284,$D$3:$D$1001,"&lt;"&amp;$D284))</f>
        <v/>
      </c>
      <c r="AI284" s="351" t="str">
        <f aca="false">IF(TRIM($B284&amp;$C284)="","",SUMIFS($V$3:$V$1001,$AJ$3:$AJ$1001,$AJ284))</f>
        <v/>
      </c>
      <c r="AJ284" s="355" t="str">
        <f aca="false">IF(TRIM($B284&amp;$C284)="","",TRIM($B284)&amp;"｜"&amp;TRIM($C284))</f>
        <v/>
      </c>
      <c r="AK284" s="351" t="str">
        <f aca="false">IF(TRIM($B284&amp;$C284)="","",MIN(N($N284),N($P284)))</f>
        <v/>
      </c>
      <c r="AL284" s="356" t="str">
        <f aca="false">IF(ISNUMBER($D284),YEAR($D284),"")</f>
        <v/>
      </c>
      <c r="AM284" s="356" t="str">
        <f aca="false">IF(OR(TRIM($B284&amp;$C284)="",NOT(ISNUMBER($D284)),NOT(ISNUMBER($E284))),"",IF($E284&lt;$D284,"",IF(IF($AD284="半年付",2,IF($AD284="季度付",4,IF($AD284="月付",12,IF($AD284="半月付",24,1))))=1,1,MAX(1,ROUND(($E284-$D284+1)/365*IF($AD284="半年付",2,IF($AD284="季度付",4,IF($AD284="月付",12,IF($AD284="半月付",24,1)))),0)))))</f>
        <v/>
      </c>
      <c r="AN284" s="356" t="str">
        <f aca="true">IF($AM284="","",MIN($AM284,MAX(0,INT((TODAY()-付款宽限天数-$D284)/(($E284-$D284+1)/$AM284))+1)))</f>
        <v/>
      </c>
    </row>
    <row r="285" customFormat="false" ht="18" hidden="false" customHeight="false" outlineLevel="0" collapsed="false">
      <c r="F285" s="342" t="str">
        <f aca="true">IF(TRIM($B285&amp;$C285)="","",IF(OR(ISNUMBER(SEARCH("未",$A285)),ISNUMBER(SEARCH("送出",$A285)),AND(TRIM($A285)="",NOT(ISNUMBER($D285)),N($G285)=0)),"【合同未回】","")&amp;IF(NOT(ISNUMBER($E285)),IF(OR(ISNUMBER(SEARCH("未",$A285)),ISNUMBER(SEARCH("送出",$A285)),AND(TRIM($A285)="",NOT(ISNUMBER($D285)),N($G285)=0)),"","【未填合同期】"),IF($E285&lt;TODAY(),"【已到期】",IF($E285-TODAY()&lt;=提醒天数,"【即将到期，剩余"&amp;($E285-TODAY())&amp;"天】","【正常】")))&amp;IF(OR($AC285="安装免保",$AC285="技术免保",$AC285="质保期内"),"【"&amp;$AC285&amp;"】",""))</f>
        <v/>
      </c>
      <c r="J285" s="349" t="str">
        <f aca="false">IF(OR(N($G285)=0,N($H285)=0),"",ROUND(N($G285)*N($H285)*IF(N($I285)=0,1,N($I285)),2))</f>
        <v/>
      </c>
      <c r="L285" s="349" t="str">
        <f aca="false">IF(TRIM($B285&amp;$C285)="","",IF(AND(N($J285)=0,N($K285)=0),"",ROUND(N($J285)+N($K285),2)))</f>
        <v/>
      </c>
      <c r="R285" s="349"/>
      <c r="S285" s="351" t="str">
        <f aca="false">IF(TRIM($B285&amp;$C285)="","",IF(N($N285)=0,"",MAX(0,MIN(N($N285)-N($P285),N($V285)))))</f>
        <v/>
      </c>
      <c r="T285" s="351" t="str">
        <f aca="false">IF(TRIM($B285&amp;$C285)="","",IF(N($P285)&lt;=N($N285),"",N($P285)-N($N285)))</f>
        <v/>
      </c>
      <c r="U285" s="351" t="str">
        <f aca="false">IF(OR(TRIM($B285&amp;$C285)="",$V285=""),"",MAX(0,N($V285))-N($S285))</f>
        <v/>
      </c>
      <c r="V285" s="351" t="str">
        <f aca="false">IF(TRIM($B285&amp;$C285)="","",IF(AND(N($L285)=0,N($P285)+N($Q285)+N($R285)=0),"",ROUND(N($L285)-N($P285)-N($Q285)-N($R285),2)))</f>
        <v/>
      </c>
      <c r="W285" s="194" t="str">
        <f aca="false">IF(TRIM($B285&amp;$C285)="","",IF(N($L285)=0,IF((N($P285)+N($Q285)+N($R285))=0,"—未填单价","未填单价，已收 "&amp;TEXT((N($P285)+N($Q285)+N($R285)),"#,##0.00")),IF(N($V285)&gt;0.005,"欠 "&amp;TEXT(N($V285),"#,##0.00")&amp;IF(N($S285)&gt;0,"（开票未到账 "&amp;TEXT(N($S285),"#,##0.00")&amp;"）","")&amp;IF(N($U285)&gt;0,"（未开票 "&amp;TEXT(N($U285),"#,##0.00")&amp;"）",""),IF(N($V285)&lt;-0.005,"多收 "&amp;TEXT(-N($V285),"#,##0.00"),"✔ 已结清")))&amp;IF(N($T285)&gt;0,"｜到账未开票 "&amp;TEXT(N($T285),"#,##0.00")&amp;"，待补票","")&amp;IF(N($Q285)&gt;0,"｜收现 "&amp;TEXT(N($Q285),"#,##0.00"),"")&amp;IF(N($R285)&gt;0,"｜收款不开票 "&amp;TEXT(N($R285),"#,##0.00"),""))</f>
        <v/>
      </c>
      <c r="X285" s="352"/>
      <c r="AB285" s="349" t="str">
        <f aca="false">IF(OR(N($N285)=0,N($AA285)=0),"",ROUND(N($N285)/(1+N($AA285))*N($AA285),2))</f>
        <v/>
      </c>
      <c r="AC285" s="352"/>
      <c r="AD285" s="352"/>
      <c r="AE285" s="355" t="str">
        <f aca="false">IF($AM285="","",IF($AM285=1,IF($AN285&gt;=1,"一次性·已到收款期","一次性·未到期"),$AD285&amp;" 第"&amp;$AN285&amp;"/"&amp;$AM285&amp;"期"))</f>
        <v/>
      </c>
      <c r="AF285" s="351" t="str">
        <f aca="false">IF(OR($AM285="",N($L285)=0),"",ROUND(N($J285)*$AN285/$AM285,2)+N($K285))</f>
        <v/>
      </c>
      <c r="AG285" s="351" t="str">
        <f aca="false">IF($AF285="","",MAX(0,ROUND($AF285-(N($P285)+N($Q285)+N($R285)),2)))</f>
        <v/>
      </c>
      <c r="AH285" s="351" t="str">
        <f aca="false">IF(OR(TRIM($B285&amp;$C285)="",NOT(ISNUMBER($D285))),"",SUMIFS($V$3:$V$1001,$AJ$3:$AJ$1001,$AJ285,$D$3:$D$1001,"&lt;"&amp;$D285))</f>
        <v/>
      </c>
      <c r="AI285" s="351" t="str">
        <f aca="false">IF(TRIM($B285&amp;$C285)="","",SUMIFS($V$3:$V$1001,$AJ$3:$AJ$1001,$AJ285))</f>
        <v/>
      </c>
      <c r="AJ285" s="355" t="str">
        <f aca="false">IF(TRIM($B285&amp;$C285)="","",TRIM($B285)&amp;"｜"&amp;TRIM($C285))</f>
        <v/>
      </c>
      <c r="AK285" s="351" t="str">
        <f aca="false">IF(TRIM($B285&amp;$C285)="","",MIN(N($N285),N($P285)))</f>
        <v/>
      </c>
      <c r="AL285" s="356" t="str">
        <f aca="false">IF(ISNUMBER($D285),YEAR($D285),"")</f>
        <v/>
      </c>
      <c r="AM285" s="356" t="str">
        <f aca="false">IF(OR(TRIM($B285&amp;$C285)="",NOT(ISNUMBER($D285)),NOT(ISNUMBER($E285))),"",IF($E285&lt;$D285,"",IF(IF($AD285="半年付",2,IF($AD285="季度付",4,IF($AD285="月付",12,IF($AD285="半月付",24,1))))=1,1,MAX(1,ROUND(($E285-$D285+1)/365*IF($AD285="半年付",2,IF($AD285="季度付",4,IF($AD285="月付",12,IF($AD285="半月付",24,1)))),0)))))</f>
        <v/>
      </c>
      <c r="AN285" s="356" t="str">
        <f aca="true">IF($AM285="","",MIN($AM285,MAX(0,INT((TODAY()-付款宽限天数-$D285)/(($E285-$D285+1)/$AM285))+1)))</f>
        <v/>
      </c>
    </row>
    <row r="286" customFormat="false" ht="18" hidden="false" customHeight="false" outlineLevel="0" collapsed="false">
      <c r="F286" s="342" t="str">
        <f aca="true">IF(TRIM($B286&amp;$C286)="","",IF(OR(ISNUMBER(SEARCH("未",$A286)),ISNUMBER(SEARCH("送出",$A286)),AND(TRIM($A286)="",NOT(ISNUMBER($D286)),N($G286)=0)),"【合同未回】","")&amp;IF(NOT(ISNUMBER($E286)),IF(OR(ISNUMBER(SEARCH("未",$A286)),ISNUMBER(SEARCH("送出",$A286)),AND(TRIM($A286)="",NOT(ISNUMBER($D286)),N($G286)=0)),"","【未填合同期】"),IF($E286&lt;TODAY(),"【已到期】",IF($E286-TODAY()&lt;=提醒天数,"【即将到期，剩余"&amp;($E286-TODAY())&amp;"天】","【正常】")))&amp;IF(OR($AC286="安装免保",$AC286="技术免保",$AC286="质保期内"),"【"&amp;$AC286&amp;"】",""))</f>
        <v/>
      </c>
      <c r="J286" s="349" t="str">
        <f aca="false">IF(OR(N($G286)=0,N($H286)=0),"",ROUND(N($G286)*N($H286)*IF(N($I286)=0,1,N($I286)),2))</f>
        <v/>
      </c>
      <c r="L286" s="349" t="str">
        <f aca="false">IF(TRIM($B286&amp;$C286)="","",IF(AND(N($J286)=0,N($K286)=0),"",ROUND(N($J286)+N($K286),2)))</f>
        <v/>
      </c>
      <c r="R286" s="349"/>
      <c r="S286" s="351" t="str">
        <f aca="false">IF(TRIM($B286&amp;$C286)="","",IF(N($N286)=0,"",MAX(0,MIN(N($N286)-N($P286),N($V286)))))</f>
        <v/>
      </c>
      <c r="T286" s="351" t="str">
        <f aca="false">IF(TRIM($B286&amp;$C286)="","",IF(N($P286)&lt;=N($N286),"",N($P286)-N($N286)))</f>
        <v/>
      </c>
      <c r="U286" s="351" t="str">
        <f aca="false">IF(OR(TRIM($B286&amp;$C286)="",$V286=""),"",MAX(0,N($V286))-N($S286))</f>
        <v/>
      </c>
      <c r="V286" s="351" t="str">
        <f aca="false">IF(TRIM($B286&amp;$C286)="","",IF(AND(N($L286)=0,N($P286)+N($Q286)+N($R286)=0),"",ROUND(N($L286)-N($P286)-N($Q286)-N($R286),2)))</f>
        <v/>
      </c>
      <c r="W286" s="194" t="str">
        <f aca="false">IF(TRIM($B286&amp;$C286)="","",IF(N($L286)=0,IF((N($P286)+N($Q286)+N($R286))=0,"—未填单价","未填单价，已收 "&amp;TEXT((N($P286)+N($Q286)+N($R286)),"#,##0.00")),IF(N($V286)&gt;0.005,"欠 "&amp;TEXT(N($V286),"#,##0.00")&amp;IF(N($S286)&gt;0,"（开票未到账 "&amp;TEXT(N($S286),"#,##0.00")&amp;"）","")&amp;IF(N($U286)&gt;0,"（未开票 "&amp;TEXT(N($U286),"#,##0.00")&amp;"）",""),IF(N($V286)&lt;-0.005,"多收 "&amp;TEXT(-N($V286),"#,##0.00"),"✔ 已结清")))&amp;IF(N($T286)&gt;0,"｜到账未开票 "&amp;TEXT(N($T286),"#,##0.00")&amp;"，待补票","")&amp;IF(N($Q286)&gt;0,"｜收现 "&amp;TEXT(N($Q286),"#,##0.00"),"")&amp;IF(N($R286)&gt;0,"｜收款不开票 "&amp;TEXT(N($R286),"#,##0.00"),""))</f>
        <v/>
      </c>
      <c r="X286" s="352"/>
      <c r="AB286" s="349" t="str">
        <f aca="false">IF(OR(N($N286)=0,N($AA286)=0),"",ROUND(N($N286)/(1+N($AA286))*N($AA286),2))</f>
        <v/>
      </c>
      <c r="AC286" s="352"/>
      <c r="AD286" s="352"/>
      <c r="AE286" s="355" t="str">
        <f aca="false">IF($AM286="","",IF($AM286=1,IF($AN286&gt;=1,"一次性·已到收款期","一次性·未到期"),$AD286&amp;" 第"&amp;$AN286&amp;"/"&amp;$AM286&amp;"期"))</f>
        <v/>
      </c>
      <c r="AF286" s="351" t="str">
        <f aca="false">IF(OR($AM286="",N($L286)=0),"",ROUND(N($J286)*$AN286/$AM286,2)+N($K286))</f>
        <v/>
      </c>
      <c r="AG286" s="351" t="str">
        <f aca="false">IF($AF286="","",MAX(0,ROUND($AF286-(N($P286)+N($Q286)+N($R286)),2)))</f>
        <v/>
      </c>
      <c r="AH286" s="351" t="str">
        <f aca="false">IF(OR(TRIM($B286&amp;$C286)="",NOT(ISNUMBER($D286))),"",SUMIFS($V$3:$V$1001,$AJ$3:$AJ$1001,$AJ286,$D$3:$D$1001,"&lt;"&amp;$D286))</f>
        <v/>
      </c>
      <c r="AI286" s="351" t="str">
        <f aca="false">IF(TRIM($B286&amp;$C286)="","",SUMIFS($V$3:$V$1001,$AJ$3:$AJ$1001,$AJ286))</f>
        <v/>
      </c>
      <c r="AJ286" s="355" t="str">
        <f aca="false">IF(TRIM($B286&amp;$C286)="","",TRIM($B286)&amp;"｜"&amp;TRIM($C286))</f>
        <v/>
      </c>
      <c r="AK286" s="351" t="str">
        <f aca="false">IF(TRIM($B286&amp;$C286)="","",MIN(N($N286),N($P286)))</f>
        <v/>
      </c>
      <c r="AL286" s="356" t="str">
        <f aca="false">IF(ISNUMBER($D286),YEAR($D286),"")</f>
        <v/>
      </c>
      <c r="AM286" s="356" t="str">
        <f aca="false">IF(OR(TRIM($B286&amp;$C286)="",NOT(ISNUMBER($D286)),NOT(ISNUMBER($E286))),"",IF($E286&lt;$D286,"",IF(IF($AD286="半年付",2,IF($AD286="季度付",4,IF($AD286="月付",12,IF($AD286="半月付",24,1))))=1,1,MAX(1,ROUND(($E286-$D286+1)/365*IF($AD286="半年付",2,IF($AD286="季度付",4,IF($AD286="月付",12,IF($AD286="半月付",24,1)))),0)))))</f>
        <v/>
      </c>
      <c r="AN286" s="356" t="str">
        <f aca="true">IF($AM286="","",MIN($AM286,MAX(0,INT((TODAY()-付款宽限天数-$D286)/(($E286-$D286+1)/$AM286))+1)))</f>
        <v/>
      </c>
    </row>
    <row r="287" customFormat="false" ht="18" hidden="false" customHeight="false" outlineLevel="0" collapsed="false">
      <c r="F287" s="342" t="str">
        <f aca="true">IF(TRIM($B287&amp;$C287)="","",IF(OR(ISNUMBER(SEARCH("未",$A287)),ISNUMBER(SEARCH("送出",$A287)),AND(TRIM($A287)="",NOT(ISNUMBER($D287)),N($G287)=0)),"【合同未回】","")&amp;IF(NOT(ISNUMBER($E287)),IF(OR(ISNUMBER(SEARCH("未",$A287)),ISNUMBER(SEARCH("送出",$A287)),AND(TRIM($A287)="",NOT(ISNUMBER($D287)),N($G287)=0)),"","【未填合同期】"),IF($E287&lt;TODAY(),"【已到期】",IF($E287-TODAY()&lt;=提醒天数,"【即将到期，剩余"&amp;($E287-TODAY())&amp;"天】","【正常】")))&amp;IF(OR($AC287="安装免保",$AC287="技术免保",$AC287="质保期内"),"【"&amp;$AC287&amp;"】",""))</f>
        <v/>
      </c>
      <c r="J287" s="349" t="str">
        <f aca="false">IF(OR(N($G287)=0,N($H287)=0),"",ROUND(N($G287)*N($H287)*IF(N($I287)=0,1,N($I287)),2))</f>
        <v/>
      </c>
      <c r="L287" s="349" t="str">
        <f aca="false">IF(TRIM($B287&amp;$C287)="","",IF(AND(N($J287)=0,N($K287)=0),"",ROUND(N($J287)+N($K287),2)))</f>
        <v/>
      </c>
      <c r="R287" s="349"/>
      <c r="S287" s="351" t="str">
        <f aca="false">IF(TRIM($B287&amp;$C287)="","",IF(N($N287)=0,"",MAX(0,MIN(N($N287)-N($P287),N($V287)))))</f>
        <v/>
      </c>
      <c r="T287" s="351" t="str">
        <f aca="false">IF(TRIM($B287&amp;$C287)="","",IF(N($P287)&lt;=N($N287),"",N($P287)-N($N287)))</f>
        <v/>
      </c>
      <c r="U287" s="351" t="str">
        <f aca="false">IF(OR(TRIM($B287&amp;$C287)="",$V287=""),"",MAX(0,N($V287))-N($S287))</f>
        <v/>
      </c>
      <c r="V287" s="351" t="str">
        <f aca="false">IF(TRIM($B287&amp;$C287)="","",IF(AND(N($L287)=0,N($P287)+N($Q287)+N($R287)=0),"",ROUND(N($L287)-N($P287)-N($Q287)-N($R287),2)))</f>
        <v/>
      </c>
      <c r="W287" s="194" t="str">
        <f aca="false">IF(TRIM($B287&amp;$C287)="","",IF(N($L287)=0,IF((N($P287)+N($Q287)+N($R287))=0,"—未填单价","未填单价，已收 "&amp;TEXT((N($P287)+N($Q287)+N($R287)),"#,##0.00")),IF(N($V287)&gt;0.005,"欠 "&amp;TEXT(N($V287),"#,##0.00")&amp;IF(N($S287)&gt;0,"（开票未到账 "&amp;TEXT(N($S287),"#,##0.00")&amp;"）","")&amp;IF(N($U287)&gt;0,"（未开票 "&amp;TEXT(N($U287),"#,##0.00")&amp;"）",""),IF(N($V287)&lt;-0.005,"多收 "&amp;TEXT(-N($V287),"#,##0.00"),"✔ 已结清")))&amp;IF(N($T287)&gt;0,"｜到账未开票 "&amp;TEXT(N($T287),"#,##0.00")&amp;"，待补票","")&amp;IF(N($Q287)&gt;0,"｜收现 "&amp;TEXT(N($Q287),"#,##0.00"),"")&amp;IF(N($R287)&gt;0,"｜收款不开票 "&amp;TEXT(N($R287),"#,##0.00"),""))</f>
        <v/>
      </c>
      <c r="X287" s="352"/>
      <c r="AB287" s="349" t="str">
        <f aca="false">IF(OR(N($N287)=0,N($AA287)=0),"",ROUND(N($N287)/(1+N($AA287))*N($AA287),2))</f>
        <v/>
      </c>
      <c r="AC287" s="352"/>
      <c r="AD287" s="352"/>
      <c r="AE287" s="355" t="str">
        <f aca="false">IF($AM287="","",IF($AM287=1,IF($AN287&gt;=1,"一次性·已到收款期","一次性·未到期"),$AD287&amp;" 第"&amp;$AN287&amp;"/"&amp;$AM287&amp;"期"))</f>
        <v/>
      </c>
      <c r="AF287" s="351" t="str">
        <f aca="false">IF(OR($AM287="",N($L287)=0),"",ROUND(N($J287)*$AN287/$AM287,2)+N($K287))</f>
        <v/>
      </c>
      <c r="AG287" s="351" t="str">
        <f aca="false">IF($AF287="","",MAX(0,ROUND($AF287-(N($P287)+N($Q287)+N($R287)),2)))</f>
        <v/>
      </c>
      <c r="AH287" s="351" t="str">
        <f aca="false">IF(OR(TRIM($B287&amp;$C287)="",NOT(ISNUMBER($D287))),"",SUMIFS($V$3:$V$1001,$AJ$3:$AJ$1001,$AJ287,$D$3:$D$1001,"&lt;"&amp;$D287))</f>
        <v/>
      </c>
      <c r="AI287" s="351" t="str">
        <f aca="false">IF(TRIM($B287&amp;$C287)="","",SUMIFS($V$3:$V$1001,$AJ$3:$AJ$1001,$AJ287))</f>
        <v/>
      </c>
      <c r="AJ287" s="355" t="str">
        <f aca="false">IF(TRIM($B287&amp;$C287)="","",TRIM($B287)&amp;"｜"&amp;TRIM($C287))</f>
        <v/>
      </c>
      <c r="AK287" s="351" t="str">
        <f aca="false">IF(TRIM($B287&amp;$C287)="","",MIN(N($N287),N($P287)))</f>
        <v/>
      </c>
      <c r="AL287" s="356" t="str">
        <f aca="false">IF(ISNUMBER($D287),YEAR($D287),"")</f>
        <v/>
      </c>
      <c r="AM287" s="356" t="str">
        <f aca="false">IF(OR(TRIM($B287&amp;$C287)="",NOT(ISNUMBER($D287)),NOT(ISNUMBER($E287))),"",IF($E287&lt;$D287,"",IF(IF($AD287="半年付",2,IF($AD287="季度付",4,IF($AD287="月付",12,IF($AD287="半月付",24,1))))=1,1,MAX(1,ROUND(($E287-$D287+1)/365*IF($AD287="半年付",2,IF($AD287="季度付",4,IF($AD287="月付",12,IF($AD287="半月付",24,1)))),0)))))</f>
        <v/>
      </c>
      <c r="AN287" s="356" t="str">
        <f aca="true">IF($AM287="","",MIN($AM287,MAX(0,INT((TODAY()-付款宽限天数-$D287)/(($E287-$D287+1)/$AM287))+1)))</f>
        <v/>
      </c>
    </row>
    <row r="288" customFormat="false" ht="18" hidden="false" customHeight="false" outlineLevel="0" collapsed="false">
      <c r="F288" s="342" t="str">
        <f aca="true">IF(TRIM($B288&amp;$C288)="","",IF(OR(ISNUMBER(SEARCH("未",$A288)),ISNUMBER(SEARCH("送出",$A288)),AND(TRIM($A288)="",NOT(ISNUMBER($D288)),N($G288)=0)),"【合同未回】","")&amp;IF(NOT(ISNUMBER($E288)),IF(OR(ISNUMBER(SEARCH("未",$A288)),ISNUMBER(SEARCH("送出",$A288)),AND(TRIM($A288)="",NOT(ISNUMBER($D288)),N($G288)=0)),"","【未填合同期】"),IF($E288&lt;TODAY(),"【已到期】",IF($E288-TODAY()&lt;=提醒天数,"【即将到期，剩余"&amp;($E288-TODAY())&amp;"天】","【正常】")))&amp;IF(OR($AC288="安装免保",$AC288="技术免保",$AC288="质保期内"),"【"&amp;$AC288&amp;"】",""))</f>
        <v/>
      </c>
      <c r="J288" s="349" t="str">
        <f aca="false">IF(OR(N($G288)=0,N($H288)=0),"",ROUND(N($G288)*N($H288)*IF(N($I288)=0,1,N($I288)),2))</f>
        <v/>
      </c>
      <c r="L288" s="349" t="str">
        <f aca="false">IF(TRIM($B288&amp;$C288)="","",IF(AND(N($J288)=0,N($K288)=0),"",ROUND(N($J288)+N($K288),2)))</f>
        <v/>
      </c>
      <c r="R288" s="349"/>
      <c r="S288" s="351" t="str">
        <f aca="false">IF(TRIM($B288&amp;$C288)="","",IF(N($N288)=0,"",MAX(0,MIN(N($N288)-N($P288),N($V288)))))</f>
        <v/>
      </c>
      <c r="T288" s="351" t="str">
        <f aca="false">IF(TRIM($B288&amp;$C288)="","",IF(N($P288)&lt;=N($N288),"",N($P288)-N($N288)))</f>
        <v/>
      </c>
      <c r="U288" s="351" t="str">
        <f aca="false">IF(OR(TRIM($B288&amp;$C288)="",$V288=""),"",MAX(0,N($V288))-N($S288))</f>
        <v/>
      </c>
      <c r="V288" s="351" t="str">
        <f aca="false">IF(TRIM($B288&amp;$C288)="","",IF(AND(N($L288)=0,N($P288)+N($Q288)+N($R288)=0),"",ROUND(N($L288)-N($P288)-N($Q288)-N($R288),2)))</f>
        <v/>
      </c>
      <c r="W288" s="194" t="str">
        <f aca="false">IF(TRIM($B288&amp;$C288)="","",IF(N($L288)=0,IF((N($P288)+N($Q288)+N($R288))=0,"—未填单价","未填单价，已收 "&amp;TEXT((N($P288)+N($Q288)+N($R288)),"#,##0.00")),IF(N($V288)&gt;0.005,"欠 "&amp;TEXT(N($V288),"#,##0.00")&amp;IF(N($S288)&gt;0,"（开票未到账 "&amp;TEXT(N($S288),"#,##0.00")&amp;"）","")&amp;IF(N($U288)&gt;0,"（未开票 "&amp;TEXT(N($U288),"#,##0.00")&amp;"）",""),IF(N($V288)&lt;-0.005,"多收 "&amp;TEXT(-N($V288),"#,##0.00"),"✔ 已结清")))&amp;IF(N($T288)&gt;0,"｜到账未开票 "&amp;TEXT(N($T288),"#,##0.00")&amp;"，待补票","")&amp;IF(N($Q288)&gt;0,"｜收现 "&amp;TEXT(N($Q288),"#,##0.00"),"")&amp;IF(N($R288)&gt;0,"｜收款不开票 "&amp;TEXT(N($R288),"#,##0.00"),""))</f>
        <v/>
      </c>
      <c r="X288" s="352"/>
      <c r="AB288" s="349" t="str">
        <f aca="false">IF(OR(N($N288)=0,N($AA288)=0),"",ROUND(N($N288)/(1+N($AA288))*N($AA288),2))</f>
        <v/>
      </c>
      <c r="AC288" s="352"/>
      <c r="AD288" s="352"/>
      <c r="AE288" s="355" t="str">
        <f aca="false">IF($AM288="","",IF($AM288=1,IF($AN288&gt;=1,"一次性·已到收款期","一次性·未到期"),$AD288&amp;" 第"&amp;$AN288&amp;"/"&amp;$AM288&amp;"期"))</f>
        <v/>
      </c>
      <c r="AF288" s="351" t="str">
        <f aca="false">IF(OR($AM288="",N($L288)=0),"",ROUND(N($J288)*$AN288/$AM288,2)+N($K288))</f>
        <v/>
      </c>
      <c r="AG288" s="351" t="str">
        <f aca="false">IF($AF288="","",MAX(0,ROUND($AF288-(N($P288)+N($Q288)+N($R288)),2)))</f>
        <v/>
      </c>
      <c r="AH288" s="351" t="str">
        <f aca="false">IF(OR(TRIM($B288&amp;$C288)="",NOT(ISNUMBER($D288))),"",SUMIFS($V$3:$V$1001,$AJ$3:$AJ$1001,$AJ288,$D$3:$D$1001,"&lt;"&amp;$D288))</f>
        <v/>
      </c>
      <c r="AI288" s="351" t="str">
        <f aca="false">IF(TRIM($B288&amp;$C288)="","",SUMIFS($V$3:$V$1001,$AJ$3:$AJ$1001,$AJ288))</f>
        <v/>
      </c>
      <c r="AJ288" s="355" t="str">
        <f aca="false">IF(TRIM($B288&amp;$C288)="","",TRIM($B288)&amp;"｜"&amp;TRIM($C288))</f>
        <v/>
      </c>
      <c r="AK288" s="351" t="str">
        <f aca="false">IF(TRIM($B288&amp;$C288)="","",MIN(N($N288),N($P288)))</f>
        <v/>
      </c>
      <c r="AL288" s="356" t="str">
        <f aca="false">IF(ISNUMBER($D288),YEAR($D288),"")</f>
        <v/>
      </c>
      <c r="AM288" s="356" t="str">
        <f aca="false">IF(OR(TRIM($B288&amp;$C288)="",NOT(ISNUMBER($D288)),NOT(ISNUMBER($E288))),"",IF($E288&lt;$D288,"",IF(IF($AD288="半年付",2,IF($AD288="季度付",4,IF($AD288="月付",12,IF($AD288="半月付",24,1))))=1,1,MAX(1,ROUND(($E288-$D288+1)/365*IF($AD288="半年付",2,IF($AD288="季度付",4,IF($AD288="月付",12,IF($AD288="半月付",24,1)))),0)))))</f>
        <v/>
      </c>
      <c r="AN288" s="356" t="str">
        <f aca="true">IF($AM288="","",MIN($AM288,MAX(0,INT((TODAY()-付款宽限天数-$D288)/(($E288-$D288+1)/$AM288))+1)))</f>
        <v/>
      </c>
    </row>
    <row r="289" customFormat="false" ht="18" hidden="false" customHeight="false" outlineLevel="0" collapsed="false">
      <c r="F289" s="342" t="str">
        <f aca="true">IF(TRIM($B289&amp;$C289)="","",IF(OR(ISNUMBER(SEARCH("未",$A289)),ISNUMBER(SEARCH("送出",$A289)),AND(TRIM($A289)="",NOT(ISNUMBER($D289)),N($G289)=0)),"【合同未回】","")&amp;IF(NOT(ISNUMBER($E289)),IF(OR(ISNUMBER(SEARCH("未",$A289)),ISNUMBER(SEARCH("送出",$A289)),AND(TRIM($A289)="",NOT(ISNUMBER($D289)),N($G289)=0)),"","【未填合同期】"),IF($E289&lt;TODAY(),"【已到期】",IF($E289-TODAY()&lt;=提醒天数,"【即将到期，剩余"&amp;($E289-TODAY())&amp;"天】","【正常】")))&amp;IF(OR($AC289="安装免保",$AC289="技术免保",$AC289="质保期内"),"【"&amp;$AC289&amp;"】",""))</f>
        <v/>
      </c>
      <c r="J289" s="349" t="str">
        <f aca="false">IF(OR(N($G289)=0,N($H289)=0),"",ROUND(N($G289)*N($H289)*IF(N($I289)=0,1,N($I289)),2))</f>
        <v/>
      </c>
      <c r="L289" s="349" t="str">
        <f aca="false">IF(TRIM($B289&amp;$C289)="","",IF(AND(N($J289)=0,N($K289)=0),"",ROUND(N($J289)+N($K289),2)))</f>
        <v/>
      </c>
      <c r="R289" s="349"/>
      <c r="S289" s="351" t="str">
        <f aca="false">IF(TRIM($B289&amp;$C289)="","",IF(N($N289)=0,"",MAX(0,MIN(N($N289)-N($P289),N($V289)))))</f>
        <v/>
      </c>
      <c r="T289" s="351" t="str">
        <f aca="false">IF(TRIM($B289&amp;$C289)="","",IF(N($P289)&lt;=N($N289),"",N($P289)-N($N289)))</f>
        <v/>
      </c>
      <c r="U289" s="351" t="str">
        <f aca="false">IF(OR(TRIM($B289&amp;$C289)="",$V289=""),"",MAX(0,N($V289))-N($S289))</f>
        <v/>
      </c>
      <c r="V289" s="351" t="str">
        <f aca="false">IF(TRIM($B289&amp;$C289)="","",IF(AND(N($L289)=0,N($P289)+N($Q289)+N($R289)=0),"",ROUND(N($L289)-N($P289)-N($Q289)-N($R289),2)))</f>
        <v/>
      </c>
      <c r="W289" s="194" t="str">
        <f aca="false">IF(TRIM($B289&amp;$C289)="","",IF(N($L289)=0,IF((N($P289)+N($Q289)+N($R289))=0,"—未填单价","未填单价，已收 "&amp;TEXT((N($P289)+N($Q289)+N($R289)),"#,##0.00")),IF(N($V289)&gt;0.005,"欠 "&amp;TEXT(N($V289),"#,##0.00")&amp;IF(N($S289)&gt;0,"（开票未到账 "&amp;TEXT(N($S289),"#,##0.00")&amp;"）","")&amp;IF(N($U289)&gt;0,"（未开票 "&amp;TEXT(N($U289),"#,##0.00")&amp;"）",""),IF(N($V289)&lt;-0.005,"多收 "&amp;TEXT(-N($V289),"#,##0.00"),"✔ 已结清")))&amp;IF(N($T289)&gt;0,"｜到账未开票 "&amp;TEXT(N($T289),"#,##0.00")&amp;"，待补票","")&amp;IF(N($Q289)&gt;0,"｜收现 "&amp;TEXT(N($Q289),"#,##0.00"),"")&amp;IF(N($R289)&gt;0,"｜收款不开票 "&amp;TEXT(N($R289),"#,##0.00"),""))</f>
        <v/>
      </c>
      <c r="X289" s="352"/>
      <c r="AB289" s="349" t="str">
        <f aca="false">IF(OR(N($N289)=0,N($AA289)=0),"",ROUND(N($N289)/(1+N($AA289))*N($AA289),2))</f>
        <v/>
      </c>
      <c r="AC289" s="352"/>
      <c r="AD289" s="352"/>
      <c r="AE289" s="355" t="str">
        <f aca="false">IF($AM289="","",IF($AM289=1,IF($AN289&gt;=1,"一次性·已到收款期","一次性·未到期"),$AD289&amp;" 第"&amp;$AN289&amp;"/"&amp;$AM289&amp;"期"))</f>
        <v/>
      </c>
      <c r="AF289" s="351" t="str">
        <f aca="false">IF(OR($AM289="",N($L289)=0),"",ROUND(N($J289)*$AN289/$AM289,2)+N($K289))</f>
        <v/>
      </c>
      <c r="AG289" s="351" t="str">
        <f aca="false">IF($AF289="","",MAX(0,ROUND($AF289-(N($P289)+N($Q289)+N($R289)),2)))</f>
        <v/>
      </c>
      <c r="AH289" s="351" t="str">
        <f aca="false">IF(OR(TRIM($B289&amp;$C289)="",NOT(ISNUMBER($D289))),"",SUMIFS($V$3:$V$1001,$AJ$3:$AJ$1001,$AJ289,$D$3:$D$1001,"&lt;"&amp;$D289))</f>
        <v/>
      </c>
      <c r="AI289" s="351" t="str">
        <f aca="false">IF(TRIM($B289&amp;$C289)="","",SUMIFS($V$3:$V$1001,$AJ$3:$AJ$1001,$AJ289))</f>
        <v/>
      </c>
      <c r="AJ289" s="355" t="str">
        <f aca="false">IF(TRIM($B289&amp;$C289)="","",TRIM($B289)&amp;"｜"&amp;TRIM($C289))</f>
        <v/>
      </c>
      <c r="AK289" s="351" t="str">
        <f aca="false">IF(TRIM($B289&amp;$C289)="","",MIN(N($N289),N($P289)))</f>
        <v/>
      </c>
      <c r="AL289" s="356" t="str">
        <f aca="false">IF(ISNUMBER($D289),YEAR($D289),"")</f>
        <v/>
      </c>
      <c r="AM289" s="356" t="str">
        <f aca="false">IF(OR(TRIM($B289&amp;$C289)="",NOT(ISNUMBER($D289)),NOT(ISNUMBER($E289))),"",IF($E289&lt;$D289,"",IF(IF($AD289="半年付",2,IF($AD289="季度付",4,IF($AD289="月付",12,IF($AD289="半月付",24,1))))=1,1,MAX(1,ROUND(($E289-$D289+1)/365*IF($AD289="半年付",2,IF($AD289="季度付",4,IF($AD289="月付",12,IF($AD289="半月付",24,1)))),0)))))</f>
        <v/>
      </c>
      <c r="AN289" s="356" t="str">
        <f aca="true">IF($AM289="","",MIN($AM289,MAX(0,INT((TODAY()-付款宽限天数-$D289)/(($E289-$D289+1)/$AM289))+1)))</f>
        <v/>
      </c>
    </row>
    <row r="290" customFormat="false" ht="18" hidden="false" customHeight="false" outlineLevel="0" collapsed="false">
      <c r="F290" s="342" t="str">
        <f aca="true">IF(TRIM($B290&amp;$C290)="","",IF(OR(ISNUMBER(SEARCH("未",$A290)),ISNUMBER(SEARCH("送出",$A290)),AND(TRIM($A290)="",NOT(ISNUMBER($D290)),N($G290)=0)),"【合同未回】","")&amp;IF(NOT(ISNUMBER($E290)),IF(OR(ISNUMBER(SEARCH("未",$A290)),ISNUMBER(SEARCH("送出",$A290)),AND(TRIM($A290)="",NOT(ISNUMBER($D290)),N($G290)=0)),"","【未填合同期】"),IF($E290&lt;TODAY(),"【已到期】",IF($E290-TODAY()&lt;=提醒天数,"【即将到期，剩余"&amp;($E290-TODAY())&amp;"天】","【正常】")))&amp;IF(OR($AC290="安装免保",$AC290="技术免保",$AC290="质保期内"),"【"&amp;$AC290&amp;"】",""))</f>
        <v/>
      </c>
      <c r="J290" s="349" t="str">
        <f aca="false">IF(OR(N($G290)=0,N($H290)=0),"",ROUND(N($G290)*N($H290)*IF(N($I290)=0,1,N($I290)),2))</f>
        <v/>
      </c>
      <c r="L290" s="349" t="str">
        <f aca="false">IF(TRIM($B290&amp;$C290)="","",IF(AND(N($J290)=0,N($K290)=0),"",ROUND(N($J290)+N($K290),2)))</f>
        <v/>
      </c>
      <c r="R290" s="349"/>
      <c r="S290" s="351" t="str">
        <f aca="false">IF(TRIM($B290&amp;$C290)="","",IF(N($N290)=0,"",MAX(0,MIN(N($N290)-N($P290),N($V290)))))</f>
        <v/>
      </c>
      <c r="T290" s="351" t="str">
        <f aca="false">IF(TRIM($B290&amp;$C290)="","",IF(N($P290)&lt;=N($N290),"",N($P290)-N($N290)))</f>
        <v/>
      </c>
      <c r="U290" s="351" t="str">
        <f aca="false">IF(OR(TRIM($B290&amp;$C290)="",$V290=""),"",MAX(0,N($V290))-N($S290))</f>
        <v/>
      </c>
      <c r="V290" s="351" t="str">
        <f aca="false">IF(TRIM($B290&amp;$C290)="","",IF(AND(N($L290)=0,N($P290)+N($Q290)+N($R290)=0),"",ROUND(N($L290)-N($P290)-N($Q290)-N($R290),2)))</f>
        <v/>
      </c>
      <c r="W290" s="194" t="str">
        <f aca="false">IF(TRIM($B290&amp;$C290)="","",IF(N($L290)=0,IF((N($P290)+N($Q290)+N($R290))=0,"—未填单价","未填单价，已收 "&amp;TEXT((N($P290)+N($Q290)+N($R290)),"#,##0.00")),IF(N($V290)&gt;0.005,"欠 "&amp;TEXT(N($V290),"#,##0.00")&amp;IF(N($S290)&gt;0,"（开票未到账 "&amp;TEXT(N($S290),"#,##0.00")&amp;"）","")&amp;IF(N($U290)&gt;0,"（未开票 "&amp;TEXT(N($U290),"#,##0.00")&amp;"）",""),IF(N($V290)&lt;-0.005,"多收 "&amp;TEXT(-N($V290),"#,##0.00"),"✔ 已结清")))&amp;IF(N($T290)&gt;0,"｜到账未开票 "&amp;TEXT(N($T290),"#,##0.00")&amp;"，待补票","")&amp;IF(N($Q290)&gt;0,"｜收现 "&amp;TEXT(N($Q290),"#,##0.00"),"")&amp;IF(N($R290)&gt;0,"｜收款不开票 "&amp;TEXT(N($R290),"#,##0.00"),""))</f>
        <v/>
      </c>
      <c r="X290" s="352"/>
      <c r="AB290" s="349" t="str">
        <f aca="false">IF(OR(N($N290)=0,N($AA290)=0),"",ROUND(N($N290)/(1+N($AA290))*N($AA290),2))</f>
        <v/>
      </c>
      <c r="AC290" s="352"/>
      <c r="AD290" s="352"/>
      <c r="AE290" s="355" t="str">
        <f aca="false">IF($AM290="","",IF($AM290=1,IF($AN290&gt;=1,"一次性·已到收款期","一次性·未到期"),$AD290&amp;" 第"&amp;$AN290&amp;"/"&amp;$AM290&amp;"期"))</f>
        <v/>
      </c>
      <c r="AF290" s="351" t="str">
        <f aca="false">IF(OR($AM290="",N($L290)=0),"",ROUND(N($J290)*$AN290/$AM290,2)+N($K290))</f>
        <v/>
      </c>
      <c r="AG290" s="351" t="str">
        <f aca="false">IF($AF290="","",MAX(0,ROUND($AF290-(N($P290)+N($Q290)+N($R290)),2)))</f>
        <v/>
      </c>
      <c r="AH290" s="351" t="str">
        <f aca="false">IF(OR(TRIM($B290&amp;$C290)="",NOT(ISNUMBER($D290))),"",SUMIFS($V$3:$V$1001,$AJ$3:$AJ$1001,$AJ290,$D$3:$D$1001,"&lt;"&amp;$D290))</f>
        <v/>
      </c>
      <c r="AI290" s="351" t="str">
        <f aca="false">IF(TRIM($B290&amp;$C290)="","",SUMIFS($V$3:$V$1001,$AJ$3:$AJ$1001,$AJ290))</f>
        <v/>
      </c>
      <c r="AJ290" s="355" t="str">
        <f aca="false">IF(TRIM($B290&amp;$C290)="","",TRIM($B290)&amp;"｜"&amp;TRIM($C290))</f>
        <v/>
      </c>
      <c r="AK290" s="351" t="str">
        <f aca="false">IF(TRIM($B290&amp;$C290)="","",MIN(N($N290),N($P290)))</f>
        <v/>
      </c>
      <c r="AL290" s="356" t="str">
        <f aca="false">IF(ISNUMBER($D290),YEAR($D290),"")</f>
        <v/>
      </c>
      <c r="AM290" s="356" t="str">
        <f aca="false">IF(OR(TRIM($B290&amp;$C290)="",NOT(ISNUMBER($D290)),NOT(ISNUMBER($E290))),"",IF($E290&lt;$D290,"",IF(IF($AD290="半年付",2,IF($AD290="季度付",4,IF($AD290="月付",12,IF($AD290="半月付",24,1))))=1,1,MAX(1,ROUND(($E290-$D290+1)/365*IF($AD290="半年付",2,IF($AD290="季度付",4,IF($AD290="月付",12,IF($AD290="半月付",24,1)))),0)))))</f>
        <v/>
      </c>
      <c r="AN290" s="356" t="str">
        <f aca="true">IF($AM290="","",MIN($AM290,MAX(0,INT((TODAY()-付款宽限天数-$D290)/(($E290-$D290+1)/$AM290))+1)))</f>
        <v/>
      </c>
    </row>
    <row r="291" customFormat="false" ht="18" hidden="false" customHeight="false" outlineLevel="0" collapsed="false">
      <c r="F291" s="342" t="str">
        <f aca="true">IF(TRIM($B291&amp;$C291)="","",IF(OR(ISNUMBER(SEARCH("未",$A291)),ISNUMBER(SEARCH("送出",$A291)),AND(TRIM($A291)="",NOT(ISNUMBER($D291)),N($G291)=0)),"【合同未回】","")&amp;IF(NOT(ISNUMBER($E291)),IF(OR(ISNUMBER(SEARCH("未",$A291)),ISNUMBER(SEARCH("送出",$A291)),AND(TRIM($A291)="",NOT(ISNUMBER($D291)),N($G291)=0)),"","【未填合同期】"),IF($E291&lt;TODAY(),"【已到期】",IF($E291-TODAY()&lt;=提醒天数,"【即将到期，剩余"&amp;($E291-TODAY())&amp;"天】","【正常】")))&amp;IF(OR($AC291="安装免保",$AC291="技术免保",$AC291="质保期内"),"【"&amp;$AC291&amp;"】",""))</f>
        <v/>
      </c>
      <c r="J291" s="349" t="str">
        <f aca="false">IF(OR(N($G291)=0,N($H291)=0),"",ROUND(N($G291)*N($H291)*IF(N($I291)=0,1,N($I291)),2))</f>
        <v/>
      </c>
      <c r="L291" s="349" t="str">
        <f aca="false">IF(TRIM($B291&amp;$C291)="","",IF(AND(N($J291)=0,N($K291)=0),"",ROUND(N($J291)+N($K291),2)))</f>
        <v/>
      </c>
      <c r="R291" s="349"/>
      <c r="S291" s="351" t="str">
        <f aca="false">IF(TRIM($B291&amp;$C291)="","",IF(N($N291)=0,"",MAX(0,MIN(N($N291)-N($P291),N($V291)))))</f>
        <v/>
      </c>
      <c r="T291" s="351" t="str">
        <f aca="false">IF(TRIM($B291&amp;$C291)="","",IF(N($P291)&lt;=N($N291),"",N($P291)-N($N291)))</f>
        <v/>
      </c>
      <c r="U291" s="351" t="str">
        <f aca="false">IF(OR(TRIM($B291&amp;$C291)="",$V291=""),"",MAX(0,N($V291))-N($S291))</f>
        <v/>
      </c>
      <c r="V291" s="351" t="str">
        <f aca="false">IF(TRIM($B291&amp;$C291)="","",IF(AND(N($L291)=0,N($P291)+N($Q291)+N($R291)=0),"",ROUND(N($L291)-N($P291)-N($Q291)-N($R291),2)))</f>
        <v/>
      </c>
      <c r="W291" s="194" t="str">
        <f aca="false">IF(TRIM($B291&amp;$C291)="","",IF(N($L291)=0,IF((N($P291)+N($Q291)+N($R291))=0,"—未填单价","未填单价，已收 "&amp;TEXT((N($P291)+N($Q291)+N($R291)),"#,##0.00")),IF(N($V291)&gt;0.005,"欠 "&amp;TEXT(N($V291),"#,##0.00")&amp;IF(N($S291)&gt;0,"（开票未到账 "&amp;TEXT(N($S291),"#,##0.00")&amp;"）","")&amp;IF(N($U291)&gt;0,"（未开票 "&amp;TEXT(N($U291),"#,##0.00")&amp;"）",""),IF(N($V291)&lt;-0.005,"多收 "&amp;TEXT(-N($V291),"#,##0.00"),"✔ 已结清")))&amp;IF(N($T291)&gt;0,"｜到账未开票 "&amp;TEXT(N($T291),"#,##0.00")&amp;"，待补票","")&amp;IF(N($Q291)&gt;0,"｜收现 "&amp;TEXT(N($Q291),"#,##0.00"),"")&amp;IF(N($R291)&gt;0,"｜收款不开票 "&amp;TEXT(N($R291),"#,##0.00"),""))</f>
        <v/>
      </c>
      <c r="X291" s="352"/>
      <c r="AB291" s="349" t="str">
        <f aca="false">IF(OR(N($N291)=0,N($AA291)=0),"",ROUND(N($N291)/(1+N($AA291))*N($AA291),2))</f>
        <v/>
      </c>
      <c r="AC291" s="352"/>
      <c r="AD291" s="352"/>
      <c r="AE291" s="355" t="str">
        <f aca="false">IF($AM291="","",IF($AM291=1,IF($AN291&gt;=1,"一次性·已到收款期","一次性·未到期"),$AD291&amp;" 第"&amp;$AN291&amp;"/"&amp;$AM291&amp;"期"))</f>
        <v/>
      </c>
      <c r="AF291" s="351" t="str">
        <f aca="false">IF(OR($AM291="",N($L291)=0),"",ROUND(N($J291)*$AN291/$AM291,2)+N($K291))</f>
        <v/>
      </c>
      <c r="AG291" s="351" t="str">
        <f aca="false">IF($AF291="","",MAX(0,ROUND($AF291-(N($P291)+N($Q291)+N($R291)),2)))</f>
        <v/>
      </c>
      <c r="AH291" s="351" t="str">
        <f aca="false">IF(OR(TRIM($B291&amp;$C291)="",NOT(ISNUMBER($D291))),"",SUMIFS($V$3:$V$1001,$AJ$3:$AJ$1001,$AJ291,$D$3:$D$1001,"&lt;"&amp;$D291))</f>
        <v/>
      </c>
      <c r="AI291" s="351" t="str">
        <f aca="false">IF(TRIM($B291&amp;$C291)="","",SUMIFS($V$3:$V$1001,$AJ$3:$AJ$1001,$AJ291))</f>
        <v/>
      </c>
      <c r="AJ291" s="355" t="str">
        <f aca="false">IF(TRIM($B291&amp;$C291)="","",TRIM($B291)&amp;"｜"&amp;TRIM($C291))</f>
        <v/>
      </c>
      <c r="AK291" s="351" t="str">
        <f aca="false">IF(TRIM($B291&amp;$C291)="","",MIN(N($N291),N($P291)))</f>
        <v/>
      </c>
      <c r="AL291" s="356" t="str">
        <f aca="false">IF(ISNUMBER($D291),YEAR($D291),"")</f>
        <v/>
      </c>
      <c r="AM291" s="356" t="str">
        <f aca="false">IF(OR(TRIM($B291&amp;$C291)="",NOT(ISNUMBER($D291)),NOT(ISNUMBER($E291))),"",IF($E291&lt;$D291,"",IF(IF($AD291="半年付",2,IF($AD291="季度付",4,IF($AD291="月付",12,IF($AD291="半月付",24,1))))=1,1,MAX(1,ROUND(($E291-$D291+1)/365*IF($AD291="半年付",2,IF($AD291="季度付",4,IF($AD291="月付",12,IF($AD291="半月付",24,1)))),0)))))</f>
        <v/>
      </c>
      <c r="AN291" s="356" t="str">
        <f aca="true">IF($AM291="","",MIN($AM291,MAX(0,INT((TODAY()-付款宽限天数-$D291)/(($E291-$D291+1)/$AM291))+1)))</f>
        <v/>
      </c>
    </row>
    <row r="292" customFormat="false" ht="18" hidden="false" customHeight="false" outlineLevel="0" collapsed="false">
      <c r="F292" s="342" t="str">
        <f aca="true">IF(TRIM($B292&amp;$C292)="","",IF(OR(ISNUMBER(SEARCH("未",$A292)),ISNUMBER(SEARCH("送出",$A292)),AND(TRIM($A292)="",NOT(ISNUMBER($D292)),N($G292)=0)),"【合同未回】","")&amp;IF(NOT(ISNUMBER($E292)),IF(OR(ISNUMBER(SEARCH("未",$A292)),ISNUMBER(SEARCH("送出",$A292)),AND(TRIM($A292)="",NOT(ISNUMBER($D292)),N($G292)=0)),"","【未填合同期】"),IF($E292&lt;TODAY(),"【已到期】",IF($E292-TODAY()&lt;=提醒天数,"【即将到期，剩余"&amp;($E292-TODAY())&amp;"天】","【正常】")))&amp;IF(OR($AC292="安装免保",$AC292="技术免保",$AC292="质保期内"),"【"&amp;$AC292&amp;"】",""))</f>
        <v/>
      </c>
      <c r="J292" s="349" t="str">
        <f aca="false">IF(OR(N($G292)=0,N($H292)=0),"",ROUND(N($G292)*N($H292)*IF(N($I292)=0,1,N($I292)),2))</f>
        <v/>
      </c>
      <c r="L292" s="349" t="str">
        <f aca="false">IF(TRIM($B292&amp;$C292)="","",IF(AND(N($J292)=0,N($K292)=0),"",ROUND(N($J292)+N($K292),2)))</f>
        <v/>
      </c>
      <c r="R292" s="349"/>
      <c r="S292" s="351" t="str">
        <f aca="false">IF(TRIM($B292&amp;$C292)="","",IF(N($N292)=0,"",MAX(0,MIN(N($N292)-N($P292),N($V292)))))</f>
        <v/>
      </c>
      <c r="T292" s="351" t="str">
        <f aca="false">IF(TRIM($B292&amp;$C292)="","",IF(N($P292)&lt;=N($N292),"",N($P292)-N($N292)))</f>
        <v/>
      </c>
      <c r="U292" s="351" t="str">
        <f aca="false">IF(OR(TRIM($B292&amp;$C292)="",$V292=""),"",MAX(0,N($V292))-N($S292))</f>
        <v/>
      </c>
      <c r="V292" s="351" t="str">
        <f aca="false">IF(TRIM($B292&amp;$C292)="","",IF(AND(N($L292)=0,N($P292)+N($Q292)+N($R292)=0),"",ROUND(N($L292)-N($P292)-N($Q292)-N($R292),2)))</f>
        <v/>
      </c>
      <c r="W292" s="194" t="str">
        <f aca="false">IF(TRIM($B292&amp;$C292)="","",IF(N($L292)=0,IF((N($P292)+N($Q292)+N($R292))=0,"—未填单价","未填单价，已收 "&amp;TEXT((N($P292)+N($Q292)+N($R292)),"#,##0.00")),IF(N($V292)&gt;0.005,"欠 "&amp;TEXT(N($V292),"#,##0.00")&amp;IF(N($S292)&gt;0,"（开票未到账 "&amp;TEXT(N($S292),"#,##0.00")&amp;"）","")&amp;IF(N($U292)&gt;0,"（未开票 "&amp;TEXT(N($U292),"#,##0.00")&amp;"）",""),IF(N($V292)&lt;-0.005,"多收 "&amp;TEXT(-N($V292),"#,##0.00"),"✔ 已结清")))&amp;IF(N($T292)&gt;0,"｜到账未开票 "&amp;TEXT(N($T292),"#,##0.00")&amp;"，待补票","")&amp;IF(N($Q292)&gt;0,"｜收现 "&amp;TEXT(N($Q292),"#,##0.00"),"")&amp;IF(N($R292)&gt;0,"｜收款不开票 "&amp;TEXT(N($R292),"#,##0.00"),""))</f>
        <v/>
      </c>
      <c r="X292" s="352"/>
      <c r="AB292" s="349" t="str">
        <f aca="false">IF(OR(N($N292)=0,N($AA292)=0),"",ROUND(N($N292)/(1+N($AA292))*N($AA292),2))</f>
        <v/>
      </c>
      <c r="AC292" s="352"/>
      <c r="AD292" s="352"/>
      <c r="AE292" s="355" t="str">
        <f aca="false">IF($AM292="","",IF($AM292=1,IF($AN292&gt;=1,"一次性·已到收款期","一次性·未到期"),$AD292&amp;" 第"&amp;$AN292&amp;"/"&amp;$AM292&amp;"期"))</f>
        <v/>
      </c>
      <c r="AF292" s="351" t="str">
        <f aca="false">IF(OR($AM292="",N($L292)=0),"",ROUND(N($J292)*$AN292/$AM292,2)+N($K292))</f>
        <v/>
      </c>
      <c r="AG292" s="351" t="str">
        <f aca="false">IF($AF292="","",MAX(0,ROUND($AF292-(N($P292)+N($Q292)+N($R292)),2)))</f>
        <v/>
      </c>
      <c r="AH292" s="351" t="str">
        <f aca="false">IF(OR(TRIM($B292&amp;$C292)="",NOT(ISNUMBER($D292))),"",SUMIFS($V$3:$V$1001,$AJ$3:$AJ$1001,$AJ292,$D$3:$D$1001,"&lt;"&amp;$D292))</f>
        <v/>
      </c>
      <c r="AI292" s="351" t="str">
        <f aca="false">IF(TRIM($B292&amp;$C292)="","",SUMIFS($V$3:$V$1001,$AJ$3:$AJ$1001,$AJ292))</f>
        <v/>
      </c>
      <c r="AJ292" s="355" t="str">
        <f aca="false">IF(TRIM($B292&amp;$C292)="","",TRIM($B292)&amp;"｜"&amp;TRIM($C292))</f>
        <v/>
      </c>
      <c r="AK292" s="351" t="str">
        <f aca="false">IF(TRIM($B292&amp;$C292)="","",MIN(N($N292),N($P292)))</f>
        <v/>
      </c>
      <c r="AL292" s="356" t="str">
        <f aca="false">IF(ISNUMBER($D292),YEAR($D292),"")</f>
        <v/>
      </c>
      <c r="AM292" s="356" t="str">
        <f aca="false">IF(OR(TRIM($B292&amp;$C292)="",NOT(ISNUMBER($D292)),NOT(ISNUMBER($E292))),"",IF($E292&lt;$D292,"",IF(IF($AD292="半年付",2,IF($AD292="季度付",4,IF($AD292="月付",12,IF($AD292="半月付",24,1))))=1,1,MAX(1,ROUND(($E292-$D292+1)/365*IF($AD292="半年付",2,IF($AD292="季度付",4,IF($AD292="月付",12,IF($AD292="半月付",24,1)))),0)))))</f>
        <v/>
      </c>
      <c r="AN292" s="356" t="str">
        <f aca="true">IF($AM292="","",MIN($AM292,MAX(0,INT((TODAY()-付款宽限天数-$D292)/(($E292-$D292+1)/$AM292))+1)))</f>
        <v/>
      </c>
    </row>
    <row r="293" customFormat="false" ht="18" hidden="false" customHeight="false" outlineLevel="0" collapsed="false">
      <c r="F293" s="342" t="str">
        <f aca="true">IF(TRIM($B293&amp;$C293)="","",IF(OR(ISNUMBER(SEARCH("未",$A293)),ISNUMBER(SEARCH("送出",$A293)),AND(TRIM($A293)="",NOT(ISNUMBER($D293)),N($G293)=0)),"【合同未回】","")&amp;IF(NOT(ISNUMBER($E293)),IF(OR(ISNUMBER(SEARCH("未",$A293)),ISNUMBER(SEARCH("送出",$A293)),AND(TRIM($A293)="",NOT(ISNUMBER($D293)),N($G293)=0)),"","【未填合同期】"),IF($E293&lt;TODAY(),"【已到期】",IF($E293-TODAY()&lt;=提醒天数,"【即将到期，剩余"&amp;($E293-TODAY())&amp;"天】","【正常】")))&amp;IF(OR($AC293="安装免保",$AC293="技术免保",$AC293="质保期内"),"【"&amp;$AC293&amp;"】",""))</f>
        <v/>
      </c>
      <c r="J293" s="349" t="str">
        <f aca="false">IF(OR(N($G293)=0,N($H293)=0),"",ROUND(N($G293)*N($H293)*IF(N($I293)=0,1,N($I293)),2))</f>
        <v/>
      </c>
      <c r="L293" s="349" t="str">
        <f aca="false">IF(TRIM($B293&amp;$C293)="","",IF(AND(N($J293)=0,N($K293)=0),"",ROUND(N($J293)+N($K293),2)))</f>
        <v/>
      </c>
      <c r="R293" s="349"/>
      <c r="S293" s="351" t="str">
        <f aca="false">IF(TRIM($B293&amp;$C293)="","",IF(N($N293)=0,"",MAX(0,MIN(N($N293)-N($P293),N($V293)))))</f>
        <v/>
      </c>
      <c r="T293" s="351" t="str">
        <f aca="false">IF(TRIM($B293&amp;$C293)="","",IF(N($P293)&lt;=N($N293),"",N($P293)-N($N293)))</f>
        <v/>
      </c>
      <c r="U293" s="351" t="str">
        <f aca="false">IF(OR(TRIM($B293&amp;$C293)="",$V293=""),"",MAX(0,N($V293))-N($S293))</f>
        <v/>
      </c>
      <c r="V293" s="351" t="str">
        <f aca="false">IF(TRIM($B293&amp;$C293)="","",IF(AND(N($L293)=0,N($P293)+N($Q293)+N($R293)=0),"",ROUND(N($L293)-N($P293)-N($Q293)-N($R293),2)))</f>
        <v/>
      </c>
      <c r="W293" s="194" t="str">
        <f aca="false">IF(TRIM($B293&amp;$C293)="","",IF(N($L293)=0,IF((N($P293)+N($Q293)+N($R293))=0,"—未填单价","未填单价，已收 "&amp;TEXT((N($P293)+N($Q293)+N($R293)),"#,##0.00")),IF(N($V293)&gt;0.005,"欠 "&amp;TEXT(N($V293),"#,##0.00")&amp;IF(N($S293)&gt;0,"（开票未到账 "&amp;TEXT(N($S293),"#,##0.00")&amp;"）","")&amp;IF(N($U293)&gt;0,"（未开票 "&amp;TEXT(N($U293),"#,##0.00")&amp;"）",""),IF(N($V293)&lt;-0.005,"多收 "&amp;TEXT(-N($V293),"#,##0.00"),"✔ 已结清")))&amp;IF(N($T293)&gt;0,"｜到账未开票 "&amp;TEXT(N($T293),"#,##0.00")&amp;"，待补票","")&amp;IF(N($Q293)&gt;0,"｜收现 "&amp;TEXT(N($Q293),"#,##0.00"),"")&amp;IF(N($R293)&gt;0,"｜收款不开票 "&amp;TEXT(N($R293),"#,##0.00"),""))</f>
        <v/>
      </c>
      <c r="X293" s="352"/>
      <c r="AB293" s="349" t="str">
        <f aca="false">IF(OR(N($N293)=0,N($AA293)=0),"",ROUND(N($N293)/(1+N($AA293))*N($AA293),2))</f>
        <v/>
      </c>
      <c r="AC293" s="352"/>
      <c r="AD293" s="352"/>
      <c r="AE293" s="355" t="str">
        <f aca="false">IF($AM293="","",IF($AM293=1,IF($AN293&gt;=1,"一次性·已到收款期","一次性·未到期"),$AD293&amp;" 第"&amp;$AN293&amp;"/"&amp;$AM293&amp;"期"))</f>
        <v/>
      </c>
      <c r="AF293" s="351" t="str">
        <f aca="false">IF(OR($AM293="",N($L293)=0),"",ROUND(N($J293)*$AN293/$AM293,2)+N($K293))</f>
        <v/>
      </c>
      <c r="AG293" s="351" t="str">
        <f aca="false">IF($AF293="","",MAX(0,ROUND($AF293-(N($P293)+N($Q293)+N($R293)),2)))</f>
        <v/>
      </c>
      <c r="AH293" s="351" t="str">
        <f aca="false">IF(OR(TRIM($B293&amp;$C293)="",NOT(ISNUMBER($D293))),"",SUMIFS($V$3:$V$1001,$AJ$3:$AJ$1001,$AJ293,$D$3:$D$1001,"&lt;"&amp;$D293))</f>
        <v/>
      </c>
      <c r="AI293" s="351" t="str">
        <f aca="false">IF(TRIM($B293&amp;$C293)="","",SUMIFS($V$3:$V$1001,$AJ$3:$AJ$1001,$AJ293))</f>
        <v/>
      </c>
      <c r="AJ293" s="355" t="str">
        <f aca="false">IF(TRIM($B293&amp;$C293)="","",TRIM($B293)&amp;"｜"&amp;TRIM($C293))</f>
        <v/>
      </c>
      <c r="AK293" s="351" t="str">
        <f aca="false">IF(TRIM($B293&amp;$C293)="","",MIN(N($N293),N($P293)))</f>
        <v/>
      </c>
      <c r="AL293" s="356" t="str">
        <f aca="false">IF(ISNUMBER($D293),YEAR($D293),"")</f>
        <v/>
      </c>
      <c r="AM293" s="356" t="str">
        <f aca="false">IF(OR(TRIM($B293&amp;$C293)="",NOT(ISNUMBER($D293)),NOT(ISNUMBER($E293))),"",IF($E293&lt;$D293,"",IF(IF($AD293="半年付",2,IF($AD293="季度付",4,IF($AD293="月付",12,IF($AD293="半月付",24,1))))=1,1,MAX(1,ROUND(($E293-$D293+1)/365*IF($AD293="半年付",2,IF($AD293="季度付",4,IF($AD293="月付",12,IF($AD293="半月付",24,1)))),0)))))</f>
        <v/>
      </c>
      <c r="AN293" s="356" t="str">
        <f aca="true">IF($AM293="","",MIN($AM293,MAX(0,INT((TODAY()-付款宽限天数-$D293)/(($E293-$D293+1)/$AM293))+1)))</f>
        <v/>
      </c>
    </row>
    <row r="294" customFormat="false" ht="18" hidden="false" customHeight="false" outlineLevel="0" collapsed="false">
      <c r="F294" s="342" t="str">
        <f aca="true">IF(TRIM($B294&amp;$C294)="","",IF(OR(ISNUMBER(SEARCH("未",$A294)),ISNUMBER(SEARCH("送出",$A294)),AND(TRIM($A294)="",NOT(ISNUMBER($D294)),N($G294)=0)),"【合同未回】","")&amp;IF(NOT(ISNUMBER($E294)),IF(OR(ISNUMBER(SEARCH("未",$A294)),ISNUMBER(SEARCH("送出",$A294)),AND(TRIM($A294)="",NOT(ISNUMBER($D294)),N($G294)=0)),"","【未填合同期】"),IF($E294&lt;TODAY(),"【已到期】",IF($E294-TODAY()&lt;=提醒天数,"【即将到期，剩余"&amp;($E294-TODAY())&amp;"天】","【正常】")))&amp;IF(OR($AC294="安装免保",$AC294="技术免保",$AC294="质保期内"),"【"&amp;$AC294&amp;"】",""))</f>
        <v/>
      </c>
      <c r="J294" s="349" t="str">
        <f aca="false">IF(OR(N($G294)=0,N($H294)=0),"",ROUND(N($G294)*N($H294)*IF(N($I294)=0,1,N($I294)),2))</f>
        <v/>
      </c>
      <c r="L294" s="349" t="str">
        <f aca="false">IF(TRIM($B294&amp;$C294)="","",IF(AND(N($J294)=0,N($K294)=0),"",ROUND(N($J294)+N($K294),2)))</f>
        <v/>
      </c>
      <c r="R294" s="349"/>
      <c r="S294" s="351" t="str">
        <f aca="false">IF(TRIM($B294&amp;$C294)="","",IF(N($N294)=0,"",MAX(0,MIN(N($N294)-N($P294),N($V294)))))</f>
        <v/>
      </c>
      <c r="T294" s="351" t="str">
        <f aca="false">IF(TRIM($B294&amp;$C294)="","",IF(N($P294)&lt;=N($N294),"",N($P294)-N($N294)))</f>
        <v/>
      </c>
      <c r="U294" s="351" t="str">
        <f aca="false">IF(OR(TRIM($B294&amp;$C294)="",$V294=""),"",MAX(0,N($V294))-N($S294))</f>
        <v/>
      </c>
      <c r="V294" s="351" t="str">
        <f aca="false">IF(TRIM($B294&amp;$C294)="","",IF(AND(N($L294)=0,N($P294)+N($Q294)+N($R294)=0),"",ROUND(N($L294)-N($P294)-N($Q294)-N($R294),2)))</f>
        <v/>
      </c>
      <c r="W294" s="194" t="str">
        <f aca="false">IF(TRIM($B294&amp;$C294)="","",IF(N($L294)=0,IF((N($P294)+N($Q294)+N($R294))=0,"—未填单价","未填单价，已收 "&amp;TEXT((N($P294)+N($Q294)+N($R294)),"#,##0.00")),IF(N($V294)&gt;0.005,"欠 "&amp;TEXT(N($V294),"#,##0.00")&amp;IF(N($S294)&gt;0,"（开票未到账 "&amp;TEXT(N($S294),"#,##0.00")&amp;"）","")&amp;IF(N($U294)&gt;0,"（未开票 "&amp;TEXT(N($U294),"#,##0.00")&amp;"）",""),IF(N($V294)&lt;-0.005,"多收 "&amp;TEXT(-N($V294),"#,##0.00"),"✔ 已结清")))&amp;IF(N($T294)&gt;0,"｜到账未开票 "&amp;TEXT(N($T294),"#,##0.00")&amp;"，待补票","")&amp;IF(N($Q294)&gt;0,"｜收现 "&amp;TEXT(N($Q294),"#,##0.00"),"")&amp;IF(N($R294)&gt;0,"｜收款不开票 "&amp;TEXT(N($R294),"#,##0.00"),""))</f>
        <v/>
      </c>
      <c r="X294" s="352"/>
      <c r="AB294" s="349" t="str">
        <f aca="false">IF(OR(N($N294)=0,N($AA294)=0),"",ROUND(N($N294)/(1+N($AA294))*N($AA294),2))</f>
        <v/>
      </c>
      <c r="AC294" s="352"/>
      <c r="AD294" s="352"/>
      <c r="AE294" s="355" t="str">
        <f aca="false">IF($AM294="","",IF($AM294=1,IF($AN294&gt;=1,"一次性·已到收款期","一次性·未到期"),$AD294&amp;" 第"&amp;$AN294&amp;"/"&amp;$AM294&amp;"期"))</f>
        <v/>
      </c>
      <c r="AF294" s="351" t="str">
        <f aca="false">IF(OR($AM294="",N($L294)=0),"",ROUND(N($J294)*$AN294/$AM294,2)+N($K294))</f>
        <v/>
      </c>
      <c r="AG294" s="351" t="str">
        <f aca="false">IF($AF294="","",MAX(0,ROUND($AF294-(N($P294)+N($Q294)+N($R294)),2)))</f>
        <v/>
      </c>
      <c r="AH294" s="351" t="str">
        <f aca="false">IF(OR(TRIM($B294&amp;$C294)="",NOT(ISNUMBER($D294))),"",SUMIFS($V$3:$V$1001,$AJ$3:$AJ$1001,$AJ294,$D$3:$D$1001,"&lt;"&amp;$D294))</f>
        <v/>
      </c>
      <c r="AI294" s="351" t="str">
        <f aca="false">IF(TRIM($B294&amp;$C294)="","",SUMIFS($V$3:$V$1001,$AJ$3:$AJ$1001,$AJ294))</f>
        <v/>
      </c>
      <c r="AJ294" s="355" t="str">
        <f aca="false">IF(TRIM($B294&amp;$C294)="","",TRIM($B294)&amp;"｜"&amp;TRIM($C294))</f>
        <v/>
      </c>
      <c r="AK294" s="351" t="str">
        <f aca="false">IF(TRIM($B294&amp;$C294)="","",MIN(N($N294),N($P294)))</f>
        <v/>
      </c>
      <c r="AL294" s="356" t="str">
        <f aca="false">IF(ISNUMBER($D294),YEAR($D294),"")</f>
        <v/>
      </c>
      <c r="AM294" s="356" t="str">
        <f aca="false">IF(OR(TRIM($B294&amp;$C294)="",NOT(ISNUMBER($D294)),NOT(ISNUMBER($E294))),"",IF($E294&lt;$D294,"",IF(IF($AD294="半年付",2,IF($AD294="季度付",4,IF($AD294="月付",12,IF($AD294="半月付",24,1))))=1,1,MAX(1,ROUND(($E294-$D294+1)/365*IF($AD294="半年付",2,IF($AD294="季度付",4,IF($AD294="月付",12,IF($AD294="半月付",24,1)))),0)))))</f>
        <v/>
      </c>
      <c r="AN294" s="356" t="str">
        <f aca="true">IF($AM294="","",MIN($AM294,MAX(0,INT((TODAY()-付款宽限天数-$D294)/(($E294-$D294+1)/$AM294))+1)))</f>
        <v/>
      </c>
    </row>
    <row r="295" customFormat="false" ht="18" hidden="false" customHeight="false" outlineLevel="0" collapsed="false">
      <c r="F295" s="342" t="str">
        <f aca="true">IF(TRIM($B295&amp;$C295)="","",IF(OR(ISNUMBER(SEARCH("未",$A295)),ISNUMBER(SEARCH("送出",$A295)),AND(TRIM($A295)="",NOT(ISNUMBER($D295)),N($G295)=0)),"【合同未回】","")&amp;IF(NOT(ISNUMBER($E295)),IF(OR(ISNUMBER(SEARCH("未",$A295)),ISNUMBER(SEARCH("送出",$A295)),AND(TRIM($A295)="",NOT(ISNUMBER($D295)),N($G295)=0)),"","【未填合同期】"),IF($E295&lt;TODAY(),"【已到期】",IF($E295-TODAY()&lt;=提醒天数,"【即将到期，剩余"&amp;($E295-TODAY())&amp;"天】","【正常】")))&amp;IF(OR($AC295="安装免保",$AC295="技术免保",$AC295="质保期内"),"【"&amp;$AC295&amp;"】",""))</f>
        <v/>
      </c>
      <c r="J295" s="349" t="str">
        <f aca="false">IF(OR(N($G295)=0,N($H295)=0),"",ROUND(N($G295)*N($H295)*IF(N($I295)=0,1,N($I295)),2))</f>
        <v/>
      </c>
      <c r="L295" s="349" t="str">
        <f aca="false">IF(TRIM($B295&amp;$C295)="","",IF(AND(N($J295)=0,N($K295)=0),"",ROUND(N($J295)+N($K295),2)))</f>
        <v/>
      </c>
      <c r="R295" s="349"/>
      <c r="S295" s="351" t="str">
        <f aca="false">IF(TRIM($B295&amp;$C295)="","",IF(N($N295)=0,"",MAX(0,MIN(N($N295)-N($P295),N($V295)))))</f>
        <v/>
      </c>
      <c r="T295" s="351" t="str">
        <f aca="false">IF(TRIM($B295&amp;$C295)="","",IF(N($P295)&lt;=N($N295),"",N($P295)-N($N295)))</f>
        <v/>
      </c>
      <c r="U295" s="351" t="str">
        <f aca="false">IF(OR(TRIM($B295&amp;$C295)="",$V295=""),"",MAX(0,N($V295))-N($S295))</f>
        <v/>
      </c>
      <c r="V295" s="351" t="str">
        <f aca="false">IF(TRIM($B295&amp;$C295)="","",IF(AND(N($L295)=0,N($P295)+N($Q295)+N($R295)=0),"",ROUND(N($L295)-N($P295)-N($Q295)-N($R295),2)))</f>
        <v/>
      </c>
      <c r="W295" s="194" t="str">
        <f aca="false">IF(TRIM($B295&amp;$C295)="","",IF(N($L295)=0,IF((N($P295)+N($Q295)+N($R295))=0,"—未填单价","未填单价，已收 "&amp;TEXT((N($P295)+N($Q295)+N($R295)),"#,##0.00")),IF(N($V295)&gt;0.005,"欠 "&amp;TEXT(N($V295),"#,##0.00")&amp;IF(N($S295)&gt;0,"（开票未到账 "&amp;TEXT(N($S295),"#,##0.00")&amp;"）","")&amp;IF(N($U295)&gt;0,"（未开票 "&amp;TEXT(N($U295),"#,##0.00")&amp;"）",""),IF(N($V295)&lt;-0.005,"多收 "&amp;TEXT(-N($V295),"#,##0.00"),"✔ 已结清")))&amp;IF(N($T295)&gt;0,"｜到账未开票 "&amp;TEXT(N($T295),"#,##0.00")&amp;"，待补票","")&amp;IF(N($Q295)&gt;0,"｜收现 "&amp;TEXT(N($Q295),"#,##0.00"),"")&amp;IF(N($R295)&gt;0,"｜收款不开票 "&amp;TEXT(N($R295),"#,##0.00"),""))</f>
        <v/>
      </c>
      <c r="X295" s="352"/>
      <c r="AB295" s="349" t="str">
        <f aca="false">IF(OR(N($N295)=0,N($AA295)=0),"",ROUND(N($N295)/(1+N($AA295))*N($AA295),2))</f>
        <v/>
      </c>
      <c r="AC295" s="352"/>
      <c r="AD295" s="352"/>
      <c r="AE295" s="355" t="str">
        <f aca="false">IF($AM295="","",IF($AM295=1,IF($AN295&gt;=1,"一次性·已到收款期","一次性·未到期"),$AD295&amp;" 第"&amp;$AN295&amp;"/"&amp;$AM295&amp;"期"))</f>
        <v/>
      </c>
      <c r="AF295" s="351" t="str">
        <f aca="false">IF(OR($AM295="",N($L295)=0),"",ROUND(N($J295)*$AN295/$AM295,2)+N($K295))</f>
        <v/>
      </c>
      <c r="AG295" s="351" t="str">
        <f aca="false">IF($AF295="","",MAX(0,ROUND($AF295-(N($P295)+N($Q295)+N($R295)),2)))</f>
        <v/>
      </c>
      <c r="AH295" s="351" t="str">
        <f aca="false">IF(OR(TRIM($B295&amp;$C295)="",NOT(ISNUMBER($D295))),"",SUMIFS($V$3:$V$1001,$AJ$3:$AJ$1001,$AJ295,$D$3:$D$1001,"&lt;"&amp;$D295))</f>
        <v/>
      </c>
      <c r="AI295" s="351" t="str">
        <f aca="false">IF(TRIM($B295&amp;$C295)="","",SUMIFS($V$3:$V$1001,$AJ$3:$AJ$1001,$AJ295))</f>
        <v/>
      </c>
      <c r="AJ295" s="355" t="str">
        <f aca="false">IF(TRIM($B295&amp;$C295)="","",TRIM($B295)&amp;"｜"&amp;TRIM($C295))</f>
        <v/>
      </c>
      <c r="AK295" s="351" t="str">
        <f aca="false">IF(TRIM($B295&amp;$C295)="","",MIN(N($N295),N($P295)))</f>
        <v/>
      </c>
      <c r="AL295" s="356" t="str">
        <f aca="false">IF(ISNUMBER($D295),YEAR($D295),"")</f>
        <v/>
      </c>
      <c r="AM295" s="356" t="str">
        <f aca="false">IF(OR(TRIM($B295&amp;$C295)="",NOT(ISNUMBER($D295)),NOT(ISNUMBER($E295))),"",IF($E295&lt;$D295,"",IF(IF($AD295="半年付",2,IF($AD295="季度付",4,IF($AD295="月付",12,IF($AD295="半月付",24,1))))=1,1,MAX(1,ROUND(($E295-$D295+1)/365*IF($AD295="半年付",2,IF($AD295="季度付",4,IF($AD295="月付",12,IF($AD295="半月付",24,1)))),0)))))</f>
        <v/>
      </c>
      <c r="AN295" s="356" t="str">
        <f aca="true">IF($AM295="","",MIN($AM295,MAX(0,INT((TODAY()-付款宽限天数-$D295)/(($E295-$D295+1)/$AM295))+1)))</f>
        <v/>
      </c>
    </row>
    <row r="296" customFormat="false" ht="18" hidden="false" customHeight="false" outlineLevel="0" collapsed="false">
      <c r="F296" s="342" t="str">
        <f aca="true">IF(TRIM($B296&amp;$C296)="","",IF(OR(ISNUMBER(SEARCH("未",$A296)),ISNUMBER(SEARCH("送出",$A296)),AND(TRIM($A296)="",NOT(ISNUMBER($D296)),N($G296)=0)),"【合同未回】","")&amp;IF(NOT(ISNUMBER($E296)),IF(OR(ISNUMBER(SEARCH("未",$A296)),ISNUMBER(SEARCH("送出",$A296)),AND(TRIM($A296)="",NOT(ISNUMBER($D296)),N($G296)=0)),"","【未填合同期】"),IF($E296&lt;TODAY(),"【已到期】",IF($E296-TODAY()&lt;=提醒天数,"【即将到期，剩余"&amp;($E296-TODAY())&amp;"天】","【正常】")))&amp;IF(OR($AC296="安装免保",$AC296="技术免保",$AC296="质保期内"),"【"&amp;$AC296&amp;"】",""))</f>
        <v/>
      </c>
      <c r="J296" s="349" t="str">
        <f aca="false">IF(OR(N($G296)=0,N($H296)=0),"",ROUND(N($G296)*N($H296)*IF(N($I296)=0,1,N($I296)),2))</f>
        <v/>
      </c>
      <c r="L296" s="349" t="str">
        <f aca="false">IF(TRIM($B296&amp;$C296)="","",IF(AND(N($J296)=0,N($K296)=0),"",ROUND(N($J296)+N($K296),2)))</f>
        <v/>
      </c>
      <c r="R296" s="349"/>
      <c r="S296" s="351" t="str">
        <f aca="false">IF(TRIM($B296&amp;$C296)="","",IF(N($N296)=0,"",MAX(0,MIN(N($N296)-N($P296),N($V296)))))</f>
        <v/>
      </c>
      <c r="T296" s="351" t="str">
        <f aca="false">IF(TRIM($B296&amp;$C296)="","",IF(N($P296)&lt;=N($N296),"",N($P296)-N($N296)))</f>
        <v/>
      </c>
      <c r="U296" s="351" t="str">
        <f aca="false">IF(OR(TRIM($B296&amp;$C296)="",$V296=""),"",MAX(0,N($V296))-N($S296))</f>
        <v/>
      </c>
      <c r="V296" s="351" t="str">
        <f aca="false">IF(TRIM($B296&amp;$C296)="","",IF(AND(N($L296)=0,N($P296)+N($Q296)+N($R296)=0),"",ROUND(N($L296)-N($P296)-N($Q296)-N($R296),2)))</f>
        <v/>
      </c>
      <c r="W296" s="194" t="str">
        <f aca="false">IF(TRIM($B296&amp;$C296)="","",IF(N($L296)=0,IF((N($P296)+N($Q296)+N($R296))=0,"—未填单价","未填单价，已收 "&amp;TEXT((N($P296)+N($Q296)+N($R296)),"#,##0.00")),IF(N($V296)&gt;0.005,"欠 "&amp;TEXT(N($V296),"#,##0.00")&amp;IF(N($S296)&gt;0,"（开票未到账 "&amp;TEXT(N($S296),"#,##0.00")&amp;"）","")&amp;IF(N($U296)&gt;0,"（未开票 "&amp;TEXT(N($U296),"#,##0.00")&amp;"）",""),IF(N($V296)&lt;-0.005,"多收 "&amp;TEXT(-N($V296),"#,##0.00"),"✔ 已结清")))&amp;IF(N($T296)&gt;0,"｜到账未开票 "&amp;TEXT(N($T296),"#,##0.00")&amp;"，待补票","")&amp;IF(N($Q296)&gt;0,"｜收现 "&amp;TEXT(N($Q296),"#,##0.00"),"")&amp;IF(N($R296)&gt;0,"｜收款不开票 "&amp;TEXT(N($R296),"#,##0.00"),""))</f>
        <v/>
      </c>
      <c r="X296" s="352"/>
      <c r="AB296" s="349" t="str">
        <f aca="false">IF(OR(N($N296)=0,N($AA296)=0),"",ROUND(N($N296)/(1+N($AA296))*N($AA296),2))</f>
        <v/>
      </c>
      <c r="AC296" s="352"/>
      <c r="AD296" s="352"/>
      <c r="AE296" s="355" t="str">
        <f aca="false">IF($AM296="","",IF($AM296=1,IF($AN296&gt;=1,"一次性·已到收款期","一次性·未到期"),$AD296&amp;" 第"&amp;$AN296&amp;"/"&amp;$AM296&amp;"期"))</f>
        <v/>
      </c>
      <c r="AF296" s="351" t="str">
        <f aca="false">IF(OR($AM296="",N($L296)=0),"",ROUND(N($J296)*$AN296/$AM296,2)+N($K296))</f>
        <v/>
      </c>
      <c r="AG296" s="351" t="str">
        <f aca="false">IF($AF296="","",MAX(0,ROUND($AF296-(N($P296)+N($Q296)+N($R296)),2)))</f>
        <v/>
      </c>
      <c r="AH296" s="351" t="str">
        <f aca="false">IF(OR(TRIM($B296&amp;$C296)="",NOT(ISNUMBER($D296))),"",SUMIFS($V$3:$V$1001,$AJ$3:$AJ$1001,$AJ296,$D$3:$D$1001,"&lt;"&amp;$D296))</f>
        <v/>
      </c>
      <c r="AI296" s="351" t="str">
        <f aca="false">IF(TRIM($B296&amp;$C296)="","",SUMIFS($V$3:$V$1001,$AJ$3:$AJ$1001,$AJ296))</f>
        <v/>
      </c>
      <c r="AJ296" s="355" t="str">
        <f aca="false">IF(TRIM($B296&amp;$C296)="","",TRIM($B296)&amp;"｜"&amp;TRIM($C296))</f>
        <v/>
      </c>
      <c r="AK296" s="351" t="str">
        <f aca="false">IF(TRIM($B296&amp;$C296)="","",MIN(N($N296),N($P296)))</f>
        <v/>
      </c>
      <c r="AL296" s="356" t="str">
        <f aca="false">IF(ISNUMBER($D296),YEAR($D296),"")</f>
        <v/>
      </c>
      <c r="AM296" s="356" t="str">
        <f aca="false">IF(OR(TRIM($B296&amp;$C296)="",NOT(ISNUMBER($D296)),NOT(ISNUMBER($E296))),"",IF($E296&lt;$D296,"",IF(IF($AD296="半年付",2,IF($AD296="季度付",4,IF($AD296="月付",12,IF($AD296="半月付",24,1))))=1,1,MAX(1,ROUND(($E296-$D296+1)/365*IF($AD296="半年付",2,IF($AD296="季度付",4,IF($AD296="月付",12,IF($AD296="半月付",24,1)))),0)))))</f>
        <v/>
      </c>
      <c r="AN296" s="356" t="str">
        <f aca="true">IF($AM296="","",MIN($AM296,MAX(0,INT((TODAY()-付款宽限天数-$D296)/(($E296-$D296+1)/$AM296))+1)))</f>
        <v/>
      </c>
    </row>
    <row r="297" customFormat="false" ht="18" hidden="false" customHeight="false" outlineLevel="0" collapsed="false">
      <c r="F297" s="342" t="str">
        <f aca="true">IF(TRIM($B297&amp;$C297)="","",IF(OR(ISNUMBER(SEARCH("未",$A297)),ISNUMBER(SEARCH("送出",$A297)),AND(TRIM($A297)="",NOT(ISNUMBER($D297)),N($G297)=0)),"【合同未回】","")&amp;IF(NOT(ISNUMBER($E297)),IF(OR(ISNUMBER(SEARCH("未",$A297)),ISNUMBER(SEARCH("送出",$A297)),AND(TRIM($A297)="",NOT(ISNUMBER($D297)),N($G297)=0)),"","【未填合同期】"),IF($E297&lt;TODAY(),"【已到期】",IF($E297-TODAY()&lt;=提醒天数,"【即将到期，剩余"&amp;($E297-TODAY())&amp;"天】","【正常】")))&amp;IF(OR($AC297="安装免保",$AC297="技术免保",$AC297="质保期内"),"【"&amp;$AC297&amp;"】",""))</f>
        <v/>
      </c>
      <c r="J297" s="349" t="str">
        <f aca="false">IF(OR(N($G297)=0,N($H297)=0),"",ROUND(N($G297)*N($H297)*IF(N($I297)=0,1,N($I297)),2))</f>
        <v/>
      </c>
      <c r="L297" s="349" t="str">
        <f aca="false">IF(TRIM($B297&amp;$C297)="","",IF(AND(N($J297)=0,N($K297)=0),"",ROUND(N($J297)+N($K297),2)))</f>
        <v/>
      </c>
      <c r="R297" s="349"/>
      <c r="S297" s="351" t="str">
        <f aca="false">IF(TRIM($B297&amp;$C297)="","",IF(N($N297)=0,"",MAX(0,MIN(N($N297)-N($P297),N($V297)))))</f>
        <v/>
      </c>
      <c r="T297" s="351" t="str">
        <f aca="false">IF(TRIM($B297&amp;$C297)="","",IF(N($P297)&lt;=N($N297),"",N($P297)-N($N297)))</f>
        <v/>
      </c>
      <c r="U297" s="351" t="str">
        <f aca="false">IF(OR(TRIM($B297&amp;$C297)="",$V297=""),"",MAX(0,N($V297))-N($S297))</f>
        <v/>
      </c>
      <c r="V297" s="351" t="str">
        <f aca="false">IF(TRIM($B297&amp;$C297)="","",IF(AND(N($L297)=0,N($P297)+N($Q297)+N($R297)=0),"",ROUND(N($L297)-N($P297)-N($Q297)-N($R297),2)))</f>
        <v/>
      </c>
      <c r="W297" s="194" t="str">
        <f aca="false">IF(TRIM($B297&amp;$C297)="","",IF(N($L297)=0,IF((N($P297)+N($Q297)+N($R297))=0,"—未填单价","未填单价，已收 "&amp;TEXT((N($P297)+N($Q297)+N($R297)),"#,##0.00")),IF(N($V297)&gt;0.005,"欠 "&amp;TEXT(N($V297),"#,##0.00")&amp;IF(N($S297)&gt;0,"（开票未到账 "&amp;TEXT(N($S297),"#,##0.00")&amp;"）","")&amp;IF(N($U297)&gt;0,"（未开票 "&amp;TEXT(N($U297),"#,##0.00")&amp;"）",""),IF(N($V297)&lt;-0.005,"多收 "&amp;TEXT(-N($V297),"#,##0.00"),"✔ 已结清")))&amp;IF(N($T297)&gt;0,"｜到账未开票 "&amp;TEXT(N($T297),"#,##0.00")&amp;"，待补票","")&amp;IF(N($Q297)&gt;0,"｜收现 "&amp;TEXT(N($Q297),"#,##0.00"),"")&amp;IF(N($R297)&gt;0,"｜收款不开票 "&amp;TEXT(N($R297),"#,##0.00"),""))</f>
        <v/>
      </c>
      <c r="X297" s="352"/>
      <c r="AB297" s="349" t="str">
        <f aca="false">IF(OR(N($N297)=0,N($AA297)=0),"",ROUND(N($N297)/(1+N($AA297))*N($AA297),2))</f>
        <v/>
      </c>
      <c r="AC297" s="352"/>
      <c r="AD297" s="352"/>
      <c r="AE297" s="355" t="str">
        <f aca="false">IF($AM297="","",IF($AM297=1,IF($AN297&gt;=1,"一次性·已到收款期","一次性·未到期"),$AD297&amp;" 第"&amp;$AN297&amp;"/"&amp;$AM297&amp;"期"))</f>
        <v/>
      </c>
      <c r="AF297" s="351" t="str">
        <f aca="false">IF(OR($AM297="",N($L297)=0),"",ROUND(N($J297)*$AN297/$AM297,2)+N($K297))</f>
        <v/>
      </c>
      <c r="AG297" s="351" t="str">
        <f aca="false">IF($AF297="","",MAX(0,ROUND($AF297-(N($P297)+N($Q297)+N($R297)),2)))</f>
        <v/>
      </c>
      <c r="AH297" s="351" t="str">
        <f aca="false">IF(OR(TRIM($B297&amp;$C297)="",NOT(ISNUMBER($D297))),"",SUMIFS($V$3:$V$1001,$AJ$3:$AJ$1001,$AJ297,$D$3:$D$1001,"&lt;"&amp;$D297))</f>
        <v/>
      </c>
      <c r="AI297" s="351" t="str">
        <f aca="false">IF(TRIM($B297&amp;$C297)="","",SUMIFS($V$3:$V$1001,$AJ$3:$AJ$1001,$AJ297))</f>
        <v/>
      </c>
      <c r="AJ297" s="355" t="str">
        <f aca="false">IF(TRIM($B297&amp;$C297)="","",TRIM($B297)&amp;"｜"&amp;TRIM($C297))</f>
        <v/>
      </c>
      <c r="AK297" s="351" t="str">
        <f aca="false">IF(TRIM($B297&amp;$C297)="","",MIN(N($N297),N($P297)))</f>
        <v/>
      </c>
      <c r="AL297" s="356" t="str">
        <f aca="false">IF(ISNUMBER($D297),YEAR($D297),"")</f>
        <v/>
      </c>
      <c r="AM297" s="356" t="str">
        <f aca="false">IF(OR(TRIM($B297&amp;$C297)="",NOT(ISNUMBER($D297)),NOT(ISNUMBER($E297))),"",IF($E297&lt;$D297,"",IF(IF($AD297="半年付",2,IF($AD297="季度付",4,IF($AD297="月付",12,IF($AD297="半月付",24,1))))=1,1,MAX(1,ROUND(($E297-$D297+1)/365*IF($AD297="半年付",2,IF($AD297="季度付",4,IF($AD297="月付",12,IF($AD297="半月付",24,1)))),0)))))</f>
        <v/>
      </c>
      <c r="AN297" s="356" t="str">
        <f aca="true">IF($AM297="","",MIN($AM297,MAX(0,INT((TODAY()-付款宽限天数-$D297)/(($E297-$D297+1)/$AM297))+1)))</f>
        <v/>
      </c>
    </row>
    <row r="298" customFormat="false" ht="18" hidden="false" customHeight="false" outlineLevel="0" collapsed="false">
      <c r="F298" s="342" t="str">
        <f aca="true">IF(TRIM($B298&amp;$C298)="","",IF(OR(ISNUMBER(SEARCH("未",$A298)),ISNUMBER(SEARCH("送出",$A298)),AND(TRIM($A298)="",NOT(ISNUMBER($D298)),N($G298)=0)),"【合同未回】","")&amp;IF(NOT(ISNUMBER($E298)),IF(OR(ISNUMBER(SEARCH("未",$A298)),ISNUMBER(SEARCH("送出",$A298)),AND(TRIM($A298)="",NOT(ISNUMBER($D298)),N($G298)=0)),"","【未填合同期】"),IF($E298&lt;TODAY(),"【已到期】",IF($E298-TODAY()&lt;=提醒天数,"【即将到期，剩余"&amp;($E298-TODAY())&amp;"天】","【正常】")))&amp;IF(OR($AC298="安装免保",$AC298="技术免保",$AC298="质保期内"),"【"&amp;$AC298&amp;"】",""))</f>
        <v/>
      </c>
      <c r="J298" s="349" t="str">
        <f aca="false">IF(OR(N($G298)=0,N($H298)=0),"",ROUND(N($G298)*N($H298)*IF(N($I298)=0,1,N($I298)),2))</f>
        <v/>
      </c>
      <c r="L298" s="349" t="str">
        <f aca="false">IF(TRIM($B298&amp;$C298)="","",IF(AND(N($J298)=0,N($K298)=0),"",ROUND(N($J298)+N($K298),2)))</f>
        <v/>
      </c>
      <c r="R298" s="349"/>
      <c r="S298" s="351" t="str">
        <f aca="false">IF(TRIM($B298&amp;$C298)="","",IF(N($N298)=0,"",MAX(0,MIN(N($N298)-N($P298),N($V298)))))</f>
        <v/>
      </c>
      <c r="T298" s="351" t="str">
        <f aca="false">IF(TRIM($B298&amp;$C298)="","",IF(N($P298)&lt;=N($N298),"",N($P298)-N($N298)))</f>
        <v/>
      </c>
      <c r="U298" s="351" t="str">
        <f aca="false">IF(OR(TRIM($B298&amp;$C298)="",$V298=""),"",MAX(0,N($V298))-N($S298))</f>
        <v/>
      </c>
      <c r="V298" s="351" t="str">
        <f aca="false">IF(TRIM($B298&amp;$C298)="","",IF(AND(N($L298)=0,N($P298)+N($Q298)+N($R298)=0),"",ROUND(N($L298)-N($P298)-N($Q298)-N($R298),2)))</f>
        <v/>
      </c>
      <c r="W298" s="194" t="str">
        <f aca="false">IF(TRIM($B298&amp;$C298)="","",IF(N($L298)=0,IF((N($P298)+N($Q298)+N($R298))=0,"—未填单价","未填单价，已收 "&amp;TEXT((N($P298)+N($Q298)+N($R298)),"#,##0.00")),IF(N($V298)&gt;0.005,"欠 "&amp;TEXT(N($V298),"#,##0.00")&amp;IF(N($S298)&gt;0,"（开票未到账 "&amp;TEXT(N($S298),"#,##0.00")&amp;"）","")&amp;IF(N($U298)&gt;0,"（未开票 "&amp;TEXT(N($U298),"#,##0.00")&amp;"）",""),IF(N($V298)&lt;-0.005,"多收 "&amp;TEXT(-N($V298),"#,##0.00"),"✔ 已结清")))&amp;IF(N($T298)&gt;0,"｜到账未开票 "&amp;TEXT(N($T298),"#,##0.00")&amp;"，待补票","")&amp;IF(N($Q298)&gt;0,"｜收现 "&amp;TEXT(N($Q298),"#,##0.00"),"")&amp;IF(N($R298)&gt;0,"｜收款不开票 "&amp;TEXT(N($R298),"#,##0.00"),""))</f>
        <v/>
      </c>
      <c r="X298" s="352"/>
      <c r="AB298" s="349" t="str">
        <f aca="false">IF(OR(N($N298)=0,N($AA298)=0),"",ROUND(N($N298)/(1+N($AA298))*N($AA298),2))</f>
        <v/>
      </c>
      <c r="AC298" s="352"/>
      <c r="AD298" s="352"/>
      <c r="AE298" s="355" t="str">
        <f aca="false">IF($AM298="","",IF($AM298=1,IF($AN298&gt;=1,"一次性·已到收款期","一次性·未到期"),$AD298&amp;" 第"&amp;$AN298&amp;"/"&amp;$AM298&amp;"期"))</f>
        <v/>
      </c>
      <c r="AF298" s="351" t="str">
        <f aca="false">IF(OR($AM298="",N($L298)=0),"",ROUND(N($J298)*$AN298/$AM298,2)+N($K298))</f>
        <v/>
      </c>
      <c r="AG298" s="351" t="str">
        <f aca="false">IF($AF298="","",MAX(0,ROUND($AF298-(N($P298)+N($Q298)+N($R298)),2)))</f>
        <v/>
      </c>
      <c r="AH298" s="351" t="str">
        <f aca="false">IF(OR(TRIM($B298&amp;$C298)="",NOT(ISNUMBER($D298))),"",SUMIFS($V$3:$V$1001,$AJ$3:$AJ$1001,$AJ298,$D$3:$D$1001,"&lt;"&amp;$D298))</f>
        <v/>
      </c>
      <c r="AI298" s="351" t="str">
        <f aca="false">IF(TRIM($B298&amp;$C298)="","",SUMIFS($V$3:$V$1001,$AJ$3:$AJ$1001,$AJ298))</f>
        <v/>
      </c>
      <c r="AJ298" s="355" t="str">
        <f aca="false">IF(TRIM($B298&amp;$C298)="","",TRIM($B298)&amp;"｜"&amp;TRIM($C298))</f>
        <v/>
      </c>
      <c r="AK298" s="351" t="str">
        <f aca="false">IF(TRIM($B298&amp;$C298)="","",MIN(N($N298),N($P298)))</f>
        <v/>
      </c>
      <c r="AL298" s="356" t="str">
        <f aca="false">IF(ISNUMBER($D298),YEAR($D298),"")</f>
        <v/>
      </c>
      <c r="AM298" s="356" t="str">
        <f aca="false">IF(OR(TRIM($B298&amp;$C298)="",NOT(ISNUMBER($D298)),NOT(ISNUMBER($E298))),"",IF($E298&lt;$D298,"",IF(IF($AD298="半年付",2,IF($AD298="季度付",4,IF($AD298="月付",12,IF($AD298="半月付",24,1))))=1,1,MAX(1,ROUND(($E298-$D298+1)/365*IF($AD298="半年付",2,IF($AD298="季度付",4,IF($AD298="月付",12,IF($AD298="半月付",24,1)))),0)))))</f>
        <v/>
      </c>
      <c r="AN298" s="356" t="str">
        <f aca="true">IF($AM298="","",MIN($AM298,MAX(0,INT((TODAY()-付款宽限天数-$D298)/(($E298-$D298+1)/$AM298))+1)))</f>
        <v/>
      </c>
    </row>
    <row r="299" customFormat="false" ht="18" hidden="false" customHeight="false" outlineLevel="0" collapsed="false">
      <c r="F299" s="342" t="str">
        <f aca="true">IF(TRIM($B299&amp;$C299)="","",IF(OR(ISNUMBER(SEARCH("未",$A299)),ISNUMBER(SEARCH("送出",$A299)),AND(TRIM($A299)="",NOT(ISNUMBER($D299)),N($G299)=0)),"【合同未回】","")&amp;IF(NOT(ISNUMBER($E299)),IF(OR(ISNUMBER(SEARCH("未",$A299)),ISNUMBER(SEARCH("送出",$A299)),AND(TRIM($A299)="",NOT(ISNUMBER($D299)),N($G299)=0)),"","【未填合同期】"),IF($E299&lt;TODAY(),"【已到期】",IF($E299-TODAY()&lt;=提醒天数,"【即将到期，剩余"&amp;($E299-TODAY())&amp;"天】","【正常】")))&amp;IF(OR($AC299="安装免保",$AC299="技术免保",$AC299="质保期内"),"【"&amp;$AC299&amp;"】",""))</f>
        <v/>
      </c>
      <c r="J299" s="349" t="str">
        <f aca="false">IF(OR(N($G299)=0,N($H299)=0),"",ROUND(N($G299)*N($H299)*IF(N($I299)=0,1,N($I299)),2))</f>
        <v/>
      </c>
      <c r="L299" s="349" t="str">
        <f aca="false">IF(TRIM($B299&amp;$C299)="","",IF(AND(N($J299)=0,N($K299)=0),"",ROUND(N($J299)+N($K299),2)))</f>
        <v/>
      </c>
      <c r="R299" s="349"/>
      <c r="S299" s="351" t="str">
        <f aca="false">IF(TRIM($B299&amp;$C299)="","",IF(N($N299)=0,"",MAX(0,MIN(N($N299)-N($P299),N($V299)))))</f>
        <v/>
      </c>
      <c r="T299" s="351" t="str">
        <f aca="false">IF(TRIM($B299&amp;$C299)="","",IF(N($P299)&lt;=N($N299),"",N($P299)-N($N299)))</f>
        <v/>
      </c>
      <c r="U299" s="351" t="str">
        <f aca="false">IF(OR(TRIM($B299&amp;$C299)="",$V299=""),"",MAX(0,N($V299))-N($S299))</f>
        <v/>
      </c>
      <c r="V299" s="351" t="str">
        <f aca="false">IF(TRIM($B299&amp;$C299)="","",IF(AND(N($L299)=0,N($P299)+N($Q299)+N($R299)=0),"",ROUND(N($L299)-N($P299)-N($Q299)-N($R299),2)))</f>
        <v/>
      </c>
      <c r="W299" s="194" t="str">
        <f aca="false">IF(TRIM($B299&amp;$C299)="","",IF(N($L299)=0,IF((N($P299)+N($Q299)+N($R299))=0,"—未填单价","未填单价，已收 "&amp;TEXT((N($P299)+N($Q299)+N($R299)),"#,##0.00")),IF(N($V299)&gt;0.005,"欠 "&amp;TEXT(N($V299),"#,##0.00")&amp;IF(N($S299)&gt;0,"（开票未到账 "&amp;TEXT(N($S299),"#,##0.00")&amp;"）","")&amp;IF(N($U299)&gt;0,"（未开票 "&amp;TEXT(N($U299),"#,##0.00")&amp;"）",""),IF(N($V299)&lt;-0.005,"多收 "&amp;TEXT(-N($V299),"#,##0.00"),"✔ 已结清")))&amp;IF(N($T299)&gt;0,"｜到账未开票 "&amp;TEXT(N($T299),"#,##0.00")&amp;"，待补票","")&amp;IF(N($Q299)&gt;0,"｜收现 "&amp;TEXT(N($Q299),"#,##0.00"),"")&amp;IF(N($R299)&gt;0,"｜收款不开票 "&amp;TEXT(N($R299),"#,##0.00"),""))</f>
        <v/>
      </c>
      <c r="X299" s="352"/>
      <c r="AB299" s="349" t="str">
        <f aca="false">IF(OR(N($N299)=0,N($AA299)=0),"",ROUND(N($N299)/(1+N($AA299))*N($AA299),2))</f>
        <v/>
      </c>
      <c r="AC299" s="352"/>
      <c r="AD299" s="352"/>
      <c r="AE299" s="355" t="str">
        <f aca="false">IF($AM299="","",IF($AM299=1,IF($AN299&gt;=1,"一次性·已到收款期","一次性·未到期"),$AD299&amp;" 第"&amp;$AN299&amp;"/"&amp;$AM299&amp;"期"))</f>
        <v/>
      </c>
      <c r="AF299" s="351" t="str">
        <f aca="false">IF(OR($AM299="",N($L299)=0),"",ROUND(N($J299)*$AN299/$AM299,2)+N($K299))</f>
        <v/>
      </c>
      <c r="AG299" s="351" t="str">
        <f aca="false">IF($AF299="","",MAX(0,ROUND($AF299-(N($P299)+N($Q299)+N($R299)),2)))</f>
        <v/>
      </c>
      <c r="AH299" s="351" t="str">
        <f aca="false">IF(OR(TRIM($B299&amp;$C299)="",NOT(ISNUMBER($D299))),"",SUMIFS($V$3:$V$1001,$AJ$3:$AJ$1001,$AJ299,$D$3:$D$1001,"&lt;"&amp;$D299))</f>
        <v/>
      </c>
      <c r="AI299" s="351" t="str">
        <f aca="false">IF(TRIM($B299&amp;$C299)="","",SUMIFS($V$3:$V$1001,$AJ$3:$AJ$1001,$AJ299))</f>
        <v/>
      </c>
      <c r="AJ299" s="355" t="str">
        <f aca="false">IF(TRIM($B299&amp;$C299)="","",TRIM($B299)&amp;"｜"&amp;TRIM($C299))</f>
        <v/>
      </c>
      <c r="AK299" s="351" t="str">
        <f aca="false">IF(TRIM($B299&amp;$C299)="","",MIN(N($N299),N($P299)))</f>
        <v/>
      </c>
      <c r="AL299" s="356" t="str">
        <f aca="false">IF(ISNUMBER($D299),YEAR($D299),"")</f>
        <v/>
      </c>
      <c r="AM299" s="356" t="str">
        <f aca="false">IF(OR(TRIM($B299&amp;$C299)="",NOT(ISNUMBER($D299)),NOT(ISNUMBER($E299))),"",IF($E299&lt;$D299,"",IF(IF($AD299="半年付",2,IF($AD299="季度付",4,IF($AD299="月付",12,IF($AD299="半月付",24,1))))=1,1,MAX(1,ROUND(($E299-$D299+1)/365*IF($AD299="半年付",2,IF($AD299="季度付",4,IF($AD299="月付",12,IF($AD299="半月付",24,1)))),0)))))</f>
        <v/>
      </c>
      <c r="AN299" s="356" t="str">
        <f aca="true">IF($AM299="","",MIN($AM299,MAX(0,INT((TODAY()-付款宽限天数-$D299)/(($E299-$D299+1)/$AM299))+1)))</f>
        <v/>
      </c>
    </row>
    <row r="300" customFormat="false" ht="18" hidden="false" customHeight="false" outlineLevel="0" collapsed="false">
      <c r="F300" s="342" t="str">
        <f aca="true">IF(TRIM($B300&amp;$C300)="","",IF(OR(ISNUMBER(SEARCH("未",$A300)),ISNUMBER(SEARCH("送出",$A300)),AND(TRIM($A300)="",NOT(ISNUMBER($D300)),N($G300)=0)),"【合同未回】","")&amp;IF(NOT(ISNUMBER($E300)),IF(OR(ISNUMBER(SEARCH("未",$A300)),ISNUMBER(SEARCH("送出",$A300)),AND(TRIM($A300)="",NOT(ISNUMBER($D300)),N($G300)=0)),"","【未填合同期】"),IF($E300&lt;TODAY(),"【已到期】",IF($E300-TODAY()&lt;=提醒天数,"【即将到期，剩余"&amp;($E300-TODAY())&amp;"天】","【正常】")))&amp;IF(OR($AC300="安装免保",$AC300="技术免保",$AC300="质保期内"),"【"&amp;$AC300&amp;"】",""))</f>
        <v/>
      </c>
      <c r="J300" s="349" t="str">
        <f aca="false">IF(OR(N($G300)=0,N($H300)=0),"",ROUND(N($G300)*N($H300)*IF(N($I300)=0,1,N($I300)),2))</f>
        <v/>
      </c>
      <c r="L300" s="349" t="str">
        <f aca="false">IF(TRIM($B300&amp;$C300)="","",IF(AND(N($J300)=0,N($K300)=0),"",ROUND(N($J300)+N($K300),2)))</f>
        <v/>
      </c>
      <c r="R300" s="349"/>
      <c r="S300" s="351" t="str">
        <f aca="false">IF(TRIM($B300&amp;$C300)="","",IF(N($N300)=0,"",MAX(0,MIN(N($N300)-N($P300),N($V300)))))</f>
        <v/>
      </c>
      <c r="T300" s="351" t="str">
        <f aca="false">IF(TRIM($B300&amp;$C300)="","",IF(N($P300)&lt;=N($N300),"",N($P300)-N($N300)))</f>
        <v/>
      </c>
      <c r="U300" s="351" t="str">
        <f aca="false">IF(OR(TRIM($B300&amp;$C300)="",$V300=""),"",MAX(0,N($V300))-N($S300))</f>
        <v/>
      </c>
      <c r="V300" s="351" t="str">
        <f aca="false">IF(TRIM($B300&amp;$C300)="","",IF(AND(N($L300)=0,N($P300)+N($Q300)+N($R300)=0),"",ROUND(N($L300)-N($P300)-N($Q300)-N($R300),2)))</f>
        <v/>
      </c>
      <c r="W300" s="194" t="str">
        <f aca="false">IF(TRIM($B300&amp;$C300)="","",IF(N($L300)=0,IF((N($P300)+N($Q300)+N($R300))=0,"—未填单价","未填单价，已收 "&amp;TEXT((N($P300)+N($Q300)+N($R300)),"#,##0.00")),IF(N($V300)&gt;0.005,"欠 "&amp;TEXT(N($V300),"#,##0.00")&amp;IF(N($S300)&gt;0,"（开票未到账 "&amp;TEXT(N($S300),"#,##0.00")&amp;"）","")&amp;IF(N($U300)&gt;0,"（未开票 "&amp;TEXT(N($U300),"#,##0.00")&amp;"）",""),IF(N($V300)&lt;-0.005,"多收 "&amp;TEXT(-N($V300),"#,##0.00"),"✔ 已结清")))&amp;IF(N($T300)&gt;0,"｜到账未开票 "&amp;TEXT(N($T300),"#,##0.00")&amp;"，待补票","")&amp;IF(N($Q300)&gt;0,"｜收现 "&amp;TEXT(N($Q300),"#,##0.00"),"")&amp;IF(N($R300)&gt;0,"｜收款不开票 "&amp;TEXT(N($R300),"#,##0.00"),""))</f>
        <v/>
      </c>
      <c r="X300" s="352"/>
      <c r="AB300" s="349" t="str">
        <f aca="false">IF(OR(N($N300)=0,N($AA300)=0),"",ROUND(N($N300)/(1+N($AA300))*N($AA300),2))</f>
        <v/>
      </c>
      <c r="AC300" s="352"/>
      <c r="AD300" s="352"/>
      <c r="AE300" s="355" t="str">
        <f aca="false">IF($AM300="","",IF($AM300=1,IF($AN300&gt;=1,"一次性·已到收款期","一次性·未到期"),$AD300&amp;" 第"&amp;$AN300&amp;"/"&amp;$AM300&amp;"期"))</f>
        <v/>
      </c>
      <c r="AF300" s="351" t="str">
        <f aca="false">IF(OR($AM300="",N($L300)=0),"",ROUND(N($J300)*$AN300/$AM300,2)+N($K300))</f>
        <v/>
      </c>
      <c r="AG300" s="351" t="str">
        <f aca="false">IF($AF300="","",MAX(0,ROUND($AF300-(N($P300)+N($Q300)+N($R300)),2)))</f>
        <v/>
      </c>
      <c r="AH300" s="351" t="str">
        <f aca="false">IF(OR(TRIM($B300&amp;$C300)="",NOT(ISNUMBER($D300))),"",SUMIFS($V$3:$V$1001,$AJ$3:$AJ$1001,$AJ300,$D$3:$D$1001,"&lt;"&amp;$D300))</f>
        <v/>
      </c>
      <c r="AI300" s="351" t="str">
        <f aca="false">IF(TRIM($B300&amp;$C300)="","",SUMIFS($V$3:$V$1001,$AJ$3:$AJ$1001,$AJ300))</f>
        <v/>
      </c>
      <c r="AJ300" s="355" t="str">
        <f aca="false">IF(TRIM($B300&amp;$C300)="","",TRIM($B300)&amp;"｜"&amp;TRIM($C300))</f>
        <v/>
      </c>
      <c r="AK300" s="351" t="str">
        <f aca="false">IF(TRIM($B300&amp;$C300)="","",MIN(N($N300),N($P300)))</f>
        <v/>
      </c>
      <c r="AL300" s="356" t="str">
        <f aca="false">IF(ISNUMBER($D300),YEAR($D300),"")</f>
        <v/>
      </c>
      <c r="AM300" s="356" t="str">
        <f aca="false">IF(OR(TRIM($B300&amp;$C300)="",NOT(ISNUMBER($D300)),NOT(ISNUMBER($E300))),"",IF($E300&lt;$D300,"",IF(IF($AD300="半年付",2,IF($AD300="季度付",4,IF($AD300="月付",12,IF($AD300="半月付",24,1))))=1,1,MAX(1,ROUND(($E300-$D300+1)/365*IF($AD300="半年付",2,IF($AD300="季度付",4,IF($AD300="月付",12,IF($AD300="半月付",24,1)))),0)))))</f>
        <v/>
      </c>
      <c r="AN300" s="356" t="str">
        <f aca="true">IF($AM300="","",MIN($AM300,MAX(0,INT((TODAY()-付款宽限天数-$D300)/(($E300-$D300+1)/$AM300))+1)))</f>
        <v/>
      </c>
    </row>
    <row r="301" customFormat="false" ht="18" hidden="false" customHeight="false" outlineLevel="0" collapsed="false">
      <c r="F301" s="342" t="str">
        <f aca="true">IF(TRIM($B301&amp;$C301)="","",IF(OR(ISNUMBER(SEARCH("未",$A301)),ISNUMBER(SEARCH("送出",$A301)),AND(TRIM($A301)="",NOT(ISNUMBER($D301)),N($G301)=0)),"【合同未回】","")&amp;IF(NOT(ISNUMBER($E301)),IF(OR(ISNUMBER(SEARCH("未",$A301)),ISNUMBER(SEARCH("送出",$A301)),AND(TRIM($A301)="",NOT(ISNUMBER($D301)),N($G301)=0)),"","【未填合同期】"),IF($E301&lt;TODAY(),"【已到期】",IF($E301-TODAY()&lt;=提醒天数,"【即将到期，剩余"&amp;($E301-TODAY())&amp;"天】","【正常】")))&amp;IF(OR($AC301="安装免保",$AC301="技术免保",$AC301="质保期内"),"【"&amp;$AC301&amp;"】",""))</f>
        <v/>
      </c>
      <c r="J301" s="349" t="str">
        <f aca="false">IF(OR(N($G301)=0,N($H301)=0),"",ROUND(N($G301)*N($H301)*IF(N($I301)=0,1,N($I301)),2))</f>
        <v/>
      </c>
      <c r="L301" s="349" t="str">
        <f aca="false">IF(TRIM($B301&amp;$C301)="","",IF(AND(N($J301)=0,N($K301)=0),"",ROUND(N($J301)+N($K301),2)))</f>
        <v/>
      </c>
      <c r="R301" s="349"/>
      <c r="S301" s="351" t="str">
        <f aca="false">IF(TRIM($B301&amp;$C301)="","",IF(N($N301)=0,"",MAX(0,MIN(N($N301)-N($P301),N($V301)))))</f>
        <v/>
      </c>
      <c r="T301" s="351" t="str">
        <f aca="false">IF(TRIM($B301&amp;$C301)="","",IF(N($P301)&lt;=N($N301),"",N($P301)-N($N301)))</f>
        <v/>
      </c>
      <c r="U301" s="351" t="str">
        <f aca="false">IF(OR(TRIM($B301&amp;$C301)="",$V301=""),"",MAX(0,N($V301))-N($S301))</f>
        <v/>
      </c>
      <c r="V301" s="351" t="str">
        <f aca="false">IF(TRIM($B301&amp;$C301)="","",IF(AND(N($L301)=0,N($P301)+N($Q301)+N($R301)=0),"",ROUND(N($L301)-N($P301)-N($Q301)-N($R301),2)))</f>
        <v/>
      </c>
      <c r="W301" s="194" t="str">
        <f aca="false">IF(TRIM($B301&amp;$C301)="","",IF(N($L301)=0,IF((N($P301)+N($Q301)+N($R301))=0,"—未填单价","未填单价，已收 "&amp;TEXT((N($P301)+N($Q301)+N($R301)),"#,##0.00")),IF(N($V301)&gt;0.005,"欠 "&amp;TEXT(N($V301),"#,##0.00")&amp;IF(N($S301)&gt;0,"（开票未到账 "&amp;TEXT(N($S301),"#,##0.00")&amp;"）","")&amp;IF(N($U301)&gt;0,"（未开票 "&amp;TEXT(N($U301),"#,##0.00")&amp;"）",""),IF(N($V301)&lt;-0.005,"多收 "&amp;TEXT(-N($V301),"#,##0.00"),"✔ 已结清")))&amp;IF(N($T301)&gt;0,"｜到账未开票 "&amp;TEXT(N($T301),"#,##0.00")&amp;"，待补票","")&amp;IF(N($Q301)&gt;0,"｜收现 "&amp;TEXT(N($Q301),"#,##0.00"),"")&amp;IF(N($R301)&gt;0,"｜收款不开票 "&amp;TEXT(N($R301),"#,##0.00"),""))</f>
        <v/>
      </c>
      <c r="X301" s="352"/>
      <c r="AB301" s="349" t="str">
        <f aca="false">IF(OR(N($N301)=0,N($AA301)=0),"",ROUND(N($N301)/(1+N($AA301))*N($AA301),2))</f>
        <v/>
      </c>
      <c r="AC301" s="352"/>
      <c r="AD301" s="352"/>
      <c r="AE301" s="355" t="str">
        <f aca="false">IF($AM301="","",IF($AM301=1,IF($AN301&gt;=1,"一次性·已到收款期","一次性·未到期"),$AD301&amp;" 第"&amp;$AN301&amp;"/"&amp;$AM301&amp;"期"))</f>
        <v/>
      </c>
      <c r="AF301" s="351" t="str">
        <f aca="false">IF(OR($AM301="",N($L301)=0),"",ROUND(N($J301)*$AN301/$AM301,2)+N($K301))</f>
        <v/>
      </c>
      <c r="AG301" s="351" t="str">
        <f aca="false">IF($AF301="","",MAX(0,ROUND($AF301-(N($P301)+N($Q301)+N($R301)),2)))</f>
        <v/>
      </c>
      <c r="AH301" s="351" t="str">
        <f aca="false">IF(OR(TRIM($B301&amp;$C301)="",NOT(ISNUMBER($D301))),"",SUMIFS($V$3:$V$1001,$AJ$3:$AJ$1001,$AJ301,$D$3:$D$1001,"&lt;"&amp;$D301))</f>
        <v/>
      </c>
      <c r="AI301" s="351" t="str">
        <f aca="false">IF(TRIM($B301&amp;$C301)="","",SUMIFS($V$3:$V$1001,$AJ$3:$AJ$1001,$AJ301))</f>
        <v/>
      </c>
      <c r="AJ301" s="355" t="str">
        <f aca="false">IF(TRIM($B301&amp;$C301)="","",TRIM($B301)&amp;"｜"&amp;TRIM($C301))</f>
        <v/>
      </c>
      <c r="AK301" s="351" t="str">
        <f aca="false">IF(TRIM($B301&amp;$C301)="","",MIN(N($N301),N($P301)))</f>
        <v/>
      </c>
      <c r="AL301" s="356" t="str">
        <f aca="false">IF(ISNUMBER($D301),YEAR($D301),"")</f>
        <v/>
      </c>
      <c r="AM301" s="356" t="str">
        <f aca="false">IF(OR(TRIM($B301&amp;$C301)="",NOT(ISNUMBER($D301)),NOT(ISNUMBER($E301))),"",IF($E301&lt;$D301,"",IF(IF($AD301="半年付",2,IF($AD301="季度付",4,IF($AD301="月付",12,IF($AD301="半月付",24,1))))=1,1,MAX(1,ROUND(($E301-$D301+1)/365*IF($AD301="半年付",2,IF($AD301="季度付",4,IF($AD301="月付",12,IF($AD301="半月付",24,1)))),0)))))</f>
        <v/>
      </c>
      <c r="AN301" s="356" t="str">
        <f aca="true">IF($AM301="","",MIN($AM301,MAX(0,INT((TODAY()-付款宽限天数-$D301)/(($E301-$D301+1)/$AM301))+1)))</f>
        <v/>
      </c>
    </row>
    <row r="302" customFormat="false" ht="18" hidden="false" customHeight="false" outlineLevel="0" collapsed="false">
      <c r="F302" s="342" t="str">
        <f aca="true">IF(TRIM($B302&amp;$C302)="","",IF(OR(ISNUMBER(SEARCH("未",$A302)),ISNUMBER(SEARCH("送出",$A302)),AND(TRIM($A302)="",NOT(ISNUMBER($D302)),N($G302)=0)),"【合同未回】","")&amp;IF(NOT(ISNUMBER($E302)),IF(OR(ISNUMBER(SEARCH("未",$A302)),ISNUMBER(SEARCH("送出",$A302)),AND(TRIM($A302)="",NOT(ISNUMBER($D302)),N($G302)=0)),"","【未填合同期】"),IF($E302&lt;TODAY(),"【已到期】",IF($E302-TODAY()&lt;=提醒天数,"【即将到期，剩余"&amp;($E302-TODAY())&amp;"天】","【正常】")))&amp;IF(OR($AC302="安装免保",$AC302="技术免保",$AC302="质保期内"),"【"&amp;$AC302&amp;"】",""))</f>
        <v/>
      </c>
      <c r="J302" s="349" t="str">
        <f aca="false">IF(OR(N($G302)=0,N($H302)=0),"",ROUND(N($G302)*N($H302)*IF(N($I302)=0,1,N($I302)),2))</f>
        <v/>
      </c>
      <c r="L302" s="349" t="str">
        <f aca="false">IF(TRIM($B302&amp;$C302)="","",IF(AND(N($J302)=0,N($K302)=0),"",ROUND(N($J302)+N($K302),2)))</f>
        <v/>
      </c>
      <c r="R302" s="349"/>
      <c r="S302" s="351" t="str">
        <f aca="false">IF(TRIM($B302&amp;$C302)="","",IF(N($N302)=0,"",MAX(0,MIN(N($N302)-N($P302),N($V302)))))</f>
        <v/>
      </c>
      <c r="T302" s="351" t="str">
        <f aca="false">IF(TRIM($B302&amp;$C302)="","",IF(N($P302)&lt;=N($N302),"",N($P302)-N($N302)))</f>
        <v/>
      </c>
      <c r="U302" s="351" t="str">
        <f aca="false">IF(OR(TRIM($B302&amp;$C302)="",$V302=""),"",MAX(0,N($V302))-N($S302))</f>
        <v/>
      </c>
      <c r="V302" s="351" t="str">
        <f aca="false">IF(TRIM($B302&amp;$C302)="","",IF(AND(N($L302)=0,N($P302)+N($Q302)+N($R302)=0),"",ROUND(N($L302)-N($P302)-N($Q302)-N($R302),2)))</f>
        <v/>
      </c>
      <c r="W302" s="194" t="str">
        <f aca="false">IF(TRIM($B302&amp;$C302)="","",IF(N($L302)=0,IF((N($P302)+N($Q302)+N($R302))=0,"—未填单价","未填单价，已收 "&amp;TEXT((N($P302)+N($Q302)+N($R302)),"#,##0.00")),IF(N($V302)&gt;0.005,"欠 "&amp;TEXT(N($V302),"#,##0.00")&amp;IF(N($S302)&gt;0,"（开票未到账 "&amp;TEXT(N($S302),"#,##0.00")&amp;"）","")&amp;IF(N($U302)&gt;0,"（未开票 "&amp;TEXT(N($U302),"#,##0.00")&amp;"）",""),IF(N($V302)&lt;-0.005,"多收 "&amp;TEXT(-N($V302),"#,##0.00"),"✔ 已结清")))&amp;IF(N($T302)&gt;0,"｜到账未开票 "&amp;TEXT(N($T302),"#,##0.00")&amp;"，待补票","")&amp;IF(N($Q302)&gt;0,"｜收现 "&amp;TEXT(N($Q302),"#,##0.00"),"")&amp;IF(N($R302)&gt;0,"｜收款不开票 "&amp;TEXT(N($R302),"#,##0.00"),""))</f>
        <v/>
      </c>
      <c r="X302" s="352"/>
      <c r="AB302" s="349" t="str">
        <f aca="false">IF(OR(N($N302)=0,N($AA302)=0),"",ROUND(N($N302)/(1+N($AA302))*N($AA302),2))</f>
        <v/>
      </c>
      <c r="AC302" s="352"/>
      <c r="AD302" s="352"/>
      <c r="AE302" s="355" t="str">
        <f aca="false">IF($AM302="","",IF($AM302=1,IF($AN302&gt;=1,"一次性·已到收款期","一次性·未到期"),$AD302&amp;" 第"&amp;$AN302&amp;"/"&amp;$AM302&amp;"期"))</f>
        <v/>
      </c>
      <c r="AF302" s="351" t="str">
        <f aca="false">IF(OR($AM302="",N($L302)=0),"",ROUND(N($J302)*$AN302/$AM302,2)+N($K302))</f>
        <v/>
      </c>
      <c r="AG302" s="351" t="str">
        <f aca="false">IF($AF302="","",MAX(0,ROUND($AF302-(N($P302)+N($Q302)+N($R302)),2)))</f>
        <v/>
      </c>
      <c r="AH302" s="351" t="str">
        <f aca="false">IF(OR(TRIM($B302&amp;$C302)="",NOT(ISNUMBER($D302))),"",SUMIFS($V$3:$V$1001,$AJ$3:$AJ$1001,$AJ302,$D$3:$D$1001,"&lt;"&amp;$D302))</f>
        <v/>
      </c>
      <c r="AI302" s="351" t="str">
        <f aca="false">IF(TRIM($B302&amp;$C302)="","",SUMIFS($V$3:$V$1001,$AJ$3:$AJ$1001,$AJ302))</f>
        <v/>
      </c>
      <c r="AJ302" s="355" t="str">
        <f aca="false">IF(TRIM($B302&amp;$C302)="","",TRIM($B302)&amp;"｜"&amp;TRIM($C302))</f>
        <v/>
      </c>
      <c r="AK302" s="351" t="str">
        <f aca="false">IF(TRIM($B302&amp;$C302)="","",MIN(N($N302),N($P302)))</f>
        <v/>
      </c>
      <c r="AL302" s="356" t="str">
        <f aca="false">IF(ISNUMBER($D302),YEAR($D302),"")</f>
        <v/>
      </c>
      <c r="AM302" s="356" t="str">
        <f aca="false">IF(OR(TRIM($B302&amp;$C302)="",NOT(ISNUMBER($D302)),NOT(ISNUMBER($E302))),"",IF($E302&lt;$D302,"",IF(IF($AD302="半年付",2,IF($AD302="季度付",4,IF($AD302="月付",12,IF($AD302="半月付",24,1))))=1,1,MAX(1,ROUND(($E302-$D302+1)/365*IF($AD302="半年付",2,IF($AD302="季度付",4,IF($AD302="月付",12,IF($AD302="半月付",24,1)))),0)))))</f>
        <v/>
      </c>
      <c r="AN302" s="356" t="str">
        <f aca="true">IF($AM302="","",MIN($AM302,MAX(0,INT((TODAY()-付款宽限天数-$D302)/(($E302-$D302+1)/$AM302))+1)))</f>
        <v/>
      </c>
    </row>
    <row r="303" customFormat="false" ht="18" hidden="false" customHeight="false" outlineLevel="0" collapsed="false">
      <c r="F303" s="342" t="str">
        <f aca="true">IF(TRIM($B303&amp;$C303)="","",IF(OR(ISNUMBER(SEARCH("未",$A303)),ISNUMBER(SEARCH("送出",$A303)),AND(TRIM($A303)="",NOT(ISNUMBER($D303)),N($G303)=0)),"【合同未回】","")&amp;IF(NOT(ISNUMBER($E303)),IF(OR(ISNUMBER(SEARCH("未",$A303)),ISNUMBER(SEARCH("送出",$A303)),AND(TRIM($A303)="",NOT(ISNUMBER($D303)),N($G303)=0)),"","【未填合同期】"),IF($E303&lt;TODAY(),"【已到期】",IF($E303-TODAY()&lt;=提醒天数,"【即将到期，剩余"&amp;($E303-TODAY())&amp;"天】","【正常】")))&amp;IF(OR($AC303="安装免保",$AC303="技术免保",$AC303="质保期内"),"【"&amp;$AC303&amp;"】",""))</f>
        <v/>
      </c>
      <c r="J303" s="349" t="str">
        <f aca="false">IF(OR(N($G303)=0,N($H303)=0),"",ROUND(N($G303)*N($H303)*IF(N($I303)=0,1,N($I303)),2))</f>
        <v/>
      </c>
      <c r="L303" s="349" t="str">
        <f aca="false">IF(TRIM($B303&amp;$C303)="","",IF(AND(N($J303)=0,N($K303)=0),"",ROUND(N($J303)+N($K303),2)))</f>
        <v/>
      </c>
      <c r="R303" s="349"/>
      <c r="S303" s="351" t="str">
        <f aca="false">IF(TRIM($B303&amp;$C303)="","",IF(N($N303)=0,"",MAX(0,MIN(N($N303)-N($P303),N($V303)))))</f>
        <v/>
      </c>
      <c r="T303" s="351" t="str">
        <f aca="false">IF(TRIM($B303&amp;$C303)="","",IF(N($P303)&lt;=N($N303),"",N($P303)-N($N303)))</f>
        <v/>
      </c>
      <c r="U303" s="351" t="str">
        <f aca="false">IF(OR(TRIM($B303&amp;$C303)="",$V303=""),"",MAX(0,N($V303))-N($S303))</f>
        <v/>
      </c>
      <c r="V303" s="351" t="str">
        <f aca="false">IF(TRIM($B303&amp;$C303)="","",IF(AND(N($L303)=0,N($P303)+N($Q303)+N($R303)=0),"",ROUND(N($L303)-N($P303)-N($Q303)-N($R303),2)))</f>
        <v/>
      </c>
      <c r="W303" s="194" t="str">
        <f aca="false">IF(TRIM($B303&amp;$C303)="","",IF(N($L303)=0,IF((N($P303)+N($Q303)+N($R303))=0,"—未填单价","未填单价，已收 "&amp;TEXT((N($P303)+N($Q303)+N($R303)),"#,##0.00")),IF(N($V303)&gt;0.005,"欠 "&amp;TEXT(N($V303),"#,##0.00")&amp;IF(N($S303)&gt;0,"（开票未到账 "&amp;TEXT(N($S303),"#,##0.00")&amp;"）","")&amp;IF(N($U303)&gt;0,"（未开票 "&amp;TEXT(N($U303),"#,##0.00")&amp;"）",""),IF(N($V303)&lt;-0.005,"多收 "&amp;TEXT(-N($V303),"#,##0.00"),"✔ 已结清")))&amp;IF(N($T303)&gt;0,"｜到账未开票 "&amp;TEXT(N($T303),"#,##0.00")&amp;"，待补票","")&amp;IF(N($Q303)&gt;0,"｜收现 "&amp;TEXT(N($Q303),"#,##0.00"),"")&amp;IF(N($R303)&gt;0,"｜收款不开票 "&amp;TEXT(N($R303),"#,##0.00"),""))</f>
        <v/>
      </c>
      <c r="X303" s="352"/>
      <c r="AB303" s="349" t="str">
        <f aca="false">IF(OR(N($N303)=0,N($AA303)=0),"",ROUND(N($N303)/(1+N($AA303))*N($AA303),2))</f>
        <v/>
      </c>
      <c r="AC303" s="352"/>
      <c r="AD303" s="352"/>
      <c r="AE303" s="355" t="str">
        <f aca="false">IF($AM303="","",IF($AM303=1,IF($AN303&gt;=1,"一次性·已到收款期","一次性·未到期"),$AD303&amp;" 第"&amp;$AN303&amp;"/"&amp;$AM303&amp;"期"))</f>
        <v/>
      </c>
      <c r="AF303" s="351" t="str">
        <f aca="false">IF(OR($AM303="",N($L303)=0),"",ROUND(N($J303)*$AN303/$AM303,2)+N($K303))</f>
        <v/>
      </c>
      <c r="AG303" s="351" t="str">
        <f aca="false">IF($AF303="","",MAX(0,ROUND($AF303-(N($P303)+N($Q303)+N($R303)),2)))</f>
        <v/>
      </c>
      <c r="AH303" s="351" t="str">
        <f aca="false">IF(OR(TRIM($B303&amp;$C303)="",NOT(ISNUMBER($D303))),"",SUMIFS($V$3:$V$1001,$AJ$3:$AJ$1001,$AJ303,$D$3:$D$1001,"&lt;"&amp;$D303))</f>
        <v/>
      </c>
      <c r="AI303" s="351" t="str">
        <f aca="false">IF(TRIM($B303&amp;$C303)="","",SUMIFS($V$3:$V$1001,$AJ$3:$AJ$1001,$AJ303))</f>
        <v/>
      </c>
      <c r="AJ303" s="355" t="str">
        <f aca="false">IF(TRIM($B303&amp;$C303)="","",TRIM($B303)&amp;"｜"&amp;TRIM($C303))</f>
        <v/>
      </c>
      <c r="AK303" s="351" t="str">
        <f aca="false">IF(TRIM($B303&amp;$C303)="","",MIN(N($N303),N($P303)))</f>
        <v/>
      </c>
      <c r="AL303" s="356" t="str">
        <f aca="false">IF(ISNUMBER($D303),YEAR($D303),"")</f>
        <v/>
      </c>
      <c r="AM303" s="356" t="str">
        <f aca="false">IF(OR(TRIM($B303&amp;$C303)="",NOT(ISNUMBER($D303)),NOT(ISNUMBER($E303))),"",IF($E303&lt;$D303,"",IF(IF($AD303="半年付",2,IF($AD303="季度付",4,IF($AD303="月付",12,IF($AD303="半月付",24,1))))=1,1,MAX(1,ROUND(($E303-$D303+1)/365*IF($AD303="半年付",2,IF($AD303="季度付",4,IF($AD303="月付",12,IF($AD303="半月付",24,1)))),0)))))</f>
        <v/>
      </c>
      <c r="AN303" s="356" t="str">
        <f aca="true">IF($AM303="","",MIN($AM303,MAX(0,INT((TODAY()-付款宽限天数-$D303)/(($E303-$D303+1)/$AM303))+1)))</f>
        <v/>
      </c>
    </row>
    <row r="304" customFormat="false" ht="18" hidden="false" customHeight="false" outlineLevel="0" collapsed="false">
      <c r="F304" s="342" t="str">
        <f aca="true">IF(TRIM($B304&amp;$C304)="","",IF(OR(ISNUMBER(SEARCH("未",$A304)),ISNUMBER(SEARCH("送出",$A304)),AND(TRIM($A304)="",NOT(ISNUMBER($D304)),N($G304)=0)),"【合同未回】","")&amp;IF(NOT(ISNUMBER($E304)),IF(OR(ISNUMBER(SEARCH("未",$A304)),ISNUMBER(SEARCH("送出",$A304)),AND(TRIM($A304)="",NOT(ISNUMBER($D304)),N($G304)=0)),"","【未填合同期】"),IF($E304&lt;TODAY(),"【已到期】",IF($E304-TODAY()&lt;=提醒天数,"【即将到期，剩余"&amp;($E304-TODAY())&amp;"天】","【正常】")))&amp;IF(OR($AC304="安装免保",$AC304="技术免保",$AC304="质保期内"),"【"&amp;$AC304&amp;"】",""))</f>
        <v/>
      </c>
      <c r="J304" s="349" t="str">
        <f aca="false">IF(OR(N($G304)=0,N($H304)=0),"",ROUND(N($G304)*N($H304)*IF(N($I304)=0,1,N($I304)),2))</f>
        <v/>
      </c>
      <c r="L304" s="349" t="str">
        <f aca="false">IF(TRIM($B304&amp;$C304)="","",IF(AND(N($J304)=0,N($K304)=0),"",ROUND(N($J304)+N($K304),2)))</f>
        <v/>
      </c>
      <c r="R304" s="349"/>
      <c r="S304" s="351" t="str">
        <f aca="false">IF(TRIM($B304&amp;$C304)="","",IF(N($N304)=0,"",MAX(0,MIN(N($N304)-N($P304),N($V304)))))</f>
        <v/>
      </c>
      <c r="T304" s="351" t="str">
        <f aca="false">IF(TRIM($B304&amp;$C304)="","",IF(N($P304)&lt;=N($N304),"",N($P304)-N($N304)))</f>
        <v/>
      </c>
      <c r="U304" s="351" t="str">
        <f aca="false">IF(OR(TRIM($B304&amp;$C304)="",$V304=""),"",MAX(0,N($V304))-N($S304))</f>
        <v/>
      </c>
      <c r="V304" s="351" t="str">
        <f aca="false">IF(TRIM($B304&amp;$C304)="","",IF(AND(N($L304)=0,N($P304)+N($Q304)+N($R304)=0),"",ROUND(N($L304)-N($P304)-N($Q304)-N($R304),2)))</f>
        <v/>
      </c>
      <c r="W304" s="194" t="str">
        <f aca="false">IF(TRIM($B304&amp;$C304)="","",IF(N($L304)=0,IF((N($P304)+N($Q304)+N($R304))=0,"—未填单价","未填单价，已收 "&amp;TEXT((N($P304)+N($Q304)+N($R304)),"#,##0.00")),IF(N($V304)&gt;0.005,"欠 "&amp;TEXT(N($V304),"#,##0.00")&amp;IF(N($S304)&gt;0,"（开票未到账 "&amp;TEXT(N($S304),"#,##0.00")&amp;"）","")&amp;IF(N($U304)&gt;0,"（未开票 "&amp;TEXT(N($U304),"#,##0.00")&amp;"）",""),IF(N($V304)&lt;-0.005,"多收 "&amp;TEXT(-N($V304),"#,##0.00"),"✔ 已结清")))&amp;IF(N($T304)&gt;0,"｜到账未开票 "&amp;TEXT(N($T304),"#,##0.00")&amp;"，待补票","")&amp;IF(N($Q304)&gt;0,"｜收现 "&amp;TEXT(N($Q304),"#,##0.00"),"")&amp;IF(N($R304)&gt;0,"｜收款不开票 "&amp;TEXT(N($R304),"#,##0.00"),""))</f>
        <v/>
      </c>
      <c r="X304" s="352"/>
      <c r="AB304" s="349" t="str">
        <f aca="false">IF(OR(N($N304)=0,N($AA304)=0),"",ROUND(N($N304)/(1+N($AA304))*N($AA304),2))</f>
        <v/>
      </c>
      <c r="AC304" s="352"/>
      <c r="AD304" s="352"/>
      <c r="AE304" s="355" t="str">
        <f aca="false">IF($AM304="","",IF($AM304=1,IF($AN304&gt;=1,"一次性·已到收款期","一次性·未到期"),$AD304&amp;" 第"&amp;$AN304&amp;"/"&amp;$AM304&amp;"期"))</f>
        <v/>
      </c>
      <c r="AF304" s="351" t="str">
        <f aca="false">IF(OR($AM304="",N($L304)=0),"",ROUND(N($J304)*$AN304/$AM304,2)+N($K304))</f>
        <v/>
      </c>
      <c r="AG304" s="351" t="str">
        <f aca="false">IF($AF304="","",MAX(0,ROUND($AF304-(N($P304)+N($Q304)+N($R304)),2)))</f>
        <v/>
      </c>
      <c r="AH304" s="351" t="str">
        <f aca="false">IF(OR(TRIM($B304&amp;$C304)="",NOT(ISNUMBER($D304))),"",SUMIFS($V$3:$V$1001,$AJ$3:$AJ$1001,$AJ304,$D$3:$D$1001,"&lt;"&amp;$D304))</f>
        <v/>
      </c>
      <c r="AI304" s="351" t="str">
        <f aca="false">IF(TRIM($B304&amp;$C304)="","",SUMIFS($V$3:$V$1001,$AJ$3:$AJ$1001,$AJ304))</f>
        <v/>
      </c>
      <c r="AJ304" s="355" t="str">
        <f aca="false">IF(TRIM($B304&amp;$C304)="","",TRIM($B304)&amp;"｜"&amp;TRIM($C304))</f>
        <v/>
      </c>
      <c r="AK304" s="351" t="str">
        <f aca="false">IF(TRIM($B304&amp;$C304)="","",MIN(N($N304),N($P304)))</f>
        <v/>
      </c>
      <c r="AL304" s="356" t="str">
        <f aca="false">IF(ISNUMBER($D304),YEAR($D304),"")</f>
        <v/>
      </c>
      <c r="AM304" s="356" t="str">
        <f aca="false">IF(OR(TRIM($B304&amp;$C304)="",NOT(ISNUMBER($D304)),NOT(ISNUMBER($E304))),"",IF($E304&lt;$D304,"",IF(IF($AD304="半年付",2,IF($AD304="季度付",4,IF($AD304="月付",12,IF($AD304="半月付",24,1))))=1,1,MAX(1,ROUND(($E304-$D304+1)/365*IF($AD304="半年付",2,IF($AD304="季度付",4,IF($AD304="月付",12,IF($AD304="半月付",24,1)))),0)))))</f>
        <v/>
      </c>
      <c r="AN304" s="356" t="str">
        <f aca="true">IF($AM304="","",MIN($AM304,MAX(0,INT((TODAY()-付款宽限天数-$D304)/(($E304-$D304+1)/$AM304))+1)))</f>
        <v/>
      </c>
    </row>
    <row r="305" customFormat="false" ht="18" hidden="false" customHeight="false" outlineLevel="0" collapsed="false">
      <c r="F305" s="342" t="str">
        <f aca="true">IF(TRIM($B305&amp;$C305)="","",IF(OR(ISNUMBER(SEARCH("未",$A305)),ISNUMBER(SEARCH("送出",$A305)),AND(TRIM($A305)="",NOT(ISNUMBER($D305)),N($G305)=0)),"【合同未回】","")&amp;IF(NOT(ISNUMBER($E305)),IF(OR(ISNUMBER(SEARCH("未",$A305)),ISNUMBER(SEARCH("送出",$A305)),AND(TRIM($A305)="",NOT(ISNUMBER($D305)),N($G305)=0)),"","【未填合同期】"),IF($E305&lt;TODAY(),"【已到期】",IF($E305-TODAY()&lt;=提醒天数,"【即将到期，剩余"&amp;($E305-TODAY())&amp;"天】","【正常】")))&amp;IF(OR($AC305="安装免保",$AC305="技术免保",$AC305="质保期内"),"【"&amp;$AC305&amp;"】",""))</f>
        <v/>
      </c>
      <c r="J305" s="349" t="str">
        <f aca="false">IF(OR(N($G305)=0,N($H305)=0),"",ROUND(N($G305)*N($H305)*IF(N($I305)=0,1,N($I305)),2))</f>
        <v/>
      </c>
      <c r="L305" s="349" t="str">
        <f aca="false">IF(TRIM($B305&amp;$C305)="","",IF(AND(N($J305)=0,N($K305)=0),"",ROUND(N($J305)+N($K305),2)))</f>
        <v/>
      </c>
      <c r="R305" s="349"/>
      <c r="S305" s="351" t="str">
        <f aca="false">IF(TRIM($B305&amp;$C305)="","",IF(N($N305)=0,"",MAX(0,MIN(N($N305)-N($P305),N($V305)))))</f>
        <v/>
      </c>
      <c r="T305" s="351" t="str">
        <f aca="false">IF(TRIM($B305&amp;$C305)="","",IF(N($P305)&lt;=N($N305),"",N($P305)-N($N305)))</f>
        <v/>
      </c>
      <c r="U305" s="351" t="str">
        <f aca="false">IF(OR(TRIM($B305&amp;$C305)="",$V305=""),"",MAX(0,N($V305))-N($S305))</f>
        <v/>
      </c>
      <c r="V305" s="351" t="str">
        <f aca="false">IF(TRIM($B305&amp;$C305)="","",IF(AND(N($L305)=0,N($P305)+N($Q305)+N($R305)=0),"",ROUND(N($L305)-N($P305)-N($Q305)-N($R305),2)))</f>
        <v/>
      </c>
      <c r="W305" s="194" t="str">
        <f aca="false">IF(TRIM($B305&amp;$C305)="","",IF(N($L305)=0,IF((N($P305)+N($Q305)+N($R305))=0,"—未填单价","未填单价，已收 "&amp;TEXT((N($P305)+N($Q305)+N($R305)),"#,##0.00")),IF(N($V305)&gt;0.005,"欠 "&amp;TEXT(N($V305),"#,##0.00")&amp;IF(N($S305)&gt;0,"（开票未到账 "&amp;TEXT(N($S305),"#,##0.00")&amp;"）","")&amp;IF(N($U305)&gt;0,"（未开票 "&amp;TEXT(N($U305),"#,##0.00")&amp;"）",""),IF(N($V305)&lt;-0.005,"多收 "&amp;TEXT(-N($V305),"#,##0.00"),"✔ 已结清")))&amp;IF(N($T305)&gt;0,"｜到账未开票 "&amp;TEXT(N($T305),"#,##0.00")&amp;"，待补票","")&amp;IF(N($Q305)&gt;0,"｜收现 "&amp;TEXT(N($Q305),"#,##0.00"),"")&amp;IF(N($R305)&gt;0,"｜收款不开票 "&amp;TEXT(N($R305),"#,##0.00"),""))</f>
        <v/>
      </c>
      <c r="X305" s="352"/>
      <c r="AB305" s="349" t="str">
        <f aca="false">IF(OR(N($N305)=0,N($AA305)=0),"",ROUND(N($N305)/(1+N($AA305))*N($AA305),2))</f>
        <v/>
      </c>
      <c r="AC305" s="352"/>
      <c r="AD305" s="352"/>
      <c r="AE305" s="355" t="str">
        <f aca="false">IF($AM305="","",IF($AM305=1,IF($AN305&gt;=1,"一次性·已到收款期","一次性·未到期"),$AD305&amp;" 第"&amp;$AN305&amp;"/"&amp;$AM305&amp;"期"))</f>
        <v/>
      </c>
      <c r="AF305" s="351" t="str">
        <f aca="false">IF(OR($AM305="",N($L305)=0),"",ROUND(N($J305)*$AN305/$AM305,2)+N($K305))</f>
        <v/>
      </c>
      <c r="AG305" s="351" t="str">
        <f aca="false">IF($AF305="","",MAX(0,ROUND($AF305-(N($P305)+N($Q305)+N($R305)),2)))</f>
        <v/>
      </c>
      <c r="AH305" s="351" t="str">
        <f aca="false">IF(OR(TRIM($B305&amp;$C305)="",NOT(ISNUMBER($D305))),"",SUMIFS($V$3:$V$1001,$AJ$3:$AJ$1001,$AJ305,$D$3:$D$1001,"&lt;"&amp;$D305))</f>
        <v/>
      </c>
      <c r="AI305" s="351" t="str">
        <f aca="false">IF(TRIM($B305&amp;$C305)="","",SUMIFS($V$3:$V$1001,$AJ$3:$AJ$1001,$AJ305))</f>
        <v/>
      </c>
      <c r="AJ305" s="355" t="str">
        <f aca="false">IF(TRIM($B305&amp;$C305)="","",TRIM($B305)&amp;"｜"&amp;TRIM($C305))</f>
        <v/>
      </c>
      <c r="AK305" s="351" t="str">
        <f aca="false">IF(TRIM($B305&amp;$C305)="","",MIN(N($N305),N($P305)))</f>
        <v/>
      </c>
      <c r="AL305" s="356" t="str">
        <f aca="false">IF(ISNUMBER($D305),YEAR($D305),"")</f>
        <v/>
      </c>
      <c r="AM305" s="356" t="str">
        <f aca="false">IF(OR(TRIM($B305&amp;$C305)="",NOT(ISNUMBER($D305)),NOT(ISNUMBER($E305))),"",IF($E305&lt;$D305,"",IF(IF($AD305="半年付",2,IF($AD305="季度付",4,IF($AD305="月付",12,IF($AD305="半月付",24,1))))=1,1,MAX(1,ROUND(($E305-$D305+1)/365*IF($AD305="半年付",2,IF($AD305="季度付",4,IF($AD305="月付",12,IF($AD305="半月付",24,1)))),0)))))</f>
        <v/>
      </c>
      <c r="AN305" s="356" t="str">
        <f aca="true">IF($AM305="","",MIN($AM305,MAX(0,INT((TODAY()-付款宽限天数-$D305)/(($E305-$D305+1)/$AM305))+1)))</f>
        <v/>
      </c>
    </row>
    <row r="306" customFormat="false" ht="18" hidden="false" customHeight="false" outlineLevel="0" collapsed="false">
      <c r="F306" s="342" t="str">
        <f aca="true">IF(TRIM($B306&amp;$C306)="","",IF(OR(ISNUMBER(SEARCH("未",$A306)),ISNUMBER(SEARCH("送出",$A306)),AND(TRIM($A306)="",NOT(ISNUMBER($D306)),N($G306)=0)),"【合同未回】","")&amp;IF(NOT(ISNUMBER($E306)),IF(OR(ISNUMBER(SEARCH("未",$A306)),ISNUMBER(SEARCH("送出",$A306)),AND(TRIM($A306)="",NOT(ISNUMBER($D306)),N($G306)=0)),"","【未填合同期】"),IF($E306&lt;TODAY(),"【已到期】",IF($E306-TODAY()&lt;=提醒天数,"【即将到期，剩余"&amp;($E306-TODAY())&amp;"天】","【正常】")))&amp;IF(OR($AC306="安装免保",$AC306="技术免保",$AC306="质保期内"),"【"&amp;$AC306&amp;"】",""))</f>
        <v/>
      </c>
      <c r="J306" s="349" t="str">
        <f aca="false">IF(OR(N($G306)=0,N($H306)=0),"",ROUND(N($G306)*N($H306)*IF(N($I306)=0,1,N($I306)),2))</f>
        <v/>
      </c>
      <c r="L306" s="349" t="str">
        <f aca="false">IF(TRIM($B306&amp;$C306)="","",IF(AND(N($J306)=0,N($K306)=0),"",ROUND(N($J306)+N($K306),2)))</f>
        <v/>
      </c>
      <c r="R306" s="349"/>
      <c r="S306" s="351" t="str">
        <f aca="false">IF(TRIM($B306&amp;$C306)="","",IF(N($N306)=0,"",MAX(0,MIN(N($N306)-N($P306),N($V306)))))</f>
        <v/>
      </c>
      <c r="T306" s="351" t="str">
        <f aca="false">IF(TRIM($B306&amp;$C306)="","",IF(N($P306)&lt;=N($N306),"",N($P306)-N($N306)))</f>
        <v/>
      </c>
      <c r="U306" s="351" t="str">
        <f aca="false">IF(OR(TRIM($B306&amp;$C306)="",$V306=""),"",MAX(0,N($V306))-N($S306))</f>
        <v/>
      </c>
      <c r="V306" s="351" t="str">
        <f aca="false">IF(TRIM($B306&amp;$C306)="","",IF(AND(N($L306)=0,N($P306)+N($Q306)+N($R306)=0),"",ROUND(N($L306)-N($P306)-N($Q306)-N($R306),2)))</f>
        <v/>
      </c>
      <c r="W306" s="194" t="str">
        <f aca="false">IF(TRIM($B306&amp;$C306)="","",IF(N($L306)=0,IF((N($P306)+N($Q306)+N($R306))=0,"—未填单价","未填单价，已收 "&amp;TEXT((N($P306)+N($Q306)+N($R306)),"#,##0.00")),IF(N($V306)&gt;0.005,"欠 "&amp;TEXT(N($V306),"#,##0.00")&amp;IF(N($S306)&gt;0,"（开票未到账 "&amp;TEXT(N($S306),"#,##0.00")&amp;"）","")&amp;IF(N($U306)&gt;0,"（未开票 "&amp;TEXT(N($U306),"#,##0.00")&amp;"）",""),IF(N($V306)&lt;-0.005,"多收 "&amp;TEXT(-N($V306),"#,##0.00"),"✔ 已结清")))&amp;IF(N($T306)&gt;0,"｜到账未开票 "&amp;TEXT(N($T306),"#,##0.00")&amp;"，待补票","")&amp;IF(N($Q306)&gt;0,"｜收现 "&amp;TEXT(N($Q306),"#,##0.00"),"")&amp;IF(N($R306)&gt;0,"｜收款不开票 "&amp;TEXT(N($R306),"#,##0.00"),""))</f>
        <v/>
      </c>
      <c r="X306" s="352"/>
      <c r="AB306" s="349" t="str">
        <f aca="false">IF(OR(N($N306)=0,N($AA306)=0),"",ROUND(N($N306)/(1+N($AA306))*N($AA306),2))</f>
        <v/>
      </c>
      <c r="AC306" s="352"/>
      <c r="AD306" s="352"/>
      <c r="AE306" s="355" t="str">
        <f aca="false">IF($AM306="","",IF($AM306=1,IF($AN306&gt;=1,"一次性·已到收款期","一次性·未到期"),$AD306&amp;" 第"&amp;$AN306&amp;"/"&amp;$AM306&amp;"期"))</f>
        <v/>
      </c>
      <c r="AF306" s="351" t="str">
        <f aca="false">IF(OR($AM306="",N($L306)=0),"",ROUND(N($J306)*$AN306/$AM306,2)+N($K306))</f>
        <v/>
      </c>
      <c r="AG306" s="351" t="str">
        <f aca="false">IF($AF306="","",MAX(0,ROUND($AF306-(N($P306)+N($Q306)+N($R306)),2)))</f>
        <v/>
      </c>
      <c r="AH306" s="351" t="str">
        <f aca="false">IF(OR(TRIM($B306&amp;$C306)="",NOT(ISNUMBER($D306))),"",SUMIFS($V$3:$V$1001,$AJ$3:$AJ$1001,$AJ306,$D$3:$D$1001,"&lt;"&amp;$D306))</f>
        <v/>
      </c>
      <c r="AI306" s="351" t="str">
        <f aca="false">IF(TRIM($B306&amp;$C306)="","",SUMIFS($V$3:$V$1001,$AJ$3:$AJ$1001,$AJ306))</f>
        <v/>
      </c>
      <c r="AJ306" s="355" t="str">
        <f aca="false">IF(TRIM($B306&amp;$C306)="","",TRIM($B306)&amp;"｜"&amp;TRIM($C306))</f>
        <v/>
      </c>
      <c r="AK306" s="351" t="str">
        <f aca="false">IF(TRIM($B306&amp;$C306)="","",MIN(N($N306),N($P306)))</f>
        <v/>
      </c>
      <c r="AL306" s="356" t="str">
        <f aca="false">IF(ISNUMBER($D306),YEAR($D306),"")</f>
        <v/>
      </c>
      <c r="AM306" s="356" t="str">
        <f aca="false">IF(OR(TRIM($B306&amp;$C306)="",NOT(ISNUMBER($D306)),NOT(ISNUMBER($E306))),"",IF($E306&lt;$D306,"",IF(IF($AD306="半年付",2,IF($AD306="季度付",4,IF($AD306="月付",12,IF($AD306="半月付",24,1))))=1,1,MAX(1,ROUND(($E306-$D306+1)/365*IF($AD306="半年付",2,IF($AD306="季度付",4,IF($AD306="月付",12,IF($AD306="半月付",24,1)))),0)))))</f>
        <v/>
      </c>
      <c r="AN306" s="356" t="str">
        <f aca="true">IF($AM306="","",MIN($AM306,MAX(0,INT((TODAY()-付款宽限天数-$D306)/(($E306-$D306+1)/$AM306))+1)))</f>
        <v/>
      </c>
    </row>
    <row r="307" customFormat="false" ht="18" hidden="false" customHeight="false" outlineLevel="0" collapsed="false">
      <c r="F307" s="342" t="str">
        <f aca="true">IF(TRIM($B307&amp;$C307)="","",IF(OR(ISNUMBER(SEARCH("未",$A307)),ISNUMBER(SEARCH("送出",$A307)),AND(TRIM($A307)="",NOT(ISNUMBER($D307)),N($G307)=0)),"【合同未回】","")&amp;IF(NOT(ISNUMBER($E307)),IF(OR(ISNUMBER(SEARCH("未",$A307)),ISNUMBER(SEARCH("送出",$A307)),AND(TRIM($A307)="",NOT(ISNUMBER($D307)),N($G307)=0)),"","【未填合同期】"),IF($E307&lt;TODAY(),"【已到期】",IF($E307-TODAY()&lt;=提醒天数,"【即将到期，剩余"&amp;($E307-TODAY())&amp;"天】","【正常】")))&amp;IF(OR($AC307="安装免保",$AC307="技术免保",$AC307="质保期内"),"【"&amp;$AC307&amp;"】",""))</f>
        <v/>
      </c>
      <c r="J307" s="349" t="str">
        <f aca="false">IF(OR(N($G307)=0,N($H307)=0),"",ROUND(N($G307)*N($H307)*IF(N($I307)=0,1,N($I307)),2))</f>
        <v/>
      </c>
      <c r="L307" s="349" t="str">
        <f aca="false">IF(TRIM($B307&amp;$C307)="","",IF(AND(N($J307)=0,N($K307)=0),"",ROUND(N($J307)+N($K307),2)))</f>
        <v/>
      </c>
      <c r="R307" s="349"/>
      <c r="S307" s="351" t="str">
        <f aca="false">IF(TRIM($B307&amp;$C307)="","",IF(N($N307)=0,"",MAX(0,MIN(N($N307)-N($P307),N($V307)))))</f>
        <v/>
      </c>
      <c r="T307" s="351" t="str">
        <f aca="false">IF(TRIM($B307&amp;$C307)="","",IF(N($P307)&lt;=N($N307),"",N($P307)-N($N307)))</f>
        <v/>
      </c>
      <c r="U307" s="351" t="str">
        <f aca="false">IF(OR(TRIM($B307&amp;$C307)="",$V307=""),"",MAX(0,N($V307))-N($S307))</f>
        <v/>
      </c>
      <c r="V307" s="351" t="str">
        <f aca="false">IF(TRIM($B307&amp;$C307)="","",IF(AND(N($L307)=0,N($P307)+N($Q307)+N($R307)=0),"",ROUND(N($L307)-N($P307)-N($Q307)-N($R307),2)))</f>
        <v/>
      </c>
      <c r="W307" s="194" t="str">
        <f aca="false">IF(TRIM($B307&amp;$C307)="","",IF(N($L307)=0,IF((N($P307)+N($Q307)+N($R307))=0,"—未填单价","未填单价，已收 "&amp;TEXT((N($P307)+N($Q307)+N($R307)),"#,##0.00")),IF(N($V307)&gt;0.005,"欠 "&amp;TEXT(N($V307),"#,##0.00")&amp;IF(N($S307)&gt;0,"（开票未到账 "&amp;TEXT(N($S307),"#,##0.00")&amp;"）","")&amp;IF(N($U307)&gt;0,"（未开票 "&amp;TEXT(N($U307),"#,##0.00")&amp;"）",""),IF(N($V307)&lt;-0.005,"多收 "&amp;TEXT(-N($V307),"#,##0.00"),"✔ 已结清")))&amp;IF(N($T307)&gt;0,"｜到账未开票 "&amp;TEXT(N($T307),"#,##0.00")&amp;"，待补票","")&amp;IF(N($Q307)&gt;0,"｜收现 "&amp;TEXT(N($Q307),"#,##0.00"),"")&amp;IF(N($R307)&gt;0,"｜收款不开票 "&amp;TEXT(N($R307),"#,##0.00"),""))</f>
        <v/>
      </c>
      <c r="X307" s="352"/>
      <c r="AB307" s="349" t="str">
        <f aca="false">IF(OR(N($N307)=0,N($AA307)=0),"",ROUND(N($N307)/(1+N($AA307))*N($AA307),2))</f>
        <v/>
      </c>
      <c r="AC307" s="352"/>
      <c r="AD307" s="352"/>
      <c r="AE307" s="355" t="str">
        <f aca="false">IF($AM307="","",IF($AM307=1,IF($AN307&gt;=1,"一次性·已到收款期","一次性·未到期"),$AD307&amp;" 第"&amp;$AN307&amp;"/"&amp;$AM307&amp;"期"))</f>
        <v/>
      </c>
      <c r="AF307" s="351" t="str">
        <f aca="false">IF(OR($AM307="",N($L307)=0),"",ROUND(N($J307)*$AN307/$AM307,2)+N($K307))</f>
        <v/>
      </c>
      <c r="AG307" s="351" t="str">
        <f aca="false">IF($AF307="","",MAX(0,ROUND($AF307-(N($P307)+N($Q307)+N($R307)),2)))</f>
        <v/>
      </c>
      <c r="AH307" s="351" t="str">
        <f aca="false">IF(OR(TRIM($B307&amp;$C307)="",NOT(ISNUMBER($D307))),"",SUMIFS($V$3:$V$1001,$AJ$3:$AJ$1001,$AJ307,$D$3:$D$1001,"&lt;"&amp;$D307))</f>
        <v/>
      </c>
      <c r="AI307" s="351" t="str">
        <f aca="false">IF(TRIM($B307&amp;$C307)="","",SUMIFS($V$3:$V$1001,$AJ$3:$AJ$1001,$AJ307))</f>
        <v/>
      </c>
      <c r="AJ307" s="355" t="str">
        <f aca="false">IF(TRIM($B307&amp;$C307)="","",TRIM($B307)&amp;"｜"&amp;TRIM($C307))</f>
        <v/>
      </c>
      <c r="AK307" s="351" t="str">
        <f aca="false">IF(TRIM($B307&amp;$C307)="","",MIN(N($N307),N($P307)))</f>
        <v/>
      </c>
      <c r="AL307" s="356" t="str">
        <f aca="false">IF(ISNUMBER($D307),YEAR($D307),"")</f>
        <v/>
      </c>
      <c r="AM307" s="356" t="str">
        <f aca="false">IF(OR(TRIM($B307&amp;$C307)="",NOT(ISNUMBER($D307)),NOT(ISNUMBER($E307))),"",IF($E307&lt;$D307,"",IF(IF($AD307="半年付",2,IF($AD307="季度付",4,IF($AD307="月付",12,IF($AD307="半月付",24,1))))=1,1,MAX(1,ROUND(($E307-$D307+1)/365*IF($AD307="半年付",2,IF($AD307="季度付",4,IF($AD307="月付",12,IF($AD307="半月付",24,1)))),0)))))</f>
        <v/>
      </c>
      <c r="AN307" s="356" t="str">
        <f aca="true">IF($AM307="","",MIN($AM307,MAX(0,INT((TODAY()-付款宽限天数-$D307)/(($E307-$D307+1)/$AM307))+1)))</f>
        <v/>
      </c>
    </row>
    <row r="308" customFormat="false" ht="18" hidden="false" customHeight="false" outlineLevel="0" collapsed="false">
      <c r="F308" s="342" t="str">
        <f aca="true">IF(TRIM($B308&amp;$C308)="","",IF(OR(ISNUMBER(SEARCH("未",$A308)),ISNUMBER(SEARCH("送出",$A308)),AND(TRIM($A308)="",NOT(ISNUMBER($D308)),N($G308)=0)),"【合同未回】","")&amp;IF(NOT(ISNUMBER($E308)),IF(OR(ISNUMBER(SEARCH("未",$A308)),ISNUMBER(SEARCH("送出",$A308)),AND(TRIM($A308)="",NOT(ISNUMBER($D308)),N($G308)=0)),"","【未填合同期】"),IF($E308&lt;TODAY(),"【已到期】",IF($E308-TODAY()&lt;=提醒天数,"【即将到期，剩余"&amp;($E308-TODAY())&amp;"天】","【正常】")))&amp;IF(OR($AC308="安装免保",$AC308="技术免保",$AC308="质保期内"),"【"&amp;$AC308&amp;"】",""))</f>
        <v/>
      </c>
      <c r="J308" s="349" t="str">
        <f aca="false">IF(OR(N($G308)=0,N($H308)=0),"",ROUND(N($G308)*N($H308)*IF(N($I308)=0,1,N($I308)),2))</f>
        <v/>
      </c>
      <c r="L308" s="349" t="str">
        <f aca="false">IF(TRIM($B308&amp;$C308)="","",IF(AND(N($J308)=0,N($K308)=0),"",ROUND(N($J308)+N($K308),2)))</f>
        <v/>
      </c>
      <c r="R308" s="349"/>
      <c r="S308" s="351" t="str">
        <f aca="false">IF(TRIM($B308&amp;$C308)="","",IF(N($N308)=0,"",MAX(0,MIN(N($N308)-N($P308),N($V308)))))</f>
        <v/>
      </c>
      <c r="T308" s="351" t="str">
        <f aca="false">IF(TRIM($B308&amp;$C308)="","",IF(N($P308)&lt;=N($N308),"",N($P308)-N($N308)))</f>
        <v/>
      </c>
      <c r="U308" s="351" t="str">
        <f aca="false">IF(OR(TRIM($B308&amp;$C308)="",$V308=""),"",MAX(0,N($V308))-N($S308))</f>
        <v/>
      </c>
      <c r="V308" s="351" t="str">
        <f aca="false">IF(TRIM($B308&amp;$C308)="","",IF(AND(N($L308)=0,N($P308)+N($Q308)+N($R308)=0),"",ROUND(N($L308)-N($P308)-N($Q308)-N($R308),2)))</f>
        <v/>
      </c>
      <c r="W308" s="194" t="str">
        <f aca="false">IF(TRIM($B308&amp;$C308)="","",IF(N($L308)=0,IF((N($P308)+N($Q308)+N($R308))=0,"—未填单价","未填单价，已收 "&amp;TEXT((N($P308)+N($Q308)+N($R308)),"#,##0.00")),IF(N($V308)&gt;0.005,"欠 "&amp;TEXT(N($V308),"#,##0.00")&amp;IF(N($S308)&gt;0,"（开票未到账 "&amp;TEXT(N($S308),"#,##0.00")&amp;"）","")&amp;IF(N($U308)&gt;0,"（未开票 "&amp;TEXT(N($U308),"#,##0.00")&amp;"）",""),IF(N($V308)&lt;-0.005,"多收 "&amp;TEXT(-N($V308),"#,##0.00"),"✔ 已结清")))&amp;IF(N($T308)&gt;0,"｜到账未开票 "&amp;TEXT(N($T308),"#,##0.00")&amp;"，待补票","")&amp;IF(N($Q308)&gt;0,"｜收现 "&amp;TEXT(N($Q308),"#,##0.00"),"")&amp;IF(N($R308)&gt;0,"｜收款不开票 "&amp;TEXT(N($R308),"#,##0.00"),""))</f>
        <v/>
      </c>
      <c r="X308" s="352"/>
      <c r="AB308" s="349" t="str">
        <f aca="false">IF(OR(N($N308)=0,N($AA308)=0),"",ROUND(N($N308)/(1+N($AA308))*N($AA308),2))</f>
        <v/>
      </c>
      <c r="AC308" s="352"/>
      <c r="AD308" s="352"/>
      <c r="AE308" s="355" t="str">
        <f aca="false">IF($AM308="","",IF($AM308=1,IF($AN308&gt;=1,"一次性·已到收款期","一次性·未到期"),$AD308&amp;" 第"&amp;$AN308&amp;"/"&amp;$AM308&amp;"期"))</f>
        <v/>
      </c>
      <c r="AF308" s="351" t="str">
        <f aca="false">IF(OR($AM308="",N($L308)=0),"",ROUND(N($J308)*$AN308/$AM308,2)+N($K308))</f>
        <v/>
      </c>
      <c r="AG308" s="351" t="str">
        <f aca="false">IF($AF308="","",MAX(0,ROUND($AF308-(N($P308)+N($Q308)+N($R308)),2)))</f>
        <v/>
      </c>
      <c r="AH308" s="351" t="str">
        <f aca="false">IF(OR(TRIM($B308&amp;$C308)="",NOT(ISNUMBER($D308))),"",SUMIFS($V$3:$V$1001,$AJ$3:$AJ$1001,$AJ308,$D$3:$D$1001,"&lt;"&amp;$D308))</f>
        <v/>
      </c>
      <c r="AI308" s="351" t="str">
        <f aca="false">IF(TRIM($B308&amp;$C308)="","",SUMIFS($V$3:$V$1001,$AJ$3:$AJ$1001,$AJ308))</f>
        <v/>
      </c>
      <c r="AJ308" s="355" t="str">
        <f aca="false">IF(TRIM($B308&amp;$C308)="","",TRIM($B308)&amp;"｜"&amp;TRIM($C308))</f>
        <v/>
      </c>
      <c r="AK308" s="351" t="str">
        <f aca="false">IF(TRIM($B308&amp;$C308)="","",MIN(N($N308),N($P308)))</f>
        <v/>
      </c>
      <c r="AL308" s="356" t="str">
        <f aca="false">IF(ISNUMBER($D308),YEAR($D308),"")</f>
        <v/>
      </c>
      <c r="AM308" s="356" t="str">
        <f aca="false">IF(OR(TRIM($B308&amp;$C308)="",NOT(ISNUMBER($D308)),NOT(ISNUMBER($E308))),"",IF($E308&lt;$D308,"",IF(IF($AD308="半年付",2,IF($AD308="季度付",4,IF($AD308="月付",12,IF($AD308="半月付",24,1))))=1,1,MAX(1,ROUND(($E308-$D308+1)/365*IF($AD308="半年付",2,IF($AD308="季度付",4,IF($AD308="月付",12,IF($AD308="半月付",24,1)))),0)))))</f>
        <v/>
      </c>
      <c r="AN308" s="356" t="str">
        <f aca="true">IF($AM308="","",MIN($AM308,MAX(0,INT((TODAY()-付款宽限天数-$D308)/(($E308-$D308+1)/$AM308))+1)))</f>
        <v/>
      </c>
    </row>
    <row r="309" customFormat="false" ht="18" hidden="false" customHeight="false" outlineLevel="0" collapsed="false">
      <c r="F309" s="342" t="str">
        <f aca="true">IF(TRIM($B309&amp;$C309)="","",IF(OR(ISNUMBER(SEARCH("未",$A309)),ISNUMBER(SEARCH("送出",$A309)),AND(TRIM($A309)="",NOT(ISNUMBER($D309)),N($G309)=0)),"【合同未回】","")&amp;IF(NOT(ISNUMBER($E309)),IF(OR(ISNUMBER(SEARCH("未",$A309)),ISNUMBER(SEARCH("送出",$A309)),AND(TRIM($A309)="",NOT(ISNUMBER($D309)),N($G309)=0)),"","【未填合同期】"),IF($E309&lt;TODAY(),"【已到期】",IF($E309-TODAY()&lt;=提醒天数,"【即将到期，剩余"&amp;($E309-TODAY())&amp;"天】","【正常】")))&amp;IF(OR($AC309="安装免保",$AC309="技术免保",$AC309="质保期内"),"【"&amp;$AC309&amp;"】",""))</f>
        <v/>
      </c>
      <c r="J309" s="349" t="str">
        <f aca="false">IF(OR(N($G309)=0,N($H309)=0),"",ROUND(N($G309)*N($H309)*IF(N($I309)=0,1,N($I309)),2))</f>
        <v/>
      </c>
      <c r="L309" s="349" t="str">
        <f aca="false">IF(TRIM($B309&amp;$C309)="","",IF(AND(N($J309)=0,N($K309)=0),"",ROUND(N($J309)+N($K309),2)))</f>
        <v/>
      </c>
      <c r="R309" s="349"/>
      <c r="S309" s="351" t="str">
        <f aca="false">IF(TRIM($B309&amp;$C309)="","",IF(N($N309)=0,"",MAX(0,MIN(N($N309)-N($P309),N($V309)))))</f>
        <v/>
      </c>
      <c r="T309" s="351" t="str">
        <f aca="false">IF(TRIM($B309&amp;$C309)="","",IF(N($P309)&lt;=N($N309),"",N($P309)-N($N309)))</f>
        <v/>
      </c>
      <c r="U309" s="351" t="str">
        <f aca="false">IF(OR(TRIM($B309&amp;$C309)="",$V309=""),"",MAX(0,N($V309))-N($S309))</f>
        <v/>
      </c>
      <c r="V309" s="351" t="str">
        <f aca="false">IF(TRIM($B309&amp;$C309)="","",IF(AND(N($L309)=0,N($P309)+N($Q309)+N($R309)=0),"",ROUND(N($L309)-N($P309)-N($Q309)-N($R309),2)))</f>
        <v/>
      </c>
      <c r="W309" s="194" t="str">
        <f aca="false">IF(TRIM($B309&amp;$C309)="","",IF(N($L309)=0,IF((N($P309)+N($Q309)+N($R309))=0,"—未填单价","未填单价，已收 "&amp;TEXT((N($P309)+N($Q309)+N($R309)),"#,##0.00")),IF(N($V309)&gt;0.005,"欠 "&amp;TEXT(N($V309),"#,##0.00")&amp;IF(N($S309)&gt;0,"（开票未到账 "&amp;TEXT(N($S309),"#,##0.00")&amp;"）","")&amp;IF(N($U309)&gt;0,"（未开票 "&amp;TEXT(N($U309),"#,##0.00")&amp;"）",""),IF(N($V309)&lt;-0.005,"多收 "&amp;TEXT(-N($V309),"#,##0.00"),"✔ 已结清")))&amp;IF(N($T309)&gt;0,"｜到账未开票 "&amp;TEXT(N($T309),"#,##0.00")&amp;"，待补票","")&amp;IF(N($Q309)&gt;0,"｜收现 "&amp;TEXT(N($Q309),"#,##0.00"),"")&amp;IF(N($R309)&gt;0,"｜收款不开票 "&amp;TEXT(N($R309),"#,##0.00"),""))</f>
        <v/>
      </c>
      <c r="X309" s="352"/>
      <c r="AB309" s="349" t="str">
        <f aca="false">IF(OR(N($N309)=0,N($AA309)=0),"",ROUND(N($N309)/(1+N($AA309))*N($AA309),2))</f>
        <v/>
      </c>
      <c r="AC309" s="352"/>
      <c r="AD309" s="352"/>
      <c r="AE309" s="355" t="str">
        <f aca="false">IF($AM309="","",IF($AM309=1,IF($AN309&gt;=1,"一次性·已到收款期","一次性·未到期"),$AD309&amp;" 第"&amp;$AN309&amp;"/"&amp;$AM309&amp;"期"))</f>
        <v/>
      </c>
      <c r="AF309" s="351" t="str">
        <f aca="false">IF(OR($AM309="",N($L309)=0),"",ROUND(N($J309)*$AN309/$AM309,2)+N($K309))</f>
        <v/>
      </c>
      <c r="AG309" s="351" t="str">
        <f aca="false">IF($AF309="","",MAX(0,ROUND($AF309-(N($P309)+N($Q309)+N($R309)),2)))</f>
        <v/>
      </c>
      <c r="AH309" s="351" t="str">
        <f aca="false">IF(OR(TRIM($B309&amp;$C309)="",NOT(ISNUMBER($D309))),"",SUMIFS($V$3:$V$1001,$AJ$3:$AJ$1001,$AJ309,$D$3:$D$1001,"&lt;"&amp;$D309))</f>
        <v/>
      </c>
      <c r="AI309" s="351" t="str">
        <f aca="false">IF(TRIM($B309&amp;$C309)="","",SUMIFS($V$3:$V$1001,$AJ$3:$AJ$1001,$AJ309))</f>
        <v/>
      </c>
      <c r="AJ309" s="355" t="str">
        <f aca="false">IF(TRIM($B309&amp;$C309)="","",TRIM($B309)&amp;"｜"&amp;TRIM($C309))</f>
        <v/>
      </c>
      <c r="AK309" s="351" t="str">
        <f aca="false">IF(TRIM($B309&amp;$C309)="","",MIN(N($N309),N($P309)))</f>
        <v/>
      </c>
      <c r="AL309" s="356" t="str">
        <f aca="false">IF(ISNUMBER($D309),YEAR($D309),"")</f>
        <v/>
      </c>
      <c r="AM309" s="356" t="str">
        <f aca="false">IF(OR(TRIM($B309&amp;$C309)="",NOT(ISNUMBER($D309)),NOT(ISNUMBER($E309))),"",IF($E309&lt;$D309,"",IF(IF($AD309="半年付",2,IF($AD309="季度付",4,IF($AD309="月付",12,IF($AD309="半月付",24,1))))=1,1,MAX(1,ROUND(($E309-$D309+1)/365*IF($AD309="半年付",2,IF($AD309="季度付",4,IF($AD309="月付",12,IF($AD309="半月付",24,1)))),0)))))</f>
        <v/>
      </c>
      <c r="AN309" s="356" t="str">
        <f aca="true">IF($AM309="","",MIN($AM309,MAX(0,INT((TODAY()-付款宽限天数-$D309)/(($E309-$D309+1)/$AM309))+1)))</f>
        <v/>
      </c>
    </row>
    <row r="310" customFormat="false" ht="18" hidden="false" customHeight="false" outlineLevel="0" collapsed="false">
      <c r="F310" s="342" t="str">
        <f aca="true">IF(TRIM($B310&amp;$C310)="","",IF(OR(ISNUMBER(SEARCH("未",$A310)),ISNUMBER(SEARCH("送出",$A310)),AND(TRIM($A310)="",NOT(ISNUMBER($D310)),N($G310)=0)),"【合同未回】","")&amp;IF(NOT(ISNUMBER($E310)),IF(OR(ISNUMBER(SEARCH("未",$A310)),ISNUMBER(SEARCH("送出",$A310)),AND(TRIM($A310)="",NOT(ISNUMBER($D310)),N($G310)=0)),"","【未填合同期】"),IF($E310&lt;TODAY(),"【已到期】",IF($E310-TODAY()&lt;=提醒天数,"【即将到期，剩余"&amp;($E310-TODAY())&amp;"天】","【正常】")))&amp;IF(OR($AC310="安装免保",$AC310="技术免保",$AC310="质保期内"),"【"&amp;$AC310&amp;"】",""))</f>
        <v/>
      </c>
      <c r="J310" s="349" t="str">
        <f aca="false">IF(OR(N($G310)=0,N($H310)=0),"",ROUND(N($G310)*N($H310)*IF(N($I310)=0,1,N($I310)),2))</f>
        <v/>
      </c>
      <c r="L310" s="349" t="str">
        <f aca="false">IF(TRIM($B310&amp;$C310)="","",IF(AND(N($J310)=0,N($K310)=0),"",ROUND(N($J310)+N($K310),2)))</f>
        <v/>
      </c>
      <c r="R310" s="349"/>
      <c r="S310" s="351" t="str">
        <f aca="false">IF(TRIM($B310&amp;$C310)="","",IF(N($N310)=0,"",MAX(0,MIN(N($N310)-N($P310),N($V310)))))</f>
        <v/>
      </c>
      <c r="T310" s="351" t="str">
        <f aca="false">IF(TRIM($B310&amp;$C310)="","",IF(N($P310)&lt;=N($N310),"",N($P310)-N($N310)))</f>
        <v/>
      </c>
      <c r="U310" s="351" t="str">
        <f aca="false">IF(OR(TRIM($B310&amp;$C310)="",$V310=""),"",MAX(0,N($V310))-N($S310))</f>
        <v/>
      </c>
      <c r="V310" s="351" t="str">
        <f aca="false">IF(TRIM($B310&amp;$C310)="","",IF(AND(N($L310)=0,N($P310)+N($Q310)+N($R310)=0),"",ROUND(N($L310)-N($P310)-N($Q310)-N($R310),2)))</f>
        <v/>
      </c>
      <c r="W310" s="194" t="str">
        <f aca="false">IF(TRIM($B310&amp;$C310)="","",IF(N($L310)=0,IF((N($P310)+N($Q310)+N($R310))=0,"—未填单价","未填单价，已收 "&amp;TEXT((N($P310)+N($Q310)+N($R310)),"#,##0.00")),IF(N($V310)&gt;0.005,"欠 "&amp;TEXT(N($V310),"#,##0.00")&amp;IF(N($S310)&gt;0,"（开票未到账 "&amp;TEXT(N($S310),"#,##0.00")&amp;"）","")&amp;IF(N($U310)&gt;0,"（未开票 "&amp;TEXT(N($U310),"#,##0.00")&amp;"）",""),IF(N($V310)&lt;-0.005,"多收 "&amp;TEXT(-N($V310),"#,##0.00"),"✔ 已结清")))&amp;IF(N($T310)&gt;0,"｜到账未开票 "&amp;TEXT(N($T310),"#,##0.00")&amp;"，待补票","")&amp;IF(N($Q310)&gt;0,"｜收现 "&amp;TEXT(N($Q310),"#,##0.00"),"")&amp;IF(N($R310)&gt;0,"｜收款不开票 "&amp;TEXT(N($R310),"#,##0.00"),""))</f>
        <v/>
      </c>
      <c r="X310" s="352"/>
      <c r="AB310" s="349" t="str">
        <f aca="false">IF(OR(N($N310)=0,N($AA310)=0),"",ROUND(N($N310)/(1+N($AA310))*N($AA310),2))</f>
        <v/>
      </c>
      <c r="AC310" s="352"/>
      <c r="AD310" s="352"/>
      <c r="AE310" s="355" t="str">
        <f aca="false">IF($AM310="","",IF($AM310=1,IF($AN310&gt;=1,"一次性·已到收款期","一次性·未到期"),$AD310&amp;" 第"&amp;$AN310&amp;"/"&amp;$AM310&amp;"期"))</f>
        <v/>
      </c>
      <c r="AF310" s="351" t="str">
        <f aca="false">IF(OR($AM310="",N($L310)=0),"",ROUND(N($J310)*$AN310/$AM310,2)+N($K310))</f>
        <v/>
      </c>
      <c r="AG310" s="351" t="str">
        <f aca="false">IF($AF310="","",MAX(0,ROUND($AF310-(N($P310)+N($Q310)+N($R310)),2)))</f>
        <v/>
      </c>
      <c r="AH310" s="351" t="str">
        <f aca="false">IF(OR(TRIM($B310&amp;$C310)="",NOT(ISNUMBER($D310))),"",SUMIFS($V$3:$V$1001,$AJ$3:$AJ$1001,$AJ310,$D$3:$D$1001,"&lt;"&amp;$D310))</f>
        <v/>
      </c>
      <c r="AI310" s="351" t="str">
        <f aca="false">IF(TRIM($B310&amp;$C310)="","",SUMIFS($V$3:$V$1001,$AJ$3:$AJ$1001,$AJ310))</f>
        <v/>
      </c>
      <c r="AJ310" s="355" t="str">
        <f aca="false">IF(TRIM($B310&amp;$C310)="","",TRIM($B310)&amp;"｜"&amp;TRIM($C310))</f>
        <v/>
      </c>
      <c r="AK310" s="351" t="str">
        <f aca="false">IF(TRIM($B310&amp;$C310)="","",MIN(N($N310),N($P310)))</f>
        <v/>
      </c>
      <c r="AL310" s="356" t="str">
        <f aca="false">IF(ISNUMBER($D310),YEAR($D310),"")</f>
        <v/>
      </c>
      <c r="AM310" s="356" t="str">
        <f aca="false">IF(OR(TRIM($B310&amp;$C310)="",NOT(ISNUMBER($D310)),NOT(ISNUMBER($E310))),"",IF($E310&lt;$D310,"",IF(IF($AD310="半年付",2,IF($AD310="季度付",4,IF($AD310="月付",12,IF($AD310="半月付",24,1))))=1,1,MAX(1,ROUND(($E310-$D310+1)/365*IF($AD310="半年付",2,IF($AD310="季度付",4,IF($AD310="月付",12,IF($AD310="半月付",24,1)))),0)))))</f>
        <v/>
      </c>
      <c r="AN310" s="356" t="str">
        <f aca="true">IF($AM310="","",MIN($AM310,MAX(0,INT((TODAY()-付款宽限天数-$D310)/(($E310-$D310+1)/$AM310))+1)))</f>
        <v/>
      </c>
    </row>
    <row r="311" customFormat="false" ht="18" hidden="false" customHeight="false" outlineLevel="0" collapsed="false">
      <c r="F311" s="342" t="str">
        <f aca="true">IF(TRIM($B311&amp;$C311)="","",IF(OR(ISNUMBER(SEARCH("未",$A311)),ISNUMBER(SEARCH("送出",$A311)),AND(TRIM($A311)="",NOT(ISNUMBER($D311)),N($G311)=0)),"【合同未回】","")&amp;IF(NOT(ISNUMBER($E311)),IF(OR(ISNUMBER(SEARCH("未",$A311)),ISNUMBER(SEARCH("送出",$A311)),AND(TRIM($A311)="",NOT(ISNUMBER($D311)),N($G311)=0)),"","【未填合同期】"),IF($E311&lt;TODAY(),"【已到期】",IF($E311-TODAY()&lt;=提醒天数,"【即将到期，剩余"&amp;($E311-TODAY())&amp;"天】","【正常】")))&amp;IF(OR($AC311="安装免保",$AC311="技术免保",$AC311="质保期内"),"【"&amp;$AC311&amp;"】",""))</f>
        <v/>
      </c>
      <c r="J311" s="349" t="str">
        <f aca="false">IF(OR(N($G311)=0,N($H311)=0),"",ROUND(N($G311)*N($H311)*IF(N($I311)=0,1,N($I311)),2))</f>
        <v/>
      </c>
      <c r="L311" s="349" t="str">
        <f aca="false">IF(TRIM($B311&amp;$C311)="","",IF(AND(N($J311)=0,N($K311)=0),"",ROUND(N($J311)+N($K311),2)))</f>
        <v/>
      </c>
      <c r="R311" s="349"/>
      <c r="S311" s="351" t="str">
        <f aca="false">IF(TRIM($B311&amp;$C311)="","",IF(N($N311)=0,"",MAX(0,MIN(N($N311)-N($P311),N($V311)))))</f>
        <v/>
      </c>
      <c r="T311" s="351" t="str">
        <f aca="false">IF(TRIM($B311&amp;$C311)="","",IF(N($P311)&lt;=N($N311),"",N($P311)-N($N311)))</f>
        <v/>
      </c>
      <c r="U311" s="351" t="str">
        <f aca="false">IF(OR(TRIM($B311&amp;$C311)="",$V311=""),"",MAX(0,N($V311))-N($S311))</f>
        <v/>
      </c>
      <c r="V311" s="351" t="str">
        <f aca="false">IF(TRIM($B311&amp;$C311)="","",IF(AND(N($L311)=0,N($P311)+N($Q311)+N($R311)=0),"",ROUND(N($L311)-N($P311)-N($Q311)-N($R311),2)))</f>
        <v/>
      </c>
      <c r="W311" s="194" t="str">
        <f aca="false">IF(TRIM($B311&amp;$C311)="","",IF(N($L311)=0,IF((N($P311)+N($Q311)+N($R311))=0,"—未填单价","未填单价，已收 "&amp;TEXT((N($P311)+N($Q311)+N($R311)),"#,##0.00")),IF(N($V311)&gt;0.005,"欠 "&amp;TEXT(N($V311),"#,##0.00")&amp;IF(N($S311)&gt;0,"（开票未到账 "&amp;TEXT(N($S311),"#,##0.00")&amp;"）","")&amp;IF(N($U311)&gt;0,"（未开票 "&amp;TEXT(N($U311),"#,##0.00")&amp;"）",""),IF(N($V311)&lt;-0.005,"多收 "&amp;TEXT(-N($V311),"#,##0.00"),"✔ 已结清")))&amp;IF(N($T311)&gt;0,"｜到账未开票 "&amp;TEXT(N($T311),"#,##0.00")&amp;"，待补票","")&amp;IF(N($Q311)&gt;0,"｜收现 "&amp;TEXT(N($Q311),"#,##0.00"),"")&amp;IF(N($R311)&gt;0,"｜收款不开票 "&amp;TEXT(N($R311),"#,##0.00"),""))</f>
        <v/>
      </c>
      <c r="X311" s="352"/>
      <c r="AB311" s="349" t="str">
        <f aca="false">IF(OR(N($N311)=0,N($AA311)=0),"",ROUND(N($N311)/(1+N($AA311))*N($AA311),2))</f>
        <v/>
      </c>
      <c r="AC311" s="352"/>
      <c r="AD311" s="352"/>
      <c r="AE311" s="355" t="str">
        <f aca="false">IF($AM311="","",IF($AM311=1,IF($AN311&gt;=1,"一次性·已到收款期","一次性·未到期"),$AD311&amp;" 第"&amp;$AN311&amp;"/"&amp;$AM311&amp;"期"))</f>
        <v/>
      </c>
      <c r="AF311" s="351" t="str">
        <f aca="false">IF(OR($AM311="",N($L311)=0),"",ROUND(N($J311)*$AN311/$AM311,2)+N($K311))</f>
        <v/>
      </c>
      <c r="AG311" s="351" t="str">
        <f aca="false">IF($AF311="","",MAX(0,ROUND($AF311-(N($P311)+N($Q311)+N($R311)),2)))</f>
        <v/>
      </c>
      <c r="AH311" s="351" t="str">
        <f aca="false">IF(OR(TRIM($B311&amp;$C311)="",NOT(ISNUMBER($D311))),"",SUMIFS($V$3:$V$1001,$AJ$3:$AJ$1001,$AJ311,$D$3:$D$1001,"&lt;"&amp;$D311))</f>
        <v/>
      </c>
      <c r="AI311" s="351" t="str">
        <f aca="false">IF(TRIM($B311&amp;$C311)="","",SUMIFS($V$3:$V$1001,$AJ$3:$AJ$1001,$AJ311))</f>
        <v/>
      </c>
      <c r="AJ311" s="355" t="str">
        <f aca="false">IF(TRIM($B311&amp;$C311)="","",TRIM($B311)&amp;"｜"&amp;TRIM($C311))</f>
        <v/>
      </c>
      <c r="AK311" s="351" t="str">
        <f aca="false">IF(TRIM($B311&amp;$C311)="","",MIN(N($N311),N($P311)))</f>
        <v/>
      </c>
      <c r="AL311" s="356" t="str">
        <f aca="false">IF(ISNUMBER($D311),YEAR($D311),"")</f>
        <v/>
      </c>
      <c r="AM311" s="356" t="str">
        <f aca="false">IF(OR(TRIM($B311&amp;$C311)="",NOT(ISNUMBER($D311)),NOT(ISNUMBER($E311))),"",IF($E311&lt;$D311,"",IF(IF($AD311="半年付",2,IF($AD311="季度付",4,IF($AD311="月付",12,IF($AD311="半月付",24,1))))=1,1,MAX(1,ROUND(($E311-$D311+1)/365*IF($AD311="半年付",2,IF($AD311="季度付",4,IF($AD311="月付",12,IF($AD311="半月付",24,1)))),0)))))</f>
        <v/>
      </c>
      <c r="AN311" s="356" t="str">
        <f aca="true">IF($AM311="","",MIN($AM311,MAX(0,INT((TODAY()-付款宽限天数-$D311)/(($E311-$D311+1)/$AM311))+1)))</f>
        <v/>
      </c>
    </row>
    <row r="312" customFormat="false" ht="18" hidden="false" customHeight="false" outlineLevel="0" collapsed="false">
      <c r="F312" s="342" t="str">
        <f aca="true">IF(TRIM($B312&amp;$C312)="","",IF(OR(ISNUMBER(SEARCH("未",$A312)),ISNUMBER(SEARCH("送出",$A312)),AND(TRIM($A312)="",NOT(ISNUMBER($D312)),N($G312)=0)),"【合同未回】","")&amp;IF(NOT(ISNUMBER($E312)),IF(OR(ISNUMBER(SEARCH("未",$A312)),ISNUMBER(SEARCH("送出",$A312)),AND(TRIM($A312)="",NOT(ISNUMBER($D312)),N($G312)=0)),"","【未填合同期】"),IF($E312&lt;TODAY(),"【已到期】",IF($E312-TODAY()&lt;=提醒天数,"【即将到期，剩余"&amp;($E312-TODAY())&amp;"天】","【正常】")))&amp;IF(OR($AC312="安装免保",$AC312="技术免保",$AC312="质保期内"),"【"&amp;$AC312&amp;"】",""))</f>
        <v/>
      </c>
      <c r="J312" s="349" t="str">
        <f aca="false">IF(OR(N($G312)=0,N($H312)=0),"",ROUND(N($G312)*N($H312)*IF(N($I312)=0,1,N($I312)),2))</f>
        <v/>
      </c>
      <c r="L312" s="349" t="str">
        <f aca="false">IF(TRIM($B312&amp;$C312)="","",IF(AND(N($J312)=0,N($K312)=0),"",ROUND(N($J312)+N($K312),2)))</f>
        <v/>
      </c>
      <c r="R312" s="349"/>
      <c r="S312" s="351" t="str">
        <f aca="false">IF(TRIM($B312&amp;$C312)="","",IF(N($N312)=0,"",MAX(0,MIN(N($N312)-N($P312),N($V312)))))</f>
        <v/>
      </c>
      <c r="T312" s="351" t="str">
        <f aca="false">IF(TRIM($B312&amp;$C312)="","",IF(N($P312)&lt;=N($N312),"",N($P312)-N($N312)))</f>
        <v/>
      </c>
      <c r="U312" s="351" t="str">
        <f aca="false">IF(OR(TRIM($B312&amp;$C312)="",$V312=""),"",MAX(0,N($V312))-N($S312))</f>
        <v/>
      </c>
      <c r="V312" s="351" t="str">
        <f aca="false">IF(TRIM($B312&amp;$C312)="","",IF(AND(N($L312)=0,N($P312)+N($Q312)+N($R312)=0),"",ROUND(N($L312)-N($P312)-N($Q312)-N($R312),2)))</f>
        <v/>
      </c>
      <c r="W312" s="194" t="str">
        <f aca="false">IF(TRIM($B312&amp;$C312)="","",IF(N($L312)=0,IF((N($P312)+N($Q312)+N($R312))=0,"—未填单价","未填单价，已收 "&amp;TEXT((N($P312)+N($Q312)+N($R312)),"#,##0.00")),IF(N($V312)&gt;0.005,"欠 "&amp;TEXT(N($V312),"#,##0.00")&amp;IF(N($S312)&gt;0,"（开票未到账 "&amp;TEXT(N($S312),"#,##0.00")&amp;"）","")&amp;IF(N($U312)&gt;0,"（未开票 "&amp;TEXT(N($U312),"#,##0.00")&amp;"）",""),IF(N($V312)&lt;-0.005,"多收 "&amp;TEXT(-N($V312),"#,##0.00"),"✔ 已结清")))&amp;IF(N($T312)&gt;0,"｜到账未开票 "&amp;TEXT(N($T312),"#,##0.00")&amp;"，待补票","")&amp;IF(N($Q312)&gt;0,"｜收现 "&amp;TEXT(N($Q312),"#,##0.00"),"")&amp;IF(N($R312)&gt;0,"｜收款不开票 "&amp;TEXT(N($R312),"#,##0.00"),""))</f>
        <v/>
      </c>
      <c r="X312" s="352"/>
      <c r="AB312" s="349" t="str">
        <f aca="false">IF(OR(N($N312)=0,N($AA312)=0),"",ROUND(N($N312)/(1+N($AA312))*N($AA312),2))</f>
        <v/>
      </c>
      <c r="AC312" s="352"/>
      <c r="AD312" s="352"/>
      <c r="AE312" s="355" t="str">
        <f aca="false">IF($AM312="","",IF($AM312=1,IF($AN312&gt;=1,"一次性·已到收款期","一次性·未到期"),$AD312&amp;" 第"&amp;$AN312&amp;"/"&amp;$AM312&amp;"期"))</f>
        <v/>
      </c>
      <c r="AF312" s="351" t="str">
        <f aca="false">IF(OR($AM312="",N($L312)=0),"",ROUND(N($J312)*$AN312/$AM312,2)+N($K312))</f>
        <v/>
      </c>
      <c r="AG312" s="351" t="str">
        <f aca="false">IF($AF312="","",MAX(0,ROUND($AF312-(N($P312)+N($Q312)+N($R312)),2)))</f>
        <v/>
      </c>
      <c r="AH312" s="351" t="str">
        <f aca="false">IF(OR(TRIM($B312&amp;$C312)="",NOT(ISNUMBER($D312))),"",SUMIFS($V$3:$V$1001,$AJ$3:$AJ$1001,$AJ312,$D$3:$D$1001,"&lt;"&amp;$D312))</f>
        <v/>
      </c>
      <c r="AI312" s="351" t="str">
        <f aca="false">IF(TRIM($B312&amp;$C312)="","",SUMIFS($V$3:$V$1001,$AJ$3:$AJ$1001,$AJ312))</f>
        <v/>
      </c>
      <c r="AJ312" s="355" t="str">
        <f aca="false">IF(TRIM($B312&amp;$C312)="","",TRIM($B312)&amp;"｜"&amp;TRIM($C312))</f>
        <v/>
      </c>
      <c r="AK312" s="351" t="str">
        <f aca="false">IF(TRIM($B312&amp;$C312)="","",MIN(N($N312),N($P312)))</f>
        <v/>
      </c>
      <c r="AL312" s="356" t="str">
        <f aca="false">IF(ISNUMBER($D312),YEAR($D312),"")</f>
        <v/>
      </c>
      <c r="AM312" s="356" t="str">
        <f aca="false">IF(OR(TRIM($B312&amp;$C312)="",NOT(ISNUMBER($D312)),NOT(ISNUMBER($E312))),"",IF($E312&lt;$D312,"",IF(IF($AD312="半年付",2,IF($AD312="季度付",4,IF($AD312="月付",12,IF($AD312="半月付",24,1))))=1,1,MAX(1,ROUND(($E312-$D312+1)/365*IF($AD312="半年付",2,IF($AD312="季度付",4,IF($AD312="月付",12,IF($AD312="半月付",24,1)))),0)))))</f>
        <v/>
      </c>
      <c r="AN312" s="356" t="str">
        <f aca="true">IF($AM312="","",MIN($AM312,MAX(0,INT((TODAY()-付款宽限天数-$D312)/(($E312-$D312+1)/$AM312))+1)))</f>
        <v/>
      </c>
    </row>
    <row r="313" customFormat="false" ht="18" hidden="false" customHeight="false" outlineLevel="0" collapsed="false">
      <c r="F313" s="342" t="str">
        <f aca="true">IF(TRIM($B313&amp;$C313)="","",IF(OR(ISNUMBER(SEARCH("未",$A313)),ISNUMBER(SEARCH("送出",$A313)),AND(TRIM($A313)="",NOT(ISNUMBER($D313)),N($G313)=0)),"【合同未回】","")&amp;IF(NOT(ISNUMBER($E313)),IF(OR(ISNUMBER(SEARCH("未",$A313)),ISNUMBER(SEARCH("送出",$A313)),AND(TRIM($A313)="",NOT(ISNUMBER($D313)),N($G313)=0)),"","【未填合同期】"),IF($E313&lt;TODAY(),"【已到期】",IF($E313-TODAY()&lt;=提醒天数,"【即将到期，剩余"&amp;($E313-TODAY())&amp;"天】","【正常】")))&amp;IF(OR($AC313="安装免保",$AC313="技术免保",$AC313="质保期内"),"【"&amp;$AC313&amp;"】",""))</f>
        <v/>
      </c>
      <c r="J313" s="349" t="str">
        <f aca="false">IF(OR(N($G313)=0,N($H313)=0),"",ROUND(N($G313)*N($H313)*IF(N($I313)=0,1,N($I313)),2))</f>
        <v/>
      </c>
      <c r="L313" s="349" t="str">
        <f aca="false">IF(TRIM($B313&amp;$C313)="","",IF(AND(N($J313)=0,N($K313)=0),"",ROUND(N($J313)+N($K313),2)))</f>
        <v/>
      </c>
      <c r="R313" s="349"/>
      <c r="S313" s="351" t="str">
        <f aca="false">IF(TRIM($B313&amp;$C313)="","",IF(N($N313)=0,"",MAX(0,MIN(N($N313)-N($P313),N($V313)))))</f>
        <v/>
      </c>
      <c r="T313" s="351" t="str">
        <f aca="false">IF(TRIM($B313&amp;$C313)="","",IF(N($P313)&lt;=N($N313),"",N($P313)-N($N313)))</f>
        <v/>
      </c>
      <c r="U313" s="351" t="str">
        <f aca="false">IF(OR(TRIM($B313&amp;$C313)="",$V313=""),"",MAX(0,N($V313))-N($S313))</f>
        <v/>
      </c>
      <c r="V313" s="351" t="str">
        <f aca="false">IF(TRIM($B313&amp;$C313)="","",IF(AND(N($L313)=0,N($P313)+N($Q313)+N($R313)=0),"",ROUND(N($L313)-N($P313)-N($Q313)-N($R313),2)))</f>
        <v/>
      </c>
      <c r="W313" s="194" t="str">
        <f aca="false">IF(TRIM($B313&amp;$C313)="","",IF(N($L313)=0,IF((N($P313)+N($Q313)+N($R313))=0,"—未填单价","未填单价，已收 "&amp;TEXT((N($P313)+N($Q313)+N($R313)),"#,##0.00")),IF(N($V313)&gt;0.005,"欠 "&amp;TEXT(N($V313),"#,##0.00")&amp;IF(N($S313)&gt;0,"（开票未到账 "&amp;TEXT(N($S313),"#,##0.00")&amp;"）","")&amp;IF(N($U313)&gt;0,"（未开票 "&amp;TEXT(N($U313),"#,##0.00")&amp;"）",""),IF(N($V313)&lt;-0.005,"多收 "&amp;TEXT(-N($V313),"#,##0.00"),"✔ 已结清")))&amp;IF(N($T313)&gt;0,"｜到账未开票 "&amp;TEXT(N($T313),"#,##0.00")&amp;"，待补票","")&amp;IF(N($Q313)&gt;0,"｜收现 "&amp;TEXT(N($Q313),"#,##0.00"),"")&amp;IF(N($R313)&gt;0,"｜收款不开票 "&amp;TEXT(N($R313),"#,##0.00"),""))</f>
        <v/>
      </c>
      <c r="X313" s="352"/>
      <c r="AB313" s="349" t="str">
        <f aca="false">IF(OR(N($N313)=0,N($AA313)=0),"",ROUND(N($N313)/(1+N($AA313))*N($AA313),2))</f>
        <v/>
      </c>
      <c r="AC313" s="352"/>
      <c r="AD313" s="352"/>
      <c r="AE313" s="355" t="str">
        <f aca="false">IF($AM313="","",IF($AM313=1,IF($AN313&gt;=1,"一次性·已到收款期","一次性·未到期"),$AD313&amp;" 第"&amp;$AN313&amp;"/"&amp;$AM313&amp;"期"))</f>
        <v/>
      </c>
      <c r="AF313" s="351" t="str">
        <f aca="false">IF(OR($AM313="",N($L313)=0),"",ROUND(N($J313)*$AN313/$AM313,2)+N($K313))</f>
        <v/>
      </c>
      <c r="AG313" s="351" t="str">
        <f aca="false">IF($AF313="","",MAX(0,ROUND($AF313-(N($P313)+N($Q313)+N($R313)),2)))</f>
        <v/>
      </c>
      <c r="AH313" s="351" t="str">
        <f aca="false">IF(OR(TRIM($B313&amp;$C313)="",NOT(ISNUMBER($D313))),"",SUMIFS($V$3:$V$1001,$AJ$3:$AJ$1001,$AJ313,$D$3:$D$1001,"&lt;"&amp;$D313))</f>
        <v/>
      </c>
      <c r="AI313" s="351" t="str">
        <f aca="false">IF(TRIM($B313&amp;$C313)="","",SUMIFS($V$3:$V$1001,$AJ$3:$AJ$1001,$AJ313))</f>
        <v/>
      </c>
      <c r="AJ313" s="355" t="str">
        <f aca="false">IF(TRIM($B313&amp;$C313)="","",TRIM($B313)&amp;"｜"&amp;TRIM($C313))</f>
        <v/>
      </c>
      <c r="AK313" s="351" t="str">
        <f aca="false">IF(TRIM($B313&amp;$C313)="","",MIN(N($N313),N($P313)))</f>
        <v/>
      </c>
      <c r="AL313" s="356" t="str">
        <f aca="false">IF(ISNUMBER($D313),YEAR($D313),"")</f>
        <v/>
      </c>
      <c r="AM313" s="356" t="str">
        <f aca="false">IF(OR(TRIM($B313&amp;$C313)="",NOT(ISNUMBER($D313)),NOT(ISNUMBER($E313))),"",IF($E313&lt;$D313,"",IF(IF($AD313="半年付",2,IF($AD313="季度付",4,IF($AD313="月付",12,IF($AD313="半月付",24,1))))=1,1,MAX(1,ROUND(($E313-$D313+1)/365*IF($AD313="半年付",2,IF($AD313="季度付",4,IF($AD313="月付",12,IF($AD313="半月付",24,1)))),0)))))</f>
        <v/>
      </c>
      <c r="AN313" s="356" t="str">
        <f aca="true">IF($AM313="","",MIN($AM313,MAX(0,INT((TODAY()-付款宽限天数-$D313)/(($E313-$D313+1)/$AM313))+1)))</f>
        <v/>
      </c>
    </row>
    <row r="314" customFormat="false" ht="18" hidden="false" customHeight="false" outlineLevel="0" collapsed="false">
      <c r="F314" s="342" t="str">
        <f aca="true">IF(TRIM($B314&amp;$C314)="","",IF(OR(ISNUMBER(SEARCH("未",$A314)),ISNUMBER(SEARCH("送出",$A314)),AND(TRIM($A314)="",NOT(ISNUMBER($D314)),N($G314)=0)),"【合同未回】","")&amp;IF(NOT(ISNUMBER($E314)),IF(OR(ISNUMBER(SEARCH("未",$A314)),ISNUMBER(SEARCH("送出",$A314)),AND(TRIM($A314)="",NOT(ISNUMBER($D314)),N($G314)=0)),"","【未填合同期】"),IF($E314&lt;TODAY(),"【已到期】",IF($E314-TODAY()&lt;=提醒天数,"【即将到期，剩余"&amp;($E314-TODAY())&amp;"天】","【正常】")))&amp;IF(OR($AC314="安装免保",$AC314="技术免保",$AC314="质保期内"),"【"&amp;$AC314&amp;"】",""))</f>
        <v/>
      </c>
      <c r="J314" s="349" t="str">
        <f aca="false">IF(OR(N($G314)=0,N($H314)=0),"",ROUND(N($G314)*N($H314)*IF(N($I314)=0,1,N($I314)),2))</f>
        <v/>
      </c>
      <c r="L314" s="349" t="str">
        <f aca="false">IF(TRIM($B314&amp;$C314)="","",IF(AND(N($J314)=0,N($K314)=0),"",ROUND(N($J314)+N($K314),2)))</f>
        <v/>
      </c>
      <c r="R314" s="349"/>
      <c r="S314" s="351" t="str">
        <f aca="false">IF(TRIM($B314&amp;$C314)="","",IF(N($N314)=0,"",MAX(0,MIN(N($N314)-N($P314),N($V314)))))</f>
        <v/>
      </c>
      <c r="T314" s="351" t="str">
        <f aca="false">IF(TRIM($B314&amp;$C314)="","",IF(N($P314)&lt;=N($N314),"",N($P314)-N($N314)))</f>
        <v/>
      </c>
      <c r="U314" s="351" t="str">
        <f aca="false">IF(OR(TRIM($B314&amp;$C314)="",$V314=""),"",MAX(0,N($V314))-N($S314))</f>
        <v/>
      </c>
      <c r="V314" s="351" t="str">
        <f aca="false">IF(TRIM($B314&amp;$C314)="","",IF(AND(N($L314)=0,N($P314)+N($Q314)+N($R314)=0),"",ROUND(N($L314)-N($P314)-N($Q314)-N($R314),2)))</f>
        <v/>
      </c>
      <c r="W314" s="194" t="str">
        <f aca="false">IF(TRIM($B314&amp;$C314)="","",IF(N($L314)=0,IF((N($P314)+N($Q314)+N($R314))=0,"—未填单价","未填单价，已收 "&amp;TEXT((N($P314)+N($Q314)+N($R314)),"#,##0.00")),IF(N($V314)&gt;0.005,"欠 "&amp;TEXT(N($V314),"#,##0.00")&amp;IF(N($S314)&gt;0,"（开票未到账 "&amp;TEXT(N($S314),"#,##0.00")&amp;"）","")&amp;IF(N($U314)&gt;0,"（未开票 "&amp;TEXT(N($U314),"#,##0.00")&amp;"）",""),IF(N($V314)&lt;-0.005,"多收 "&amp;TEXT(-N($V314),"#,##0.00"),"✔ 已结清")))&amp;IF(N($T314)&gt;0,"｜到账未开票 "&amp;TEXT(N($T314),"#,##0.00")&amp;"，待补票","")&amp;IF(N($Q314)&gt;0,"｜收现 "&amp;TEXT(N($Q314),"#,##0.00"),"")&amp;IF(N($R314)&gt;0,"｜收款不开票 "&amp;TEXT(N($R314),"#,##0.00"),""))</f>
        <v/>
      </c>
      <c r="X314" s="352"/>
      <c r="AB314" s="349" t="str">
        <f aca="false">IF(OR(N($N314)=0,N($AA314)=0),"",ROUND(N($N314)/(1+N($AA314))*N($AA314),2))</f>
        <v/>
      </c>
      <c r="AC314" s="352"/>
      <c r="AD314" s="352"/>
      <c r="AE314" s="355" t="str">
        <f aca="false">IF($AM314="","",IF($AM314=1,IF($AN314&gt;=1,"一次性·已到收款期","一次性·未到期"),$AD314&amp;" 第"&amp;$AN314&amp;"/"&amp;$AM314&amp;"期"))</f>
        <v/>
      </c>
      <c r="AF314" s="351" t="str">
        <f aca="false">IF(OR($AM314="",N($L314)=0),"",ROUND(N($J314)*$AN314/$AM314,2)+N($K314))</f>
        <v/>
      </c>
      <c r="AG314" s="351" t="str">
        <f aca="false">IF($AF314="","",MAX(0,ROUND($AF314-(N($P314)+N($Q314)+N($R314)),2)))</f>
        <v/>
      </c>
      <c r="AH314" s="351" t="str">
        <f aca="false">IF(OR(TRIM($B314&amp;$C314)="",NOT(ISNUMBER($D314))),"",SUMIFS($V$3:$V$1001,$AJ$3:$AJ$1001,$AJ314,$D$3:$D$1001,"&lt;"&amp;$D314))</f>
        <v/>
      </c>
      <c r="AI314" s="351" t="str">
        <f aca="false">IF(TRIM($B314&amp;$C314)="","",SUMIFS($V$3:$V$1001,$AJ$3:$AJ$1001,$AJ314))</f>
        <v/>
      </c>
      <c r="AJ314" s="355" t="str">
        <f aca="false">IF(TRIM($B314&amp;$C314)="","",TRIM($B314)&amp;"｜"&amp;TRIM($C314))</f>
        <v/>
      </c>
      <c r="AK314" s="351" t="str">
        <f aca="false">IF(TRIM($B314&amp;$C314)="","",MIN(N($N314),N($P314)))</f>
        <v/>
      </c>
      <c r="AL314" s="356" t="str">
        <f aca="false">IF(ISNUMBER($D314),YEAR($D314),"")</f>
        <v/>
      </c>
      <c r="AM314" s="356" t="str">
        <f aca="false">IF(OR(TRIM($B314&amp;$C314)="",NOT(ISNUMBER($D314)),NOT(ISNUMBER($E314))),"",IF($E314&lt;$D314,"",IF(IF($AD314="半年付",2,IF($AD314="季度付",4,IF($AD314="月付",12,IF($AD314="半月付",24,1))))=1,1,MAX(1,ROUND(($E314-$D314+1)/365*IF($AD314="半年付",2,IF($AD314="季度付",4,IF($AD314="月付",12,IF($AD314="半月付",24,1)))),0)))))</f>
        <v/>
      </c>
      <c r="AN314" s="356" t="str">
        <f aca="true">IF($AM314="","",MIN($AM314,MAX(0,INT((TODAY()-付款宽限天数-$D314)/(($E314-$D314+1)/$AM314))+1)))</f>
        <v/>
      </c>
    </row>
    <row r="315" customFormat="false" ht="18" hidden="false" customHeight="false" outlineLevel="0" collapsed="false">
      <c r="F315" s="342" t="str">
        <f aca="true">IF(TRIM($B315&amp;$C315)="","",IF(OR(ISNUMBER(SEARCH("未",$A315)),ISNUMBER(SEARCH("送出",$A315)),AND(TRIM($A315)="",NOT(ISNUMBER($D315)),N($G315)=0)),"【合同未回】","")&amp;IF(NOT(ISNUMBER($E315)),IF(OR(ISNUMBER(SEARCH("未",$A315)),ISNUMBER(SEARCH("送出",$A315)),AND(TRIM($A315)="",NOT(ISNUMBER($D315)),N($G315)=0)),"","【未填合同期】"),IF($E315&lt;TODAY(),"【已到期】",IF($E315-TODAY()&lt;=提醒天数,"【即将到期，剩余"&amp;($E315-TODAY())&amp;"天】","【正常】")))&amp;IF(OR($AC315="安装免保",$AC315="技术免保",$AC315="质保期内"),"【"&amp;$AC315&amp;"】",""))</f>
        <v/>
      </c>
      <c r="J315" s="349" t="str">
        <f aca="false">IF(OR(N($G315)=0,N($H315)=0),"",ROUND(N($G315)*N($H315)*IF(N($I315)=0,1,N($I315)),2))</f>
        <v/>
      </c>
      <c r="L315" s="349" t="str">
        <f aca="false">IF(TRIM($B315&amp;$C315)="","",IF(AND(N($J315)=0,N($K315)=0),"",ROUND(N($J315)+N($K315),2)))</f>
        <v/>
      </c>
      <c r="R315" s="349"/>
      <c r="S315" s="351" t="str">
        <f aca="false">IF(TRIM($B315&amp;$C315)="","",IF(N($N315)=0,"",MAX(0,MIN(N($N315)-N($P315),N($V315)))))</f>
        <v/>
      </c>
      <c r="T315" s="351" t="str">
        <f aca="false">IF(TRIM($B315&amp;$C315)="","",IF(N($P315)&lt;=N($N315),"",N($P315)-N($N315)))</f>
        <v/>
      </c>
      <c r="U315" s="351" t="str">
        <f aca="false">IF(OR(TRIM($B315&amp;$C315)="",$V315=""),"",MAX(0,N($V315))-N($S315))</f>
        <v/>
      </c>
      <c r="V315" s="351" t="str">
        <f aca="false">IF(TRIM($B315&amp;$C315)="","",IF(AND(N($L315)=0,N($P315)+N($Q315)+N($R315)=0),"",ROUND(N($L315)-N($P315)-N($Q315)-N($R315),2)))</f>
        <v/>
      </c>
      <c r="W315" s="194" t="str">
        <f aca="false">IF(TRIM($B315&amp;$C315)="","",IF(N($L315)=0,IF((N($P315)+N($Q315)+N($R315))=0,"—未填单价","未填单价，已收 "&amp;TEXT((N($P315)+N($Q315)+N($R315)),"#,##0.00")),IF(N($V315)&gt;0.005,"欠 "&amp;TEXT(N($V315),"#,##0.00")&amp;IF(N($S315)&gt;0,"（开票未到账 "&amp;TEXT(N($S315),"#,##0.00")&amp;"）","")&amp;IF(N($U315)&gt;0,"（未开票 "&amp;TEXT(N($U315),"#,##0.00")&amp;"）",""),IF(N($V315)&lt;-0.005,"多收 "&amp;TEXT(-N($V315),"#,##0.00"),"✔ 已结清")))&amp;IF(N($T315)&gt;0,"｜到账未开票 "&amp;TEXT(N($T315),"#,##0.00")&amp;"，待补票","")&amp;IF(N($Q315)&gt;0,"｜收现 "&amp;TEXT(N($Q315),"#,##0.00"),"")&amp;IF(N($R315)&gt;0,"｜收款不开票 "&amp;TEXT(N($R315),"#,##0.00"),""))</f>
        <v/>
      </c>
      <c r="X315" s="352"/>
      <c r="AB315" s="349" t="str">
        <f aca="false">IF(OR(N($N315)=0,N($AA315)=0),"",ROUND(N($N315)/(1+N($AA315))*N($AA315),2))</f>
        <v/>
      </c>
      <c r="AC315" s="352"/>
      <c r="AD315" s="352"/>
      <c r="AE315" s="355" t="str">
        <f aca="false">IF($AM315="","",IF($AM315=1,IF($AN315&gt;=1,"一次性·已到收款期","一次性·未到期"),$AD315&amp;" 第"&amp;$AN315&amp;"/"&amp;$AM315&amp;"期"))</f>
        <v/>
      </c>
      <c r="AF315" s="351" t="str">
        <f aca="false">IF(OR($AM315="",N($L315)=0),"",ROUND(N($J315)*$AN315/$AM315,2)+N($K315))</f>
        <v/>
      </c>
      <c r="AG315" s="351" t="str">
        <f aca="false">IF($AF315="","",MAX(0,ROUND($AF315-(N($P315)+N($Q315)+N($R315)),2)))</f>
        <v/>
      </c>
      <c r="AH315" s="351" t="str">
        <f aca="false">IF(OR(TRIM($B315&amp;$C315)="",NOT(ISNUMBER($D315))),"",SUMIFS($V$3:$V$1001,$AJ$3:$AJ$1001,$AJ315,$D$3:$D$1001,"&lt;"&amp;$D315))</f>
        <v/>
      </c>
      <c r="AI315" s="351" t="str">
        <f aca="false">IF(TRIM($B315&amp;$C315)="","",SUMIFS($V$3:$V$1001,$AJ$3:$AJ$1001,$AJ315))</f>
        <v/>
      </c>
      <c r="AJ315" s="355" t="str">
        <f aca="false">IF(TRIM($B315&amp;$C315)="","",TRIM($B315)&amp;"｜"&amp;TRIM($C315))</f>
        <v/>
      </c>
      <c r="AK315" s="351" t="str">
        <f aca="false">IF(TRIM($B315&amp;$C315)="","",MIN(N($N315),N($P315)))</f>
        <v/>
      </c>
      <c r="AL315" s="356" t="str">
        <f aca="false">IF(ISNUMBER($D315),YEAR($D315),"")</f>
        <v/>
      </c>
      <c r="AM315" s="356" t="str">
        <f aca="false">IF(OR(TRIM($B315&amp;$C315)="",NOT(ISNUMBER($D315)),NOT(ISNUMBER($E315))),"",IF($E315&lt;$D315,"",IF(IF($AD315="半年付",2,IF($AD315="季度付",4,IF($AD315="月付",12,IF($AD315="半月付",24,1))))=1,1,MAX(1,ROUND(($E315-$D315+1)/365*IF($AD315="半年付",2,IF($AD315="季度付",4,IF($AD315="月付",12,IF($AD315="半月付",24,1)))),0)))))</f>
        <v/>
      </c>
      <c r="AN315" s="356" t="str">
        <f aca="true">IF($AM315="","",MIN($AM315,MAX(0,INT((TODAY()-付款宽限天数-$D315)/(($E315-$D315+1)/$AM315))+1)))</f>
        <v/>
      </c>
    </row>
    <row r="316" customFormat="false" ht="18" hidden="false" customHeight="false" outlineLevel="0" collapsed="false">
      <c r="F316" s="342" t="str">
        <f aca="true">IF(TRIM($B316&amp;$C316)="","",IF(OR(ISNUMBER(SEARCH("未",$A316)),ISNUMBER(SEARCH("送出",$A316)),AND(TRIM($A316)="",NOT(ISNUMBER($D316)),N($G316)=0)),"【合同未回】","")&amp;IF(NOT(ISNUMBER($E316)),IF(OR(ISNUMBER(SEARCH("未",$A316)),ISNUMBER(SEARCH("送出",$A316)),AND(TRIM($A316)="",NOT(ISNUMBER($D316)),N($G316)=0)),"","【未填合同期】"),IF($E316&lt;TODAY(),"【已到期】",IF($E316-TODAY()&lt;=提醒天数,"【即将到期，剩余"&amp;($E316-TODAY())&amp;"天】","【正常】")))&amp;IF(OR($AC316="安装免保",$AC316="技术免保",$AC316="质保期内"),"【"&amp;$AC316&amp;"】",""))</f>
        <v/>
      </c>
      <c r="J316" s="349" t="str">
        <f aca="false">IF(OR(N($G316)=0,N($H316)=0),"",ROUND(N($G316)*N($H316)*IF(N($I316)=0,1,N($I316)),2))</f>
        <v/>
      </c>
      <c r="L316" s="349" t="str">
        <f aca="false">IF(TRIM($B316&amp;$C316)="","",IF(AND(N($J316)=0,N($K316)=0),"",ROUND(N($J316)+N($K316),2)))</f>
        <v/>
      </c>
      <c r="R316" s="349"/>
      <c r="S316" s="351" t="str">
        <f aca="false">IF(TRIM($B316&amp;$C316)="","",IF(N($N316)=0,"",MAX(0,MIN(N($N316)-N($P316),N($V316)))))</f>
        <v/>
      </c>
      <c r="T316" s="351" t="str">
        <f aca="false">IF(TRIM($B316&amp;$C316)="","",IF(N($P316)&lt;=N($N316),"",N($P316)-N($N316)))</f>
        <v/>
      </c>
      <c r="U316" s="351" t="str">
        <f aca="false">IF(OR(TRIM($B316&amp;$C316)="",$V316=""),"",MAX(0,N($V316))-N($S316))</f>
        <v/>
      </c>
      <c r="V316" s="351" t="str">
        <f aca="false">IF(TRIM($B316&amp;$C316)="","",IF(AND(N($L316)=0,N($P316)+N($Q316)+N($R316)=0),"",ROUND(N($L316)-N($P316)-N($Q316)-N($R316),2)))</f>
        <v/>
      </c>
      <c r="W316" s="194" t="str">
        <f aca="false">IF(TRIM($B316&amp;$C316)="","",IF(N($L316)=0,IF((N($P316)+N($Q316)+N($R316))=0,"—未填单价","未填单价，已收 "&amp;TEXT((N($P316)+N($Q316)+N($R316)),"#,##0.00")),IF(N($V316)&gt;0.005,"欠 "&amp;TEXT(N($V316),"#,##0.00")&amp;IF(N($S316)&gt;0,"（开票未到账 "&amp;TEXT(N($S316),"#,##0.00")&amp;"）","")&amp;IF(N($U316)&gt;0,"（未开票 "&amp;TEXT(N($U316),"#,##0.00")&amp;"）",""),IF(N($V316)&lt;-0.005,"多收 "&amp;TEXT(-N($V316),"#,##0.00"),"✔ 已结清")))&amp;IF(N($T316)&gt;0,"｜到账未开票 "&amp;TEXT(N($T316),"#,##0.00")&amp;"，待补票","")&amp;IF(N($Q316)&gt;0,"｜收现 "&amp;TEXT(N($Q316),"#,##0.00"),"")&amp;IF(N($R316)&gt;0,"｜收款不开票 "&amp;TEXT(N($R316),"#,##0.00"),""))</f>
        <v/>
      </c>
      <c r="X316" s="352"/>
      <c r="AB316" s="349" t="str">
        <f aca="false">IF(OR(N($N316)=0,N($AA316)=0),"",ROUND(N($N316)/(1+N($AA316))*N($AA316),2))</f>
        <v/>
      </c>
      <c r="AC316" s="352"/>
      <c r="AD316" s="352"/>
      <c r="AE316" s="355" t="str">
        <f aca="false">IF($AM316="","",IF($AM316=1,IF($AN316&gt;=1,"一次性·已到收款期","一次性·未到期"),$AD316&amp;" 第"&amp;$AN316&amp;"/"&amp;$AM316&amp;"期"))</f>
        <v/>
      </c>
      <c r="AF316" s="351" t="str">
        <f aca="false">IF(OR($AM316="",N($L316)=0),"",ROUND(N($J316)*$AN316/$AM316,2)+N($K316))</f>
        <v/>
      </c>
      <c r="AG316" s="351" t="str">
        <f aca="false">IF($AF316="","",MAX(0,ROUND($AF316-(N($P316)+N($Q316)+N($R316)),2)))</f>
        <v/>
      </c>
      <c r="AH316" s="351" t="str">
        <f aca="false">IF(OR(TRIM($B316&amp;$C316)="",NOT(ISNUMBER($D316))),"",SUMIFS($V$3:$V$1001,$AJ$3:$AJ$1001,$AJ316,$D$3:$D$1001,"&lt;"&amp;$D316))</f>
        <v/>
      </c>
      <c r="AI316" s="351" t="str">
        <f aca="false">IF(TRIM($B316&amp;$C316)="","",SUMIFS($V$3:$V$1001,$AJ$3:$AJ$1001,$AJ316))</f>
        <v/>
      </c>
      <c r="AJ316" s="355" t="str">
        <f aca="false">IF(TRIM($B316&amp;$C316)="","",TRIM($B316)&amp;"｜"&amp;TRIM($C316))</f>
        <v/>
      </c>
      <c r="AK316" s="351" t="str">
        <f aca="false">IF(TRIM($B316&amp;$C316)="","",MIN(N($N316),N($P316)))</f>
        <v/>
      </c>
      <c r="AL316" s="356" t="str">
        <f aca="false">IF(ISNUMBER($D316),YEAR($D316),"")</f>
        <v/>
      </c>
      <c r="AM316" s="356" t="str">
        <f aca="false">IF(OR(TRIM($B316&amp;$C316)="",NOT(ISNUMBER($D316)),NOT(ISNUMBER($E316))),"",IF($E316&lt;$D316,"",IF(IF($AD316="半年付",2,IF($AD316="季度付",4,IF($AD316="月付",12,IF($AD316="半月付",24,1))))=1,1,MAX(1,ROUND(($E316-$D316+1)/365*IF($AD316="半年付",2,IF($AD316="季度付",4,IF($AD316="月付",12,IF($AD316="半月付",24,1)))),0)))))</f>
        <v/>
      </c>
      <c r="AN316" s="356" t="str">
        <f aca="true">IF($AM316="","",MIN($AM316,MAX(0,INT((TODAY()-付款宽限天数-$D316)/(($E316-$D316+1)/$AM316))+1)))</f>
        <v/>
      </c>
    </row>
    <row r="317" customFormat="false" ht="18" hidden="false" customHeight="false" outlineLevel="0" collapsed="false">
      <c r="F317" s="342" t="str">
        <f aca="true">IF(TRIM($B317&amp;$C317)="","",IF(OR(ISNUMBER(SEARCH("未",$A317)),ISNUMBER(SEARCH("送出",$A317)),AND(TRIM($A317)="",NOT(ISNUMBER($D317)),N($G317)=0)),"【合同未回】","")&amp;IF(NOT(ISNUMBER($E317)),IF(OR(ISNUMBER(SEARCH("未",$A317)),ISNUMBER(SEARCH("送出",$A317)),AND(TRIM($A317)="",NOT(ISNUMBER($D317)),N($G317)=0)),"","【未填合同期】"),IF($E317&lt;TODAY(),"【已到期】",IF($E317-TODAY()&lt;=提醒天数,"【即将到期，剩余"&amp;($E317-TODAY())&amp;"天】","【正常】")))&amp;IF(OR($AC317="安装免保",$AC317="技术免保",$AC317="质保期内"),"【"&amp;$AC317&amp;"】",""))</f>
        <v/>
      </c>
      <c r="J317" s="349" t="str">
        <f aca="false">IF(OR(N($G317)=0,N($H317)=0),"",ROUND(N($G317)*N($H317)*IF(N($I317)=0,1,N($I317)),2))</f>
        <v/>
      </c>
      <c r="L317" s="349" t="str">
        <f aca="false">IF(TRIM($B317&amp;$C317)="","",IF(AND(N($J317)=0,N($K317)=0),"",ROUND(N($J317)+N($K317),2)))</f>
        <v/>
      </c>
      <c r="R317" s="349"/>
      <c r="S317" s="351" t="str">
        <f aca="false">IF(TRIM($B317&amp;$C317)="","",IF(N($N317)=0,"",MAX(0,MIN(N($N317)-N($P317),N($V317)))))</f>
        <v/>
      </c>
      <c r="T317" s="351" t="str">
        <f aca="false">IF(TRIM($B317&amp;$C317)="","",IF(N($P317)&lt;=N($N317),"",N($P317)-N($N317)))</f>
        <v/>
      </c>
      <c r="U317" s="351" t="str">
        <f aca="false">IF(OR(TRIM($B317&amp;$C317)="",$V317=""),"",MAX(0,N($V317))-N($S317))</f>
        <v/>
      </c>
      <c r="V317" s="351" t="str">
        <f aca="false">IF(TRIM($B317&amp;$C317)="","",IF(AND(N($L317)=0,N($P317)+N($Q317)+N($R317)=0),"",ROUND(N($L317)-N($P317)-N($Q317)-N($R317),2)))</f>
        <v/>
      </c>
      <c r="W317" s="194" t="str">
        <f aca="false">IF(TRIM($B317&amp;$C317)="","",IF(N($L317)=0,IF((N($P317)+N($Q317)+N($R317))=0,"—未填单价","未填单价，已收 "&amp;TEXT((N($P317)+N($Q317)+N($R317)),"#,##0.00")),IF(N($V317)&gt;0.005,"欠 "&amp;TEXT(N($V317),"#,##0.00")&amp;IF(N($S317)&gt;0,"（开票未到账 "&amp;TEXT(N($S317),"#,##0.00")&amp;"）","")&amp;IF(N($U317)&gt;0,"（未开票 "&amp;TEXT(N($U317),"#,##0.00")&amp;"）",""),IF(N($V317)&lt;-0.005,"多收 "&amp;TEXT(-N($V317),"#,##0.00"),"✔ 已结清")))&amp;IF(N($T317)&gt;0,"｜到账未开票 "&amp;TEXT(N($T317),"#,##0.00")&amp;"，待补票","")&amp;IF(N($Q317)&gt;0,"｜收现 "&amp;TEXT(N($Q317),"#,##0.00"),"")&amp;IF(N($R317)&gt;0,"｜收款不开票 "&amp;TEXT(N($R317),"#,##0.00"),""))</f>
        <v/>
      </c>
      <c r="X317" s="352"/>
      <c r="AB317" s="349" t="str">
        <f aca="false">IF(OR(N($N317)=0,N($AA317)=0),"",ROUND(N($N317)/(1+N($AA317))*N($AA317),2))</f>
        <v/>
      </c>
      <c r="AC317" s="352"/>
      <c r="AD317" s="352"/>
      <c r="AE317" s="355" t="str">
        <f aca="false">IF($AM317="","",IF($AM317=1,IF($AN317&gt;=1,"一次性·已到收款期","一次性·未到期"),$AD317&amp;" 第"&amp;$AN317&amp;"/"&amp;$AM317&amp;"期"))</f>
        <v/>
      </c>
      <c r="AF317" s="351" t="str">
        <f aca="false">IF(OR($AM317="",N($L317)=0),"",ROUND(N($J317)*$AN317/$AM317,2)+N($K317))</f>
        <v/>
      </c>
      <c r="AG317" s="351" t="str">
        <f aca="false">IF($AF317="","",MAX(0,ROUND($AF317-(N($P317)+N($Q317)+N($R317)),2)))</f>
        <v/>
      </c>
      <c r="AH317" s="351" t="str">
        <f aca="false">IF(OR(TRIM($B317&amp;$C317)="",NOT(ISNUMBER($D317))),"",SUMIFS($V$3:$V$1001,$AJ$3:$AJ$1001,$AJ317,$D$3:$D$1001,"&lt;"&amp;$D317))</f>
        <v/>
      </c>
      <c r="AI317" s="351" t="str">
        <f aca="false">IF(TRIM($B317&amp;$C317)="","",SUMIFS($V$3:$V$1001,$AJ$3:$AJ$1001,$AJ317))</f>
        <v/>
      </c>
      <c r="AJ317" s="355" t="str">
        <f aca="false">IF(TRIM($B317&amp;$C317)="","",TRIM($B317)&amp;"｜"&amp;TRIM($C317))</f>
        <v/>
      </c>
      <c r="AK317" s="351" t="str">
        <f aca="false">IF(TRIM($B317&amp;$C317)="","",MIN(N($N317),N($P317)))</f>
        <v/>
      </c>
      <c r="AL317" s="356" t="str">
        <f aca="false">IF(ISNUMBER($D317),YEAR($D317),"")</f>
        <v/>
      </c>
      <c r="AM317" s="356" t="str">
        <f aca="false">IF(OR(TRIM($B317&amp;$C317)="",NOT(ISNUMBER($D317)),NOT(ISNUMBER($E317))),"",IF($E317&lt;$D317,"",IF(IF($AD317="半年付",2,IF($AD317="季度付",4,IF($AD317="月付",12,IF($AD317="半月付",24,1))))=1,1,MAX(1,ROUND(($E317-$D317+1)/365*IF($AD317="半年付",2,IF($AD317="季度付",4,IF($AD317="月付",12,IF($AD317="半月付",24,1)))),0)))))</f>
        <v/>
      </c>
      <c r="AN317" s="356" t="str">
        <f aca="true">IF($AM317="","",MIN($AM317,MAX(0,INT((TODAY()-付款宽限天数-$D317)/(($E317-$D317+1)/$AM317))+1)))</f>
        <v/>
      </c>
    </row>
    <row r="318" customFormat="false" ht="18" hidden="false" customHeight="false" outlineLevel="0" collapsed="false">
      <c r="F318" s="342" t="str">
        <f aca="true">IF(TRIM($B318&amp;$C318)="","",IF(OR(ISNUMBER(SEARCH("未",$A318)),ISNUMBER(SEARCH("送出",$A318)),AND(TRIM($A318)="",NOT(ISNUMBER($D318)),N($G318)=0)),"【合同未回】","")&amp;IF(NOT(ISNUMBER($E318)),IF(OR(ISNUMBER(SEARCH("未",$A318)),ISNUMBER(SEARCH("送出",$A318)),AND(TRIM($A318)="",NOT(ISNUMBER($D318)),N($G318)=0)),"","【未填合同期】"),IF($E318&lt;TODAY(),"【已到期】",IF($E318-TODAY()&lt;=提醒天数,"【即将到期，剩余"&amp;($E318-TODAY())&amp;"天】","【正常】")))&amp;IF(OR($AC318="安装免保",$AC318="技术免保",$AC318="质保期内"),"【"&amp;$AC318&amp;"】",""))</f>
        <v/>
      </c>
      <c r="J318" s="349" t="str">
        <f aca="false">IF(OR(N($G318)=0,N($H318)=0),"",ROUND(N($G318)*N($H318)*IF(N($I318)=0,1,N($I318)),2))</f>
        <v/>
      </c>
      <c r="L318" s="349" t="str">
        <f aca="false">IF(TRIM($B318&amp;$C318)="","",IF(AND(N($J318)=0,N($K318)=0),"",ROUND(N($J318)+N($K318),2)))</f>
        <v/>
      </c>
      <c r="R318" s="349"/>
      <c r="S318" s="351" t="str">
        <f aca="false">IF(TRIM($B318&amp;$C318)="","",IF(N($N318)=0,"",MAX(0,MIN(N($N318)-N($P318),N($V318)))))</f>
        <v/>
      </c>
      <c r="T318" s="351" t="str">
        <f aca="false">IF(TRIM($B318&amp;$C318)="","",IF(N($P318)&lt;=N($N318),"",N($P318)-N($N318)))</f>
        <v/>
      </c>
      <c r="U318" s="351" t="str">
        <f aca="false">IF(OR(TRIM($B318&amp;$C318)="",$V318=""),"",MAX(0,N($V318))-N($S318))</f>
        <v/>
      </c>
      <c r="V318" s="351" t="str">
        <f aca="false">IF(TRIM($B318&amp;$C318)="","",IF(AND(N($L318)=0,N($P318)+N($Q318)+N($R318)=0),"",ROUND(N($L318)-N($P318)-N($Q318)-N($R318),2)))</f>
        <v/>
      </c>
      <c r="W318" s="194" t="str">
        <f aca="false">IF(TRIM($B318&amp;$C318)="","",IF(N($L318)=0,IF((N($P318)+N($Q318)+N($R318))=0,"—未填单价","未填单价，已收 "&amp;TEXT((N($P318)+N($Q318)+N($R318)),"#,##0.00")),IF(N($V318)&gt;0.005,"欠 "&amp;TEXT(N($V318),"#,##0.00")&amp;IF(N($S318)&gt;0,"（开票未到账 "&amp;TEXT(N($S318),"#,##0.00")&amp;"）","")&amp;IF(N($U318)&gt;0,"（未开票 "&amp;TEXT(N($U318),"#,##0.00")&amp;"）",""),IF(N($V318)&lt;-0.005,"多收 "&amp;TEXT(-N($V318),"#,##0.00"),"✔ 已结清")))&amp;IF(N($T318)&gt;0,"｜到账未开票 "&amp;TEXT(N($T318),"#,##0.00")&amp;"，待补票","")&amp;IF(N($Q318)&gt;0,"｜收现 "&amp;TEXT(N($Q318),"#,##0.00"),"")&amp;IF(N($R318)&gt;0,"｜收款不开票 "&amp;TEXT(N($R318),"#,##0.00"),""))</f>
        <v/>
      </c>
      <c r="X318" s="352"/>
      <c r="AB318" s="349" t="str">
        <f aca="false">IF(OR(N($N318)=0,N($AA318)=0),"",ROUND(N($N318)/(1+N($AA318))*N($AA318),2))</f>
        <v/>
      </c>
      <c r="AC318" s="352"/>
      <c r="AD318" s="352"/>
      <c r="AE318" s="355" t="str">
        <f aca="false">IF($AM318="","",IF($AM318=1,IF($AN318&gt;=1,"一次性·已到收款期","一次性·未到期"),$AD318&amp;" 第"&amp;$AN318&amp;"/"&amp;$AM318&amp;"期"))</f>
        <v/>
      </c>
      <c r="AF318" s="351" t="str">
        <f aca="false">IF(OR($AM318="",N($L318)=0),"",ROUND(N($J318)*$AN318/$AM318,2)+N($K318))</f>
        <v/>
      </c>
      <c r="AG318" s="351" t="str">
        <f aca="false">IF($AF318="","",MAX(0,ROUND($AF318-(N($P318)+N($Q318)+N($R318)),2)))</f>
        <v/>
      </c>
      <c r="AH318" s="351" t="str">
        <f aca="false">IF(OR(TRIM($B318&amp;$C318)="",NOT(ISNUMBER($D318))),"",SUMIFS($V$3:$V$1001,$AJ$3:$AJ$1001,$AJ318,$D$3:$D$1001,"&lt;"&amp;$D318))</f>
        <v/>
      </c>
      <c r="AI318" s="351" t="str">
        <f aca="false">IF(TRIM($B318&amp;$C318)="","",SUMIFS($V$3:$V$1001,$AJ$3:$AJ$1001,$AJ318))</f>
        <v/>
      </c>
      <c r="AJ318" s="355" t="str">
        <f aca="false">IF(TRIM($B318&amp;$C318)="","",TRIM($B318)&amp;"｜"&amp;TRIM($C318))</f>
        <v/>
      </c>
      <c r="AK318" s="351" t="str">
        <f aca="false">IF(TRIM($B318&amp;$C318)="","",MIN(N($N318),N($P318)))</f>
        <v/>
      </c>
      <c r="AL318" s="356" t="str">
        <f aca="false">IF(ISNUMBER($D318),YEAR($D318),"")</f>
        <v/>
      </c>
      <c r="AM318" s="356" t="str">
        <f aca="false">IF(OR(TRIM($B318&amp;$C318)="",NOT(ISNUMBER($D318)),NOT(ISNUMBER($E318))),"",IF($E318&lt;$D318,"",IF(IF($AD318="半年付",2,IF($AD318="季度付",4,IF($AD318="月付",12,IF($AD318="半月付",24,1))))=1,1,MAX(1,ROUND(($E318-$D318+1)/365*IF($AD318="半年付",2,IF($AD318="季度付",4,IF($AD318="月付",12,IF($AD318="半月付",24,1)))),0)))))</f>
        <v/>
      </c>
      <c r="AN318" s="356" t="str">
        <f aca="true">IF($AM318="","",MIN($AM318,MAX(0,INT((TODAY()-付款宽限天数-$D318)/(($E318-$D318+1)/$AM318))+1)))</f>
        <v/>
      </c>
    </row>
    <row r="319" customFormat="false" ht="18" hidden="false" customHeight="false" outlineLevel="0" collapsed="false">
      <c r="F319" s="342" t="str">
        <f aca="true">IF(TRIM($B319&amp;$C319)="","",IF(OR(ISNUMBER(SEARCH("未",$A319)),ISNUMBER(SEARCH("送出",$A319)),AND(TRIM($A319)="",NOT(ISNUMBER($D319)),N($G319)=0)),"【合同未回】","")&amp;IF(NOT(ISNUMBER($E319)),IF(OR(ISNUMBER(SEARCH("未",$A319)),ISNUMBER(SEARCH("送出",$A319)),AND(TRIM($A319)="",NOT(ISNUMBER($D319)),N($G319)=0)),"","【未填合同期】"),IF($E319&lt;TODAY(),"【已到期】",IF($E319-TODAY()&lt;=提醒天数,"【即将到期，剩余"&amp;($E319-TODAY())&amp;"天】","【正常】")))&amp;IF(OR($AC319="安装免保",$AC319="技术免保",$AC319="质保期内"),"【"&amp;$AC319&amp;"】",""))</f>
        <v/>
      </c>
      <c r="J319" s="349" t="str">
        <f aca="false">IF(OR(N($G319)=0,N($H319)=0),"",ROUND(N($G319)*N($H319)*IF(N($I319)=0,1,N($I319)),2))</f>
        <v/>
      </c>
      <c r="L319" s="349" t="str">
        <f aca="false">IF(TRIM($B319&amp;$C319)="","",IF(AND(N($J319)=0,N($K319)=0),"",ROUND(N($J319)+N($K319),2)))</f>
        <v/>
      </c>
      <c r="R319" s="349"/>
      <c r="S319" s="351" t="str">
        <f aca="false">IF(TRIM($B319&amp;$C319)="","",IF(N($N319)=0,"",MAX(0,MIN(N($N319)-N($P319),N($V319)))))</f>
        <v/>
      </c>
      <c r="T319" s="351" t="str">
        <f aca="false">IF(TRIM($B319&amp;$C319)="","",IF(N($P319)&lt;=N($N319),"",N($P319)-N($N319)))</f>
        <v/>
      </c>
      <c r="U319" s="351" t="str">
        <f aca="false">IF(OR(TRIM($B319&amp;$C319)="",$V319=""),"",MAX(0,N($V319))-N($S319))</f>
        <v/>
      </c>
      <c r="V319" s="351" t="str">
        <f aca="false">IF(TRIM($B319&amp;$C319)="","",IF(AND(N($L319)=0,N($P319)+N($Q319)+N($R319)=0),"",ROUND(N($L319)-N($P319)-N($Q319)-N($R319),2)))</f>
        <v/>
      </c>
      <c r="W319" s="194" t="str">
        <f aca="false">IF(TRIM($B319&amp;$C319)="","",IF(N($L319)=0,IF((N($P319)+N($Q319)+N($R319))=0,"—未填单价","未填单价，已收 "&amp;TEXT((N($P319)+N($Q319)+N($R319)),"#,##0.00")),IF(N($V319)&gt;0.005,"欠 "&amp;TEXT(N($V319),"#,##0.00")&amp;IF(N($S319)&gt;0,"（开票未到账 "&amp;TEXT(N($S319),"#,##0.00")&amp;"）","")&amp;IF(N($U319)&gt;0,"（未开票 "&amp;TEXT(N($U319),"#,##0.00")&amp;"）",""),IF(N($V319)&lt;-0.005,"多收 "&amp;TEXT(-N($V319),"#,##0.00"),"✔ 已结清")))&amp;IF(N($T319)&gt;0,"｜到账未开票 "&amp;TEXT(N($T319),"#,##0.00")&amp;"，待补票","")&amp;IF(N($Q319)&gt;0,"｜收现 "&amp;TEXT(N($Q319),"#,##0.00"),"")&amp;IF(N($R319)&gt;0,"｜收款不开票 "&amp;TEXT(N($R319),"#,##0.00"),""))</f>
        <v/>
      </c>
      <c r="X319" s="352"/>
      <c r="AB319" s="349" t="str">
        <f aca="false">IF(OR(N($N319)=0,N($AA319)=0),"",ROUND(N($N319)/(1+N($AA319))*N($AA319),2))</f>
        <v/>
      </c>
      <c r="AC319" s="352"/>
      <c r="AD319" s="352"/>
      <c r="AE319" s="355" t="str">
        <f aca="false">IF($AM319="","",IF($AM319=1,IF($AN319&gt;=1,"一次性·已到收款期","一次性·未到期"),$AD319&amp;" 第"&amp;$AN319&amp;"/"&amp;$AM319&amp;"期"))</f>
        <v/>
      </c>
      <c r="AF319" s="351" t="str">
        <f aca="false">IF(OR($AM319="",N($L319)=0),"",ROUND(N($J319)*$AN319/$AM319,2)+N($K319))</f>
        <v/>
      </c>
      <c r="AG319" s="351" t="str">
        <f aca="false">IF($AF319="","",MAX(0,ROUND($AF319-(N($P319)+N($Q319)+N($R319)),2)))</f>
        <v/>
      </c>
      <c r="AH319" s="351" t="str">
        <f aca="false">IF(OR(TRIM($B319&amp;$C319)="",NOT(ISNUMBER($D319))),"",SUMIFS($V$3:$V$1001,$AJ$3:$AJ$1001,$AJ319,$D$3:$D$1001,"&lt;"&amp;$D319))</f>
        <v/>
      </c>
      <c r="AI319" s="351" t="str">
        <f aca="false">IF(TRIM($B319&amp;$C319)="","",SUMIFS($V$3:$V$1001,$AJ$3:$AJ$1001,$AJ319))</f>
        <v/>
      </c>
      <c r="AJ319" s="355" t="str">
        <f aca="false">IF(TRIM($B319&amp;$C319)="","",TRIM($B319)&amp;"｜"&amp;TRIM($C319))</f>
        <v/>
      </c>
      <c r="AK319" s="351" t="str">
        <f aca="false">IF(TRIM($B319&amp;$C319)="","",MIN(N($N319),N($P319)))</f>
        <v/>
      </c>
      <c r="AL319" s="356" t="str">
        <f aca="false">IF(ISNUMBER($D319),YEAR($D319),"")</f>
        <v/>
      </c>
      <c r="AM319" s="356" t="str">
        <f aca="false">IF(OR(TRIM($B319&amp;$C319)="",NOT(ISNUMBER($D319)),NOT(ISNUMBER($E319))),"",IF($E319&lt;$D319,"",IF(IF($AD319="半年付",2,IF($AD319="季度付",4,IF($AD319="月付",12,IF($AD319="半月付",24,1))))=1,1,MAX(1,ROUND(($E319-$D319+1)/365*IF($AD319="半年付",2,IF($AD319="季度付",4,IF($AD319="月付",12,IF($AD319="半月付",24,1)))),0)))))</f>
        <v/>
      </c>
      <c r="AN319" s="356" t="str">
        <f aca="true">IF($AM319="","",MIN($AM319,MAX(0,INT((TODAY()-付款宽限天数-$D319)/(($E319-$D319+1)/$AM319))+1)))</f>
        <v/>
      </c>
    </row>
    <row r="320" customFormat="false" ht="18" hidden="false" customHeight="false" outlineLevel="0" collapsed="false">
      <c r="F320" s="342" t="str">
        <f aca="true">IF(TRIM($B320&amp;$C320)="","",IF(OR(ISNUMBER(SEARCH("未",$A320)),ISNUMBER(SEARCH("送出",$A320)),AND(TRIM($A320)="",NOT(ISNUMBER($D320)),N($G320)=0)),"【合同未回】","")&amp;IF(NOT(ISNUMBER($E320)),IF(OR(ISNUMBER(SEARCH("未",$A320)),ISNUMBER(SEARCH("送出",$A320)),AND(TRIM($A320)="",NOT(ISNUMBER($D320)),N($G320)=0)),"","【未填合同期】"),IF($E320&lt;TODAY(),"【已到期】",IF($E320-TODAY()&lt;=提醒天数,"【即将到期，剩余"&amp;($E320-TODAY())&amp;"天】","【正常】")))&amp;IF(OR($AC320="安装免保",$AC320="技术免保",$AC320="质保期内"),"【"&amp;$AC320&amp;"】",""))</f>
        <v/>
      </c>
      <c r="J320" s="349" t="str">
        <f aca="false">IF(OR(N($G320)=0,N($H320)=0),"",ROUND(N($G320)*N($H320)*IF(N($I320)=0,1,N($I320)),2))</f>
        <v/>
      </c>
      <c r="L320" s="349" t="str">
        <f aca="false">IF(TRIM($B320&amp;$C320)="","",IF(AND(N($J320)=0,N($K320)=0),"",ROUND(N($J320)+N($K320),2)))</f>
        <v/>
      </c>
      <c r="R320" s="349"/>
      <c r="S320" s="351" t="str">
        <f aca="false">IF(TRIM($B320&amp;$C320)="","",IF(N($N320)=0,"",MAX(0,MIN(N($N320)-N($P320),N($V320)))))</f>
        <v/>
      </c>
      <c r="T320" s="351" t="str">
        <f aca="false">IF(TRIM($B320&amp;$C320)="","",IF(N($P320)&lt;=N($N320),"",N($P320)-N($N320)))</f>
        <v/>
      </c>
      <c r="U320" s="351" t="str">
        <f aca="false">IF(OR(TRIM($B320&amp;$C320)="",$V320=""),"",MAX(0,N($V320))-N($S320))</f>
        <v/>
      </c>
      <c r="V320" s="351" t="str">
        <f aca="false">IF(TRIM($B320&amp;$C320)="","",IF(AND(N($L320)=0,N($P320)+N($Q320)+N($R320)=0),"",ROUND(N($L320)-N($P320)-N($Q320)-N($R320),2)))</f>
        <v/>
      </c>
      <c r="W320" s="194" t="str">
        <f aca="false">IF(TRIM($B320&amp;$C320)="","",IF(N($L320)=0,IF((N($P320)+N($Q320)+N($R320))=0,"—未填单价","未填单价，已收 "&amp;TEXT((N($P320)+N($Q320)+N($R320)),"#,##0.00")),IF(N($V320)&gt;0.005,"欠 "&amp;TEXT(N($V320),"#,##0.00")&amp;IF(N($S320)&gt;0,"（开票未到账 "&amp;TEXT(N($S320),"#,##0.00")&amp;"）","")&amp;IF(N($U320)&gt;0,"（未开票 "&amp;TEXT(N($U320),"#,##0.00")&amp;"）",""),IF(N($V320)&lt;-0.005,"多收 "&amp;TEXT(-N($V320),"#,##0.00"),"✔ 已结清")))&amp;IF(N($T320)&gt;0,"｜到账未开票 "&amp;TEXT(N($T320),"#,##0.00")&amp;"，待补票","")&amp;IF(N($Q320)&gt;0,"｜收现 "&amp;TEXT(N($Q320),"#,##0.00"),"")&amp;IF(N($R320)&gt;0,"｜收款不开票 "&amp;TEXT(N($R320),"#,##0.00"),""))</f>
        <v/>
      </c>
      <c r="X320" s="352"/>
      <c r="AB320" s="349" t="str">
        <f aca="false">IF(OR(N($N320)=0,N($AA320)=0),"",ROUND(N($N320)/(1+N($AA320))*N($AA320),2))</f>
        <v/>
      </c>
      <c r="AC320" s="352"/>
      <c r="AD320" s="352"/>
      <c r="AE320" s="355" t="str">
        <f aca="false">IF($AM320="","",IF($AM320=1,IF($AN320&gt;=1,"一次性·已到收款期","一次性·未到期"),$AD320&amp;" 第"&amp;$AN320&amp;"/"&amp;$AM320&amp;"期"))</f>
        <v/>
      </c>
      <c r="AF320" s="351" t="str">
        <f aca="false">IF(OR($AM320="",N($L320)=0),"",ROUND(N($J320)*$AN320/$AM320,2)+N($K320))</f>
        <v/>
      </c>
      <c r="AG320" s="351" t="str">
        <f aca="false">IF($AF320="","",MAX(0,ROUND($AF320-(N($P320)+N($Q320)+N($R320)),2)))</f>
        <v/>
      </c>
      <c r="AH320" s="351" t="str">
        <f aca="false">IF(OR(TRIM($B320&amp;$C320)="",NOT(ISNUMBER($D320))),"",SUMIFS($V$3:$V$1001,$AJ$3:$AJ$1001,$AJ320,$D$3:$D$1001,"&lt;"&amp;$D320))</f>
        <v/>
      </c>
      <c r="AI320" s="351" t="str">
        <f aca="false">IF(TRIM($B320&amp;$C320)="","",SUMIFS($V$3:$V$1001,$AJ$3:$AJ$1001,$AJ320))</f>
        <v/>
      </c>
      <c r="AJ320" s="355" t="str">
        <f aca="false">IF(TRIM($B320&amp;$C320)="","",TRIM($B320)&amp;"｜"&amp;TRIM($C320))</f>
        <v/>
      </c>
      <c r="AK320" s="351" t="str">
        <f aca="false">IF(TRIM($B320&amp;$C320)="","",MIN(N($N320),N($P320)))</f>
        <v/>
      </c>
      <c r="AL320" s="356" t="str">
        <f aca="false">IF(ISNUMBER($D320),YEAR($D320),"")</f>
        <v/>
      </c>
      <c r="AM320" s="356" t="str">
        <f aca="false">IF(OR(TRIM($B320&amp;$C320)="",NOT(ISNUMBER($D320)),NOT(ISNUMBER($E320))),"",IF($E320&lt;$D320,"",IF(IF($AD320="半年付",2,IF($AD320="季度付",4,IF($AD320="月付",12,IF($AD320="半月付",24,1))))=1,1,MAX(1,ROUND(($E320-$D320+1)/365*IF($AD320="半年付",2,IF($AD320="季度付",4,IF($AD320="月付",12,IF($AD320="半月付",24,1)))),0)))))</f>
        <v/>
      </c>
      <c r="AN320" s="356" t="str">
        <f aca="true">IF($AM320="","",MIN($AM320,MAX(0,INT((TODAY()-付款宽限天数-$D320)/(($E320-$D320+1)/$AM320))+1)))</f>
        <v/>
      </c>
    </row>
    <row r="321" customFormat="false" ht="18" hidden="false" customHeight="false" outlineLevel="0" collapsed="false">
      <c r="F321" s="342" t="str">
        <f aca="true">IF(TRIM($B321&amp;$C321)="","",IF(OR(ISNUMBER(SEARCH("未",$A321)),ISNUMBER(SEARCH("送出",$A321)),AND(TRIM($A321)="",NOT(ISNUMBER($D321)),N($G321)=0)),"【合同未回】","")&amp;IF(NOT(ISNUMBER($E321)),IF(OR(ISNUMBER(SEARCH("未",$A321)),ISNUMBER(SEARCH("送出",$A321)),AND(TRIM($A321)="",NOT(ISNUMBER($D321)),N($G321)=0)),"","【未填合同期】"),IF($E321&lt;TODAY(),"【已到期】",IF($E321-TODAY()&lt;=提醒天数,"【即将到期，剩余"&amp;($E321-TODAY())&amp;"天】","【正常】")))&amp;IF(OR($AC321="安装免保",$AC321="技术免保",$AC321="质保期内"),"【"&amp;$AC321&amp;"】",""))</f>
        <v/>
      </c>
      <c r="J321" s="349" t="str">
        <f aca="false">IF(OR(N($G321)=0,N($H321)=0),"",ROUND(N($G321)*N($H321)*IF(N($I321)=0,1,N($I321)),2))</f>
        <v/>
      </c>
      <c r="L321" s="349" t="str">
        <f aca="false">IF(TRIM($B321&amp;$C321)="","",IF(AND(N($J321)=0,N($K321)=0),"",ROUND(N($J321)+N($K321),2)))</f>
        <v/>
      </c>
      <c r="R321" s="349"/>
      <c r="S321" s="351" t="str">
        <f aca="false">IF(TRIM($B321&amp;$C321)="","",IF(N($N321)=0,"",MAX(0,MIN(N($N321)-N($P321),N($V321)))))</f>
        <v/>
      </c>
      <c r="T321" s="351" t="str">
        <f aca="false">IF(TRIM($B321&amp;$C321)="","",IF(N($P321)&lt;=N($N321),"",N($P321)-N($N321)))</f>
        <v/>
      </c>
      <c r="U321" s="351" t="str">
        <f aca="false">IF(OR(TRIM($B321&amp;$C321)="",$V321=""),"",MAX(0,N($V321))-N($S321))</f>
        <v/>
      </c>
      <c r="V321" s="351" t="str">
        <f aca="false">IF(TRIM($B321&amp;$C321)="","",IF(AND(N($L321)=0,N($P321)+N($Q321)+N($R321)=0),"",ROUND(N($L321)-N($P321)-N($Q321)-N($R321),2)))</f>
        <v/>
      </c>
      <c r="W321" s="194" t="str">
        <f aca="false">IF(TRIM($B321&amp;$C321)="","",IF(N($L321)=0,IF((N($P321)+N($Q321)+N($R321))=0,"—未填单价","未填单价，已收 "&amp;TEXT((N($P321)+N($Q321)+N($R321)),"#,##0.00")),IF(N($V321)&gt;0.005,"欠 "&amp;TEXT(N($V321),"#,##0.00")&amp;IF(N($S321)&gt;0,"（开票未到账 "&amp;TEXT(N($S321),"#,##0.00")&amp;"）","")&amp;IF(N($U321)&gt;0,"（未开票 "&amp;TEXT(N($U321),"#,##0.00")&amp;"）",""),IF(N($V321)&lt;-0.005,"多收 "&amp;TEXT(-N($V321),"#,##0.00"),"✔ 已结清")))&amp;IF(N($T321)&gt;0,"｜到账未开票 "&amp;TEXT(N($T321),"#,##0.00")&amp;"，待补票","")&amp;IF(N($Q321)&gt;0,"｜收现 "&amp;TEXT(N($Q321),"#,##0.00"),"")&amp;IF(N($R321)&gt;0,"｜收款不开票 "&amp;TEXT(N($R321),"#,##0.00"),""))</f>
        <v/>
      </c>
      <c r="X321" s="352"/>
      <c r="AB321" s="349" t="str">
        <f aca="false">IF(OR(N($N321)=0,N($AA321)=0),"",ROUND(N($N321)/(1+N($AA321))*N($AA321),2))</f>
        <v/>
      </c>
      <c r="AC321" s="352"/>
      <c r="AD321" s="352"/>
      <c r="AE321" s="355" t="str">
        <f aca="false">IF($AM321="","",IF($AM321=1,IF($AN321&gt;=1,"一次性·已到收款期","一次性·未到期"),$AD321&amp;" 第"&amp;$AN321&amp;"/"&amp;$AM321&amp;"期"))</f>
        <v/>
      </c>
      <c r="AF321" s="351" t="str">
        <f aca="false">IF(OR($AM321="",N($L321)=0),"",ROUND(N($J321)*$AN321/$AM321,2)+N($K321))</f>
        <v/>
      </c>
      <c r="AG321" s="351" t="str">
        <f aca="false">IF($AF321="","",MAX(0,ROUND($AF321-(N($P321)+N($Q321)+N($R321)),2)))</f>
        <v/>
      </c>
      <c r="AH321" s="351" t="str">
        <f aca="false">IF(OR(TRIM($B321&amp;$C321)="",NOT(ISNUMBER($D321))),"",SUMIFS($V$3:$V$1001,$AJ$3:$AJ$1001,$AJ321,$D$3:$D$1001,"&lt;"&amp;$D321))</f>
        <v/>
      </c>
      <c r="AI321" s="351" t="str">
        <f aca="false">IF(TRIM($B321&amp;$C321)="","",SUMIFS($V$3:$V$1001,$AJ$3:$AJ$1001,$AJ321))</f>
        <v/>
      </c>
      <c r="AJ321" s="355" t="str">
        <f aca="false">IF(TRIM($B321&amp;$C321)="","",TRIM($B321)&amp;"｜"&amp;TRIM($C321))</f>
        <v/>
      </c>
      <c r="AK321" s="351" t="str">
        <f aca="false">IF(TRIM($B321&amp;$C321)="","",MIN(N($N321),N($P321)))</f>
        <v/>
      </c>
      <c r="AL321" s="356" t="str">
        <f aca="false">IF(ISNUMBER($D321),YEAR($D321),"")</f>
        <v/>
      </c>
      <c r="AM321" s="356" t="str">
        <f aca="false">IF(OR(TRIM($B321&amp;$C321)="",NOT(ISNUMBER($D321)),NOT(ISNUMBER($E321))),"",IF($E321&lt;$D321,"",IF(IF($AD321="半年付",2,IF($AD321="季度付",4,IF($AD321="月付",12,IF($AD321="半月付",24,1))))=1,1,MAX(1,ROUND(($E321-$D321+1)/365*IF($AD321="半年付",2,IF($AD321="季度付",4,IF($AD321="月付",12,IF($AD321="半月付",24,1)))),0)))))</f>
        <v/>
      </c>
      <c r="AN321" s="356" t="str">
        <f aca="true">IF($AM321="","",MIN($AM321,MAX(0,INT((TODAY()-付款宽限天数-$D321)/(($E321-$D321+1)/$AM321))+1)))</f>
        <v/>
      </c>
    </row>
    <row r="322" customFormat="false" ht="18" hidden="false" customHeight="false" outlineLevel="0" collapsed="false">
      <c r="F322" s="342" t="str">
        <f aca="true">IF(TRIM($B322&amp;$C322)="","",IF(OR(ISNUMBER(SEARCH("未",$A322)),ISNUMBER(SEARCH("送出",$A322)),AND(TRIM($A322)="",NOT(ISNUMBER($D322)),N($G322)=0)),"【合同未回】","")&amp;IF(NOT(ISNUMBER($E322)),IF(OR(ISNUMBER(SEARCH("未",$A322)),ISNUMBER(SEARCH("送出",$A322)),AND(TRIM($A322)="",NOT(ISNUMBER($D322)),N($G322)=0)),"","【未填合同期】"),IF($E322&lt;TODAY(),"【已到期】",IF($E322-TODAY()&lt;=提醒天数,"【即将到期，剩余"&amp;($E322-TODAY())&amp;"天】","【正常】")))&amp;IF(OR($AC322="安装免保",$AC322="技术免保",$AC322="质保期内"),"【"&amp;$AC322&amp;"】",""))</f>
        <v/>
      </c>
      <c r="J322" s="349" t="str">
        <f aca="false">IF(OR(N($G322)=0,N($H322)=0),"",ROUND(N($G322)*N($H322)*IF(N($I322)=0,1,N($I322)),2))</f>
        <v/>
      </c>
      <c r="L322" s="349" t="str">
        <f aca="false">IF(TRIM($B322&amp;$C322)="","",IF(AND(N($J322)=0,N($K322)=0),"",ROUND(N($J322)+N($K322),2)))</f>
        <v/>
      </c>
      <c r="R322" s="349"/>
      <c r="S322" s="351" t="str">
        <f aca="false">IF(TRIM($B322&amp;$C322)="","",IF(N($N322)=0,"",MAX(0,MIN(N($N322)-N($P322),N($V322)))))</f>
        <v/>
      </c>
      <c r="T322" s="351" t="str">
        <f aca="false">IF(TRIM($B322&amp;$C322)="","",IF(N($P322)&lt;=N($N322),"",N($P322)-N($N322)))</f>
        <v/>
      </c>
      <c r="U322" s="351" t="str">
        <f aca="false">IF(OR(TRIM($B322&amp;$C322)="",$V322=""),"",MAX(0,N($V322))-N($S322))</f>
        <v/>
      </c>
      <c r="V322" s="351" t="str">
        <f aca="false">IF(TRIM($B322&amp;$C322)="","",IF(AND(N($L322)=0,N($P322)+N($Q322)+N($R322)=0),"",ROUND(N($L322)-N($P322)-N($Q322)-N($R322),2)))</f>
        <v/>
      </c>
      <c r="W322" s="194" t="str">
        <f aca="false">IF(TRIM($B322&amp;$C322)="","",IF(N($L322)=0,IF((N($P322)+N($Q322)+N($R322))=0,"—未填单价","未填单价，已收 "&amp;TEXT((N($P322)+N($Q322)+N($R322)),"#,##0.00")),IF(N($V322)&gt;0.005,"欠 "&amp;TEXT(N($V322),"#,##0.00")&amp;IF(N($S322)&gt;0,"（开票未到账 "&amp;TEXT(N($S322),"#,##0.00")&amp;"）","")&amp;IF(N($U322)&gt;0,"（未开票 "&amp;TEXT(N($U322),"#,##0.00")&amp;"）",""),IF(N($V322)&lt;-0.005,"多收 "&amp;TEXT(-N($V322),"#,##0.00"),"✔ 已结清")))&amp;IF(N($T322)&gt;0,"｜到账未开票 "&amp;TEXT(N($T322),"#,##0.00")&amp;"，待补票","")&amp;IF(N($Q322)&gt;0,"｜收现 "&amp;TEXT(N($Q322),"#,##0.00"),"")&amp;IF(N($R322)&gt;0,"｜收款不开票 "&amp;TEXT(N($R322),"#,##0.00"),""))</f>
        <v/>
      </c>
      <c r="X322" s="352"/>
      <c r="AB322" s="349" t="str">
        <f aca="false">IF(OR(N($N322)=0,N($AA322)=0),"",ROUND(N($N322)/(1+N($AA322))*N($AA322),2))</f>
        <v/>
      </c>
      <c r="AC322" s="352"/>
      <c r="AD322" s="352"/>
      <c r="AE322" s="355" t="str">
        <f aca="false">IF($AM322="","",IF($AM322=1,IF($AN322&gt;=1,"一次性·已到收款期","一次性·未到期"),$AD322&amp;" 第"&amp;$AN322&amp;"/"&amp;$AM322&amp;"期"))</f>
        <v/>
      </c>
      <c r="AF322" s="351" t="str">
        <f aca="false">IF(OR($AM322="",N($L322)=0),"",ROUND(N($J322)*$AN322/$AM322,2)+N($K322))</f>
        <v/>
      </c>
      <c r="AG322" s="351" t="str">
        <f aca="false">IF($AF322="","",MAX(0,ROUND($AF322-(N($P322)+N($Q322)+N($R322)),2)))</f>
        <v/>
      </c>
      <c r="AH322" s="351" t="str">
        <f aca="false">IF(OR(TRIM($B322&amp;$C322)="",NOT(ISNUMBER($D322))),"",SUMIFS($V$3:$V$1001,$AJ$3:$AJ$1001,$AJ322,$D$3:$D$1001,"&lt;"&amp;$D322))</f>
        <v/>
      </c>
      <c r="AI322" s="351" t="str">
        <f aca="false">IF(TRIM($B322&amp;$C322)="","",SUMIFS($V$3:$V$1001,$AJ$3:$AJ$1001,$AJ322))</f>
        <v/>
      </c>
      <c r="AJ322" s="355" t="str">
        <f aca="false">IF(TRIM($B322&amp;$C322)="","",TRIM($B322)&amp;"｜"&amp;TRIM($C322))</f>
        <v/>
      </c>
      <c r="AK322" s="351" t="str">
        <f aca="false">IF(TRIM($B322&amp;$C322)="","",MIN(N($N322),N($P322)))</f>
        <v/>
      </c>
      <c r="AL322" s="356" t="str">
        <f aca="false">IF(ISNUMBER($D322),YEAR($D322),"")</f>
        <v/>
      </c>
      <c r="AM322" s="356" t="str">
        <f aca="false">IF(OR(TRIM($B322&amp;$C322)="",NOT(ISNUMBER($D322)),NOT(ISNUMBER($E322))),"",IF($E322&lt;$D322,"",IF(IF($AD322="半年付",2,IF($AD322="季度付",4,IF($AD322="月付",12,IF($AD322="半月付",24,1))))=1,1,MAX(1,ROUND(($E322-$D322+1)/365*IF($AD322="半年付",2,IF($AD322="季度付",4,IF($AD322="月付",12,IF($AD322="半月付",24,1)))),0)))))</f>
        <v/>
      </c>
      <c r="AN322" s="356" t="str">
        <f aca="true">IF($AM322="","",MIN($AM322,MAX(0,INT((TODAY()-付款宽限天数-$D322)/(($E322-$D322+1)/$AM322))+1)))</f>
        <v/>
      </c>
    </row>
    <row r="323" customFormat="false" ht="18" hidden="false" customHeight="false" outlineLevel="0" collapsed="false">
      <c r="F323" s="342" t="str">
        <f aca="true">IF(TRIM($B323&amp;$C323)="","",IF(OR(ISNUMBER(SEARCH("未",$A323)),ISNUMBER(SEARCH("送出",$A323)),AND(TRIM($A323)="",NOT(ISNUMBER($D323)),N($G323)=0)),"【合同未回】","")&amp;IF(NOT(ISNUMBER($E323)),IF(OR(ISNUMBER(SEARCH("未",$A323)),ISNUMBER(SEARCH("送出",$A323)),AND(TRIM($A323)="",NOT(ISNUMBER($D323)),N($G323)=0)),"","【未填合同期】"),IF($E323&lt;TODAY(),"【已到期】",IF($E323-TODAY()&lt;=提醒天数,"【即将到期，剩余"&amp;($E323-TODAY())&amp;"天】","【正常】")))&amp;IF(OR($AC323="安装免保",$AC323="技术免保",$AC323="质保期内"),"【"&amp;$AC323&amp;"】",""))</f>
        <v/>
      </c>
      <c r="J323" s="349" t="str">
        <f aca="false">IF(OR(N($G323)=0,N($H323)=0),"",ROUND(N($G323)*N($H323)*IF(N($I323)=0,1,N($I323)),2))</f>
        <v/>
      </c>
      <c r="L323" s="349" t="str">
        <f aca="false">IF(TRIM($B323&amp;$C323)="","",IF(AND(N($J323)=0,N($K323)=0),"",ROUND(N($J323)+N($K323),2)))</f>
        <v/>
      </c>
      <c r="R323" s="349"/>
      <c r="S323" s="351" t="str">
        <f aca="false">IF(TRIM($B323&amp;$C323)="","",IF(N($N323)=0,"",MAX(0,MIN(N($N323)-N($P323),N($V323)))))</f>
        <v/>
      </c>
      <c r="T323" s="351" t="str">
        <f aca="false">IF(TRIM($B323&amp;$C323)="","",IF(N($P323)&lt;=N($N323),"",N($P323)-N($N323)))</f>
        <v/>
      </c>
      <c r="U323" s="351" t="str">
        <f aca="false">IF(OR(TRIM($B323&amp;$C323)="",$V323=""),"",MAX(0,N($V323))-N($S323))</f>
        <v/>
      </c>
      <c r="V323" s="351" t="str">
        <f aca="false">IF(TRIM($B323&amp;$C323)="","",IF(AND(N($L323)=0,N($P323)+N($Q323)+N($R323)=0),"",ROUND(N($L323)-N($P323)-N($Q323)-N($R323),2)))</f>
        <v/>
      </c>
      <c r="W323" s="194" t="str">
        <f aca="false">IF(TRIM($B323&amp;$C323)="","",IF(N($L323)=0,IF((N($P323)+N($Q323)+N($R323))=0,"—未填单价","未填单价，已收 "&amp;TEXT((N($P323)+N($Q323)+N($R323)),"#,##0.00")),IF(N($V323)&gt;0.005,"欠 "&amp;TEXT(N($V323),"#,##0.00")&amp;IF(N($S323)&gt;0,"（开票未到账 "&amp;TEXT(N($S323),"#,##0.00")&amp;"）","")&amp;IF(N($U323)&gt;0,"（未开票 "&amp;TEXT(N($U323),"#,##0.00")&amp;"）",""),IF(N($V323)&lt;-0.005,"多收 "&amp;TEXT(-N($V323),"#,##0.00"),"✔ 已结清")))&amp;IF(N($T323)&gt;0,"｜到账未开票 "&amp;TEXT(N($T323),"#,##0.00")&amp;"，待补票","")&amp;IF(N($Q323)&gt;0,"｜收现 "&amp;TEXT(N($Q323),"#,##0.00"),"")&amp;IF(N($R323)&gt;0,"｜收款不开票 "&amp;TEXT(N($R323),"#,##0.00"),""))</f>
        <v/>
      </c>
      <c r="X323" s="352"/>
      <c r="AB323" s="349" t="str">
        <f aca="false">IF(OR(N($N323)=0,N($AA323)=0),"",ROUND(N($N323)/(1+N($AA323))*N($AA323),2))</f>
        <v/>
      </c>
      <c r="AC323" s="352"/>
      <c r="AD323" s="352"/>
      <c r="AE323" s="355" t="str">
        <f aca="false">IF($AM323="","",IF($AM323=1,IF($AN323&gt;=1,"一次性·已到收款期","一次性·未到期"),$AD323&amp;" 第"&amp;$AN323&amp;"/"&amp;$AM323&amp;"期"))</f>
        <v/>
      </c>
      <c r="AF323" s="351" t="str">
        <f aca="false">IF(OR($AM323="",N($L323)=0),"",ROUND(N($J323)*$AN323/$AM323,2)+N($K323))</f>
        <v/>
      </c>
      <c r="AG323" s="351" t="str">
        <f aca="false">IF($AF323="","",MAX(0,ROUND($AF323-(N($P323)+N($Q323)+N($R323)),2)))</f>
        <v/>
      </c>
      <c r="AH323" s="351" t="str">
        <f aca="false">IF(OR(TRIM($B323&amp;$C323)="",NOT(ISNUMBER($D323))),"",SUMIFS($V$3:$V$1001,$AJ$3:$AJ$1001,$AJ323,$D$3:$D$1001,"&lt;"&amp;$D323))</f>
        <v/>
      </c>
      <c r="AI323" s="351" t="str">
        <f aca="false">IF(TRIM($B323&amp;$C323)="","",SUMIFS($V$3:$V$1001,$AJ$3:$AJ$1001,$AJ323))</f>
        <v/>
      </c>
      <c r="AJ323" s="355" t="str">
        <f aca="false">IF(TRIM($B323&amp;$C323)="","",TRIM($B323)&amp;"｜"&amp;TRIM($C323))</f>
        <v/>
      </c>
      <c r="AK323" s="351" t="str">
        <f aca="false">IF(TRIM($B323&amp;$C323)="","",MIN(N($N323),N($P323)))</f>
        <v/>
      </c>
      <c r="AL323" s="356" t="str">
        <f aca="false">IF(ISNUMBER($D323),YEAR($D323),"")</f>
        <v/>
      </c>
      <c r="AM323" s="356" t="str">
        <f aca="false">IF(OR(TRIM($B323&amp;$C323)="",NOT(ISNUMBER($D323)),NOT(ISNUMBER($E323))),"",IF($E323&lt;$D323,"",IF(IF($AD323="半年付",2,IF($AD323="季度付",4,IF($AD323="月付",12,IF($AD323="半月付",24,1))))=1,1,MAX(1,ROUND(($E323-$D323+1)/365*IF($AD323="半年付",2,IF($AD323="季度付",4,IF($AD323="月付",12,IF($AD323="半月付",24,1)))),0)))))</f>
        <v/>
      </c>
      <c r="AN323" s="356" t="str">
        <f aca="true">IF($AM323="","",MIN($AM323,MAX(0,INT((TODAY()-付款宽限天数-$D323)/(($E323-$D323+1)/$AM323))+1)))</f>
        <v/>
      </c>
    </row>
    <row r="324" customFormat="false" ht="18" hidden="false" customHeight="false" outlineLevel="0" collapsed="false">
      <c r="F324" s="342" t="str">
        <f aca="true">IF(TRIM($B324&amp;$C324)="","",IF(OR(ISNUMBER(SEARCH("未",$A324)),ISNUMBER(SEARCH("送出",$A324)),AND(TRIM($A324)="",NOT(ISNUMBER($D324)),N($G324)=0)),"【合同未回】","")&amp;IF(NOT(ISNUMBER($E324)),IF(OR(ISNUMBER(SEARCH("未",$A324)),ISNUMBER(SEARCH("送出",$A324)),AND(TRIM($A324)="",NOT(ISNUMBER($D324)),N($G324)=0)),"","【未填合同期】"),IF($E324&lt;TODAY(),"【已到期】",IF($E324-TODAY()&lt;=提醒天数,"【即将到期，剩余"&amp;($E324-TODAY())&amp;"天】","【正常】")))&amp;IF(OR($AC324="安装免保",$AC324="技术免保",$AC324="质保期内"),"【"&amp;$AC324&amp;"】",""))</f>
        <v/>
      </c>
      <c r="J324" s="349" t="str">
        <f aca="false">IF(OR(N($G324)=0,N($H324)=0),"",ROUND(N($G324)*N($H324)*IF(N($I324)=0,1,N($I324)),2))</f>
        <v/>
      </c>
      <c r="L324" s="349" t="str">
        <f aca="false">IF(TRIM($B324&amp;$C324)="","",IF(AND(N($J324)=0,N($K324)=0),"",ROUND(N($J324)+N($K324),2)))</f>
        <v/>
      </c>
      <c r="R324" s="349"/>
      <c r="S324" s="351" t="str">
        <f aca="false">IF(TRIM($B324&amp;$C324)="","",IF(N($N324)=0,"",MAX(0,MIN(N($N324)-N($P324),N($V324)))))</f>
        <v/>
      </c>
      <c r="T324" s="351" t="str">
        <f aca="false">IF(TRIM($B324&amp;$C324)="","",IF(N($P324)&lt;=N($N324),"",N($P324)-N($N324)))</f>
        <v/>
      </c>
      <c r="U324" s="351" t="str">
        <f aca="false">IF(OR(TRIM($B324&amp;$C324)="",$V324=""),"",MAX(0,N($V324))-N($S324))</f>
        <v/>
      </c>
      <c r="V324" s="351" t="str">
        <f aca="false">IF(TRIM($B324&amp;$C324)="","",IF(AND(N($L324)=0,N($P324)+N($Q324)+N($R324)=0),"",ROUND(N($L324)-N($P324)-N($Q324)-N($R324),2)))</f>
        <v/>
      </c>
      <c r="W324" s="194" t="str">
        <f aca="false">IF(TRIM($B324&amp;$C324)="","",IF(N($L324)=0,IF((N($P324)+N($Q324)+N($R324))=0,"—未填单价","未填单价，已收 "&amp;TEXT((N($P324)+N($Q324)+N($R324)),"#,##0.00")),IF(N($V324)&gt;0.005,"欠 "&amp;TEXT(N($V324),"#,##0.00")&amp;IF(N($S324)&gt;0,"（开票未到账 "&amp;TEXT(N($S324),"#,##0.00")&amp;"）","")&amp;IF(N($U324)&gt;0,"（未开票 "&amp;TEXT(N($U324),"#,##0.00")&amp;"）",""),IF(N($V324)&lt;-0.005,"多收 "&amp;TEXT(-N($V324),"#,##0.00"),"✔ 已结清")))&amp;IF(N($T324)&gt;0,"｜到账未开票 "&amp;TEXT(N($T324),"#,##0.00")&amp;"，待补票","")&amp;IF(N($Q324)&gt;0,"｜收现 "&amp;TEXT(N($Q324),"#,##0.00"),"")&amp;IF(N($R324)&gt;0,"｜收款不开票 "&amp;TEXT(N($R324),"#,##0.00"),""))</f>
        <v/>
      </c>
      <c r="X324" s="352"/>
      <c r="AB324" s="349" t="str">
        <f aca="false">IF(OR(N($N324)=0,N($AA324)=0),"",ROUND(N($N324)/(1+N($AA324))*N($AA324),2))</f>
        <v/>
      </c>
      <c r="AC324" s="352"/>
      <c r="AD324" s="352"/>
      <c r="AE324" s="355" t="str">
        <f aca="false">IF($AM324="","",IF($AM324=1,IF($AN324&gt;=1,"一次性·已到收款期","一次性·未到期"),$AD324&amp;" 第"&amp;$AN324&amp;"/"&amp;$AM324&amp;"期"))</f>
        <v/>
      </c>
      <c r="AF324" s="351" t="str">
        <f aca="false">IF(OR($AM324="",N($L324)=0),"",ROUND(N($J324)*$AN324/$AM324,2)+N($K324))</f>
        <v/>
      </c>
      <c r="AG324" s="351" t="str">
        <f aca="false">IF($AF324="","",MAX(0,ROUND($AF324-(N($P324)+N($Q324)+N($R324)),2)))</f>
        <v/>
      </c>
      <c r="AH324" s="351" t="str">
        <f aca="false">IF(OR(TRIM($B324&amp;$C324)="",NOT(ISNUMBER($D324))),"",SUMIFS($V$3:$V$1001,$AJ$3:$AJ$1001,$AJ324,$D$3:$D$1001,"&lt;"&amp;$D324))</f>
        <v/>
      </c>
      <c r="AI324" s="351" t="str">
        <f aca="false">IF(TRIM($B324&amp;$C324)="","",SUMIFS($V$3:$V$1001,$AJ$3:$AJ$1001,$AJ324))</f>
        <v/>
      </c>
      <c r="AJ324" s="355" t="str">
        <f aca="false">IF(TRIM($B324&amp;$C324)="","",TRIM($B324)&amp;"｜"&amp;TRIM($C324))</f>
        <v/>
      </c>
      <c r="AK324" s="351" t="str">
        <f aca="false">IF(TRIM($B324&amp;$C324)="","",MIN(N($N324),N($P324)))</f>
        <v/>
      </c>
      <c r="AL324" s="356" t="str">
        <f aca="false">IF(ISNUMBER($D324),YEAR($D324),"")</f>
        <v/>
      </c>
      <c r="AM324" s="356" t="str">
        <f aca="false">IF(OR(TRIM($B324&amp;$C324)="",NOT(ISNUMBER($D324)),NOT(ISNUMBER($E324))),"",IF($E324&lt;$D324,"",IF(IF($AD324="半年付",2,IF($AD324="季度付",4,IF($AD324="月付",12,IF($AD324="半月付",24,1))))=1,1,MAX(1,ROUND(($E324-$D324+1)/365*IF($AD324="半年付",2,IF($AD324="季度付",4,IF($AD324="月付",12,IF($AD324="半月付",24,1)))),0)))))</f>
        <v/>
      </c>
      <c r="AN324" s="356" t="str">
        <f aca="true">IF($AM324="","",MIN($AM324,MAX(0,INT((TODAY()-付款宽限天数-$D324)/(($E324-$D324+1)/$AM324))+1)))</f>
        <v/>
      </c>
    </row>
    <row r="325" customFormat="false" ht="18" hidden="false" customHeight="false" outlineLevel="0" collapsed="false">
      <c r="F325" s="342" t="str">
        <f aca="true">IF(TRIM($B325&amp;$C325)="","",IF(OR(ISNUMBER(SEARCH("未",$A325)),ISNUMBER(SEARCH("送出",$A325)),AND(TRIM($A325)="",NOT(ISNUMBER($D325)),N($G325)=0)),"【合同未回】","")&amp;IF(NOT(ISNUMBER($E325)),IF(OR(ISNUMBER(SEARCH("未",$A325)),ISNUMBER(SEARCH("送出",$A325)),AND(TRIM($A325)="",NOT(ISNUMBER($D325)),N($G325)=0)),"","【未填合同期】"),IF($E325&lt;TODAY(),"【已到期】",IF($E325-TODAY()&lt;=提醒天数,"【即将到期，剩余"&amp;($E325-TODAY())&amp;"天】","【正常】")))&amp;IF(OR($AC325="安装免保",$AC325="技术免保",$AC325="质保期内"),"【"&amp;$AC325&amp;"】",""))</f>
        <v/>
      </c>
      <c r="J325" s="349" t="str">
        <f aca="false">IF(OR(N($G325)=0,N($H325)=0),"",ROUND(N($G325)*N($H325)*IF(N($I325)=0,1,N($I325)),2))</f>
        <v/>
      </c>
      <c r="L325" s="349" t="str">
        <f aca="false">IF(TRIM($B325&amp;$C325)="","",IF(AND(N($J325)=0,N($K325)=0),"",ROUND(N($J325)+N($K325),2)))</f>
        <v/>
      </c>
      <c r="R325" s="349"/>
      <c r="S325" s="351" t="str">
        <f aca="false">IF(TRIM($B325&amp;$C325)="","",IF(N($N325)=0,"",MAX(0,MIN(N($N325)-N($P325),N($V325)))))</f>
        <v/>
      </c>
      <c r="T325" s="351" t="str">
        <f aca="false">IF(TRIM($B325&amp;$C325)="","",IF(N($P325)&lt;=N($N325),"",N($P325)-N($N325)))</f>
        <v/>
      </c>
      <c r="U325" s="351" t="str">
        <f aca="false">IF(OR(TRIM($B325&amp;$C325)="",$V325=""),"",MAX(0,N($V325))-N($S325))</f>
        <v/>
      </c>
      <c r="V325" s="351" t="str">
        <f aca="false">IF(TRIM($B325&amp;$C325)="","",IF(AND(N($L325)=0,N($P325)+N($Q325)+N($R325)=0),"",ROUND(N($L325)-N($P325)-N($Q325)-N($R325),2)))</f>
        <v/>
      </c>
      <c r="W325" s="194" t="str">
        <f aca="false">IF(TRIM($B325&amp;$C325)="","",IF(N($L325)=0,IF((N($P325)+N($Q325)+N($R325))=0,"—未填单价","未填单价，已收 "&amp;TEXT((N($P325)+N($Q325)+N($R325)),"#,##0.00")),IF(N($V325)&gt;0.005,"欠 "&amp;TEXT(N($V325),"#,##0.00")&amp;IF(N($S325)&gt;0,"（开票未到账 "&amp;TEXT(N($S325),"#,##0.00")&amp;"）","")&amp;IF(N($U325)&gt;0,"（未开票 "&amp;TEXT(N($U325),"#,##0.00")&amp;"）",""),IF(N($V325)&lt;-0.005,"多收 "&amp;TEXT(-N($V325),"#,##0.00"),"✔ 已结清")))&amp;IF(N($T325)&gt;0,"｜到账未开票 "&amp;TEXT(N($T325),"#,##0.00")&amp;"，待补票","")&amp;IF(N($Q325)&gt;0,"｜收现 "&amp;TEXT(N($Q325),"#,##0.00"),"")&amp;IF(N($R325)&gt;0,"｜收款不开票 "&amp;TEXT(N($R325),"#,##0.00"),""))</f>
        <v/>
      </c>
      <c r="X325" s="352"/>
      <c r="AB325" s="349" t="str">
        <f aca="false">IF(OR(N($N325)=0,N($AA325)=0),"",ROUND(N($N325)/(1+N($AA325))*N($AA325),2))</f>
        <v/>
      </c>
      <c r="AC325" s="352"/>
      <c r="AD325" s="352"/>
      <c r="AE325" s="355" t="str">
        <f aca="false">IF($AM325="","",IF($AM325=1,IF($AN325&gt;=1,"一次性·已到收款期","一次性·未到期"),$AD325&amp;" 第"&amp;$AN325&amp;"/"&amp;$AM325&amp;"期"))</f>
        <v/>
      </c>
      <c r="AF325" s="351" t="str">
        <f aca="false">IF(OR($AM325="",N($L325)=0),"",ROUND(N($J325)*$AN325/$AM325,2)+N($K325))</f>
        <v/>
      </c>
      <c r="AG325" s="351" t="str">
        <f aca="false">IF($AF325="","",MAX(0,ROUND($AF325-(N($P325)+N($Q325)+N($R325)),2)))</f>
        <v/>
      </c>
      <c r="AH325" s="351" t="str">
        <f aca="false">IF(OR(TRIM($B325&amp;$C325)="",NOT(ISNUMBER($D325))),"",SUMIFS($V$3:$V$1001,$AJ$3:$AJ$1001,$AJ325,$D$3:$D$1001,"&lt;"&amp;$D325))</f>
        <v/>
      </c>
      <c r="AI325" s="351" t="str">
        <f aca="false">IF(TRIM($B325&amp;$C325)="","",SUMIFS($V$3:$V$1001,$AJ$3:$AJ$1001,$AJ325))</f>
        <v/>
      </c>
      <c r="AJ325" s="355" t="str">
        <f aca="false">IF(TRIM($B325&amp;$C325)="","",TRIM($B325)&amp;"｜"&amp;TRIM($C325))</f>
        <v/>
      </c>
      <c r="AK325" s="351" t="str">
        <f aca="false">IF(TRIM($B325&amp;$C325)="","",MIN(N($N325),N($P325)))</f>
        <v/>
      </c>
      <c r="AL325" s="356" t="str">
        <f aca="false">IF(ISNUMBER($D325),YEAR($D325),"")</f>
        <v/>
      </c>
      <c r="AM325" s="356" t="str">
        <f aca="false">IF(OR(TRIM($B325&amp;$C325)="",NOT(ISNUMBER($D325)),NOT(ISNUMBER($E325))),"",IF($E325&lt;$D325,"",IF(IF($AD325="半年付",2,IF($AD325="季度付",4,IF($AD325="月付",12,IF($AD325="半月付",24,1))))=1,1,MAX(1,ROUND(($E325-$D325+1)/365*IF($AD325="半年付",2,IF($AD325="季度付",4,IF($AD325="月付",12,IF($AD325="半月付",24,1)))),0)))))</f>
        <v/>
      </c>
      <c r="AN325" s="356" t="str">
        <f aca="true">IF($AM325="","",MIN($AM325,MAX(0,INT((TODAY()-付款宽限天数-$D325)/(($E325-$D325+1)/$AM325))+1)))</f>
        <v/>
      </c>
    </row>
    <row r="326" customFormat="false" ht="18" hidden="false" customHeight="false" outlineLevel="0" collapsed="false">
      <c r="F326" s="342" t="str">
        <f aca="true">IF(TRIM($B326&amp;$C326)="","",IF(OR(ISNUMBER(SEARCH("未",$A326)),ISNUMBER(SEARCH("送出",$A326)),AND(TRIM($A326)="",NOT(ISNUMBER($D326)),N($G326)=0)),"【合同未回】","")&amp;IF(NOT(ISNUMBER($E326)),IF(OR(ISNUMBER(SEARCH("未",$A326)),ISNUMBER(SEARCH("送出",$A326)),AND(TRIM($A326)="",NOT(ISNUMBER($D326)),N($G326)=0)),"","【未填合同期】"),IF($E326&lt;TODAY(),"【已到期】",IF($E326-TODAY()&lt;=提醒天数,"【即将到期，剩余"&amp;($E326-TODAY())&amp;"天】","【正常】")))&amp;IF(OR($AC326="安装免保",$AC326="技术免保",$AC326="质保期内"),"【"&amp;$AC326&amp;"】",""))</f>
        <v/>
      </c>
      <c r="J326" s="349" t="str">
        <f aca="false">IF(OR(N($G326)=0,N($H326)=0),"",ROUND(N($G326)*N($H326)*IF(N($I326)=0,1,N($I326)),2))</f>
        <v/>
      </c>
      <c r="L326" s="349" t="str">
        <f aca="false">IF(TRIM($B326&amp;$C326)="","",IF(AND(N($J326)=0,N($K326)=0),"",ROUND(N($J326)+N($K326),2)))</f>
        <v/>
      </c>
      <c r="R326" s="349"/>
      <c r="S326" s="351" t="str">
        <f aca="false">IF(TRIM($B326&amp;$C326)="","",IF(N($N326)=0,"",MAX(0,MIN(N($N326)-N($P326),N($V326)))))</f>
        <v/>
      </c>
      <c r="T326" s="351" t="str">
        <f aca="false">IF(TRIM($B326&amp;$C326)="","",IF(N($P326)&lt;=N($N326),"",N($P326)-N($N326)))</f>
        <v/>
      </c>
      <c r="U326" s="351" t="str">
        <f aca="false">IF(OR(TRIM($B326&amp;$C326)="",$V326=""),"",MAX(0,N($V326))-N($S326))</f>
        <v/>
      </c>
      <c r="V326" s="351" t="str">
        <f aca="false">IF(TRIM($B326&amp;$C326)="","",IF(AND(N($L326)=0,N($P326)+N($Q326)+N($R326)=0),"",ROUND(N($L326)-N($P326)-N($Q326)-N($R326),2)))</f>
        <v/>
      </c>
      <c r="W326" s="194" t="str">
        <f aca="false">IF(TRIM($B326&amp;$C326)="","",IF(N($L326)=0,IF((N($P326)+N($Q326)+N($R326))=0,"—未填单价","未填单价，已收 "&amp;TEXT((N($P326)+N($Q326)+N($R326)),"#,##0.00")),IF(N($V326)&gt;0.005,"欠 "&amp;TEXT(N($V326),"#,##0.00")&amp;IF(N($S326)&gt;0,"（开票未到账 "&amp;TEXT(N($S326),"#,##0.00")&amp;"）","")&amp;IF(N($U326)&gt;0,"（未开票 "&amp;TEXT(N($U326),"#,##0.00")&amp;"）",""),IF(N($V326)&lt;-0.005,"多收 "&amp;TEXT(-N($V326),"#,##0.00"),"✔ 已结清")))&amp;IF(N($T326)&gt;0,"｜到账未开票 "&amp;TEXT(N($T326),"#,##0.00")&amp;"，待补票","")&amp;IF(N($Q326)&gt;0,"｜收现 "&amp;TEXT(N($Q326),"#,##0.00"),"")&amp;IF(N($R326)&gt;0,"｜收款不开票 "&amp;TEXT(N($R326),"#,##0.00"),""))</f>
        <v/>
      </c>
      <c r="X326" s="352"/>
      <c r="AB326" s="349" t="str">
        <f aca="false">IF(OR(N($N326)=0,N($AA326)=0),"",ROUND(N($N326)/(1+N($AA326))*N($AA326),2))</f>
        <v/>
      </c>
      <c r="AC326" s="352"/>
      <c r="AD326" s="352"/>
      <c r="AE326" s="355" t="str">
        <f aca="false">IF($AM326="","",IF($AM326=1,IF($AN326&gt;=1,"一次性·已到收款期","一次性·未到期"),$AD326&amp;" 第"&amp;$AN326&amp;"/"&amp;$AM326&amp;"期"))</f>
        <v/>
      </c>
      <c r="AF326" s="351" t="str">
        <f aca="false">IF(OR($AM326="",N($L326)=0),"",ROUND(N($J326)*$AN326/$AM326,2)+N($K326))</f>
        <v/>
      </c>
      <c r="AG326" s="351" t="str">
        <f aca="false">IF($AF326="","",MAX(0,ROUND($AF326-(N($P326)+N($Q326)+N($R326)),2)))</f>
        <v/>
      </c>
      <c r="AH326" s="351" t="str">
        <f aca="false">IF(OR(TRIM($B326&amp;$C326)="",NOT(ISNUMBER($D326))),"",SUMIFS($V$3:$V$1001,$AJ$3:$AJ$1001,$AJ326,$D$3:$D$1001,"&lt;"&amp;$D326))</f>
        <v/>
      </c>
      <c r="AI326" s="351" t="str">
        <f aca="false">IF(TRIM($B326&amp;$C326)="","",SUMIFS($V$3:$V$1001,$AJ$3:$AJ$1001,$AJ326))</f>
        <v/>
      </c>
      <c r="AJ326" s="355" t="str">
        <f aca="false">IF(TRIM($B326&amp;$C326)="","",TRIM($B326)&amp;"｜"&amp;TRIM($C326))</f>
        <v/>
      </c>
      <c r="AK326" s="351" t="str">
        <f aca="false">IF(TRIM($B326&amp;$C326)="","",MIN(N($N326),N($P326)))</f>
        <v/>
      </c>
      <c r="AL326" s="356" t="str">
        <f aca="false">IF(ISNUMBER($D326),YEAR($D326),"")</f>
        <v/>
      </c>
      <c r="AM326" s="356" t="str">
        <f aca="false">IF(OR(TRIM($B326&amp;$C326)="",NOT(ISNUMBER($D326)),NOT(ISNUMBER($E326))),"",IF($E326&lt;$D326,"",IF(IF($AD326="半年付",2,IF($AD326="季度付",4,IF($AD326="月付",12,IF($AD326="半月付",24,1))))=1,1,MAX(1,ROUND(($E326-$D326+1)/365*IF($AD326="半年付",2,IF($AD326="季度付",4,IF($AD326="月付",12,IF($AD326="半月付",24,1)))),0)))))</f>
        <v/>
      </c>
      <c r="AN326" s="356" t="str">
        <f aca="true">IF($AM326="","",MIN($AM326,MAX(0,INT((TODAY()-付款宽限天数-$D326)/(($E326-$D326+1)/$AM326))+1)))</f>
        <v/>
      </c>
    </row>
    <row r="327" customFormat="false" ht="18" hidden="false" customHeight="false" outlineLevel="0" collapsed="false">
      <c r="F327" s="342" t="str">
        <f aca="true">IF(TRIM($B327&amp;$C327)="","",IF(OR(ISNUMBER(SEARCH("未",$A327)),ISNUMBER(SEARCH("送出",$A327)),AND(TRIM($A327)="",NOT(ISNUMBER($D327)),N($G327)=0)),"【合同未回】","")&amp;IF(NOT(ISNUMBER($E327)),IF(OR(ISNUMBER(SEARCH("未",$A327)),ISNUMBER(SEARCH("送出",$A327)),AND(TRIM($A327)="",NOT(ISNUMBER($D327)),N($G327)=0)),"","【未填合同期】"),IF($E327&lt;TODAY(),"【已到期】",IF($E327-TODAY()&lt;=提醒天数,"【即将到期，剩余"&amp;($E327-TODAY())&amp;"天】","【正常】")))&amp;IF(OR($AC327="安装免保",$AC327="技术免保",$AC327="质保期内"),"【"&amp;$AC327&amp;"】",""))</f>
        <v/>
      </c>
      <c r="J327" s="349" t="str">
        <f aca="false">IF(OR(N($G327)=0,N($H327)=0),"",ROUND(N($G327)*N($H327)*IF(N($I327)=0,1,N($I327)),2))</f>
        <v/>
      </c>
      <c r="L327" s="349" t="str">
        <f aca="false">IF(TRIM($B327&amp;$C327)="","",IF(AND(N($J327)=0,N($K327)=0),"",ROUND(N($J327)+N($K327),2)))</f>
        <v/>
      </c>
      <c r="R327" s="349"/>
      <c r="S327" s="351" t="str">
        <f aca="false">IF(TRIM($B327&amp;$C327)="","",IF(N($N327)=0,"",MAX(0,MIN(N($N327)-N($P327),N($V327)))))</f>
        <v/>
      </c>
      <c r="T327" s="351" t="str">
        <f aca="false">IF(TRIM($B327&amp;$C327)="","",IF(N($P327)&lt;=N($N327),"",N($P327)-N($N327)))</f>
        <v/>
      </c>
      <c r="U327" s="351" t="str">
        <f aca="false">IF(OR(TRIM($B327&amp;$C327)="",$V327=""),"",MAX(0,N($V327))-N($S327))</f>
        <v/>
      </c>
      <c r="V327" s="351" t="str">
        <f aca="false">IF(TRIM($B327&amp;$C327)="","",IF(AND(N($L327)=0,N($P327)+N($Q327)+N($R327)=0),"",ROUND(N($L327)-N($P327)-N($Q327)-N($R327),2)))</f>
        <v/>
      </c>
      <c r="W327" s="194" t="str">
        <f aca="false">IF(TRIM($B327&amp;$C327)="","",IF(N($L327)=0,IF((N($P327)+N($Q327)+N($R327))=0,"—未填单价","未填单价，已收 "&amp;TEXT((N($P327)+N($Q327)+N($R327)),"#,##0.00")),IF(N($V327)&gt;0.005,"欠 "&amp;TEXT(N($V327),"#,##0.00")&amp;IF(N($S327)&gt;0,"（开票未到账 "&amp;TEXT(N($S327),"#,##0.00")&amp;"）","")&amp;IF(N($U327)&gt;0,"（未开票 "&amp;TEXT(N($U327),"#,##0.00")&amp;"）",""),IF(N($V327)&lt;-0.005,"多收 "&amp;TEXT(-N($V327),"#,##0.00"),"✔ 已结清")))&amp;IF(N($T327)&gt;0,"｜到账未开票 "&amp;TEXT(N($T327),"#,##0.00")&amp;"，待补票","")&amp;IF(N($Q327)&gt;0,"｜收现 "&amp;TEXT(N($Q327),"#,##0.00"),"")&amp;IF(N($R327)&gt;0,"｜收款不开票 "&amp;TEXT(N($R327),"#,##0.00"),""))</f>
        <v/>
      </c>
      <c r="X327" s="352"/>
      <c r="AB327" s="349" t="str">
        <f aca="false">IF(OR(N($N327)=0,N($AA327)=0),"",ROUND(N($N327)/(1+N($AA327))*N($AA327),2))</f>
        <v/>
      </c>
      <c r="AC327" s="352"/>
      <c r="AD327" s="352"/>
      <c r="AE327" s="355" t="str">
        <f aca="false">IF($AM327="","",IF($AM327=1,IF($AN327&gt;=1,"一次性·已到收款期","一次性·未到期"),$AD327&amp;" 第"&amp;$AN327&amp;"/"&amp;$AM327&amp;"期"))</f>
        <v/>
      </c>
      <c r="AF327" s="351" t="str">
        <f aca="false">IF(OR($AM327="",N($L327)=0),"",ROUND(N($J327)*$AN327/$AM327,2)+N($K327))</f>
        <v/>
      </c>
      <c r="AG327" s="351" t="str">
        <f aca="false">IF($AF327="","",MAX(0,ROUND($AF327-(N($P327)+N($Q327)+N($R327)),2)))</f>
        <v/>
      </c>
      <c r="AH327" s="351" t="str">
        <f aca="false">IF(OR(TRIM($B327&amp;$C327)="",NOT(ISNUMBER($D327))),"",SUMIFS($V$3:$V$1001,$AJ$3:$AJ$1001,$AJ327,$D$3:$D$1001,"&lt;"&amp;$D327))</f>
        <v/>
      </c>
      <c r="AI327" s="351" t="str">
        <f aca="false">IF(TRIM($B327&amp;$C327)="","",SUMIFS($V$3:$V$1001,$AJ$3:$AJ$1001,$AJ327))</f>
        <v/>
      </c>
      <c r="AJ327" s="355" t="str">
        <f aca="false">IF(TRIM($B327&amp;$C327)="","",TRIM($B327)&amp;"｜"&amp;TRIM($C327))</f>
        <v/>
      </c>
      <c r="AK327" s="351" t="str">
        <f aca="false">IF(TRIM($B327&amp;$C327)="","",MIN(N($N327),N($P327)))</f>
        <v/>
      </c>
      <c r="AL327" s="356" t="str">
        <f aca="false">IF(ISNUMBER($D327),YEAR($D327),"")</f>
        <v/>
      </c>
      <c r="AM327" s="356" t="str">
        <f aca="false">IF(OR(TRIM($B327&amp;$C327)="",NOT(ISNUMBER($D327)),NOT(ISNUMBER($E327))),"",IF($E327&lt;$D327,"",IF(IF($AD327="半年付",2,IF($AD327="季度付",4,IF($AD327="月付",12,IF($AD327="半月付",24,1))))=1,1,MAX(1,ROUND(($E327-$D327+1)/365*IF($AD327="半年付",2,IF($AD327="季度付",4,IF($AD327="月付",12,IF($AD327="半月付",24,1)))),0)))))</f>
        <v/>
      </c>
      <c r="AN327" s="356" t="str">
        <f aca="true">IF($AM327="","",MIN($AM327,MAX(0,INT((TODAY()-付款宽限天数-$D327)/(($E327-$D327+1)/$AM327))+1)))</f>
        <v/>
      </c>
    </row>
    <row r="328" customFormat="false" ht="18" hidden="false" customHeight="false" outlineLevel="0" collapsed="false">
      <c r="F328" s="342" t="str">
        <f aca="true">IF(TRIM($B328&amp;$C328)="","",IF(OR(ISNUMBER(SEARCH("未",$A328)),ISNUMBER(SEARCH("送出",$A328)),AND(TRIM($A328)="",NOT(ISNUMBER($D328)),N($G328)=0)),"【合同未回】","")&amp;IF(NOT(ISNUMBER($E328)),IF(OR(ISNUMBER(SEARCH("未",$A328)),ISNUMBER(SEARCH("送出",$A328)),AND(TRIM($A328)="",NOT(ISNUMBER($D328)),N($G328)=0)),"","【未填合同期】"),IF($E328&lt;TODAY(),"【已到期】",IF($E328-TODAY()&lt;=提醒天数,"【即将到期，剩余"&amp;($E328-TODAY())&amp;"天】","【正常】")))&amp;IF(OR($AC328="安装免保",$AC328="技术免保",$AC328="质保期内"),"【"&amp;$AC328&amp;"】",""))</f>
        <v/>
      </c>
      <c r="J328" s="349" t="str">
        <f aca="false">IF(OR(N($G328)=0,N($H328)=0),"",ROUND(N($G328)*N($H328)*IF(N($I328)=0,1,N($I328)),2))</f>
        <v/>
      </c>
      <c r="L328" s="349" t="str">
        <f aca="false">IF(TRIM($B328&amp;$C328)="","",IF(AND(N($J328)=0,N($K328)=0),"",ROUND(N($J328)+N($K328),2)))</f>
        <v/>
      </c>
      <c r="R328" s="349"/>
      <c r="S328" s="351" t="str">
        <f aca="false">IF(TRIM($B328&amp;$C328)="","",IF(N($N328)=0,"",MAX(0,MIN(N($N328)-N($P328),N($V328)))))</f>
        <v/>
      </c>
      <c r="T328" s="351" t="str">
        <f aca="false">IF(TRIM($B328&amp;$C328)="","",IF(N($P328)&lt;=N($N328),"",N($P328)-N($N328)))</f>
        <v/>
      </c>
      <c r="U328" s="351" t="str">
        <f aca="false">IF(OR(TRIM($B328&amp;$C328)="",$V328=""),"",MAX(0,N($V328))-N($S328))</f>
        <v/>
      </c>
      <c r="V328" s="351" t="str">
        <f aca="false">IF(TRIM($B328&amp;$C328)="","",IF(AND(N($L328)=0,N($P328)+N($Q328)+N($R328)=0),"",ROUND(N($L328)-N($P328)-N($Q328)-N($R328),2)))</f>
        <v/>
      </c>
      <c r="W328" s="194" t="str">
        <f aca="false">IF(TRIM($B328&amp;$C328)="","",IF(N($L328)=0,IF((N($P328)+N($Q328)+N($R328))=0,"—未填单价","未填单价，已收 "&amp;TEXT((N($P328)+N($Q328)+N($R328)),"#,##0.00")),IF(N($V328)&gt;0.005,"欠 "&amp;TEXT(N($V328),"#,##0.00")&amp;IF(N($S328)&gt;0,"（开票未到账 "&amp;TEXT(N($S328),"#,##0.00")&amp;"）","")&amp;IF(N($U328)&gt;0,"（未开票 "&amp;TEXT(N($U328),"#,##0.00")&amp;"）",""),IF(N($V328)&lt;-0.005,"多收 "&amp;TEXT(-N($V328),"#,##0.00"),"✔ 已结清")))&amp;IF(N($T328)&gt;0,"｜到账未开票 "&amp;TEXT(N($T328),"#,##0.00")&amp;"，待补票","")&amp;IF(N($Q328)&gt;0,"｜收现 "&amp;TEXT(N($Q328),"#,##0.00"),"")&amp;IF(N($R328)&gt;0,"｜收款不开票 "&amp;TEXT(N($R328),"#,##0.00"),""))</f>
        <v/>
      </c>
      <c r="X328" s="352"/>
      <c r="AB328" s="349" t="str">
        <f aca="false">IF(OR(N($N328)=0,N($AA328)=0),"",ROUND(N($N328)/(1+N($AA328))*N($AA328),2))</f>
        <v/>
      </c>
      <c r="AC328" s="352"/>
      <c r="AD328" s="352"/>
      <c r="AE328" s="355" t="str">
        <f aca="false">IF($AM328="","",IF($AM328=1,IF($AN328&gt;=1,"一次性·已到收款期","一次性·未到期"),$AD328&amp;" 第"&amp;$AN328&amp;"/"&amp;$AM328&amp;"期"))</f>
        <v/>
      </c>
      <c r="AF328" s="351" t="str">
        <f aca="false">IF(OR($AM328="",N($L328)=0),"",ROUND(N($J328)*$AN328/$AM328,2)+N($K328))</f>
        <v/>
      </c>
      <c r="AG328" s="351" t="str">
        <f aca="false">IF($AF328="","",MAX(0,ROUND($AF328-(N($P328)+N($Q328)+N($R328)),2)))</f>
        <v/>
      </c>
      <c r="AH328" s="351" t="str">
        <f aca="false">IF(OR(TRIM($B328&amp;$C328)="",NOT(ISNUMBER($D328))),"",SUMIFS($V$3:$V$1001,$AJ$3:$AJ$1001,$AJ328,$D$3:$D$1001,"&lt;"&amp;$D328))</f>
        <v/>
      </c>
      <c r="AI328" s="351" t="str">
        <f aca="false">IF(TRIM($B328&amp;$C328)="","",SUMIFS($V$3:$V$1001,$AJ$3:$AJ$1001,$AJ328))</f>
        <v/>
      </c>
      <c r="AJ328" s="355" t="str">
        <f aca="false">IF(TRIM($B328&amp;$C328)="","",TRIM($B328)&amp;"｜"&amp;TRIM($C328))</f>
        <v/>
      </c>
      <c r="AK328" s="351" t="str">
        <f aca="false">IF(TRIM($B328&amp;$C328)="","",MIN(N($N328),N($P328)))</f>
        <v/>
      </c>
      <c r="AL328" s="356" t="str">
        <f aca="false">IF(ISNUMBER($D328),YEAR($D328),"")</f>
        <v/>
      </c>
      <c r="AM328" s="356" t="str">
        <f aca="false">IF(OR(TRIM($B328&amp;$C328)="",NOT(ISNUMBER($D328)),NOT(ISNUMBER($E328))),"",IF($E328&lt;$D328,"",IF(IF($AD328="半年付",2,IF($AD328="季度付",4,IF($AD328="月付",12,IF($AD328="半月付",24,1))))=1,1,MAX(1,ROUND(($E328-$D328+1)/365*IF($AD328="半年付",2,IF($AD328="季度付",4,IF($AD328="月付",12,IF($AD328="半月付",24,1)))),0)))))</f>
        <v/>
      </c>
      <c r="AN328" s="356" t="str">
        <f aca="true">IF($AM328="","",MIN($AM328,MAX(0,INT((TODAY()-付款宽限天数-$D328)/(($E328-$D328+1)/$AM328))+1)))</f>
        <v/>
      </c>
    </row>
    <row r="329" customFormat="false" ht="18" hidden="false" customHeight="false" outlineLevel="0" collapsed="false">
      <c r="F329" s="342" t="str">
        <f aca="true">IF(TRIM($B329&amp;$C329)="","",IF(OR(ISNUMBER(SEARCH("未",$A329)),ISNUMBER(SEARCH("送出",$A329)),AND(TRIM($A329)="",NOT(ISNUMBER($D329)),N($G329)=0)),"【合同未回】","")&amp;IF(NOT(ISNUMBER($E329)),IF(OR(ISNUMBER(SEARCH("未",$A329)),ISNUMBER(SEARCH("送出",$A329)),AND(TRIM($A329)="",NOT(ISNUMBER($D329)),N($G329)=0)),"","【未填合同期】"),IF($E329&lt;TODAY(),"【已到期】",IF($E329-TODAY()&lt;=提醒天数,"【即将到期，剩余"&amp;($E329-TODAY())&amp;"天】","【正常】")))&amp;IF(OR($AC329="安装免保",$AC329="技术免保",$AC329="质保期内"),"【"&amp;$AC329&amp;"】",""))</f>
        <v/>
      </c>
      <c r="J329" s="349" t="str">
        <f aca="false">IF(OR(N($G329)=0,N($H329)=0),"",ROUND(N($G329)*N($H329)*IF(N($I329)=0,1,N($I329)),2))</f>
        <v/>
      </c>
      <c r="L329" s="349" t="str">
        <f aca="false">IF(TRIM($B329&amp;$C329)="","",IF(AND(N($J329)=0,N($K329)=0),"",ROUND(N($J329)+N($K329),2)))</f>
        <v/>
      </c>
      <c r="R329" s="349"/>
      <c r="S329" s="351" t="str">
        <f aca="false">IF(TRIM($B329&amp;$C329)="","",IF(N($N329)=0,"",MAX(0,MIN(N($N329)-N($P329),N($V329)))))</f>
        <v/>
      </c>
      <c r="T329" s="351" t="str">
        <f aca="false">IF(TRIM($B329&amp;$C329)="","",IF(N($P329)&lt;=N($N329),"",N($P329)-N($N329)))</f>
        <v/>
      </c>
      <c r="U329" s="351" t="str">
        <f aca="false">IF(OR(TRIM($B329&amp;$C329)="",$V329=""),"",MAX(0,N($V329))-N($S329))</f>
        <v/>
      </c>
      <c r="V329" s="351" t="str">
        <f aca="false">IF(TRIM($B329&amp;$C329)="","",IF(AND(N($L329)=0,N($P329)+N($Q329)+N($R329)=0),"",ROUND(N($L329)-N($P329)-N($Q329)-N($R329),2)))</f>
        <v/>
      </c>
      <c r="W329" s="194" t="str">
        <f aca="false">IF(TRIM($B329&amp;$C329)="","",IF(N($L329)=0,IF((N($P329)+N($Q329)+N($R329))=0,"—未填单价","未填单价，已收 "&amp;TEXT((N($P329)+N($Q329)+N($R329)),"#,##0.00")),IF(N($V329)&gt;0.005,"欠 "&amp;TEXT(N($V329),"#,##0.00")&amp;IF(N($S329)&gt;0,"（开票未到账 "&amp;TEXT(N($S329),"#,##0.00")&amp;"）","")&amp;IF(N($U329)&gt;0,"（未开票 "&amp;TEXT(N($U329),"#,##0.00")&amp;"）",""),IF(N($V329)&lt;-0.005,"多收 "&amp;TEXT(-N($V329),"#,##0.00"),"✔ 已结清")))&amp;IF(N($T329)&gt;0,"｜到账未开票 "&amp;TEXT(N($T329),"#,##0.00")&amp;"，待补票","")&amp;IF(N($Q329)&gt;0,"｜收现 "&amp;TEXT(N($Q329),"#,##0.00"),"")&amp;IF(N($R329)&gt;0,"｜收款不开票 "&amp;TEXT(N($R329),"#,##0.00"),""))</f>
        <v/>
      </c>
      <c r="X329" s="352"/>
      <c r="AB329" s="349" t="str">
        <f aca="false">IF(OR(N($N329)=0,N($AA329)=0),"",ROUND(N($N329)/(1+N($AA329))*N($AA329),2))</f>
        <v/>
      </c>
      <c r="AC329" s="352"/>
      <c r="AD329" s="352"/>
      <c r="AE329" s="355" t="str">
        <f aca="false">IF($AM329="","",IF($AM329=1,IF($AN329&gt;=1,"一次性·已到收款期","一次性·未到期"),$AD329&amp;" 第"&amp;$AN329&amp;"/"&amp;$AM329&amp;"期"))</f>
        <v/>
      </c>
      <c r="AF329" s="351" t="str">
        <f aca="false">IF(OR($AM329="",N($L329)=0),"",ROUND(N($J329)*$AN329/$AM329,2)+N($K329))</f>
        <v/>
      </c>
      <c r="AG329" s="351" t="str">
        <f aca="false">IF($AF329="","",MAX(0,ROUND($AF329-(N($P329)+N($Q329)+N($R329)),2)))</f>
        <v/>
      </c>
      <c r="AH329" s="351" t="str">
        <f aca="false">IF(OR(TRIM($B329&amp;$C329)="",NOT(ISNUMBER($D329))),"",SUMIFS($V$3:$V$1001,$AJ$3:$AJ$1001,$AJ329,$D$3:$D$1001,"&lt;"&amp;$D329))</f>
        <v/>
      </c>
      <c r="AI329" s="351" t="str">
        <f aca="false">IF(TRIM($B329&amp;$C329)="","",SUMIFS($V$3:$V$1001,$AJ$3:$AJ$1001,$AJ329))</f>
        <v/>
      </c>
      <c r="AJ329" s="355" t="str">
        <f aca="false">IF(TRIM($B329&amp;$C329)="","",TRIM($B329)&amp;"｜"&amp;TRIM($C329))</f>
        <v/>
      </c>
      <c r="AK329" s="351" t="str">
        <f aca="false">IF(TRIM($B329&amp;$C329)="","",MIN(N($N329),N($P329)))</f>
        <v/>
      </c>
      <c r="AL329" s="356" t="str">
        <f aca="false">IF(ISNUMBER($D329),YEAR($D329),"")</f>
        <v/>
      </c>
      <c r="AM329" s="356" t="str">
        <f aca="false">IF(OR(TRIM($B329&amp;$C329)="",NOT(ISNUMBER($D329)),NOT(ISNUMBER($E329))),"",IF($E329&lt;$D329,"",IF(IF($AD329="半年付",2,IF($AD329="季度付",4,IF($AD329="月付",12,IF($AD329="半月付",24,1))))=1,1,MAX(1,ROUND(($E329-$D329+1)/365*IF($AD329="半年付",2,IF($AD329="季度付",4,IF($AD329="月付",12,IF($AD329="半月付",24,1)))),0)))))</f>
        <v/>
      </c>
      <c r="AN329" s="356" t="str">
        <f aca="true">IF($AM329="","",MIN($AM329,MAX(0,INT((TODAY()-付款宽限天数-$D329)/(($E329-$D329+1)/$AM329))+1)))</f>
        <v/>
      </c>
    </row>
    <row r="330" customFormat="false" ht="18" hidden="false" customHeight="false" outlineLevel="0" collapsed="false">
      <c r="F330" s="342" t="str">
        <f aca="true">IF(TRIM($B330&amp;$C330)="","",IF(OR(ISNUMBER(SEARCH("未",$A330)),ISNUMBER(SEARCH("送出",$A330)),AND(TRIM($A330)="",NOT(ISNUMBER($D330)),N($G330)=0)),"【合同未回】","")&amp;IF(NOT(ISNUMBER($E330)),IF(OR(ISNUMBER(SEARCH("未",$A330)),ISNUMBER(SEARCH("送出",$A330)),AND(TRIM($A330)="",NOT(ISNUMBER($D330)),N($G330)=0)),"","【未填合同期】"),IF($E330&lt;TODAY(),"【已到期】",IF($E330-TODAY()&lt;=提醒天数,"【即将到期，剩余"&amp;($E330-TODAY())&amp;"天】","【正常】")))&amp;IF(OR($AC330="安装免保",$AC330="技术免保",$AC330="质保期内"),"【"&amp;$AC330&amp;"】",""))</f>
        <v/>
      </c>
      <c r="J330" s="349" t="str">
        <f aca="false">IF(OR(N($G330)=0,N($H330)=0),"",ROUND(N($G330)*N($H330)*IF(N($I330)=0,1,N($I330)),2))</f>
        <v/>
      </c>
      <c r="L330" s="349" t="str">
        <f aca="false">IF(TRIM($B330&amp;$C330)="","",IF(AND(N($J330)=0,N($K330)=0),"",ROUND(N($J330)+N($K330),2)))</f>
        <v/>
      </c>
      <c r="R330" s="349"/>
      <c r="S330" s="351" t="str">
        <f aca="false">IF(TRIM($B330&amp;$C330)="","",IF(N($N330)=0,"",MAX(0,MIN(N($N330)-N($P330),N($V330)))))</f>
        <v/>
      </c>
      <c r="T330" s="351" t="str">
        <f aca="false">IF(TRIM($B330&amp;$C330)="","",IF(N($P330)&lt;=N($N330),"",N($P330)-N($N330)))</f>
        <v/>
      </c>
      <c r="U330" s="351" t="str">
        <f aca="false">IF(OR(TRIM($B330&amp;$C330)="",$V330=""),"",MAX(0,N($V330))-N($S330))</f>
        <v/>
      </c>
      <c r="V330" s="351" t="str">
        <f aca="false">IF(TRIM($B330&amp;$C330)="","",IF(AND(N($L330)=0,N($P330)+N($Q330)+N($R330)=0),"",ROUND(N($L330)-N($P330)-N($Q330)-N($R330),2)))</f>
        <v/>
      </c>
      <c r="W330" s="194" t="str">
        <f aca="false">IF(TRIM($B330&amp;$C330)="","",IF(N($L330)=0,IF((N($P330)+N($Q330)+N($R330))=0,"—未填单价","未填单价，已收 "&amp;TEXT((N($P330)+N($Q330)+N($R330)),"#,##0.00")),IF(N($V330)&gt;0.005,"欠 "&amp;TEXT(N($V330),"#,##0.00")&amp;IF(N($S330)&gt;0,"（开票未到账 "&amp;TEXT(N($S330),"#,##0.00")&amp;"）","")&amp;IF(N($U330)&gt;0,"（未开票 "&amp;TEXT(N($U330),"#,##0.00")&amp;"）",""),IF(N($V330)&lt;-0.005,"多收 "&amp;TEXT(-N($V330),"#,##0.00"),"✔ 已结清")))&amp;IF(N($T330)&gt;0,"｜到账未开票 "&amp;TEXT(N($T330),"#,##0.00")&amp;"，待补票","")&amp;IF(N($Q330)&gt;0,"｜收现 "&amp;TEXT(N($Q330),"#,##0.00"),"")&amp;IF(N($R330)&gt;0,"｜收款不开票 "&amp;TEXT(N($R330),"#,##0.00"),""))</f>
        <v/>
      </c>
      <c r="X330" s="352"/>
      <c r="AB330" s="349" t="str">
        <f aca="false">IF(OR(N($N330)=0,N($AA330)=0),"",ROUND(N($N330)/(1+N($AA330))*N($AA330),2))</f>
        <v/>
      </c>
      <c r="AC330" s="352"/>
      <c r="AD330" s="352"/>
      <c r="AE330" s="355" t="str">
        <f aca="false">IF($AM330="","",IF($AM330=1,IF($AN330&gt;=1,"一次性·已到收款期","一次性·未到期"),$AD330&amp;" 第"&amp;$AN330&amp;"/"&amp;$AM330&amp;"期"))</f>
        <v/>
      </c>
      <c r="AF330" s="351" t="str">
        <f aca="false">IF(OR($AM330="",N($L330)=0),"",ROUND(N($J330)*$AN330/$AM330,2)+N($K330))</f>
        <v/>
      </c>
      <c r="AG330" s="351" t="str">
        <f aca="false">IF($AF330="","",MAX(0,ROUND($AF330-(N($P330)+N($Q330)+N($R330)),2)))</f>
        <v/>
      </c>
      <c r="AH330" s="351" t="str">
        <f aca="false">IF(OR(TRIM($B330&amp;$C330)="",NOT(ISNUMBER($D330))),"",SUMIFS($V$3:$V$1001,$AJ$3:$AJ$1001,$AJ330,$D$3:$D$1001,"&lt;"&amp;$D330))</f>
        <v/>
      </c>
      <c r="AI330" s="351" t="str">
        <f aca="false">IF(TRIM($B330&amp;$C330)="","",SUMIFS($V$3:$V$1001,$AJ$3:$AJ$1001,$AJ330))</f>
        <v/>
      </c>
      <c r="AJ330" s="355" t="str">
        <f aca="false">IF(TRIM($B330&amp;$C330)="","",TRIM($B330)&amp;"｜"&amp;TRIM($C330))</f>
        <v/>
      </c>
      <c r="AK330" s="351" t="str">
        <f aca="false">IF(TRIM($B330&amp;$C330)="","",MIN(N($N330),N($P330)))</f>
        <v/>
      </c>
      <c r="AL330" s="356" t="str">
        <f aca="false">IF(ISNUMBER($D330),YEAR($D330),"")</f>
        <v/>
      </c>
      <c r="AM330" s="356" t="str">
        <f aca="false">IF(OR(TRIM($B330&amp;$C330)="",NOT(ISNUMBER($D330)),NOT(ISNUMBER($E330))),"",IF($E330&lt;$D330,"",IF(IF($AD330="半年付",2,IF($AD330="季度付",4,IF($AD330="月付",12,IF($AD330="半月付",24,1))))=1,1,MAX(1,ROUND(($E330-$D330+1)/365*IF($AD330="半年付",2,IF($AD330="季度付",4,IF($AD330="月付",12,IF($AD330="半月付",24,1)))),0)))))</f>
        <v/>
      </c>
      <c r="AN330" s="356" t="str">
        <f aca="true">IF($AM330="","",MIN($AM330,MAX(0,INT((TODAY()-付款宽限天数-$D330)/(($E330-$D330+1)/$AM330))+1)))</f>
        <v/>
      </c>
    </row>
    <row r="331" customFormat="false" ht="18" hidden="false" customHeight="false" outlineLevel="0" collapsed="false">
      <c r="F331" s="342" t="str">
        <f aca="true">IF(TRIM($B331&amp;$C331)="","",IF(OR(ISNUMBER(SEARCH("未",$A331)),ISNUMBER(SEARCH("送出",$A331)),AND(TRIM($A331)="",NOT(ISNUMBER($D331)),N($G331)=0)),"【合同未回】","")&amp;IF(NOT(ISNUMBER($E331)),IF(OR(ISNUMBER(SEARCH("未",$A331)),ISNUMBER(SEARCH("送出",$A331)),AND(TRIM($A331)="",NOT(ISNUMBER($D331)),N($G331)=0)),"","【未填合同期】"),IF($E331&lt;TODAY(),"【已到期】",IF($E331-TODAY()&lt;=提醒天数,"【即将到期，剩余"&amp;($E331-TODAY())&amp;"天】","【正常】")))&amp;IF(OR($AC331="安装免保",$AC331="技术免保",$AC331="质保期内"),"【"&amp;$AC331&amp;"】",""))</f>
        <v/>
      </c>
      <c r="J331" s="349" t="str">
        <f aca="false">IF(OR(N($G331)=0,N($H331)=0),"",ROUND(N($G331)*N($H331)*IF(N($I331)=0,1,N($I331)),2))</f>
        <v/>
      </c>
      <c r="L331" s="349" t="str">
        <f aca="false">IF(TRIM($B331&amp;$C331)="","",IF(AND(N($J331)=0,N($K331)=0),"",ROUND(N($J331)+N($K331),2)))</f>
        <v/>
      </c>
      <c r="R331" s="349"/>
      <c r="S331" s="351" t="str">
        <f aca="false">IF(TRIM($B331&amp;$C331)="","",IF(N($N331)=0,"",MAX(0,MIN(N($N331)-N($P331),N($V331)))))</f>
        <v/>
      </c>
      <c r="T331" s="351" t="str">
        <f aca="false">IF(TRIM($B331&amp;$C331)="","",IF(N($P331)&lt;=N($N331),"",N($P331)-N($N331)))</f>
        <v/>
      </c>
      <c r="U331" s="351" t="str">
        <f aca="false">IF(OR(TRIM($B331&amp;$C331)="",$V331=""),"",MAX(0,N($V331))-N($S331))</f>
        <v/>
      </c>
      <c r="V331" s="351" t="str">
        <f aca="false">IF(TRIM($B331&amp;$C331)="","",IF(AND(N($L331)=0,N($P331)+N($Q331)+N($R331)=0),"",ROUND(N($L331)-N($P331)-N($Q331)-N($R331),2)))</f>
        <v/>
      </c>
      <c r="W331" s="194" t="str">
        <f aca="false">IF(TRIM($B331&amp;$C331)="","",IF(N($L331)=0,IF((N($P331)+N($Q331)+N($R331))=0,"—未填单价","未填单价，已收 "&amp;TEXT((N($P331)+N($Q331)+N($R331)),"#,##0.00")),IF(N($V331)&gt;0.005,"欠 "&amp;TEXT(N($V331),"#,##0.00")&amp;IF(N($S331)&gt;0,"（开票未到账 "&amp;TEXT(N($S331),"#,##0.00")&amp;"）","")&amp;IF(N($U331)&gt;0,"（未开票 "&amp;TEXT(N($U331),"#,##0.00")&amp;"）",""),IF(N($V331)&lt;-0.005,"多收 "&amp;TEXT(-N($V331),"#,##0.00"),"✔ 已结清")))&amp;IF(N($T331)&gt;0,"｜到账未开票 "&amp;TEXT(N($T331),"#,##0.00")&amp;"，待补票","")&amp;IF(N($Q331)&gt;0,"｜收现 "&amp;TEXT(N($Q331),"#,##0.00"),"")&amp;IF(N($R331)&gt;0,"｜收款不开票 "&amp;TEXT(N($R331),"#,##0.00"),""))</f>
        <v/>
      </c>
      <c r="X331" s="352"/>
      <c r="AB331" s="349" t="str">
        <f aca="false">IF(OR(N($N331)=0,N($AA331)=0),"",ROUND(N($N331)/(1+N($AA331))*N($AA331),2))</f>
        <v/>
      </c>
      <c r="AC331" s="352"/>
      <c r="AD331" s="352"/>
      <c r="AE331" s="355" t="str">
        <f aca="false">IF($AM331="","",IF($AM331=1,IF($AN331&gt;=1,"一次性·已到收款期","一次性·未到期"),$AD331&amp;" 第"&amp;$AN331&amp;"/"&amp;$AM331&amp;"期"))</f>
        <v/>
      </c>
      <c r="AF331" s="351" t="str">
        <f aca="false">IF(OR($AM331="",N($L331)=0),"",ROUND(N($J331)*$AN331/$AM331,2)+N($K331))</f>
        <v/>
      </c>
      <c r="AG331" s="351" t="str">
        <f aca="false">IF($AF331="","",MAX(0,ROUND($AF331-(N($P331)+N($Q331)+N($R331)),2)))</f>
        <v/>
      </c>
      <c r="AH331" s="351" t="str">
        <f aca="false">IF(OR(TRIM($B331&amp;$C331)="",NOT(ISNUMBER($D331))),"",SUMIFS($V$3:$V$1001,$AJ$3:$AJ$1001,$AJ331,$D$3:$D$1001,"&lt;"&amp;$D331))</f>
        <v/>
      </c>
      <c r="AI331" s="351" t="str">
        <f aca="false">IF(TRIM($B331&amp;$C331)="","",SUMIFS($V$3:$V$1001,$AJ$3:$AJ$1001,$AJ331))</f>
        <v/>
      </c>
      <c r="AJ331" s="355" t="str">
        <f aca="false">IF(TRIM($B331&amp;$C331)="","",TRIM($B331)&amp;"｜"&amp;TRIM($C331))</f>
        <v/>
      </c>
      <c r="AK331" s="351" t="str">
        <f aca="false">IF(TRIM($B331&amp;$C331)="","",MIN(N($N331),N($P331)))</f>
        <v/>
      </c>
      <c r="AL331" s="356" t="str">
        <f aca="false">IF(ISNUMBER($D331),YEAR($D331),"")</f>
        <v/>
      </c>
      <c r="AM331" s="356" t="str">
        <f aca="false">IF(OR(TRIM($B331&amp;$C331)="",NOT(ISNUMBER($D331)),NOT(ISNUMBER($E331))),"",IF($E331&lt;$D331,"",IF(IF($AD331="半年付",2,IF($AD331="季度付",4,IF($AD331="月付",12,IF($AD331="半月付",24,1))))=1,1,MAX(1,ROUND(($E331-$D331+1)/365*IF($AD331="半年付",2,IF($AD331="季度付",4,IF($AD331="月付",12,IF($AD331="半月付",24,1)))),0)))))</f>
        <v/>
      </c>
      <c r="AN331" s="356" t="str">
        <f aca="true">IF($AM331="","",MIN($AM331,MAX(0,INT((TODAY()-付款宽限天数-$D331)/(($E331-$D331+1)/$AM331))+1)))</f>
        <v/>
      </c>
    </row>
    <row r="332" customFormat="false" ht="18" hidden="false" customHeight="false" outlineLevel="0" collapsed="false">
      <c r="F332" s="342" t="str">
        <f aca="true">IF(TRIM($B332&amp;$C332)="","",IF(OR(ISNUMBER(SEARCH("未",$A332)),ISNUMBER(SEARCH("送出",$A332)),AND(TRIM($A332)="",NOT(ISNUMBER($D332)),N($G332)=0)),"【合同未回】","")&amp;IF(NOT(ISNUMBER($E332)),IF(OR(ISNUMBER(SEARCH("未",$A332)),ISNUMBER(SEARCH("送出",$A332)),AND(TRIM($A332)="",NOT(ISNUMBER($D332)),N($G332)=0)),"","【未填合同期】"),IF($E332&lt;TODAY(),"【已到期】",IF($E332-TODAY()&lt;=提醒天数,"【即将到期，剩余"&amp;($E332-TODAY())&amp;"天】","【正常】")))&amp;IF(OR($AC332="安装免保",$AC332="技术免保",$AC332="质保期内"),"【"&amp;$AC332&amp;"】",""))</f>
        <v/>
      </c>
      <c r="J332" s="349" t="str">
        <f aca="false">IF(OR(N($G332)=0,N($H332)=0),"",ROUND(N($G332)*N($H332)*IF(N($I332)=0,1,N($I332)),2))</f>
        <v/>
      </c>
      <c r="L332" s="349" t="str">
        <f aca="false">IF(TRIM($B332&amp;$C332)="","",IF(AND(N($J332)=0,N($K332)=0),"",ROUND(N($J332)+N($K332),2)))</f>
        <v/>
      </c>
      <c r="R332" s="349"/>
      <c r="S332" s="351" t="str">
        <f aca="false">IF(TRIM($B332&amp;$C332)="","",IF(N($N332)=0,"",MAX(0,MIN(N($N332)-N($P332),N($V332)))))</f>
        <v/>
      </c>
      <c r="T332" s="351" t="str">
        <f aca="false">IF(TRIM($B332&amp;$C332)="","",IF(N($P332)&lt;=N($N332),"",N($P332)-N($N332)))</f>
        <v/>
      </c>
      <c r="U332" s="351" t="str">
        <f aca="false">IF(OR(TRIM($B332&amp;$C332)="",$V332=""),"",MAX(0,N($V332))-N($S332))</f>
        <v/>
      </c>
      <c r="V332" s="351" t="str">
        <f aca="false">IF(TRIM($B332&amp;$C332)="","",IF(AND(N($L332)=0,N($P332)+N($Q332)+N($R332)=0),"",ROUND(N($L332)-N($P332)-N($Q332)-N($R332),2)))</f>
        <v/>
      </c>
      <c r="W332" s="194" t="str">
        <f aca="false">IF(TRIM($B332&amp;$C332)="","",IF(N($L332)=0,IF((N($P332)+N($Q332)+N($R332))=0,"—未填单价","未填单价，已收 "&amp;TEXT((N($P332)+N($Q332)+N($R332)),"#,##0.00")),IF(N($V332)&gt;0.005,"欠 "&amp;TEXT(N($V332),"#,##0.00")&amp;IF(N($S332)&gt;0,"（开票未到账 "&amp;TEXT(N($S332),"#,##0.00")&amp;"）","")&amp;IF(N($U332)&gt;0,"（未开票 "&amp;TEXT(N($U332),"#,##0.00")&amp;"）",""),IF(N($V332)&lt;-0.005,"多收 "&amp;TEXT(-N($V332),"#,##0.00"),"✔ 已结清")))&amp;IF(N($T332)&gt;0,"｜到账未开票 "&amp;TEXT(N($T332),"#,##0.00")&amp;"，待补票","")&amp;IF(N($Q332)&gt;0,"｜收现 "&amp;TEXT(N($Q332),"#,##0.00"),"")&amp;IF(N($R332)&gt;0,"｜收款不开票 "&amp;TEXT(N($R332),"#,##0.00"),""))</f>
        <v/>
      </c>
      <c r="X332" s="352"/>
      <c r="AB332" s="349" t="str">
        <f aca="false">IF(OR(N($N332)=0,N($AA332)=0),"",ROUND(N($N332)/(1+N($AA332))*N($AA332),2))</f>
        <v/>
      </c>
      <c r="AC332" s="352"/>
      <c r="AD332" s="352"/>
      <c r="AE332" s="355" t="str">
        <f aca="false">IF($AM332="","",IF($AM332=1,IF($AN332&gt;=1,"一次性·已到收款期","一次性·未到期"),$AD332&amp;" 第"&amp;$AN332&amp;"/"&amp;$AM332&amp;"期"))</f>
        <v/>
      </c>
      <c r="AF332" s="351" t="str">
        <f aca="false">IF(OR($AM332="",N($L332)=0),"",ROUND(N($J332)*$AN332/$AM332,2)+N($K332))</f>
        <v/>
      </c>
      <c r="AG332" s="351" t="str">
        <f aca="false">IF($AF332="","",MAX(0,ROUND($AF332-(N($P332)+N($Q332)+N($R332)),2)))</f>
        <v/>
      </c>
      <c r="AH332" s="351" t="str">
        <f aca="false">IF(OR(TRIM($B332&amp;$C332)="",NOT(ISNUMBER($D332))),"",SUMIFS($V$3:$V$1001,$AJ$3:$AJ$1001,$AJ332,$D$3:$D$1001,"&lt;"&amp;$D332))</f>
        <v/>
      </c>
      <c r="AI332" s="351" t="str">
        <f aca="false">IF(TRIM($B332&amp;$C332)="","",SUMIFS($V$3:$V$1001,$AJ$3:$AJ$1001,$AJ332))</f>
        <v/>
      </c>
      <c r="AJ332" s="355" t="str">
        <f aca="false">IF(TRIM($B332&amp;$C332)="","",TRIM($B332)&amp;"｜"&amp;TRIM($C332))</f>
        <v/>
      </c>
      <c r="AK332" s="351" t="str">
        <f aca="false">IF(TRIM($B332&amp;$C332)="","",MIN(N($N332),N($P332)))</f>
        <v/>
      </c>
      <c r="AL332" s="356" t="str">
        <f aca="false">IF(ISNUMBER($D332),YEAR($D332),"")</f>
        <v/>
      </c>
      <c r="AM332" s="356" t="str">
        <f aca="false">IF(OR(TRIM($B332&amp;$C332)="",NOT(ISNUMBER($D332)),NOT(ISNUMBER($E332))),"",IF($E332&lt;$D332,"",IF(IF($AD332="半年付",2,IF($AD332="季度付",4,IF($AD332="月付",12,IF($AD332="半月付",24,1))))=1,1,MAX(1,ROUND(($E332-$D332+1)/365*IF($AD332="半年付",2,IF($AD332="季度付",4,IF($AD332="月付",12,IF($AD332="半月付",24,1)))),0)))))</f>
        <v/>
      </c>
      <c r="AN332" s="356" t="str">
        <f aca="true">IF($AM332="","",MIN($AM332,MAX(0,INT((TODAY()-付款宽限天数-$D332)/(($E332-$D332+1)/$AM332))+1)))</f>
        <v/>
      </c>
    </row>
    <row r="333" customFormat="false" ht="18" hidden="false" customHeight="false" outlineLevel="0" collapsed="false">
      <c r="F333" s="342" t="str">
        <f aca="true">IF(TRIM($B333&amp;$C333)="","",IF(OR(ISNUMBER(SEARCH("未",$A333)),ISNUMBER(SEARCH("送出",$A333)),AND(TRIM($A333)="",NOT(ISNUMBER($D333)),N($G333)=0)),"【合同未回】","")&amp;IF(NOT(ISNUMBER($E333)),IF(OR(ISNUMBER(SEARCH("未",$A333)),ISNUMBER(SEARCH("送出",$A333)),AND(TRIM($A333)="",NOT(ISNUMBER($D333)),N($G333)=0)),"","【未填合同期】"),IF($E333&lt;TODAY(),"【已到期】",IF($E333-TODAY()&lt;=提醒天数,"【即将到期，剩余"&amp;($E333-TODAY())&amp;"天】","【正常】")))&amp;IF(OR($AC333="安装免保",$AC333="技术免保",$AC333="质保期内"),"【"&amp;$AC333&amp;"】",""))</f>
        <v/>
      </c>
      <c r="J333" s="349" t="str">
        <f aca="false">IF(OR(N($G333)=0,N($H333)=0),"",ROUND(N($G333)*N($H333)*IF(N($I333)=0,1,N($I333)),2))</f>
        <v/>
      </c>
      <c r="L333" s="349" t="str">
        <f aca="false">IF(TRIM($B333&amp;$C333)="","",IF(AND(N($J333)=0,N($K333)=0),"",ROUND(N($J333)+N($K333),2)))</f>
        <v/>
      </c>
      <c r="R333" s="349"/>
      <c r="S333" s="351" t="str">
        <f aca="false">IF(TRIM($B333&amp;$C333)="","",IF(N($N333)=0,"",MAX(0,MIN(N($N333)-N($P333),N($V333)))))</f>
        <v/>
      </c>
      <c r="T333" s="351" t="str">
        <f aca="false">IF(TRIM($B333&amp;$C333)="","",IF(N($P333)&lt;=N($N333),"",N($P333)-N($N333)))</f>
        <v/>
      </c>
      <c r="U333" s="351" t="str">
        <f aca="false">IF(OR(TRIM($B333&amp;$C333)="",$V333=""),"",MAX(0,N($V333))-N($S333))</f>
        <v/>
      </c>
      <c r="V333" s="351" t="str">
        <f aca="false">IF(TRIM($B333&amp;$C333)="","",IF(AND(N($L333)=0,N($P333)+N($Q333)+N($R333)=0),"",ROUND(N($L333)-N($P333)-N($Q333)-N($R333),2)))</f>
        <v/>
      </c>
      <c r="W333" s="194" t="str">
        <f aca="false">IF(TRIM($B333&amp;$C333)="","",IF(N($L333)=0,IF((N($P333)+N($Q333)+N($R333))=0,"—未填单价","未填单价，已收 "&amp;TEXT((N($P333)+N($Q333)+N($R333)),"#,##0.00")),IF(N($V333)&gt;0.005,"欠 "&amp;TEXT(N($V333),"#,##0.00")&amp;IF(N($S333)&gt;0,"（开票未到账 "&amp;TEXT(N($S333),"#,##0.00")&amp;"）","")&amp;IF(N($U333)&gt;0,"（未开票 "&amp;TEXT(N($U333),"#,##0.00")&amp;"）",""),IF(N($V333)&lt;-0.005,"多收 "&amp;TEXT(-N($V333),"#,##0.00"),"✔ 已结清")))&amp;IF(N($T333)&gt;0,"｜到账未开票 "&amp;TEXT(N($T333),"#,##0.00")&amp;"，待补票","")&amp;IF(N($Q333)&gt;0,"｜收现 "&amp;TEXT(N($Q333),"#,##0.00"),"")&amp;IF(N($R333)&gt;0,"｜收款不开票 "&amp;TEXT(N($R333),"#,##0.00"),""))</f>
        <v/>
      </c>
      <c r="X333" s="352"/>
      <c r="AB333" s="349" t="str">
        <f aca="false">IF(OR(N($N333)=0,N($AA333)=0),"",ROUND(N($N333)/(1+N($AA333))*N($AA333),2))</f>
        <v/>
      </c>
      <c r="AC333" s="352"/>
      <c r="AD333" s="352"/>
      <c r="AE333" s="355" t="str">
        <f aca="false">IF($AM333="","",IF($AM333=1,IF($AN333&gt;=1,"一次性·已到收款期","一次性·未到期"),$AD333&amp;" 第"&amp;$AN333&amp;"/"&amp;$AM333&amp;"期"))</f>
        <v/>
      </c>
      <c r="AF333" s="351" t="str">
        <f aca="false">IF(OR($AM333="",N($L333)=0),"",ROUND(N($J333)*$AN333/$AM333,2)+N($K333))</f>
        <v/>
      </c>
      <c r="AG333" s="351" t="str">
        <f aca="false">IF($AF333="","",MAX(0,ROUND($AF333-(N($P333)+N($Q333)+N($R333)),2)))</f>
        <v/>
      </c>
      <c r="AH333" s="351" t="str">
        <f aca="false">IF(OR(TRIM($B333&amp;$C333)="",NOT(ISNUMBER($D333))),"",SUMIFS($V$3:$V$1001,$AJ$3:$AJ$1001,$AJ333,$D$3:$D$1001,"&lt;"&amp;$D333))</f>
        <v/>
      </c>
      <c r="AI333" s="351" t="str">
        <f aca="false">IF(TRIM($B333&amp;$C333)="","",SUMIFS($V$3:$V$1001,$AJ$3:$AJ$1001,$AJ333))</f>
        <v/>
      </c>
      <c r="AJ333" s="355" t="str">
        <f aca="false">IF(TRIM($B333&amp;$C333)="","",TRIM($B333)&amp;"｜"&amp;TRIM($C333))</f>
        <v/>
      </c>
      <c r="AK333" s="351" t="str">
        <f aca="false">IF(TRIM($B333&amp;$C333)="","",MIN(N($N333),N($P333)))</f>
        <v/>
      </c>
      <c r="AL333" s="356" t="str">
        <f aca="false">IF(ISNUMBER($D333),YEAR($D333),"")</f>
        <v/>
      </c>
      <c r="AM333" s="356" t="str">
        <f aca="false">IF(OR(TRIM($B333&amp;$C333)="",NOT(ISNUMBER($D333)),NOT(ISNUMBER($E333))),"",IF($E333&lt;$D333,"",IF(IF($AD333="半年付",2,IF($AD333="季度付",4,IF($AD333="月付",12,IF($AD333="半月付",24,1))))=1,1,MAX(1,ROUND(($E333-$D333+1)/365*IF($AD333="半年付",2,IF($AD333="季度付",4,IF($AD333="月付",12,IF($AD333="半月付",24,1)))),0)))))</f>
        <v/>
      </c>
      <c r="AN333" s="356" t="str">
        <f aca="true">IF($AM333="","",MIN($AM333,MAX(0,INT((TODAY()-付款宽限天数-$D333)/(($E333-$D333+1)/$AM333))+1)))</f>
        <v/>
      </c>
    </row>
    <row r="334" customFormat="false" ht="18" hidden="false" customHeight="false" outlineLevel="0" collapsed="false">
      <c r="F334" s="342" t="str">
        <f aca="true">IF(TRIM($B334&amp;$C334)="","",IF(OR(ISNUMBER(SEARCH("未",$A334)),ISNUMBER(SEARCH("送出",$A334)),AND(TRIM($A334)="",NOT(ISNUMBER($D334)),N($G334)=0)),"【合同未回】","")&amp;IF(NOT(ISNUMBER($E334)),IF(OR(ISNUMBER(SEARCH("未",$A334)),ISNUMBER(SEARCH("送出",$A334)),AND(TRIM($A334)="",NOT(ISNUMBER($D334)),N($G334)=0)),"","【未填合同期】"),IF($E334&lt;TODAY(),"【已到期】",IF($E334-TODAY()&lt;=提醒天数,"【即将到期，剩余"&amp;($E334-TODAY())&amp;"天】","【正常】")))&amp;IF(OR($AC334="安装免保",$AC334="技术免保",$AC334="质保期内"),"【"&amp;$AC334&amp;"】",""))</f>
        <v/>
      </c>
      <c r="J334" s="349" t="str">
        <f aca="false">IF(OR(N($G334)=0,N($H334)=0),"",ROUND(N($G334)*N($H334)*IF(N($I334)=0,1,N($I334)),2))</f>
        <v/>
      </c>
      <c r="L334" s="349" t="str">
        <f aca="false">IF(TRIM($B334&amp;$C334)="","",IF(AND(N($J334)=0,N($K334)=0),"",ROUND(N($J334)+N($K334),2)))</f>
        <v/>
      </c>
      <c r="R334" s="349"/>
      <c r="S334" s="351" t="str">
        <f aca="false">IF(TRIM($B334&amp;$C334)="","",IF(N($N334)=0,"",MAX(0,MIN(N($N334)-N($P334),N($V334)))))</f>
        <v/>
      </c>
      <c r="T334" s="351" t="str">
        <f aca="false">IF(TRIM($B334&amp;$C334)="","",IF(N($P334)&lt;=N($N334),"",N($P334)-N($N334)))</f>
        <v/>
      </c>
      <c r="U334" s="351" t="str">
        <f aca="false">IF(OR(TRIM($B334&amp;$C334)="",$V334=""),"",MAX(0,N($V334))-N($S334))</f>
        <v/>
      </c>
      <c r="V334" s="351" t="str">
        <f aca="false">IF(TRIM($B334&amp;$C334)="","",IF(AND(N($L334)=0,N($P334)+N($Q334)+N($R334)=0),"",ROUND(N($L334)-N($P334)-N($Q334)-N($R334),2)))</f>
        <v/>
      </c>
      <c r="W334" s="194" t="str">
        <f aca="false">IF(TRIM($B334&amp;$C334)="","",IF(N($L334)=0,IF((N($P334)+N($Q334)+N($R334))=0,"—未填单价","未填单价，已收 "&amp;TEXT((N($P334)+N($Q334)+N($R334)),"#,##0.00")),IF(N($V334)&gt;0.005,"欠 "&amp;TEXT(N($V334),"#,##0.00")&amp;IF(N($S334)&gt;0,"（开票未到账 "&amp;TEXT(N($S334),"#,##0.00")&amp;"）","")&amp;IF(N($U334)&gt;0,"（未开票 "&amp;TEXT(N($U334),"#,##0.00")&amp;"）",""),IF(N($V334)&lt;-0.005,"多收 "&amp;TEXT(-N($V334),"#,##0.00"),"✔ 已结清")))&amp;IF(N($T334)&gt;0,"｜到账未开票 "&amp;TEXT(N($T334),"#,##0.00")&amp;"，待补票","")&amp;IF(N($Q334)&gt;0,"｜收现 "&amp;TEXT(N($Q334),"#,##0.00"),"")&amp;IF(N($R334)&gt;0,"｜收款不开票 "&amp;TEXT(N($R334),"#,##0.00"),""))</f>
        <v/>
      </c>
      <c r="X334" s="352"/>
      <c r="AB334" s="349" t="str">
        <f aca="false">IF(OR(N($N334)=0,N($AA334)=0),"",ROUND(N($N334)/(1+N($AA334))*N($AA334),2))</f>
        <v/>
      </c>
      <c r="AC334" s="352"/>
      <c r="AD334" s="352"/>
      <c r="AE334" s="355" t="str">
        <f aca="false">IF($AM334="","",IF($AM334=1,IF($AN334&gt;=1,"一次性·已到收款期","一次性·未到期"),$AD334&amp;" 第"&amp;$AN334&amp;"/"&amp;$AM334&amp;"期"))</f>
        <v/>
      </c>
      <c r="AF334" s="351" t="str">
        <f aca="false">IF(OR($AM334="",N($L334)=0),"",ROUND(N($J334)*$AN334/$AM334,2)+N($K334))</f>
        <v/>
      </c>
      <c r="AG334" s="351" t="str">
        <f aca="false">IF($AF334="","",MAX(0,ROUND($AF334-(N($P334)+N($Q334)+N($R334)),2)))</f>
        <v/>
      </c>
      <c r="AH334" s="351" t="str">
        <f aca="false">IF(OR(TRIM($B334&amp;$C334)="",NOT(ISNUMBER($D334))),"",SUMIFS($V$3:$V$1001,$AJ$3:$AJ$1001,$AJ334,$D$3:$D$1001,"&lt;"&amp;$D334))</f>
        <v/>
      </c>
      <c r="AI334" s="351" t="str">
        <f aca="false">IF(TRIM($B334&amp;$C334)="","",SUMIFS($V$3:$V$1001,$AJ$3:$AJ$1001,$AJ334))</f>
        <v/>
      </c>
      <c r="AJ334" s="355" t="str">
        <f aca="false">IF(TRIM($B334&amp;$C334)="","",TRIM($B334)&amp;"｜"&amp;TRIM($C334))</f>
        <v/>
      </c>
      <c r="AK334" s="351" t="str">
        <f aca="false">IF(TRIM($B334&amp;$C334)="","",MIN(N($N334),N($P334)))</f>
        <v/>
      </c>
      <c r="AL334" s="356" t="str">
        <f aca="false">IF(ISNUMBER($D334),YEAR($D334),"")</f>
        <v/>
      </c>
      <c r="AM334" s="356" t="str">
        <f aca="false">IF(OR(TRIM($B334&amp;$C334)="",NOT(ISNUMBER($D334)),NOT(ISNUMBER($E334))),"",IF($E334&lt;$D334,"",IF(IF($AD334="半年付",2,IF($AD334="季度付",4,IF($AD334="月付",12,IF($AD334="半月付",24,1))))=1,1,MAX(1,ROUND(($E334-$D334+1)/365*IF($AD334="半年付",2,IF($AD334="季度付",4,IF($AD334="月付",12,IF($AD334="半月付",24,1)))),0)))))</f>
        <v/>
      </c>
      <c r="AN334" s="356" t="str">
        <f aca="true">IF($AM334="","",MIN($AM334,MAX(0,INT((TODAY()-付款宽限天数-$D334)/(($E334-$D334+1)/$AM334))+1)))</f>
        <v/>
      </c>
    </row>
    <row r="335" customFormat="false" ht="18" hidden="false" customHeight="false" outlineLevel="0" collapsed="false">
      <c r="F335" s="342" t="str">
        <f aca="true">IF(TRIM($B335&amp;$C335)="","",IF(OR(ISNUMBER(SEARCH("未",$A335)),ISNUMBER(SEARCH("送出",$A335)),AND(TRIM($A335)="",NOT(ISNUMBER($D335)),N($G335)=0)),"【合同未回】","")&amp;IF(NOT(ISNUMBER($E335)),IF(OR(ISNUMBER(SEARCH("未",$A335)),ISNUMBER(SEARCH("送出",$A335)),AND(TRIM($A335)="",NOT(ISNUMBER($D335)),N($G335)=0)),"","【未填合同期】"),IF($E335&lt;TODAY(),"【已到期】",IF($E335-TODAY()&lt;=提醒天数,"【即将到期，剩余"&amp;($E335-TODAY())&amp;"天】","【正常】")))&amp;IF(OR($AC335="安装免保",$AC335="技术免保",$AC335="质保期内"),"【"&amp;$AC335&amp;"】",""))</f>
        <v/>
      </c>
      <c r="J335" s="349" t="str">
        <f aca="false">IF(OR(N($G335)=0,N($H335)=0),"",ROUND(N($G335)*N($H335)*IF(N($I335)=0,1,N($I335)),2))</f>
        <v/>
      </c>
      <c r="L335" s="349" t="str">
        <f aca="false">IF(TRIM($B335&amp;$C335)="","",IF(AND(N($J335)=0,N($K335)=0),"",ROUND(N($J335)+N($K335),2)))</f>
        <v/>
      </c>
      <c r="R335" s="349"/>
      <c r="S335" s="351" t="str">
        <f aca="false">IF(TRIM($B335&amp;$C335)="","",IF(N($N335)=0,"",MAX(0,MIN(N($N335)-N($P335),N($V335)))))</f>
        <v/>
      </c>
      <c r="T335" s="351" t="str">
        <f aca="false">IF(TRIM($B335&amp;$C335)="","",IF(N($P335)&lt;=N($N335),"",N($P335)-N($N335)))</f>
        <v/>
      </c>
      <c r="U335" s="351" t="str">
        <f aca="false">IF(OR(TRIM($B335&amp;$C335)="",$V335=""),"",MAX(0,N($V335))-N($S335))</f>
        <v/>
      </c>
      <c r="V335" s="351" t="str">
        <f aca="false">IF(TRIM($B335&amp;$C335)="","",IF(AND(N($L335)=0,N($P335)+N($Q335)+N($R335)=0),"",ROUND(N($L335)-N($P335)-N($Q335)-N($R335),2)))</f>
        <v/>
      </c>
      <c r="W335" s="194" t="str">
        <f aca="false">IF(TRIM($B335&amp;$C335)="","",IF(N($L335)=0,IF((N($P335)+N($Q335)+N($R335))=0,"—未填单价","未填单价，已收 "&amp;TEXT((N($P335)+N($Q335)+N($R335)),"#,##0.00")),IF(N($V335)&gt;0.005,"欠 "&amp;TEXT(N($V335),"#,##0.00")&amp;IF(N($S335)&gt;0,"（开票未到账 "&amp;TEXT(N($S335),"#,##0.00")&amp;"）","")&amp;IF(N($U335)&gt;0,"（未开票 "&amp;TEXT(N($U335),"#,##0.00")&amp;"）",""),IF(N($V335)&lt;-0.005,"多收 "&amp;TEXT(-N($V335),"#,##0.00"),"✔ 已结清")))&amp;IF(N($T335)&gt;0,"｜到账未开票 "&amp;TEXT(N($T335),"#,##0.00")&amp;"，待补票","")&amp;IF(N($Q335)&gt;0,"｜收现 "&amp;TEXT(N($Q335),"#,##0.00"),"")&amp;IF(N($R335)&gt;0,"｜收款不开票 "&amp;TEXT(N($R335),"#,##0.00"),""))</f>
        <v/>
      </c>
      <c r="X335" s="352"/>
      <c r="AB335" s="349" t="str">
        <f aca="false">IF(OR(N($N335)=0,N($AA335)=0),"",ROUND(N($N335)/(1+N($AA335))*N($AA335),2))</f>
        <v/>
      </c>
      <c r="AC335" s="352"/>
      <c r="AD335" s="352"/>
      <c r="AE335" s="355" t="str">
        <f aca="false">IF($AM335="","",IF($AM335=1,IF($AN335&gt;=1,"一次性·已到收款期","一次性·未到期"),$AD335&amp;" 第"&amp;$AN335&amp;"/"&amp;$AM335&amp;"期"))</f>
        <v/>
      </c>
      <c r="AF335" s="351" t="str">
        <f aca="false">IF(OR($AM335="",N($L335)=0),"",ROUND(N($J335)*$AN335/$AM335,2)+N($K335))</f>
        <v/>
      </c>
      <c r="AG335" s="351" t="str">
        <f aca="false">IF($AF335="","",MAX(0,ROUND($AF335-(N($P335)+N($Q335)+N($R335)),2)))</f>
        <v/>
      </c>
      <c r="AH335" s="351" t="str">
        <f aca="false">IF(OR(TRIM($B335&amp;$C335)="",NOT(ISNUMBER($D335))),"",SUMIFS($V$3:$V$1001,$AJ$3:$AJ$1001,$AJ335,$D$3:$D$1001,"&lt;"&amp;$D335))</f>
        <v/>
      </c>
      <c r="AI335" s="351" t="str">
        <f aca="false">IF(TRIM($B335&amp;$C335)="","",SUMIFS($V$3:$V$1001,$AJ$3:$AJ$1001,$AJ335))</f>
        <v/>
      </c>
      <c r="AJ335" s="355" t="str">
        <f aca="false">IF(TRIM($B335&amp;$C335)="","",TRIM($B335)&amp;"｜"&amp;TRIM($C335))</f>
        <v/>
      </c>
      <c r="AK335" s="351" t="str">
        <f aca="false">IF(TRIM($B335&amp;$C335)="","",MIN(N($N335),N($P335)))</f>
        <v/>
      </c>
      <c r="AL335" s="356" t="str">
        <f aca="false">IF(ISNUMBER($D335),YEAR($D335),"")</f>
        <v/>
      </c>
      <c r="AM335" s="356" t="str">
        <f aca="false">IF(OR(TRIM($B335&amp;$C335)="",NOT(ISNUMBER($D335)),NOT(ISNUMBER($E335))),"",IF($E335&lt;$D335,"",IF(IF($AD335="半年付",2,IF($AD335="季度付",4,IF($AD335="月付",12,IF($AD335="半月付",24,1))))=1,1,MAX(1,ROUND(($E335-$D335+1)/365*IF($AD335="半年付",2,IF($AD335="季度付",4,IF($AD335="月付",12,IF($AD335="半月付",24,1)))),0)))))</f>
        <v/>
      </c>
      <c r="AN335" s="356" t="str">
        <f aca="true">IF($AM335="","",MIN($AM335,MAX(0,INT((TODAY()-付款宽限天数-$D335)/(($E335-$D335+1)/$AM335))+1)))</f>
        <v/>
      </c>
    </row>
    <row r="336" customFormat="false" ht="18" hidden="false" customHeight="false" outlineLevel="0" collapsed="false">
      <c r="F336" s="342" t="str">
        <f aca="true">IF(TRIM($B336&amp;$C336)="","",IF(OR(ISNUMBER(SEARCH("未",$A336)),ISNUMBER(SEARCH("送出",$A336)),AND(TRIM($A336)="",NOT(ISNUMBER($D336)),N($G336)=0)),"【合同未回】","")&amp;IF(NOT(ISNUMBER($E336)),IF(OR(ISNUMBER(SEARCH("未",$A336)),ISNUMBER(SEARCH("送出",$A336)),AND(TRIM($A336)="",NOT(ISNUMBER($D336)),N($G336)=0)),"","【未填合同期】"),IF($E336&lt;TODAY(),"【已到期】",IF($E336-TODAY()&lt;=提醒天数,"【即将到期，剩余"&amp;($E336-TODAY())&amp;"天】","【正常】")))&amp;IF(OR($AC336="安装免保",$AC336="技术免保",$AC336="质保期内"),"【"&amp;$AC336&amp;"】",""))</f>
        <v/>
      </c>
      <c r="J336" s="349" t="str">
        <f aca="false">IF(OR(N($G336)=0,N($H336)=0),"",ROUND(N($G336)*N($H336)*IF(N($I336)=0,1,N($I336)),2))</f>
        <v/>
      </c>
      <c r="L336" s="349" t="str">
        <f aca="false">IF(TRIM($B336&amp;$C336)="","",IF(AND(N($J336)=0,N($K336)=0),"",ROUND(N($J336)+N($K336),2)))</f>
        <v/>
      </c>
      <c r="R336" s="349"/>
      <c r="S336" s="351" t="str">
        <f aca="false">IF(TRIM($B336&amp;$C336)="","",IF(N($N336)=0,"",MAX(0,MIN(N($N336)-N($P336),N($V336)))))</f>
        <v/>
      </c>
      <c r="T336" s="351" t="str">
        <f aca="false">IF(TRIM($B336&amp;$C336)="","",IF(N($P336)&lt;=N($N336),"",N($P336)-N($N336)))</f>
        <v/>
      </c>
      <c r="U336" s="351" t="str">
        <f aca="false">IF(OR(TRIM($B336&amp;$C336)="",$V336=""),"",MAX(0,N($V336))-N($S336))</f>
        <v/>
      </c>
      <c r="V336" s="351" t="str">
        <f aca="false">IF(TRIM($B336&amp;$C336)="","",IF(AND(N($L336)=0,N($P336)+N($Q336)+N($R336)=0),"",ROUND(N($L336)-N($P336)-N($Q336)-N($R336),2)))</f>
        <v/>
      </c>
      <c r="W336" s="194" t="str">
        <f aca="false">IF(TRIM($B336&amp;$C336)="","",IF(N($L336)=0,IF((N($P336)+N($Q336)+N($R336))=0,"—未填单价","未填单价，已收 "&amp;TEXT((N($P336)+N($Q336)+N($R336)),"#,##0.00")),IF(N($V336)&gt;0.005,"欠 "&amp;TEXT(N($V336),"#,##0.00")&amp;IF(N($S336)&gt;0,"（开票未到账 "&amp;TEXT(N($S336),"#,##0.00")&amp;"）","")&amp;IF(N($U336)&gt;0,"（未开票 "&amp;TEXT(N($U336),"#,##0.00")&amp;"）",""),IF(N($V336)&lt;-0.005,"多收 "&amp;TEXT(-N($V336),"#,##0.00"),"✔ 已结清")))&amp;IF(N($T336)&gt;0,"｜到账未开票 "&amp;TEXT(N($T336),"#,##0.00")&amp;"，待补票","")&amp;IF(N($Q336)&gt;0,"｜收现 "&amp;TEXT(N($Q336),"#,##0.00"),"")&amp;IF(N($R336)&gt;0,"｜收款不开票 "&amp;TEXT(N($R336),"#,##0.00"),""))</f>
        <v/>
      </c>
      <c r="X336" s="352"/>
      <c r="AB336" s="349" t="str">
        <f aca="false">IF(OR(N($N336)=0,N($AA336)=0),"",ROUND(N($N336)/(1+N($AA336))*N($AA336),2))</f>
        <v/>
      </c>
      <c r="AC336" s="352"/>
      <c r="AD336" s="352"/>
      <c r="AE336" s="355" t="str">
        <f aca="false">IF($AM336="","",IF($AM336=1,IF($AN336&gt;=1,"一次性·已到收款期","一次性·未到期"),$AD336&amp;" 第"&amp;$AN336&amp;"/"&amp;$AM336&amp;"期"))</f>
        <v/>
      </c>
      <c r="AF336" s="351" t="str">
        <f aca="false">IF(OR($AM336="",N($L336)=0),"",ROUND(N($J336)*$AN336/$AM336,2)+N($K336))</f>
        <v/>
      </c>
      <c r="AG336" s="351" t="str">
        <f aca="false">IF($AF336="","",MAX(0,ROUND($AF336-(N($P336)+N($Q336)+N($R336)),2)))</f>
        <v/>
      </c>
      <c r="AH336" s="351" t="str">
        <f aca="false">IF(OR(TRIM($B336&amp;$C336)="",NOT(ISNUMBER($D336))),"",SUMIFS($V$3:$V$1001,$AJ$3:$AJ$1001,$AJ336,$D$3:$D$1001,"&lt;"&amp;$D336))</f>
        <v/>
      </c>
      <c r="AI336" s="351" t="str">
        <f aca="false">IF(TRIM($B336&amp;$C336)="","",SUMIFS($V$3:$V$1001,$AJ$3:$AJ$1001,$AJ336))</f>
        <v/>
      </c>
      <c r="AJ336" s="355" t="str">
        <f aca="false">IF(TRIM($B336&amp;$C336)="","",TRIM($B336)&amp;"｜"&amp;TRIM($C336))</f>
        <v/>
      </c>
      <c r="AK336" s="351" t="str">
        <f aca="false">IF(TRIM($B336&amp;$C336)="","",MIN(N($N336),N($P336)))</f>
        <v/>
      </c>
      <c r="AL336" s="356" t="str">
        <f aca="false">IF(ISNUMBER($D336),YEAR($D336),"")</f>
        <v/>
      </c>
      <c r="AM336" s="356" t="str">
        <f aca="false">IF(OR(TRIM($B336&amp;$C336)="",NOT(ISNUMBER($D336)),NOT(ISNUMBER($E336))),"",IF($E336&lt;$D336,"",IF(IF($AD336="半年付",2,IF($AD336="季度付",4,IF($AD336="月付",12,IF($AD336="半月付",24,1))))=1,1,MAX(1,ROUND(($E336-$D336+1)/365*IF($AD336="半年付",2,IF($AD336="季度付",4,IF($AD336="月付",12,IF($AD336="半月付",24,1)))),0)))))</f>
        <v/>
      </c>
      <c r="AN336" s="356" t="str">
        <f aca="true">IF($AM336="","",MIN($AM336,MAX(0,INT((TODAY()-付款宽限天数-$D336)/(($E336-$D336+1)/$AM336))+1)))</f>
        <v/>
      </c>
    </row>
    <row r="337" customFormat="false" ht="18" hidden="false" customHeight="false" outlineLevel="0" collapsed="false">
      <c r="F337" s="342" t="str">
        <f aca="true">IF(TRIM($B337&amp;$C337)="","",IF(OR(ISNUMBER(SEARCH("未",$A337)),ISNUMBER(SEARCH("送出",$A337)),AND(TRIM($A337)="",NOT(ISNUMBER($D337)),N($G337)=0)),"【合同未回】","")&amp;IF(NOT(ISNUMBER($E337)),IF(OR(ISNUMBER(SEARCH("未",$A337)),ISNUMBER(SEARCH("送出",$A337)),AND(TRIM($A337)="",NOT(ISNUMBER($D337)),N($G337)=0)),"","【未填合同期】"),IF($E337&lt;TODAY(),"【已到期】",IF($E337-TODAY()&lt;=提醒天数,"【即将到期，剩余"&amp;($E337-TODAY())&amp;"天】","【正常】")))&amp;IF(OR($AC337="安装免保",$AC337="技术免保",$AC337="质保期内"),"【"&amp;$AC337&amp;"】",""))</f>
        <v/>
      </c>
      <c r="J337" s="349" t="str">
        <f aca="false">IF(OR(N($G337)=0,N($H337)=0),"",ROUND(N($G337)*N($H337)*IF(N($I337)=0,1,N($I337)),2))</f>
        <v/>
      </c>
      <c r="L337" s="349" t="str">
        <f aca="false">IF(TRIM($B337&amp;$C337)="","",IF(AND(N($J337)=0,N($K337)=0),"",ROUND(N($J337)+N($K337),2)))</f>
        <v/>
      </c>
      <c r="R337" s="349"/>
      <c r="S337" s="351" t="str">
        <f aca="false">IF(TRIM($B337&amp;$C337)="","",IF(N($N337)=0,"",MAX(0,MIN(N($N337)-N($P337),N($V337)))))</f>
        <v/>
      </c>
      <c r="T337" s="351" t="str">
        <f aca="false">IF(TRIM($B337&amp;$C337)="","",IF(N($P337)&lt;=N($N337),"",N($P337)-N($N337)))</f>
        <v/>
      </c>
      <c r="U337" s="351" t="str">
        <f aca="false">IF(OR(TRIM($B337&amp;$C337)="",$V337=""),"",MAX(0,N($V337))-N($S337))</f>
        <v/>
      </c>
      <c r="V337" s="351" t="str">
        <f aca="false">IF(TRIM($B337&amp;$C337)="","",IF(AND(N($L337)=0,N($P337)+N($Q337)+N($R337)=0),"",ROUND(N($L337)-N($P337)-N($Q337)-N($R337),2)))</f>
        <v/>
      </c>
      <c r="W337" s="194" t="str">
        <f aca="false">IF(TRIM($B337&amp;$C337)="","",IF(N($L337)=0,IF((N($P337)+N($Q337)+N($R337))=0,"—未填单价","未填单价，已收 "&amp;TEXT((N($P337)+N($Q337)+N($R337)),"#,##0.00")),IF(N($V337)&gt;0.005,"欠 "&amp;TEXT(N($V337),"#,##0.00")&amp;IF(N($S337)&gt;0,"（开票未到账 "&amp;TEXT(N($S337),"#,##0.00")&amp;"）","")&amp;IF(N($U337)&gt;0,"（未开票 "&amp;TEXT(N($U337),"#,##0.00")&amp;"）",""),IF(N($V337)&lt;-0.005,"多收 "&amp;TEXT(-N($V337),"#,##0.00"),"✔ 已结清")))&amp;IF(N($T337)&gt;0,"｜到账未开票 "&amp;TEXT(N($T337),"#,##0.00")&amp;"，待补票","")&amp;IF(N($Q337)&gt;0,"｜收现 "&amp;TEXT(N($Q337),"#,##0.00"),"")&amp;IF(N($R337)&gt;0,"｜收款不开票 "&amp;TEXT(N($R337),"#,##0.00"),""))</f>
        <v/>
      </c>
      <c r="X337" s="352"/>
      <c r="AB337" s="349" t="str">
        <f aca="false">IF(OR(N($N337)=0,N($AA337)=0),"",ROUND(N($N337)/(1+N($AA337))*N($AA337),2))</f>
        <v/>
      </c>
      <c r="AC337" s="352"/>
      <c r="AD337" s="352"/>
      <c r="AE337" s="355" t="str">
        <f aca="false">IF($AM337="","",IF($AM337=1,IF($AN337&gt;=1,"一次性·已到收款期","一次性·未到期"),$AD337&amp;" 第"&amp;$AN337&amp;"/"&amp;$AM337&amp;"期"))</f>
        <v/>
      </c>
      <c r="AF337" s="351" t="str">
        <f aca="false">IF(OR($AM337="",N($L337)=0),"",ROUND(N($J337)*$AN337/$AM337,2)+N($K337))</f>
        <v/>
      </c>
      <c r="AG337" s="351" t="str">
        <f aca="false">IF($AF337="","",MAX(0,ROUND($AF337-(N($P337)+N($Q337)+N($R337)),2)))</f>
        <v/>
      </c>
      <c r="AH337" s="351" t="str">
        <f aca="false">IF(OR(TRIM($B337&amp;$C337)="",NOT(ISNUMBER($D337))),"",SUMIFS($V$3:$V$1001,$AJ$3:$AJ$1001,$AJ337,$D$3:$D$1001,"&lt;"&amp;$D337))</f>
        <v/>
      </c>
      <c r="AI337" s="351" t="str">
        <f aca="false">IF(TRIM($B337&amp;$C337)="","",SUMIFS($V$3:$V$1001,$AJ$3:$AJ$1001,$AJ337))</f>
        <v/>
      </c>
      <c r="AJ337" s="355" t="str">
        <f aca="false">IF(TRIM($B337&amp;$C337)="","",TRIM($B337)&amp;"｜"&amp;TRIM($C337))</f>
        <v/>
      </c>
      <c r="AK337" s="351" t="str">
        <f aca="false">IF(TRIM($B337&amp;$C337)="","",MIN(N($N337),N($P337)))</f>
        <v/>
      </c>
      <c r="AL337" s="356" t="str">
        <f aca="false">IF(ISNUMBER($D337),YEAR($D337),"")</f>
        <v/>
      </c>
      <c r="AM337" s="356" t="str">
        <f aca="false">IF(OR(TRIM($B337&amp;$C337)="",NOT(ISNUMBER($D337)),NOT(ISNUMBER($E337))),"",IF($E337&lt;$D337,"",IF(IF($AD337="半年付",2,IF($AD337="季度付",4,IF($AD337="月付",12,IF($AD337="半月付",24,1))))=1,1,MAX(1,ROUND(($E337-$D337+1)/365*IF($AD337="半年付",2,IF($AD337="季度付",4,IF($AD337="月付",12,IF($AD337="半月付",24,1)))),0)))))</f>
        <v/>
      </c>
      <c r="AN337" s="356" t="str">
        <f aca="true">IF($AM337="","",MIN($AM337,MAX(0,INT((TODAY()-付款宽限天数-$D337)/(($E337-$D337+1)/$AM337))+1)))</f>
        <v/>
      </c>
    </row>
    <row r="338" customFormat="false" ht="18" hidden="false" customHeight="false" outlineLevel="0" collapsed="false">
      <c r="F338" s="342" t="str">
        <f aca="true">IF(TRIM($B338&amp;$C338)="","",IF(OR(ISNUMBER(SEARCH("未",$A338)),ISNUMBER(SEARCH("送出",$A338)),AND(TRIM($A338)="",NOT(ISNUMBER($D338)),N($G338)=0)),"【合同未回】","")&amp;IF(NOT(ISNUMBER($E338)),IF(OR(ISNUMBER(SEARCH("未",$A338)),ISNUMBER(SEARCH("送出",$A338)),AND(TRIM($A338)="",NOT(ISNUMBER($D338)),N($G338)=0)),"","【未填合同期】"),IF($E338&lt;TODAY(),"【已到期】",IF($E338-TODAY()&lt;=提醒天数,"【即将到期，剩余"&amp;($E338-TODAY())&amp;"天】","【正常】")))&amp;IF(OR($AC338="安装免保",$AC338="技术免保",$AC338="质保期内"),"【"&amp;$AC338&amp;"】",""))</f>
        <v/>
      </c>
      <c r="J338" s="349" t="str">
        <f aca="false">IF(OR(N($G338)=0,N($H338)=0),"",ROUND(N($G338)*N($H338)*IF(N($I338)=0,1,N($I338)),2))</f>
        <v/>
      </c>
      <c r="L338" s="349" t="str">
        <f aca="false">IF(TRIM($B338&amp;$C338)="","",IF(AND(N($J338)=0,N($K338)=0),"",ROUND(N($J338)+N($K338),2)))</f>
        <v/>
      </c>
      <c r="R338" s="349"/>
      <c r="S338" s="351" t="str">
        <f aca="false">IF(TRIM($B338&amp;$C338)="","",IF(N($N338)=0,"",MAX(0,MIN(N($N338)-N($P338),N($V338)))))</f>
        <v/>
      </c>
      <c r="T338" s="351" t="str">
        <f aca="false">IF(TRIM($B338&amp;$C338)="","",IF(N($P338)&lt;=N($N338),"",N($P338)-N($N338)))</f>
        <v/>
      </c>
      <c r="U338" s="351" t="str">
        <f aca="false">IF(OR(TRIM($B338&amp;$C338)="",$V338=""),"",MAX(0,N($V338))-N($S338))</f>
        <v/>
      </c>
      <c r="V338" s="351" t="str">
        <f aca="false">IF(TRIM($B338&amp;$C338)="","",IF(AND(N($L338)=0,N($P338)+N($Q338)+N($R338)=0),"",ROUND(N($L338)-N($P338)-N($Q338)-N($R338),2)))</f>
        <v/>
      </c>
      <c r="W338" s="194" t="str">
        <f aca="false">IF(TRIM($B338&amp;$C338)="","",IF(N($L338)=0,IF((N($P338)+N($Q338)+N($R338))=0,"—未填单价","未填单价，已收 "&amp;TEXT((N($P338)+N($Q338)+N($R338)),"#,##0.00")),IF(N($V338)&gt;0.005,"欠 "&amp;TEXT(N($V338),"#,##0.00")&amp;IF(N($S338)&gt;0,"（开票未到账 "&amp;TEXT(N($S338),"#,##0.00")&amp;"）","")&amp;IF(N($U338)&gt;0,"（未开票 "&amp;TEXT(N($U338),"#,##0.00")&amp;"）",""),IF(N($V338)&lt;-0.005,"多收 "&amp;TEXT(-N($V338),"#,##0.00"),"✔ 已结清")))&amp;IF(N($T338)&gt;0,"｜到账未开票 "&amp;TEXT(N($T338),"#,##0.00")&amp;"，待补票","")&amp;IF(N($Q338)&gt;0,"｜收现 "&amp;TEXT(N($Q338),"#,##0.00"),"")&amp;IF(N($R338)&gt;0,"｜收款不开票 "&amp;TEXT(N($R338),"#,##0.00"),""))</f>
        <v/>
      </c>
      <c r="X338" s="352"/>
      <c r="AB338" s="349" t="str">
        <f aca="false">IF(OR(N($N338)=0,N($AA338)=0),"",ROUND(N($N338)/(1+N($AA338))*N($AA338),2))</f>
        <v/>
      </c>
      <c r="AC338" s="352"/>
      <c r="AD338" s="352"/>
      <c r="AE338" s="355" t="str">
        <f aca="false">IF($AM338="","",IF($AM338=1,IF($AN338&gt;=1,"一次性·已到收款期","一次性·未到期"),$AD338&amp;" 第"&amp;$AN338&amp;"/"&amp;$AM338&amp;"期"))</f>
        <v/>
      </c>
      <c r="AF338" s="351" t="str">
        <f aca="false">IF(OR($AM338="",N($L338)=0),"",ROUND(N($J338)*$AN338/$AM338,2)+N($K338))</f>
        <v/>
      </c>
      <c r="AG338" s="351" t="str">
        <f aca="false">IF($AF338="","",MAX(0,ROUND($AF338-(N($P338)+N($Q338)+N($R338)),2)))</f>
        <v/>
      </c>
      <c r="AH338" s="351" t="str">
        <f aca="false">IF(OR(TRIM($B338&amp;$C338)="",NOT(ISNUMBER($D338))),"",SUMIFS($V$3:$V$1001,$AJ$3:$AJ$1001,$AJ338,$D$3:$D$1001,"&lt;"&amp;$D338))</f>
        <v/>
      </c>
      <c r="AI338" s="351" t="str">
        <f aca="false">IF(TRIM($B338&amp;$C338)="","",SUMIFS($V$3:$V$1001,$AJ$3:$AJ$1001,$AJ338))</f>
        <v/>
      </c>
      <c r="AJ338" s="355" t="str">
        <f aca="false">IF(TRIM($B338&amp;$C338)="","",TRIM($B338)&amp;"｜"&amp;TRIM($C338))</f>
        <v/>
      </c>
      <c r="AK338" s="351" t="str">
        <f aca="false">IF(TRIM($B338&amp;$C338)="","",MIN(N($N338),N($P338)))</f>
        <v/>
      </c>
      <c r="AL338" s="356" t="str">
        <f aca="false">IF(ISNUMBER($D338),YEAR($D338),"")</f>
        <v/>
      </c>
      <c r="AM338" s="356" t="str">
        <f aca="false">IF(OR(TRIM($B338&amp;$C338)="",NOT(ISNUMBER($D338)),NOT(ISNUMBER($E338))),"",IF($E338&lt;$D338,"",IF(IF($AD338="半年付",2,IF($AD338="季度付",4,IF($AD338="月付",12,IF($AD338="半月付",24,1))))=1,1,MAX(1,ROUND(($E338-$D338+1)/365*IF($AD338="半年付",2,IF($AD338="季度付",4,IF($AD338="月付",12,IF($AD338="半月付",24,1)))),0)))))</f>
        <v/>
      </c>
      <c r="AN338" s="356" t="str">
        <f aca="true">IF($AM338="","",MIN($AM338,MAX(0,INT((TODAY()-付款宽限天数-$D338)/(($E338-$D338+1)/$AM338))+1)))</f>
        <v/>
      </c>
    </row>
    <row r="339" customFormat="false" ht="18" hidden="false" customHeight="false" outlineLevel="0" collapsed="false">
      <c r="F339" s="342" t="str">
        <f aca="true">IF(TRIM($B339&amp;$C339)="","",IF(OR(ISNUMBER(SEARCH("未",$A339)),ISNUMBER(SEARCH("送出",$A339)),AND(TRIM($A339)="",NOT(ISNUMBER($D339)),N($G339)=0)),"【合同未回】","")&amp;IF(NOT(ISNUMBER($E339)),IF(OR(ISNUMBER(SEARCH("未",$A339)),ISNUMBER(SEARCH("送出",$A339)),AND(TRIM($A339)="",NOT(ISNUMBER($D339)),N($G339)=0)),"","【未填合同期】"),IF($E339&lt;TODAY(),"【已到期】",IF($E339-TODAY()&lt;=提醒天数,"【即将到期，剩余"&amp;($E339-TODAY())&amp;"天】","【正常】")))&amp;IF(OR($AC339="安装免保",$AC339="技术免保",$AC339="质保期内"),"【"&amp;$AC339&amp;"】",""))</f>
        <v/>
      </c>
      <c r="J339" s="349" t="str">
        <f aca="false">IF(OR(N($G339)=0,N($H339)=0),"",ROUND(N($G339)*N($H339)*IF(N($I339)=0,1,N($I339)),2))</f>
        <v/>
      </c>
      <c r="L339" s="349" t="str">
        <f aca="false">IF(TRIM($B339&amp;$C339)="","",IF(AND(N($J339)=0,N($K339)=0),"",ROUND(N($J339)+N($K339),2)))</f>
        <v/>
      </c>
      <c r="R339" s="349"/>
      <c r="S339" s="351" t="str">
        <f aca="false">IF(TRIM($B339&amp;$C339)="","",IF(N($N339)=0,"",MAX(0,MIN(N($N339)-N($P339),N($V339)))))</f>
        <v/>
      </c>
      <c r="T339" s="351" t="str">
        <f aca="false">IF(TRIM($B339&amp;$C339)="","",IF(N($P339)&lt;=N($N339),"",N($P339)-N($N339)))</f>
        <v/>
      </c>
      <c r="U339" s="351" t="str">
        <f aca="false">IF(OR(TRIM($B339&amp;$C339)="",$V339=""),"",MAX(0,N($V339))-N($S339))</f>
        <v/>
      </c>
      <c r="V339" s="351" t="str">
        <f aca="false">IF(TRIM($B339&amp;$C339)="","",IF(AND(N($L339)=0,N($P339)+N($Q339)+N($R339)=0),"",ROUND(N($L339)-N($P339)-N($Q339)-N($R339),2)))</f>
        <v/>
      </c>
      <c r="W339" s="194" t="str">
        <f aca="false">IF(TRIM($B339&amp;$C339)="","",IF(N($L339)=0,IF((N($P339)+N($Q339)+N($R339))=0,"—未填单价","未填单价，已收 "&amp;TEXT((N($P339)+N($Q339)+N($R339)),"#,##0.00")),IF(N($V339)&gt;0.005,"欠 "&amp;TEXT(N($V339),"#,##0.00")&amp;IF(N($S339)&gt;0,"（开票未到账 "&amp;TEXT(N($S339),"#,##0.00")&amp;"）","")&amp;IF(N($U339)&gt;0,"（未开票 "&amp;TEXT(N($U339),"#,##0.00")&amp;"）",""),IF(N($V339)&lt;-0.005,"多收 "&amp;TEXT(-N($V339),"#,##0.00"),"✔ 已结清")))&amp;IF(N($T339)&gt;0,"｜到账未开票 "&amp;TEXT(N($T339),"#,##0.00")&amp;"，待补票","")&amp;IF(N($Q339)&gt;0,"｜收现 "&amp;TEXT(N($Q339),"#,##0.00"),"")&amp;IF(N($R339)&gt;0,"｜收款不开票 "&amp;TEXT(N($R339),"#,##0.00"),""))</f>
        <v/>
      </c>
      <c r="X339" s="352"/>
      <c r="AB339" s="349" t="str">
        <f aca="false">IF(OR(N($N339)=0,N($AA339)=0),"",ROUND(N($N339)/(1+N($AA339))*N($AA339),2))</f>
        <v/>
      </c>
      <c r="AC339" s="352"/>
      <c r="AD339" s="352"/>
      <c r="AE339" s="355" t="str">
        <f aca="false">IF($AM339="","",IF($AM339=1,IF($AN339&gt;=1,"一次性·已到收款期","一次性·未到期"),$AD339&amp;" 第"&amp;$AN339&amp;"/"&amp;$AM339&amp;"期"))</f>
        <v/>
      </c>
      <c r="AF339" s="351" t="str">
        <f aca="false">IF(OR($AM339="",N($L339)=0),"",ROUND(N($J339)*$AN339/$AM339,2)+N($K339))</f>
        <v/>
      </c>
      <c r="AG339" s="351" t="str">
        <f aca="false">IF($AF339="","",MAX(0,ROUND($AF339-(N($P339)+N($Q339)+N($R339)),2)))</f>
        <v/>
      </c>
      <c r="AH339" s="351" t="str">
        <f aca="false">IF(OR(TRIM($B339&amp;$C339)="",NOT(ISNUMBER($D339))),"",SUMIFS($V$3:$V$1001,$AJ$3:$AJ$1001,$AJ339,$D$3:$D$1001,"&lt;"&amp;$D339))</f>
        <v/>
      </c>
      <c r="AI339" s="351" t="str">
        <f aca="false">IF(TRIM($B339&amp;$C339)="","",SUMIFS($V$3:$V$1001,$AJ$3:$AJ$1001,$AJ339))</f>
        <v/>
      </c>
      <c r="AJ339" s="355" t="str">
        <f aca="false">IF(TRIM($B339&amp;$C339)="","",TRIM($B339)&amp;"｜"&amp;TRIM($C339))</f>
        <v/>
      </c>
      <c r="AK339" s="351" t="str">
        <f aca="false">IF(TRIM($B339&amp;$C339)="","",MIN(N($N339),N($P339)))</f>
        <v/>
      </c>
      <c r="AL339" s="356" t="str">
        <f aca="false">IF(ISNUMBER($D339),YEAR($D339),"")</f>
        <v/>
      </c>
      <c r="AM339" s="356" t="str">
        <f aca="false">IF(OR(TRIM($B339&amp;$C339)="",NOT(ISNUMBER($D339)),NOT(ISNUMBER($E339))),"",IF($E339&lt;$D339,"",IF(IF($AD339="半年付",2,IF($AD339="季度付",4,IF($AD339="月付",12,IF($AD339="半月付",24,1))))=1,1,MAX(1,ROUND(($E339-$D339+1)/365*IF($AD339="半年付",2,IF($AD339="季度付",4,IF($AD339="月付",12,IF($AD339="半月付",24,1)))),0)))))</f>
        <v/>
      </c>
      <c r="AN339" s="356" t="str">
        <f aca="true">IF($AM339="","",MIN($AM339,MAX(0,INT((TODAY()-付款宽限天数-$D339)/(($E339-$D339+1)/$AM339))+1)))</f>
        <v/>
      </c>
    </row>
    <row r="340" customFormat="false" ht="18" hidden="false" customHeight="false" outlineLevel="0" collapsed="false">
      <c r="F340" s="342" t="str">
        <f aca="true">IF(TRIM($B340&amp;$C340)="","",IF(OR(ISNUMBER(SEARCH("未",$A340)),ISNUMBER(SEARCH("送出",$A340)),AND(TRIM($A340)="",NOT(ISNUMBER($D340)),N($G340)=0)),"【合同未回】","")&amp;IF(NOT(ISNUMBER($E340)),IF(OR(ISNUMBER(SEARCH("未",$A340)),ISNUMBER(SEARCH("送出",$A340)),AND(TRIM($A340)="",NOT(ISNUMBER($D340)),N($G340)=0)),"","【未填合同期】"),IF($E340&lt;TODAY(),"【已到期】",IF($E340-TODAY()&lt;=提醒天数,"【即将到期，剩余"&amp;($E340-TODAY())&amp;"天】","【正常】")))&amp;IF(OR($AC340="安装免保",$AC340="技术免保",$AC340="质保期内"),"【"&amp;$AC340&amp;"】",""))</f>
        <v/>
      </c>
      <c r="J340" s="349" t="str">
        <f aca="false">IF(OR(N($G340)=0,N($H340)=0),"",ROUND(N($G340)*N($H340)*IF(N($I340)=0,1,N($I340)),2))</f>
        <v/>
      </c>
      <c r="L340" s="349" t="str">
        <f aca="false">IF(TRIM($B340&amp;$C340)="","",IF(AND(N($J340)=0,N($K340)=0),"",ROUND(N($J340)+N($K340),2)))</f>
        <v/>
      </c>
      <c r="R340" s="349"/>
      <c r="S340" s="351" t="str">
        <f aca="false">IF(TRIM($B340&amp;$C340)="","",IF(N($N340)=0,"",MAX(0,MIN(N($N340)-N($P340),N($V340)))))</f>
        <v/>
      </c>
      <c r="T340" s="351" t="str">
        <f aca="false">IF(TRIM($B340&amp;$C340)="","",IF(N($P340)&lt;=N($N340),"",N($P340)-N($N340)))</f>
        <v/>
      </c>
      <c r="U340" s="351" t="str">
        <f aca="false">IF(OR(TRIM($B340&amp;$C340)="",$V340=""),"",MAX(0,N($V340))-N($S340))</f>
        <v/>
      </c>
      <c r="V340" s="351" t="str">
        <f aca="false">IF(TRIM($B340&amp;$C340)="","",IF(AND(N($L340)=0,N($P340)+N($Q340)+N($R340)=0),"",ROUND(N($L340)-N($P340)-N($Q340)-N($R340),2)))</f>
        <v/>
      </c>
      <c r="W340" s="194" t="str">
        <f aca="false">IF(TRIM($B340&amp;$C340)="","",IF(N($L340)=0,IF((N($P340)+N($Q340)+N($R340))=0,"—未填单价","未填单价，已收 "&amp;TEXT((N($P340)+N($Q340)+N($R340)),"#,##0.00")),IF(N($V340)&gt;0.005,"欠 "&amp;TEXT(N($V340),"#,##0.00")&amp;IF(N($S340)&gt;0,"（开票未到账 "&amp;TEXT(N($S340),"#,##0.00")&amp;"）","")&amp;IF(N($U340)&gt;0,"（未开票 "&amp;TEXT(N($U340),"#,##0.00")&amp;"）",""),IF(N($V340)&lt;-0.005,"多收 "&amp;TEXT(-N($V340),"#,##0.00"),"✔ 已结清")))&amp;IF(N($T340)&gt;0,"｜到账未开票 "&amp;TEXT(N($T340),"#,##0.00")&amp;"，待补票","")&amp;IF(N($Q340)&gt;0,"｜收现 "&amp;TEXT(N($Q340),"#,##0.00"),"")&amp;IF(N($R340)&gt;0,"｜收款不开票 "&amp;TEXT(N($R340),"#,##0.00"),""))</f>
        <v/>
      </c>
      <c r="X340" s="352"/>
      <c r="AB340" s="349" t="str">
        <f aca="false">IF(OR(N($N340)=0,N($AA340)=0),"",ROUND(N($N340)/(1+N($AA340))*N($AA340),2))</f>
        <v/>
      </c>
      <c r="AC340" s="352"/>
      <c r="AD340" s="352"/>
      <c r="AE340" s="355" t="str">
        <f aca="false">IF($AM340="","",IF($AM340=1,IF($AN340&gt;=1,"一次性·已到收款期","一次性·未到期"),$AD340&amp;" 第"&amp;$AN340&amp;"/"&amp;$AM340&amp;"期"))</f>
        <v/>
      </c>
      <c r="AF340" s="351" t="str">
        <f aca="false">IF(OR($AM340="",N($L340)=0),"",ROUND(N($J340)*$AN340/$AM340,2)+N($K340))</f>
        <v/>
      </c>
      <c r="AG340" s="351" t="str">
        <f aca="false">IF($AF340="","",MAX(0,ROUND($AF340-(N($P340)+N($Q340)+N($R340)),2)))</f>
        <v/>
      </c>
      <c r="AH340" s="351" t="str">
        <f aca="false">IF(OR(TRIM($B340&amp;$C340)="",NOT(ISNUMBER($D340))),"",SUMIFS($V$3:$V$1001,$AJ$3:$AJ$1001,$AJ340,$D$3:$D$1001,"&lt;"&amp;$D340))</f>
        <v/>
      </c>
      <c r="AI340" s="351" t="str">
        <f aca="false">IF(TRIM($B340&amp;$C340)="","",SUMIFS($V$3:$V$1001,$AJ$3:$AJ$1001,$AJ340))</f>
        <v/>
      </c>
      <c r="AJ340" s="355" t="str">
        <f aca="false">IF(TRIM($B340&amp;$C340)="","",TRIM($B340)&amp;"｜"&amp;TRIM($C340))</f>
        <v/>
      </c>
      <c r="AK340" s="351" t="str">
        <f aca="false">IF(TRIM($B340&amp;$C340)="","",MIN(N($N340),N($P340)))</f>
        <v/>
      </c>
      <c r="AL340" s="356" t="str">
        <f aca="false">IF(ISNUMBER($D340),YEAR($D340),"")</f>
        <v/>
      </c>
      <c r="AM340" s="356" t="str">
        <f aca="false">IF(OR(TRIM($B340&amp;$C340)="",NOT(ISNUMBER($D340)),NOT(ISNUMBER($E340))),"",IF($E340&lt;$D340,"",IF(IF($AD340="半年付",2,IF($AD340="季度付",4,IF($AD340="月付",12,IF($AD340="半月付",24,1))))=1,1,MAX(1,ROUND(($E340-$D340+1)/365*IF($AD340="半年付",2,IF($AD340="季度付",4,IF($AD340="月付",12,IF($AD340="半月付",24,1)))),0)))))</f>
        <v/>
      </c>
      <c r="AN340" s="356" t="str">
        <f aca="true">IF($AM340="","",MIN($AM340,MAX(0,INT((TODAY()-付款宽限天数-$D340)/(($E340-$D340+1)/$AM340))+1)))</f>
        <v/>
      </c>
    </row>
    <row r="341" customFormat="false" ht="18" hidden="false" customHeight="false" outlineLevel="0" collapsed="false">
      <c r="F341" s="342" t="str">
        <f aca="true">IF(TRIM($B341&amp;$C341)="","",IF(OR(ISNUMBER(SEARCH("未",$A341)),ISNUMBER(SEARCH("送出",$A341)),AND(TRIM($A341)="",NOT(ISNUMBER($D341)),N($G341)=0)),"【合同未回】","")&amp;IF(NOT(ISNUMBER($E341)),IF(OR(ISNUMBER(SEARCH("未",$A341)),ISNUMBER(SEARCH("送出",$A341)),AND(TRIM($A341)="",NOT(ISNUMBER($D341)),N($G341)=0)),"","【未填合同期】"),IF($E341&lt;TODAY(),"【已到期】",IF($E341-TODAY()&lt;=提醒天数,"【即将到期，剩余"&amp;($E341-TODAY())&amp;"天】","【正常】")))&amp;IF(OR($AC341="安装免保",$AC341="技术免保",$AC341="质保期内"),"【"&amp;$AC341&amp;"】",""))</f>
        <v/>
      </c>
      <c r="J341" s="349" t="str">
        <f aca="false">IF(OR(N($G341)=0,N($H341)=0),"",ROUND(N($G341)*N($H341)*IF(N($I341)=0,1,N($I341)),2))</f>
        <v/>
      </c>
      <c r="L341" s="349" t="str">
        <f aca="false">IF(TRIM($B341&amp;$C341)="","",IF(AND(N($J341)=0,N($K341)=0),"",ROUND(N($J341)+N($K341),2)))</f>
        <v/>
      </c>
      <c r="R341" s="349"/>
      <c r="S341" s="351" t="str">
        <f aca="false">IF(TRIM($B341&amp;$C341)="","",IF(N($N341)=0,"",MAX(0,MIN(N($N341)-N($P341),N($V341)))))</f>
        <v/>
      </c>
      <c r="T341" s="351" t="str">
        <f aca="false">IF(TRIM($B341&amp;$C341)="","",IF(N($P341)&lt;=N($N341),"",N($P341)-N($N341)))</f>
        <v/>
      </c>
      <c r="U341" s="351" t="str">
        <f aca="false">IF(OR(TRIM($B341&amp;$C341)="",$V341=""),"",MAX(0,N($V341))-N($S341))</f>
        <v/>
      </c>
      <c r="V341" s="351" t="str">
        <f aca="false">IF(TRIM($B341&amp;$C341)="","",IF(AND(N($L341)=0,N($P341)+N($Q341)+N($R341)=0),"",ROUND(N($L341)-N($P341)-N($Q341)-N($R341),2)))</f>
        <v/>
      </c>
      <c r="W341" s="194" t="str">
        <f aca="false">IF(TRIM($B341&amp;$C341)="","",IF(N($L341)=0,IF((N($P341)+N($Q341)+N($R341))=0,"—未填单价","未填单价，已收 "&amp;TEXT((N($P341)+N($Q341)+N($R341)),"#,##0.00")),IF(N($V341)&gt;0.005,"欠 "&amp;TEXT(N($V341),"#,##0.00")&amp;IF(N($S341)&gt;0,"（开票未到账 "&amp;TEXT(N($S341),"#,##0.00")&amp;"）","")&amp;IF(N($U341)&gt;0,"（未开票 "&amp;TEXT(N($U341),"#,##0.00")&amp;"）",""),IF(N($V341)&lt;-0.005,"多收 "&amp;TEXT(-N($V341),"#,##0.00"),"✔ 已结清")))&amp;IF(N($T341)&gt;0,"｜到账未开票 "&amp;TEXT(N($T341),"#,##0.00")&amp;"，待补票","")&amp;IF(N($Q341)&gt;0,"｜收现 "&amp;TEXT(N($Q341),"#,##0.00"),"")&amp;IF(N($R341)&gt;0,"｜收款不开票 "&amp;TEXT(N($R341),"#,##0.00"),""))</f>
        <v/>
      </c>
      <c r="X341" s="352"/>
      <c r="AB341" s="349" t="str">
        <f aca="false">IF(OR(N($N341)=0,N($AA341)=0),"",ROUND(N($N341)/(1+N($AA341))*N($AA341),2))</f>
        <v/>
      </c>
      <c r="AC341" s="352"/>
      <c r="AD341" s="352"/>
      <c r="AE341" s="355" t="str">
        <f aca="false">IF($AM341="","",IF($AM341=1,IF($AN341&gt;=1,"一次性·已到收款期","一次性·未到期"),$AD341&amp;" 第"&amp;$AN341&amp;"/"&amp;$AM341&amp;"期"))</f>
        <v/>
      </c>
      <c r="AF341" s="351" t="str">
        <f aca="false">IF(OR($AM341="",N($L341)=0),"",ROUND(N($J341)*$AN341/$AM341,2)+N($K341))</f>
        <v/>
      </c>
      <c r="AG341" s="351" t="str">
        <f aca="false">IF($AF341="","",MAX(0,ROUND($AF341-(N($P341)+N($Q341)+N($R341)),2)))</f>
        <v/>
      </c>
      <c r="AH341" s="351" t="str">
        <f aca="false">IF(OR(TRIM($B341&amp;$C341)="",NOT(ISNUMBER($D341))),"",SUMIFS($V$3:$V$1001,$AJ$3:$AJ$1001,$AJ341,$D$3:$D$1001,"&lt;"&amp;$D341))</f>
        <v/>
      </c>
      <c r="AI341" s="351" t="str">
        <f aca="false">IF(TRIM($B341&amp;$C341)="","",SUMIFS($V$3:$V$1001,$AJ$3:$AJ$1001,$AJ341))</f>
        <v/>
      </c>
      <c r="AJ341" s="355" t="str">
        <f aca="false">IF(TRIM($B341&amp;$C341)="","",TRIM($B341)&amp;"｜"&amp;TRIM($C341))</f>
        <v/>
      </c>
      <c r="AK341" s="351" t="str">
        <f aca="false">IF(TRIM($B341&amp;$C341)="","",MIN(N($N341),N($P341)))</f>
        <v/>
      </c>
      <c r="AL341" s="356" t="str">
        <f aca="false">IF(ISNUMBER($D341),YEAR($D341),"")</f>
        <v/>
      </c>
      <c r="AM341" s="356" t="str">
        <f aca="false">IF(OR(TRIM($B341&amp;$C341)="",NOT(ISNUMBER($D341)),NOT(ISNUMBER($E341))),"",IF($E341&lt;$D341,"",IF(IF($AD341="半年付",2,IF($AD341="季度付",4,IF($AD341="月付",12,IF($AD341="半月付",24,1))))=1,1,MAX(1,ROUND(($E341-$D341+1)/365*IF($AD341="半年付",2,IF($AD341="季度付",4,IF($AD341="月付",12,IF($AD341="半月付",24,1)))),0)))))</f>
        <v/>
      </c>
      <c r="AN341" s="356" t="str">
        <f aca="true">IF($AM341="","",MIN($AM341,MAX(0,INT((TODAY()-付款宽限天数-$D341)/(($E341-$D341+1)/$AM341))+1)))</f>
        <v/>
      </c>
    </row>
    <row r="342" customFormat="false" ht="18" hidden="false" customHeight="false" outlineLevel="0" collapsed="false">
      <c r="F342" s="342" t="str">
        <f aca="true">IF(TRIM($B342&amp;$C342)="","",IF(OR(ISNUMBER(SEARCH("未",$A342)),ISNUMBER(SEARCH("送出",$A342)),AND(TRIM($A342)="",NOT(ISNUMBER($D342)),N($G342)=0)),"【合同未回】","")&amp;IF(NOT(ISNUMBER($E342)),IF(OR(ISNUMBER(SEARCH("未",$A342)),ISNUMBER(SEARCH("送出",$A342)),AND(TRIM($A342)="",NOT(ISNUMBER($D342)),N($G342)=0)),"","【未填合同期】"),IF($E342&lt;TODAY(),"【已到期】",IF($E342-TODAY()&lt;=提醒天数,"【即将到期，剩余"&amp;($E342-TODAY())&amp;"天】","【正常】")))&amp;IF(OR($AC342="安装免保",$AC342="技术免保",$AC342="质保期内"),"【"&amp;$AC342&amp;"】",""))</f>
        <v/>
      </c>
      <c r="J342" s="349" t="str">
        <f aca="false">IF(OR(N($G342)=0,N($H342)=0),"",ROUND(N($G342)*N($H342)*IF(N($I342)=0,1,N($I342)),2))</f>
        <v/>
      </c>
      <c r="L342" s="349" t="str">
        <f aca="false">IF(TRIM($B342&amp;$C342)="","",IF(AND(N($J342)=0,N($K342)=0),"",ROUND(N($J342)+N($K342),2)))</f>
        <v/>
      </c>
      <c r="R342" s="349"/>
      <c r="S342" s="351" t="str">
        <f aca="false">IF(TRIM($B342&amp;$C342)="","",IF(N($N342)=0,"",MAX(0,MIN(N($N342)-N($P342),N($V342)))))</f>
        <v/>
      </c>
      <c r="T342" s="351" t="str">
        <f aca="false">IF(TRIM($B342&amp;$C342)="","",IF(N($P342)&lt;=N($N342),"",N($P342)-N($N342)))</f>
        <v/>
      </c>
      <c r="U342" s="351" t="str">
        <f aca="false">IF(OR(TRIM($B342&amp;$C342)="",$V342=""),"",MAX(0,N($V342))-N($S342))</f>
        <v/>
      </c>
      <c r="V342" s="351" t="str">
        <f aca="false">IF(TRIM($B342&amp;$C342)="","",IF(AND(N($L342)=0,N($P342)+N($Q342)+N($R342)=0),"",ROUND(N($L342)-N($P342)-N($Q342)-N($R342),2)))</f>
        <v/>
      </c>
      <c r="W342" s="194" t="str">
        <f aca="false">IF(TRIM($B342&amp;$C342)="","",IF(N($L342)=0,IF((N($P342)+N($Q342)+N($R342))=0,"—未填单价","未填单价，已收 "&amp;TEXT((N($P342)+N($Q342)+N($R342)),"#,##0.00")),IF(N($V342)&gt;0.005,"欠 "&amp;TEXT(N($V342),"#,##0.00")&amp;IF(N($S342)&gt;0,"（开票未到账 "&amp;TEXT(N($S342),"#,##0.00")&amp;"）","")&amp;IF(N($U342)&gt;0,"（未开票 "&amp;TEXT(N($U342),"#,##0.00")&amp;"）",""),IF(N($V342)&lt;-0.005,"多收 "&amp;TEXT(-N($V342),"#,##0.00"),"✔ 已结清")))&amp;IF(N($T342)&gt;0,"｜到账未开票 "&amp;TEXT(N($T342),"#,##0.00")&amp;"，待补票","")&amp;IF(N($Q342)&gt;0,"｜收现 "&amp;TEXT(N($Q342),"#,##0.00"),"")&amp;IF(N($R342)&gt;0,"｜收款不开票 "&amp;TEXT(N($R342),"#,##0.00"),""))</f>
        <v/>
      </c>
      <c r="X342" s="352"/>
      <c r="AB342" s="349" t="str">
        <f aca="false">IF(OR(N($N342)=0,N($AA342)=0),"",ROUND(N($N342)/(1+N($AA342))*N($AA342),2))</f>
        <v/>
      </c>
      <c r="AC342" s="352"/>
      <c r="AD342" s="352"/>
      <c r="AE342" s="355" t="str">
        <f aca="false">IF($AM342="","",IF($AM342=1,IF($AN342&gt;=1,"一次性·已到收款期","一次性·未到期"),$AD342&amp;" 第"&amp;$AN342&amp;"/"&amp;$AM342&amp;"期"))</f>
        <v/>
      </c>
      <c r="AF342" s="351" t="str">
        <f aca="false">IF(OR($AM342="",N($L342)=0),"",ROUND(N($J342)*$AN342/$AM342,2)+N($K342))</f>
        <v/>
      </c>
      <c r="AG342" s="351" t="str">
        <f aca="false">IF($AF342="","",MAX(0,ROUND($AF342-(N($P342)+N($Q342)+N($R342)),2)))</f>
        <v/>
      </c>
      <c r="AH342" s="351" t="str">
        <f aca="false">IF(OR(TRIM($B342&amp;$C342)="",NOT(ISNUMBER($D342))),"",SUMIFS($V$3:$V$1001,$AJ$3:$AJ$1001,$AJ342,$D$3:$D$1001,"&lt;"&amp;$D342))</f>
        <v/>
      </c>
      <c r="AI342" s="351" t="str">
        <f aca="false">IF(TRIM($B342&amp;$C342)="","",SUMIFS($V$3:$V$1001,$AJ$3:$AJ$1001,$AJ342))</f>
        <v/>
      </c>
      <c r="AJ342" s="355" t="str">
        <f aca="false">IF(TRIM($B342&amp;$C342)="","",TRIM($B342)&amp;"｜"&amp;TRIM($C342))</f>
        <v/>
      </c>
      <c r="AK342" s="351" t="str">
        <f aca="false">IF(TRIM($B342&amp;$C342)="","",MIN(N($N342),N($P342)))</f>
        <v/>
      </c>
      <c r="AL342" s="356" t="str">
        <f aca="false">IF(ISNUMBER($D342),YEAR($D342),"")</f>
        <v/>
      </c>
      <c r="AM342" s="356" t="str">
        <f aca="false">IF(OR(TRIM($B342&amp;$C342)="",NOT(ISNUMBER($D342)),NOT(ISNUMBER($E342))),"",IF($E342&lt;$D342,"",IF(IF($AD342="半年付",2,IF($AD342="季度付",4,IF($AD342="月付",12,IF($AD342="半月付",24,1))))=1,1,MAX(1,ROUND(($E342-$D342+1)/365*IF($AD342="半年付",2,IF($AD342="季度付",4,IF($AD342="月付",12,IF($AD342="半月付",24,1)))),0)))))</f>
        <v/>
      </c>
      <c r="AN342" s="356" t="str">
        <f aca="true">IF($AM342="","",MIN($AM342,MAX(0,INT((TODAY()-付款宽限天数-$D342)/(($E342-$D342+1)/$AM342))+1)))</f>
        <v/>
      </c>
    </row>
    <row r="343" customFormat="false" ht="18" hidden="false" customHeight="false" outlineLevel="0" collapsed="false">
      <c r="F343" s="342" t="str">
        <f aca="true">IF(TRIM($B343&amp;$C343)="","",IF(OR(ISNUMBER(SEARCH("未",$A343)),ISNUMBER(SEARCH("送出",$A343)),AND(TRIM($A343)="",NOT(ISNUMBER($D343)),N($G343)=0)),"【合同未回】","")&amp;IF(NOT(ISNUMBER($E343)),IF(OR(ISNUMBER(SEARCH("未",$A343)),ISNUMBER(SEARCH("送出",$A343)),AND(TRIM($A343)="",NOT(ISNUMBER($D343)),N($G343)=0)),"","【未填合同期】"),IF($E343&lt;TODAY(),"【已到期】",IF($E343-TODAY()&lt;=提醒天数,"【即将到期，剩余"&amp;($E343-TODAY())&amp;"天】","【正常】")))&amp;IF(OR($AC343="安装免保",$AC343="技术免保",$AC343="质保期内"),"【"&amp;$AC343&amp;"】",""))</f>
        <v/>
      </c>
      <c r="J343" s="349" t="str">
        <f aca="false">IF(OR(N($G343)=0,N($H343)=0),"",ROUND(N($G343)*N($H343)*IF(N($I343)=0,1,N($I343)),2))</f>
        <v/>
      </c>
      <c r="L343" s="349" t="str">
        <f aca="false">IF(TRIM($B343&amp;$C343)="","",IF(AND(N($J343)=0,N($K343)=0),"",ROUND(N($J343)+N($K343),2)))</f>
        <v/>
      </c>
      <c r="R343" s="349"/>
      <c r="S343" s="351" t="str">
        <f aca="false">IF(TRIM($B343&amp;$C343)="","",IF(N($N343)=0,"",MAX(0,MIN(N($N343)-N($P343),N($V343)))))</f>
        <v/>
      </c>
      <c r="T343" s="351" t="str">
        <f aca="false">IF(TRIM($B343&amp;$C343)="","",IF(N($P343)&lt;=N($N343),"",N($P343)-N($N343)))</f>
        <v/>
      </c>
      <c r="U343" s="351" t="str">
        <f aca="false">IF(OR(TRIM($B343&amp;$C343)="",$V343=""),"",MAX(0,N($V343))-N($S343))</f>
        <v/>
      </c>
      <c r="V343" s="351" t="str">
        <f aca="false">IF(TRIM($B343&amp;$C343)="","",IF(AND(N($L343)=0,N($P343)+N($Q343)+N($R343)=0),"",ROUND(N($L343)-N($P343)-N($Q343)-N($R343),2)))</f>
        <v/>
      </c>
      <c r="W343" s="194" t="str">
        <f aca="false">IF(TRIM($B343&amp;$C343)="","",IF(N($L343)=0,IF((N($P343)+N($Q343)+N($R343))=0,"—未填单价","未填单价，已收 "&amp;TEXT((N($P343)+N($Q343)+N($R343)),"#,##0.00")),IF(N($V343)&gt;0.005,"欠 "&amp;TEXT(N($V343),"#,##0.00")&amp;IF(N($S343)&gt;0,"（开票未到账 "&amp;TEXT(N($S343),"#,##0.00")&amp;"）","")&amp;IF(N($U343)&gt;0,"（未开票 "&amp;TEXT(N($U343),"#,##0.00")&amp;"）",""),IF(N($V343)&lt;-0.005,"多收 "&amp;TEXT(-N($V343),"#,##0.00"),"✔ 已结清")))&amp;IF(N($T343)&gt;0,"｜到账未开票 "&amp;TEXT(N($T343),"#,##0.00")&amp;"，待补票","")&amp;IF(N($Q343)&gt;0,"｜收现 "&amp;TEXT(N($Q343),"#,##0.00"),"")&amp;IF(N($R343)&gt;0,"｜收款不开票 "&amp;TEXT(N($R343),"#,##0.00"),""))</f>
        <v/>
      </c>
      <c r="X343" s="352"/>
      <c r="AB343" s="349" t="str">
        <f aca="false">IF(OR(N($N343)=0,N($AA343)=0),"",ROUND(N($N343)/(1+N($AA343))*N($AA343),2))</f>
        <v/>
      </c>
      <c r="AC343" s="352"/>
      <c r="AD343" s="352"/>
      <c r="AE343" s="355" t="str">
        <f aca="false">IF($AM343="","",IF($AM343=1,IF($AN343&gt;=1,"一次性·已到收款期","一次性·未到期"),$AD343&amp;" 第"&amp;$AN343&amp;"/"&amp;$AM343&amp;"期"))</f>
        <v/>
      </c>
      <c r="AF343" s="351" t="str">
        <f aca="false">IF(OR($AM343="",N($L343)=0),"",ROUND(N($J343)*$AN343/$AM343,2)+N($K343))</f>
        <v/>
      </c>
      <c r="AG343" s="351" t="str">
        <f aca="false">IF($AF343="","",MAX(0,ROUND($AF343-(N($P343)+N($Q343)+N($R343)),2)))</f>
        <v/>
      </c>
      <c r="AH343" s="351" t="str">
        <f aca="false">IF(OR(TRIM($B343&amp;$C343)="",NOT(ISNUMBER($D343))),"",SUMIFS($V$3:$V$1001,$AJ$3:$AJ$1001,$AJ343,$D$3:$D$1001,"&lt;"&amp;$D343))</f>
        <v/>
      </c>
      <c r="AI343" s="351" t="str">
        <f aca="false">IF(TRIM($B343&amp;$C343)="","",SUMIFS($V$3:$V$1001,$AJ$3:$AJ$1001,$AJ343))</f>
        <v/>
      </c>
      <c r="AJ343" s="355" t="str">
        <f aca="false">IF(TRIM($B343&amp;$C343)="","",TRIM($B343)&amp;"｜"&amp;TRIM($C343))</f>
        <v/>
      </c>
      <c r="AK343" s="351" t="str">
        <f aca="false">IF(TRIM($B343&amp;$C343)="","",MIN(N($N343),N($P343)))</f>
        <v/>
      </c>
      <c r="AL343" s="356" t="str">
        <f aca="false">IF(ISNUMBER($D343),YEAR($D343),"")</f>
        <v/>
      </c>
      <c r="AM343" s="356" t="str">
        <f aca="false">IF(OR(TRIM($B343&amp;$C343)="",NOT(ISNUMBER($D343)),NOT(ISNUMBER($E343))),"",IF($E343&lt;$D343,"",IF(IF($AD343="半年付",2,IF($AD343="季度付",4,IF($AD343="月付",12,IF($AD343="半月付",24,1))))=1,1,MAX(1,ROUND(($E343-$D343+1)/365*IF($AD343="半年付",2,IF($AD343="季度付",4,IF($AD343="月付",12,IF($AD343="半月付",24,1)))),0)))))</f>
        <v/>
      </c>
      <c r="AN343" s="356" t="str">
        <f aca="true">IF($AM343="","",MIN($AM343,MAX(0,INT((TODAY()-付款宽限天数-$D343)/(($E343-$D343+1)/$AM343))+1)))</f>
        <v/>
      </c>
    </row>
    <row r="344" customFormat="false" ht="18" hidden="false" customHeight="false" outlineLevel="0" collapsed="false">
      <c r="F344" s="342" t="str">
        <f aca="true">IF(TRIM($B344&amp;$C344)="","",IF(OR(ISNUMBER(SEARCH("未",$A344)),ISNUMBER(SEARCH("送出",$A344)),AND(TRIM($A344)="",NOT(ISNUMBER($D344)),N($G344)=0)),"【合同未回】","")&amp;IF(NOT(ISNUMBER($E344)),IF(OR(ISNUMBER(SEARCH("未",$A344)),ISNUMBER(SEARCH("送出",$A344)),AND(TRIM($A344)="",NOT(ISNUMBER($D344)),N($G344)=0)),"","【未填合同期】"),IF($E344&lt;TODAY(),"【已到期】",IF($E344-TODAY()&lt;=提醒天数,"【即将到期，剩余"&amp;($E344-TODAY())&amp;"天】","【正常】")))&amp;IF(OR($AC344="安装免保",$AC344="技术免保",$AC344="质保期内"),"【"&amp;$AC344&amp;"】",""))</f>
        <v/>
      </c>
      <c r="J344" s="349" t="str">
        <f aca="false">IF(OR(N($G344)=0,N($H344)=0),"",ROUND(N($G344)*N($H344)*IF(N($I344)=0,1,N($I344)),2))</f>
        <v/>
      </c>
      <c r="L344" s="349" t="str">
        <f aca="false">IF(TRIM($B344&amp;$C344)="","",IF(AND(N($J344)=0,N($K344)=0),"",ROUND(N($J344)+N($K344),2)))</f>
        <v/>
      </c>
      <c r="R344" s="349"/>
      <c r="S344" s="351" t="str">
        <f aca="false">IF(TRIM($B344&amp;$C344)="","",IF(N($N344)=0,"",MAX(0,MIN(N($N344)-N($P344),N($V344)))))</f>
        <v/>
      </c>
      <c r="T344" s="351" t="str">
        <f aca="false">IF(TRIM($B344&amp;$C344)="","",IF(N($P344)&lt;=N($N344),"",N($P344)-N($N344)))</f>
        <v/>
      </c>
      <c r="U344" s="351" t="str">
        <f aca="false">IF(OR(TRIM($B344&amp;$C344)="",$V344=""),"",MAX(0,N($V344))-N($S344))</f>
        <v/>
      </c>
      <c r="V344" s="351" t="str">
        <f aca="false">IF(TRIM($B344&amp;$C344)="","",IF(AND(N($L344)=0,N($P344)+N($Q344)+N($R344)=0),"",ROUND(N($L344)-N($P344)-N($Q344)-N($R344),2)))</f>
        <v/>
      </c>
      <c r="W344" s="194" t="str">
        <f aca="false">IF(TRIM($B344&amp;$C344)="","",IF(N($L344)=0,IF((N($P344)+N($Q344)+N($R344))=0,"—未填单价","未填单价，已收 "&amp;TEXT((N($P344)+N($Q344)+N($R344)),"#,##0.00")),IF(N($V344)&gt;0.005,"欠 "&amp;TEXT(N($V344),"#,##0.00")&amp;IF(N($S344)&gt;0,"（开票未到账 "&amp;TEXT(N($S344),"#,##0.00")&amp;"）","")&amp;IF(N($U344)&gt;0,"（未开票 "&amp;TEXT(N($U344),"#,##0.00")&amp;"）",""),IF(N($V344)&lt;-0.005,"多收 "&amp;TEXT(-N($V344),"#,##0.00"),"✔ 已结清")))&amp;IF(N($T344)&gt;0,"｜到账未开票 "&amp;TEXT(N($T344),"#,##0.00")&amp;"，待补票","")&amp;IF(N($Q344)&gt;0,"｜收现 "&amp;TEXT(N($Q344),"#,##0.00"),"")&amp;IF(N($R344)&gt;0,"｜收款不开票 "&amp;TEXT(N($R344),"#,##0.00"),""))</f>
        <v/>
      </c>
      <c r="X344" s="352"/>
      <c r="AB344" s="349" t="str">
        <f aca="false">IF(OR(N($N344)=0,N($AA344)=0),"",ROUND(N($N344)/(1+N($AA344))*N($AA344),2))</f>
        <v/>
      </c>
      <c r="AC344" s="352"/>
      <c r="AD344" s="352"/>
      <c r="AE344" s="355" t="str">
        <f aca="false">IF($AM344="","",IF($AM344=1,IF($AN344&gt;=1,"一次性·已到收款期","一次性·未到期"),$AD344&amp;" 第"&amp;$AN344&amp;"/"&amp;$AM344&amp;"期"))</f>
        <v/>
      </c>
      <c r="AF344" s="351" t="str">
        <f aca="false">IF(OR($AM344="",N($L344)=0),"",ROUND(N($J344)*$AN344/$AM344,2)+N($K344))</f>
        <v/>
      </c>
      <c r="AG344" s="351" t="str">
        <f aca="false">IF($AF344="","",MAX(0,ROUND($AF344-(N($P344)+N($Q344)+N($R344)),2)))</f>
        <v/>
      </c>
      <c r="AH344" s="351" t="str">
        <f aca="false">IF(OR(TRIM($B344&amp;$C344)="",NOT(ISNUMBER($D344))),"",SUMIFS($V$3:$V$1001,$AJ$3:$AJ$1001,$AJ344,$D$3:$D$1001,"&lt;"&amp;$D344))</f>
        <v/>
      </c>
      <c r="AI344" s="351" t="str">
        <f aca="false">IF(TRIM($B344&amp;$C344)="","",SUMIFS($V$3:$V$1001,$AJ$3:$AJ$1001,$AJ344))</f>
        <v/>
      </c>
      <c r="AJ344" s="355" t="str">
        <f aca="false">IF(TRIM($B344&amp;$C344)="","",TRIM($B344)&amp;"｜"&amp;TRIM($C344))</f>
        <v/>
      </c>
      <c r="AK344" s="351" t="str">
        <f aca="false">IF(TRIM($B344&amp;$C344)="","",MIN(N($N344),N($P344)))</f>
        <v/>
      </c>
      <c r="AL344" s="356" t="str">
        <f aca="false">IF(ISNUMBER($D344),YEAR($D344),"")</f>
        <v/>
      </c>
      <c r="AM344" s="356" t="str">
        <f aca="false">IF(OR(TRIM($B344&amp;$C344)="",NOT(ISNUMBER($D344)),NOT(ISNUMBER($E344))),"",IF($E344&lt;$D344,"",IF(IF($AD344="半年付",2,IF($AD344="季度付",4,IF($AD344="月付",12,IF($AD344="半月付",24,1))))=1,1,MAX(1,ROUND(($E344-$D344+1)/365*IF($AD344="半年付",2,IF($AD344="季度付",4,IF($AD344="月付",12,IF($AD344="半月付",24,1)))),0)))))</f>
        <v/>
      </c>
      <c r="AN344" s="356" t="str">
        <f aca="true">IF($AM344="","",MIN($AM344,MAX(0,INT((TODAY()-付款宽限天数-$D344)/(($E344-$D344+1)/$AM344))+1)))</f>
        <v/>
      </c>
    </row>
    <row r="345" customFormat="false" ht="18" hidden="false" customHeight="false" outlineLevel="0" collapsed="false">
      <c r="F345" s="342" t="str">
        <f aca="true">IF(TRIM($B345&amp;$C345)="","",IF(OR(ISNUMBER(SEARCH("未",$A345)),ISNUMBER(SEARCH("送出",$A345)),AND(TRIM($A345)="",NOT(ISNUMBER($D345)),N($G345)=0)),"【合同未回】","")&amp;IF(NOT(ISNUMBER($E345)),IF(OR(ISNUMBER(SEARCH("未",$A345)),ISNUMBER(SEARCH("送出",$A345)),AND(TRIM($A345)="",NOT(ISNUMBER($D345)),N($G345)=0)),"","【未填合同期】"),IF($E345&lt;TODAY(),"【已到期】",IF($E345-TODAY()&lt;=提醒天数,"【即将到期，剩余"&amp;($E345-TODAY())&amp;"天】","【正常】")))&amp;IF(OR($AC345="安装免保",$AC345="技术免保",$AC345="质保期内"),"【"&amp;$AC345&amp;"】",""))</f>
        <v/>
      </c>
      <c r="J345" s="349" t="str">
        <f aca="false">IF(OR(N($G345)=0,N($H345)=0),"",ROUND(N($G345)*N($H345)*IF(N($I345)=0,1,N($I345)),2))</f>
        <v/>
      </c>
      <c r="L345" s="349" t="str">
        <f aca="false">IF(TRIM($B345&amp;$C345)="","",IF(AND(N($J345)=0,N($K345)=0),"",ROUND(N($J345)+N($K345),2)))</f>
        <v/>
      </c>
      <c r="R345" s="349"/>
      <c r="S345" s="351" t="str">
        <f aca="false">IF(TRIM($B345&amp;$C345)="","",IF(N($N345)=0,"",MAX(0,MIN(N($N345)-N($P345),N($V345)))))</f>
        <v/>
      </c>
      <c r="T345" s="351" t="str">
        <f aca="false">IF(TRIM($B345&amp;$C345)="","",IF(N($P345)&lt;=N($N345),"",N($P345)-N($N345)))</f>
        <v/>
      </c>
      <c r="U345" s="351" t="str">
        <f aca="false">IF(OR(TRIM($B345&amp;$C345)="",$V345=""),"",MAX(0,N($V345))-N($S345))</f>
        <v/>
      </c>
      <c r="V345" s="351" t="str">
        <f aca="false">IF(TRIM($B345&amp;$C345)="","",IF(AND(N($L345)=0,N($P345)+N($Q345)+N($R345)=0),"",ROUND(N($L345)-N($P345)-N($Q345)-N($R345),2)))</f>
        <v/>
      </c>
      <c r="W345" s="194" t="str">
        <f aca="false">IF(TRIM($B345&amp;$C345)="","",IF(N($L345)=0,IF((N($P345)+N($Q345)+N($R345))=0,"—未填单价","未填单价，已收 "&amp;TEXT((N($P345)+N($Q345)+N($R345)),"#,##0.00")),IF(N($V345)&gt;0.005,"欠 "&amp;TEXT(N($V345),"#,##0.00")&amp;IF(N($S345)&gt;0,"（开票未到账 "&amp;TEXT(N($S345),"#,##0.00")&amp;"）","")&amp;IF(N($U345)&gt;0,"（未开票 "&amp;TEXT(N($U345),"#,##0.00")&amp;"）",""),IF(N($V345)&lt;-0.005,"多收 "&amp;TEXT(-N($V345),"#,##0.00"),"✔ 已结清")))&amp;IF(N($T345)&gt;0,"｜到账未开票 "&amp;TEXT(N($T345),"#,##0.00")&amp;"，待补票","")&amp;IF(N($Q345)&gt;0,"｜收现 "&amp;TEXT(N($Q345),"#,##0.00"),"")&amp;IF(N($R345)&gt;0,"｜收款不开票 "&amp;TEXT(N($R345),"#,##0.00"),""))</f>
        <v/>
      </c>
      <c r="X345" s="352"/>
      <c r="AB345" s="349" t="str">
        <f aca="false">IF(OR(N($N345)=0,N($AA345)=0),"",ROUND(N($N345)/(1+N($AA345))*N($AA345),2))</f>
        <v/>
      </c>
      <c r="AC345" s="352"/>
      <c r="AD345" s="352"/>
      <c r="AE345" s="355" t="str">
        <f aca="false">IF($AM345="","",IF($AM345=1,IF($AN345&gt;=1,"一次性·已到收款期","一次性·未到期"),$AD345&amp;" 第"&amp;$AN345&amp;"/"&amp;$AM345&amp;"期"))</f>
        <v/>
      </c>
      <c r="AF345" s="351" t="str">
        <f aca="false">IF(OR($AM345="",N($L345)=0),"",ROUND(N($J345)*$AN345/$AM345,2)+N($K345))</f>
        <v/>
      </c>
      <c r="AG345" s="351" t="str">
        <f aca="false">IF($AF345="","",MAX(0,ROUND($AF345-(N($P345)+N($Q345)+N($R345)),2)))</f>
        <v/>
      </c>
      <c r="AH345" s="351" t="str">
        <f aca="false">IF(OR(TRIM($B345&amp;$C345)="",NOT(ISNUMBER($D345))),"",SUMIFS($V$3:$V$1001,$AJ$3:$AJ$1001,$AJ345,$D$3:$D$1001,"&lt;"&amp;$D345))</f>
        <v/>
      </c>
      <c r="AI345" s="351" t="str">
        <f aca="false">IF(TRIM($B345&amp;$C345)="","",SUMIFS($V$3:$V$1001,$AJ$3:$AJ$1001,$AJ345))</f>
        <v/>
      </c>
      <c r="AJ345" s="355" t="str">
        <f aca="false">IF(TRIM($B345&amp;$C345)="","",TRIM($B345)&amp;"｜"&amp;TRIM($C345))</f>
        <v/>
      </c>
      <c r="AK345" s="351" t="str">
        <f aca="false">IF(TRIM($B345&amp;$C345)="","",MIN(N($N345),N($P345)))</f>
        <v/>
      </c>
      <c r="AL345" s="356" t="str">
        <f aca="false">IF(ISNUMBER($D345),YEAR($D345),"")</f>
        <v/>
      </c>
      <c r="AM345" s="356" t="str">
        <f aca="false">IF(OR(TRIM($B345&amp;$C345)="",NOT(ISNUMBER($D345)),NOT(ISNUMBER($E345))),"",IF($E345&lt;$D345,"",IF(IF($AD345="半年付",2,IF($AD345="季度付",4,IF($AD345="月付",12,IF($AD345="半月付",24,1))))=1,1,MAX(1,ROUND(($E345-$D345+1)/365*IF($AD345="半年付",2,IF($AD345="季度付",4,IF($AD345="月付",12,IF($AD345="半月付",24,1)))),0)))))</f>
        <v/>
      </c>
      <c r="AN345" s="356" t="str">
        <f aca="true">IF($AM345="","",MIN($AM345,MAX(0,INT((TODAY()-付款宽限天数-$D345)/(($E345-$D345+1)/$AM345))+1)))</f>
        <v/>
      </c>
    </row>
    <row r="346" customFormat="false" ht="18" hidden="false" customHeight="false" outlineLevel="0" collapsed="false">
      <c r="F346" s="342" t="str">
        <f aca="true">IF(TRIM($B346&amp;$C346)="","",IF(OR(ISNUMBER(SEARCH("未",$A346)),ISNUMBER(SEARCH("送出",$A346)),AND(TRIM($A346)="",NOT(ISNUMBER($D346)),N($G346)=0)),"【合同未回】","")&amp;IF(NOT(ISNUMBER($E346)),IF(OR(ISNUMBER(SEARCH("未",$A346)),ISNUMBER(SEARCH("送出",$A346)),AND(TRIM($A346)="",NOT(ISNUMBER($D346)),N($G346)=0)),"","【未填合同期】"),IF($E346&lt;TODAY(),"【已到期】",IF($E346-TODAY()&lt;=提醒天数,"【即将到期，剩余"&amp;($E346-TODAY())&amp;"天】","【正常】")))&amp;IF(OR($AC346="安装免保",$AC346="技术免保",$AC346="质保期内"),"【"&amp;$AC346&amp;"】",""))</f>
        <v/>
      </c>
      <c r="J346" s="349" t="str">
        <f aca="false">IF(OR(N($G346)=0,N($H346)=0),"",ROUND(N($G346)*N($H346)*IF(N($I346)=0,1,N($I346)),2))</f>
        <v/>
      </c>
      <c r="L346" s="349" t="str">
        <f aca="false">IF(TRIM($B346&amp;$C346)="","",IF(AND(N($J346)=0,N($K346)=0),"",ROUND(N($J346)+N($K346),2)))</f>
        <v/>
      </c>
      <c r="R346" s="349"/>
      <c r="S346" s="351" t="str">
        <f aca="false">IF(TRIM($B346&amp;$C346)="","",IF(N($N346)=0,"",MAX(0,MIN(N($N346)-N($P346),N($V346)))))</f>
        <v/>
      </c>
      <c r="T346" s="351" t="str">
        <f aca="false">IF(TRIM($B346&amp;$C346)="","",IF(N($P346)&lt;=N($N346),"",N($P346)-N($N346)))</f>
        <v/>
      </c>
      <c r="U346" s="351" t="str">
        <f aca="false">IF(OR(TRIM($B346&amp;$C346)="",$V346=""),"",MAX(0,N($V346))-N($S346))</f>
        <v/>
      </c>
      <c r="V346" s="351" t="str">
        <f aca="false">IF(TRIM($B346&amp;$C346)="","",IF(AND(N($L346)=0,N($P346)+N($Q346)+N($R346)=0),"",ROUND(N($L346)-N($P346)-N($Q346)-N($R346),2)))</f>
        <v/>
      </c>
      <c r="W346" s="194" t="str">
        <f aca="false">IF(TRIM($B346&amp;$C346)="","",IF(N($L346)=0,IF((N($P346)+N($Q346)+N($R346))=0,"—未填单价","未填单价，已收 "&amp;TEXT((N($P346)+N($Q346)+N($R346)),"#,##0.00")),IF(N($V346)&gt;0.005,"欠 "&amp;TEXT(N($V346),"#,##0.00")&amp;IF(N($S346)&gt;0,"（开票未到账 "&amp;TEXT(N($S346),"#,##0.00")&amp;"）","")&amp;IF(N($U346)&gt;0,"（未开票 "&amp;TEXT(N($U346),"#,##0.00")&amp;"）",""),IF(N($V346)&lt;-0.005,"多收 "&amp;TEXT(-N($V346),"#,##0.00"),"✔ 已结清")))&amp;IF(N($T346)&gt;0,"｜到账未开票 "&amp;TEXT(N($T346),"#,##0.00")&amp;"，待补票","")&amp;IF(N($Q346)&gt;0,"｜收现 "&amp;TEXT(N($Q346),"#,##0.00"),"")&amp;IF(N($R346)&gt;0,"｜收款不开票 "&amp;TEXT(N($R346),"#,##0.00"),""))</f>
        <v/>
      </c>
      <c r="X346" s="352"/>
      <c r="AB346" s="349" t="str">
        <f aca="false">IF(OR(N($N346)=0,N($AA346)=0),"",ROUND(N($N346)/(1+N($AA346))*N($AA346),2))</f>
        <v/>
      </c>
      <c r="AC346" s="352"/>
      <c r="AD346" s="352"/>
      <c r="AE346" s="355" t="str">
        <f aca="false">IF($AM346="","",IF($AM346=1,IF($AN346&gt;=1,"一次性·已到收款期","一次性·未到期"),$AD346&amp;" 第"&amp;$AN346&amp;"/"&amp;$AM346&amp;"期"))</f>
        <v/>
      </c>
      <c r="AF346" s="351" t="str">
        <f aca="false">IF(OR($AM346="",N($L346)=0),"",ROUND(N($J346)*$AN346/$AM346,2)+N($K346))</f>
        <v/>
      </c>
      <c r="AG346" s="351" t="str">
        <f aca="false">IF($AF346="","",MAX(0,ROUND($AF346-(N($P346)+N($Q346)+N($R346)),2)))</f>
        <v/>
      </c>
      <c r="AH346" s="351" t="str">
        <f aca="false">IF(OR(TRIM($B346&amp;$C346)="",NOT(ISNUMBER($D346))),"",SUMIFS($V$3:$V$1001,$AJ$3:$AJ$1001,$AJ346,$D$3:$D$1001,"&lt;"&amp;$D346))</f>
        <v/>
      </c>
      <c r="AI346" s="351" t="str">
        <f aca="false">IF(TRIM($B346&amp;$C346)="","",SUMIFS($V$3:$V$1001,$AJ$3:$AJ$1001,$AJ346))</f>
        <v/>
      </c>
      <c r="AJ346" s="355" t="str">
        <f aca="false">IF(TRIM($B346&amp;$C346)="","",TRIM($B346)&amp;"｜"&amp;TRIM($C346))</f>
        <v/>
      </c>
      <c r="AK346" s="351" t="str">
        <f aca="false">IF(TRIM($B346&amp;$C346)="","",MIN(N($N346),N($P346)))</f>
        <v/>
      </c>
      <c r="AL346" s="356" t="str">
        <f aca="false">IF(ISNUMBER($D346),YEAR($D346),"")</f>
        <v/>
      </c>
      <c r="AM346" s="356" t="str">
        <f aca="false">IF(OR(TRIM($B346&amp;$C346)="",NOT(ISNUMBER($D346)),NOT(ISNUMBER($E346))),"",IF($E346&lt;$D346,"",IF(IF($AD346="半年付",2,IF($AD346="季度付",4,IF($AD346="月付",12,IF($AD346="半月付",24,1))))=1,1,MAX(1,ROUND(($E346-$D346+1)/365*IF($AD346="半年付",2,IF($AD346="季度付",4,IF($AD346="月付",12,IF($AD346="半月付",24,1)))),0)))))</f>
        <v/>
      </c>
      <c r="AN346" s="356" t="str">
        <f aca="true">IF($AM346="","",MIN($AM346,MAX(0,INT((TODAY()-付款宽限天数-$D346)/(($E346-$D346+1)/$AM346))+1)))</f>
        <v/>
      </c>
    </row>
    <row r="347" customFormat="false" ht="18" hidden="false" customHeight="false" outlineLevel="0" collapsed="false">
      <c r="F347" s="342" t="str">
        <f aca="true">IF(TRIM($B347&amp;$C347)="","",IF(OR(ISNUMBER(SEARCH("未",$A347)),ISNUMBER(SEARCH("送出",$A347)),AND(TRIM($A347)="",NOT(ISNUMBER($D347)),N($G347)=0)),"【合同未回】","")&amp;IF(NOT(ISNUMBER($E347)),IF(OR(ISNUMBER(SEARCH("未",$A347)),ISNUMBER(SEARCH("送出",$A347)),AND(TRIM($A347)="",NOT(ISNUMBER($D347)),N($G347)=0)),"","【未填合同期】"),IF($E347&lt;TODAY(),"【已到期】",IF($E347-TODAY()&lt;=提醒天数,"【即将到期，剩余"&amp;($E347-TODAY())&amp;"天】","【正常】")))&amp;IF(OR($AC347="安装免保",$AC347="技术免保",$AC347="质保期内"),"【"&amp;$AC347&amp;"】",""))</f>
        <v/>
      </c>
      <c r="J347" s="349" t="str">
        <f aca="false">IF(OR(N($G347)=0,N($H347)=0),"",ROUND(N($G347)*N($H347)*IF(N($I347)=0,1,N($I347)),2))</f>
        <v/>
      </c>
      <c r="L347" s="349" t="str">
        <f aca="false">IF(TRIM($B347&amp;$C347)="","",IF(AND(N($J347)=0,N($K347)=0),"",ROUND(N($J347)+N($K347),2)))</f>
        <v/>
      </c>
      <c r="R347" s="349"/>
      <c r="S347" s="351" t="str">
        <f aca="false">IF(TRIM($B347&amp;$C347)="","",IF(N($N347)=0,"",MAX(0,MIN(N($N347)-N($P347),N($V347)))))</f>
        <v/>
      </c>
      <c r="T347" s="351" t="str">
        <f aca="false">IF(TRIM($B347&amp;$C347)="","",IF(N($P347)&lt;=N($N347),"",N($P347)-N($N347)))</f>
        <v/>
      </c>
      <c r="U347" s="351" t="str">
        <f aca="false">IF(OR(TRIM($B347&amp;$C347)="",$V347=""),"",MAX(0,N($V347))-N($S347))</f>
        <v/>
      </c>
      <c r="V347" s="351" t="str">
        <f aca="false">IF(TRIM($B347&amp;$C347)="","",IF(AND(N($L347)=0,N($P347)+N($Q347)+N($R347)=0),"",ROUND(N($L347)-N($P347)-N($Q347)-N($R347),2)))</f>
        <v/>
      </c>
      <c r="W347" s="194" t="str">
        <f aca="false">IF(TRIM($B347&amp;$C347)="","",IF(N($L347)=0,IF((N($P347)+N($Q347)+N($R347))=0,"—未填单价","未填单价，已收 "&amp;TEXT((N($P347)+N($Q347)+N($R347)),"#,##0.00")),IF(N($V347)&gt;0.005,"欠 "&amp;TEXT(N($V347),"#,##0.00")&amp;IF(N($S347)&gt;0,"（开票未到账 "&amp;TEXT(N($S347),"#,##0.00")&amp;"）","")&amp;IF(N($U347)&gt;0,"（未开票 "&amp;TEXT(N($U347),"#,##0.00")&amp;"）",""),IF(N($V347)&lt;-0.005,"多收 "&amp;TEXT(-N($V347),"#,##0.00"),"✔ 已结清")))&amp;IF(N($T347)&gt;0,"｜到账未开票 "&amp;TEXT(N($T347),"#,##0.00")&amp;"，待补票","")&amp;IF(N($Q347)&gt;0,"｜收现 "&amp;TEXT(N($Q347),"#,##0.00"),"")&amp;IF(N($R347)&gt;0,"｜收款不开票 "&amp;TEXT(N($R347),"#,##0.00"),""))</f>
        <v/>
      </c>
      <c r="X347" s="352"/>
      <c r="AB347" s="349" t="str">
        <f aca="false">IF(OR(N($N347)=0,N($AA347)=0),"",ROUND(N($N347)/(1+N($AA347))*N($AA347),2))</f>
        <v/>
      </c>
      <c r="AC347" s="352"/>
      <c r="AD347" s="352"/>
      <c r="AE347" s="355" t="str">
        <f aca="false">IF($AM347="","",IF($AM347=1,IF($AN347&gt;=1,"一次性·已到收款期","一次性·未到期"),$AD347&amp;" 第"&amp;$AN347&amp;"/"&amp;$AM347&amp;"期"))</f>
        <v/>
      </c>
      <c r="AF347" s="351" t="str">
        <f aca="false">IF(OR($AM347="",N($L347)=0),"",ROUND(N($J347)*$AN347/$AM347,2)+N($K347))</f>
        <v/>
      </c>
      <c r="AG347" s="351" t="str">
        <f aca="false">IF($AF347="","",MAX(0,ROUND($AF347-(N($P347)+N($Q347)+N($R347)),2)))</f>
        <v/>
      </c>
      <c r="AH347" s="351" t="str">
        <f aca="false">IF(OR(TRIM($B347&amp;$C347)="",NOT(ISNUMBER($D347))),"",SUMIFS($V$3:$V$1001,$AJ$3:$AJ$1001,$AJ347,$D$3:$D$1001,"&lt;"&amp;$D347))</f>
        <v/>
      </c>
      <c r="AI347" s="351" t="str">
        <f aca="false">IF(TRIM($B347&amp;$C347)="","",SUMIFS($V$3:$V$1001,$AJ$3:$AJ$1001,$AJ347))</f>
        <v/>
      </c>
      <c r="AJ347" s="355" t="str">
        <f aca="false">IF(TRIM($B347&amp;$C347)="","",TRIM($B347)&amp;"｜"&amp;TRIM($C347))</f>
        <v/>
      </c>
      <c r="AK347" s="351" t="str">
        <f aca="false">IF(TRIM($B347&amp;$C347)="","",MIN(N($N347),N($P347)))</f>
        <v/>
      </c>
      <c r="AL347" s="356" t="str">
        <f aca="false">IF(ISNUMBER($D347),YEAR($D347),"")</f>
        <v/>
      </c>
      <c r="AM347" s="356" t="str">
        <f aca="false">IF(OR(TRIM($B347&amp;$C347)="",NOT(ISNUMBER($D347)),NOT(ISNUMBER($E347))),"",IF($E347&lt;$D347,"",IF(IF($AD347="半年付",2,IF($AD347="季度付",4,IF($AD347="月付",12,IF($AD347="半月付",24,1))))=1,1,MAX(1,ROUND(($E347-$D347+1)/365*IF($AD347="半年付",2,IF($AD347="季度付",4,IF($AD347="月付",12,IF($AD347="半月付",24,1)))),0)))))</f>
        <v/>
      </c>
      <c r="AN347" s="356" t="str">
        <f aca="true">IF($AM347="","",MIN($AM347,MAX(0,INT((TODAY()-付款宽限天数-$D347)/(($E347-$D347+1)/$AM347))+1)))</f>
        <v/>
      </c>
    </row>
    <row r="348" customFormat="false" ht="18" hidden="false" customHeight="false" outlineLevel="0" collapsed="false">
      <c r="F348" s="342" t="str">
        <f aca="true">IF(TRIM($B348&amp;$C348)="","",IF(OR(ISNUMBER(SEARCH("未",$A348)),ISNUMBER(SEARCH("送出",$A348)),AND(TRIM($A348)="",NOT(ISNUMBER($D348)),N($G348)=0)),"【合同未回】","")&amp;IF(NOT(ISNUMBER($E348)),IF(OR(ISNUMBER(SEARCH("未",$A348)),ISNUMBER(SEARCH("送出",$A348)),AND(TRIM($A348)="",NOT(ISNUMBER($D348)),N($G348)=0)),"","【未填合同期】"),IF($E348&lt;TODAY(),"【已到期】",IF($E348-TODAY()&lt;=提醒天数,"【即将到期，剩余"&amp;($E348-TODAY())&amp;"天】","【正常】")))&amp;IF(OR($AC348="安装免保",$AC348="技术免保",$AC348="质保期内"),"【"&amp;$AC348&amp;"】",""))</f>
        <v/>
      </c>
      <c r="J348" s="349" t="str">
        <f aca="false">IF(OR(N($G348)=0,N($H348)=0),"",ROUND(N($G348)*N($H348)*IF(N($I348)=0,1,N($I348)),2))</f>
        <v/>
      </c>
      <c r="L348" s="349" t="str">
        <f aca="false">IF(TRIM($B348&amp;$C348)="","",IF(AND(N($J348)=0,N($K348)=0),"",ROUND(N($J348)+N($K348),2)))</f>
        <v/>
      </c>
      <c r="R348" s="349"/>
      <c r="S348" s="351" t="str">
        <f aca="false">IF(TRIM($B348&amp;$C348)="","",IF(N($N348)=0,"",MAX(0,MIN(N($N348)-N($P348),N($V348)))))</f>
        <v/>
      </c>
      <c r="T348" s="351" t="str">
        <f aca="false">IF(TRIM($B348&amp;$C348)="","",IF(N($P348)&lt;=N($N348),"",N($P348)-N($N348)))</f>
        <v/>
      </c>
      <c r="U348" s="351" t="str">
        <f aca="false">IF(OR(TRIM($B348&amp;$C348)="",$V348=""),"",MAX(0,N($V348))-N($S348))</f>
        <v/>
      </c>
      <c r="V348" s="351" t="str">
        <f aca="false">IF(TRIM($B348&amp;$C348)="","",IF(AND(N($L348)=0,N($P348)+N($Q348)+N($R348)=0),"",ROUND(N($L348)-N($P348)-N($Q348)-N($R348),2)))</f>
        <v/>
      </c>
      <c r="W348" s="194" t="str">
        <f aca="false">IF(TRIM($B348&amp;$C348)="","",IF(N($L348)=0,IF((N($P348)+N($Q348)+N($R348))=0,"—未填单价","未填单价，已收 "&amp;TEXT((N($P348)+N($Q348)+N($R348)),"#,##0.00")),IF(N($V348)&gt;0.005,"欠 "&amp;TEXT(N($V348),"#,##0.00")&amp;IF(N($S348)&gt;0,"（开票未到账 "&amp;TEXT(N($S348),"#,##0.00")&amp;"）","")&amp;IF(N($U348)&gt;0,"（未开票 "&amp;TEXT(N($U348),"#,##0.00")&amp;"）",""),IF(N($V348)&lt;-0.005,"多收 "&amp;TEXT(-N($V348),"#,##0.00"),"✔ 已结清")))&amp;IF(N($T348)&gt;0,"｜到账未开票 "&amp;TEXT(N($T348),"#,##0.00")&amp;"，待补票","")&amp;IF(N($Q348)&gt;0,"｜收现 "&amp;TEXT(N($Q348),"#,##0.00"),"")&amp;IF(N($R348)&gt;0,"｜收款不开票 "&amp;TEXT(N($R348),"#,##0.00"),""))</f>
        <v/>
      </c>
      <c r="X348" s="352"/>
      <c r="AB348" s="349" t="str">
        <f aca="false">IF(OR(N($N348)=0,N($AA348)=0),"",ROUND(N($N348)/(1+N($AA348))*N($AA348),2))</f>
        <v/>
      </c>
      <c r="AC348" s="352"/>
      <c r="AD348" s="352"/>
      <c r="AE348" s="355" t="str">
        <f aca="false">IF($AM348="","",IF($AM348=1,IF($AN348&gt;=1,"一次性·已到收款期","一次性·未到期"),$AD348&amp;" 第"&amp;$AN348&amp;"/"&amp;$AM348&amp;"期"))</f>
        <v/>
      </c>
      <c r="AF348" s="351" t="str">
        <f aca="false">IF(OR($AM348="",N($L348)=0),"",ROUND(N($J348)*$AN348/$AM348,2)+N($K348))</f>
        <v/>
      </c>
      <c r="AG348" s="351" t="str">
        <f aca="false">IF($AF348="","",MAX(0,ROUND($AF348-(N($P348)+N($Q348)+N($R348)),2)))</f>
        <v/>
      </c>
      <c r="AH348" s="351" t="str">
        <f aca="false">IF(OR(TRIM($B348&amp;$C348)="",NOT(ISNUMBER($D348))),"",SUMIFS($V$3:$V$1001,$AJ$3:$AJ$1001,$AJ348,$D$3:$D$1001,"&lt;"&amp;$D348))</f>
        <v/>
      </c>
      <c r="AI348" s="351" t="str">
        <f aca="false">IF(TRIM($B348&amp;$C348)="","",SUMIFS($V$3:$V$1001,$AJ$3:$AJ$1001,$AJ348))</f>
        <v/>
      </c>
      <c r="AJ348" s="355" t="str">
        <f aca="false">IF(TRIM($B348&amp;$C348)="","",TRIM($B348)&amp;"｜"&amp;TRIM($C348))</f>
        <v/>
      </c>
      <c r="AK348" s="351" t="str">
        <f aca="false">IF(TRIM($B348&amp;$C348)="","",MIN(N($N348),N($P348)))</f>
        <v/>
      </c>
      <c r="AL348" s="356" t="str">
        <f aca="false">IF(ISNUMBER($D348),YEAR($D348),"")</f>
        <v/>
      </c>
      <c r="AM348" s="356" t="str">
        <f aca="false">IF(OR(TRIM($B348&amp;$C348)="",NOT(ISNUMBER($D348)),NOT(ISNUMBER($E348))),"",IF($E348&lt;$D348,"",IF(IF($AD348="半年付",2,IF($AD348="季度付",4,IF($AD348="月付",12,IF($AD348="半月付",24,1))))=1,1,MAX(1,ROUND(($E348-$D348+1)/365*IF($AD348="半年付",2,IF($AD348="季度付",4,IF($AD348="月付",12,IF($AD348="半月付",24,1)))),0)))))</f>
        <v/>
      </c>
      <c r="AN348" s="356" t="str">
        <f aca="true">IF($AM348="","",MIN($AM348,MAX(0,INT((TODAY()-付款宽限天数-$D348)/(($E348-$D348+1)/$AM348))+1)))</f>
        <v/>
      </c>
    </row>
    <row r="349" customFormat="false" ht="18" hidden="false" customHeight="false" outlineLevel="0" collapsed="false">
      <c r="F349" s="342" t="str">
        <f aca="true">IF(TRIM($B349&amp;$C349)="","",IF(OR(ISNUMBER(SEARCH("未",$A349)),ISNUMBER(SEARCH("送出",$A349)),AND(TRIM($A349)="",NOT(ISNUMBER($D349)),N($G349)=0)),"【合同未回】","")&amp;IF(NOT(ISNUMBER($E349)),IF(OR(ISNUMBER(SEARCH("未",$A349)),ISNUMBER(SEARCH("送出",$A349)),AND(TRIM($A349)="",NOT(ISNUMBER($D349)),N($G349)=0)),"","【未填合同期】"),IF($E349&lt;TODAY(),"【已到期】",IF($E349-TODAY()&lt;=提醒天数,"【即将到期，剩余"&amp;($E349-TODAY())&amp;"天】","【正常】")))&amp;IF(OR($AC349="安装免保",$AC349="技术免保",$AC349="质保期内"),"【"&amp;$AC349&amp;"】",""))</f>
        <v/>
      </c>
      <c r="J349" s="349" t="str">
        <f aca="false">IF(OR(N($G349)=0,N($H349)=0),"",ROUND(N($G349)*N($H349)*IF(N($I349)=0,1,N($I349)),2))</f>
        <v/>
      </c>
      <c r="L349" s="349" t="str">
        <f aca="false">IF(TRIM($B349&amp;$C349)="","",IF(AND(N($J349)=0,N($K349)=0),"",ROUND(N($J349)+N($K349),2)))</f>
        <v/>
      </c>
      <c r="R349" s="349"/>
      <c r="S349" s="351" t="str">
        <f aca="false">IF(TRIM($B349&amp;$C349)="","",IF(N($N349)=0,"",MAX(0,MIN(N($N349)-N($P349),N($V349)))))</f>
        <v/>
      </c>
      <c r="T349" s="351" t="str">
        <f aca="false">IF(TRIM($B349&amp;$C349)="","",IF(N($P349)&lt;=N($N349),"",N($P349)-N($N349)))</f>
        <v/>
      </c>
      <c r="U349" s="351" t="str">
        <f aca="false">IF(OR(TRIM($B349&amp;$C349)="",$V349=""),"",MAX(0,N($V349))-N($S349))</f>
        <v/>
      </c>
      <c r="V349" s="351" t="str">
        <f aca="false">IF(TRIM($B349&amp;$C349)="","",IF(AND(N($L349)=0,N($P349)+N($Q349)+N($R349)=0),"",ROUND(N($L349)-N($P349)-N($Q349)-N($R349),2)))</f>
        <v/>
      </c>
      <c r="W349" s="194" t="str">
        <f aca="false">IF(TRIM($B349&amp;$C349)="","",IF(N($L349)=0,IF((N($P349)+N($Q349)+N($R349))=0,"—未填单价","未填单价，已收 "&amp;TEXT((N($P349)+N($Q349)+N($R349)),"#,##0.00")),IF(N($V349)&gt;0.005,"欠 "&amp;TEXT(N($V349),"#,##0.00")&amp;IF(N($S349)&gt;0,"（开票未到账 "&amp;TEXT(N($S349),"#,##0.00")&amp;"）","")&amp;IF(N($U349)&gt;0,"（未开票 "&amp;TEXT(N($U349),"#,##0.00")&amp;"）",""),IF(N($V349)&lt;-0.005,"多收 "&amp;TEXT(-N($V349),"#,##0.00"),"✔ 已结清")))&amp;IF(N($T349)&gt;0,"｜到账未开票 "&amp;TEXT(N($T349),"#,##0.00")&amp;"，待补票","")&amp;IF(N($Q349)&gt;0,"｜收现 "&amp;TEXT(N($Q349),"#,##0.00"),"")&amp;IF(N($R349)&gt;0,"｜收款不开票 "&amp;TEXT(N($R349),"#,##0.00"),""))</f>
        <v/>
      </c>
      <c r="X349" s="352"/>
      <c r="AB349" s="349" t="str">
        <f aca="false">IF(OR(N($N349)=0,N($AA349)=0),"",ROUND(N($N349)/(1+N($AA349))*N($AA349),2))</f>
        <v/>
      </c>
      <c r="AC349" s="352"/>
      <c r="AD349" s="352"/>
      <c r="AE349" s="355" t="str">
        <f aca="false">IF($AM349="","",IF($AM349=1,IF($AN349&gt;=1,"一次性·已到收款期","一次性·未到期"),$AD349&amp;" 第"&amp;$AN349&amp;"/"&amp;$AM349&amp;"期"))</f>
        <v/>
      </c>
      <c r="AF349" s="351" t="str">
        <f aca="false">IF(OR($AM349="",N($L349)=0),"",ROUND(N($J349)*$AN349/$AM349,2)+N($K349))</f>
        <v/>
      </c>
      <c r="AG349" s="351" t="str">
        <f aca="false">IF($AF349="","",MAX(0,ROUND($AF349-(N($P349)+N($Q349)+N($R349)),2)))</f>
        <v/>
      </c>
      <c r="AH349" s="351" t="str">
        <f aca="false">IF(OR(TRIM($B349&amp;$C349)="",NOT(ISNUMBER($D349))),"",SUMIFS($V$3:$V$1001,$AJ$3:$AJ$1001,$AJ349,$D$3:$D$1001,"&lt;"&amp;$D349))</f>
        <v/>
      </c>
      <c r="AI349" s="351" t="str">
        <f aca="false">IF(TRIM($B349&amp;$C349)="","",SUMIFS($V$3:$V$1001,$AJ$3:$AJ$1001,$AJ349))</f>
        <v/>
      </c>
      <c r="AJ349" s="355" t="str">
        <f aca="false">IF(TRIM($B349&amp;$C349)="","",TRIM($B349)&amp;"｜"&amp;TRIM($C349))</f>
        <v/>
      </c>
      <c r="AK349" s="351" t="str">
        <f aca="false">IF(TRIM($B349&amp;$C349)="","",MIN(N($N349),N($P349)))</f>
        <v/>
      </c>
      <c r="AL349" s="356" t="str">
        <f aca="false">IF(ISNUMBER($D349),YEAR($D349),"")</f>
        <v/>
      </c>
      <c r="AM349" s="356" t="str">
        <f aca="false">IF(OR(TRIM($B349&amp;$C349)="",NOT(ISNUMBER($D349)),NOT(ISNUMBER($E349))),"",IF($E349&lt;$D349,"",IF(IF($AD349="半年付",2,IF($AD349="季度付",4,IF($AD349="月付",12,IF($AD349="半月付",24,1))))=1,1,MAX(1,ROUND(($E349-$D349+1)/365*IF($AD349="半年付",2,IF($AD349="季度付",4,IF($AD349="月付",12,IF($AD349="半月付",24,1)))),0)))))</f>
        <v/>
      </c>
      <c r="AN349" s="356" t="str">
        <f aca="true">IF($AM349="","",MIN($AM349,MAX(0,INT((TODAY()-付款宽限天数-$D349)/(($E349-$D349+1)/$AM349))+1)))</f>
        <v/>
      </c>
    </row>
    <row r="350" customFormat="false" ht="18" hidden="false" customHeight="false" outlineLevel="0" collapsed="false">
      <c r="F350" s="342" t="str">
        <f aca="true">IF(TRIM($B350&amp;$C350)="","",IF(OR(ISNUMBER(SEARCH("未",$A350)),ISNUMBER(SEARCH("送出",$A350)),AND(TRIM($A350)="",NOT(ISNUMBER($D350)),N($G350)=0)),"【合同未回】","")&amp;IF(NOT(ISNUMBER($E350)),IF(OR(ISNUMBER(SEARCH("未",$A350)),ISNUMBER(SEARCH("送出",$A350)),AND(TRIM($A350)="",NOT(ISNUMBER($D350)),N($G350)=0)),"","【未填合同期】"),IF($E350&lt;TODAY(),"【已到期】",IF($E350-TODAY()&lt;=提醒天数,"【即将到期，剩余"&amp;($E350-TODAY())&amp;"天】","【正常】")))&amp;IF(OR($AC350="安装免保",$AC350="技术免保",$AC350="质保期内"),"【"&amp;$AC350&amp;"】",""))</f>
        <v/>
      </c>
      <c r="J350" s="349" t="str">
        <f aca="false">IF(OR(N($G350)=0,N($H350)=0),"",ROUND(N($G350)*N($H350)*IF(N($I350)=0,1,N($I350)),2))</f>
        <v/>
      </c>
      <c r="L350" s="349" t="str">
        <f aca="false">IF(TRIM($B350&amp;$C350)="","",IF(AND(N($J350)=0,N($K350)=0),"",ROUND(N($J350)+N($K350),2)))</f>
        <v/>
      </c>
      <c r="R350" s="349"/>
      <c r="S350" s="351" t="str">
        <f aca="false">IF(TRIM($B350&amp;$C350)="","",IF(N($N350)=0,"",MAX(0,MIN(N($N350)-N($P350),N($V350)))))</f>
        <v/>
      </c>
      <c r="T350" s="351" t="str">
        <f aca="false">IF(TRIM($B350&amp;$C350)="","",IF(N($P350)&lt;=N($N350),"",N($P350)-N($N350)))</f>
        <v/>
      </c>
      <c r="U350" s="351" t="str">
        <f aca="false">IF(OR(TRIM($B350&amp;$C350)="",$V350=""),"",MAX(0,N($V350))-N($S350))</f>
        <v/>
      </c>
      <c r="V350" s="351" t="str">
        <f aca="false">IF(TRIM($B350&amp;$C350)="","",IF(AND(N($L350)=0,N($P350)+N($Q350)+N($R350)=0),"",ROUND(N($L350)-N($P350)-N($Q350)-N($R350),2)))</f>
        <v/>
      </c>
      <c r="W350" s="194" t="str">
        <f aca="false">IF(TRIM($B350&amp;$C350)="","",IF(N($L350)=0,IF((N($P350)+N($Q350)+N($R350))=0,"—未填单价","未填单价，已收 "&amp;TEXT((N($P350)+N($Q350)+N($R350)),"#,##0.00")),IF(N($V350)&gt;0.005,"欠 "&amp;TEXT(N($V350),"#,##0.00")&amp;IF(N($S350)&gt;0,"（开票未到账 "&amp;TEXT(N($S350),"#,##0.00")&amp;"）","")&amp;IF(N($U350)&gt;0,"（未开票 "&amp;TEXT(N($U350),"#,##0.00")&amp;"）",""),IF(N($V350)&lt;-0.005,"多收 "&amp;TEXT(-N($V350),"#,##0.00"),"✔ 已结清")))&amp;IF(N($T350)&gt;0,"｜到账未开票 "&amp;TEXT(N($T350),"#,##0.00")&amp;"，待补票","")&amp;IF(N($Q350)&gt;0,"｜收现 "&amp;TEXT(N($Q350),"#,##0.00"),"")&amp;IF(N($R350)&gt;0,"｜收款不开票 "&amp;TEXT(N($R350),"#,##0.00"),""))</f>
        <v/>
      </c>
      <c r="X350" s="352"/>
      <c r="AB350" s="349" t="str">
        <f aca="false">IF(OR(N($N350)=0,N($AA350)=0),"",ROUND(N($N350)/(1+N($AA350))*N($AA350),2))</f>
        <v/>
      </c>
      <c r="AC350" s="352"/>
      <c r="AD350" s="352"/>
      <c r="AE350" s="355" t="str">
        <f aca="false">IF($AM350="","",IF($AM350=1,IF($AN350&gt;=1,"一次性·已到收款期","一次性·未到期"),$AD350&amp;" 第"&amp;$AN350&amp;"/"&amp;$AM350&amp;"期"))</f>
        <v/>
      </c>
      <c r="AF350" s="351" t="str">
        <f aca="false">IF(OR($AM350="",N($L350)=0),"",ROUND(N($J350)*$AN350/$AM350,2)+N($K350))</f>
        <v/>
      </c>
      <c r="AG350" s="351" t="str">
        <f aca="false">IF($AF350="","",MAX(0,ROUND($AF350-(N($P350)+N($Q350)+N($R350)),2)))</f>
        <v/>
      </c>
      <c r="AH350" s="351" t="str">
        <f aca="false">IF(OR(TRIM($B350&amp;$C350)="",NOT(ISNUMBER($D350))),"",SUMIFS($V$3:$V$1001,$AJ$3:$AJ$1001,$AJ350,$D$3:$D$1001,"&lt;"&amp;$D350))</f>
        <v/>
      </c>
      <c r="AI350" s="351" t="str">
        <f aca="false">IF(TRIM($B350&amp;$C350)="","",SUMIFS($V$3:$V$1001,$AJ$3:$AJ$1001,$AJ350))</f>
        <v/>
      </c>
      <c r="AJ350" s="355" t="str">
        <f aca="false">IF(TRIM($B350&amp;$C350)="","",TRIM($B350)&amp;"｜"&amp;TRIM($C350))</f>
        <v/>
      </c>
      <c r="AK350" s="351" t="str">
        <f aca="false">IF(TRIM($B350&amp;$C350)="","",MIN(N($N350),N($P350)))</f>
        <v/>
      </c>
      <c r="AL350" s="356" t="str">
        <f aca="false">IF(ISNUMBER($D350),YEAR($D350),"")</f>
        <v/>
      </c>
      <c r="AM350" s="356" t="str">
        <f aca="false">IF(OR(TRIM($B350&amp;$C350)="",NOT(ISNUMBER($D350)),NOT(ISNUMBER($E350))),"",IF($E350&lt;$D350,"",IF(IF($AD350="半年付",2,IF($AD350="季度付",4,IF($AD350="月付",12,IF($AD350="半月付",24,1))))=1,1,MAX(1,ROUND(($E350-$D350+1)/365*IF($AD350="半年付",2,IF($AD350="季度付",4,IF($AD350="月付",12,IF($AD350="半月付",24,1)))),0)))))</f>
        <v/>
      </c>
      <c r="AN350" s="356" t="str">
        <f aca="true">IF($AM350="","",MIN($AM350,MAX(0,INT((TODAY()-付款宽限天数-$D350)/(($E350-$D350+1)/$AM350))+1)))</f>
        <v/>
      </c>
    </row>
    <row r="351" customFormat="false" ht="18" hidden="false" customHeight="false" outlineLevel="0" collapsed="false">
      <c r="F351" s="342" t="str">
        <f aca="true">IF(TRIM($B351&amp;$C351)="","",IF(OR(ISNUMBER(SEARCH("未",$A351)),ISNUMBER(SEARCH("送出",$A351)),AND(TRIM($A351)="",NOT(ISNUMBER($D351)),N($G351)=0)),"【合同未回】","")&amp;IF(NOT(ISNUMBER($E351)),IF(OR(ISNUMBER(SEARCH("未",$A351)),ISNUMBER(SEARCH("送出",$A351)),AND(TRIM($A351)="",NOT(ISNUMBER($D351)),N($G351)=0)),"","【未填合同期】"),IF($E351&lt;TODAY(),"【已到期】",IF($E351-TODAY()&lt;=提醒天数,"【即将到期，剩余"&amp;($E351-TODAY())&amp;"天】","【正常】")))&amp;IF(OR($AC351="安装免保",$AC351="技术免保",$AC351="质保期内"),"【"&amp;$AC351&amp;"】",""))</f>
        <v/>
      </c>
      <c r="J351" s="349" t="str">
        <f aca="false">IF(OR(N($G351)=0,N($H351)=0),"",ROUND(N($G351)*N($H351)*IF(N($I351)=0,1,N($I351)),2))</f>
        <v/>
      </c>
      <c r="L351" s="349" t="str">
        <f aca="false">IF(TRIM($B351&amp;$C351)="","",IF(AND(N($J351)=0,N($K351)=0),"",ROUND(N($J351)+N($K351),2)))</f>
        <v/>
      </c>
      <c r="R351" s="349"/>
      <c r="S351" s="351" t="str">
        <f aca="false">IF(TRIM($B351&amp;$C351)="","",IF(N($N351)=0,"",MAX(0,MIN(N($N351)-N($P351),N($V351)))))</f>
        <v/>
      </c>
      <c r="T351" s="351" t="str">
        <f aca="false">IF(TRIM($B351&amp;$C351)="","",IF(N($P351)&lt;=N($N351),"",N($P351)-N($N351)))</f>
        <v/>
      </c>
      <c r="U351" s="351" t="str">
        <f aca="false">IF(OR(TRIM($B351&amp;$C351)="",$V351=""),"",MAX(0,N($V351))-N($S351))</f>
        <v/>
      </c>
      <c r="V351" s="351" t="str">
        <f aca="false">IF(TRIM($B351&amp;$C351)="","",IF(AND(N($L351)=0,N($P351)+N($Q351)+N($R351)=0),"",ROUND(N($L351)-N($P351)-N($Q351)-N($R351),2)))</f>
        <v/>
      </c>
      <c r="W351" s="194" t="str">
        <f aca="false">IF(TRIM($B351&amp;$C351)="","",IF(N($L351)=0,IF((N($P351)+N($Q351)+N($R351))=0,"—未填单价","未填单价，已收 "&amp;TEXT((N($P351)+N($Q351)+N($R351)),"#,##0.00")),IF(N($V351)&gt;0.005,"欠 "&amp;TEXT(N($V351),"#,##0.00")&amp;IF(N($S351)&gt;0,"（开票未到账 "&amp;TEXT(N($S351),"#,##0.00")&amp;"）","")&amp;IF(N($U351)&gt;0,"（未开票 "&amp;TEXT(N($U351),"#,##0.00")&amp;"）",""),IF(N($V351)&lt;-0.005,"多收 "&amp;TEXT(-N($V351),"#,##0.00"),"✔ 已结清")))&amp;IF(N($T351)&gt;0,"｜到账未开票 "&amp;TEXT(N($T351),"#,##0.00")&amp;"，待补票","")&amp;IF(N($Q351)&gt;0,"｜收现 "&amp;TEXT(N($Q351),"#,##0.00"),"")&amp;IF(N($R351)&gt;0,"｜收款不开票 "&amp;TEXT(N($R351),"#,##0.00"),""))</f>
        <v/>
      </c>
      <c r="X351" s="352"/>
      <c r="AB351" s="349" t="str">
        <f aca="false">IF(OR(N($N351)=0,N($AA351)=0),"",ROUND(N($N351)/(1+N($AA351))*N($AA351),2))</f>
        <v/>
      </c>
      <c r="AC351" s="352"/>
      <c r="AD351" s="352"/>
      <c r="AE351" s="355" t="str">
        <f aca="false">IF($AM351="","",IF($AM351=1,IF($AN351&gt;=1,"一次性·已到收款期","一次性·未到期"),$AD351&amp;" 第"&amp;$AN351&amp;"/"&amp;$AM351&amp;"期"))</f>
        <v/>
      </c>
      <c r="AF351" s="351" t="str">
        <f aca="false">IF(OR($AM351="",N($L351)=0),"",ROUND(N($J351)*$AN351/$AM351,2)+N($K351))</f>
        <v/>
      </c>
      <c r="AG351" s="351" t="str">
        <f aca="false">IF($AF351="","",MAX(0,ROUND($AF351-(N($P351)+N($Q351)+N($R351)),2)))</f>
        <v/>
      </c>
      <c r="AH351" s="351" t="str">
        <f aca="false">IF(OR(TRIM($B351&amp;$C351)="",NOT(ISNUMBER($D351))),"",SUMIFS($V$3:$V$1001,$AJ$3:$AJ$1001,$AJ351,$D$3:$D$1001,"&lt;"&amp;$D351))</f>
        <v/>
      </c>
      <c r="AI351" s="351" t="str">
        <f aca="false">IF(TRIM($B351&amp;$C351)="","",SUMIFS($V$3:$V$1001,$AJ$3:$AJ$1001,$AJ351))</f>
        <v/>
      </c>
      <c r="AJ351" s="355" t="str">
        <f aca="false">IF(TRIM($B351&amp;$C351)="","",TRIM($B351)&amp;"｜"&amp;TRIM($C351))</f>
        <v/>
      </c>
      <c r="AK351" s="351" t="str">
        <f aca="false">IF(TRIM($B351&amp;$C351)="","",MIN(N($N351),N($P351)))</f>
        <v/>
      </c>
      <c r="AL351" s="356" t="str">
        <f aca="false">IF(ISNUMBER($D351),YEAR($D351),"")</f>
        <v/>
      </c>
      <c r="AM351" s="356" t="str">
        <f aca="false">IF(OR(TRIM($B351&amp;$C351)="",NOT(ISNUMBER($D351)),NOT(ISNUMBER($E351))),"",IF($E351&lt;$D351,"",IF(IF($AD351="半年付",2,IF($AD351="季度付",4,IF($AD351="月付",12,IF($AD351="半月付",24,1))))=1,1,MAX(1,ROUND(($E351-$D351+1)/365*IF($AD351="半年付",2,IF($AD351="季度付",4,IF($AD351="月付",12,IF($AD351="半月付",24,1)))),0)))))</f>
        <v/>
      </c>
      <c r="AN351" s="356" t="str">
        <f aca="true">IF($AM351="","",MIN($AM351,MAX(0,INT((TODAY()-付款宽限天数-$D351)/(($E351-$D351+1)/$AM351))+1)))</f>
        <v/>
      </c>
    </row>
    <row r="352" customFormat="false" ht="18" hidden="false" customHeight="false" outlineLevel="0" collapsed="false">
      <c r="F352" s="342" t="str">
        <f aca="true">IF(TRIM($B352&amp;$C352)="","",IF(OR(ISNUMBER(SEARCH("未",$A352)),ISNUMBER(SEARCH("送出",$A352)),AND(TRIM($A352)="",NOT(ISNUMBER($D352)),N($G352)=0)),"【合同未回】","")&amp;IF(NOT(ISNUMBER($E352)),IF(OR(ISNUMBER(SEARCH("未",$A352)),ISNUMBER(SEARCH("送出",$A352)),AND(TRIM($A352)="",NOT(ISNUMBER($D352)),N($G352)=0)),"","【未填合同期】"),IF($E352&lt;TODAY(),"【已到期】",IF($E352-TODAY()&lt;=提醒天数,"【即将到期，剩余"&amp;($E352-TODAY())&amp;"天】","【正常】")))&amp;IF(OR($AC352="安装免保",$AC352="技术免保",$AC352="质保期内"),"【"&amp;$AC352&amp;"】",""))</f>
        <v/>
      </c>
      <c r="J352" s="349" t="str">
        <f aca="false">IF(OR(N($G352)=0,N($H352)=0),"",ROUND(N($G352)*N($H352)*IF(N($I352)=0,1,N($I352)),2))</f>
        <v/>
      </c>
      <c r="L352" s="349" t="str">
        <f aca="false">IF(TRIM($B352&amp;$C352)="","",IF(AND(N($J352)=0,N($K352)=0),"",ROUND(N($J352)+N($K352),2)))</f>
        <v/>
      </c>
      <c r="R352" s="349"/>
      <c r="S352" s="351" t="str">
        <f aca="false">IF(TRIM($B352&amp;$C352)="","",IF(N($N352)=0,"",MAX(0,MIN(N($N352)-N($P352),N($V352)))))</f>
        <v/>
      </c>
      <c r="T352" s="351" t="str">
        <f aca="false">IF(TRIM($B352&amp;$C352)="","",IF(N($P352)&lt;=N($N352),"",N($P352)-N($N352)))</f>
        <v/>
      </c>
      <c r="U352" s="351" t="str">
        <f aca="false">IF(OR(TRIM($B352&amp;$C352)="",$V352=""),"",MAX(0,N($V352))-N($S352))</f>
        <v/>
      </c>
      <c r="V352" s="351" t="str">
        <f aca="false">IF(TRIM($B352&amp;$C352)="","",IF(AND(N($L352)=0,N($P352)+N($Q352)+N($R352)=0),"",ROUND(N($L352)-N($P352)-N($Q352)-N($R352),2)))</f>
        <v/>
      </c>
      <c r="W352" s="194" t="str">
        <f aca="false">IF(TRIM($B352&amp;$C352)="","",IF(N($L352)=0,IF((N($P352)+N($Q352)+N($R352))=0,"—未填单价","未填单价，已收 "&amp;TEXT((N($P352)+N($Q352)+N($R352)),"#,##0.00")),IF(N($V352)&gt;0.005,"欠 "&amp;TEXT(N($V352),"#,##0.00")&amp;IF(N($S352)&gt;0,"（开票未到账 "&amp;TEXT(N($S352),"#,##0.00")&amp;"）","")&amp;IF(N($U352)&gt;0,"（未开票 "&amp;TEXT(N($U352),"#,##0.00")&amp;"）",""),IF(N($V352)&lt;-0.005,"多收 "&amp;TEXT(-N($V352),"#,##0.00"),"✔ 已结清")))&amp;IF(N($T352)&gt;0,"｜到账未开票 "&amp;TEXT(N($T352),"#,##0.00")&amp;"，待补票","")&amp;IF(N($Q352)&gt;0,"｜收现 "&amp;TEXT(N($Q352),"#,##0.00"),"")&amp;IF(N($R352)&gt;0,"｜收款不开票 "&amp;TEXT(N($R352),"#,##0.00"),""))</f>
        <v/>
      </c>
      <c r="X352" s="352"/>
      <c r="AB352" s="349" t="str">
        <f aca="false">IF(OR(N($N352)=0,N($AA352)=0),"",ROUND(N($N352)/(1+N($AA352))*N($AA352),2))</f>
        <v/>
      </c>
      <c r="AC352" s="352"/>
      <c r="AD352" s="352"/>
      <c r="AE352" s="355" t="str">
        <f aca="false">IF($AM352="","",IF($AM352=1,IF($AN352&gt;=1,"一次性·已到收款期","一次性·未到期"),$AD352&amp;" 第"&amp;$AN352&amp;"/"&amp;$AM352&amp;"期"))</f>
        <v/>
      </c>
      <c r="AF352" s="351" t="str">
        <f aca="false">IF(OR($AM352="",N($L352)=0),"",ROUND(N($J352)*$AN352/$AM352,2)+N($K352))</f>
        <v/>
      </c>
      <c r="AG352" s="351" t="str">
        <f aca="false">IF($AF352="","",MAX(0,ROUND($AF352-(N($P352)+N($Q352)+N($R352)),2)))</f>
        <v/>
      </c>
      <c r="AH352" s="351" t="str">
        <f aca="false">IF(OR(TRIM($B352&amp;$C352)="",NOT(ISNUMBER($D352))),"",SUMIFS($V$3:$V$1001,$AJ$3:$AJ$1001,$AJ352,$D$3:$D$1001,"&lt;"&amp;$D352))</f>
        <v/>
      </c>
      <c r="AI352" s="351" t="str">
        <f aca="false">IF(TRIM($B352&amp;$C352)="","",SUMIFS($V$3:$V$1001,$AJ$3:$AJ$1001,$AJ352))</f>
        <v/>
      </c>
      <c r="AJ352" s="355" t="str">
        <f aca="false">IF(TRIM($B352&amp;$C352)="","",TRIM($B352)&amp;"｜"&amp;TRIM($C352))</f>
        <v/>
      </c>
      <c r="AK352" s="351" t="str">
        <f aca="false">IF(TRIM($B352&amp;$C352)="","",MIN(N($N352),N($P352)))</f>
        <v/>
      </c>
      <c r="AL352" s="356" t="str">
        <f aca="false">IF(ISNUMBER($D352),YEAR($D352),"")</f>
        <v/>
      </c>
      <c r="AM352" s="356" t="str">
        <f aca="false">IF(OR(TRIM($B352&amp;$C352)="",NOT(ISNUMBER($D352)),NOT(ISNUMBER($E352))),"",IF($E352&lt;$D352,"",IF(IF($AD352="半年付",2,IF($AD352="季度付",4,IF($AD352="月付",12,IF($AD352="半月付",24,1))))=1,1,MAX(1,ROUND(($E352-$D352+1)/365*IF($AD352="半年付",2,IF($AD352="季度付",4,IF($AD352="月付",12,IF($AD352="半月付",24,1)))),0)))))</f>
        <v/>
      </c>
      <c r="AN352" s="356" t="str">
        <f aca="true">IF($AM352="","",MIN($AM352,MAX(0,INT((TODAY()-付款宽限天数-$D352)/(($E352-$D352+1)/$AM352))+1)))</f>
        <v/>
      </c>
    </row>
    <row r="353" customFormat="false" ht="18" hidden="false" customHeight="false" outlineLevel="0" collapsed="false">
      <c r="F353" s="342" t="str">
        <f aca="true">IF(TRIM($B353&amp;$C353)="","",IF(OR(ISNUMBER(SEARCH("未",$A353)),ISNUMBER(SEARCH("送出",$A353)),AND(TRIM($A353)="",NOT(ISNUMBER($D353)),N($G353)=0)),"【合同未回】","")&amp;IF(NOT(ISNUMBER($E353)),IF(OR(ISNUMBER(SEARCH("未",$A353)),ISNUMBER(SEARCH("送出",$A353)),AND(TRIM($A353)="",NOT(ISNUMBER($D353)),N($G353)=0)),"","【未填合同期】"),IF($E353&lt;TODAY(),"【已到期】",IF($E353-TODAY()&lt;=提醒天数,"【即将到期，剩余"&amp;($E353-TODAY())&amp;"天】","【正常】")))&amp;IF(OR($AC353="安装免保",$AC353="技术免保",$AC353="质保期内"),"【"&amp;$AC353&amp;"】",""))</f>
        <v/>
      </c>
      <c r="J353" s="349" t="str">
        <f aca="false">IF(OR(N($G353)=0,N($H353)=0),"",ROUND(N($G353)*N($H353)*IF(N($I353)=0,1,N($I353)),2))</f>
        <v/>
      </c>
      <c r="L353" s="349" t="str">
        <f aca="false">IF(TRIM($B353&amp;$C353)="","",IF(AND(N($J353)=0,N($K353)=0),"",ROUND(N($J353)+N($K353),2)))</f>
        <v/>
      </c>
      <c r="R353" s="349"/>
      <c r="S353" s="351" t="str">
        <f aca="false">IF(TRIM($B353&amp;$C353)="","",IF(N($N353)=0,"",MAX(0,MIN(N($N353)-N($P353),N($V353)))))</f>
        <v/>
      </c>
      <c r="T353" s="351" t="str">
        <f aca="false">IF(TRIM($B353&amp;$C353)="","",IF(N($P353)&lt;=N($N353),"",N($P353)-N($N353)))</f>
        <v/>
      </c>
      <c r="U353" s="351" t="str">
        <f aca="false">IF(OR(TRIM($B353&amp;$C353)="",$V353=""),"",MAX(0,N($V353))-N($S353))</f>
        <v/>
      </c>
      <c r="V353" s="351" t="str">
        <f aca="false">IF(TRIM($B353&amp;$C353)="","",IF(AND(N($L353)=0,N($P353)+N($Q353)+N($R353)=0),"",ROUND(N($L353)-N($P353)-N($Q353)-N($R353),2)))</f>
        <v/>
      </c>
      <c r="W353" s="194" t="str">
        <f aca="false">IF(TRIM($B353&amp;$C353)="","",IF(N($L353)=0,IF((N($P353)+N($Q353)+N($R353))=0,"—未填单价","未填单价，已收 "&amp;TEXT((N($P353)+N($Q353)+N($R353)),"#,##0.00")),IF(N($V353)&gt;0.005,"欠 "&amp;TEXT(N($V353),"#,##0.00")&amp;IF(N($S353)&gt;0,"（开票未到账 "&amp;TEXT(N($S353),"#,##0.00")&amp;"）","")&amp;IF(N($U353)&gt;0,"（未开票 "&amp;TEXT(N($U353),"#,##0.00")&amp;"）",""),IF(N($V353)&lt;-0.005,"多收 "&amp;TEXT(-N($V353),"#,##0.00"),"✔ 已结清")))&amp;IF(N($T353)&gt;0,"｜到账未开票 "&amp;TEXT(N($T353),"#,##0.00")&amp;"，待补票","")&amp;IF(N($Q353)&gt;0,"｜收现 "&amp;TEXT(N($Q353),"#,##0.00"),"")&amp;IF(N($R353)&gt;0,"｜收款不开票 "&amp;TEXT(N($R353),"#,##0.00"),""))</f>
        <v/>
      </c>
      <c r="X353" s="352"/>
      <c r="AB353" s="349" t="str">
        <f aca="false">IF(OR(N($N353)=0,N($AA353)=0),"",ROUND(N($N353)/(1+N($AA353))*N($AA353),2))</f>
        <v/>
      </c>
      <c r="AC353" s="352"/>
      <c r="AD353" s="352"/>
      <c r="AE353" s="355" t="str">
        <f aca="false">IF($AM353="","",IF($AM353=1,IF($AN353&gt;=1,"一次性·已到收款期","一次性·未到期"),$AD353&amp;" 第"&amp;$AN353&amp;"/"&amp;$AM353&amp;"期"))</f>
        <v/>
      </c>
      <c r="AF353" s="351" t="str">
        <f aca="false">IF(OR($AM353="",N($L353)=0),"",ROUND(N($J353)*$AN353/$AM353,2)+N($K353))</f>
        <v/>
      </c>
      <c r="AG353" s="351" t="str">
        <f aca="false">IF($AF353="","",MAX(0,ROUND($AF353-(N($P353)+N($Q353)+N($R353)),2)))</f>
        <v/>
      </c>
      <c r="AH353" s="351" t="str">
        <f aca="false">IF(OR(TRIM($B353&amp;$C353)="",NOT(ISNUMBER($D353))),"",SUMIFS($V$3:$V$1001,$AJ$3:$AJ$1001,$AJ353,$D$3:$D$1001,"&lt;"&amp;$D353))</f>
        <v/>
      </c>
      <c r="AI353" s="351" t="str">
        <f aca="false">IF(TRIM($B353&amp;$C353)="","",SUMIFS($V$3:$V$1001,$AJ$3:$AJ$1001,$AJ353))</f>
        <v/>
      </c>
      <c r="AJ353" s="355" t="str">
        <f aca="false">IF(TRIM($B353&amp;$C353)="","",TRIM($B353)&amp;"｜"&amp;TRIM($C353))</f>
        <v/>
      </c>
      <c r="AK353" s="351" t="str">
        <f aca="false">IF(TRIM($B353&amp;$C353)="","",MIN(N($N353),N($P353)))</f>
        <v/>
      </c>
      <c r="AL353" s="356" t="str">
        <f aca="false">IF(ISNUMBER($D353),YEAR($D353),"")</f>
        <v/>
      </c>
      <c r="AM353" s="356" t="str">
        <f aca="false">IF(OR(TRIM($B353&amp;$C353)="",NOT(ISNUMBER($D353)),NOT(ISNUMBER($E353))),"",IF($E353&lt;$D353,"",IF(IF($AD353="半年付",2,IF($AD353="季度付",4,IF($AD353="月付",12,IF($AD353="半月付",24,1))))=1,1,MAX(1,ROUND(($E353-$D353+1)/365*IF($AD353="半年付",2,IF($AD353="季度付",4,IF($AD353="月付",12,IF($AD353="半月付",24,1)))),0)))))</f>
        <v/>
      </c>
      <c r="AN353" s="356" t="str">
        <f aca="true">IF($AM353="","",MIN($AM353,MAX(0,INT((TODAY()-付款宽限天数-$D353)/(($E353-$D353+1)/$AM353))+1)))</f>
        <v/>
      </c>
    </row>
    <row r="354" customFormat="false" ht="18" hidden="false" customHeight="false" outlineLevel="0" collapsed="false">
      <c r="F354" s="342" t="str">
        <f aca="true">IF(TRIM($B354&amp;$C354)="","",IF(OR(ISNUMBER(SEARCH("未",$A354)),ISNUMBER(SEARCH("送出",$A354)),AND(TRIM($A354)="",NOT(ISNUMBER($D354)),N($G354)=0)),"【合同未回】","")&amp;IF(NOT(ISNUMBER($E354)),IF(OR(ISNUMBER(SEARCH("未",$A354)),ISNUMBER(SEARCH("送出",$A354)),AND(TRIM($A354)="",NOT(ISNUMBER($D354)),N($G354)=0)),"","【未填合同期】"),IF($E354&lt;TODAY(),"【已到期】",IF($E354-TODAY()&lt;=提醒天数,"【即将到期，剩余"&amp;($E354-TODAY())&amp;"天】","【正常】")))&amp;IF(OR($AC354="安装免保",$AC354="技术免保",$AC354="质保期内"),"【"&amp;$AC354&amp;"】",""))</f>
        <v/>
      </c>
      <c r="J354" s="349" t="str">
        <f aca="false">IF(OR(N($G354)=0,N($H354)=0),"",ROUND(N($G354)*N($H354)*IF(N($I354)=0,1,N($I354)),2))</f>
        <v/>
      </c>
      <c r="L354" s="349" t="str">
        <f aca="false">IF(TRIM($B354&amp;$C354)="","",IF(AND(N($J354)=0,N($K354)=0),"",ROUND(N($J354)+N($K354),2)))</f>
        <v/>
      </c>
      <c r="R354" s="349"/>
      <c r="S354" s="351" t="str">
        <f aca="false">IF(TRIM($B354&amp;$C354)="","",IF(N($N354)=0,"",MAX(0,MIN(N($N354)-N($P354),N($V354)))))</f>
        <v/>
      </c>
      <c r="T354" s="351" t="str">
        <f aca="false">IF(TRIM($B354&amp;$C354)="","",IF(N($P354)&lt;=N($N354),"",N($P354)-N($N354)))</f>
        <v/>
      </c>
      <c r="U354" s="351" t="str">
        <f aca="false">IF(OR(TRIM($B354&amp;$C354)="",$V354=""),"",MAX(0,N($V354))-N($S354))</f>
        <v/>
      </c>
      <c r="V354" s="351" t="str">
        <f aca="false">IF(TRIM($B354&amp;$C354)="","",IF(AND(N($L354)=0,N($P354)+N($Q354)+N($R354)=0),"",ROUND(N($L354)-N($P354)-N($Q354)-N($R354),2)))</f>
        <v/>
      </c>
      <c r="W354" s="194" t="str">
        <f aca="false">IF(TRIM($B354&amp;$C354)="","",IF(N($L354)=0,IF((N($P354)+N($Q354)+N($R354))=0,"—未填单价","未填单价，已收 "&amp;TEXT((N($P354)+N($Q354)+N($R354)),"#,##0.00")),IF(N($V354)&gt;0.005,"欠 "&amp;TEXT(N($V354),"#,##0.00")&amp;IF(N($S354)&gt;0,"（开票未到账 "&amp;TEXT(N($S354),"#,##0.00")&amp;"）","")&amp;IF(N($U354)&gt;0,"（未开票 "&amp;TEXT(N($U354),"#,##0.00")&amp;"）",""),IF(N($V354)&lt;-0.005,"多收 "&amp;TEXT(-N($V354),"#,##0.00"),"✔ 已结清")))&amp;IF(N($T354)&gt;0,"｜到账未开票 "&amp;TEXT(N($T354),"#,##0.00")&amp;"，待补票","")&amp;IF(N($Q354)&gt;0,"｜收现 "&amp;TEXT(N($Q354),"#,##0.00"),"")&amp;IF(N($R354)&gt;0,"｜收款不开票 "&amp;TEXT(N($R354),"#,##0.00"),""))</f>
        <v/>
      </c>
      <c r="X354" s="352"/>
      <c r="AB354" s="349" t="str">
        <f aca="false">IF(OR(N($N354)=0,N($AA354)=0),"",ROUND(N($N354)/(1+N($AA354))*N($AA354),2))</f>
        <v/>
      </c>
      <c r="AC354" s="352"/>
      <c r="AD354" s="352"/>
      <c r="AE354" s="355" t="str">
        <f aca="false">IF($AM354="","",IF($AM354=1,IF($AN354&gt;=1,"一次性·已到收款期","一次性·未到期"),$AD354&amp;" 第"&amp;$AN354&amp;"/"&amp;$AM354&amp;"期"))</f>
        <v/>
      </c>
      <c r="AF354" s="351" t="str">
        <f aca="false">IF(OR($AM354="",N($L354)=0),"",ROUND(N($J354)*$AN354/$AM354,2)+N($K354))</f>
        <v/>
      </c>
      <c r="AG354" s="351" t="str">
        <f aca="false">IF($AF354="","",MAX(0,ROUND($AF354-(N($P354)+N($Q354)+N($R354)),2)))</f>
        <v/>
      </c>
      <c r="AH354" s="351" t="str">
        <f aca="false">IF(OR(TRIM($B354&amp;$C354)="",NOT(ISNUMBER($D354))),"",SUMIFS($V$3:$V$1001,$AJ$3:$AJ$1001,$AJ354,$D$3:$D$1001,"&lt;"&amp;$D354))</f>
        <v/>
      </c>
      <c r="AI354" s="351" t="str">
        <f aca="false">IF(TRIM($B354&amp;$C354)="","",SUMIFS($V$3:$V$1001,$AJ$3:$AJ$1001,$AJ354))</f>
        <v/>
      </c>
      <c r="AJ354" s="355" t="str">
        <f aca="false">IF(TRIM($B354&amp;$C354)="","",TRIM($B354)&amp;"｜"&amp;TRIM($C354))</f>
        <v/>
      </c>
      <c r="AK354" s="351" t="str">
        <f aca="false">IF(TRIM($B354&amp;$C354)="","",MIN(N($N354),N($P354)))</f>
        <v/>
      </c>
      <c r="AL354" s="356" t="str">
        <f aca="false">IF(ISNUMBER($D354),YEAR($D354),"")</f>
        <v/>
      </c>
      <c r="AM354" s="356" t="str">
        <f aca="false">IF(OR(TRIM($B354&amp;$C354)="",NOT(ISNUMBER($D354)),NOT(ISNUMBER($E354))),"",IF($E354&lt;$D354,"",IF(IF($AD354="半年付",2,IF($AD354="季度付",4,IF($AD354="月付",12,IF($AD354="半月付",24,1))))=1,1,MAX(1,ROUND(($E354-$D354+1)/365*IF($AD354="半年付",2,IF($AD354="季度付",4,IF($AD354="月付",12,IF($AD354="半月付",24,1)))),0)))))</f>
        <v/>
      </c>
      <c r="AN354" s="356" t="str">
        <f aca="true">IF($AM354="","",MIN($AM354,MAX(0,INT((TODAY()-付款宽限天数-$D354)/(($E354-$D354+1)/$AM354))+1)))</f>
        <v/>
      </c>
    </row>
    <row r="355" customFormat="false" ht="18" hidden="false" customHeight="false" outlineLevel="0" collapsed="false">
      <c r="F355" s="342" t="str">
        <f aca="true">IF(TRIM($B355&amp;$C355)="","",IF(OR(ISNUMBER(SEARCH("未",$A355)),ISNUMBER(SEARCH("送出",$A355)),AND(TRIM($A355)="",NOT(ISNUMBER($D355)),N($G355)=0)),"【合同未回】","")&amp;IF(NOT(ISNUMBER($E355)),IF(OR(ISNUMBER(SEARCH("未",$A355)),ISNUMBER(SEARCH("送出",$A355)),AND(TRIM($A355)="",NOT(ISNUMBER($D355)),N($G355)=0)),"","【未填合同期】"),IF($E355&lt;TODAY(),"【已到期】",IF($E355-TODAY()&lt;=提醒天数,"【即将到期，剩余"&amp;($E355-TODAY())&amp;"天】","【正常】")))&amp;IF(OR($AC355="安装免保",$AC355="技术免保",$AC355="质保期内"),"【"&amp;$AC355&amp;"】",""))</f>
        <v/>
      </c>
      <c r="J355" s="349" t="str">
        <f aca="false">IF(OR(N($G355)=0,N($H355)=0),"",ROUND(N($G355)*N($H355)*IF(N($I355)=0,1,N($I355)),2))</f>
        <v/>
      </c>
      <c r="L355" s="349" t="str">
        <f aca="false">IF(TRIM($B355&amp;$C355)="","",IF(AND(N($J355)=0,N($K355)=0),"",ROUND(N($J355)+N($K355),2)))</f>
        <v/>
      </c>
      <c r="R355" s="349"/>
      <c r="S355" s="351" t="str">
        <f aca="false">IF(TRIM($B355&amp;$C355)="","",IF(N($N355)=0,"",MAX(0,MIN(N($N355)-N($P355),N($V355)))))</f>
        <v/>
      </c>
      <c r="T355" s="351" t="str">
        <f aca="false">IF(TRIM($B355&amp;$C355)="","",IF(N($P355)&lt;=N($N355),"",N($P355)-N($N355)))</f>
        <v/>
      </c>
      <c r="U355" s="351" t="str">
        <f aca="false">IF(OR(TRIM($B355&amp;$C355)="",$V355=""),"",MAX(0,N($V355))-N($S355))</f>
        <v/>
      </c>
      <c r="V355" s="351" t="str">
        <f aca="false">IF(TRIM($B355&amp;$C355)="","",IF(AND(N($L355)=0,N($P355)+N($Q355)+N($R355)=0),"",ROUND(N($L355)-N($P355)-N($Q355)-N($R355),2)))</f>
        <v/>
      </c>
      <c r="W355" s="194" t="str">
        <f aca="false">IF(TRIM($B355&amp;$C355)="","",IF(N($L355)=0,IF((N($P355)+N($Q355)+N($R355))=0,"—未填单价","未填单价，已收 "&amp;TEXT((N($P355)+N($Q355)+N($R355)),"#,##0.00")),IF(N($V355)&gt;0.005,"欠 "&amp;TEXT(N($V355),"#,##0.00")&amp;IF(N($S355)&gt;0,"（开票未到账 "&amp;TEXT(N($S355),"#,##0.00")&amp;"）","")&amp;IF(N($U355)&gt;0,"（未开票 "&amp;TEXT(N($U355),"#,##0.00")&amp;"）",""),IF(N($V355)&lt;-0.005,"多收 "&amp;TEXT(-N($V355),"#,##0.00"),"✔ 已结清")))&amp;IF(N($T355)&gt;0,"｜到账未开票 "&amp;TEXT(N($T355),"#,##0.00")&amp;"，待补票","")&amp;IF(N($Q355)&gt;0,"｜收现 "&amp;TEXT(N($Q355),"#,##0.00"),"")&amp;IF(N($R355)&gt;0,"｜收款不开票 "&amp;TEXT(N($R355),"#,##0.00"),""))</f>
        <v/>
      </c>
      <c r="X355" s="352"/>
      <c r="AB355" s="349" t="str">
        <f aca="false">IF(OR(N($N355)=0,N($AA355)=0),"",ROUND(N($N355)/(1+N($AA355))*N($AA355),2))</f>
        <v/>
      </c>
      <c r="AC355" s="352"/>
      <c r="AD355" s="352"/>
      <c r="AE355" s="355" t="str">
        <f aca="false">IF($AM355="","",IF($AM355=1,IF($AN355&gt;=1,"一次性·已到收款期","一次性·未到期"),$AD355&amp;" 第"&amp;$AN355&amp;"/"&amp;$AM355&amp;"期"))</f>
        <v/>
      </c>
      <c r="AF355" s="351" t="str">
        <f aca="false">IF(OR($AM355="",N($L355)=0),"",ROUND(N($J355)*$AN355/$AM355,2)+N($K355))</f>
        <v/>
      </c>
      <c r="AG355" s="351" t="str">
        <f aca="false">IF($AF355="","",MAX(0,ROUND($AF355-(N($P355)+N($Q355)+N($R355)),2)))</f>
        <v/>
      </c>
      <c r="AH355" s="351" t="str">
        <f aca="false">IF(OR(TRIM($B355&amp;$C355)="",NOT(ISNUMBER($D355))),"",SUMIFS($V$3:$V$1001,$AJ$3:$AJ$1001,$AJ355,$D$3:$D$1001,"&lt;"&amp;$D355))</f>
        <v/>
      </c>
      <c r="AI355" s="351" t="str">
        <f aca="false">IF(TRIM($B355&amp;$C355)="","",SUMIFS($V$3:$V$1001,$AJ$3:$AJ$1001,$AJ355))</f>
        <v/>
      </c>
      <c r="AJ355" s="355" t="str">
        <f aca="false">IF(TRIM($B355&amp;$C355)="","",TRIM($B355)&amp;"｜"&amp;TRIM($C355))</f>
        <v/>
      </c>
      <c r="AK355" s="351" t="str">
        <f aca="false">IF(TRIM($B355&amp;$C355)="","",MIN(N($N355),N($P355)))</f>
        <v/>
      </c>
      <c r="AL355" s="356" t="str">
        <f aca="false">IF(ISNUMBER($D355),YEAR($D355),"")</f>
        <v/>
      </c>
      <c r="AM355" s="356" t="str">
        <f aca="false">IF(OR(TRIM($B355&amp;$C355)="",NOT(ISNUMBER($D355)),NOT(ISNUMBER($E355))),"",IF($E355&lt;$D355,"",IF(IF($AD355="半年付",2,IF($AD355="季度付",4,IF($AD355="月付",12,IF($AD355="半月付",24,1))))=1,1,MAX(1,ROUND(($E355-$D355+1)/365*IF($AD355="半年付",2,IF($AD355="季度付",4,IF($AD355="月付",12,IF($AD355="半月付",24,1)))),0)))))</f>
        <v/>
      </c>
      <c r="AN355" s="356" t="str">
        <f aca="true">IF($AM355="","",MIN($AM355,MAX(0,INT((TODAY()-付款宽限天数-$D355)/(($E355-$D355+1)/$AM355))+1)))</f>
        <v/>
      </c>
    </row>
    <row r="356" customFormat="false" ht="18" hidden="false" customHeight="false" outlineLevel="0" collapsed="false">
      <c r="F356" s="342" t="str">
        <f aca="true">IF(TRIM($B356&amp;$C356)="","",IF(OR(ISNUMBER(SEARCH("未",$A356)),ISNUMBER(SEARCH("送出",$A356)),AND(TRIM($A356)="",NOT(ISNUMBER($D356)),N($G356)=0)),"【合同未回】","")&amp;IF(NOT(ISNUMBER($E356)),IF(OR(ISNUMBER(SEARCH("未",$A356)),ISNUMBER(SEARCH("送出",$A356)),AND(TRIM($A356)="",NOT(ISNUMBER($D356)),N($G356)=0)),"","【未填合同期】"),IF($E356&lt;TODAY(),"【已到期】",IF($E356-TODAY()&lt;=提醒天数,"【即将到期，剩余"&amp;($E356-TODAY())&amp;"天】","【正常】")))&amp;IF(OR($AC356="安装免保",$AC356="技术免保",$AC356="质保期内"),"【"&amp;$AC356&amp;"】",""))</f>
        <v/>
      </c>
      <c r="J356" s="349" t="str">
        <f aca="false">IF(OR(N($G356)=0,N($H356)=0),"",ROUND(N($G356)*N($H356)*IF(N($I356)=0,1,N($I356)),2))</f>
        <v/>
      </c>
      <c r="L356" s="349" t="str">
        <f aca="false">IF(TRIM($B356&amp;$C356)="","",IF(AND(N($J356)=0,N($K356)=0),"",ROUND(N($J356)+N($K356),2)))</f>
        <v/>
      </c>
      <c r="R356" s="349"/>
      <c r="S356" s="351" t="str">
        <f aca="false">IF(TRIM($B356&amp;$C356)="","",IF(N($N356)=0,"",MAX(0,MIN(N($N356)-N($P356),N($V356)))))</f>
        <v/>
      </c>
      <c r="T356" s="351" t="str">
        <f aca="false">IF(TRIM($B356&amp;$C356)="","",IF(N($P356)&lt;=N($N356),"",N($P356)-N($N356)))</f>
        <v/>
      </c>
      <c r="U356" s="351" t="str">
        <f aca="false">IF(OR(TRIM($B356&amp;$C356)="",$V356=""),"",MAX(0,N($V356))-N($S356))</f>
        <v/>
      </c>
      <c r="V356" s="351" t="str">
        <f aca="false">IF(TRIM($B356&amp;$C356)="","",IF(AND(N($L356)=0,N($P356)+N($Q356)+N($R356)=0),"",ROUND(N($L356)-N($P356)-N($Q356)-N($R356),2)))</f>
        <v/>
      </c>
      <c r="W356" s="194" t="str">
        <f aca="false">IF(TRIM($B356&amp;$C356)="","",IF(N($L356)=0,IF((N($P356)+N($Q356)+N($R356))=0,"—未填单价","未填单价，已收 "&amp;TEXT((N($P356)+N($Q356)+N($R356)),"#,##0.00")),IF(N($V356)&gt;0.005,"欠 "&amp;TEXT(N($V356),"#,##0.00")&amp;IF(N($S356)&gt;0,"（开票未到账 "&amp;TEXT(N($S356),"#,##0.00")&amp;"）","")&amp;IF(N($U356)&gt;0,"（未开票 "&amp;TEXT(N($U356),"#,##0.00")&amp;"）",""),IF(N($V356)&lt;-0.005,"多收 "&amp;TEXT(-N($V356),"#,##0.00"),"✔ 已结清")))&amp;IF(N($T356)&gt;0,"｜到账未开票 "&amp;TEXT(N($T356),"#,##0.00")&amp;"，待补票","")&amp;IF(N($Q356)&gt;0,"｜收现 "&amp;TEXT(N($Q356),"#,##0.00"),"")&amp;IF(N($R356)&gt;0,"｜收款不开票 "&amp;TEXT(N($R356),"#,##0.00"),""))</f>
        <v/>
      </c>
      <c r="X356" s="352"/>
      <c r="AB356" s="349" t="str">
        <f aca="false">IF(OR(N($N356)=0,N($AA356)=0),"",ROUND(N($N356)/(1+N($AA356))*N($AA356),2))</f>
        <v/>
      </c>
      <c r="AC356" s="352"/>
      <c r="AD356" s="352"/>
      <c r="AE356" s="355" t="str">
        <f aca="false">IF($AM356="","",IF($AM356=1,IF($AN356&gt;=1,"一次性·已到收款期","一次性·未到期"),$AD356&amp;" 第"&amp;$AN356&amp;"/"&amp;$AM356&amp;"期"))</f>
        <v/>
      </c>
      <c r="AF356" s="351" t="str">
        <f aca="false">IF(OR($AM356="",N($L356)=0),"",ROUND(N($J356)*$AN356/$AM356,2)+N($K356))</f>
        <v/>
      </c>
      <c r="AG356" s="351" t="str">
        <f aca="false">IF($AF356="","",MAX(0,ROUND($AF356-(N($P356)+N($Q356)+N($R356)),2)))</f>
        <v/>
      </c>
      <c r="AH356" s="351" t="str">
        <f aca="false">IF(OR(TRIM($B356&amp;$C356)="",NOT(ISNUMBER($D356))),"",SUMIFS($V$3:$V$1001,$AJ$3:$AJ$1001,$AJ356,$D$3:$D$1001,"&lt;"&amp;$D356))</f>
        <v/>
      </c>
      <c r="AI356" s="351" t="str">
        <f aca="false">IF(TRIM($B356&amp;$C356)="","",SUMIFS($V$3:$V$1001,$AJ$3:$AJ$1001,$AJ356))</f>
        <v/>
      </c>
      <c r="AJ356" s="355" t="str">
        <f aca="false">IF(TRIM($B356&amp;$C356)="","",TRIM($B356)&amp;"｜"&amp;TRIM($C356))</f>
        <v/>
      </c>
      <c r="AK356" s="351" t="str">
        <f aca="false">IF(TRIM($B356&amp;$C356)="","",MIN(N($N356),N($P356)))</f>
        <v/>
      </c>
      <c r="AL356" s="356" t="str">
        <f aca="false">IF(ISNUMBER($D356),YEAR($D356),"")</f>
        <v/>
      </c>
      <c r="AM356" s="356" t="str">
        <f aca="false">IF(OR(TRIM($B356&amp;$C356)="",NOT(ISNUMBER($D356)),NOT(ISNUMBER($E356))),"",IF($E356&lt;$D356,"",IF(IF($AD356="半年付",2,IF($AD356="季度付",4,IF($AD356="月付",12,IF($AD356="半月付",24,1))))=1,1,MAX(1,ROUND(($E356-$D356+1)/365*IF($AD356="半年付",2,IF($AD356="季度付",4,IF($AD356="月付",12,IF($AD356="半月付",24,1)))),0)))))</f>
        <v/>
      </c>
      <c r="AN356" s="356" t="str">
        <f aca="true">IF($AM356="","",MIN($AM356,MAX(0,INT((TODAY()-付款宽限天数-$D356)/(($E356-$D356+1)/$AM356))+1)))</f>
        <v/>
      </c>
    </row>
    <row r="357" customFormat="false" ht="18" hidden="false" customHeight="false" outlineLevel="0" collapsed="false">
      <c r="F357" s="342" t="str">
        <f aca="true">IF(TRIM($B357&amp;$C357)="","",IF(OR(ISNUMBER(SEARCH("未",$A357)),ISNUMBER(SEARCH("送出",$A357)),AND(TRIM($A357)="",NOT(ISNUMBER($D357)),N($G357)=0)),"【合同未回】","")&amp;IF(NOT(ISNUMBER($E357)),IF(OR(ISNUMBER(SEARCH("未",$A357)),ISNUMBER(SEARCH("送出",$A357)),AND(TRIM($A357)="",NOT(ISNUMBER($D357)),N($G357)=0)),"","【未填合同期】"),IF($E357&lt;TODAY(),"【已到期】",IF($E357-TODAY()&lt;=提醒天数,"【即将到期，剩余"&amp;($E357-TODAY())&amp;"天】","【正常】")))&amp;IF(OR($AC357="安装免保",$AC357="技术免保",$AC357="质保期内"),"【"&amp;$AC357&amp;"】",""))</f>
        <v/>
      </c>
      <c r="J357" s="349" t="str">
        <f aca="false">IF(OR(N($G357)=0,N($H357)=0),"",ROUND(N($G357)*N($H357)*IF(N($I357)=0,1,N($I357)),2))</f>
        <v/>
      </c>
      <c r="L357" s="349" t="str">
        <f aca="false">IF(TRIM($B357&amp;$C357)="","",IF(AND(N($J357)=0,N($K357)=0),"",ROUND(N($J357)+N($K357),2)))</f>
        <v/>
      </c>
      <c r="R357" s="349"/>
      <c r="S357" s="351" t="str">
        <f aca="false">IF(TRIM($B357&amp;$C357)="","",IF(N($N357)=0,"",MAX(0,MIN(N($N357)-N($P357),N($V357)))))</f>
        <v/>
      </c>
      <c r="T357" s="351" t="str">
        <f aca="false">IF(TRIM($B357&amp;$C357)="","",IF(N($P357)&lt;=N($N357),"",N($P357)-N($N357)))</f>
        <v/>
      </c>
      <c r="U357" s="351" t="str">
        <f aca="false">IF(OR(TRIM($B357&amp;$C357)="",$V357=""),"",MAX(0,N($V357))-N($S357))</f>
        <v/>
      </c>
      <c r="V357" s="351" t="str">
        <f aca="false">IF(TRIM($B357&amp;$C357)="","",IF(AND(N($L357)=0,N($P357)+N($Q357)+N($R357)=0),"",ROUND(N($L357)-N($P357)-N($Q357)-N($R357),2)))</f>
        <v/>
      </c>
      <c r="W357" s="194" t="str">
        <f aca="false">IF(TRIM($B357&amp;$C357)="","",IF(N($L357)=0,IF((N($P357)+N($Q357)+N($R357))=0,"—未填单价","未填单价，已收 "&amp;TEXT((N($P357)+N($Q357)+N($R357)),"#,##0.00")),IF(N($V357)&gt;0.005,"欠 "&amp;TEXT(N($V357),"#,##0.00")&amp;IF(N($S357)&gt;0,"（开票未到账 "&amp;TEXT(N($S357),"#,##0.00")&amp;"）","")&amp;IF(N($U357)&gt;0,"（未开票 "&amp;TEXT(N($U357),"#,##0.00")&amp;"）",""),IF(N($V357)&lt;-0.005,"多收 "&amp;TEXT(-N($V357),"#,##0.00"),"✔ 已结清")))&amp;IF(N($T357)&gt;0,"｜到账未开票 "&amp;TEXT(N($T357),"#,##0.00")&amp;"，待补票","")&amp;IF(N($Q357)&gt;0,"｜收现 "&amp;TEXT(N($Q357),"#,##0.00"),"")&amp;IF(N($R357)&gt;0,"｜收款不开票 "&amp;TEXT(N($R357),"#,##0.00"),""))</f>
        <v/>
      </c>
      <c r="X357" s="352"/>
      <c r="AB357" s="349" t="str">
        <f aca="false">IF(OR(N($N357)=0,N($AA357)=0),"",ROUND(N($N357)/(1+N($AA357))*N($AA357),2))</f>
        <v/>
      </c>
      <c r="AC357" s="352"/>
      <c r="AD357" s="352"/>
      <c r="AE357" s="355" t="str">
        <f aca="false">IF($AM357="","",IF($AM357=1,IF($AN357&gt;=1,"一次性·已到收款期","一次性·未到期"),$AD357&amp;" 第"&amp;$AN357&amp;"/"&amp;$AM357&amp;"期"))</f>
        <v/>
      </c>
      <c r="AF357" s="351" t="str">
        <f aca="false">IF(OR($AM357="",N($L357)=0),"",ROUND(N($J357)*$AN357/$AM357,2)+N($K357))</f>
        <v/>
      </c>
      <c r="AG357" s="351" t="str">
        <f aca="false">IF($AF357="","",MAX(0,ROUND($AF357-(N($P357)+N($Q357)+N($R357)),2)))</f>
        <v/>
      </c>
      <c r="AH357" s="351" t="str">
        <f aca="false">IF(OR(TRIM($B357&amp;$C357)="",NOT(ISNUMBER($D357))),"",SUMIFS($V$3:$V$1001,$AJ$3:$AJ$1001,$AJ357,$D$3:$D$1001,"&lt;"&amp;$D357))</f>
        <v/>
      </c>
      <c r="AI357" s="351" t="str">
        <f aca="false">IF(TRIM($B357&amp;$C357)="","",SUMIFS($V$3:$V$1001,$AJ$3:$AJ$1001,$AJ357))</f>
        <v/>
      </c>
      <c r="AJ357" s="355" t="str">
        <f aca="false">IF(TRIM($B357&amp;$C357)="","",TRIM($B357)&amp;"｜"&amp;TRIM($C357))</f>
        <v/>
      </c>
      <c r="AK357" s="351" t="str">
        <f aca="false">IF(TRIM($B357&amp;$C357)="","",MIN(N($N357),N($P357)))</f>
        <v/>
      </c>
      <c r="AL357" s="356" t="str">
        <f aca="false">IF(ISNUMBER($D357),YEAR($D357),"")</f>
        <v/>
      </c>
      <c r="AM357" s="356" t="str">
        <f aca="false">IF(OR(TRIM($B357&amp;$C357)="",NOT(ISNUMBER($D357)),NOT(ISNUMBER($E357))),"",IF($E357&lt;$D357,"",IF(IF($AD357="半年付",2,IF($AD357="季度付",4,IF($AD357="月付",12,IF($AD357="半月付",24,1))))=1,1,MAX(1,ROUND(($E357-$D357+1)/365*IF($AD357="半年付",2,IF($AD357="季度付",4,IF($AD357="月付",12,IF($AD357="半月付",24,1)))),0)))))</f>
        <v/>
      </c>
      <c r="AN357" s="356" t="str">
        <f aca="true">IF($AM357="","",MIN($AM357,MAX(0,INT((TODAY()-付款宽限天数-$D357)/(($E357-$D357+1)/$AM357))+1)))</f>
        <v/>
      </c>
    </row>
    <row r="358" customFormat="false" ht="18" hidden="false" customHeight="false" outlineLevel="0" collapsed="false">
      <c r="F358" s="342" t="str">
        <f aca="true">IF(TRIM($B358&amp;$C358)="","",IF(OR(ISNUMBER(SEARCH("未",$A358)),ISNUMBER(SEARCH("送出",$A358)),AND(TRIM($A358)="",NOT(ISNUMBER($D358)),N($G358)=0)),"【合同未回】","")&amp;IF(NOT(ISNUMBER($E358)),IF(OR(ISNUMBER(SEARCH("未",$A358)),ISNUMBER(SEARCH("送出",$A358)),AND(TRIM($A358)="",NOT(ISNUMBER($D358)),N($G358)=0)),"","【未填合同期】"),IF($E358&lt;TODAY(),"【已到期】",IF($E358-TODAY()&lt;=提醒天数,"【即将到期，剩余"&amp;($E358-TODAY())&amp;"天】","【正常】")))&amp;IF(OR($AC358="安装免保",$AC358="技术免保",$AC358="质保期内"),"【"&amp;$AC358&amp;"】",""))</f>
        <v/>
      </c>
      <c r="J358" s="349" t="str">
        <f aca="false">IF(OR(N($G358)=0,N($H358)=0),"",ROUND(N($G358)*N($H358)*IF(N($I358)=0,1,N($I358)),2))</f>
        <v/>
      </c>
      <c r="L358" s="349" t="str">
        <f aca="false">IF(TRIM($B358&amp;$C358)="","",IF(AND(N($J358)=0,N($K358)=0),"",ROUND(N($J358)+N($K358),2)))</f>
        <v/>
      </c>
      <c r="R358" s="349"/>
      <c r="S358" s="351" t="str">
        <f aca="false">IF(TRIM($B358&amp;$C358)="","",IF(N($N358)=0,"",MAX(0,MIN(N($N358)-N($P358),N($V358)))))</f>
        <v/>
      </c>
      <c r="T358" s="351" t="str">
        <f aca="false">IF(TRIM($B358&amp;$C358)="","",IF(N($P358)&lt;=N($N358),"",N($P358)-N($N358)))</f>
        <v/>
      </c>
      <c r="U358" s="351" t="str">
        <f aca="false">IF(OR(TRIM($B358&amp;$C358)="",$V358=""),"",MAX(0,N($V358))-N($S358))</f>
        <v/>
      </c>
      <c r="V358" s="351" t="str">
        <f aca="false">IF(TRIM($B358&amp;$C358)="","",IF(AND(N($L358)=0,N($P358)+N($Q358)+N($R358)=0),"",ROUND(N($L358)-N($P358)-N($Q358)-N($R358),2)))</f>
        <v/>
      </c>
      <c r="W358" s="194" t="str">
        <f aca="false">IF(TRIM($B358&amp;$C358)="","",IF(N($L358)=0,IF((N($P358)+N($Q358)+N($R358))=0,"—未填单价","未填单价，已收 "&amp;TEXT((N($P358)+N($Q358)+N($R358)),"#,##0.00")),IF(N($V358)&gt;0.005,"欠 "&amp;TEXT(N($V358),"#,##0.00")&amp;IF(N($S358)&gt;0,"（开票未到账 "&amp;TEXT(N($S358),"#,##0.00")&amp;"）","")&amp;IF(N($U358)&gt;0,"（未开票 "&amp;TEXT(N($U358),"#,##0.00")&amp;"）",""),IF(N($V358)&lt;-0.005,"多收 "&amp;TEXT(-N($V358),"#,##0.00"),"✔ 已结清")))&amp;IF(N($T358)&gt;0,"｜到账未开票 "&amp;TEXT(N($T358),"#,##0.00")&amp;"，待补票","")&amp;IF(N($Q358)&gt;0,"｜收现 "&amp;TEXT(N($Q358),"#,##0.00"),"")&amp;IF(N($R358)&gt;0,"｜收款不开票 "&amp;TEXT(N($R358),"#,##0.00"),""))</f>
        <v/>
      </c>
      <c r="X358" s="352"/>
      <c r="AB358" s="349" t="str">
        <f aca="false">IF(OR(N($N358)=0,N($AA358)=0),"",ROUND(N($N358)/(1+N($AA358))*N($AA358),2))</f>
        <v/>
      </c>
      <c r="AC358" s="352"/>
      <c r="AD358" s="352"/>
      <c r="AE358" s="355" t="str">
        <f aca="false">IF($AM358="","",IF($AM358=1,IF($AN358&gt;=1,"一次性·已到收款期","一次性·未到期"),$AD358&amp;" 第"&amp;$AN358&amp;"/"&amp;$AM358&amp;"期"))</f>
        <v/>
      </c>
      <c r="AF358" s="351" t="str">
        <f aca="false">IF(OR($AM358="",N($L358)=0),"",ROUND(N($J358)*$AN358/$AM358,2)+N($K358))</f>
        <v/>
      </c>
      <c r="AG358" s="351" t="str">
        <f aca="false">IF($AF358="","",MAX(0,ROUND($AF358-(N($P358)+N($Q358)+N($R358)),2)))</f>
        <v/>
      </c>
      <c r="AH358" s="351" t="str">
        <f aca="false">IF(OR(TRIM($B358&amp;$C358)="",NOT(ISNUMBER($D358))),"",SUMIFS($V$3:$V$1001,$AJ$3:$AJ$1001,$AJ358,$D$3:$D$1001,"&lt;"&amp;$D358))</f>
        <v/>
      </c>
      <c r="AI358" s="351" t="str">
        <f aca="false">IF(TRIM($B358&amp;$C358)="","",SUMIFS($V$3:$V$1001,$AJ$3:$AJ$1001,$AJ358))</f>
        <v/>
      </c>
      <c r="AJ358" s="355" t="str">
        <f aca="false">IF(TRIM($B358&amp;$C358)="","",TRIM($B358)&amp;"｜"&amp;TRIM($C358))</f>
        <v/>
      </c>
      <c r="AK358" s="351" t="str">
        <f aca="false">IF(TRIM($B358&amp;$C358)="","",MIN(N($N358),N($P358)))</f>
        <v/>
      </c>
      <c r="AL358" s="356" t="str">
        <f aca="false">IF(ISNUMBER($D358),YEAR($D358),"")</f>
        <v/>
      </c>
      <c r="AM358" s="356" t="str">
        <f aca="false">IF(OR(TRIM($B358&amp;$C358)="",NOT(ISNUMBER($D358)),NOT(ISNUMBER($E358))),"",IF($E358&lt;$D358,"",IF(IF($AD358="半年付",2,IF($AD358="季度付",4,IF($AD358="月付",12,IF($AD358="半月付",24,1))))=1,1,MAX(1,ROUND(($E358-$D358+1)/365*IF($AD358="半年付",2,IF($AD358="季度付",4,IF($AD358="月付",12,IF($AD358="半月付",24,1)))),0)))))</f>
        <v/>
      </c>
      <c r="AN358" s="356" t="str">
        <f aca="true">IF($AM358="","",MIN($AM358,MAX(0,INT((TODAY()-付款宽限天数-$D358)/(($E358-$D358+1)/$AM358))+1)))</f>
        <v/>
      </c>
    </row>
    <row r="359" customFormat="false" ht="18" hidden="false" customHeight="false" outlineLevel="0" collapsed="false">
      <c r="F359" s="342" t="str">
        <f aca="true">IF(TRIM($B359&amp;$C359)="","",IF(OR(ISNUMBER(SEARCH("未",$A359)),ISNUMBER(SEARCH("送出",$A359)),AND(TRIM($A359)="",NOT(ISNUMBER($D359)),N($G359)=0)),"【合同未回】","")&amp;IF(NOT(ISNUMBER($E359)),IF(OR(ISNUMBER(SEARCH("未",$A359)),ISNUMBER(SEARCH("送出",$A359)),AND(TRIM($A359)="",NOT(ISNUMBER($D359)),N($G359)=0)),"","【未填合同期】"),IF($E359&lt;TODAY(),"【已到期】",IF($E359-TODAY()&lt;=提醒天数,"【即将到期，剩余"&amp;($E359-TODAY())&amp;"天】","【正常】")))&amp;IF(OR($AC359="安装免保",$AC359="技术免保",$AC359="质保期内"),"【"&amp;$AC359&amp;"】",""))</f>
        <v/>
      </c>
      <c r="J359" s="349" t="str">
        <f aca="false">IF(OR(N($G359)=0,N($H359)=0),"",ROUND(N($G359)*N($H359)*IF(N($I359)=0,1,N($I359)),2))</f>
        <v/>
      </c>
      <c r="L359" s="349" t="str">
        <f aca="false">IF(TRIM($B359&amp;$C359)="","",IF(AND(N($J359)=0,N($K359)=0),"",ROUND(N($J359)+N($K359),2)))</f>
        <v/>
      </c>
      <c r="R359" s="349"/>
      <c r="S359" s="351" t="str">
        <f aca="false">IF(TRIM($B359&amp;$C359)="","",IF(N($N359)=0,"",MAX(0,MIN(N($N359)-N($P359),N($V359)))))</f>
        <v/>
      </c>
      <c r="T359" s="351" t="str">
        <f aca="false">IF(TRIM($B359&amp;$C359)="","",IF(N($P359)&lt;=N($N359),"",N($P359)-N($N359)))</f>
        <v/>
      </c>
      <c r="U359" s="351" t="str">
        <f aca="false">IF(OR(TRIM($B359&amp;$C359)="",$V359=""),"",MAX(0,N($V359))-N($S359))</f>
        <v/>
      </c>
      <c r="V359" s="351" t="str">
        <f aca="false">IF(TRIM($B359&amp;$C359)="","",IF(AND(N($L359)=0,N($P359)+N($Q359)+N($R359)=0),"",ROUND(N($L359)-N($P359)-N($Q359)-N($R359),2)))</f>
        <v/>
      </c>
      <c r="W359" s="194" t="str">
        <f aca="false">IF(TRIM($B359&amp;$C359)="","",IF(N($L359)=0,IF((N($P359)+N($Q359)+N($R359))=0,"—未填单价","未填单价，已收 "&amp;TEXT((N($P359)+N($Q359)+N($R359)),"#,##0.00")),IF(N($V359)&gt;0.005,"欠 "&amp;TEXT(N($V359),"#,##0.00")&amp;IF(N($S359)&gt;0,"（开票未到账 "&amp;TEXT(N($S359),"#,##0.00")&amp;"）","")&amp;IF(N($U359)&gt;0,"（未开票 "&amp;TEXT(N($U359),"#,##0.00")&amp;"）",""),IF(N($V359)&lt;-0.005,"多收 "&amp;TEXT(-N($V359),"#,##0.00"),"✔ 已结清")))&amp;IF(N($T359)&gt;0,"｜到账未开票 "&amp;TEXT(N($T359),"#,##0.00")&amp;"，待补票","")&amp;IF(N($Q359)&gt;0,"｜收现 "&amp;TEXT(N($Q359),"#,##0.00"),"")&amp;IF(N($R359)&gt;0,"｜收款不开票 "&amp;TEXT(N($R359),"#,##0.00"),""))</f>
        <v/>
      </c>
      <c r="X359" s="352"/>
      <c r="AB359" s="349" t="str">
        <f aca="false">IF(OR(N($N359)=0,N($AA359)=0),"",ROUND(N($N359)/(1+N($AA359))*N($AA359),2))</f>
        <v/>
      </c>
      <c r="AC359" s="352"/>
      <c r="AD359" s="352"/>
      <c r="AE359" s="355" t="str">
        <f aca="false">IF($AM359="","",IF($AM359=1,IF($AN359&gt;=1,"一次性·已到收款期","一次性·未到期"),$AD359&amp;" 第"&amp;$AN359&amp;"/"&amp;$AM359&amp;"期"))</f>
        <v/>
      </c>
      <c r="AF359" s="351" t="str">
        <f aca="false">IF(OR($AM359="",N($L359)=0),"",ROUND(N($J359)*$AN359/$AM359,2)+N($K359))</f>
        <v/>
      </c>
      <c r="AG359" s="351" t="str">
        <f aca="false">IF($AF359="","",MAX(0,ROUND($AF359-(N($P359)+N($Q359)+N($R359)),2)))</f>
        <v/>
      </c>
      <c r="AH359" s="351" t="str">
        <f aca="false">IF(OR(TRIM($B359&amp;$C359)="",NOT(ISNUMBER($D359))),"",SUMIFS($V$3:$V$1001,$AJ$3:$AJ$1001,$AJ359,$D$3:$D$1001,"&lt;"&amp;$D359))</f>
        <v/>
      </c>
      <c r="AI359" s="351" t="str">
        <f aca="false">IF(TRIM($B359&amp;$C359)="","",SUMIFS($V$3:$V$1001,$AJ$3:$AJ$1001,$AJ359))</f>
        <v/>
      </c>
      <c r="AJ359" s="355" t="str">
        <f aca="false">IF(TRIM($B359&amp;$C359)="","",TRIM($B359)&amp;"｜"&amp;TRIM($C359))</f>
        <v/>
      </c>
      <c r="AK359" s="351" t="str">
        <f aca="false">IF(TRIM($B359&amp;$C359)="","",MIN(N($N359),N($P359)))</f>
        <v/>
      </c>
      <c r="AL359" s="356" t="str">
        <f aca="false">IF(ISNUMBER($D359),YEAR($D359),"")</f>
        <v/>
      </c>
      <c r="AM359" s="356" t="str">
        <f aca="false">IF(OR(TRIM($B359&amp;$C359)="",NOT(ISNUMBER($D359)),NOT(ISNUMBER($E359))),"",IF($E359&lt;$D359,"",IF(IF($AD359="半年付",2,IF($AD359="季度付",4,IF($AD359="月付",12,IF($AD359="半月付",24,1))))=1,1,MAX(1,ROUND(($E359-$D359+1)/365*IF($AD359="半年付",2,IF($AD359="季度付",4,IF($AD359="月付",12,IF($AD359="半月付",24,1)))),0)))))</f>
        <v/>
      </c>
      <c r="AN359" s="356" t="str">
        <f aca="true">IF($AM359="","",MIN($AM359,MAX(0,INT((TODAY()-付款宽限天数-$D359)/(($E359-$D359+1)/$AM359))+1)))</f>
        <v/>
      </c>
    </row>
    <row r="360" customFormat="false" ht="18" hidden="false" customHeight="false" outlineLevel="0" collapsed="false">
      <c r="F360" s="342" t="str">
        <f aca="true">IF(TRIM($B360&amp;$C360)="","",IF(OR(ISNUMBER(SEARCH("未",$A360)),ISNUMBER(SEARCH("送出",$A360)),AND(TRIM($A360)="",NOT(ISNUMBER($D360)),N($G360)=0)),"【合同未回】","")&amp;IF(NOT(ISNUMBER($E360)),IF(OR(ISNUMBER(SEARCH("未",$A360)),ISNUMBER(SEARCH("送出",$A360)),AND(TRIM($A360)="",NOT(ISNUMBER($D360)),N($G360)=0)),"","【未填合同期】"),IF($E360&lt;TODAY(),"【已到期】",IF($E360-TODAY()&lt;=提醒天数,"【即将到期，剩余"&amp;($E360-TODAY())&amp;"天】","【正常】")))&amp;IF(OR($AC360="安装免保",$AC360="技术免保",$AC360="质保期内"),"【"&amp;$AC360&amp;"】",""))</f>
        <v/>
      </c>
      <c r="J360" s="349" t="str">
        <f aca="false">IF(OR(N($G360)=0,N($H360)=0),"",ROUND(N($G360)*N($H360)*IF(N($I360)=0,1,N($I360)),2))</f>
        <v/>
      </c>
      <c r="L360" s="349" t="str">
        <f aca="false">IF(TRIM($B360&amp;$C360)="","",IF(AND(N($J360)=0,N($K360)=0),"",ROUND(N($J360)+N($K360),2)))</f>
        <v/>
      </c>
      <c r="R360" s="349"/>
      <c r="S360" s="351" t="str">
        <f aca="false">IF(TRIM($B360&amp;$C360)="","",IF(N($N360)=0,"",MAX(0,MIN(N($N360)-N($P360),N($V360)))))</f>
        <v/>
      </c>
      <c r="T360" s="351" t="str">
        <f aca="false">IF(TRIM($B360&amp;$C360)="","",IF(N($P360)&lt;=N($N360),"",N($P360)-N($N360)))</f>
        <v/>
      </c>
      <c r="U360" s="351" t="str">
        <f aca="false">IF(OR(TRIM($B360&amp;$C360)="",$V360=""),"",MAX(0,N($V360))-N($S360))</f>
        <v/>
      </c>
      <c r="V360" s="351" t="str">
        <f aca="false">IF(TRIM($B360&amp;$C360)="","",IF(AND(N($L360)=0,N($P360)+N($Q360)+N($R360)=0),"",ROUND(N($L360)-N($P360)-N($Q360)-N($R360),2)))</f>
        <v/>
      </c>
      <c r="W360" s="194" t="str">
        <f aca="false">IF(TRIM($B360&amp;$C360)="","",IF(N($L360)=0,IF((N($P360)+N($Q360)+N($R360))=0,"—未填单价","未填单价，已收 "&amp;TEXT((N($P360)+N($Q360)+N($R360)),"#,##0.00")),IF(N($V360)&gt;0.005,"欠 "&amp;TEXT(N($V360),"#,##0.00")&amp;IF(N($S360)&gt;0,"（开票未到账 "&amp;TEXT(N($S360),"#,##0.00")&amp;"）","")&amp;IF(N($U360)&gt;0,"（未开票 "&amp;TEXT(N($U360),"#,##0.00")&amp;"）",""),IF(N($V360)&lt;-0.005,"多收 "&amp;TEXT(-N($V360),"#,##0.00"),"✔ 已结清")))&amp;IF(N($T360)&gt;0,"｜到账未开票 "&amp;TEXT(N($T360),"#,##0.00")&amp;"，待补票","")&amp;IF(N($Q360)&gt;0,"｜收现 "&amp;TEXT(N($Q360),"#,##0.00"),"")&amp;IF(N($R360)&gt;0,"｜收款不开票 "&amp;TEXT(N($R360),"#,##0.00"),""))</f>
        <v/>
      </c>
      <c r="X360" s="352"/>
      <c r="AB360" s="349" t="str">
        <f aca="false">IF(OR(N($N360)=0,N($AA360)=0),"",ROUND(N($N360)/(1+N($AA360))*N($AA360),2))</f>
        <v/>
      </c>
      <c r="AC360" s="352"/>
      <c r="AD360" s="352"/>
      <c r="AE360" s="355" t="str">
        <f aca="false">IF($AM360="","",IF($AM360=1,IF($AN360&gt;=1,"一次性·已到收款期","一次性·未到期"),$AD360&amp;" 第"&amp;$AN360&amp;"/"&amp;$AM360&amp;"期"))</f>
        <v/>
      </c>
      <c r="AF360" s="351" t="str">
        <f aca="false">IF(OR($AM360="",N($L360)=0),"",ROUND(N($J360)*$AN360/$AM360,2)+N($K360))</f>
        <v/>
      </c>
      <c r="AG360" s="351" t="str">
        <f aca="false">IF($AF360="","",MAX(0,ROUND($AF360-(N($P360)+N($Q360)+N($R360)),2)))</f>
        <v/>
      </c>
      <c r="AH360" s="351" t="str">
        <f aca="false">IF(OR(TRIM($B360&amp;$C360)="",NOT(ISNUMBER($D360))),"",SUMIFS($V$3:$V$1001,$AJ$3:$AJ$1001,$AJ360,$D$3:$D$1001,"&lt;"&amp;$D360))</f>
        <v/>
      </c>
      <c r="AI360" s="351" t="str">
        <f aca="false">IF(TRIM($B360&amp;$C360)="","",SUMIFS($V$3:$V$1001,$AJ$3:$AJ$1001,$AJ360))</f>
        <v/>
      </c>
      <c r="AJ360" s="355" t="str">
        <f aca="false">IF(TRIM($B360&amp;$C360)="","",TRIM($B360)&amp;"｜"&amp;TRIM($C360))</f>
        <v/>
      </c>
      <c r="AK360" s="351" t="str">
        <f aca="false">IF(TRIM($B360&amp;$C360)="","",MIN(N($N360),N($P360)))</f>
        <v/>
      </c>
      <c r="AL360" s="356" t="str">
        <f aca="false">IF(ISNUMBER($D360),YEAR($D360),"")</f>
        <v/>
      </c>
      <c r="AM360" s="356" t="str">
        <f aca="false">IF(OR(TRIM($B360&amp;$C360)="",NOT(ISNUMBER($D360)),NOT(ISNUMBER($E360))),"",IF($E360&lt;$D360,"",IF(IF($AD360="半年付",2,IF($AD360="季度付",4,IF($AD360="月付",12,IF($AD360="半月付",24,1))))=1,1,MAX(1,ROUND(($E360-$D360+1)/365*IF($AD360="半年付",2,IF($AD360="季度付",4,IF($AD360="月付",12,IF($AD360="半月付",24,1)))),0)))))</f>
        <v/>
      </c>
      <c r="AN360" s="356" t="str">
        <f aca="true">IF($AM360="","",MIN($AM360,MAX(0,INT((TODAY()-付款宽限天数-$D360)/(($E360-$D360+1)/$AM360))+1)))</f>
        <v/>
      </c>
    </row>
    <row r="361" customFormat="false" ht="18" hidden="false" customHeight="false" outlineLevel="0" collapsed="false">
      <c r="F361" s="342" t="str">
        <f aca="true">IF(TRIM($B361&amp;$C361)="","",IF(OR(ISNUMBER(SEARCH("未",$A361)),ISNUMBER(SEARCH("送出",$A361)),AND(TRIM($A361)="",NOT(ISNUMBER($D361)),N($G361)=0)),"【合同未回】","")&amp;IF(NOT(ISNUMBER($E361)),IF(OR(ISNUMBER(SEARCH("未",$A361)),ISNUMBER(SEARCH("送出",$A361)),AND(TRIM($A361)="",NOT(ISNUMBER($D361)),N($G361)=0)),"","【未填合同期】"),IF($E361&lt;TODAY(),"【已到期】",IF($E361-TODAY()&lt;=提醒天数,"【即将到期，剩余"&amp;($E361-TODAY())&amp;"天】","【正常】")))&amp;IF(OR($AC361="安装免保",$AC361="技术免保",$AC361="质保期内"),"【"&amp;$AC361&amp;"】",""))</f>
        <v/>
      </c>
      <c r="J361" s="349" t="str">
        <f aca="false">IF(OR(N($G361)=0,N($H361)=0),"",ROUND(N($G361)*N($H361)*IF(N($I361)=0,1,N($I361)),2))</f>
        <v/>
      </c>
      <c r="L361" s="349" t="str">
        <f aca="false">IF(TRIM($B361&amp;$C361)="","",IF(AND(N($J361)=0,N($K361)=0),"",ROUND(N($J361)+N($K361),2)))</f>
        <v/>
      </c>
      <c r="R361" s="349"/>
      <c r="S361" s="351" t="str">
        <f aca="false">IF(TRIM($B361&amp;$C361)="","",IF(N($N361)=0,"",MAX(0,MIN(N($N361)-N($P361),N($V361)))))</f>
        <v/>
      </c>
      <c r="T361" s="351" t="str">
        <f aca="false">IF(TRIM($B361&amp;$C361)="","",IF(N($P361)&lt;=N($N361),"",N($P361)-N($N361)))</f>
        <v/>
      </c>
      <c r="U361" s="351" t="str">
        <f aca="false">IF(OR(TRIM($B361&amp;$C361)="",$V361=""),"",MAX(0,N($V361))-N($S361))</f>
        <v/>
      </c>
      <c r="V361" s="351" t="str">
        <f aca="false">IF(TRIM($B361&amp;$C361)="","",IF(AND(N($L361)=0,N($P361)+N($Q361)+N($R361)=0),"",ROUND(N($L361)-N($P361)-N($Q361)-N($R361),2)))</f>
        <v/>
      </c>
      <c r="W361" s="194" t="str">
        <f aca="false">IF(TRIM($B361&amp;$C361)="","",IF(N($L361)=0,IF((N($P361)+N($Q361)+N($R361))=0,"—未填单价","未填单价，已收 "&amp;TEXT((N($P361)+N($Q361)+N($R361)),"#,##0.00")),IF(N($V361)&gt;0.005,"欠 "&amp;TEXT(N($V361),"#,##0.00")&amp;IF(N($S361)&gt;0,"（开票未到账 "&amp;TEXT(N($S361),"#,##0.00")&amp;"）","")&amp;IF(N($U361)&gt;0,"（未开票 "&amp;TEXT(N($U361),"#,##0.00")&amp;"）",""),IF(N($V361)&lt;-0.005,"多收 "&amp;TEXT(-N($V361),"#,##0.00"),"✔ 已结清")))&amp;IF(N($T361)&gt;0,"｜到账未开票 "&amp;TEXT(N($T361),"#,##0.00")&amp;"，待补票","")&amp;IF(N($Q361)&gt;0,"｜收现 "&amp;TEXT(N($Q361),"#,##0.00"),"")&amp;IF(N($R361)&gt;0,"｜收款不开票 "&amp;TEXT(N($R361),"#,##0.00"),""))</f>
        <v/>
      </c>
      <c r="X361" s="352"/>
      <c r="AB361" s="349" t="str">
        <f aca="false">IF(OR(N($N361)=0,N($AA361)=0),"",ROUND(N($N361)/(1+N($AA361))*N($AA361),2))</f>
        <v/>
      </c>
      <c r="AC361" s="352"/>
      <c r="AD361" s="352"/>
      <c r="AE361" s="355" t="str">
        <f aca="false">IF($AM361="","",IF($AM361=1,IF($AN361&gt;=1,"一次性·已到收款期","一次性·未到期"),$AD361&amp;" 第"&amp;$AN361&amp;"/"&amp;$AM361&amp;"期"))</f>
        <v/>
      </c>
      <c r="AF361" s="351" t="str">
        <f aca="false">IF(OR($AM361="",N($L361)=0),"",ROUND(N($J361)*$AN361/$AM361,2)+N($K361))</f>
        <v/>
      </c>
      <c r="AG361" s="351" t="str">
        <f aca="false">IF($AF361="","",MAX(0,ROUND($AF361-(N($P361)+N($Q361)+N($R361)),2)))</f>
        <v/>
      </c>
      <c r="AH361" s="351" t="str">
        <f aca="false">IF(OR(TRIM($B361&amp;$C361)="",NOT(ISNUMBER($D361))),"",SUMIFS($V$3:$V$1001,$AJ$3:$AJ$1001,$AJ361,$D$3:$D$1001,"&lt;"&amp;$D361))</f>
        <v/>
      </c>
      <c r="AI361" s="351" t="str">
        <f aca="false">IF(TRIM($B361&amp;$C361)="","",SUMIFS($V$3:$V$1001,$AJ$3:$AJ$1001,$AJ361))</f>
        <v/>
      </c>
      <c r="AJ361" s="355" t="str">
        <f aca="false">IF(TRIM($B361&amp;$C361)="","",TRIM($B361)&amp;"｜"&amp;TRIM($C361))</f>
        <v/>
      </c>
      <c r="AK361" s="351" t="str">
        <f aca="false">IF(TRIM($B361&amp;$C361)="","",MIN(N($N361),N($P361)))</f>
        <v/>
      </c>
      <c r="AL361" s="356" t="str">
        <f aca="false">IF(ISNUMBER($D361),YEAR($D361),"")</f>
        <v/>
      </c>
      <c r="AM361" s="356" t="str">
        <f aca="false">IF(OR(TRIM($B361&amp;$C361)="",NOT(ISNUMBER($D361)),NOT(ISNUMBER($E361))),"",IF($E361&lt;$D361,"",IF(IF($AD361="半年付",2,IF($AD361="季度付",4,IF($AD361="月付",12,IF($AD361="半月付",24,1))))=1,1,MAX(1,ROUND(($E361-$D361+1)/365*IF($AD361="半年付",2,IF($AD361="季度付",4,IF($AD361="月付",12,IF($AD361="半月付",24,1)))),0)))))</f>
        <v/>
      </c>
      <c r="AN361" s="356" t="str">
        <f aca="true">IF($AM361="","",MIN($AM361,MAX(0,INT((TODAY()-付款宽限天数-$D361)/(($E361-$D361+1)/$AM361))+1)))</f>
        <v/>
      </c>
    </row>
    <row r="362" customFormat="false" ht="18" hidden="false" customHeight="false" outlineLevel="0" collapsed="false">
      <c r="F362" s="342" t="str">
        <f aca="true">IF(TRIM($B362&amp;$C362)="","",IF(OR(ISNUMBER(SEARCH("未",$A362)),ISNUMBER(SEARCH("送出",$A362)),AND(TRIM($A362)="",NOT(ISNUMBER($D362)),N($G362)=0)),"【合同未回】","")&amp;IF(NOT(ISNUMBER($E362)),IF(OR(ISNUMBER(SEARCH("未",$A362)),ISNUMBER(SEARCH("送出",$A362)),AND(TRIM($A362)="",NOT(ISNUMBER($D362)),N($G362)=0)),"","【未填合同期】"),IF($E362&lt;TODAY(),"【已到期】",IF($E362-TODAY()&lt;=提醒天数,"【即将到期，剩余"&amp;($E362-TODAY())&amp;"天】","【正常】")))&amp;IF(OR($AC362="安装免保",$AC362="技术免保",$AC362="质保期内"),"【"&amp;$AC362&amp;"】",""))</f>
        <v/>
      </c>
      <c r="J362" s="349" t="str">
        <f aca="false">IF(OR(N($G362)=0,N($H362)=0),"",ROUND(N($G362)*N($H362)*IF(N($I362)=0,1,N($I362)),2))</f>
        <v/>
      </c>
      <c r="L362" s="349" t="str">
        <f aca="false">IF(TRIM($B362&amp;$C362)="","",IF(AND(N($J362)=0,N($K362)=0),"",ROUND(N($J362)+N($K362),2)))</f>
        <v/>
      </c>
      <c r="R362" s="349"/>
      <c r="S362" s="351" t="str">
        <f aca="false">IF(TRIM($B362&amp;$C362)="","",IF(N($N362)=0,"",MAX(0,MIN(N($N362)-N($P362),N($V362)))))</f>
        <v/>
      </c>
      <c r="T362" s="351" t="str">
        <f aca="false">IF(TRIM($B362&amp;$C362)="","",IF(N($P362)&lt;=N($N362),"",N($P362)-N($N362)))</f>
        <v/>
      </c>
      <c r="U362" s="351" t="str">
        <f aca="false">IF(OR(TRIM($B362&amp;$C362)="",$V362=""),"",MAX(0,N($V362))-N($S362))</f>
        <v/>
      </c>
      <c r="V362" s="351" t="str">
        <f aca="false">IF(TRIM($B362&amp;$C362)="","",IF(AND(N($L362)=0,N($P362)+N($Q362)+N($R362)=0),"",ROUND(N($L362)-N($P362)-N($Q362)-N($R362),2)))</f>
        <v/>
      </c>
      <c r="W362" s="194" t="str">
        <f aca="false">IF(TRIM($B362&amp;$C362)="","",IF(N($L362)=0,IF((N($P362)+N($Q362)+N($R362))=0,"—未填单价","未填单价，已收 "&amp;TEXT((N($P362)+N($Q362)+N($R362)),"#,##0.00")),IF(N($V362)&gt;0.005,"欠 "&amp;TEXT(N($V362),"#,##0.00")&amp;IF(N($S362)&gt;0,"（开票未到账 "&amp;TEXT(N($S362),"#,##0.00")&amp;"）","")&amp;IF(N($U362)&gt;0,"（未开票 "&amp;TEXT(N($U362),"#,##0.00")&amp;"）",""),IF(N($V362)&lt;-0.005,"多收 "&amp;TEXT(-N($V362),"#,##0.00"),"✔ 已结清")))&amp;IF(N($T362)&gt;0,"｜到账未开票 "&amp;TEXT(N($T362),"#,##0.00")&amp;"，待补票","")&amp;IF(N($Q362)&gt;0,"｜收现 "&amp;TEXT(N($Q362),"#,##0.00"),"")&amp;IF(N($R362)&gt;0,"｜收款不开票 "&amp;TEXT(N($R362),"#,##0.00"),""))</f>
        <v/>
      </c>
      <c r="X362" s="352"/>
      <c r="AB362" s="349" t="str">
        <f aca="false">IF(OR(N($N362)=0,N($AA362)=0),"",ROUND(N($N362)/(1+N($AA362))*N($AA362),2))</f>
        <v/>
      </c>
      <c r="AC362" s="352"/>
      <c r="AD362" s="352"/>
      <c r="AE362" s="355" t="str">
        <f aca="false">IF($AM362="","",IF($AM362=1,IF($AN362&gt;=1,"一次性·已到收款期","一次性·未到期"),$AD362&amp;" 第"&amp;$AN362&amp;"/"&amp;$AM362&amp;"期"))</f>
        <v/>
      </c>
      <c r="AF362" s="351" t="str">
        <f aca="false">IF(OR($AM362="",N($L362)=0),"",ROUND(N($J362)*$AN362/$AM362,2)+N($K362))</f>
        <v/>
      </c>
      <c r="AG362" s="351" t="str">
        <f aca="false">IF($AF362="","",MAX(0,ROUND($AF362-(N($P362)+N($Q362)+N($R362)),2)))</f>
        <v/>
      </c>
      <c r="AH362" s="351" t="str">
        <f aca="false">IF(OR(TRIM($B362&amp;$C362)="",NOT(ISNUMBER($D362))),"",SUMIFS($V$3:$V$1001,$AJ$3:$AJ$1001,$AJ362,$D$3:$D$1001,"&lt;"&amp;$D362))</f>
        <v/>
      </c>
      <c r="AI362" s="351" t="str">
        <f aca="false">IF(TRIM($B362&amp;$C362)="","",SUMIFS($V$3:$V$1001,$AJ$3:$AJ$1001,$AJ362))</f>
        <v/>
      </c>
      <c r="AJ362" s="355" t="str">
        <f aca="false">IF(TRIM($B362&amp;$C362)="","",TRIM($B362)&amp;"｜"&amp;TRIM($C362))</f>
        <v/>
      </c>
      <c r="AK362" s="351" t="str">
        <f aca="false">IF(TRIM($B362&amp;$C362)="","",MIN(N($N362),N($P362)))</f>
        <v/>
      </c>
      <c r="AL362" s="356" t="str">
        <f aca="false">IF(ISNUMBER($D362),YEAR($D362),"")</f>
        <v/>
      </c>
      <c r="AM362" s="356" t="str">
        <f aca="false">IF(OR(TRIM($B362&amp;$C362)="",NOT(ISNUMBER($D362)),NOT(ISNUMBER($E362))),"",IF($E362&lt;$D362,"",IF(IF($AD362="半年付",2,IF($AD362="季度付",4,IF($AD362="月付",12,IF($AD362="半月付",24,1))))=1,1,MAX(1,ROUND(($E362-$D362+1)/365*IF($AD362="半年付",2,IF($AD362="季度付",4,IF($AD362="月付",12,IF($AD362="半月付",24,1)))),0)))))</f>
        <v/>
      </c>
      <c r="AN362" s="356" t="str">
        <f aca="true">IF($AM362="","",MIN($AM362,MAX(0,INT((TODAY()-付款宽限天数-$D362)/(($E362-$D362+1)/$AM362))+1)))</f>
        <v/>
      </c>
    </row>
    <row r="363" customFormat="false" ht="18" hidden="false" customHeight="false" outlineLevel="0" collapsed="false">
      <c r="F363" s="342" t="str">
        <f aca="true">IF(TRIM($B363&amp;$C363)="","",IF(OR(ISNUMBER(SEARCH("未",$A363)),ISNUMBER(SEARCH("送出",$A363)),AND(TRIM($A363)="",NOT(ISNUMBER($D363)),N($G363)=0)),"【合同未回】","")&amp;IF(NOT(ISNUMBER($E363)),IF(OR(ISNUMBER(SEARCH("未",$A363)),ISNUMBER(SEARCH("送出",$A363)),AND(TRIM($A363)="",NOT(ISNUMBER($D363)),N($G363)=0)),"","【未填合同期】"),IF($E363&lt;TODAY(),"【已到期】",IF($E363-TODAY()&lt;=提醒天数,"【即将到期，剩余"&amp;($E363-TODAY())&amp;"天】","【正常】")))&amp;IF(OR($AC363="安装免保",$AC363="技术免保",$AC363="质保期内"),"【"&amp;$AC363&amp;"】",""))</f>
        <v/>
      </c>
      <c r="J363" s="349" t="str">
        <f aca="false">IF(OR(N($G363)=0,N($H363)=0),"",ROUND(N($G363)*N($H363)*IF(N($I363)=0,1,N($I363)),2))</f>
        <v/>
      </c>
      <c r="L363" s="349" t="str">
        <f aca="false">IF(TRIM($B363&amp;$C363)="","",IF(AND(N($J363)=0,N($K363)=0),"",ROUND(N($J363)+N($K363),2)))</f>
        <v/>
      </c>
      <c r="R363" s="349"/>
      <c r="S363" s="351" t="str">
        <f aca="false">IF(TRIM($B363&amp;$C363)="","",IF(N($N363)=0,"",MAX(0,MIN(N($N363)-N($P363),N($V363)))))</f>
        <v/>
      </c>
      <c r="T363" s="351" t="str">
        <f aca="false">IF(TRIM($B363&amp;$C363)="","",IF(N($P363)&lt;=N($N363),"",N($P363)-N($N363)))</f>
        <v/>
      </c>
      <c r="U363" s="351" t="str">
        <f aca="false">IF(OR(TRIM($B363&amp;$C363)="",$V363=""),"",MAX(0,N($V363))-N($S363))</f>
        <v/>
      </c>
      <c r="V363" s="351" t="str">
        <f aca="false">IF(TRIM($B363&amp;$C363)="","",IF(AND(N($L363)=0,N($P363)+N($Q363)+N($R363)=0),"",ROUND(N($L363)-N($P363)-N($Q363)-N($R363),2)))</f>
        <v/>
      </c>
      <c r="W363" s="194" t="str">
        <f aca="false">IF(TRIM($B363&amp;$C363)="","",IF(N($L363)=0,IF((N($P363)+N($Q363)+N($R363))=0,"—未填单价","未填单价，已收 "&amp;TEXT((N($P363)+N($Q363)+N($R363)),"#,##0.00")),IF(N($V363)&gt;0.005,"欠 "&amp;TEXT(N($V363),"#,##0.00")&amp;IF(N($S363)&gt;0,"（开票未到账 "&amp;TEXT(N($S363),"#,##0.00")&amp;"）","")&amp;IF(N($U363)&gt;0,"（未开票 "&amp;TEXT(N($U363),"#,##0.00")&amp;"）",""),IF(N($V363)&lt;-0.005,"多收 "&amp;TEXT(-N($V363),"#,##0.00"),"✔ 已结清")))&amp;IF(N($T363)&gt;0,"｜到账未开票 "&amp;TEXT(N($T363),"#,##0.00")&amp;"，待补票","")&amp;IF(N($Q363)&gt;0,"｜收现 "&amp;TEXT(N($Q363),"#,##0.00"),"")&amp;IF(N($R363)&gt;0,"｜收款不开票 "&amp;TEXT(N($R363),"#,##0.00"),""))</f>
        <v/>
      </c>
      <c r="X363" s="352"/>
      <c r="AB363" s="349" t="str">
        <f aca="false">IF(OR(N($N363)=0,N($AA363)=0),"",ROUND(N($N363)/(1+N($AA363))*N($AA363),2))</f>
        <v/>
      </c>
      <c r="AC363" s="352"/>
      <c r="AD363" s="352"/>
      <c r="AE363" s="355" t="str">
        <f aca="false">IF($AM363="","",IF($AM363=1,IF($AN363&gt;=1,"一次性·已到收款期","一次性·未到期"),$AD363&amp;" 第"&amp;$AN363&amp;"/"&amp;$AM363&amp;"期"))</f>
        <v/>
      </c>
      <c r="AF363" s="351" t="str">
        <f aca="false">IF(OR($AM363="",N($L363)=0),"",ROUND(N($J363)*$AN363/$AM363,2)+N($K363))</f>
        <v/>
      </c>
      <c r="AG363" s="351" t="str">
        <f aca="false">IF($AF363="","",MAX(0,ROUND($AF363-(N($P363)+N($Q363)+N($R363)),2)))</f>
        <v/>
      </c>
      <c r="AH363" s="351" t="str">
        <f aca="false">IF(OR(TRIM($B363&amp;$C363)="",NOT(ISNUMBER($D363))),"",SUMIFS($V$3:$V$1001,$AJ$3:$AJ$1001,$AJ363,$D$3:$D$1001,"&lt;"&amp;$D363))</f>
        <v/>
      </c>
      <c r="AI363" s="351" t="str">
        <f aca="false">IF(TRIM($B363&amp;$C363)="","",SUMIFS($V$3:$V$1001,$AJ$3:$AJ$1001,$AJ363))</f>
        <v/>
      </c>
      <c r="AJ363" s="355" t="str">
        <f aca="false">IF(TRIM($B363&amp;$C363)="","",TRIM($B363)&amp;"｜"&amp;TRIM($C363))</f>
        <v/>
      </c>
      <c r="AK363" s="351" t="str">
        <f aca="false">IF(TRIM($B363&amp;$C363)="","",MIN(N($N363),N($P363)))</f>
        <v/>
      </c>
      <c r="AL363" s="356" t="str">
        <f aca="false">IF(ISNUMBER($D363),YEAR($D363),"")</f>
        <v/>
      </c>
      <c r="AM363" s="356" t="str">
        <f aca="false">IF(OR(TRIM($B363&amp;$C363)="",NOT(ISNUMBER($D363)),NOT(ISNUMBER($E363))),"",IF($E363&lt;$D363,"",IF(IF($AD363="半年付",2,IF($AD363="季度付",4,IF($AD363="月付",12,IF($AD363="半月付",24,1))))=1,1,MAX(1,ROUND(($E363-$D363+1)/365*IF($AD363="半年付",2,IF($AD363="季度付",4,IF($AD363="月付",12,IF($AD363="半月付",24,1)))),0)))))</f>
        <v/>
      </c>
      <c r="AN363" s="356" t="str">
        <f aca="true">IF($AM363="","",MIN($AM363,MAX(0,INT((TODAY()-付款宽限天数-$D363)/(($E363-$D363+1)/$AM363))+1)))</f>
        <v/>
      </c>
    </row>
    <row r="364" customFormat="false" ht="18" hidden="false" customHeight="false" outlineLevel="0" collapsed="false">
      <c r="F364" s="342" t="str">
        <f aca="true">IF(TRIM($B364&amp;$C364)="","",IF(OR(ISNUMBER(SEARCH("未",$A364)),ISNUMBER(SEARCH("送出",$A364)),AND(TRIM($A364)="",NOT(ISNUMBER($D364)),N($G364)=0)),"【合同未回】","")&amp;IF(NOT(ISNUMBER($E364)),IF(OR(ISNUMBER(SEARCH("未",$A364)),ISNUMBER(SEARCH("送出",$A364)),AND(TRIM($A364)="",NOT(ISNUMBER($D364)),N($G364)=0)),"","【未填合同期】"),IF($E364&lt;TODAY(),"【已到期】",IF($E364-TODAY()&lt;=提醒天数,"【即将到期，剩余"&amp;($E364-TODAY())&amp;"天】","【正常】")))&amp;IF(OR($AC364="安装免保",$AC364="技术免保",$AC364="质保期内"),"【"&amp;$AC364&amp;"】",""))</f>
        <v/>
      </c>
      <c r="J364" s="349" t="str">
        <f aca="false">IF(OR(N($G364)=0,N($H364)=0),"",ROUND(N($G364)*N($H364)*IF(N($I364)=0,1,N($I364)),2))</f>
        <v/>
      </c>
      <c r="L364" s="349" t="str">
        <f aca="false">IF(TRIM($B364&amp;$C364)="","",IF(AND(N($J364)=0,N($K364)=0),"",ROUND(N($J364)+N($K364),2)))</f>
        <v/>
      </c>
      <c r="R364" s="349"/>
      <c r="S364" s="351" t="str">
        <f aca="false">IF(TRIM($B364&amp;$C364)="","",IF(N($N364)=0,"",MAX(0,MIN(N($N364)-N($P364),N($V364)))))</f>
        <v/>
      </c>
      <c r="T364" s="351" t="str">
        <f aca="false">IF(TRIM($B364&amp;$C364)="","",IF(N($P364)&lt;=N($N364),"",N($P364)-N($N364)))</f>
        <v/>
      </c>
      <c r="U364" s="351" t="str">
        <f aca="false">IF(OR(TRIM($B364&amp;$C364)="",$V364=""),"",MAX(0,N($V364))-N($S364))</f>
        <v/>
      </c>
      <c r="V364" s="351" t="str">
        <f aca="false">IF(TRIM($B364&amp;$C364)="","",IF(AND(N($L364)=0,N($P364)+N($Q364)+N($R364)=0),"",ROUND(N($L364)-N($P364)-N($Q364)-N($R364),2)))</f>
        <v/>
      </c>
      <c r="W364" s="194" t="str">
        <f aca="false">IF(TRIM($B364&amp;$C364)="","",IF(N($L364)=0,IF((N($P364)+N($Q364)+N($R364))=0,"—未填单价","未填单价，已收 "&amp;TEXT((N($P364)+N($Q364)+N($R364)),"#,##0.00")),IF(N($V364)&gt;0.005,"欠 "&amp;TEXT(N($V364),"#,##0.00")&amp;IF(N($S364)&gt;0,"（开票未到账 "&amp;TEXT(N($S364),"#,##0.00")&amp;"）","")&amp;IF(N($U364)&gt;0,"（未开票 "&amp;TEXT(N($U364),"#,##0.00")&amp;"）",""),IF(N($V364)&lt;-0.005,"多收 "&amp;TEXT(-N($V364),"#,##0.00"),"✔ 已结清")))&amp;IF(N($T364)&gt;0,"｜到账未开票 "&amp;TEXT(N($T364),"#,##0.00")&amp;"，待补票","")&amp;IF(N($Q364)&gt;0,"｜收现 "&amp;TEXT(N($Q364),"#,##0.00"),"")&amp;IF(N($R364)&gt;0,"｜收款不开票 "&amp;TEXT(N($R364),"#,##0.00"),""))</f>
        <v/>
      </c>
      <c r="X364" s="352"/>
      <c r="AB364" s="349" t="str">
        <f aca="false">IF(OR(N($N364)=0,N($AA364)=0),"",ROUND(N($N364)/(1+N($AA364))*N($AA364),2))</f>
        <v/>
      </c>
      <c r="AC364" s="352"/>
      <c r="AD364" s="352"/>
      <c r="AE364" s="355" t="str">
        <f aca="false">IF($AM364="","",IF($AM364=1,IF($AN364&gt;=1,"一次性·已到收款期","一次性·未到期"),$AD364&amp;" 第"&amp;$AN364&amp;"/"&amp;$AM364&amp;"期"))</f>
        <v/>
      </c>
      <c r="AF364" s="351" t="str">
        <f aca="false">IF(OR($AM364="",N($L364)=0),"",ROUND(N($J364)*$AN364/$AM364,2)+N($K364))</f>
        <v/>
      </c>
      <c r="AG364" s="351" t="str">
        <f aca="false">IF($AF364="","",MAX(0,ROUND($AF364-(N($P364)+N($Q364)+N($R364)),2)))</f>
        <v/>
      </c>
      <c r="AH364" s="351" t="str">
        <f aca="false">IF(OR(TRIM($B364&amp;$C364)="",NOT(ISNUMBER($D364))),"",SUMIFS($V$3:$V$1001,$AJ$3:$AJ$1001,$AJ364,$D$3:$D$1001,"&lt;"&amp;$D364))</f>
        <v/>
      </c>
      <c r="AI364" s="351" t="str">
        <f aca="false">IF(TRIM($B364&amp;$C364)="","",SUMIFS($V$3:$V$1001,$AJ$3:$AJ$1001,$AJ364))</f>
        <v/>
      </c>
      <c r="AJ364" s="355" t="str">
        <f aca="false">IF(TRIM($B364&amp;$C364)="","",TRIM($B364)&amp;"｜"&amp;TRIM($C364))</f>
        <v/>
      </c>
      <c r="AK364" s="351" t="str">
        <f aca="false">IF(TRIM($B364&amp;$C364)="","",MIN(N($N364),N($P364)))</f>
        <v/>
      </c>
      <c r="AL364" s="356" t="str">
        <f aca="false">IF(ISNUMBER($D364),YEAR($D364),"")</f>
        <v/>
      </c>
      <c r="AM364" s="356" t="str">
        <f aca="false">IF(OR(TRIM($B364&amp;$C364)="",NOT(ISNUMBER($D364)),NOT(ISNUMBER($E364))),"",IF($E364&lt;$D364,"",IF(IF($AD364="半年付",2,IF($AD364="季度付",4,IF($AD364="月付",12,IF($AD364="半月付",24,1))))=1,1,MAX(1,ROUND(($E364-$D364+1)/365*IF($AD364="半年付",2,IF($AD364="季度付",4,IF($AD364="月付",12,IF($AD364="半月付",24,1)))),0)))))</f>
        <v/>
      </c>
      <c r="AN364" s="356" t="str">
        <f aca="true">IF($AM364="","",MIN($AM364,MAX(0,INT((TODAY()-付款宽限天数-$D364)/(($E364-$D364+1)/$AM364))+1)))</f>
        <v/>
      </c>
    </row>
    <row r="365" customFormat="false" ht="18" hidden="false" customHeight="false" outlineLevel="0" collapsed="false">
      <c r="F365" s="342" t="str">
        <f aca="true">IF(TRIM($B365&amp;$C365)="","",IF(OR(ISNUMBER(SEARCH("未",$A365)),ISNUMBER(SEARCH("送出",$A365)),AND(TRIM($A365)="",NOT(ISNUMBER($D365)),N($G365)=0)),"【合同未回】","")&amp;IF(NOT(ISNUMBER($E365)),IF(OR(ISNUMBER(SEARCH("未",$A365)),ISNUMBER(SEARCH("送出",$A365)),AND(TRIM($A365)="",NOT(ISNUMBER($D365)),N($G365)=0)),"","【未填合同期】"),IF($E365&lt;TODAY(),"【已到期】",IF($E365-TODAY()&lt;=提醒天数,"【即将到期，剩余"&amp;($E365-TODAY())&amp;"天】","【正常】")))&amp;IF(OR($AC365="安装免保",$AC365="技术免保",$AC365="质保期内"),"【"&amp;$AC365&amp;"】",""))</f>
        <v/>
      </c>
      <c r="J365" s="349" t="str">
        <f aca="false">IF(OR(N($G365)=0,N($H365)=0),"",ROUND(N($G365)*N($H365)*IF(N($I365)=0,1,N($I365)),2))</f>
        <v/>
      </c>
      <c r="L365" s="349" t="str">
        <f aca="false">IF(TRIM($B365&amp;$C365)="","",IF(AND(N($J365)=0,N($K365)=0),"",ROUND(N($J365)+N($K365),2)))</f>
        <v/>
      </c>
      <c r="R365" s="349"/>
      <c r="S365" s="351" t="str">
        <f aca="false">IF(TRIM($B365&amp;$C365)="","",IF(N($N365)=0,"",MAX(0,MIN(N($N365)-N($P365),N($V365)))))</f>
        <v/>
      </c>
      <c r="T365" s="351" t="str">
        <f aca="false">IF(TRIM($B365&amp;$C365)="","",IF(N($P365)&lt;=N($N365),"",N($P365)-N($N365)))</f>
        <v/>
      </c>
      <c r="U365" s="351" t="str">
        <f aca="false">IF(OR(TRIM($B365&amp;$C365)="",$V365=""),"",MAX(0,N($V365))-N($S365))</f>
        <v/>
      </c>
      <c r="V365" s="351" t="str">
        <f aca="false">IF(TRIM($B365&amp;$C365)="","",IF(AND(N($L365)=0,N($P365)+N($Q365)+N($R365)=0),"",ROUND(N($L365)-N($P365)-N($Q365)-N($R365),2)))</f>
        <v/>
      </c>
      <c r="W365" s="194" t="str">
        <f aca="false">IF(TRIM($B365&amp;$C365)="","",IF(N($L365)=0,IF((N($P365)+N($Q365)+N($R365))=0,"—未填单价","未填单价，已收 "&amp;TEXT((N($P365)+N($Q365)+N($R365)),"#,##0.00")),IF(N($V365)&gt;0.005,"欠 "&amp;TEXT(N($V365),"#,##0.00")&amp;IF(N($S365)&gt;0,"（开票未到账 "&amp;TEXT(N($S365),"#,##0.00")&amp;"）","")&amp;IF(N($U365)&gt;0,"（未开票 "&amp;TEXT(N($U365),"#,##0.00")&amp;"）",""),IF(N($V365)&lt;-0.005,"多收 "&amp;TEXT(-N($V365),"#,##0.00"),"✔ 已结清")))&amp;IF(N($T365)&gt;0,"｜到账未开票 "&amp;TEXT(N($T365),"#,##0.00")&amp;"，待补票","")&amp;IF(N($Q365)&gt;0,"｜收现 "&amp;TEXT(N($Q365),"#,##0.00"),"")&amp;IF(N($R365)&gt;0,"｜收款不开票 "&amp;TEXT(N($R365),"#,##0.00"),""))</f>
        <v/>
      </c>
      <c r="X365" s="352"/>
      <c r="AB365" s="349" t="str">
        <f aca="false">IF(OR(N($N365)=0,N($AA365)=0),"",ROUND(N($N365)/(1+N($AA365))*N($AA365),2))</f>
        <v/>
      </c>
      <c r="AC365" s="352"/>
      <c r="AD365" s="352"/>
      <c r="AE365" s="355" t="str">
        <f aca="false">IF($AM365="","",IF($AM365=1,IF($AN365&gt;=1,"一次性·已到收款期","一次性·未到期"),$AD365&amp;" 第"&amp;$AN365&amp;"/"&amp;$AM365&amp;"期"))</f>
        <v/>
      </c>
      <c r="AF365" s="351" t="str">
        <f aca="false">IF(OR($AM365="",N($L365)=0),"",ROUND(N($J365)*$AN365/$AM365,2)+N($K365))</f>
        <v/>
      </c>
      <c r="AG365" s="351" t="str">
        <f aca="false">IF($AF365="","",MAX(0,ROUND($AF365-(N($P365)+N($Q365)+N($R365)),2)))</f>
        <v/>
      </c>
      <c r="AH365" s="351" t="str">
        <f aca="false">IF(OR(TRIM($B365&amp;$C365)="",NOT(ISNUMBER($D365))),"",SUMIFS($V$3:$V$1001,$AJ$3:$AJ$1001,$AJ365,$D$3:$D$1001,"&lt;"&amp;$D365))</f>
        <v/>
      </c>
      <c r="AI365" s="351" t="str">
        <f aca="false">IF(TRIM($B365&amp;$C365)="","",SUMIFS($V$3:$V$1001,$AJ$3:$AJ$1001,$AJ365))</f>
        <v/>
      </c>
      <c r="AJ365" s="355" t="str">
        <f aca="false">IF(TRIM($B365&amp;$C365)="","",TRIM($B365)&amp;"｜"&amp;TRIM($C365))</f>
        <v/>
      </c>
      <c r="AK365" s="351" t="str">
        <f aca="false">IF(TRIM($B365&amp;$C365)="","",MIN(N($N365),N($P365)))</f>
        <v/>
      </c>
      <c r="AL365" s="356" t="str">
        <f aca="false">IF(ISNUMBER($D365),YEAR($D365),"")</f>
        <v/>
      </c>
      <c r="AM365" s="356" t="str">
        <f aca="false">IF(OR(TRIM($B365&amp;$C365)="",NOT(ISNUMBER($D365)),NOT(ISNUMBER($E365))),"",IF($E365&lt;$D365,"",IF(IF($AD365="半年付",2,IF($AD365="季度付",4,IF($AD365="月付",12,IF($AD365="半月付",24,1))))=1,1,MAX(1,ROUND(($E365-$D365+1)/365*IF($AD365="半年付",2,IF($AD365="季度付",4,IF($AD365="月付",12,IF($AD365="半月付",24,1)))),0)))))</f>
        <v/>
      </c>
      <c r="AN365" s="356" t="str">
        <f aca="true">IF($AM365="","",MIN($AM365,MAX(0,INT((TODAY()-付款宽限天数-$D365)/(($E365-$D365+1)/$AM365))+1)))</f>
        <v/>
      </c>
    </row>
    <row r="366" customFormat="false" ht="18" hidden="false" customHeight="false" outlineLevel="0" collapsed="false">
      <c r="F366" s="342" t="str">
        <f aca="true">IF(TRIM($B366&amp;$C366)="","",IF(OR(ISNUMBER(SEARCH("未",$A366)),ISNUMBER(SEARCH("送出",$A366)),AND(TRIM($A366)="",NOT(ISNUMBER($D366)),N($G366)=0)),"【合同未回】","")&amp;IF(NOT(ISNUMBER($E366)),IF(OR(ISNUMBER(SEARCH("未",$A366)),ISNUMBER(SEARCH("送出",$A366)),AND(TRIM($A366)="",NOT(ISNUMBER($D366)),N($G366)=0)),"","【未填合同期】"),IF($E366&lt;TODAY(),"【已到期】",IF($E366-TODAY()&lt;=提醒天数,"【即将到期，剩余"&amp;($E366-TODAY())&amp;"天】","【正常】")))&amp;IF(OR($AC366="安装免保",$AC366="技术免保",$AC366="质保期内"),"【"&amp;$AC366&amp;"】",""))</f>
        <v/>
      </c>
      <c r="J366" s="349" t="str">
        <f aca="false">IF(OR(N($G366)=0,N($H366)=0),"",ROUND(N($G366)*N($H366)*IF(N($I366)=0,1,N($I366)),2))</f>
        <v/>
      </c>
      <c r="L366" s="349" t="str">
        <f aca="false">IF(TRIM($B366&amp;$C366)="","",IF(AND(N($J366)=0,N($K366)=0),"",ROUND(N($J366)+N($K366),2)))</f>
        <v/>
      </c>
      <c r="R366" s="349"/>
      <c r="S366" s="351" t="str">
        <f aca="false">IF(TRIM($B366&amp;$C366)="","",IF(N($N366)=0,"",MAX(0,MIN(N($N366)-N($P366),N($V366)))))</f>
        <v/>
      </c>
      <c r="T366" s="351" t="str">
        <f aca="false">IF(TRIM($B366&amp;$C366)="","",IF(N($P366)&lt;=N($N366),"",N($P366)-N($N366)))</f>
        <v/>
      </c>
      <c r="U366" s="351" t="str">
        <f aca="false">IF(OR(TRIM($B366&amp;$C366)="",$V366=""),"",MAX(0,N($V366))-N($S366))</f>
        <v/>
      </c>
      <c r="V366" s="351" t="str">
        <f aca="false">IF(TRIM($B366&amp;$C366)="","",IF(AND(N($L366)=0,N($P366)+N($Q366)+N($R366)=0),"",ROUND(N($L366)-N($P366)-N($Q366)-N($R366),2)))</f>
        <v/>
      </c>
      <c r="W366" s="194" t="str">
        <f aca="false">IF(TRIM($B366&amp;$C366)="","",IF(N($L366)=0,IF((N($P366)+N($Q366)+N($R366))=0,"—未填单价","未填单价，已收 "&amp;TEXT((N($P366)+N($Q366)+N($R366)),"#,##0.00")),IF(N($V366)&gt;0.005,"欠 "&amp;TEXT(N($V366),"#,##0.00")&amp;IF(N($S366)&gt;0,"（开票未到账 "&amp;TEXT(N($S366),"#,##0.00")&amp;"）","")&amp;IF(N($U366)&gt;0,"（未开票 "&amp;TEXT(N($U366),"#,##0.00")&amp;"）",""),IF(N($V366)&lt;-0.005,"多收 "&amp;TEXT(-N($V366),"#,##0.00"),"✔ 已结清")))&amp;IF(N($T366)&gt;0,"｜到账未开票 "&amp;TEXT(N($T366),"#,##0.00")&amp;"，待补票","")&amp;IF(N($Q366)&gt;0,"｜收现 "&amp;TEXT(N($Q366),"#,##0.00"),"")&amp;IF(N($R366)&gt;0,"｜收款不开票 "&amp;TEXT(N($R366),"#,##0.00"),""))</f>
        <v/>
      </c>
      <c r="X366" s="352"/>
      <c r="AB366" s="349" t="str">
        <f aca="false">IF(OR(N($N366)=0,N($AA366)=0),"",ROUND(N($N366)/(1+N($AA366))*N($AA366),2))</f>
        <v/>
      </c>
      <c r="AC366" s="352"/>
      <c r="AD366" s="352"/>
      <c r="AE366" s="355" t="str">
        <f aca="false">IF($AM366="","",IF($AM366=1,IF($AN366&gt;=1,"一次性·已到收款期","一次性·未到期"),$AD366&amp;" 第"&amp;$AN366&amp;"/"&amp;$AM366&amp;"期"))</f>
        <v/>
      </c>
      <c r="AF366" s="351" t="str">
        <f aca="false">IF(OR($AM366="",N($L366)=0),"",ROUND(N($J366)*$AN366/$AM366,2)+N($K366))</f>
        <v/>
      </c>
      <c r="AG366" s="351" t="str">
        <f aca="false">IF($AF366="","",MAX(0,ROUND($AF366-(N($P366)+N($Q366)+N($R366)),2)))</f>
        <v/>
      </c>
      <c r="AH366" s="351" t="str">
        <f aca="false">IF(OR(TRIM($B366&amp;$C366)="",NOT(ISNUMBER($D366))),"",SUMIFS($V$3:$V$1001,$AJ$3:$AJ$1001,$AJ366,$D$3:$D$1001,"&lt;"&amp;$D366))</f>
        <v/>
      </c>
      <c r="AI366" s="351" t="str">
        <f aca="false">IF(TRIM($B366&amp;$C366)="","",SUMIFS($V$3:$V$1001,$AJ$3:$AJ$1001,$AJ366))</f>
        <v/>
      </c>
      <c r="AJ366" s="355" t="str">
        <f aca="false">IF(TRIM($B366&amp;$C366)="","",TRIM($B366)&amp;"｜"&amp;TRIM($C366))</f>
        <v/>
      </c>
      <c r="AK366" s="351" t="str">
        <f aca="false">IF(TRIM($B366&amp;$C366)="","",MIN(N($N366),N($P366)))</f>
        <v/>
      </c>
      <c r="AL366" s="356" t="str">
        <f aca="false">IF(ISNUMBER($D366),YEAR($D366),"")</f>
        <v/>
      </c>
      <c r="AM366" s="356" t="str">
        <f aca="false">IF(OR(TRIM($B366&amp;$C366)="",NOT(ISNUMBER($D366)),NOT(ISNUMBER($E366))),"",IF($E366&lt;$D366,"",IF(IF($AD366="半年付",2,IF($AD366="季度付",4,IF($AD366="月付",12,IF($AD366="半月付",24,1))))=1,1,MAX(1,ROUND(($E366-$D366+1)/365*IF($AD366="半年付",2,IF($AD366="季度付",4,IF($AD366="月付",12,IF($AD366="半月付",24,1)))),0)))))</f>
        <v/>
      </c>
      <c r="AN366" s="356" t="str">
        <f aca="true">IF($AM366="","",MIN($AM366,MAX(0,INT((TODAY()-付款宽限天数-$D366)/(($E366-$D366+1)/$AM366))+1)))</f>
        <v/>
      </c>
    </row>
    <row r="367" customFormat="false" ht="18" hidden="false" customHeight="false" outlineLevel="0" collapsed="false">
      <c r="F367" s="342" t="str">
        <f aca="true">IF(TRIM($B367&amp;$C367)="","",IF(OR(ISNUMBER(SEARCH("未",$A367)),ISNUMBER(SEARCH("送出",$A367)),AND(TRIM($A367)="",NOT(ISNUMBER($D367)),N($G367)=0)),"【合同未回】","")&amp;IF(NOT(ISNUMBER($E367)),IF(OR(ISNUMBER(SEARCH("未",$A367)),ISNUMBER(SEARCH("送出",$A367)),AND(TRIM($A367)="",NOT(ISNUMBER($D367)),N($G367)=0)),"","【未填合同期】"),IF($E367&lt;TODAY(),"【已到期】",IF($E367-TODAY()&lt;=提醒天数,"【即将到期，剩余"&amp;($E367-TODAY())&amp;"天】","【正常】")))&amp;IF(OR($AC367="安装免保",$AC367="技术免保",$AC367="质保期内"),"【"&amp;$AC367&amp;"】",""))</f>
        <v/>
      </c>
      <c r="J367" s="349" t="str">
        <f aca="false">IF(OR(N($G367)=0,N($H367)=0),"",ROUND(N($G367)*N($H367)*IF(N($I367)=0,1,N($I367)),2))</f>
        <v/>
      </c>
      <c r="L367" s="349" t="str">
        <f aca="false">IF(TRIM($B367&amp;$C367)="","",IF(AND(N($J367)=0,N($K367)=0),"",ROUND(N($J367)+N($K367),2)))</f>
        <v/>
      </c>
      <c r="R367" s="349"/>
      <c r="S367" s="351" t="str">
        <f aca="false">IF(TRIM($B367&amp;$C367)="","",IF(N($N367)=0,"",MAX(0,MIN(N($N367)-N($P367),N($V367)))))</f>
        <v/>
      </c>
      <c r="T367" s="351" t="str">
        <f aca="false">IF(TRIM($B367&amp;$C367)="","",IF(N($P367)&lt;=N($N367),"",N($P367)-N($N367)))</f>
        <v/>
      </c>
      <c r="U367" s="351" t="str">
        <f aca="false">IF(OR(TRIM($B367&amp;$C367)="",$V367=""),"",MAX(0,N($V367))-N($S367))</f>
        <v/>
      </c>
      <c r="V367" s="351" t="str">
        <f aca="false">IF(TRIM($B367&amp;$C367)="","",IF(AND(N($L367)=0,N($P367)+N($Q367)+N($R367)=0),"",ROUND(N($L367)-N($P367)-N($Q367)-N($R367),2)))</f>
        <v/>
      </c>
      <c r="W367" s="194" t="str">
        <f aca="false">IF(TRIM($B367&amp;$C367)="","",IF(N($L367)=0,IF((N($P367)+N($Q367)+N($R367))=0,"—未填单价","未填单价，已收 "&amp;TEXT((N($P367)+N($Q367)+N($R367)),"#,##0.00")),IF(N($V367)&gt;0.005,"欠 "&amp;TEXT(N($V367),"#,##0.00")&amp;IF(N($S367)&gt;0,"（开票未到账 "&amp;TEXT(N($S367),"#,##0.00")&amp;"）","")&amp;IF(N($U367)&gt;0,"（未开票 "&amp;TEXT(N($U367),"#,##0.00")&amp;"）",""),IF(N($V367)&lt;-0.005,"多收 "&amp;TEXT(-N($V367),"#,##0.00"),"✔ 已结清")))&amp;IF(N($T367)&gt;0,"｜到账未开票 "&amp;TEXT(N($T367),"#,##0.00")&amp;"，待补票","")&amp;IF(N($Q367)&gt;0,"｜收现 "&amp;TEXT(N($Q367),"#,##0.00"),"")&amp;IF(N($R367)&gt;0,"｜收款不开票 "&amp;TEXT(N($R367),"#,##0.00"),""))</f>
        <v/>
      </c>
      <c r="X367" s="352"/>
      <c r="AB367" s="349" t="str">
        <f aca="false">IF(OR(N($N367)=0,N($AA367)=0),"",ROUND(N($N367)/(1+N($AA367))*N($AA367),2))</f>
        <v/>
      </c>
      <c r="AC367" s="352"/>
      <c r="AD367" s="352"/>
      <c r="AE367" s="355" t="str">
        <f aca="false">IF($AM367="","",IF($AM367=1,IF($AN367&gt;=1,"一次性·已到收款期","一次性·未到期"),$AD367&amp;" 第"&amp;$AN367&amp;"/"&amp;$AM367&amp;"期"))</f>
        <v/>
      </c>
      <c r="AF367" s="351" t="str">
        <f aca="false">IF(OR($AM367="",N($L367)=0),"",ROUND(N($J367)*$AN367/$AM367,2)+N($K367))</f>
        <v/>
      </c>
      <c r="AG367" s="351" t="str">
        <f aca="false">IF($AF367="","",MAX(0,ROUND($AF367-(N($P367)+N($Q367)+N($R367)),2)))</f>
        <v/>
      </c>
      <c r="AH367" s="351" t="str">
        <f aca="false">IF(OR(TRIM($B367&amp;$C367)="",NOT(ISNUMBER($D367))),"",SUMIFS($V$3:$V$1001,$AJ$3:$AJ$1001,$AJ367,$D$3:$D$1001,"&lt;"&amp;$D367))</f>
        <v/>
      </c>
      <c r="AI367" s="351" t="str">
        <f aca="false">IF(TRIM($B367&amp;$C367)="","",SUMIFS($V$3:$V$1001,$AJ$3:$AJ$1001,$AJ367))</f>
        <v/>
      </c>
      <c r="AJ367" s="355" t="str">
        <f aca="false">IF(TRIM($B367&amp;$C367)="","",TRIM($B367)&amp;"｜"&amp;TRIM($C367))</f>
        <v/>
      </c>
      <c r="AK367" s="351" t="str">
        <f aca="false">IF(TRIM($B367&amp;$C367)="","",MIN(N($N367),N($P367)))</f>
        <v/>
      </c>
      <c r="AL367" s="356" t="str">
        <f aca="false">IF(ISNUMBER($D367),YEAR($D367),"")</f>
        <v/>
      </c>
      <c r="AM367" s="356" t="str">
        <f aca="false">IF(OR(TRIM($B367&amp;$C367)="",NOT(ISNUMBER($D367)),NOT(ISNUMBER($E367))),"",IF($E367&lt;$D367,"",IF(IF($AD367="半年付",2,IF($AD367="季度付",4,IF($AD367="月付",12,IF($AD367="半月付",24,1))))=1,1,MAX(1,ROUND(($E367-$D367+1)/365*IF($AD367="半年付",2,IF($AD367="季度付",4,IF($AD367="月付",12,IF($AD367="半月付",24,1)))),0)))))</f>
        <v/>
      </c>
      <c r="AN367" s="356" t="str">
        <f aca="true">IF($AM367="","",MIN($AM367,MAX(0,INT((TODAY()-付款宽限天数-$D367)/(($E367-$D367+1)/$AM367))+1)))</f>
        <v/>
      </c>
    </row>
    <row r="368" customFormat="false" ht="18" hidden="false" customHeight="false" outlineLevel="0" collapsed="false">
      <c r="F368" s="342" t="str">
        <f aca="true">IF(TRIM($B368&amp;$C368)="","",IF(OR(ISNUMBER(SEARCH("未",$A368)),ISNUMBER(SEARCH("送出",$A368)),AND(TRIM($A368)="",NOT(ISNUMBER($D368)),N($G368)=0)),"【合同未回】","")&amp;IF(NOT(ISNUMBER($E368)),IF(OR(ISNUMBER(SEARCH("未",$A368)),ISNUMBER(SEARCH("送出",$A368)),AND(TRIM($A368)="",NOT(ISNUMBER($D368)),N($G368)=0)),"","【未填合同期】"),IF($E368&lt;TODAY(),"【已到期】",IF($E368-TODAY()&lt;=提醒天数,"【即将到期，剩余"&amp;($E368-TODAY())&amp;"天】","【正常】")))&amp;IF(OR($AC368="安装免保",$AC368="技术免保",$AC368="质保期内"),"【"&amp;$AC368&amp;"】",""))</f>
        <v/>
      </c>
      <c r="J368" s="349" t="str">
        <f aca="false">IF(OR(N($G368)=0,N($H368)=0),"",ROUND(N($G368)*N($H368)*IF(N($I368)=0,1,N($I368)),2))</f>
        <v/>
      </c>
      <c r="L368" s="349" t="str">
        <f aca="false">IF(TRIM($B368&amp;$C368)="","",IF(AND(N($J368)=0,N($K368)=0),"",ROUND(N($J368)+N($K368),2)))</f>
        <v/>
      </c>
      <c r="R368" s="349"/>
      <c r="S368" s="351" t="str">
        <f aca="false">IF(TRIM($B368&amp;$C368)="","",IF(N($N368)=0,"",MAX(0,MIN(N($N368)-N($P368),N($V368)))))</f>
        <v/>
      </c>
      <c r="T368" s="351" t="str">
        <f aca="false">IF(TRIM($B368&amp;$C368)="","",IF(N($P368)&lt;=N($N368),"",N($P368)-N($N368)))</f>
        <v/>
      </c>
      <c r="U368" s="351" t="str">
        <f aca="false">IF(OR(TRIM($B368&amp;$C368)="",$V368=""),"",MAX(0,N($V368))-N($S368))</f>
        <v/>
      </c>
      <c r="V368" s="351" t="str">
        <f aca="false">IF(TRIM($B368&amp;$C368)="","",IF(AND(N($L368)=0,N($P368)+N($Q368)+N($R368)=0),"",ROUND(N($L368)-N($P368)-N($Q368)-N($R368),2)))</f>
        <v/>
      </c>
      <c r="W368" s="194" t="str">
        <f aca="false">IF(TRIM($B368&amp;$C368)="","",IF(N($L368)=0,IF((N($P368)+N($Q368)+N($R368))=0,"—未填单价","未填单价，已收 "&amp;TEXT((N($P368)+N($Q368)+N($R368)),"#,##0.00")),IF(N($V368)&gt;0.005,"欠 "&amp;TEXT(N($V368),"#,##0.00")&amp;IF(N($S368)&gt;0,"（开票未到账 "&amp;TEXT(N($S368),"#,##0.00")&amp;"）","")&amp;IF(N($U368)&gt;0,"（未开票 "&amp;TEXT(N($U368),"#,##0.00")&amp;"）",""),IF(N($V368)&lt;-0.005,"多收 "&amp;TEXT(-N($V368),"#,##0.00"),"✔ 已结清")))&amp;IF(N($T368)&gt;0,"｜到账未开票 "&amp;TEXT(N($T368),"#,##0.00")&amp;"，待补票","")&amp;IF(N($Q368)&gt;0,"｜收现 "&amp;TEXT(N($Q368),"#,##0.00"),"")&amp;IF(N($R368)&gt;0,"｜收款不开票 "&amp;TEXT(N($R368),"#,##0.00"),""))</f>
        <v/>
      </c>
      <c r="X368" s="352"/>
      <c r="AB368" s="349" t="str">
        <f aca="false">IF(OR(N($N368)=0,N($AA368)=0),"",ROUND(N($N368)/(1+N($AA368))*N($AA368),2))</f>
        <v/>
      </c>
      <c r="AC368" s="352"/>
      <c r="AD368" s="352"/>
      <c r="AE368" s="355" t="str">
        <f aca="false">IF($AM368="","",IF($AM368=1,IF($AN368&gt;=1,"一次性·已到收款期","一次性·未到期"),$AD368&amp;" 第"&amp;$AN368&amp;"/"&amp;$AM368&amp;"期"))</f>
        <v/>
      </c>
      <c r="AF368" s="351" t="str">
        <f aca="false">IF(OR($AM368="",N($L368)=0),"",ROUND(N($J368)*$AN368/$AM368,2)+N($K368))</f>
        <v/>
      </c>
      <c r="AG368" s="351" t="str">
        <f aca="false">IF($AF368="","",MAX(0,ROUND($AF368-(N($P368)+N($Q368)+N($R368)),2)))</f>
        <v/>
      </c>
      <c r="AH368" s="351" t="str">
        <f aca="false">IF(OR(TRIM($B368&amp;$C368)="",NOT(ISNUMBER($D368))),"",SUMIFS($V$3:$V$1001,$AJ$3:$AJ$1001,$AJ368,$D$3:$D$1001,"&lt;"&amp;$D368))</f>
        <v/>
      </c>
      <c r="AI368" s="351" t="str">
        <f aca="false">IF(TRIM($B368&amp;$C368)="","",SUMIFS($V$3:$V$1001,$AJ$3:$AJ$1001,$AJ368))</f>
        <v/>
      </c>
      <c r="AJ368" s="355" t="str">
        <f aca="false">IF(TRIM($B368&amp;$C368)="","",TRIM($B368)&amp;"｜"&amp;TRIM($C368))</f>
        <v/>
      </c>
      <c r="AK368" s="351" t="str">
        <f aca="false">IF(TRIM($B368&amp;$C368)="","",MIN(N($N368),N($P368)))</f>
        <v/>
      </c>
      <c r="AL368" s="356" t="str">
        <f aca="false">IF(ISNUMBER($D368),YEAR($D368),"")</f>
        <v/>
      </c>
      <c r="AM368" s="356" t="str">
        <f aca="false">IF(OR(TRIM($B368&amp;$C368)="",NOT(ISNUMBER($D368)),NOT(ISNUMBER($E368))),"",IF($E368&lt;$D368,"",IF(IF($AD368="半年付",2,IF($AD368="季度付",4,IF($AD368="月付",12,IF($AD368="半月付",24,1))))=1,1,MAX(1,ROUND(($E368-$D368+1)/365*IF($AD368="半年付",2,IF($AD368="季度付",4,IF($AD368="月付",12,IF($AD368="半月付",24,1)))),0)))))</f>
        <v/>
      </c>
      <c r="AN368" s="356" t="str">
        <f aca="true">IF($AM368="","",MIN($AM368,MAX(0,INT((TODAY()-付款宽限天数-$D368)/(($E368-$D368+1)/$AM368))+1)))</f>
        <v/>
      </c>
    </row>
    <row r="369" customFormat="false" ht="18" hidden="false" customHeight="false" outlineLevel="0" collapsed="false">
      <c r="F369" s="342" t="str">
        <f aca="true">IF(TRIM($B369&amp;$C369)="","",IF(OR(ISNUMBER(SEARCH("未",$A369)),ISNUMBER(SEARCH("送出",$A369)),AND(TRIM($A369)="",NOT(ISNUMBER($D369)),N($G369)=0)),"【合同未回】","")&amp;IF(NOT(ISNUMBER($E369)),IF(OR(ISNUMBER(SEARCH("未",$A369)),ISNUMBER(SEARCH("送出",$A369)),AND(TRIM($A369)="",NOT(ISNUMBER($D369)),N($G369)=0)),"","【未填合同期】"),IF($E369&lt;TODAY(),"【已到期】",IF($E369-TODAY()&lt;=提醒天数,"【即将到期，剩余"&amp;($E369-TODAY())&amp;"天】","【正常】")))&amp;IF(OR($AC369="安装免保",$AC369="技术免保",$AC369="质保期内"),"【"&amp;$AC369&amp;"】",""))</f>
        <v/>
      </c>
      <c r="J369" s="349" t="str">
        <f aca="false">IF(OR(N($G369)=0,N($H369)=0),"",ROUND(N($G369)*N($H369)*IF(N($I369)=0,1,N($I369)),2))</f>
        <v/>
      </c>
      <c r="L369" s="349" t="str">
        <f aca="false">IF(TRIM($B369&amp;$C369)="","",IF(AND(N($J369)=0,N($K369)=0),"",ROUND(N($J369)+N($K369),2)))</f>
        <v/>
      </c>
      <c r="R369" s="349"/>
      <c r="S369" s="351" t="str">
        <f aca="false">IF(TRIM($B369&amp;$C369)="","",IF(N($N369)=0,"",MAX(0,MIN(N($N369)-N($P369),N($V369)))))</f>
        <v/>
      </c>
      <c r="T369" s="351" t="str">
        <f aca="false">IF(TRIM($B369&amp;$C369)="","",IF(N($P369)&lt;=N($N369),"",N($P369)-N($N369)))</f>
        <v/>
      </c>
      <c r="U369" s="351" t="str">
        <f aca="false">IF(OR(TRIM($B369&amp;$C369)="",$V369=""),"",MAX(0,N($V369))-N($S369))</f>
        <v/>
      </c>
      <c r="V369" s="351" t="str">
        <f aca="false">IF(TRIM($B369&amp;$C369)="","",IF(AND(N($L369)=0,N($P369)+N($Q369)+N($R369)=0),"",ROUND(N($L369)-N($P369)-N($Q369)-N($R369),2)))</f>
        <v/>
      </c>
      <c r="W369" s="194" t="str">
        <f aca="false">IF(TRIM($B369&amp;$C369)="","",IF(N($L369)=0,IF((N($P369)+N($Q369)+N($R369))=0,"—未填单价","未填单价，已收 "&amp;TEXT((N($P369)+N($Q369)+N($R369)),"#,##0.00")),IF(N($V369)&gt;0.005,"欠 "&amp;TEXT(N($V369),"#,##0.00")&amp;IF(N($S369)&gt;0,"（开票未到账 "&amp;TEXT(N($S369),"#,##0.00")&amp;"）","")&amp;IF(N($U369)&gt;0,"（未开票 "&amp;TEXT(N($U369),"#,##0.00")&amp;"）",""),IF(N($V369)&lt;-0.005,"多收 "&amp;TEXT(-N($V369),"#,##0.00"),"✔ 已结清")))&amp;IF(N($T369)&gt;0,"｜到账未开票 "&amp;TEXT(N($T369),"#,##0.00")&amp;"，待补票","")&amp;IF(N($Q369)&gt;0,"｜收现 "&amp;TEXT(N($Q369),"#,##0.00"),"")&amp;IF(N($R369)&gt;0,"｜收款不开票 "&amp;TEXT(N($R369),"#,##0.00"),""))</f>
        <v/>
      </c>
      <c r="X369" s="352"/>
      <c r="AB369" s="349" t="str">
        <f aca="false">IF(OR(N($N369)=0,N($AA369)=0),"",ROUND(N($N369)/(1+N($AA369))*N($AA369),2))</f>
        <v/>
      </c>
      <c r="AC369" s="352"/>
      <c r="AD369" s="352"/>
      <c r="AE369" s="355" t="str">
        <f aca="false">IF($AM369="","",IF($AM369=1,IF($AN369&gt;=1,"一次性·已到收款期","一次性·未到期"),$AD369&amp;" 第"&amp;$AN369&amp;"/"&amp;$AM369&amp;"期"))</f>
        <v/>
      </c>
      <c r="AF369" s="351" t="str">
        <f aca="false">IF(OR($AM369="",N($L369)=0),"",ROUND(N($J369)*$AN369/$AM369,2)+N($K369))</f>
        <v/>
      </c>
      <c r="AG369" s="351" t="str">
        <f aca="false">IF($AF369="","",MAX(0,ROUND($AF369-(N($P369)+N($Q369)+N($R369)),2)))</f>
        <v/>
      </c>
      <c r="AH369" s="351" t="str">
        <f aca="false">IF(OR(TRIM($B369&amp;$C369)="",NOT(ISNUMBER($D369))),"",SUMIFS($V$3:$V$1001,$AJ$3:$AJ$1001,$AJ369,$D$3:$D$1001,"&lt;"&amp;$D369))</f>
        <v/>
      </c>
      <c r="AI369" s="351" t="str">
        <f aca="false">IF(TRIM($B369&amp;$C369)="","",SUMIFS($V$3:$V$1001,$AJ$3:$AJ$1001,$AJ369))</f>
        <v/>
      </c>
      <c r="AJ369" s="355" t="str">
        <f aca="false">IF(TRIM($B369&amp;$C369)="","",TRIM($B369)&amp;"｜"&amp;TRIM($C369))</f>
        <v/>
      </c>
      <c r="AK369" s="351" t="str">
        <f aca="false">IF(TRIM($B369&amp;$C369)="","",MIN(N($N369),N($P369)))</f>
        <v/>
      </c>
      <c r="AL369" s="356" t="str">
        <f aca="false">IF(ISNUMBER($D369),YEAR($D369),"")</f>
        <v/>
      </c>
      <c r="AM369" s="356" t="str">
        <f aca="false">IF(OR(TRIM($B369&amp;$C369)="",NOT(ISNUMBER($D369)),NOT(ISNUMBER($E369))),"",IF($E369&lt;$D369,"",IF(IF($AD369="半年付",2,IF($AD369="季度付",4,IF($AD369="月付",12,IF($AD369="半月付",24,1))))=1,1,MAX(1,ROUND(($E369-$D369+1)/365*IF($AD369="半年付",2,IF($AD369="季度付",4,IF($AD369="月付",12,IF($AD369="半月付",24,1)))),0)))))</f>
        <v/>
      </c>
      <c r="AN369" s="356" t="str">
        <f aca="true">IF($AM369="","",MIN($AM369,MAX(0,INT((TODAY()-付款宽限天数-$D369)/(($E369-$D369+1)/$AM369))+1)))</f>
        <v/>
      </c>
    </row>
    <row r="370" customFormat="false" ht="18" hidden="false" customHeight="false" outlineLevel="0" collapsed="false">
      <c r="F370" s="342" t="str">
        <f aca="true">IF(TRIM($B370&amp;$C370)="","",IF(OR(ISNUMBER(SEARCH("未",$A370)),ISNUMBER(SEARCH("送出",$A370)),AND(TRIM($A370)="",NOT(ISNUMBER($D370)),N($G370)=0)),"【合同未回】","")&amp;IF(NOT(ISNUMBER($E370)),IF(OR(ISNUMBER(SEARCH("未",$A370)),ISNUMBER(SEARCH("送出",$A370)),AND(TRIM($A370)="",NOT(ISNUMBER($D370)),N($G370)=0)),"","【未填合同期】"),IF($E370&lt;TODAY(),"【已到期】",IF($E370-TODAY()&lt;=提醒天数,"【即将到期，剩余"&amp;($E370-TODAY())&amp;"天】","【正常】")))&amp;IF(OR($AC370="安装免保",$AC370="技术免保",$AC370="质保期内"),"【"&amp;$AC370&amp;"】",""))</f>
        <v/>
      </c>
      <c r="J370" s="349" t="str">
        <f aca="false">IF(OR(N($G370)=0,N($H370)=0),"",ROUND(N($G370)*N($H370)*IF(N($I370)=0,1,N($I370)),2))</f>
        <v/>
      </c>
      <c r="L370" s="349" t="str">
        <f aca="false">IF(TRIM($B370&amp;$C370)="","",IF(AND(N($J370)=0,N($K370)=0),"",ROUND(N($J370)+N($K370),2)))</f>
        <v/>
      </c>
      <c r="R370" s="349"/>
      <c r="S370" s="351" t="str">
        <f aca="false">IF(TRIM($B370&amp;$C370)="","",IF(N($N370)=0,"",MAX(0,MIN(N($N370)-N($P370),N($V370)))))</f>
        <v/>
      </c>
      <c r="T370" s="351" t="str">
        <f aca="false">IF(TRIM($B370&amp;$C370)="","",IF(N($P370)&lt;=N($N370),"",N($P370)-N($N370)))</f>
        <v/>
      </c>
      <c r="U370" s="351" t="str">
        <f aca="false">IF(OR(TRIM($B370&amp;$C370)="",$V370=""),"",MAX(0,N($V370))-N($S370))</f>
        <v/>
      </c>
      <c r="V370" s="351" t="str">
        <f aca="false">IF(TRIM($B370&amp;$C370)="","",IF(AND(N($L370)=0,N($P370)+N($Q370)+N($R370)=0),"",ROUND(N($L370)-N($P370)-N($Q370)-N($R370),2)))</f>
        <v/>
      </c>
      <c r="W370" s="194" t="str">
        <f aca="false">IF(TRIM($B370&amp;$C370)="","",IF(N($L370)=0,IF((N($P370)+N($Q370)+N($R370))=0,"—未填单价","未填单价，已收 "&amp;TEXT((N($P370)+N($Q370)+N($R370)),"#,##0.00")),IF(N($V370)&gt;0.005,"欠 "&amp;TEXT(N($V370),"#,##0.00")&amp;IF(N($S370)&gt;0,"（开票未到账 "&amp;TEXT(N($S370),"#,##0.00")&amp;"）","")&amp;IF(N($U370)&gt;0,"（未开票 "&amp;TEXT(N($U370),"#,##0.00")&amp;"）",""),IF(N($V370)&lt;-0.005,"多收 "&amp;TEXT(-N($V370),"#,##0.00"),"✔ 已结清")))&amp;IF(N($T370)&gt;0,"｜到账未开票 "&amp;TEXT(N($T370),"#,##0.00")&amp;"，待补票","")&amp;IF(N($Q370)&gt;0,"｜收现 "&amp;TEXT(N($Q370),"#,##0.00"),"")&amp;IF(N($R370)&gt;0,"｜收款不开票 "&amp;TEXT(N($R370),"#,##0.00"),""))</f>
        <v/>
      </c>
      <c r="X370" s="352"/>
      <c r="AB370" s="349" t="str">
        <f aca="false">IF(OR(N($N370)=0,N($AA370)=0),"",ROUND(N($N370)/(1+N($AA370))*N($AA370),2))</f>
        <v/>
      </c>
      <c r="AC370" s="352"/>
      <c r="AD370" s="352"/>
      <c r="AE370" s="355" t="str">
        <f aca="false">IF($AM370="","",IF($AM370=1,IF($AN370&gt;=1,"一次性·已到收款期","一次性·未到期"),$AD370&amp;" 第"&amp;$AN370&amp;"/"&amp;$AM370&amp;"期"))</f>
        <v/>
      </c>
      <c r="AF370" s="351" t="str">
        <f aca="false">IF(OR($AM370="",N($L370)=0),"",ROUND(N($J370)*$AN370/$AM370,2)+N($K370))</f>
        <v/>
      </c>
      <c r="AG370" s="351" t="str">
        <f aca="false">IF($AF370="","",MAX(0,ROUND($AF370-(N($P370)+N($Q370)+N($R370)),2)))</f>
        <v/>
      </c>
      <c r="AH370" s="351" t="str">
        <f aca="false">IF(OR(TRIM($B370&amp;$C370)="",NOT(ISNUMBER($D370))),"",SUMIFS($V$3:$V$1001,$AJ$3:$AJ$1001,$AJ370,$D$3:$D$1001,"&lt;"&amp;$D370))</f>
        <v/>
      </c>
      <c r="AI370" s="351" t="str">
        <f aca="false">IF(TRIM($B370&amp;$C370)="","",SUMIFS($V$3:$V$1001,$AJ$3:$AJ$1001,$AJ370))</f>
        <v/>
      </c>
      <c r="AJ370" s="355" t="str">
        <f aca="false">IF(TRIM($B370&amp;$C370)="","",TRIM($B370)&amp;"｜"&amp;TRIM($C370))</f>
        <v/>
      </c>
      <c r="AK370" s="351" t="str">
        <f aca="false">IF(TRIM($B370&amp;$C370)="","",MIN(N($N370),N($P370)))</f>
        <v/>
      </c>
      <c r="AL370" s="356" t="str">
        <f aca="false">IF(ISNUMBER($D370),YEAR($D370),"")</f>
        <v/>
      </c>
      <c r="AM370" s="356" t="str">
        <f aca="false">IF(OR(TRIM($B370&amp;$C370)="",NOT(ISNUMBER($D370)),NOT(ISNUMBER($E370))),"",IF($E370&lt;$D370,"",IF(IF($AD370="半年付",2,IF($AD370="季度付",4,IF($AD370="月付",12,IF($AD370="半月付",24,1))))=1,1,MAX(1,ROUND(($E370-$D370+1)/365*IF($AD370="半年付",2,IF($AD370="季度付",4,IF($AD370="月付",12,IF($AD370="半月付",24,1)))),0)))))</f>
        <v/>
      </c>
      <c r="AN370" s="356" t="str">
        <f aca="true">IF($AM370="","",MIN($AM370,MAX(0,INT((TODAY()-付款宽限天数-$D370)/(($E370-$D370+1)/$AM370))+1)))</f>
        <v/>
      </c>
    </row>
    <row r="371" customFormat="false" ht="18" hidden="false" customHeight="false" outlineLevel="0" collapsed="false">
      <c r="F371" s="342" t="str">
        <f aca="true">IF(TRIM($B371&amp;$C371)="","",IF(OR(ISNUMBER(SEARCH("未",$A371)),ISNUMBER(SEARCH("送出",$A371)),AND(TRIM($A371)="",NOT(ISNUMBER($D371)),N($G371)=0)),"【合同未回】","")&amp;IF(NOT(ISNUMBER($E371)),IF(OR(ISNUMBER(SEARCH("未",$A371)),ISNUMBER(SEARCH("送出",$A371)),AND(TRIM($A371)="",NOT(ISNUMBER($D371)),N($G371)=0)),"","【未填合同期】"),IF($E371&lt;TODAY(),"【已到期】",IF($E371-TODAY()&lt;=提醒天数,"【即将到期，剩余"&amp;($E371-TODAY())&amp;"天】","【正常】")))&amp;IF(OR($AC371="安装免保",$AC371="技术免保",$AC371="质保期内"),"【"&amp;$AC371&amp;"】",""))</f>
        <v/>
      </c>
      <c r="J371" s="349" t="str">
        <f aca="false">IF(OR(N($G371)=0,N($H371)=0),"",ROUND(N($G371)*N($H371)*IF(N($I371)=0,1,N($I371)),2))</f>
        <v/>
      </c>
      <c r="L371" s="349" t="str">
        <f aca="false">IF(TRIM($B371&amp;$C371)="","",IF(AND(N($J371)=0,N($K371)=0),"",ROUND(N($J371)+N($K371),2)))</f>
        <v/>
      </c>
      <c r="R371" s="349"/>
      <c r="S371" s="351" t="str">
        <f aca="false">IF(TRIM($B371&amp;$C371)="","",IF(N($N371)=0,"",MAX(0,MIN(N($N371)-N($P371),N($V371)))))</f>
        <v/>
      </c>
      <c r="T371" s="351" t="str">
        <f aca="false">IF(TRIM($B371&amp;$C371)="","",IF(N($P371)&lt;=N($N371),"",N($P371)-N($N371)))</f>
        <v/>
      </c>
      <c r="U371" s="351" t="str">
        <f aca="false">IF(OR(TRIM($B371&amp;$C371)="",$V371=""),"",MAX(0,N($V371))-N($S371))</f>
        <v/>
      </c>
      <c r="V371" s="351" t="str">
        <f aca="false">IF(TRIM($B371&amp;$C371)="","",IF(AND(N($L371)=0,N($P371)+N($Q371)+N($R371)=0),"",ROUND(N($L371)-N($P371)-N($Q371)-N($R371),2)))</f>
        <v/>
      </c>
      <c r="W371" s="194" t="str">
        <f aca="false">IF(TRIM($B371&amp;$C371)="","",IF(N($L371)=0,IF((N($P371)+N($Q371)+N($R371))=0,"—未填单价","未填单价，已收 "&amp;TEXT((N($P371)+N($Q371)+N($R371)),"#,##0.00")),IF(N($V371)&gt;0.005,"欠 "&amp;TEXT(N($V371),"#,##0.00")&amp;IF(N($S371)&gt;0,"（开票未到账 "&amp;TEXT(N($S371),"#,##0.00")&amp;"）","")&amp;IF(N($U371)&gt;0,"（未开票 "&amp;TEXT(N($U371),"#,##0.00")&amp;"）",""),IF(N($V371)&lt;-0.005,"多收 "&amp;TEXT(-N($V371),"#,##0.00"),"✔ 已结清")))&amp;IF(N($T371)&gt;0,"｜到账未开票 "&amp;TEXT(N($T371),"#,##0.00")&amp;"，待补票","")&amp;IF(N($Q371)&gt;0,"｜收现 "&amp;TEXT(N($Q371),"#,##0.00"),"")&amp;IF(N($R371)&gt;0,"｜收款不开票 "&amp;TEXT(N($R371),"#,##0.00"),""))</f>
        <v/>
      </c>
      <c r="X371" s="352"/>
      <c r="AB371" s="349" t="str">
        <f aca="false">IF(OR(N($N371)=0,N($AA371)=0),"",ROUND(N($N371)/(1+N($AA371))*N($AA371),2))</f>
        <v/>
      </c>
      <c r="AC371" s="352"/>
      <c r="AD371" s="352"/>
      <c r="AE371" s="355" t="str">
        <f aca="false">IF($AM371="","",IF($AM371=1,IF($AN371&gt;=1,"一次性·已到收款期","一次性·未到期"),$AD371&amp;" 第"&amp;$AN371&amp;"/"&amp;$AM371&amp;"期"))</f>
        <v/>
      </c>
      <c r="AF371" s="351" t="str">
        <f aca="false">IF(OR($AM371="",N($L371)=0),"",ROUND(N($J371)*$AN371/$AM371,2)+N($K371))</f>
        <v/>
      </c>
      <c r="AG371" s="351" t="str">
        <f aca="false">IF($AF371="","",MAX(0,ROUND($AF371-(N($P371)+N($Q371)+N($R371)),2)))</f>
        <v/>
      </c>
      <c r="AH371" s="351" t="str">
        <f aca="false">IF(OR(TRIM($B371&amp;$C371)="",NOT(ISNUMBER($D371))),"",SUMIFS($V$3:$V$1001,$AJ$3:$AJ$1001,$AJ371,$D$3:$D$1001,"&lt;"&amp;$D371))</f>
        <v/>
      </c>
      <c r="AI371" s="351" t="str">
        <f aca="false">IF(TRIM($B371&amp;$C371)="","",SUMIFS($V$3:$V$1001,$AJ$3:$AJ$1001,$AJ371))</f>
        <v/>
      </c>
      <c r="AJ371" s="355" t="str">
        <f aca="false">IF(TRIM($B371&amp;$C371)="","",TRIM($B371)&amp;"｜"&amp;TRIM($C371))</f>
        <v/>
      </c>
      <c r="AK371" s="351" t="str">
        <f aca="false">IF(TRIM($B371&amp;$C371)="","",MIN(N($N371),N($P371)))</f>
        <v/>
      </c>
      <c r="AL371" s="356" t="str">
        <f aca="false">IF(ISNUMBER($D371),YEAR($D371),"")</f>
        <v/>
      </c>
      <c r="AM371" s="356" t="str">
        <f aca="false">IF(OR(TRIM($B371&amp;$C371)="",NOT(ISNUMBER($D371)),NOT(ISNUMBER($E371))),"",IF($E371&lt;$D371,"",IF(IF($AD371="半年付",2,IF($AD371="季度付",4,IF($AD371="月付",12,IF($AD371="半月付",24,1))))=1,1,MAX(1,ROUND(($E371-$D371+1)/365*IF($AD371="半年付",2,IF($AD371="季度付",4,IF($AD371="月付",12,IF($AD371="半月付",24,1)))),0)))))</f>
        <v/>
      </c>
      <c r="AN371" s="356" t="str">
        <f aca="true">IF($AM371="","",MIN($AM371,MAX(0,INT((TODAY()-付款宽限天数-$D371)/(($E371-$D371+1)/$AM371))+1)))</f>
        <v/>
      </c>
    </row>
    <row r="372" customFormat="false" ht="18" hidden="false" customHeight="false" outlineLevel="0" collapsed="false">
      <c r="F372" s="342" t="str">
        <f aca="true">IF(TRIM($B372&amp;$C372)="","",IF(OR(ISNUMBER(SEARCH("未",$A372)),ISNUMBER(SEARCH("送出",$A372)),AND(TRIM($A372)="",NOT(ISNUMBER($D372)),N($G372)=0)),"【合同未回】","")&amp;IF(NOT(ISNUMBER($E372)),IF(OR(ISNUMBER(SEARCH("未",$A372)),ISNUMBER(SEARCH("送出",$A372)),AND(TRIM($A372)="",NOT(ISNUMBER($D372)),N($G372)=0)),"","【未填合同期】"),IF($E372&lt;TODAY(),"【已到期】",IF($E372-TODAY()&lt;=提醒天数,"【即将到期，剩余"&amp;($E372-TODAY())&amp;"天】","【正常】")))&amp;IF(OR($AC372="安装免保",$AC372="技术免保",$AC372="质保期内"),"【"&amp;$AC372&amp;"】",""))</f>
        <v/>
      </c>
      <c r="J372" s="349" t="str">
        <f aca="false">IF(OR(N($G372)=0,N($H372)=0),"",ROUND(N($G372)*N($H372)*IF(N($I372)=0,1,N($I372)),2))</f>
        <v/>
      </c>
      <c r="L372" s="349" t="str">
        <f aca="false">IF(TRIM($B372&amp;$C372)="","",IF(AND(N($J372)=0,N($K372)=0),"",ROUND(N($J372)+N($K372),2)))</f>
        <v/>
      </c>
      <c r="R372" s="349"/>
      <c r="S372" s="351" t="str">
        <f aca="false">IF(TRIM($B372&amp;$C372)="","",IF(N($N372)=0,"",MAX(0,MIN(N($N372)-N($P372),N($V372)))))</f>
        <v/>
      </c>
      <c r="T372" s="351" t="str">
        <f aca="false">IF(TRIM($B372&amp;$C372)="","",IF(N($P372)&lt;=N($N372),"",N($P372)-N($N372)))</f>
        <v/>
      </c>
      <c r="U372" s="351" t="str">
        <f aca="false">IF(OR(TRIM($B372&amp;$C372)="",$V372=""),"",MAX(0,N($V372))-N($S372))</f>
        <v/>
      </c>
      <c r="V372" s="351" t="str">
        <f aca="false">IF(TRIM($B372&amp;$C372)="","",IF(AND(N($L372)=0,N($P372)+N($Q372)+N($R372)=0),"",ROUND(N($L372)-N($P372)-N($Q372)-N($R372),2)))</f>
        <v/>
      </c>
      <c r="W372" s="194" t="str">
        <f aca="false">IF(TRIM($B372&amp;$C372)="","",IF(N($L372)=0,IF((N($P372)+N($Q372)+N($R372))=0,"—未填单价","未填单价，已收 "&amp;TEXT((N($P372)+N($Q372)+N($R372)),"#,##0.00")),IF(N($V372)&gt;0.005,"欠 "&amp;TEXT(N($V372),"#,##0.00")&amp;IF(N($S372)&gt;0,"（开票未到账 "&amp;TEXT(N($S372),"#,##0.00")&amp;"）","")&amp;IF(N($U372)&gt;0,"（未开票 "&amp;TEXT(N($U372),"#,##0.00")&amp;"）",""),IF(N($V372)&lt;-0.005,"多收 "&amp;TEXT(-N($V372),"#,##0.00"),"✔ 已结清")))&amp;IF(N($T372)&gt;0,"｜到账未开票 "&amp;TEXT(N($T372),"#,##0.00")&amp;"，待补票","")&amp;IF(N($Q372)&gt;0,"｜收现 "&amp;TEXT(N($Q372),"#,##0.00"),"")&amp;IF(N($R372)&gt;0,"｜收款不开票 "&amp;TEXT(N($R372),"#,##0.00"),""))</f>
        <v/>
      </c>
      <c r="X372" s="352"/>
      <c r="AB372" s="349" t="str">
        <f aca="false">IF(OR(N($N372)=0,N($AA372)=0),"",ROUND(N($N372)/(1+N($AA372))*N($AA372),2))</f>
        <v/>
      </c>
      <c r="AC372" s="352"/>
      <c r="AD372" s="352"/>
      <c r="AE372" s="355" t="str">
        <f aca="false">IF($AM372="","",IF($AM372=1,IF($AN372&gt;=1,"一次性·已到收款期","一次性·未到期"),$AD372&amp;" 第"&amp;$AN372&amp;"/"&amp;$AM372&amp;"期"))</f>
        <v/>
      </c>
      <c r="AF372" s="351" t="str">
        <f aca="false">IF(OR($AM372="",N($L372)=0),"",ROUND(N($J372)*$AN372/$AM372,2)+N($K372))</f>
        <v/>
      </c>
      <c r="AG372" s="351" t="str">
        <f aca="false">IF($AF372="","",MAX(0,ROUND($AF372-(N($P372)+N($Q372)+N($R372)),2)))</f>
        <v/>
      </c>
      <c r="AH372" s="351" t="str">
        <f aca="false">IF(OR(TRIM($B372&amp;$C372)="",NOT(ISNUMBER($D372))),"",SUMIFS($V$3:$V$1001,$AJ$3:$AJ$1001,$AJ372,$D$3:$D$1001,"&lt;"&amp;$D372))</f>
        <v/>
      </c>
      <c r="AI372" s="351" t="str">
        <f aca="false">IF(TRIM($B372&amp;$C372)="","",SUMIFS($V$3:$V$1001,$AJ$3:$AJ$1001,$AJ372))</f>
        <v/>
      </c>
      <c r="AJ372" s="355" t="str">
        <f aca="false">IF(TRIM($B372&amp;$C372)="","",TRIM($B372)&amp;"｜"&amp;TRIM($C372))</f>
        <v/>
      </c>
      <c r="AK372" s="351" t="str">
        <f aca="false">IF(TRIM($B372&amp;$C372)="","",MIN(N($N372),N($P372)))</f>
        <v/>
      </c>
      <c r="AL372" s="356" t="str">
        <f aca="false">IF(ISNUMBER($D372),YEAR($D372),"")</f>
        <v/>
      </c>
      <c r="AM372" s="356" t="str">
        <f aca="false">IF(OR(TRIM($B372&amp;$C372)="",NOT(ISNUMBER($D372)),NOT(ISNUMBER($E372))),"",IF($E372&lt;$D372,"",IF(IF($AD372="半年付",2,IF($AD372="季度付",4,IF($AD372="月付",12,IF($AD372="半月付",24,1))))=1,1,MAX(1,ROUND(($E372-$D372+1)/365*IF($AD372="半年付",2,IF($AD372="季度付",4,IF($AD372="月付",12,IF($AD372="半月付",24,1)))),0)))))</f>
        <v/>
      </c>
      <c r="AN372" s="356" t="str">
        <f aca="true">IF($AM372="","",MIN($AM372,MAX(0,INT((TODAY()-付款宽限天数-$D372)/(($E372-$D372+1)/$AM372))+1)))</f>
        <v/>
      </c>
    </row>
    <row r="373" customFormat="false" ht="18" hidden="false" customHeight="false" outlineLevel="0" collapsed="false">
      <c r="F373" s="342" t="str">
        <f aca="true">IF(TRIM($B373&amp;$C373)="","",IF(OR(ISNUMBER(SEARCH("未",$A373)),ISNUMBER(SEARCH("送出",$A373)),AND(TRIM($A373)="",NOT(ISNUMBER($D373)),N($G373)=0)),"【合同未回】","")&amp;IF(NOT(ISNUMBER($E373)),IF(OR(ISNUMBER(SEARCH("未",$A373)),ISNUMBER(SEARCH("送出",$A373)),AND(TRIM($A373)="",NOT(ISNUMBER($D373)),N($G373)=0)),"","【未填合同期】"),IF($E373&lt;TODAY(),"【已到期】",IF($E373-TODAY()&lt;=提醒天数,"【即将到期，剩余"&amp;($E373-TODAY())&amp;"天】","【正常】")))&amp;IF(OR($AC373="安装免保",$AC373="技术免保",$AC373="质保期内"),"【"&amp;$AC373&amp;"】",""))</f>
        <v/>
      </c>
      <c r="J373" s="349" t="str">
        <f aca="false">IF(OR(N($G373)=0,N($H373)=0),"",ROUND(N($G373)*N($H373)*IF(N($I373)=0,1,N($I373)),2))</f>
        <v/>
      </c>
      <c r="L373" s="349" t="str">
        <f aca="false">IF(TRIM($B373&amp;$C373)="","",IF(AND(N($J373)=0,N($K373)=0),"",ROUND(N($J373)+N($K373),2)))</f>
        <v/>
      </c>
      <c r="R373" s="349"/>
      <c r="S373" s="351" t="str">
        <f aca="false">IF(TRIM($B373&amp;$C373)="","",IF(N($N373)=0,"",MAX(0,MIN(N($N373)-N($P373),N($V373)))))</f>
        <v/>
      </c>
      <c r="T373" s="351" t="str">
        <f aca="false">IF(TRIM($B373&amp;$C373)="","",IF(N($P373)&lt;=N($N373),"",N($P373)-N($N373)))</f>
        <v/>
      </c>
      <c r="U373" s="351" t="str">
        <f aca="false">IF(OR(TRIM($B373&amp;$C373)="",$V373=""),"",MAX(0,N($V373))-N($S373))</f>
        <v/>
      </c>
      <c r="V373" s="351" t="str">
        <f aca="false">IF(TRIM($B373&amp;$C373)="","",IF(AND(N($L373)=0,N($P373)+N($Q373)+N($R373)=0),"",ROUND(N($L373)-N($P373)-N($Q373)-N($R373),2)))</f>
        <v/>
      </c>
      <c r="W373" s="194" t="str">
        <f aca="false">IF(TRIM($B373&amp;$C373)="","",IF(N($L373)=0,IF((N($P373)+N($Q373)+N($R373))=0,"—未填单价","未填单价，已收 "&amp;TEXT((N($P373)+N($Q373)+N($R373)),"#,##0.00")),IF(N($V373)&gt;0.005,"欠 "&amp;TEXT(N($V373),"#,##0.00")&amp;IF(N($S373)&gt;0,"（开票未到账 "&amp;TEXT(N($S373),"#,##0.00")&amp;"）","")&amp;IF(N($U373)&gt;0,"（未开票 "&amp;TEXT(N($U373),"#,##0.00")&amp;"）",""),IF(N($V373)&lt;-0.005,"多收 "&amp;TEXT(-N($V373),"#,##0.00"),"✔ 已结清")))&amp;IF(N($T373)&gt;0,"｜到账未开票 "&amp;TEXT(N($T373),"#,##0.00")&amp;"，待补票","")&amp;IF(N($Q373)&gt;0,"｜收现 "&amp;TEXT(N($Q373),"#,##0.00"),"")&amp;IF(N($R373)&gt;0,"｜收款不开票 "&amp;TEXT(N($R373),"#,##0.00"),""))</f>
        <v/>
      </c>
      <c r="X373" s="352"/>
      <c r="AB373" s="349" t="str">
        <f aca="false">IF(OR(N($N373)=0,N($AA373)=0),"",ROUND(N($N373)/(1+N($AA373))*N($AA373),2))</f>
        <v/>
      </c>
      <c r="AC373" s="352"/>
      <c r="AD373" s="352"/>
      <c r="AE373" s="355" t="str">
        <f aca="false">IF($AM373="","",IF($AM373=1,IF($AN373&gt;=1,"一次性·已到收款期","一次性·未到期"),$AD373&amp;" 第"&amp;$AN373&amp;"/"&amp;$AM373&amp;"期"))</f>
        <v/>
      </c>
      <c r="AF373" s="351" t="str">
        <f aca="false">IF(OR($AM373="",N($L373)=0),"",ROUND(N($J373)*$AN373/$AM373,2)+N($K373))</f>
        <v/>
      </c>
      <c r="AG373" s="351" t="str">
        <f aca="false">IF($AF373="","",MAX(0,ROUND($AF373-(N($P373)+N($Q373)+N($R373)),2)))</f>
        <v/>
      </c>
      <c r="AH373" s="351" t="str">
        <f aca="false">IF(OR(TRIM($B373&amp;$C373)="",NOT(ISNUMBER($D373))),"",SUMIFS($V$3:$V$1001,$AJ$3:$AJ$1001,$AJ373,$D$3:$D$1001,"&lt;"&amp;$D373))</f>
        <v/>
      </c>
      <c r="AI373" s="351" t="str">
        <f aca="false">IF(TRIM($B373&amp;$C373)="","",SUMIFS($V$3:$V$1001,$AJ$3:$AJ$1001,$AJ373))</f>
        <v/>
      </c>
      <c r="AJ373" s="355" t="str">
        <f aca="false">IF(TRIM($B373&amp;$C373)="","",TRIM($B373)&amp;"｜"&amp;TRIM($C373))</f>
        <v/>
      </c>
      <c r="AK373" s="351" t="str">
        <f aca="false">IF(TRIM($B373&amp;$C373)="","",MIN(N($N373),N($P373)))</f>
        <v/>
      </c>
      <c r="AL373" s="356" t="str">
        <f aca="false">IF(ISNUMBER($D373),YEAR($D373),"")</f>
        <v/>
      </c>
      <c r="AM373" s="356" t="str">
        <f aca="false">IF(OR(TRIM($B373&amp;$C373)="",NOT(ISNUMBER($D373)),NOT(ISNUMBER($E373))),"",IF($E373&lt;$D373,"",IF(IF($AD373="半年付",2,IF($AD373="季度付",4,IF($AD373="月付",12,IF($AD373="半月付",24,1))))=1,1,MAX(1,ROUND(($E373-$D373+1)/365*IF($AD373="半年付",2,IF($AD373="季度付",4,IF($AD373="月付",12,IF($AD373="半月付",24,1)))),0)))))</f>
        <v/>
      </c>
      <c r="AN373" s="356" t="str">
        <f aca="true">IF($AM373="","",MIN($AM373,MAX(0,INT((TODAY()-付款宽限天数-$D373)/(($E373-$D373+1)/$AM373))+1)))</f>
        <v/>
      </c>
    </row>
    <row r="374" customFormat="false" ht="18" hidden="false" customHeight="false" outlineLevel="0" collapsed="false">
      <c r="F374" s="342" t="str">
        <f aca="true">IF(TRIM($B374&amp;$C374)="","",IF(OR(ISNUMBER(SEARCH("未",$A374)),ISNUMBER(SEARCH("送出",$A374)),AND(TRIM($A374)="",NOT(ISNUMBER($D374)),N($G374)=0)),"【合同未回】","")&amp;IF(NOT(ISNUMBER($E374)),IF(OR(ISNUMBER(SEARCH("未",$A374)),ISNUMBER(SEARCH("送出",$A374)),AND(TRIM($A374)="",NOT(ISNUMBER($D374)),N($G374)=0)),"","【未填合同期】"),IF($E374&lt;TODAY(),"【已到期】",IF($E374-TODAY()&lt;=提醒天数,"【即将到期，剩余"&amp;($E374-TODAY())&amp;"天】","【正常】")))&amp;IF(OR($AC374="安装免保",$AC374="技术免保",$AC374="质保期内"),"【"&amp;$AC374&amp;"】",""))</f>
        <v/>
      </c>
      <c r="J374" s="349" t="str">
        <f aca="false">IF(OR(N($G374)=0,N($H374)=0),"",ROUND(N($G374)*N($H374)*IF(N($I374)=0,1,N($I374)),2))</f>
        <v/>
      </c>
      <c r="L374" s="349" t="str">
        <f aca="false">IF(TRIM($B374&amp;$C374)="","",IF(AND(N($J374)=0,N($K374)=0),"",ROUND(N($J374)+N($K374),2)))</f>
        <v/>
      </c>
      <c r="R374" s="349"/>
      <c r="S374" s="351" t="str">
        <f aca="false">IF(TRIM($B374&amp;$C374)="","",IF(N($N374)=0,"",MAX(0,MIN(N($N374)-N($P374),N($V374)))))</f>
        <v/>
      </c>
      <c r="T374" s="351" t="str">
        <f aca="false">IF(TRIM($B374&amp;$C374)="","",IF(N($P374)&lt;=N($N374),"",N($P374)-N($N374)))</f>
        <v/>
      </c>
      <c r="U374" s="351" t="str">
        <f aca="false">IF(OR(TRIM($B374&amp;$C374)="",$V374=""),"",MAX(0,N($V374))-N($S374))</f>
        <v/>
      </c>
      <c r="V374" s="351" t="str">
        <f aca="false">IF(TRIM($B374&amp;$C374)="","",IF(AND(N($L374)=0,N($P374)+N($Q374)+N($R374)=0),"",ROUND(N($L374)-N($P374)-N($Q374)-N($R374),2)))</f>
        <v/>
      </c>
      <c r="W374" s="194" t="str">
        <f aca="false">IF(TRIM($B374&amp;$C374)="","",IF(N($L374)=0,IF((N($P374)+N($Q374)+N($R374))=0,"—未填单价","未填单价，已收 "&amp;TEXT((N($P374)+N($Q374)+N($R374)),"#,##0.00")),IF(N($V374)&gt;0.005,"欠 "&amp;TEXT(N($V374),"#,##0.00")&amp;IF(N($S374)&gt;0,"（开票未到账 "&amp;TEXT(N($S374),"#,##0.00")&amp;"）","")&amp;IF(N($U374)&gt;0,"（未开票 "&amp;TEXT(N($U374),"#,##0.00")&amp;"）",""),IF(N($V374)&lt;-0.005,"多收 "&amp;TEXT(-N($V374),"#,##0.00"),"✔ 已结清")))&amp;IF(N($T374)&gt;0,"｜到账未开票 "&amp;TEXT(N($T374),"#,##0.00")&amp;"，待补票","")&amp;IF(N($Q374)&gt;0,"｜收现 "&amp;TEXT(N($Q374),"#,##0.00"),"")&amp;IF(N($R374)&gt;0,"｜收款不开票 "&amp;TEXT(N($R374),"#,##0.00"),""))</f>
        <v/>
      </c>
      <c r="X374" s="352"/>
      <c r="AB374" s="349" t="str">
        <f aca="false">IF(OR(N($N374)=0,N($AA374)=0),"",ROUND(N($N374)/(1+N($AA374))*N($AA374),2))</f>
        <v/>
      </c>
      <c r="AC374" s="352"/>
      <c r="AD374" s="352"/>
      <c r="AE374" s="355" t="str">
        <f aca="false">IF($AM374="","",IF($AM374=1,IF($AN374&gt;=1,"一次性·已到收款期","一次性·未到期"),$AD374&amp;" 第"&amp;$AN374&amp;"/"&amp;$AM374&amp;"期"))</f>
        <v/>
      </c>
      <c r="AF374" s="351" t="str">
        <f aca="false">IF(OR($AM374="",N($L374)=0),"",ROUND(N($J374)*$AN374/$AM374,2)+N($K374))</f>
        <v/>
      </c>
      <c r="AG374" s="351" t="str">
        <f aca="false">IF($AF374="","",MAX(0,ROUND($AF374-(N($P374)+N($Q374)+N($R374)),2)))</f>
        <v/>
      </c>
      <c r="AH374" s="351" t="str">
        <f aca="false">IF(OR(TRIM($B374&amp;$C374)="",NOT(ISNUMBER($D374))),"",SUMIFS($V$3:$V$1001,$AJ$3:$AJ$1001,$AJ374,$D$3:$D$1001,"&lt;"&amp;$D374))</f>
        <v/>
      </c>
      <c r="AI374" s="351" t="str">
        <f aca="false">IF(TRIM($B374&amp;$C374)="","",SUMIFS($V$3:$V$1001,$AJ$3:$AJ$1001,$AJ374))</f>
        <v/>
      </c>
      <c r="AJ374" s="355" t="str">
        <f aca="false">IF(TRIM($B374&amp;$C374)="","",TRIM($B374)&amp;"｜"&amp;TRIM($C374))</f>
        <v/>
      </c>
      <c r="AK374" s="351" t="str">
        <f aca="false">IF(TRIM($B374&amp;$C374)="","",MIN(N($N374),N($P374)))</f>
        <v/>
      </c>
      <c r="AL374" s="356" t="str">
        <f aca="false">IF(ISNUMBER($D374),YEAR($D374),"")</f>
        <v/>
      </c>
      <c r="AM374" s="356" t="str">
        <f aca="false">IF(OR(TRIM($B374&amp;$C374)="",NOT(ISNUMBER($D374)),NOT(ISNUMBER($E374))),"",IF($E374&lt;$D374,"",IF(IF($AD374="半年付",2,IF($AD374="季度付",4,IF($AD374="月付",12,IF($AD374="半月付",24,1))))=1,1,MAX(1,ROUND(($E374-$D374+1)/365*IF($AD374="半年付",2,IF($AD374="季度付",4,IF($AD374="月付",12,IF($AD374="半月付",24,1)))),0)))))</f>
        <v/>
      </c>
      <c r="AN374" s="356" t="str">
        <f aca="true">IF($AM374="","",MIN($AM374,MAX(0,INT((TODAY()-付款宽限天数-$D374)/(($E374-$D374+1)/$AM374))+1)))</f>
        <v/>
      </c>
    </row>
    <row r="375" customFormat="false" ht="18" hidden="false" customHeight="false" outlineLevel="0" collapsed="false">
      <c r="F375" s="342" t="str">
        <f aca="true">IF(TRIM($B375&amp;$C375)="","",IF(OR(ISNUMBER(SEARCH("未",$A375)),ISNUMBER(SEARCH("送出",$A375)),AND(TRIM($A375)="",NOT(ISNUMBER($D375)),N($G375)=0)),"【合同未回】","")&amp;IF(NOT(ISNUMBER($E375)),IF(OR(ISNUMBER(SEARCH("未",$A375)),ISNUMBER(SEARCH("送出",$A375)),AND(TRIM($A375)="",NOT(ISNUMBER($D375)),N($G375)=0)),"","【未填合同期】"),IF($E375&lt;TODAY(),"【已到期】",IF($E375-TODAY()&lt;=提醒天数,"【即将到期，剩余"&amp;($E375-TODAY())&amp;"天】","【正常】")))&amp;IF(OR($AC375="安装免保",$AC375="技术免保",$AC375="质保期内"),"【"&amp;$AC375&amp;"】",""))</f>
        <v/>
      </c>
      <c r="J375" s="349" t="str">
        <f aca="false">IF(OR(N($G375)=0,N($H375)=0),"",ROUND(N($G375)*N($H375)*IF(N($I375)=0,1,N($I375)),2))</f>
        <v/>
      </c>
      <c r="L375" s="349" t="str">
        <f aca="false">IF(TRIM($B375&amp;$C375)="","",IF(AND(N($J375)=0,N($K375)=0),"",ROUND(N($J375)+N($K375),2)))</f>
        <v/>
      </c>
      <c r="R375" s="349"/>
      <c r="S375" s="351" t="str">
        <f aca="false">IF(TRIM($B375&amp;$C375)="","",IF(N($N375)=0,"",MAX(0,MIN(N($N375)-N($P375),N($V375)))))</f>
        <v/>
      </c>
      <c r="T375" s="351" t="str">
        <f aca="false">IF(TRIM($B375&amp;$C375)="","",IF(N($P375)&lt;=N($N375),"",N($P375)-N($N375)))</f>
        <v/>
      </c>
      <c r="U375" s="351" t="str">
        <f aca="false">IF(OR(TRIM($B375&amp;$C375)="",$V375=""),"",MAX(0,N($V375))-N($S375))</f>
        <v/>
      </c>
      <c r="V375" s="351" t="str">
        <f aca="false">IF(TRIM($B375&amp;$C375)="","",IF(AND(N($L375)=0,N($P375)+N($Q375)+N($R375)=0),"",ROUND(N($L375)-N($P375)-N($Q375)-N($R375),2)))</f>
        <v/>
      </c>
      <c r="W375" s="194" t="str">
        <f aca="false">IF(TRIM($B375&amp;$C375)="","",IF(N($L375)=0,IF((N($P375)+N($Q375)+N($R375))=0,"—未填单价","未填单价，已收 "&amp;TEXT((N($P375)+N($Q375)+N($R375)),"#,##0.00")),IF(N($V375)&gt;0.005,"欠 "&amp;TEXT(N($V375),"#,##0.00")&amp;IF(N($S375)&gt;0,"（开票未到账 "&amp;TEXT(N($S375),"#,##0.00")&amp;"）","")&amp;IF(N($U375)&gt;0,"（未开票 "&amp;TEXT(N($U375),"#,##0.00")&amp;"）",""),IF(N($V375)&lt;-0.005,"多收 "&amp;TEXT(-N($V375),"#,##0.00"),"✔ 已结清")))&amp;IF(N($T375)&gt;0,"｜到账未开票 "&amp;TEXT(N($T375),"#,##0.00")&amp;"，待补票","")&amp;IF(N($Q375)&gt;0,"｜收现 "&amp;TEXT(N($Q375),"#,##0.00"),"")&amp;IF(N($R375)&gt;0,"｜收款不开票 "&amp;TEXT(N($R375),"#,##0.00"),""))</f>
        <v/>
      </c>
      <c r="X375" s="352"/>
      <c r="AB375" s="349" t="str">
        <f aca="false">IF(OR(N($N375)=0,N($AA375)=0),"",ROUND(N($N375)/(1+N($AA375))*N($AA375),2))</f>
        <v/>
      </c>
      <c r="AC375" s="352"/>
      <c r="AD375" s="352"/>
      <c r="AE375" s="355" t="str">
        <f aca="false">IF($AM375="","",IF($AM375=1,IF($AN375&gt;=1,"一次性·已到收款期","一次性·未到期"),$AD375&amp;" 第"&amp;$AN375&amp;"/"&amp;$AM375&amp;"期"))</f>
        <v/>
      </c>
      <c r="AF375" s="351" t="str">
        <f aca="false">IF(OR($AM375="",N($L375)=0),"",ROUND(N($J375)*$AN375/$AM375,2)+N($K375))</f>
        <v/>
      </c>
      <c r="AG375" s="351" t="str">
        <f aca="false">IF($AF375="","",MAX(0,ROUND($AF375-(N($P375)+N($Q375)+N($R375)),2)))</f>
        <v/>
      </c>
      <c r="AH375" s="351" t="str">
        <f aca="false">IF(OR(TRIM($B375&amp;$C375)="",NOT(ISNUMBER($D375))),"",SUMIFS($V$3:$V$1001,$AJ$3:$AJ$1001,$AJ375,$D$3:$D$1001,"&lt;"&amp;$D375))</f>
        <v/>
      </c>
      <c r="AI375" s="351" t="str">
        <f aca="false">IF(TRIM($B375&amp;$C375)="","",SUMIFS($V$3:$V$1001,$AJ$3:$AJ$1001,$AJ375))</f>
        <v/>
      </c>
      <c r="AJ375" s="355" t="str">
        <f aca="false">IF(TRIM($B375&amp;$C375)="","",TRIM($B375)&amp;"｜"&amp;TRIM($C375))</f>
        <v/>
      </c>
      <c r="AK375" s="351" t="str">
        <f aca="false">IF(TRIM($B375&amp;$C375)="","",MIN(N($N375),N($P375)))</f>
        <v/>
      </c>
      <c r="AL375" s="356" t="str">
        <f aca="false">IF(ISNUMBER($D375),YEAR($D375),"")</f>
        <v/>
      </c>
      <c r="AM375" s="356" t="str">
        <f aca="false">IF(OR(TRIM($B375&amp;$C375)="",NOT(ISNUMBER($D375)),NOT(ISNUMBER($E375))),"",IF($E375&lt;$D375,"",IF(IF($AD375="半年付",2,IF($AD375="季度付",4,IF($AD375="月付",12,IF($AD375="半月付",24,1))))=1,1,MAX(1,ROUND(($E375-$D375+1)/365*IF($AD375="半年付",2,IF($AD375="季度付",4,IF($AD375="月付",12,IF($AD375="半月付",24,1)))),0)))))</f>
        <v/>
      </c>
      <c r="AN375" s="356" t="str">
        <f aca="true">IF($AM375="","",MIN($AM375,MAX(0,INT((TODAY()-付款宽限天数-$D375)/(($E375-$D375+1)/$AM375))+1)))</f>
        <v/>
      </c>
    </row>
    <row r="376" customFormat="false" ht="18" hidden="false" customHeight="false" outlineLevel="0" collapsed="false">
      <c r="F376" s="342" t="str">
        <f aca="true">IF(TRIM($B376&amp;$C376)="","",IF(OR(ISNUMBER(SEARCH("未",$A376)),ISNUMBER(SEARCH("送出",$A376)),AND(TRIM($A376)="",NOT(ISNUMBER($D376)),N($G376)=0)),"【合同未回】","")&amp;IF(NOT(ISNUMBER($E376)),IF(OR(ISNUMBER(SEARCH("未",$A376)),ISNUMBER(SEARCH("送出",$A376)),AND(TRIM($A376)="",NOT(ISNUMBER($D376)),N($G376)=0)),"","【未填合同期】"),IF($E376&lt;TODAY(),"【已到期】",IF($E376-TODAY()&lt;=提醒天数,"【即将到期，剩余"&amp;($E376-TODAY())&amp;"天】","【正常】")))&amp;IF(OR($AC376="安装免保",$AC376="技术免保",$AC376="质保期内"),"【"&amp;$AC376&amp;"】",""))</f>
        <v/>
      </c>
      <c r="J376" s="349" t="str">
        <f aca="false">IF(OR(N($G376)=0,N($H376)=0),"",ROUND(N($G376)*N($H376)*IF(N($I376)=0,1,N($I376)),2))</f>
        <v/>
      </c>
      <c r="L376" s="349" t="str">
        <f aca="false">IF(TRIM($B376&amp;$C376)="","",IF(AND(N($J376)=0,N($K376)=0),"",ROUND(N($J376)+N($K376),2)))</f>
        <v/>
      </c>
      <c r="R376" s="349"/>
      <c r="S376" s="351" t="str">
        <f aca="false">IF(TRIM($B376&amp;$C376)="","",IF(N($N376)=0,"",MAX(0,MIN(N($N376)-N($P376),N($V376)))))</f>
        <v/>
      </c>
      <c r="T376" s="351" t="str">
        <f aca="false">IF(TRIM($B376&amp;$C376)="","",IF(N($P376)&lt;=N($N376),"",N($P376)-N($N376)))</f>
        <v/>
      </c>
      <c r="U376" s="351" t="str">
        <f aca="false">IF(OR(TRIM($B376&amp;$C376)="",$V376=""),"",MAX(0,N($V376))-N($S376))</f>
        <v/>
      </c>
      <c r="V376" s="351" t="str">
        <f aca="false">IF(TRIM($B376&amp;$C376)="","",IF(AND(N($L376)=0,N($P376)+N($Q376)+N($R376)=0),"",ROUND(N($L376)-N($P376)-N($Q376)-N($R376),2)))</f>
        <v/>
      </c>
      <c r="W376" s="194" t="str">
        <f aca="false">IF(TRIM($B376&amp;$C376)="","",IF(N($L376)=0,IF((N($P376)+N($Q376)+N($R376))=0,"—未填单价","未填单价，已收 "&amp;TEXT((N($P376)+N($Q376)+N($R376)),"#,##0.00")),IF(N($V376)&gt;0.005,"欠 "&amp;TEXT(N($V376),"#,##0.00")&amp;IF(N($S376)&gt;0,"（开票未到账 "&amp;TEXT(N($S376),"#,##0.00")&amp;"）","")&amp;IF(N($U376)&gt;0,"（未开票 "&amp;TEXT(N($U376),"#,##0.00")&amp;"）",""),IF(N($V376)&lt;-0.005,"多收 "&amp;TEXT(-N($V376),"#,##0.00"),"✔ 已结清")))&amp;IF(N($T376)&gt;0,"｜到账未开票 "&amp;TEXT(N($T376),"#,##0.00")&amp;"，待补票","")&amp;IF(N($Q376)&gt;0,"｜收现 "&amp;TEXT(N($Q376),"#,##0.00"),"")&amp;IF(N($R376)&gt;0,"｜收款不开票 "&amp;TEXT(N($R376),"#,##0.00"),""))</f>
        <v/>
      </c>
      <c r="X376" s="352"/>
      <c r="AB376" s="349" t="str">
        <f aca="false">IF(OR(N($N376)=0,N($AA376)=0),"",ROUND(N($N376)/(1+N($AA376))*N($AA376),2))</f>
        <v/>
      </c>
      <c r="AC376" s="352"/>
      <c r="AD376" s="352"/>
      <c r="AE376" s="355" t="str">
        <f aca="false">IF($AM376="","",IF($AM376=1,IF($AN376&gt;=1,"一次性·已到收款期","一次性·未到期"),$AD376&amp;" 第"&amp;$AN376&amp;"/"&amp;$AM376&amp;"期"))</f>
        <v/>
      </c>
      <c r="AF376" s="351" t="str">
        <f aca="false">IF(OR($AM376="",N($L376)=0),"",ROUND(N($J376)*$AN376/$AM376,2)+N($K376))</f>
        <v/>
      </c>
      <c r="AG376" s="351" t="str">
        <f aca="false">IF($AF376="","",MAX(0,ROUND($AF376-(N($P376)+N($Q376)+N($R376)),2)))</f>
        <v/>
      </c>
      <c r="AH376" s="351" t="str">
        <f aca="false">IF(OR(TRIM($B376&amp;$C376)="",NOT(ISNUMBER($D376))),"",SUMIFS($V$3:$V$1001,$AJ$3:$AJ$1001,$AJ376,$D$3:$D$1001,"&lt;"&amp;$D376))</f>
        <v/>
      </c>
      <c r="AI376" s="351" t="str">
        <f aca="false">IF(TRIM($B376&amp;$C376)="","",SUMIFS($V$3:$V$1001,$AJ$3:$AJ$1001,$AJ376))</f>
        <v/>
      </c>
      <c r="AJ376" s="355" t="str">
        <f aca="false">IF(TRIM($B376&amp;$C376)="","",TRIM($B376)&amp;"｜"&amp;TRIM($C376))</f>
        <v/>
      </c>
      <c r="AK376" s="351" t="str">
        <f aca="false">IF(TRIM($B376&amp;$C376)="","",MIN(N($N376),N($P376)))</f>
        <v/>
      </c>
      <c r="AL376" s="356" t="str">
        <f aca="false">IF(ISNUMBER($D376),YEAR($D376),"")</f>
        <v/>
      </c>
      <c r="AM376" s="356" t="str">
        <f aca="false">IF(OR(TRIM($B376&amp;$C376)="",NOT(ISNUMBER($D376)),NOT(ISNUMBER($E376))),"",IF($E376&lt;$D376,"",IF(IF($AD376="半年付",2,IF($AD376="季度付",4,IF($AD376="月付",12,IF($AD376="半月付",24,1))))=1,1,MAX(1,ROUND(($E376-$D376+1)/365*IF($AD376="半年付",2,IF($AD376="季度付",4,IF($AD376="月付",12,IF($AD376="半月付",24,1)))),0)))))</f>
        <v/>
      </c>
      <c r="AN376" s="356" t="str">
        <f aca="true">IF($AM376="","",MIN($AM376,MAX(0,INT((TODAY()-付款宽限天数-$D376)/(($E376-$D376+1)/$AM376))+1)))</f>
        <v/>
      </c>
    </row>
    <row r="377" customFormat="false" ht="18" hidden="false" customHeight="false" outlineLevel="0" collapsed="false">
      <c r="F377" s="342" t="str">
        <f aca="true">IF(TRIM($B377&amp;$C377)="","",IF(OR(ISNUMBER(SEARCH("未",$A377)),ISNUMBER(SEARCH("送出",$A377)),AND(TRIM($A377)="",NOT(ISNUMBER($D377)),N($G377)=0)),"【合同未回】","")&amp;IF(NOT(ISNUMBER($E377)),IF(OR(ISNUMBER(SEARCH("未",$A377)),ISNUMBER(SEARCH("送出",$A377)),AND(TRIM($A377)="",NOT(ISNUMBER($D377)),N($G377)=0)),"","【未填合同期】"),IF($E377&lt;TODAY(),"【已到期】",IF($E377-TODAY()&lt;=提醒天数,"【即将到期，剩余"&amp;($E377-TODAY())&amp;"天】","【正常】")))&amp;IF(OR($AC377="安装免保",$AC377="技术免保",$AC377="质保期内"),"【"&amp;$AC377&amp;"】",""))</f>
        <v/>
      </c>
      <c r="J377" s="349" t="str">
        <f aca="false">IF(OR(N($G377)=0,N($H377)=0),"",ROUND(N($G377)*N($H377)*IF(N($I377)=0,1,N($I377)),2))</f>
        <v/>
      </c>
      <c r="L377" s="349" t="str">
        <f aca="false">IF(TRIM($B377&amp;$C377)="","",IF(AND(N($J377)=0,N($K377)=0),"",ROUND(N($J377)+N($K377),2)))</f>
        <v/>
      </c>
      <c r="R377" s="349"/>
      <c r="S377" s="351" t="str">
        <f aca="false">IF(TRIM($B377&amp;$C377)="","",IF(N($N377)=0,"",MAX(0,MIN(N($N377)-N($P377),N($V377)))))</f>
        <v/>
      </c>
      <c r="T377" s="351" t="str">
        <f aca="false">IF(TRIM($B377&amp;$C377)="","",IF(N($P377)&lt;=N($N377),"",N($P377)-N($N377)))</f>
        <v/>
      </c>
      <c r="U377" s="351" t="str">
        <f aca="false">IF(OR(TRIM($B377&amp;$C377)="",$V377=""),"",MAX(0,N($V377))-N($S377))</f>
        <v/>
      </c>
      <c r="V377" s="351" t="str">
        <f aca="false">IF(TRIM($B377&amp;$C377)="","",IF(AND(N($L377)=0,N($P377)+N($Q377)+N($R377)=0),"",ROUND(N($L377)-N($P377)-N($Q377)-N($R377),2)))</f>
        <v/>
      </c>
      <c r="W377" s="194" t="str">
        <f aca="false">IF(TRIM($B377&amp;$C377)="","",IF(N($L377)=0,IF((N($P377)+N($Q377)+N($R377))=0,"—未填单价","未填单价，已收 "&amp;TEXT((N($P377)+N($Q377)+N($R377)),"#,##0.00")),IF(N($V377)&gt;0.005,"欠 "&amp;TEXT(N($V377),"#,##0.00")&amp;IF(N($S377)&gt;0,"（开票未到账 "&amp;TEXT(N($S377),"#,##0.00")&amp;"）","")&amp;IF(N($U377)&gt;0,"（未开票 "&amp;TEXT(N($U377),"#,##0.00")&amp;"）",""),IF(N($V377)&lt;-0.005,"多收 "&amp;TEXT(-N($V377),"#,##0.00"),"✔ 已结清")))&amp;IF(N($T377)&gt;0,"｜到账未开票 "&amp;TEXT(N($T377),"#,##0.00")&amp;"，待补票","")&amp;IF(N($Q377)&gt;0,"｜收现 "&amp;TEXT(N($Q377),"#,##0.00"),"")&amp;IF(N($R377)&gt;0,"｜收款不开票 "&amp;TEXT(N($R377),"#,##0.00"),""))</f>
        <v/>
      </c>
      <c r="X377" s="352"/>
      <c r="AB377" s="349" t="str">
        <f aca="false">IF(OR(N($N377)=0,N($AA377)=0),"",ROUND(N($N377)/(1+N($AA377))*N($AA377),2))</f>
        <v/>
      </c>
      <c r="AC377" s="352"/>
      <c r="AD377" s="352"/>
      <c r="AE377" s="355" t="str">
        <f aca="false">IF($AM377="","",IF($AM377=1,IF($AN377&gt;=1,"一次性·已到收款期","一次性·未到期"),$AD377&amp;" 第"&amp;$AN377&amp;"/"&amp;$AM377&amp;"期"))</f>
        <v/>
      </c>
      <c r="AF377" s="351" t="str">
        <f aca="false">IF(OR($AM377="",N($L377)=0),"",ROUND(N($J377)*$AN377/$AM377,2)+N($K377))</f>
        <v/>
      </c>
      <c r="AG377" s="351" t="str">
        <f aca="false">IF($AF377="","",MAX(0,ROUND($AF377-(N($P377)+N($Q377)+N($R377)),2)))</f>
        <v/>
      </c>
      <c r="AH377" s="351" t="str">
        <f aca="false">IF(OR(TRIM($B377&amp;$C377)="",NOT(ISNUMBER($D377))),"",SUMIFS($V$3:$V$1001,$AJ$3:$AJ$1001,$AJ377,$D$3:$D$1001,"&lt;"&amp;$D377))</f>
        <v/>
      </c>
      <c r="AI377" s="351" t="str">
        <f aca="false">IF(TRIM($B377&amp;$C377)="","",SUMIFS($V$3:$V$1001,$AJ$3:$AJ$1001,$AJ377))</f>
        <v/>
      </c>
      <c r="AJ377" s="355" t="str">
        <f aca="false">IF(TRIM($B377&amp;$C377)="","",TRIM($B377)&amp;"｜"&amp;TRIM($C377))</f>
        <v/>
      </c>
      <c r="AK377" s="351" t="str">
        <f aca="false">IF(TRIM($B377&amp;$C377)="","",MIN(N($N377),N($P377)))</f>
        <v/>
      </c>
      <c r="AL377" s="356" t="str">
        <f aca="false">IF(ISNUMBER($D377),YEAR($D377),"")</f>
        <v/>
      </c>
      <c r="AM377" s="356" t="str">
        <f aca="false">IF(OR(TRIM($B377&amp;$C377)="",NOT(ISNUMBER($D377)),NOT(ISNUMBER($E377))),"",IF($E377&lt;$D377,"",IF(IF($AD377="半年付",2,IF($AD377="季度付",4,IF($AD377="月付",12,IF($AD377="半月付",24,1))))=1,1,MAX(1,ROUND(($E377-$D377+1)/365*IF($AD377="半年付",2,IF($AD377="季度付",4,IF($AD377="月付",12,IF($AD377="半月付",24,1)))),0)))))</f>
        <v/>
      </c>
      <c r="AN377" s="356" t="str">
        <f aca="true">IF($AM377="","",MIN($AM377,MAX(0,INT((TODAY()-付款宽限天数-$D377)/(($E377-$D377+1)/$AM377))+1)))</f>
        <v/>
      </c>
    </row>
    <row r="378" customFormat="false" ht="18" hidden="false" customHeight="false" outlineLevel="0" collapsed="false">
      <c r="F378" s="342" t="str">
        <f aca="true">IF(TRIM($B378&amp;$C378)="","",IF(OR(ISNUMBER(SEARCH("未",$A378)),ISNUMBER(SEARCH("送出",$A378)),AND(TRIM($A378)="",NOT(ISNUMBER($D378)),N($G378)=0)),"【合同未回】","")&amp;IF(NOT(ISNUMBER($E378)),IF(OR(ISNUMBER(SEARCH("未",$A378)),ISNUMBER(SEARCH("送出",$A378)),AND(TRIM($A378)="",NOT(ISNUMBER($D378)),N($G378)=0)),"","【未填合同期】"),IF($E378&lt;TODAY(),"【已到期】",IF($E378-TODAY()&lt;=提醒天数,"【即将到期，剩余"&amp;($E378-TODAY())&amp;"天】","【正常】")))&amp;IF(OR($AC378="安装免保",$AC378="技术免保",$AC378="质保期内"),"【"&amp;$AC378&amp;"】",""))</f>
        <v/>
      </c>
      <c r="J378" s="349" t="str">
        <f aca="false">IF(OR(N($G378)=0,N($H378)=0),"",ROUND(N($G378)*N($H378)*IF(N($I378)=0,1,N($I378)),2))</f>
        <v/>
      </c>
      <c r="L378" s="349" t="str">
        <f aca="false">IF(TRIM($B378&amp;$C378)="","",IF(AND(N($J378)=0,N($K378)=0),"",ROUND(N($J378)+N($K378),2)))</f>
        <v/>
      </c>
      <c r="R378" s="349"/>
      <c r="S378" s="351" t="str">
        <f aca="false">IF(TRIM($B378&amp;$C378)="","",IF(N($N378)=0,"",MAX(0,MIN(N($N378)-N($P378),N($V378)))))</f>
        <v/>
      </c>
      <c r="T378" s="351" t="str">
        <f aca="false">IF(TRIM($B378&amp;$C378)="","",IF(N($P378)&lt;=N($N378),"",N($P378)-N($N378)))</f>
        <v/>
      </c>
      <c r="U378" s="351" t="str">
        <f aca="false">IF(OR(TRIM($B378&amp;$C378)="",$V378=""),"",MAX(0,N($V378))-N($S378))</f>
        <v/>
      </c>
      <c r="V378" s="351" t="str">
        <f aca="false">IF(TRIM($B378&amp;$C378)="","",IF(AND(N($L378)=0,N($P378)+N($Q378)+N($R378)=0),"",ROUND(N($L378)-N($P378)-N($Q378)-N($R378),2)))</f>
        <v/>
      </c>
      <c r="W378" s="194" t="str">
        <f aca="false">IF(TRIM($B378&amp;$C378)="","",IF(N($L378)=0,IF((N($P378)+N($Q378)+N($R378))=0,"—未填单价","未填单价，已收 "&amp;TEXT((N($P378)+N($Q378)+N($R378)),"#,##0.00")),IF(N($V378)&gt;0.005,"欠 "&amp;TEXT(N($V378),"#,##0.00")&amp;IF(N($S378)&gt;0,"（开票未到账 "&amp;TEXT(N($S378),"#,##0.00")&amp;"）","")&amp;IF(N($U378)&gt;0,"（未开票 "&amp;TEXT(N($U378),"#,##0.00")&amp;"）",""),IF(N($V378)&lt;-0.005,"多收 "&amp;TEXT(-N($V378),"#,##0.00"),"✔ 已结清")))&amp;IF(N($T378)&gt;0,"｜到账未开票 "&amp;TEXT(N($T378),"#,##0.00")&amp;"，待补票","")&amp;IF(N($Q378)&gt;0,"｜收现 "&amp;TEXT(N($Q378),"#,##0.00"),"")&amp;IF(N($R378)&gt;0,"｜收款不开票 "&amp;TEXT(N($R378),"#,##0.00"),""))</f>
        <v/>
      </c>
      <c r="X378" s="352"/>
      <c r="AB378" s="349" t="str">
        <f aca="false">IF(OR(N($N378)=0,N($AA378)=0),"",ROUND(N($N378)/(1+N($AA378))*N($AA378),2))</f>
        <v/>
      </c>
      <c r="AC378" s="352"/>
      <c r="AD378" s="352"/>
      <c r="AE378" s="355" t="str">
        <f aca="false">IF($AM378="","",IF($AM378=1,IF($AN378&gt;=1,"一次性·已到收款期","一次性·未到期"),$AD378&amp;" 第"&amp;$AN378&amp;"/"&amp;$AM378&amp;"期"))</f>
        <v/>
      </c>
      <c r="AF378" s="351" t="str">
        <f aca="false">IF(OR($AM378="",N($L378)=0),"",ROUND(N($J378)*$AN378/$AM378,2)+N($K378))</f>
        <v/>
      </c>
      <c r="AG378" s="351" t="str">
        <f aca="false">IF($AF378="","",MAX(0,ROUND($AF378-(N($P378)+N($Q378)+N($R378)),2)))</f>
        <v/>
      </c>
      <c r="AH378" s="351" t="str">
        <f aca="false">IF(OR(TRIM($B378&amp;$C378)="",NOT(ISNUMBER($D378))),"",SUMIFS($V$3:$V$1001,$AJ$3:$AJ$1001,$AJ378,$D$3:$D$1001,"&lt;"&amp;$D378))</f>
        <v/>
      </c>
      <c r="AI378" s="351" t="str">
        <f aca="false">IF(TRIM($B378&amp;$C378)="","",SUMIFS($V$3:$V$1001,$AJ$3:$AJ$1001,$AJ378))</f>
        <v/>
      </c>
      <c r="AJ378" s="355" t="str">
        <f aca="false">IF(TRIM($B378&amp;$C378)="","",TRIM($B378)&amp;"｜"&amp;TRIM($C378))</f>
        <v/>
      </c>
      <c r="AK378" s="351" t="str">
        <f aca="false">IF(TRIM($B378&amp;$C378)="","",MIN(N($N378),N($P378)))</f>
        <v/>
      </c>
      <c r="AL378" s="356" t="str">
        <f aca="false">IF(ISNUMBER($D378),YEAR($D378),"")</f>
        <v/>
      </c>
      <c r="AM378" s="356" t="str">
        <f aca="false">IF(OR(TRIM($B378&amp;$C378)="",NOT(ISNUMBER($D378)),NOT(ISNUMBER($E378))),"",IF($E378&lt;$D378,"",IF(IF($AD378="半年付",2,IF($AD378="季度付",4,IF($AD378="月付",12,IF($AD378="半月付",24,1))))=1,1,MAX(1,ROUND(($E378-$D378+1)/365*IF($AD378="半年付",2,IF($AD378="季度付",4,IF($AD378="月付",12,IF($AD378="半月付",24,1)))),0)))))</f>
        <v/>
      </c>
      <c r="AN378" s="356" t="str">
        <f aca="true">IF($AM378="","",MIN($AM378,MAX(0,INT((TODAY()-付款宽限天数-$D378)/(($E378-$D378+1)/$AM378))+1)))</f>
        <v/>
      </c>
    </row>
    <row r="379" customFormat="false" ht="18" hidden="false" customHeight="false" outlineLevel="0" collapsed="false">
      <c r="F379" s="342" t="str">
        <f aca="true">IF(TRIM($B379&amp;$C379)="","",IF(OR(ISNUMBER(SEARCH("未",$A379)),ISNUMBER(SEARCH("送出",$A379)),AND(TRIM($A379)="",NOT(ISNUMBER($D379)),N($G379)=0)),"【合同未回】","")&amp;IF(NOT(ISNUMBER($E379)),IF(OR(ISNUMBER(SEARCH("未",$A379)),ISNUMBER(SEARCH("送出",$A379)),AND(TRIM($A379)="",NOT(ISNUMBER($D379)),N($G379)=0)),"","【未填合同期】"),IF($E379&lt;TODAY(),"【已到期】",IF($E379-TODAY()&lt;=提醒天数,"【即将到期，剩余"&amp;($E379-TODAY())&amp;"天】","【正常】")))&amp;IF(OR($AC379="安装免保",$AC379="技术免保",$AC379="质保期内"),"【"&amp;$AC379&amp;"】",""))</f>
        <v/>
      </c>
      <c r="J379" s="349" t="str">
        <f aca="false">IF(OR(N($G379)=0,N($H379)=0),"",ROUND(N($G379)*N($H379)*IF(N($I379)=0,1,N($I379)),2))</f>
        <v/>
      </c>
      <c r="L379" s="349" t="str">
        <f aca="false">IF(TRIM($B379&amp;$C379)="","",IF(AND(N($J379)=0,N($K379)=0),"",ROUND(N($J379)+N($K379),2)))</f>
        <v/>
      </c>
      <c r="R379" s="349"/>
      <c r="S379" s="351" t="str">
        <f aca="false">IF(TRIM($B379&amp;$C379)="","",IF(N($N379)=0,"",MAX(0,MIN(N($N379)-N($P379),N($V379)))))</f>
        <v/>
      </c>
      <c r="T379" s="351" t="str">
        <f aca="false">IF(TRIM($B379&amp;$C379)="","",IF(N($P379)&lt;=N($N379),"",N($P379)-N($N379)))</f>
        <v/>
      </c>
      <c r="U379" s="351" t="str">
        <f aca="false">IF(OR(TRIM($B379&amp;$C379)="",$V379=""),"",MAX(0,N($V379))-N($S379))</f>
        <v/>
      </c>
      <c r="V379" s="351" t="str">
        <f aca="false">IF(TRIM($B379&amp;$C379)="","",IF(AND(N($L379)=0,N($P379)+N($Q379)+N($R379)=0),"",ROUND(N($L379)-N($P379)-N($Q379)-N($R379),2)))</f>
        <v/>
      </c>
      <c r="W379" s="194" t="str">
        <f aca="false">IF(TRIM($B379&amp;$C379)="","",IF(N($L379)=0,IF((N($P379)+N($Q379)+N($R379))=0,"—未填单价","未填单价，已收 "&amp;TEXT((N($P379)+N($Q379)+N($R379)),"#,##0.00")),IF(N($V379)&gt;0.005,"欠 "&amp;TEXT(N($V379),"#,##0.00")&amp;IF(N($S379)&gt;0,"（开票未到账 "&amp;TEXT(N($S379),"#,##0.00")&amp;"）","")&amp;IF(N($U379)&gt;0,"（未开票 "&amp;TEXT(N($U379),"#,##0.00")&amp;"）",""),IF(N($V379)&lt;-0.005,"多收 "&amp;TEXT(-N($V379),"#,##0.00"),"✔ 已结清")))&amp;IF(N($T379)&gt;0,"｜到账未开票 "&amp;TEXT(N($T379),"#,##0.00")&amp;"，待补票","")&amp;IF(N($Q379)&gt;0,"｜收现 "&amp;TEXT(N($Q379),"#,##0.00"),"")&amp;IF(N($R379)&gt;0,"｜收款不开票 "&amp;TEXT(N($R379),"#,##0.00"),""))</f>
        <v/>
      </c>
      <c r="X379" s="352"/>
      <c r="AB379" s="349" t="str">
        <f aca="false">IF(OR(N($N379)=0,N($AA379)=0),"",ROUND(N($N379)/(1+N($AA379))*N($AA379),2))</f>
        <v/>
      </c>
      <c r="AC379" s="352"/>
      <c r="AD379" s="352"/>
      <c r="AE379" s="355" t="str">
        <f aca="false">IF($AM379="","",IF($AM379=1,IF($AN379&gt;=1,"一次性·已到收款期","一次性·未到期"),$AD379&amp;" 第"&amp;$AN379&amp;"/"&amp;$AM379&amp;"期"))</f>
        <v/>
      </c>
      <c r="AF379" s="351" t="str">
        <f aca="false">IF(OR($AM379="",N($L379)=0),"",ROUND(N($J379)*$AN379/$AM379,2)+N($K379))</f>
        <v/>
      </c>
      <c r="AG379" s="351" t="str">
        <f aca="false">IF($AF379="","",MAX(0,ROUND($AF379-(N($P379)+N($Q379)+N($R379)),2)))</f>
        <v/>
      </c>
      <c r="AH379" s="351" t="str">
        <f aca="false">IF(OR(TRIM($B379&amp;$C379)="",NOT(ISNUMBER($D379))),"",SUMIFS($V$3:$V$1001,$AJ$3:$AJ$1001,$AJ379,$D$3:$D$1001,"&lt;"&amp;$D379))</f>
        <v/>
      </c>
      <c r="AI379" s="351" t="str">
        <f aca="false">IF(TRIM($B379&amp;$C379)="","",SUMIFS($V$3:$V$1001,$AJ$3:$AJ$1001,$AJ379))</f>
        <v/>
      </c>
      <c r="AJ379" s="355" t="str">
        <f aca="false">IF(TRIM($B379&amp;$C379)="","",TRIM($B379)&amp;"｜"&amp;TRIM($C379))</f>
        <v/>
      </c>
      <c r="AK379" s="351" t="str">
        <f aca="false">IF(TRIM($B379&amp;$C379)="","",MIN(N($N379),N($P379)))</f>
        <v/>
      </c>
      <c r="AL379" s="356" t="str">
        <f aca="false">IF(ISNUMBER($D379),YEAR($D379),"")</f>
        <v/>
      </c>
      <c r="AM379" s="356" t="str">
        <f aca="false">IF(OR(TRIM($B379&amp;$C379)="",NOT(ISNUMBER($D379)),NOT(ISNUMBER($E379))),"",IF($E379&lt;$D379,"",IF(IF($AD379="半年付",2,IF($AD379="季度付",4,IF($AD379="月付",12,IF($AD379="半月付",24,1))))=1,1,MAX(1,ROUND(($E379-$D379+1)/365*IF($AD379="半年付",2,IF($AD379="季度付",4,IF($AD379="月付",12,IF($AD379="半月付",24,1)))),0)))))</f>
        <v/>
      </c>
      <c r="AN379" s="356" t="str">
        <f aca="true">IF($AM379="","",MIN($AM379,MAX(0,INT((TODAY()-付款宽限天数-$D379)/(($E379-$D379+1)/$AM379))+1)))</f>
        <v/>
      </c>
    </row>
    <row r="380" customFormat="false" ht="18" hidden="false" customHeight="false" outlineLevel="0" collapsed="false">
      <c r="F380" s="342" t="str">
        <f aca="true">IF(TRIM($B380&amp;$C380)="","",IF(OR(ISNUMBER(SEARCH("未",$A380)),ISNUMBER(SEARCH("送出",$A380)),AND(TRIM($A380)="",NOT(ISNUMBER($D380)),N($G380)=0)),"【合同未回】","")&amp;IF(NOT(ISNUMBER($E380)),IF(OR(ISNUMBER(SEARCH("未",$A380)),ISNUMBER(SEARCH("送出",$A380)),AND(TRIM($A380)="",NOT(ISNUMBER($D380)),N($G380)=0)),"","【未填合同期】"),IF($E380&lt;TODAY(),"【已到期】",IF($E380-TODAY()&lt;=提醒天数,"【即将到期，剩余"&amp;($E380-TODAY())&amp;"天】","【正常】")))&amp;IF(OR($AC380="安装免保",$AC380="技术免保",$AC380="质保期内"),"【"&amp;$AC380&amp;"】",""))</f>
        <v/>
      </c>
      <c r="J380" s="349" t="str">
        <f aca="false">IF(OR(N($G380)=0,N($H380)=0),"",ROUND(N($G380)*N($H380)*IF(N($I380)=0,1,N($I380)),2))</f>
        <v/>
      </c>
      <c r="L380" s="349" t="str">
        <f aca="false">IF(TRIM($B380&amp;$C380)="","",IF(AND(N($J380)=0,N($K380)=0),"",ROUND(N($J380)+N($K380),2)))</f>
        <v/>
      </c>
      <c r="R380" s="349"/>
      <c r="S380" s="351" t="str">
        <f aca="false">IF(TRIM($B380&amp;$C380)="","",IF(N($N380)=0,"",MAX(0,MIN(N($N380)-N($P380),N($V380)))))</f>
        <v/>
      </c>
      <c r="T380" s="351" t="str">
        <f aca="false">IF(TRIM($B380&amp;$C380)="","",IF(N($P380)&lt;=N($N380),"",N($P380)-N($N380)))</f>
        <v/>
      </c>
      <c r="U380" s="351" t="str">
        <f aca="false">IF(OR(TRIM($B380&amp;$C380)="",$V380=""),"",MAX(0,N($V380))-N($S380))</f>
        <v/>
      </c>
      <c r="V380" s="351" t="str">
        <f aca="false">IF(TRIM($B380&amp;$C380)="","",IF(AND(N($L380)=0,N($P380)+N($Q380)+N($R380)=0),"",ROUND(N($L380)-N($P380)-N($Q380)-N($R380),2)))</f>
        <v/>
      </c>
      <c r="W380" s="194" t="str">
        <f aca="false">IF(TRIM($B380&amp;$C380)="","",IF(N($L380)=0,IF((N($P380)+N($Q380)+N($R380))=0,"—未填单价","未填单价，已收 "&amp;TEXT((N($P380)+N($Q380)+N($R380)),"#,##0.00")),IF(N($V380)&gt;0.005,"欠 "&amp;TEXT(N($V380),"#,##0.00")&amp;IF(N($S380)&gt;0,"（开票未到账 "&amp;TEXT(N($S380),"#,##0.00")&amp;"）","")&amp;IF(N($U380)&gt;0,"（未开票 "&amp;TEXT(N($U380),"#,##0.00")&amp;"）",""),IF(N($V380)&lt;-0.005,"多收 "&amp;TEXT(-N($V380),"#,##0.00"),"✔ 已结清")))&amp;IF(N($T380)&gt;0,"｜到账未开票 "&amp;TEXT(N($T380),"#,##0.00")&amp;"，待补票","")&amp;IF(N($Q380)&gt;0,"｜收现 "&amp;TEXT(N($Q380),"#,##0.00"),"")&amp;IF(N($R380)&gt;0,"｜收款不开票 "&amp;TEXT(N($R380),"#,##0.00"),""))</f>
        <v/>
      </c>
      <c r="X380" s="352"/>
      <c r="AB380" s="349" t="str">
        <f aca="false">IF(OR(N($N380)=0,N($AA380)=0),"",ROUND(N($N380)/(1+N($AA380))*N($AA380),2))</f>
        <v/>
      </c>
      <c r="AC380" s="352"/>
      <c r="AD380" s="352"/>
      <c r="AE380" s="355" t="str">
        <f aca="false">IF($AM380="","",IF($AM380=1,IF($AN380&gt;=1,"一次性·已到收款期","一次性·未到期"),$AD380&amp;" 第"&amp;$AN380&amp;"/"&amp;$AM380&amp;"期"))</f>
        <v/>
      </c>
      <c r="AF380" s="351" t="str">
        <f aca="false">IF(OR($AM380="",N($L380)=0),"",ROUND(N($J380)*$AN380/$AM380,2)+N($K380))</f>
        <v/>
      </c>
      <c r="AG380" s="351" t="str">
        <f aca="false">IF($AF380="","",MAX(0,ROUND($AF380-(N($P380)+N($Q380)+N($R380)),2)))</f>
        <v/>
      </c>
      <c r="AH380" s="351" t="str">
        <f aca="false">IF(OR(TRIM($B380&amp;$C380)="",NOT(ISNUMBER($D380))),"",SUMIFS($V$3:$V$1001,$AJ$3:$AJ$1001,$AJ380,$D$3:$D$1001,"&lt;"&amp;$D380))</f>
        <v/>
      </c>
      <c r="AI380" s="351" t="str">
        <f aca="false">IF(TRIM($B380&amp;$C380)="","",SUMIFS($V$3:$V$1001,$AJ$3:$AJ$1001,$AJ380))</f>
        <v/>
      </c>
      <c r="AJ380" s="355" t="str">
        <f aca="false">IF(TRIM($B380&amp;$C380)="","",TRIM($B380)&amp;"｜"&amp;TRIM($C380))</f>
        <v/>
      </c>
      <c r="AK380" s="351" t="str">
        <f aca="false">IF(TRIM($B380&amp;$C380)="","",MIN(N($N380),N($P380)))</f>
        <v/>
      </c>
      <c r="AL380" s="356" t="str">
        <f aca="false">IF(ISNUMBER($D380),YEAR($D380),"")</f>
        <v/>
      </c>
      <c r="AM380" s="356" t="str">
        <f aca="false">IF(OR(TRIM($B380&amp;$C380)="",NOT(ISNUMBER($D380)),NOT(ISNUMBER($E380))),"",IF($E380&lt;$D380,"",IF(IF($AD380="半年付",2,IF($AD380="季度付",4,IF($AD380="月付",12,IF($AD380="半月付",24,1))))=1,1,MAX(1,ROUND(($E380-$D380+1)/365*IF($AD380="半年付",2,IF($AD380="季度付",4,IF($AD380="月付",12,IF($AD380="半月付",24,1)))),0)))))</f>
        <v/>
      </c>
      <c r="AN380" s="356" t="str">
        <f aca="true">IF($AM380="","",MIN($AM380,MAX(0,INT((TODAY()-付款宽限天数-$D380)/(($E380-$D380+1)/$AM380))+1)))</f>
        <v/>
      </c>
    </row>
    <row r="381" customFormat="false" ht="18" hidden="false" customHeight="false" outlineLevel="0" collapsed="false">
      <c r="F381" s="342" t="str">
        <f aca="true">IF(TRIM($B381&amp;$C381)="","",IF(OR(ISNUMBER(SEARCH("未",$A381)),ISNUMBER(SEARCH("送出",$A381)),AND(TRIM($A381)="",NOT(ISNUMBER($D381)),N($G381)=0)),"【合同未回】","")&amp;IF(NOT(ISNUMBER($E381)),IF(OR(ISNUMBER(SEARCH("未",$A381)),ISNUMBER(SEARCH("送出",$A381)),AND(TRIM($A381)="",NOT(ISNUMBER($D381)),N($G381)=0)),"","【未填合同期】"),IF($E381&lt;TODAY(),"【已到期】",IF($E381-TODAY()&lt;=提醒天数,"【即将到期，剩余"&amp;($E381-TODAY())&amp;"天】","【正常】")))&amp;IF(OR($AC381="安装免保",$AC381="技术免保",$AC381="质保期内"),"【"&amp;$AC381&amp;"】",""))</f>
        <v/>
      </c>
      <c r="J381" s="349" t="str">
        <f aca="false">IF(OR(N($G381)=0,N($H381)=0),"",ROUND(N($G381)*N($H381)*IF(N($I381)=0,1,N($I381)),2))</f>
        <v/>
      </c>
      <c r="L381" s="349" t="str">
        <f aca="false">IF(TRIM($B381&amp;$C381)="","",IF(AND(N($J381)=0,N($K381)=0),"",ROUND(N($J381)+N($K381),2)))</f>
        <v/>
      </c>
      <c r="R381" s="349"/>
      <c r="S381" s="351" t="str">
        <f aca="false">IF(TRIM($B381&amp;$C381)="","",IF(N($N381)=0,"",MAX(0,MIN(N($N381)-N($P381),N($V381)))))</f>
        <v/>
      </c>
      <c r="T381" s="351" t="str">
        <f aca="false">IF(TRIM($B381&amp;$C381)="","",IF(N($P381)&lt;=N($N381),"",N($P381)-N($N381)))</f>
        <v/>
      </c>
      <c r="U381" s="351" t="str">
        <f aca="false">IF(OR(TRIM($B381&amp;$C381)="",$V381=""),"",MAX(0,N($V381))-N($S381))</f>
        <v/>
      </c>
      <c r="V381" s="351" t="str">
        <f aca="false">IF(TRIM($B381&amp;$C381)="","",IF(AND(N($L381)=0,N($P381)+N($Q381)+N($R381)=0),"",ROUND(N($L381)-N($P381)-N($Q381)-N($R381),2)))</f>
        <v/>
      </c>
      <c r="W381" s="194" t="str">
        <f aca="false">IF(TRIM($B381&amp;$C381)="","",IF(N($L381)=0,IF((N($P381)+N($Q381)+N($R381))=0,"—未填单价","未填单价，已收 "&amp;TEXT((N($P381)+N($Q381)+N($R381)),"#,##0.00")),IF(N($V381)&gt;0.005,"欠 "&amp;TEXT(N($V381),"#,##0.00")&amp;IF(N($S381)&gt;0,"（开票未到账 "&amp;TEXT(N($S381),"#,##0.00")&amp;"）","")&amp;IF(N($U381)&gt;0,"（未开票 "&amp;TEXT(N($U381),"#,##0.00")&amp;"）",""),IF(N($V381)&lt;-0.005,"多收 "&amp;TEXT(-N($V381),"#,##0.00"),"✔ 已结清")))&amp;IF(N($T381)&gt;0,"｜到账未开票 "&amp;TEXT(N($T381),"#,##0.00")&amp;"，待补票","")&amp;IF(N($Q381)&gt;0,"｜收现 "&amp;TEXT(N($Q381),"#,##0.00"),"")&amp;IF(N($R381)&gt;0,"｜收款不开票 "&amp;TEXT(N($R381),"#,##0.00"),""))</f>
        <v/>
      </c>
      <c r="X381" s="352"/>
      <c r="AB381" s="349" t="str">
        <f aca="false">IF(OR(N($N381)=0,N($AA381)=0),"",ROUND(N($N381)/(1+N($AA381))*N($AA381),2))</f>
        <v/>
      </c>
      <c r="AC381" s="352"/>
      <c r="AD381" s="352"/>
      <c r="AE381" s="355" t="str">
        <f aca="false">IF($AM381="","",IF($AM381=1,IF($AN381&gt;=1,"一次性·已到收款期","一次性·未到期"),$AD381&amp;" 第"&amp;$AN381&amp;"/"&amp;$AM381&amp;"期"))</f>
        <v/>
      </c>
      <c r="AF381" s="351" t="str">
        <f aca="false">IF(OR($AM381="",N($L381)=0),"",ROUND(N($J381)*$AN381/$AM381,2)+N($K381))</f>
        <v/>
      </c>
      <c r="AG381" s="351" t="str">
        <f aca="false">IF($AF381="","",MAX(0,ROUND($AF381-(N($P381)+N($Q381)+N($R381)),2)))</f>
        <v/>
      </c>
      <c r="AH381" s="351" t="str">
        <f aca="false">IF(OR(TRIM($B381&amp;$C381)="",NOT(ISNUMBER($D381))),"",SUMIFS($V$3:$V$1001,$AJ$3:$AJ$1001,$AJ381,$D$3:$D$1001,"&lt;"&amp;$D381))</f>
        <v/>
      </c>
      <c r="AI381" s="351" t="str">
        <f aca="false">IF(TRIM($B381&amp;$C381)="","",SUMIFS($V$3:$V$1001,$AJ$3:$AJ$1001,$AJ381))</f>
        <v/>
      </c>
      <c r="AJ381" s="355" t="str">
        <f aca="false">IF(TRIM($B381&amp;$C381)="","",TRIM($B381)&amp;"｜"&amp;TRIM($C381))</f>
        <v/>
      </c>
      <c r="AK381" s="351" t="str">
        <f aca="false">IF(TRIM($B381&amp;$C381)="","",MIN(N($N381),N($P381)))</f>
        <v/>
      </c>
      <c r="AL381" s="356" t="str">
        <f aca="false">IF(ISNUMBER($D381),YEAR($D381),"")</f>
        <v/>
      </c>
      <c r="AM381" s="356" t="str">
        <f aca="false">IF(OR(TRIM($B381&amp;$C381)="",NOT(ISNUMBER($D381)),NOT(ISNUMBER($E381))),"",IF($E381&lt;$D381,"",IF(IF($AD381="半年付",2,IF($AD381="季度付",4,IF($AD381="月付",12,IF($AD381="半月付",24,1))))=1,1,MAX(1,ROUND(($E381-$D381+1)/365*IF($AD381="半年付",2,IF($AD381="季度付",4,IF($AD381="月付",12,IF($AD381="半月付",24,1)))),0)))))</f>
        <v/>
      </c>
      <c r="AN381" s="356" t="str">
        <f aca="true">IF($AM381="","",MIN($AM381,MAX(0,INT((TODAY()-付款宽限天数-$D381)/(($E381-$D381+1)/$AM381))+1)))</f>
        <v/>
      </c>
    </row>
    <row r="382" customFormat="false" ht="18" hidden="false" customHeight="false" outlineLevel="0" collapsed="false">
      <c r="F382" s="342" t="str">
        <f aca="true">IF(TRIM($B382&amp;$C382)="","",IF(OR(ISNUMBER(SEARCH("未",$A382)),ISNUMBER(SEARCH("送出",$A382)),AND(TRIM($A382)="",NOT(ISNUMBER($D382)),N($G382)=0)),"【合同未回】","")&amp;IF(NOT(ISNUMBER($E382)),IF(OR(ISNUMBER(SEARCH("未",$A382)),ISNUMBER(SEARCH("送出",$A382)),AND(TRIM($A382)="",NOT(ISNUMBER($D382)),N($G382)=0)),"","【未填合同期】"),IF($E382&lt;TODAY(),"【已到期】",IF($E382-TODAY()&lt;=提醒天数,"【即将到期，剩余"&amp;($E382-TODAY())&amp;"天】","【正常】")))&amp;IF(OR($AC382="安装免保",$AC382="技术免保",$AC382="质保期内"),"【"&amp;$AC382&amp;"】",""))</f>
        <v/>
      </c>
      <c r="J382" s="349" t="str">
        <f aca="false">IF(OR(N($G382)=0,N($H382)=0),"",ROUND(N($G382)*N($H382)*IF(N($I382)=0,1,N($I382)),2))</f>
        <v/>
      </c>
      <c r="L382" s="349" t="str">
        <f aca="false">IF(TRIM($B382&amp;$C382)="","",IF(AND(N($J382)=0,N($K382)=0),"",ROUND(N($J382)+N($K382),2)))</f>
        <v/>
      </c>
      <c r="R382" s="349"/>
      <c r="S382" s="351" t="str">
        <f aca="false">IF(TRIM($B382&amp;$C382)="","",IF(N($N382)=0,"",MAX(0,MIN(N($N382)-N($P382),N($V382)))))</f>
        <v/>
      </c>
      <c r="T382" s="351" t="str">
        <f aca="false">IF(TRIM($B382&amp;$C382)="","",IF(N($P382)&lt;=N($N382),"",N($P382)-N($N382)))</f>
        <v/>
      </c>
      <c r="U382" s="351" t="str">
        <f aca="false">IF(OR(TRIM($B382&amp;$C382)="",$V382=""),"",MAX(0,N($V382))-N($S382))</f>
        <v/>
      </c>
      <c r="V382" s="351" t="str">
        <f aca="false">IF(TRIM($B382&amp;$C382)="","",IF(AND(N($L382)=0,N($P382)+N($Q382)+N($R382)=0),"",ROUND(N($L382)-N($P382)-N($Q382)-N($R382),2)))</f>
        <v/>
      </c>
      <c r="W382" s="194" t="str">
        <f aca="false">IF(TRIM($B382&amp;$C382)="","",IF(N($L382)=0,IF((N($P382)+N($Q382)+N($R382))=0,"—未填单价","未填单价，已收 "&amp;TEXT((N($P382)+N($Q382)+N($R382)),"#,##0.00")),IF(N($V382)&gt;0.005,"欠 "&amp;TEXT(N($V382),"#,##0.00")&amp;IF(N($S382)&gt;0,"（开票未到账 "&amp;TEXT(N($S382),"#,##0.00")&amp;"）","")&amp;IF(N($U382)&gt;0,"（未开票 "&amp;TEXT(N($U382),"#,##0.00")&amp;"）",""),IF(N($V382)&lt;-0.005,"多收 "&amp;TEXT(-N($V382),"#,##0.00"),"✔ 已结清")))&amp;IF(N($T382)&gt;0,"｜到账未开票 "&amp;TEXT(N($T382),"#,##0.00")&amp;"，待补票","")&amp;IF(N($Q382)&gt;0,"｜收现 "&amp;TEXT(N($Q382),"#,##0.00"),"")&amp;IF(N($R382)&gt;0,"｜收款不开票 "&amp;TEXT(N($R382),"#,##0.00"),""))</f>
        <v/>
      </c>
      <c r="X382" s="352"/>
      <c r="AB382" s="349" t="str">
        <f aca="false">IF(OR(N($N382)=0,N($AA382)=0),"",ROUND(N($N382)/(1+N($AA382))*N($AA382),2))</f>
        <v/>
      </c>
      <c r="AC382" s="352"/>
      <c r="AD382" s="352"/>
      <c r="AE382" s="355" t="str">
        <f aca="false">IF($AM382="","",IF($AM382=1,IF($AN382&gt;=1,"一次性·已到收款期","一次性·未到期"),$AD382&amp;" 第"&amp;$AN382&amp;"/"&amp;$AM382&amp;"期"))</f>
        <v/>
      </c>
      <c r="AF382" s="351" t="str">
        <f aca="false">IF(OR($AM382="",N($L382)=0),"",ROUND(N($J382)*$AN382/$AM382,2)+N($K382))</f>
        <v/>
      </c>
      <c r="AG382" s="351" t="str">
        <f aca="false">IF($AF382="","",MAX(0,ROUND($AF382-(N($P382)+N($Q382)+N($R382)),2)))</f>
        <v/>
      </c>
      <c r="AH382" s="351" t="str">
        <f aca="false">IF(OR(TRIM($B382&amp;$C382)="",NOT(ISNUMBER($D382))),"",SUMIFS($V$3:$V$1001,$AJ$3:$AJ$1001,$AJ382,$D$3:$D$1001,"&lt;"&amp;$D382))</f>
        <v/>
      </c>
      <c r="AI382" s="351" t="str">
        <f aca="false">IF(TRIM($B382&amp;$C382)="","",SUMIFS($V$3:$V$1001,$AJ$3:$AJ$1001,$AJ382))</f>
        <v/>
      </c>
      <c r="AJ382" s="355" t="str">
        <f aca="false">IF(TRIM($B382&amp;$C382)="","",TRIM($B382)&amp;"｜"&amp;TRIM($C382))</f>
        <v/>
      </c>
      <c r="AK382" s="351" t="str">
        <f aca="false">IF(TRIM($B382&amp;$C382)="","",MIN(N($N382),N($P382)))</f>
        <v/>
      </c>
      <c r="AL382" s="356" t="str">
        <f aca="false">IF(ISNUMBER($D382),YEAR($D382),"")</f>
        <v/>
      </c>
      <c r="AM382" s="356" t="str">
        <f aca="false">IF(OR(TRIM($B382&amp;$C382)="",NOT(ISNUMBER($D382)),NOT(ISNUMBER($E382))),"",IF($E382&lt;$D382,"",IF(IF($AD382="半年付",2,IF($AD382="季度付",4,IF($AD382="月付",12,IF($AD382="半月付",24,1))))=1,1,MAX(1,ROUND(($E382-$D382+1)/365*IF($AD382="半年付",2,IF($AD382="季度付",4,IF($AD382="月付",12,IF($AD382="半月付",24,1)))),0)))))</f>
        <v/>
      </c>
      <c r="AN382" s="356" t="str">
        <f aca="true">IF($AM382="","",MIN($AM382,MAX(0,INT((TODAY()-付款宽限天数-$D382)/(($E382-$D382+1)/$AM382))+1)))</f>
        <v/>
      </c>
    </row>
    <row r="383" customFormat="false" ht="18" hidden="false" customHeight="false" outlineLevel="0" collapsed="false">
      <c r="F383" s="342" t="str">
        <f aca="true">IF(TRIM($B383&amp;$C383)="","",IF(OR(ISNUMBER(SEARCH("未",$A383)),ISNUMBER(SEARCH("送出",$A383)),AND(TRIM($A383)="",NOT(ISNUMBER($D383)),N($G383)=0)),"【合同未回】","")&amp;IF(NOT(ISNUMBER($E383)),IF(OR(ISNUMBER(SEARCH("未",$A383)),ISNUMBER(SEARCH("送出",$A383)),AND(TRIM($A383)="",NOT(ISNUMBER($D383)),N($G383)=0)),"","【未填合同期】"),IF($E383&lt;TODAY(),"【已到期】",IF($E383-TODAY()&lt;=提醒天数,"【即将到期，剩余"&amp;($E383-TODAY())&amp;"天】","【正常】")))&amp;IF(OR($AC383="安装免保",$AC383="技术免保",$AC383="质保期内"),"【"&amp;$AC383&amp;"】",""))</f>
        <v/>
      </c>
      <c r="J383" s="349" t="str">
        <f aca="false">IF(OR(N($G383)=0,N($H383)=0),"",ROUND(N($G383)*N($H383)*IF(N($I383)=0,1,N($I383)),2))</f>
        <v/>
      </c>
      <c r="L383" s="349" t="str">
        <f aca="false">IF(TRIM($B383&amp;$C383)="","",IF(AND(N($J383)=0,N($K383)=0),"",ROUND(N($J383)+N($K383),2)))</f>
        <v/>
      </c>
      <c r="R383" s="349"/>
      <c r="S383" s="351" t="str">
        <f aca="false">IF(TRIM($B383&amp;$C383)="","",IF(N($N383)=0,"",MAX(0,MIN(N($N383)-N($P383),N($V383)))))</f>
        <v/>
      </c>
      <c r="T383" s="351" t="str">
        <f aca="false">IF(TRIM($B383&amp;$C383)="","",IF(N($P383)&lt;=N($N383),"",N($P383)-N($N383)))</f>
        <v/>
      </c>
      <c r="U383" s="351" t="str">
        <f aca="false">IF(OR(TRIM($B383&amp;$C383)="",$V383=""),"",MAX(0,N($V383))-N($S383))</f>
        <v/>
      </c>
      <c r="V383" s="351" t="str">
        <f aca="false">IF(TRIM($B383&amp;$C383)="","",IF(AND(N($L383)=0,N($P383)+N($Q383)+N($R383)=0),"",ROUND(N($L383)-N($P383)-N($Q383)-N($R383),2)))</f>
        <v/>
      </c>
      <c r="W383" s="194" t="str">
        <f aca="false">IF(TRIM($B383&amp;$C383)="","",IF(N($L383)=0,IF((N($P383)+N($Q383)+N($R383))=0,"—未填单价","未填单价，已收 "&amp;TEXT((N($P383)+N($Q383)+N($R383)),"#,##0.00")),IF(N($V383)&gt;0.005,"欠 "&amp;TEXT(N($V383),"#,##0.00")&amp;IF(N($S383)&gt;0,"（开票未到账 "&amp;TEXT(N($S383),"#,##0.00")&amp;"）","")&amp;IF(N($U383)&gt;0,"（未开票 "&amp;TEXT(N($U383),"#,##0.00")&amp;"）",""),IF(N($V383)&lt;-0.005,"多收 "&amp;TEXT(-N($V383),"#,##0.00"),"✔ 已结清")))&amp;IF(N($T383)&gt;0,"｜到账未开票 "&amp;TEXT(N($T383),"#,##0.00")&amp;"，待补票","")&amp;IF(N($Q383)&gt;0,"｜收现 "&amp;TEXT(N($Q383),"#,##0.00"),"")&amp;IF(N($R383)&gt;0,"｜收款不开票 "&amp;TEXT(N($R383),"#,##0.00"),""))</f>
        <v/>
      </c>
      <c r="X383" s="352"/>
      <c r="AB383" s="349" t="str">
        <f aca="false">IF(OR(N($N383)=0,N($AA383)=0),"",ROUND(N($N383)/(1+N($AA383))*N($AA383),2))</f>
        <v/>
      </c>
      <c r="AC383" s="352"/>
      <c r="AD383" s="352"/>
      <c r="AE383" s="355" t="str">
        <f aca="false">IF($AM383="","",IF($AM383=1,IF($AN383&gt;=1,"一次性·已到收款期","一次性·未到期"),$AD383&amp;" 第"&amp;$AN383&amp;"/"&amp;$AM383&amp;"期"))</f>
        <v/>
      </c>
      <c r="AF383" s="351" t="str">
        <f aca="false">IF(OR($AM383="",N($L383)=0),"",ROUND(N($J383)*$AN383/$AM383,2)+N($K383))</f>
        <v/>
      </c>
      <c r="AG383" s="351" t="str">
        <f aca="false">IF($AF383="","",MAX(0,ROUND($AF383-(N($P383)+N($Q383)+N($R383)),2)))</f>
        <v/>
      </c>
      <c r="AH383" s="351" t="str">
        <f aca="false">IF(OR(TRIM($B383&amp;$C383)="",NOT(ISNUMBER($D383))),"",SUMIFS($V$3:$V$1001,$AJ$3:$AJ$1001,$AJ383,$D$3:$D$1001,"&lt;"&amp;$D383))</f>
        <v/>
      </c>
      <c r="AI383" s="351" t="str">
        <f aca="false">IF(TRIM($B383&amp;$C383)="","",SUMIFS($V$3:$V$1001,$AJ$3:$AJ$1001,$AJ383))</f>
        <v/>
      </c>
      <c r="AJ383" s="355" t="str">
        <f aca="false">IF(TRIM($B383&amp;$C383)="","",TRIM($B383)&amp;"｜"&amp;TRIM($C383))</f>
        <v/>
      </c>
      <c r="AK383" s="351" t="str">
        <f aca="false">IF(TRIM($B383&amp;$C383)="","",MIN(N($N383),N($P383)))</f>
        <v/>
      </c>
      <c r="AL383" s="356" t="str">
        <f aca="false">IF(ISNUMBER($D383),YEAR($D383),"")</f>
        <v/>
      </c>
      <c r="AM383" s="356" t="str">
        <f aca="false">IF(OR(TRIM($B383&amp;$C383)="",NOT(ISNUMBER($D383)),NOT(ISNUMBER($E383))),"",IF($E383&lt;$D383,"",IF(IF($AD383="半年付",2,IF($AD383="季度付",4,IF($AD383="月付",12,IF($AD383="半月付",24,1))))=1,1,MAX(1,ROUND(($E383-$D383+1)/365*IF($AD383="半年付",2,IF($AD383="季度付",4,IF($AD383="月付",12,IF($AD383="半月付",24,1)))),0)))))</f>
        <v/>
      </c>
      <c r="AN383" s="356" t="str">
        <f aca="true">IF($AM383="","",MIN($AM383,MAX(0,INT((TODAY()-付款宽限天数-$D383)/(($E383-$D383+1)/$AM383))+1)))</f>
        <v/>
      </c>
    </row>
    <row r="384" customFormat="false" ht="18" hidden="false" customHeight="false" outlineLevel="0" collapsed="false">
      <c r="F384" s="342" t="str">
        <f aca="true">IF(TRIM($B384&amp;$C384)="","",IF(OR(ISNUMBER(SEARCH("未",$A384)),ISNUMBER(SEARCH("送出",$A384)),AND(TRIM($A384)="",NOT(ISNUMBER($D384)),N($G384)=0)),"【合同未回】","")&amp;IF(NOT(ISNUMBER($E384)),IF(OR(ISNUMBER(SEARCH("未",$A384)),ISNUMBER(SEARCH("送出",$A384)),AND(TRIM($A384)="",NOT(ISNUMBER($D384)),N($G384)=0)),"","【未填合同期】"),IF($E384&lt;TODAY(),"【已到期】",IF($E384-TODAY()&lt;=提醒天数,"【即将到期，剩余"&amp;($E384-TODAY())&amp;"天】","【正常】")))&amp;IF(OR($AC384="安装免保",$AC384="技术免保",$AC384="质保期内"),"【"&amp;$AC384&amp;"】",""))</f>
        <v/>
      </c>
      <c r="J384" s="349" t="str">
        <f aca="false">IF(OR(N($G384)=0,N($H384)=0),"",ROUND(N($G384)*N($H384)*IF(N($I384)=0,1,N($I384)),2))</f>
        <v/>
      </c>
      <c r="L384" s="349" t="str">
        <f aca="false">IF(TRIM($B384&amp;$C384)="","",IF(AND(N($J384)=0,N($K384)=0),"",ROUND(N($J384)+N($K384),2)))</f>
        <v/>
      </c>
      <c r="R384" s="349"/>
      <c r="S384" s="351" t="str">
        <f aca="false">IF(TRIM($B384&amp;$C384)="","",IF(N($N384)=0,"",MAX(0,MIN(N($N384)-N($P384),N($V384)))))</f>
        <v/>
      </c>
      <c r="T384" s="351" t="str">
        <f aca="false">IF(TRIM($B384&amp;$C384)="","",IF(N($P384)&lt;=N($N384),"",N($P384)-N($N384)))</f>
        <v/>
      </c>
      <c r="U384" s="351" t="str">
        <f aca="false">IF(OR(TRIM($B384&amp;$C384)="",$V384=""),"",MAX(0,N($V384))-N($S384))</f>
        <v/>
      </c>
      <c r="V384" s="351" t="str">
        <f aca="false">IF(TRIM($B384&amp;$C384)="","",IF(AND(N($L384)=0,N($P384)+N($Q384)+N($R384)=0),"",ROUND(N($L384)-N($P384)-N($Q384)-N($R384),2)))</f>
        <v/>
      </c>
      <c r="W384" s="194" t="str">
        <f aca="false">IF(TRIM($B384&amp;$C384)="","",IF(N($L384)=0,IF((N($P384)+N($Q384)+N($R384))=0,"—未填单价","未填单价，已收 "&amp;TEXT((N($P384)+N($Q384)+N($R384)),"#,##0.00")),IF(N($V384)&gt;0.005,"欠 "&amp;TEXT(N($V384),"#,##0.00")&amp;IF(N($S384)&gt;0,"（开票未到账 "&amp;TEXT(N($S384),"#,##0.00")&amp;"）","")&amp;IF(N($U384)&gt;0,"（未开票 "&amp;TEXT(N($U384),"#,##0.00")&amp;"）",""),IF(N($V384)&lt;-0.005,"多收 "&amp;TEXT(-N($V384),"#,##0.00"),"✔ 已结清")))&amp;IF(N($T384)&gt;0,"｜到账未开票 "&amp;TEXT(N($T384),"#,##0.00")&amp;"，待补票","")&amp;IF(N($Q384)&gt;0,"｜收现 "&amp;TEXT(N($Q384),"#,##0.00"),"")&amp;IF(N($R384)&gt;0,"｜收款不开票 "&amp;TEXT(N($R384),"#,##0.00"),""))</f>
        <v/>
      </c>
      <c r="X384" s="352"/>
      <c r="AB384" s="349" t="str">
        <f aca="false">IF(OR(N($N384)=0,N($AA384)=0),"",ROUND(N($N384)/(1+N($AA384))*N($AA384),2))</f>
        <v/>
      </c>
      <c r="AC384" s="352"/>
      <c r="AD384" s="352"/>
      <c r="AE384" s="355" t="str">
        <f aca="false">IF($AM384="","",IF($AM384=1,IF($AN384&gt;=1,"一次性·已到收款期","一次性·未到期"),$AD384&amp;" 第"&amp;$AN384&amp;"/"&amp;$AM384&amp;"期"))</f>
        <v/>
      </c>
      <c r="AF384" s="351" t="str">
        <f aca="false">IF(OR($AM384="",N($L384)=0),"",ROUND(N($J384)*$AN384/$AM384,2)+N($K384))</f>
        <v/>
      </c>
      <c r="AG384" s="351" t="str">
        <f aca="false">IF($AF384="","",MAX(0,ROUND($AF384-(N($P384)+N($Q384)+N($R384)),2)))</f>
        <v/>
      </c>
      <c r="AH384" s="351" t="str">
        <f aca="false">IF(OR(TRIM($B384&amp;$C384)="",NOT(ISNUMBER($D384))),"",SUMIFS($V$3:$V$1001,$AJ$3:$AJ$1001,$AJ384,$D$3:$D$1001,"&lt;"&amp;$D384))</f>
        <v/>
      </c>
      <c r="AI384" s="351" t="str">
        <f aca="false">IF(TRIM($B384&amp;$C384)="","",SUMIFS($V$3:$V$1001,$AJ$3:$AJ$1001,$AJ384))</f>
        <v/>
      </c>
      <c r="AJ384" s="355" t="str">
        <f aca="false">IF(TRIM($B384&amp;$C384)="","",TRIM($B384)&amp;"｜"&amp;TRIM($C384))</f>
        <v/>
      </c>
      <c r="AK384" s="351" t="str">
        <f aca="false">IF(TRIM($B384&amp;$C384)="","",MIN(N($N384),N($P384)))</f>
        <v/>
      </c>
      <c r="AL384" s="356" t="str">
        <f aca="false">IF(ISNUMBER($D384),YEAR($D384),"")</f>
        <v/>
      </c>
      <c r="AM384" s="356" t="str">
        <f aca="false">IF(OR(TRIM($B384&amp;$C384)="",NOT(ISNUMBER($D384)),NOT(ISNUMBER($E384))),"",IF($E384&lt;$D384,"",IF(IF($AD384="半年付",2,IF($AD384="季度付",4,IF($AD384="月付",12,IF($AD384="半月付",24,1))))=1,1,MAX(1,ROUND(($E384-$D384+1)/365*IF($AD384="半年付",2,IF($AD384="季度付",4,IF($AD384="月付",12,IF($AD384="半月付",24,1)))),0)))))</f>
        <v/>
      </c>
      <c r="AN384" s="356" t="str">
        <f aca="true">IF($AM384="","",MIN($AM384,MAX(0,INT((TODAY()-付款宽限天数-$D384)/(($E384-$D384+1)/$AM384))+1)))</f>
        <v/>
      </c>
    </row>
    <row r="385" customFormat="false" ht="18" hidden="false" customHeight="false" outlineLevel="0" collapsed="false">
      <c r="F385" s="342" t="str">
        <f aca="true">IF(TRIM($B385&amp;$C385)="","",IF(OR(ISNUMBER(SEARCH("未",$A385)),ISNUMBER(SEARCH("送出",$A385)),AND(TRIM($A385)="",NOT(ISNUMBER($D385)),N($G385)=0)),"【合同未回】","")&amp;IF(NOT(ISNUMBER($E385)),IF(OR(ISNUMBER(SEARCH("未",$A385)),ISNUMBER(SEARCH("送出",$A385)),AND(TRIM($A385)="",NOT(ISNUMBER($D385)),N($G385)=0)),"","【未填合同期】"),IF($E385&lt;TODAY(),"【已到期】",IF($E385-TODAY()&lt;=提醒天数,"【即将到期，剩余"&amp;($E385-TODAY())&amp;"天】","【正常】")))&amp;IF(OR($AC385="安装免保",$AC385="技术免保",$AC385="质保期内"),"【"&amp;$AC385&amp;"】",""))</f>
        <v/>
      </c>
      <c r="J385" s="349" t="str">
        <f aca="false">IF(OR(N($G385)=0,N($H385)=0),"",ROUND(N($G385)*N($H385)*IF(N($I385)=0,1,N($I385)),2))</f>
        <v/>
      </c>
      <c r="L385" s="349" t="str">
        <f aca="false">IF(TRIM($B385&amp;$C385)="","",IF(AND(N($J385)=0,N($K385)=0),"",ROUND(N($J385)+N($K385),2)))</f>
        <v/>
      </c>
      <c r="R385" s="349"/>
      <c r="S385" s="351" t="str">
        <f aca="false">IF(TRIM($B385&amp;$C385)="","",IF(N($N385)=0,"",MAX(0,MIN(N($N385)-N($P385),N($V385)))))</f>
        <v/>
      </c>
      <c r="T385" s="351" t="str">
        <f aca="false">IF(TRIM($B385&amp;$C385)="","",IF(N($P385)&lt;=N($N385),"",N($P385)-N($N385)))</f>
        <v/>
      </c>
      <c r="U385" s="351" t="str">
        <f aca="false">IF(OR(TRIM($B385&amp;$C385)="",$V385=""),"",MAX(0,N($V385))-N($S385))</f>
        <v/>
      </c>
      <c r="V385" s="351" t="str">
        <f aca="false">IF(TRIM($B385&amp;$C385)="","",IF(AND(N($L385)=0,N($P385)+N($Q385)+N($R385)=0),"",ROUND(N($L385)-N($P385)-N($Q385)-N($R385),2)))</f>
        <v/>
      </c>
      <c r="W385" s="194" t="str">
        <f aca="false">IF(TRIM($B385&amp;$C385)="","",IF(N($L385)=0,IF((N($P385)+N($Q385)+N($R385))=0,"—未填单价","未填单价，已收 "&amp;TEXT((N($P385)+N($Q385)+N($R385)),"#,##0.00")),IF(N($V385)&gt;0.005,"欠 "&amp;TEXT(N($V385),"#,##0.00")&amp;IF(N($S385)&gt;0,"（开票未到账 "&amp;TEXT(N($S385),"#,##0.00")&amp;"）","")&amp;IF(N($U385)&gt;0,"（未开票 "&amp;TEXT(N($U385),"#,##0.00")&amp;"）",""),IF(N($V385)&lt;-0.005,"多收 "&amp;TEXT(-N($V385),"#,##0.00"),"✔ 已结清")))&amp;IF(N($T385)&gt;0,"｜到账未开票 "&amp;TEXT(N($T385),"#,##0.00")&amp;"，待补票","")&amp;IF(N($Q385)&gt;0,"｜收现 "&amp;TEXT(N($Q385),"#,##0.00"),"")&amp;IF(N($R385)&gt;0,"｜收款不开票 "&amp;TEXT(N($R385),"#,##0.00"),""))</f>
        <v/>
      </c>
      <c r="X385" s="352"/>
      <c r="AB385" s="349" t="str">
        <f aca="false">IF(OR(N($N385)=0,N($AA385)=0),"",ROUND(N($N385)/(1+N($AA385))*N($AA385),2))</f>
        <v/>
      </c>
      <c r="AC385" s="352"/>
      <c r="AD385" s="352"/>
      <c r="AE385" s="355" t="str">
        <f aca="false">IF($AM385="","",IF($AM385=1,IF($AN385&gt;=1,"一次性·已到收款期","一次性·未到期"),$AD385&amp;" 第"&amp;$AN385&amp;"/"&amp;$AM385&amp;"期"))</f>
        <v/>
      </c>
      <c r="AF385" s="351" t="str">
        <f aca="false">IF(OR($AM385="",N($L385)=0),"",ROUND(N($J385)*$AN385/$AM385,2)+N($K385))</f>
        <v/>
      </c>
      <c r="AG385" s="351" t="str">
        <f aca="false">IF($AF385="","",MAX(0,ROUND($AF385-(N($P385)+N($Q385)+N($R385)),2)))</f>
        <v/>
      </c>
      <c r="AH385" s="351" t="str">
        <f aca="false">IF(OR(TRIM($B385&amp;$C385)="",NOT(ISNUMBER($D385))),"",SUMIFS($V$3:$V$1001,$AJ$3:$AJ$1001,$AJ385,$D$3:$D$1001,"&lt;"&amp;$D385))</f>
        <v/>
      </c>
      <c r="AI385" s="351" t="str">
        <f aca="false">IF(TRIM($B385&amp;$C385)="","",SUMIFS($V$3:$V$1001,$AJ$3:$AJ$1001,$AJ385))</f>
        <v/>
      </c>
      <c r="AJ385" s="355" t="str">
        <f aca="false">IF(TRIM($B385&amp;$C385)="","",TRIM($B385)&amp;"｜"&amp;TRIM($C385))</f>
        <v/>
      </c>
      <c r="AK385" s="351" t="str">
        <f aca="false">IF(TRIM($B385&amp;$C385)="","",MIN(N($N385),N($P385)))</f>
        <v/>
      </c>
      <c r="AL385" s="356" t="str">
        <f aca="false">IF(ISNUMBER($D385),YEAR($D385),"")</f>
        <v/>
      </c>
      <c r="AM385" s="356" t="str">
        <f aca="false">IF(OR(TRIM($B385&amp;$C385)="",NOT(ISNUMBER($D385)),NOT(ISNUMBER($E385))),"",IF($E385&lt;$D385,"",IF(IF($AD385="半年付",2,IF($AD385="季度付",4,IF($AD385="月付",12,IF($AD385="半月付",24,1))))=1,1,MAX(1,ROUND(($E385-$D385+1)/365*IF($AD385="半年付",2,IF($AD385="季度付",4,IF($AD385="月付",12,IF($AD385="半月付",24,1)))),0)))))</f>
        <v/>
      </c>
      <c r="AN385" s="356" t="str">
        <f aca="true">IF($AM385="","",MIN($AM385,MAX(0,INT((TODAY()-付款宽限天数-$D385)/(($E385-$D385+1)/$AM385))+1)))</f>
        <v/>
      </c>
    </row>
    <row r="386" customFormat="false" ht="18" hidden="false" customHeight="false" outlineLevel="0" collapsed="false">
      <c r="F386" s="342" t="str">
        <f aca="true">IF(TRIM($B386&amp;$C386)="","",IF(OR(ISNUMBER(SEARCH("未",$A386)),ISNUMBER(SEARCH("送出",$A386)),AND(TRIM($A386)="",NOT(ISNUMBER($D386)),N($G386)=0)),"【合同未回】","")&amp;IF(NOT(ISNUMBER($E386)),IF(OR(ISNUMBER(SEARCH("未",$A386)),ISNUMBER(SEARCH("送出",$A386)),AND(TRIM($A386)="",NOT(ISNUMBER($D386)),N($G386)=0)),"","【未填合同期】"),IF($E386&lt;TODAY(),"【已到期】",IF($E386-TODAY()&lt;=提醒天数,"【即将到期，剩余"&amp;($E386-TODAY())&amp;"天】","【正常】")))&amp;IF(OR($AC386="安装免保",$AC386="技术免保",$AC386="质保期内"),"【"&amp;$AC386&amp;"】",""))</f>
        <v/>
      </c>
      <c r="J386" s="349" t="str">
        <f aca="false">IF(OR(N($G386)=0,N($H386)=0),"",ROUND(N($G386)*N($H386)*IF(N($I386)=0,1,N($I386)),2))</f>
        <v/>
      </c>
      <c r="L386" s="349" t="str">
        <f aca="false">IF(TRIM($B386&amp;$C386)="","",IF(AND(N($J386)=0,N($K386)=0),"",ROUND(N($J386)+N($K386),2)))</f>
        <v/>
      </c>
      <c r="R386" s="349"/>
      <c r="S386" s="351" t="str">
        <f aca="false">IF(TRIM($B386&amp;$C386)="","",IF(N($N386)=0,"",MAX(0,MIN(N($N386)-N($P386),N($V386)))))</f>
        <v/>
      </c>
      <c r="T386" s="351" t="str">
        <f aca="false">IF(TRIM($B386&amp;$C386)="","",IF(N($P386)&lt;=N($N386),"",N($P386)-N($N386)))</f>
        <v/>
      </c>
      <c r="U386" s="351" t="str">
        <f aca="false">IF(OR(TRIM($B386&amp;$C386)="",$V386=""),"",MAX(0,N($V386))-N($S386))</f>
        <v/>
      </c>
      <c r="V386" s="351" t="str">
        <f aca="false">IF(TRIM($B386&amp;$C386)="","",IF(AND(N($L386)=0,N($P386)+N($Q386)+N($R386)=0),"",ROUND(N($L386)-N($P386)-N($Q386)-N($R386),2)))</f>
        <v/>
      </c>
      <c r="W386" s="194" t="str">
        <f aca="false">IF(TRIM($B386&amp;$C386)="","",IF(N($L386)=0,IF((N($P386)+N($Q386)+N($R386))=0,"—未填单价","未填单价，已收 "&amp;TEXT((N($P386)+N($Q386)+N($R386)),"#,##0.00")),IF(N($V386)&gt;0.005,"欠 "&amp;TEXT(N($V386),"#,##0.00")&amp;IF(N($S386)&gt;0,"（开票未到账 "&amp;TEXT(N($S386),"#,##0.00")&amp;"）","")&amp;IF(N($U386)&gt;0,"（未开票 "&amp;TEXT(N($U386),"#,##0.00")&amp;"）",""),IF(N($V386)&lt;-0.005,"多收 "&amp;TEXT(-N($V386),"#,##0.00"),"✔ 已结清")))&amp;IF(N($T386)&gt;0,"｜到账未开票 "&amp;TEXT(N($T386),"#,##0.00")&amp;"，待补票","")&amp;IF(N($Q386)&gt;0,"｜收现 "&amp;TEXT(N($Q386),"#,##0.00"),"")&amp;IF(N($R386)&gt;0,"｜收款不开票 "&amp;TEXT(N($R386),"#,##0.00"),""))</f>
        <v/>
      </c>
      <c r="X386" s="352"/>
      <c r="AB386" s="349" t="str">
        <f aca="false">IF(OR(N($N386)=0,N($AA386)=0),"",ROUND(N($N386)/(1+N($AA386))*N($AA386),2))</f>
        <v/>
      </c>
      <c r="AC386" s="352"/>
      <c r="AD386" s="352"/>
      <c r="AE386" s="355" t="str">
        <f aca="false">IF($AM386="","",IF($AM386=1,IF($AN386&gt;=1,"一次性·已到收款期","一次性·未到期"),$AD386&amp;" 第"&amp;$AN386&amp;"/"&amp;$AM386&amp;"期"))</f>
        <v/>
      </c>
      <c r="AF386" s="351" t="str">
        <f aca="false">IF(OR($AM386="",N($L386)=0),"",ROUND(N($J386)*$AN386/$AM386,2)+N($K386))</f>
        <v/>
      </c>
      <c r="AG386" s="351" t="str">
        <f aca="false">IF($AF386="","",MAX(0,ROUND($AF386-(N($P386)+N($Q386)+N($R386)),2)))</f>
        <v/>
      </c>
      <c r="AH386" s="351" t="str">
        <f aca="false">IF(OR(TRIM($B386&amp;$C386)="",NOT(ISNUMBER($D386))),"",SUMIFS($V$3:$V$1001,$AJ$3:$AJ$1001,$AJ386,$D$3:$D$1001,"&lt;"&amp;$D386))</f>
        <v/>
      </c>
      <c r="AI386" s="351" t="str">
        <f aca="false">IF(TRIM($B386&amp;$C386)="","",SUMIFS($V$3:$V$1001,$AJ$3:$AJ$1001,$AJ386))</f>
        <v/>
      </c>
      <c r="AJ386" s="355" t="str">
        <f aca="false">IF(TRIM($B386&amp;$C386)="","",TRIM($B386)&amp;"｜"&amp;TRIM($C386))</f>
        <v/>
      </c>
      <c r="AK386" s="351" t="str">
        <f aca="false">IF(TRIM($B386&amp;$C386)="","",MIN(N($N386),N($P386)))</f>
        <v/>
      </c>
      <c r="AL386" s="356" t="str">
        <f aca="false">IF(ISNUMBER($D386),YEAR($D386),"")</f>
        <v/>
      </c>
      <c r="AM386" s="356" t="str">
        <f aca="false">IF(OR(TRIM($B386&amp;$C386)="",NOT(ISNUMBER($D386)),NOT(ISNUMBER($E386))),"",IF($E386&lt;$D386,"",IF(IF($AD386="半年付",2,IF($AD386="季度付",4,IF($AD386="月付",12,IF($AD386="半月付",24,1))))=1,1,MAX(1,ROUND(($E386-$D386+1)/365*IF($AD386="半年付",2,IF($AD386="季度付",4,IF($AD386="月付",12,IF($AD386="半月付",24,1)))),0)))))</f>
        <v/>
      </c>
      <c r="AN386" s="356" t="str">
        <f aca="true">IF($AM386="","",MIN($AM386,MAX(0,INT((TODAY()-付款宽限天数-$D386)/(($E386-$D386+1)/$AM386))+1)))</f>
        <v/>
      </c>
    </row>
    <row r="387" customFormat="false" ht="18" hidden="false" customHeight="false" outlineLevel="0" collapsed="false">
      <c r="F387" s="342" t="str">
        <f aca="true">IF(TRIM($B387&amp;$C387)="","",IF(OR(ISNUMBER(SEARCH("未",$A387)),ISNUMBER(SEARCH("送出",$A387)),AND(TRIM($A387)="",NOT(ISNUMBER($D387)),N($G387)=0)),"【合同未回】","")&amp;IF(NOT(ISNUMBER($E387)),IF(OR(ISNUMBER(SEARCH("未",$A387)),ISNUMBER(SEARCH("送出",$A387)),AND(TRIM($A387)="",NOT(ISNUMBER($D387)),N($G387)=0)),"","【未填合同期】"),IF($E387&lt;TODAY(),"【已到期】",IF($E387-TODAY()&lt;=提醒天数,"【即将到期，剩余"&amp;($E387-TODAY())&amp;"天】","【正常】")))&amp;IF(OR($AC387="安装免保",$AC387="技术免保",$AC387="质保期内"),"【"&amp;$AC387&amp;"】",""))</f>
        <v/>
      </c>
      <c r="J387" s="349" t="str">
        <f aca="false">IF(OR(N($G387)=0,N($H387)=0),"",ROUND(N($G387)*N($H387)*IF(N($I387)=0,1,N($I387)),2))</f>
        <v/>
      </c>
      <c r="L387" s="349" t="str">
        <f aca="false">IF(TRIM($B387&amp;$C387)="","",IF(AND(N($J387)=0,N($K387)=0),"",ROUND(N($J387)+N($K387),2)))</f>
        <v/>
      </c>
      <c r="R387" s="349"/>
      <c r="S387" s="351" t="str">
        <f aca="false">IF(TRIM($B387&amp;$C387)="","",IF(N($N387)=0,"",MAX(0,MIN(N($N387)-N($P387),N($V387)))))</f>
        <v/>
      </c>
      <c r="T387" s="351" t="str">
        <f aca="false">IF(TRIM($B387&amp;$C387)="","",IF(N($P387)&lt;=N($N387),"",N($P387)-N($N387)))</f>
        <v/>
      </c>
      <c r="U387" s="351" t="str">
        <f aca="false">IF(OR(TRIM($B387&amp;$C387)="",$V387=""),"",MAX(0,N($V387))-N($S387))</f>
        <v/>
      </c>
      <c r="V387" s="351" t="str">
        <f aca="false">IF(TRIM($B387&amp;$C387)="","",IF(AND(N($L387)=0,N($P387)+N($Q387)+N($R387)=0),"",ROUND(N($L387)-N($P387)-N($Q387)-N($R387),2)))</f>
        <v/>
      </c>
      <c r="W387" s="194" t="str">
        <f aca="false">IF(TRIM($B387&amp;$C387)="","",IF(N($L387)=0,IF((N($P387)+N($Q387)+N($R387))=0,"—未填单价","未填单价，已收 "&amp;TEXT((N($P387)+N($Q387)+N($R387)),"#,##0.00")),IF(N($V387)&gt;0.005,"欠 "&amp;TEXT(N($V387),"#,##0.00")&amp;IF(N($S387)&gt;0,"（开票未到账 "&amp;TEXT(N($S387),"#,##0.00")&amp;"）","")&amp;IF(N($U387)&gt;0,"（未开票 "&amp;TEXT(N($U387),"#,##0.00")&amp;"）",""),IF(N($V387)&lt;-0.005,"多收 "&amp;TEXT(-N($V387),"#,##0.00"),"✔ 已结清")))&amp;IF(N($T387)&gt;0,"｜到账未开票 "&amp;TEXT(N($T387),"#,##0.00")&amp;"，待补票","")&amp;IF(N($Q387)&gt;0,"｜收现 "&amp;TEXT(N($Q387),"#,##0.00"),"")&amp;IF(N($R387)&gt;0,"｜收款不开票 "&amp;TEXT(N($R387),"#,##0.00"),""))</f>
        <v/>
      </c>
      <c r="X387" s="352"/>
      <c r="AB387" s="349" t="str">
        <f aca="false">IF(OR(N($N387)=0,N($AA387)=0),"",ROUND(N($N387)/(1+N($AA387))*N($AA387),2))</f>
        <v/>
      </c>
      <c r="AC387" s="352"/>
      <c r="AD387" s="352"/>
      <c r="AE387" s="355" t="str">
        <f aca="false">IF($AM387="","",IF($AM387=1,IF($AN387&gt;=1,"一次性·已到收款期","一次性·未到期"),$AD387&amp;" 第"&amp;$AN387&amp;"/"&amp;$AM387&amp;"期"))</f>
        <v/>
      </c>
      <c r="AF387" s="351" t="str">
        <f aca="false">IF(OR($AM387="",N($L387)=0),"",ROUND(N($J387)*$AN387/$AM387,2)+N($K387))</f>
        <v/>
      </c>
      <c r="AG387" s="351" t="str">
        <f aca="false">IF($AF387="","",MAX(0,ROUND($AF387-(N($P387)+N($Q387)+N($R387)),2)))</f>
        <v/>
      </c>
      <c r="AH387" s="351" t="str">
        <f aca="false">IF(OR(TRIM($B387&amp;$C387)="",NOT(ISNUMBER($D387))),"",SUMIFS($V$3:$V$1001,$AJ$3:$AJ$1001,$AJ387,$D$3:$D$1001,"&lt;"&amp;$D387))</f>
        <v/>
      </c>
      <c r="AI387" s="351" t="str">
        <f aca="false">IF(TRIM($B387&amp;$C387)="","",SUMIFS($V$3:$V$1001,$AJ$3:$AJ$1001,$AJ387))</f>
        <v/>
      </c>
      <c r="AJ387" s="355" t="str">
        <f aca="false">IF(TRIM($B387&amp;$C387)="","",TRIM($B387)&amp;"｜"&amp;TRIM($C387))</f>
        <v/>
      </c>
      <c r="AK387" s="351" t="str">
        <f aca="false">IF(TRIM($B387&amp;$C387)="","",MIN(N($N387),N($P387)))</f>
        <v/>
      </c>
      <c r="AL387" s="356" t="str">
        <f aca="false">IF(ISNUMBER($D387),YEAR($D387),"")</f>
        <v/>
      </c>
      <c r="AM387" s="356" t="str">
        <f aca="false">IF(OR(TRIM($B387&amp;$C387)="",NOT(ISNUMBER($D387)),NOT(ISNUMBER($E387))),"",IF($E387&lt;$D387,"",IF(IF($AD387="半年付",2,IF($AD387="季度付",4,IF($AD387="月付",12,IF($AD387="半月付",24,1))))=1,1,MAX(1,ROUND(($E387-$D387+1)/365*IF($AD387="半年付",2,IF($AD387="季度付",4,IF($AD387="月付",12,IF($AD387="半月付",24,1)))),0)))))</f>
        <v/>
      </c>
      <c r="AN387" s="356" t="str">
        <f aca="true">IF($AM387="","",MIN($AM387,MAX(0,INT((TODAY()-付款宽限天数-$D387)/(($E387-$D387+1)/$AM387))+1)))</f>
        <v/>
      </c>
    </row>
    <row r="388" customFormat="false" ht="18" hidden="false" customHeight="false" outlineLevel="0" collapsed="false">
      <c r="F388" s="342" t="str">
        <f aca="true">IF(TRIM($B388&amp;$C388)="","",IF(OR(ISNUMBER(SEARCH("未",$A388)),ISNUMBER(SEARCH("送出",$A388)),AND(TRIM($A388)="",NOT(ISNUMBER($D388)),N($G388)=0)),"【合同未回】","")&amp;IF(NOT(ISNUMBER($E388)),IF(OR(ISNUMBER(SEARCH("未",$A388)),ISNUMBER(SEARCH("送出",$A388)),AND(TRIM($A388)="",NOT(ISNUMBER($D388)),N($G388)=0)),"","【未填合同期】"),IF($E388&lt;TODAY(),"【已到期】",IF($E388-TODAY()&lt;=提醒天数,"【即将到期，剩余"&amp;($E388-TODAY())&amp;"天】","【正常】")))&amp;IF(OR($AC388="安装免保",$AC388="技术免保",$AC388="质保期内"),"【"&amp;$AC388&amp;"】",""))</f>
        <v/>
      </c>
      <c r="J388" s="349" t="str">
        <f aca="false">IF(OR(N($G388)=0,N($H388)=0),"",ROUND(N($G388)*N($H388)*IF(N($I388)=0,1,N($I388)),2))</f>
        <v/>
      </c>
      <c r="L388" s="349" t="str">
        <f aca="false">IF(TRIM($B388&amp;$C388)="","",IF(AND(N($J388)=0,N($K388)=0),"",ROUND(N($J388)+N($K388),2)))</f>
        <v/>
      </c>
      <c r="R388" s="349"/>
      <c r="S388" s="351" t="str">
        <f aca="false">IF(TRIM($B388&amp;$C388)="","",IF(N($N388)=0,"",MAX(0,MIN(N($N388)-N($P388),N($V388)))))</f>
        <v/>
      </c>
      <c r="T388" s="351" t="str">
        <f aca="false">IF(TRIM($B388&amp;$C388)="","",IF(N($P388)&lt;=N($N388),"",N($P388)-N($N388)))</f>
        <v/>
      </c>
      <c r="U388" s="351" t="str">
        <f aca="false">IF(OR(TRIM($B388&amp;$C388)="",$V388=""),"",MAX(0,N($V388))-N($S388))</f>
        <v/>
      </c>
      <c r="V388" s="351" t="str">
        <f aca="false">IF(TRIM($B388&amp;$C388)="","",IF(AND(N($L388)=0,N($P388)+N($Q388)+N($R388)=0),"",ROUND(N($L388)-N($P388)-N($Q388)-N($R388),2)))</f>
        <v/>
      </c>
      <c r="W388" s="194" t="str">
        <f aca="false">IF(TRIM($B388&amp;$C388)="","",IF(N($L388)=0,IF((N($P388)+N($Q388)+N($R388))=0,"—未填单价","未填单价，已收 "&amp;TEXT((N($P388)+N($Q388)+N($R388)),"#,##0.00")),IF(N($V388)&gt;0.005,"欠 "&amp;TEXT(N($V388),"#,##0.00")&amp;IF(N($S388)&gt;0,"（开票未到账 "&amp;TEXT(N($S388),"#,##0.00")&amp;"）","")&amp;IF(N($U388)&gt;0,"（未开票 "&amp;TEXT(N($U388),"#,##0.00")&amp;"）",""),IF(N($V388)&lt;-0.005,"多收 "&amp;TEXT(-N($V388),"#,##0.00"),"✔ 已结清")))&amp;IF(N($T388)&gt;0,"｜到账未开票 "&amp;TEXT(N($T388),"#,##0.00")&amp;"，待补票","")&amp;IF(N($Q388)&gt;0,"｜收现 "&amp;TEXT(N($Q388),"#,##0.00"),"")&amp;IF(N($R388)&gt;0,"｜收款不开票 "&amp;TEXT(N($R388),"#,##0.00"),""))</f>
        <v/>
      </c>
      <c r="X388" s="352"/>
      <c r="AB388" s="349" t="str">
        <f aca="false">IF(OR(N($N388)=0,N($AA388)=0),"",ROUND(N($N388)/(1+N($AA388))*N($AA388),2))</f>
        <v/>
      </c>
      <c r="AC388" s="352"/>
      <c r="AD388" s="352"/>
      <c r="AE388" s="355" t="str">
        <f aca="false">IF($AM388="","",IF($AM388=1,IF($AN388&gt;=1,"一次性·已到收款期","一次性·未到期"),$AD388&amp;" 第"&amp;$AN388&amp;"/"&amp;$AM388&amp;"期"))</f>
        <v/>
      </c>
      <c r="AF388" s="351" t="str">
        <f aca="false">IF(OR($AM388="",N($L388)=0),"",ROUND(N($J388)*$AN388/$AM388,2)+N($K388))</f>
        <v/>
      </c>
      <c r="AG388" s="351" t="str">
        <f aca="false">IF($AF388="","",MAX(0,ROUND($AF388-(N($P388)+N($Q388)+N($R388)),2)))</f>
        <v/>
      </c>
      <c r="AH388" s="351" t="str">
        <f aca="false">IF(OR(TRIM($B388&amp;$C388)="",NOT(ISNUMBER($D388))),"",SUMIFS($V$3:$V$1001,$AJ$3:$AJ$1001,$AJ388,$D$3:$D$1001,"&lt;"&amp;$D388))</f>
        <v/>
      </c>
      <c r="AI388" s="351" t="str">
        <f aca="false">IF(TRIM($B388&amp;$C388)="","",SUMIFS($V$3:$V$1001,$AJ$3:$AJ$1001,$AJ388))</f>
        <v/>
      </c>
      <c r="AJ388" s="355" t="str">
        <f aca="false">IF(TRIM($B388&amp;$C388)="","",TRIM($B388)&amp;"｜"&amp;TRIM($C388))</f>
        <v/>
      </c>
      <c r="AK388" s="351" t="str">
        <f aca="false">IF(TRIM($B388&amp;$C388)="","",MIN(N($N388),N($P388)))</f>
        <v/>
      </c>
      <c r="AL388" s="356" t="str">
        <f aca="false">IF(ISNUMBER($D388),YEAR($D388),"")</f>
        <v/>
      </c>
      <c r="AM388" s="356" t="str">
        <f aca="false">IF(OR(TRIM($B388&amp;$C388)="",NOT(ISNUMBER($D388)),NOT(ISNUMBER($E388))),"",IF($E388&lt;$D388,"",IF(IF($AD388="半年付",2,IF($AD388="季度付",4,IF($AD388="月付",12,IF($AD388="半月付",24,1))))=1,1,MAX(1,ROUND(($E388-$D388+1)/365*IF($AD388="半年付",2,IF($AD388="季度付",4,IF($AD388="月付",12,IF($AD388="半月付",24,1)))),0)))))</f>
        <v/>
      </c>
      <c r="AN388" s="356" t="str">
        <f aca="true">IF($AM388="","",MIN($AM388,MAX(0,INT((TODAY()-付款宽限天数-$D388)/(($E388-$D388+1)/$AM388))+1)))</f>
        <v/>
      </c>
    </row>
    <row r="389" customFormat="false" ht="18" hidden="false" customHeight="false" outlineLevel="0" collapsed="false">
      <c r="F389" s="342" t="str">
        <f aca="true">IF(TRIM($B389&amp;$C389)="","",IF(OR(ISNUMBER(SEARCH("未",$A389)),ISNUMBER(SEARCH("送出",$A389)),AND(TRIM($A389)="",NOT(ISNUMBER($D389)),N($G389)=0)),"【合同未回】","")&amp;IF(NOT(ISNUMBER($E389)),IF(OR(ISNUMBER(SEARCH("未",$A389)),ISNUMBER(SEARCH("送出",$A389)),AND(TRIM($A389)="",NOT(ISNUMBER($D389)),N($G389)=0)),"","【未填合同期】"),IF($E389&lt;TODAY(),"【已到期】",IF($E389-TODAY()&lt;=提醒天数,"【即将到期，剩余"&amp;($E389-TODAY())&amp;"天】","【正常】")))&amp;IF(OR($AC389="安装免保",$AC389="技术免保",$AC389="质保期内"),"【"&amp;$AC389&amp;"】",""))</f>
        <v/>
      </c>
      <c r="J389" s="349" t="str">
        <f aca="false">IF(OR(N($G389)=0,N($H389)=0),"",ROUND(N($G389)*N($H389)*IF(N($I389)=0,1,N($I389)),2))</f>
        <v/>
      </c>
      <c r="L389" s="349" t="str">
        <f aca="false">IF(TRIM($B389&amp;$C389)="","",IF(AND(N($J389)=0,N($K389)=0),"",ROUND(N($J389)+N($K389),2)))</f>
        <v/>
      </c>
      <c r="R389" s="349"/>
      <c r="S389" s="351" t="str">
        <f aca="false">IF(TRIM($B389&amp;$C389)="","",IF(N($N389)=0,"",MAX(0,MIN(N($N389)-N($P389),N($V389)))))</f>
        <v/>
      </c>
      <c r="T389" s="351" t="str">
        <f aca="false">IF(TRIM($B389&amp;$C389)="","",IF(N($P389)&lt;=N($N389),"",N($P389)-N($N389)))</f>
        <v/>
      </c>
      <c r="U389" s="351" t="str">
        <f aca="false">IF(OR(TRIM($B389&amp;$C389)="",$V389=""),"",MAX(0,N($V389))-N($S389))</f>
        <v/>
      </c>
      <c r="V389" s="351" t="str">
        <f aca="false">IF(TRIM($B389&amp;$C389)="","",IF(AND(N($L389)=0,N($P389)+N($Q389)+N($R389)=0),"",ROUND(N($L389)-N($P389)-N($Q389)-N($R389),2)))</f>
        <v/>
      </c>
      <c r="W389" s="194" t="str">
        <f aca="false">IF(TRIM($B389&amp;$C389)="","",IF(N($L389)=0,IF((N($P389)+N($Q389)+N($R389))=0,"—未填单价","未填单价，已收 "&amp;TEXT((N($P389)+N($Q389)+N($R389)),"#,##0.00")),IF(N($V389)&gt;0.005,"欠 "&amp;TEXT(N($V389),"#,##0.00")&amp;IF(N($S389)&gt;0,"（开票未到账 "&amp;TEXT(N($S389),"#,##0.00")&amp;"）","")&amp;IF(N($U389)&gt;0,"（未开票 "&amp;TEXT(N($U389),"#,##0.00")&amp;"）",""),IF(N($V389)&lt;-0.005,"多收 "&amp;TEXT(-N($V389),"#,##0.00"),"✔ 已结清")))&amp;IF(N($T389)&gt;0,"｜到账未开票 "&amp;TEXT(N($T389),"#,##0.00")&amp;"，待补票","")&amp;IF(N($Q389)&gt;0,"｜收现 "&amp;TEXT(N($Q389),"#,##0.00"),"")&amp;IF(N($R389)&gt;0,"｜收款不开票 "&amp;TEXT(N($R389),"#,##0.00"),""))</f>
        <v/>
      </c>
      <c r="X389" s="352"/>
      <c r="AB389" s="349" t="str">
        <f aca="false">IF(OR(N($N389)=0,N($AA389)=0),"",ROUND(N($N389)/(1+N($AA389))*N($AA389),2))</f>
        <v/>
      </c>
      <c r="AC389" s="352"/>
      <c r="AD389" s="352"/>
      <c r="AE389" s="355" t="str">
        <f aca="false">IF($AM389="","",IF($AM389=1,IF($AN389&gt;=1,"一次性·已到收款期","一次性·未到期"),$AD389&amp;" 第"&amp;$AN389&amp;"/"&amp;$AM389&amp;"期"))</f>
        <v/>
      </c>
      <c r="AF389" s="351" t="str">
        <f aca="false">IF(OR($AM389="",N($L389)=0),"",ROUND(N($J389)*$AN389/$AM389,2)+N($K389))</f>
        <v/>
      </c>
      <c r="AG389" s="351" t="str">
        <f aca="false">IF($AF389="","",MAX(0,ROUND($AF389-(N($P389)+N($Q389)+N($R389)),2)))</f>
        <v/>
      </c>
      <c r="AH389" s="351" t="str">
        <f aca="false">IF(OR(TRIM($B389&amp;$C389)="",NOT(ISNUMBER($D389))),"",SUMIFS($V$3:$V$1001,$AJ$3:$AJ$1001,$AJ389,$D$3:$D$1001,"&lt;"&amp;$D389))</f>
        <v/>
      </c>
      <c r="AI389" s="351" t="str">
        <f aca="false">IF(TRIM($B389&amp;$C389)="","",SUMIFS($V$3:$V$1001,$AJ$3:$AJ$1001,$AJ389))</f>
        <v/>
      </c>
      <c r="AJ389" s="355" t="str">
        <f aca="false">IF(TRIM($B389&amp;$C389)="","",TRIM($B389)&amp;"｜"&amp;TRIM($C389))</f>
        <v/>
      </c>
      <c r="AK389" s="351" t="str">
        <f aca="false">IF(TRIM($B389&amp;$C389)="","",MIN(N($N389),N($P389)))</f>
        <v/>
      </c>
      <c r="AL389" s="356" t="str">
        <f aca="false">IF(ISNUMBER($D389),YEAR($D389),"")</f>
        <v/>
      </c>
      <c r="AM389" s="356" t="str">
        <f aca="false">IF(OR(TRIM($B389&amp;$C389)="",NOT(ISNUMBER($D389)),NOT(ISNUMBER($E389))),"",IF($E389&lt;$D389,"",IF(IF($AD389="半年付",2,IF($AD389="季度付",4,IF($AD389="月付",12,IF($AD389="半月付",24,1))))=1,1,MAX(1,ROUND(($E389-$D389+1)/365*IF($AD389="半年付",2,IF($AD389="季度付",4,IF($AD389="月付",12,IF($AD389="半月付",24,1)))),0)))))</f>
        <v/>
      </c>
      <c r="AN389" s="356" t="str">
        <f aca="true">IF($AM389="","",MIN($AM389,MAX(0,INT((TODAY()-付款宽限天数-$D389)/(($E389-$D389+1)/$AM389))+1)))</f>
        <v/>
      </c>
    </row>
    <row r="390" customFormat="false" ht="18" hidden="false" customHeight="false" outlineLevel="0" collapsed="false">
      <c r="F390" s="342" t="str">
        <f aca="true">IF(TRIM($B390&amp;$C390)="","",IF(OR(ISNUMBER(SEARCH("未",$A390)),ISNUMBER(SEARCH("送出",$A390)),AND(TRIM($A390)="",NOT(ISNUMBER($D390)),N($G390)=0)),"【合同未回】","")&amp;IF(NOT(ISNUMBER($E390)),IF(OR(ISNUMBER(SEARCH("未",$A390)),ISNUMBER(SEARCH("送出",$A390)),AND(TRIM($A390)="",NOT(ISNUMBER($D390)),N($G390)=0)),"","【未填合同期】"),IF($E390&lt;TODAY(),"【已到期】",IF($E390-TODAY()&lt;=提醒天数,"【即将到期，剩余"&amp;($E390-TODAY())&amp;"天】","【正常】")))&amp;IF(OR($AC390="安装免保",$AC390="技术免保",$AC390="质保期内"),"【"&amp;$AC390&amp;"】",""))</f>
        <v/>
      </c>
      <c r="J390" s="349" t="str">
        <f aca="false">IF(OR(N($G390)=0,N($H390)=0),"",ROUND(N($G390)*N($H390)*IF(N($I390)=0,1,N($I390)),2))</f>
        <v/>
      </c>
      <c r="L390" s="349" t="str">
        <f aca="false">IF(TRIM($B390&amp;$C390)="","",IF(AND(N($J390)=0,N($K390)=0),"",ROUND(N($J390)+N($K390),2)))</f>
        <v/>
      </c>
      <c r="R390" s="349"/>
      <c r="S390" s="351" t="str">
        <f aca="false">IF(TRIM($B390&amp;$C390)="","",IF(N($N390)=0,"",MAX(0,MIN(N($N390)-N($P390),N($V390)))))</f>
        <v/>
      </c>
      <c r="T390" s="351" t="str">
        <f aca="false">IF(TRIM($B390&amp;$C390)="","",IF(N($P390)&lt;=N($N390),"",N($P390)-N($N390)))</f>
        <v/>
      </c>
      <c r="U390" s="351" t="str">
        <f aca="false">IF(OR(TRIM($B390&amp;$C390)="",$V390=""),"",MAX(0,N($V390))-N($S390))</f>
        <v/>
      </c>
      <c r="V390" s="351" t="str">
        <f aca="false">IF(TRIM($B390&amp;$C390)="","",IF(AND(N($L390)=0,N($P390)+N($Q390)+N($R390)=0),"",ROUND(N($L390)-N($P390)-N($Q390)-N($R390),2)))</f>
        <v/>
      </c>
      <c r="W390" s="194" t="str">
        <f aca="false">IF(TRIM($B390&amp;$C390)="","",IF(N($L390)=0,IF((N($P390)+N($Q390)+N($R390))=0,"—未填单价","未填单价，已收 "&amp;TEXT((N($P390)+N($Q390)+N($R390)),"#,##0.00")),IF(N($V390)&gt;0.005,"欠 "&amp;TEXT(N($V390),"#,##0.00")&amp;IF(N($S390)&gt;0,"（开票未到账 "&amp;TEXT(N($S390),"#,##0.00")&amp;"）","")&amp;IF(N($U390)&gt;0,"（未开票 "&amp;TEXT(N($U390),"#,##0.00")&amp;"）",""),IF(N($V390)&lt;-0.005,"多收 "&amp;TEXT(-N($V390),"#,##0.00"),"✔ 已结清")))&amp;IF(N($T390)&gt;0,"｜到账未开票 "&amp;TEXT(N($T390),"#,##0.00")&amp;"，待补票","")&amp;IF(N($Q390)&gt;0,"｜收现 "&amp;TEXT(N($Q390),"#,##0.00"),"")&amp;IF(N($R390)&gt;0,"｜收款不开票 "&amp;TEXT(N($R390),"#,##0.00"),""))</f>
        <v/>
      </c>
      <c r="X390" s="352"/>
      <c r="AB390" s="349" t="str">
        <f aca="false">IF(OR(N($N390)=0,N($AA390)=0),"",ROUND(N($N390)/(1+N($AA390))*N($AA390),2))</f>
        <v/>
      </c>
      <c r="AC390" s="352"/>
      <c r="AD390" s="352"/>
      <c r="AE390" s="355" t="str">
        <f aca="false">IF($AM390="","",IF($AM390=1,IF($AN390&gt;=1,"一次性·已到收款期","一次性·未到期"),$AD390&amp;" 第"&amp;$AN390&amp;"/"&amp;$AM390&amp;"期"))</f>
        <v/>
      </c>
      <c r="AF390" s="351" t="str">
        <f aca="false">IF(OR($AM390="",N($L390)=0),"",ROUND(N($J390)*$AN390/$AM390,2)+N($K390))</f>
        <v/>
      </c>
      <c r="AG390" s="351" t="str">
        <f aca="false">IF($AF390="","",MAX(0,ROUND($AF390-(N($P390)+N($Q390)+N($R390)),2)))</f>
        <v/>
      </c>
      <c r="AH390" s="351" t="str">
        <f aca="false">IF(OR(TRIM($B390&amp;$C390)="",NOT(ISNUMBER($D390))),"",SUMIFS($V$3:$V$1001,$AJ$3:$AJ$1001,$AJ390,$D$3:$D$1001,"&lt;"&amp;$D390))</f>
        <v/>
      </c>
      <c r="AI390" s="351" t="str">
        <f aca="false">IF(TRIM($B390&amp;$C390)="","",SUMIFS($V$3:$V$1001,$AJ$3:$AJ$1001,$AJ390))</f>
        <v/>
      </c>
      <c r="AJ390" s="355" t="str">
        <f aca="false">IF(TRIM($B390&amp;$C390)="","",TRIM($B390)&amp;"｜"&amp;TRIM($C390))</f>
        <v/>
      </c>
      <c r="AK390" s="351" t="str">
        <f aca="false">IF(TRIM($B390&amp;$C390)="","",MIN(N($N390),N($P390)))</f>
        <v/>
      </c>
      <c r="AL390" s="356" t="str">
        <f aca="false">IF(ISNUMBER($D390),YEAR($D390),"")</f>
        <v/>
      </c>
      <c r="AM390" s="356" t="str">
        <f aca="false">IF(OR(TRIM($B390&amp;$C390)="",NOT(ISNUMBER($D390)),NOT(ISNUMBER($E390))),"",IF($E390&lt;$D390,"",IF(IF($AD390="半年付",2,IF($AD390="季度付",4,IF($AD390="月付",12,IF($AD390="半月付",24,1))))=1,1,MAX(1,ROUND(($E390-$D390+1)/365*IF($AD390="半年付",2,IF($AD390="季度付",4,IF($AD390="月付",12,IF($AD390="半月付",24,1)))),0)))))</f>
        <v/>
      </c>
      <c r="AN390" s="356" t="str">
        <f aca="true">IF($AM390="","",MIN($AM390,MAX(0,INT((TODAY()-付款宽限天数-$D390)/(($E390-$D390+1)/$AM390))+1)))</f>
        <v/>
      </c>
    </row>
    <row r="391" customFormat="false" ht="18" hidden="false" customHeight="false" outlineLevel="0" collapsed="false">
      <c r="F391" s="342" t="str">
        <f aca="true">IF(TRIM($B391&amp;$C391)="","",IF(OR(ISNUMBER(SEARCH("未",$A391)),ISNUMBER(SEARCH("送出",$A391)),AND(TRIM($A391)="",NOT(ISNUMBER($D391)),N($G391)=0)),"【合同未回】","")&amp;IF(NOT(ISNUMBER($E391)),IF(OR(ISNUMBER(SEARCH("未",$A391)),ISNUMBER(SEARCH("送出",$A391)),AND(TRIM($A391)="",NOT(ISNUMBER($D391)),N($G391)=0)),"","【未填合同期】"),IF($E391&lt;TODAY(),"【已到期】",IF($E391-TODAY()&lt;=提醒天数,"【即将到期，剩余"&amp;($E391-TODAY())&amp;"天】","【正常】")))&amp;IF(OR($AC391="安装免保",$AC391="技术免保",$AC391="质保期内"),"【"&amp;$AC391&amp;"】",""))</f>
        <v/>
      </c>
      <c r="J391" s="349" t="str">
        <f aca="false">IF(OR(N($G391)=0,N($H391)=0),"",ROUND(N($G391)*N($H391)*IF(N($I391)=0,1,N($I391)),2))</f>
        <v/>
      </c>
      <c r="L391" s="349" t="str">
        <f aca="false">IF(TRIM($B391&amp;$C391)="","",IF(AND(N($J391)=0,N($K391)=0),"",ROUND(N($J391)+N($K391),2)))</f>
        <v/>
      </c>
      <c r="R391" s="349"/>
      <c r="S391" s="351" t="str">
        <f aca="false">IF(TRIM($B391&amp;$C391)="","",IF(N($N391)=0,"",MAX(0,MIN(N($N391)-N($P391),N($V391)))))</f>
        <v/>
      </c>
      <c r="T391" s="351" t="str">
        <f aca="false">IF(TRIM($B391&amp;$C391)="","",IF(N($P391)&lt;=N($N391),"",N($P391)-N($N391)))</f>
        <v/>
      </c>
      <c r="U391" s="351" t="str">
        <f aca="false">IF(OR(TRIM($B391&amp;$C391)="",$V391=""),"",MAX(0,N($V391))-N($S391))</f>
        <v/>
      </c>
      <c r="V391" s="351" t="str">
        <f aca="false">IF(TRIM($B391&amp;$C391)="","",IF(AND(N($L391)=0,N($P391)+N($Q391)+N($R391)=0),"",ROUND(N($L391)-N($P391)-N($Q391)-N($R391),2)))</f>
        <v/>
      </c>
      <c r="W391" s="194" t="str">
        <f aca="false">IF(TRIM($B391&amp;$C391)="","",IF(N($L391)=0,IF((N($P391)+N($Q391)+N($R391))=0,"—未填单价","未填单价，已收 "&amp;TEXT((N($P391)+N($Q391)+N($R391)),"#,##0.00")),IF(N($V391)&gt;0.005,"欠 "&amp;TEXT(N($V391),"#,##0.00")&amp;IF(N($S391)&gt;0,"（开票未到账 "&amp;TEXT(N($S391),"#,##0.00")&amp;"）","")&amp;IF(N($U391)&gt;0,"（未开票 "&amp;TEXT(N($U391),"#,##0.00")&amp;"）",""),IF(N($V391)&lt;-0.005,"多收 "&amp;TEXT(-N($V391),"#,##0.00"),"✔ 已结清")))&amp;IF(N($T391)&gt;0,"｜到账未开票 "&amp;TEXT(N($T391),"#,##0.00")&amp;"，待补票","")&amp;IF(N($Q391)&gt;0,"｜收现 "&amp;TEXT(N($Q391),"#,##0.00"),"")&amp;IF(N($R391)&gt;0,"｜收款不开票 "&amp;TEXT(N($R391),"#,##0.00"),""))</f>
        <v/>
      </c>
      <c r="X391" s="352"/>
      <c r="AB391" s="349" t="str">
        <f aca="false">IF(OR(N($N391)=0,N($AA391)=0),"",ROUND(N($N391)/(1+N($AA391))*N($AA391),2))</f>
        <v/>
      </c>
      <c r="AC391" s="352"/>
      <c r="AD391" s="352"/>
      <c r="AE391" s="355" t="str">
        <f aca="false">IF($AM391="","",IF($AM391=1,IF($AN391&gt;=1,"一次性·已到收款期","一次性·未到期"),$AD391&amp;" 第"&amp;$AN391&amp;"/"&amp;$AM391&amp;"期"))</f>
        <v/>
      </c>
      <c r="AF391" s="351" t="str">
        <f aca="false">IF(OR($AM391="",N($L391)=0),"",ROUND(N($J391)*$AN391/$AM391,2)+N($K391))</f>
        <v/>
      </c>
      <c r="AG391" s="351" t="str">
        <f aca="false">IF($AF391="","",MAX(0,ROUND($AF391-(N($P391)+N($Q391)+N($R391)),2)))</f>
        <v/>
      </c>
      <c r="AH391" s="351" t="str">
        <f aca="false">IF(OR(TRIM($B391&amp;$C391)="",NOT(ISNUMBER($D391))),"",SUMIFS($V$3:$V$1001,$AJ$3:$AJ$1001,$AJ391,$D$3:$D$1001,"&lt;"&amp;$D391))</f>
        <v/>
      </c>
      <c r="AI391" s="351" t="str">
        <f aca="false">IF(TRIM($B391&amp;$C391)="","",SUMIFS($V$3:$V$1001,$AJ$3:$AJ$1001,$AJ391))</f>
        <v/>
      </c>
      <c r="AJ391" s="355" t="str">
        <f aca="false">IF(TRIM($B391&amp;$C391)="","",TRIM($B391)&amp;"｜"&amp;TRIM($C391))</f>
        <v/>
      </c>
      <c r="AK391" s="351" t="str">
        <f aca="false">IF(TRIM($B391&amp;$C391)="","",MIN(N($N391),N($P391)))</f>
        <v/>
      </c>
      <c r="AL391" s="356" t="str">
        <f aca="false">IF(ISNUMBER($D391),YEAR($D391),"")</f>
        <v/>
      </c>
      <c r="AM391" s="356" t="str">
        <f aca="false">IF(OR(TRIM($B391&amp;$C391)="",NOT(ISNUMBER($D391)),NOT(ISNUMBER($E391))),"",IF($E391&lt;$D391,"",IF(IF($AD391="半年付",2,IF($AD391="季度付",4,IF($AD391="月付",12,IF($AD391="半月付",24,1))))=1,1,MAX(1,ROUND(($E391-$D391+1)/365*IF($AD391="半年付",2,IF($AD391="季度付",4,IF($AD391="月付",12,IF($AD391="半月付",24,1)))),0)))))</f>
        <v/>
      </c>
      <c r="AN391" s="356" t="str">
        <f aca="true">IF($AM391="","",MIN($AM391,MAX(0,INT((TODAY()-付款宽限天数-$D391)/(($E391-$D391+1)/$AM391))+1)))</f>
        <v/>
      </c>
    </row>
    <row r="392" customFormat="false" ht="18" hidden="false" customHeight="false" outlineLevel="0" collapsed="false">
      <c r="F392" s="342" t="str">
        <f aca="true">IF(TRIM($B392&amp;$C392)="","",IF(OR(ISNUMBER(SEARCH("未",$A392)),ISNUMBER(SEARCH("送出",$A392)),AND(TRIM($A392)="",NOT(ISNUMBER($D392)),N($G392)=0)),"【合同未回】","")&amp;IF(NOT(ISNUMBER($E392)),IF(OR(ISNUMBER(SEARCH("未",$A392)),ISNUMBER(SEARCH("送出",$A392)),AND(TRIM($A392)="",NOT(ISNUMBER($D392)),N($G392)=0)),"","【未填合同期】"),IF($E392&lt;TODAY(),"【已到期】",IF($E392-TODAY()&lt;=提醒天数,"【即将到期，剩余"&amp;($E392-TODAY())&amp;"天】","【正常】")))&amp;IF(OR($AC392="安装免保",$AC392="技术免保",$AC392="质保期内"),"【"&amp;$AC392&amp;"】",""))</f>
        <v/>
      </c>
      <c r="J392" s="349" t="str">
        <f aca="false">IF(OR(N($G392)=0,N($H392)=0),"",ROUND(N($G392)*N($H392)*IF(N($I392)=0,1,N($I392)),2))</f>
        <v/>
      </c>
      <c r="L392" s="349" t="str">
        <f aca="false">IF(TRIM($B392&amp;$C392)="","",IF(AND(N($J392)=0,N($K392)=0),"",ROUND(N($J392)+N($K392),2)))</f>
        <v/>
      </c>
      <c r="R392" s="349"/>
      <c r="S392" s="351" t="str">
        <f aca="false">IF(TRIM($B392&amp;$C392)="","",IF(N($N392)=0,"",MAX(0,MIN(N($N392)-N($P392),N($V392)))))</f>
        <v/>
      </c>
      <c r="T392" s="351" t="str">
        <f aca="false">IF(TRIM($B392&amp;$C392)="","",IF(N($P392)&lt;=N($N392),"",N($P392)-N($N392)))</f>
        <v/>
      </c>
      <c r="U392" s="351" t="str">
        <f aca="false">IF(OR(TRIM($B392&amp;$C392)="",$V392=""),"",MAX(0,N($V392))-N($S392))</f>
        <v/>
      </c>
      <c r="V392" s="351" t="str">
        <f aca="false">IF(TRIM($B392&amp;$C392)="","",IF(AND(N($L392)=0,N($P392)+N($Q392)+N($R392)=0),"",ROUND(N($L392)-N($P392)-N($Q392)-N($R392),2)))</f>
        <v/>
      </c>
      <c r="W392" s="194" t="str">
        <f aca="false">IF(TRIM($B392&amp;$C392)="","",IF(N($L392)=0,IF((N($P392)+N($Q392)+N($R392))=0,"—未填单价","未填单价，已收 "&amp;TEXT((N($P392)+N($Q392)+N($R392)),"#,##0.00")),IF(N($V392)&gt;0.005,"欠 "&amp;TEXT(N($V392),"#,##0.00")&amp;IF(N($S392)&gt;0,"（开票未到账 "&amp;TEXT(N($S392),"#,##0.00")&amp;"）","")&amp;IF(N($U392)&gt;0,"（未开票 "&amp;TEXT(N($U392),"#,##0.00")&amp;"）",""),IF(N($V392)&lt;-0.005,"多收 "&amp;TEXT(-N($V392),"#,##0.00"),"✔ 已结清")))&amp;IF(N($T392)&gt;0,"｜到账未开票 "&amp;TEXT(N($T392),"#,##0.00")&amp;"，待补票","")&amp;IF(N($Q392)&gt;0,"｜收现 "&amp;TEXT(N($Q392),"#,##0.00"),"")&amp;IF(N($R392)&gt;0,"｜收款不开票 "&amp;TEXT(N($R392),"#,##0.00"),""))</f>
        <v/>
      </c>
      <c r="X392" s="352"/>
      <c r="AB392" s="349" t="str">
        <f aca="false">IF(OR(N($N392)=0,N($AA392)=0),"",ROUND(N($N392)/(1+N($AA392))*N($AA392),2))</f>
        <v/>
      </c>
      <c r="AC392" s="352"/>
      <c r="AD392" s="352"/>
      <c r="AE392" s="355" t="str">
        <f aca="false">IF($AM392="","",IF($AM392=1,IF($AN392&gt;=1,"一次性·已到收款期","一次性·未到期"),$AD392&amp;" 第"&amp;$AN392&amp;"/"&amp;$AM392&amp;"期"))</f>
        <v/>
      </c>
      <c r="AF392" s="351" t="str">
        <f aca="false">IF(OR($AM392="",N($L392)=0),"",ROUND(N($J392)*$AN392/$AM392,2)+N($K392))</f>
        <v/>
      </c>
      <c r="AG392" s="351" t="str">
        <f aca="false">IF($AF392="","",MAX(0,ROUND($AF392-(N($P392)+N($Q392)+N($R392)),2)))</f>
        <v/>
      </c>
      <c r="AH392" s="351" t="str">
        <f aca="false">IF(OR(TRIM($B392&amp;$C392)="",NOT(ISNUMBER($D392))),"",SUMIFS($V$3:$V$1001,$AJ$3:$AJ$1001,$AJ392,$D$3:$D$1001,"&lt;"&amp;$D392))</f>
        <v/>
      </c>
      <c r="AI392" s="351" t="str">
        <f aca="false">IF(TRIM($B392&amp;$C392)="","",SUMIFS($V$3:$V$1001,$AJ$3:$AJ$1001,$AJ392))</f>
        <v/>
      </c>
      <c r="AJ392" s="355" t="str">
        <f aca="false">IF(TRIM($B392&amp;$C392)="","",TRIM($B392)&amp;"｜"&amp;TRIM($C392))</f>
        <v/>
      </c>
      <c r="AK392" s="351" t="str">
        <f aca="false">IF(TRIM($B392&amp;$C392)="","",MIN(N($N392),N($P392)))</f>
        <v/>
      </c>
      <c r="AL392" s="356" t="str">
        <f aca="false">IF(ISNUMBER($D392),YEAR($D392),"")</f>
        <v/>
      </c>
      <c r="AM392" s="356" t="str">
        <f aca="false">IF(OR(TRIM($B392&amp;$C392)="",NOT(ISNUMBER($D392)),NOT(ISNUMBER($E392))),"",IF($E392&lt;$D392,"",IF(IF($AD392="半年付",2,IF($AD392="季度付",4,IF($AD392="月付",12,IF($AD392="半月付",24,1))))=1,1,MAX(1,ROUND(($E392-$D392+1)/365*IF($AD392="半年付",2,IF($AD392="季度付",4,IF($AD392="月付",12,IF($AD392="半月付",24,1)))),0)))))</f>
        <v/>
      </c>
      <c r="AN392" s="356" t="str">
        <f aca="true">IF($AM392="","",MIN($AM392,MAX(0,INT((TODAY()-付款宽限天数-$D392)/(($E392-$D392+1)/$AM392))+1)))</f>
        <v/>
      </c>
    </row>
    <row r="393" customFormat="false" ht="18" hidden="false" customHeight="false" outlineLevel="0" collapsed="false">
      <c r="F393" s="342" t="str">
        <f aca="true">IF(TRIM($B393&amp;$C393)="","",IF(OR(ISNUMBER(SEARCH("未",$A393)),ISNUMBER(SEARCH("送出",$A393)),AND(TRIM($A393)="",NOT(ISNUMBER($D393)),N($G393)=0)),"【合同未回】","")&amp;IF(NOT(ISNUMBER($E393)),IF(OR(ISNUMBER(SEARCH("未",$A393)),ISNUMBER(SEARCH("送出",$A393)),AND(TRIM($A393)="",NOT(ISNUMBER($D393)),N($G393)=0)),"","【未填合同期】"),IF($E393&lt;TODAY(),"【已到期】",IF($E393-TODAY()&lt;=提醒天数,"【即将到期，剩余"&amp;($E393-TODAY())&amp;"天】","【正常】")))&amp;IF(OR($AC393="安装免保",$AC393="技术免保",$AC393="质保期内"),"【"&amp;$AC393&amp;"】",""))</f>
        <v/>
      </c>
      <c r="J393" s="349" t="str">
        <f aca="false">IF(OR(N($G393)=0,N($H393)=0),"",ROUND(N($G393)*N($H393)*IF(N($I393)=0,1,N($I393)),2))</f>
        <v/>
      </c>
      <c r="L393" s="349" t="str">
        <f aca="false">IF(TRIM($B393&amp;$C393)="","",IF(AND(N($J393)=0,N($K393)=0),"",ROUND(N($J393)+N($K393),2)))</f>
        <v/>
      </c>
      <c r="R393" s="349"/>
      <c r="S393" s="351" t="str">
        <f aca="false">IF(TRIM($B393&amp;$C393)="","",IF(N($N393)=0,"",MAX(0,MIN(N($N393)-N($P393),N($V393)))))</f>
        <v/>
      </c>
      <c r="T393" s="351" t="str">
        <f aca="false">IF(TRIM($B393&amp;$C393)="","",IF(N($P393)&lt;=N($N393),"",N($P393)-N($N393)))</f>
        <v/>
      </c>
      <c r="U393" s="351" t="str">
        <f aca="false">IF(OR(TRIM($B393&amp;$C393)="",$V393=""),"",MAX(0,N($V393))-N($S393))</f>
        <v/>
      </c>
      <c r="V393" s="351" t="str">
        <f aca="false">IF(TRIM($B393&amp;$C393)="","",IF(AND(N($L393)=0,N($P393)+N($Q393)+N($R393)=0),"",ROUND(N($L393)-N($P393)-N($Q393)-N($R393),2)))</f>
        <v/>
      </c>
      <c r="W393" s="194" t="str">
        <f aca="false">IF(TRIM($B393&amp;$C393)="","",IF(N($L393)=0,IF((N($P393)+N($Q393)+N($R393))=0,"—未填单价","未填单价，已收 "&amp;TEXT((N($P393)+N($Q393)+N($R393)),"#,##0.00")),IF(N($V393)&gt;0.005,"欠 "&amp;TEXT(N($V393),"#,##0.00")&amp;IF(N($S393)&gt;0,"（开票未到账 "&amp;TEXT(N($S393),"#,##0.00")&amp;"）","")&amp;IF(N($U393)&gt;0,"（未开票 "&amp;TEXT(N($U393),"#,##0.00")&amp;"）",""),IF(N($V393)&lt;-0.005,"多收 "&amp;TEXT(-N($V393),"#,##0.00"),"✔ 已结清")))&amp;IF(N($T393)&gt;0,"｜到账未开票 "&amp;TEXT(N($T393),"#,##0.00")&amp;"，待补票","")&amp;IF(N($Q393)&gt;0,"｜收现 "&amp;TEXT(N($Q393),"#,##0.00"),"")&amp;IF(N($R393)&gt;0,"｜收款不开票 "&amp;TEXT(N($R393),"#,##0.00"),""))</f>
        <v/>
      </c>
      <c r="X393" s="352"/>
      <c r="AB393" s="349" t="str">
        <f aca="false">IF(OR(N($N393)=0,N($AA393)=0),"",ROUND(N($N393)/(1+N($AA393))*N($AA393),2))</f>
        <v/>
      </c>
      <c r="AC393" s="352"/>
      <c r="AD393" s="352"/>
      <c r="AE393" s="355" t="str">
        <f aca="false">IF($AM393="","",IF($AM393=1,IF($AN393&gt;=1,"一次性·已到收款期","一次性·未到期"),$AD393&amp;" 第"&amp;$AN393&amp;"/"&amp;$AM393&amp;"期"))</f>
        <v/>
      </c>
      <c r="AF393" s="351" t="str">
        <f aca="false">IF(OR($AM393="",N($L393)=0),"",ROUND(N($J393)*$AN393/$AM393,2)+N($K393))</f>
        <v/>
      </c>
      <c r="AG393" s="351" t="str">
        <f aca="false">IF($AF393="","",MAX(0,ROUND($AF393-(N($P393)+N($Q393)+N($R393)),2)))</f>
        <v/>
      </c>
      <c r="AH393" s="351" t="str">
        <f aca="false">IF(OR(TRIM($B393&amp;$C393)="",NOT(ISNUMBER($D393))),"",SUMIFS($V$3:$V$1001,$AJ$3:$AJ$1001,$AJ393,$D$3:$D$1001,"&lt;"&amp;$D393))</f>
        <v/>
      </c>
      <c r="AI393" s="351" t="str">
        <f aca="false">IF(TRIM($B393&amp;$C393)="","",SUMIFS($V$3:$V$1001,$AJ$3:$AJ$1001,$AJ393))</f>
        <v/>
      </c>
      <c r="AJ393" s="355" t="str">
        <f aca="false">IF(TRIM($B393&amp;$C393)="","",TRIM($B393)&amp;"｜"&amp;TRIM($C393))</f>
        <v/>
      </c>
      <c r="AK393" s="351" t="str">
        <f aca="false">IF(TRIM($B393&amp;$C393)="","",MIN(N($N393),N($P393)))</f>
        <v/>
      </c>
      <c r="AL393" s="356" t="str">
        <f aca="false">IF(ISNUMBER($D393),YEAR($D393),"")</f>
        <v/>
      </c>
      <c r="AM393" s="356" t="str">
        <f aca="false">IF(OR(TRIM($B393&amp;$C393)="",NOT(ISNUMBER($D393)),NOT(ISNUMBER($E393))),"",IF($E393&lt;$D393,"",IF(IF($AD393="半年付",2,IF($AD393="季度付",4,IF($AD393="月付",12,IF($AD393="半月付",24,1))))=1,1,MAX(1,ROUND(($E393-$D393+1)/365*IF($AD393="半年付",2,IF($AD393="季度付",4,IF($AD393="月付",12,IF($AD393="半月付",24,1)))),0)))))</f>
        <v/>
      </c>
      <c r="AN393" s="356" t="str">
        <f aca="true">IF($AM393="","",MIN($AM393,MAX(0,INT((TODAY()-付款宽限天数-$D393)/(($E393-$D393+1)/$AM393))+1)))</f>
        <v/>
      </c>
    </row>
    <row r="394" customFormat="false" ht="18" hidden="false" customHeight="false" outlineLevel="0" collapsed="false">
      <c r="F394" s="342" t="str">
        <f aca="true">IF(TRIM($B394&amp;$C394)="","",IF(OR(ISNUMBER(SEARCH("未",$A394)),ISNUMBER(SEARCH("送出",$A394)),AND(TRIM($A394)="",NOT(ISNUMBER($D394)),N($G394)=0)),"【合同未回】","")&amp;IF(NOT(ISNUMBER($E394)),IF(OR(ISNUMBER(SEARCH("未",$A394)),ISNUMBER(SEARCH("送出",$A394)),AND(TRIM($A394)="",NOT(ISNUMBER($D394)),N($G394)=0)),"","【未填合同期】"),IF($E394&lt;TODAY(),"【已到期】",IF($E394-TODAY()&lt;=提醒天数,"【即将到期，剩余"&amp;($E394-TODAY())&amp;"天】","【正常】")))&amp;IF(OR($AC394="安装免保",$AC394="技术免保",$AC394="质保期内"),"【"&amp;$AC394&amp;"】",""))</f>
        <v/>
      </c>
      <c r="J394" s="349" t="str">
        <f aca="false">IF(OR(N($G394)=0,N($H394)=0),"",ROUND(N($G394)*N($H394)*IF(N($I394)=0,1,N($I394)),2))</f>
        <v/>
      </c>
      <c r="L394" s="349" t="str">
        <f aca="false">IF(TRIM($B394&amp;$C394)="","",IF(AND(N($J394)=0,N($K394)=0),"",ROUND(N($J394)+N($K394),2)))</f>
        <v/>
      </c>
      <c r="R394" s="349"/>
      <c r="S394" s="351" t="str">
        <f aca="false">IF(TRIM($B394&amp;$C394)="","",IF(N($N394)=0,"",MAX(0,MIN(N($N394)-N($P394),N($V394)))))</f>
        <v/>
      </c>
      <c r="T394" s="351" t="str">
        <f aca="false">IF(TRIM($B394&amp;$C394)="","",IF(N($P394)&lt;=N($N394),"",N($P394)-N($N394)))</f>
        <v/>
      </c>
      <c r="U394" s="351" t="str">
        <f aca="false">IF(OR(TRIM($B394&amp;$C394)="",$V394=""),"",MAX(0,N($V394))-N($S394))</f>
        <v/>
      </c>
      <c r="V394" s="351" t="str">
        <f aca="false">IF(TRIM($B394&amp;$C394)="","",IF(AND(N($L394)=0,N($P394)+N($Q394)+N($R394)=0),"",ROUND(N($L394)-N($P394)-N($Q394)-N($R394),2)))</f>
        <v/>
      </c>
      <c r="W394" s="194" t="str">
        <f aca="false">IF(TRIM($B394&amp;$C394)="","",IF(N($L394)=0,IF((N($P394)+N($Q394)+N($R394))=0,"—未填单价","未填单价，已收 "&amp;TEXT((N($P394)+N($Q394)+N($R394)),"#,##0.00")),IF(N($V394)&gt;0.005,"欠 "&amp;TEXT(N($V394),"#,##0.00")&amp;IF(N($S394)&gt;0,"（开票未到账 "&amp;TEXT(N($S394),"#,##0.00")&amp;"）","")&amp;IF(N($U394)&gt;0,"（未开票 "&amp;TEXT(N($U394),"#,##0.00")&amp;"）",""),IF(N($V394)&lt;-0.005,"多收 "&amp;TEXT(-N($V394),"#,##0.00"),"✔ 已结清")))&amp;IF(N($T394)&gt;0,"｜到账未开票 "&amp;TEXT(N($T394),"#,##0.00")&amp;"，待补票","")&amp;IF(N($Q394)&gt;0,"｜收现 "&amp;TEXT(N($Q394),"#,##0.00"),"")&amp;IF(N($R394)&gt;0,"｜收款不开票 "&amp;TEXT(N($R394),"#,##0.00"),""))</f>
        <v/>
      </c>
      <c r="X394" s="352"/>
      <c r="AB394" s="349" t="str">
        <f aca="false">IF(OR(N($N394)=0,N($AA394)=0),"",ROUND(N($N394)/(1+N($AA394))*N($AA394),2))</f>
        <v/>
      </c>
      <c r="AC394" s="352"/>
      <c r="AD394" s="352"/>
      <c r="AE394" s="355" t="str">
        <f aca="false">IF($AM394="","",IF($AM394=1,IF($AN394&gt;=1,"一次性·已到收款期","一次性·未到期"),$AD394&amp;" 第"&amp;$AN394&amp;"/"&amp;$AM394&amp;"期"))</f>
        <v/>
      </c>
      <c r="AF394" s="351" t="str">
        <f aca="false">IF(OR($AM394="",N($L394)=0),"",ROUND(N($J394)*$AN394/$AM394,2)+N($K394))</f>
        <v/>
      </c>
      <c r="AG394" s="351" t="str">
        <f aca="false">IF($AF394="","",MAX(0,ROUND($AF394-(N($P394)+N($Q394)+N($R394)),2)))</f>
        <v/>
      </c>
      <c r="AH394" s="351" t="str">
        <f aca="false">IF(OR(TRIM($B394&amp;$C394)="",NOT(ISNUMBER($D394))),"",SUMIFS($V$3:$V$1001,$AJ$3:$AJ$1001,$AJ394,$D$3:$D$1001,"&lt;"&amp;$D394))</f>
        <v/>
      </c>
      <c r="AI394" s="351" t="str">
        <f aca="false">IF(TRIM($B394&amp;$C394)="","",SUMIFS($V$3:$V$1001,$AJ$3:$AJ$1001,$AJ394))</f>
        <v/>
      </c>
      <c r="AJ394" s="355" t="str">
        <f aca="false">IF(TRIM($B394&amp;$C394)="","",TRIM($B394)&amp;"｜"&amp;TRIM($C394))</f>
        <v/>
      </c>
      <c r="AK394" s="351" t="str">
        <f aca="false">IF(TRIM($B394&amp;$C394)="","",MIN(N($N394),N($P394)))</f>
        <v/>
      </c>
      <c r="AL394" s="356" t="str">
        <f aca="false">IF(ISNUMBER($D394),YEAR($D394),"")</f>
        <v/>
      </c>
      <c r="AM394" s="356" t="str">
        <f aca="false">IF(OR(TRIM($B394&amp;$C394)="",NOT(ISNUMBER($D394)),NOT(ISNUMBER($E394))),"",IF($E394&lt;$D394,"",IF(IF($AD394="半年付",2,IF($AD394="季度付",4,IF($AD394="月付",12,IF($AD394="半月付",24,1))))=1,1,MAX(1,ROUND(($E394-$D394+1)/365*IF($AD394="半年付",2,IF($AD394="季度付",4,IF($AD394="月付",12,IF($AD394="半月付",24,1)))),0)))))</f>
        <v/>
      </c>
      <c r="AN394" s="356" t="str">
        <f aca="true">IF($AM394="","",MIN($AM394,MAX(0,INT((TODAY()-付款宽限天数-$D394)/(($E394-$D394+1)/$AM394))+1)))</f>
        <v/>
      </c>
    </row>
    <row r="395" customFormat="false" ht="18" hidden="false" customHeight="false" outlineLevel="0" collapsed="false">
      <c r="F395" s="342" t="str">
        <f aca="true">IF(TRIM($B395&amp;$C395)="","",IF(OR(ISNUMBER(SEARCH("未",$A395)),ISNUMBER(SEARCH("送出",$A395)),AND(TRIM($A395)="",NOT(ISNUMBER($D395)),N($G395)=0)),"【合同未回】","")&amp;IF(NOT(ISNUMBER($E395)),IF(OR(ISNUMBER(SEARCH("未",$A395)),ISNUMBER(SEARCH("送出",$A395)),AND(TRIM($A395)="",NOT(ISNUMBER($D395)),N($G395)=0)),"","【未填合同期】"),IF($E395&lt;TODAY(),"【已到期】",IF($E395-TODAY()&lt;=提醒天数,"【即将到期，剩余"&amp;($E395-TODAY())&amp;"天】","【正常】")))&amp;IF(OR($AC395="安装免保",$AC395="技术免保",$AC395="质保期内"),"【"&amp;$AC395&amp;"】",""))</f>
        <v/>
      </c>
      <c r="J395" s="349" t="str">
        <f aca="false">IF(OR(N($G395)=0,N($H395)=0),"",ROUND(N($G395)*N($H395)*IF(N($I395)=0,1,N($I395)),2))</f>
        <v/>
      </c>
      <c r="L395" s="349" t="str">
        <f aca="false">IF(TRIM($B395&amp;$C395)="","",IF(AND(N($J395)=0,N($K395)=0),"",ROUND(N($J395)+N($K395),2)))</f>
        <v/>
      </c>
      <c r="R395" s="349"/>
      <c r="S395" s="351" t="str">
        <f aca="false">IF(TRIM($B395&amp;$C395)="","",IF(N($N395)=0,"",MAX(0,MIN(N($N395)-N($P395),N($V395)))))</f>
        <v/>
      </c>
      <c r="T395" s="351" t="str">
        <f aca="false">IF(TRIM($B395&amp;$C395)="","",IF(N($P395)&lt;=N($N395),"",N($P395)-N($N395)))</f>
        <v/>
      </c>
      <c r="U395" s="351" t="str">
        <f aca="false">IF(OR(TRIM($B395&amp;$C395)="",$V395=""),"",MAX(0,N($V395))-N($S395))</f>
        <v/>
      </c>
      <c r="V395" s="351" t="str">
        <f aca="false">IF(TRIM($B395&amp;$C395)="","",IF(AND(N($L395)=0,N($P395)+N($Q395)+N($R395)=0),"",ROUND(N($L395)-N($P395)-N($Q395)-N($R395),2)))</f>
        <v/>
      </c>
      <c r="W395" s="194" t="str">
        <f aca="false">IF(TRIM($B395&amp;$C395)="","",IF(N($L395)=0,IF((N($P395)+N($Q395)+N($R395))=0,"—未填单价","未填单价，已收 "&amp;TEXT((N($P395)+N($Q395)+N($R395)),"#,##0.00")),IF(N($V395)&gt;0.005,"欠 "&amp;TEXT(N($V395),"#,##0.00")&amp;IF(N($S395)&gt;0,"（开票未到账 "&amp;TEXT(N($S395),"#,##0.00")&amp;"）","")&amp;IF(N($U395)&gt;0,"（未开票 "&amp;TEXT(N($U395),"#,##0.00")&amp;"）",""),IF(N($V395)&lt;-0.005,"多收 "&amp;TEXT(-N($V395),"#,##0.00"),"✔ 已结清")))&amp;IF(N($T395)&gt;0,"｜到账未开票 "&amp;TEXT(N($T395),"#,##0.00")&amp;"，待补票","")&amp;IF(N($Q395)&gt;0,"｜收现 "&amp;TEXT(N($Q395),"#,##0.00"),"")&amp;IF(N($R395)&gt;0,"｜收款不开票 "&amp;TEXT(N($R395),"#,##0.00"),""))</f>
        <v/>
      </c>
      <c r="X395" s="352"/>
      <c r="AB395" s="349" t="str">
        <f aca="false">IF(OR(N($N395)=0,N($AA395)=0),"",ROUND(N($N395)/(1+N($AA395))*N($AA395),2))</f>
        <v/>
      </c>
      <c r="AC395" s="352"/>
      <c r="AD395" s="352"/>
      <c r="AE395" s="355" t="str">
        <f aca="false">IF($AM395="","",IF($AM395=1,IF($AN395&gt;=1,"一次性·已到收款期","一次性·未到期"),$AD395&amp;" 第"&amp;$AN395&amp;"/"&amp;$AM395&amp;"期"))</f>
        <v/>
      </c>
      <c r="AF395" s="351" t="str">
        <f aca="false">IF(OR($AM395="",N($L395)=0),"",ROUND(N($J395)*$AN395/$AM395,2)+N($K395))</f>
        <v/>
      </c>
      <c r="AG395" s="351" t="str">
        <f aca="false">IF($AF395="","",MAX(0,ROUND($AF395-(N($P395)+N($Q395)+N($R395)),2)))</f>
        <v/>
      </c>
      <c r="AH395" s="351" t="str">
        <f aca="false">IF(OR(TRIM($B395&amp;$C395)="",NOT(ISNUMBER($D395))),"",SUMIFS($V$3:$V$1001,$AJ$3:$AJ$1001,$AJ395,$D$3:$D$1001,"&lt;"&amp;$D395))</f>
        <v/>
      </c>
      <c r="AI395" s="351" t="str">
        <f aca="false">IF(TRIM($B395&amp;$C395)="","",SUMIFS($V$3:$V$1001,$AJ$3:$AJ$1001,$AJ395))</f>
        <v/>
      </c>
      <c r="AJ395" s="355" t="str">
        <f aca="false">IF(TRIM($B395&amp;$C395)="","",TRIM($B395)&amp;"｜"&amp;TRIM($C395))</f>
        <v/>
      </c>
      <c r="AK395" s="351" t="str">
        <f aca="false">IF(TRIM($B395&amp;$C395)="","",MIN(N($N395),N($P395)))</f>
        <v/>
      </c>
      <c r="AL395" s="356" t="str">
        <f aca="false">IF(ISNUMBER($D395),YEAR($D395),"")</f>
        <v/>
      </c>
      <c r="AM395" s="356" t="str">
        <f aca="false">IF(OR(TRIM($B395&amp;$C395)="",NOT(ISNUMBER($D395)),NOT(ISNUMBER($E395))),"",IF($E395&lt;$D395,"",IF(IF($AD395="半年付",2,IF($AD395="季度付",4,IF($AD395="月付",12,IF($AD395="半月付",24,1))))=1,1,MAX(1,ROUND(($E395-$D395+1)/365*IF($AD395="半年付",2,IF($AD395="季度付",4,IF($AD395="月付",12,IF($AD395="半月付",24,1)))),0)))))</f>
        <v/>
      </c>
      <c r="AN395" s="356" t="str">
        <f aca="true">IF($AM395="","",MIN($AM395,MAX(0,INT((TODAY()-付款宽限天数-$D395)/(($E395-$D395+1)/$AM395))+1)))</f>
        <v/>
      </c>
    </row>
    <row r="396" customFormat="false" ht="18" hidden="false" customHeight="false" outlineLevel="0" collapsed="false">
      <c r="F396" s="342" t="str">
        <f aca="true">IF(TRIM($B396&amp;$C396)="","",IF(OR(ISNUMBER(SEARCH("未",$A396)),ISNUMBER(SEARCH("送出",$A396)),AND(TRIM($A396)="",NOT(ISNUMBER($D396)),N($G396)=0)),"【合同未回】","")&amp;IF(NOT(ISNUMBER($E396)),IF(OR(ISNUMBER(SEARCH("未",$A396)),ISNUMBER(SEARCH("送出",$A396)),AND(TRIM($A396)="",NOT(ISNUMBER($D396)),N($G396)=0)),"","【未填合同期】"),IF($E396&lt;TODAY(),"【已到期】",IF($E396-TODAY()&lt;=提醒天数,"【即将到期，剩余"&amp;($E396-TODAY())&amp;"天】","【正常】")))&amp;IF(OR($AC396="安装免保",$AC396="技术免保",$AC396="质保期内"),"【"&amp;$AC396&amp;"】",""))</f>
        <v/>
      </c>
      <c r="J396" s="349" t="str">
        <f aca="false">IF(OR(N($G396)=0,N($H396)=0),"",ROUND(N($G396)*N($H396)*IF(N($I396)=0,1,N($I396)),2))</f>
        <v/>
      </c>
      <c r="L396" s="349" t="str">
        <f aca="false">IF(TRIM($B396&amp;$C396)="","",IF(AND(N($J396)=0,N($K396)=0),"",ROUND(N($J396)+N($K396),2)))</f>
        <v/>
      </c>
      <c r="R396" s="349"/>
      <c r="S396" s="351" t="str">
        <f aca="false">IF(TRIM($B396&amp;$C396)="","",IF(N($N396)=0,"",MAX(0,MIN(N($N396)-N($P396),N($V396)))))</f>
        <v/>
      </c>
      <c r="T396" s="351" t="str">
        <f aca="false">IF(TRIM($B396&amp;$C396)="","",IF(N($P396)&lt;=N($N396),"",N($P396)-N($N396)))</f>
        <v/>
      </c>
      <c r="U396" s="351" t="str">
        <f aca="false">IF(OR(TRIM($B396&amp;$C396)="",$V396=""),"",MAX(0,N($V396))-N($S396))</f>
        <v/>
      </c>
      <c r="V396" s="351" t="str">
        <f aca="false">IF(TRIM($B396&amp;$C396)="","",IF(AND(N($L396)=0,N($P396)+N($Q396)+N($R396)=0),"",ROUND(N($L396)-N($P396)-N($Q396)-N($R396),2)))</f>
        <v/>
      </c>
      <c r="W396" s="194" t="str">
        <f aca="false">IF(TRIM($B396&amp;$C396)="","",IF(N($L396)=0,IF((N($P396)+N($Q396)+N($R396))=0,"—未填单价","未填单价，已收 "&amp;TEXT((N($P396)+N($Q396)+N($R396)),"#,##0.00")),IF(N($V396)&gt;0.005,"欠 "&amp;TEXT(N($V396),"#,##0.00")&amp;IF(N($S396)&gt;0,"（开票未到账 "&amp;TEXT(N($S396),"#,##0.00")&amp;"）","")&amp;IF(N($U396)&gt;0,"（未开票 "&amp;TEXT(N($U396),"#,##0.00")&amp;"）",""),IF(N($V396)&lt;-0.005,"多收 "&amp;TEXT(-N($V396),"#,##0.00"),"✔ 已结清")))&amp;IF(N($T396)&gt;0,"｜到账未开票 "&amp;TEXT(N($T396),"#,##0.00")&amp;"，待补票","")&amp;IF(N($Q396)&gt;0,"｜收现 "&amp;TEXT(N($Q396),"#,##0.00"),"")&amp;IF(N($R396)&gt;0,"｜收款不开票 "&amp;TEXT(N($R396),"#,##0.00"),""))</f>
        <v/>
      </c>
      <c r="X396" s="352"/>
      <c r="AB396" s="349" t="str">
        <f aca="false">IF(OR(N($N396)=0,N($AA396)=0),"",ROUND(N($N396)/(1+N($AA396))*N($AA396),2))</f>
        <v/>
      </c>
      <c r="AC396" s="352"/>
      <c r="AD396" s="352"/>
      <c r="AE396" s="355" t="str">
        <f aca="false">IF($AM396="","",IF($AM396=1,IF($AN396&gt;=1,"一次性·已到收款期","一次性·未到期"),$AD396&amp;" 第"&amp;$AN396&amp;"/"&amp;$AM396&amp;"期"))</f>
        <v/>
      </c>
      <c r="AF396" s="351" t="str">
        <f aca="false">IF(OR($AM396="",N($L396)=0),"",ROUND(N($J396)*$AN396/$AM396,2)+N($K396))</f>
        <v/>
      </c>
      <c r="AG396" s="351" t="str">
        <f aca="false">IF($AF396="","",MAX(0,ROUND($AF396-(N($P396)+N($Q396)+N($R396)),2)))</f>
        <v/>
      </c>
      <c r="AH396" s="351" t="str">
        <f aca="false">IF(OR(TRIM($B396&amp;$C396)="",NOT(ISNUMBER($D396))),"",SUMIFS($V$3:$V$1001,$AJ$3:$AJ$1001,$AJ396,$D$3:$D$1001,"&lt;"&amp;$D396))</f>
        <v/>
      </c>
      <c r="AI396" s="351" t="str">
        <f aca="false">IF(TRIM($B396&amp;$C396)="","",SUMIFS($V$3:$V$1001,$AJ$3:$AJ$1001,$AJ396))</f>
        <v/>
      </c>
      <c r="AJ396" s="355" t="str">
        <f aca="false">IF(TRIM($B396&amp;$C396)="","",TRIM($B396)&amp;"｜"&amp;TRIM($C396))</f>
        <v/>
      </c>
      <c r="AK396" s="351" t="str">
        <f aca="false">IF(TRIM($B396&amp;$C396)="","",MIN(N($N396),N($P396)))</f>
        <v/>
      </c>
      <c r="AL396" s="356" t="str">
        <f aca="false">IF(ISNUMBER($D396),YEAR($D396),"")</f>
        <v/>
      </c>
      <c r="AM396" s="356" t="str">
        <f aca="false">IF(OR(TRIM($B396&amp;$C396)="",NOT(ISNUMBER($D396)),NOT(ISNUMBER($E396))),"",IF($E396&lt;$D396,"",IF(IF($AD396="半年付",2,IF($AD396="季度付",4,IF($AD396="月付",12,IF($AD396="半月付",24,1))))=1,1,MAX(1,ROUND(($E396-$D396+1)/365*IF($AD396="半年付",2,IF($AD396="季度付",4,IF($AD396="月付",12,IF($AD396="半月付",24,1)))),0)))))</f>
        <v/>
      </c>
      <c r="AN396" s="356" t="str">
        <f aca="true">IF($AM396="","",MIN($AM396,MAX(0,INT((TODAY()-付款宽限天数-$D396)/(($E396-$D396+1)/$AM396))+1)))</f>
        <v/>
      </c>
    </row>
    <row r="397" customFormat="false" ht="18" hidden="false" customHeight="false" outlineLevel="0" collapsed="false">
      <c r="F397" s="342" t="str">
        <f aca="true">IF(TRIM($B397&amp;$C397)="","",IF(OR(ISNUMBER(SEARCH("未",$A397)),ISNUMBER(SEARCH("送出",$A397)),AND(TRIM($A397)="",NOT(ISNUMBER($D397)),N($G397)=0)),"【合同未回】","")&amp;IF(NOT(ISNUMBER($E397)),IF(OR(ISNUMBER(SEARCH("未",$A397)),ISNUMBER(SEARCH("送出",$A397)),AND(TRIM($A397)="",NOT(ISNUMBER($D397)),N($G397)=0)),"","【未填合同期】"),IF($E397&lt;TODAY(),"【已到期】",IF($E397-TODAY()&lt;=提醒天数,"【即将到期，剩余"&amp;($E397-TODAY())&amp;"天】","【正常】")))&amp;IF(OR($AC397="安装免保",$AC397="技术免保",$AC397="质保期内"),"【"&amp;$AC397&amp;"】",""))</f>
        <v/>
      </c>
      <c r="J397" s="349" t="str">
        <f aca="false">IF(OR(N($G397)=0,N($H397)=0),"",ROUND(N($G397)*N($H397)*IF(N($I397)=0,1,N($I397)),2))</f>
        <v/>
      </c>
      <c r="L397" s="349" t="str">
        <f aca="false">IF(TRIM($B397&amp;$C397)="","",IF(AND(N($J397)=0,N($K397)=0),"",ROUND(N($J397)+N($K397),2)))</f>
        <v/>
      </c>
      <c r="R397" s="349"/>
      <c r="S397" s="351" t="str">
        <f aca="false">IF(TRIM($B397&amp;$C397)="","",IF(N($N397)=0,"",MAX(0,MIN(N($N397)-N($P397),N($V397)))))</f>
        <v/>
      </c>
      <c r="T397" s="351" t="str">
        <f aca="false">IF(TRIM($B397&amp;$C397)="","",IF(N($P397)&lt;=N($N397),"",N($P397)-N($N397)))</f>
        <v/>
      </c>
      <c r="U397" s="351" t="str">
        <f aca="false">IF(OR(TRIM($B397&amp;$C397)="",$V397=""),"",MAX(0,N($V397))-N($S397))</f>
        <v/>
      </c>
      <c r="V397" s="351" t="str">
        <f aca="false">IF(TRIM($B397&amp;$C397)="","",IF(AND(N($L397)=0,N($P397)+N($Q397)+N($R397)=0),"",ROUND(N($L397)-N($P397)-N($Q397)-N($R397),2)))</f>
        <v/>
      </c>
      <c r="W397" s="194" t="str">
        <f aca="false">IF(TRIM($B397&amp;$C397)="","",IF(N($L397)=0,IF((N($P397)+N($Q397)+N($R397))=0,"—未填单价","未填单价，已收 "&amp;TEXT((N($P397)+N($Q397)+N($R397)),"#,##0.00")),IF(N($V397)&gt;0.005,"欠 "&amp;TEXT(N($V397),"#,##0.00")&amp;IF(N($S397)&gt;0,"（开票未到账 "&amp;TEXT(N($S397),"#,##0.00")&amp;"）","")&amp;IF(N($U397)&gt;0,"（未开票 "&amp;TEXT(N($U397),"#,##0.00")&amp;"）",""),IF(N($V397)&lt;-0.005,"多收 "&amp;TEXT(-N($V397),"#,##0.00"),"✔ 已结清")))&amp;IF(N($T397)&gt;0,"｜到账未开票 "&amp;TEXT(N($T397),"#,##0.00")&amp;"，待补票","")&amp;IF(N($Q397)&gt;0,"｜收现 "&amp;TEXT(N($Q397),"#,##0.00"),"")&amp;IF(N($R397)&gt;0,"｜收款不开票 "&amp;TEXT(N($R397),"#,##0.00"),""))</f>
        <v/>
      </c>
      <c r="X397" s="352"/>
      <c r="AB397" s="349" t="str">
        <f aca="false">IF(OR(N($N397)=0,N($AA397)=0),"",ROUND(N($N397)/(1+N($AA397))*N($AA397),2))</f>
        <v/>
      </c>
      <c r="AC397" s="352"/>
      <c r="AD397" s="352"/>
      <c r="AE397" s="355" t="str">
        <f aca="false">IF($AM397="","",IF($AM397=1,IF($AN397&gt;=1,"一次性·已到收款期","一次性·未到期"),$AD397&amp;" 第"&amp;$AN397&amp;"/"&amp;$AM397&amp;"期"))</f>
        <v/>
      </c>
      <c r="AF397" s="351" t="str">
        <f aca="false">IF(OR($AM397="",N($L397)=0),"",ROUND(N($J397)*$AN397/$AM397,2)+N($K397))</f>
        <v/>
      </c>
      <c r="AG397" s="351" t="str">
        <f aca="false">IF($AF397="","",MAX(0,ROUND($AF397-(N($P397)+N($Q397)+N($R397)),2)))</f>
        <v/>
      </c>
      <c r="AH397" s="351" t="str">
        <f aca="false">IF(OR(TRIM($B397&amp;$C397)="",NOT(ISNUMBER($D397))),"",SUMIFS($V$3:$V$1001,$AJ$3:$AJ$1001,$AJ397,$D$3:$D$1001,"&lt;"&amp;$D397))</f>
        <v/>
      </c>
      <c r="AI397" s="351" t="str">
        <f aca="false">IF(TRIM($B397&amp;$C397)="","",SUMIFS($V$3:$V$1001,$AJ$3:$AJ$1001,$AJ397))</f>
        <v/>
      </c>
      <c r="AJ397" s="355" t="str">
        <f aca="false">IF(TRIM($B397&amp;$C397)="","",TRIM($B397)&amp;"｜"&amp;TRIM($C397))</f>
        <v/>
      </c>
      <c r="AK397" s="351" t="str">
        <f aca="false">IF(TRIM($B397&amp;$C397)="","",MIN(N($N397),N($P397)))</f>
        <v/>
      </c>
      <c r="AL397" s="356" t="str">
        <f aca="false">IF(ISNUMBER($D397),YEAR($D397),"")</f>
        <v/>
      </c>
      <c r="AM397" s="356" t="str">
        <f aca="false">IF(OR(TRIM($B397&amp;$C397)="",NOT(ISNUMBER($D397)),NOT(ISNUMBER($E397))),"",IF($E397&lt;$D397,"",IF(IF($AD397="半年付",2,IF($AD397="季度付",4,IF($AD397="月付",12,IF($AD397="半月付",24,1))))=1,1,MAX(1,ROUND(($E397-$D397+1)/365*IF($AD397="半年付",2,IF($AD397="季度付",4,IF($AD397="月付",12,IF($AD397="半月付",24,1)))),0)))))</f>
        <v/>
      </c>
      <c r="AN397" s="356" t="str">
        <f aca="true">IF($AM397="","",MIN($AM397,MAX(0,INT((TODAY()-付款宽限天数-$D397)/(($E397-$D397+1)/$AM397))+1)))</f>
        <v/>
      </c>
    </row>
    <row r="398" customFormat="false" ht="18" hidden="false" customHeight="false" outlineLevel="0" collapsed="false">
      <c r="F398" s="342" t="str">
        <f aca="true">IF(TRIM($B398&amp;$C398)="","",IF(OR(ISNUMBER(SEARCH("未",$A398)),ISNUMBER(SEARCH("送出",$A398)),AND(TRIM($A398)="",NOT(ISNUMBER($D398)),N($G398)=0)),"【合同未回】","")&amp;IF(NOT(ISNUMBER($E398)),IF(OR(ISNUMBER(SEARCH("未",$A398)),ISNUMBER(SEARCH("送出",$A398)),AND(TRIM($A398)="",NOT(ISNUMBER($D398)),N($G398)=0)),"","【未填合同期】"),IF($E398&lt;TODAY(),"【已到期】",IF($E398-TODAY()&lt;=提醒天数,"【即将到期，剩余"&amp;($E398-TODAY())&amp;"天】","【正常】")))&amp;IF(OR($AC398="安装免保",$AC398="技术免保",$AC398="质保期内"),"【"&amp;$AC398&amp;"】",""))</f>
        <v/>
      </c>
      <c r="J398" s="349" t="str">
        <f aca="false">IF(OR(N($G398)=0,N($H398)=0),"",ROUND(N($G398)*N($H398)*IF(N($I398)=0,1,N($I398)),2))</f>
        <v/>
      </c>
      <c r="L398" s="349" t="str">
        <f aca="false">IF(TRIM($B398&amp;$C398)="","",IF(AND(N($J398)=0,N($K398)=0),"",ROUND(N($J398)+N($K398),2)))</f>
        <v/>
      </c>
      <c r="R398" s="349"/>
      <c r="S398" s="351" t="str">
        <f aca="false">IF(TRIM($B398&amp;$C398)="","",IF(N($N398)=0,"",MAX(0,MIN(N($N398)-N($P398),N($V398)))))</f>
        <v/>
      </c>
      <c r="T398" s="351" t="str">
        <f aca="false">IF(TRIM($B398&amp;$C398)="","",IF(N($P398)&lt;=N($N398),"",N($P398)-N($N398)))</f>
        <v/>
      </c>
      <c r="U398" s="351" t="str">
        <f aca="false">IF(OR(TRIM($B398&amp;$C398)="",$V398=""),"",MAX(0,N($V398))-N($S398))</f>
        <v/>
      </c>
      <c r="V398" s="351" t="str">
        <f aca="false">IF(TRIM($B398&amp;$C398)="","",IF(AND(N($L398)=0,N($P398)+N($Q398)+N($R398)=0),"",ROUND(N($L398)-N($P398)-N($Q398)-N($R398),2)))</f>
        <v/>
      </c>
      <c r="W398" s="194" t="str">
        <f aca="false">IF(TRIM($B398&amp;$C398)="","",IF(N($L398)=0,IF((N($P398)+N($Q398)+N($R398))=0,"—未填单价","未填单价，已收 "&amp;TEXT((N($P398)+N($Q398)+N($R398)),"#,##0.00")),IF(N($V398)&gt;0.005,"欠 "&amp;TEXT(N($V398),"#,##0.00")&amp;IF(N($S398)&gt;0,"（开票未到账 "&amp;TEXT(N($S398),"#,##0.00")&amp;"）","")&amp;IF(N($U398)&gt;0,"（未开票 "&amp;TEXT(N($U398),"#,##0.00")&amp;"）",""),IF(N($V398)&lt;-0.005,"多收 "&amp;TEXT(-N($V398),"#,##0.00"),"✔ 已结清")))&amp;IF(N($T398)&gt;0,"｜到账未开票 "&amp;TEXT(N($T398),"#,##0.00")&amp;"，待补票","")&amp;IF(N($Q398)&gt;0,"｜收现 "&amp;TEXT(N($Q398),"#,##0.00"),"")&amp;IF(N($R398)&gt;0,"｜收款不开票 "&amp;TEXT(N($R398),"#,##0.00"),""))</f>
        <v/>
      </c>
      <c r="X398" s="352"/>
      <c r="AB398" s="349" t="str">
        <f aca="false">IF(OR(N($N398)=0,N($AA398)=0),"",ROUND(N($N398)/(1+N($AA398))*N($AA398),2))</f>
        <v/>
      </c>
      <c r="AC398" s="352"/>
      <c r="AD398" s="352"/>
      <c r="AE398" s="355" t="str">
        <f aca="false">IF($AM398="","",IF($AM398=1,IF($AN398&gt;=1,"一次性·已到收款期","一次性·未到期"),$AD398&amp;" 第"&amp;$AN398&amp;"/"&amp;$AM398&amp;"期"))</f>
        <v/>
      </c>
      <c r="AF398" s="351" t="str">
        <f aca="false">IF(OR($AM398="",N($L398)=0),"",ROUND(N($J398)*$AN398/$AM398,2)+N($K398))</f>
        <v/>
      </c>
      <c r="AG398" s="351" t="str">
        <f aca="false">IF($AF398="","",MAX(0,ROUND($AF398-(N($P398)+N($Q398)+N($R398)),2)))</f>
        <v/>
      </c>
      <c r="AH398" s="351" t="str">
        <f aca="false">IF(OR(TRIM($B398&amp;$C398)="",NOT(ISNUMBER($D398))),"",SUMIFS($V$3:$V$1001,$AJ$3:$AJ$1001,$AJ398,$D$3:$D$1001,"&lt;"&amp;$D398))</f>
        <v/>
      </c>
      <c r="AI398" s="351" t="str">
        <f aca="false">IF(TRIM($B398&amp;$C398)="","",SUMIFS($V$3:$V$1001,$AJ$3:$AJ$1001,$AJ398))</f>
        <v/>
      </c>
      <c r="AJ398" s="355" t="str">
        <f aca="false">IF(TRIM($B398&amp;$C398)="","",TRIM($B398)&amp;"｜"&amp;TRIM($C398))</f>
        <v/>
      </c>
      <c r="AK398" s="351" t="str">
        <f aca="false">IF(TRIM($B398&amp;$C398)="","",MIN(N($N398),N($P398)))</f>
        <v/>
      </c>
      <c r="AL398" s="356" t="str">
        <f aca="false">IF(ISNUMBER($D398),YEAR($D398),"")</f>
        <v/>
      </c>
      <c r="AM398" s="356" t="str">
        <f aca="false">IF(OR(TRIM($B398&amp;$C398)="",NOT(ISNUMBER($D398)),NOT(ISNUMBER($E398))),"",IF($E398&lt;$D398,"",IF(IF($AD398="半年付",2,IF($AD398="季度付",4,IF($AD398="月付",12,IF($AD398="半月付",24,1))))=1,1,MAX(1,ROUND(($E398-$D398+1)/365*IF($AD398="半年付",2,IF($AD398="季度付",4,IF($AD398="月付",12,IF($AD398="半月付",24,1)))),0)))))</f>
        <v/>
      </c>
      <c r="AN398" s="356" t="str">
        <f aca="true">IF($AM398="","",MIN($AM398,MAX(0,INT((TODAY()-付款宽限天数-$D398)/(($E398-$D398+1)/$AM398))+1)))</f>
        <v/>
      </c>
    </row>
    <row r="399" customFormat="false" ht="18" hidden="false" customHeight="false" outlineLevel="0" collapsed="false">
      <c r="F399" s="342" t="str">
        <f aca="true">IF(TRIM($B399&amp;$C399)="","",IF(OR(ISNUMBER(SEARCH("未",$A399)),ISNUMBER(SEARCH("送出",$A399)),AND(TRIM($A399)="",NOT(ISNUMBER($D399)),N($G399)=0)),"【合同未回】","")&amp;IF(NOT(ISNUMBER($E399)),IF(OR(ISNUMBER(SEARCH("未",$A399)),ISNUMBER(SEARCH("送出",$A399)),AND(TRIM($A399)="",NOT(ISNUMBER($D399)),N($G399)=0)),"","【未填合同期】"),IF($E399&lt;TODAY(),"【已到期】",IF($E399-TODAY()&lt;=提醒天数,"【即将到期，剩余"&amp;($E399-TODAY())&amp;"天】","【正常】")))&amp;IF(OR($AC399="安装免保",$AC399="技术免保",$AC399="质保期内"),"【"&amp;$AC399&amp;"】",""))</f>
        <v/>
      </c>
      <c r="J399" s="349" t="str">
        <f aca="false">IF(OR(N($G399)=0,N($H399)=0),"",ROUND(N($G399)*N($H399)*IF(N($I399)=0,1,N($I399)),2))</f>
        <v/>
      </c>
      <c r="L399" s="349" t="str">
        <f aca="false">IF(TRIM($B399&amp;$C399)="","",IF(AND(N($J399)=0,N($K399)=0),"",ROUND(N($J399)+N($K399),2)))</f>
        <v/>
      </c>
      <c r="R399" s="349"/>
      <c r="S399" s="351" t="str">
        <f aca="false">IF(TRIM($B399&amp;$C399)="","",IF(N($N399)=0,"",MAX(0,MIN(N($N399)-N($P399),N($V399)))))</f>
        <v/>
      </c>
      <c r="T399" s="351" t="str">
        <f aca="false">IF(TRIM($B399&amp;$C399)="","",IF(N($P399)&lt;=N($N399),"",N($P399)-N($N399)))</f>
        <v/>
      </c>
      <c r="U399" s="351" t="str">
        <f aca="false">IF(OR(TRIM($B399&amp;$C399)="",$V399=""),"",MAX(0,N($V399))-N($S399))</f>
        <v/>
      </c>
      <c r="V399" s="351" t="str">
        <f aca="false">IF(TRIM($B399&amp;$C399)="","",IF(AND(N($L399)=0,N($P399)+N($Q399)+N($R399)=0),"",ROUND(N($L399)-N($P399)-N($Q399)-N($R399),2)))</f>
        <v/>
      </c>
      <c r="W399" s="194" t="str">
        <f aca="false">IF(TRIM($B399&amp;$C399)="","",IF(N($L399)=0,IF((N($P399)+N($Q399)+N($R399))=0,"—未填单价","未填单价，已收 "&amp;TEXT((N($P399)+N($Q399)+N($R399)),"#,##0.00")),IF(N($V399)&gt;0.005,"欠 "&amp;TEXT(N($V399),"#,##0.00")&amp;IF(N($S399)&gt;0,"（开票未到账 "&amp;TEXT(N($S399),"#,##0.00")&amp;"）","")&amp;IF(N($U399)&gt;0,"（未开票 "&amp;TEXT(N($U399),"#,##0.00")&amp;"）",""),IF(N($V399)&lt;-0.005,"多收 "&amp;TEXT(-N($V399),"#,##0.00"),"✔ 已结清")))&amp;IF(N($T399)&gt;0,"｜到账未开票 "&amp;TEXT(N($T399),"#,##0.00")&amp;"，待补票","")&amp;IF(N($Q399)&gt;0,"｜收现 "&amp;TEXT(N($Q399),"#,##0.00"),"")&amp;IF(N($R399)&gt;0,"｜收款不开票 "&amp;TEXT(N($R399),"#,##0.00"),""))</f>
        <v/>
      </c>
      <c r="X399" s="352"/>
      <c r="AB399" s="349" t="str">
        <f aca="false">IF(OR(N($N399)=0,N($AA399)=0),"",ROUND(N($N399)/(1+N($AA399))*N($AA399),2))</f>
        <v/>
      </c>
      <c r="AC399" s="352"/>
      <c r="AD399" s="352"/>
      <c r="AE399" s="355" t="str">
        <f aca="false">IF($AM399="","",IF($AM399=1,IF($AN399&gt;=1,"一次性·已到收款期","一次性·未到期"),$AD399&amp;" 第"&amp;$AN399&amp;"/"&amp;$AM399&amp;"期"))</f>
        <v/>
      </c>
      <c r="AF399" s="351" t="str">
        <f aca="false">IF(OR($AM399="",N($L399)=0),"",ROUND(N($J399)*$AN399/$AM399,2)+N($K399))</f>
        <v/>
      </c>
      <c r="AG399" s="351" t="str">
        <f aca="false">IF($AF399="","",MAX(0,ROUND($AF399-(N($P399)+N($Q399)+N($R399)),2)))</f>
        <v/>
      </c>
      <c r="AH399" s="351" t="str">
        <f aca="false">IF(OR(TRIM($B399&amp;$C399)="",NOT(ISNUMBER($D399))),"",SUMIFS($V$3:$V$1001,$AJ$3:$AJ$1001,$AJ399,$D$3:$D$1001,"&lt;"&amp;$D399))</f>
        <v/>
      </c>
      <c r="AI399" s="351" t="str">
        <f aca="false">IF(TRIM($B399&amp;$C399)="","",SUMIFS($V$3:$V$1001,$AJ$3:$AJ$1001,$AJ399))</f>
        <v/>
      </c>
      <c r="AJ399" s="355" t="str">
        <f aca="false">IF(TRIM($B399&amp;$C399)="","",TRIM($B399)&amp;"｜"&amp;TRIM($C399))</f>
        <v/>
      </c>
      <c r="AK399" s="351" t="str">
        <f aca="false">IF(TRIM($B399&amp;$C399)="","",MIN(N($N399),N($P399)))</f>
        <v/>
      </c>
      <c r="AL399" s="356" t="str">
        <f aca="false">IF(ISNUMBER($D399),YEAR($D399),"")</f>
        <v/>
      </c>
      <c r="AM399" s="356" t="str">
        <f aca="false">IF(OR(TRIM($B399&amp;$C399)="",NOT(ISNUMBER($D399)),NOT(ISNUMBER($E399))),"",IF($E399&lt;$D399,"",IF(IF($AD399="半年付",2,IF($AD399="季度付",4,IF($AD399="月付",12,IF($AD399="半月付",24,1))))=1,1,MAX(1,ROUND(($E399-$D399+1)/365*IF($AD399="半年付",2,IF($AD399="季度付",4,IF($AD399="月付",12,IF($AD399="半月付",24,1)))),0)))))</f>
        <v/>
      </c>
      <c r="AN399" s="356" t="str">
        <f aca="true">IF($AM399="","",MIN($AM399,MAX(0,INT((TODAY()-付款宽限天数-$D399)/(($E399-$D399+1)/$AM399))+1)))</f>
        <v/>
      </c>
    </row>
    <row r="400" customFormat="false" ht="18" hidden="false" customHeight="false" outlineLevel="0" collapsed="false">
      <c r="F400" s="342" t="str">
        <f aca="true">IF(TRIM($B400&amp;$C400)="","",IF(OR(ISNUMBER(SEARCH("未",$A400)),ISNUMBER(SEARCH("送出",$A400)),AND(TRIM($A400)="",NOT(ISNUMBER($D400)),N($G400)=0)),"【合同未回】","")&amp;IF(NOT(ISNUMBER($E400)),IF(OR(ISNUMBER(SEARCH("未",$A400)),ISNUMBER(SEARCH("送出",$A400)),AND(TRIM($A400)="",NOT(ISNUMBER($D400)),N($G400)=0)),"","【未填合同期】"),IF($E400&lt;TODAY(),"【已到期】",IF($E400-TODAY()&lt;=提醒天数,"【即将到期，剩余"&amp;($E400-TODAY())&amp;"天】","【正常】")))&amp;IF(OR($AC400="安装免保",$AC400="技术免保",$AC400="质保期内"),"【"&amp;$AC400&amp;"】",""))</f>
        <v/>
      </c>
      <c r="J400" s="349" t="str">
        <f aca="false">IF(OR(N($G400)=0,N($H400)=0),"",ROUND(N($G400)*N($H400)*IF(N($I400)=0,1,N($I400)),2))</f>
        <v/>
      </c>
      <c r="L400" s="349" t="str">
        <f aca="false">IF(TRIM($B400&amp;$C400)="","",IF(AND(N($J400)=0,N($K400)=0),"",ROUND(N($J400)+N($K400),2)))</f>
        <v/>
      </c>
      <c r="R400" s="349"/>
      <c r="S400" s="351" t="str">
        <f aca="false">IF(TRIM($B400&amp;$C400)="","",IF(N($N400)=0,"",MAX(0,MIN(N($N400)-N($P400),N($V400)))))</f>
        <v/>
      </c>
      <c r="T400" s="351" t="str">
        <f aca="false">IF(TRIM($B400&amp;$C400)="","",IF(N($P400)&lt;=N($N400),"",N($P400)-N($N400)))</f>
        <v/>
      </c>
      <c r="U400" s="351" t="str">
        <f aca="false">IF(OR(TRIM($B400&amp;$C400)="",$V400=""),"",MAX(0,N($V400))-N($S400))</f>
        <v/>
      </c>
      <c r="V400" s="351" t="str">
        <f aca="false">IF(TRIM($B400&amp;$C400)="","",IF(AND(N($L400)=0,N($P400)+N($Q400)+N($R400)=0),"",ROUND(N($L400)-N($P400)-N($Q400)-N($R400),2)))</f>
        <v/>
      </c>
      <c r="W400" s="194" t="str">
        <f aca="false">IF(TRIM($B400&amp;$C400)="","",IF(N($L400)=0,IF((N($P400)+N($Q400)+N($R400))=0,"—未填单价","未填单价，已收 "&amp;TEXT((N($P400)+N($Q400)+N($R400)),"#,##0.00")),IF(N($V400)&gt;0.005,"欠 "&amp;TEXT(N($V400),"#,##0.00")&amp;IF(N($S400)&gt;0,"（开票未到账 "&amp;TEXT(N($S400),"#,##0.00")&amp;"）","")&amp;IF(N($U400)&gt;0,"（未开票 "&amp;TEXT(N($U400),"#,##0.00")&amp;"）",""),IF(N($V400)&lt;-0.005,"多收 "&amp;TEXT(-N($V400),"#,##0.00"),"✔ 已结清")))&amp;IF(N($T400)&gt;0,"｜到账未开票 "&amp;TEXT(N($T400),"#,##0.00")&amp;"，待补票","")&amp;IF(N($Q400)&gt;0,"｜收现 "&amp;TEXT(N($Q400),"#,##0.00"),"")&amp;IF(N($R400)&gt;0,"｜收款不开票 "&amp;TEXT(N($R400),"#,##0.00"),""))</f>
        <v/>
      </c>
      <c r="X400" s="352"/>
      <c r="AB400" s="349" t="str">
        <f aca="false">IF(OR(N($N400)=0,N($AA400)=0),"",ROUND(N($N400)/(1+N($AA400))*N($AA400),2))</f>
        <v/>
      </c>
      <c r="AC400" s="352"/>
      <c r="AD400" s="352"/>
      <c r="AE400" s="355" t="str">
        <f aca="false">IF($AM400="","",IF($AM400=1,IF($AN400&gt;=1,"一次性·已到收款期","一次性·未到期"),$AD400&amp;" 第"&amp;$AN400&amp;"/"&amp;$AM400&amp;"期"))</f>
        <v/>
      </c>
      <c r="AF400" s="351" t="str">
        <f aca="false">IF(OR($AM400="",N($L400)=0),"",ROUND(N($J400)*$AN400/$AM400,2)+N($K400))</f>
        <v/>
      </c>
      <c r="AG400" s="351" t="str">
        <f aca="false">IF($AF400="","",MAX(0,ROUND($AF400-(N($P400)+N($Q400)+N($R400)),2)))</f>
        <v/>
      </c>
      <c r="AH400" s="351" t="str">
        <f aca="false">IF(OR(TRIM($B400&amp;$C400)="",NOT(ISNUMBER($D400))),"",SUMIFS($V$3:$V$1001,$AJ$3:$AJ$1001,$AJ400,$D$3:$D$1001,"&lt;"&amp;$D400))</f>
        <v/>
      </c>
      <c r="AI400" s="351" t="str">
        <f aca="false">IF(TRIM($B400&amp;$C400)="","",SUMIFS($V$3:$V$1001,$AJ$3:$AJ$1001,$AJ400))</f>
        <v/>
      </c>
      <c r="AJ400" s="355" t="str">
        <f aca="false">IF(TRIM($B400&amp;$C400)="","",TRIM($B400)&amp;"｜"&amp;TRIM($C400))</f>
        <v/>
      </c>
      <c r="AK400" s="351" t="str">
        <f aca="false">IF(TRIM($B400&amp;$C400)="","",MIN(N($N400),N($P400)))</f>
        <v/>
      </c>
      <c r="AL400" s="356" t="str">
        <f aca="false">IF(ISNUMBER($D400),YEAR($D400),"")</f>
        <v/>
      </c>
      <c r="AM400" s="356" t="str">
        <f aca="false">IF(OR(TRIM($B400&amp;$C400)="",NOT(ISNUMBER($D400)),NOT(ISNUMBER($E400))),"",IF($E400&lt;$D400,"",IF(IF($AD400="半年付",2,IF($AD400="季度付",4,IF($AD400="月付",12,IF($AD400="半月付",24,1))))=1,1,MAX(1,ROUND(($E400-$D400+1)/365*IF($AD400="半年付",2,IF($AD400="季度付",4,IF($AD400="月付",12,IF($AD400="半月付",24,1)))),0)))))</f>
        <v/>
      </c>
      <c r="AN400" s="356" t="str">
        <f aca="true">IF($AM400="","",MIN($AM400,MAX(0,INT((TODAY()-付款宽限天数-$D400)/(($E400-$D400+1)/$AM400))+1)))</f>
        <v/>
      </c>
    </row>
    <row r="401" customFormat="false" ht="18" hidden="false" customHeight="false" outlineLevel="0" collapsed="false">
      <c r="F401" s="342" t="str">
        <f aca="true">IF(TRIM($B401&amp;$C401)="","",IF(OR(ISNUMBER(SEARCH("未",$A401)),ISNUMBER(SEARCH("送出",$A401)),AND(TRIM($A401)="",NOT(ISNUMBER($D401)),N($G401)=0)),"【合同未回】","")&amp;IF(NOT(ISNUMBER($E401)),IF(OR(ISNUMBER(SEARCH("未",$A401)),ISNUMBER(SEARCH("送出",$A401)),AND(TRIM($A401)="",NOT(ISNUMBER($D401)),N($G401)=0)),"","【未填合同期】"),IF($E401&lt;TODAY(),"【已到期】",IF($E401-TODAY()&lt;=提醒天数,"【即将到期，剩余"&amp;($E401-TODAY())&amp;"天】","【正常】")))&amp;IF(OR($AC401="安装免保",$AC401="技术免保",$AC401="质保期内"),"【"&amp;$AC401&amp;"】",""))</f>
        <v/>
      </c>
      <c r="J401" s="349" t="str">
        <f aca="false">IF(OR(N($G401)=0,N($H401)=0),"",ROUND(N($G401)*N($H401)*IF(N($I401)=0,1,N($I401)),2))</f>
        <v/>
      </c>
      <c r="L401" s="349" t="str">
        <f aca="false">IF(TRIM($B401&amp;$C401)="","",IF(AND(N($J401)=0,N($K401)=0),"",ROUND(N($J401)+N($K401),2)))</f>
        <v/>
      </c>
      <c r="R401" s="349"/>
      <c r="S401" s="351" t="str">
        <f aca="false">IF(TRIM($B401&amp;$C401)="","",IF(N($N401)=0,"",MAX(0,MIN(N($N401)-N($P401),N($V401)))))</f>
        <v/>
      </c>
      <c r="T401" s="351" t="str">
        <f aca="false">IF(TRIM($B401&amp;$C401)="","",IF(N($P401)&lt;=N($N401),"",N($P401)-N($N401)))</f>
        <v/>
      </c>
      <c r="U401" s="351" t="str">
        <f aca="false">IF(OR(TRIM($B401&amp;$C401)="",$V401=""),"",MAX(0,N($V401))-N($S401))</f>
        <v/>
      </c>
      <c r="V401" s="351" t="str">
        <f aca="false">IF(TRIM($B401&amp;$C401)="","",IF(AND(N($L401)=0,N($P401)+N($Q401)+N($R401)=0),"",ROUND(N($L401)-N($P401)-N($Q401)-N($R401),2)))</f>
        <v/>
      </c>
      <c r="W401" s="194" t="str">
        <f aca="false">IF(TRIM($B401&amp;$C401)="","",IF(N($L401)=0,IF((N($P401)+N($Q401)+N($R401))=0,"—未填单价","未填单价，已收 "&amp;TEXT((N($P401)+N($Q401)+N($R401)),"#,##0.00")),IF(N($V401)&gt;0.005,"欠 "&amp;TEXT(N($V401),"#,##0.00")&amp;IF(N($S401)&gt;0,"（开票未到账 "&amp;TEXT(N($S401),"#,##0.00")&amp;"）","")&amp;IF(N($U401)&gt;0,"（未开票 "&amp;TEXT(N($U401),"#,##0.00")&amp;"）",""),IF(N($V401)&lt;-0.005,"多收 "&amp;TEXT(-N($V401),"#,##0.00"),"✔ 已结清")))&amp;IF(N($T401)&gt;0,"｜到账未开票 "&amp;TEXT(N($T401),"#,##0.00")&amp;"，待补票","")&amp;IF(N($Q401)&gt;0,"｜收现 "&amp;TEXT(N($Q401),"#,##0.00"),"")&amp;IF(N($R401)&gt;0,"｜收款不开票 "&amp;TEXT(N($R401),"#,##0.00"),""))</f>
        <v/>
      </c>
      <c r="X401" s="352"/>
      <c r="AB401" s="349" t="str">
        <f aca="false">IF(OR(N($N401)=0,N($AA401)=0),"",ROUND(N($N401)/(1+N($AA401))*N($AA401),2))</f>
        <v/>
      </c>
      <c r="AC401" s="352"/>
      <c r="AD401" s="352"/>
      <c r="AE401" s="355" t="str">
        <f aca="false">IF($AM401="","",IF($AM401=1,IF($AN401&gt;=1,"一次性·已到收款期","一次性·未到期"),$AD401&amp;" 第"&amp;$AN401&amp;"/"&amp;$AM401&amp;"期"))</f>
        <v/>
      </c>
      <c r="AF401" s="351" t="str">
        <f aca="false">IF(OR($AM401="",N($L401)=0),"",ROUND(N($J401)*$AN401/$AM401,2)+N($K401))</f>
        <v/>
      </c>
      <c r="AG401" s="351" t="str">
        <f aca="false">IF($AF401="","",MAX(0,ROUND($AF401-(N($P401)+N($Q401)+N($R401)),2)))</f>
        <v/>
      </c>
      <c r="AH401" s="351" t="str">
        <f aca="false">IF(OR(TRIM($B401&amp;$C401)="",NOT(ISNUMBER($D401))),"",SUMIFS($V$3:$V$1001,$AJ$3:$AJ$1001,$AJ401,$D$3:$D$1001,"&lt;"&amp;$D401))</f>
        <v/>
      </c>
      <c r="AI401" s="351" t="str">
        <f aca="false">IF(TRIM($B401&amp;$C401)="","",SUMIFS($V$3:$V$1001,$AJ$3:$AJ$1001,$AJ401))</f>
        <v/>
      </c>
      <c r="AJ401" s="355" t="str">
        <f aca="false">IF(TRIM($B401&amp;$C401)="","",TRIM($B401)&amp;"｜"&amp;TRIM($C401))</f>
        <v/>
      </c>
      <c r="AK401" s="351" t="str">
        <f aca="false">IF(TRIM($B401&amp;$C401)="","",MIN(N($N401),N($P401)))</f>
        <v/>
      </c>
      <c r="AL401" s="356" t="str">
        <f aca="false">IF(ISNUMBER($D401),YEAR($D401),"")</f>
        <v/>
      </c>
      <c r="AM401" s="356" t="str">
        <f aca="false">IF(OR(TRIM($B401&amp;$C401)="",NOT(ISNUMBER($D401)),NOT(ISNUMBER($E401))),"",IF($E401&lt;$D401,"",IF(IF($AD401="半年付",2,IF($AD401="季度付",4,IF($AD401="月付",12,IF($AD401="半月付",24,1))))=1,1,MAX(1,ROUND(($E401-$D401+1)/365*IF($AD401="半年付",2,IF($AD401="季度付",4,IF($AD401="月付",12,IF($AD401="半月付",24,1)))),0)))))</f>
        <v/>
      </c>
      <c r="AN401" s="356" t="str">
        <f aca="true">IF($AM401="","",MIN($AM401,MAX(0,INT((TODAY()-付款宽限天数-$D401)/(($E401-$D401+1)/$AM401))+1)))</f>
        <v/>
      </c>
    </row>
    <row r="402" customFormat="false" ht="18" hidden="false" customHeight="false" outlineLevel="0" collapsed="false">
      <c r="F402" s="342" t="str">
        <f aca="true">IF(TRIM($B402&amp;$C402)="","",IF(OR(ISNUMBER(SEARCH("未",$A402)),ISNUMBER(SEARCH("送出",$A402)),AND(TRIM($A402)="",NOT(ISNUMBER($D402)),N($G402)=0)),"【合同未回】","")&amp;IF(NOT(ISNUMBER($E402)),IF(OR(ISNUMBER(SEARCH("未",$A402)),ISNUMBER(SEARCH("送出",$A402)),AND(TRIM($A402)="",NOT(ISNUMBER($D402)),N($G402)=0)),"","【未填合同期】"),IF($E402&lt;TODAY(),"【已到期】",IF($E402-TODAY()&lt;=提醒天数,"【即将到期，剩余"&amp;($E402-TODAY())&amp;"天】","【正常】")))&amp;IF(OR($AC402="安装免保",$AC402="技术免保",$AC402="质保期内"),"【"&amp;$AC402&amp;"】",""))</f>
        <v/>
      </c>
      <c r="J402" s="349" t="str">
        <f aca="false">IF(OR(N($G402)=0,N($H402)=0),"",ROUND(N($G402)*N($H402)*IF(N($I402)=0,1,N($I402)),2))</f>
        <v/>
      </c>
      <c r="L402" s="349" t="str">
        <f aca="false">IF(TRIM($B402&amp;$C402)="","",IF(AND(N($J402)=0,N($K402)=0),"",ROUND(N($J402)+N($K402),2)))</f>
        <v/>
      </c>
      <c r="R402" s="349"/>
      <c r="S402" s="351" t="str">
        <f aca="false">IF(TRIM($B402&amp;$C402)="","",IF(N($N402)=0,"",MAX(0,MIN(N($N402)-N($P402),N($V402)))))</f>
        <v/>
      </c>
      <c r="T402" s="351" t="str">
        <f aca="false">IF(TRIM($B402&amp;$C402)="","",IF(N($P402)&lt;=N($N402),"",N($P402)-N($N402)))</f>
        <v/>
      </c>
      <c r="U402" s="351" t="str">
        <f aca="false">IF(OR(TRIM($B402&amp;$C402)="",$V402=""),"",MAX(0,N($V402))-N($S402))</f>
        <v/>
      </c>
      <c r="V402" s="351" t="str">
        <f aca="false">IF(TRIM($B402&amp;$C402)="","",IF(AND(N($L402)=0,N($P402)+N($Q402)+N($R402)=0),"",ROUND(N($L402)-N($P402)-N($Q402)-N($R402),2)))</f>
        <v/>
      </c>
      <c r="W402" s="194" t="str">
        <f aca="false">IF(TRIM($B402&amp;$C402)="","",IF(N($L402)=0,IF((N($P402)+N($Q402)+N($R402))=0,"—未填单价","未填单价，已收 "&amp;TEXT((N($P402)+N($Q402)+N($R402)),"#,##0.00")),IF(N($V402)&gt;0.005,"欠 "&amp;TEXT(N($V402),"#,##0.00")&amp;IF(N($S402)&gt;0,"（开票未到账 "&amp;TEXT(N($S402),"#,##0.00")&amp;"）","")&amp;IF(N($U402)&gt;0,"（未开票 "&amp;TEXT(N($U402),"#,##0.00")&amp;"）",""),IF(N($V402)&lt;-0.005,"多收 "&amp;TEXT(-N($V402),"#,##0.00"),"✔ 已结清")))&amp;IF(N($T402)&gt;0,"｜到账未开票 "&amp;TEXT(N($T402),"#,##0.00")&amp;"，待补票","")&amp;IF(N($Q402)&gt;0,"｜收现 "&amp;TEXT(N($Q402),"#,##0.00"),"")&amp;IF(N($R402)&gt;0,"｜收款不开票 "&amp;TEXT(N($R402),"#,##0.00"),""))</f>
        <v/>
      </c>
      <c r="X402" s="352"/>
      <c r="AB402" s="349" t="str">
        <f aca="false">IF(OR(N($N402)=0,N($AA402)=0),"",ROUND(N($N402)/(1+N($AA402))*N($AA402),2))</f>
        <v/>
      </c>
      <c r="AC402" s="352"/>
      <c r="AD402" s="352"/>
      <c r="AE402" s="355" t="str">
        <f aca="false">IF($AM402="","",IF($AM402=1,IF($AN402&gt;=1,"一次性·已到收款期","一次性·未到期"),$AD402&amp;" 第"&amp;$AN402&amp;"/"&amp;$AM402&amp;"期"))</f>
        <v/>
      </c>
      <c r="AF402" s="351" t="str">
        <f aca="false">IF(OR($AM402="",N($L402)=0),"",ROUND(N($J402)*$AN402/$AM402,2)+N($K402))</f>
        <v/>
      </c>
      <c r="AG402" s="351" t="str">
        <f aca="false">IF($AF402="","",MAX(0,ROUND($AF402-(N($P402)+N($Q402)+N($R402)),2)))</f>
        <v/>
      </c>
      <c r="AH402" s="351" t="str">
        <f aca="false">IF(OR(TRIM($B402&amp;$C402)="",NOT(ISNUMBER($D402))),"",SUMIFS($V$3:$V$1001,$AJ$3:$AJ$1001,$AJ402,$D$3:$D$1001,"&lt;"&amp;$D402))</f>
        <v/>
      </c>
      <c r="AI402" s="351" t="str">
        <f aca="false">IF(TRIM($B402&amp;$C402)="","",SUMIFS($V$3:$V$1001,$AJ$3:$AJ$1001,$AJ402))</f>
        <v/>
      </c>
      <c r="AJ402" s="355" t="str">
        <f aca="false">IF(TRIM($B402&amp;$C402)="","",TRIM($B402)&amp;"｜"&amp;TRIM($C402))</f>
        <v/>
      </c>
      <c r="AK402" s="351" t="str">
        <f aca="false">IF(TRIM($B402&amp;$C402)="","",MIN(N($N402),N($P402)))</f>
        <v/>
      </c>
      <c r="AL402" s="356" t="str">
        <f aca="false">IF(ISNUMBER($D402),YEAR($D402),"")</f>
        <v/>
      </c>
      <c r="AM402" s="356" t="str">
        <f aca="false">IF(OR(TRIM($B402&amp;$C402)="",NOT(ISNUMBER($D402)),NOT(ISNUMBER($E402))),"",IF($E402&lt;$D402,"",IF(IF($AD402="半年付",2,IF($AD402="季度付",4,IF($AD402="月付",12,IF($AD402="半月付",24,1))))=1,1,MAX(1,ROUND(($E402-$D402+1)/365*IF($AD402="半年付",2,IF($AD402="季度付",4,IF($AD402="月付",12,IF($AD402="半月付",24,1)))),0)))))</f>
        <v/>
      </c>
      <c r="AN402" s="356" t="str">
        <f aca="true">IF($AM402="","",MIN($AM402,MAX(0,INT((TODAY()-付款宽限天数-$D402)/(($E402-$D402+1)/$AM402))+1)))</f>
        <v/>
      </c>
    </row>
    <row r="403" customFormat="false" ht="18" hidden="false" customHeight="false" outlineLevel="0" collapsed="false">
      <c r="F403" s="342" t="str">
        <f aca="true">IF(TRIM($B403&amp;$C403)="","",IF(OR(ISNUMBER(SEARCH("未",$A403)),ISNUMBER(SEARCH("送出",$A403)),AND(TRIM($A403)="",NOT(ISNUMBER($D403)),N($G403)=0)),"【合同未回】","")&amp;IF(NOT(ISNUMBER($E403)),IF(OR(ISNUMBER(SEARCH("未",$A403)),ISNUMBER(SEARCH("送出",$A403)),AND(TRIM($A403)="",NOT(ISNUMBER($D403)),N($G403)=0)),"","【未填合同期】"),IF($E403&lt;TODAY(),"【已到期】",IF($E403-TODAY()&lt;=提醒天数,"【即将到期，剩余"&amp;($E403-TODAY())&amp;"天】","【正常】")))&amp;IF(OR($AC403="安装免保",$AC403="技术免保",$AC403="质保期内"),"【"&amp;$AC403&amp;"】",""))</f>
        <v/>
      </c>
      <c r="J403" s="349" t="str">
        <f aca="false">IF(OR(N($G403)=0,N($H403)=0),"",ROUND(N($G403)*N($H403)*IF(N($I403)=0,1,N($I403)),2))</f>
        <v/>
      </c>
      <c r="L403" s="349" t="str">
        <f aca="false">IF(TRIM($B403&amp;$C403)="","",IF(AND(N($J403)=0,N($K403)=0),"",ROUND(N($J403)+N($K403),2)))</f>
        <v/>
      </c>
      <c r="R403" s="349"/>
      <c r="S403" s="351" t="str">
        <f aca="false">IF(TRIM($B403&amp;$C403)="","",IF(N($N403)=0,"",MAX(0,MIN(N($N403)-N($P403),N($V403)))))</f>
        <v/>
      </c>
      <c r="T403" s="351" t="str">
        <f aca="false">IF(TRIM($B403&amp;$C403)="","",IF(N($P403)&lt;=N($N403),"",N($P403)-N($N403)))</f>
        <v/>
      </c>
      <c r="U403" s="351" t="str">
        <f aca="false">IF(OR(TRIM($B403&amp;$C403)="",$V403=""),"",MAX(0,N($V403))-N($S403))</f>
        <v/>
      </c>
      <c r="V403" s="351" t="str">
        <f aca="false">IF(TRIM($B403&amp;$C403)="","",IF(AND(N($L403)=0,N($P403)+N($Q403)+N($R403)=0),"",ROUND(N($L403)-N($P403)-N($Q403)-N($R403),2)))</f>
        <v/>
      </c>
      <c r="W403" s="194" t="str">
        <f aca="false">IF(TRIM($B403&amp;$C403)="","",IF(N($L403)=0,IF((N($P403)+N($Q403)+N($R403))=0,"—未填单价","未填单价，已收 "&amp;TEXT((N($P403)+N($Q403)+N($R403)),"#,##0.00")),IF(N($V403)&gt;0.005,"欠 "&amp;TEXT(N($V403),"#,##0.00")&amp;IF(N($S403)&gt;0,"（开票未到账 "&amp;TEXT(N($S403),"#,##0.00")&amp;"）","")&amp;IF(N($U403)&gt;0,"（未开票 "&amp;TEXT(N($U403),"#,##0.00")&amp;"）",""),IF(N($V403)&lt;-0.005,"多收 "&amp;TEXT(-N($V403),"#,##0.00"),"✔ 已结清")))&amp;IF(N($T403)&gt;0,"｜到账未开票 "&amp;TEXT(N($T403),"#,##0.00")&amp;"，待补票","")&amp;IF(N($Q403)&gt;0,"｜收现 "&amp;TEXT(N($Q403),"#,##0.00"),"")&amp;IF(N($R403)&gt;0,"｜收款不开票 "&amp;TEXT(N($R403),"#,##0.00"),""))</f>
        <v/>
      </c>
      <c r="X403" s="352"/>
      <c r="AB403" s="349" t="str">
        <f aca="false">IF(OR(N($N403)=0,N($AA403)=0),"",ROUND(N($N403)/(1+N($AA403))*N($AA403),2))</f>
        <v/>
      </c>
      <c r="AC403" s="352"/>
      <c r="AD403" s="352"/>
      <c r="AE403" s="355" t="str">
        <f aca="false">IF($AM403="","",IF($AM403=1,IF($AN403&gt;=1,"一次性·已到收款期","一次性·未到期"),$AD403&amp;" 第"&amp;$AN403&amp;"/"&amp;$AM403&amp;"期"))</f>
        <v/>
      </c>
      <c r="AF403" s="351" t="str">
        <f aca="false">IF(OR($AM403="",N($L403)=0),"",ROUND(N($J403)*$AN403/$AM403,2)+N($K403))</f>
        <v/>
      </c>
      <c r="AG403" s="351" t="str">
        <f aca="false">IF($AF403="","",MAX(0,ROUND($AF403-(N($P403)+N($Q403)+N($R403)),2)))</f>
        <v/>
      </c>
      <c r="AH403" s="351" t="str">
        <f aca="false">IF(OR(TRIM($B403&amp;$C403)="",NOT(ISNUMBER($D403))),"",SUMIFS($V$3:$V$1001,$AJ$3:$AJ$1001,$AJ403,$D$3:$D$1001,"&lt;"&amp;$D403))</f>
        <v/>
      </c>
      <c r="AI403" s="351" t="str">
        <f aca="false">IF(TRIM($B403&amp;$C403)="","",SUMIFS($V$3:$V$1001,$AJ$3:$AJ$1001,$AJ403))</f>
        <v/>
      </c>
      <c r="AJ403" s="355" t="str">
        <f aca="false">IF(TRIM($B403&amp;$C403)="","",TRIM($B403)&amp;"｜"&amp;TRIM($C403))</f>
        <v/>
      </c>
      <c r="AK403" s="351" t="str">
        <f aca="false">IF(TRIM($B403&amp;$C403)="","",MIN(N($N403),N($P403)))</f>
        <v/>
      </c>
      <c r="AL403" s="356" t="str">
        <f aca="false">IF(ISNUMBER($D403),YEAR($D403),"")</f>
        <v/>
      </c>
      <c r="AM403" s="356" t="str">
        <f aca="false">IF(OR(TRIM($B403&amp;$C403)="",NOT(ISNUMBER($D403)),NOT(ISNUMBER($E403))),"",IF($E403&lt;$D403,"",IF(IF($AD403="半年付",2,IF($AD403="季度付",4,IF($AD403="月付",12,IF($AD403="半月付",24,1))))=1,1,MAX(1,ROUND(($E403-$D403+1)/365*IF($AD403="半年付",2,IF($AD403="季度付",4,IF($AD403="月付",12,IF($AD403="半月付",24,1)))),0)))))</f>
        <v/>
      </c>
      <c r="AN403" s="356" t="str">
        <f aca="true">IF($AM403="","",MIN($AM403,MAX(0,INT((TODAY()-付款宽限天数-$D403)/(($E403-$D403+1)/$AM403))+1)))</f>
        <v/>
      </c>
    </row>
    <row r="404" customFormat="false" ht="18" hidden="false" customHeight="false" outlineLevel="0" collapsed="false">
      <c r="F404" s="342" t="str">
        <f aca="true">IF(TRIM($B404&amp;$C404)="","",IF(OR(ISNUMBER(SEARCH("未",$A404)),ISNUMBER(SEARCH("送出",$A404)),AND(TRIM($A404)="",NOT(ISNUMBER($D404)),N($G404)=0)),"【合同未回】","")&amp;IF(NOT(ISNUMBER($E404)),IF(OR(ISNUMBER(SEARCH("未",$A404)),ISNUMBER(SEARCH("送出",$A404)),AND(TRIM($A404)="",NOT(ISNUMBER($D404)),N($G404)=0)),"","【未填合同期】"),IF($E404&lt;TODAY(),"【已到期】",IF($E404-TODAY()&lt;=提醒天数,"【即将到期，剩余"&amp;($E404-TODAY())&amp;"天】","【正常】")))&amp;IF(OR($AC404="安装免保",$AC404="技术免保",$AC404="质保期内"),"【"&amp;$AC404&amp;"】",""))</f>
        <v/>
      </c>
      <c r="J404" s="349" t="str">
        <f aca="false">IF(OR(N($G404)=0,N($H404)=0),"",ROUND(N($G404)*N($H404)*IF(N($I404)=0,1,N($I404)),2))</f>
        <v/>
      </c>
      <c r="L404" s="349" t="str">
        <f aca="false">IF(TRIM($B404&amp;$C404)="","",IF(AND(N($J404)=0,N($K404)=0),"",ROUND(N($J404)+N($K404),2)))</f>
        <v/>
      </c>
      <c r="R404" s="349"/>
      <c r="S404" s="351" t="str">
        <f aca="false">IF(TRIM($B404&amp;$C404)="","",IF(N($N404)=0,"",MAX(0,MIN(N($N404)-N($P404),N($V404)))))</f>
        <v/>
      </c>
      <c r="T404" s="351" t="str">
        <f aca="false">IF(TRIM($B404&amp;$C404)="","",IF(N($P404)&lt;=N($N404),"",N($P404)-N($N404)))</f>
        <v/>
      </c>
      <c r="U404" s="351" t="str">
        <f aca="false">IF(OR(TRIM($B404&amp;$C404)="",$V404=""),"",MAX(0,N($V404))-N($S404))</f>
        <v/>
      </c>
      <c r="V404" s="351" t="str">
        <f aca="false">IF(TRIM($B404&amp;$C404)="","",IF(AND(N($L404)=0,N($P404)+N($Q404)+N($R404)=0),"",ROUND(N($L404)-N($P404)-N($Q404)-N($R404),2)))</f>
        <v/>
      </c>
      <c r="W404" s="194" t="str">
        <f aca="false">IF(TRIM($B404&amp;$C404)="","",IF(N($L404)=0,IF((N($P404)+N($Q404)+N($R404))=0,"—未填单价","未填单价，已收 "&amp;TEXT((N($P404)+N($Q404)+N($R404)),"#,##0.00")),IF(N($V404)&gt;0.005,"欠 "&amp;TEXT(N($V404),"#,##0.00")&amp;IF(N($S404)&gt;0,"（开票未到账 "&amp;TEXT(N($S404),"#,##0.00")&amp;"）","")&amp;IF(N($U404)&gt;0,"（未开票 "&amp;TEXT(N($U404),"#,##0.00")&amp;"）",""),IF(N($V404)&lt;-0.005,"多收 "&amp;TEXT(-N($V404),"#,##0.00"),"✔ 已结清")))&amp;IF(N($T404)&gt;0,"｜到账未开票 "&amp;TEXT(N($T404),"#,##0.00")&amp;"，待补票","")&amp;IF(N($Q404)&gt;0,"｜收现 "&amp;TEXT(N($Q404),"#,##0.00"),"")&amp;IF(N($R404)&gt;0,"｜收款不开票 "&amp;TEXT(N($R404),"#,##0.00"),""))</f>
        <v/>
      </c>
      <c r="X404" s="352"/>
      <c r="AB404" s="349" t="str">
        <f aca="false">IF(OR(N($N404)=0,N($AA404)=0),"",ROUND(N($N404)/(1+N($AA404))*N($AA404),2))</f>
        <v/>
      </c>
      <c r="AC404" s="352"/>
      <c r="AD404" s="352"/>
      <c r="AE404" s="355" t="str">
        <f aca="false">IF($AM404="","",IF($AM404=1,IF($AN404&gt;=1,"一次性·已到收款期","一次性·未到期"),$AD404&amp;" 第"&amp;$AN404&amp;"/"&amp;$AM404&amp;"期"))</f>
        <v/>
      </c>
      <c r="AF404" s="351" t="str">
        <f aca="false">IF(OR($AM404="",N($L404)=0),"",ROUND(N($J404)*$AN404/$AM404,2)+N($K404))</f>
        <v/>
      </c>
      <c r="AG404" s="351" t="str">
        <f aca="false">IF($AF404="","",MAX(0,ROUND($AF404-(N($P404)+N($Q404)+N($R404)),2)))</f>
        <v/>
      </c>
      <c r="AH404" s="351" t="str">
        <f aca="false">IF(OR(TRIM($B404&amp;$C404)="",NOT(ISNUMBER($D404))),"",SUMIFS($V$3:$V$1001,$AJ$3:$AJ$1001,$AJ404,$D$3:$D$1001,"&lt;"&amp;$D404))</f>
        <v/>
      </c>
      <c r="AI404" s="351" t="str">
        <f aca="false">IF(TRIM($B404&amp;$C404)="","",SUMIFS($V$3:$V$1001,$AJ$3:$AJ$1001,$AJ404))</f>
        <v/>
      </c>
      <c r="AJ404" s="355" t="str">
        <f aca="false">IF(TRIM($B404&amp;$C404)="","",TRIM($B404)&amp;"｜"&amp;TRIM($C404))</f>
        <v/>
      </c>
      <c r="AK404" s="351" t="str">
        <f aca="false">IF(TRIM($B404&amp;$C404)="","",MIN(N($N404),N($P404)))</f>
        <v/>
      </c>
      <c r="AL404" s="356" t="str">
        <f aca="false">IF(ISNUMBER($D404),YEAR($D404),"")</f>
        <v/>
      </c>
      <c r="AM404" s="356" t="str">
        <f aca="false">IF(OR(TRIM($B404&amp;$C404)="",NOT(ISNUMBER($D404)),NOT(ISNUMBER($E404))),"",IF($E404&lt;$D404,"",IF(IF($AD404="半年付",2,IF($AD404="季度付",4,IF($AD404="月付",12,IF($AD404="半月付",24,1))))=1,1,MAX(1,ROUND(($E404-$D404+1)/365*IF($AD404="半年付",2,IF($AD404="季度付",4,IF($AD404="月付",12,IF($AD404="半月付",24,1)))),0)))))</f>
        <v/>
      </c>
      <c r="AN404" s="356" t="str">
        <f aca="true">IF($AM404="","",MIN($AM404,MAX(0,INT((TODAY()-付款宽限天数-$D404)/(($E404-$D404+1)/$AM404))+1)))</f>
        <v/>
      </c>
    </row>
    <row r="405" customFormat="false" ht="18" hidden="false" customHeight="false" outlineLevel="0" collapsed="false">
      <c r="F405" s="342" t="str">
        <f aca="true">IF(TRIM($B405&amp;$C405)="","",IF(OR(ISNUMBER(SEARCH("未",$A405)),ISNUMBER(SEARCH("送出",$A405)),AND(TRIM($A405)="",NOT(ISNUMBER($D405)),N($G405)=0)),"【合同未回】","")&amp;IF(NOT(ISNUMBER($E405)),IF(OR(ISNUMBER(SEARCH("未",$A405)),ISNUMBER(SEARCH("送出",$A405)),AND(TRIM($A405)="",NOT(ISNUMBER($D405)),N($G405)=0)),"","【未填合同期】"),IF($E405&lt;TODAY(),"【已到期】",IF($E405-TODAY()&lt;=提醒天数,"【即将到期，剩余"&amp;($E405-TODAY())&amp;"天】","【正常】")))&amp;IF(OR($AC405="安装免保",$AC405="技术免保",$AC405="质保期内"),"【"&amp;$AC405&amp;"】",""))</f>
        <v/>
      </c>
      <c r="J405" s="349" t="str">
        <f aca="false">IF(OR(N($G405)=0,N($H405)=0),"",ROUND(N($G405)*N($H405)*IF(N($I405)=0,1,N($I405)),2))</f>
        <v/>
      </c>
      <c r="L405" s="349" t="str">
        <f aca="false">IF(TRIM($B405&amp;$C405)="","",IF(AND(N($J405)=0,N($K405)=0),"",ROUND(N($J405)+N($K405),2)))</f>
        <v/>
      </c>
      <c r="R405" s="349"/>
      <c r="S405" s="351" t="str">
        <f aca="false">IF(TRIM($B405&amp;$C405)="","",IF(N($N405)=0,"",MAX(0,MIN(N($N405)-N($P405),N($V405)))))</f>
        <v/>
      </c>
      <c r="T405" s="351" t="str">
        <f aca="false">IF(TRIM($B405&amp;$C405)="","",IF(N($P405)&lt;=N($N405),"",N($P405)-N($N405)))</f>
        <v/>
      </c>
      <c r="U405" s="351" t="str">
        <f aca="false">IF(OR(TRIM($B405&amp;$C405)="",$V405=""),"",MAX(0,N($V405))-N($S405))</f>
        <v/>
      </c>
      <c r="V405" s="351" t="str">
        <f aca="false">IF(TRIM($B405&amp;$C405)="","",IF(AND(N($L405)=0,N($P405)+N($Q405)+N($R405)=0),"",ROUND(N($L405)-N($P405)-N($Q405)-N($R405),2)))</f>
        <v/>
      </c>
      <c r="W405" s="194" t="str">
        <f aca="false">IF(TRIM($B405&amp;$C405)="","",IF(N($L405)=0,IF((N($P405)+N($Q405)+N($R405))=0,"—未填单价","未填单价，已收 "&amp;TEXT((N($P405)+N($Q405)+N($R405)),"#,##0.00")),IF(N($V405)&gt;0.005,"欠 "&amp;TEXT(N($V405),"#,##0.00")&amp;IF(N($S405)&gt;0,"（开票未到账 "&amp;TEXT(N($S405),"#,##0.00")&amp;"）","")&amp;IF(N($U405)&gt;0,"（未开票 "&amp;TEXT(N($U405),"#,##0.00")&amp;"）",""),IF(N($V405)&lt;-0.005,"多收 "&amp;TEXT(-N($V405),"#,##0.00"),"✔ 已结清")))&amp;IF(N($T405)&gt;0,"｜到账未开票 "&amp;TEXT(N($T405),"#,##0.00")&amp;"，待补票","")&amp;IF(N($Q405)&gt;0,"｜收现 "&amp;TEXT(N($Q405),"#,##0.00"),"")&amp;IF(N($R405)&gt;0,"｜收款不开票 "&amp;TEXT(N($R405),"#,##0.00"),""))</f>
        <v/>
      </c>
      <c r="X405" s="352"/>
      <c r="AB405" s="349" t="str">
        <f aca="false">IF(OR(N($N405)=0,N($AA405)=0),"",ROUND(N($N405)/(1+N($AA405))*N($AA405),2))</f>
        <v/>
      </c>
      <c r="AC405" s="352"/>
      <c r="AD405" s="352"/>
      <c r="AE405" s="355" t="str">
        <f aca="false">IF($AM405="","",IF($AM405=1,IF($AN405&gt;=1,"一次性·已到收款期","一次性·未到期"),$AD405&amp;" 第"&amp;$AN405&amp;"/"&amp;$AM405&amp;"期"))</f>
        <v/>
      </c>
      <c r="AF405" s="351" t="str">
        <f aca="false">IF(OR($AM405="",N($L405)=0),"",ROUND(N($J405)*$AN405/$AM405,2)+N($K405))</f>
        <v/>
      </c>
      <c r="AG405" s="351" t="str">
        <f aca="false">IF($AF405="","",MAX(0,ROUND($AF405-(N($P405)+N($Q405)+N($R405)),2)))</f>
        <v/>
      </c>
      <c r="AH405" s="351" t="str">
        <f aca="false">IF(OR(TRIM($B405&amp;$C405)="",NOT(ISNUMBER($D405))),"",SUMIFS($V$3:$V$1001,$AJ$3:$AJ$1001,$AJ405,$D$3:$D$1001,"&lt;"&amp;$D405))</f>
        <v/>
      </c>
      <c r="AI405" s="351" t="str">
        <f aca="false">IF(TRIM($B405&amp;$C405)="","",SUMIFS($V$3:$V$1001,$AJ$3:$AJ$1001,$AJ405))</f>
        <v/>
      </c>
      <c r="AJ405" s="355" t="str">
        <f aca="false">IF(TRIM($B405&amp;$C405)="","",TRIM($B405)&amp;"｜"&amp;TRIM($C405))</f>
        <v/>
      </c>
      <c r="AK405" s="351" t="str">
        <f aca="false">IF(TRIM($B405&amp;$C405)="","",MIN(N($N405),N($P405)))</f>
        <v/>
      </c>
      <c r="AL405" s="356" t="str">
        <f aca="false">IF(ISNUMBER($D405),YEAR($D405),"")</f>
        <v/>
      </c>
      <c r="AM405" s="356" t="str">
        <f aca="false">IF(OR(TRIM($B405&amp;$C405)="",NOT(ISNUMBER($D405)),NOT(ISNUMBER($E405))),"",IF($E405&lt;$D405,"",IF(IF($AD405="半年付",2,IF($AD405="季度付",4,IF($AD405="月付",12,IF($AD405="半月付",24,1))))=1,1,MAX(1,ROUND(($E405-$D405+1)/365*IF($AD405="半年付",2,IF($AD405="季度付",4,IF($AD405="月付",12,IF($AD405="半月付",24,1)))),0)))))</f>
        <v/>
      </c>
      <c r="AN405" s="356" t="str">
        <f aca="true">IF($AM405="","",MIN($AM405,MAX(0,INT((TODAY()-付款宽限天数-$D405)/(($E405-$D405+1)/$AM405))+1)))</f>
        <v/>
      </c>
    </row>
    <row r="406" customFormat="false" ht="18" hidden="false" customHeight="false" outlineLevel="0" collapsed="false">
      <c r="F406" s="342" t="str">
        <f aca="true">IF(TRIM($B406&amp;$C406)="","",IF(OR(ISNUMBER(SEARCH("未",$A406)),ISNUMBER(SEARCH("送出",$A406)),AND(TRIM($A406)="",NOT(ISNUMBER($D406)),N($G406)=0)),"【合同未回】","")&amp;IF(NOT(ISNUMBER($E406)),IF(OR(ISNUMBER(SEARCH("未",$A406)),ISNUMBER(SEARCH("送出",$A406)),AND(TRIM($A406)="",NOT(ISNUMBER($D406)),N($G406)=0)),"","【未填合同期】"),IF($E406&lt;TODAY(),"【已到期】",IF($E406-TODAY()&lt;=提醒天数,"【即将到期，剩余"&amp;($E406-TODAY())&amp;"天】","【正常】")))&amp;IF(OR($AC406="安装免保",$AC406="技术免保",$AC406="质保期内"),"【"&amp;$AC406&amp;"】",""))</f>
        <v/>
      </c>
      <c r="J406" s="349" t="str">
        <f aca="false">IF(OR(N($G406)=0,N($H406)=0),"",ROUND(N($G406)*N($H406)*IF(N($I406)=0,1,N($I406)),2))</f>
        <v/>
      </c>
      <c r="L406" s="349" t="str">
        <f aca="false">IF(TRIM($B406&amp;$C406)="","",IF(AND(N($J406)=0,N($K406)=0),"",ROUND(N($J406)+N($K406),2)))</f>
        <v/>
      </c>
      <c r="R406" s="349"/>
      <c r="S406" s="351" t="str">
        <f aca="false">IF(TRIM($B406&amp;$C406)="","",IF(N($N406)=0,"",MAX(0,MIN(N($N406)-N($P406),N($V406)))))</f>
        <v/>
      </c>
      <c r="T406" s="351" t="str">
        <f aca="false">IF(TRIM($B406&amp;$C406)="","",IF(N($P406)&lt;=N($N406),"",N($P406)-N($N406)))</f>
        <v/>
      </c>
      <c r="U406" s="351" t="str">
        <f aca="false">IF(OR(TRIM($B406&amp;$C406)="",$V406=""),"",MAX(0,N($V406))-N($S406))</f>
        <v/>
      </c>
      <c r="V406" s="351" t="str">
        <f aca="false">IF(TRIM($B406&amp;$C406)="","",IF(AND(N($L406)=0,N($P406)+N($Q406)+N($R406)=0),"",ROUND(N($L406)-N($P406)-N($Q406)-N($R406),2)))</f>
        <v/>
      </c>
      <c r="W406" s="194" t="str">
        <f aca="false">IF(TRIM($B406&amp;$C406)="","",IF(N($L406)=0,IF((N($P406)+N($Q406)+N($R406))=0,"—未填单价","未填单价，已收 "&amp;TEXT((N($P406)+N($Q406)+N($R406)),"#,##0.00")),IF(N($V406)&gt;0.005,"欠 "&amp;TEXT(N($V406),"#,##0.00")&amp;IF(N($S406)&gt;0,"（开票未到账 "&amp;TEXT(N($S406),"#,##0.00")&amp;"）","")&amp;IF(N($U406)&gt;0,"（未开票 "&amp;TEXT(N($U406),"#,##0.00")&amp;"）",""),IF(N($V406)&lt;-0.005,"多收 "&amp;TEXT(-N($V406),"#,##0.00"),"✔ 已结清")))&amp;IF(N($T406)&gt;0,"｜到账未开票 "&amp;TEXT(N($T406),"#,##0.00")&amp;"，待补票","")&amp;IF(N($Q406)&gt;0,"｜收现 "&amp;TEXT(N($Q406),"#,##0.00"),"")&amp;IF(N($R406)&gt;0,"｜收款不开票 "&amp;TEXT(N($R406),"#,##0.00"),""))</f>
        <v/>
      </c>
      <c r="X406" s="352"/>
      <c r="AB406" s="349" t="str">
        <f aca="false">IF(OR(N($N406)=0,N($AA406)=0),"",ROUND(N($N406)/(1+N($AA406))*N($AA406),2))</f>
        <v/>
      </c>
      <c r="AC406" s="352"/>
      <c r="AD406" s="352"/>
      <c r="AE406" s="355" t="str">
        <f aca="false">IF($AM406="","",IF($AM406=1,IF($AN406&gt;=1,"一次性·已到收款期","一次性·未到期"),$AD406&amp;" 第"&amp;$AN406&amp;"/"&amp;$AM406&amp;"期"))</f>
        <v/>
      </c>
      <c r="AF406" s="351" t="str">
        <f aca="false">IF(OR($AM406="",N($L406)=0),"",ROUND(N($J406)*$AN406/$AM406,2)+N($K406))</f>
        <v/>
      </c>
      <c r="AG406" s="351" t="str">
        <f aca="false">IF($AF406="","",MAX(0,ROUND($AF406-(N($P406)+N($Q406)+N($R406)),2)))</f>
        <v/>
      </c>
      <c r="AH406" s="351" t="str">
        <f aca="false">IF(OR(TRIM($B406&amp;$C406)="",NOT(ISNUMBER($D406))),"",SUMIFS($V$3:$V$1001,$AJ$3:$AJ$1001,$AJ406,$D$3:$D$1001,"&lt;"&amp;$D406))</f>
        <v/>
      </c>
      <c r="AI406" s="351" t="str">
        <f aca="false">IF(TRIM($B406&amp;$C406)="","",SUMIFS($V$3:$V$1001,$AJ$3:$AJ$1001,$AJ406))</f>
        <v/>
      </c>
      <c r="AJ406" s="355" t="str">
        <f aca="false">IF(TRIM($B406&amp;$C406)="","",TRIM($B406)&amp;"｜"&amp;TRIM($C406))</f>
        <v/>
      </c>
      <c r="AK406" s="351" t="str">
        <f aca="false">IF(TRIM($B406&amp;$C406)="","",MIN(N($N406),N($P406)))</f>
        <v/>
      </c>
      <c r="AL406" s="356" t="str">
        <f aca="false">IF(ISNUMBER($D406),YEAR($D406),"")</f>
        <v/>
      </c>
      <c r="AM406" s="356" t="str">
        <f aca="false">IF(OR(TRIM($B406&amp;$C406)="",NOT(ISNUMBER($D406)),NOT(ISNUMBER($E406))),"",IF($E406&lt;$D406,"",IF(IF($AD406="半年付",2,IF($AD406="季度付",4,IF($AD406="月付",12,IF($AD406="半月付",24,1))))=1,1,MAX(1,ROUND(($E406-$D406+1)/365*IF($AD406="半年付",2,IF($AD406="季度付",4,IF($AD406="月付",12,IF($AD406="半月付",24,1)))),0)))))</f>
        <v/>
      </c>
      <c r="AN406" s="356" t="str">
        <f aca="true">IF($AM406="","",MIN($AM406,MAX(0,INT((TODAY()-付款宽限天数-$D406)/(($E406-$D406+1)/$AM406))+1)))</f>
        <v/>
      </c>
    </row>
    <row r="407" customFormat="false" ht="18" hidden="false" customHeight="false" outlineLevel="0" collapsed="false">
      <c r="F407" s="342" t="str">
        <f aca="true">IF(TRIM($B407&amp;$C407)="","",IF(OR(ISNUMBER(SEARCH("未",$A407)),ISNUMBER(SEARCH("送出",$A407)),AND(TRIM($A407)="",NOT(ISNUMBER($D407)),N($G407)=0)),"【合同未回】","")&amp;IF(NOT(ISNUMBER($E407)),IF(OR(ISNUMBER(SEARCH("未",$A407)),ISNUMBER(SEARCH("送出",$A407)),AND(TRIM($A407)="",NOT(ISNUMBER($D407)),N($G407)=0)),"","【未填合同期】"),IF($E407&lt;TODAY(),"【已到期】",IF($E407-TODAY()&lt;=提醒天数,"【即将到期，剩余"&amp;($E407-TODAY())&amp;"天】","【正常】")))&amp;IF(OR($AC407="安装免保",$AC407="技术免保",$AC407="质保期内"),"【"&amp;$AC407&amp;"】",""))</f>
        <v/>
      </c>
      <c r="J407" s="349" t="str">
        <f aca="false">IF(OR(N($G407)=0,N($H407)=0),"",ROUND(N($G407)*N($H407)*IF(N($I407)=0,1,N($I407)),2))</f>
        <v/>
      </c>
      <c r="L407" s="349" t="str">
        <f aca="false">IF(TRIM($B407&amp;$C407)="","",IF(AND(N($J407)=0,N($K407)=0),"",ROUND(N($J407)+N($K407),2)))</f>
        <v/>
      </c>
      <c r="R407" s="349"/>
      <c r="S407" s="351" t="str">
        <f aca="false">IF(TRIM($B407&amp;$C407)="","",IF(N($N407)=0,"",MAX(0,MIN(N($N407)-N($P407),N($V407)))))</f>
        <v/>
      </c>
      <c r="T407" s="351" t="str">
        <f aca="false">IF(TRIM($B407&amp;$C407)="","",IF(N($P407)&lt;=N($N407),"",N($P407)-N($N407)))</f>
        <v/>
      </c>
      <c r="U407" s="351" t="str">
        <f aca="false">IF(OR(TRIM($B407&amp;$C407)="",$V407=""),"",MAX(0,N($V407))-N($S407))</f>
        <v/>
      </c>
      <c r="V407" s="351" t="str">
        <f aca="false">IF(TRIM($B407&amp;$C407)="","",IF(AND(N($L407)=0,N($P407)+N($Q407)+N($R407)=0),"",ROUND(N($L407)-N($P407)-N($Q407)-N($R407),2)))</f>
        <v/>
      </c>
      <c r="W407" s="194" t="str">
        <f aca="false">IF(TRIM($B407&amp;$C407)="","",IF(N($L407)=0,IF((N($P407)+N($Q407)+N($R407))=0,"—未填单价","未填单价，已收 "&amp;TEXT((N($P407)+N($Q407)+N($R407)),"#,##0.00")),IF(N($V407)&gt;0.005,"欠 "&amp;TEXT(N($V407),"#,##0.00")&amp;IF(N($S407)&gt;0,"（开票未到账 "&amp;TEXT(N($S407),"#,##0.00")&amp;"）","")&amp;IF(N($U407)&gt;0,"（未开票 "&amp;TEXT(N($U407),"#,##0.00")&amp;"）",""),IF(N($V407)&lt;-0.005,"多收 "&amp;TEXT(-N($V407),"#,##0.00"),"✔ 已结清")))&amp;IF(N($T407)&gt;0,"｜到账未开票 "&amp;TEXT(N($T407),"#,##0.00")&amp;"，待补票","")&amp;IF(N($Q407)&gt;0,"｜收现 "&amp;TEXT(N($Q407),"#,##0.00"),"")&amp;IF(N($R407)&gt;0,"｜收款不开票 "&amp;TEXT(N($R407),"#,##0.00"),""))</f>
        <v/>
      </c>
      <c r="X407" s="352"/>
      <c r="AB407" s="349" t="str">
        <f aca="false">IF(OR(N($N407)=0,N($AA407)=0),"",ROUND(N($N407)/(1+N($AA407))*N($AA407),2))</f>
        <v/>
      </c>
      <c r="AC407" s="352"/>
      <c r="AD407" s="352"/>
      <c r="AE407" s="355" t="str">
        <f aca="false">IF($AM407="","",IF($AM407=1,IF($AN407&gt;=1,"一次性·已到收款期","一次性·未到期"),$AD407&amp;" 第"&amp;$AN407&amp;"/"&amp;$AM407&amp;"期"))</f>
        <v/>
      </c>
      <c r="AF407" s="351" t="str">
        <f aca="false">IF(OR($AM407="",N($L407)=0),"",ROUND(N($J407)*$AN407/$AM407,2)+N($K407))</f>
        <v/>
      </c>
      <c r="AG407" s="351" t="str">
        <f aca="false">IF($AF407="","",MAX(0,ROUND($AF407-(N($P407)+N($Q407)+N($R407)),2)))</f>
        <v/>
      </c>
      <c r="AH407" s="351" t="str">
        <f aca="false">IF(OR(TRIM($B407&amp;$C407)="",NOT(ISNUMBER($D407))),"",SUMIFS($V$3:$V$1001,$AJ$3:$AJ$1001,$AJ407,$D$3:$D$1001,"&lt;"&amp;$D407))</f>
        <v/>
      </c>
      <c r="AI407" s="351" t="str">
        <f aca="false">IF(TRIM($B407&amp;$C407)="","",SUMIFS($V$3:$V$1001,$AJ$3:$AJ$1001,$AJ407))</f>
        <v/>
      </c>
      <c r="AJ407" s="355" t="str">
        <f aca="false">IF(TRIM($B407&amp;$C407)="","",TRIM($B407)&amp;"｜"&amp;TRIM($C407))</f>
        <v/>
      </c>
      <c r="AK407" s="351" t="str">
        <f aca="false">IF(TRIM($B407&amp;$C407)="","",MIN(N($N407),N($P407)))</f>
        <v/>
      </c>
      <c r="AL407" s="356" t="str">
        <f aca="false">IF(ISNUMBER($D407),YEAR($D407),"")</f>
        <v/>
      </c>
      <c r="AM407" s="356" t="str">
        <f aca="false">IF(OR(TRIM($B407&amp;$C407)="",NOT(ISNUMBER($D407)),NOT(ISNUMBER($E407))),"",IF($E407&lt;$D407,"",IF(IF($AD407="半年付",2,IF($AD407="季度付",4,IF($AD407="月付",12,IF($AD407="半月付",24,1))))=1,1,MAX(1,ROUND(($E407-$D407+1)/365*IF($AD407="半年付",2,IF($AD407="季度付",4,IF($AD407="月付",12,IF($AD407="半月付",24,1)))),0)))))</f>
        <v/>
      </c>
      <c r="AN407" s="356" t="str">
        <f aca="true">IF($AM407="","",MIN($AM407,MAX(0,INT((TODAY()-付款宽限天数-$D407)/(($E407-$D407+1)/$AM407))+1)))</f>
        <v/>
      </c>
    </row>
    <row r="408" customFormat="false" ht="18" hidden="false" customHeight="false" outlineLevel="0" collapsed="false">
      <c r="F408" s="342" t="str">
        <f aca="true">IF(TRIM($B408&amp;$C408)="","",IF(OR(ISNUMBER(SEARCH("未",$A408)),ISNUMBER(SEARCH("送出",$A408)),AND(TRIM($A408)="",NOT(ISNUMBER($D408)),N($G408)=0)),"【合同未回】","")&amp;IF(NOT(ISNUMBER($E408)),IF(OR(ISNUMBER(SEARCH("未",$A408)),ISNUMBER(SEARCH("送出",$A408)),AND(TRIM($A408)="",NOT(ISNUMBER($D408)),N($G408)=0)),"","【未填合同期】"),IF($E408&lt;TODAY(),"【已到期】",IF($E408-TODAY()&lt;=提醒天数,"【即将到期，剩余"&amp;($E408-TODAY())&amp;"天】","【正常】")))&amp;IF(OR($AC408="安装免保",$AC408="技术免保",$AC408="质保期内"),"【"&amp;$AC408&amp;"】",""))</f>
        <v/>
      </c>
      <c r="J408" s="349" t="str">
        <f aca="false">IF(OR(N($G408)=0,N($H408)=0),"",ROUND(N($G408)*N($H408)*IF(N($I408)=0,1,N($I408)),2))</f>
        <v/>
      </c>
      <c r="L408" s="349" t="str">
        <f aca="false">IF(TRIM($B408&amp;$C408)="","",IF(AND(N($J408)=0,N($K408)=0),"",ROUND(N($J408)+N($K408),2)))</f>
        <v/>
      </c>
      <c r="R408" s="349"/>
      <c r="S408" s="351" t="str">
        <f aca="false">IF(TRIM($B408&amp;$C408)="","",IF(N($N408)=0,"",MAX(0,MIN(N($N408)-N($P408),N($V408)))))</f>
        <v/>
      </c>
      <c r="T408" s="351" t="str">
        <f aca="false">IF(TRIM($B408&amp;$C408)="","",IF(N($P408)&lt;=N($N408),"",N($P408)-N($N408)))</f>
        <v/>
      </c>
      <c r="U408" s="351" t="str">
        <f aca="false">IF(OR(TRIM($B408&amp;$C408)="",$V408=""),"",MAX(0,N($V408))-N($S408))</f>
        <v/>
      </c>
      <c r="V408" s="351" t="str">
        <f aca="false">IF(TRIM($B408&amp;$C408)="","",IF(AND(N($L408)=0,N($P408)+N($Q408)+N($R408)=0),"",ROUND(N($L408)-N($P408)-N($Q408)-N($R408),2)))</f>
        <v/>
      </c>
      <c r="W408" s="194" t="str">
        <f aca="false">IF(TRIM($B408&amp;$C408)="","",IF(N($L408)=0,IF((N($P408)+N($Q408)+N($R408))=0,"—未填单价","未填单价，已收 "&amp;TEXT((N($P408)+N($Q408)+N($R408)),"#,##0.00")),IF(N($V408)&gt;0.005,"欠 "&amp;TEXT(N($V408),"#,##0.00")&amp;IF(N($S408)&gt;0,"（开票未到账 "&amp;TEXT(N($S408),"#,##0.00")&amp;"）","")&amp;IF(N($U408)&gt;0,"（未开票 "&amp;TEXT(N($U408),"#,##0.00")&amp;"）",""),IF(N($V408)&lt;-0.005,"多收 "&amp;TEXT(-N($V408),"#,##0.00"),"✔ 已结清")))&amp;IF(N($T408)&gt;0,"｜到账未开票 "&amp;TEXT(N($T408),"#,##0.00")&amp;"，待补票","")&amp;IF(N($Q408)&gt;0,"｜收现 "&amp;TEXT(N($Q408),"#,##0.00"),"")&amp;IF(N($R408)&gt;0,"｜收款不开票 "&amp;TEXT(N($R408),"#,##0.00"),""))</f>
        <v/>
      </c>
      <c r="X408" s="352"/>
      <c r="AB408" s="349" t="str">
        <f aca="false">IF(OR(N($N408)=0,N($AA408)=0),"",ROUND(N($N408)/(1+N($AA408))*N($AA408),2))</f>
        <v/>
      </c>
      <c r="AC408" s="352"/>
      <c r="AD408" s="352"/>
      <c r="AE408" s="355" t="str">
        <f aca="false">IF($AM408="","",IF($AM408=1,IF($AN408&gt;=1,"一次性·已到收款期","一次性·未到期"),$AD408&amp;" 第"&amp;$AN408&amp;"/"&amp;$AM408&amp;"期"))</f>
        <v/>
      </c>
      <c r="AF408" s="351" t="str">
        <f aca="false">IF(OR($AM408="",N($L408)=0),"",ROUND(N($J408)*$AN408/$AM408,2)+N($K408))</f>
        <v/>
      </c>
      <c r="AG408" s="351" t="str">
        <f aca="false">IF($AF408="","",MAX(0,ROUND($AF408-(N($P408)+N($Q408)+N($R408)),2)))</f>
        <v/>
      </c>
      <c r="AH408" s="351" t="str">
        <f aca="false">IF(OR(TRIM($B408&amp;$C408)="",NOT(ISNUMBER($D408))),"",SUMIFS($V$3:$V$1001,$AJ$3:$AJ$1001,$AJ408,$D$3:$D$1001,"&lt;"&amp;$D408))</f>
        <v/>
      </c>
      <c r="AI408" s="351" t="str">
        <f aca="false">IF(TRIM($B408&amp;$C408)="","",SUMIFS($V$3:$V$1001,$AJ$3:$AJ$1001,$AJ408))</f>
        <v/>
      </c>
      <c r="AJ408" s="355" t="str">
        <f aca="false">IF(TRIM($B408&amp;$C408)="","",TRIM($B408)&amp;"｜"&amp;TRIM($C408))</f>
        <v/>
      </c>
      <c r="AK408" s="351" t="str">
        <f aca="false">IF(TRIM($B408&amp;$C408)="","",MIN(N($N408),N($P408)))</f>
        <v/>
      </c>
      <c r="AL408" s="356" t="str">
        <f aca="false">IF(ISNUMBER($D408),YEAR($D408),"")</f>
        <v/>
      </c>
      <c r="AM408" s="356" t="str">
        <f aca="false">IF(OR(TRIM($B408&amp;$C408)="",NOT(ISNUMBER($D408)),NOT(ISNUMBER($E408))),"",IF($E408&lt;$D408,"",IF(IF($AD408="半年付",2,IF($AD408="季度付",4,IF($AD408="月付",12,IF($AD408="半月付",24,1))))=1,1,MAX(1,ROUND(($E408-$D408+1)/365*IF($AD408="半年付",2,IF($AD408="季度付",4,IF($AD408="月付",12,IF($AD408="半月付",24,1)))),0)))))</f>
        <v/>
      </c>
      <c r="AN408" s="356" t="str">
        <f aca="true">IF($AM408="","",MIN($AM408,MAX(0,INT((TODAY()-付款宽限天数-$D408)/(($E408-$D408+1)/$AM408))+1)))</f>
        <v/>
      </c>
    </row>
    <row r="409" customFormat="false" ht="18" hidden="false" customHeight="false" outlineLevel="0" collapsed="false">
      <c r="F409" s="342" t="str">
        <f aca="true">IF(TRIM($B409&amp;$C409)="","",IF(OR(ISNUMBER(SEARCH("未",$A409)),ISNUMBER(SEARCH("送出",$A409)),AND(TRIM($A409)="",NOT(ISNUMBER($D409)),N($G409)=0)),"【合同未回】","")&amp;IF(NOT(ISNUMBER($E409)),IF(OR(ISNUMBER(SEARCH("未",$A409)),ISNUMBER(SEARCH("送出",$A409)),AND(TRIM($A409)="",NOT(ISNUMBER($D409)),N($G409)=0)),"","【未填合同期】"),IF($E409&lt;TODAY(),"【已到期】",IF($E409-TODAY()&lt;=提醒天数,"【即将到期，剩余"&amp;($E409-TODAY())&amp;"天】","【正常】")))&amp;IF(OR($AC409="安装免保",$AC409="技术免保",$AC409="质保期内"),"【"&amp;$AC409&amp;"】",""))</f>
        <v/>
      </c>
      <c r="J409" s="349" t="str">
        <f aca="false">IF(OR(N($G409)=0,N($H409)=0),"",ROUND(N($G409)*N($H409)*IF(N($I409)=0,1,N($I409)),2))</f>
        <v/>
      </c>
      <c r="L409" s="349" t="str">
        <f aca="false">IF(TRIM($B409&amp;$C409)="","",IF(AND(N($J409)=0,N($K409)=0),"",ROUND(N($J409)+N($K409),2)))</f>
        <v/>
      </c>
      <c r="R409" s="349"/>
      <c r="S409" s="351" t="str">
        <f aca="false">IF(TRIM($B409&amp;$C409)="","",IF(N($N409)=0,"",MAX(0,MIN(N($N409)-N($P409),N($V409)))))</f>
        <v/>
      </c>
      <c r="T409" s="351" t="str">
        <f aca="false">IF(TRIM($B409&amp;$C409)="","",IF(N($P409)&lt;=N($N409),"",N($P409)-N($N409)))</f>
        <v/>
      </c>
      <c r="U409" s="351" t="str">
        <f aca="false">IF(OR(TRIM($B409&amp;$C409)="",$V409=""),"",MAX(0,N($V409))-N($S409))</f>
        <v/>
      </c>
      <c r="V409" s="351" t="str">
        <f aca="false">IF(TRIM($B409&amp;$C409)="","",IF(AND(N($L409)=0,N($P409)+N($Q409)+N($R409)=0),"",ROUND(N($L409)-N($P409)-N($Q409)-N($R409),2)))</f>
        <v/>
      </c>
      <c r="W409" s="194" t="str">
        <f aca="false">IF(TRIM($B409&amp;$C409)="","",IF(N($L409)=0,IF((N($P409)+N($Q409)+N($R409))=0,"—未填单价","未填单价，已收 "&amp;TEXT((N($P409)+N($Q409)+N($R409)),"#,##0.00")),IF(N($V409)&gt;0.005,"欠 "&amp;TEXT(N($V409),"#,##0.00")&amp;IF(N($S409)&gt;0,"（开票未到账 "&amp;TEXT(N($S409),"#,##0.00")&amp;"）","")&amp;IF(N($U409)&gt;0,"（未开票 "&amp;TEXT(N($U409),"#,##0.00")&amp;"）",""),IF(N($V409)&lt;-0.005,"多收 "&amp;TEXT(-N($V409),"#,##0.00"),"✔ 已结清")))&amp;IF(N($T409)&gt;0,"｜到账未开票 "&amp;TEXT(N($T409),"#,##0.00")&amp;"，待补票","")&amp;IF(N($Q409)&gt;0,"｜收现 "&amp;TEXT(N($Q409),"#,##0.00"),"")&amp;IF(N($R409)&gt;0,"｜收款不开票 "&amp;TEXT(N($R409),"#,##0.00"),""))</f>
        <v/>
      </c>
      <c r="X409" s="352"/>
      <c r="AB409" s="349" t="str">
        <f aca="false">IF(OR(N($N409)=0,N($AA409)=0),"",ROUND(N($N409)/(1+N($AA409))*N($AA409),2))</f>
        <v/>
      </c>
      <c r="AC409" s="352"/>
      <c r="AD409" s="352"/>
      <c r="AE409" s="355" t="str">
        <f aca="false">IF($AM409="","",IF($AM409=1,IF($AN409&gt;=1,"一次性·已到收款期","一次性·未到期"),$AD409&amp;" 第"&amp;$AN409&amp;"/"&amp;$AM409&amp;"期"))</f>
        <v/>
      </c>
      <c r="AF409" s="351" t="str">
        <f aca="false">IF(OR($AM409="",N($L409)=0),"",ROUND(N($J409)*$AN409/$AM409,2)+N($K409))</f>
        <v/>
      </c>
      <c r="AG409" s="351" t="str">
        <f aca="false">IF($AF409="","",MAX(0,ROUND($AF409-(N($P409)+N($Q409)+N($R409)),2)))</f>
        <v/>
      </c>
      <c r="AH409" s="351" t="str">
        <f aca="false">IF(OR(TRIM($B409&amp;$C409)="",NOT(ISNUMBER($D409))),"",SUMIFS($V$3:$V$1001,$AJ$3:$AJ$1001,$AJ409,$D$3:$D$1001,"&lt;"&amp;$D409))</f>
        <v/>
      </c>
      <c r="AI409" s="351" t="str">
        <f aca="false">IF(TRIM($B409&amp;$C409)="","",SUMIFS($V$3:$V$1001,$AJ$3:$AJ$1001,$AJ409))</f>
        <v/>
      </c>
      <c r="AJ409" s="355" t="str">
        <f aca="false">IF(TRIM($B409&amp;$C409)="","",TRIM($B409)&amp;"｜"&amp;TRIM($C409))</f>
        <v/>
      </c>
      <c r="AK409" s="351" t="str">
        <f aca="false">IF(TRIM($B409&amp;$C409)="","",MIN(N($N409),N($P409)))</f>
        <v/>
      </c>
      <c r="AL409" s="356" t="str">
        <f aca="false">IF(ISNUMBER($D409),YEAR($D409),"")</f>
        <v/>
      </c>
      <c r="AM409" s="356" t="str">
        <f aca="false">IF(OR(TRIM($B409&amp;$C409)="",NOT(ISNUMBER($D409)),NOT(ISNUMBER($E409))),"",IF($E409&lt;$D409,"",IF(IF($AD409="半年付",2,IF($AD409="季度付",4,IF($AD409="月付",12,IF($AD409="半月付",24,1))))=1,1,MAX(1,ROUND(($E409-$D409+1)/365*IF($AD409="半年付",2,IF($AD409="季度付",4,IF($AD409="月付",12,IF($AD409="半月付",24,1)))),0)))))</f>
        <v/>
      </c>
      <c r="AN409" s="356" t="str">
        <f aca="true">IF($AM409="","",MIN($AM409,MAX(0,INT((TODAY()-付款宽限天数-$D409)/(($E409-$D409+1)/$AM409))+1)))</f>
        <v/>
      </c>
    </row>
    <row r="410" customFormat="false" ht="18" hidden="false" customHeight="false" outlineLevel="0" collapsed="false">
      <c r="F410" s="342" t="str">
        <f aca="true">IF(TRIM($B410&amp;$C410)="","",IF(OR(ISNUMBER(SEARCH("未",$A410)),ISNUMBER(SEARCH("送出",$A410)),AND(TRIM($A410)="",NOT(ISNUMBER($D410)),N($G410)=0)),"【合同未回】","")&amp;IF(NOT(ISNUMBER($E410)),IF(OR(ISNUMBER(SEARCH("未",$A410)),ISNUMBER(SEARCH("送出",$A410)),AND(TRIM($A410)="",NOT(ISNUMBER($D410)),N($G410)=0)),"","【未填合同期】"),IF($E410&lt;TODAY(),"【已到期】",IF($E410-TODAY()&lt;=提醒天数,"【即将到期，剩余"&amp;($E410-TODAY())&amp;"天】","【正常】")))&amp;IF(OR($AC410="安装免保",$AC410="技术免保",$AC410="质保期内"),"【"&amp;$AC410&amp;"】",""))</f>
        <v/>
      </c>
      <c r="J410" s="349" t="str">
        <f aca="false">IF(OR(N($G410)=0,N($H410)=0),"",ROUND(N($G410)*N($H410)*IF(N($I410)=0,1,N($I410)),2))</f>
        <v/>
      </c>
      <c r="L410" s="349" t="str">
        <f aca="false">IF(TRIM($B410&amp;$C410)="","",IF(AND(N($J410)=0,N($K410)=0),"",ROUND(N($J410)+N($K410),2)))</f>
        <v/>
      </c>
      <c r="R410" s="349"/>
      <c r="S410" s="351" t="str">
        <f aca="false">IF(TRIM($B410&amp;$C410)="","",IF(N($N410)=0,"",MAX(0,MIN(N($N410)-N($P410),N($V410)))))</f>
        <v/>
      </c>
      <c r="T410" s="351" t="str">
        <f aca="false">IF(TRIM($B410&amp;$C410)="","",IF(N($P410)&lt;=N($N410),"",N($P410)-N($N410)))</f>
        <v/>
      </c>
      <c r="U410" s="351" t="str">
        <f aca="false">IF(OR(TRIM($B410&amp;$C410)="",$V410=""),"",MAX(0,N($V410))-N($S410))</f>
        <v/>
      </c>
      <c r="V410" s="351" t="str">
        <f aca="false">IF(TRIM($B410&amp;$C410)="","",IF(AND(N($L410)=0,N($P410)+N($Q410)+N($R410)=0),"",ROUND(N($L410)-N($P410)-N($Q410)-N($R410),2)))</f>
        <v/>
      </c>
      <c r="W410" s="194" t="str">
        <f aca="false">IF(TRIM($B410&amp;$C410)="","",IF(N($L410)=0,IF((N($P410)+N($Q410)+N($R410))=0,"—未填单价","未填单价，已收 "&amp;TEXT((N($P410)+N($Q410)+N($R410)),"#,##0.00")),IF(N($V410)&gt;0.005,"欠 "&amp;TEXT(N($V410),"#,##0.00")&amp;IF(N($S410)&gt;0,"（开票未到账 "&amp;TEXT(N($S410),"#,##0.00")&amp;"）","")&amp;IF(N($U410)&gt;0,"（未开票 "&amp;TEXT(N($U410),"#,##0.00")&amp;"）",""),IF(N($V410)&lt;-0.005,"多收 "&amp;TEXT(-N($V410),"#,##0.00"),"✔ 已结清")))&amp;IF(N($T410)&gt;0,"｜到账未开票 "&amp;TEXT(N($T410),"#,##0.00")&amp;"，待补票","")&amp;IF(N($Q410)&gt;0,"｜收现 "&amp;TEXT(N($Q410),"#,##0.00"),"")&amp;IF(N($R410)&gt;0,"｜收款不开票 "&amp;TEXT(N($R410),"#,##0.00"),""))</f>
        <v/>
      </c>
      <c r="X410" s="352"/>
      <c r="AB410" s="349" t="str">
        <f aca="false">IF(OR(N($N410)=0,N($AA410)=0),"",ROUND(N($N410)/(1+N($AA410))*N($AA410),2))</f>
        <v/>
      </c>
      <c r="AC410" s="352"/>
      <c r="AD410" s="352"/>
      <c r="AE410" s="355" t="str">
        <f aca="false">IF($AM410="","",IF($AM410=1,IF($AN410&gt;=1,"一次性·已到收款期","一次性·未到期"),$AD410&amp;" 第"&amp;$AN410&amp;"/"&amp;$AM410&amp;"期"))</f>
        <v/>
      </c>
      <c r="AF410" s="351" t="str">
        <f aca="false">IF(OR($AM410="",N($L410)=0),"",ROUND(N($J410)*$AN410/$AM410,2)+N($K410))</f>
        <v/>
      </c>
      <c r="AG410" s="351" t="str">
        <f aca="false">IF($AF410="","",MAX(0,ROUND($AF410-(N($P410)+N($Q410)+N($R410)),2)))</f>
        <v/>
      </c>
      <c r="AH410" s="351" t="str">
        <f aca="false">IF(OR(TRIM($B410&amp;$C410)="",NOT(ISNUMBER($D410))),"",SUMIFS($V$3:$V$1001,$AJ$3:$AJ$1001,$AJ410,$D$3:$D$1001,"&lt;"&amp;$D410))</f>
        <v/>
      </c>
      <c r="AI410" s="351" t="str">
        <f aca="false">IF(TRIM($B410&amp;$C410)="","",SUMIFS($V$3:$V$1001,$AJ$3:$AJ$1001,$AJ410))</f>
        <v/>
      </c>
      <c r="AJ410" s="355" t="str">
        <f aca="false">IF(TRIM($B410&amp;$C410)="","",TRIM($B410)&amp;"｜"&amp;TRIM($C410))</f>
        <v/>
      </c>
      <c r="AK410" s="351" t="str">
        <f aca="false">IF(TRIM($B410&amp;$C410)="","",MIN(N($N410),N($P410)))</f>
        <v/>
      </c>
      <c r="AL410" s="356" t="str">
        <f aca="false">IF(ISNUMBER($D410),YEAR($D410),"")</f>
        <v/>
      </c>
      <c r="AM410" s="356" t="str">
        <f aca="false">IF(OR(TRIM($B410&amp;$C410)="",NOT(ISNUMBER($D410)),NOT(ISNUMBER($E410))),"",IF($E410&lt;$D410,"",IF(IF($AD410="半年付",2,IF($AD410="季度付",4,IF($AD410="月付",12,IF($AD410="半月付",24,1))))=1,1,MAX(1,ROUND(($E410-$D410+1)/365*IF($AD410="半年付",2,IF($AD410="季度付",4,IF($AD410="月付",12,IF($AD410="半月付",24,1)))),0)))))</f>
        <v/>
      </c>
      <c r="AN410" s="356" t="str">
        <f aca="true">IF($AM410="","",MIN($AM410,MAX(0,INT((TODAY()-付款宽限天数-$D410)/(($E410-$D410+1)/$AM410))+1)))</f>
        <v/>
      </c>
    </row>
    <row r="411" customFormat="false" ht="18" hidden="false" customHeight="false" outlineLevel="0" collapsed="false">
      <c r="F411" s="342" t="str">
        <f aca="true">IF(TRIM($B411&amp;$C411)="","",IF(OR(ISNUMBER(SEARCH("未",$A411)),ISNUMBER(SEARCH("送出",$A411)),AND(TRIM($A411)="",NOT(ISNUMBER($D411)),N($G411)=0)),"【合同未回】","")&amp;IF(NOT(ISNUMBER($E411)),IF(OR(ISNUMBER(SEARCH("未",$A411)),ISNUMBER(SEARCH("送出",$A411)),AND(TRIM($A411)="",NOT(ISNUMBER($D411)),N($G411)=0)),"","【未填合同期】"),IF($E411&lt;TODAY(),"【已到期】",IF($E411-TODAY()&lt;=提醒天数,"【即将到期，剩余"&amp;($E411-TODAY())&amp;"天】","【正常】")))&amp;IF(OR($AC411="安装免保",$AC411="技术免保",$AC411="质保期内"),"【"&amp;$AC411&amp;"】",""))</f>
        <v/>
      </c>
      <c r="J411" s="349" t="str">
        <f aca="false">IF(OR(N($G411)=0,N($H411)=0),"",ROUND(N($G411)*N($H411)*IF(N($I411)=0,1,N($I411)),2))</f>
        <v/>
      </c>
      <c r="L411" s="349" t="str">
        <f aca="false">IF(TRIM($B411&amp;$C411)="","",IF(AND(N($J411)=0,N($K411)=0),"",ROUND(N($J411)+N($K411),2)))</f>
        <v/>
      </c>
      <c r="R411" s="349"/>
      <c r="S411" s="351" t="str">
        <f aca="false">IF(TRIM($B411&amp;$C411)="","",IF(N($N411)=0,"",MAX(0,MIN(N($N411)-N($P411),N($V411)))))</f>
        <v/>
      </c>
      <c r="T411" s="351" t="str">
        <f aca="false">IF(TRIM($B411&amp;$C411)="","",IF(N($P411)&lt;=N($N411),"",N($P411)-N($N411)))</f>
        <v/>
      </c>
      <c r="U411" s="351" t="str">
        <f aca="false">IF(OR(TRIM($B411&amp;$C411)="",$V411=""),"",MAX(0,N($V411))-N($S411))</f>
        <v/>
      </c>
      <c r="V411" s="351" t="str">
        <f aca="false">IF(TRIM($B411&amp;$C411)="","",IF(AND(N($L411)=0,N($P411)+N($Q411)+N($R411)=0),"",ROUND(N($L411)-N($P411)-N($Q411)-N($R411),2)))</f>
        <v/>
      </c>
      <c r="W411" s="194" t="str">
        <f aca="false">IF(TRIM($B411&amp;$C411)="","",IF(N($L411)=0,IF((N($P411)+N($Q411)+N($R411))=0,"—未填单价","未填单价，已收 "&amp;TEXT((N($P411)+N($Q411)+N($R411)),"#,##0.00")),IF(N($V411)&gt;0.005,"欠 "&amp;TEXT(N($V411),"#,##0.00")&amp;IF(N($S411)&gt;0,"（开票未到账 "&amp;TEXT(N($S411),"#,##0.00")&amp;"）","")&amp;IF(N($U411)&gt;0,"（未开票 "&amp;TEXT(N($U411),"#,##0.00")&amp;"）",""),IF(N($V411)&lt;-0.005,"多收 "&amp;TEXT(-N($V411),"#,##0.00"),"✔ 已结清")))&amp;IF(N($T411)&gt;0,"｜到账未开票 "&amp;TEXT(N($T411),"#,##0.00")&amp;"，待补票","")&amp;IF(N($Q411)&gt;0,"｜收现 "&amp;TEXT(N($Q411),"#,##0.00"),"")&amp;IF(N($R411)&gt;0,"｜收款不开票 "&amp;TEXT(N($R411),"#,##0.00"),""))</f>
        <v/>
      </c>
      <c r="X411" s="352"/>
      <c r="AB411" s="349" t="str">
        <f aca="false">IF(OR(N($N411)=0,N($AA411)=0),"",ROUND(N($N411)/(1+N($AA411))*N($AA411),2))</f>
        <v/>
      </c>
      <c r="AC411" s="352"/>
      <c r="AD411" s="352"/>
      <c r="AE411" s="355" t="str">
        <f aca="false">IF($AM411="","",IF($AM411=1,IF($AN411&gt;=1,"一次性·已到收款期","一次性·未到期"),$AD411&amp;" 第"&amp;$AN411&amp;"/"&amp;$AM411&amp;"期"))</f>
        <v/>
      </c>
      <c r="AF411" s="351" t="str">
        <f aca="false">IF(OR($AM411="",N($L411)=0),"",ROUND(N($J411)*$AN411/$AM411,2)+N($K411))</f>
        <v/>
      </c>
      <c r="AG411" s="351" t="str">
        <f aca="false">IF($AF411="","",MAX(0,ROUND($AF411-(N($P411)+N($Q411)+N($R411)),2)))</f>
        <v/>
      </c>
      <c r="AH411" s="351" t="str">
        <f aca="false">IF(OR(TRIM($B411&amp;$C411)="",NOT(ISNUMBER($D411))),"",SUMIFS($V$3:$V$1001,$AJ$3:$AJ$1001,$AJ411,$D$3:$D$1001,"&lt;"&amp;$D411))</f>
        <v/>
      </c>
      <c r="AI411" s="351" t="str">
        <f aca="false">IF(TRIM($B411&amp;$C411)="","",SUMIFS($V$3:$V$1001,$AJ$3:$AJ$1001,$AJ411))</f>
        <v/>
      </c>
      <c r="AJ411" s="355" t="str">
        <f aca="false">IF(TRIM($B411&amp;$C411)="","",TRIM($B411)&amp;"｜"&amp;TRIM($C411))</f>
        <v/>
      </c>
      <c r="AK411" s="351" t="str">
        <f aca="false">IF(TRIM($B411&amp;$C411)="","",MIN(N($N411),N($P411)))</f>
        <v/>
      </c>
      <c r="AL411" s="356" t="str">
        <f aca="false">IF(ISNUMBER($D411),YEAR($D411),"")</f>
        <v/>
      </c>
      <c r="AM411" s="356" t="str">
        <f aca="false">IF(OR(TRIM($B411&amp;$C411)="",NOT(ISNUMBER($D411)),NOT(ISNUMBER($E411))),"",IF($E411&lt;$D411,"",IF(IF($AD411="半年付",2,IF($AD411="季度付",4,IF($AD411="月付",12,IF($AD411="半月付",24,1))))=1,1,MAX(1,ROUND(($E411-$D411+1)/365*IF($AD411="半年付",2,IF($AD411="季度付",4,IF($AD411="月付",12,IF($AD411="半月付",24,1)))),0)))))</f>
        <v/>
      </c>
      <c r="AN411" s="356" t="str">
        <f aca="true">IF($AM411="","",MIN($AM411,MAX(0,INT((TODAY()-付款宽限天数-$D411)/(($E411-$D411+1)/$AM411))+1)))</f>
        <v/>
      </c>
    </row>
    <row r="412" customFormat="false" ht="18" hidden="false" customHeight="false" outlineLevel="0" collapsed="false">
      <c r="F412" s="342" t="str">
        <f aca="true">IF(TRIM($B412&amp;$C412)="","",IF(OR(ISNUMBER(SEARCH("未",$A412)),ISNUMBER(SEARCH("送出",$A412)),AND(TRIM($A412)="",NOT(ISNUMBER($D412)),N($G412)=0)),"【合同未回】","")&amp;IF(NOT(ISNUMBER($E412)),IF(OR(ISNUMBER(SEARCH("未",$A412)),ISNUMBER(SEARCH("送出",$A412)),AND(TRIM($A412)="",NOT(ISNUMBER($D412)),N($G412)=0)),"","【未填合同期】"),IF($E412&lt;TODAY(),"【已到期】",IF($E412-TODAY()&lt;=提醒天数,"【即将到期，剩余"&amp;($E412-TODAY())&amp;"天】","【正常】")))&amp;IF(OR($AC412="安装免保",$AC412="技术免保",$AC412="质保期内"),"【"&amp;$AC412&amp;"】",""))</f>
        <v/>
      </c>
      <c r="J412" s="349" t="str">
        <f aca="false">IF(OR(N($G412)=0,N($H412)=0),"",ROUND(N($G412)*N($H412)*IF(N($I412)=0,1,N($I412)),2))</f>
        <v/>
      </c>
      <c r="L412" s="349" t="str">
        <f aca="false">IF(TRIM($B412&amp;$C412)="","",IF(AND(N($J412)=0,N($K412)=0),"",ROUND(N($J412)+N($K412),2)))</f>
        <v/>
      </c>
      <c r="R412" s="349"/>
      <c r="S412" s="351" t="str">
        <f aca="false">IF(TRIM($B412&amp;$C412)="","",IF(N($N412)=0,"",MAX(0,MIN(N($N412)-N($P412),N($V412)))))</f>
        <v/>
      </c>
      <c r="T412" s="351" t="str">
        <f aca="false">IF(TRIM($B412&amp;$C412)="","",IF(N($P412)&lt;=N($N412),"",N($P412)-N($N412)))</f>
        <v/>
      </c>
      <c r="U412" s="351" t="str">
        <f aca="false">IF(OR(TRIM($B412&amp;$C412)="",$V412=""),"",MAX(0,N($V412))-N($S412))</f>
        <v/>
      </c>
      <c r="V412" s="351" t="str">
        <f aca="false">IF(TRIM($B412&amp;$C412)="","",IF(AND(N($L412)=0,N($P412)+N($Q412)+N($R412)=0),"",ROUND(N($L412)-N($P412)-N($Q412)-N($R412),2)))</f>
        <v/>
      </c>
      <c r="W412" s="194" t="str">
        <f aca="false">IF(TRIM($B412&amp;$C412)="","",IF(N($L412)=0,IF((N($P412)+N($Q412)+N($R412))=0,"—未填单价","未填单价，已收 "&amp;TEXT((N($P412)+N($Q412)+N($R412)),"#,##0.00")),IF(N($V412)&gt;0.005,"欠 "&amp;TEXT(N($V412),"#,##0.00")&amp;IF(N($S412)&gt;0,"（开票未到账 "&amp;TEXT(N($S412),"#,##0.00")&amp;"）","")&amp;IF(N($U412)&gt;0,"（未开票 "&amp;TEXT(N($U412),"#,##0.00")&amp;"）",""),IF(N($V412)&lt;-0.005,"多收 "&amp;TEXT(-N($V412),"#,##0.00"),"✔ 已结清")))&amp;IF(N($T412)&gt;0,"｜到账未开票 "&amp;TEXT(N($T412),"#,##0.00")&amp;"，待补票","")&amp;IF(N($Q412)&gt;0,"｜收现 "&amp;TEXT(N($Q412),"#,##0.00"),"")&amp;IF(N($R412)&gt;0,"｜收款不开票 "&amp;TEXT(N($R412),"#,##0.00"),""))</f>
        <v/>
      </c>
      <c r="X412" s="352"/>
      <c r="AB412" s="349" t="str">
        <f aca="false">IF(OR(N($N412)=0,N($AA412)=0),"",ROUND(N($N412)/(1+N($AA412))*N($AA412),2))</f>
        <v/>
      </c>
      <c r="AC412" s="352"/>
      <c r="AD412" s="352"/>
      <c r="AE412" s="355" t="str">
        <f aca="false">IF($AM412="","",IF($AM412=1,IF($AN412&gt;=1,"一次性·已到收款期","一次性·未到期"),$AD412&amp;" 第"&amp;$AN412&amp;"/"&amp;$AM412&amp;"期"))</f>
        <v/>
      </c>
      <c r="AF412" s="351" t="str">
        <f aca="false">IF(OR($AM412="",N($L412)=0),"",ROUND(N($J412)*$AN412/$AM412,2)+N($K412))</f>
        <v/>
      </c>
      <c r="AG412" s="351" t="str">
        <f aca="false">IF($AF412="","",MAX(0,ROUND($AF412-(N($P412)+N($Q412)+N($R412)),2)))</f>
        <v/>
      </c>
      <c r="AH412" s="351" t="str">
        <f aca="false">IF(OR(TRIM($B412&amp;$C412)="",NOT(ISNUMBER($D412))),"",SUMIFS($V$3:$V$1001,$AJ$3:$AJ$1001,$AJ412,$D$3:$D$1001,"&lt;"&amp;$D412))</f>
        <v/>
      </c>
      <c r="AI412" s="351" t="str">
        <f aca="false">IF(TRIM($B412&amp;$C412)="","",SUMIFS($V$3:$V$1001,$AJ$3:$AJ$1001,$AJ412))</f>
        <v/>
      </c>
      <c r="AJ412" s="355" t="str">
        <f aca="false">IF(TRIM($B412&amp;$C412)="","",TRIM($B412)&amp;"｜"&amp;TRIM($C412))</f>
        <v/>
      </c>
      <c r="AK412" s="351" t="str">
        <f aca="false">IF(TRIM($B412&amp;$C412)="","",MIN(N($N412),N($P412)))</f>
        <v/>
      </c>
      <c r="AL412" s="356" t="str">
        <f aca="false">IF(ISNUMBER($D412),YEAR($D412),"")</f>
        <v/>
      </c>
      <c r="AM412" s="356" t="str">
        <f aca="false">IF(OR(TRIM($B412&amp;$C412)="",NOT(ISNUMBER($D412)),NOT(ISNUMBER($E412))),"",IF($E412&lt;$D412,"",IF(IF($AD412="半年付",2,IF($AD412="季度付",4,IF($AD412="月付",12,IF($AD412="半月付",24,1))))=1,1,MAX(1,ROUND(($E412-$D412+1)/365*IF($AD412="半年付",2,IF($AD412="季度付",4,IF($AD412="月付",12,IF($AD412="半月付",24,1)))),0)))))</f>
        <v/>
      </c>
      <c r="AN412" s="356" t="str">
        <f aca="true">IF($AM412="","",MIN($AM412,MAX(0,INT((TODAY()-付款宽限天数-$D412)/(($E412-$D412+1)/$AM412))+1)))</f>
        <v/>
      </c>
    </row>
    <row r="413" customFormat="false" ht="18" hidden="false" customHeight="false" outlineLevel="0" collapsed="false">
      <c r="F413" s="342" t="str">
        <f aca="true">IF(TRIM($B413&amp;$C413)="","",IF(OR(ISNUMBER(SEARCH("未",$A413)),ISNUMBER(SEARCH("送出",$A413)),AND(TRIM($A413)="",NOT(ISNUMBER($D413)),N($G413)=0)),"【合同未回】","")&amp;IF(NOT(ISNUMBER($E413)),IF(OR(ISNUMBER(SEARCH("未",$A413)),ISNUMBER(SEARCH("送出",$A413)),AND(TRIM($A413)="",NOT(ISNUMBER($D413)),N($G413)=0)),"","【未填合同期】"),IF($E413&lt;TODAY(),"【已到期】",IF($E413-TODAY()&lt;=提醒天数,"【即将到期，剩余"&amp;($E413-TODAY())&amp;"天】","【正常】")))&amp;IF(OR($AC413="安装免保",$AC413="技术免保",$AC413="质保期内"),"【"&amp;$AC413&amp;"】",""))</f>
        <v/>
      </c>
      <c r="J413" s="349" t="str">
        <f aca="false">IF(OR(N($G413)=0,N($H413)=0),"",ROUND(N($G413)*N($H413)*IF(N($I413)=0,1,N($I413)),2))</f>
        <v/>
      </c>
      <c r="L413" s="349" t="str">
        <f aca="false">IF(TRIM($B413&amp;$C413)="","",IF(AND(N($J413)=0,N($K413)=0),"",ROUND(N($J413)+N($K413),2)))</f>
        <v/>
      </c>
      <c r="R413" s="349"/>
      <c r="S413" s="351" t="str">
        <f aca="false">IF(TRIM($B413&amp;$C413)="","",IF(N($N413)=0,"",MAX(0,MIN(N($N413)-N($P413),N($V413)))))</f>
        <v/>
      </c>
      <c r="T413" s="351" t="str">
        <f aca="false">IF(TRIM($B413&amp;$C413)="","",IF(N($P413)&lt;=N($N413),"",N($P413)-N($N413)))</f>
        <v/>
      </c>
      <c r="U413" s="351" t="str">
        <f aca="false">IF(OR(TRIM($B413&amp;$C413)="",$V413=""),"",MAX(0,N($V413))-N($S413))</f>
        <v/>
      </c>
      <c r="V413" s="351" t="str">
        <f aca="false">IF(TRIM($B413&amp;$C413)="","",IF(AND(N($L413)=0,N($P413)+N($Q413)+N($R413)=0),"",ROUND(N($L413)-N($P413)-N($Q413)-N($R413),2)))</f>
        <v/>
      </c>
      <c r="W413" s="194" t="str">
        <f aca="false">IF(TRIM($B413&amp;$C413)="","",IF(N($L413)=0,IF((N($P413)+N($Q413)+N($R413))=0,"—未填单价","未填单价，已收 "&amp;TEXT((N($P413)+N($Q413)+N($R413)),"#,##0.00")),IF(N($V413)&gt;0.005,"欠 "&amp;TEXT(N($V413),"#,##0.00")&amp;IF(N($S413)&gt;0,"（开票未到账 "&amp;TEXT(N($S413),"#,##0.00")&amp;"）","")&amp;IF(N($U413)&gt;0,"（未开票 "&amp;TEXT(N($U413),"#,##0.00")&amp;"）",""),IF(N($V413)&lt;-0.005,"多收 "&amp;TEXT(-N($V413),"#,##0.00"),"✔ 已结清")))&amp;IF(N($T413)&gt;0,"｜到账未开票 "&amp;TEXT(N($T413),"#,##0.00")&amp;"，待补票","")&amp;IF(N($Q413)&gt;0,"｜收现 "&amp;TEXT(N($Q413),"#,##0.00"),"")&amp;IF(N($R413)&gt;0,"｜收款不开票 "&amp;TEXT(N($R413),"#,##0.00"),""))</f>
        <v/>
      </c>
      <c r="X413" s="352"/>
      <c r="AB413" s="349" t="str">
        <f aca="false">IF(OR(N($N413)=0,N($AA413)=0),"",ROUND(N($N413)/(1+N($AA413))*N($AA413),2))</f>
        <v/>
      </c>
      <c r="AC413" s="352"/>
      <c r="AD413" s="352"/>
      <c r="AE413" s="355" t="str">
        <f aca="false">IF($AM413="","",IF($AM413=1,IF($AN413&gt;=1,"一次性·已到收款期","一次性·未到期"),$AD413&amp;" 第"&amp;$AN413&amp;"/"&amp;$AM413&amp;"期"))</f>
        <v/>
      </c>
      <c r="AF413" s="351" t="str">
        <f aca="false">IF(OR($AM413="",N($L413)=0),"",ROUND(N($J413)*$AN413/$AM413,2)+N($K413))</f>
        <v/>
      </c>
      <c r="AG413" s="351" t="str">
        <f aca="false">IF($AF413="","",MAX(0,ROUND($AF413-(N($P413)+N($Q413)+N($R413)),2)))</f>
        <v/>
      </c>
      <c r="AH413" s="351" t="str">
        <f aca="false">IF(OR(TRIM($B413&amp;$C413)="",NOT(ISNUMBER($D413))),"",SUMIFS($V$3:$V$1001,$AJ$3:$AJ$1001,$AJ413,$D$3:$D$1001,"&lt;"&amp;$D413))</f>
        <v/>
      </c>
      <c r="AI413" s="351" t="str">
        <f aca="false">IF(TRIM($B413&amp;$C413)="","",SUMIFS($V$3:$V$1001,$AJ$3:$AJ$1001,$AJ413))</f>
        <v/>
      </c>
      <c r="AJ413" s="355" t="str">
        <f aca="false">IF(TRIM($B413&amp;$C413)="","",TRIM($B413)&amp;"｜"&amp;TRIM($C413))</f>
        <v/>
      </c>
      <c r="AK413" s="351" t="str">
        <f aca="false">IF(TRIM($B413&amp;$C413)="","",MIN(N($N413),N($P413)))</f>
        <v/>
      </c>
      <c r="AL413" s="356" t="str">
        <f aca="false">IF(ISNUMBER($D413),YEAR($D413),"")</f>
        <v/>
      </c>
      <c r="AM413" s="356" t="str">
        <f aca="false">IF(OR(TRIM($B413&amp;$C413)="",NOT(ISNUMBER($D413)),NOT(ISNUMBER($E413))),"",IF($E413&lt;$D413,"",IF(IF($AD413="半年付",2,IF($AD413="季度付",4,IF($AD413="月付",12,IF($AD413="半月付",24,1))))=1,1,MAX(1,ROUND(($E413-$D413+1)/365*IF($AD413="半年付",2,IF($AD413="季度付",4,IF($AD413="月付",12,IF($AD413="半月付",24,1)))),0)))))</f>
        <v/>
      </c>
      <c r="AN413" s="356" t="str">
        <f aca="true">IF($AM413="","",MIN($AM413,MAX(0,INT((TODAY()-付款宽限天数-$D413)/(($E413-$D413+1)/$AM413))+1)))</f>
        <v/>
      </c>
    </row>
    <row r="414" customFormat="false" ht="18" hidden="false" customHeight="false" outlineLevel="0" collapsed="false">
      <c r="F414" s="342" t="str">
        <f aca="true">IF(TRIM($B414&amp;$C414)="","",IF(OR(ISNUMBER(SEARCH("未",$A414)),ISNUMBER(SEARCH("送出",$A414)),AND(TRIM($A414)="",NOT(ISNUMBER($D414)),N($G414)=0)),"【合同未回】","")&amp;IF(NOT(ISNUMBER($E414)),IF(OR(ISNUMBER(SEARCH("未",$A414)),ISNUMBER(SEARCH("送出",$A414)),AND(TRIM($A414)="",NOT(ISNUMBER($D414)),N($G414)=0)),"","【未填合同期】"),IF($E414&lt;TODAY(),"【已到期】",IF($E414-TODAY()&lt;=提醒天数,"【即将到期，剩余"&amp;($E414-TODAY())&amp;"天】","【正常】")))&amp;IF(OR($AC414="安装免保",$AC414="技术免保",$AC414="质保期内"),"【"&amp;$AC414&amp;"】",""))</f>
        <v/>
      </c>
      <c r="J414" s="349" t="str">
        <f aca="false">IF(OR(N($G414)=0,N($H414)=0),"",ROUND(N($G414)*N($H414)*IF(N($I414)=0,1,N($I414)),2))</f>
        <v/>
      </c>
      <c r="L414" s="349" t="str">
        <f aca="false">IF(TRIM($B414&amp;$C414)="","",IF(AND(N($J414)=0,N($K414)=0),"",ROUND(N($J414)+N($K414),2)))</f>
        <v/>
      </c>
      <c r="R414" s="349"/>
      <c r="S414" s="351" t="str">
        <f aca="false">IF(TRIM($B414&amp;$C414)="","",IF(N($N414)=0,"",MAX(0,MIN(N($N414)-N($P414),N($V414)))))</f>
        <v/>
      </c>
      <c r="T414" s="351" t="str">
        <f aca="false">IF(TRIM($B414&amp;$C414)="","",IF(N($P414)&lt;=N($N414),"",N($P414)-N($N414)))</f>
        <v/>
      </c>
      <c r="U414" s="351" t="str">
        <f aca="false">IF(OR(TRIM($B414&amp;$C414)="",$V414=""),"",MAX(0,N($V414))-N($S414))</f>
        <v/>
      </c>
      <c r="V414" s="351" t="str">
        <f aca="false">IF(TRIM($B414&amp;$C414)="","",IF(AND(N($L414)=0,N($P414)+N($Q414)+N($R414)=0),"",ROUND(N($L414)-N($P414)-N($Q414)-N($R414),2)))</f>
        <v/>
      </c>
      <c r="W414" s="194" t="str">
        <f aca="false">IF(TRIM($B414&amp;$C414)="","",IF(N($L414)=0,IF((N($P414)+N($Q414)+N($R414))=0,"—未填单价","未填单价，已收 "&amp;TEXT((N($P414)+N($Q414)+N($R414)),"#,##0.00")),IF(N($V414)&gt;0.005,"欠 "&amp;TEXT(N($V414),"#,##0.00")&amp;IF(N($S414)&gt;0,"（开票未到账 "&amp;TEXT(N($S414),"#,##0.00")&amp;"）","")&amp;IF(N($U414)&gt;0,"（未开票 "&amp;TEXT(N($U414),"#,##0.00")&amp;"）",""),IF(N($V414)&lt;-0.005,"多收 "&amp;TEXT(-N($V414),"#,##0.00"),"✔ 已结清")))&amp;IF(N($T414)&gt;0,"｜到账未开票 "&amp;TEXT(N($T414),"#,##0.00")&amp;"，待补票","")&amp;IF(N($Q414)&gt;0,"｜收现 "&amp;TEXT(N($Q414),"#,##0.00"),"")&amp;IF(N($R414)&gt;0,"｜收款不开票 "&amp;TEXT(N($R414),"#,##0.00"),""))</f>
        <v/>
      </c>
      <c r="X414" s="352"/>
      <c r="AB414" s="349" t="str">
        <f aca="false">IF(OR(N($N414)=0,N($AA414)=0),"",ROUND(N($N414)/(1+N($AA414))*N($AA414),2))</f>
        <v/>
      </c>
      <c r="AC414" s="352"/>
      <c r="AD414" s="352"/>
      <c r="AE414" s="355" t="str">
        <f aca="false">IF($AM414="","",IF($AM414=1,IF($AN414&gt;=1,"一次性·已到收款期","一次性·未到期"),$AD414&amp;" 第"&amp;$AN414&amp;"/"&amp;$AM414&amp;"期"))</f>
        <v/>
      </c>
      <c r="AF414" s="351" t="str">
        <f aca="false">IF(OR($AM414="",N($L414)=0),"",ROUND(N($J414)*$AN414/$AM414,2)+N($K414))</f>
        <v/>
      </c>
      <c r="AG414" s="351" t="str">
        <f aca="false">IF($AF414="","",MAX(0,ROUND($AF414-(N($P414)+N($Q414)+N($R414)),2)))</f>
        <v/>
      </c>
      <c r="AH414" s="351" t="str">
        <f aca="false">IF(OR(TRIM($B414&amp;$C414)="",NOT(ISNUMBER($D414))),"",SUMIFS($V$3:$V$1001,$AJ$3:$AJ$1001,$AJ414,$D$3:$D$1001,"&lt;"&amp;$D414))</f>
        <v/>
      </c>
      <c r="AI414" s="351" t="str">
        <f aca="false">IF(TRIM($B414&amp;$C414)="","",SUMIFS($V$3:$V$1001,$AJ$3:$AJ$1001,$AJ414))</f>
        <v/>
      </c>
      <c r="AJ414" s="355" t="str">
        <f aca="false">IF(TRIM($B414&amp;$C414)="","",TRIM($B414)&amp;"｜"&amp;TRIM($C414))</f>
        <v/>
      </c>
      <c r="AK414" s="351" t="str">
        <f aca="false">IF(TRIM($B414&amp;$C414)="","",MIN(N($N414),N($P414)))</f>
        <v/>
      </c>
      <c r="AL414" s="356" t="str">
        <f aca="false">IF(ISNUMBER($D414),YEAR($D414),"")</f>
        <v/>
      </c>
      <c r="AM414" s="356" t="str">
        <f aca="false">IF(OR(TRIM($B414&amp;$C414)="",NOT(ISNUMBER($D414)),NOT(ISNUMBER($E414))),"",IF($E414&lt;$D414,"",IF(IF($AD414="半年付",2,IF($AD414="季度付",4,IF($AD414="月付",12,IF($AD414="半月付",24,1))))=1,1,MAX(1,ROUND(($E414-$D414+1)/365*IF($AD414="半年付",2,IF($AD414="季度付",4,IF($AD414="月付",12,IF($AD414="半月付",24,1)))),0)))))</f>
        <v/>
      </c>
      <c r="AN414" s="356" t="str">
        <f aca="true">IF($AM414="","",MIN($AM414,MAX(0,INT((TODAY()-付款宽限天数-$D414)/(($E414-$D414+1)/$AM414))+1)))</f>
        <v/>
      </c>
    </row>
    <row r="415" customFormat="false" ht="18" hidden="false" customHeight="false" outlineLevel="0" collapsed="false">
      <c r="F415" s="342" t="str">
        <f aca="true">IF(TRIM($B415&amp;$C415)="","",IF(OR(ISNUMBER(SEARCH("未",$A415)),ISNUMBER(SEARCH("送出",$A415)),AND(TRIM($A415)="",NOT(ISNUMBER($D415)),N($G415)=0)),"【合同未回】","")&amp;IF(NOT(ISNUMBER($E415)),IF(OR(ISNUMBER(SEARCH("未",$A415)),ISNUMBER(SEARCH("送出",$A415)),AND(TRIM($A415)="",NOT(ISNUMBER($D415)),N($G415)=0)),"","【未填合同期】"),IF($E415&lt;TODAY(),"【已到期】",IF($E415-TODAY()&lt;=提醒天数,"【即将到期，剩余"&amp;($E415-TODAY())&amp;"天】","【正常】")))&amp;IF(OR($AC415="安装免保",$AC415="技术免保",$AC415="质保期内"),"【"&amp;$AC415&amp;"】",""))</f>
        <v/>
      </c>
      <c r="J415" s="349" t="str">
        <f aca="false">IF(OR(N($G415)=0,N($H415)=0),"",ROUND(N($G415)*N($H415)*IF(N($I415)=0,1,N($I415)),2))</f>
        <v/>
      </c>
      <c r="L415" s="349" t="str">
        <f aca="false">IF(TRIM($B415&amp;$C415)="","",IF(AND(N($J415)=0,N($K415)=0),"",ROUND(N($J415)+N($K415),2)))</f>
        <v/>
      </c>
      <c r="R415" s="349"/>
      <c r="S415" s="351" t="str">
        <f aca="false">IF(TRIM($B415&amp;$C415)="","",IF(N($N415)=0,"",MAX(0,MIN(N($N415)-N($P415),N($V415)))))</f>
        <v/>
      </c>
      <c r="T415" s="351" t="str">
        <f aca="false">IF(TRIM($B415&amp;$C415)="","",IF(N($P415)&lt;=N($N415),"",N($P415)-N($N415)))</f>
        <v/>
      </c>
      <c r="U415" s="351" t="str">
        <f aca="false">IF(OR(TRIM($B415&amp;$C415)="",$V415=""),"",MAX(0,N($V415))-N($S415))</f>
        <v/>
      </c>
      <c r="V415" s="351" t="str">
        <f aca="false">IF(TRIM($B415&amp;$C415)="","",IF(AND(N($L415)=0,N($P415)+N($Q415)+N($R415)=0),"",ROUND(N($L415)-N($P415)-N($Q415)-N($R415),2)))</f>
        <v/>
      </c>
      <c r="W415" s="194" t="str">
        <f aca="false">IF(TRIM($B415&amp;$C415)="","",IF(N($L415)=0,IF((N($P415)+N($Q415)+N($R415))=0,"—未填单价","未填单价，已收 "&amp;TEXT((N($P415)+N($Q415)+N($R415)),"#,##0.00")),IF(N($V415)&gt;0.005,"欠 "&amp;TEXT(N($V415),"#,##0.00")&amp;IF(N($S415)&gt;0,"（开票未到账 "&amp;TEXT(N($S415),"#,##0.00")&amp;"）","")&amp;IF(N($U415)&gt;0,"（未开票 "&amp;TEXT(N($U415),"#,##0.00")&amp;"）",""),IF(N($V415)&lt;-0.005,"多收 "&amp;TEXT(-N($V415),"#,##0.00"),"✔ 已结清")))&amp;IF(N($T415)&gt;0,"｜到账未开票 "&amp;TEXT(N($T415),"#,##0.00")&amp;"，待补票","")&amp;IF(N($Q415)&gt;0,"｜收现 "&amp;TEXT(N($Q415),"#,##0.00"),"")&amp;IF(N($R415)&gt;0,"｜收款不开票 "&amp;TEXT(N($R415),"#,##0.00"),""))</f>
        <v/>
      </c>
      <c r="X415" s="352"/>
      <c r="AB415" s="349" t="str">
        <f aca="false">IF(OR(N($N415)=0,N($AA415)=0),"",ROUND(N($N415)/(1+N($AA415))*N($AA415),2))</f>
        <v/>
      </c>
      <c r="AC415" s="352"/>
      <c r="AD415" s="352"/>
      <c r="AE415" s="355" t="str">
        <f aca="false">IF($AM415="","",IF($AM415=1,IF($AN415&gt;=1,"一次性·已到收款期","一次性·未到期"),$AD415&amp;" 第"&amp;$AN415&amp;"/"&amp;$AM415&amp;"期"))</f>
        <v/>
      </c>
      <c r="AF415" s="351" t="str">
        <f aca="false">IF(OR($AM415="",N($L415)=0),"",ROUND(N($J415)*$AN415/$AM415,2)+N($K415))</f>
        <v/>
      </c>
      <c r="AG415" s="351" t="str">
        <f aca="false">IF($AF415="","",MAX(0,ROUND($AF415-(N($P415)+N($Q415)+N($R415)),2)))</f>
        <v/>
      </c>
      <c r="AH415" s="351" t="str">
        <f aca="false">IF(OR(TRIM($B415&amp;$C415)="",NOT(ISNUMBER($D415))),"",SUMIFS($V$3:$V$1001,$AJ$3:$AJ$1001,$AJ415,$D$3:$D$1001,"&lt;"&amp;$D415))</f>
        <v/>
      </c>
      <c r="AI415" s="351" t="str">
        <f aca="false">IF(TRIM($B415&amp;$C415)="","",SUMIFS($V$3:$V$1001,$AJ$3:$AJ$1001,$AJ415))</f>
        <v/>
      </c>
      <c r="AJ415" s="355" t="str">
        <f aca="false">IF(TRIM($B415&amp;$C415)="","",TRIM($B415)&amp;"｜"&amp;TRIM($C415))</f>
        <v/>
      </c>
      <c r="AK415" s="351" t="str">
        <f aca="false">IF(TRIM($B415&amp;$C415)="","",MIN(N($N415),N($P415)))</f>
        <v/>
      </c>
      <c r="AL415" s="356" t="str">
        <f aca="false">IF(ISNUMBER($D415),YEAR($D415),"")</f>
        <v/>
      </c>
      <c r="AM415" s="356" t="str">
        <f aca="false">IF(OR(TRIM($B415&amp;$C415)="",NOT(ISNUMBER($D415)),NOT(ISNUMBER($E415))),"",IF($E415&lt;$D415,"",IF(IF($AD415="半年付",2,IF($AD415="季度付",4,IF($AD415="月付",12,IF($AD415="半月付",24,1))))=1,1,MAX(1,ROUND(($E415-$D415+1)/365*IF($AD415="半年付",2,IF($AD415="季度付",4,IF($AD415="月付",12,IF($AD415="半月付",24,1)))),0)))))</f>
        <v/>
      </c>
      <c r="AN415" s="356" t="str">
        <f aca="true">IF($AM415="","",MIN($AM415,MAX(0,INT((TODAY()-付款宽限天数-$D415)/(($E415-$D415+1)/$AM415))+1)))</f>
        <v/>
      </c>
    </row>
    <row r="416" customFormat="false" ht="18" hidden="false" customHeight="false" outlineLevel="0" collapsed="false">
      <c r="F416" s="342" t="str">
        <f aca="true">IF(TRIM($B416&amp;$C416)="","",IF(OR(ISNUMBER(SEARCH("未",$A416)),ISNUMBER(SEARCH("送出",$A416)),AND(TRIM($A416)="",NOT(ISNUMBER($D416)),N($G416)=0)),"【合同未回】","")&amp;IF(NOT(ISNUMBER($E416)),IF(OR(ISNUMBER(SEARCH("未",$A416)),ISNUMBER(SEARCH("送出",$A416)),AND(TRIM($A416)="",NOT(ISNUMBER($D416)),N($G416)=0)),"","【未填合同期】"),IF($E416&lt;TODAY(),"【已到期】",IF($E416-TODAY()&lt;=提醒天数,"【即将到期，剩余"&amp;($E416-TODAY())&amp;"天】","【正常】")))&amp;IF(OR($AC416="安装免保",$AC416="技术免保",$AC416="质保期内"),"【"&amp;$AC416&amp;"】",""))</f>
        <v/>
      </c>
      <c r="J416" s="349" t="str">
        <f aca="false">IF(OR(N($G416)=0,N($H416)=0),"",ROUND(N($G416)*N($H416)*IF(N($I416)=0,1,N($I416)),2))</f>
        <v/>
      </c>
      <c r="L416" s="349" t="str">
        <f aca="false">IF(TRIM($B416&amp;$C416)="","",IF(AND(N($J416)=0,N($K416)=0),"",ROUND(N($J416)+N($K416),2)))</f>
        <v/>
      </c>
      <c r="R416" s="349"/>
      <c r="S416" s="351" t="str">
        <f aca="false">IF(TRIM($B416&amp;$C416)="","",IF(N($N416)=0,"",MAX(0,MIN(N($N416)-N($P416),N($V416)))))</f>
        <v/>
      </c>
      <c r="T416" s="351" t="str">
        <f aca="false">IF(TRIM($B416&amp;$C416)="","",IF(N($P416)&lt;=N($N416),"",N($P416)-N($N416)))</f>
        <v/>
      </c>
      <c r="U416" s="351" t="str">
        <f aca="false">IF(OR(TRIM($B416&amp;$C416)="",$V416=""),"",MAX(0,N($V416))-N($S416))</f>
        <v/>
      </c>
      <c r="V416" s="351" t="str">
        <f aca="false">IF(TRIM($B416&amp;$C416)="","",IF(AND(N($L416)=0,N($P416)+N($Q416)+N($R416)=0),"",ROUND(N($L416)-N($P416)-N($Q416)-N($R416),2)))</f>
        <v/>
      </c>
      <c r="W416" s="194" t="str">
        <f aca="false">IF(TRIM($B416&amp;$C416)="","",IF(N($L416)=0,IF((N($P416)+N($Q416)+N($R416))=0,"—未填单价","未填单价，已收 "&amp;TEXT((N($P416)+N($Q416)+N($R416)),"#,##0.00")),IF(N($V416)&gt;0.005,"欠 "&amp;TEXT(N($V416),"#,##0.00")&amp;IF(N($S416)&gt;0,"（开票未到账 "&amp;TEXT(N($S416),"#,##0.00")&amp;"）","")&amp;IF(N($U416)&gt;0,"（未开票 "&amp;TEXT(N($U416),"#,##0.00")&amp;"）",""),IF(N($V416)&lt;-0.005,"多收 "&amp;TEXT(-N($V416),"#,##0.00"),"✔ 已结清")))&amp;IF(N($T416)&gt;0,"｜到账未开票 "&amp;TEXT(N($T416),"#,##0.00")&amp;"，待补票","")&amp;IF(N($Q416)&gt;0,"｜收现 "&amp;TEXT(N($Q416),"#,##0.00"),"")&amp;IF(N($R416)&gt;0,"｜收款不开票 "&amp;TEXT(N($R416),"#,##0.00"),""))</f>
        <v/>
      </c>
      <c r="X416" s="352"/>
      <c r="AB416" s="349" t="str">
        <f aca="false">IF(OR(N($N416)=0,N($AA416)=0),"",ROUND(N($N416)/(1+N($AA416))*N($AA416),2))</f>
        <v/>
      </c>
      <c r="AC416" s="352"/>
      <c r="AD416" s="352"/>
      <c r="AE416" s="355" t="str">
        <f aca="false">IF($AM416="","",IF($AM416=1,IF($AN416&gt;=1,"一次性·已到收款期","一次性·未到期"),$AD416&amp;" 第"&amp;$AN416&amp;"/"&amp;$AM416&amp;"期"))</f>
        <v/>
      </c>
      <c r="AF416" s="351" t="str">
        <f aca="false">IF(OR($AM416="",N($L416)=0),"",ROUND(N($J416)*$AN416/$AM416,2)+N($K416))</f>
        <v/>
      </c>
      <c r="AG416" s="351" t="str">
        <f aca="false">IF($AF416="","",MAX(0,ROUND($AF416-(N($P416)+N($Q416)+N($R416)),2)))</f>
        <v/>
      </c>
      <c r="AH416" s="351" t="str">
        <f aca="false">IF(OR(TRIM($B416&amp;$C416)="",NOT(ISNUMBER($D416))),"",SUMIFS($V$3:$V$1001,$AJ$3:$AJ$1001,$AJ416,$D$3:$D$1001,"&lt;"&amp;$D416))</f>
        <v/>
      </c>
      <c r="AI416" s="351" t="str">
        <f aca="false">IF(TRIM($B416&amp;$C416)="","",SUMIFS($V$3:$V$1001,$AJ$3:$AJ$1001,$AJ416))</f>
        <v/>
      </c>
      <c r="AJ416" s="355" t="str">
        <f aca="false">IF(TRIM($B416&amp;$C416)="","",TRIM($B416)&amp;"｜"&amp;TRIM($C416))</f>
        <v/>
      </c>
      <c r="AK416" s="351" t="str">
        <f aca="false">IF(TRIM($B416&amp;$C416)="","",MIN(N($N416),N($P416)))</f>
        <v/>
      </c>
      <c r="AL416" s="356" t="str">
        <f aca="false">IF(ISNUMBER($D416),YEAR($D416),"")</f>
        <v/>
      </c>
      <c r="AM416" s="356" t="str">
        <f aca="false">IF(OR(TRIM($B416&amp;$C416)="",NOT(ISNUMBER($D416)),NOT(ISNUMBER($E416))),"",IF($E416&lt;$D416,"",IF(IF($AD416="半年付",2,IF($AD416="季度付",4,IF($AD416="月付",12,IF($AD416="半月付",24,1))))=1,1,MAX(1,ROUND(($E416-$D416+1)/365*IF($AD416="半年付",2,IF($AD416="季度付",4,IF($AD416="月付",12,IF($AD416="半月付",24,1)))),0)))))</f>
        <v/>
      </c>
      <c r="AN416" s="356" t="str">
        <f aca="true">IF($AM416="","",MIN($AM416,MAX(0,INT((TODAY()-付款宽限天数-$D416)/(($E416-$D416+1)/$AM416))+1)))</f>
        <v/>
      </c>
    </row>
    <row r="417" customFormat="false" ht="18" hidden="false" customHeight="false" outlineLevel="0" collapsed="false">
      <c r="F417" s="342" t="str">
        <f aca="true">IF(TRIM($B417&amp;$C417)="","",IF(OR(ISNUMBER(SEARCH("未",$A417)),ISNUMBER(SEARCH("送出",$A417)),AND(TRIM($A417)="",NOT(ISNUMBER($D417)),N($G417)=0)),"【合同未回】","")&amp;IF(NOT(ISNUMBER($E417)),IF(OR(ISNUMBER(SEARCH("未",$A417)),ISNUMBER(SEARCH("送出",$A417)),AND(TRIM($A417)="",NOT(ISNUMBER($D417)),N($G417)=0)),"","【未填合同期】"),IF($E417&lt;TODAY(),"【已到期】",IF($E417-TODAY()&lt;=提醒天数,"【即将到期，剩余"&amp;($E417-TODAY())&amp;"天】","【正常】")))&amp;IF(OR($AC417="安装免保",$AC417="技术免保",$AC417="质保期内"),"【"&amp;$AC417&amp;"】",""))</f>
        <v/>
      </c>
      <c r="J417" s="349" t="str">
        <f aca="false">IF(OR(N($G417)=0,N($H417)=0),"",ROUND(N($G417)*N($H417)*IF(N($I417)=0,1,N($I417)),2))</f>
        <v/>
      </c>
      <c r="L417" s="349" t="str">
        <f aca="false">IF(TRIM($B417&amp;$C417)="","",IF(AND(N($J417)=0,N($K417)=0),"",ROUND(N($J417)+N($K417),2)))</f>
        <v/>
      </c>
      <c r="R417" s="349"/>
      <c r="S417" s="351" t="str">
        <f aca="false">IF(TRIM($B417&amp;$C417)="","",IF(N($N417)=0,"",MAX(0,MIN(N($N417)-N($P417),N($V417)))))</f>
        <v/>
      </c>
      <c r="T417" s="351" t="str">
        <f aca="false">IF(TRIM($B417&amp;$C417)="","",IF(N($P417)&lt;=N($N417),"",N($P417)-N($N417)))</f>
        <v/>
      </c>
      <c r="U417" s="351" t="str">
        <f aca="false">IF(OR(TRIM($B417&amp;$C417)="",$V417=""),"",MAX(0,N($V417))-N($S417))</f>
        <v/>
      </c>
      <c r="V417" s="351" t="str">
        <f aca="false">IF(TRIM($B417&amp;$C417)="","",IF(AND(N($L417)=0,N($P417)+N($Q417)+N($R417)=0),"",ROUND(N($L417)-N($P417)-N($Q417)-N($R417),2)))</f>
        <v/>
      </c>
      <c r="W417" s="194" t="str">
        <f aca="false">IF(TRIM($B417&amp;$C417)="","",IF(N($L417)=0,IF((N($P417)+N($Q417)+N($R417))=0,"—未填单价","未填单价，已收 "&amp;TEXT((N($P417)+N($Q417)+N($R417)),"#,##0.00")),IF(N($V417)&gt;0.005,"欠 "&amp;TEXT(N($V417),"#,##0.00")&amp;IF(N($S417)&gt;0,"（开票未到账 "&amp;TEXT(N($S417),"#,##0.00")&amp;"）","")&amp;IF(N($U417)&gt;0,"（未开票 "&amp;TEXT(N($U417),"#,##0.00")&amp;"）",""),IF(N($V417)&lt;-0.005,"多收 "&amp;TEXT(-N($V417),"#,##0.00"),"✔ 已结清")))&amp;IF(N($T417)&gt;0,"｜到账未开票 "&amp;TEXT(N($T417),"#,##0.00")&amp;"，待补票","")&amp;IF(N($Q417)&gt;0,"｜收现 "&amp;TEXT(N($Q417),"#,##0.00"),"")&amp;IF(N($R417)&gt;0,"｜收款不开票 "&amp;TEXT(N($R417),"#,##0.00"),""))</f>
        <v/>
      </c>
      <c r="X417" s="352"/>
      <c r="AB417" s="349" t="str">
        <f aca="false">IF(OR(N($N417)=0,N($AA417)=0),"",ROUND(N($N417)/(1+N($AA417))*N($AA417),2))</f>
        <v/>
      </c>
      <c r="AC417" s="352"/>
      <c r="AD417" s="352"/>
      <c r="AE417" s="355" t="str">
        <f aca="false">IF($AM417="","",IF($AM417=1,IF($AN417&gt;=1,"一次性·已到收款期","一次性·未到期"),$AD417&amp;" 第"&amp;$AN417&amp;"/"&amp;$AM417&amp;"期"))</f>
        <v/>
      </c>
      <c r="AF417" s="351" t="str">
        <f aca="false">IF(OR($AM417="",N($L417)=0),"",ROUND(N($J417)*$AN417/$AM417,2)+N($K417))</f>
        <v/>
      </c>
      <c r="AG417" s="351" t="str">
        <f aca="false">IF($AF417="","",MAX(0,ROUND($AF417-(N($P417)+N($Q417)+N($R417)),2)))</f>
        <v/>
      </c>
      <c r="AH417" s="351" t="str">
        <f aca="false">IF(OR(TRIM($B417&amp;$C417)="",NOT(ISNUMBER($D417))),"",SUMIFS($V$3:$V$1001,$AJ$3:$AJ$1001,$AJ417,$D$3:$D$1001,"&lt;"&amp;$D417))</f>
        <v/>
      </c>
      <c r="AI417" s="351" t="str">
        <f aca="false">IF(TRIM($B417&amp;$C417)="","",SUMIFS($V$3:$V$1001,$AJ$3:$AJ$1001,$AJ417))</f>
        <v/>
      </c>
      <c r="AJ417" s="355" t="str">
        <f aca="false">IF(TRIM($B417&amp;$C417)="","",TRIM($B417)&amp;"｜"&amp;TRIM($C417))</f>
        <v/>
      </c>
      <c r="AK417" s="351" t="str">
        <f aca="false">IF(TRIM($B417&amp;$C417)="","",MIN(N($N417),N($P417)))</f>
        <v/>
      </c>
      <c r="AL417" s="356" t="str">
        <f aca="false">IF(ISNUMBER($D417),YEAR($D417),"")</f>
        <v/>
      </c>
      <c r="AM417" s="356" t="str">
        <f aca="false">IF(OR(TRIM($B417&amp;$C417)="",NOT(ISNUMBER($D417)),NOT(ISNUMBER($E417))),"",IF($E417&lt;$D417,"",IF(IF($AD417="半年付",2,IF($AD417="季度付",4,IF($AD417="月付",12,IF($AD417="半月付",24,1))))=1,1,MAX(1,ROUND(($E417-$D417+1)/365*IF($AD417="半年付",2,IF($AD417="季度付",4,IF($AD417="月付",12,IF($AD417="半月付",24,1)))),0)))))</f>
        <v/>
      </c>
      <c r="AN417" s="356" t="str">
        <f aca="true">IF($AM417="","",MIN($AM417,MAX(0,INT((TODAY()-付款宽限天数-$D417)/(($E417-$D417+1)/$AM417))+1)))</f>
        <v/>
      </c>
    </row>
    <row r="418" customFormat="false" ht="18" hidden="false" customHeight="false" outlineLevel="0" collapsed="false">
      <c r="F418" s="342" t="str">
        <f aca="true">IF(TRIM($B418&amp;$C418)="","",IF(OR(ISNUMBER(SEARCH("未",$A418)),ISNUMBER(SEARCH("送出",$A418)),AND(TRIM($A418)="",NOT(ISNUMBER($D418)),N($G418)=0)),"【合同未回】","")&amp;IF(NOT(ISNUMBER($E418)),IF(OR(ISNUMBER(SEARCH("未",$A418)),ISNUMBER(SEARCH("送出",$A418)),AND(TRIM($A418)="",NOT(ISNUMBER($D418)),N($G418)=0)),"","【未填合同期】"),IF($E418&lt;TODAY(),"【已到期】",IF($E418-TODAY()&lt;=提醒天数,"【即将到期，剩余"&amp;($E418-TODAY())&amp;"天】","【正常】")))&amp;IF(OR($AC418="安装免保",$AC418="技术免保",$AC418="质保期内"),"【"&amp;$AC418&amp;"】",""))</f>
        <v/>
      </c>
      <c r="J418" s="349" t="str">
        <f aca="false">IF(OR(N($G418)=0,N($H418)=0),"",ROUND(N($G418)*N($H418)*IF(N($I418)=0,1,N($I418)),2))</f>
        <v/>
      </c>
      <c r="L418" s="349" t="str">
        <f aca="false">IF(TRIM($B418&amp;$C418)="","",IF(AND(N($J418)=0,N($K418)=0),"",ROUND(N($J418)+N($K418),2)))</f>
        <v/>
      </c>
      <c r="R418" s="349"/>
      <c r="S418" s="351" t="str">
        <f aca="false">IF(TRIM($B418&amp;$C418)="","",IF(N($N418)=0,"",MAX(0,MIN(N($N418)-N($P418),N($V418)))))</f>
        <v/>
      </c>
      <c r="T418" s="351" t="str">
        <f aca="false">IF(TRIM($B418&amp;$C418)="","",IF(N($P418)&lt;=N($N418),"",N($P418)-N($N418)))</f>
        <v/>
      </c>
      <c r="U418" s="351" t="str">
        <f aca="false">IF(OR(TRIM($B418&amp;$C418)="",$V418=""),"",MAX(0,N($V418))-N($S418))</f>
        <v/>
      </c>
      <c r="V418" s="351" t="str">
        <f aca="false">IF(TRIM($B418&amp;$C418)="","",IF(AND(N($L418)=0,N($P418)+N($Q418)+N($R418)=0),"",ROUND(N($L418)-N($P418)-N($Q418)-N($R418),2)))</f>
        <v/>
      </c>
      <c r="W418" s="194" t="str">
        <f aca="false">IF(TRIM($B418&amp;$C418)="","",IF(N($L418)=0,IF((N($P418)+N($Q418)+N($R418))=0,"—未填单价","未填单价，已收 "&amp;TEXT((N($P418)+N($Q418)+N($R418)),"#,##0.00")),IF(N($V418)&gt;0.005,"欠 "&amp;TEXT(N($V418),"#,##0.00")&amp;IF(N($S418)&gt;0,"（开票未到账 "&amp;TEXT(N($S418),"#,##0.00")&amp;"）","")&amp;IF(N($U418)&gt;0,"（未开票 "&amp;TEXT(N($U418),"#,##0.00")&amp;"）",""),IF(N($V418)&lt;-0.005,"多收 "&amp;TEXT(-N($V418),"#,##0.00"),"✔ 已结清")))&amp;IF(N($T418)&gt;0,"｜到账未开票 "&amp;TEXT(N($T418),"#,##0.00")&amp;"，待补票","")&amp;IF(N($Q418)&gt;0,"｜收现 "&amp;TEXT(N($Q418),"#,##0.00"),"")&amp;IF(N($R418)&gt;0,"｜收款不开票 "&amp;TEXT(N($R418),"#,##0.00"),""))</f>
        <v/>
      </c>
      <c r="X418" s="352"/>
      <c r="AB418" s="349" t="str">
        <f aca="false">IF(OR(N($N418)=0,N($AA418)=0),"",ROUND(N($N418)/(1+N($AA418))*N($AA418),2))</f>
        <v/>
      </c>
      <c r="AC418" s="352"/>
      <c r="AD418" s="352"/>
      <c r="AE418" s="355" t="str">
        <f aca="false">IF($AM418="","",IF($AM418=1,IF($AN418&gt;=1,"一次性·已到收款期","一次性·未到期"),$AD418&amp;" 第"&amp;$AN418&amp;"/"&amp;$AM418&amp;"期"))</f>
        <v/>
      </c>
      <c r="AF418" s="351" t="str">
        <f aca="false">IF(OR($AM418="",N($L418)=0),"",ROUND(N($J418)*$AN418/$AM418,2)+N($K418))</f>
        <v/>
      </c>
      <c r="AG418" s="351" t="str">
        <f aca="false">IF($AF418="","",MAX(0,ROUND($AF418-(N($P418)+N($Q418)+N($R418)),2)))</f>
        <v/>
      </c>
      <c r="AH418" s="351" t="str">
        <f aca="false">IF(OR(TRIM($B418&amp;$C418)="",NOT(ISNUMBER($D418))),"",SUMIFS($V$3:$V$1001,$AJ$3:$AJ$1001,$AJ418,$D$3:$D$1001,"&lt;"&amp;$D418))</f>
        <v/>
      </c>
      <c r="AI418" s="351" t="str">
        <f aca="false">IF(TRIM($B418&amp;$C418)="","",SUMIFS($V$3:$V$1001,$AJ$3:$AJ$1001,$AJ418))</f>
        <v/>
      </c>
      <c r="AJ418" s="355" t="str">
        <f aca="false">IF(TRIM($B418&amp;$C418)="","",TRIM($B418)&amp;"｜"&amp;TRIM($C418))</f>
        <v/>
      </c>
      <c r="AK418" s="351" t="str">
        <f aca="false">IF(TRIM($B418&amp;$C418)="","",MIN(N($N418),N($P418)))</f>
        <v/>
      </c>
      <c r="AL418" s="356" t="str">
        <f aca="false">IF(ISNUMBER($D418),YEAR($D418),"")</f>
        <v/>
      </c>
      <c r="AM418" s="356" t="str">
        <f aca="false">IF(OR(TRIM($B418&amp;$C418)="",NOT(ISNUMBER($D418)),NOT(ISNUMBER($E418))),"",IF($E418&lt;$D418,"",IF(IF($AD418="半年付",2,IF($AD418="季度付",4,IF($AD418="月付",12,IF($AD418="半月付",24,1))))=1,1,MAX(1,ROUND(($E418-$D418+1)/365*IF($AD418="半年付",2,IF($AD418="季度付",4,IF($AD418="月付",12,IF($AD418="半月付",24,1)))),0)))))</f>
        <v/>
      </c>
      <c r="AN418" s="356" t="str">
        <f aca="true">IF($AM418="","",MIN($AM418,MAX(0,INT((TODAY()-付款宽限天数-$D418)/(($E418-$D418+1)/$AM418))+1)))</f>
        <v/>
      </c>
    </row>
    <row r="419" customFormat="false" ht="18" hidden="false" customHeight="false" outlineLevel="0" collapsed="false">
      <c r="F419" s="342" t="str">
        <f aca="true">IF(TRIM($B419&amp;$C419)="","",IF(OR(ISNUMBER(SEARCH("未",$A419)),ISNUMBER(SEARCH("送出",$A419)),AND(TRIM($A419)="",NOT(ISNUMBER($D419)),N($G419)=0)),"【合同未回】","")&amp;IF(NOT(ISNUMBER($E419)),IF(OR(ISNUMBER(SEARCH("未",$A419)),ISNUMBER(SEARCH("送出",$A419)),AND(TRIM($A419)="",NOT(ISNUMBER($D419)),N($G419)=0)),"","【未填合同期】"),IF($E419&lt;TODAY(),"【已到期】",IF($E419-TODAY()&lt;=提醒天数,"【即将到期，剩余"&amp;($E419-TODAY())&amp;"天】","【正常】")))&amp;IF(OR($AC419="安装免保",$AC419="技术免保",$AC419="质保期内"),"【"&amp;$AC419&amp;"】",""))</f>
        <v/>
      </c>
      <c r="J419" s="349" t="str">
        <f aca="false">IF(OR(N($G419)=0,N($H419)=0),"",ROUND(N($G419)*N($H419)*IF(N($I419)=0,1,N($I419)),2))</f>
        <v/>
      </c>
      <c r="L419" s="349" t="str">
        <f aca="false">IF(TRIM($B419&amp;$C419)="","",IF(AND(N($J419)=0,N($K419)=0),"",ROUND(N($J419)+N($K419),2)))</f>
        <v/>
      </c>
      <c r="R419" s="349"/>
      <c r="S419" s="351" t="str">
        <f aca="false">IF(TRIM($B419&amp;$C419)="","",IF(N($N419)=0,"",MAX(0,MIN(N($N419)-N($P419),N($V419)))))</f>
        <v/>
      </c>
      <c r="T419" s="351" t="str">
        <f aca="false">IF(TRIM($B419&amp;$C419)="","",IF(N($P419)&lt;=N($N419),"",N($P419)-N($N419)))</f>
        <v/>
      </c>
      <c r="U419" s="351" t="str">
        <f aca="false">IF(OR(TRIM($B419&amp;$C419)="",$V419=""),"",MAX(0,N($V419))-N($S419))</f>
        <v/>
      </c>
      <c r="V419" s="351" t="str">
        <f aca="false">IF(TRIM($B419&amp;$C419)="","",IF(AND(N($L419)=0,N($P419)+N($Q419)+N($R419)=0),"",ROUND(N($L419)-N($P419)-N($Q419)-N($R419),2)))</f>
        <v/>
      </c>
      <c r="W419" s="194" t="str">
        <f aca="false">IF(TRIM($B419&amp;$C419)="","",IF(N($L419)=0,IF((N($P419)+N($Q419)+N($R419))=0,"—未填单价","未填单价，已收 "&amp;TEXT((N($P419)+N($Q419)+N($R419)),"#,##0.00")),IF(N($V419)&gt;0.005,"欠 "&amp;TEXT(N($V419),"#,##0.00")&amp;IF(N($S419)&gt;0,"（开票未到账 "&amp;TEXT(N($S419),"#,##0.00")&amp;"）","")&amp;IF(N($U419)&gt;0,"（未开票 "&amp;TEXT(N($U419),"#,##0.00")&amp;"）",""),IF(N($V419)&lt;-0.005,"多收 "&amp;TEXT(-N($V419),"#,##0.00"),"✔ 已结清")))&amp;IF(N($T419)&gt;0,"｜到账未开票 "&amp;TEXT(N($T419),"#,##0.00")&amp;"，待补票","")&amp;IF(N($Q419)&gt;0,"｜收现 "&amp;TEXT(N($Q419),"#,##0.00"),"")&amp;IF(N($R419)&gt;0,"｜收款不开票 "&amp;TEXT(N($R419),"#,##0.00"),""))</f>
        <v/>
      </c>
      <c r="X419" s="352"/>
      <c r="AB419" s="349" t="str">
        <f aca="false">IF(OR(N($N419)=0,N($AA419)=0),"",ROUND(N($N419)/(1+N($AA419))*N($AA419),2))</f>
        <v/>
      </c>
      <c r="AC419" s="352"/>
      <c r="AD419" s="352"/>
      <c r="AE419" s="355" t="str">
        <f aca="false">IF($AM419="","",IF($AM419=1,IF($AN419&gt;=1,"一次性·已到收款期","一次性·未到期"),$AD419&amp;" 第"&amp;$AN419&amp;"/"&amp;$AM419&amp;"期"))</f>
        <v/>
      </c>
      <c r="AF419" s="351" t="str">
        <f aca="false">IF(OR($AM419="",N($L419)=0),"",ROUND(N($J419)*$AN419/$AM419,2)+N($K419))</f>
        <v/>
      </c>
      <c r="AG419" s="351" t="str">
        <f aca="false">IF($AF419="","",MAX(0,ROUND($AF419-(N($P419)+N($Q419)+N($R419)),2)))</f>
        <v/>
      </c>
      <c r="AH419" s="351" t="str">
        <f aca="false">IF(OR(TRIM($B419&amp;$C419)="",NOT(ISNUMBER($D419))),"",SUMIFS($V$3:$V$1001,$AJ$3:$AJ$1001,$AJ419,$D$3:$D$1001,"&lt;"&amp;$D419))</f>
        <v/>
      </c>
      <c r="AI419" s="351" t="str">
        <f aca="false">IF(TRIM($B419&amp;$C419)="","",SUMIFS($V$3:$V$1001,$AJ$3:$AJ$1001,$AJ419))</f>
        <v/>
      </c>
      <c r="AJ419" s="355" t="str">
        <f aca="false">IF(TRIM($B419&amp;$C419)="","",TRIM($B419)&amp;"｜"&amp;TRIM($C419))</f>
        <v/>
      </c>
      <c r="AK419" s="351" t="str">
        <f aca="false">IF(TRIM($B419&amp;$C419)="","",MIN(N($N419),N($P419)))</f>
        <v/>
      </c>
      <c r="AL419" s="356" t="str">
        <f aca="false">IF(ISNUMBER($D419),YEAR($D419),"")</f>
        <v/>
      </c>
      <c r="AM419" s="356" t="str">
        <f aca="false">IF(OR(TRIM($B419&amp;$C419)="",NOT(ISNUMBER($D419)),NOT(ISNUMBER($E419))),"",IF($E419&lt;$D419,"",IF(IF($AD419="半年付",2,IF($AD419="季度付",4,IF($AD419="月付",12,IF($AD419="半月付",24,1))))=1,1,MAX(1,ROUND(($E419-$D419+1)/365*IF($AD419="半年付",2,IF($AD419="季度付",4,IF($AD419="月付",12,IF($AD419="半月付",24,1)))),0)))))</f>
        <v/>
      </c>
      <c r="AN419" s="356" t="str">
        <f aca="true">IF($AM419="","",MIN($AM419,MAX(0,INT((TODAY()-付款宽限天数-$D419)/(($E419-$D419+1)/$AM419))+1)))</f>
        <v/>
      </c>
    </row>
    <row r="420" customFormat="false" ht="18" hidden="false" customHeight="false" outlineLevel="0" collapsed="false">
      <c r="F420" s="342" t="str">
        <f aca="true">IF(TRIM($B420&amp;$C420)="","",IF(OR(ISNUMBER(SEARCH("未",$A420)),ISNUMBER(SEARCH("送出",$A420)),AND(TRIM($A420)="",NOT(ISNUMBER($D420)),N($G420)=0)),"【合同未回】","")&amp;IF(NOT(ISNUMBER($E420)),IF(OR(ISNUMBER(SEARCH("未",$A420)),ISNUMBER(SEARCH("送出",$A420)),AND(TRIM($A420)="",NOT(ISNUMBER($D420)),N($G420)=0)),"","【未填合同期】"),IF($E420&lt;TODAY(),"【已到期】",IF($E420-TODAY()&lt;=提醒天数,"【即将到期，剩余"&amp;($E420-TODAY())&amp;"天】","【正常】")))&amp;IF(OR($AC420="安装免保",$AC420="技术免保",$AC420="质保期内"),"【"&amp;$AC420&amp;"】",""))</f>
        <v/>
      </c>
      <c r="J420" s="349" t="str">
        <f aca="false">IF(OR(N($G420)=0,N($H420)=0),"",ROUND(N($G420)*N($H420)*IF(N($I420)=0,1,N($I420)),2))</f>
        <v/>
      </c>
      <c r="L420" s="349" t="str">
        <f aca="false">IF(TRIM($B420&amp;$C420)="","",IF(AND(N($J420)=0,N($K420)=0),"",ROUND(N($J420)+N($K420),2)))</f>
        <v/>
      </c>
      <c r="R420" s="349"/>
      <c r="S420" s="351" t="str">
        <f aca="false">IF(TRIM($B420&amp;$C420)="","",IF(N($N420)=0,"",MAX(0,MIN(N($N420)-N($P420),N($V420)))))</f>
        <v/>
      </c>
      <c r="T420" s="351" t="str">
        <f aca="false">IF(TRIM($B420&amp;$C420)="","",IF(N($P420)&lt;=N($N420),"",N($P420)-N($N420)))</f>
        <v/>
      </c>
      <c r="U420" s="351" t="str">
        <f aca="false">IF(OR(TRIM($B420&amp;$C420)="",$V420=""),"",MAX(0,N($V420))-N($S420))</f>
        <v/>
      </c>
      <c r="V420" s="351" t="str">
        <f aca="false">IF(TRIM($B420&amp;$C420)="","",IF(AND(N($L420)=0,N($P420)+N($Q420)+N($R420)=0),"",ROUND(N($L420)-N($P420)-N($Q420)-N($R420),2)))</f>
        <v/>
      </c>
      <c r="W420" s="194" t="str">
        <f aca="false">IF(TRIM($B420&amp;$C420)="","",IF(N($L420)=0,IF((N($P420)+N($Q420)+N($R420))=0,"—未填单价","未填单价，已收 "&amp;TEXT((N($P420)+N($Q420)+N($R420)),"#,##0.00")),IF(N($V420)&gt;0.005,"欠 "&amp;TEXT(N($V420),"#,##0.00")&amp;IF(N($S420)&gt;0,"（开票未到账 "&amp;TEXT(N($S420),"#,##0.00")&amp;"）","")&amp;IF(N($U420)&gt;0,"（未开票 "&amp;TEXT(N($U420),"#,##0.00")&amp;"）",""),IF(N($V420)&lt;-0.005,"多收 "&amp;TEXT(-N($V420),"#,##0.00"),"✔ 已结清")))&amp;IF(N($T420)&gt;0,"｜到账未开票 "&amp;TEXT(N($T420),"#,##0.00")&amp;"，待补票","")&amp;IF(N($Q420)&gt;0,"｜收现 "&amp;TEXT(N($Q420),"#,##0.00"),"")&amp;IF(N($R420)&gt;0,"｜收款不开票 "&amp;TEXT(N($R420),"#,##0.00"),""))</f>
        <v/>
      </c>
      <c r="X420" s="352"/>
      <c r="AB420" s="349" t="str">
        <f aca="false">IF(OR(N($N420)=0,N($AA420)=0),"",ROUND(N($N420)/(1+N($AA420))*N($AA420),2))</f>
        <v/>
      </c>
      <c r="AC420" s="352"/>
      <c r="AD420" s="352"/>
      <c r="AE420" s="355" t="str">
        <f aca="false">IF($AM420="","",IF($AM420=1,IF($AN420&gt;=1,"一次性·已到收款期","一次性·未到期"),$AD420&amp;" 第"&amp;$AN420&amp;"/"&amp;$AM420&amp;"期"))</f>
        <v/>
      </c>
      <c r="AF420" s="351" t="str">
        <f aca="false">IF(OR($AM420="",N($L420)=0),"",ROUND(N($J420)*$AN420/$AM420,2)+N($K420))</f>
        <v/>
      </c>
      <c r="AG420" s="351" t="str">
        <f aca="false">IF($AF420="","",MAX(0,ROUND($AF420-(N($P420)+N($Q420)+N($R420)),2)))</f>
        <v/>
      </c>
      <c r="AH420" s="351" t="str">
        <f aca="false">IF(OR(TRIM($B420&amp;$C420)="",NOT(ISNUMBER($D420))),"",SUMIFS($V$3:$V$1001,$AJ$3:$AJ$1001,$AJ420,$D$3:$D$1001,"&lt;"&amp;$D420))</f>
        <v/>
      </c>
      <c r="AI420" s="351" t="str">
        <f aca="false">IF(TRIM($B420&amp;$C420)="","",SUMIFS($V$3:$V$1001,$AJ$3:$AJ$1001,$AJ420))</f>
        <v/>
      </c>
      <c r="AJ420" s="355" t="str">
        <f aca="false">IF(TRIM($B420&amp;$C420)="","",TRIM($B420)&amp;"｜"&amp;TRIM($C420))</f>
        <v/>
      </c>
      <c r="AK420" s="351" t="str">
        <f aca="false">IF(TRIM($B420&amp;$C420)="","",MIN(N($N420),N($P420)))</f>
        <v/>
      </c>
      <c r="AL420" s="356" t="str">
        <f aca="false">IF(ISNUMBER($D420),YEAR($D420),"")</f>
        <v/>
      </c>
      <c r="AM420" s="356" t="str">
        <f aca="false">IF(OR(TRIM($B420&amp;$C420)="",NOT(ISNUMBER($D420)),NOT(ISNUMBER($E420))),"",IF($E420&lt;$D420,"",IF(IF($AD420="半年付",2,IF($AD420="季度付",4,IF($AD420="月付",12,IF($AD420="半月付",24,1))))=1,1,MAX(1,ROUND(($E420-$D420+1)/365*IF($AD420="半年付",2,IF($AD420="季度付",4,IF($AD420="月付",12,IF($AD420="半月付",24,1)))),0)))))</f>
        <v/>
      </c>
      <c r="AN420" s="356" t="str">
        <f aca="true">IF($AM420="","",MIN($AM420,MAX(0,INT((TODAY()-付款宽限天数-$D420)/(($E420-$D420+1)/$AM420))+1)))</f>
        <v/>
      </c>
    </row>
    <row r="421" customFormat="false" ht="18" hidden="false" customHeight="false" outlineLevel="0" collapsed="false">
      <c r="F421" s="342" t="str">
        <f aca="true">IF(TRIM($B421&amp;$C421)="","",IF(OR(ISNUMBER(SEARCH("未",$A421)),ISNUMBER(SEARCH("送出",$A421)),AND(TRIM($A421)="",NOT(ISNUMBER($D421)),N($G421)=0)),"【合同未回】","")&amp;IF(NOT(ISNUMBER($E421)),IF(OR(ISNUMBER(SEARCH("未",$A421)),ISNUMBER(SEARCH("送出",$A421)),AND(TRIM($A421)="",NOT(ISNUMBER($D421)),N($G421)=0)),"","【未填合同期】"),IF($E421&lt;TODAY(),"【已到期】",IF($E421-TODAY()&lt;=提醒天数,"【即将到期，剩余"&amp;($E421-TODAY())&amp;"天】","【正常】")))&amp;IF(OR($AC421="安装免保",$AC421="技术免保",$AC421="质保期内"),"【"&amp;$AC421&amp;"】",""))</f>
        <v/>
      </c>
      <c r="J421" s="349" t="str">
        <f aca="false">IF(OR(N($G421)=0,N($H421)=0),"",ROUND(N($G421)*N($H421)*IF(N($I421)=0,1,N($I421)),2))</f>
        <v/>
      </c>
      <c r="L421" s="349" t="str">
        <f aca="false">IF(TRIM($B421&amp;$C421)="","",IF(AND(N($J421)=0,N($K421)=0),"",ROUND(N($J421)+N($K421),2)))</f>
        <v/>
      </c>
      <c r="R421" s="349"/>
      <c r="S421" s="351" t="str">
        <f aca="false">IF(TRIM($B421&amp;$C421)="","",IF(N($N421)=0,"",MAX(0,MIN(N($N421)-N($P421),N($V421)))))</f>
        <v/>
      </c>
      <c r="T421" s="351" t="str">
        <f aca="false">IF(TRIM($B421&amp;$C421)="","",IF(N($P421)&lt;=N($N421),"",N($P421)-N($N421)))</f>
        <v/>
      </c>
      <c r="U421" s="351" t="str">
        <f aca="false">IF(OR(TRIM($B421&amp;$C421)="",$V421=""),"",MAX(0,N($V421))-N($S421))</f>
        <v/>
      </c>
      <c r="V421" s="351" t="str">
        <f aca="false">IF(TRIM($B421&amp;$C421)="","",IF(AND(N($L421)=0,N($P421)+N($Q421)+N($R421)=0),"",ROUND(N($L421)-N($P421)-N($Q421)-N($R421),2)))</f>
        <v/>
      </c>
      <c r="W421" s="194" t="str">
        <f aca="false">IF(TRIM($B421&amp;$C421)="","",IF(N($L421)=0,IF((N($P421)+N($Q421)+N($R421))=0,"—未填单价","未填单价，已收 "&amp;TEXT((N($P421)+N($Q421)+N($R421)),"#,##0.00")),IF(N($V421)&gt;0.005,"欠 "&amp;TEXT(N($V421),"#,##0.00")&amp;IF(N($S421)&gt;0,"（开票未到账 "&amp;TEXT(N($S421),"#,##0.00")&amp;"）","")&amp;IF(N($U421)&gt;0,"（未开票 "&amp;TEXT(N($U421),"#,##0.00")&amp;"）",""),IF(N($V421)&lt;-0.005,"多收 "&amp;TEXT(-N($V421),"#,##0.00"),"✔ 已结清")))&amp;IF(N($T421)&gt;0,"｜到账未开票 "&amp;TEXT(N($T421),"#,##0.00")&amp;"，待补票","")&amp;IF(N($Q421)&gt;0,"｜收现 "&amp;TEXT(N($Q421),"#,##0.00"),"")&amp;IF(N($R421)&gt;0,"｜收款不开票 "&amp;TEXT(N($R421),"#,##0.00"),""))</f>
        <v/>
      </c>
      <c r="X421" s="352"/>
      <c r="AB421" s="349" t="str">
        <f aca="false">IF(OR(N($N421)=0,N($AA421)=0),"",ROUND(N($N421)/(1+N($AA421))*N($AA421),2))</f>
        <v/>
      </c>
      <c r="AC421" s="352"/>
      <c r="AD421" s="352"/>
      <c r="AE421" s="355" t="str">
        <f aca="false">IF($AM421="","",IF($AM421=1,IF($AN421&gt;=1,"一次性·已到收款期","一次性·未到期"),$AD421&amp;" 第"&amp;$AN421&amp;"/"&amp;$AM421&amp;"期"))</f>
        <v/>
      </c>
      <c r="AF421" s="351" t="str">
        <f aca="false">IF(OR($AM421="",N($L421)=0),"",ROUND(N($J421)*$AN421/$AM421,2)+N($K421))</f>
        <v/>
      </c>
      <c r="AG421" s="351" t="str">
        <f aca="false">IF($AF421="","",MAX(0,ROUND($AF421-(N($P421)+N($Q421)+N($R421)),2)))</f>
        <v/>
      </c>
      <c r="AH421" s="351" t="str">
        <f aca="false">IF(OR(TRIM($B421&amp;$C421)="",NOT(ISNUMBER($D421))),"",SUMIFS($V$3:$V$1001,$AJ$3:$AJ$1001,$AJ421,$D$3:$D$1001,"&lt;"&amp;$D421))</f>
        <v/>
      </c>
      <c r="AI421" s="351" t="str">
        <f aca="false">IF(TRIM($B421&amp;$C421)="","",SUMIFS($V$3:$V$1001,$AJ$3:$AJ$1001,$AJ421))</f>
        <v/>
      </c>
      <c r="AJ421" s="355" t="str">
        <f aca="false">IF(TRIM($B421&amp;$C421)="","",TRIM($B421)&amp;"｜"&amp;TRIM($C421))</f>
        <v/>
      </c>
      <c r="AK421" s="351" t="str">
        <f aca="false">IF(TRIM($B421&amp;$C421)="","",MIN(N($N421),N($P421)))</f>
        <v/>
      </c>
      <c r="AL421" s="356" t="str">
        <f aca="false">IF(ISNUMBER($D421),YEAR($D421),"")</f>
        <v/>
      </c>
      <c r="AM421" s="356" t="str">
        <f aca="false">IF(OR(TRIM($B421&amp;$C421)="",NOT(ISNUMBER($D421)),NOT(ISNUMBER($E421))),"",IF($E421&lt;$D421,"",IF(IF($AD421="半年付",2,IF($AD421="季度付",4,IF($AD421="月付",12,IF($AD421="半月付",24,1))))=1,1,MAX(1,ROUND(($E421-$D421+1)/365*IF($AD421="半年付",2,IF($AD421="季度付",4,IF($AD421="月付",12,IF($AD421="半月付",24,1)))),0)))))</f>
        <v/>
      </c>
      <c r="AN421" s="356" t="str">
        <f aca="true">IF($AM421="","",MIN($AM421,MAX(0,INT((TODAY()-付款宽限天数-$D421)/(($E421-$D421+1)/$AM421))+1)))</f>
        <v/>
      </c>
    </row>
    <row r="422" customFormat="false" ht="18" hidden="false" customHeight="false" outlineLevel="0" collapsed="false">
      <c r="F422" s="342" t="str">
        <f aca="true">IF(TRIM($B422&amp;$C422)="","",IF(OR(ISNUMBER(SEARCH("未",$A422)),ISNUMBER(SEARCH("送出",$A422)),AND(TRIM($A422)="",NOT(ISNUMBER($D422)),N($G422)=0)),"【合同未回】","")&amp;IF(NOT(ISNUMBER($E422)),IF(OR(ISNUMBER(SEARCH("未",$A422)),ISNUMBER(SEARCH("送出",$A422)),AND(TRIM($A422)="",NOT(ISNUMBER($D422)),N($G422)=0)),"","【未填合同期】"),IF($E422&lt;TODAY(),"【已到期】",IF($E422-TODAY()&lt;=提醒天数,"【即将到期，剩余"&amp;($E422-TODAY())&amp;"天】","【正常】")))&amp;IF(OR($AC422="安装免保",$AC422="技术免保",$AC422="质保期内"),"【"&amp;$AC422&amp;"】",""))</f>
        <v/>
      </c>
      <c r="J422" s="349" t="str">
        <f aca="false">IF(OR(N($G422)=0,N($H422)=0),"",ROUND(N($G422)*N($H422)*IF(N($I422)=0,1,N($I422)),2))</f>
        <v/>
      </c>
      <c r="L422" s="349" t="str">
        <f aca="false">IF(TRIM($B422&amp;$C422)="","",IF(AND(N($J422)=0,N($K422)=0),"",ROUND(N($J422)+N($K422),2)))</f>
        <v/>
      </c>
      <c r="R422" s="349"/>
      <c r="S422" s="351" t="str">
        <f aca="false">IF(TRIM($B422&amp;$C422)="","",IF(N($N422)=0,"",MAX(0,MIN(N($N422)-N($P422),N($V422)))))</f>
        <v/>
      </c>
      <c r="T422" s="351" t="str">
        <f aca="false">IF(TRIM($B422&amp;$C422)="","",IF(N($P422)&lt;=N($N422),"",N($P422)-N($N422)))</f>
        <v/>
      </c>
      <c r="U422" s="351" t="str">
        <f aca="false">IF(OR(TRIM($B422&amp;$C422)="",$V422=""),"",MAX(0,N($V422))-N($S422))</f>
        <v/>
      </c>
      <c r="V422" s="351" t="str">
        <f aca="false">IF(TRIM($B422&amp;$C422)="","",IF(AND(N($L422)=0,N($P422)+N($Q422)+N($R422)=0),"",ROUND(N($L422)-N($P422)-N($Q422)-N($R422),2)))</f>
        <v/>
      </c>
      <c r="W422" s="194" t="str">
        <f aca="false">IF(TRIM($B422&amp;$C422)="","",IF(N($L422)=0,IF((N($P422)+N($Q422)+N($R422))=0,"—未填单价","未填单价，已收 "&amp;TEXT((N($P422)+N($Q422)+N($R422)),"#,##0.00")),IF(N($V422)&gt;0.005,"欠 "&amp;TEXT(N($V422),"#,##0.00")&amp;IF(N($S422)&gt;0,"（开票未到账 "&amp;TEXT(N($S422),"#,##0.00")&amp;"）","")&amp;IF(N($U422)&gt;0,"（未开票 "&amp;TEXT(N($U422),"#,##0.00")&amp;"）",""),IF(N($V422)&lt;-0.005,"多收 "&amp;TEXT(-N($V422),"#,##0.00"),"✔ 已结清")))&amp;IF(N($T422)&gt;0,"｜到账未开票 "&amp;TEXT(N($T422),"#,##0.00")&amp;"，待补票","")&amp;IF(N($Q422)&gt;0,"｜收现 "&amp;TEXT(N($Q422),"#,##0.00"),"")&amp;IF(N($R422)&gt;0,"｜收款不开票 "&amp;TEXT(N($R422),"#,##0.00"),""))</f>
        <v/>
      </c>
      <c r="X422" s="352"/>
      <c r="AB422" s="349" t="str">
        <f aca="false">IF(OR(N($N422)=0,N($AA422)=0),"",ROUND(N($N422)/(1+N($AA422))*N($AA422),2))</f>
        <v/>
      </c>
      <c r="AC422" s="352"/>
      <c r="AD422" s="352"/>
      <c r="AE422" s="355" t="str">
        <f aca="false">IF($AM422="","",IF($AM422=1,IF($AN422&gt;=1,"一次性·已到收款期","一次性·未到期"),$AD422&amp;" 第"&amp;$AN422&amp;"/"&amp;$AM422&amp;"期"))</f>
        <v/>
      </c>
      <c r="AF422" s="351" t="str">
        <f aca="false">IF(OR($AM422="",N($L422)=0),"",ROUND(N($J422)*$AN422/$AM422,2)+N($K422))</f>
        <v/>
      </c>
      <c r="AG422" s="351" t="str">
        <f aca="false">IF($AF422="","",MAX(0,ROUND($AF422-(N($P422)+N($Q422)+N($R422)),2)))</f>
        <v/>
      </c>
      <c r="AH422" s="351" t="str">
        <f aca="false">IF(OR(TRIM($B422&amp;$C422)="",NOT(ISNUMBER($D422))),"",SUMIFS($V$3:$V$1001,$AJ$3:$AJ$1001,$AJ422,$D$3:$D$1001,"&lt;"&amp;$D422))</f>
        <v/>
      </c>
      <c r="AI422" s="351" t="str">
        <f aca="false">IF(TRIM($B422&amp;$C422)="","",SUMIFS($V$3:$V$1001,$AJ$3:$AJ$1001,$AJ422))</f>
        <v/>
      </c>
      <c r="AJ422" s="355" t="str">
        <f aca="false">IF(TRIM($B422&amp;$C422)="","",TRIM($B422)&amp;"｜"&amp;TRIM($C422))</f>
        <v/>
      </c>
      <c r="AK422" s="351" t="str">
        <f aca="false">IF(TRIM($B422&amp;$C422)="","",MIN(N($N422),N($P422)))</f>
        <v/>
      </c>
      <c r="AL422" s="356" t="str">
        <f aca="false">IF(ISNUMBER($D422),YEAR($D422),"")</f>
        <v/>
      </c>
      <c r="AM422" s="356" t="str">
        <f aca="false">IF(OR(TRIM($B422&amp;$C422)="",NOT(ISNUMBER($D422)),NOT(ISNUMBER($E422))),"",IF($E422&lt;$D422,"",IF(IF($AD422="半年付",2,IF($AD422="季度付",4,IF($AD422="月付",12,IF($AD422="半月付",24,1))))=1,1,MAX(1,ROUND(($E422-$D422+1)/365*IF($AD422="半年付",2,IF($AD422="季度付",4,IF($AD422="月付",12,IF($AD422="半月付",24,1)))),0)))))</f>
        <v/>
      </c>
      <c r="AN422" s="356" t="str">
        <f aca="true">IF($AM422="","",MIN($AM422,MAX(0,INT((TODAY()-付款宽限天数-$D422)/(($E422-$D422+1)/$AM422))+1)))</f>
        <v/>
      </c>
    </row>
    <row r="423" customFormat="false" ht="18" hidden="false" customHeight="false" outlineLevel="0" collapsed="false">
      <c r="F423" s="342" t="str">
        <f aca="true">IF(TRIM($B423&amp;$C423)="","",IF(OR(ISNUMBER(SEARCH("未",$A423)),ISNUMBER(SEARCH("送出",$A423)),AND(TRIM($A423)="",NOT(ISNUMBER($D423)),N($G423)=0)),"【合同未回】","")&amp;IF(NOT(ISNUMBER($E423)),IF(OR(ISNUMBER(SEARCH("未",$A423)),ISNUMBER(SEARCH("送出",$A423)),AND(TRIM($A423)="",NOT(ISNUMBER($D423)),N($G423)=0)),"","【未填合同期】"),IF($E423&lt;TODAY(),"【已到期】",IF($E423-TODAY()&lt;=提醒天数,"【即将到期，剩余"&amp;($E423-TODAY())&amp;"天】","【正常】")))&amp;IF(OR($AC423="安装免保",$AC423="技术免保",$AC423="质保期内"),"【"&amp;$AC423&amp;"】",""))</f>
        <v/>
      </c>
      <c r="J423" s="349" t="str">
        <f aca="false">IF(OR(N($G423)=0,N($H423)=0),"",ROUND(N($G423)*N($H423)*IF(N($I423)=0,1,N($I423)),2))</f>
        <v/>
      </c>
      <c r="L423" s="349" t="str">
        <f aca="false">IF(TRIM($B423&amp;$C423)="","",IF(AND(N($J423)=0,N($K423)=0),"",ROUND(N($J423)+N($K423),2)))</f>
        <v/>
      </c>
      <c r="R423" s="349"/>
      <c r="S423" s="351" t="str">
        <f aca="false">IF(TRIM($B423&amp;$C423)="","",IF(N($N423)=0,"",MAX(0,MIN(N($N423)-N($P423),N($V423)))))</f>
        <v/>
      </c>
      <c r="T423" s="351" t="str">
        <f aca="false">IF(TRIM($B423&amp;$C423)="","",IF(N($P423)&lt;=N($N423),"",N($P423)-N($N423)))</f>
        <v/>
      </c>
      <c r="U423" s="351" t="str">
        <f aca="false">IF(OR(TRIM($B423&amp;$C423)="",$V423=""),"",MAX(0,N($V423))-N($S423))</f>
        <v/>
      </c>
      <c r="V423" s="351" t="str">
        <f aca="false">IF(TRIM($B423&amp;$C423)="","",IF(AND(N($L423)=0,N($P423)+N($Q423)+N($R423)=0),"",ROUND(N($L423)-N($P423)-N($Q423)-N($R423),2)))</f>
        <v/>
      </c>
      <c r="W423" s="194" t="str">
        <f aca="false">IF(TRIM($B423&amp;$C423)="","",IF(N($L423)=0,IF((N($P423)+N($Q423)+N($R423))=0,"—未填单价","未填单价，已收 "&amp;TEXT((N($P423)+N($Q423)+N($R423)),"#,##0.00")),IF(N($V423)&gt;0.005,"欠 "&amp;TEXT(N($V423),"#,##0.00")&amp;IF(N($S423)&gt;0,"（开票未到账 "&amp;TEXT(N($S423),"#,##0.00")&amp;"）","")&amp;IF(N($U423)&gt;0,"（未开票 "&amp;TEXT(N($U423),"#,##0.00")&amp;"）",""),IF(N($V423)&lt;-0.005,"多收 "&amp;TEXT(-N($V423),"#,##0.00"),"✔ 已结清")))&amp;IF(N($T423)&gt;0,"｜到账未开票 "&amp;TEXT(N($T423),"#,##0.00")&amp;"，待补票","")&amp;IF(N($Q423)&gt;0,"｜收现 "&amp;TEXT(N($Q423),"#,##0.00"),"")&amp;IF(N($R423)&gt;0,"｜收款不开票 "&amp;TEXT(N($R423),"#,##0.00"),""))</f>
        <v/>
      </c>
      <c r="X423" s="352"/>
      <c r="AB423" s="349" t="str">
        <f aca="false">IF(OR(N($N423)=0,N($AA423)=0),"",ROUND(N($N423)/(1+N($AA423))*N($AA423),2))</f>
        <v/>
      </c>
      <c r="AC423" s="352"/>
      <c r="AD423" s="352"/>
      <c r="AE423" s="355" t="str">
        <f aca="false">IF($AM423="","",IF($AM423=1,IF($AN423&gt;=1,"一次性·已到收款期","一次性·未到期"),$AD423&amp;" 第"&amp;$AN423&amp;"/"&amp;$AM423&amp;"期"))</f>
        <v/>
      </c>
      <c r="AF423" s="351" t="str">
        <f aca="false">IF(OR($AM423="",N($L423)=0),"",ROUND(N($J423)*$AN423/$AM423,2)+N($K423))</f>
        <v/>
      </c>
      <c r="AG423" s="351" t="str">
        <f aca="false">IF($AF423="","",MAX(0,ROUND($AF423-(N($P423)+N($Q423)+N($R423)),2)))</f>
        <v/>
      </c>
      <c r="AH423" s="351" t="str">
        <f aca="false">IF(OR(TRIM($B423&amp;$C423)="",NOT(ISNUMBER($D423))),"",SUMIFS($V$3:$V$1001,$AJ$3:$AJ$1001,$AJ423,$D$3:$D$1001,"&lt;"&amp;$D423))</f>
        <v/>
      </c>
      <c r="AI423" s="351" t="str">
        <f aca="false">IF(TRIM($B423&amp;$C423)="","",SUMIFS($V$3:$V$1001,$AJ$3:$AJ$1001,$AJ423))</f>
        <v/>
      </c>
      <c r="AJ423" s="355" t="str">
        <f aca="false">IF(TRIM($B423&amp;$C423)="","",TRIM($B423)&amp;"｜"&amp;TRIM($C423))</f>
        <v/>
      </c>
      <c r="AK423" s="351" t="str">
        <f aca="false">IF(TRIM($B423&amp;$C423)="","",MIN(N($N423),N($P423)))</f>
        <v/>
      </c>
      <c r="AL423" s="356" t="str">
        <f aca="false">IF(ISNUMBER($D423),YEAR($D423),"")</f>
        <v/>
      </c>
      <c r="AM423" s="356" t="str">
        <f aca="false">IF(OR(TRIM($B423&amp;$C423)="",NOT(ISNUMBER($D423)),NOT(ISNUMBER($E423))),"",IF($E423&lt;$D423,"",IF(IF($AD423="半年付",2,IF($AD423="季度付",4,IF($AD423="月付",12,IF($AD423="半月付",24,1))))=1,1,MAX(1,ROUND(($E423-$D423+1)/365*IF($AD423="半年付",2,IF($AD423="季度付",4,IF($AD423="月付",12,IF($AD423="半月付",24,1)))),0)))))</f>
        <v/>
      </c>
      <c r="AN423" s="356" t="str">
        <f aca="true">IF($AM423="","",MIN($AM423,MAX(0,INT((TODAY()-付款宽限天数-$D423)/(($E423-$D423+1)/$AM423))+1)))</f>
        <v/>
      </c>
    </row>
    <row r="424" customFormat="false" ht="18" hidden="false" customHeight="false" outlineLevel="0" collapsed="false">
      <c r="F424" s="342" t="str">
        <f aca="true">IF(TRIM($B424&amp;$C424)="","",IF(OR(ISNUMBER(SEARCH("未",$A424)),ISNUMBER(SEARCH("送出",$A424)),AND(TRIM($A424)="",NOT(ISNUMBER($D424)),N($G424)=0)),"【合同未回】","")&amp;IF(NOT(ISNUMBER($E424)),IF(OR(ISNUMBER(SEARCH("未",$A424)),ISNUMBER(SEARCH("送出",$A424)),AND(TRIM($A424)="",NOT(ISNUMBER($D424)),N($G424)=0)),"","【未填合同期】"),IF($E424&lt;TODAY(),"【已到期】",IF($E424-TODAY()&lt;=提醒天数,"【即将到期，剩余"&amp;($E424-TODAY())&amp;"天】","【正常】")))&amp;IF(OR($AC424="安装免保",$AC424="技术免保",$AC424="质保期内"),"【"&amp;$AC424&amp;"】",""))</f>
        <v/>
      </c>
      <c r="J424" s="349" t="str">
        <f aca="false">IF(OR(N($G424)=0,N($H424)=0),"",ROUND(N($G424)*N($H424)*IF(N($I424)=0,1,N($I424)),2))</f>
        <v/>
      </c>
      <c r="L424" s="349" t="str">
        <f aca="false">IF(TRIM($B424&amp;$C424)="","",IF(AND(N($J424)=0,N($K424)=0),"",ROUND(N($J424)+N($K424),2)))</f>
        <v/>
      </c>
      <c r="R424" s="349"/>
      <c r="S424" s="351" t="str">
        <f aca="false">IF(TRIM($B424&amp;$C424)="","",IF(N($N424)=0,"",MAX(0,MIN(N($N424)-N($P424),N($V424)))))</f>
        <v/>
      </c>
      <c r="T424" s="351" t="str">
        <f aca="false">IF(TRIM($B424&amp;$C424)="","",IF(N($P424)&lt;=N($N424),"",N($P424)-N($N424)))</f>
        <v/>
      </c>
      <c r="U424" s="351" t="str">
        <f aca="false">IF(OR(TRIM($B424&amp;$C424)="",$V424=""),"",MAX(0,N($V424))-N($S424))</f>
        <v/>
      </c>
      <c r="V424" s="351" t="str">
        <f aca="false">IF(TRIM($B424&amp;$C424)="","",IF(AND(N($L424)=0,N($P424)+N($Q424)+N($R424)=0),"",ROUND(N($L424)-N($P424)-N($Q424)-N($R424),2)))</f>
        <v/>
      </c>
      <c r="W424" s="194" t="str">
        <f aca="false">IF(TRIM($B424&amp;$C424)="","",IF(N($L424)=0,IF((N($P424)+N($Q424)+N($R424))=0,"—未填单价","未填单价，已收 "&amp;TEXT((N($P424)+N($Q424)+N($R424)),"#,##0.00")),IF(N($V424)&gt;0.005,"欠 "&amp;TEXT(N($V424),"#,##0.00")&amp;IF(N($S424)&gt;0,"（开票未到账 "&amp;TEXT(N($S424),"#,##0.00")&amp;"）","")&amp;IF(N($U424)&gt;0,"（未开票 "&amp;TEXT(N($U424),"#,##0.00")&amp;"）",""),IF(N($V424)&lt;-0.005,"多收 "&amp;TEXT(-N($V424),"#,##0.00"),"✔ 已结清")))&amp;IF(N($T424)&gt;0,"｜到账未开票 "&amp;TEXT(N($T424),"#,##0.00")&amp;"，待补票","")&amp;IF(N($Q424)&gt;0,"｜收现 "&amp;TEXT(N($Q424),"#,##0.00"),"")&amp;IF(N($R424)&gt;0,"｜收款不开票 "&amp;TEXT(N($R424),"#,##0.00"),""))</f>
        <v/>
      </c>
      <c r="X424" s="352"/>
      <c r="AB424" s="349" t="str">
        <f aca="false">IF(OR(N($N424)=0,N($AA424)=0),"",ROUND(N($N424)/(1+N($AA424))*N($AA424),2))</f>
        <v/>
      </c>
      <c r="AC424" s="352"/>
      <c r="AD424" s="352"/>
      <c r="AE424" s="355" t="str">
        <f aca="false">IF($AM424="","",IF($AM424=1,IF($AN424&gt;=1,"一次性·已到收款期","一次性·未到期"),$AD424&amp;" 第"&amp;$AN424&amp;"/"&amp;$AM424&amp;"期"))</f>
        <v/>
      </c>
      <c r="AF424" s="351" t="str">
        <f aca="false">IF(OR($AM424="",N($L424)=0),"",ROUND(N($J424)*$AN424/$AM424,2)+N($K424))</f>
        <v/>
      </c>
      <c r="AG424" s="351" t="str">
        <f aca="false">IF($AF424="","",MAX(0,ROUND($AF424-(N($P424)+N($Q424)+N($R424)),2)))</f>
        <v/>
      </c>
      <c r="AH424" s="351" t="str">
        <f aca="false">IF(OR(TRIM($B424&amp;$C424)="",NOT(ISNUMBER($D424))),"",SUMIFS($V$3:$V$1001,$AJ$3:$AJ$1001,$AJ424,$D$3:$D$1001,"&lt;"&amp;$D424))</f>
        <v/>
      </c>
      <c r="AI424" s="351" t="str">
        <f aca="false">IF(TRIM($B424&amp;$C424)="","",SUMIFS($V$3:$V$1001,$AJ$3:$AJ$1001,$AJ424))</f>
        <v/>
      </c>
      <c r="AJ424" s="355" t="str">
        <f aca="false">IF(TRIM($B424&amp;$C424)="","",TRIM($B424)&amp;"｜"&amp;TRIM($C424))</f>
        <v/>
      </c>
      <c r="AK424" s="351" t="str">
        <f aca="false">IF(TRIM($B424&amp;$C424)="","",MIN(N($N424),N($P424)))</f>
        <v/>
      </c>
      <c r="AL424" s="356" t="str">
        <f aca="false">IF(ISNUMBER($D424),YEAR($D424),"")</f>
        <v/>
      </c>
      <c r="AM424" s="356" t="str">
        <f aca="false">IF(OR(TRIM($B424&amp;$C424)="",NOT(ISNUMBER($D424)),NOT(ISNUMBER($E424))),"",IF($E424&lt;$D424,"",IF(IF($AD424="半年付",2,IF($AD424="季度付",4,IF($AD424="月付",12,IF($AD424="半月付",24,1))))=1,1,MAX(1,ROUND(($E424-$D424+1)/365*IF($AD424="半年付",2,IF($AD424="季度付",4,IF($AD424="月付",12,IF($AD424="半月付",24,1)))),0)))))</f>
        <v/>
      </c>
      <c r="AN424" s="356" t="str">
        <f aca="true">IF($AM424="","",MIN($AM424,MAX(0,INT((TODAY()-付款宽限天数-$D424)/(($E424-$D424+1)/$AM424))+1)))</f>
        <v/>
      </c>
    </row>
    <row r="425" customFormat="false" ht="18" hidden="false" customHeight="false" outlineLevel="0" collapsed="false">
      <c r="F425" s="342" t="str">
        <f aca="true">IF(TRIM($B425&amp;$C425)="","",IF(OR(ISNUMBER(SEARCH("未",$A425)),ISNUMBER(SEARCH("送出",$A425)),AND(TRIM($A425)="",NOT(ISNUMBER($D425)),N($G425)=0)),"【合同未回】","")&amp;IF(NOT(ISNUMBER($E425)),IF(OR(ISNUMBER(SEARCH("未",$A425)),ISNUMBER(SEARCH("送出",$A425)),AND(TRIM($A425)="",NOT(ISNUMBER($D425)),N($G425)=0)),"","【未填合同期】"),IF($E425&lt;TODAY(),"【已到期】",IF($E425-TODAY()&lt;=提醒天数,"【即将到期，剩余"&amp;($E425-TODAY())&amp;"天】","【正常】")))&amp;IF(OR($AC425="安装免保",$AC425="技术免保",$AC425="质保期内"),"【"&amp;$AC425&amp;"】",""))</f>
        <v/>
      </c>
      <c r="J425" s="349" t="str">
        <f aca="false">IF(OR(N($G425)=0,N($H425)=0),"",ROUND(N($G425)*N($H425)*IF(N($I425)=0,1,N($I425)),2))</f>
        <v/>
      </c>
      <c r="L425" s="349" t="str">
        <f aca="false">IF(TRIM($B425&amp;$C425)="","",IF(AND(N($J425)=0,N($K425)=0),"",ROUND(N($J425)+N($K425),2)))</f>
        <v/>
      </c>
      <c r="R425" s="349"/>
      <c r="S425" s="351" t="str">
        <f aca="false">IF(TRIM($B425&amp;$C425)="","",IF(N($N425)=0,"",MAX(0,MIN(N($N425)-N($P425),N($V425)))))</f>
        <v/>
      </c>
      <c r="T425" s="351" t="str">
        <f aca="false">IF(TRIM($B425&amp;$C425)="","",IF(N($P425)&lt;=N($N425),"",N($P425)-N($N425)))</f>
        <v/>
      </c>
      <c r="U425" s="351" t="str">
        <f aca="false">IF(OR(TRIM($B425&amp;$C425)="",$V425=""),"",MAX(0,N($V425))-N($S425))</f>
        <v/>
      </c>
      <c r="V425" s="351" t="str">
        <f aca="false">IF(TRIM($B425&amp;$C425)="","",IF(AND(N($L425)=0,N($P425)+N($Q425)+N($R425)=0),"",ROUND(N($L425)-N($P425)-N($Q425)-N($R425),2)))</f>
        <v/>
      </c>
      <c r="W425" s="194" t="str">
        <f aca="false">IF(TRIM($B425&amp;$C425)="","",IF(N($L425)=0,IF((N($P425)+N($Q425)+N($R425))=0,"—未填单价","未填单价，已收 "&amp;TEXT((N($P425)+N($Q425)+N($R425)),"#,##0.00")),IF(N($V425)&gt;0.005,"欠 "&amp;TEXT(N($V425),"#,##0.00")&amp;IF(N($S425)&gt;0,"（开票未到账 "&amp;TEXT(N($S425),"#,##0.00")&amp;"）","")&amp;IF(N($U425)&gt;0,"（未开票 "&amp;TEXT(N($U425),"#,##0.00")&amp;"）",""),IF(N($V425)&lt;-0.005,"多收 "&amp;TEXT(-N($V425),"#,##0.00"),"✔ 已结清")))&amp;IF(N($T425)&gt;0,"｜到账未开票 "&amp;TEXT(N($T425),"#,##0.00")&amp;"，待补票","")&amp;IF(N($Q425)&gt;0,"｜收现 "&amp;TEXT(N($Q425),"#,##0.00"),"")&amp;IF(N($R425)&gt;0,"｜收款不开票 "&amp;TEXT(N($R425),"#,##0.00"),""))</f>
        <v/>
      </c>
      <c r="X425" s="352"/>
      <c r="AB425" s="349" t="str">
        <f aca="false">IF(OR(N($N425)=0,N($AA425)=0),"",ROUND(N($N425)/(1+N($AA425))*N($AA425),2))</f>
        <v/>
      </c>
      <c r="AC425" s="352"/>
      <c r="AD425" s="352"/>
      <c r="AE425" s="355" t="str">
        <f aca="false">IF($AM425="","",IF($AM425=1,IF($AN425&gt;=1,"一次性·已到收款期","一次性·未到期"),$AD425&amp;" 第"&amp;$AN425&amp;"/"&amp;$AM425&amp;"期"))</f>
        <v/>
      </c>
      <c r="AF425" s="351" t="str">
        <f aca="false">IF(OR($AM425="",N($L425)=0),"",ROUND(N($J425)*$AN425/$AM425,2)+N($K425))</f>
        <v/>
      </c>
      <c r="AG425" s="351" t="str">
        <f aca="false">IF($AF425="","",MAX(0,ROUND($AF425-(N($P425)+N($Q425)+N($R425)),2)))</f>
        <v/>
      </c>
      <c r="AH425" s="351" t="str">
        <f aca="false">IF(OR(TRIM($B425&amp;$C425)="",NOT(ISNUMBER($D425))),"",SUMIFS($V$3:$V$1001,$AJ$3:$AJ$1001,$AJ425,$D$3:$D$1001,"&lt;"&amp;$D425))</f>
        <v/>
      </c>
      <c r="AI425" s="351" t="str">
        <f aca="false">IF(TRIM($B425&amp;$C425)="","",SUMIFS($V$3:$V$1001,$AJ$3:$AJ$1001,$AJ425))</f>
        <v/>
      </c>
      <c r="AJ425" s="355" t="str">
        <f aca="false">IF(TRIM($B425&amp;$C425)="","",TRIM($B425)&amp;"｜"&amp;TRIM($C425))</f>
        <v/>
      </c>
      <c r="AK425" s="351" t="str">
        <f aca="false">IF(TRIM($B425&amp;$C425)="","",MIN(N($N425),N($P425)))</f>
        <v/>
      </c>
      <c r="AL425" s="356" t="str">
        <f aca="false">IF(ISNUMBER($D425),YEAR($D425),"")</f>
        <v/>
      </c>
      <c r="AM425" s="356" t="str">
        <f aca="false">IF(OR(TRIM($B425&amp;$C425)="",NOT(ISNUMBER($D425)),NOT(ISNUMBER($E425))),"",IF($E425&lt;$D425,"",IF(IF($AD425="半年付",2,IF($AD425="季度付",4,IF($AD425="月付",12,IF($AD425="半月付",24,1))))=1,1,MAX(1,ROUND(($E425-$D425+1)/365*IF($AD425="半年付",2,IF($AD425="季度付",4,IF($AD425="月付",12,IF($AD425="半月付",24,1)))),0)))))</f>
        <v/>
      </c>
      <c r="AN425" s="356" t="str">
        <f aca="true">IF($AM425="","",MIN($AM425,MAX(0,INT((TODAY()-付款宽限天数-$D425)/(($E425-$D425+1)/$AM425))+1)))</f>
        <v/>
      </c>
    </row>
    <row r="426" customFormat="false" ht="18" hidden="false" customHeight="false" outlineLevel="0" collapsed="false">
      <c r="F426" s="342" t="str">
        <f aca="true">IF(TRIM($B426&amp;$C426)="","",IF(OR(ISNUMBER(SEARCH("未",$A426)),ISNUMBER(SEARCH("送出",$A426)),AND(TRIM($A426)="",NOT(ISNUMBER($D426)),N($G426)=0)),"【合同未回】","")&amp;IF(NOT(ISNUMBER($E426)),IF(OR(ISNUMBER(SEARCH("未",$A426)),ISNUMBER(SEARCH("送出",$A426)),AND(TRIM($A426)="",NOT(ISNUMBER($D426)),N($G426)=0)),"","【未填合同期】"),IF($E426&lt;TODAY(),"【已到期】",IF($E426-TODAY()&lt;=提醒天数,"【即将到期，剩余"&amp;($E426-TODAY())&amp;"天】","【正常】")))&amp;IF(OR($AC426="安装免保",$AC426="技术免保",$AC426="质保期内"),"【"&amp;$AC426&amp;"】",""))</f>
        <v/>
      </c>
      <c r="J426" s="349" t="str">
        <f aca="false">IF(OR(N($G426)=0,N($H426)=0),"",ROUND(N($G426)*N($H426)*IF(N($I426)=0,1,N($I426)),2))</f>
        <v/>
      </c>
      <c r="L426" s="349" t="str">
        <f aca="false">IF(TRIM($B426&amp;$C426)="","",IF(AND(N($J426)=0,N($K426)=0),"",ROUND(N($J426)+N($K426),2)))</f>
        <v/>
      </c>
      <c r="R426" s="349"/>
      <c r="S426" s="351" t="str">
        <f aca="false">IF(TRIM($B426&amp;$C426)="","",IF(N($N426)=0,"",MAX(0,MIN(N($N426)-N($P426),N($V426)))))</f>
        <v/>
      </c>
      <c r="T426" s="351" t="str">
        <f aca="false">IF(TRIM($B426&amp;$C426)="","",IF(N($P426)&lt;=N($N426),"",N($P426)-N($N426)))</f>
        <v/>
      </c>
      <c r="U426" s="351" t="str">
        <f aca="false">IF(OR(TRIM($B426&amp;$C426)="",$V426=""),"",MAX(0,N($V426))-N($S426))</f>
        <v/>
      </c>
      <c r="V426" s="351" t="str">
        <f aca="false">IF(TRIM($B426&amp;$C426)="","",IF(AND(N($L426)=0,N($P426)+N($Q426)+N($R426)=0),"",ROUND(N($L426)-N($P426)-N($Q426)-N($R426),2)))</f>
        <v/>
      </c>
      <c r="W426" s="194" t="str">
        <f aca="false">IF(TRIM($B426&amp;$C426)="","",IF(N($L426)=0,IF((N($P426)+N($Q426)+N($R426))=0,"—未填单价","未填单价，已收 "&amp;TEXT((N($P426)+N($Q426)+N($R426)),"#,##0.00")),IF(N($V426)&gt;0.005,"欠 "&amp;TEXT(N($V426),"#,##0.00")&amp;IF(N($S426)&gt;0,"（开票未到账 "&amp;TEXT(N($S426),"#,##0.00")&amp;"）","")&amp;IF(N($U426)&gt;0,"（未开票 "&amp;TEXT(N($U426),"#,##0.00")&amp;"）",""),IF(N($V426)&lt;-0.005,"多收 "&amp;TEXT(-N($V426),"#,##0.00"),"✔ 已结清")))&amp;IF(N($T426)&gt;0,"｜到账未开票 "&amp;TEXT(N($T426),"#,##0.00")&amp;"，待补票","")&amp;IF(N($Q426)&gt;0,"｜收现 "&amp;TEXT(N($Q426),"#,##0.00"),"")&amp;IF(N($R426)&gt;0,"｜收款不开票 "&amp;TEXT(N($R426),"#,##0.00"),""))</f>
        <v/>
      </c>
      <c r="X426" s="352"/>
      <c r="AB426" s="349" t="str">
        <f aca="false">IF(OR(N($N426)=0,N($AA426)=0),"",ROUND(N($N426)/(1+N($AA426))*N($AA426),2))</f>
        <v/>
      </c>
      <c r="AC426" s="352"/>
      <c r="AD426" s="352"/>
      <c r="AE426" s="355" t="str">
        <f aca="false">IF($AM426="","",IF($AM426=1,IF($AN426&gt;=1,"一次性·已到收款期","一次性·未到期"),$AD426&amp;" 第"&amp;$AN426&amp;"/"&amp;$AM426&amp;"期"))</f>
        <v/>
      </c>
      <c r="AF426" s="351" t="str">
        <f aca="false">IF(OR($AM426="",N($L426)=0),"",ROUND(N($J426)*$AN426/$AM426,2)+N($K426))</f>
        <v/>
      </c>
      <c r="AG426" s="351" t="str">
        <f aca="false">IF($AF426="","",MAX(0,ROUND($AF426-(N($P426)+N($Q426)+N($R426)),2)))</f>
        <v/>
      </c>
      <c r="AH426" s="351" t="str">
        <f aca="false">IF(OR(TRIM($B426&amp;$C426)="",NOT(ISNUMBER($D426))),"",SUMIFS($V$3:$V$1001,$AJ$3:$AJ$1001,$AJ426,$D$3:$D$1001,"&lt;"&amp;$D426))</f>
        <v/>
      </c>
      <c r="AI426" s="351" t="str">
        <f aca="false">IF(TRIM($B426&amp;$C426)="","",SUMIFS($V$3:$V$1001,$AJ$3:$AJ$1001,$AJ426))</f>
        <v/>
      </c>
      <c r="AJ426" s="355" t="str">
        <f aca="false">IF(TRIM($B426&amp;$C426)="","",TRIM($B426)&amp;"｜"&amp;TRIM($C426))</f>
        <v/>
      </c>
      <c r="AK426" s="351" t="str">
        <f aca="false">IF(TRIM($B426&amp;$C426)="","",MIN(N($N426),N($P426)))</f>
        <v/>
      </c>
      <c r="AL426" s="356" t="str">
        <f aca="false">IF(ISNUMBER($D426),YEAR($D426),"")</f>
        <v/>
      </c>
      <c r="AM426" s="356" t="str">
        <f aca="false">IF(OR(TRIM($B426&amp;$C426)="",NOT(ISNUMBER($D426)),NOT(ISNUMBER($E426))),"",IF($E426&lt;$D426,"",IF(IF($AD426="半年付",2,IF($AD426="季度付",4,IF($AD426="月付",12,IF($AD426="半月付",24,1))))=1,1,MAX(1,ROUND(($E426-$D426+1)/365*IF($AD426="半年付",2,IF($AD426="季度付",4,IF($AD426="月付",12,IF($AD426="半月付",24,1)))),0)))))</f>
        <v/>
      </c>
      <c r="AN426" s="356" t="str">
        <f aca="true">IF($AM426="","",MIN($AM426,MAX(0,INT((TODAY()-付款宽限天数-$D426)/(($E426-$D426+1)/$AM426))+1)))</f>
        <v/>
      </c>
    </row>
    <row r="427" customFormat="false" ht="18" hidden="false" customHeight="false" outlineLevel="0" collapsed="false">
      <c r="F427" s="342" t="str">
        <f aca="true">IF(TRIM($B427&amp;$C427)="","",IF(OR(ISNUMBER(SEARCH("未",$A427)),ISNUMBER(SEARCH("送出",$A427)),AND(TRIM($A427)="",NOT(ISNUMBER($D427)),N($G427)=0)),"【合同未回】","")&amp;IF(NOT(ISNUMBER($E427)),IF(OR(ISNUMBER(SEARCH("未",$A427)),ISNUMBER(SEARCH("送出",$A427)),AND(TRIM($A427)="",NOT(ISNUMBER($D427)),N($G427)=0)),"","【未填合同期】"),IF($E427&lt;TODAY(),"【已到期】",IF($E427-TODAY()&lt;=提醒天数,"【即将到期，剩余"&amp;($E427-TODAY())&amp;"天】","【正常】")))&amp;IF(OR($AC427="安装免保",$AC427="技术免保",$AC427="质保期内"),"【"&amp;$AC427&amp;"】",""))</f>
        <v/>
      </c>
      <c r="J427" s="349" t="str">
        <f aca="false">IF(OR(N($G427)=0,N($H427)=0),"",ROUND(N($G427)*N($H427)*IF(N($I427)=0,1,N($I427)),2))</f>
        <v/>
      </c>
      <c r="L427" s="349" t="str">
        <f aca="false">IF(TRIM($B427&amp;$C427)="","",IF(AND(N($J427)=0,N($K427)=0),"",ROUND(N($J427)+N($K427),2)))</f>
        <v/>
      </c>
      <c r="R427" s="349"/>
      <c r="S427" s="351" t="str">
        <f aca="false">IF(TRIM($B427&amp;$C427)="","",IF(N($N427)=0,"",MAX(0,MIN(N($N427)-N($P427),N($V427)))))</f>
        <v/>
      </c>
      <c r="T427" s="351" t="str">
        <f aca="false">IF(TRIM($B427&amp;$C427)="","",IF(N($P427)&lt;=N($N427),"",N($P427)-N($N427)))</f>
        <v/>
      </c>
      <c r="U427" s="351" t="str">
        <f aca="false">IF(OR(TRIM($B427&amp;$C427)="",$V427=""),"",MAX(0,N($V427))-N($S427))</f>
        <v/>
      </c>
      <c r="V427" s="351" t="str">
        <f aca="false">IF(TRIM($B427&amp;$C427)="","",IF(AND(N($L427)=0,N($P427)+N($Q427)+N($R427)=0),"",ROUND(N($L427)-N($P427)-N($Q427)-N($R427),2)))</f>
        <v/>
      </c>
      <c r="W427" s="194" t="str">
        <f aca="false">IF(TRIM($B427&amp;$C427)="","",IF(N($L427)=0,IF((N($P427)+N($Q427)+N($R427))=0,"—未填单价","未填单价，已收 "&amp;TEXT((N($P427)+N($Q427)+N($R427)),"#,##0.00")),IF(N($V427)&gt;0.005,"欠 "&amp;TEXT(N($V427),"#,##0.00")&amp;IF(N($S427)&gt;0,"（开票未到账 "&amp;TEXT(N($S427),"#,##0.00")&amp;"）","")&amp;IF(N($U427)&gt;0,"（未开票 "&amp;TEXT(N($U427),"#,##0.00")&amp;"）",""),IF(N($V427)&lt;-0.005,"多收 "&amp;TEXT(-N($V427),"#,##0.00"),"✔ 已结清")))&amp;IF(N($T427)&gt;0,"｜到账未开票 "&amp;TEXT(N($T427),"#,##0.00")&amp;"，待补票","")&amp;IF(N($Q427)&gt;0,"｜收现 "&amp;TEXT(N($Q427),"#,##0.00"),"")&amp;IF(N($R427)&gt;0,"｜收款不开票 "&amp;TEXT(N($R427),"#,##0.00"),""))</f>
        <v/>
      </c>
      <c r="X427" s="352"/>
      <c r="AB427" s="349" t="str">
        <f aca="false">IF(OR(N($N427)=0,N($AA427)=0),"",ROUND(N($N427)/(1+N($AA427))*N($AA427),2))</f>
        <v/>
      </c>
      <c r="AC427" s="352"/>
      <c r="AD427" s="352"/>
      <c r="AE427" s="355" t="str">
        <f aca="false">IF($AM427="","",IF($AM427=1,IF($AN427&gt;=1,"一次性·已到收款期","一次性·未到期"),$AD427&amp;" 第"&amp;$AN427&amp;"/"&amp;$AM427&amp;"期"))</f>
        <v/>
      </c>
      <c r="AF427" s="351" t="str">
        <f aca="false">IF(OR($AM427="",N($L427)=0),"",ROUND(N($J427)*$AN427/$AM427,2)+N($K427))</f>
        <v/>
      </c>
      <c r="AG427" s="351" t="str">
        <f aca="false">IF($AF427="","",MAX(0,ROUND($AF427-(N($P427)+N($Q427)+N($R427)),2)))</f>
        <v/>
      </c>
      <c r="AH427" s="351" t="str">
        <f aca="false">IF(OR(TRIM($B427&amp;$C427)="",NOT(ISNUMBER($D427))),"",SUMIFS($V$3:$V$1001,$AJ$3:$AJ$1001,$AJ427,$D$3:$D$1001,"&lt;"&amp;$D427))</f>
        <v/>
      </c>
      <c r="AI427" s="351" t="str">
        <f aca="false">IF(TRIM($B427&amp;$C427)="","",SUMIFS($V$3:$V$1001,$AJ$3:$AJ$1001,$AJ427))</f>
        <v/>
      </c>
      <c r="AJ427" s="355" t="str">
        <f aca="false">IF(TRIM($B427&amp;$C427)="","",TRIM($B427)&amp;"｜"&amp;TRIM($C427))</f>
        <v/>
      </c>
      <c r="AK427" s="351" t="str">
        <f aca="false">IF(TRIM($B427&amp;$C427)="","",MIN(N($N427),N($P427)))</f>
        <v/>
      </c>
      <c r="AL427" s="356" t="str">
        <f aca="false">IF(ISNUMBER($D427),YEAR($D427),"")</f>
        <v/>
      </c>
      <c r="AM427" s="356" t="str">
        <f aca="false">IF(OR(TRIM($B427&amp;$C427)="",NOT(ISNUMBER($D427)),NOT(ISNUMBER($E427))),"",IF($E427&lt;$D427,"",IF(IF($AD427="半年付",2,IF($AD427="季度付",4,IF($AD427="月付",12,IF($AD427="半月付",24,1))))=1,1,MAX(1,ROUND(($E427-$D427+1)/365*IF($AD427="半年付",2,IF($AD427="季度付",4,IF($AD427="月付",12,IF($AD427="半月付",24,1)))),0)))))</f>
        <v/>
      </c>
      <c r="AN427" s="356" t="str">
        <f aca="true">IF($AM427="","",MIN($AM427,MAX(0,INT((TODAY()-付款宽限天数-$D427)/(($E427-$D427+1)/$AM427))+1)))</f>
        <v/>
      </c>
    </row>
    <row r="428" customFormat="false" ht="18" hidden="false" customHeight="false" outlineLevel="0" collapsed="false">
      <c r="F428" s="342" t="str">
        <f aca="true">IF(TRIM($B428&amp;$C428)="","",IF(OR(ISNUMBER(SEARCH("未",$A428)),ISNUMBER(SEARCH("送出",$A428)),AND(TRIM($A428)="",NOT(ISNUMBER($D428)),N($G428)=0)),"【合同未回】","")&amp;IF(NOT(ISNUMBER($E428)),IF(OR(ISNUMBER(SEARCH("未",$A428)),ISNUMBER(SEARCH("送出",$A428)),AND(TRIM($A428)="",NOT(ISNUMBER($D428)),N($G428)=0)),"","【未填合同期】"),IF($E428&lt;TODAY(),"【已到期】",IF($E428-TODAY()&lt;=提醒天数,"【即将到期，剩余"&amp;($E428-TODAY())&amp;"天】","【正常】")))&amp;IF(OR($AC428="安装免保",$AC428="技术免保",$AC428="质保期内"),"【"&amp;$AC428&amp;"】",""))</f>
        <v/>
      </c>
      <c r="J428" s="349" t="str">
        <f aca="false">IF(OR(N($G428)=0,N($H428)=0),"",ROUND(N($G428)*N($H428)*IF(N($I428)=0,1,N($I428)),2))</f>
        <v/>
      </c>
      <c r="L428" s="349" t="str">
        <f aca="false">IF(TRIM($B428&amp;$C428)="","",IF(AND(N($J428)=0,N($K428)=0),"",ROUND(N($J428)+N($K428),2)))</f>
        <v/>
      </c>
      <c r="R428" s="349"/>
      <c r="S428" s="351" t="str">
        <f aca="false">IF(TRIM($B428&amp;$C428)="","",IF(N($N428)=0,"",MAX(0,MIN(N($N428)-N($P428),N($V428)))))</f>
        <v/>
      </c>
      <c r="T428" s="351" t="str">
        <f aca="false">IF(TRIM($B428&amp;$C428)="","",IF(N($P428)&lt;=N($N428),"",N($P428)-N($N428)))</f>
        <v/>
      </c>
      <c r="U428" s="351" t="str">
        <f aca="false">IF(OR(TRIM($B428&amp;$C428)="",$V428=""),"",MAX(0,N($V428))-N($S428))</f>
        <v/>
      </c>
      <c r="V428" s="351" t="str">
        <f aca="false">IF(TRIM($B428&amp;$C428)="","",IF(AND(N($L428)=0,N($P428)+N($Q428)+N($R428)=0),"",ROUND(N($L428)-N($P428)-N($Q428)-N($R428),2)))</f>
        <v/>
      </c>
      <c r="W428" s="194" t="str">
        <f aca="false">IF(TRIM($B428&amp;$C428)="","",IF(N($L428)=0,IF((N($P428)+N($Q428)+N($R428))=0,"—未填单价","未填单价，已收 "&amp;TEXT((N($P428)+N($Q428)+N($R428)),"#,##0.00")),IF(N($V428)&gt;0.005,"欠 "&amp;TEXT(N($V428),"#,##0.00")&amp;IF(N($S428)&gt;0,"（开票未到账 "&amp;TEXT(N($S428),"#,##0.00")&amp;"）","")&amp;IF(N($U428)&gt;0,"（未开票 "&amp;TEXT(N($U428),"#,##0.00")&amp;"）",""),IF(N($V428)&lt;-0.005,"多收 "&amp;TEXT(-N($V428),"#,##0.00"),"✔ 已结清")))&amp;IF(N($T428)&gt;0,"｜到账未开票 "&amp;TEXT(N($T428),"#,##0.00")&amp;"，待补票","")&amp;IF(N($Q428)&gt;0,"｜收现 "&amp;TEXT(N($Q428),"#,##0.00"),"")&amp;IF(N($R428)&gt;0,"｜收款不开票 "&amp;TEXT(N($R428),"#,##0.00"),""))</f>
        <v/>
      </c>
      <c r="X428" s="352"/>
      <c r="AB428" s="349" t="str">
        <f aca="false">IF(OR(N($N428)=0,N($AA428)=0),"",ROUND(N($N428)/(1+N($AA428))*N($AA428),2))</f>
        <v/>
      </c>
      <c r="AC428" s="352"/>
      <c r="AD428" s="352"/>
      <c r="AE428" s="355" t="str">
        <f aca="false">IF($AM428="","",IF($AM428=1,IF($AN428&gt;=1,"一次性·已到收款期","一次性·未到期"),$AD428&amp;" 第"&amp;$AN428&amp;"/"&amp;$AM428&amp;"期"))</f>
        <v/>
      </c>
      <c r="AF428" s="351" t="str">
        <f aca="false">IF(OR($AM428="",N($L428)=0),"",ROUND(N($J428)*$AN428/$AM428,2)+N($K428))</f>
        <v/>
      </c>
      <c r="AG428" s="351" t="str">
        <f aca="false">IF($AF428="","",MAX(0,ROUND($AF428-(N($P428)+N($Q428)+N($R428)),2)))</f>
        <v/>
      </c>
      <c r="AH428" s="351" t="str">
        <f aca="false">IF(OR(TRIM($B428&amp;$C428)="",NOT(ISNUMBER($D428))),"",SUMIFS($V$3:$V$1001,$AJ$3:$AJ$1001,$AJ428,$D$3:$D$1001,"&lt;"&amp;$D428))</f>
        <v/>
      </c>
      <c r="AI428" s="351" t="str">
        <f aca="false">IF(TRIM($B428&amp;$C428)="","",SUMIFS($V$3:$V$1001,$AJ$3:$AJ$1001,$AJ428))</f>
        <v/>
      </c>
      <c r="AJ428" s="355" t="str">
        <f aca="false">IF(TRIM($B428&amp;$C428)="","",TRIM($B428)&amp;"｜"&amp;TRIM($C428))</f>
        <v/>
      </c>
      <c r="AK428" s="351" t="str">
        <f aca="false">IF(TRIM($B428&amp;$C428)="","",MIN(N($N428),N($P428)))</f>
        <v/>
      </c>
      <c r="AL428" s="356" t="str">
        <f aca="false">IF(ISNUMBER($D428),YEAR($D428),"")</f>
        <v/>
      </c>
      <c r="AM428" s="356" t="str">
        <f aca="false">IF(OR(TRIM($B428&amp;$C428)="",NOT(ISNUMBER($D428)),NOT(ISNUMBER($E428))),"",IF($E428&lt;$D428,"",IF(IF($AD428="半年付",2,IF($AD428="季度付",4,IF($AD428="月付",12,IF($AD428="半月付",24,1))))=1,1,MAX(1,ROUND(($E428-$D428+1)/365*IF($AD428="半年付",2,IF($AD428="季度付",4,IF($AD428="月付",12,IF($AD428="半月付",24,1)))),0)))))</f>
        <v/>
      </c>
      <c r="AN428" s="356" t="str">
        <f aca="true">IF($AM428="","",MIN($AM428,MAX(0,INT((TODAY()-付款宽限天数-$D428)/(($E428-$D428+1)/$AM428))+1)))</f>
        <v/>
      </c>
    </row>
    <row r="429" customFormat="false" ht="18" hidden="false" customHeight="false" outlineLevel="0" collapsed="false">
      <c r="F429" s="342" t="str">
        <f aca="true">IF(TRIM($B429&amp;$C429)="","",IF(OR(ISNUMBER(SEARCH("未",$A429)),ISNUMBER(SEARCH("送出",$A429)),AND(TRIM($A429)="",NOT(ISNUMBER($D429)),N($G429)=0)),"【合同未回】","")&amp;IF(NOT(ISNUMBER($E429)),IF(OR(ISNUMBER(SEARCH("未",$A429)),ISNUMBER(SEARCH("送出",$A429)),AND(TRIM($A429)="",NOT(ISNUMBER($D429)),N($G429)=0)),"","【未填合同期】"),IF($E429&lt;TODAY(),"【已到期】",IF($E429-TODAY()&lt;=提醒天数,"【即将到期，剩余"&amp;($E429-TODAY())&amp;"天】","【正常】")))&amp;IF(OR($AC429="安装免保",$AC429="技术免保",$AC429="质保期内"),"【"&amp;$AC429&amp;"】",""))</f>
        <v/>
      </c>
      <c r="J429" s="349" t="str">
        <f aca="false">IF(OR(N($G429)=0,N($H429)=0),"",ROUND(N($G429)*N($H429)*IF(N($I429)=0,1,N($I429)),2))</f>
        <v/>
      </c>
      <c r="L429" s="349" t="str">
        <f aca="false">IF(TRIM($B429&amp;$C429)="","",IF(AND(N($J429)=0,N($K429)=0),"",ROUND(N($J429)+N($K429),2)))</f>
        <v/>
      </c>
      <c r="R429" s="349"/>
      <c r="S429" s="351" t="str">
        <f aca="false">IF(TRIM($B429&amp;$C429)="","",IF(N($N429)=0,"",MAX(0,MIN(N($N429)-N($P429),N($V429)))))</f>
        <v/>
      </c>
      <c r="T429" s="351" t="str">
        <f aca="false">IF(TRIM($B429&amp;$C429)="","",IF(N($P429)&lt;=N($N429),"",N($P429)-N($N429)))</f>
        <v/>
      </c>
      <c r="U429" s="351" t="str">
        <f aca="false">IF(OR(TRIM($B429&amp;$C429)="",$V429=""),"",MAX(0,N($V429))-N($S429))</f>
        <v/>
      </c>
      <c r="V429" s="351" t="str">
        <f aca="false">IF(TRIM($B429&amp;$C429)="","",IF(AND(N($L429)=0,N($P429)+N($Q429)+N($R429)=0),"",ROUND(N($L429)-N($P429)-N($Q429)-N($R429),2)))</f>
        <v/>
      </c>
      <c r="W429" s="194" t="str">
        <f aca="false">IF(TRIM($B429&amp;$C429)="","",IF(N($L429)=0,IF((N($P429)+N($Q429)+N($R429))=0,"—未填单价","未填单价，已收 "&amp;TEXT((N($P429)+N($Q429)+N($R429)),"#,##0.00")),IF(N($V429)&gt;0.005,"欠 "&amp;TEXT(N($V429),"#,##0.00")&amp;IF(N($S429)&gt;0,"（开票未到账 "&amp;TEXT(N($S429),"#,##0.00")&amp;"）","")&amp;IF(N($U429)&gt;0,"（未开票 "&amp;TEXT(N($U429),"#,##0.00")&amp;"）",""),IF(N($V429)&lt;-0.005,"多收 "&amp;TEXT(-N($V429),"#,##0.00"),"✔ 已结清")))&amp;IF(N($T429)&gt;0,"｜到账未开票 "&amp;TEXT(N($T429),"#,##0.00")&amp;"，待补票","")&amp;IF(N($Q429)&gt;0,"｜收现 "&amp;TEXT(N($Q429),"#,##0.00"),"")&amp;IF(N($R429)&gt;0,"｜收款不开票 "&amp;TEXT(N($R429),"#,##0.00"),""))</f>
        <v/>
      </c>
      <c r="X429" s="352"/>
      <c r="AB429" s="349" t="str">
        <f aca="false">IF(OR(N($N429)=0,N($AA429)=0),"",ROUND(N($N429)/(1+N($AA429))*N($AA429),2))</f>
        <v/>
      </c>
      <c r="AC429" s="352"/>
      <c r="AD429" s="352"/>
      <c r="AE429" s="355" t="str">
        <f aca="false">IF($AM429="","",IF($AM429=1,IF($AN429&gt;=1,"一次性·已到收款期","一次性·未到期"),$AD429&amp;" 第"&amp;$AN429&amp;"/"&amp;$AM429&amp;"期"))</f>
        <v/>
      </c>
      <c r="AF429" s="351" t="str">
        <f aca="false">IF(OR($AM429="",N($L429)=0),"",ROUND(N($J429)*$AN429/$AM429,2)+N($K429))</f>
        <v/>
      </c>
      <c r="AG429" s="351" t="str">
        <f aca="false">IF($AF429="","",MAX(0,ROUND($AF429-(N($P429)+N($Q429)+N($R429)),2)))</f>
        <v/>
      </c>
      <c r="AH429" s="351" t="str">
        <f aca="false">IF(OR(TRIM($B429&amp;$C429)="",NOT(ISNUMBER($D429))),"",SUMIFS($V$3:$V$1001,$AJ$3:$AJ$1001,$AJ429,$D$3:$D$1001,"&lt;"&amp;$D429))</f>
        <v/>
      </c>
      <c r="AI429" s="351" t="str">
        <f aca="false">IF(TRIM($B429&amp;$C429)="","",SUMIFS($V$3:$V$1001,$AJ$3:$AJ$1001,$AJ429))</f>
        <v/>
      </c>
      <c r="AJ429" s="355" t="str">
        <f aca="false">IF(TRIM($B429&amp;$C429)="","",TRIM($B429)&amp;"｜"&amp;TRIM($C429))</f>
        <v/>
      </c>
      <c r="AK429" s="351" t="str">
        <f aca="false">IF(TRIM($B429&amp;$C429)="","",MIN(N($N429),N($P429)))</f>
        <v/>
      </c>
      <c r="AL429" s="356" t="str">
        <f aca="false">IF(ISNUMBER($D429),YEAR($D429),"")</f>
        <v/>
      </c>
      <c r="AM429" s="356" t="str">
        <f aca="false">IF(OR(TRIM($B429&amp;$C429)="",NOT(ISNUMBER($D429)),NOT(ISNUMBER($E429))),"",IF($E429&lt;$D429,"",IF(IF($AD429="半年付",2,IF($AD429="季度付",4,IF($AD429="月付",12,IF($AD429="半月付",24,1))))=1,1,MAX(1,ROUND(($E429-$D429+1)/365*IF($AD429="半年付",2,IF($AD429="季度付",4,IF($AD429="月付",12,IF($AD429="半月付",24,1)))),0)))))</f>
        <v/>
      </c>
      <c r="AN429" s="356" t="str">
        <f aca="true">IF($AM429="","",MIN($AM429,MAX(0,INT((TODAY()-付款宽限天数-$D429)/(($E429-$D429+1)/$AM429))+1)))</f>
        <v/>
      </c>
    </row>
    <row r="430" customFormat="false" ht="18" hidden="false" customHeight="false" outlineLevel="0" collapsed="false">
      <c r="F430" s="342" t="str">
        <f aca="true">IF(TRIM($B430&amp;$C430)="","",IF(OR(ISNUMBER(SEARCH("未",$A430)),ISNUMBER(SEARCH("送出",$A430)),AND(TRIM($A430)="",NOT(ISNUMBER($D430)),N($G430)=0)),"【合同未回】","")&amp;IF(NOT(ISNUMBER($E430)),IF(OR(ISNUMBER(SEARCH("未",$A430)),ISNUMBER(SEARCH("送出",$A430)),AND(TRIM($A430)="",NOT(ISNUMBER($D430)),N($G430)=0)),"","【未填合同期】"),IF($E430&lt;TODAY(),"【已到期】",IF($E430-TODAY()&lt;=提醒天数,"【即将到期，剩余"&amp;($E430-TODAY())&amp;"天】","【正常】")))&amp;IF(OR($AC430="安装免保",$AC430="技术免保",$AC430="质保期内"),"【"&amp;$AC430&amp;"】",""))</f>
        <v/>
      </c>
      <c r="J430" s="349" t="str">
        <f aca="false">IF(OR(N($G430)=0,N($H430)=0),"",ROUND(N($G430)*N($H430)*IF(N($I430)=0,1,N($I430)),2))</f>
        <v/>
      </c>
      <c r="L430" s="349" t="str">
        <f aca="false">IF(TRIM($B430&amp;$C430)="","",IF(AND(N($J430)=0,N($K430)=0),"",ROUND(N($J430)+N($K430),2)))</f>
        <v/>
      </c>
      <c r="R430" s="349"/>
      <c r="S430" s="351" t="str">
        <f aca="false">IF(TRIM($B430&amp;$C430)="","",IF(N($N430)=0,"",MAX(0,MIN(N($N430)-N($P430),N($V430)))))</f>
        <v/>
      </c>
      <c r="T430" s="351" t="str">
        <f aca="false">IF(TRIM($B430&amp;$C430)="","",IF(N($P430)&lt;=N($N430),"",N($P430)-N($N430)))</f>
        <v/>
      </c>
      <c r="U430" s="351" t="str">
        <f aca="false">IF(OR(TRIM($B430&amp;$C430)="",$V430=""),"",MAX(0,N($V430))-N($S430))</f>
        <v/>
      </c>
      <c r="V430" s="351" t="str">
        <f aca="false">IF(TRIM($B430&amp;$C430)="","",IF(AND(N($L430)=0,N($P430)+N($Q430)+N($R430)=0),"",ROUND(N($L430)-N($P430)-N($Q430)-N($R430),2)))</f>
        <v/>
      </c>
      <c r="W430" s="194" t="str">
        <f aca="false">IF(TRIM($B430&amp;$C430)="","",IF(N($L430)=0,IF((N($P430)+N($Q430)+N($R430))=0,"—未填单价","未填单价，已收 "&amp;TEXT((N($P430)+N($Q430)+N($R430)),"#,##0.00")),IF(N($V430)&gt;0.005,"欠 "&amp;TEXT(N($V430),"#,##0.00")&amp;IF(N($S430)&gt;0,"（开票未到账 "&amp;TEXT(N($S430),"#,##0.00")&amp;"）","")&amp;IF(N($U430)&gt;0,"（未开票 "&amp;TEXT(N($U430),"#,##0.00")&amp;"）",""),IF(N($V430)&lt;-0.005,"多收 "&amp;TEXT(-N($V430),"#,##0.00"),"✔ 已结清")))&amp;IF(N($T430)&gt;0,"｜到账未开票 "&amp;TEXT(N($T430),"#,##0.00")&amp;"，待补票","")&amp;IF(N($Q430)&gt;0,"｜收现 "&amp;TEXT(N($Q430),"#,##0.00"),"")&amp;IF(N($R430)&gt;0,"｜收款不开票 "&amp;TEXT(N($R430),"#,##0.00"),""))</f>
        <v/>
      </c>
      <c r="X430" s="352"/>
      <c r="AB430" s="349" t="str">
        <f aca="false">IF(OR(N($N430)=0,N($AA430)=0),"",ROUND(N($N430)/(1+N($AA430))*N($AA430),2))</f>
        <v/>
      </c>
      <c r="AC430" s="352"/>
      <c r="AD430" s="352"/>
      <c r="AE430" s="355" t="str">
        <f aca="false">IF($AM430="","",IF($AM430=1,IF($AN430&gt;=1,"一次性·已到收款期","一次性·未到期"),$AD430&amp;" 第"&amp;$AN430&amp;"/"&amp;$AM430&amp;"期"))</f>
        <v/>
      </c>
      <c r="AF430" s="351" t="str">
        <f aca="false">IF(OR($AM430="",N($L430)=0),"",ROUND(N($J430)*$AN430/$AM430,2)+N($K430))</f>
        <v/>
      </c>
      <c r="AG430" s="351" t="str">
        <f aca="false">IF($AF430="","",MAX(0,ROUND($AF430-(N($P430)+N($Q430)+N($R430)),2)))</f>
        <v/>
      </c>
      <c r="AH430" s="351" t="str">
        <f aca="false">IF(OR(TRIM($B430&amp;$C430)="",NOT(ISNUMBER($D430))),"",SUMIFS($V$3:$V$1001,$AJ$3:$AJ$1001,$AJ430,$D$3:$D$1001,"&lt;"&amp;$D430))</f>
        <v/>
      </c>
      <c r="AI430" s="351" t="str">
        <f aca="false">IF(TRIM($B430&amp;$C430)="","",SUMIFS($V$3:$V$1001,$AJ$3:$AJ$1001,$AJ430))</f>
        <v/>
      </c>
      <c r="AJ430" s="355" t="str">
        <f aca="false">IF(TRIM($B430&amp;$C430)="","",TRIM($B430)&amp;"｜"&amp;TRIM($C430))</f>
        <v/>
      </c>
      <c r="AK430" s="351" t="str">
        <f aca="false">IF(TRIM($B430&amp;$C430)="","",MIN(N($N430),N($P430)))</f>
        <v/>
      </c>
      <c r="AL430" s="356" t="str">
        <f aca="false">IF(ISNUMBER($D430),YEAR($D430),"")</f>
        <v/>
      </c>
      <c r="AM430" s="356" t="str">
        <f aca="false">IF(OR(TRIM($B430&amp;$C430)="",NOT(ISNUMBER($D430)),NOT(ISNUMBER($E430))),"",IF($E430&lt;$D430,"",IF(IF($AD430="半年付",2,IF($AD430="季度付",4,IF($AD430="月付",12,IF($AD430="半月付",24,1))))=1,1,MAX(1,ROUND(($E430-$D430+1)/365*IF($AD430="半年付",2,IF($AD430="季度付",4,IF($AD430="月付",12,IF($AD430="半月付",24,1)))),0)))))</f>
        <v/>
      </c>
      <c r="AN430" s="356" t="str">
        <f aca="true">IF($AM430="","",MIN($AM430,MAX(0,INT((TODAY()-付款宽限天数-$D430)/(($E430-$D430+1)/$AM430))+1)))</f>
        <v/>
      </c>
    </row>
    <row r="431" customFormat="false" ht="18" hidden="false" customHeight="false" outlineLevel="0" collapsed="false">
      <c r="F431" s="342" t="str">
        <f aca="true">IF(TRIM($B431&amp;$C431)="","",IF(OR(ISNUMBER(SEARCH("未",$A431)),ISNUMBER(SEARCH("送出",$A431)),AND(TRIM($A431)="",NOT(ISNUMBER($D431)),N($G431)=0)),"【合同未回】","")&amp;IF(NOT(ISNUMBER($E431)),IF(OR(ISNUMBER(SEARCH("未",$A431)),ISNUMBER(SEARCH("送出",$A431)),AND(TRIM($A431)="",NOT(ISNUMBER($D431)),N($G431)=0)),"","【未填合同期】"),IF($E431&lt;TODAY(),"【已到期】",IF($E431-TODAY()&lt;=提醒天数,"【即将到期，剩余"&amp;($E431-TODAY())&amp;"天】","【正常】")))&amp;IF(OR($AC431="安装免保",$AC431="技术免保",$AC431="质保期内"),"【"&amp;$AC431&amp;"】",""))</f>
        <v/>
      </c>
      <c r="J431" s="349" t="str">
        <f aca="false">IF(OR(N($G431)=0,N($H431)=0),"",ROUND(N($G431)*N($H431)*IF(N($I431)=0,1,N($I431)),2))</f>
        <v/>
      </c>
      <c r="L431" s="349" t="str">
        <f aca="false">IF(TRIM($B431&amp;$C431)="","",IF(AND(N($J431)=0,N($K431)=0),"",ROUND(N($J431)+N($K431),2)))</f>
        <v/>
      </c>
      <c r="R431" s="349"/>
      <c r="S431" s="351" t="str">
        <f aca="false">IF(TRIM($B431&amp;$C431)="","",IF(N($N431)=0,"",MAX(0,MIN(N($N431)-N($P431),N($V431)))))</f>
        <v/>
      </c>
      <c r="T431" s="351" t="str">
        <f aca="false">IF(TRIM($B431&amp;$C431)="","",IF(N($P431)&lt;=N($N431),"",N($P431)-N($N431)))</f>
        <v/>
      </c>
      <c r="U431" s="351" t="str">
        <f aca="false">IF(OR(TRIM($B431&amp;$C431)="",$V431=""),"",MAX(0,N($V431))-N($S431))</f>
        <v/>
      </c>
      <c r="V431" s="351" t="str">
        <f aca="false">IF(TRIM($B431&amp;$C431)="","",IF(AND(N($L431)=0,N($P431)+N($Q431)+N($R431)=0),"",ROUND(N($L431)-N($P431)-N($Q431)-N($R431),2)))</f>
        <v/>
      </c>
      <c r="W431" s="194" t="str">
        <f aca="false">IF(TRIM($B431&amp;$C431)="","",IF(N($L431)=0,IF((N($P431)+N($Q431)+N($R431))=0,"—未填单价","未填单价，已收 "&amp;TEXT((N($P431)+N($Q431)+N($R431)),"#,##0.00")),IF(N($V431)&gt;0.005,"欠 "&amp;TEXT(N($V431),"#,##0.00")&amp;IF(N($S431)&gt;0,"（开票未到账 "&amp;TEXT(N($S431),"#,##0.00")&amp;"）","")&amp;IF(N($U431)&gt;0,"（未开票 "&amp;TEXT(N($U431),"#,##0.00")&amp;"）",""),IF(N($V431)&lt;-0.005,"多收 "&amp;TEXT(-N($V431),"#,##0.00"),"✔ 已结清")))&amp;IF(N($T431)&gt;0,"｜到账未开票 "&amp;TEXT(N($T431),"#,##0.00")&amp;"，待补票","")&amp;IF(N($Q431)&gt;0,"｜收现 "&amp;TEXT(N($Q431),"#,##0.00"),"")&amp;IF(N($R431)&gt;0,"｜收款不开票 "&amp;TEXT(N($R431),"#,##0.00"),""))</f>
        <v/>
      </c>
      <c r="X431" s="352"/>
      <c r="AB431" s="349" t="str">
        <f aca="false">IF(OR(N($N431)=0,N($AA431)=0),"",ROUND(N($N431)/(1+N($AA431))*N($AA431),2))</f>
        <v/>
      </c>
      <c r="AC431" s="352"/>
      <c r="AD431" s="352"/>
      <c r="AE431" s="355" t="str">
        <f aca="false">IF($AM431="","",IF($AM431=1,IF($AN431&gt;=1,"一次性·已到收款期","一次性·未到期"),$AD431&amp;" 第"&amp;$AN431&amp;"/"&amp;$AM431&amp;"期"))</f>
        <v/>
      </c>
      <c r="AF431" s="351" t="str">
        <f aca="false">IF(OR($AM431="",N($L431)=0),"",ROUND(N($J431)*$AN431/$AM431,2)+N($K431))</f>
        <v/>
      </c>
      <c r="AG431" s="351" t="str">
        <f aca="false">IF($AF431="","",MAX(0,ROUND($AF431-(N($P431)+N($Q431)+N($R431)),2)))</f>
        <v/>
      </c>
      <c r="AH431" s="351" t="str">
        <f aca="false">IF(OR(TRIM($B431&amp;$C431)="",NOT(ISNUMBER($D431))),"",SUMIFS($V$3:$V$1001,$AJ$3:$AJ$1001,$AJ431,$D$3:$D$1001,"&lt;"&amp;$D431))</f>
        <v/>
      </c>
      <c r="AI431" s="351" t="str">
        <f aca="false">IF(TRIM($B431&amp;$C431)="","",SUMIFS($V$3:$V$1001,$AJ$3:$AJ$1001,$AJ431))</f>
        <v/>
      </c>
      <c r="AJ431" s="355" t="str">
        <f aca="false">IF(TRIM($B431&amp;$C431)="","",TRIM($B431)&amp;"｜"&amp;TRIM($C431))</f>
        <v/>
      </c>
      <c r="AK431" s="351" t="str">
        <f aca="false">IF(TRIM($B431&amp;$C431)="","",MIN(N($N431),N($P431)))</f>
        <v/>
      </c>
      <c r="AL431" s="356" t="str">
        <f aca="false">IF(ISNUMBER($D431),YEAR($D431),"")</f>
        <v/>
      </c>
      <c r="AM431" s="356" t="str">
        <f aca="false">IF(OR(TRIM($B431&amp;$C431)="",NOT(ISNUMBER($D431)),NOT(ISNUMBER($E431))),"",IF($E431&lt;$D431,"",IF(IF($AD431="半年付",2,IF($AD431="季度付",4,IF($AD431="月付",12,IF($AD431="半月付",24,1))))=1,1,MAX(1,ROUND(($E431-$D431+1)/365*IF($AD431="半年付",2,IF($AD431="季度付",4,IF($AD431="月付",12,IF($AD431="半月付",24,1)))),0)))))</f>
        <v/>
      </c>
      <c r="AN431" s="356" t="str">
        <f aca="true">IF($AM431="","",MIN($AM431,MAX(0,INT((TODAY()-付款宽限天数-$D431)/(($E431-$D431+1)/$AM431))+1)))</f>
        <v/>
      </c>
    </row>
    <row r="432" customFormat="false" ht="18" hidden="false" customHeight="false" outlineLevel="0" collapsed="false">
      <c r="F432" s="342" t="str">
        <f aca="true">IF(TRIM($B432&amp;$C432)="","",IF(OR(ISNUMBER(SEARCH("未",$A432)),ISNUMBER(SEARCH("送出",$A432)),AND(TRIM($A432)="",NOT(ISNUMBER($D432)),N($G432)=0)),"【合同未回】","")&amp;IF(NOT(ISNUMBER($E432)),IF(OR(ISNUMBER(SEARCH("未",$A432)),ISNUMBER(SEARCH("送出",$A432)),AND(TRIM($A432)="",NOT(ISNUMBER($D432)),N($G432)=0)),"","【未填合同期】"),IF($E432&lt;TODAY(),"【已到期】",IF($E432-TODAY()&lt;=提醒天数,"【即将到期，剩余"&amp;($E432-TODAY())&amp;"天】","【正常】")))&amp;IF(OR($AC432="安装免保",$AC432="技术免保",$AC432="质保期内"),"【"&amp;$AC432&amp;"】",""))</f>
        <v/>
      </c>
      <c r="J432" s="349" t="str">
        <f aca="false">IF(OR(N($G432)=0,N($H432)=0),"",ROUND(N($G432)*N($H432)*IF(N($I432)=0,1,N($I432)),2))</f>
        <v/>
      </c>
      <c r="L432" s="349" t="str">
        <f aca="false">IF(TRIM($B432&amp;$C432)="","",IF(AND(N($J432)=0,N($K432)=0),"",ROUND(N($J432)+N($K432),2)))</f>
        <v/>
      </c>
      <c r="R432" s="349"/>
      <c r="S432" s="351" t="str">
        <f aca="false">IF(TRIM($B432&amp;$C432)="","",IF(N($N432)=0,"",MAX(0,MIN(N($N432)-N($P432),N($V432)))))</f>
        <v/>
      </c>
      <c r="T432" s="351" t="str">
        <f aca="false">IF(TRIM($B432&amp;$C432)="","",IF(N($P432)&lt;=N($N432),"",N($P432)-N($N432)))</f>
        <v/>
      </c>
      <c r="U432" s="351" t="str">
        <f aca="false">IF(OR(TRIM($B432&amp;$C432)="",$V432=""),"",MAX(0,N($V432))-N($S432))</f>
        <v/>
      </c>
      <c r="V432" s="351" t="str">
        <f aca="false">IF(TRIM($B432&amp;$C432)="","",IF(AND(N($L432)=0,N($P432)+N($Q432)+N($R432)=0),"",ROUND(N($L432)-N($P432)-N($Q432)-N($R432),2)))</f>
        <v/>
      </c>
      <c r="W432" s="194" t="str">
        <f aca="false">IF(TRIM($B432&amp;$C432)="","",IF(N($L432)=0,IF((N($P432)+N($Q432)+N($R432))=0,"—未填单价","未填单价，已收 "&amp;TEXT((N($P432)+N($Q432)+N($R432)),"#,##0.00")),IF(N($V432)&gt;0.005,"欠 "&amp;TEXT(N($V432),"#,##0.00")&amp;IF(N($S432)&gt;0,"（开票未到账 "&amp;TEXT(N($S432),"#,##0.00")&amp;"）","")&amp;IF(N($U432)&gt;0,"（未开票 "&amp;TEXT(N($U432),"#,##0.00")&amp;"）",""),IF(N($V432)&lt;-0.005,"多收 "&amp;TEXT(-N($V432),"#,##0.00"),"✔ 已结清")))&amp;IF(N($T432)&gt;0,"｜到账未开票 "&amp;TEXT(N($T432),"#,##0.00")&amp;"，待补票","")&amp;IF(N($Q432)&gt;0,"｜收现 "&amp;TEXT(N($Q432),"#,##0.00"),"")&amp;IF(N($R432)&gt;0,"｜收款不开票 "&amp;TEXT(N($R432),"#,##0.00"),""))</f>
        <v/>
      </c>
      <c r="X432" s="352"/>
      <c r="AB432" s="349" t="str">
        <f aca="false">IF(OR(N($N432)=0,N($AA432)=0),"",ROUND(N($N432)/(1+N($AA432))*N($AA432),2))</f>
        <v/>
      </c>
      <c r="AC432" s="352"/>
      <c r="AD432" s="352"/>
      <c r="AE432" s="355" t="str">
        <f aca="false">IF($AM432="","",IF($AM432=1,IF($AN432&gt;=1,"一次性·已到收款期","一次性·未到期"),$AD432&amp;" 第"&amp;$AN432&amp;"/"&amp;$AM432&amp;"期"))</f>
        <v/>
      </c>
      <c r="AF432" s="351" t="str">
        <f aca="false">IF(OR($AM432="",N($L432)=0),"",ROUND(N($J432)*$AN432/$AM432,2)+N($K432))</f>
        <v/>
      </c>
      <c r="AG432" s="351" t="str">
        <f aca="false">IF($AF432="","",MAX(0,ROUND($AF432-(N($P432)+N($Q432)+N($R432)),2)))</f>
        <v/>
      </c>
      <c r="AH432" s="351" t="str">
        <f aca="false">IF(OR(TRIM($B432&amp;$C432)="",NOT(ISNUMBER($D432))),"",SUMIFS($V$3:$V$1001,$AJ$3:$AJ$1001,$AJ432,$D$3:$D$1001,"&lt;"&amp;$D432))</f>
        <v/>
      </c>
      <c r="AI432" s="351" t="str">
        <f aca="false">IF(TRIM($B432&amp;$C432)="","",SUMIFS($V$3:$V$1001,$AJ$3:$AJ$1001,$AJ432))</f>
        <v/>
      </c>
      <c r="AJ432" s="355" t="str">
        <f aca="false">IF(TRIM($B432&amp;$C432)="","",TRIM($B432)&amp;"｜"&amp;TRIM($C432))</f>
        <v/>
      </c>
      <c r="AK432" s="351" t="str">
        <f aca="false">IF(TRIM($B432&amp;$C432)="","",MIN(N($N432),N($P432)))</f>
        <v/>
      </c>
      <c r="AL432" s="356" t="str">
        <f aca="false">IF(ISNUMBER($D432),YEAR($D432),"")</f>
        <v/>
      </c>
      <c r="AM432" s="356" t="str">
        <f aca="false">IF(OR(TRIM($B432&amp;$C432)="",NOT(ISNUMBER($D432)),NOT(ISNUMBER($E432))),"",IF($E432&lt;$D432,"",IF(IF($AD432="半年付",2,IF($AD432="季度付",4,IF($AD432="月付",12,IF($AD432="半月付",24,1))))=1,1,MAX(1,ROUND(($E432-$D432+1)/365*IF($AD432="半年付",2,IF($AD432="季度付",4,IF($AD432="月付",12,IF($AD432="半月付",24,1)))),0)))))</f>
        <v/>
      </c>
      <c r="AN432" s="356" t="str">
        <f aca="true">IF($AM432="","",MIN($AM432,MAX(0,INT((TODAY()-付款宽限天数-$D432)/(($E432-$D432+1)/$AM432))+1)))</f>
        <v/>
      </c>
    </row>
    <row r="433" customFormat="false" ht="18" hidden="false" customHeight="false" outlineLevel="0" collapsed="false">
      <c r="F433" s="342" t="str">
        <f aca="true">IF(TRIM($B433&amp;$C433)="","",IF(OR(ISNUMBER(SEARCH("未",$A433)),ISNUMBER(SEARCH("送出",$A433)),AND(TRIM($A433)="",NOT(ISNUMBER($D433)),N($G433)=0)),"【合同未回】","")&amp;IF(NOT(ISNUMBER($E433)),IF(OR(ISNUMBER(SEARCH("未",$A433)),ISNUMBER(SEARCH("送出",$A433)),AND(TRIM($A433)="",NOT(ISNUMBER($D433)),N($G433)=0)),"","【未填合同期】"),IF($E433&lt;TODAY(),"【已到期】",IF($E433-TODAY()&lt;=提醒天数,"【即将到期，剩余"&amp;($E433-TODAY())&amp;"天】","【正常】")))&amp;IF(OR($AC433="安装免保",$AC433="技术免保",$AC433="质保期内"),"【"&amp;$AC433&amp;"】",""))</f>
        <v/>
      </c>
      <c r="J433" s="349" t="str">
        <f aca="false">IF(OR(N($G433)=0,N($H433)=0),"",ROUND(N($G433)*N($H433)*IF(N($I433)=0,1,N($I433)),2))</f>
        <v/>
      </c>
      <c r="L433" s="349" t="str">
        <f aca="false">IF(TRIM($B433&amp;$C433)="","",IF(AND(N($J433)=0,N($K433)=0),"",ROUND(N($J433)+N($K433),2)))</f>
        <v/>
      </c>
      <c r="R433" s="349"/>
      <c r="S433" s="351" t="str">
        <f aca="false">IF(TRIM($B433&amp;$C433)="","",IF(N($N433)=0,"",MAX(0,MIN(N($N433)-N($P433),N($V433)))))</f>
        <v/>
      </c>
      <c r="T433" s="351" t="str">
        <f aca="false">IF(TRIM($B433&amp;$C433)="","",IF(N($P433)&lt;=N($N433),"",N($P433)-N($N433)))</f>
        <v/>
      </c>
      <c r="U433" s="351" t="str">
        <f aca="false">IF(OR(TRIM($B433&amp;$C433)="",$V433=""),"",MAX(0,N($V433))-N($S433))</f>
        <v/>
      </c>
      <c r="V433" s="351" t="str">
        <f aca="false">IF(TRIM($B433&amp;$C433)="","",IF(AND(N($L433)=0,N($P433)+N($Q433)+N($R433)=0),"",ROUND(N($L433)-N($P433)-N($Q433)-N($R433),2)))</f>
        <v/>
      </c>
      <c r="W433" s="194" t="str">
        <f aca="false">IF(TRIM($B433&amp;$C433)="","",IF(N($L433)=0,IF((N($P433)+N($Q433)+N($R433))=0,"—未填单价","未填单价，已收 "&amp;TEXT((N($P433)+N($Q433)+N($R433)),"#,##0.00")),IF(N($V433)&gt;0.005,"欠 "&amp;TEXT(N($V433),"#,##0.00")&amp;IF(N($S433)&gt;0,"（开票未到账 "&amp;TEXT(N($S433),"#,##0.00")&amp;"）","")&amp;IF(N($U433)&gt;0,"（未开票 "&amp;TEXT(N($U433),"#,##0.00")&amp;"）",""),IF(N($V433)&lt;-0.005,"多收 "&amp;TEXT(-N($V433),"#,##0.00"),"✔ 已结清")))&amp;IF(N($T433)&gt;0,"｜到账未开票 "&amp;TEXT(N($T433),"#,##0.00")&amp;"，待补票","")&amp;IF(N($Q433)&gt;0,"｜收现 "&amp;TEXT(N($Q433),"#,##0.00"),"")&amp;IF(N($R433)&gt;0,"｜收款不开票 "&amp;TEXT(N($R433),"#,##0.00"),""))</f>
        <v/>
      </c>
      <c r="X433" s="352"/>
      <c r="AB433" s="349" t="str">
        <f aca="false">IF(OR(N($N433)=0,N($AA433)=0),"",ROUND(N($N433)/(1+N($AA433))*N($AA433),2))</f>
        <v/>
      </c>
      <c r="AC433" s="352"/>
      <c r="AD433" s="352"/>
      <c r="AE433" s="355" t="str">
        <f aca="false">IF($AM433="","",IF($AM433=1,IF($AN433&gt;=1,"一次性·已到收款期","一次性·未到期"),$AD433&amp;" 第"&amp;$AN433&amp;"/"&amp;$AM433&amp;"期"))</f>
        <v/>
      </c>
      <c r="AF433" s="351" t="str">
        <f aca="false">IF(OR($AM433="",N($L433)=0),"",ROUND(N($J433)*$AN433/$AM433,2)+N($K433))</f>
        <v/>
      </c>
      <c r="AG433" s="351" t="str">
        <f aca="false">IF($AF433="","",MAX(0,ROUND($AF433-(N($P433)+N($Q433)+N($R433)),2)))</f>
        <v/>
      </c>
      <c r="AH433" s="351" t="str">
        <f aca="false">IF(OR(TRIM($B433&amp;$C433)="",NOT(ISNUMBER($D433))),"",SUMIFS($V$3:$V$1001,$AJ$3:$AJ$1001,$AJ433,$D$3:$D$1001,"&lt;"&amp;$D433))</f>
        <v/>
      </c>
      <c r="AI433" s="351" t="str">
        <f aca="false">IF(TRIM($B433&amp;$C433)="","",SUMIFS($V$3:$V$1001,$AJ$3:$AJ$1001,$AJ433))</f>
        <v/>
      </c>
      <c r="AJ433" s="355" t="str">
        <f aca="false">IF(TRIM($B433&amp;$C433)="","",TRIM($B433)&amp;"｜"&amp;TRIM($C433))</f>
        <v/>
      </c>
      <c r="AK433" s="351" t="str">
        <f aca="false">IF(TRIM($B433&amp;$C433)="","",MIN(N($N433),N($P433)))</f>
        <v/>
      </c>
      <c r="AL433" s="356" t="str">
        <f aca="false">IF(ISNUMBER($D433),YEAR($D433),"")</f>
        <v/>
      </c>
      <c r="AM433" s="356" t="str">
        <f aca="false">IF(OR(TRIM($B433&amp;$C433)="",NOT(ISNUMBER($D433)),NOT(ISNUMBER($E433))),"",IF($E433&lt;$D433,"",IF(IF($AD433="半年付",2,IF($AD433="季度付",4,IF($AD433="月付",12,IF($AD433="半月付",24,1))))=1,1,MAX(1,ROUND(($E433-$D433+1)/365*IF($AD433="半年付",2,IF($AD433="季度付",4,IF($AD433="月付",12,IF($AD433="半月付",24,1)))),0)))))</f>
        <v/>
      </c>
      <c r="AN433" s="356" t="str">
        <f aca="true">IF($AM433="","",MIN($AM433,MAX(0,INT((TODAY()-付款宽限天数-$D433)/(($E433-$D433+1)/$AM433))+1)))</f>
        <v/>
      </c>
    </row>
    <row r="434" customFormat="false" ht="18" hidden="false" customHeight="false" outlineLevel="0" collapsed="false">
      <c r="F434" s="342" t="str">
        <f aca="true">IF(TRIM($B434&amp;$C434)="","",IF(OR(ISNUMBER(SEARCH("未",$A434)),ISNUMBER(SEARCH("送出",$A434)),AND(TRIM($A434)="",NOT(ISNUMBER($D434)),N($G434)=0)),"【合同未回】","")&amp;IF(NOT(ISNUMBER($E434)),IF(OR(ISNUMBER(SEARCH("未",$A434)),ISNUMBER(SEARCH("送出",$A434)),AND(TRIM($A434)="",NOT(ISNUMBER($D434)),N($G434)=0)),"","【未填合同期】"),IF($E434&lt;TODAY(),"【已到期】",IF($E434-TODAY()&lt;=提醒天数,"【即将到期，剩余"&amp;($E434-TODAY())&amp;"天】","【正常】")))&amp;IF(OR($AC434="安装免保",$AC434="技术免保",$AC434="质保期内"),"【"&amp;$AC434&amp;"】",""))</f>
        <v/>
      </c>
      <c r="J434" s="349" t="str">
        <f aca="false">IF(OR(N($G434)=0,N($H434)=0),"",ROUND(N($G434)*N($H434)*IF(N($I434)=0,1,N($I434)),2))</f>
        <v/>
      </c>
      <c r="L434" s="349" t="str">
        <f aca="false">IF(TRIM($B434&amp;$C434)="","",IF(AND(N($J434)=0,N($K434)=0),"",ROUND(N($J434)+N($K434),2)))</f>
        <v/>
      </c>
      <c r="R434" s="349"/>
      <c r="S434" s="351" t="str">
        <f aca="false">IF(TRIM($B434&amp;$C434)="","",IF(N($N434)=0,"",MAX(0,MIN(N($N434)-N($P434),N($V434)))))</f>
        <v/>
      </c>
      <c r="T434" s="351" t="str">
        <f aca="false">IF(TRIM($B434&amp;$C434)="","",IF(N($P434)&lt;=N($N434),"",N($P434)-N($N434)))</f>
        <v/>
      </c>
      <c r="U434" s="351" t="str">
        <f aca="false">IF(OR(TRIM($B434&amp;$C434)="",$V434=""),"",MAX(0,N($V434))-N($S434))</f>
        <v/>
      </c>
      <c r="V434" s="351" t="str">
        <f aca="false">IF(TRIM($B434&amp;$C434)="","",IF(AND(N($L434)=0,N($P434)+N($Q434)+N($R434)=0),"",ROUND(N($L434)-N($P434)-N($Q434)-N($R434),2)))</f>
        <v/>
      </c>
      <c r="W434" s="194" t="str">
        <f aca="false">IF(TRIM($B434&amp;$C434)="","",IF(N($L434)=0,IF((N($P434)+N($Q434)+N($R434))=0,"—未填单价","未填单价，已收 "&amp;TEXT((N($P434)+N($Q434)+N($R434)),"#,##0.00")),IF(N($V434)&gt;0.005,"欠 "&amp;TEXT(N($V434),"#,##0.00")&amp;IF(N($S434)&gt;0,"（开票未到账 "&amp;TEXT(N($S434),"#,##0.00")&amp;"）","")&amp;IF(N($U434)&gt;0,"（未开票 "&amp;TEXT(N($U434),"#,##0.00")&amp;"）",""),IF(N($V434)&lt;-0.005,"多收 "&amp;TEXT(-N($V434),"#,##0.00"),"✔ 已结清")))&amp;IF(N($T434)&gt;0,"｜到账未开票 "&amp;TEXT(N($T434),"#,##0.00")&amp;"，待补票","")&amp;IF(N($Q434)&gt;0,"｜收现 "&amp;TEXT(N($Q434),"#,##0.00"),"")&amp;IF(N($R434)&gt;0,"｜收款不开票 "&amp;TEXT(N($R434),"#,##0.00"),""))</f>
        <v/>
      </c>
      <c r="X434" s="352"/>
      <c r="AB434" s="349" t="str">
        <f aca="false">IF(OR(N($N434)=0,N($AA434)=0),"",ROUND(N($N434)/(1+N($AA434))*N($AA434),2))</f>
        <v/>
      </c>
      <c r="AC434" s="352"/>
      <c r="AD434" s="352"/>
      <c r="AE434" s="355" t="str">
        <f aca="false">IF($AM434="","",IF($AM434=1,IF($AN434&gt;=1,"一次性·已到收款期","一次性·未到期"),$AD434&amp;" 第"&amp;$AN434&amp;"/"&amp;$AM434&amp;"期"))</f>
        <v/>
      </c>
      <c r="AF434" s="351" t="str">
        <f aca="false">IF(OR($AM434="",N($L434)=0),"",ROUND(N($J434)*$AN434/$AM434,2)+N($K434))</f>
        <v/>
      </c>
      <c r="AG434" s="351" t="str">
        <f aca="false">IF($AF434="","",MAX(0,ROUND($AF434-(N($P434)+N($Q434)+N($R434)),2)))</f>
        <v/>
      </c>
      <c r="AH434" s="351" t="str">
        <f aca="false">IF(OR(TRIM($B434&amp;$C434)="",NOT(ISNUMBER($D434))),"",SUMIFS($V$3:$V$1001,$AJ$3:$AJ$1001,$AJ434,$D$3:$D$1001,"&lt;"&amp;$D434))</f>
        <v/>
      </c>
      <c r="AI434" s="351" t="str">
        <f aca="false">IF(TRIM($B434&amp;$C434)="","",SUMIFS($V$3:$V$1001,$AJ$3:$AJ$1001,$AJ434))</f>
        <v/>
      </c>
      <c r="AJ434" s="355" t="str">
        <f aca="false">IF(TRIM($B434&amp;$C434)="","",TRIM($B434)&amp;"｜"&amp;TRIM($C434))</f>
        <v/>
      </c>
      <c r="AK434" s="351" t="str">
        <f aca="false">IF(TRIM($B434&amp;$C434)="","",MIN(N($N434),N($P434)))</f>
        <v/>
      </c>
      <c r="AL434" s="356" t="str">
        <f aca="false">IF(ISNUMBER($D434),YEAR($D434),"")</f>
        <v/>
      </c>
      <c r="AM434" s="356" t="str">
        <f aca="false">IF(OR(TRIM($B434&amp;$C434)="",NOT(ISNUMBER($D434)),NOT(ISNUMBER($E434))),"",IF($E434&lt;$D434,"",IF(IF($AD434="半年付",2,IF($AD434="季度付",4,IF($AD434="月付",12,IF($AD434="半月付",24,1))))=1,1,MAX(1,ROUND(($E434-$D434+1)/365*IF($AD434="半年付",2,IF($AD434="季度付",4,IF($AD434="月付",12,IF($AD434="半月付",24,1)))),0)))))</f>
        <v/>
      </c>
      <c r="AN434" s="356" t="str">
        <f aca="true">IF($AM434="","",MIN($AM434,MAX(0,INT((TODAY()-付款宽限天数-$D434)/(($E434-$D434+1)/$AM434))+1)))</f>
        <v/>
      </c>
    </row>
    <row r="435" customFormat="false" ht="18" hidden="false" customHeight="false" outlineLevel="0" collapsed="false">
      <c r="F435" s="342" t="str">
        <f aca="true">IF(TRIM($B435&amp;$C435)="","",IF(OR(ISNUMBER(SEARCH("未",$A435)),ISNUMBER(SEARCH("送出",$A435)),AND(TRIM($A435)="",NOT(ISNUMBER($D435)),N($G435)=0)),"【合同未回】","")&amp;IF(NOT(ISNUMBER($E435)),IF(OR(ISNUMBER(SEARCH("未",$A435)),ISNUMBER(SEARCH("送出",$A435)),AND(TRIM($A435)="",NOT(ISNUMBER($D435)),N($G435)=0)),"","【未填合同期】"),IF($E435&lt;TODAY(),"【已到期】",IF($E435-TODAY()&lt;=提醒天数,"【即将到期，剩余"&amp;($E435-TODAY())&amp;"天】","【正常】")))&amp;IF(OR($AC435="安装免保",$AC435="技术免保",$AC435="质保期内"),"【"&amp;$AC435&amp;"】",""))</f>
        <v/>
      </c>
      <c r="J435" s="349" t="str">
        <f aca="false">IF(OR(N($G435)=0,N($H435)=0),"",ROUND(N($G435)*N($H435)*IF(N($I435)=0,1,N($I435)),2))</f>
        <v/>
      </c>
      <c r="L435" s="349" t="str">
        <f aca="false">IF(TRIM($B435&amp;$C435)="","",IF(AND(N($J435)=0,N($K435)=0),"",ROUND(N($J435)+N($K435),2)))</f>
        <v/>
      </c>
      <c r="R435" s="349"/>
      <c r="S435" s="351" t="str">
        <f aca="false">IF(TRIM($B435&amp;$C435)="","",IF(N($N435)=0,"",MAX(0,MIN(N($N435)-N($P435),N($V435)))))</f>
        <v/>
      </c>
      <c r="T435" s="351" t="str">
        <f aca="false">IF(TRIM($B435&amp;$C435)="","",IF(N($P435)&lt;=N($N435),"",N($P435)-N($N435)))</f>
        <v/>
      </c>
      <c r="U435" s="351" t="str">
        <f aca="false">IF(OR(TRIM($B435&amp;$C435)="",$V435=""),"",MAX(0,N($V435))-N($S435))</f>
        <v/>
      </c>
      <c r="V435" s="351" t="str">
        <f aca="false">IF(TRIM($B435&amp;$C435)="","",IF(AND(N($L435)=0,N($P435)+N($Q435)+N($R435)=0),"",ROUND(N($L435)-N($P435)-N($Q435)-N($R435),2)))</f>
        <v/>
      </c>
      <c r="W435" s="194" t="str">
        <f aca="false">IF(TRIM($B435&amp;$C435)="","",IF(N($L435)=0,IF((N($P435)+N($Q435)+N($R435))=0,"—未填单价","未填单价，已收 "&amp;TEXT((N($P435)+N($Q435)+N($R435)),"#,##0.00")),IF(N($V435)&gt;0.005,"欠 "&amp;TEXT(N($V435),"#,##0.00")&amp;IF(N($S435)&gt;0,"（开票未到账 "&amp;TEXT(N($S435),"#,##0.00")&amp;"）","")&amp;IF(N($U435)&gt;0,"（未开票 "&amp;TEXT(N($U435),"#,##0.00")&amp;"）",""),IF(N($V435)&lt;-0.005,"多收 "&amp;TEXT(-N($V435),"#,##0.00"),"✔ 已结清")))&amp;IF(N($T435)&gt;0,"｜到账未开票 "&amp;TEXT(N($T435),"#,##0.00")&amp;"，待补票","")&amp;IF(N($Q435)&gt;0,"｜收现 "&amp;TEXT(N($Q435),"#,##0.00"),"")&amp;IF(N($R435)&gt;0,"｜收款不开票 "&amp;TEXT(N($R435),"#,##0.00"),""))</f>
        <v/>
      </c>
      <c r="X435" s="352"/>
      <c r="AB435" s="349" t="str">
        <f aca="false">IF(OR(N($N435)=0,N($AA435)=0),"",ROUND(N($N435)/(1+N($AA435))*N($AA435),2))</f>
        <v/>
      </c>
      <c r="AC435" s="352"/>
      <c r="AD435" s="352"/>
      <c r="AE435" s="355" t="str">
        <f aca="false">IF($AM435="","",IF($AM435=1,IF($AN435&gt;=1,"一次性·已到收款期","一次性·未到期"),$AD435&amp;" 第"&amp;$AN435&amp;"/"&amp;$AM435&amp;"期"))</f>
        <v/>
      </c>
      <c r="AF435" s="351" t="str">
        <f aca="false">IF(OR($AM435="",N($L435)=0),"",ROUND(N($J435)*$AN435/$AM435,2)+N($K435))</f>
        <v/>
      </c>
      <c r="AG435" s="351" t="str">
        <f aca="false">IF($AF435="","",MAX(0,ROUND($AF435-(N($P435)+N($Q435)+N($R435)),2)))</f>
        <v/>
      </c>
      <c r="AH435" s="351" t="str">
        <f aca="false">IF(OR(TRIM($B435&amp;$C435)="",NOT(ISNUMBER($D435))),"",SUMIFS($V$3:$V$1001,$AJ$3:$AJ$1001,$AJ435,$D$3:$D$1001,"&lt;"&amp;$D435))</f>
        <v/>
      </c>
      <c r="AI435" s="351" t="str">
        <f aca="false">IF(TRIM($B435&amp;$C435)="","",SUMIFS($V$3:$V$1001,$AJ$3:$AJ$1001,$AJ435))</f>
        <v/>
      </c>
      <c r="AJ435" s="355" t="str">
        <f aca="false">IF(TRIM($B435&amp;$C435)="","",TRIM($B435)&amp;"｜"&amp;TRIM($C435))</f>
        <v/>
      </c>
      <c r="AK435" s="351" t="str">
        <f aca="false">IF(TRIM($B435&amp;$C435)="","",MIN(N($N435),N($P435)))</f>
        <v/>
      </c>
      <c r="AL435" s="356" t="str">
        <f aca="false">IF(ISNUMBER($D435),YEAR($D435),"")</f>
        <v/>
      </c>
      <c r="AM435" s="356" t="str">
        <f aca="false">IF(OR(TRIM($B435&amp;$C435)="",NOT(ISNUMBER($D435)),NOT(ISNUMBER($E435))),"",IF($E435&lt;$D435,"",IF(IF($AD435="半年付",2,IF($AD435="季度付",4,IF($AD435="月付",12,IF($AD435="半月付",24,1))))=1,1,MAX(1,ROUND(($E435-$D435+1)/365*IF($AD435="半年付",2,IF($AD435="季度付",4,IF($AD435="月付",12,IF($AD435="半月付",24,1)))),0)))))</f>
        <v/>
      </c>
      <c r="AN435" s="356" t="str">
        <f aca="true">IF($AM435="","",MIN($AM435,MAX(0,INT((TODAY()-付款宽限天数-$D435)/(($E435-$D435+1)/$AM435))+1)))</f>
        <v/>
      </c>
    </row>
    <row r="436" customFormat="false" ht="18" hidden="false" customHeight="false" outlineLevel="0" collapsed="false">
      <c r="F436" s="342" t="str">
        <f aca="true">IF(TRIM($B436&amp;$C436)="","",IF(OR(ISNUMBER(SEARCH("未",$A436)),ISNUMBER(SEARCH("送出",$A436)),AND(TRIM($A436)="",NOT(ISNUMBER($D436)),N($G436)=0)),"【合同未回】","")&amp;IF(NOT(ISNUMBER($E436)),IF(OR(ISNUMBER(SEARCH("未",$A436)),ISNUMBER(SEARCH("送出",$A436)),AND(TRIM($A436)="",NOT(ISNUMBER($D436)),N($G436)=0)),"","【未填合同期】"),IF($E436&lt;TODAY(),"【已到期】",IF($E436-TODAY()&lt;=提醒天数,"【即将到期，剩余"&amp;($E436-TODAY())&amp;"天】","【正常】")))&amp;IF(OR($AC436="安装免保",$AC436="技术免保",$AC436="质保期内"),"【"&amp;$AC436&amp;"】",""))</f>
        <v/>
      </c>
      <c r="J436" s="349" t="str">
        <f aca="false">IF(OR(N($G436)=0,N($H436)=0),"",ROUND(N($G436)*N($H436)*IF(N($I436)=0,1,N($I436)),2))</f>
        <v/>
      </c>
      <c r="L436" s="349" t="str">
        <f aca="false">IF(TRIM($B436&amp;$C436)="","",IF(AND(N($J436)=0,N($K436)=0),"",ROUND(N($J436)+N($K436),2)))</f>
        <v/>
      </c>
      <c r="R436" s="349"/>
      <c r="S436" s="351" t="str">
        <f aca="false">IF(TRIM($B436&amp;$C436)="","",IF(N($N436)=0,"",MAX(0,MIN(N($N436)-N($P436),N($V436)))))</f>
        <v/>
      </c>
      <c r="T436" s="351" t="str">
        <f aca="false">IF(TRIM($B436&amp;$C436)="","",IF(N($P436)&lt;=N($N436),"",N($P436)-N($N436)))</f>
        <v/>
      </c>
      <c r="U436" s="351" t="str">
        <f aca="false">IF(OR(TRIM($B436&amp;$C436)="",$V436=""),"",MAX(0,N($V436))-N($S436))</f>
        <v/>
      </c>
      <c r="V436" s="351" t="str">
        <f aca="false">IF(TRIM($B436&amp;$C436)="","",IF(AND(N($L436)=0,N($P436)+N($Q436)+N($R436)=0),"",ROUND(N($L436)-N($P436)-N($Q436)-N($R436),2)))</f>
        <v/>
      </c>
      <c r="W436" s="194" t="str">
        <f aca="false">IF(TRIM($B436&amp;$C436)="","",IF(N($L436)=0,IF((N($P436)+N($Q436)+N($R436))=0,"—未填单价","未填单价，已收 "&amp;TEXT((N($P436)+N($Q436)+N($R436)),"#,##0.00")),IF(N($V436)&gt;0.005,"欠 "&amp;TEXT(N($V436),"#,##0.00")&amp;IF(N($S436)&gt;0,"（开票未到账 "&amp;TEXT(N($S436),"#,##0.00")&amp;"）","")&amp;IF(N($U436)&gt;0,"（未开票 "&amp;TEXT(N($U436),"#,##0.00")&amp;"）",""),IF(N($V436)&lt;-0.005,"多收 "&amp;TEXT(-N($V436),"#,##0.00"),"✔ 已结清")))&amp;IF(N($T436)&gt;0,"｜到账未开票 "&amp;TEXT(N($T436),"#,##0.00")&amp;"，待补票","")&amp;IF(N($Q436)&gt;0,"｜收现 "&amp;TEXT(N($Q436),"#,##0.00"),"")&amp;IF(N($R436)&gt;0,"｜收款不开票 "&amp;TEXT(N($R436),"#,##0.00"),""))</f>
        <v/>
      </c>
      <c r="X436" s="352"/>
      <c r="AB436" s="349" t="str">
        <f aca="false">IF(OR(N($N436)=0,N($AA436)=0),"",ROUND(N($N436)/(1+N($AA436))*N($AA436),2))</f>
        <v/>
      </c>
      <c r="AC436" s="352"/>
      <c r="AD436" s="352"/>
      <c r="AE436" s="355" t="str">
        <f aca="false">IF($AM436="","",IF($AM436=1,IF($AN436&gt;=1,"一次性·已到收款期","一次性·未到期"),$AD436&amp;" 第"&amp;$AN436&amp;"/"&amp;$AM436&amp;"期"))</f>
        <v/>
      </c>
      <c r="AF436" s="351" t="str">
        <f aca="false">IF(OR($AM436="",N($L436)=0),"",ROUND(N($J436)*$AN436/$AM436,2)+N($K436))</f>
        <v/>
      </c>
      <c r="AG436" s="351" t="str">
        <f aca="false">IF($AF436="","",MAX(0,ROUND($AF436-(N($P436)+N($Q436)+N($R436)),2)))</f>
        <v/>
      </c>
      <c r="AH436" s="351" t="str">
        <f aca="false">IF(OR(TRIM($B436&amp;$C436)="",NOT(ISNUMBER($D436))),"",SUMIFS($V$3:$V$1001,$AJ$3:$AJ$1001,$AJ436,$D$3:$D$1001,"&lt;"&amp;$D436))</f>
        <v/>
      </c>
      <c r="AI436" s="351" t="str">
        <f aca="false">IF(TRIM($B436&amp;$C436)="","",SUMIFS($V$3:$V$1001,$AJ$3:$AJ$1001,$AJ436))</f>
        <v/>
      </c>
      <c r="AJ436" s="355" t="str">
        <f aca="false">IF(TRIM($B436&amp;$C436)="","",TRIM($B436)&amp;"｜"&amp;TRIM($C436))</f>
        <v/>
      </c>
      <c r="AK436" s="351" t="str">
        <f aca="false">IF(TRIM($B436&amp;$C436)="","",MIN(N($N436),N($P436)))</f>
        <v/>
      </c>
      <c r="AL436" s="356" t="str">
        <f aca="false">IF(ISNUMBER($D436),YEAR($D436),"")</f>
        <v/>
      </c>
      <c r="AM436" s="356" t="str">
        <f aca="false">IF(OR(TRIM($B436&amp;$C436)="",NOT(ISNUMBER($D436)),NOT(ISNUMBER($E436))),"",IF($E436&lt;$D436,"",IF(IF($AD436="半年付",2,IF($AD436="季度付",4,IF($AD436="月付",12,IF($AD436="半月付",24,1))))=1,1,MAX(1,ROUND(($E436-$D436+1)/365*IF($AD436="半年付",2,IF($AD436="季度付",4,IF($AD436="月付",12,IF($AD436="半月付",24,1)))),0)))))</f>
        <v/>
      </c>
      <c r="AN436" s="356" t="str">
        <f aca="true">IF($AM436="","",MIN($AM436,MAX(0,INT((TODAY()-付款宽限天数-$D436)/(($E436-$D436+1)/$AM436))+1)))</f>
        <v/>
      </c>
    </row>
    <row r="437" customFormat="false" ht="18" hidden="false" customHeight="false" outlineLevel="0" collapsed="false">
      <c r="F437" s="342" t="str">
        <f aca="true">IF(TRIM($B437&amp;$C437)="","",IF(OR(ISNUMBER(SEARCH("未",$A437)),ISNUMBER(SEARCH("送出",$A437)),AND(TRIM($A437)="",NOT(ISNUMBER($D437)),N($G437)=0)),"【合同未回】","")&amp;IF(NOT(ISNUMBER($E437)),IF(OR(ISNUMBER(SEARCH("未",$A437)),ISNUMBER(SEARCH("送出",$A437)),AND(TRIM($A437)="",NOT(ISNUMBER($D437)),N($G437)=0)),"","【未填合同期】"),IF($E437&lt;TODAY(),"【已到期】",IF($E437-TODAY()&lt;=提醒天数,"【即将到期，剩余"&amp;($E437-TODAY())&amp;"天】","【正常】")))&amp;IF(OR($AC437="安装免保",$AC437="技术免保",$AC437="质保期内"),"【"&amp;$AC437&amp;"】",""))</f>
        <v/>
      </c>
      <c r="J437" s="349" t="str">
        <f aca="false">IF(OR(N($G437)=0,N($H437)=0),"",ROUND(N($G437)*N($H437)*IF(N($I437)=0,1,N($I437)),2))</f>
        <v/>
      </c>
      <c r="L437" s="349" t="str">
        <f aca="false">IF(TRIM($B437&amp;$C437)="","",IF(AND(N($J437)=0,N($K437)=0),"",ROUND(N($J437)+N($K437),2)))</f>
        <v/>
      </c>
      <c r="R437" s="349"/>
      <c r="S437" s="351" t="str">
        <f aca="false">IF(TRIM($B437&amp;$C437)="","",IF(N($N437)=0,"",MAX(0,MIN(N($N437)-N($P437),N($V437)))))</f>
        <v/>
      </c>
      <c r="T437" s="351" t="str">
        <f aca="false">IF(TRIM($B437&amp;$C437)="","",IF(N($P437)&lt;=N($N437),"",N($P437)-N($N437)))</f>
        <v/>
      </c>
      <c r="U437" s="351" t="str">
        <f aca="false">IF(OR(TRIM($B437&amp;$C437)="",$V437=""),"",MAX(0,N($V437))-N($S437))</f>
        <v/>
      </c>
      <c r="V437" s="351" t="str">
        <f aca="false">IF(TRIM($B437&amp;$C437)="","",IF(AND(N($L437)=0,N($P437)+N($Q437)+N($R437)=0),"",ROUND(N($L437)-N($P437)-N($Q437)-N($R437),2)))</f>
        <v/>
      </c>
      <c r="W437" s="194" t="str">
        <f aca="false">IF(TRIM($B437&amp;$C437)="","",IF(N($L437)=0,IF((N($P437)+N($Q437)+N($R437))=0,"—未填单价","未填单价，已收 "&amp;TEXT((N($P437)+N($Q437)+N($R437)),"#,##0.00")),IF(N($V437)&gt;0.005,"欠 "&amp;TEXT(N($V437),"#,##0.00")&amp;IF(N($S437)&gt;0,"（开票未到账 "&amp;TEXT(N($S437),"#,##0.00")&amp;"）","")&amp;IF(N($U437)&gt;0,"（未开票 "&amp;TEXT(N($U437),"#,##0.00")&amp;"）",""),IF(N($V437)&lt;-0.005,"多收 "&amp;TEXT(-N($V437),"#,##0.00"),"✔ 已结清")))&amp;IF(N($T437)&gt;0,"｜到账未开票 "&amp;TEXT(N($T437),"#,##0.00")&amp;"，待补票","")&amp;IF(N($Q437)&gt;0,"｜收现 "&amp;TEXT(N($Q437),"#,##0.00"),"")&amp;IF(N($R437)&gt;0,"｜收款不开票 "&amp;TEXT(N($R437),"#,##0.00"),""))</f>
        <v/>
      </c>
      <c r="X437" s="352"/>
      <c r="AB437" s="349" t="str">
        <f aca="false">IF(OR(N($N437)=0,N($AA437)=0),"",ROUND(N($N437)/(1+N($AA437))*N($AA437),2))</f>
        <v/>
      </c>
      <c r="AC437" s="352"/>
      <c r="AD437" s="352"/>
      <c r="AE437" s="355" t="str">
        <f aca="false">IF($AM437="","",IF($AM437=1,IF($AN437&gt;=1,"一次性·已到收款期","一次性·未到期"),$AD437&amp;" 第"&amp;$AN437&amp;"/"&amp;$AM437&amp;"期"))</f>
        <v/>
      </c>
      <c r="AF437" s="351" t="str">
        <f aca="false">IF(OR($AM437="",N($L437)=0),"",ROUND(N($J437)*$AN437/$AM437,2)+N($K437))</f>
        <v/>
      </c>
      <c r="AG437" s="351" t="str">
        <f aca="false">IF($AF437="","",MAX(0,ROUND($AF437-(N($P437)+N($Q437)+N($R437)),2)))</f>
        <v/>
      </c>
      <c r="AH437" s="351" t="str">
        <f aca="false">IF(OR(TRIM($B437&amp;$C437)="",NOT(ISNUMBER($D437))),"",SUMIFS($V$3:$V$1001,$AJ$3:$AJ$1001,$AJ437,$D$3:$D$1001,"&lt;"&amp;$D437))</f>
        <v/>
      </c>
      <c r="AI437" s="351" t="str">
        <f aca="false">IF(TRIM($B437&amp;$C437)="","",SUMIFS($V$3:$V$1001,$AJ$3:$AJ$1001,$AJ437))</f>
        <v/>
      </c>
      <c r="AJ437" s="355" t="str">
        <f aca="false">IF(TRIM($B437&amp;$C437)="","",TRIM($B437)&amp;"｜"&amp;TRIM($C437))</f>
        <v/>
      </c>
      <c r="AK437" s="351" t="str">
        <f aca="false">IF(TRIM($B437&amp;$C437)="","",MIN(N($N437),N($P437)))</f>
        <v/>
      </c>
      <c r="AL437" s="356" t="str">
        <f aca="false">IF(ISNUMBER($D437),YEAR($D437),"")</f>
        <v/>
      </c>
      <c r="AM437" s="356" t="str">
        <f aca="false">IF(OR(TRIM($B437&amp;$C437)="",NOT(ISNUMBER($D437)),NOT(ISNUMBER($E437))),"",IF($E437&lt;$D437,"",IF(IF($AD437="半年付",2,IF($AD437="季度付",4,IF($AD437="月付",12,IF($AD437="半月付",24,1))))=1,1,MAX(1,ROUND(($E437-$D437+1)/365*IF($AD437="半年付",2,IF($AD437="季度付",4,IF($AD437="月付",12,IF($AD437="半月付",24,1)))),0)))))</f>
        <v/>
      </c>
      <c r="AN437" s="356" t="str">
        <f aca="true">IF($AM437="","",MIN($AM437,MAX(0,INT((TODAY()-付款宽限天数-$D437)/(($E437-$D437+1)/$AM437))+1)))</f>
        <v/>
      </c>
    </row>
    <row r="438" customFormat="false" ht="18" hidden="false" customHeight="false" outlineLevel="0" collapsed="false">
      <c r="F438" s="342" t="str">
        <f aca="true">IF(TRIM($B438&amp;$C438)="","",IF(OR(ISNUMBER(SEARCH("未",$A438)),ISNUMBER(SEARCH("送出",$A438)),AND(TRIM($A438)="",NOT(ISNUMBER($D438)),N($G438)=0)),"【合同未回】","")&amp;IF(NOT(ISNUMBER($E438)),IF(OR(ISNUMBER(SEARCH("未",$A438)),ISNUMBER(SEARCH("送出",$A438)),AND(TRIM($A438)="",NOT(ISNUMBER($D438)),N($G438)=0)),"","【未填合同期】"),IF($E438&lt;TODAY(),"【已到期】",IF($E438-TODAY()&lt;=提醒天数,"【即将到期，剩余"&amp;($E438-TODAY())&amp;"天】","【正常】")))&amp;IF(OR($AC438="安装免保",$AC438="技术免保",$AC438="质保期内"),"【"&amp;$AC438&amp;"】",""))</f>
        <v/>
      </c>
      <c r="J438" s="349" t="str">
        <f aca="false">IF(OR(N($G438)=0,N($H438)=0),"",ROUND(N($G438)*N($H438)*IF(N($I438)=0,1,N($I438)),2))</f>
        <v/>
      </c>
      <c r="L438" s="349" t="str">
        <f aca="false">IF(TRIM($B438&amp;$C438)="","",IF(AND(N($J438)=0,N($K438)=0),"",ROUND(N($J438)+N($K438),2)))</f>
        <v/>
      </c>
      <c r="R438" s="349"/>
      <c r="S438" s="351" t="str">
        <f aca="false">IF(TRIM($B438&amp;$C438)="","",IF(N($N438)=0,"",MAX(0,MIN(N($N438)-N($P438),N($V438)))))</f>
        <v/>
      </c>
      <c r="T438" s="351" t="str">
        <f aca="false">IF(TRIM($B438&amp;$C438)="","",IF(N($P438)&lt;=N($N438),"",N($P438)-N($N438)))</f>
        <v/>
      </c>
      <c r="U438" s="351" t="str">
        <f aca="false">IF(OR(TRIM($B438&amp;$C438)="",$V438=""),"",MAX(0,N($V438))-N($S438))</f>
        <v/>
      </c>
      <c r="V438" s="351" t="str">
        <f aca="false">IF(TRIM($B438&amp;$C438)="","",IF(AND(N($L438)=0,N($P438)+N($Q438)+N($R438)=0),"",ROUND(N($L438)-N($P438)-N($Q438)-N($R438),2)))</f>
        <v/>
      </c>
      <c r="W438" s="194" t="str">
        <f aca="false">IF(TRIM($B438&amp;$C438)="","",IF(N($L438)=0,IF((N($P438)+N($Q438)+N($R438))=0,"—未填单价","未填单价，已收 "&amp;TEXT((N($P438)+N($Q438)+N($R438)),"#,##0.00")),IF(N($V438)&gt;0.005,"欠 "&amp;TEXT(N($V438),"#,##0.00")&amp;IF(N($S438)&gt;0,"（开票未到账 "&amp;TEXT(N($S438),"#,##0.00")&amp;"）","")&amp;IF(N($U438)&gt;0,"（未开票 "&amp;TEXT(N($U438),"#,##0.00")&amp;"）",""),IF(N($V438)&lt;-0.005,"多收 "&amp;TEXT(-N($V438),"#,##0.00"),"✔ 已结清")))&amp;IF(N($T438)&gt;0,"｜到账未开票 "&amp;TEXT(N($T438),"#,##0.00")&amp;"，待补票","")&amp;IF(N($Q438)&gt;0,"｜收现 "&amp;TEXT(N($Q438),"#,##0.00"),"")&amp;IF(N($R438)&gt;0,"｜收款不开票 "&amp;TEXT(N($R438),"#,##0.00"),""))</f>
        <v/>
      </c>
      <c r="X438" s="352"/>
      <c r="AB438" s="349" t="str">
        <f aca="false">IF(OR(N($N438)=0,N($AA438)=0),"",ROUND(N($N438)/(1+N($AA438))*N($AA438),2))</f>
        <v/>
      </c>
      <c r="AC438" s="352"/>
      <c r="AD438" s="352"/>
      <c r="AE438" s="355" t="str">
        <f aca="false">IF($AM438="","",IF($AM438=1,IF($AN438&gt;=1,"一次性·已到收款期","一次性·未到期"),$AD438&amp;" 第"&amp;$AN438&amp;"/"&amp;$AM438&amp;"期"))</f>
        <v/>
      </c>
      <c r="AF438" s="351" t="str">
        <f aca="false">IF(OR($AM438="",N($L438)=0),"",ROUND(N($J438)*$AN438/$AM438,2)+N($K438))</f>
        <v/>
      </c>
      <c r="AG438" s="351" t="str">
        <f aca="false">IF($AF438="","",MAX(0,ROUND($AF438-(N($P438)+N($Q438)+N($R438)),2)))</f>
        <v/>
      </c>
      <c r="AH438" s="351" t="str">
        <f aca="false">IF(OR(TRIM($B438&amp;$C438)="",NOT(ISNUMBER($D438))),"",SUMIFS($V$3:$V$1001,$AJ$3:$AJ$1001,$AJ438,$D$3:$D$1001,"&lt;"&amp;$D438))</f>
        <v/>
      </c>
      <c r="AI438" s="351" t="str">
        <f aca="false">IF(TRIM($B438&amp;$C438)="","",SUMIFS($V$3:$V$1001,$AJ$3:$AJ$1001,$AJ438))</f>
        <v/>
      </c>
      <c r="AJ438" s="355" t="str">
        <f aca="false">IF(TRIM($B438&amp;$C438)="","",TRIM($B438)&amp;"｜"&amp;TRIM($C438))</f>
        <v/>
      </c>
      <c r="AK438" s="351" t="str">
        <f aca="false">IF(TRIM($B438&amp;$C438)="","",MIN(N($N438),N($P438)))</f>
        <v/>
      </c>
      <c r="AL438" s="356" t="str">
        <f aca="false">IF(ISNUMBER($D438),YEAR($D438),"")</f>
        <v/>
      </c>
      <c r="AM438" s="356" t="str">
        <f aca="false">IF(OR(TRIM($B438&amp;$C438)="",NOT(ISNUMBER($D438)),NOT(ISNUMBER($E438))),"",IF($E438&lt;$D438,"",IF(IF($AD438="半年付",2,IF($AD438="季度付",4,IF($AD438="月付",12,IF($AD438="半月付",24,1))))=1,1,MAX(1,ROUND(($E438-$D438+1)/365*IF($AD438="半年付",2,IF($AD438="季度付",4,IF($AD438="月付",12,IF($AD438="半月付",24,1)))),0)))))</f>
        <v/>
      </c>
      <c r="AN438" s="356" t="str">
        <f aca="true">IF($AM438="","",MIN($AM438,MAX(0,INT((TODAY()-付款宽限天数-$D438)/(($E438-$D438+1)/$AM438))+1)))</f>
        <v/>
      </c>
    </row>
    <row r="439" customFormat="false" ht="18" hidden="false" customHeight="false" outlineLevel="0" collapsed="false">
      <c r="F439" s="342" t="str">
        <f aca="true">IF(TRIM($B439&amp;$C439)="","",IF(OR(ISNUMBER(SEARCH("未",$A439)),ISNUMBER(SEARCH("送出",$A439)),AND(TRIM($A439)="",NOT(ISNUMBER($D439)),N($G439)=0)),"【合同未回】","")&amp;IF(NOT(ISNUMBER($E439)),IF(OR(ISNUMBER(SEARCH("未",$A439)),ISNUMBER(SEARCH("送出",$A439)),AND(TRIM($A439)="",NOT(ISNUMBER($D439)),N($G439)=0)),"","【未填合同期】"),IF($E439&lt;TODAY(),"【已到期】",IF($E439-TODAY()&lt;=提醒天数,"【即将到期，剩余"&amp;($E439-TODAY())&amp;"天】","【正常】")))&amp;IF(OR($AC439="安装免保",$AC439="技术免保",$AC439="质保期内"),"【"&amp;$AC439&amp;"】",""))</f>
        <v/>
      </c>
      <c r="J439" s="349" t="str">
        <f aca="false">IF(OR(N($G439)=0,N($H439)=0),"",ROUND(N($G439)*N($H439)*IF(N($I439)=0,1,N($I439)),2))</f>
        <v/>
      </c>
      <c r="L439" s="349" t="str">
        <f aca="false">IF(TRIM($B439&amp;$C439)="","",IF(AND(N($J439)=0,N($K439)=0),"",ROUND(N($J439)+N($K439),2)))</f>
        <v/>
      </c>
      <c r="R439" s="349"/>
      <c r="S439" s="351" t="str">
        <f aca="false">IF(TRIM($B439&amp;$C439)="","",IF(N($N439)=0,"",MAX(0,MIN(N($N439)-N($P439),N($V439)))))</f>
        <v/>
      </c>
      <c r="T439" s="351" t="str">
        <f aca="false">IF(TRIM($B439&amp;$C439)="","",IF(N($P439)&lt;=N($N439),"",N($P439)-N($N439)))</f>
        <v/>
      </c>
      <c r="U439" s="351" t="str">
        <f aca="false">IF(OR(TRIM($B439&amp;$C439)="",$V439=""),"",MAX(0,N($V439))-N($S439))</f>
        <v/>
      </c>
      <c r="V439" s="351" t="str">
        <f aca="false">IF(TRIM($B439&amp;$C439)="","",IF(AND(N($L439)=0,N($P439)+N($Q439)+N($R439)=0),"",ROUND(N($L439)-N($P439)-N($Q439)-N($R439),2)))</f>
        <v/>
      </c>
      <c r="W439" s="194" t="str">
        <f aca="false">IF(TRIM($B439&amp;$C439)="","",IF(N($L439)=0,IF((N($P439)+N($Q439)+N($R439))=0,"—未填单价","未填单价，已收 "&amp;TEXT((N($P439)+N($Q439)+N($R439)),"#,##0.00")),IF(N($V439)&gt;0.005,"欠 "&amp;TEXT(N($V439),"#,##0.00")&amp;IF(N($S439)&gt;0,"（开票未到账 "&amp;TEXT(N($S439),"#,##0.00")&amp;"）","")&amp;IF(N($U439)&gt;0,"（未开票 "&amp;TEXT(N($U439),"#,##0.00")&amp;"）",""),IF(N($V439)&lt;-0.005,"多收 "&amp;TEXT(-N($V439),"#,##0.00"),"✔ 已结清")))&amp;IF(N($T439)&gt;0,"｜到账未开票 "&amp;TEXT(N($T439),"#,##0.00")&amp;"，待补票","")&amp;IF(N($Q439)&gt;0,"｜收现 "&amp;TEXT(N($Q439),"#,##0.00"),"")&amp;IF(N($R439)&gt;0,"｜收款不开票 "&amp;TEXT(N($R439),"#,##0.00"),""))</f>
        <v/>
      </c>
      <c r="X439" s="352"/>
      <c r="AB439" s="349" t="str">
        <f aca="false">IF(OR(N($N439)=0,N($AA439)=0),"",ROUND(N($N439)/(1+N($AA439))*N($AA439),2))</f>
        <v/>
      </c>
      <c r="AC439" s="352"/>
      <c r="AD439" s="352"/>
      <c r="AE439" s="355" t="str">
        <f aca="false">IF($AM439="","",IF($AM439=1,IF($AN439&gt;=1,"一次性·已到收款期","一次性·未到期"),$AD439&amp;" 第"&amp;$AN439&amp;"/"&amp;$AM439&amp;"期"))</f>
        <v/>
      </c>
      <c r="AF439" s="351" t="str">
        <f aca="false">IF(OR($AM439="",N($L439)=0),"",ROUND(N($J439)*$AN439/$AM439,2)+N($K439))</f>
        <v/>
      </c>
      <c r="AG439" s="351" t="str">
        <f aca="false">IF($AF439="","",MAX(0,ROUND($AF439-(N($P439)+N($Q439)+N($R439)),2)))</f>
        <v/>
      </c>
      <c r="AH439" s="351" t="str">
        <f aca="false">IF(OR(TRIM($B439&amp;$C439)="",NOT(ISNUMBER($D439))),"",SUMIFS($V$3:$V$1001,$AJ$3:$AJ$1001,$AJ439,$D$3:$D$1001,"&lt;"&amp;$D439))</f>
        <v/>
      </c>
      <c r="AI439" s="351" t="str">
        <f aca="false">IF(TRIM($B439&amp;$C439)="","",SUMIFS($V$3:$V$1001,$AJ$3:$AJ$1001,$AJ439))</f>
        <v/>
      </c>
      <c r="AJ439" s="355" t="str">
        <f aca="false">IF(TRIM($B439&amp;$C439)="","",TRIM($B439)&amp;"｜"&amp;TRIM($C439))</f>
        <v/>
      </c>
      <c r="AK439" s="351" t="str">
        <f aca="false">IF(TRIM($B439&amp;$C439)="","",MIN(N($N439),N($P439)))</f>
        <v/>
      </c>
      <c r="AL439" s="356" t="str">
        <f aca="false">IF(ISNUMBER($D439),YEAR($D439),"")</f>
        <v/>
      </c>
      <c r="AM439" s="356" t="str">
        <f aca="false">IF(OR(TRIM($B439&amp;$C439)="",NOT(ISNUMBER($D439)),NOT(ISNUMBER($E439))),"",IF($E439&lt;$D439,"",IF(IF($AD439="半年付",2,IF($AD439="季度付",4,IF($AD439="月付",12,IF($AD439="半月付",24,1))))=1,1,MAX(1,ROUND(($E439-$D439+1)/365*IF($AD439="半年付",2,IF($AD439="季度付",4,IF($AD439="月付",12,IF($AD439="半月付",24,1)))),0)))))</f>
        <v/>
      </c>
      <c r="AN439" s="356" t="str">
        <f aca="true">IF($AM439="","",MIN($AM439,MAX(0,INT((TODAY()-付款宽限天数-$D439)/(($E439-$D439+1)/$AM439))+1)))</f>
        <v/>
      </c>
    </row>
    <row r="440" customFormat="false" ht="18" hidden="false" customHeight="false" outlineLevel="0" collapsed="false">
      <c r="F440" s="342" t="str">
        <f aca="true">IF(TRIM($B440&amp;$C440)="","",IF(OR(ISNUMBER(SEARCH("未",$A440)),ISNUMBER(SEARCH("送出",$A440)),AND(TRIM($A440)="",NOT(ISNUMBER($D440)),N($G440)=0)),"【合同未回】","")&amp;IF(NOT(ISNUMBER($E440)),IF(OR(ISNUMBER(SEARCH("未",$A440)),ISNUMBER(SEARCH("送出",$A440)),AND(TRIM($A440)="",NOT(ISNUMBER($D440)),N($G440)=0)),"","【未填合同期】"),IF($E440&lt;TODAY(),"【已到期】",IF($E440-TODAY()&lt;=提醒天数,"【即将到期，剩余"&amp;($E440-TODAY())&amp;"天】","【正常】")))&amp;IF(OR($AC440="安装免保",$AC440="技术免保",$AC440="质保期内"),"【"&amp;$AC440&amp;"】",""))</f>
        <v/>
      </c>
      <c r="J440" s="349" t="str">
        <f aca="false">IF(OR(N($G440)=0,N($H440)=0),"",ROUND(N($G440)*N($H440)*IF(N($I440)=0,1,N($I440)),2))</f>
        <v/>
      </c>
      <c r="L440" s="349" t="str">
        <f aca="false">IF(TRIM($B440&amp;$C440)="","",IF(AND(N($J440)=0,N($K440)=0),"",ROUND(N($J440)+N($K440),2)))</f>
        <v/>
      </c>
      <c r="R440" s="349"/>
      <c r="S440" s="351" t="str">
        <f aca="false">IF(TRIM($B440&amp;$C440)="","",IF(N($N440)=0,"",MAX(0,MIN(N($N440)-N($P440),N($V440)))))</f>
        <v/>
      </c>
      <c r="T440" s="351" t="str">
        <f aca="false">IF(TRIM($B440&amp;$C440)="","",IF(N($P440)&lt;=N($N440),"",N($P440)-N($N440)))</f>
        <v/>
      </c>
      <c r="U440" s="351" t="str">
        <f aca="false">IF(OR(TRIM($B440&amp;$C440)="",$V440=""),"",MAX(0,N($V440))-N($S440))</f>
        <v/>
      </c>
      <c r="V440" s="351" t="str">
        <f aca="false">IF(TRIM($B440&amp;$C440)="","",IF(AND(N($L440)=0,N($P440)+N($Q440)+N($R440)=0),"",ROUND(N($L440)-N($P440)-N($Q440)-N($R440),2)))</f>
        <v/>
      </c>
      <c r="W440" s="194" t="str">
        <f aca="false">IF(TRIM($B440&amp;$C440)="","",IF(N($L440)=0,IF((N($P440)+N($Q440)+N($R440))=0,"—未填单价","未填单价，已收 "&amp;TEXT((N($P440)+N($Q440)+N($R440)),"#,##0.00")),IF(N($V440)&gt;0.005,"欠 "&amp;TEXT(N($V440),"#,##0.00")&amp;IF(N($S440)&gt;0,"（开票未到账 "&amp;TEXT(N($S440),"#,##0.00")&amp;"）","")&amp;IF(N($U440)&gt;0,"（未开票 "&amp;TEXT(N($U440),"#,##0.00")&amp;"）",""),IF(N($V440)&lt;-0.005,"多收 "&amp;TEXT(-N($V440),"#,##0.00"),"✔ 已结清")))&amp;IF(N($T440)&gt;0,"｜到账未开票 "&amp;TEXT(N($T440),"#,##0.00")&amp;"，待补票","")&amp;IF(N($Q440)&gt;0,"｜收现 "&amp;TEXT(N($Q440),"#,##0.00"),"")&amp;IF(N($R440)&gt;0,"｜收款不开票 "&amp;TEXT(N($R440),"#,##0.00"),""))</f>
        <v/>
      </c>
      <c r="X440" s="352"/>
      <c r="AB440" s="349" t="str">
        <f aca="false">IF(OR(N($N440)=0,N($AA440)=0),"",ROUND(N($N440)/(1+N($AA440))*N($AA440),2))</f>
        <v/>
      </c>
      <c r="AC440" s="352"/>
      <c r="AD440" s="352"/>
      <c r="AE440" s="355" t="str">
        <f aca="false">IF($AM440="","",IF($AM440=1,IF($AN440&gt;=1,"一次性·已到收款期","一次性·未到期"),$AD440&amp;" 第"&amp;$AN440&amp;"/"&amp;$AM440&amp;"期"))</f>
        <v/>
      </c>
      <c r="AF440" s="351" t="str">
        <f aca="false">IF(OR($AM440="",N($L440)=0),"",ROUND(N($J440)*$AN440/$AM440,2)+N($K440))</f>
        <v/>
      </c>
      <c r="AG440" s="351" t="str">
        <f aca="false">IF($AF440="","",MAX(0,ROUND($AF440-(N($P440)+N($Q440)+N($R440)),2)))</f>
        <v/>
      </c>
      <c r="AH440" s="351" t="str">
        <f aca="false">IF(OR(TRIM($B440&amp;$C440)="",NOT(ISNUMBER($D440))),"",SUMIFS($V$3:$V$1001,$AJ$3:$AJ$1001,$AJ440,$D$3:$D$1001,"&lt;"&amp;$D440))</f>
        <v/>
      </c>
      <c r="AI440" s="351" t="str">
        <f aca="false">IF(TRIM($B440&amp;$C440)="","",SUMIFS($V$3:$V$1001,$AJ$3:$AJ$1001,$AJ440))</f>
        <v/>
      </c>
      <c r="AJ440" s="355" t="str">
        <f aca="false">IF(TRIM($B440&amp;$C440)="","",TRIM($B440)&amp;"｜"&amp;TRIM($C440))</f>
        <v/>
      </c>
      <c r="AK440" s="351" t="str">
        <f aca="false">IF(TRIM($B440&amp;$C440)="","",MIN(N($N440),N($P440)))</f>
        <v/>
      </c>
      <c r="AL440" s="356" t="str">
        <f aca="false">IF(ISNUMBER($D440),YEAR($D440),"")</f>
        <v/>
      </c>
      <c r="AM440" s="356" t="str">
        <f aca="false">IF(OR(TRIM($B440&amp;$C440)="",NOT(ISNUMBER($D440)),NOT(ISNUMBER($E440))),"",IF($E440&lt;$D440,"",IF(IF($AD440="半年付",2,IF($AD440="季度付",4,IF($AD440="月付",12,IF($AD440="半月付",24,1))))=1,1,MAX(1,ROUND(($E440-$D440+1)/365*IF($AD440="半年付",2,IF($AD440="季度付",4,IF($AD440="月付",12,IF($AD440="半月付",24,1)))),0)))))</f>
        <v/>
      </c>
      <c r="AN440" s="356" t="str">
        <f aca="true">IF($AM440="","",MIN($AM440,MAX(0,INT((TODAY()-付款宽限天数-$D440)/(($E440-$D440+1)/$AM440))+1)))</f>
        <v/>
      </c>
    </row>
    <row r="441" customFormat="false" ht="18" hidden="false" customHeight="false" outlineLevel="0" collapsed="false">
      <c r="F441" s="342" t="str">
        <f aca="true">IF(TRIM($B441&amp;$C441)="","",IF(OR(ISNUMBER(SEARCH("未",$A441)),ISNUMBER(SEARCH("送出",$A441)),AND(TRIM($A441)="",NOT(ISNUMBER($D441)),N($G441)=0)),"【合同未回】","")&amp;IF(NOT(ISNUMBER($E441)),IF(OR(ISNUMBER(SEARCH("未",$A441)),ISNUMBER(SEARCH("送出",$A441)),AND(TRIM($A441)="",NOT(ISNUMBER($D441)),N($G441)=0)),"","【未填合同期】"),IF($E441&lt;TODAY(),"【已到期】",IF($E441-TODAY()&lt;=提醒天数,"【即将到期，剩余"&amp;($E441-TODAY())&amp;"天】","【正常】")))&amp;IF(OR($AC441="安装免保",$AC441="技术免保",$AC441="质保期内"),"【"&amp;$AC441&amp;"】",""))</f>
        <v/>
      </c>
      <c r="J441" s="349" t="str">
        <f aca="false">IF(OR(N($G441)=0,N($H441)=0),"",ROUND(N($G441)*N($H441)*IF(N($I441)=0,1,N($I441)),2))</f>
        <v/>
      </c>
      <c r="L441" s="349" t="str">
        <f aca="false">IF(TRIM($B441&amp;$C441)="","",IF(AND(N($J441)=0,N($K441)=0),"",ROUND(N($J441)+N($K441),2)))</f>
        <v/>
      </c>
      <c r="R441" s="349"/>
      <c r="S441" s="351" t="str">
        <f aca="false">IF(TRIM($B441&amp;$C441)="","",IF(N($N441)=0,"",MAX(0,MIN(N($N441)-N($P441),N($V441)))))</f>
        <v/>
      </c>
      <c r="T441" s="351" t="str">
        <f aca="false">IF(TRIM($B441&amp;$C441)="","",IF(N($P441)&lt;=N($N441),"",N($P441)-N($N441)))</f>
        <v/>
      </c>
      <c r="U441" s="351" t="str">
        <f aca="false">IF(OR(TRIM($B441&amp;$C441)="",$V441=""),"",MAX(0,N($V441))-N($S441))</f>
        <v/>
      </c>
      <c r="V441" s="351" t="str">
        <f aca="false">IF(TRIM($B441&amp;$C441)="","",IF(AND(N($L441)=0,N($P441)+N($Q441)+N($R441)=0),"",ROUND(N($L441)-N($P441)-N($Q441)-N($R441),2)))</f>
        <v/>
      </c>
      <c r="W441" s="194" t="str">
        <f aca="false">IF(TRIM($B441&amp;$C441)="","",IF(N($L441)=0,IF((N($P441)+N($Q441)+N($R441))=0,"—未填单价","未填单价，已收 "&amp;TEXT((N($P441)+N($Q441)+N($R441)),"#,##0.00")),IF(N($V441)&gt;0.005,"欠 "&amp;TEXT(N($V441),"#,##0.00")&amp;IF(N($S441)&gt;0,"（开票未到账 "&amp;TEXT(N($S441),"#,##0.00")&amp;"）","")&amp;IF(N($U441)&gt;0,"（未开票 "&amp;TEXT(N($U441),"#,##0.00")&amp;"）",""),IF(N($V441)&lt;-0.005,"多收 "&amp;TEXT(-N($V441),"#,##0.00"),"✔ 已结清")))&amp;IF(N($T441)&gt;0,"｜到账未开票 "&amp;TEXT(N($T441),"#,##0.00")&amp;"，待补票","")&amp;IF(N($Q441)&gt;0,"｜收现 "&amp;TEXT(N($Q441),"#,##0.00"),"")&amp;IF(N($R441)&gt;0,"｜收款不开票 "&amp;TEXT(N($R441),"#,##0.00"),""))</f>
        <v/>
      </c>
      <c r="X441" s="352"/>
      <c r="AB441" s="349" t="str">
        <f aca="false">IF(OR(N($N441)=0,N($AA441)=0),"",ROUND(N($N441)/(1+N($AA441))*N($AA441),2))</f>
        <v/>
      </c>
      <c r="AC441" s="352"/>
      <c r="AD441" s="352"/>
      <c r="AE441" s="355" t="str">
        <f aca="false">IF($AM441="","",IF($AM441=1,IF($AN441&gt;=1,"一次性·已到收款期","一次性·未到期"),$AD441&amp;" 第"&amp;$AN441&amp;"/"&amp;$AM441&amp;"期"))</f>
        <v/>
      </c>
      <c r="AF441" s="351" t="str">
        <f aca="false">IF(OR($AM441="",N($L441)=0),"",ROUND(N($J441)*$AN441/$AM441,2)+N($K441))</f>
        <v/>
      </c>
      <c r="AG441" s="351" t="str">
        <f aca="false">IF($AF441="","",MAX(0,ROUND($AF441-(N($P441)+N($Q441)+N($R441)),2)))</f>
        <v/>
      </c>
      <c r="AH441" s="351" t="str">
        <f aca="false">IF(OR(TRIM($B441&amp;$C441)="",NOT(ISNUMBER($D441))),"",SUMIFS($V$3:$V$1001,$AJ$3:$AJ$1001,$AJ441,$D$3:$D$1001,"&lt;"&amp;$D441))</f>
        <v/>
      </c>
      <c r="AI441" s="351" t="str">
        <f aca="false">IF(TRIM($B441&amp;$C441)="","",SUMIFS($V$3:$V$1001,$AJ$3:$AJ$1001,$AJ441))</f>
        <v/>
      </c>
      <c r="AJ441" s="355" t="str">
        <f aca="false">IF(TRIM($B441&amp;$C441)="","",TRIM($B441)&amp;"｜"&amp;TRIM($C441))</f>
        <v/>
      </c>
      <c r="AK441" s="351" t="str">
        <f aca="false">IF(TRIM($B441&amp;$C441)="","",MIN(N($N441),N($P441)))</f>
        <v/>
      </c>
      <c r="AL441" s="356" t="str">
        <f aca="false">IF(ISNUMBER($D441),YEAR($D441),"")</f>
        <v/>
      </c>
      <c r="AM441" s="356" t="str">
        <f aca="false">IF(OR(TRIM($B441&amp;$C441)="",NOT(ISNUMBER($D441)),NOT(ISNUMBER($E441))),"",IF($E441&lt;$D441,"",IF(IF($AD441="半年付",2,IF($AD441="季度付",4,IF($AD441="月付",12,IF($AD441="半月付",24,1))))=1,1,MAX(1,ROUND(($E441-$D441+1)/365*IF($AD441="半年付",2,IF($AD441="季度付",4,IF($AD441="月付",12,IF($AD441="半月付",24,1)))),0)))))</f>
        <v/>
      </c>
      <c r="AN441" s="356" t="str">
        <f aca="true">IF($AM441="","",MIN($AM441,MAX(0,INT((TODAY()-付款宽限天数-$D441)/(($E441-$D441+1)/$AM441))+1)))</f>
        <v/>
      </c>
    </row>
    <row r="442" customFormat="false" ht="18" hidden="false" customHeight="false" outlineLevel="0" collapsed="false">
      <c r="F442" s="342" t="str">
        <f aca="true">IF(TRIM($B442&amp;$C442)="","",IF(OR(ISNUMBER(SEARCH("未",$A442)),ISNUMBER(SEARCH("送出",$A442)),AND(TRIM($A442)="",NOT(ISNUMBER($D442)),N($G442)=0)),"【合同未回】","")&amp;IF(NOT(ISNUMBER($E442)),IF(OR(ISNUMBER(SEARCH("未",$A442)),ISNUMBER(SEARCH("送出",$A442)),AND(TRIM($A442)="",NOT(ISNUMBER($D442)),N($G442)=0)),"","【未填合同期】"),IF($E442&lt;TODAY(),"【已到期】",IF($E442-TODAY()&lt;=提醒天数,"【即将到期，剩余"&amp;($E442-TODAY())&amp;"天】","【正常】")))&amp;IF(OR($AC442="安装免保",$AC442="技术免保",$AC442="质保期内"),"【"&amp;$AC442&amp;"】",""))</f>
        <v/>
      </c>
      <c r="J442" s="349" t="str">
        <f aca="false">IF(OR(N($G442)=0,N($H442)=0),"",ROUND(N($G442)*N($H442)*IF(N($I442)=0,1,N($I442)),2))</f>
        <v/>
      </c>
      <c r="L442" s="349" t="str">
        <f aca="false">IF(TRIM($B442&amp;$C442)="","",IF(AND(N($J442)=0,N($K442)=0),"",ROUND(N($J442)+N($K442),2)))</f>
        <v/>
      </c>
      <c r="R442" s="349"/>
      <c r="S442" s="351" t="str">
        <f aca="false">IF(TRIM($B442&amp;$C442)="","",IF(N($N442)=0,"",MAX(0,MIN(N($N442)-N($P442),N($V442)))))</f>
        <v/>
      </c>
      <c r="T442" s="351" t="str">
        <f aca="false">IF(TRIM($B442&amp;$C442)="","",IF(N($P442)&lt;=N($N442),"",N($P442)-N($N442)))</f>
        <v/>
      </c>
      <c r="U442" s="351" t="str">
        <f aca="false">IF(OR(TRIM($B442&amp;$C442)="",$V442=""),"",MAX(0,N($V442))-N($S442))</f>
        <v/>
      </c>
      <c r="V442" s="351" t="str">
        <f aca="false">IF(TRIM($B442&amp;$C442)="","",IF(AND(N($L442)=0,N($P442)+N($Q442)+N($R442)=0),"",ROUND(N($L442)-N($P442)-N($Q442)-N($R442),2)))</f>
        <v/>
      </c>
      <c r="W442" s="194" t="str">
        <f aca="false">IF(TRIM($B442&amp;$C442)="","",IF(N($L442)=0,IF((N($P442)+N($Q442)+N($R442))=0,"—未填单价","未填单价，已收 "&amp;TEXT((N($P442)+N($Q442)+N($R442)),"#,##0.00")),IF(N($V442)&gt;0.005,"欠 "&amp;TEXT(N($V442),"#,##0.00")&amp;IF(N($S442)&gt;0,"（开票未到账 "&amp;TEXT(N($S442),"#,##0.00")&amp;"）","")&amp;IF(N($U442)&gt;0,"（未开票 "&amp;TEXT(N($U442),"#,##0.00")&amp;"）",""),IF(N($V442)&lt;-0.005,"多收 "&amp;TEXT(-N($V442),"#,##0.00"),"✔ 已结清")))&amp;IF(N($T442)&gt;0,"｜到账未开票 "&amp;TEXT(N($T442),"#,##0.00")&amp;"，待补票","")&amp;IF(N($Q442)&gt;0,"｜收现 "&amp;TEXT(N($Q442),"#,##0.00"),"")&amp;IF(N($R442)&gt;0,"｜收款不开票 "&amp;TEXT(N($R442),"#,##0.00"),""))</f>
        <v/>
      </c>
      <c r="X442" s="352"/>
      <c r="AB442" s="349" t="str">
        <f aca="false">IF(OR(N($N442)=0,N($AA442)=0),"",ROUND(N($N442)/(1+N($AA442))*N($AA442),2))</f>
        <v/>
      </c>
      <c r="AC442" s="352"/>
      <c r="AD442" s="352"/>
      <c r="AE442" s="355" t="str">
        <f aca="false">IF($AM442="","",IF($AM442=1,IF($AN442&gt;=1,"一次性·已到收款期","一次性·未到期"),$AD442&amp;" 第"&amp;$AN442&amp;"/"&amp;$AM442&amp;"期"))</f>
        <v/>
      </c>
      <c r="AF442" s="351" t="str">
        <f aca="false">IF(OR($AM442="",N($L442)=0),"",ROUND(N($J442)*$AN442/$AM442,2)+N($K442))</f>
        <v/>
      </c>
      <c r="AG442" s="351" t="str">
        <f aca="false">IF($AF442="","",MAX(0,ROUND($AF442-(N($P442)+N($Q442)+N($R442)),2)))</f>
        <v/>
      </c>
      <c r="AH442" s="351" t="str">
        <f aca="false">IF(OR(TRIM($B442&amp;$C442)="",NOT(ISNUMBER($D442))),"",SUMIFS($V$3:$V$1001,$AJ$3:$AJ$1001,$AJ442,$D$3:$D$1001,"&lt;"&amp;$D442))</f>
        <v/>
      </c>
      <c r="AI442" s="351" t="str">
        <f aca="false">IF(TRIM($B442&amp;$C442)="","",SUMIFS($V$3:$V$1001,$AJ$3:$AJ$1001,$AJ442))</f>
        <v/>
      </c>
      <c r="AJ442" s="355" t="str">
        <f aca="false">IF(TRIM($B442&amp;$C442)="","",TRIM($B442)&amp;"｜"&amp;TRIM($C442))</f>
        <v/>
      </c>
      <c r="AK442" s="351" t="str">
        <f aca="false">IF(TRIM($B442&amp;$C442)="","",MIN(N($N442),N($P442)))</f>
        <v/>
      </c>
      <c r="AL442" s="356" t="str">
        <f aca="false">IF(ISNUMBER($D442),YEAR($D442),"")</f>
        <v/>
      </c>
      <c r="AM442" s="356" t="str">
        <f aca="false">IF(OR(TRIM($B442&amp;$C442)="",NOT(ISNUMBER($D442)),NOT(ISNUMBER($E442))),"",IF($E442&lt;$D442,"",IF(IF($AD442="半年付",2,IF($AD442="季度付",4,IF($AD442="月付",12,IF($AD442="半月付",24,1))))=1,1,MAX(1,ROUND(($E442-$D442+1)/365*IF($AD442="半年付",2,IF($AD442="季度付",4,IF($AD442="月付",12,IF($AD442="半月付",24,1)))),0)))))</f>
        <v/>
      </c>
      <c r="AN442" s="356" t="str">
        <f aca="true">IF($AM442="","",MIN($AM442,MAX(0,INT((TODAY()-付款宽限天数-$D442)/(($E442-$D442+1)/$AM442))+1)))</f>
        <v/>
      </c>
    </row>
    <row r="443" customFormat="false" ht="18" hidden="false" customHeight="false" outlineLevel="0" collapsed="false">
      <c r="F443" s="342" t="str">
        <f aca="true">IF(TRIM($B443&amp;$C443)="","",IF(OR(ISNUMBER(SEARCH("未",$A443)),ISNUMBER(SEARCH("送出",$A443)),AND(TRIM($A443)="",NOT(ISNUMBER($D443)),N($G443)=0)),"【合同未回】","")&amp;IF(NOT(ISNUMBER($E443)),IF(OR(ISNUMBER(SEARCH("未",$A443)),ISNUMBER(SEARCH("送出",$A443)),AND(TRIM($A443)="",NOT(ISNUMBER($D443)),N($G443)=0)),"","【未填合同期】"),IF($E443&lt;TODAY(),"【已到期】",IF($E443-TODAY()&lt;=提醒天数,"【即将到期，剩余"&amp;($E443-TODAY())&amp;"天】","【正常】")))&amp;IF(OR($AC443="安装免保",$AC443="技术免保",$AC443="质保期内"),"【"&amp;$AC443&amp;"】",""))</f>
        <v/>
      </c>
      <c r="J443" s="349" t="str">
        <f aca="false">IF(OR(N($G443)=0,N($H443)=0),"",ROUND(N($G443)*N($H443)*IF(N($I443)=0,1,N($I443)),2))</f>
        <v/>
      </c>
      <c r="L443" s="349" t="str">
        <f aca="false">IF(TRIM($B443&amp;$C443)="","",IF(AND(N($J443)=0,N($K443)=0),"",ROUND(N($J443)+N($K443),2)))</f>
        <v/>
      </c>
      <c r="R443" s="349"/>
      <c r="S443" s="351" t="str">
        <f aca="false">IF(TRIM($B443&amp;$C443)="","",IF(N($N443)=0,"",MAX(0,MIN(N($N443)-N($P443),N($V443)))))</f>
        <v/>
      </c>
      <c r="T443" s="351" t="str">
        <f aca="false">IF(TRIM($B443&amp;$C443)="","",IF(N($P443)&lt;=N($N443),"",N($P443)-N($N443)))</f>
        <v/>
      </c>
      <c r="U443" s="351" t="str">
        <f aca="false">IF(OR(TRIM($B443&amp;$C443)="",$V443=""),"",MAX(0,N($V443))-N($S443))</f>
        <v/>
      </c>
      <c r="V443" s="351" t="str">
        <f aca="false">IF(TRIM($B443&amp;$C443)="","",IF(AND(N($L443)=0,N($P443)+N($Q443)+N($R443)=0),"",ROUND(N($L443)-N($P443)-N($Q443)-N($R443),2)))</f>
        <v/>
      </c>
      <c r="W443" s="194" t="str">
        <f aca="false">IF(TRIM($B443&amp;$C443)="","",IF(N($L443)=0,IF((N($P443)+N($Q443)+N($R443))=0,"—未填单价","未填单价，已收 "&amp;TEXT((N($P443)+N($Q443)+N($R443)),"#,##0.00")),IF(N($V443)&gt;0.005,"欠 "&amp;TEXT(N($V443),"#,##0.00")&amp;IF(N($S443)&gt;0,"（开票未到账 "&amp;TEXT(N($S443),"#,##0.00")&amp;"）","")&amp;IF(N($U443)&gt;0,"（未开票 "&amp;TEXT(N($U443),"#,##0.00")&amp;"）",""),IF(N($V443)&lt;-0.005,"多收 "&amp;TEXT(-N($V443),"#,##0.00"),"✔ 已结清")))&amp;IF(N($T443)&gt;0,"｜到账未开票 "&amp;TEXT(N($T443),"#,##0.00")&amp;"，待补票","")&amp;IF(N($Q443)&gt;0,"｜收现 "&amp;TEXT(N($Q443),"#,##0.00"),"")&amp;IF(N($R443)&gt;0,"｜收款不开票 "&amp;TEXT(N($R443),"#,##0.00"),""))</f>
        <v/>
      </c>
      <c r="X443" s="352"/>
      <c r="AB443" s="349" t="str">
        <f aca="false">IF(OR(N($N443)=0,N($AA443)=0),"",ROUND(N($N443)/(1+N($AA443))*N($AA443),2))</f>
        <v/>
      </c>
      <c r="AC443" s="352"/>
      <c r="AD443" s="352"/>
      <c r="AE443" s="355" t="str">
        <f aca="false">IF($AM443="","",IF($AM443=1,IF($AN443&gt;=1,"一次性·已到收款期","一次性·未到期"),$AD443&amp;" 第"&amp;$AN443&amp;"/"&amp;$AM443&amp;"期"))</f>
        <v/>
      </c>
      <c r="AF443" s="351" t="str">
        <f aca="false">IF(OR($AM443="",N($L443)=0),"",ROUND(N($J443)*$AN443/$AM443,2)+N($K443))</f>
        <v/>
      </c>
      <c r="AG443" s="351" t="str">
        <f aca="false">IF($AF443="","",MAX(0,ROUND($AF443-(N($P443)+N($Q443)+N($R443)),2)))</f>
        <v/>
      </c>
      <c r="AH443" s="351" t="str">
        <f aca="false">IF(OR(TRIM($B443&amp;$C443)="",NOT(ISNUMBER($D443))),"",SUMIFS($V$3:$V$1001,$AJ$3:$AJ$1001,$AJ443,$D$3:$D$1001,"&lt;"&amp;$D443))</f>
        <v/>
      </c>
      <c r="AI443" s="351" t="str">
        <f aca="false">IF(TRIM($B443&amp;$C443)="","",SUMIFS($V$3:$V$1001,$AJ$3:$AJ$1001,$AJ443))</f>
        <v/>
      </c>
      <c r="AJ443" s="355" t="str">
        <f aca="false">IF(TRIM($B443&amp;$C443)="","",TRIM($B443)&amp;"｜"&amp;TRIM($C443))</f>
        <v/>
      </c>
      <c r="AK443" s="351" t="str">
        <f aca="false">IF(TRIM($B443&amp;$C443)="","",MIN(N($N443),N($P443)))</f>
        <v/>
      </c>
      <c r="AL443" s="356" t="str">
        <f aca="false">IF(ISNUMBER($D443),YEAR($D443),"")</f>
        <v/>
      </c>
      <c r="AM443" s="356" t="str">
        <f aca="false">IF(OR(TRIM($B443&amp;$C443)="",NOT(ISNUMBER($D443)),NOT(ISNUMBER($E443))),"",IF($E443&lt;$D443,"",IF(IF($AD443="半年付",2,IF($AD443="季度付",4,IF($AD443="月付",12,IF($AD443="半月付",24,1))))=1,1,MAX(1,ROUND(($E443-$D443+1)/365*IF($AD443="半年付",2,IF($AD443="季度付",4,IF($AD443="月付",12,IF($AD443="半月付",24,1)))),0)))))</f>
        <v/>
      </c>
      <c r="AN443" s="356" t="str">
        <f aca="true">IF($AM443="","",MIN($AM443,MAX(0,INT((TODAY()-付款宽限天数-$D443)/(($E443-$D443+1)/$AM443))+1)))</f>
        <v/>
      </c>
    </row>
    <row r="444" customFormat="false" ht="18" hidden="false" customHeight="false" outlineLevel="0" collapsed="false">
      <c r="F444" s="342" t="str">
        <f aca="true">IF(TRIM($B444&amp;$C444)="","",IF(OR(ISNUMBER(SEARCH("未",$A444)),ISNUMBER(SEARCH("送出",$A444)),AND(TRIM($A444)="",NOT(ISNUMBER($D444)),N($G444)=0)),"【合同未回】","")&amp;IF(NOT(ISNUMBER($E444)),IF(OR(ISNUMBER(SEARCH("未",$A444)),ISNUMBER(SEARCH("送出",$A444)),AND(TRIM($A444)="",NOT(ISNUMBER($D444)),N($G444)=0)),"","【未填合同期】"),IF($E444&lt;TODAY(),"【已到期】",IF($E444-TODAY()&lt;=提醒天数,"【即将到期，剩余"&amp;($E444-TODAY())&amp;"天】","【正常】")))&amp;IF(OR($AC444="安装免保",$AC444="技术免保",$AC444="质保期内"),"【"&amp;$AC444&amp;"】",""))</f>
        <v/>
      </c>
      <c r="J444" s="349" t="str">
        <f aca="false">IF(OR(N($G444)=0,N($H444)=0),"",ROUND(N($G444)*N($H444)*IF(N($I444)=0,1,N($I444)),2))</f>
        <v/>
      </c>
      <c r="L444" s="349" t="str">
        <f aca="false">IF(TRIM($B444&amp;$C444)="","",IF(AND(N($J444)=0,N($K444)=0),"",ROUND(N($J444)+N($K444),2)))</f>
        <v/>
      </c>
      <c r="R444" s="349"/>
      <c r="S444" s="351" t="str">
        <f aca="false">IF(TRIM($B444&amp;$C444)="","",IF(N($N444)=0,"",MAX(0,MIN(N($N444)-N($P444),N($V444)))))</f>
        <v/>
      </c>
      <c r="T444" s="351" t="str">
        <f aca="false">IF(TRIM($B444&amp;$C444)="","",IF(N($P444)&lt;=N($N444),"",N($P444)-N($N444)))</f>
        <v/>
      </c>
      <c r="U444" s="351" t="str">
        <f aca="false">IF(OR(TRIM($B444&amp;$C444)="",$V444=""),"",MAX(0,N($V444))-N($S444))</f>
        <v/>
      </c>
      <c r="V444" s="351" t="str">
        <f aca="false">IF(TRIM($B444&amp;$C444)="","",IF(AND(N($L444)=0,N($P444)+N($Q444)+N($R444)=0),"",ROUND(N($L444)-N($P444)-N($Q444)-N($R444),2)))</f>
        <v/>
      </c>
      <c r="W444" s="194" t="str">
        <f aca="false">IF(TRIM($B444&amp;$C444)="","",IF(N($L444)=0,IF((N($P444)+N($Q444)+N($R444))=0,"—未填单价","未填单价，已收 "&amp;TEXT((N($P444)+N($Q444)+N($R444)),"#,##0.00")),IF(N($V444)&gt;0.005,"欠 "&amp;TEXT(N($V444),"#,##0.00")&amp;IF(N($S444)&gt;0,"（开票未到账 "&amp;TEXT(N($S444),"#,##0.00")&amp;"）","")&amp;IF(N($U444)&gt;0,"（未开票 "&amp;TEXT(N($U444),"#,##0.00")&amp;"）",""),IF(N($V444)&lt;-0.005,"多收 "&amp;TEXT(-N($V444),"#,##0.00"),"✔ 已结清")))&amp;IF(N($T444)&gt;0,"｜到账未开票 "&amp;TEXT(N($T444),"#,##0.00")&amp;"，待补票","")&amp;IF(N($Q444)&gt;0,"｜收现 "&amp;TEXT(N($Q444),"#,##0.00"),"")&amp;IF(N($R444)&gt;0,"｜收款不开票 "&amp;TEXT(N($R444),"#,##0.00"),""))</f>
        <v/>
      </c>
      <c r="X444" s="352"/>
      <c r="AB444" s="349" t="str">
        <f aca="false">IF(OR(N($N444)=0,N($AA444)=0),"",ROUND(N($N444)/(1+N($AA444))*N($AA444),2))</f>
        <v/>
      </c>
      <c r="AC444" s="352"/>
      <c r="AD444" s="352"/>
      <c r="AE444" s="355" t="str">
        <f aca="false">IF($AM444="","",IF($AM444=1,IF($AN444&gt;=1,"一次性·已到收款期","一次性·未到期"),$AD444&amp;" 第"&amp;$AN444&amp;"/"&amp;$AM444&amp;"期"))</f>
        <v/>
      </c>
      <c r="AF444" s="351" t="str">
        <f aca="false">IF(OR($AM444="",N($L444)=0),"",ROUND(N($J444)*$AN444/$AM444,2)+N($K444))</f>
        <v/>
      </c>
      <c r="AG444" s="351" t="str">
        <f aca="false">IF($AF444="","",MAX(0,ROUND($AF444-(N($P444)+N($Q444)+N($R444)),2)))</f>
        <v/>
      </c>
      <c r="AH444" s="351" t="str">
        <f aca="false">IF(OR(TRIM($B444&amp;$C444)="",NOT(ISNUMBER($D444))),"",SUMIFS($V$3:$V$1001,$AJ$3:$AJ$1001,$AJ444,$D$3:$D$1001,"&lt;"&amp;$D444))</f>
        <v/>
      </c>
      <c r="AI444" s="351" t="str">
        <f aca="false">IF(TRIM($B444&amp;$C444)="","",SUMIFS($V$3:$V$1001,$AJ$3:$AJ$1001,$AJ444))</f>
        <v/>
      </c>
      <c r="AJ444" s="355" t="str">
        <f aca="false">IF(TRIM($B444&amp;$C444)="","",TRIM($B444)&amp;"｜"&amp;TRIM($C444))</f>
        <v/>
      </c>
      <c r="AK444" s="351" t="str">
        <f aca="false">IF(TRIM($B444&amp;$C444)="","",MIN(N($N444),N($P444)))</f>
        <v/>
      </c>
      <c r="AL444" s="356" t="str">
        <f aca="false">IF(ISNUMBER($D444),YEAR($D444),"")</f>
        <v/>
      </c>
      <c r="AM444" s="356" t="str">
        <f aca="false">IF(OR(TRIM($B444&amp;$C444)="",NOT(ISNUMBER($D444)),NOT(ISNUMBER($E444))),"",IF($E444&lt;$D444,"",IF(IF($AD444="半年付",2,IF($AD444="季度付",4,IF($AD444="月付",12,IF($AD444="半月付",24,1))))=1,1,MAX(1,ROUND(($E444-$D444+1)/365*IF($AD444="半年付",2,IF($AD444="季度付",4,IF($AD444="月付",12,IF($AD444="半月付",24,1)))),0)))))</f>
        <v/>
      </c>
      <c r="AN444" s="356" t="str">
        <f aca="true">IF($AM444="","",MIN($AM444,MAX(0,INT((TODAY()-付款宽限天数-$D444)/(($E444-$D444+1)/$AM444))+1)))</f>
        <v/>
      </c>
    </row>
    <row r="445" customFormat="false" ht="18" hidden="false" customHeight="false" outlineLevel="0" collapsed="false">
      <c r="F445" s="342" t="str">
        <f aca="true">IF(TRIM($B445&amp;$C445)="","",IF(OR(ISNUMBER(SEARCH("未",$A445)),ISNUMBER(SEARCH("送出",$A445)),AND(TRIM($A445)="",NOT(ISNUMBER($D445)),N($G445)=0)),"【合同未回】","")&amp;IF(NOT(ISNUMBER($E445)),IF(OR(ISNUMBER(SEARCH("未",$A445)),ISNUMBER(SEARCH("送出",$A445)),AND(TRIM($A445)="",NOT(ISNUMBER($D445)),N($G445)=0)),"","【未填合同期】"),IF($E445&lt;TODAY(),"【已到期】",IF($E445-TODAY()&lt;=提醒天数,"【即将到期，剩余"&amp;($E445-TODAY())&amp;"天】","【正常】")))&amp;IF(OR($AC445="安装免保",$AC445="技术免保",$AC445="质保期内"),"【"&amp;$AC445&amp;"】",""))</f>
        <v/>
      </c>
      <c r="J445" s="349" t="str">
        <f aca="false">IF(OR(N($G445)=0,N($H445)=0),"",ROUND(N($G445)*N($H445)*IF(N($I445)=0,1,N($I445)),2))</f>
        <v/>
      </c>
      <c r="L445" s="349" t="str">
        <f aca="false">IF(TRIM($B445&amp;$C445)="","",IF(AND(N($J445)=0,N($K445)=0),"",ROUND(N($J445)+N($K445),2)))</f>
        <v/>
      </c>
      <c r="R445" s="349"/>
      <c r="S445" s="351" t="str">
        <f aca="false">IF(TRIM($B445&amp;$C445)="","",IF(N($N445)=0,"",MAX(0,MIN(N($N445)-N($P445),N($V445)))))</f>
        <v/>
      </c>
      <c r="T445" s="351" t="str">
        <f aca="false">IF(TRIM($B445&amp;$C445)="","",IF(N($P445)&lt;=N($N445),"",N($P445)-N($N445)))</f>
        <v/>
      </c>
      <c r="U445" s="351" t="str">
        <f aca="false">IF(OR(TRIM($B445&amp;$C445)="",$V445=""),"",MAX(0,N($V445))-N($S445))</f>
        <v/>
      </c>
      <c r="V445" s="351" t="str">
        <f aca="false">IF(TRIM($B445&amp;$C445)="","",IF(AND(N($L445)=0,N($P445)+N($Q445)+N($R445)=0),"",ROUND(N($L445)-N($P445)-N($Q445)-N($R445),2)))</f>
        <v/>
      </c>
      <c r="W445" s="194" t="str">
        <f aca="false">IF(TRIM($B445&amp;$C445)="","",IF(N($L445)=0,IF((N($P445)+N($Q445)+N($R445))=0,"—未填单价","未填单价，已收 "&amp;TEXT((N($P445)+N($Q445)+N($R445)),"#,##0.00")),IF(N($V445)&gt;0.005,"欠 "&amp;TEXT(N($V445),"#,##0.00")&amp;IF(N($S445)&gt;0,"（开票未到账 "&amp;TEXT(N($S445),"#,##0.00")&amp;"）","")&amp;IF(N($U445)&gt;0,"（未开票 "&amp;TEXT(N($U445),"#,##0.00")&amp;"）",""),IF(N($V445)&lt;-0.005,"多收 "&amp;TEXT(-N($V445),"#,##0.00"),"✔ 已结清")))&amp;IF(N($T445)&gt;0,"｜到账未开票 "&amp;TEXT(N($T445),"#,##0.00")&amp;"，待补票","")&amp;IF(N($Q445)&gt;0,"｜收现 "&amp;TEXT(N($Q445),"#,##0.00"),"")&amp;IF(N($R445)&gt;0,"｜收款不开票 "&amp;TEXT(N($R445),"#,##0.00"),""))</f>
        <v/>
      </c>
      <c r="X445" s="352"/>
      <c r="AB445" s="349" t="str">
        <f aca="false">IF(OR(N($N445)=0,N($AA445)=0),"",ROUND(N($N445)/(1+N($AA445))*N($AA445),2))</f>
        <v/>
      </c>
      <c r="AC445" s="352"/>
      <c r="AD445" s="352"/>
      <c r="AE445" s="355" t="str">
        <f aca="false">IF($AM445="","",IF($AM445=1,IF($AN445&gt;=1,"一次性·已到收款期","一次性·未到期"),$AD445&amp;" 第"&amp;$AN445&amp;"/"&amp;$AM445&amp;"期"))</f>
        <v/>
      </c>
      <c r="AF445" s="351" t="str">
        <f aca="false">IF(OR($AM445="",N($L445)=0),"",ROUND(N($J445)*$AN445/$AM445,2)+N($K445))</f>
        <v/>
      </c>
      <c r="AG445" s="351" t="str">
        <f aca="false">IF($AF445="","",MAX(0,ROUND($AF445-(N($P445)+N($Q445)+N($R445)),2)))</f>
        <v/>
      </c>
      <c r="AH445" s="351" t="str">
        <f aca="false">IF(OR(TRIM($B445&amp;$C445)="",NOT(ISNUMBER($D445))),"",SUMIFS($V$3:$V$1001,$AJ$3:$AJ$1001,$AJ445,$D$3:$D$1001,"&lt;"&amp;$D445))</f>
        <v/>
      </c>
      <c r="AI445" s="351" t="str">
        <f aca="false">IF(TRIM($B445&amp;$C445)="","",SUMIFS($V$3:$V$1001,$AJ$3:$AJ$1001,$AJ445))</f>
        <v/>
      </c>
      <c r="AJ445" s="355" t="str">
        <f aca="false">IF(TRIM($B445&amp;$C445)="","",TRIM($B445)&amp;"｜"&amp;TRIM($C445))</f>
        <v/>
      </c>
      <c r="AK445" s="351" t="str">
        <f aca="false">IF(TRIM($B445&amp;$C445)="","",MIN(N($N445),N($P445)))</f>
        <v/>
      </c>
      <c r="AL445" s="356" t="str">
        <f aca="false">IF(ISNUMBER($D445),YEAR($D445),"")</f>
        <v/>
      </c>
      <c r="AM445" s="356" t="str">
        <f aca="false">IF(OR(TRIM($B445&amp;$C445)="",NOT(ISNUMBER($D445)),NOT(ISNUMBER($E445))),"",IF($E445&lt;$D445,"",IF(IF($AD445="半年付",2,IF($AD445="季度付",4,IF($AD445="月付",12,IF($AD445="半月付",24,1))))=1,1,MAX(1,ROUND(($E445-$D445+1)/365*IF($AD445="半年付",2,IF($AD445="季度付",4,IF($AD445="月付",12,IF($AD445="半月付",24,1)))),0)))))</f>
        <v/>
      </c>
      <c r="AN445" s="356" t="str">
        <f aca="true">IF($AM445="","",MIN($AM445,MAX(0,INT((TODAY()-付款宽限天数-$D445)/(($E445-$D445+1)/$AM445))+1)))</f>
        <v/>
      </c>
    </row>
    <row r="446" customFormat="false" ht="18" hidden="false" customHeight="false" outlineLevel="0" collapsed="false">
      <c r="F446" s="342" t="str">
        <f aca="true">IF(TRIM($B446&amp;$C446)="","",IF(OR(ISNUMBER(SEARCH("未",$A446)),ISNUMBER(SEARCH("送出",$A446)),AND(TRIM($A446)="",NOT(ISNUMBER($D446)),N($G446)=0)),"【合同未回】","")&amp;IF(NOT(ISNUMBER($E446)),IF(OR(ISNUMBER(SEARCH("未",$A446)),ISNUMBER(SEARCH("送出",$A446)),AND(TRIM($A446)="",NOT(ISNUMBER($D446)),N($G446)=0)),"","【未填合同期】"),IF($E446&lt;TODAY(),"【已到期】",IF($E446-TODAY()&lt;=提醒天数,"【即将到期，剩余"&amp;($E446-TODAY())&amp;"天】","【正常】")))&amp;IF(OR($AC446="安装免保",$AC446="技术免保",$AC446="质保期内"),"【"&amp;$AC446&amp;"】",""))</f>
        <v/>
      </c>
      <c r="J446" s="349" t="str">
        <f aca="false">IF(OR(N($G446)=0,N($H446)=0),"",ROUND(N($G446)*N($H446)*IF(N($I446)=0,1,N($I446)),2))</f>
        <v/>
      </c>
      <c r="L446" s="349" t="str">
        <f aca="false">IF(TRIM($B446&amp;$C446)="","",IF(AND(N($J446)=0,N($K446)=0),"",ROUND(N($J446)+N($K446),2)))</f>
        <v/>
      </c>
      <c r="R446" s="349"/>
      <c r="S446" s="351" t="str">
        <f aca="false">IF(TRIM($B446&amp;$C446)="","",IF(N($N446)=0,"",MAX(0,MIN(N($N446)-N($P446),N($V446)))))</f>
        <v/>
      </c>
      <c r="T446" s="351" t="str">
        <f aca="false">IF(TRIM($B446&amp;$C446)="","",IF(N($P446)&lt;=N($N446),"",N($P446)-N($N446)))</f>
        <v/>
      </c>
      <c r="U446" s="351" t="str">
        <f aca="false">IF(OR(TRIM($B446&amp;$C446)="",$V446=""),"",MAX(0,N($V446))-N($S446))</f>
        <v/>
      </c>
      <c r="V446" s="351" t="str">
        <f aca="false">IF(TRIM($B446&amp;$C446)="","",IF(AND(N($L446)=0,N($P446)+N($Q446)+N($R446)=0),"",ROUND(N($L446)-N($P446)-N($Q446)-N($R446),2)))</f>
        <v/>
      </c>
      <c r="W446" s="194" t="str">
        <f aca="false">IF(TRIM($B446&amp;$C446)="","",IF(N($L446)=0,IF((N($P446)+N($Q446)+N($R446))=0,"—未填单价","未填单价，已收 "&amp;TEXT((N($P446)+N($Q446)+N($R446)),"#,##0.00")),IF(N($V446)&gt;0.005,"欠 "&amp;TEXT(N($V446),"#,##0.00")&amp;IF(N($S446)&gt;0,"（开票未到账 "&amp;TEXT(N($S446),"#,##0.00")&amp;"）","")&amp;IF(N($U446)&gt;0,"（未开票 "&amp;TEXT(N($U446),"#,##0.00")&amp;"）",""),IF(N($V446)&lt;-0.005,"多收 "&amp;TEXT(-N($V446),"#,##0.00"),"✔ 已结清")))&amp;IF(N($T446)&gt;0,"｜到账未开票 "&amp;TEXT(N($T446),"#,##0.00")&amp;"，待补票","")&amp;IF(N($Q446)&gt;0,"｜收现 "&amp;TEXT(N($Q446),"#,##0.00"),"")&amp;IF(N($R446)&gt;0,"｜收款不开票 "&amp;TEXT(N($R446),"#,##0.00"),""))</f>
        <v/>
      </c>
      <c r="X446" s="352"/>
      <c r="AB446" s="349" t="str">
        <f aca="false">IF(OR(N($N446)=0,N($AA446)=0),"",ROUND(N($N446)/(1+N($AA446))*N($AA446),2))</f>
        <v/>
      </c>
      <c r="AC446" s="352"/>
      <c r="AD446" s="352"/>
      <c r="AE446" s="355" t="str">
        <f aca="false">IF($AM446="","",IF($AM446=1,IF($AN446&gt;=1,"一次性·已到收款期","一次性·未到期"),$AD446&amp;" 第"&amp;$AN446&amp;"/"&amp;$AM446&amp;"期"))</f>
        <v/>
      </c>
      <c r="AF446" s="351" t="str">
        <f aca="false">IF(OR($AM446="",N($L446)=0),"",ROUND(N($J446)*$AN446/$AM446,2)+N($K446))</f>
        <v/>
      </c>
      <c r="AG446" s="351" t="str">
        <f aca="false">IF($AF446="","",MAX(0,ROUND($AF446-(N($P446)+N($Q446)+N($R446)),2)))</f>
        <v/>
      </c>
      <c r="AH446" s="351" t="str">
        <f aca="false">IF(OR(TRIM($B446&amp;$C446)="",NOT(ISNUMBER($D446))),"",SUMIFS($V$3:$V$1001,$AJ$3:$AJ$1001,$AJ446,$D$3:$D$1001,"&lt;"&amp;$D446))</f>
        <v/>
      </c>
      <c r="AI446" s="351" t="str">
        <f aca="false">IF(TRIM($B446&amp;$C446)="","",SUMIFS($V$3:$V$1001,$AJ$3:$AJ$1001,$AJ446))</f>
        <v/>
      </c>
      <c r="AJ446" s="355" t="str">
        <f aca="false">IF(TRIM($B446&amp;$C446)="","",TRIM($B446)&amp;"｜"&amp;TRIM($C446))</f>
        <v/>
      </c>
      <c r="AK446" s="351" t="str">
        <f aca="false">IF(TRIM($B446&amp;$C446)="","",MIN(N($N446),N($P446)))</f>
        <v/>
      </c>
      <c r="AL446" s="356" t="str">
        <f aca="false">IF(ISNUMBER($D446),YEAR($D446),"")</f>
        <v/>
      </c>
      <c r="AM446" s="356" t="str">
        <f aca="false">IF(OR(TRIM($B446&amp;$C446)="",NOT(ISNUMBER($D446)),NOT(ISNUMBER($E446))),"",IF($E446&lt;$D446,"",IF(IF($AD446="半年付",2,IF($AD446="季度付",4,IF($AD446="月付",12,IF($AD446="半月付",24,1))))=1,1,MAX(1,ROUND(($E446-$D446+1)/365*IF($AD446="半年付",2,IF($AD446="季度付",4,IF($AD446="月付",12,IF($AD446="半月付",24,1)))),0)))))</f>
        <v/>
      </c>
      <c r="AN446" s="356" t="str">
        <f aca="true">IF($AM446="","",MIN($AM446,MAX(0,INT((TODAY()-付款宽限天数-$D446)/(($E446-$D446+1)/$AM446))+1)))</f>
        <v/>
      </c>
    </row>
    <row r="447" customFormat="false" ht="18" hidden="false" customHeight="false" outlineLevel="0" collapsed="false">
      <c r="F447" s="342" t="str">
        <f aca="true">IF(TRIM($B447&amp;$C447)="","",IF(OR(ISNUMBER(SEARCH("未",$A447)),ISNUMBER(SEARCH("送出",$A447)),AND(TRIM($A447)="",NOT(ISNUMBER($D447)),N($G447)=0)),"【合同未回】","")&amp;IF(NOT(ISNUMBER($E447)),IF(OR(ISNUMBER(SEARCH("未",$A447)),ISNUMBER(SEARCH("送出",$A447)),AND(TRIM($A447)="",NOT(ISNUMBER($D447)),N($G447)=0)),"","【未填合同期】"),IF($E447&lt;TODAY(),"【已到期】",IF($E447-TODAY()&lt;=提醒天数,"【即将到期，剩余"&amp;($E447-TODAY())&amp;"天】","【正常】")))&amp;IF(OR($AC447="安装免保",$AC447="技术免保",$AC447="质保期内"),"【"&amp;$AC447&amp;"】",""))</f>
        <v/>
      </c>
      <c r="J447" s="349" t="str">
        <f aca="false">IF(OR(N($G447)=0,N($H447)=0),"",ROUND(N($G447)*N($H447)*IF(N($I447)=0,1,N($I447)),2))</f>
        <v/>
      </c>
      <c r="L447" s="349" t="str">
        <f aca="false">IF(TRIM($B447&amp;$C447)="","",IF(AND(N($J447)=0,N($K447)=0),"",ROUND(N($J447)+N($K447),2)))</f>
        <v/>
      </c>
      <c r="R447" s="349"/>
      <c r="S447" s="351" t="str">
        <f aca="false">IF(TRIM($B447&amp;$C447)="","",IF(N($N447)=0,"",MAX(0,MIN(N($N447)-N($P447),N($V447)))))</f>
        <v/>
      </c>
      <c r="T447" s="351" t="str">
        <f aca="false">IF(TRIM($B447&amp;$C447)="","",IF(N($P447)&lt;=N($N447),"",N($P447)-N($N447)))</f>
        <v/>
      </c>
      <c r="U447" s="351" t="str">
        <f aca="false">IF(OR(TRIM($B447&amp;$C447)="",$V447=""),"",MAX(0,N($V447))-N($S447))</f>
        <v/>
      </c>
      <c r="V447" s="351" t="str">
        <f aca="false">IF(TRIM($B447&amp;$C447)="","",IF(AND(N($L447)=0,N($P447)+N($Q447)+N($R447)=0),"",ROUND(N($L447)-N($P447)-N($Q447)-N($R447),2)))</f>
        <v/>
      </c>
      <c r="W447" s="194" t="str">
        <f aca="false">IF(TRIM($B447&amp;$C447)="","",IF(N($L447)=0,IF((N($P447)+N($Q447)+N($R447))=0,"—未填单价","未填单价，已收 "&amp;TEXT((N($P447)+N($Q447)+N($R447)),"#,##0.00")),IF(N($V447)&gt;0.005,"欠 "&amp;TEXT(N($V447),"#,##0.00")&amp;IF(N($S447)&gt;0,"（开票未到账 "&amp;TEXT(N($S447),"#,##0.00")&amp;"）","")&amp;IF(N($U447)&gt;0,"（未开票 "&amp;TEXT(N($U447),"#,##0.00")&amp;"）",""),IF(N($V447)&lt;-0.005,"多收 "&amp;TEXT(-N($V447),"#,##0.00"),"✔ 已结清")))&amp;IF(N($T447)&gt;0,"｜到账未开票 "&amp;TEXT(N($T447),"#,##0.00")&amp;"，待补票","")&amp;IF(N($Q447)&gt;0,"｜收现 "&amp;TEXT(N($Q447),"#,##0.00"),"")&amp;IF(N($R447)&gt;0,"｜收款不开票 "&amp;TEXT(N($R447),"#,##0.00"),""))</f>
        <v/>
      </c>
      <c r="X447" s="352"/>
      <c r="AB447" s="349" t="str">
        <f aca="false">IF(OR(N($N447)=0,N($AA447)=0),"",ROUND(N($N447)/(1+N($AA447))*N($AA447),2))</f>
        <v/>
      </c>
      <c r="AC447" s="352"/>
      <c r="AD447" s="352"/>
      <c r="AE447" s="355" t="str">
        <f aca="false">IF($AM447="","",IF($AM447=1,IF($AN447&gt;=1,"一次性·已到收款期","一次性·未到期"),$AD447&amp;" 第"&amp;$AN447&amp;"/"&amp;$AM447&amp;"期"))</f>
        <v/>
      </c>
      <c r="AF447" s="351" t="str">
        <f aca="false">IF(OR($AM447="",N($L447)=0),"",ROUND(N($J447)*$AN447/$AM447,2)+N($K447))</f>
        <v/>
      </c>
      <c r="AG447" s="351" t="str">
        <f aca="false">IF($AF447="","",MAX(0,ROUND($AF447-(N($P447)+N($Q447)+N($R447)),2)))</f>
        <v/>
      </c>
      <c r="AH447" s="351" t="str">
        <f aca="false">IF(OR(TRIM($B447&amp;$C447)="",NOT(ISNUMBER($D447))),"",SUMIFS($V$3:$V$1001,$AJ$3:$AJ$1001,$AJ447,$D$3:$D$1001,"&lt;"&amp;$D447))</f>
        <v/>
      </c>
      <c r="AI447" s="351" t="str">
        <f aca="false">IF(TRIM($B447&amp;$C447)="","",SUMIFS($V$3:$V$1001,$AJ$3:$AJ$1001,$AJ447))</f>
        <v/>
      </c>
      <c r="AJ447" s="355" t="str">
        <f aca="false">IF(TRIM($B447&amp;$C447)="","",TRIM($B447)&amp;"｜"&amp;TRIM($C447))</f>
        <v/>
      </c>
      <c r="AK447" s="351" t="str">
        <f aca="false">IF(TRIM($B447&amp;$C447)="","",MIN(N($N447),N($P447)))</f>
        <v/>
      </c>
      <c r="AL447" s="356" t="str">
        <f aca="false">IF(ISNUMBER($D447),YEAR($D447),"")</f>
        <v/>
      </c>
      <c r="AM447" s="356" t="str">
        <f aca="false">IF(OR(TRIM($B447&amp;$C447)="",NOT(ISNUMBER($D447)),NOT(ISNUMBER($E447))),"",IF($E447&lt;$D447,"",IF(IF($AD447="半年付",2,IF($AD447="季度付",4,IF($AD447="月付",12,IF($AD447="半月付",24,1))))=1,1,MAX(1,ROUND(($E447-$D447+1)/365*IF($AD447="半年付",2,IF($AD447="季度付",4,IF($AD447="月付",12,IF($AD447="半月付",24,1)))),0)))))</f>
        <v/>
      </c>
      <c r="AN447" s="356" t="str">
        <f aca="true">IF($AM447="","",MIN($AM447,MAX(0,INT((TODAY()-付款宽限天数-$D447)/(($E447-$D447+1)/$AM447))+1)))</f>
        <v/>
      </c>
    </row>
    <row r="448" customFormat="false" ht="18" hidden="false" customHeight="false" outlineLevel="0" collapsed="false">
      <c r="F448" s="342" t="str">
        <f aca="true">IF(TRIM($B448&amp;$C448)="","",IF(OR(ISNUMBER(SEARCH("未",$A448)),ISNUMBER(SEARCH("送出",$A448)),AND(TRIM($A448)="",NOT(ISNUMBER($D448)),N($G448)=0)),"【合同未回】","")&amp;IF(NOT(ISNUMBER($E448)),IF(OR(ISNUMBER(SEARCH("未",$A448)),ISNUMBER(SEARCH("送出",$A448)),AND(TRIM($A448)="",NOT(ISNUMBER($D448)),N($G448)=0)),"","【未填合同期】"),IF($E448&lt;TODAY(),"【已到期】",IF($E448-TODAY()&lt;=提醒天数,"【即将到期，剩余"&amp;($E448-TODAY())&amp;"天】","【正常】")))&amp;IF(OR($AC448="安装免保",$AC448="技术免保",$AC448="质保期内"),"【"&amp;$AC448&amp;"】",""))</f>
        <v/>
      </c>
      <c r="J448" s="349" t="str">
        <f aca="false">IF(OR(N($G448)=0,N($H448)=0),"",ROUND(N($G448)*N($H448)*IF(N($I448)=0,1,N($I448)),2))</f>
        <v/>
      </c>
      <c r="L448" s="349" t="str">
        <f aca="false">IF(TRIM($B448&amp;$C448)="","",IF(AND(N($J448)=0,N($K448)=0),"",ROUND(N($J448)+N($K448),2)))</f>
        <v/>
      </c>
      <c r="R448" s="349"/>
      <c r="S448" s="351" t="str">
        <f aca="false">IF(TRIM($B448&amp;$C448)="","",IF(N($N448)=0,"",MAX(0,MIN(N($N448)-N($P448),N($V448)))))</f>
        <v/>
      </c>
      <c r="T448" s="351" t="str">
        <f aca="false">IF(TRIM($B448&amp;$C448)="","",IF(N($P448)&lt;=N($N448),"",N($P448)-N($N448)))</f>
        <v/>
      </c>
      <c r="U448" s="351" t="str">
        <f aca="false">IF(OR(TRIM($B448&amp;$C448)="",$V448=""),"",MAX(0,N($V448))-N($S448))</f>
        <v/>
      </c>
      <c r="V448" s="351" t="str">
        <f aca="false">IF(TRIM($B448&amp;$C448)="","",IF(AND(N($L448)=0,N($P448)+N($Q448)+N($R448)=0),"",ROUND(N($L448)-N($P448)-N($Q448)-N($R448),2)))</f>
        <v/>
      </c>
      <c r="W448" s="194" t="str">
        <f aca="false">IF(TRIM($B448&amp;$C448)="","",IF(N($L448)=0,IF((N($P448)+N($Q448)+N($R448))=0,"—未填单价","未填单价，已收 "&amp;TEXT((N($P448)+N($Q448)+N($R448)),"#,##0.00")),IF(N($V448)&gt;0.005,"欠 "&amp;TEXT(N($V448),"#,##0.00")&amp;IF(N($S448)&gt;0,"（开票未到账 "&amp;TEXT(N($S448),"#,##0.00")&amp;"）","")&amp;IF(N($U448)&gt;0,"（未开票 "&amp;TEXT(N($U448),"#,##0.00")&amp;"）",""),IF(N($V448)&lt;-0.005,"多收 "&amp;TEXT(-N($V448),"#,##0.00"),"✔ 已结清")))&amp;IF(N($T448)&gt;0,"｜到账未开票 "&amp;TEXT(N($T448),"#,##0.00")&amp;"，待补票","")&amp;IF(N($Q448)&gt;0,"｜收现 "&amp;TEXT(N($Q448),"#,##0.00"),"")&amp;IF(N($R448)&gt;0,"｜收款不开票 "&amp;TEXT(N($R448),"#,##0.00"),""))</f>
        <v/>
      </c>
      <c r="X448" s="352"/>
      <c r="AB448" s="349" t="str">
        <f aca="false">IF(OR(N($N448)=0,N($AA448)=0),"",ROUND(N($N448)/(1+N($AA448))*N($AA448),2))</f>
        <v/>
      </c>
      <c r="AC448" s="352"/>
      <c r="AD448" s="352"/>
      <c r="AE448" s="355" t="str">
        <f aca="false">IF($AM448="","",IF($AM448=1,IF($AN448&gt;=1,"一次性·已到收款期","一次性·未到期"),$AD448&amp;" 第"&amp;$AN448&amp;"/"&amp;$AM448&amp;"期"))</f>
        <v/>
      </c>
      <c r="AF448" s="351" t="str">
        <f aca="false">IF(OR($AM448="",N($L448)=0),"",ROUND(N($J448)*$AN448/$AM448,2)+N($K448))</f>
        <v/>
      </c>
      <c r="AG448" s="351" t="str">
        <f aca="false">IF($AF448="","",MAX(0,ROUND($AF448-(N($P448)+N($Q448)+N($R448)),2)))</f>
        <v/>
      </c>
      <c r="AH448" s="351" t="str">
        <f aca="false">IF(OR(TRIM($B448&amp;$C448)="",NOT(ISNUMBER($D448))),"",SUMIFS($V$3:$V$1001,$AJ$3:$AJ$1001,$AJ448,$D$3:$D$1001,"&lt;"&amp;$D448))</f>
        <v/>
      </c>
      <c r="AI448" s="351" t="str">
        <f aca="false">IF(TRIM($B448&amp;$C448)="","",SUMIFS($V$3:$V$1001,$AJ$3:$AJ$1001,$AJ448))</f>
        <v/>
      </c>
      <c r="AJ448" s="355" t="str">
        <f aca="false">IF(TRIM($B448&amp;$C448)="","",TRIM($B448)&amp;"｜"&amp;TRIM($C448))</f>
        <v/>
      </c>
      <c r="AK448" s="351" t="str">
        <f aca="false">IF(TRIM($B448&amp;$C448)="","",MIN(N($N448),N($P448)))</f>
        <v/>
      </c>
      <c r="AL448" s="356" t="str">
        <f aca="false">IF(ISNUMBER($D448),YEAR($D448),"")</f>
        <v/>
      </c>
      <c r="AM448" s="356" t="str">
        <f aca="false">IF(OR(TRIM($B448&amp;$C448)="",NOT(ISNUMBER($D448)),NOT(ISNUMBER($E448))),"",IF($E448&lt;$D448,"",IF(IF($AD448="半年付",2,IF($AD448="季度付",4,IF($AD448="月付",12,IF($AD448="半月付",24,1))))=1,1,MAX(1,ROUND(($E448-$D448+1)/365*IF($AD448="半年付",2,IF($AD448="季度付",4,IF($AD448="月付",12,IF($AD448="半月付",24,1)))),0)))))</f>
        <v/>
      </c>
      <c r="AN448" s="356" t="str">
        <f aca="true">IF($AM448="","",MIN($AM448,MAX(0,INT((TODAY()-付款宽限天数-$D448)/(($E448-$D448+1)/$AM448))+1)))</f>
        <v/>
      </c>
    </row>
    <row r="449" customFormat="false" ht="18" hidden="false" customHeight="false" outlineLevel="0" collapsed="false">
      <c r="F449" s="342" t="str">
        <f aca="true">IF(TRIM($B449&amp;$C449)="","",IF(OR(ISNUMBER(SEARCH("未",$A449)),ISNUMBER(SEARCH("送出",$A449)),AND(TRIM($A449)="",NOT(ISNUMBER($D449)),N($G449)=0)),"【合同未回】","")&amp;IF(NOT(ISNUMBER($E449)),IF(OR(ISNUMBER(SEARCH("未",$A449)),ISNUMBER(SEARCH("送出",$A449)),AND(TRIM($A449)="",NOT(ISNUMBER($D449)),N($G449)=0)),"","【未填合同期】"),IF($E449&lt;TODAY(),"【已到期】",IF($E449-TODAY()&lt;=提醒天数,"【即将到期，剩余"&amp;($E449-TODAY())&amp;"天】","【正常】")))&amp;IF(OR($AC449="安装免保",$AC449="技术免保",$AC449="质保期内"),"【"&amp;$AC449&amp;"】",""))</f>
        <v/>
      </c>
      <c r="J449" s="349" t="str">
        <f aca="false">IF(OR(N($G449)=0,N($H449)=0),"",ROUND(N($G449)*N($H449)*IF(N($I449)=0,1,N($I449)),2))</f>
        <v/>
      </c>
      <c r="L449" s="349" t="str">
        <f aca="false">IF(TRIM($B449&amp;$C449)="","",IF(AND(N($J449)=0,N($K449)=0),"",ROUND(N($J449)+N($K449),2)))</f>
        <v/>
      </c>
      <c r="R449" s="349"/>
      <c r="S449" s="351" t="str">
        <f aca="false">IF(TRIM($B449&amp;$C449)="","",IF(N($N449)=0,"",MAX(0,MIN(N($N449)-N($P449),N($V449)))))</f>
        <v/>
      </c>
      <c r="T449" s="351" t="str">
        <f aca="false">IF(TRIM($B449&amp;$C449)="","",IF(N($P449)&lt;=N($N449),"",N($P449)-N($N449)))</f>
        <v/>
      </c>
      <c r="U449" s="351" t="str">
        <f aca="false">IF(OR(TRIM($B449&amp;$C449)="",$V449=""),"",MAX(0,N($V449))-N($S449))</f>
        <v/>
      </c>
      <c r="V449" s="351" t="str">
        <f aca="false">IF(TRIM($B449&amp;$C449)="","",IF(AND(N($L449)=0,N($P449)+N($Q449)+N($R449)=0),"",ROUND(N($L449)-N($P449)-N($Q449)-N($R449),2)))</f>
        <v/>
      </c>
      <c r="W449" s="194" t="str">
        <f aca="false">IF(TRIM($B449&amp;$C449)="","",IF(N($L449)=0,IF((N($P449)+N($Q449)+N($R449))=0,"—未填单价","未填单价，已收 "&amp;TEXT((N($P449)+N($Q449)+N($R449)),"#,##0.00")),IF(N($V449)&gt;0.005,"欠 "&amp;TEXT(N($V449),"#,##0.00")&amp;IF(N($S449)&gt;0,"（开票未到账 "&amp;TEXT(N($S449),"#,##0.00")&amp;"）","")&amp;IF(N($U449)&gt;0,"（未开票 "&amp;TEXT(N($U449),"#,##0.00")&amp;"）",""),IF(N($V449)&lt;-0.005,"多收 "&amp;TEXT(-N($V449),"#,##0.00"),"✔ 已结清")))&amp;IF(N($T449)&gt;0,"｜到账未开票 "&amp;TEXT(N($T449),"#,##0.00")&amp;"，待补票","")&amp;IF(N($Q449)&gt;0,"｜收现 "&amp;TEXT(N($Q449),"#,##0.00"),"")&amp;IF(N($R449)&gt;0,"｜收款不开票 "&amp;TEXT(N($R449),"#,##0.00"),""))</f>
        <v/>
      </c>
      <c r="X449" s="352"/>
      <c r="AB449" s="349" t="str">
        <f aca="false">IF(OR(N($N449)=0,N($AA449)=0),"",ROUND(N($N449)/(1+N($AA449))*N($AA449),2))</f>
        <v/>
      </c>
      <c r="AC449" s="352"/>
      <c r="AD449" s="352"/>
      <c r="AE449" s="355" t="str">
        <f aca="false">IF($AM449="","",IF($AM449=1,IF($AN449&gt;=1,"一次性·已到收款期","一次性·未到期"),$AD449&amp;" 第"&amp;$AN449&amp;"/"&amp;$AM449&amp;"期"))</f>
        <v/>
      </c>
      <c r="AF449" s="351" t="str">
        <f aca="false">IF(OR($AM449="",N($L449)=0),"",ROUND(N($J449)*$AN449/$AM449,2)+N($K449))</f>
        <v/>
      </c>
      <c r="AG449" s="351" t="str">
        <f aca="false">IF($AF449="","",MAX(0,ROUND($AF449-(N($P449)+N($Q449)+N($R449)),2)))</f>
        <v/>
      </c>
      <c r="AH449" s="351" t="str">
        <f aca="false">IF(OR(TRIM($B449&amp;$C449)="",NOT(ISNUMBER($D449))),"",SUMIFS($V$3:$V$1001,$AJ$3:$AJ$1001,$AJ449,$D$3:$D$1001,"&lt;"&amp;$D449))</f>
        <v/>
      </c>
      <c r="AI449" s="351" t="str">
        <f aca="false">IF(TRIM($B449&amp;$C449)="","",SUMIFS($V$3:$V$1001,$AJ$3:$AJ$1001,$AJ449))</f>
        <v/>
      </c>
      <c r="AJ449" s="355" t="str">
        <f aca="false">IF(TRIM($B449&amp;$C449)="","",TRIM($B449)&amp;"｜"&amp;TRIM($C449))</f>
        <v/>
      </c>
      <c r="AK449" s="351" t="str">
        <f aca="false">IF(TRIM($B449&amp;$C449)="","",MIN(N($N449),N($P449)))</f>
        <v/>
      </c>
      <c r="AL449" s="356" t="str">
        <f aca="false">IF(ISNUMBER($D449),YEAR($D449),"")</f>
        <v/>
      </c>
      <c r="AM449" s="356" t="str">
        <f aca="false">IF(OR(TRIM($B449&amp;$C449)="",NOT(ISNUMBER($D449)),NOT(ISNUMBER($E449))),"",IF($E449&lt;$D449,"",IF(IF($AD449="半年付",2,IF($AD449="季度付",4,IF($AD449="月付",12,IF($AD449="半月付",24,1))))=1,1,MAX(1,ROUND(($E449-$D449+1)/365*IF($AD449="半年付",2,IF($AD449="季度付",4,IF($AD449="月付",12,IF($AD449="半月付",24,1)))),0)))))</f>
        <v/>
      </c>
      <c r="AN449" s="356" t="str">
        <f aca="true">IF($AM449="","",MIN($AM449,MAX(0,INT((TODAY()-付款宽限天数-$D449)/(($E449-$D449+1)/$AM449))+1)))</f>
        <v/>
      </c>
    </row>
    <row r="450" customFormat="false" ht="18" hidden="false" customHeight="false" outlineLevel="0" collapsed="false">
      <c r="F450" s="342" t="str">
        <f aca="true">IF(TRIM($B450&amp;$C450)="","",IF(OR(ISNUMBER(SEARCH("未",$A450)),ISNUMBER(SEARCH("送出",$A450)),AND(TRIM($A450)="",NOT(ISNUMBER($D450)),N($G450)=0)),"【合同未回】","")&amp;IF(NOT(ISNUMBER($E450)),IF(OR(ISNUMBER(SEARCH("未",$A450)),ISNUMBER(SEARCH("送出",$A450)),AND(TRIM($A450)="",NOT(ISNUMBER($D450)),N($G450)=0)),"","【未填合同期】"),IF($E450&lt;TODAY(),"【已到期】",IF($E450-TODAY()&lt;=提醒天数,"【即将到期，剩余"&amp;($E450-TODAY())&amp;"天】","【正常】")))&amp;IF(OR($AC450="安装免保",$AC450="技术免保",$AC450="质保期内"),"【"&amp;$AC450&amp;"】",""))</f>
        <v/>
      </c>
      <c r="J450" s="349" t="str">
        <f aca="false">IF(OR(N($G450)=0,N($H450)=0),"",ROUND(N($G450)*N($H450)*IF(N($I450)=0,1,N($I450)),2))</f>
        <v/>
      </c>
      <c r="L450" s="349" t="str">
        <f aca="false">IF(TRIM($B450&amp;$C450)="","",IF(AND(N($J450)=0,N($K450)=0),"",ROUND(N($J450)+N($K450),2)))</f>
        <v/>
      </c>
      <c r="R450" s="349"/>
      <c r="S450" s="351" t="str">
        <f aca="false">IF(TRIM($B450&amp;$C450)="","",IF(N($N450)=0,"",MAX(0,MIN(N($N450)-N($P450),N($V450)))))</f>
        <v/>
      </c>
      <c r="T450" s="351" t="str">
        <f aca="false">IF(TRIM($B450&amp;$C450)="","",IF(N($P450)&lt;=N($N450),"",N($P450)-N($N450)))</f>
        <v/>
      </c>
      <c r="U450" s="351" t="str">
        <f aca="false">IF(OR(TRIM($B450&amp;$C450)="",$V450=""),"",MAX(0,N($V450))-N($S450))</f>
        <v/>
      </c>
      <c r="V450" s="351" t="str">
        <f aca="false">IF(TRIM($B450&amp;$C450)="","",IF(AND(N($L450)=0,N($P450)+N($Q450)+N($R450)=0),"",ROUND(N($L450)-N($P450)-N($Q450)-N($R450),2)))</f>
        <v/>
      </c>
      <c r="W450" s="194" t="str">
        <f aca="false">IF(TRIM($B450&amp;$C450)="","",IF(N($L450)=0,IF((N($P450)+N($Q450)+N($R450))=0,"—未填单价","未填单价，已收 "&amp;TEXT((N($P450)+N($Q450)+N($R450)),"#,##0.00")),IF(N($V450)&gt;0.005,"欠 "&amp;TEXT(N($V450),"#,##0.00")&amp;IF(N($S450)&gt;0,"（开票未到账 "&amp;TEXT(N($S450),"#,##0.00")&amp;"）","")&amp;IF(N($U450)&gt;0,"（未开票 "&amp;TEXT(N($U450),"#,##0.00")&amp;"）",""),IF(N($V450)&lt;-0.005,"多收 "&amp;TEXT(-N($V450),"#,##0.00"),"✔ 已结清")))&amp;IF(N($T450)&gt;0,"｜到账未开票 "&amp;TEXT(N($T450),"#,##0.00")&amp;"，待补票","")&amp;IF(N($Q450)&gt;0,"｜收现 "&amp;TEXT(N($Q450),"#,##0.00"),"")&amp;IF(N($R450)&gt;0,"｜收款不开票 "&amp;TEXT(N($R450),"#,##0.00"),""))</f>
        <v/>
      </c>
      <c r="X450" s="352"/>
      <c r="AB450" s="349" t="str">
        <f aca="false">IF(OR(N($N450)=0,N($AA450)=0),"",ROUND(N($N450)/(1+N($AA450))*N($AA450),2))</f>
        <v/>
      </c>
      <c r="AC450" s="352"/>
      <c r="AD450" s="352"/>
      <c r="AE450" s="355" t="str">
        <f aca="false">IF($AM450="","",IF($AM450=1,IF($AN450&gt;=1,"一次性·已到收款期","一次性·未到期"),$AD450&amp;" 第"&amp;$AN450&amp;"/"&amp;$AM450&amp;"期"))</f>
        <v/>
      </c>
      <c r="AF450" s="351" t="str">
        <f aca="false">IF(OR($AM450="",N($L450)=0),"",ROUND(N($J450)*$AN450/$AM450,2)+N($K450))</f>
        <v/>
      </c>
      <c r="AG450" s="351" t="str">
        <f aca="false">IF($AF450="","",MAX(0,ROUND($AF450-(N($P450)+N($Q450)+N($R450)),2)))</f>
        <v/>
      </c>
      <c r="AH450" s="351" t="str">
        <f aca="false">IF(OR(TRIM($B450&amp;$C450)="",NOT(ISNUMBER($D450))),"",SUMIFS($V$3:$V$1001,$AJ$3:$AJ$1001,$AJ450,$D$3:$D$1001,"&lt;"&amp;$D450))</f>
        <v/>
      </c>
      <c r="AI450" s="351" t="str">
        <f aca="false">IF(TRIM($B450&amp;$C450)="","",SUMIFS($V$3:$V$1001,$AJ$3:$AJ$1001,$AJ450))</f>
        <v/>
      </c>
      <c r="AJ450" s="355" t="str">
        <f aca="false">IF(TRIM($B450&amp;$C450)="","",TRIM($B450)&amp;"｜"&amp;TRIM($C450))</f>
        <v/>
      </c>
      <c r="AK450" s="351" t="str">
        <f aca="false">IF(TRIM($B450&amp;$C450)="","",MIN(N($N450),N($P450)))</f>
        <v/>
      </c>
      <c r="AL450" s="356" t="str">
        <f aca="false">IF(ISNUMBER($D450),YEAR($D450),"")</f>
        <v/>
      </c>
      <c r="AM450" s="356" t="str">
        <f aca="false">IF(OR(TRIM($B450&amp;$C450)="",NOT(ISNUMBER($D450)),NOT(ISNUMBER($E450))),"",IF($E450&lt;$D450,"",IF(IF($AD450="半年付",2,IF($AD450="季度付",4,IF($AD450="月付",12,IF($AD450="半月付",24,1))))=1,1,MAX(1,ROUND(($E450-$D450+1)/365*IF($AD450="半年付",2,IF($AD450="季度付",4,IF($AD450="月付",12,IF($AD450="半月付",24,1)))),0)))))</f>
        <v/>
      </c>
      <c r="AN450" s="356" t="str">
        <f aca="true">IF($AM450="","",MIN($AM450,MAX(0,INT((TODAY()-付款宽限天数-$D450)/(($E450-$D450+1)/$AM450))+1)))</f>
        <v/>
      </c>
    </row>
    <row r="451" customFormat="false" ht="18" hidden="false" customHeight="false" outlineLevel="0" collapsed="false">
      <c r="F451" s="342" t="str">
        <f aca="true">IF(TRIM($B451&amp;$C451)="","",IF(OR(ISNUMBER(SEARCH("未",$A451)),ISNUMBER(SEARCH("送出",$A451)),AND(TRIM($A451)="",NOT(ISNUMBER($D451)),N($G451)=0)),"【合同未回】","")&amp;IF(NOT(ISNUMBER($E451)),IF(OR(ISNUMBER(SEARCH("未",$A451)),ISNUMBER(SEARCH("送出",$A451)),AND(TRIM($A451)="",NOT(ISNUMBER($D451)),N($G451)=0)),"","【未填合同期】"),IF($E451&lt;TODAY(),"【已到期】",IF($E451-TODAY()&lt;=提醒天数,"【即将到期，剩余"&amp;($E451-TODAY())&amp;"天】","【正常】")))&amp;IF(OR($AC451="安装免保",$AC451="技术免保",$AC451="质保期内"),"【"&amp;$AC451&amp;"】",""))</f>
        <v/>
      </c>
      <c r="J451" s="349" t="str">
        <f aca="false">IF(OR(N($G451)=0,N($H451)=0),"",ROUND(N($G451)*N($H451)*IF(N($I451)=0,1,N($I451)),2))</f>
        <v/>
      </c>
      <c r="L451" s="349" t="str">
        <f aca="false">IF(TRIM($B451&amp;$C451)="","",IF(AND(N($J451)=0,N($K451)=0),"",ROUND(N($J451)+N($K451),2)))</f>
        <v/>
      </c>
      <c r="R451" s="349"/>
      <c r="S451" s="351" t="str">
        <f aca="false">IF(TRIM($B451&amp;$C451)="","",IF(N($N451)=0,"",MAX(0,MIN(N($N451)-N($P451),N($V451)))))</f>
        <v/>
      </c>
      <c r="T451" s="351" t="str">
        <f aca="false">IF(TRIM($B451&amp;$C451)="","",IF(N($P451)&lt;=N($N451),"",N($P451)-N($N451)))</f>
        <v/>
      </c>
      <c r="U451" s="351" t="str">
        <f aca="false">IF(OR(TRIM($B451&amp;$C451)="",$V451=""),"",MAX(0,N($V451))-N($S451))</f>
        <v/>
      </c>
      <c r="V451" s="351" t="str">
        <f aca="false">IF(TRIM($B451&amp;$C451)="","",IF(AND(N($L451)=0,N($P451)+N($Q451)+N($R451)=0),"",ROUND(N($L451)-N($P451)-N($Q451)-N($R451),2)))</f>
        <v/>
      </c>
      <c r="W451" s="194" t="str">
        <f aca="false">IF(TRIM($B451&amp;$C451)="","",IF(N($L451)=0,IF((N($P451)+N($Q451)+N($R451))=0,"—未填单价","未填单价，已收 "&amp;TEXT((N($P451)+N($Q451)+N($R451)),"#,##0.00")),IF(N($V451)&gt;0.005,"欠 "&amp;TEXT(N($V451),"#,##0.00")&amp;IF(N($S451)&gt;0,"（开票未到账 "&amp;TEXT(N($S451),"#,##0.00")&amp;"）","")&amp;IF(N($U451)&gt;0,"（未开票 "&amp;TEXT(N($U451),"#,##0.00")&amp;"）",""),IF(N($V451)&lt;-0.005,"多收 "&amp;TEXT(-N($V451),"#,##0.00"),"✔ 已结清")))&amp;IF(N($T451)&gt;0,"｜到账未开票 "&amp;TEXT(N($T451),"#,##0.00")&amp;"，待补票","")&amp;IF(N($Q451)&gt;0,"｜收现 "&amp;TEXT(N($Q451),"#,##0.00"),"")&amp;IF(N($R451)&gt;0,"｜收款不开票 "&amp;TEXT(N($R451),"#,##0.00"),""))</f>
        <v/>
      </c>
      <c r="X451" s="352"/>
      <c r="AB451" s="349" t="str">
        <f aca="false">IF(OR(N($N451)=0,N($AA451)=0),"",ROUND(N($N451)/(1+N($AA451))*N($AA451),2))</f>
        <v/>
      </c>
      <c r="AC451" s="352"/>
      <c r="AD451" s="352"/>
      <c r="AE451" s="355" t="str">
        <f aca="false">IF($AM451="","",IF($AM451=1,IF($AN451&gt;=1,"一次性·已到收款期","一次性·未到期"),$AD451&amp;" 第"&amp;$AN451&amp;"/"&amp;$AM451&amp;"期"))</f>
        <v/>
      </c>
      <c r="AF451" s="351" t="str">
        <f aca="false">IF(OR($AM451="",N($L451)=0),"",ROUND(N($J451)*$AN451/$AM451,2)+N($K451))</f>
        <v/>
      </c>
      <c r="AG451" s="351" t="str">
        <f aca="false">IF($AF451="","",MAX(0,ROUND($AF451-(N($P451)+N($Q451)+N($R451)),2)))</f>
        <v/>
      </c>
      <c r="AH451" s="351" t="str">
        <f aca="false">IF(OR(TRIM($B451&amp;$C451)="",NOT(ISNUMBER($D451))),"",SUMIFS($V$3:$V$1001,$AJ$3:$AJ$1001,$AJ451,$D$3:$D$1001,"&lt;"&amp;$D451))</f>
        <v/>
      </c>
      <c r="AI451" s="351" t="str">
        <f aca="false">IF(TRIM($B451&amp;$C451)="","",SUMIFS($V$3:$V$1001,$AJ$3:$AJ$1001,$AJ451))</f>
        <v/>
      </c>
      <c r="AJ451" s="355" t="str">
        <f aca="false">IF(TRIM($B451&amp;$C451)="","",TRIM($B451)&amp;"｜"&amp;TRIM($C451))</f>
        <v/>
      </c>
      <c r="AK451" s="351" t="str">
        <f aca="false">IF(TRIM($B451&amp;$C451)="","",MIN(N($N451),N($P451)))</f>
        <v/>
      </c>
      <c r="AL451" s="356" t="str">
        <f aca="false">IF(ISNUMBER($D451),YEAR($D451),"")</f>
        <v/>
      </c>
      <c r="AM451" s="356" t="str">
        <f aca="false">IF(OR(TRIM($B451&amp;$C451)="",NOT(ISNUMBER($D451)),NOT(ISNUMBER($E451))),"",IF($E451&lt;$D451,"",IF(IF($AD451="半年付",2,IF($AD451="季度付",4,IF($AD451="月付",12,IF($AD451="半月付",24,1))))=1,1,MAX(1,ROUND(($E451-$D451+1)/365*IF($AD451="半年付",2,IF($AD451="季度付",4,IF($AD451="月付",12,IF($AD451="半月付",24,1)))),0)))))</f>
        <v/>
      </c>
      <c r="AN451" s="356" t="str">
        <f aca="true">IF($AM451="","",MIN($AM451,MAX(0,INT((TODAY()-付款宽限天数-$D451)/(($E451-$D451+1)/$AM451))+1)))</f>
        <v/>
      </c>
    </row>
    <row r="452" customFormat="false" ht="18" hidden="false" customHeight="false" outlineLevel="0" collapsed="false">
      <c r="F452" s="342" t="str">
        <f aca="true">IF(TRIM($B452&amp;$C452)="","",IF(OR(ISNUMBER(SEARCH("未",$A452)),ISNUMBER(SEARCH("送出",$A452)),AND(TRIM($A452)="",NOT(ISNUMBER($D452)),N($G452)=0)),"【合同未回】","")&amp;IF(NOT(ISNUMBER($E452)),IF(OR(ISNUMBER(SEARCH("未",$A452)),ISNUMBER(SEARCH("送出",$A452)),AND(TRIM($A452)="",NOT(ISNUMBER($D452)),N($G452)=0)),"","【未填合同期】"),IF($E452&lt;TODAY(),"【已到期】",IF($E452-TODAY()&lt;=提醒天数,"【即将到期，剩余"&amp;($E452-TODAY())&amp;"天】","【正常】")))&amp;IF(OR($AC452="安装免保",$AC452="技术免保",$AC452="质保期内"),"【"&amp;$AC452&amp;"】",""))</f>
        <v/>
      </c>
      <c r="J452" s="349" t="str">
        <f aca="false">IF(OR(N($G452)=0,N($H452)=0),"",ROUND(N($G452)*N($H452)*IF(N($I452)=0,1,N($I452)),2))</f>
        <v/>
      </c>
      <c r="L452" s="349" t="str">
        <f aca="false">IF(TRIM($B452&amp;$C452)="","",IF(AND(N($J452)=0,N($K452)=0),"",ROUND(N($J452)+N($K452),2)))</f>
        <v/>
      </c>
      <c r="R452" s="349"/>
      <c r="S452" s="351" t="str">
        <f aca="false">IF(TRIM($B452&amp;$C452)="","",IF(N($N452)=0,"",MAX(0,MIN(N($N452)-N($P452),N($V452)))))</f>
        <v/>
      </c>
      <c r="T452" s="351" t="str">
        <f aca="false">IF(TRIM($B452&amp;$C452)="","",IF(N($P452)&lt;=N($N452),"",N($P452)-N($N452)))</f>
        <v/>
      </c>
      <c r="U452" s="351" t="str">
        <f aca="false">IF(OR(TRIM($B452&amp;$C452)="",$V452=""),"",MAX(0,N($V452))-N($S452))</f>
        <v/>
      </c>
      <c r="V452" s="351" t="str">
        <f aca="false">IF(TRIM($B452&amp;$C452)="","",IF(AND(N($L452)=0,N($P452)+N($Q452)+N($R452)=0),"",ROUND(N($L452)-N($P452)-N($Q452)-N($R452),2)))</f>
        <v/>
      </c>
      <c r="W452" s="194" t="str">
        <f aca="false">IF(TRIM($B452&amp;$C452)="","",IF(N($L452)=0,IF((N($P452)+N($Q452)+N($R452))=0,"—未填单价","未填单价，已收 "&amp;TEXT((N($P452)+N($Q452)+N($R452)),"#,##0.00")),IF(N($V452)&gt;0.005,"欠 "&amp;TEXT(N($V452),"#,##0.00")&amp;IF(N($S452)&gt;0,"（开票未到账 "&amp;TEXT(N($S452),"#,##0.00")&amp;"）","")&amp;IF(N($U452)&gt;0,"（未开票 "&amp;TEXT(N($U452),"#,##0.00")&amp;"）",""),IF(N($V452)&lt;-0.005,"多收 "&amp;TEXT(-N($V452),"#,##0.00"),"✔ 已结清")))&amp;IF(N($T452)&gt;0,"｜到账未开票 "&amp;TEXT(N($T452),"#,##0.00")&amp;"，待补票","")&amp;IF(N($Q452)&gt;0,"｜收现 "&amp;TEXT(N($Q452),"#,##0.00"),"")&amp;IF(N($R452)&gt;0,"｜收款不开票 "&amp;TEXT(N($R452),"#,##0.00"),""))</f>
        <v/>
      </c>
      <c r="X452" s="352"/>
      <c r="AB452" s="349" t="str">
        <f aca="false">IF(OR(N($N452)=0,N($AA452)=0),"",ROUND(N($N452)/(1+N($AA452))*N($AA452),2))</f>
        <v/>
      </c>
      <c r="AC452" s="352"/>
      <c r="AD452" s="352"/>
      <c r="AE452" s="355" t="str">
        <f aca="false">IF($AM452="","",IF($AM452=1,IF($AN452&gt;=1,"一次性·已到收款期","一次性·未到期"),$AD452&amp;" 第"&amp;$AN452&amp;"/"&amp;$AM452&amp;"期"))</f>
        <v/>
      </c>
      <c r="AF452" s="351" t="str">
        <f aca="false">IF(OR($AM452="",N($L452)=0),"",ROUND(N($J452)*$AN452/$AM452,2)+N($K452))</f>
        <v/>
      </c>
      <c r="AG452" s="351" t="str">
        <f aca="false">IF($AF452="","",MAX(0,ROUND($AF452-(N($P452)+N($Q452)+N($R452)),2)))</f>
        <v/>
      </c>
      <c r="AH452" s="351" t="str">
        <f aca="false">IF(OR(TRIM($B452&amp;$C452)="",NOT(ISNUMBER($D452))),"",SUMIFS($V$3:$V$1001,$AJ$3:$AJ$1001,$AJ452,$D$3:$D$1001,"&lt;"&amp;$D452))</f>
        <v/>
      </c>
      <c r="AI452" s="351" t="str">
        <f aca="false">IF(TRIM($B452&amp;$C452)="","",SUMIFS($V$3:$V$1001,$AJ$3:$AJ$1001,$AJ452))</f>
        <v/>
      </c>
      <c r="AJ452" s="355" t="str">
        <f aca="false">IF(TRIM($B452&amp;$C452)="","",TRIM($B452)&amp;"｜"&amp;TRIM($C452))</f>
        <v/>
      </c>
      <c r="AK452" s="351" t="str">
        <f aca="false">IF(TRIM($B452&amp;$C452)="","",MIN(N($N452),N($P452)))</f>
        <v/>
      </c>
      <c r="AL452" s="356" t="str">
        <f aca="false">IF(ISNUMBER($D452),YEAR($D452),"")</f>
        <v/>
      </c>
      <c r="AM452" s="356" t="str">
        <f aca="false">IF(OR(TRIM($B452&amp;$C452)="",NOT(ISNUMBER($D452)),NOT(ISNUMBER($E452))),"",IF($E452&lt;$D452,"",IF(IF($AD452="半年付",2,IF($AD452="季度付",4,IF($AD452="月付",12,IF($AD452="半月付",24,1))))=1,1,MAX(1,ROUND(($E452-$D452+1)/365*IF($AD452="半年付",2,IF($AD452="季度付",4,IF($AD452="月付",12,IF($AD452="半月付",24,1)))),0)))))</f>
        <v/>
      </c>
      <c r="AN452" s="356" t="str">
        <f aca="true">IF($AM452="","",MIN($AM452,MAX(0,INT((TODAY()-付款宽限天数-$D452)/(($E452-$D452+1)/$AM452))+1)))</f>
        <v/>
      </c>
    </row>
    <row r="453" customFormat="false" ht="18" hidden="false" customHeight="false" outlineLevel="0" collapsed="false">
      <c r="F453" s="342" t="str">
        <f aca="true">IF(TRIM($B453&amp;$C453)="","",IF(OR(ISNUMBER(SEARCH("未",$A453)),ISNUMBER(SEARCH("送出",$A453)),AND(TRIM($A453)="",NOT(ISNUMBER($D453)),N($G453)=0)),"【合同未回】","")&amp;IF(NOT(ISNUMBER($E453)),IF(OR(ISNUMBER(SEARCH("未",$A453)),ISNUMBER(SEARCH("送出",$A453)),AND(TRIM($A453)="",NOT(ISNUMBER($D453)),N($G453)=0)),"","【未填合同期】"),IF($E453&lt;TODAY(),"【已到期】",IF($E453-TODAY()&lt;=提醒天数,"【即将到期，剩余"&amp;($E453-TODAY())&amp;"天】","【正常】")))&amp;IF(OR($AC453="安装免保",$AC453="技术免保",$AC453="质保期内"),"【"&amp;$AC453&amp;"】",""))</f>
        <v/>
      </c>
      <c r="J453" s="349" t="str">
        <f aca="false">IF(OR(N($G453)=0,N($H453)=0),"",ROUND(N($G453)*N($H453)*IF(N($I453)=0,1,N($I453)),2))</f>
        <v/>
      </c>
      <c r="L453" s="349" t="str">
        <f aca="false">IF(TRIM($B453&amp;$C453)="","",IF(AND(N($J453)=0,N($K453)=0),"",ROUND(N($J453)+N($K453),2)))</f>
        <v/>
      </c>
      <c r="R453" s="349"/>
      <c r="S453" s="351" t="str">
        <f aca="false">IF(TRIM($B453&amp;$C453)="","",IF(N($N453)=0,"",MAX(0,MIN(N($N453)-N($P453),N($V453)))))</f>
        <v/>
      </c>
      <c r="T453" s="351" t="str">
        <f aca="false">IF(TRIM($B453&amp;$C453)="","",IF(N($P453)&lt;=N($N453),"",N($P453)-N($N453)))</f>
        <v/>
      </c>
      <c r="U453" s="351" t="str">
        <f aca="false">IF(OR(TRIM($B453&amp;$C453)="",$V453=""),"",MAX(0,N($V453))-N($S453))</f>
        <v/>
      </c>
      <c r="V453" s="351" t="str">
        <f aca="false">IF(TRIM($B453&amp;$C453)="","",IF(AND(N($L453)=0,N($P453)+N($Q453)+N($R453)=0),"",ROUND(N($L453)-N($P453)-N($Q453)-N($R453),2)))</f>
        <v/>
      </c>
      <c r="W453" s="194" t="str">
        <f aca="false">IF(TRIM($B453&amp;$C453)="","",IF(N($L453)=0,IF((N($P453)+N($Q453)+N($R453))=0,"—未填单价","未填单价，已收 "&amp;TEXT((N($P453)+N($Q453)+N($R453)),"#,##0.00")),IF(N($V453)&gt;0.005,"欠 "&amp;TEXT(N($V453),"#,##0.00")&amp;IF(N($S453)&gt;0,"（开票未到账 "&amp;TEXT(N($S453),"#,##0.00")&amp;"）","")&amp;IF(N($U453)&gt;0,"（未开票 "&amp;TEXT(N($U453),"#,##0.00")&amp;"）",""),IF(N($V453)&lt;-0.005,"多收 "&amp;TEXT(-N($V453),"#,##0.00"),"✔ 已结清")))&amp;IF(N($T453)&gt;0,"｜到账未开票 "&amp;TEXT(N($T453),"#,##0.00")&amp;"，待补票","")&amp;IF(N($Q453)&gt;0,"｜收现 "&amp;TEXT(N($Q453),"#,##0.00"),"")&amp;IF(N($R453)&gt;0,"｜收款不开票 "&amp;TEXT(N($R453),"#,##0.00"),""))</f>
        <v/>
      </c>
      <c r="X453" s="352"/>
      <c r="AB453" s="349" t="str">
        <f aca="false">IF(OR(N($N453)=0,N($AA453)=0),"",ROUND(N($N453)/(1+N($AA453))*N($AA453),2))</f>
        <v/>
      </c>
      <c r="AC453" s="352"/>
      <c r="AD453" s="352"/>
      <c r="AE453" s="355" t="str">
        <f aca="false">IF($AM453="","",IF($AM453=1,IF($AN453&gt;=1,"一次性·已到收款期","一次性·未到期"),$AD453&amp;" 第"&amp;$AN453&amp;"/"&amp;$AM453&amp;"期"))</f>
        <v/>
      </c>
      <c r="AF453" s="351" t="str">
        <f aca="false">IF(OR($AM453="",N($L453)=0),"",ROUND(N($J453)*$AN453/$AM453,2)+N($K453))</f>
        <v/>
      </c>
      <c r="AG453" s="351" t="str">
        <f aca="false">IF($AF453="","",MAX(0,ROUND($AF453-(N($P453)+N($Q453)+N($R453)),2)))</f>
        <v/>
      </c>
      <c r="AH453" s="351" t="str">
        <f aca="false">IF(OR(TRIM($B453&amp;$C453)="",NOT(ISNUMBER($D453))),"",SUMIFS($V$3:$V$1001,$AJ$3:$AJ$1001,$AJ453,$D$3:$D$1001,"&lt;"&amp;$D453))</f>
        <v/>
      </c>
      <c r="AI453" s="351" t="str">
        <f aca="false">IF(TRIM($B453&amp;$C453)="","",SUMIFS($V$3:$V$1001,$AJ$3:$AJ$1001,$AJ453))</f>
        <v/>
      </c>
      <c r="AJ453" s="355" t="str">
        <f aca="false">IF(TRIM($B453&amp;$C453)="","",TRIM($B453)&amp;"｜"&amp;TRIM($C453))</f>
        <v/>
      </c>
      <c r="AK453" s="351" t="str">
        <f aca="false">IF(TRIM($B453&amp;$C453)="","",MIN(N($N453),N($P453)))</f>
        <v/>
      </c>
      <c r="AL453" s="356" t="str">
        <f aca="false">IF(ISNUMBER($D453),YEAR($D453),"")</f>
        <v/>
      </c>
      <c r="AM453" s="356" t="str">
        <f aca="false">IF(OR(TRIM($B453&amp;$C453)="",NOT(ISNUMBER($D453)),NOT(ISNUMBER($E453))),"",IF($E453&lt;$D453,"",IF(IF($AD453="半年付",2,IF($AD453="季度付",4,IF($AD453="月付",12,IF($AD453="半月付",24,1))))=1,1,MAX(1,ROUND(($E453-$D453+1)/365*IF($AD453="半年付",2,IF($AD453="季度付",4,IF($AD453="月付",12,IF($AD453="半月付",24,1)))),0)))))</f>
        <v/>
      </c>
      <c r="AN453" s="356" t="str">
        <f aca="true">IF($AM453="","",MIN($AM453,MAX(0,INT((TODAY()-付款宽限天数-$D453)/(($E453-$D453+1)/$AM453))+1)))</f>
        <v/>
      </c>
    </row>
    <row r="454" customFormat="false" ht="18" hidden="false" customHeight="false" outlineLevel="0" collapsed="false">
      <c r="F454" s="342" t="str">
        <f aca="true">IF(TRIM($B454&amp;$C454)="","",IF(OR(ISNUMBER(SEARCH("未",$A454)),ISNUMBER(SEARCH("送出",$A454)),AND(TRIM($A454)="",NOT(ISNUMBER($D454)),N($G454)=0)),"【合同未回】","")&amp;IF(NOT(ISNUMBER($E454)),IF(OR(ISNUMBER(SEARCH("未",$A454)),ISNUMBER(SEARCH("送出",$A454)),AND(TRIM($A454)="",NOT(ISNUMBER($D454)),N($G454)=0)),"","【未填合同期】"),IF($E454&lt;TODAY(),"【已到期】",IF($E454-TODAY()&lt;=提醒天数,"【即将到期，剩余"&amp;($E454-TODAY())&amp;"天】","【正常】")))&amp;IF(OR($AC454="安装免保",$AC454="技术免保",$AC454="质保期内"),"【"&amp;$AC454&amp;"】",""))</f>
        <v/>
      </c>
      <c r="J454" s="349" t="str">
        <f aca="false">IF(OR(N($G454)=0,N($H454)=0),"",ROUND(N($G454)*N($H454)*IF(N($I454)=0,1,N($I454)),2))</f>
        <v/>
      </c>
      <c r="L454" s="349" t="str">
        <f aca="false">IF(TRIM($B454&amp;$C454)="","",IF(AND(N($J454)=0,N($K454)=0),"",ROUND(N($J454)+N($K454),2)))</f>
        <v/>
      </c>
      <c r="R454" s="349"/>
      <c r="S454" s="351" t="str">
        <f aca="false">IF(TRIM($B454&amp;$C454)="","",IF(N($N454)=0,"",MAX(0,MIN(N($N454)-N($P454),N($V454)))))</f>
        <v/>
      </c>
      <c r="T454" s="351" t="str">
        <f aca="false">IF(TRIM($B454&amp;$C454)="","",IF(N($P454)&lt;=N($N454),"",N($P454)-N($N454)))</f>
        <v/>
      </c>
      <c r="U454" s="351" t="str">
        <f aca="false">IF(OR(TRIM($B454&amp;$C454)="",$V454=""),"",MAX(0,N($V454))-N($S454))</f>
        <v/>
      </c>
      <c r="V454" s="351" t="str">
        <f aca="false">IF(TRIM($B454&amp;$C454)="","",IF(AND(N($L454)=0,N($P454)+N($Q454)+N($R454)=0),"",ROUND(N($L454)-N($P454)-N($Q454)-N($R454),2)))</f>
        <v/>
      </c>
      <c r="W454" s="194" t="str">
        <f aca="false">IF(TRIM($B454&amp;$C454)="","",IF(N($L454)=0,IF((N($P454)+N($Q454)+N($R454))=0,"—未填单价","未填单价，已收 "&amp;TEXT((N($P454)+N($Q454)+N($R454)),"#,##0.00")),IF(N($V454)&gt;0.005,"欠 "&amp;TEXT(N($V454),"#,##0.00")&amp;IF(N($S454)&gt;0,"（开票未到账 "&amp;TEXT(N($S454),"#,##0.00")&amp;"）","")&amp;IF(N($U454)&gt;0,"（未开票 "&amp;TEXT(N($U454),"#,##0.00")&amp;"）",""),IF(N($V454)&lt;-0.005,"多收 "&amp;TEXT(-N($V454),"#,##0.00"),"✔ 已结清")))&amp;IF(N($T454)&gt;0,"｜到账未开票 "&amp;TEXT(N($T454),"#,##0.00")&amp;"，待补票","")&amp;IF(N($Q454)&gt;0,"｜收现 "&amp;TEXT(N($Q454),"#,##0.00"),"")&amp;IF(N($R454)&gt;0,"｜收款不开票 "&amp;TEXT(N($R454),"#,##0.00"),""))</f>
        <v/>
      </c>
      <c r="X454" s="352"/>
      <c r="AB454" s="349" t="str">
        <f aca="false">IF(OR(N($N454)=0,N($AA454)=0),"",ROUND(N($N454)/(1+N($AA454))*N($AA454),2))</f>
        <v/>
      </c>
      <c r="AC454" s="352"/>
      <c r="AD454" s="352"/>
      <c r="AE454" s="355" t="str">
        <f aca="false">IF($AM454="","",IF($AM454=1,IF($AN454&gt;=1,"一次性·已到收款期","一次性·未到期"),$AD454&amp;" 第"&amp;$AN454&amp;"/"&amp;$AM454&amp;"期"))</f>
        <v/>
      </c>
      <c r="AF454" s="351" t="str">
        <f aca="false">IF(OR($AM454="",N($L454)=0),"",ROUND(N($J454)*$AN454/$AM454,2)+N($K454))</f>
        <v/>
      </c>
      <c r="AG454" s="351" t="str">
        <f aca="false">IF($AF454="","",MAX(0,ROUND($AF454-(N($P454)+N($Q454)+N($R454)),2)))</f>
        <v/>
      </c>
      <c r="AH454" s="351" t="str">
        <f aca="false">IF(OR(TRIM($B454&amp;$C454)="",NOT(ISNUMBER($D454))),"",SUMIFS($V$3:$V$1001,$AJ$3:$AJ$1001,$AJ454,$D$3:$D$1001,"&lt;"&amp;$D454))</f>
        <v/>
      </c>
      <c r="AI454" s="351" t="str">
        <f aca="false">IF(TRIM($B454&amp;$C454)="","",SUMIFS($V$3:$V$1001,$AJ$3:$AJ$1001,$AJ454))</f>
        <v/>
      </c>
      <c r="AJ454" s="355" t="str">
        <f aca="false">IF(TRIM($B454&amp;$C454)="","",TRIM($B454)&amp;"｜"&amp;TRIM($C454))</f>
        <v/>
      </c>
      <c r="AK454" s="351" t="str">
        <f aca="false">IF(TRIM($B454&amp;$C454)="","",MIN(N($N454),N($P454)))</f>
        <v/>
      </c>
      <c r="AL454" s="356" t="str">
        <f aca="false">IF(ISNUMBER($D454),YEAR($D454),"")</f>
        <v/>
      </c>
      <c r="AM454" s="356" t="str">
        <f aca="false">IF(OR(TRIM($B454&amp;$C454)="",NOT(ISNUMBER($D454)),NOT(ISNUMBER($E454))),"",IF($E454&lt;$D454,"",IF(IF($AD454="半年付",2,IF($AD454="季度付",4,IF($AD454="月付",12,IF($AD454="半月付",24,1))))=1,1,MAX(1,ROUND(($E454-$D454+1)/365*IF($AD454="半年付",2,IF($AD454="季度付",4,IF($AD454="月付",12,IF($AD454="半月付",24,1)))),0)))))</f>
        <v/>
      </c>
      <c r="AN454" s="356" t="str">
        <f aca="true">IF($AM454="","",MIN($AM454,MAX(0,INT((TODAY()-付款宽限天数-$D454)/(($E454-$D454+1)/$AM454))+1)))</f>
        <v/>
      </c>
    </row>
    <row r="455" customFormat="false" ht="18" hidden="false" customHeight="false" outlineLevel="0" collapsed="false">
      <c r="F455" s="342" t="str">
        <f aca="true">IF(TRIM($B455&amp;$C455)="","",IF(OR(ISNUMBER(SEARCH("未",$A455)),ISNUMBER(SEARCH("送出",$A455)),AND(TRIM($A455)="",NOT(ISNUMBER($D455)),N($G455)=0)),"【合同未回】","")&amp;IF(NOT(ISNUMBER($E455)),IF(OR(ISNUMBER(SEARCH("未",$A455)),ISNUMBER(SEARCH("送出",$A455)),AND(TRIM($A455)="",NOT(ISNUMBER($D455)),N($G455)=0)),"","【未填合同期】"),IF($E455&lt;TODAY(),"【已到期】",IF($E455-TODAY()&lt;=提醒天数,"【即将到期，剩余"&amp;($E455-TODAY())&amp;"天】","【正常】")))&amp;IF(OR($AC455="安装免保",$AC455="技术免保",$AC455="质保期内"),"【"&amp;$AC455&amp;"】",""))</f>
        <v/>
      </c>
      <c r="J455" s="349" t="str">
        <f aca="false">IF(OR(N($G455)=0,N($H455)=0),"",ROUND(N($G455)*N($H455)*IF(N($I455)=0,1,N($I455)),2))</f>
        <v/>
      </c>
      <c r="L455" s="349" t="str">
        <f aca="false">IF(TRIM($B455&amp;$C455)="","",IF(AND(N($J455)=0,N($K455)=0),"",ROUND(N($J455)+N($K455),2)))</f>
        <v/>
      </c>
      <c r="R455" s="349"/>
      <c r="S455" s="351" t="str">
        <f aca="false">IF(TRIM($B455&amp;$C455)="","",IF(N($N455)=0,"",MAX(0,MIN(N($N455)-N($P455),N($V455)))))</f>
        <v/>
      </c>
      <c r="T455" s="351" t="str">
        <f aca="false">IF(TRIM($B455&amp;$C455)="","",IF(N($P455)&lt;=N($N455),"",N($P455)-N($N455)))</f>
        <v/>
      </c>
      <c r="U455" s="351" t="str">
        <f aca="false">IF(OR(TRIM($B455&amp;$C455)="",$V455=""),"",MAX(0,N($V455))-N($S455))</f>
        <v/>
      </c>
      <c r="V455" s="351" t="str">
        <f aca="false">IF(TRIM($B455&amp;$C455)="","",IF(AND(N($L455)=0,N($P455)+N($Q455)+N($R455)=0),"",ROUND(N($L455)-N($P455)-N($Q455)-N($R455),2)))</f>
        <v/>
      </c>
      <c r="W455" s="194" t="str">
        <f aca="false">IF(TRIM($B455&amp;$C455)="","",IF(N($L455)=0,IF((N($P455)+N($Q455)+N($R455))=0,"—未填单价","未填单价，已收 "&amp;TEXT((N($P455)+N($Q455)+N($R455)),"#,##0.00")),IF(N($V455)&gt;0.005,"欠 "&amp;TEXT(N($V455),"#,##0.00")&amp;IF(N($S455)&gt;0,"（开票未到账 "&amp;TEXT(N($S455),"#,##0.00")&amp;"）","")&amp;IF(N($U455)&gt;0,"（未开票 "&amp;TEXT(N($U455),"#,##0.00")&amp;"）",""),IF(N($V455)&lt;-0.005,"多收 "&amp;TEXT(-N($V455),"#,##0.00"),"✔ 已结清")))&amp;IF(N($T455)&gt;0,"｜到账未开票 "&amp;TEXT(N($T455),"#,##0.00")&amp;"，待补票","")&amp;IF(N($Q455)&gt;0,"｜收现 "&amp;TEXT(N($Q455),"#,##0.00"),"")&amp;IF(N($R455)&gt;0,"｜收款不开票 "&amp;TEXT(N($R455),"#,##0.00"),""))</f>
        <v/>
      </c>
      <c r="X455" s="352"/>
      <c r="AB455" s="349" t="str">
        <f aca="false">IF(OR(N($N455)=0,N($AA455)=0),"",ROUND(N($N455)/(1+N($AA455))*N($AA455),2))</f>
        <v/>
      </c>
      <c r="AC455" s="352"/>
      <c r="AD455" s="352"/>
      <c r="AE455" s="355" t="str">
        <f aca="false">IF($AM455="","",IF($AM455=1,IF($AN455&gt;=1,"一次性·已到收款期","一次性·未到期"),$AD455&amp;" 第"&amp;$AN455&amp;"/"&amp;$AM455&amp;"期"))</f>
        <v/>
      </c>
      <c r="AF455" s="351" t="str">
        <f aca="false">IF(OR($AM455="",N($L455)=0),"",ROUND(N($J455)*$AN455/$AM455,2)+N($K455))</f>
        <v/>
      </c>
      <c r="AG455" s="351" t="str">
        <f aca="false">IF($AF455="","",MAX(0,ROUND($AF455-(N($P455)+N($Q455)+N($R455)),2)))</f>
        <v/>
      </c>
      <c r="AH455" s="351" t="str">
        <f aca="false">IF(OR(TRIM($B455&amp;$C455)="",NOT(ISNUMBER($D455))),"",SUMIFS($V$3:$V$1001,$AJ$3:$AJ$1001,$AJ455,$D$3:$D$1001,"&lt;"&amp;$D455))</f>
        <v/>
      </c>
      <c r="AI455" s="351" t="str">
        <f aca="false">IF(TRIM($B455&amp;$C455)="","",SUMIFS($V$3:$V$1001,$AJ$3:$AJ$1001,$AJ455))</f>
        <v/>
      </c>
      <c r="AJ455" s="355" t="str">
        <f aca="false">IF(TRIM($B455&amp;$C455)="","",TRIM($B455)&amp;"｜"&amp;TRIM($C455))</f>
        <v/>
      </c>
      <c r="AK455" s="351" t="str">
        <f aca="false">IF(TRIM($B455&amp;$C455)="","",MIN(N($N455),N($P455)))</f>
        <v/>
      </c>
      <c r="AL455" s="356" t="str">
        <f aca="false">IF(ISNUMBER($D455),YEAR($D455),"")</f>
        <v/>
      </c>
      <c r="AM455" s="356" t="str">
        <f aca="false">IF(OR(TRIM($B455&amp;$C455)="",NOT(ISNUMBER($D455)),NOT(ISNUMBER($E455))),"",IF($E455&lt;$D455,"",IF(IF($AD455="半年付",2,IF($AD455="季度付",4,IF($AD455="月付",12,IF($AD455="半月付",24,1))))=1,1,MAX(1,ROUND(($E455-$D455+1)/365*IF($AD455="半年付",2,IF($AD455="季度付",4,IF($AD455="月付",12,IF($AD455="半月付",24,1)))),0)))))</f>
        <v/>
      </c>
      <c r="AN455" s="356" t="str">
        <f aca="true">IF($AM455="","",MIN($AM455,MAX(0,INT((TODAY()-付款宽限天数-$D455)/(($E455-$D455+1)/$AM455))+1)))</f>
        <v/>
      </c>
    </row>
    <row r="456" customFormat="false" ht="18" hidden="false" customHeight="false" outlineLevel="0" collapsed="false">
      <c r="F456" s="342" t="str">
        <f aca="true">IF(TRIM($B456&amp;$C456)="","",IF(OR(ISNUMBER(SEARCH("未",$A456)),ISNUMBER(SEARCH("送出",$A456)),AND(TRIM($A456)="",NOT(ISNUMBER($D456)),N($G456)=0)),"【合同未回】","")&amp;IF(NOT(ISNUMBER($E456)),IF(OR(ISNUMBER(SEARCH("未",$A456)),ISNUMBER(SEARCH("送出",$A456)),AND(TRIM($A456)="",NOT(ISNUMBER($D456)),N($G456)=0)),"","【未填合同期】"),IF($E456&lt;TODAY(),"【已到期】",IF($E456-TODAY()&lt;=提醒天数,"【即将到期，剩余"&amp;($E456-TODAY())&amp;"天】","【正常】")))&amp;IF(OR($AC456="安装免保",$AC456="技术免保",$AC456="质保期内"),"【"&amp;$AC456&amp;"】",""))</f>
        <v/>
      </c>
      <c r="J456" s="349" t="str">
        <f aca="false">IF(OR(N($G456)=0,N($H456)=0),"",ROUND(N($G456)*N($H456)*IF(N($I456)=0,1,N($I456)),2))</f>
        <v/>
      </c>
      <c r="L456" s="349" t="str">
        <f aca="false">IF(TRIM($B456&amp;$C456)="","",IF(AND(N($J456)=0,N($K456)=0),"",ROUND(N($J456)+N($K456),2)))</f>
        <v/>
      </c>
      <c r="R456" s="349"/>
      <c r="S456" s="351" t="str">
        <f aca="false">IF(TRIM($B456&amp;$C456)="","",IF(N($N456)=0,"",MAX(0,MIN(N($N456)-N($P456),N($V456)))))</f>
        <v/>
      </c>
      <c r="T456" s="351" t="str">
        <f aca="false">IF(TRIM($B456&amp;$C456)="","",IF(N($P456)&lt;=N($N456),"",N($P456)-N($N456)))</f>
        <v/>
      </c>
      <c r="U456" s="351" t="str">
        <f aca="false">IF(OR(TRIM($B456&amp;$C456)="",$V456=""),"",MAX(0,N($V456))-N($S456))</f>
        <v/>
      </c>
      <c r="V456" s="351" t="str">
        <f aca="false">IF(TRIM($B456&amp;$C456)="","",IF(AND(N($L456)=0,N($P456)+N($Q456)+N($R456)=0),"",ROUND(N($L456)-N($P456)-N($Q456)-N($R456),2)))</f>
        <v/>
      </c>
      <c r="W456" s="194" t="str">
        <f aca="false">IF(TRIM($B456&amp;$C456)="","",IF(N($L456)=0,IF((N($P456)+N($Q456)+N($R456))=0,"—未填单价","未填单价，已收 "&amp;TEXT((N($P456)+N($Q456)+N($R456)),"#,##0.00")),IF(N($V456)&gt;0.005,"欠 "&amp;TEXT(N($V456),"#,##0.00")&amp;IF(N($S456)&gt;0,"（开票未到账 "&amp;TEXT(N($S456),"#,##0.00")&amp;"）","")&amp;IF(N($U456)&gt;0,"（未开票 "&amp;TEXT(N($U456),"#,##0.00")&amp;"）",""),IF(N($V456)&lt;-0.005,"多收 "&amp;TEXT(-N($V456),"#,##0.00"),"✔ 已结清")))&amp;IF(N($T456)&gt;0,"｜到账未开票 "&amp;TEXT(N($T456),"#,##0.00")&amp;"，待补票","")&amp;IF(N($Q456)&gt;0,"｜收现 "&amp;TEXT(N($Q456),"#,##0.00"),"")&amp;IF(N($R456)&gt;0,"｜收款不开票 "&amp;TEXT(N($R456),"#,##0.00"),""))</f>
        <v/>
      </c>
      <c r="X456" s="352"/>
      <c r="AB456" s="349" t="str">
        <f aca="false">IF(OR(N($N456)=0,N($AA456)=0),"",ROUND(N($N456)/(1+N($AA456))*N($AA456),2))</f>
        <v/>
      </c>
      <c r="AC456" s="352"/>
      <c r="AD456" s="352"/>
      <c r="AE456" s="355" t="str">
        <f aca="false">IF($AM456="","",IF($AM456=1,IF($AN456&gt;=1,"一次性·已到收款期","一次性·未到期"),$AD456&amp;" 第"&amp;$AN456&amp;"/"&amp;$AM456&amp;"期"))</f>
        <v/>
      </c>
      <c r="AF456" s="351" t="str">
        <f aca="false">IF(OR($AM456="",N($L456)=0),"",ROUND(N($J456)*$AN456/$AM456,2)+N($K456))</f>
        <v/>
      </c>
      <c r="AG456" s="351" t="str">
        <f aca="false">IF($AF456="","",MAX(0,ROUND($AF456-(N($P456)+N($Q456)+N($R456)),2)))</f>
        <v/>
      </c>
      <c r="AH456" s="351" t="str">
        <f aca="false">IF(OR(TRIM($B456&amp;$C456)="",NOT(ISNUMBER($D456))),"",SUMIFS($V$3:$V$1001,$AJ$3:$AJ$1001,$AJ456,$D$3:$D$1001,"&lt;"&amp;$D456))</f>
        <v/>
      </c>
      <c r="AI456" s="351" t="str">
        <f aca="false">IF(TRIM($B456&amp;$C456)="","",SUMIFS($V$3:$V$1001,$AJ$3:$AJ$1001,$AJ456))</f>
        <v/>
      </c>
      <c r="AJ456" s="355" t="str">
        <f aca="false">IF(TRIM($B456&amp;$C456)="","",TRIM($B456)&amp;"｜"&amp;TRIM($C456))</f>
        <v/>
      </c>
      <c r="AK456" s="351" t="str">
        <f aca="false">IF(TRIM($B456&amp;$C456)="","",MIN(N($N456),N($P456)))</f>
        <v/>
      </c>
      <c r="AL456" s="356" t="str">
        <f aca="false">IF(ISNUMBER($D456),YEAR($D456),"")</f>
        <v/>
      </c>
      <c r="AM456" s="356" t="str">
        <f aca="false">IF(OR(TRIM($B456&amp;$C456)="",NOT(ISNUMBER($D456)),NOT(ISNUMBER($E456))),"",IF($E456&lt;$D456,"",IF(IF($AD456="半年付",2,IF($AD456="季度付",4,IF($AD456="月付",12,IF($AD456="半月付",24,1))))=1,1,MAX(1,ROUND(($E456-$D456+1)/365*IF($AD456="半年付",2,IF($AD456="季度付",4,IF($AD456="月付",12,IF($AD456="半月付",24,1)))),0)))))</f>
        <v/>
      </c>
      <c r="AN456" s="356" t="str">
        <f aca="true">IF($AM456="","",MIN($AM456,MAX(0,INT((TODAY()-付款宽限天数-$D456)/(($E456-$D456+1)/$AM456))+1)))</f>
        <v/>
      </c>
    </row>
    <row r="457" customFormat="false" ht="18" hidden="false" customHeight="false" outlineLevel="0" collapsed="false">
      <c r="F457" s="342" t="str">
        <f aca="true">IF(TRIM($B457&amp;$C457)="","",IF(OR(ISNUMBER(SEARCH("未",$A457)),ISNUMBER(SEARCH("送出",$A457)),AND(TRIM($A457)="",NOT(ISNUMBER($D457)),N($G457)=0)),"【合同未回】","")&amp;IF(NOT(ISNUMBER($E457)),IF(OR(ISNUMBER(SEARCH("未",$A457)),ISNUMBER(SEARCH("送出",$A457)),AND(TRIM($A457)="",NOT(ISNUMBER($D457)),N($G457)=0)),"","【未填合同期】"),IF($E457&lt;TODAY(),"【已到期】",IF($E457-TODAY()&lt;=提醒天数,"【即将到期，剩余"&amp;($E457-TODAY())&amp;"天】","【正常】")))&amp;IF(OR($AC457="安装免保",$AC457="技术免保",$AC457="质保期内"),"【"&amp;$AC457&amp;"】",""))</f>
        <v/>
      </c>
      <c r="J457" s="349" t="str">
        <f aca="false">IF(OR(N($G457)=0,N($H457)=0),"",ROUND(N($G457)*N($H457)*IF(N($I457)=0,1,N($I457)),2))</f>
        <v/>
      </c>
      <c r="L457" s="349" t="str">
        <f aca="false">IF(TRIM($B457&amp;$C457)="","",IF(AND(N($J457)=0,N($K457)=0),"",ROUND(N($J457)+N($K457),2)))</f>
        <v/>
      </c>
      <c r="R457" s="349"/>
      <c r="S457" s="351" t="str">
        <f aca="false">IF(TRIM($B457&amp;$C457)="","",IF(N($N457)=0,"",MAX(0,MIN(N($N457)-N($P457),N($V457)))))</f>
        <v/>
      </c>
      <c r="T457" s="351" t="str">
        <f aca="false">IF(TRIM($B457&amp;$C457)="","",IF(N($P457)&lt;=N($N457),"",N($P457)-N($N457)))</f>
        <v/>
      </c>
      <c r="U457" s="351" t="str">
        <f aca="false">IF(OR(TRIM($B457&amp;$C457)="",$V457=""),"",MAX(0,N($V457))-N($S457))</f>
        <v/>
      </c>
      <c r="V457" s="351" t="str">
        <f aca="false">IF(TRIM($B457&amp;$C457)="","",IF(AND(N($L457)=0,N($P457)+N($Q457)+N($R457)=0),"",ROUND(N($L457)-N($P457)-N($Q457)-N($R457),2)))</f>
        <v/>
      </c>
      <c r="W457" s="194" t="str">
        <f aca="false">IF(TRIM($B457&amp;$C457)="","",IF(N($L457)=0,IF((N($P457)+N($Q457)+N($R457))=0,"—未填单价","未填单价，已收 "&amp;TEXT((N($P457)+N($Q457)+N($R457)),"#,##0.00")),IF(N($V457)&gt;0.005,"欠 "&amp;TEXT(N($V457),"#,##0.00")&amp;IF(N($S457)&gt;0,"（开票未到账 "&amp;TEXT(N($S457),"#,##0.00")&amp;"）","")&amp;IF(N($U457)&gt;0,"（未开票 "&amp;TEXT(N($U457),"#,##0.00")&amp;"）",""),IF(N($V457)&lt;-0.005,"多收 "&amp;TEXT(-N($V457),"#,##0.00"),"✔ 已结清")))&amp;IF(N($T457)&gt;0,"｜到账未开票 "&amp;TEXT(N($T457),"#,##0.00")&amp;"，待补票","")&amp;IF(N($Q457)&gt;0,"｜收现 "&amp;TEXT(N($Q457),"#,##0.00"),"")&amp;IF(N($R457)&gt;0,"｜收款不开票 "&amp;TEXT(N($R457),"#,##0.00"),""))</f>
        <v/>
      </c>
      <c r="X457" s="352"/>
      <c r="AB457" s="349" t="str">
        <f aca="false">IF(OR(N($N457)=0,N($AA457)=0),"",ROUND(N($N457)/(1+N($AA457))*N($AA457),2))</f>
        <v/>
      </c>
      <c r="AC457" s="352"/>
      <c r="AD457" s="352"/>
      <c r="AE457" s="355" t="str">
        <f aca="false">IF($AM457="","",IF($AM457=1,IF($AN457&gt;=1,"一次性·已到收款期","一次性·未到期"),$AD457&amp;" 第"&amp;$AN457&amp;"/"&amp;$AM457&amp;"期"))</f>
        <v/>
      </c>
      <c r="AF457" s="351" t="str">
        <f aca="false">IF(OR($AM457="",N($L457)=0),"",ROUND(N($J457)*$AN457/$AM457,2)+N($K457))</f>
        <v/>
      </c>
      <c r="AG457" s="351" t="str">
        <f aca="false">IF($AF457="","",MAX(0,ROUND($AF457-(N($P457)+N($Q457)+N($R457)),2)))</f>
        <v/>
      </c>
      <c r="AH457" s="351" t="str">
        <f aca="false">IF(OR(TRIM($B457&amp;$C457)="",NOT(ISNUMBER($D457))),"",SUMIFS($V$3:$V$1001,$AJ$3:$AJ$1001,$AJ457,$D$3:$D$1001,"&lt;"&amp;$D457))</f>
        <v/>
      </c>
      <c r="AI457" s="351" t="str">
        <f aca="false">IF(TRIM($B457&amp;$C457)="","",SUMIFS($V$3:$V$1001,$AJ$3:$AJ$1001,$AJ457))</f>
        <v/>
      </c>
      <c r="AJ457" s="355" t="str">
        <f aca="false">IF(TRIM($B457&amp;$C457)="","",TRIM($B457)&amp;"｜"&amp;TRIM($C457))</f>
        <v/>
      </c>
      <c r="AK457" s="351" t="str">
        <f aca="false">IF(TRIM($B457&amp;$C457)="","",MIN(N($N457),N($P457)))</f>
        <v/>
      </c>
      <c r="AL457" s="356" t="str">
        <f aca="false">IF(ISNUMBER($D457),YEAR($D457),"")</f>
        <v/>
      </c>
      <c r="AM457" s="356" t="str">
        <f aca="false">IF(OR(TRIM($B457&amp;$C457)="",NOT(ISNUMBER($D457)),NOT(ISNUMBER($E457))),"",IF($E457&lt;$D457,"",IF(IF($AD457="半年付",2,IF($AD457="季度付",4,IF($AD457="月付",12,IF($AD457="半月付",24,1))))=1,1,MAX(1,ROUND(($E457-$D457+1)/365*IF($AD457="半年付",2,IF($AD457="季度付",4,IF($AD457="月付",12,IF($AD457="半月付",24,1)))),0)))))</f>
        <v/>
      </c>
      <c r="AN457" s="356" t="str">
        <f aca="true">IF($AM457="","",MIN($AM457,MAX(0,INT((TODAY()-付款宽限天数-$D457)/(($E457-$D457+1)/$AM457))+1)))</f>
        <v/>
      </c>
    </row>
    <row r="458" customFormat="false" ht="18" hidden="false" customHeight="false" outlineLevel="0" collapsed="false">
      <c r="F458" s="342" t="str">
        <f aca="true">IF(TRIM($B458&amp;$C458)="","",IF(OR(ISNUMBER(SEARCH("未",$A458)),ISNUMBER(SEARCH("送出",$A458)),AND(TRIM($A458)="",NOT(ISNUMBER($D458)),N($G458)=0)),"【合同未回】","")&amp;IF(NOT(ISNUMBER($E458)),IF(OR(ISNUMBER(SEARCH("未",$A458)),ISNUMBER(SEARCH("送出",$A458)),AND(TRIM($A458)="",NOT(ISNUMBER($D458)),N($G458)=0)),"","【未填合同期】"),IF($E458&lt;TODAY(),"【已到期】",IF($E458-TODAY()&lt;=提醒天数,"【即将到期，剩余"&amp;($E458-TODAY())&amp;"天】","【正常】")))&amp;IF(OR($AC458="安装免保",$AC458="技术免保",$AC458="质保期内"),"【"&amp;$AC458&amp;"】",""))</f>
        <v/>
      </c>
      <c r="J458" s="349" t="str">
        <f aca="false">IF(OR(N($G458)=0,N($H458)=0),"",ROUND(N($G458)*N($H458)*IF(N($I458)=0,1,N($I458)),2))</f>
        <v/>
      </c>
      <c r="L458" s="349" t="str">
        <f aca="false">IF(TRIM($B458&amp;$C458)="","",IF(AND(N($J458)=0,N($K458)=0),"",ROUND(N($J458)+N($K458),2)))</f>
        <v/>
      </c>
      <c r="R458" s="349"/>
      <c r="S458" s="351" t="str">
        <f aca="false">IF(TRIM($B458&amp;$C458)="","",IF(N($N458)=0,"",MAX(0,MIN(N($N458)-N($P458),N($V458)))))</f>
        <v/>
      </c>
      <c r="T458" s="351" t="str">
        <f aca="false">IF(TRIM($B458&amp;$C458)="","",IF(N($P458)&lt;=N($N458),"",N($P458)-N($N458)))</f>
        <v/>
      </c>
      <c r="U458" s="351" t="str">
        <f aca="false">IF(OR(TRIM($B458&amp;$C458)="",$V458=""),"",MAX(0,N($V458))-N($S458))</f>
        <v/>
      </c>
      <c r="V458" s="351" t="str">
        <f aca="false">IF(TRIM($B458&amp;$C458)="","",IF(AND(N($L458)=0,N($P458)+N($Q458)+N($R458)=0),"",ROUND(N($L458)-N($P458)-N($Q458)-N($R458),2)))</f>
        <v/>
      </c>
      <c r="W458" s="194" t="str">
        <f aca="false">IF(TRIM($B458&amp;$C458)="","",IF(N($L458)=0,IF((N($P458)+N($Q458)+N($R458))=0,"—未填单价","未填单价，已收 "&amp;TEXT((N($P458)+N($Q458)+N($R458)),"#,##0.00")),IF(N($V458)&gt;0.005,"欠 "&amp;TEXT(N($V458),"#,##0.00")&amp;IF(N($S458)&gt;0,"（开票未到账 "&amp;TEXT(N($S458),"#,##0.00")&amp;"）","")&amp;IF(N($U458)&gt;0,"（未开票 "&amp;TEXT(N($U458),"#,##0.00")&amp;"）",""),IF(N($V458)&lt;-0.005,"多收 "&amp;TEXT(-N($V458),"#,##0.00"),"✔ 已结清")))&amp;IF(N($T458)&gt;0,"｜到账未开票 "&amp;TEXT(N($T458),"#,##0.00")&amp;"，待补票","")&amp;IF(N($Q458)&gt;0,"｜收现 "&amp;TEXT(N($Q458),"#,##0.00"),"")&amp;IF(N($R458)&gt;0,"｜收款不开票 "&amp;TEXT(N($R458),"#,##0.00"),""))</f>
        <v/>
      </c>
      <c r="X458" s="352"/>
      <c r="AB458" s="349" t="str">
        <f aca="false">IF(OR(N($N458)=0,N($AA458)=0),"",ROUND(N($N458)/(1+N($AA458))*N($AA458),2))</f>
        <v/>
      </c>
      <c r="AC458" s="352"/>
      <c r="AD458" s="352"/>
      <c r="AE458" s="355" t="str">
        <f aca="false">IF($AM458="","",IF($AM458=1,IF($AN458&gt;=1,"一次性·已到收款期","一次性·未到期"),$AD458&amp;" 第"&amp;$AN458&amp;"/"&amp;$AM458&amp;"期"))</f>
        <v/>
      </c>
      <c r="AF458" s="351" t="str">
        <f aca="false">IF(OR($AM458="",N($L458)=0),"",ROUND(N($J458)*$AN458/$AM458,2)+N($K458))</f>
        <v/>
      </c>
      <c r="AG458" s="351" t="str">
        <f aca="false">IF($AF458="","",MAX(0,ROUND($AF458-(N($P458)+N($Q458)+N($R458)),2)))</f>
        <v/>
      </c>
      <c r="AH458" s="351" t="str">
        <f aca="false">IF(OR(TRIM($B458&amp;$C458)="",NOT(ISNUMBER($D458))),"",SUMIFS($V$3:$V$1001,$AJ$3:$AJ$1001,$AJ458,$D$3:$D$1001,"&lt;"&amp;$D458))</f>
        <v/>
      </c>
      <c r="AI458" s="351" t="str">
        <f aca="false">IF(TRIM($B458&amp;$C458)="","",SUMIFS($V$3:$V$1001,$AJ$3:$AJ$1001,$AJ458))</f>
        <v/>
      </c>
      <c r="AJ458" s="355" t="str">
        <f aca="false">IF(TRIM($B458&amp;$C458)="","",TRIM($B458)&amp;"｜"&amp;TRIM($C458))</f>
        <v/>
      </c>
      <c r="AK458" s="351" t="str">
        <f aca="false">IF(TRIM($B458&amp;$C458)="","",MIN(N($N458),N($P458)))</f>
        <v/>
      </c>
      <c r="AL458" s="356" t="str">
        <f aca="false">IF(ISNUMBER($D458),YEAR($D458),"")</f>
        <v/>
      </c>
      <c r="AM458" s="356" t="str">
        <f aca="false">IF(OR(TRIM($B458&amp;$C458)="",NOT(ISNUMBER($D458)),NOT(ISNUMBER($E458))),"",IF($E458&lt;$D458,"",IF(IF($AD458="半年付",2,IF($AD458="季度付",4,IF($AD458="月付",12,IF($AD458="半月付",24,1))))=1,1,MAX(1,ROUND(($E458-$D458+1)/365*IF($AD458="半年付",2,IF($AD458="季度付",4,IF($AD458="月付",12,IF($AD458="半月付",24,1)))),0)))))</f>
        <v/>
      </c>
      <c r="AN458" s="356" t="str">
        <f aca="true">IF($AM458="","",MIN($AM458,MAX(0,INT((TODAY()-付款宽限天数-$D458)/(($E458-$D458+1)/$AM458))+1)))</f>
        <v/>
      </c>
    </row>
    <row r="459" customFormat="false" ht="18" hidden="false" customHeight="false" outlineLevel="0" collapsed="false">
      <c r="F459" s="342" t="str">
        <f aca="true">IF(TRIM($B459&amp;$C459)="","",IF(OR(ISNUMBER(SEARCH("未",$A459)),ISNUMBER(SEARCH("送出",$A459)),AND(TRIM($A459)="",NOT(ISNUMBER($D459)),N($G459)=0)),"【合同未回】","")&amp;IF(NOT(ISNUMBER($E459)),IF(OR(ISNUMBER(SEARCH("未",$A459)),ISNUMBER(SEARCH("送出",$A459)),AND(TRIM($A459)="",NOT(ISNUMBER($D459)),N($G459)=0)),"","【未填合同期】"),IF($E459&lt;TODAY(),"【已到期】",IF($E459-TODAY()&lt;=提醒天数,"【即将到期，剩余"&amp;($E459-TODAY())&amp;"天】","【正常】")))&amp;IF(OR($AC459="安装免保",$AC459="技术免保",$AC459="质保期内"),"【"&amp;$AC459&amp;"】",""))</f>
        <v/>
      </c>
      <c r="J459" s="349" t="str">
        <f aca="false">IF(OR(N($G459)=0,N($H459)=0),"",ROUND(N($G459)*N($H459)*IF(N($I459)=0,1,N($I459)),2))</f>
        <v/>
      </c>
      <c r="L459" s="349" t="str">
        <f aca="false">IF(TRIM($B459&amp;$C459)="","",IF(AND(N($J459)=0,N($K459)=0),"",ROUND(N($J459)+N($K459),2)))</f>
        <v/>
      </c>
      <c r="R459" s="349"/>
      <c r="S459" s="351" t="str">
        <f aca="false">IF(TRIM($B459&amp;$C459)="","",IF(N($N459)=0,"",MAX(0,MIN(N($N459)-N($P459),N($V459)))))</f>
        <v/>
      </c>
      <c r="T459" s="351" t="str">
        <f aca="false">IF(TRIM($B459&amp;$C459)="","",IF(N($P459)&lt;=N($N459),"",N($P459)-N($N459)))</f>
        <v/>
      </c>
      <c r="U459" s="351" t="str">
        <f aca="false">IF(OR(TRIM($B459&amp;$C459)="",$V459=""),"",MAX(0,N($V459))-N($S459))</f>
        <v/>
      </c>
      <c r="V459" s="351" t="str">
        <f aca="false">IF(TRIM($B459&amp;$C459)="","",IF(AND(N($L459)=0,N($P459)+N($Q459)+N($R459)=0),"",ROUND(N($L459)-N($P459)-N($Q459)-N($R459),2)))</f>
        <v/>
      </c>
      <c r="W459" s="194" t="str">
        <f aca="false">IF(TRIM($B459&amp;$C459)="","",IF(N($L459)=0,IF((N($P459)+N($Q459)+N($R459))=0,"—未填单价","未填单价，已收 "&amp;TEXT((N($P459)+N($Q459)+N($R459)),"#,##0.00")),IF(N($V459)&gt;0.005,"欠 "&amp;TEXT(N($V459),"#,##0.00")&amp;IF(N($S459)&gt;0,"（开票未到账 "&amp;TEXT(N($S459),"#,##0.00")&amp;"）","")&amp;IF(N($U459)&gt;0,"（未开票 "&amp;TEXT(N($U459),"#,##0.00")&amp;"）",""),IF(N($V459)&lt;-0.005,"多收 "&amp;TEXT(-N($V459),"#,##0.00"),"✔ 已结清")))&amp;IF(N($T459)&gt;0,"｜到账未开票 "&amp;TEXT(N($T459),"#,##0.00")&amp;"，待补票","")&amp;IF(N($Q459)&gt;0,"｜收现 "&amp;TEXT(N($Q459),"#,##0.00"),"")&amp;IF(N($R459)&gt;0,"｜收款不开票 "&amp;TEXT(N($R459),"#,##0.00"),""))</f>
        <v/>
      </c>
      <c r="X459" s="352"/>
      <c r="AB459" s="349" t="str">
        <f aca="false">IF(OR(N($N459)=0,N($AA459)=0),"",ROUND(N($N459)/(1+N($AA459))*N($AA459),2))</f>
        <v/>
      </c>
      <c r="AC459" s="352"/>
      <c r="AD459" s="352"/>
      <c r="AE459" s="355" t="str">
        <f aca="false">IF($AM459="","",IF($AM459=1,IF($AN459&gt;=1,"一次性·已到收款期","一次性·未到期"),$AD459&amp;" 第"&amp;$AN459&amp;"/"&amp;$AM459&amp;"期"))</f>
        <v/>
      </c>
      <c r="AF459" s="351" t="str">
        <f aca="false">IF(OR($AM459="",N($L459)=0),"",ROUND(N($J459)*$AN459/$AM459,2)+N($K459))</f>
        <v/>
      </c>
      <c r="AG459" s="351" t="str">
        <f aca="false">IF($AF459="","",MAX(0,ROUND($AF459-(N($P459)+N($Q459)+N($R459)),2)))</f>
        <v/>
      </c>
      <c r="AH459" s="351" t="str">
        <f aca="false">IF(OR(TRIM($B459&amp;$C459)="",NOT(ISNUMBER($D459))),"",SUMIFS($V$3:$V$1001,$AJ$3:$AJ$1001,$AJ459,$D$3:$D$1001,"&lt;"&amp;$D459))</f>
        <v/>
      </c>
      <c r="AI459" s="351" t="str">
        <f aca="false">IF(TRIM($B459&amp;$C459)="","",SUMIFS($V$3:$V$1001,$AJ$3:$AJ$1001,$AJ459))</f>
        <v/>
      </c>
      <c r="AJ459" s="355" t="str">
        <f aca="false">IF(TRIM($B459&amp;$C459)="","",TRIM($B459)&amp;"｜"&amp;TRIM($C459))</f>
        <v/>
      </c>
      <c r="AK459" s="351" t="str">
        <f aca="false">IF(TRIM($B459&amp;$C459)="","",MIN(N($N459),N($P459)))</f>
        <v/>
      </c>
      <c r="AL459" s="356" t="str">
        <f aca="false">IF(ISNUMBER($D459),YEAR($D459),"")</f>
        <v/>
      </c>
      <c r="AM459" s="356" t="str">
        <f aca="false">IF(OR(TRIM($B459&amp;$C459)="",NOT(ISNUMBER($D459)),NOT(ISNUMBER($E459))),"",IF($E459&lt;$D459,"",IF(IF($AD459="半年付",2,IF($AD459="季度付",4,IF($AD459="月付",12,IF($AD459="半月付",24,1))))=1,1,MAX(1,ROUND(($E459-$D459+1)/365*IF($AD459="半年付",2,IF($AD459="季度付",4,IF($AD459="月付",12,IF($AD459="半月付",24,1)))),0)))))</f>
        <v/>
      </c>
      <c r="AN459" s="356" t="str">
        <f aca="true">IF($AM459="","",MIN($AM459,MAX(0,INT((TODAY()-付款宽限天数-$D459)/(($E459-$D459+1)/$AM459))+1)))</f>
        <v/>
      </c>
    </row>
    <row r="460" customFormat="false" ht="18" hidden="false" customHeight="false" outlineLevel="0" collapsed="false">
      <c r="F460" s="342" t="str">
        <f aca="true">IF(TRIM($B460&amp;$C460)="","",IF(OR(ISNUMBER(SEARCH("未",$A460)),ISNUMBER(SEARCH("送出",$A460)),AND(TRIM($A460)="",NOT(ISNUMBER($D460)),N($G460)=0)),"【合同未回】","")&amp;IF(NOT(ISNUMBER($E460)),IF(OR(ISNUMBER(SEARCH("未",$A460)),ISNUMBER(SEARCH("送出",$A460)),AND(TRIM($A460)="",NOT(ISNUMBER($D460)),N($G460)=0)),"","【未填合同期】"),IF($E460&lt;TODAY(),"【已到期】",IF($E460-TODAY()&lt;=提醒天数,"【即将到期，剩余"&amp;($E460-TODAY())&amp;"天】","【正常】")))&amp;IF(OR($AC460="安装免保",$AC460="技术免保",$AC460="质保期内"),"【"&amp;$AC460&amp;"】",""))</f>
        <v/>
      </c>
      <c r="J460" s="349" t="str">
        <f aca="false">IF(OR(N($G460)=0,N($H460)=0),"",ROUND(N($G460)*N($H460)*IF(N($I460)=0,1,N($I460)),2))</f>
        <v/>
      </c>
      <c r="L460" s="349" t="str">
        <f aca="false">IF(TRIM($B460&amp;$C460)="","",IF(AND(N($J460)=0,N($K460)=0),"",ROUND(N($J460)+N($K460),2)))</f>
        <v/>
      </c>
      <c r="R460" s="349"/>
      <c r="S460" s="351" t="str">
        <f aca="false">IF(TRIM($B460&amp;$C460)="","",IF(N($N460)=0,"",MAX(0,MIN(N($N460)-N($P460),N($V460)))))</f>
        <v/>
      </c>
      <c r="T460" s="351" t="str">
        <f aca="false">IF(TRIM($B460&amp;$C460)="","",IF(N($P460)&lt;=N($N460),"",N($P460)-N($N460)))</f>
        <v/>
      </c>
      <c r="U460" s="351" t="str">
        <f aca="false">IF(OR(TRIM($B460&amp;$C460)="",$V460=""),"",MAX(0,N($V460))-N($S460))</f>
        <v/>
      </c>
      <c r="V460" s="351" t="str">
        <f aca="false">IF(TRIM($B460&amp;$C460)="","",IF(AND(N($L460)=0,N($P460)+N($Q460)+N($R460)=0),"",ROUND(N($L460)-N($P460)-N($Q460)-N($R460),2)))</f>
        <v/>
      </c>
      <c r="W460" s="194" t="str">
        <f aca="false">IF(TRIM($B460&amp;$C460)="","",IF(N($L460)=0,IF((N($P460)+N($Q460)+N($R460))=0,"—未填单价","未填单价，已收 "&amp;TEXT((N($P460)+N($Q460)+N($R460)),"#,##0.00")),IF(N($V460)&gt;0.005,"欠 "&amp;TEXT(N($V460),"#,##0.00")&amp;IF(N($S460)&gt;0,"（开票未到账 "&amp;TEXT(N($S460),"#,##0.00")&amp;"）","")&amp;IF(N($U460)&gt;0,"（未开票 "&amp;TEXT(N($U460),"#,##0.00")&amp;"）",""),IF(N($V460)&lt;-0.005,"多收 "&amp;TEXT(-N($V460),"#,##0.00"),"✔ 已结清")))&amp;IF(N($T460)&gt;0,"｜到账未开票 "&amp;TEXT(N($T460),"#,##0.00")&amp;"，待补票","")&amp;IF(N($Q460)&gt;0,"｜收现 "&amp;TEXT(N($Q460),"#,##0.00"),"")&amp;IF(N($R460)&gt;0,"｜收款不开票 "&amp;TEXT(N($R460),"#,##0.00"),""))</f>
        <v/>
      </c>
      <c r="X460" s="352"/>
      <c r="AB460" s="349" t="str">
        <f aca="false">IF(OR(N($N460)=0,N($AA460)=0),"",ROUND(N($N460)/(1+N($AA460))*N($AA460),2))</f>
        <v/>
      </c>
      <c r="AC460" s="352"/>
      <c r="AD460" s="352"/>
      <c r="AE460" s="355" t="str">
        <f aca="false">IF($AM460="","",IF($AM460=1,IF($AN460&gt;=1,"一次性·已到收款期","一次性·未到期"),$AD460&amp;" 第"&amp;$AN460&amp;"/"&amp;$AM460&amp;"期"))</f>
        <v/>
      </c>
      <c r="AF460" s="351" t="str">
        <f aca="false">IF(OR($AM460="",N($L460)=0),"",ROUND(N($J460)*$AN460/$AM460,2)+N($K460))</f>
        <v/>
      </c>
      <c r="AG460" s="351" t="str">
        <f aca="false">IF($AF460="","",MAX(0,ROUND($AF460-(N($P460)+N($Q460)+N($R460)),2)))</f>
        <v/>
      </c>
      <c r="AH460" s="351" t="str">
        <f aca="false">IF(OR(TRIM($B460&amp;$C460)="",NOT(ISNUMBER($D460))),"",SUMIFS($V$3:$V$1001,$AJ$3:$AJ$1001,$AJ460,$D$3:$D$1001,"&lt;"&amp;$D460))</f>
        <v/>
      </c>
      <c r="AI460" s="351" t="str">
        <f aca="false">IF(TRIM($B460&amp;$C460)="","",SUMIFS($V$3:$V$1001,$AJ$3:$AJ$1001,$AJ460))</f>
        <v/>
      </c>
      <c r="AJ460" s="355" t="str">
        <f aca="false">IF(TRIM($B460&amp;$C460)="","",TRIM($B460)&amp;"｜"&amp;TRIM($C460))</f>
        <v/>
      </c>
      <c r="AK460" s="351" t="str">
        <f aca="false">IF(TRIM($B460&amp;$C460)="","",MIN(N($N460),N($P460)))</f>
        <v/>
      </c>
      <c r="AL460" s="356" t="str">
        <f aca="false">IF(ISNUMBER($D460),YEAR($D460),"")</f>
        <v/>
      </c>
      <c r="AM460" s="356" t="str">
        <f aca="false">IF(OR(TRIM($B460&amp;$C460)="",NOT(ISNUMBER($D460)),NOT(ISNUMBER($E460))),"",IF($E460&lt;$D460,"",IF(IF($AD460="半年付",2,IF($AD460="季度付",4,IF($AD460="月付",12,IF($AD460="半月付",24,1))))=1,1,MAX(1,ROUND(($E460-$D460+1)/365*IF($AD460="半年付",2,IF($AD460="季度付",4,IF($AD460="月付",12,IF($AD460="半月付",24,1)))),0)))))</f>
        <v/>
      </c>
      <c r="AN460" s="356" t="str">
        <f aca="true">IF($AM460="","",MIN($AM460,MAX(0,INT((TODAY()-付款宽限天数-$D460)/(($E460-$D460+1)/$AM460))+1)))</f>
        <v/>
      </c>
    </row>
    <row r="461" customFormat="false" ht="18" hidden="false" customHeight="false" outlineLevel="0" collapsed="false">
      <c r="F461" s="342" t="str">
        <f aca="true">IF(TRIM($B461&amp;$C461)="","",IF(OR(ISNUMBER(SEARCH("未",$A461)),ISNUMBER(SEARCH("送出",$A461)),AND(TRIM($A461)="",NOT(ISNUMBER($D461)),N($G461)=0)),"【合同未回】","")&amp;IF(NOT(ISNUMBER($E461)),IF(OR(ISNUMBER(SEARCH("未",$A461)),ISNUMBER(SEARCH("送出",$A461)),AND(TRIM($A461)="",NOT(ISNUMBER($D461)),N($G461)=0)),"","【未填合同期】"),IF($E461&lt;TODAY(),"【已到期】",IF($E461-TODAY()&lt;=提醒天数,"【即将到期，剩余"&amp;($E461-TODAY())&amp;"天】","【正常】")))&amp;IF(OR($AC461="安装免保",$AC461="技术免保",$AC461="质保期内"),"【"&amp;$AC461&amp;"】",""))</f>
        <v/>
      </c>
      <c r="J461" s="349" t="str">
        <f aca="false">IF(OR(N($G461)=0,N($H461)=0),"",ROUND(N($G461)*N($H461)*IF(N($I461)=0,1,N($I461)),2))</f>
        <v/>
      </c>
      <c r="L461" s="349" t="str">
        <f aca="false">IF(TRIM($B461&amp;$C461)="","",IF(AND(N($J461)=0,N($K461)=0),"",ROUND(N($J461)+N($K461),2)))</f>
        <v/>
      </c>
      <c r="R461" s="349"/>
      <c r="S461" s="351" t="str">
        <f aca="false">IF(TRIM($B461&amp;$C461)="","",IF(N($N461)=0,"",MAX(0,MIN(N($N461)-N($P461),N($V461)))))</f>
        <v/>
      </c>
      <c r="T461" s="351" t="str">
        <f aca="false">IF(TRIM($B461&amp;$C461)="","",IF(N($P461)&lt;=N($N461),"",N($P461)-N($N461)))</f>
        <v/>
      </c>
      <c r="U461" s="351" t="str">
        <f aca="false">IF(OR(TRIM($B461&amp;$C461)="",$V461=""),"",MAX(0,N($V461))-N($S461))</f>
        <v/>
      </c>
      <c r="V461" s="351" t="str">
        <f aca="false">IF(TRIM($B461&amp;$C461)="","",IF(AND(N($L461)=0,N($P461)+N($Q461)+N($R461)=0),"",ROUND(N($L461)-N($P461)-N($Q461)-N($R461),2)))</f>
        <v/>
      </c>
      <c r="W461" s="194" t="str">
        <f aca="false">IF(TRIM($B461&amp;$C461)="","",IF(N($L461)=0,IF((N($P461)+N($Q461)+N($R461))=0,"—未填单价","未填单价，已收 "&amp;TEXT((N($P461)+N($Q461)+N($R461)),"#,##0.00")),IF(N($V461)&gt;0.005,"欠 "&amp;TEXT(N($V461),"#,##0.00")&amp;IF(N($S461)&gt;0,"（开票未到账 "&amp;TEXT(N($S461),"#,##0.00")&amp;"）","")&amp;IF(N($U461)&gt;0,"（未开票 "&amp;TEXT(N($U461),"#,##0.00")&amp;"）",""),IF(N($V461)&lt;-0.005,"多收 "&amp;TEXT(-N($V461),"#,##0.00"),"✔ 已结清")))&amp;IF(N($T461)&gt;0,"｜到账未开票 "&amp;TEXT(N($T461),"#,##0.00")&amp;"，待补票","")&amp;IF(N($Q461)&gt;0,"｜收现 "&amp;TEXT(N($Q461),"#,##0.00"),"")&amp;IF(N($R461)&gt;0,"｜收款不开票 "&amp;TEXT(N($R461),"#,##0.00"),""))</f>
        <v/>
      </c>
      <c r="X461" s="352"/>
      <c r="AB461" s="349" t="str">
        <f aca="false">IF(OR(N($N461)=0,N($AA461)=0),"",ROUND(N($N461)/(1+N($AA461))*N($AA461),2))</f>
        <v/>
      </c>
      <c r="AC461" s="352"/>
      <c r="AD461" s="352"/>
      <c r="AE461" s="355" t="str">
        <f aca="false">IF($AM461="","",IF($AM461=1,IF($AN461&gt;=1,"一次性·已到收款期","一次性·未到期"),$AD461&amp;" 第"&amp;$AN461&amp;"/"&amp;$AM461&amp;"期"))</f>
        <v/>
      </c>
      <c r="AF461" s="351" t="str">
        <f aca="false">IF(OR($AM461="",N($L461)=0),"",ROUND(N($J461)*$AN461/$AM461,2)+N($K461))</f>
        <v/>
      </c>
      <c r="AG461" s="351" t="str">
        <f aca="false">IF($AF461="","",MAX(0,ROUND($AF461-(N($P461)+N($Q461)+N($R461)),2)))</f>
        <v/>
      </c>
      <c r="AH461" s="351" t="str">
        <f aca="false">IF(OR(TRIM($B461&amp;$C461)="",NOT(ISNUMBER($D461))),"",SUMIFS($V$3:$V$1001,$AJ$3:$AJ$1001,$AJ461,$D$3:$D$1001,"&lt;"&amp;$D461))</f>
        <v/>
      </c>
      <c r="AI461" s="351" t="str">
        <f aca="false">IF(TRIM($B461&amp;$C461)="","",SUMIFS($V$3:$V$1001,$AJ$3:$AJ$1001,$AJ461))</f>
        <v/>
      </c>
      <c r="AJ461" s="355" t="str">
        <f aca="false">IF(TRIM($B461&amp;$C461)="","",TRIM($B461)&amp;"｜"&amp;TRIM($C461))</f>
        <v/>
      </c>
      <c r="AK461" s="351" t="str">
        <f aca="false">IF(TRIM($B461&amp;$C461)="","",MIN(N($N461),N($P461)))</f>
        <v/>
      </c>
      <c r="AL461" s="356" t="str">
        <f aca="false">IF(ISNUMBER($D461),YEAR($D461),"")</f>
        <v/>
      </c>
      <c r="AM461" s="356" t="str">
        <f aca="false">IF(OR(TRIM($B461&amp;$C461)="",NOT(ISNUMBER($D461)),NOT(ISNUMBER($E461))),"",IF($E461&lt;$D461,"",IF(IF($AD461="半年付",2,IF($AD461="季度付",4,IF($AD461="月付",12,IF($AD461="半月付",24,1))))=1,1,MAX(1,ROUND(($E461-$D461+1)/365*IF($AD461="半年付",2,IF($AD461="季度付",4,IF($AD461="月付",12,IF($AD461="半月付",24,1)))),0)))))</f>
        <v/>
      </c>
      <c r="AN461" s="356" t="str">
        <f aca="true">IF($AM461="","",MIN($AM461,MAX(0,INT((TODAY()-付款宽限天数-$D461)/(($E461-$D461+1)/$AM461))+1)))</f>
        <v/>
      </c>
    </row>
    <row r="462" customFormat="false" ht="18" hidden="false" customHeight="false" outlineLevel="0" collapsed="false">
      <c r="F462" s="342" t="str">
        <f aca="true">IF(TRIM($B462&amp;$C462)="","",IF(OR(ISNUMBER(SEARCH("未",$A462)),ISNUMBER(SEARCH("送出",$A462)),AND(TRIM($A462)="",NOT(ISNUMBER($D462)),N($G462)=0)),"【合同未回】","")&amp;IF(NOT(ISNUMBER($E462)),IF(OR(ISNUMBER(SEARCH("未",$A462)),ISNUMBER(SEARCH("送出",$A462)),AND(TRIM($A462)="",NOT(ISNUMBER($D462)),N($G462)=0)),"","【未填合同期】"),IF($E462&lt;TODAY(),"【已到期】",IF($E462-TODAY()&lt;=提醒天数,"【即将到期，剩余"&amp;($E462-TODAY())&amp;"天】","【正常】")))&amp;IF(OR($AC462="安装免保",$AC462="技术免保",$AC462="质保期内"),"【"&amp;$AC462&amp;"】",""))</f>
        <v/>
      </c>
      <c r="J462" s="349" t="str">
        <f aca="false">IF(OR(N($G462)=0,N($H462)=0),"",ROUND(N($G462)*N($H462)*IF(N($I462)=0,1,N($I462)),2))</f>
        <v/>
      </c>
      <c r="L462" s="349" t="str">
        <f aca="false">IF(TRIM($B462&amp;$C462)="","",IF(AND(N($J462)=0,N($K462)=0),"",ROUND(N($J462)+N($K462),2)))</f>
        <v/>
      </c>
      <c r="R462" s="349"/>
      <c r="S462" s="351" t="str">
        <f aca="false">IF(TRIM($B462&amp;$C462)="","",IF(N($N462)=0,"",MAX(0,MIN(N($N462)-N($P462),N($V462)))))</f>
        <v/>
      </c>
      <c r="T462" s="351" t="str">
        <f aca="false">IF(TRIM($B462&amp;$C462)="","",IF(N($P462)&lt;=N($N462),"",N($P462)-N($N462)))</f>
        <v/>
      </c>
      <c r="U462" s="351" t="str">
        <f aca="false">IF(OR(TRIM($B462&amp;$C462)="",$V462=""),"",MAX(0,N($V462))-N($S462))</f>
        <v/>
      </c>
      <c r="V462" s="351" t="str">
        <f aca="false">IF(TRIM($B462&amp;$C462)="","",IF(AND(N($L462)=0,N($P462)+N($Q462)+N($R462)=0),"",ROUND(N($L462)-N($P462)-N($Q462)-N($R462),2)))</f>
        <v/>
      </c>
      <c r="W462" s="194" t="str">
        <f aca="false">IF(TRIM($B462&amp;$C462)="","",IF(N($L462)=0,IF((N($P462)+N($Q462)+N($R462))=0,"—未填单价","未填单价，已收 "&amp;TEXT((N($P462)+N($Q462)+N($R462)),"#,##0.00")),IF(N($V462)&gt;0.005,"欠 "&amp;TEXT(N($V462),"#,##0.00")&amp;IF(N($S462)&gt;0,"（开票未到账 "&amp;TEXT(N($S462),"#,##0.00")&amp;"）","")&amp;IF(N($U462)&gt;0,"（未开票 "&amp;TEXT(N($U462),"#,##0.00")&amp;"）",""),IF(N($V462)&lt;-0.005,"多收 "&amp;TEXT(-N($V462),"#,##0.00"),"✔ 已结清")))&amp;IF(N($T462)&gt;0,"｜到账未开票 "&amp;TEXT(N($T462),"#,##0.00")&amp;"，待补票","")&amp;IF(N($Q462)&gt;0,"｜收现 "&amp;TEXT(N($Q462),"#,##0.00"),"")&amp;IF(N($R462)&gt;0,"｜收款不开票 "&amp;TEXT(N($R462),"#,##0.00"),""))</f>
        <v/>
      </c>
      <c r="X462" s="352"/>
      <c r="AB462" s="349" t="str">
        <f aca="false">IF(OR(N($N462)=0,N($AA462)=0),"",ROUND(N($N462)/(1+N($AA462))*N($AA462),2))</f>
        <v/>
      </c>
      <c r="AC462" s="352"/>
      <c r="AD462" s="352"/>
      <c r="AE462" s="355" t="str">
        <f aca="false">IF($AM462="","",IF($AM462=1,IF($AN462&gt;=1,"一次性·已到收款期","一次性·未到期"),$AD462&amp;" 第"&amp;$AN462&amp;"/"&amp;$AM462&amp;"期"))</f>
        <v/>
      </c>
      <c r="AF462" s="351" t="str">
        <f aca="false">IF(OR($AM462="",N($L462)=0),"",ROUND(N($J462)*$AN462/$AM462,2)+N($K462))</f>
        <v/>
      </c>
      <c r="AG462" s="351" t="str">
        <f aca="false">IF($AF462="","",MAX(0,ROUND($AF462-(N($P462)+N($Q462)+N($R462)),2)))</f>
        <v/>
      </c>
      <c r="AH462" s="351" t="str">
        <f aca="false">IF(OR(TRIM($B462&amp;$C462)="",NOT(ISNUMBER($D462))),"",SUMIFS($V$3:$V$1001,$AJ$3:$AJ$1001,$AJ462,$D$3:$D$1001,"&lt;"&amp;$D462))</f>
        <v/>
      </c>
      <c r="AI462" s="351" t="str">
        <f aca="false">IF(TRIM($B462&amp;$C462)="","",SUMIFS($V$3:$V$1001,$AJ$3:$AJ$1001,$AJ462))</f>
        <v/>
      </c>
      <c r="AJ462" s="355" t="str">
        <f aca="false">IF(TRIM($B462&amp;$C462)="","",TRIM($B462)&amp;"｜"&amp;TRIM($C462))</f>
        <v/>
      </c>
      <c r="AK462" s="351" t="str">
        <f aca="false">IF(TRIM($B462&amp;$C462)="","",MIN(N($N462),N($P462)))</f>
        <v/>
      </c>
      <c r="AL462" s="356" t="str">
        <f aca="false">IF(ISNUMBER($D462),YEAR($D462),"")</f>
        <v/>
      </c>
      <c r="AM462" s="356" t="str">
        <f aca="false">IF(OR(TRIM($B462&amp;$C462)="",NOT(ISNUMBER($D462)),NOT(ISNUMBER($E462))),"",IF($E462&lt;$D462,"",IF(IF($AD462="半年付",2,IF($AD462="季度付",4,IF($AD462="月付",12,IF($AD462="半月付",24,1))))=1,1,MAX(1,ROUND(($E462-$D462+1)/365*IF($AD462="半年付",2,IF($AD462="季度付",4,IF($AD462="月付",12,IF($AD462="半月付",24,1)))),0)))))</f>
        <v/>
      </c>
      <c r="AN462" s="356" t="str">
        <f aca="true">IF($AM462="","",MIN($AM462,MAX(0,INT((TODAY()-付款宽限天数-$D462)/(($E462-$D462+1)/$AM462))+1)))</f>
        <v/>
      </c>
    </row>
    <row r="463" customFormat="false" ht="18" hidden="false" customHeight="false" outlineLevel="0" collapsed="false">
      <c r="F463" s="342" t="str">
        <f aca="true">IF(TRIM($B463&amp;$C463)="","",IF(OR(ISNUMBER(SEARCH("未",$A463)),ISNUMBER(SEARCH("送出",$A463)),AND(TRIM($A463)="",NOT(ISNUMBER($D463)),N($G463)=0)),"【合同未回】","")&amp;IF(NOT(ISNUMBER($E463)),IF(OR(ISNUMBER(SEARCH("未",$A463)),ISNUMBER(SEARCH("送出",$A463)),AND(TRIM($A463)="",NOT(ISNUMBER($D463)),N($G463)=0)),"","【未填合同期】"),IF($E463&lt;TODAY(),"【已到期】",IF($E463-TODAY()&lt;=提醒天数,"【即将到期，剩余"&amp;($E463-TODAY())&amp;"天】","【正常】")))&amp;IF(OR($AC463="安装免保",$AC463="技术免保",$AC463="质保期内"),"【"&amp;$AC463&amp;"】",""))</f>
        <v/>
      </c>
      <c r="J463" s="349" t="str">
        <f aca="false">IF(OR(N($G463)=0,N($H463)=0),"",ROUND(N($G463)*N($H463)*IF(N($I463)=0,1,N($I463)),2))</f>
        <v/>
      </c>
      <c r="L463" s="349" t="str">
        <f aca="false">IF(TRIM($B463&amp;$C463)="","",IF(AND(N($J463)=0,N($K463)=0),"",ROUND(N($J463)+N($K463),2)))</f>
        <v/>
      </c>
      <c r="R463" s="349"/>
      <c r="S463" s="351" t="str">
        <f aca="false">IF(TRIM($B463&amp;$C463)="","",IF(N($N463)=0,"",MAX(0,MIN(N($N463)-N($P463),N($V463)))))</f>
        <v/>
      </c>
      <c r="T463" s="351" t="str">
        <f aca="false">IF(TRIM($B463&amp;$C463)="","",IF(N($P463)&lt;=N($N463),"",N($P463)-N($N463)))</f>
        <v/>
      </c>
      <c r="U463" s="351" t="str">
        <f aca="false">IF(OR(TRIM($B463&amp;$C463)="",$V463=""),"",MAX(0,N($V463))-N($S463))</f>
        <v/>
      </c>
      <c r="V463" s="351" t="str">
        <f aca="false">IF(TRIM($B463&amp;$C463)="","",IF(AND(N($L463)=0,N($P463)+N($Q463)+N($R463)=0),"",ROUND(N($L463)-N($P463)-N($Q463)-N($R463),2)))</f>
        <v/>
      </c>
      <c r="W463" s="194" t="str">
        <f aca="false">IF(TRIM($B463&amp;$C463)="","",IF(N($L463)=0,IF((N($P463)+N($Q463)+N($R463))=0,"—未填单价","未填单价，已收 "&amp;TEXT((N($P463)+N($Q463)+N($R463)),"#,##0.00")),IF(N($V463)&gt;0.005,"欠 "&amp;TEXT(N($V463),"#,##0.00")&amp;IF(N($S463)&gt;0,"（开票未到账 "&amp;TEXT(N($S463),"#,##0.00")&amp;"）","")&amp;IF(N($U463)&gt;0,"（未开票 "&amp;TEXT(N($U463),"#,##0.00")&amp;"）",""),IF(N($V463)&lt;-0.005,"多收 "&amp;TEXT(-N($V463),"#,##0.00"),"✔ 已结清")))&amp;IF(N($T463)&gt;0,"｜到账未开票 "&amp;TEXT(N($T463),"#,##0.00")&amp;"，待补票","")&amp;IF(N($Q463)&gt;0,"｜收现 "&amp;TEXT(N($Q463),"#,##0.00"),"")&amp;IF(N($R463)&gt;0,"｜收款不开票 "&amp;TEXT(N($R463),"#,##0.00"),""))</f>
        <v/>
      </c>
      <c r="X463" s="352"/>
      <c r="AB463" s="349" t="str">
        <f aca="false">IF(OR(N($N463)=0,N($AA463)=0),"",ROUND(N($N463)/(1+N($AA463))*N($AA463),2))</f>
        <v/>
      </c>
      <c r="AC463" s="352"/>
      <c r="AD463" s="352"/>
      <c r="AE463" s="355" t="str">
        <f aca="false">IF($AM463="","",IF($AM463=1,IF($AN463&gt;=1,"一次性·已到收款期","一次性·未到期"),$AD463&amp;" 第"&amp;$AN463&amp;"/"&amp;$AM463&amp;"期"))</f>
        <v/>
      </c>
      <c r="AF463" s="351" t="str">
        <f aca="false">IF(OR($AM463="",N($L463)=0),"",ROUND(N($J463)*$AN463/$AM463,2)+N($K463))</f>
        <v/>
      </c>
      <c r="AG463" s="351" t="str">
        <f aca="false">IF($AF463="","",MAX(0,ROUND($AF463-(N($P463)+N($Q463)+N($R463)),2)))</f>
        <v/>
      </c>
      <c r="AH463" s="351" t="str">
        <f aca="false">IF(OR(TRIM($B463&amp;$C463)="",NOT(ISNUMBER($D463))),"",SUMIFS($V$3:$V$1001,$AJ$3:$AJ$1001,$AJ463,$D$3:$D$1001,"&lt;"&amp;$D463))</f>
        <v/>
      </c>
      <c r="AI463" s="351" t="str">
        <f aca="false">IF(TRIM($B463&amp;$C463)="","",SUMIFS($V$3:$V$1001,$AJ$3:$AJ$1001,$AJ463))</f>
        <v/>
      </c>
      <c r="AJ463" s="355" t="str">
        <f aca="false">IF(TRIM($B463&amp;$C463)="","",TRIM($B463)&amp;"｜"&amp;TRIM($C463))</f>
        <v/>
      </c>
      <c r="AK463" s="351" t="str">
        <f aca="false">IF(TRIM($B463&amp;$C463)="","",MIN(N($N463),N($P463)))</f>
        <v/>
      </c>
      <c r="AL463" s="356" t="str">
        <f aca="false">IF(ISNUMBER($D463),YEAR($D463),"")</f>
        <v/>
      </c>
      <c r="AM463" s="356" t="str">
        <f aca="false">IF(OR(TRIM($B463&amp;$C463)="",NOT(ISNUMBER($D463)),NOT(ISNUMBER($E463))),"",IF($E463&lt;$D463,"",IF(IF($AD463="半年付",2,IF($AD463="季度付",4,IF($AD463="月付",12,IF($AD463="半月付",24,1))))=1,1,MAX(1,ROUND(($E463-$D463+1)/365*IF($AD463="半年付",2,IF($AD463="季度付",4,IF($AD463="月付",12,IF($AD463="半月付",24,1)))),0)))))</f>
        <v/>
      </c>
      <c r="AN463" s="356" t="str">
        <f aca="true">IF($AM463="","",MIN($AM463,MAX(0,INT((TODAY()-付款宽限天数-$D463)/(($E463-$D463+1)/$AM463))+1)))</f>
        <v/>
      </c>
    </row>
    <row r="464" customFormat="false" ht="18" hidden="false" customHeight="false" outlineLevel="0" collapsed="false">
      <c r="F464" s="342" t="str">
        <f aca="true">IF(TRIM($B464&amp;$C464)="","",IF(OR(ISNUMBER(SEARCH("未",$A464)),ISNUMBER(SEARCH("送出",$A464)),AND(TRIM($A464)="",NOT(ISNUMBER($D464)),N($G464)=0)),"【合同未回】","")&amp;IF(NOT(ISNUMBER($E464)),IF(OR(ISNUMBER(SEARCH("未",$A464)),ISNUMBER(SEARCH("送出",$A464)),AND(TRIM($A464)="",NOT(ISNUMBER($D464)),N($G464)=0)),"","【未填合同期】"),IF($E464&lt;TODAY(),"【已到期】",IF($E464-TODAY()&lt;=提醒天数,"【即将到期，剩余"&amp;($E464-TODAY())&amp;"天】","【正常】")))&amp;IF(OR($AC464="安装免保",$AC464="技术免保",$AC464="质保期内"),"【"&amp;$AC464&amp;"】",""))</f>
        <v/>
      </c>
      <c r="J464" s="349" t="str">
        <f aca="false">IF(OR(N($G464)=0,N($H464)=0),"",ROUND(N($G464)*N($H464)*IF(N($I464)=0,1,N($I464)),2))</f>
        <v/>
      </c>
      <c r="L464" s="349" t="str">
        <f aca="false">IF(TRIM($B464&amp;$C464)="","",IF(AND(N($J464)=0,N($K464)=0),"",ROUND(N($J464)+N($K464),2)))</f>
        <v/>
      </c>
      <c r="R464" s="349"/>
      <c r="S464" s="351" t="str">
        <f aca="false">IF(TRIM($B464&amp;$C464)="","",IF(N($N464)=0,"",MAX(0,MIN(N($N464)-N($P464),N($V464)))))</f>
        <v/>
      </c>
      <c r="T464" s="351" t="str">
        <f aca="false">IF(TRIM($B464&amp;$C464)="","",IF(N($P464)&lt;=N($N464),"",N($P464)-N($N464)))</f>
        <v/>
      </c>
      <c r="U464" s="351" t="str">
        <f aca="false">IF(OR(TRIM($B464&amp;$C464)="",$V464=""),"",MAX(0,N($V464))-N($S464))</f>
        <v/>
      </c>
      <c r="V464" s="351" t="str">
        <f aca="false">IF(TRIM($B464&amp;$C464)="","",IF(AND(N($L464)=0,N($P464)+N($Q464)+N($R464)=0),"",ROUND(N($L464)-N($P464)-N($Q464)-N($R464),2)))</f>
        <v/>
      </c>
      <c r="W464" s="194" t="str">
        <f aca="false">IF(TRIM($B464&amp;$C464)="","",IF(N($L464)=0,IF((N($P464)+N($Q464)+N($R464))=0,"—未填单价","未填单价，已收 "&amp;TEXT((N($P464)+N($Q464)+N($R464)),"#,##0.00")),IF(N($V464)&gt;0.005,"欠 "&amp;TEXT(N($V464),"#,##0.00")&amp;IF(N($S464)&gt;0,"（开票未到账 "&amp;TEXT(N($S464),"#,##0.00")&amp;"）","")&amp;IF(N($U464)&gt;0,"（未开票 "&amp;TEXT(N($U464),"#,##0.00")&amp;"）",""),IF(N($V464)&lt;-0.005,"多收 "&amp;TEXT(-N($V464),"#,##0.00"),"✔ 已结清")))&amp;IF(N($T464)&gt;0,"｜到账未开票 "&amp;TEXT(N($T464),"#,##0.00")&amp;"，待补票","")&amp;IF(N($Q464)&gt;0,"｜收现 "&amp;TEXT(N($Q464),"#,##0.00"),"")&amp;IF(N($R464)&gt;0,"｜收款不开票 "&amp;TEXT(N($R464),"#,##0.00"),""))</f>
        <v/>
      </c>
      <c r="X464" s="352"/>
      <c r="AB464" s="349" t="str">
        <f aca="false">IF(OR(N($N464)=0,N($AA464)=0),"",ROUND(N($N464)/(1+N($AA464))*N($AA464),2))</f>
        <v/>
      </c>
      <c r="AC464" s="352"/>
      <c r="AD464" s="352"/>
      <c r="AE464" s="355" t="str">
        <f aca="false">IF($AM464="","",IF($AM464=1,IF($AN464&gt;=1,"一次性·已到收款期","一次性·未到期"),$AD464&amp;" 第"&amp;$AN464&amp;"/"&amp;$AM464&amp;"期"))</f>
        <v/>
      </c>
      <c r="AF464" s="351" t="str">
        <f aca="false">IF(OR($AM464="",N($L464)=0),"",ROUND(N($J464)*$AN464/$AM464,2)+N($K464))</f>
        <v/>
      </c>
      <c r="AG464" s="351" t="str">
        <f aca="false">IF($AF464="","",MAX(0,ROUND($AF464-(N($P464)+N($Q464)+N($R464)),2)))</f>
        <v/>
      </c>
      <c r="AH464" s="351" t="str">
        <f aca="false">IF(OR(TRIM($B464&amp;$C464)="",NOT(ISNUMBER($D464))),"",SUMIFS($V$3:$V$1001,$AJ$3:$AJ$1001,$AJ464,$D$3:$D$1001,"&lt;"&amp;$D464))</f>
        <v/>
      </c>
      <c r="AI464" s="351" t="str">
        <f aca="false">IF(TRIM($B464&amp;$C464)="","",SUMIFS($V$3:$V$1001,$AJ$3:$AJ$1001,$AJ464))</f>
        <v/>
      </c>
      <c r="AJ464" s="355" t="str">
        <f aca="false">IF(TRIM($B464&amp;$C464)="","",TRIM($B464)&amp;"｜"&amp;TRIM($C464))</f>
        <v/>
      </c>
      <c r="AK464" s="351" t="str">
        <f aca="false">IF(TRIM($B464&amp;$C464)="","",MIN(N($N464),N($P464)))</f>
        <v/>
      </c>
      <c r="AL464" s="356" t="str">
        <f aca="false">IF(ISNUMBER($D464),YEAR($D464),"")</f>
        <v/>
      </c>
      <c r="AM464" s="356" t="str">
        <f aca="false">IF(OR(TRIM($B464&amp;$C464)="",NOT(ISNUMBER($D464)),NOT(ISNUMBER($E464))),"",IF($E464&lt;$D464,"",IF(IF($AD464="半年付",2,IF($AD464="季度付",4,IF($AD464="月付",12,IF($AD464="半月付",24,1))))=1,1,MAX(1,ROUND(($E464-$D464+1)/365*IF($AD464="半年付",2,IF($AD464="季度付",4,IF($AD464="月付",12,IF($AD464="半月付",24,1)))),0)))))</f>
        <v/>
      </c>
      <c r="AN464" s="356" t="str">
        <f aca="true">IF($AM464="","",MIN($AM464,MAX(0,INT((TODAY()-付款宽限天数-$D464)/(($E464-$D464+1)/$AM464))+1)))</f>
        <v/>
      </c>
    </row>
    <row r="465" customFormat="false" ht="18" hidden="false" customHeight="false" outlineLevel="0" collapsed="false">
      <c r="F465" s="342" t="str">
        <f aca="true">IF(TRIM($B465&amp;$C465)="","",IF(OR(ISNUMBER(SEARCH("未",$A465)),ISNUMBER(SEARCH("送出",$A465)),AND(TRIM($A465)="",NOT(ISNUMBER($D465)),N($G465)=0)),"【合同未回】","")&amp;IF(NOT(ISNUMBER($E465)),IF(OR(ISNUMBER(SEARCH("未",$A465)),ISNUMBER(SEARCH("送出",$A465)),AND(TRIM($A465)="",NOT(ISNUMBER($D465)),N($G465)=0)),"","【未填合同期】"),IF($E465&lt;TODAY(),"【已到期】",IF($E465-TODAY()&lt;=提醒天数,"【即将到期，剩余"&amp;($E465-TODAY())&amp;"天】","【正常】")))&amp;IF(OR($AC465="安装免保",$AC465="技术免保",$AC465="质保期内"),"【"&amp;$AC465&amp;"】",""))</f>
        <v/>
      </c>
      <c r="J465" s="349" t="str">
        <f aca="false">IF(OR(N($G465)=0,N($H465)=0),"",ROUND(N($G465)*N($H465)*IF(N($I465)=0,1,N($I465)),2))</f>
        <v/>
      </c>
      <c r="L465" s="349" t="str">
        <f aca="false">IF(TRIM($B465&amp;$C465)="","",IF(AND(N($J465)=0,N($K465)=0),"",ROUND(N($J465)+N($K465),2)))</f>
        <v/>
      </c>
      <c r="R465" s="349"/>
      <c r="S465" s="351" t="str">
        <f aca="false">IF(TRIM($B465&amp;$C465)="","",IF(N($N465)=0,"",MAX(0,MIN(N($N465)-N($P465),N($V465)))))</f>
        <v/>
      </c>
      <c r="T465" s="351" t="str">
        <f aca="false">IF(TRIM($B465&amp;$C465)="","",IF(N($P465)&lt;=N($N465),"",N($P465)-N($N465)))</f>
        <v/>
      </c>
      <c r="U465" s="351" t="str">
        <f aca="false">IF(OR(TRIM($B465&amp;$C465)="",$V465=""),"",MAX(0,N($V465))-N($S465))</f>
        <v/>
      </c>
      <c r="V465" s="351" t="str">
        <f aca="false">IF(TRIM($B465&amp;$C465)="","",IF(AND(N($L465)=0,N($P465)+N($Q465)+N($R465)=0),"",ROUND(N($L465)-N($P465)-N($Q465)-N($R465),2)))</f>
        <v/>
      </c>
      <c r="W465" s="194" t="str">
        <f aca="false">IF(TRIM($B465&amp;$C465)="","",IF(N($L465)=0,IF((N($P465)+N($Q465)+N($R465))=0,"—未填单价","未填单价，已收 "&amp;TEXT((N($P465)+N($Q465)+N($R465)),"#,##0.00")),IF(N($V465)&gt;0.005,"欠 "&amp;TEXT(N($V465),"#,##0.00")&amp;IF(N($S465)&gt;0,"（开票未到账 "&amp;TEXT(N($S465),"#,##0.00")&amp;"）","")&amp;IF(N($U465)&gt;0,"（未开票 "&amp;TEXT(N($U465),"#,##0.00")&amp;"）",""),IF(N($V465)&lt;-0.005,"多收 "&amp;TEXT(-N($V465),"#,##0.00"),"✔ 已结清")))&amp;IF(N($T465)&gt;0,"｜到账未开票 "&amp;TEXT(N($T465),"#,##0.00")&amp;"，待补票","")&amp;IF(N($Q465)&gt;0,"｜收现 "&amp;TEXT(N($Q465),"#,##0.00"),"")&amp;IF(N($R465)&gt;0,"｜收款不开票 "&amp;TEXT(N($R465),"#,##0.00"),""))</f>
        <v/>
      </c>
      <c r="X465" s="352"/>
      <c r="AB465" s="349" t="str">
        <f aca="false">IF(OR(N($N465)=0,N($AA465)=0),"",ROUND(N($N465)/(1+N($AA465))*N($AA465),2))</f>
        <v/>
      </c>
      <c r="AC465" s="352"/>
      <c r="AD465" s="352"/>
      <c r="AE465" s="355" t="str">
        <f aca="false">IF($AM465="","",IF($AM465=1,IF($AN465&gt;=1,"一次性·已到收款期","一次性·未到期"),$AD465&amp;" 第"&amp;$AN465&amp;"/"&amp;$AM465&amp;"期"))</f>
        <v/>
      </c>
      <c r="AF465" s="351" t="str">
        <f aca="false">IF(OR($AM465="",N($L465)=0),"",ROUND(N($J465)*$AN465/$AM465,2)+N($K465))</f>
        <v/>
      </c>
      <c r="AG465" s="351" t="str">
        <f aca="false">IF($AF465="","",MAX(0,ROUND($AF465-(N($P465)+N($Q465)+N($R465)),2)))</f>
        <v/>
      </c>
      <c r="AH465" s="351" t="str">
        <f aca="false">IF(OR(TRIM($B465&amp;$C465)="",NOT(ISNUMBER($D465))),"",SUMIFS($V$3:$V$1001,$AJ$3:$AJ$1001,$AJ465,$D$3:$D$1001,"&lt;"&amp;$D465))</f>
        <v/>
      </c>
      <c r="AI465" s="351" t="str">
        <f aca="false">IF(TRIM($B465&amp;$C465)="","",SUMIFS($V$3:$V$1001,$AJ$3:$AJ$1001,$AJ465))</f>
        <v/>
      </c>
      <c r="AJ465" s="355" t="str">
        <f aca="false">IF(TRIM($B465&amp;$C465)="","",TRIM($B465)&amp;"｜"&amp;TRIM($C465))</f>
        <v/>
      </c>
      <c r="AK465" s="351" t="str">
        <f aca="false">IF(TRIM($B465&amp;$C465)="","",MIN(N($N465),N($P465)))</f>
        <v/>
      </c>
      <c r="AL465" s="356" t="str">
        <f aca="false">IF(ISNUMBER($D465),YEAR($D465),"")</f>
        <v/>
      </c>
      <c r="AM465" s="356" t="str">
        <f aca="false">IF(OR(TRIM($B465&amp;$C465)="",NOT(ISNUMBER($D465)),NOT(ISNUMBER($E465))),"",IF($E465&lt;$D465,"",IF(IF($AD465="半年付",2,IF($AD465="季度付",4,IF($AD465="月付",12,IF($AD465="半月付",24,1))))=1,1,MAX(1,ROUND(($E465-$D465+1)/365*IF($AD465="半年付",2,IF($AD465="季度付",4,IF($AD465="月付",12,IF($AD465="半月付",24,1)))),0)))))</f>
        <v/>
      </c>
      <c r="AN465" s="356" t="str">
        <f aca="true">IF($AM465="","",MIN($AM465,MAX(0,INT((TODAY()-付款宽限天数-$D465)/(($E465-$D465+1)/$AM465))+1)))</f>
        <v/>
      </c>
    </row>
    <row r="466" customFormat="false" ht="18" hidden="false" customHeight="false" outlineLevel="0" collapsed="false">
      <c r="F466" s="342" t="str">
        <f aca="true">IF(TRIM($B466&amp;$C466)="","",IF(OR(ISNUMBER(SEARCH("未",$A466)),ISNUMBER(SEARCH("送出",$A466)),AND(TRIM($A466)="",NOT(ISNUMBER($D466)),N($G466)=0)),"【合同未回】","")&amp;IF(NOT(ISNUMBER($E466)),IF(OR(ISNUMBER(SEARCH("未",$A466)),ISNUMBER(SEARCH("送出",$A466)),AND(TRIM($A466)="",NOT(ISNUMBER($D466)),N($G466)=0)),"","【未填合同期】"),IF($E466&lt;TODAY(),"【已到期】",IF($E466-TODAY()&lt;=提醒天数,"【即将到期，剩余"&amp;($E466-TODAY())&amp;"天】","【正常】")))&amp;IF(OR($AC466="安装免保",$AC466="技术免保",$AC466="质保期内"),"【"&amp;$AC466&amp;"】",""))</f>
        <v/>
      </c>
      <c r="J466" s="349" t="str">
        <f aca="false">IF(OR(N($G466)=0,N($H466)=0),"",ROUND(N($G466)*N($H466)*IF(N($I466)=0,1,N($I466)),2))</f>
        <v/>
      </c>
      <c r="L466" s="349" t="str">
        <f aca="false">IF(TRIM($B466&amp;$C466)="","",IF(AND(N($J466)=0,N($K466)=0),"",ROUND(N($J466)+N($K466),2)))</f>
        <v/>
      </c>
      <c r="R466" s="349"/>
      <c r="S466" s="351" t="str">
        <f aca="false">IF(TRIM($B466&amp;$C466)="","",IF(N($N466)=0,"",MAX(0,MIN(N($N466)-N($P466),N($V466)))))</f>
        <v/>
      </c>
      <c r="T466" s="351" t="str">
        <f aca="false">IF(TRIM($B466&amp;$C466)="","",IF(N($P466)&lt;=N($N466),"",N($P466)-N($N466)))</f>
        <v/>
      </c>
      <c r="U466" s="351" t="str">
        <f aca="false">IF(OR(TRIM($B466&amp;$C466)="",$V466=""),"",MAX(0,N($V466))-N($S466))</f>
        <v/>
      </c>
      <c r="V466" s="351" t="str">
        <f aca="false">IF(TRIM($B466&amp;$C466)="","",IF(AND(N($L466)=0,N($P466)+N($Q466)+N($R466)=0),"",ROUND(N($L466)-N($P466)-N($Q466)-N($R466),2)))</f>
        <v/>
      </c>
      <c r="W466" s="194" t="str">
        <f aca="false">IF(TRIM($B466&amp;$C466)="","",IF(N($L466)=0,IF((N($P466)+N($Q466)+N($R466))=0,"—未填单价","未填单价，已收 "&amp;TEXT((N($P466)+N($Q466)+N($R466)),"#,##0.00")),IF(N($V466)&gt;0.005,"欠 "&amp;TEXT(N($V466),"#,##0.00")&amp;IF(N($S466)&gt;0,"（开票未到账 "&amp;TEXT(N($S466),"#,##0.00")&amp;"）","")&amp;IF(N($U466)&gt;0,"（未开票 "&amp;TEXT(N($U466),"#,##0.00")&amp;"）",""),IF(N($V466)&lt;-0.005,"多收 "&amp;TEXT(-N($V466),"#,##0.00"),"✔ 已结清")))&amp;IF(N($T466)&gt;0,"｜到账未开票 "&amp;TEXT(N($T466),"#,##0.00")&amp;"，待补票","")&amp;IF(N($Q466)&gt;0,"｜收现 "&amp;TEXT(N($Q466),"#,##0.00"),"")&amp;IF(N($R466)&gt;0,"｜收款不开票 "&amp;TEXT(N($R466),"#,##0.00"),""))</f>
        <v/>
      </c>
      <c r="X466" s="352"/>
      <c r="AB466" s="349" t="str">
        <f aca="false">IF(OR(N($N466)=0,N($AA466)=0),"",ROUND(N($N466)/(1+N($AA466))*N($AA466),2))</f>
        <v/>
      </c>
      <c r="AC466" s="352"/>
      <c r="AD466" s="352"/>
      <c r="AE466" s="355" t="str">
        <f aca="false">IF($AM466="","",IF($AM466=1,IF($AN466&gt;=1,"一次性·已到收款期","一次性·未到期"),$AD466&amp;" 第"&amp;$AN466&amp;"/"&amp;$AM466&amp;"期"))</f>
        <v/>
      </c>
      <c r="AF466" s="351" t="str">
        <f aca="false">IF(OR($AM466="",N($L466)=0),"",ROUND(N($J466)*$AN466/$AM466,2)+N($K466))</f>
        <v/>
      </c>
      <c r="AG466" s="351" t="str">
        <f aca="false">IF($AF466="","",MAX(0,ROUND($AF466-(N($P466)+N($Q466)+N($R466)),2)))</f>
        <v/>
      </c>
      <c r="AH466" s="351" t="str">
        <f aca="false">IF(OR(TRIM($B466&amp;$C466)="",NOT(ISNUMBER($D466))),"",SUMIFS($V$3:$V$1001,$AJ$3:$AJ$1001,$AJ466,$D$3:$D$1001,"&lt;"&amp;$D466))</f>
        <v/>
      </c>
      <c r="AI466" s="351" t="str">
        <f aca="false">IF(TRIM($B466&amp;$C466)="","",SUMIFS($V$3:$V$1001,$AJ$3:$AJ$1001,$AJ466))</f>
        <v/>
      </c>
      <c r="AJ466" s="355" t="str">
        <f aca="false">IF(TRIM($B466&amp;$C466)="","",TRIM($B466)&amp;"｜"&amp;TRIM($C466))</f>
        <v/>
      </c>
      <c r="AK466" s="351" t="str">
        <f aca="false">IF(TRIM($B466&amp;$C466)="","",MIN(N($N466),N($P466)))</f>
        <v/>
      </c>
      <c r="AL466" s="356" t="str">
        <f aca="false">IF(ISNUMBER($D466),YEAR($D466),"")</f>
        <v/>
      </c>
      <c r="AM466" s="356" t="str">
        <f aca="false">IF(OR(TRIM($B466&amp;$C466)="",NOT(ISNUMBER($D466)),NOT(ISNUMBER($E466))),"",IF($E466&lt;$D466,"",IF(IF($AD466="半年付",2,IF($AD466="季度付",4,IF($AD466="月付",12,IF($AD466="半月付",24,1))))=1,1,MAX(1,ROUND(($E466-$D466+1)/365*IF($AD466="半年付",2,IF($AD466="季度付",4,IF($AD466="月付",12,IF($AD466="半月付",24,1)))),0)))))</f>
        <v/>
      </c>
      <c r="AN466" s="356" t="str">
        <f aca="true">IF($AM466="","",MIN($AM466,MAX(0,INT((TODAY()-付款宽限天数-$D466)/(($E466-$D466+1)/$AM466))+1)))</f>
        <v/>
      </c>
    </row>
    <row r="467" customFormat="false" ht="18" hidden="false" customHeight="false" outlineLevel="0" collapsed="false">
      <c r="F467" s="342" t="str">
        <f aca="true">IF(TRIM($B467&amp;$C467)="","",IF(OR(ISNUMBER(SEARCH("未",$A467)),ISNUMBER(SEARCH("送出",$A467)),AND(TRIM($A467)="",NOT(ISNUMBER($D467)),N($G467)=0)),"【合同未回】","")&amp;IF(NOT(ISNUMBER($E467)),IF(OR(ISNUMBER(SEARCH("未",$A467)),ISNUMBER(SEARCH("送出",$A467)),AND(TRIM($A467)="",NOT(ISNUMBER($D467)),N($G467)=0)),"","【未填合同期】"),IF($E467&lt;TODAY(),"【已到期】",IF($E467-TODAY()&lt;=提醒天数,"【即将到期，剩余"&amp;($E467-TODAY())&amp;"天】","【正常】")))&amp;IF(OR($AC467="安装免保",$AC467="技术免保",$AC467="质保期内"),"【"&amp;$AC467&amp;"】",""))</f>
        <v/>
      </c>
      <c r="J467" s="349" t="str">
        <f aca="false">IF(OR(N($G467)=0,N($H467)=0),"",ROUND(N($G467)*N($H467)*IF(N($I467)=0,1,N($I467)),2))</f>
        <v/>
      </c>
      <c r="L467" s="349" t="str">
        <f aca="false">IF(TRIM($B467&amp;$C467)="","",IF(AND(N($J467)=0,N($K467)=0),"",ROUND(N($J467)+N($K467),2)))</f>
        <v/>
      </c>
      <c r="R467" s="349"/>
      <c r="S467" s="351" t="str">
        <f aca="false">IF(TRIM($B467&amp;$C467)="","",IF(N($N467)=0,"",MAX(0,MIN(N($N467)-N($P467),N($V467)))))</f>
        <v/>
      </c>
      <c r="T467" s="351" t="str">
        <f aca="false">IF(TRIM($B467&amp;$C467)="","",IF(N($P467)&lt;=N($N467),"",N($P467)-N($N467)))</f>
        <v/>
      </c>
      <c r="U467" s="351" t="str">
        <f aca="false">IF(OR(TRIM($B467&amp;$C467)="",$V467=""),"",MAX(0,N($V467))-N($S467))</f>
        <v/>
      </c>
      <c r="V467" s="351" t="str">
        <f aca="false">IF(TRIM($B467&amp;$C467)="","",IF(AND(N($L467)=0,N($P467)+N($Q467)+N($R467)=0),"",ROUND(N($L467)-N($P467)-N($Q467)-N($R467),2)))</f>
        <v/>
      </c>
      <c r="W467" s="194" t="str">
        <f aca="false">IF(TRIM($B467&amp;$C467)="","",IF(N($L467)=0,IF((N($P467)+N($Q467)+N($R467))=0,"—未填单价","未填单价，已收 "&amp;TEXT((N($P467)+N($Q467)+N($R467)),"#,##0.00")),IF(N($V467)&gt;0.005,"欠 "&amp;TEXT(N($V467),"#,##0.00")&amp;IF(N($S467)&gt;0,"（开票未到账 "&amp;TEXT(N($S467),"#,##0.00")&amp;"）","")&amp;IF(N($U467)&gt;0,"（未开票 "&amp;TEXT(N($U467),"#,##0.00")&amp;"）",""),IF(N($V467)&lt;-0.005,"多收 "&amp;TEXT(-N($V467),"#,##0.00"),"✔ 已结清")))&amp;IF(N($T467)&gt;0,"｜到账未开票 "&amp;TEXT(N($T467),"#,##0.00")&amp;"，待补票","")&amp;IF(N($Q467)&gt;0,"｜收现 "&amp;TEXT(N($Q467),"#,##0.00"),"")&amp;IF(N($R467)&gt;0,"｜收款不开票 "&amp;TEXT(N($R467),"#,##0.00"),""))</f>
        <v/>
      </c>
      <c r="X467" s="352"/>
      <c r="AB467" s="349" t="str">
        <f aca="false">IF(OR(N($N467)=0,N($AA467)=0),"",ROUND(N($N467)/(1+N($AA467))*N($AA467),2))</f>
        <v/>
      </c>
      <c r="AC467" s="352"/>
      <c r="AD467" s="352"/>
      <c r="AE467" s="355" t="str">
        <f aca="false">IF($AM467="","",IF($AM467=1,IF($AN467&gt;=1,"一次性·已到收款期","一次性·未到期"),$AD467&amp;" 第"&amp;$AN467&amp;"/"&amp;$AM467&amp;"期"))</f>
        <v/>
      </c>
      <c r="AF467" s="351" t="str">
        <f aca="false">IF(OR($AM467="",N($L467)=0),"",ROUND(N($J467)*$AN467/$AM467,2)+N($K467))</f>
        <v/>
      </c>
      <c r="AG467" s="351" t="str">
        <f aca="false">IF($AF467="","",MAX(0,ROUND($AF467-(N($P467)+N($Q467)+N($R467)),2)))</f>
        <v/>
      </c>
      <c r="AH467" s="351" t="str">
        <f aca="false">IF(OR(TRIM($B467&amp;$C467)="",NOT(ISNUMBER($D467))),"",SUMIFS($V$3:$V$1001,$AJ$3:$AJ$1001,$AJ467,$D$3:$D$1001,"&lt;"&amp;$D467))</f>
        <v/>
      </c>
      <c r="AI467" s="351" t="str">
        <f aca="false">IF(TRIM($B467&amp;$C467)="","",SUMIFS($V$3:$V$1001,$AJ$3:$AJ$1001,$AJ467))</f>
        <v/>
      </c>
      <c r="AJ467" s="355" t="str">
        <f aca="false">IF(TRIM($B467&amp;$C467)="","",TRIM($B467)&amp;"｜"&amp;TRIM($C467))</f>
        <v/>
      </c>
      <c r="AK467" s="351" t="str">
        <f aca="false">IF(TRIM($B467&amp;$C467)="","",MIN(N($N467),N($P467)))</f>
        <v/>
      </c>
      <c r="AL467" s="356" t="str">
        <f aca="false">IF(ISNUMBER($D467),YEAR($D467),"")</f>
        <v/>
      </c>
      <c r="AM467" s="356" t="str">
        <f aca="false">IF(OR(TRIM($B467&amp;$C467)="",NOT(ISNUMBER($D467)),NOT(ISNUMBER($E467))),"",IF($E467&lt;$D467,"",IF(IF($AD467="半年付",2,IF($AD467="季度付",4,IF($AD467="月付",12,IF($AD467="半月付",24,1))))=1,1,MAX(1,ROUND(($E467-$D467+1)/365*IF($AD467="半年付",2,IF($AD467="季度付",4,IF($AD467="月付",12,IF($AD467="半月付",24,1)))),0)))))</f>
        <v/>
      </c>
      <c r="AN467" s="356" t="str">
        <f aca="true">IF($AM467="","",MIN($AM467,MAX(0,INT((TODAY()-付款宽限天数-$D467)/(($E467-$D467+1)/$AM467))+1)))</f>
        <v/>
      </c>
    </row>
    <row r="468" customFormat="false" ht="18" hidden="false" customHeight="false" outlineLevel="0" collapsed="false">
      <c r="F468" s="342" t="str">
        <f aca="true">IF(TRIM($B468&amp;$C468)="","",IF(OR(ISNUMBER(SEARCH("未",$A468)),ISNUMBER(SEARCH("送出",$A468)),AND(TRIM($A468)="",NOT(ISNUMBER($D468)),N($G468)=0)),"【合同未回】","")&amp;IF(NOT(ISNUMBER($E468)),IF(OR(ISNUMBER(SEARCH("未",$A468)),ISNUMBER(SEARCH("送出",$A468)),AND(TRIM($A468)="",NOT(ISNUMBER($D468)),N($G468)=0)),"","【未填合同期】"),IF($E468&lt;TODAY(),"【已到期】",IF($E468-TODAY()&lt;=提醒天数,"【即将到期，剩余"&amp;($E468-TODAY())&amp;"天】","【正常】")))&amp;IF(OR($AC468="安装免保",$AC468="技术免保",$AC468="质保期内"),"【"&amp;$AC468&amp;"】",""))</f>
        <v/>
      </c>
      <c r="J468" s="349" t="str">
        <f aca="false">IF(OR(N($G468)=0,N($H468)=0),"",ROUND(N($G468)*N($H468)*IF(N($I468)=0,1,N($I468)),2))</f>
        <v/>
      </c>
      <c r="L468" s="349" t="str">
        <f aca="false">IF(TRIM($B468&amp;$C468)="","",IF(AND(N($J468)=0,N($K468)=0),"",ROUND(N($J468)+N($K468),2)))</f>
        <v/>
      </c>
      <c r="R468" s="349"/>
      <c r="S468" s="351" t="str">
        <f aca="false">IF(TRIM($B468&amp;$C468)="","",IF(N($N468)=0,"",MAX(0,MIN(N($N468)-N($P468),N($V468)))))</f>
        <v/>
      </c>
      <c r="T468" s="351" t="str">
        <f aca="false">IF(TRIM($B468&amp;$C468)="","",IF(N($P468)&lt;=N($N468),"",N($P468)-N($N468)))</f>
        <v/>
      </c>
      <c r="U468" s="351" t="str">
        <f aca="false">IF(OR(TRIM($B468&amp;$C468)="",$V468=""),"",MAX(0,N($V468))-N($S468))</f>
        <v/>
      </c>
      <c r="V468" s="351" t="str">
        <f aca="false">IF(TRIM($B468&amp;$C468)="","",IF(AND(N($L468)=0,N($P468)+N($Q468)+N($R468)=0),"",ROUND(N($L468)-N($P468)-N($Q468)-N($R468),2)))</f>
        <v/>
      </c>
      <c r="W468" s="194" t="str">
        <f aca="false">IF(TRIM($B468&amp;$C468)="","",IF(N($L468)=0,IF((N($P468)+N($Q468)+N($R468))=0,"—未填单价","未填单价，已收 "&amp;TEXT((N($P468)+N($Q468)+N($R468)),"#,##0.00")),IF(N($V468)&gt;0.005,"欠 "&amp;TEXT(N($V468),"#,##0.00")&amp;IF(N($S468)&gt;0,"（开票未到账 "&amp;TEXT(N($S468),"#,##0.00")&amp;"）","")&amp;IF(N($U468)&gt;0,"（未开票 "&amp;TEXT(N($U468),"#,##0.00")&amp;"）",""),IF(N($V468)&lt;-0.005,"多收 "&amp;TEXT(-N($V468),"#,##0.00"),"✔ 已结清")))&amp;IF(N($T468)&gt;0,"｜到账未开票 "&amp;TEXT(N($T468),"#,##0.00")&amp;"，待补票","")&amp;IF(N($Q468)&gt;0,"｜收现 "&amp;TEXT(N($Q468),"#,##0.00"),"")&amp;IF(N($R468)&gt;0,"｜收款不开票 "&amp;TEXT(N($R468),"#,##0.00"),""))</f>
        <v/>
      </c>
      <c r="X468" s="352"/>
      <c r="AB468" s="349" t="str">
        <f aca="false">IF(OR(N($N468)=0,N($AA468)=0),"",ROUND(N($N468)/(1+N($AA468))*N($AA468),2))</f>
        <v/>
      </c>
      <c r="AC468" s="352"/>
      <c r="AD468" s="352"/>
      <c r="AE468" s="355" t="str">
        <f aca="false">IF($AM468="","",IF($AM468=1,IF($AN468&gt;=1,"一次性·已到收款期","一次性·未到期"),$AD468&amp;" 第"&amp;$AN468&amp;"/"&amp;$AM468&amp;"期"))</f>
        <v/>
      </c>
      <c r="AF468" s="351" t="str">
        <f aca="false">IF(OR($AM468="",N($L468)=0),"",ROUND(N($J468)*$AN468/$AM468,2)+N($K468))</f>
        <v/>
      </c>
      <c r="AG468" s="351" t="str">
        <f aca="false">IF($AF468="","",MAX(0,ROUND($AF468-(N($P468)+N($Q468)+N($R468)),2)))</f>
        <v/>
      </c>
      <c r="AH468" s="351" t="str">
        <f aca="false">IF(OR(TRIM($B468&amp;$C468)="",NOT(ISNUMBER($D468))),"",SUMIFS($V$3:$V$1001,$AJ$3:$AJ$1001,$AJ468,$D$3:$D$1001,"&lt;"&amp;$D468))</f>
        <v/>
      </c>
      <c r="AI468" s="351" t="str">
        <f aca="false">IF(TRIM($B468&amp;$C468)="","",SUMIFS($V$3:$V$1001,$AJ$3:$AJ$1001,$AJ468))</f>
        <v/>
      </c>
      <c r="AJ468" s="355" t="str">
        <f aca="false">IF(TRIM($B468&amp;$C468)="","",TRIM($B468)&amp;"｜"&amp;TRIM($C468))</f>
        <v/>
      </c>
      <c r="AK468" s="351" t="str">
        <f aca="false">IF(TRIM($B468&amp;$C468)="","",MIN(N($N468),N($P468)))</f>
        <v/>
      </c>
      <c r="AL468" s="356" t="str">
        <f aca="false">IF(ISNUMBER($D468),YEAR($D468),"")</f>
        <v/>
      </c>
      <c r="AM468" s="356" t="str">
        <f aca="false">IF(OR(TRIM($B468&amp;$C468)="",NOT(ISNUMBER($D468)),NOT(ISNUMBER($E468))),"",IF($E468&lt;$D468,"",IF(IF($AD468="半年付",2,IF($AD468="季度付",4,IF($AD468="月付",12,IF($AD468="半月付",24,1))))=1,1,MAX(1,ROUND(($E468-$D468+1)/365*IF($AD468="半年付",2,IF($AD468="季度付",4,IF($AD468="月付",12,IF($AD468="半月付",24,1)))),0)))))</f>
        <v/>
      </c>
      <c r="AN468" s="356" t="str">
        <f aca="true">IF($AM468="","",MIN($AM468,MAX(0,INT((TODAY()-付款宽限天数-$D468)/(($E468-$D468+1)/$AM468))+1)))</f>
        <v/>
      </c>
    </row>
    <row r="469" customFormat="false" ht="18" hidden="false" customHeight="false" outlineLevel="0" collapsed="false">
      <c r="F469" s="342" t="str">
        <f aca="true">IF(TRIM($B469&amp;$C469)="","",IF(OR(ISNUMBER(SEARCH("未",$A469)),ISNUMBER(SEARCH("送出",$A469)),AND(TRIM($A469)="",NOT(ISNUMBER($D469)),N($G469)=0)),"【合同未回】","")&amp;IF(NOT(ISNUMBER($E469)),IF(OR(ISNUMBER(SEARCH("未",$A469)),ISNUMBER(SEARCH("送出",$A469)),AND(TRIM($A469)="",NOT(ISNUMBER($D469)),N($G469)=0)),"","【未填合同期】"),IF($E469&lt;TODAY(),"【已到期】",IF($E469-TODAY()&lt;=提醒天数,"【即将到期，剩余"&amp;($E469-TODAY())&amp;"天】","【正常】")))&amp;IF(OR($AC469="安装免保",$AC469="技术免保",$AC469="质保期内"),"【"&amp;$AC469&amp;"】",""))</f>
        <v/>
      </c>
      <c r="J469" s="349" t="str">
        <f aca="false">IF(OR(N($G469)=0,N($H469)=0),"",ROUND(N($G469)*N($H469)*IF(N($I469)=0,1,N($I469)),2))</f>
        <v/>
      </c>
      <c r="L469" s="349" t="str">
        <f aca="false">IF(TRIM($B469&amp;$C469)="","",IF(AND(N($J469)=0,N($K469)=0),"",ROUND(N($J469)+N($K469),2)))</f>
        <v/>
      </c>
      <c r="R469" s="349"/>
      <c r="S469" s="351" t="str">
        <f aca="false">IF(TRIM($B469&amp;$C469)="","",IF(N($N469)=0,"",MAX(0,MIN(N($N469)-N($P469),N($V469)))))</f>
        <v/>
      </c>
      <c r="T469" s="351" t="str">
        <f aca="false">IF(TRIM($B469&amp;$C469)="","",IF(N($P469)&lt;=N($N469),"",N($P469)-N($N469)))</f>
        <v/>
      </c>
      <c r="U469" s="351" t="str">
        <f aca="false">IF(OR(TRIM($B469&amp;$C469)="",$V469=""),"",MAX(0,N($V469))-N($S469))</f>
        <v/>
      </c>
      <c r="V469" s="351" t="str">
        <f aca="false">IF(TRIM($B469&amp;$C469)="","",IF(AND(N($L469)=0,N($P469)+N($Q469)+N($R469)=0),"",ROUND(N($L469)-N($P469)-N($Q469)-N($R469),2)))</f>
        <v/>
      </c>
      <c r="W469" s="194" t="str">
        <f aca="false">IF(TRIM($B469&amp;$C469)="","",IF(N($L469)=0,IF((N($P469)+N($Q469)+N($R469))=0,"—未填单价","未填单价，已收 "&amp;TEXT((N($P469)+N($Q469)+N($R469)),"#,##0.00")),IF(N($V469)&gt;0.005,"欠 "&amp;TEXT(N($V469),"#,##0.00")&amp;IF(N($S469)&gt;0,"（开票未到账 "&amp;TEXT(N($S469),"#,##0.00")&amp;"）","")&amp;IF(N($U469)&gt;0,"（未开票 "&amp;TEXT(N($U469),"#,##0.00")&amp;"）",""),IF(N($V469)&lt;-0.005,"多收 "&amp;TEXT(-N($V469),"#,##0.00"),"✔ 已结清")))&amp;IF(N($T469)&gt;0,"｜到账未开票 "&amp;TEXT(N($T469),"#,##0.00")&amp;"，待补票","")&amp;IF(N($Q469)&gt;0,"｜收现 "&amp;TEXT(N($Q469),"#,##0.00"),"")&amp;IF(N($R469)&gt;0,"｜收款不开票 "&amp;TEXT(N($R469),"#,##0.00"),""))</f>
        <v/>
      </c>
      <c r="X469" s="352"/>
      <c r="AB469" s="349" t="str">
        <f aca="false">IF(OR(N($N469)=0,N($AA469)=0),"",ROUND(N($N469)/(1+N($AA469))*N($AA469),2))</f>
        <v/>
      </c>
      <c r="AC469" s="352"/>
      <c r="AD469" s="352"/>
      <c r="AE469" s="355" t="str">
        <f aca="false">IF($AM469="","",IF($AM469=1,IF($AN469&gt;=1,"一次性·已到收款期","一次性·未到期"),$AD469&amp;" 第"&amp;$AN469&amp;"/"&amp;$AM469&amp;"期"))</f>
        <v/>
      </c>
      <c r="AF469" s="351" t="str">
        <f aca="false">IF(OR($AM469="",N($L469)=0),"",ROUND(N($J469)*$AN469/$AM469,2)+N($K469))</f>
        <v/>
      </c>
      <c r="AG469" s="351" t="str">
        <f aca="false">IF($AF469="","",MAX(0,ROUND($AF469-(N($P469)+N($Q469)+N($R469)),2)))</f>
        <v/>
      </c>
      <c r="AH469" s="351" t="str">
        <f aca="false">IF(OR(TRIM($B469&amp;$C469)="",NOT(ISNUMBER($D469))),"",SUMIFS($V$3:$V$1001,$AJ$3:$AJ$1001,$AJ469,$D$3:$D$1001,"&lt;"&amp;$D469))</f>
        <v/>
      </c>
      <c r="AI469" s="351" t="str">
        <f aca="false">IF(TRIM($B469&amp;$C469)="","",SUMIFS($V$3:$V$1001,$AJ$3:$AJ$1001,$AJ469))</f>
        <v/>
      </c>
      <c r="AJ469" s="355" t="str">
        <f aca="false">IF(TRIM($B469&amp;$C469)="","",TRIM($B469)&amp;"｜"&amp;TRIM($C469))</f>
        <v/>
      </c>
      <c r="AK469" s="351" t="str">
        <f aca="false">IF(TRIM($B469&amp;$C469)="","",MIN(N($N469),N($P469)))</f>
        <v/>
      </c>
      <c r="AL469" s="356" t="str">
        <f aca="false">IF(ISNUMBER($D469),YEAR($D469),"")</f>
        <v/>
      </c>
      <c r="AM469" s="356" t="str">
        <f aca="false">IF(OR(TRIM($B469&amp;$C469)="",NOT(ISNUMBER($D469)),NOT(ISNUMBER($E469))),"",IF($E469&lt;$D469,"",IF(IF($AD469="半年付",2,IF($AD469="季度付",4,IF($AD469="月付",12,IF($AD469="半月付",24,1))))=1,1,MAX(1,ROUND(($E469-$D469+1)/365*IF($AD469="半年付",2,IF($AD469="季度付",4,IF($AD469="月付",12,IF($AD469="半月付",24,1)))),0)))))</f>
        <v/>
      </c>
      <c r="AN469" s="356" t="str">
        <f aca="true">IF($AM469="","",MIN($AM469,MAX(0,INT((TODAY()-付款宽限天数-$D469)/(($E469-$D469+1)/$AM469))+1)))</f>
        <v/>
      </c>
    </row>
    <row r="470" customFormat="false" ht="18" hidden="false" customHeight="false" outlineLevel="0" collapsed="false">
      <c r="F470" s="342" t="str">
        <f aca="true">IF(TRIM($B470&amp;$C470)="","",IF(OR(ISNUMBER(SEARCH("未",$A470)),ISNUMBER(SEARCH("送出",$A470)),AND(TRIM($A470)="",NOT(ISNUMBER($D470)),N($G470)=0)),"【合同未回】","")&amp;IF(NOT(ISNUMBER($E470)),IF(OR(ISNUMBER(SEARCH("未",$A470)),ISNUMBER(SEARCH("送出",$A470)),AND(TRIM($A470)="",NOT(ISNUMBER($D470)),N($G470)=0)),"","【未填合同期】"),IF($E470&lt;TODAY(),"【已到期】",IF($E470-TODAY()&lt;=提醒天数,"【即将到期，剩余"&amp;($E470-TODAY())&amp;"天】","【正常】")))&amp;IF(OR($AC470="安装免保",$AC470="技术免保",$AC470="质保期内"),"【"&amp;$AC470&amp;"】",""))</f>
        <v/>
      </c>
      <c r="J470" s="349" t="str">
        <f aca="false">IF(OR(N($G470)=0,N($H470)=0),"",ROUND(N($G470)*N($H470)*IF(N($I470)=0,1,N($I470)),2))</f>
        <v/>
      </c>
      <c r="L470" s="349" t="str">
        <f aca="false">IF(TRIM($B470&amp;$C470)="","",IF(AND(N($J470)=0,N($K470)=0),"",ROUND(N($J470)+N($K470),2)))</f>
        <v/>
      </c>
      <c r="R470" s="349"/>
      <c r="S470" s="351" t="str">
        <f aca="false">IF(TRIM($B470&amp;$C470)="","",IF(N($N470)=0,"",MAX(0,MIN(N($N470)-N($P470),N($V470)))))</f>
        <v/>
      </c>
      <c r="T470" s="351" t="str">
        <f aca="false">IF(TRIM($B470&amp;$C470)="","",IF(N($P470)&lt;=N($N470),"",N($P470)-N($N470)))</f>
        <v/>
      </c>
      <c r="U470" s="351" t="str">
        <f aca="false">IF(OR(TRIM($B470&amp;$C470)="",$V470=""),"",MAX(0,N($V470))-N($S470))</f>
        <v/>
      </c>
      <c r="V470" s="351" t="str">
        <f aca="false">IF(TRIM($B470&amp;$C470)="","",IF(AND(N($L470)=0,N($P470)+N($Q470)+N($R470)=0),"",ROUND(N($L470)-N($P470)-N($Q470)-N($R470),2)))</f>
        <v/>
      </c>
      <c r="W470" s="194" t="str">
        <f aca="false">IF(TRIM($B470&amp;$C470)="","",IF(N($L470)=0,IF((N($P470)+N($Q470)+N($R470))=0,"—未填单价","未填单价，已收 "&amp;TEXT((N($P470)+N($Q470)+N($R470)),"#,##0.00")),IF(N($V470)&gt;0.005,"欠 "&amp;TEXT(N($V470),"#,##0.00")&amp;IF(N($S470)&gt;0,"（开票未到账 "&amp;TEXT(N($S470),"#,##0.00")&amp;"）","")&amp;IF(N($U470)&gt;0,"（未开票 "&amp;TEXT(N($U470),"#,##0.00")&amp;"）",""),IF(N($V470)&lt;-0.005,"多收 "&amp;TEXT(-N($V470),"#,##0.00"),"✔ 已结清")))&amp;IF(N($T470)&gt;0,"｜到账未开票 "&amp;TEXT(N($T470),"#,##0.00")&amp;"，待补票","")&amp;IF(N($Q470)&gt;0,"｜收现 "&amp;TEXT(N($Q470),"#,##0.00"),"")&amp;IF(N($R470)&gt;0,"｜收款不开票 "&amp;TEXT(N($R470),"#,##0.00"),""))</f>
        <v/>
      </c>
      <c r="X470" s="352"/>
      <c r="AB470" s="349" t="str">
        <f aca="false">IF(OR(N($N470)=0,N($AA470)=0),"",ROUND(N($N470)/(1+N($AA470))*N($AA470),2))</f>
        <v/>
      </c>
      <c r="AC470" s="352"/>
      <c r="AD470" s="352"/>
      <c r="AE470" s="355" t="str">
        <f aca="false">IF($AM470="","",IF($AM470=1,IF($AN470&gt;=1,"一次性·已到收款期","一次性·未到期"),$AD470&amp;" 第"&amp;$AN470&amp;"/"&amp;$AM470&amp;"期"))</f>
        <v/>
      </c>
      <c r="AF470" s="351" t="str">
        <f aca="false">IF(OR($AM470="",N($L470)=0),"",ROUND(N($J470)*$AN470/$AM470,2)+N($K470))</f>
        <v/>
      </c>
      <c r="AG470" s="351" t="str">
        <f aca="false">IF($AF470="","",MAX(0,ROUND($AF470-(N($P470)+N($Q470)+N($R470)),2)))</f>
        <v/>
      </c>
      <c r="AH470" s="351" t="str">
        <f aca="false">IF(OR(TRIM($B470&amp;$C470)="",NOT(ISNUMBER($D470))),"",SUMIFS($V$3:$V$1001,$AJ$3:$AJ$1001,$AJ470,$D$3:$D$1001,"&lt;"&amp;$D470))</f>
        <v/>
      </c>
      <c r="AI470" s="351" t="str">
        <f aca="false">IF(TRIM($B470&amp;$C470)="","",SUMIFS($V$3:$V$1001,$AJ$3:$AJ$1001,$AJ470))</f>
        <v/>
      </c>
      <c r="AJ470" s="355" t="str">
        <f aca="false">IF(TRIM($B470&amp;$C470)="","",TRIM($B470)&amp;"｜"&amp;TRIM($C470))</f>
        <v/>
      </c>
      <c r="AK470" s="351" t="str">
        <f aca="false">IF(TRIM($B470&amp;$C470)="","",MIN(N($N470),N($P470)))</f>
        <v/>
      </c>
      <c r="AL470" s="356" t="str">
        <f aca="false">IF(ISNUMBER($D470),YEAR($D470),"")</f>
        <v/>
      </c>
      <c r="AM470" s="356" t="str">
        <f aca="false">IF(OR(TRIM($B470&amp;$C470)="",NOT(ISNUMBER($D470)),NOT(ISNUMBER($E470))),"",IF($E470&lt;$D470,"",IF(IF($AD470="半年付",2,IF($AD470="季度付",4,IF($AD470="月付",12,IF($AD470="半月付",24,1))))=1,1,MAX(1,ROUND(($E470-$D470+1)/365*IF($AD470="半年付",2,IF($AD470="季度付",4,IF($AD470="月付",12,IF($AD470="半月付",24,1)))),0)))))</f>
        <v/>
      </c>
      <c r="AN470" s="356" t="str">
        <f aca="true">IF($AM470="","",MIN($AM470,MAX(0,INT((TODAY()-付款宽限天数-$D470)/(($E470-$D470+1)/$AM470))+1)))</f>
        <v/>
      </c>
    </row>
    <row r="471" customFormat="false" ht="18" hidden="false" customHeight="false" outlineLevel="0" collapsed="false">
      <c r="F471" s="342" t="str">
        <f aca="true">IF(TRIM($B471&amp;$C471)="","",IF(OR(ISNUMBER(SEARCH("未",$A471)),ISNUMBER(SEARCH("送出",$A471)),AND(TRIM($A471)="",NOT(ISNUMBER($D471)),N($G471)=0)),"【合同未回】","")&amp;IF(NOT(ISNUMBER($E471)),IF(OR(ISNUMBER(SEARCH("未",$A471)),ISNUMBER(SEARCH("送出",$A471)),AND(TRIM($A471)="",NOT(ISNUMBER($D471)),N($G471)=0)),"","【未填合同期】"),IF($E471&lt;TODAY(),"【已到期】",IF($E471-TODAY()&lt;=提醒天数,"【即将到期，剩余"&amp;($E471-TODAY())&amp;"天】","【正常】")))&amp;IF(OR($AC471="安装免保",$AC471="技术免保",$AC471="质保期内"),"【"&amp;$AC471&amp;"】",""))</f>
        <v/>
      </c>
      <c r="J471" s="349" t="str">
        <f aca="false">IF(OR(N($G471)=0,N($H471)=0),"",ROUND(N($G471)*N($H471)*IF(N($I471)=0,1,N($I471)),2))</f>
        <v/>
      </c>
      <c r="L471" s="349" t="str">
        <f aca="false">IF(TRIM($B471&amp;$C471)="","",IF(AND(N($J471)=0,N($K471)=0),"",ROUND(N($J471)+N($K471),2)))</f>
        <v/>
      </c>
      <c r="R471" s="349"/>
      <c r="S471" s="351" t="str">
        <f aca="false">IF(TRIM($B471&amp;$C471)="","",IF(N($N471)=0,"",MAX(0,MIN(N($N471)-N($P471),N($V471)))))</f>
        <v/>
      </c>
      <c r="T471" s="351" t="str">
        <f aca="false">IF(TRIM($B471&amp;$C471)="","",IF(N($P471)&lt;=N($N471),"",N($P471)-N($N471)))</f>
        <v/>
      </c>
      <c r="U471" s="351" t="str">
        <f aca="false">IF(OR(TRIM($B471&amp;$C471)="",$V471=""),"",MAX(0,N($V471))-N($S471))</f>
        <v/>
      </c>
      <c r="V471" s="351" t="str">
        <f aca="false">IF(TRIM($B471&amp;$C471)="","",IF(AND(N($L471)=0,N($P471)+N($Q471)+N($R471)=0),"",ROUND(N($L471)-N($P471)-N($Q471)-N($R471),2)))</f>
        <v/>
      </c>
      <c r="W471" s="194" t="str">
        <f aca="false">IF(TRIM($B471&amp;$C471)="","",IF(N($L471)=0,IF((N($P471)+N($Q471)+N($R471))=0,"—未填单价","未填单价，已收 "&amp;TEXT((N($P471)+N($Q471)+N($R471)),"#,##0.00")),IF(N($V471)&gt;0.005,"欠 "&amp;TEXT(N($V471),"#,##0.00")&amp;IF(N($S471)&gt;0,"（开票未到账 "&amp;TEXT(N($S471),"#,##0.00")&amp;"）","")&amp;IF(N($U471)&gt;0,"（未开票 "&amp;TEXT(N($U471),"#,##0.00")&amp;"）",""),IF(N($V471)&lt;-0.005,"多收 "&amp;TEXT(-N($V471),"#,##0.00"),"✔ 已结清")))&amp;IF(N($T471)&gt;0,"｜到账未开票 "&amp;TEXT(N($T471),"#,##0.00")&amp;"，待补票","")&amp;IF(N($Q471)&gt;0,"｜收现 "&amp;TEXT(N($Q471),"#,##0.00"),"")&amp;IF(N($R471)&gt;0,"｜收款不开票 "&amp;TEXT(N($R471),"#,##0.00"),""))</f>
        <v/>
      </c>
      <c r="X471" s="352"/>
      <c r="AB471" s="349" t="str">
        <f aca="false">IF(OR(N($N471)=0,N($AA471)=0),"",ROUND(N($N471)/(1+N($AA471))*N($AA471),2))</f>
        <v/>
      </c>
      <c r="AC471" s="352"/>
      <c r="AD471" s="352"/>
      <c r="AE471" s="355" t="str">
        <f aca="false">IF($AM471="","",IF($AM471=1,IF($AN471&gt;=1,"一次性·已到收款期","一次性·未到期"),$AD471&amp;" 第"&amp;$AN471&amp;"/"&amp;$AM471&amp;"期"))</f>
        <v/>
      </c>
      <c r="AF471" s="351" t="str">
        <f aca="false">IF(OR($AM471="",N($L471)=0),"",ROUND(N($J471)*$AN471/$AM471,2)+N($K471))</f>
        <v/>
      </c>
      <c r="AG471" s="351" t="str">
        <f aca="false">IF($AF471="","",MAX(0,ROUND($AF471-(N($P471)+N($Q471)+N($R471)),2)))</f>
        <v/>
      </c>
      <c r="AH471" s="351" t="str">
        <f aca="false">IF(OR(TRIM($B471&amp;$C471)="",NOT(ISNUMBER($D471))),"",SUMIFS($V$3:$V$1001,$AJ$3:$AJ$1001,$AJ471,$D$3:$D$1001,"&lt;"&amp;$D471))</f>
        <v/>
      </c>
      <c r="AI471" s="351" t="str">
        <f aca="false">IF(TRIM($B471&amp;$C471)="","",SUMIFS($V$3:$V$1001,$AJ$3:$AJ$1001,$AJ471))</f>
        <v/>
      </c>
      <c r="AJ471" s="355" t="str">
        <f aca="false">IF(TRIM($B471&amp;$C471)="","",TRIM($B471)&amp;"｜"&amp;TRIM($C471))</f>
        <v/>
      </c>
      <c r="AK471" s="351" t="str">
        <f aca="false">IF(TRIM($B471&amp;$C471)="","",MIN(N($N471),N($P471)))</f>
        <v/>
      </c>
      <c r="AL471" s="356" t="str">
        <f aca="false">IF(ISNUMBER($D471),YEAR($D471),"")</f>
        <v/>
      </c>
      <c r="AM471" s="356" t="str">
        <f aca="false">IF(OR(TRIM($B471&amp;$C471)="",NOT(ISNUMBER($D471)),NOT(ISNUMBER($E471))),"",IF($E471&lt;$D471,"",IF(IF($AD471="半年付",2,IF($AD471="季度付",4,IF($AD471="月付",12,IF($AD471="半月付",24,1))))=1,1,MAX(1,ROUND(($E471-$D471+1)/365*IF($AD471="半年付",2,IF($AD471="季度付",4,IF($AD471="月付",12,IF($AD471="半月付",24,1)))),0)))))</f>
        <v/>
      </c>
      <c r="AN471" s="356" t="str">
        <f aca="true">IF($AM471="","",MIN($AM471,MAX(0,INT((TODAY()-付款宽限天数-$D471)/(($E471-$D471+1)/$AM471))+1)))</f>
        <v/>
      </c>
    </row>
    <row r="472" customFormat="false" ht="18" hidden="false" customHeight="false" outlineLevel="0" collapsed="false">
      <c r="F472" s="342" t="str">
        <f aca="true">IF(TRIM($B472&amp;$C472)="","",IF(OR(ISNUMBER(SEARCH("未",$A472)),ISNUMBER(SEARCH("送出",$A472)),AND(TRIM($A472)="",NOT(ISNUMBER($D472)),N($G472)=0)),"【合同未回】","")&amp;IF(NOT(ISNUMBER($E472)),IF(OR(ISNUMBER(SEARCH("未",$A472)),ISNUMBER(SEARCH("送出",$A472)),AND(TRIM($A472)="",NOT(ISNUMBER($D472)),N($G472)=0)),"","【未填合同期】"),IF($E472&lt;TODAY(),"【已到期】",IF($E472-TODAY()&lt;=提醒天数,"【即将到期，剩余"&amp;($E472-TODAY())&amp;"天】","【正常】")))&amp;IF(OR($AC472="安装免保",$AC472="技术免保",$AC472="质保期内"),"【"&amp;$AC472&amp;"】",""))</f>
        <v/>
      </c>
      <c r="J472" s="349" t="str">
        <f aca="false">IF(OR(N($G472)=0,N($H472)=0),"",ROUND(N($G472)*N($H472)*IF(N($I472)=0,1,N($I472)),2))</f>
        <v/>
      </c>
      <c r="L472" s="349" t="str">
        <f aca="false">IF(TRIM($B472&amp;$C472)="","",IF(AND(N($J472)=0,N($K472)=0),"",ROUND(N($J472)+N($K472),2)))</f>
        <v/>
      </c>
      <c r="R472" s="349"/>
      <c r="S472" s="351" t="str">
        <f aca="false">IF(TRIM($B472&amp;$C472)="","",IF(N($N472)=0,"",MAX(0,MIN(N($N472)-N($P472),N($V472)))))</f>
        <v/>
      </c>
      <c r="T472" s="351" t="str">
        <f aca="false">IF(TRIM($B472&amp;$C472)="","",IF(N($P472)&lt;=N($N472),"",N($P472)-N($N472)))</f>
        <v/>
      </c>
      <c r="U472" s="351" t="str">
        <f aca="false">IF(OR(TRIM($B472&amp;$C472)="",$V472=""),"",MAX(0,N($V472))-N($S472))</f>
        <v/>
      </c>
      <c r="V472" s="351" t="str">
        <f aca="false">IF(TRIM($B472&amp;$C472)="","",IF(AND(N($L472)=0,N($P472)+N($Q472)+N($R472)=0),"",ROUND(N($L472)-N($P472)-N($Q472)-N($R472),2)))</f>
        <v/>
      </c>
      <c r="W472" s="194" t="str">
        <f aca="false">IF(TRIM($B472&amp;$C472)="","",IF(N($L472)=0,IF((N($P472)+N($Q472)+N($R472))=0,"—未填单价","未填单价，已收 "&amp;TEXT((N($P472)+N($Q472)+N($R472)),"#,##0.00")),IF(N($V472)&gt;0.005,"欠 "&amp;TEXT(N($V472),"#,##0.00")&amp;IF(N($S472)&gt;0,"（开票未到账 "&amp;TEXT(N($S472),"#,##0.00")&amp;"）","")&amp;IF(N($U472)&gt;0,"（未开票 "&amp;TEXT(N($U472),"#,##0.00")&amp;"）",""),IF(N($V472)&lt;-0.005,"多收 "&amp;TEXT(-N($V472),"#,##0.00"),"✔ 已结清")))&amp;IF(N($T472)&gt;0,"｜到账未开票 "&amp;TEXT(N($T472),"#,##0.00")&amp;"，待补票","")&amp;IF(N($Q472)&gt;0,"｜收现 "&amp;TEXT(N($Q472),"#,##0.00"),"")&amp;IF(N($R472)&gt;0,"｜收款不开票 "&amp;TEXT(N($R472),"#,##0.00"),""))</f>
        <v/>
      </c>
      <c r="X472" s="352"/>
      <c r="AB472" s="349" t="str">
        <f aca="false">IF(OR(N($N472)=0,N($AA472)=0),"",ROUND(N($N472)/(1+N($AA472))*N($AA472),2))</f>
        <v/>
      </c>
      <c r="AC472" s="352"/>
      <c r="AD472" s="352"/>
      <c r="AE472" s="355" t="str">
        <f aca="false">IF($AM472="","",IF($AM472=1,IF($AN472&gt;=1,"一次性·已到收款期","一次性·未到期"),$AD472&amp;" 第"&amp;$AN472&amp;"/"&amp;$AM472&amp;"期"))</f>
        <v/>
      </c>
      <c r="AF472" s="351" t="str">
        <f aca="false">IF(OR($AM472="",N($L472)=0),"",ROUND(N($J472)*$AN472/$AM472,2)+N($K472))</f>
        <v/>
      </c>
      <c r="AG472" s="351" t="str">
        <f aca="false">IF($AF472="","",MAX(0,ROUND($AF472-(N($P472)+N($Q472)+N($R472)),2)))</f>
        <v/>
      </c>
      <c r="AH472" s="351" t="str">
        <f aca="false">IF(OR(TRIM($B472&amp;$C472)="",NOT(ISNUMBER($D472))),"",SUMIFS($V$3:$V$1001,$AJ$3:$AJ$1001,$AJ472,$D$3:$D$1001,"&lt;"&amp;$D472))</f>
        <v/>
      </c>
      <c r="AI472" s="351" t="str">
        <f aca="false">IF(TRIM($B472&amp;$C472)="","",SUMIFS($V$3:$V$1001,$AJ$3:$AJ$1001,$AJ472))</f>
        <v/>
      </c>
      <c r="AJ472" s="355" t="str">
        <f aca="false">IF(TRIM($B472&amp;$C472)="","",TRIM($B472)&amp;"｜"&amp;TRIM($C472))</f>
        <v/>
      </c>
      <c r="AK472" s="351" t="str">
        <f aca="false">IF(TRIM($B472&amp;$C472)="","",MIN(N($N472),N($P472)))</f>
        <v/>
      </c>
      <c r="AL472" s="356" t="str">
        <f aca="false">IF(ISNUMBER($D472),YEAR($D472),"")</f>
        <v/>
      </c>
      <c r="AM472" s="356" t="str">
        <f aca="false">IF(OR(TRIM($B472&amp;$C472)="",NOT(ISNUMBER($D472)),NOT(ISNUMBER($E472))),"",IF($E472&lt;$D472,"",IF(IF($AD472="半年付",2,IF($AD472="季度付",4,IF($AD472="月付",12,IF($AD472="半月付",24,1))))=1,1,MAX(1,ROUND(($E472-$D472+1)/365*IF($AD472="半年付",2,IF($AD472="季度付",4,IF($AD472="月付",12,IF($AD472="半月付",24,1)))),0)))))</f>
        <v/>
      </c>
      <c r="AN472" s="356" t="str">
        <f aca="true">IF($AM472="","",MIN($AM472,MAX(0,INT((TODAY()-付款宽限天数-$D472)/(($E472-$D472+1)/$AM472))+1)))</f>
        <v/>
      </c>
    </row>
    <row r="473" customFormat="false" ht="18" hidden="false" customHeight="false" outlineLevel="0" collapsed="false">
      <c r="F473" s="342" t="str">
        <f aca="true">IF(TRIM($B473&amp;$C473)="","",IF(OR(ISNUMBER(SEARCH("未",$A473)),ISNUMBER(SEARCH("送出",$A473)),AND(TRIM($A473)="",NOT(ISNUMBER($D473)),N($G473)=0)),"【合同未回】","")&amp;IF(NOT(ISNUMBER($E473)),IF(OR(ISNUMBER(SEARCH("未",$A473)),ISNUMBER(SEARCH("送出",$A473)),AND(TRIM($A473)="",NOT(ISNUMBER($D473)),N($G473)=0)),"","【未填合同期】"),IF($E473&lt;TODAY(),"【已到期】",IF($E473-TODAY()&lt;=提醒天数,"【即将到期，剩余"&amp;($E473-TODAY())&amp;"天】","【正常】")))&amp;IF(OR($AC473="安装免保",$AC473="技术免保",$AC473="质保期内"),"【"&amp;$AC473&amp;"】",""))</f>
        <v/>
      </c>
      <c r="J473" s="349" t="str">
        <f aca="false">IF(OR(N($G473)=0,N($H473)=0),"",ROUND(N($G473)*N($H473)*IF(N($I473)=0,1,N($I473)),2))</f>
        <v/>
      </c>
      <c r="L473" s="349" t="str">
        <f aca="false">IF(TRIM($B473&amp;$C473)="","",IF(AND(N($J473)=0,N($K473)=0),"",ROUND(N($J473)+N($K473),2)))</f>
        <v/>
      </c>
      <c r="R473" s="349"/>
      <c r="S473" s="351" t="str">
        <f aca="false">IF(TRIM($B473&amp;$C473)="","",IF(N($N473)=0,"",MAX(0,MIN(N($N473)-N($P473),N($V473)))))</f>
        <v/>
      </c>
      <c r="T473" s="351" t="str">
        <f aca="false">IF(TRIM($B473&amp;$C473)="","",IF(N($P473)&lt;=N($N473),"",N($P473)-N($N473)))</f>
        <v/>
      </c>
      <c r="U473" s="351" t="str">
        <f aca="false">IF(OR(TRIM($B473&amp;$C473)="",$V473=""),"",MAX(0,N($V473))-N($S473))</f>
        <v/>
      </c>
      <c r="V473" s="351" t="str">
        <f aca="false">IF(TRIM($B473&amp;$C473)="","",IF(AND(N($L473)=0,N($P473)+N($Q473)+N($R473)=0),"",ROUND(N($L473)-N($P473)-N($Q473)-N($R473),2)))</f>
        <v/>
      </c>
      <c r="W473" s="194" t="str">
        <f aca="false">IF(TRIM($B473&amp;$C473)="","",IF(N($L473)=0,IF((N($P473)+N($Q473)+N($R473))=0,"—未填单价","未填单价，已收 "&amp;TEXT((N($P473)+N($Q473)+N($R473)),"#,##0.00")),IF(N($V473)&gt;0.005,"欠 "&amp;TEXT(N($V473),"#,##0.00")&amp;IF(N($S473)&gt;0,"（开票未到账 "&amp;TEXT(N($S473),"#,##0.00")&amp;"）","")&amp;IF(N($U473)&gt;0,"（未开票 "&amp;TEXT(N($U473),"#,##0.00")&amp;"）",""),IF(N($V473)&lt;-0.005,"多收 "&amp;TEXT(-N($V473),"#,##0.00"),"✔ 已结清")))&amp;IF(N($T473)&gt;0,"｜到账未开票 "&amp;TEXT(N($T473),"#,##0.00")&amp;"，待补票","")&amp;IF(N($Q473)&gt;0,"｜收现 "&amp;TEXT(N($Q473),"#,##0.00"),"")&amp;IF(N($R473)&gt;0,"｜收款不开票 "&amp;TEXT(N($R473),"#,##0.00"),""))</f>
        <v/>
      </c>
      <c r="X473" s="352"/>
      <c r="AB473" s="349" t="str">
        <f aca="false">IF(OR(N($N473)=0,N($AA473)=0),"",ROUND(N($N473)/(1+N($AA473))*N($AA473),2))</f>
        <v/>
      </c>
      <c r="AC473" s="352"/>
      <c r="AD473" s="352"/>
      <c r="AE473" s="355" t="str">
        <f aca="false">IF($AM473="","",IF($AM473=1,IF($AN473&gt;=1,"一次性·已到收款期","一次性·未到期"),$AD473&amp;" 第"&amp;$AN473&amp;"/"&amp;$AM473&amp;"期"))</f>
        <v/>
      </c>
      <c r="AF473" s="351" t="str">
        <f aca="false">IF(OR($AM473="",N($L473)=0),"",ROUND(N($J473)*$AN473/$AM473,2)+N($K473))</f>
        <v/>
      </c>
      <c r="AG473" s="351" t="str">
        <f aca="false">IF($AF473="","",MAX(0,ROUND($AF473-(N($P473)+N($Q473)+N($R473)),2)))</f>
        <v/>
      </c>
      <c r="AH473" s="351" t="str">
        <f aca="false">IF(OR(TRIM($B473&amp;$C473)="",NOT(ISNUMBER($D473))),"",SUMIFS($V$3:$V$1001,$AJ$3:$AJ$1001,$AJ473,$D$3:$D$1001,"&lt;"&amp;$D473))</f>
        <v/>
      </c>
      <c r="AI473" s="351" t="str">
        <f aca="false">IF(TRIM($B473&amp;$C473)="","",SUMIFS($V$3:$V$1001,$AJ$3:$AJ$1001,$AJ473))</f>
        <v/>
      </c>
      <c r="AJ473" s="355" t="str">
        <f aca="false">IF(TRIM($B473&amp;$C473)="","",TRIM($B473)&amp;"｜"&amp;TRIM($C473))</f>
        <v/>
      </c>
      <c r="AK473" s="351" t="str">
        <f aca="false">IF(TRIM($B473&amp;$C473)="","",MIN(N($N473),N($P473)))</f>
        <v/>
      </c>
      <c r="AL473" s="356" t="str">
        <f aca="false">IF(ISNUMBER($D473),YEAR($D473),"")</f>
        <v/>
      </c>
      <c r="AM473" s="356" t="str">
        <f aca="false">IF(OR(TRIM($B473&amp;$C473)="",NOT(ISNUMBER($D473)),NOT(ISNUMBER($E473))),"",IF($E473&lt;$D473,"",IF(IF($AD473="半年付",2,IF($AD473="季度付",4,IF($AD473="月付",12,IF($AD473="半月付",24,1))))=1,1,MAX(1,ROUND(($E473-$D473+1)/365*IF($AD473="半年付",2,IF($AD473="季度付",4,IF($AD473="月付",12,IF($AD473="半月付",24,1)))),0)))))</f>
        <v/>
      </c>
      <c r="AN473" s="356" t="str">
        <f aca="true">IF($AM473="","",MIN($AM473,MAX(0,INT((TODAY()-付款宽限天数-$D473)/(($E473-$D473+1)/$AM473))+1)))</f>
        <v/>
      </c>
    </row>
    <row r="474" customFormat="false" ht="18" hidden="false" customHeight="false" outlineLevel="0" collapsed="false">
      <c r="F474" s="342" t="str">
        <f aca="true">IF(TRIM($B474&amp;$C474)="","",IF(OR(ISNUMBER(SEARCH("未",$A474)),ISNUMBER(SEARCH("送出",$A474)),AND(TRIM($A474)="",NOT(ISNUMBER($D474)),N($G474)=0)),"【合同未回】","")&amp;IF(NOT(ISNUMBER($E474)),IF(OR(ISNUMBER(SEARCH("未",$A474)),ISNUMBER(SEARCH("送出",$A474)),AND(TRIM($A474)="",NOT(ISNUMBER($D474)),N($G474)=0)),"","【未填合同期】"),IF($E474&lt;TODAY(),"【已到期】",IF($E474-TODAY()&lt;=提醒天数,"【即将到期，剩余"&amp;($E474-TODAY())&amp;"天】","【正常】")))&amp;IF(OR($AC474="安装免保",$AC474="技术免保",$AC474="质保期内"),"【"&amp;$AC474&amp;"】",""))</f>
        <v/>
      </c>
      <c r="J474" s="349" t="str">
        <f aca="false">IF(OR(N($G474)=0,N($H474)=0),"",ROUND(N($G474)*N($H474)*IF(N($I474)=0,1,N($I474)),2))</f>
        <v/>
      </c>
      <c r="L474" s="349" t="str">
        <f aca="false">IF(TRIM($B474&amp;$C474)="","",IF(AND(N($J474)=0,N($K474)=0),"",ROUND(N($J474)+N($K474),2)))</f>
        <v/>
      </c>
      <c r="R474" s="349"/>
      <c r="S474" s="351" t="str">
        <f aca="false">IF(TRIM($B474&amp;$C474)="","",IF(N($N474)=0,"",MAX(0,MIN(N($N474)-N($P474),N($V474)))))</f>
        <v/>
      </c>
      <c r="T474" s="351" t="str">
        <f aca="false">IF(TRIM($B474&amp;$C474)="","",IF(N($P474)&lt;=N($N474),"",N($P474)-N($N474)))</f>
        <v/>
      </c>
      <c r="U474" s="351" t="str">
        <f aca="false">IF(OR(TRIM($B474&amp;$C474)="",$V474=""),"",MAX(0,N($V474))-N($S474))</f>
        <v/>
      </c>
      <c r="V474" s="351" t="str">
        <f aca="false">IF(TRIM($B474&amp;$C474)="","",IF(AND(N($L474)=0,N($P474)+N($Q474)+N($R474)=0),"",ROUND(N($L474)-N($P474)-N($Q474)-N($R474),2)))</f>
        <v/>
      </c>
      <c r="W474" s="194" t="str">
        <f aca="false">IF(TRIM($B474&amp;$C474)="","",IF(N($L474)=0,IF((N($P474)+N($Q474)+N($R474))=0,"—未填单价","未填单价，已收 "&amp;TEXT((N($P474)+N($Q474)+N($R474)),"#,##0.00")),IF(N($V474)&gt;0.005,"欠 "&amp;TEXT(N($V474),"#,##0.00")&amp;IF(N($S474)&gt;0,"（开票未到账 "&amp;TEXT(N($S474),"#,##0.00")&amp;"）","")&amp;IF(N($U474)&gt;0,"（未开票 "&amp;TEXT(N($U474),"#,##0.00")&amp;"）",""),IF(N($V474)&lt;-0.005,"多收 "&amp;TEXT(-N($V474),"#,##0.00"),"✔ 已结清")))&amp;IF(N($T474)&gt;0,"｜到账未开票 "&amp;TEXT(N($T474),"#,##0.00")&amp;"，待补票","")&amp;IF(N($Q474)&gt;0,"｜收现 "&amp;TEXT(N($Q474),"#,##0.00"),"")&amp;IF(N($R474)&gt;0,"｜收款不开票 "&amp;TEXT(N($R474),"#,##0.00"),""))</f>
        <v/>
      </c>
      <c r="X474" s="352"/>
      <c r="AB474" s="349" t="str">
        <f aca="false">IF(OR(N($N474)=0,N($AA474)=0),"",ROUND(N($N474)/(1+N($AA474))*N($AA474),2))</f>
        <v/>
      </c>
      <c r="AC474" s="352"/>
      <c r="AD474" s="352"/>
      <c r="AE474" s="355" t="str">
        <f aca="false">IF($AM474="","",IF($AM474=1,IF($AN474&gt;=1,"一次性·已到收款期","一次性·未到期"),$AD474&amp;" 第"&amp;$AN474&amp;"/"&amp;$AM474&amp;"期"))</f>
        <v/>
      </c>
      <c r="AF474" s="351" t="str">
        <f aca="false">IF(OR($AM474="",N($L474)=0),"",ROUND(N($J474)*$AN474/$AM474,2)+N($K474))</f>
        <v/>
      </c>
      <c r="AG474" s="351" t="str">
        <f aca="false">IF($AF474="","",MAX(0,ROUND($AF474-(N($P474)+N($Q474)+N($R474)),2)))</f>
        <v/>
      </c>
      <c r="AH474" s="351" t="str">
        <f aca="false">IF(OR(TRIM($B474&amp;$C474)="",NOT(ISNUMBER($D474))),"",SUMIFS($V$3:$V$1001,$AJ$3:$AJ$1001,$AJ474,$D$3:$D$1001,"&lt;"&amp;$D474))</f>
        <v/>
      </c>
      <c r="AI474" s="351" t="str">
        <f aca="false">IF(TRIM($B474&amp;$C474)="","",SUMIFS($V$3:$V$1001,$AJ$3:$AJ$1001,$AJ474))</f>
        <v/>
      </c>
      <c r="AJ474" s="355" t="str">
        <f aca="false">IF(TRIM($B474&amp;$C474)="","",TRIM($B474)&amp;"｜"&amp;TRIM($C474))</f>
        <v/>
      </c>
      <c r="AK474" s="351" t="str">
        <f aca="false">IF(TRIM($B474&amp;$C474)="","",MIN(N($N474),N($P474)))</f>
        <v/>
      </c>
      <c r="AL474" s="356" t="str">
        <f aca="false">IF(ISNUMBER($D474),YEAR($D474),"")</f>
        <v/>
      </c>
      <c r="AM474" s="356" t="str">
        <f aca="false">IF(OR(TRIM($B474&amp;$C474)="",NOT(ISNUMBER($D474)),NOT(ISNUMBER($E474))),"",IF($E474&lt;$D474,"",IF(IF($AD474="半年付",2,IF($AD474="季度付",4,IF($AD474="月付",12,IF($AD474="半月付",24,1))))=1,1,MAX(1,ROUND(($E474-$D474+1)/365*IF($AD474="半年付",2,IF($AD474="季度付",4,IF($AD474="月付",12,IF($AD474="半月付",24,1)))),0)))))</f>
        <v/>
      </c>
      <c r="AN474" s="356" t="str">
        <f aca="true">IF($AM474="","",MIN($AM474,MAX(0,INT((TODAY()-付款宽限天数-$D474)/(($E474-$D474+1)/$AM474))+1)))</f>
        <v/>
      </c>
    </row>
    <row r="475" customFormat="false" ht="18" hidden="false" customHeight="false" outlineLevel="0" collapsed="false">
      <c r="F475" s="342" t="str">
        <f aca="true">IF(TRIM($B475&amp;$C475)="","",IF(OR(ISNUMBER(SEARCH("未",$A475)),ISNUMBER(SEARCH("送出",$A475)),AND(TRIM($A475)="",NOT(ISNUMBER($D475)),N($G475)=0)),"【合同未回】","")&amp;IF(NOT(ISNUMBER($E475)),IF(OR(ISNUMBER(SEARCH("未",$A475)),ISNUMBER(SEARCH("送出",$A475)),AND(TRIM($A475)="",NOT(ISNUMBER($D475)),N($G475)=0)),"","【未填合同期】"),IF($E475&lt;TODAY(),"【已到期】",IF($E475-TODAY()&lt;=提醒天数,"【即将到期，剩余"&amp;($E475-TODAY())&amp;"天】","【正常】")))&amp;IF(OR($AC475="安装免保",$AC475="技术免保",$AC475="质保期内"),"【"&amp;$AC475&amp;"】",""))</f>
        <v/>
      </c>
      <c r="J475" s="349" t="str">
        <f aca="false">IF(OR(N($G475)=0,N($H475)=0),"",ROUND(N($G475)*N($H475)*IF(N($I475)=0,1,N($I475)),2))</f>
        <v/>
      </c>
      <c r="L475" s="349" t="str">
        <f aca="false">IF(TRIM($B475&amp;$C475)="","",IF(AND(N($J475)=0,N($K475)=0),"",ROUND(N($J475)+N($K475),2)))</f>
        <v/>
      </c>
      <c r="R475" s="349"/>
      <c r="S475" s="351" t="str">
        <f aca="false">IF(TRIM($B475&amp;$C475)="","",IF(N($N475)=0,"",MAX(0,MIN(N($N475)-N($P475),N($V475)))))</f>
        <v/>
      </c>
      <c r="T475" s="351" t="str">
        <f aca="false">IF(TRIM($B475&amp;$C475)="","",IF(N($P475)&lt;=N($N475),"",N($P475)-N($N475)))</f>
        <v/>
      </c>
      <c r="U475" s="351" t="str">
        <f aca="false">IF(OR(TRIM($B475&amp;$C475)="",$V475=""),"",MAX(0,N($V475))-N($S475))</f>
        <v/>
      </c>
      <c r="V475" s="351" t="str">
        <f aca="false">IF(TRIM($B475&amp;$C475)="","",IF(AND(N($L475)=0,N($P475)+N($Q475)+N($R475)=0),"",ROUND(N($L475)-N($P475)-N($Q475)-N($R475),2)))</f>
        <v/>
      </c>
      <c r="W475" s="194" t="str">
        <f aca="false">IF(TRIM($B475&amp;$C475)="","",IF(N($L475)=0,IF((N($P475)+N($Q475)+N($R475))=0,"—未填单价","未填单价，已收 "&amp;TEXT((N($P475)+N($Q475)+N($R475)),"#,##0.00")),IF(N($V475)&gt;0.005,"欠 "&amp;TEXT(N($V475),"#,##0.00")&amp;IF(N($S475)&gt;0,"（开票未到账 "&amp;TEXT(N($S475),"#,##0.00")&amp;"）","")&amp;IF(N($U475)&gt;0,"（未开票 "&amp;TEXT(N($U475),"#,##0.00")&amp;"）",""),IF(N($V475)&lt;-0.005,"多收 "&amp;TEXT(-N($V475),"#,##0.00"),"✔ 已结清")))&amp;IF(N($T475)&gt;0,"｜到账未开票 "&amp;TEXT(N($T475),"#,##0.00")&amp;"，待补票","")&amp;IF(N($Q475)&gt;0,"｜收现 "&amp;TEXT(N($Q475),"#,##0.00"),"")&amp;IF(N($R475)&gt;0,"｜收款不开票 "&amp;TEXT(N($R475),"#,##0.00"),""))</f>
        <v/>
      </c>
      <c r="X475" s="352"/>
      <c r="AB475" s="349" t="str">
        <f aca="false">IF(OR(N($N475)=0,N($AA475)=0),"",ROUND(N($N475)/(1+N($AA475))*N($AA475),2))</f>
        <v/>
      </c>
      <c r="AC475" s="352"/>
      <c r="AD475" s="352"/>
      <c r="AE475" s="355" t="str">
        <f aca="false">IF($AM475="","",IF($AM475=1,IF($AN475&gt;=1,"一次性·已到收款期","一次性·未到期"),$AD475&amp;" 第"&amp;$AN475&amp;"/"&amp;$AM475&amp;"期"))</f>
        <v/>
      </c>
      <c r="AF475" s="351" t="str">
        <f aca="false">IF(OR($AM475="",N($L475)=0),"",ROUND(N($J475)*$AN475/$AM475,2)+N($K475))</f>
        <v/>
      </c>
      <c r="AG475" s="351" t="str">
        <f aca="false">IF($AF475="","",MAX(0,ROUND($AF475-(N($P475)+N($Q475)+N($R475)),2)))</f>
        <v/>
      </c>
      <c r="AH475" s="351" t="str">
        <f aca="false">IF(OR(TRIM($B475&amp;$C475)="",NOT(ISNUMBER($D475))),"",SUMIFS($V$3:$V$1001,$AJ$3:$AJ$1001,$AJ475,$D$3:$D$1001,"&lt;"&amp;$D475))</f>
        <v/>
      </c>
      <c r="AI475" s="351" t="str">
        <f aca="false">IF(TRIM($B475&amp;$C475)="","",SUMIFS($V$3:$V$1001,$AJ$3:$AJ$1001,$AJ475))</f>
        <v/>
      </c>
      <c r="AJ475" s="355" t="str">
        <f aca="false">IF(TRIM($B475&amp;$C475)="","",TRIM($B475)&amp;"｜"&amp;TRIM($C475))</f>
        <v/>
      </c>
      <c r="AK475" s="351" t="str">
        <f aca="false">IF(TRIM($B475&amp;$C475)="","",MIN(N($N475),N($P475)))</f>
        <v/>
      </c>
      <c r="AL475" s="356" t="str">
        <f aca="false">IF(ISNUMBER($D475),YEAR($D475),"")</f>
        <v/>
      </c>
      <c r="AM475" s="356" t="str">
        <f aca="false">IF(OR(TRIM($B475&amp;$C475)="",NOT(ISNUMBER($D475)),NOT(ISNUMBER($E475))),"",IF($E475&lt;$D475,"",IF(IF($AD475="半年付",2,IF($AD475="季度付",4,IF($AD475="月付",12,IF($AD475="半月付",24,1))))=1,1,MAX(1,ROUND(($E475-$D475+1)/365*IF($AD475="半年付",2,IF($AD475="季度付",4,IF($AD475="月付",12,IF($AD475="半月付",24,1)))),0)))))</f>
        <v/>
      </c>
      <c r="AN475" s="356" t="str">
        <f aca="true">IF($AM475="","",MIN($AM475,MAX(0,INT((TODAY()-付款宽限天数-$D475)/(($E475-$D475+1)/$AM475))+1)))</f>
        <v/>
      </c>
    </row>
    <row r="476" customFormat="false" ht="18" hidden="false" customHeight="false" outlineLevel="0" collapsed="false">
      <c r="F476" s="342" t="str">
        <f aca="true">IF(TRIM($B476&amp;$C476)="","",IF(OR(ISNUMBER(SEARCH("未",$A476)),ISNUMBER(SEARCH("送出",$A476)),AND(TRIM($A476)="",NOT(ISNUMBER($D476)),N($G476)=0)),"【合同未回】","")&amp;IF(NOT(ISNUMBER($E476)),IF(OR(ISNUMBER(SEARCH("未",$A476)),ISNUMBER(SEARCH("送出",$A476)),AND(TRIM($A476)="",NOT(ISNUMBER($D476)),N($G476)=0)),"","【未填合同期】"),IF($E476&lt;TODAY(),"【已到期】",IF($E476-TODAY()&lt;=提醒天数,"【即将到期，剩余"&amp;($E476-TODAY())&amp;"天】","【正常】")))&amp;IF(OR($AC476="安装免保",$AC476="技术免保",$AC476="质保期内"),"【"&amp;$AC476&amp;"】",""))</f>
        <v/>
      </c>
      <c r="J476" s="349" t="str">
        <f aca="false">IF(OR(N($G476)=0,N($H476)=0),"",ROUND(N($G476)*N($H476)*IF(N($I476)=0,1,N($I476)),2))</f>
        <v/>
      </c>
      <c r="L476" s="349" t="str">
        <f aca="false">IF(TRIM($B476&amp;$C476)="","",IF(AND(N($J476)=0,N($K476)=0),"",ROUND(N($J476)+N($K476),2)))</f>
        <v/>
      </c>
      <c r="R476" s="349"/>
      <c r="S476" s="351" t="str">
        <f aca="false">IF(TRIM($B476&amp;$C476)="","",IF(N($N476)=0,"",MAX(0,MIN(N($N476)-N($P476),N($V476)))))</f>
        <v/>
      </c>
      <c r="T476" s="351" t="str">
        <f aca="false">IF(TRIM($B476&amp;$C476)="","",IF(N($P476)&lt;=N($N476),"",N($P476)-N($N476)))</f>
        <v/>
      </c>
      <c r="U476" s="351" t="str">
        <f aca="false">IF(OR(TRIM($B476&amp;$C476)="",$V476=""),"",MAX(0,N($V476))-N($S476))</f>
        <v/>
      </c>
      <c r="V476" s="351" t="str">
        <f aca="false">IF(TRIM($B476&amp;$C476)="","",IF(AND(N($L476)=0,N($P476)+N($Q476)+N($R476)=0),"",ROUND(N($L476)-N($P476)-N($Q476)-N($R476),2)))</f>
        <v/>
      </c>
      <c r="W476" s="194" t="str">
        <f aca="false">IF(TRIM($B476&amp;$C476)="","",IF(N($L476)=0,IF((N($P476)+N($Q476)+N($R476))=0,"—未填单价","未填单价，已收 "&amp;TEXT((N($P476)+N($Q476)+N($R476)),"#,##0.00")),IF(N($V476)&gt;0.005,"欠 "&amp;TEXT(N($V476),"#,##0.00")&amp;IF(N($S476)&gt;0,"（开票未到账 "&amp;TEXT(N($S476),"#,##0.00")&amp;"）","")&amp;IF(N($U476)&gt;0,"（未开票 "&amp;TEXT(N($U476),"#,##0.00")&amp;"）",""),IF(N($V476)&lt;-0.005,"多收 "&amp;TEXT(-N($V476),"#,##0.00"),"✔ 已结清")))&amp;IF(N($T476)&gt;0,"｜到账未开票 "&amp;TEXT(N($T476),"#,##0.00")&amp;"，待补票","")&amp;IF(N($Q476)&gt;0,"｜收现 "&amp;TEXT(N($Q476),"#,##0.00"),"")&amp;IF(N($R476)&gt;0,"｜收款不开票 "&amp;TEXT(N($R476),"#,##0.00"),""))</f>
        <v/>
      </c>
      <c r="X476" s="352"/>
      <c r="AB476" s="349" t="str">
        <f aca="false">IF(OR(N($N476)=0,N($AA476)=0),"",ROUND(N($N476)/(1+N($AA476))*N($AA476),2))</f>
        <v/>
      </c>
      <c r="AC476" s="352"/>
      <c r="AD476" s="352"/>
      <c r="AE476" s="355" t="str">
        <f aca="false">IF($AM476="","",IF($AM476=1,IF($AN476&gt;=1,"一次性·已到收款期","一次性·未到期"),$AD476&amp;" 第"&amp;$AN476&amp;"/"&amp;$AM476&amp;"期"))</f>
        <v/>
      </c>
      <c r="AF476" s="351" t="str">
        <f aca="false">IF(OR($AM476="",N($L476)=0),"",ROUND(N($J476)*$AN476/$AM476,2)+N($K476))</f>
        <v/>
      </c>
      <c r="AG476" s="351" t="str">
        <f aca="false">IF($AF476="","",MAX(0,ROUND($AF476-(N($P476)+N($Q476)+N($R476)),2)))</f>
        <v/>
      </c>
      <c r="AH476" s="351" t="str">
        <f aca="false">IF(OR(TRIM($B476&amp;$C476)="",NOT(ISNUMBER($D476))),"",SUMIFS($V$3:$V$1001,$AJ$3:$AJ$1001,$AJ476,$D$3:$D$1001,"&lt;"&amp;$D476))</f>
        <v/>
      </c>
      <c r="AI476" s="351" t="str">
        <f aca="false">IF(TRIM($B476&amp;$C476)="","",SUMIFS($V$3:$V$1001,$AJ$3:$AJ$1001,$AJ476))</f>
        <v/>
      </c>
      <c r="AJ476" s="355" t="str">
        <f aca="false">IF(TRIM($B476&amp;$C476)="","",TRIM($B476)&amp;"｜"&amp;TRIM($C476))</f>
        <v/>
      </c>
      <c r="AK476" s="351" t="str">
        <f aca="false">IF(TRIM($B476&amp;$C476)="","",MIN(N($N476),N($P476)))</f>
        <v/>
      </c>
      <c r="AL476" s="356" t="str">
        <f aca="false">IF(ISNUMBER($D476),YEAR($D476),"")</f>
        <v/>
      </c>
      <c r="AM476" s="356" t="str">
        <f aca="false">IF(OR(TRIM($B476&amp;$C476)="",NOT(ISNUMBER($D476)),NOT(ISNUMBER($E476))),"",IF($E476&lt;$D476,"",IF(IF($AD476="半年付",2,IF($AD476="季度付",4,IF($AD476="月付",12,IF($AD476="半月付",24,1))))=1,1,MAX(1,ROUND(($E476-$D476+1)/365*IF($AD476="半年付",2,IF($AD476="季度付",4,IF($AD476="月付",12,IF($AD476="半月付",24,1)))),0)))))</f>
        <v/>
      </c>
      <c r="AN476" s="356" t="str">
        <f aca="true">IF($AM476="","",MIN($AM476,MAX(0,INT((TODAY()-付款宽限天数-$D476)/(($E476-$D476+1)/$AM476))+1)))</f>
        <v/>
      </c>
    </row>
    <row r="477" customFormat="false" ht="18" hidden="false" customHeight="false" outlineLevel="0" collapsed="false">
      <c r="F477" s="342" t="str">
        <f aca="true">IF(TRIM($B477&amp;$C477)="","",IF(OR(ISNUMBER(SEARCH("未",$A477)),ISNUMBER(SEARCH("送出",$A477)),AND(TRIM($A477)="",NOT(ISNUMBER($D477)),N($G477)=0)),"【合同未回】","")&amp;IF(NOT(ISNUMBER($E477)),IF(OR(ISNUMBER(SEARCH("未",$A477)),ISNUMBER(SEARCH("送出",$A477)),AND(TRIM($A477)="",NOT(ISNUMBER($D477)),N($G477)=0)),"","【未填合同期】"),IF($E477&lt;TODAY(),"【已到期】",IF($E477-TODAY()&lt;=提醒天数,"【即将到期，剩余"&amp;($E477-TODAY())&amp;"天】","【正常】")))&amp;IF(OR($AC477="安装免保",$AC477="技术免保",$AC477="质保期内"),"【"&amp;$AC477&amp;"】",""))</f>
        <v/>
      </c>
      <c r="J477" s="349" t="str">
        <f aca="false">IF(OR(N($G477)=0,N($H477)=0),"",ROUND(N($G477)*N($H477)*IF(N($I477)=0,1,N($I477)),2))</f>
        <v/>
      </c>
      <c r="L477" s="349" t="str">
        <f aca="false">IF(TRIM($B477&amp;$C477)="","",IF(AND(N($J477)=0,N($K477)=0),"",ROUND(N($J477)+N($K477),2)))</f>
        <v/>
      </c>
      <c r="R477" s="349"/>
      <c r="S477" s="351" t="str">
        <f aca="false">IF(TRIM($B477&amp;$C477)="","",IF(N($N477)=0,"",MAX(0,MIN(N($N477)-N($P477),N($V477)))))</f>
        <v/>
      </c>
      <c r="T477" s="351" t="str">
        <f aca="false">IF(TRIM($B477&amp;$C477)="","",IF(N($P477)&lt;=N($N477),"",N($P477)-N($N477)))</f>
        <v/>
      </c>
      <c r="U477" s="351" t="str">
        <f aca="false">IF(OR(TRIM($B477&amp;$C477)="",$V477=""),"",MAX(0,N($V477))-N($S477))</f>
        <v/>
      </c>
      <c r="V477" s="351" t="str">
        <f aca="false">IF(TRIM($B477&amp;$C477)="","",IF(AND(N($L477)=0,N($P477)+N($Q477)+N($R477)=0),"",ROUND(N($L477)-N($P477)-N($Q477)-N($R477),2)))</f>
        <v/>
      </c>
      <c r="W477" s="194" t="str">
        <f aca="false">IF(TRIM($B477&amp;$C477)="","",IF(N($L477)=0,IF((N($P477)+N($Q477)+N($R477))=0,"—未填单价","未填单价，已收 "&amp;TEXT((N($P477)+N($Q477)+N($R477)),"#,##0.00")),IF(N($V477)&gt;0.005,"欠 "&amp;TEXT(N($V477),"#,##0.00")&amp;IF(N($S477)&gt;0,"（开票未到账 "&amp;TEXT(N($S477),"#,##0.00")&amp;"）","")&amp;IF(N($U477)&gt;0,"（未开票 "&amp;TEXT(N($U477),"#,##0.00")&amp;"）",""),IF(N($V477)&lt;-0.005,"多收 "&amp;TEXT(-N($V477),"#,##0.00"),"✔ 已结清")))&amp;IF(N($T477)&gt;0,"｜到账未开票 "&amp;TEXT(N($T477),"#,##0.00")&amp;"，待补票","")&amp;IF(N($Q477)&gt;0,"｜收现 "&amp;TEXT(N($Q477),"#,##0.00"),"")&amp;IF(N($R477)&gt;0,"｜收款不开票 "&amp;TEXT(N($R477),"#,##0.00"),""))</f>
        <v/>
      </c>
      <c r="X477" s="352"/>
      <c r="AB477" s="349" t="str">
        <f aca="false">IF(OR(N($N477)=0,N($AA477)=0),"",ROUND(N($N477)/(1+N($AA477))*N($AA477),2))</f>
        <v/>
      </c>
      <c r="AC477" s="352"/>
      <c r="AD477" s="352"/>
      <c r="AE477" s="355" t="str">
        <f aca="false">IF($AM477="","",IF($AM477=1,IF($AN477&gt;=1,"一次性·已到收款期","一次性·未到期"),$AD477&amp;" 第"&amp;$AN477&amp;"/"&amp;$AM477&amp;"期"))</f>
        <v/>
      </c>
      <c r="AF477" s="351" t="str">
        <f aca="false">IF(OR($AM477="",N($L477)=0),"",ROUND(N($J477)*$AN477/$AM477,2)+N($K477))</f>
        <v/>
      </c>
      <c r="AG477" s="351" t="str">
        <f aca="false">IF($AF477="","",MAX(0,ROUND($AF477-(N($P477)+N($Q477)+N($R477)),2)))</f>
        <v/>
      </c>
      <c r="AH477" s="351" t="str">
        <f aca="false">IF(OR(TRIM($B477&amp;$C477)="",NOT(ISNUMBER($D477))),"",SUMIFS($V$3:$V$1001,$AJ$3:$AJ$1001,$AJ477,$D$3:$D$1001,"&lt;"&amp;$D477))</f>
        <v/>
      </c>
      <c r="AI477" s="351" t="str">
        <f aca="false">IF(TRIM($B477&amp;$C477)="","",SUMIFS($V$3:$V$1001,$AJ$3:$AJ$1001,$AJ477))</f>
        <v/>
      </c>
      <c r="AJ477" s="355" t="str">
        <f aca="false">IF(TRIM($B477&amp;$C477)="","",TRIM($B477)&amp;"｜"&amp;TRIM($C477))</f>
        <v/>
      </c>
      <c r="AK477" s="351" t="str">
        <f aca="false">IF(TRIM($B477&amp;$C477)="","",MIN(N($N477),N($P477)))</f>
        <v/>
      </c>
      <c r="AL477" s="356" t="str">
        <f aca="false">IF(ISNUMBER($D477),YEAR($D477),"")</f>
        <v/>
      </c>
      <c r="AM477" s="356" t="str">
        <f aca="false">IF(OR(TRIM($B477&amp;$C477)="",NOT(ISNUMBER($D477)),NOT(ISNUMBER($E477))),"",IF($E477&lt;$D477,"",IF(IF($AD477="半年付",2,IF($AD477="季度付",4,IF($AD477="月付",12,IF($AD477="半月付",24,1))))=1,1,MAX(1,ROUND(($E477-$D477+1)/365*IF($AD477="半年付",2,IF($AD477="季度付",4,IF($AD477="月付",12,IF($AD477="半月付",24,1)))),0)))))</f>
        <v/>
      </c>
      <c r="AN477" s="356" t="str">
        <f aca="true">IF($AM477="","",MIN($AM477,MAX(0,INT((TODAY()-付款宽限天数-$D477)/(($E477-$D477+1)/$AM477))+1)))</f>
        <v/>
      </c>
    </row>
    <row r="478" customFormat="false" ht="18" hidden="false" customHeight="false" outlineLevel="0" collapsed="false">
      <c r="F478" s="342" t="str">
        <f aca="true">IF(TRIM($B478&amp;$C478)="","",IF(OR(ISNUMBER(SEARCH("未",$A478)),ISNUMBER(SEARCH("送出",$A478)),AND(TRIM($A478)="",NOT(ISNUMBER($D478)),N($G478)=0)),"【合同未回】","")&amp;IF(NOT(ISNUMBER($E478)),IF(OR(ISNUMBER(SEARCH("未",$A478)),ISNUMBER(SEARCH("送出",$A478)),AND(TRIM($A478)="",NOT(ISNUMBER($D478)),N($G478)=0)),"","【未填合同期】"),IF($E478&lt;TODAY(),"【已到期】",IF($E478-TODAY()&lt;=提醒天数,"【即将到期，剩余"&amp;($E478-TODAY())&amp;"天】","【正常】")))&amp;IF(OR($AC478="安装免保",$AC478="技术免保",$AC478="质保期内"),"【"&amp;$AC478&amp;"】",""))</f>
        <v/>
      </c>
      <c r="J478" s="349" t="str">
        <f aca="false">IF(OR(N($G478)=0,N($H478)=0),"",ROUND(N($G478)*N($H478)*IF(N($I478)=0,1,N($I478)),2))</f>
        <v/>
      </c>
      <c r="L478" s="349" t="str">
        <f aca="false">IF(TRIM($B478&amp;$C478)="","",IF(AND(N($J478)=0,N($K478)=0),"",ROUND(N($J478)+N($K478),2)))</f>
        <v/>
      </c>
      <c r="R478" s="349"/>
      <c r="S478" s="351" t="str">
        <f aca="false">IF(TRIM($B478&amp;$C478)="","",IF(N($N478)=0,"",MAX(0,MIN(N($N478)-N($P478),N($V478)))))</f>
        <v/>
      </c>
      <c r="T478" s="351" t="str">
        <f aca="false">IF(TRIM($B478&amp;$C478)="","",IF(N($P478)&lt;=N($N478),"",N($P478)-N($N478)))</f>
        <v/>
      </c>
      <c r="U478" s="351" t="str">
        <f aca="false">IF(OR(TRIM($B478&amp;$C478)="",$V478=""),"",MAX(0,N($V478))-N($S478))</f>
        <v/>
      </c>
      <c r="V478" s="351" t="str">
        <f aca="false">IF(TRIM($B478&amp;$C478)="","",IF(AND(N($L478)=0,N($P478)+N($Q478)+N($R478)=0),"",ROUND(N($L478)-N($P478)-N($Q478)-N($R478),2)))</f>
        <v/>
      </c>
      <c r="W478" s="194" t="str">
        <f aca="false">IF(TRIM($B478&amp;$C478)="","",IF(N($L478)=0,IF((N($P478)+N($Q478)+N($R478))=0,"—未填单价","未填单价，已收 "&amp;TEXT((N($P478)+N($Q478)+N($R478)),"#,##0.00")),IF(N($V478)&gt;0.005,"欠 "&amp;TEXT(N($V478),"#,##0.00")&amp;IF(N($S478)&gt;0,"（开票未到账 "&amp;TEXT(N($S478),"#,##0.00")&amp;"）","")&amp;IF(N($U478)&gt;0,"（未开票 "&amp;TEXT(N($U478),"#,##0.00")&amp;"）",""),IF(N($V478)&lt;-0.005,"多收 "&amp;TEXT(-N($V478),"#,##0.00"),"✔ 已结清")))&amp;IF(N($T478)&gt;0,"｜到账未开票 "&amp;TEXT(N($T478),"#,##0.00")&amp;"，待补票","")&amp;IF(N($Q478)&gt;0,"｜收现 "&amp;TEXT(N($Q478),"#,##0.00"),"")&amp;IF(N($R478)&gt;0,"｜收款不开票 "&amp;TEXT(N($R478),"#,##0.00"),""))</f>
        <v/>
      </c>
      <c r="X478" s="352"/>
      <c r="AB478" s="349" t="str">
        <f aca="false">IF(OR(N($N478)=0,N($AA478)=0),"",ROUND(N($N478)/(1+N($AA478))*N($AA478),2))</f>
        <v/>
      </c>
      <c r="AC478" s="352"/>
      <c r="AD478" s="352"/>
      <c r="AE478" s="355" t="str">
        <f aca="false">IF($AM478="","",IF($AM478=1,IF($AN478&gt;=1,"一次性·已到收款期","一次性·未到期"),$AD478&amp;" 第"&amp;$AN478&amp;"/"&amp;$AM478&amp;"期"))</f>
        <v/>
      </c>
      <c r="AF478" s="351" t="str">
        <f aca="false">IF(OR($AM478="",N($L478)=0),"",ROUND(N($J478)*$AN478/$AM478,2)+N($K478))</f>
        <v/>
      </c>
      <c r="AG478" s="351" t="str">
        <f aca="false">IF($AF478="","",MAX(0,ROUND($AF478-(N($P478)+N($Q478)+N($R478)),2)))</f>
        <v/>
      </c>
      <c r="AH478" s="351" t="str">
        <f aca="false">IF(OR(TRIM($B478&amp;$C478)="",NOT(ISNUMBER($D478))),"",SUMIFS($V$3:$V$1001,$AJ$3:$AJ$1001,$AJ478,$D$3:$D$1001,"&lt;"&amp;$D478))</f>
        <v/>
      </c>
      <c r="AI478" s="351" t="str">
        <f aca="false">IF(TRIM($B478&amp;$C478)="","",SUMIFS($V$3:$V$1001,$AJ$3:$AJ$1001,$AJ478))</f>
        <v/>
      </c>
      <c r="AJ478" s="355" t="str">
        <f aca="false">IF(TRIM($B478&amp;$C478)="","",TRIM($B478)&amp;"｜"&amp;TRIM($C478))</f>
        <v/>
      </c>
      <c r="AK478" s="351" t="str">
        <f aca="false">IF(TRIM($B478&amp;$C478)="","",MIN(N($N478),N($P478)))</f>
        <v/>
      </c>
      <c r="AL478" s="356" t="str">
        <f aca="false">IF(ISNUMBER($D478),YEAR($D478),"")</f>
        <v/>
      </c>
      <c r="AM478" s="356" t="str">
        <f aca="false">IF(OR(TRIM($B478&amp;$C478)="",NOT(ISNUMBER($D478)),NOT(ISNUMBER($E478))),"",IF($E478&lt;$D478,"",IF(IF($AD478="半年付",2,IF($AD478="季度付",4,IF($AD478="月付",12,IF($AD478="半月付",24,1))))=1,1,MAX(1,ROUND(($E478-$D478+1)/365*IF($AD478="半年付",2,IF($AD478="季度付",4,IF($AD478="月付",12,IF($AD478="半月付",24,1)))),0)))))</f>
        <v/>
      </c>
      <c r="AN478" s="356" t="str">
        <f aca="true">IF($AM478="","",MIN($AM478,MAX(0,INT((TODAY()-付款宽限天数-$D478)/(($E478-$D478+1)/$AM478))+1)))</f>
        <v/>
      </c>
    </row>
    <row r="479" customFormat="false" ht="18" hidden="false" customHeight="false" outlineLevel="0" collapsed="false">
      <c r="F479" s="342" t="str">
        <f aca="true">IF(TRIM($B479&amp;$C479)="","",IF(OR(ISNUMBER(SEARCH("未",$A479)),ISNUMBER(SEARCH("送出",$A479)),AND(TRIM($A479)="",NOT(ISNUMBER($D479)),N($G479)=0)),"【合同未回】","")&amp;IF(NOT(ISNUMBER($E479)),IF(OR(ISNUMBER(SEARCH("未",$A479)),ISNUMBER(SEARCH("送出",$A479)),AND(TRIM($A479)="",NOT(ISNUMBER($D479)),N($G479)=0)),"","【未填合同期】"),IF($E479&lt;TODAY(),"【已到期】",IF($E479-TODAY()&lt;=提醒天数,"【即将到期，剩余"&amp;($E479-TODAY())&amp;"天】","【正常】")))&amp;IF(OR($AC479="安装免保",$AC479="技术免保",$AC479="质保期内"),"【"&amp;$AC479&amp;"】",""))</f>
        <v/>
      </c>
      <c r="J479" s="349" t="str">
        <f aca="false">IF(OR(N($G479)=0,N($H479)=0),"",ROUND(N($G479)*N($H479)*IF(N($I479)=0,1,N($I479)),2))</f>
        <v/>
      </c>
      <c r="L479" s="349" t="str">
        <f aca="false">IF(TRIM($B479&amp;$C479)="","",IF(AND(N($J479)=0,N($K479)=0),"",ROUND(N($J479)+N($K479),2)))</f>
        <v/>
      </c>
      <c r="R479" s="349"/>
      <c r="S479" s="351" t="str">
        <f aca="false">IF(TRIM($B479&amp;$C479)="","",IF(N($N479)=0,"",MAX(0,MIN(N($N479)-N($P479),N($V479)))))</f>
        <v/>
      </c>
      <c r="T479" s="351" t="str">
        <f aca="false">IF(TRIM($B479&amp;$C479)="","",IF(N($P479)&lt;=N($N479),"",N($P479)-N($N479)))</f>
        <v/>
      </c>
      <c r="U479" s="351" t="str">
        <f aca="false">IF(OR(TRIM($B479&amp;$C479)="",$V479=""),"",MAX(0,N($V479))-N($S479))</f>
        <v/>
      </c>
      <c r="V479" s="351" t="str">
        <f aca="false">IF(TRIM($B479&amp;$C479)="","",IF(AND(N($L479)=0,N($P479)+N($Q479)+N($R479)=0),"",ROUND(N($L479)-N($P479)-N($Q479)-N($R479),2)))</f>
        <v/>
      </c>
      <c r="W479" s="194" t="str">
        <f aca="false">IF(TRIM($B479&amp;$C479)="","",IF(N($L479)=0,IF((N($P479)+N($Q479)+N($R479))=0,"—未填单价","未填单价，已收 "&amp;TEXT((N($P479)+N($Q479)+N($R479)),"#,##0.00")),IF(N($V479)&gt;0.005,"欠 "&amp;TEXT(N($V479),"#,##0.00")&amp;IF(N($S479)&gt;0,"（开票未到账 "&amp;TEXT(N($S479),"#,##0.00")&amp;"）","")&amp;IF(N($U479)&gt;0,"（未开票 "&amp;TEXT(N($U479),"#,##0.00")&amp;"）",""),IF(N($V479)&lt;-0.005,"多收 "&amp;TEXT(-N($V479),"#,##0.00"),"✔ 已结清")))&amp;IF(N($T479)&gt;0,"｜到账未开票 "&amp;TEXT(N($T479),"#,##0.00")&amp;"，待补票","")&amp;IF(N($Q479)&gt;0,"｜收现 "&amp;TEXT(N($Q479),"#,##0.00"),"")&amp;IF(N($R479)&gt;0,"｜收款不开票 "&amp;TEXT(N($R479),"#,##0.00"),""))</f>
        <v/>
      </c>
      <c r="X479" s="352"/>
      <c r="AB479" s="349" t="str">
        <f aca="false">IF(OR(N($N479)=0,N($AA479)=0),"",ROUND(N($N479)/(1+N($AA479))*N($AA479),2))</f>
        <v/>
      </c>
      <c r="AC479" s="352"/>
      <c r="AD479" s="352"/>
      <c r="AE479" s="355" t="str">
        <f aca="false">IF($AM479="","",IF($AM479=1,IF($AN479&gt;=1,"一次性·已到收款期","一次性·未到期"),$AD479&amp;" 第"&amp;$AN479&amp;"/"&amp;$AM479&amp;"期"))</f>
        <v/>
      </c>
      <c r="AF479" s="351" t="str">
        <f aca="false">IF(OR($AM479="",N($L479)=0),"",ROUND(N($J479)*$AN479/$AM479,2)+N($K479))</f>
        <v/>
      </c>
      <c r="AG479" s="351" t="str">
        <f aca="false">IF($AF479="","",MAX(0,ROUND($AF479-(N($P479)+N($Q479)+N($R479)),2)))</f>
        <v/>
      </c>
      <c r="AH479" s="351" t="str">
        <f aca="false">IF(OR(TRIM($B479&amp;$C479)="",NOT(ISNUMBER($D479))),"",SUMIFS($V$3:$V$1001,$AJ$3:$AJ$1001,$AJ479,$D$3:$D$1001,"&lt;"&amp;$D479))</f>
        <v/>
      </c>
      <c r="AI479" s="351" t="str">
        <f aca="false">IF(TRIM($B479&amp;$C479)="","",SUMIFS($V$3:$V$1001,$AJ$3:$AJ$1001,$AJ479))</f>
        <v/>
      </c>
      <c r="AJ479" s="355" t="str">
        <f aca="false">IF(TRIM($B479&amp;$C479)="","",TRIM($B479)&amp;"｜"&amp;TRIM($C479))</f>
        <v/>
      </c>
      <c r="AK479" s="351" t="str">
        <f aca="false">IF(TRIM($B479&amp;$C479)="","",MIN(N($N479),N($P479)))</f>
        <v/>
      </c>
      <c r="AL479" s="356" t="str">
        <f aca="false">IF(ISNUMBER($D479),YEAR($D479),"")</f>
        <v/>
      </c>
      <c r="AM479" s="356" t="str">
        <f aca="false">IF(OR(TRIM($B479&amp;$C479)="",NOT(ISNUMBER($D479)),NOT(ISNUMBER($E479))),"",IF($E479&lt;$D479,"",IF(IF($AD479="半年付",2,IF($AD479="季度付",4,IF($AD479="月付",12,IF($AD479="半月付",24,1))))=1,1,MAX(1,ROUND(($E479-$D479+1)/365*IF($AD479="半年付",2,IF($AD479="季度付",4,IF($AD479="月付",12,IF($AD479="半月付",24,1)))),0)))))</f>
        <v/>
      </c>
      <c r="AN479" s="356" t="str">
        <f aca="true">IF($AM479="","",MIN($AM479,MAX(0,INT((TODAY()-付款宽限天数-$D479)/(($E479-$D479+1)/$AM479))+1)))</f>
        <v/>
      </c>
    </row>
    <row r="480" customFormat="false" ht="18" hidden="false" customHeight="false" outlineLevel="0" collapsed="false">
      <c r="F480" s="342" t="str">
        <f aca="true">IF(TRIM($B480&amp;$C480)="","",IF(OR(ISNUMBER(SEARCH("未",$A480)),ISNUMBER(SEARCH("送出",$A480)),AND(TRIM($A480)="",NOT(ISNUMBER($D480)),N($G480)=0)),"【合同未回】","")&amp;IF(NOT(ISNUMBER($E480)),IF(OR(ISNUMBER(SEARCH("未",$A480)),ISNUMBER(SEARCH("送出",$A480)),AND(TRIM($A480)="",NOT(ISNUMBER($D480)),N($G480)=0)),"","【未填合同期】"),IF($E480&lt;TODAY(),"【已到期】",IF($E480-TODAY()&lt;=提醒天数,"【即将到期，剩余"&amp;($E480-TODAY())&amp;"天】","【正常】")))&amp;IF(OR($AC480="安装免保",$AC480="技术免保",$AC480="质保期内"),"【"&amp;$AC480&amp;"】",""))</f>
        <v/>
      </c>
      <c r="J480" s="349" t="str">
        <f aca="false">IF(OR(N($G480)=0,N($H480)=0),"",ROUND(N($G480)*N($H480)*IF(N($I480)=0,1,N($I480)),2))</f>
        <v/>
      </c>
      <c r="L480" s="349" t="str">
        <f aca="false">IF(TRIM($B480&amp;$C480)="","",IF(AND(N($J480)=0,N($K480)=0),"",ROUND(N($J480)+N($K480),2)))</f>
        <v/>
      </c>
      <c r="R480" s="349"/>
      <c r="S480" s="351" t="str">
        <f aca="false">IF(TRIM($B480&amp;$C480)="","",IF(N($N480)=0,"",MAX(0,MIN(N($N480)-N($P480),N($V480)))))</f>
        <v/>
      </c>
      <c r="T480" s="351" t="str">
        <f aca="false">IF(TRIM($B480&amp;$C480)="","",IF(N($P480)&lt;=N($N480),"",N($P480)-N($N480)))</f>
        <v/>
      </c>
      <c r="U480" s="351" t="str">
        <f aca="false">IF(OR(TRIM($B480&amp;$C480)="",$V480=""),"",MAX(0,N($V480))-N($S480))</f>
        <v/>
      </c>
      <c r="V480" s="351" t="str">
        <f aca="false">IF(TRIM($B480&amp;$C480)="","",IF(AND(N($L480)=0,N($P480)+N($Q480)+N($R480)=0),"",ROUND(N($L480)-N($P480)-N($Q480)-N($R480),2)))</f>
        <v/>
      </c>
      <c r="W480" s="194" t="str">
        <f aca="false">IF(TRIM($B480&amp;$C480)="","",IF(N($L480)=0,IF((N($P480)+N($Q480)+N($R480))=0,"—未填单价","未填单价，已收 "&amp;TEXT((N($P480)+N($Q480)+N($R480)),"#,##0.00")),IF(N($V480)&gt;0.005,"欠 "&amp;TEXT(N($V480),"#,##0.00")&amp;IF(N($S480)&gt;0,"（开票未到账 "&amp;TEXT(N($S480),"#,##0.00")&amp;"）","")&amp;IF(N($U480)&gt;0,"（未开票 "&amp;TEXT(N($U480),"#,##0.00")&amp;"）",""),IF(N($V480)&lt;-0.005,"多收 "&amp;TEXT(-N($V480),"#,##0.00"),"✔ 已结清")))&amp;IF(N($T480)&gt;0,"｜到账未开票 "&amp;TEXT(N($T480),"#,##0.00")&amp;"，待补票","")&amp;IF(N($Q480)&gt;0,"｜收现 "&amp;TEXT(N($Q480),"#,##0.00"),"")&amp;IF(N($R480)&gt;0,"｜收款不开票 "&amp;TEXT(N($R480),"#,##0.00"),""))</f>
        <v/>
      </c>
      <c r="X480" s="352"/>
      <c r="AB480" s="349" t="str">
        <f aca="false">IF(OR(N($N480)=0,N($AA480)=0),"",ROUND(N($N480)/(1+N($AA480))*N($AA480),2))</f>
        <v/>
      </c>
      <c r="AC480" s="352"/>
      <c r="AD480" s="352"/>
      <c r="AE480" s="355" t="str">
        <f aca="false">IF($AM480="","",IF($AM480=1,IF($AN480&gt;=1,"一次性·已到收款期","一次性·未到期"),$AD480&amp;" 第"&amp;$AN480&amp;"/"&amp;$AM480&amp;"期"))</f>
        <v/>
      </c>
      <c r="AF480" s="351" t="str">
        <f aca="false">IF(OR($AM480="",N($L480)=0),"",ROUND(N($J480)*$AN480/$AM480,2)+N($K480))</f>
        <v/>
      </c>
      <c r="AG480" s="351" t="str">
        <f aca="false">IF($AF480="","",MAX(0,ROUND($AF480-(N($P480)+N($Q480)+N($R480)),2)))</f>
        <v/>
      </c>
      <c r="AH480" s="351" t="str">
        <f aca="false">IF(OR(TRIM($B480&amp;$C480)="",NOT(ISNUMBER($D480))),"",SUMIFS($V$3:$V$1001,$AJ$3:$AJ$1001,$AJ480,$D$3:$D$1001,"&lt;"&amp;$D480))</f>
        <v/>
      </c>
      <c r="AI480" s="351" t="str">
        <f aca="false">IF(TRIM($B480&amp;$C480)="","",SUMIFS($V$3:$V$1001,$AJ$3:$AJ$1001,$AJ480))</f>
        <v/>
      </c>
      <c r="AJ480" s="355" t="str">
        <f aca="false">IF(TRIM($B480&amp;$C480)="","",TRIM($B480)&amp;"｜"&amp;TRIM($C480))</f>
        <v/>
      </c>
      <c r="AK480" s="351" t="str">
        <f aca="false">IF(TRIM($B480&amp;$C480)="","",MIN(N($N480),N($P480)))</f>
        <v/>
      </c>
      <c r="AL480" s="356" t="str">
        <f aca="false">IF(ISNUMBER($D480),YEAR($D480),"")</f>
        <v/>
      </c>
      <c r="AM480" s="356" t="str">
        <f aca="false">IF(OR(TRIM($B480&amp;$C480)="",NOT(ISNUMBER($D480)),NOT(ISNUMBER($E480))),"",IF($E480&lt;$D480,"",IF(IF($AD480="半年付",2,IF($AD480="季度付",4,IF($AD480="月付",12,IF($AD480="半月付",24,1))))=1,1,MAX(1,ROUND(($E480-$D480+1)/365*IF($AD480="半年付",2,IF($AD480="季度付",4,IF($AD480="月付",12,IF($AD480="半月付",24,1)))),0)))))</f>
        <v/>
      </c>
      <c r="AN480" s="356" t="str">
        <f aca="true">IF($AM480="","",MIN($AM480,MAX(0,INT((TODAY()-付款宽限天数-$D480)/(($E480-$D480+1)/$AM480))+1)))</f>
        <v/>
      </c>
    </row>
    <row r="481" customFormat="false" ht="18" hidden="false" customHeight="false" outlineLevel="0" collapsed="false">
      <c r="F481" s="342" t="str">
        <f aca="true">IF(TRIM($B481&amp;$C481)="","",IF(OR(ISNUMBER(SEARCH("未",$A481)),ISNUMBER(SEARCH("送出",$A481)),AND(TRIM($A481)="",NOT(ISNUMBER($D481)),N($G481)=0)),"【合同未回】","")&amp;IF(NOT(ISNUMBER($E481)),IF(OR(ISNUMBER(SEARCH("未",$A481)),ISNUMBER(SEARCH("送出",$A481)),AND(TRIM($A481)="",NOT(ISNUMBER($D481)),N($G481)=0)),"","【未填合同期】"),IF($E481&lt;TODAY(),"【已到期】",IF($E481-TODAY()&lt;=提醒天数,"【即将到期，剩余"&amp;($E481-TODAY())&amp;"天】","【正常】")))&amp;IF(OR($AC481="安装免保",$AC481="技术免保",$AC481="质保期内"),"【"&amp;$AC481&amp;"】",""))</f>
        <v/>
      </c>
      <c r="J481" s="349" t="str">
        <f aca="false">IF(OR(N($G481)=0,N($H481)=0),"",ROUND(N($G481)*N($H481)*IF(N($I481)=0,1,N($I481)),2))</f>
        <v/>
      </c>
      <c r="L481" s="349" t="str">
        <f aca="false">IF(TRIM($B481&amp;$C481)="","",IF(AND(N($J481)=0,N($K481)=0),"",ROUND(N($J481)+N($K481),2)))</f>
        <v/>
      </c>
      <c r="R481" s="349"/>
      <c r="S481" s="351" t="str">
        <f aca="false">IF(TRIM($B481&amp;$C481)="","",IF(N($N481)=0,"",MAX(0,MIN(N($N481)-N($P481),N($V481)))))</f>
        <v/>
      </c>
      <c r="T481" s="351" t="str">
        <f aca="false">IF(TRIM($B481&amp;$C481)="","",IF(N($P481)&lt;=N($N481),"",N($P481)-N($N481)))</f>
        <v/>
      </c>
      <c r="U481" s="351" t="str">
        <f aca="false">IF(OR(TRIM($B481&amp;$C481)="",$V481=""),"",MAX(0,N($V481))-N($S481))</f>
        <v/>
      </c>
      <c r="V481" s="351" t="str">
        <f aca="false">IF(TRIM($B481&amp;$C481)="","",IF(AND(N($L481)=0,N($P481)+N($Q481)+N($R481)=0),"",ROUND(N($L481)-N($P481)-N($Q481)-N($R481),2)))</f>
        <v/>
      </c>
      <c r="W481" s="194" t="str">
        <f aca="false">IF(TRIM($B481&amp;$C481)="","",IF(N($L481)=0,IF((N($P481)+N($Q481)+N($R481))=0,"—未填单价","未填单价，已收 "&amp;TEXT((N($P481)+N($Q481)+N($R481)),"#,##0.00")),IF(N($V481)&gt;0.005,"欠 "&amp;TEXT(N($V481),"#,##0.00")&amp;IF(N($S481)&gt;0,"（开票未到账 "&amp;TEXT(N($S481),"#,##0.00")&amp;"）","")&amp;IF(N($U481)&gt;0,"（未开票 "&amp;TEXT(N($U481),"#,##0.00")&amp;"）",""),IF(N($V481)&lt;-0.005,"多收 "&amp;TEXT(-N($V481),"#,##0.00"),"✔ 已结清")))&amp;IF(N($T481)&gt;0,"｜到账未开票 "&amp;TEXT(N($T481),"#,##0.00")&amp;"，待补票","")&amp;IF(N($Q481)&gt;0,"｜收现 "&amp;TEXT(N($Q481),"#,##0.00"),"")&amp;IF(N($R481)&gt;0,"｜收款不开票 "&amp;TEXT(N($R481),"#,##0.00"),""))</f>
        <v/>
      </c>
      <c r="X481" s="352"/>
      <c r="AB481" s="349" t="str">
        <f aca="false">IF(OR(N($N481)=0,N($AA481)=0),"",ROUND(N($N481)/(1+N($AA481))*N($AA481),2))</f>
        <v/>
      </c>
      <c r="AC481" s="352"/>
      <c r="AD481" s="352"/>
      <c r="AE481" s="355" t="str">
        <f aca="false">IF($AM481="","",IF($AM481=1,IF($AN481&gt;=1,"一次性·已到收款期","一次性·未到期"),$AD481&amp;" 第"&amp;$AN481&amp;"/"&amp;$AM481&amp;"期"))</f>
        <v/>
      </c>
      <c r="AF481" s="351" t="str">
        <f aca="false">IF(OR($AM481="",N($L481)=0),"",ROUND(N($J481)*$AN481/$AM481,2)+N($K481))</f>
        <v/>
      </c>
      <c r="AG481" s="351" t="str">
        <f aca="false">IF($AF481="","",MAX(0,ROUND($AF481-(N($P481)+N($Q481)+N($R481)),2)))</f>
        <v/>
      </c>
      <c r="AH481" s="351" t="str">
        <f aca="false">IF(OR(TRIM($B481&amp;$C481)="",NOT(ISNUMBER($D481))),"",SUMIFS($V$3:$V$1001,$AJ$3:$AJ$1001,$AJ481,$D$3:$D$1001,"&lt;"&amp;$D481))</f>
        <v/>
      </c>
      <c r="AI481" s="351" t="str">
        <f aca="false">IF(TRIM($B481&amp;$C481)="","",SUMIFS($V$3:$V$1001,$AJ$3:$AJ$1001,$AJ481))</f>
        <v/>
      </c>
      <c r="AJ481" s="355" t="str">
        <f aca="false">IF(TRIM($B481&amp;$C481)="","",TRIM($B481)&amp;"｜"&amp;TRIM($C481))</f>
        <v/>
      </c>
      <c r="AK481" s="351" t="str">
        <f aca="false">IF(TRIM($B481&amp;$C481)="","",MIN(N($N481),N($P481)))</f>
        <v/>
      </c>
      <c r="AL481" s="356" t="str">
        <f aca="false">IF(ISNUMBER($D481),YEAR($D481),"")</f>
        <v/>
      </c>
      <c r="AM481" s="356" t="str">
        <f aca="false">IF(OR(TRIM($B481&amp;$C481)="",NOT(ISNUMBER($D481)),NOT(ISNUMBER($E481))),"",IF($E481&lt;$D481,"",IF(IF($AD481="半年付",2,IF($AD481="季度付",4,IF($AD481="月付",12,IF($AD481="半月付",24,1))))=1,1,MAX(1,ROUND(($E481-$D481+1)/365*IF($AD481="半年付",2,IF($AD481="季度付",4,IF($AD481="月付",12,IF($AD481="半月付",24,1)))),0)))))</f>
        <v/>
      </c>
      <c r="AN481" s="356" t="str">
        <f aca="true">IF($AM481="","",MIN($AM481,MAX(0,INT((TODAY()-付款宽限天数-$D481)/(($E481-$D481+1)/$AM481))+1)))</f>
        <v/>
      </c>
    </row>
    <row r="482" customFormat="false" ht="18" hidden="false" customHeight="false" outlineLevel="0" collapsed="false">
      <c r="F482" s="342" t="str">
        <f aca="true">IF(TRIM($B482&amp;$C482)="","",IF(OR(ISNUMBER(SEARCH("未",$A482)),ISNUMBER(SEARCH("送出",$A482)),AND(TRIM($A482)="",NOT(ISNUMBER($D482)),N($G482)=0)),"【合同未回】","")&amp;IF(NOT(ISNUMBER($E482)),IF(OR(ISNUMBER(SEARCH("未",$A482)),ISNUMBER(SEARCH("送出",$A482)),AND(TRIM($A482)="",NOT(ISNUMBER($D482)),N($G482)=0)),"","【未填合同期】"),IF($E482&lt;TODAY(),"【已到期】",IF($E482-TODAY()&lt;=提醒天数,"【即将到期，剩余"&amp;($E482-TODAY())&amp;"天】","【正常】")))&amp;IF(OR($AC482="安装免保",$AC482="技术免保",$AC482="质保期内"),"【"&amp;$AC482&amp;"】",""))</f>
        <v/>
      </c>
      <c r="J482" s="349" t="str">
        <f aca="false">IF(OR(N($G482)=0,N($H482)=0),"",ROUND(N($G482)*N($H482)*IF(N($I482)=0,1,N($I482)),2))</f>
        <v/>
      </c>
      <c r="L482" s="349" t="str">
        <f aca="false">IF(TRIM($B482&amp;$C482)="","",IF(AND(N($J482)=0,N($K482)=0),"",ROUND(N($J482)+N($K482),2)))</f>
        <v/>
      </c>
      <c r="R482" s="349"/>
      <c r="S482" s="351" t="str">
        <f aca="false">IF(TRIM($B482&amp;$C482)="","",IF(N($N482)=0,"",MAX(0,MIN(N($N482)-N($P482),N($V482)))))</f>
        <v/>
      </c>
      <c r="T482" s="351" t="str">
        <f aca="false">IF(TRIM($B482&amp;$C482)="","",IF(N($P482)&lt;=N($N482),"",N($P482)-N($N482)))</f>
        <v/>
      </c>
      <c r="U482" s="351" t="str">
        <f aca="false">IF(OR(TRIM($B482&amp;$C482)="",$V482=""),"",MAX(0,N($V482))-N($S482))</f>
        <v/>
      </c>
      <c r="V482" s="351" t="str">
        <f aca="false">IF(TRIM($B482&amp;$C482)="","",IF(AND(N($L482)=0,N($P482)+N($Q482)+N($R482)=0),"",ROUND(N($L482)-N($P482)-N($Q482)-N($R482),2)))</f>
        <v/>
      </c>
      <c r="W482" s="194" t="str">
        <f aca="false">IF(TRIM($B482&amp;$C482)="","",IF(N($L482)=0,IF((N($P482)+N($Q482)+N($R482))=0,"—未填单价","未填单价，已收 "&amp;TEXT((N($P482)+N($Q482)+N($R482)),"#,##0.00")),IF(N($V482)&gt;0.005,"欠 "&amp;TEXT(N($V482),"#,##0.00")&amp;IF(N($S482)&gt;0,"（开票未到账 "&amp;TEXT(N($S482),"#,##0.00")&amp;"）","")&amp;IF(N($U482)&gt;0,"（未开票 "&amp;TEXT(N($U482),"#,##0.00")&amp;"）",""),IF(N($V482)&lt;-0.005,"多收 "&amp;TEXT(-N($V482),"#,##0.00"),"✔ 已结清")))&amp;IF(N($T482)&gt;0,"｜到账未开票 "&amp;TEXT(N($T482),"#,##0.00")&amp;"，待补票","")&amp;IF(N($Q482)&gt;0,"｜收现 "&amp;TEXT(N($Q482),"#,##0.00"),"")&amp;IF(N($R482)&gt;0,"｜收款不开票 "&amp;TEXT(N($R482),"#,##0.00"),""))</f>
        <v/>
      </c>
      <c r="X482" s="352"/>
      <c r="AB482" s="349" t="str">
        <f aca="false">IF(OR(N($N482)=0,N($AA482)=0),"",ROUND(N($N482)/(1+N($AA482))*N($AA482),2))</f>
        <v/>
      </c>
      <c r="AC482" s="352"/>
      <c r="AD482" s="352"/>
      <c r="AE482" s="355" t="str">
        <f aca="false">IF($AM482="","",IF($AM482=1,IF($AN482&gt;=1,"一次性·已到收款期","一次性·未到期"),$AD482&amp;" 第"&amp;$AN482&amp;"/"&amp;$AM482&amp;"期"))</f>
        <v/>
      </c>
      <c r="AF482" s="351" t="str">
        <f aca="false">IF(OR($AM482="",N($L482)=0),"",ROUND(N($J482)*$AN482/$AM482,2)+N($K482))</f>
        <v/>
      </c>
      <c r="AG482" s="351" t="str">
        <f aca="false">IF($AF482="","",MAX(0,ROUND($AF482-(N($P482)+N($Q482)+N($R482)),2)))</f>
        <v/>
      </c>
      <c r="AH482" s="351" t="str">
        <f aca="false">IF(OR(TRIM($B482&amp;$C482)="",NOT(ISNUMBER($D482))),"",SUMIFS($V$3:$V$1001,$AJ$3:$AJ$1001,$AJ482,$D$3:$D$1001,"&lt;"&amp;$D482))</f>
        <v/>
      </c>
      <c r="AI482" s="351" t="str">
        <f aca="false">IF(TRIM($B482&amp;$C482)="","",SUMIFS($V$3:$V$1001,$AJ$3:$AJ$1001,$AJ482))</f>
        <v/>
      </c>
      <c r="AJ482" s="355" t="str">
        <f aca="false">IF(TRIM($B482&amp;$C482)="","",TRIM($B482)&amp;"｜"&amp;TRIM($C482))</f>
        <v/>
      </c>
      <c r="AK482" s="351" t="str">
        <f aca="false">IF(TRIM($B482&amp;$C482)="","",MIN(N($N482),N($P482)))</f>
        <v/>
      </c>
      <c r="AL482" s="356" t="str">
        <f aca="false">IF(ISNUMBER($D482),YEAR($D482),"")</f>
        <v/>
      </c>
      <c r="AM482" s="356" t="str">
        <f aca="false">IF(OR(TRIM($B482&amp;$C482)="",NOT(ISNUMBER($D482)),NOT(ISNUMBER($E482))),"",IF($E482&lt;$D482,"",IF(IF($AD482="半年付",2,IF($AD482="季度付",4,IF($AD482="月付",12,IF($AD482="半月付",24,1))))=1,1,MAX(1,ROUND(($E482-$D482+1)/365*IF($AD482="半年付",2,IF($AD482="季度付",4,IF($AD482="月付",12,IF($AD482="半月付",24,1)))),0)))))</f>
        <v/>
      </c>
      <c r="AN482" s="356" t="str">
        <f aca="true">IF($AM482="","",MIN($AM482,MAX(0,INT((TODAY()-付款宽限天数-$D482)/(($E482-$D482+1)/$AM482))+1)))</f>
        <v/>
      </c>
    </row>
    <row r="483" customFormat="false" ht="18" hidden="false" customHeight="false" outlineLevel="0" collapsed="false">
      <c r="F483" s="342" t="str">
        <f aca="true">IF(TRIM($B483&amp;$C483)="","",IF(OR(ISNUMBER(SEARCH("未",$A483)),ISNUMBER(SEARCH("送出",$A483)),AND(TRIM($A483)="",NOT(ISNUMBER($D483)),N($G483)=0)),"【合同未回】","")&amp;IF(NOT(ISNUMBER($E483)),IF(OR(ISNUMBER(SEARCH("未",$A483)),ISNUMBER(SEARCH("送出",$A483)),AND(TRIM($A483)="",NOT(ISNUMBER($D483)),N($G483)=0)),"","【未填合同期】"),IF($E483&lt;TODAY(),"【已到期】",IF($E483-TODAY()&lt;=提醒天数,"【即将到期，剩余"&amp;($E483-TODAY())&amp;"天】","【正常】")))&amp;IF(OR($AC483="安装免保",$AC483="技术免保",$AC483="质保期内"),"【"&amp;$AC483&amp;"】",""))</f>
        <v/>
      </c>
      <c r="J483" s="349" t="str">
        <f aca="false">IF(OR(N($G483)=0,N($H483)=0),"",ROUND(N($G483)*N($H483)*IF(N($I483)=0,1,N($I483)),2))</f>
        <v/>
      </c>
      <c r="L483" s="349" t="str">
        <f aca="false">IF(TRIM($B483&amp;$C483)="","",IF(AND(N($J483)=0,N($K483)=0),"",ROUND(N($J483)+N($K483),2)))</f>
        <v/>
      </c>
      <c r="R483" s="349"/>
      <c r="S483" s="351" t="str">
        <f aca="false">IF(TRIM($B483&amp;$C483)="","",IF(N($N483)=0,"",MAX(0,MIN(N($N483)-N($P483),N($V483)))))</f>
        <v/>
      </c>
      <c r="T483" s="351" t="str">
        <f aca="false">IF(TRIM($B483&amp;$C483)="","",IF(N($P483)&lt;=N($N483),"",N($P483)-N($N483)))</f>
        <v/>
      </c>
      <c r="U483" s="351" t="str">
        <f aca="false">IF(OR(TRIM($B483&amp;$C483)="",$V483=""),"",MAX(0,N($V483))-N($S483))</f>
        <v/>
      </c>
      <c r="V483" s="351" t="str">
        <f aca="false">IF(TRIM($B483&amp;$C483)="","",IF(AND(N($L483)=0,N($P483)+N($Q483)+N($R483)=0),"",ROUND(N($L483)-N($P483)-N($Q483)-N($R483),2)))</f>
        <v/>
      </c>
      <c r="W483" s="194" t="str">
        <f aca="false">IF(TRIM($B483&amp;$C483)="","",IF(N($L483)=0,IF((N($P483)+N($Q483)+N($R483))=0,"—未填单价","未填单价，已收 "&amp;TEXT((N($P483)+N($Q483)+N($R483)),"#,##0.00")),IF(N($V483)&gt;0.005,"欠 "&amp;TEXT(N($V483),"#,##0.00")&amp;IF(N($S483)&gt;0,"（开票未到账 "&amp;TEXT(N($S483),"#,##0.00")&amp;"）","")&amp;IF(N($U483)&gt;0,"（未开票 "&amp;TEXT(N($U483),"#,##0.00")&amp;"）",""),IF(N($V483)&lt;-0.005,"多收 "&amp;TEXT(-N($V483),"#,##0.00"),"✔ 已结清")))&amp;IF(N($T483)&gt;0,"｜到账未开票 "&amp;TEXT(N($T483),"#,##0.00")&amp;"，待补票","")&amp;IF(N($Q483)&gt;0,"｜收现 "&amp;TEXT(N($Q483),"#,##0.00"),"")&amp;IF(N($R483)&gt;0,"｜收款不开票 "&amp;TEXT(N($R483),"#,##0.00"),""))</f>
        <v/>
      </c>
      <c r="X483" s="352"/>
      <c r="AB483" s="349" t="str">
        <f aca="false">IF(OR(N($N483)=0,N($AA483)=0),"",ROUND(N($N483)/(1+N($AA483))*N($AA483),2))</f>
        <v/>
      </c>
      <c r="AC483" s="352"/>
      <c r="AD483" s="352"/>
      <c r="AE483" s="355" t="str">
        <f aca="false">IF($AM483="","",IF($AM483=1,IF($AN483&gt;=1,"一次性·已到收款期","一次性·未到期"),$AD483&amp;" 第"&amp;$AN483&amp;"/"&amp;$AM483&amp;"期"))</f>
        <v/>
      </c>
      <c r="AF483" s="351" t="str">
        <f aca="false">IF(OR($AM483="",N($L483)=0),"",ROUND(N($J483)*$AN483/$AM483,2)+N($K483))</f>
        <v/>
      </c>
      <c r="AG483" s="351" t="str">
        <f aca="false">IF($AF483="","",MAX(0,ROUND($AF483-(N($P483)+N($Q483)+N($R483)),2)))</f>
        <v/>
      </c>
      <c r="AH483" s="351" t="str">
        <f aca="false">IF(OR(TRIM($B483&amp;$C483)="",NOT(ISNUMBER($D483))),"",SUMIFS($V$3:$V$1001,$AJ$3:$AJ$1001,$AJ483,$D$3:$D$1001,"&lt;"&amp;$D483))</f>
        <v/>
      </c>
      <c r="AI483" s="351" t="str">
        <f aca="false">IF(TRIM($B483&amp;$C483)="","",SUMIFS($V$3:$V$1001,$AJ$3:$AJ$1001,$AJ483))</f>
        <v/>
      </c>
      <c r="AJ483" s="355" t="str">
        <f aca="false">IF(TRIM($B483&amp;$C483)="","",TRIM($B483)&amp;"｜"&amp;TRIM($C483))</f>
        <v/>
      </c>
      <c r="AK483" s="351" t="str">
        <f aca="false">IF(TRIM($B483&amp;$C483)="","",MIN(N($N483),N($P483)))</f>
        <v/>
      </c>
      <c r="AL483" s="356" t="str">
        <f aca="false">IF(ISNUMBER($D483),YEAR($D483),"")</f>
        <v/>
      </c>
      <c r="AM483" s="356" t="str">
        <f aca="false">IF(OR(TRIM($B483&amp;$C483)="",NOT(ISNUMBER($D483)),NOT(ISNUMBER($E483))),"",IF($E483&lt;$D483,"",IF(IF($AD483="半年付",2,IF($AD483="季度付",4,IF($AD483="月付",12,IF($AD483="半月付",24,1))))=1,1,MAX(1,ROUND(($E483-$D483+1)/365*IF($AD483="半年付",2,IF($AD483="季度付",4,IF($AD483="月付",12,IF($AD483="半月付",24,1)))),0)))))</f>
        <v/>
      </c>
      <c r="AN483" s="356" t="str">
        <f aca="true">IF($AM483="","",MIN($AM483,MAX(0,INT((TODAY()-付款宽限天数-$D483)/(($E483-$D483+1)/$AM483))+1)))</f>
        <v/>
      </c>
    </row>
    <row r="484" customFormat="false" ht="18" hidden="false" customHeight="false" outlineLevel="0" collapsed="false">
      <c r="F484" s="342" t="str">
        <f aca="true">IF(TRIM($B484&amp;$C484)="","",IF(OR(ISNUMBER(SEARCH("未",$A484)),ISNUMBER(SEARCH("送出",$A484)),AND(TRIM($A484)="",NOT(ISNUMBER($D484)),N($G484)=0)),"【合同未回】","")&amp;IF(NOT(ISNUMBER($E484)),IF(OR(ISNUMBER(SEARCH("未",$A484)),ISNUMBER(SEARCH("送出",$A484)),AND(TRIM($A484)="",NOT(ISNUMBER($D484)),N($G484)=0)),"","【未填合同期】"),IF($E484&lt;TODAY(),"【已到期】",IF($E484-TODAY()&lt;=提醒天数,"【即将到期，剩余"&amp;($E484-TODAY())&amp;"天】","【正常】")))&amp;IF(OR($AC484="安装免保",$AC484="技术免保",$AC484="质保期内"),"【"&amp;$AC484&amp;"】",""))</f>
        <v/>
      </c>
      <c r="J484" s="349" t="str">
        <f aca="false">IF(OR(N($G484)=0,N($H484)=0),"",ROUND(N($G484)*N($H484)*IF(N($I484)=0,1,N($I484)),2))</f>
        <v/>
      </c>
      <c r="L484" s="349" t="str">
        <f aca="false">IF(TRIM($B484&amp;$C484)="","",IF(AND(N($J484)=0,N($K484)=0),"",ROUND(N($J484)+N($K484),2)))</f>
        <v/>
      </c>
      <c r="R484" s="349"/>
      <c r="S484" s="351" t="str">
        <f aca="false">IF(TRIM($B484&amp;$C484)="","",IF(N($N484)=0,"",MAX(0,MIN(N($N484)-N($P484),N($V484)))))</f>
        <v/>
      </c>
      <c r="T484" s="351" t="str">
        <f aca="false">IF(TRIM($B484&amp;$C484)="","",IF(N($P484)&lt;=N($N484),"",N($P484)-N($N484)))</f>
        <v/>
      </c>
      <c r="U484" s="351" t="str">
        <f aca="false">IF(OR(TRIM($B484&amp;$C484)="",$V484=""),"",MAX(0,N($V484))-N($S484))</f>
        <v/>
      </c>
      <c r="V484" s="351" t="str">
        <f aca="false">IF(TRIM($B484&amp;$C484)="","",IF(AND(N($L484)=0,N($P484)+N($Q484)+N($R484)=0),"",ROUND(N($L484)-N($P484)-N($Q484)-N($R484),2)))</f>
        <v/>
      </c>
      <c r="W484" s="194" t="str">
        <f aca="false">IF(TRIM($B484&amp;$C484)="","",IF(N($L484)=0,IF((N($P484)+N($Q484)+N($R484))=0,"—未填单价","未填单价，已收 "&amp;TEXT((N($P484)+N($Q484)+N($R484)),"#,##0.00")),IF(N($V484)&gt;0.005,"欠 "&amp;TEXT(N($V484),"#,##0.00")&amp;IF(N($S484)&gt;0,"（开票未到账 "&amp;TEXT(N($S484),"#,##0.00")&amp;"）","")&amp;IF(N($U484)&gt;0,"（未开票 "&amp;TEXT(N($U484),"#,##0.00")&amp;"）",""),IF(N($V484)&lt;-0.005,"多收 "&amp;TEXT(-N($V484),"#,##0.00"),"✔ 已结清")))&amp;IF(N($T484)&gt;0,"｜到账未开票 "&amp;TEXT(N($T484),"#,##0.00")&amp;"，待补票","")&amp;IF(N($Q484)&gt;0,"｜收现 "&amp;TEXT(N($Q484),"#,##0.00"),"")&amp;IF(N($R484)&gt;0,"｜收款不开票 "&amp;TEXT(N($R484),"#,##0.00"),""))</f>
        <v/>
      </c>
      <c r="X484" s="352"/>
      <c r="AB484" s="349" t="str">
        <f aca="false">IF(OR(N($N484)=0,N($AA484)=0),"",ROUND(N($N484)/(1+N($AA484))*N($AA484),2))</f>
        <v/>
      </c>
      <c r="AC484" s="352"/>
      <c r="AD484" s="352"/>
      <c r="AE484" s="355" t="str">
        <f aca="false">IF($AM484="","",IF($AM484=1,IF($AN484&gt;=1,"一次性·已到收款期","一次性·未到期"),$AD484&amp;" 第"&amp;$AN484&amp;"/"&amp;$AM484&amp;"期"))</f>
        <v/>
      </c>
      <c r="AF484" s="351" t="str">
        <f aca="false">IF(OR($AM484="",N($L484)=0),"",ROUND(N($J484)*$AN484/$AM484,2)+N($K484))</f>
        <v/>
      </c>
      <c r="AG484" s="351" t="str">
        <f aca="false">IF($AF484="","",MAX(0,ROUND($AF484-(N($P484)+N($Q484)+N($R484)),2)))</f>
        <v/>
      </c>
      <c r="AH484" s="351" t="str">
        <f aca="false">IF(OR(TRIM($B484&amp;$C484)="",NOT(ISNUMBER($D484))),"",SUMIFS($V$3:$V$1001,$AJ$3:$AJ$1001,$AJ484,$D$3:$D$1001,"&lt;"&amp;$D484))</f>
        <v/>
      </c>
      <c r="AI484" s="351" t="str">
        <f aca="false">IF(TRIM($B484&amp;$C484)="","",SUMIFS($V$3:$V$1001,$AJ$3:$AJ$1001,$AJ484))</f>
        <v/>
      </c>
      <c r="AJ484" s="355" t="str">
        <f aca="false">IF(TRIM($B484&amp;$C484)="","",TRIM($B484)&amp;"｜"&amp;TRIM($C484))</f>
        <v/>
      </c>
      <c r="AK484" s="351" t="str">
        <f aca="false">IF(TRIM($B484&amp;$C484)="","",MIN(N($N484),N($P484)))</f>
        <v/>
      </c>
      <c r="AL484" s="356" t="str">
        <f aca="false">IF(ISNUMBER($D484),YEAR($D484),"")</f>
        <v/>
      </c>
      <c r="AM484" s="356" t="str">
        <f aca="false">IF(OR(TRIM($B484&amp;$C484)="",NOT(ISNUMBER($D484)),NOT(ISNUMBER($E484))),"",IF($E484&lt;$D484,"",IF(IF($AD484="半年付",2,IF($AD484="季度付",4,IF($AD484="月付",12,IF($AD484="半月付",24,1))))=1,1,MAX(1,ROUND(($E484-$D484+1)/365*IF($AD484="半年付",2,IF($AD484="季度付",4,IF($AD484="月付",12,IF($AD484="半月付",24,1)))),0)))))</f>
        <v/>
      </c>
      <c r="AN484" s="356" t="str">
        <f aca="true">IF($AM484="","",MIN($AM484,MAX(0,INT((TODAY()-付款宽限天数-$D484)/(($E484-$D484+1)/$AM484))+1)))</f>
        <v/>
      </c>
    </row>
    <row r="485" customFormat="false" ht="18" hidden="false" customHeight="false" outlineLevel="0" collapsed="false">
      <c r="F485" s="342" t="str">
        <f aca="true">IF(TRIM($B485&amp;$C485)="","",IF(OR(ISNUMBER(SEARCH("未",$A485)),ISNUMBER(SEARCH("送出",$A485)),AND(TRIM($A485)="",NOT(ISNUMBER($D485)),N($G485)=0)),"【合同未回】","")&amp;IF(NOT(ISNUMBER($E485)),IF(OR(ISNUMBER(SEARCH("未",$A485)),ISNUMBER(SEARCH("送出",$A485)),AND(TRIM($A485)="",NOT(ISNUMBER($D485)),N($G485)=0)),"","【未填合同期】"),IF($E485&lt;TODAY(),"【已到期】",IF($E485-TODAY()&lt;=提醒天数,"【即将到期，剩余"&amp;($E485-TODAY())&amp;"天】","【正常】")))&amp;IF(OR($AC485="安装免保",$AC485="技术免保",$AC485="质保期内"),"【"&amp;$AC485&amp;"】",""))</f>
        <v/>
      </c>
      <c r="J485" s="349" t="str">
        <f aca="false">IF(OR(N($G485)=0,N($H485)=0),"",ROUND(N($G485)*N($H485)*IF(N($I485)=0,1,N($I485)),2))</f>
        <v/>
      </c>
      <c r="L485" s="349" t="str">
        <f aca="false">IF(TRIM($B485&amp;$C485)="","",IF(AND(N($J485)=0,N($K485)=0),"",ROUND(N($J485)+N($K485),2)))</f>
        <v/>
      </c>
      <c r="R485" s="349"/>
      <c r="S485" s="351" t="str">
        <f aca="false">IF(TRIM($B485&amp;$C485)="","",IF(N($N485)=0,"",MAX(0,MIN(N($N485)-N($P485),N($V485)))))</f>
        <v/>
      </c>
      <c r="T485" s="351" t="str">
        <f aca="false">IF(TRIM($B485&amp;$C485)="","",IF(N($P485)&lt;=N($N485),"",N($P485)-N($N485)))</f>
        <v/>
      </c>
      <c r="U485" s="351" t="str">
        <f aca="false">IF(OR(TRIM($B485&amp;$C485)="",$V485=""),"",MAX(0,N($V485))-N($S485))</f>
        <v/>
      </c>
      <c r="V485" s="351" t="str">
        <f aca="false">IF(TRIM($B485&amp;$C485)="","",IF(AND(N($L485)=0,N($P485)+N($Q485)+N($R485)=0),"",ROUND(N($L485)-N($P485)-N($Q485)-N($R485),2)))</f>
        <v/>
      </c>
      <c r="W485" s="194" t="str">
        <f aca="false">IF(TRIM($B485&amp;$C485)="","",IF(N($L485)=0,IF((N($P485)+N($Q485)+N($R485))=0,"—未填单价","未填单价，已收 "&amp;TEXT((N($P485)+N($Q485)+N($R485)),"#,##0.00")),IF(N($V485)&gt;0.005,"欠 "&amp;TEXT(N($V485),"#,##0.00")&amp;IF(N($S485)&gt;0,"（开票未到账 "&amp;TEXT(N($S485),"#,##0.00")&amp;"）","")&amp;IF(N($U485)&gt;0,"（未开票 "&amp;TEXT(N($U485),"#,##0.00")&amp;"）",""),IF(N($V485)&lt;-0.005,"多收 "&amp;TEXT(-N($V485),"#,##0.00"),"✔ 已结清")))&amp;IF(N($T485)&gt;0,"｜到账未开票 "&amp;TEXT(N($T485),"#,##0.00")&amp;"，待补票","")&amp;IF(N($Q485)&gt;0,"｜收现 "&amp;TEXT(N($Q485),"#,##0.00"),"")&amp;IF(N($R485)&gt;0,"｜收款不开票 "&amp;TEXT(N($R485),"#,##0.00"),""))</f>
        <v/>
      </c>
      <c r="X485" s="352"/>
      <c r="AB485" s="349" t="str">
        <f aca="false">IF(OR(N($N485)=0,N($AA485)=0),"",ROUND(N($N485)/(1+N($AA485))*N($AA485),2))</f>
        <v/>
      </c>
      <c r="AC485" s="352"/>
      <c r="AD485" s="352"/>
      <c r="AE485" s="355" t="str">
        <f aca="false">IF($AM485="","",IF($AM485=1,IF($AN485&gt;=1,"一次性·已到收款期","一次性·未到期"),$AD485&amp;" 第"&amp;$AN485&amp;"/"&amp;$AM485&amp;"期"))</f>
        <v/>
      </c>
      <c r="AF485" s="351" t="str">
        <f aca="false">IF(OR($AM485="",N($L485)=0),"",ROUND(N($J485)*$AN485/$AM485,2)+N($K485))</f>
        <v/>
      </c>
      <c r="AG485" s="351" t="str">
        <f aca="false">IF($AF485="","",MAX(0,ROUND($AF485-(N($P485)+N($Q485)+N($R485)),2)))</f>
        <v/>
      </c>
      <c r="AH485" s="351" t="str">
        <f aca="false">IF(OR(TRIM($B485&amp;$C485)="",NOT(ISNUMBER($D485))),"",SUMIFS($V$3:$V$1001,$AJ$3:$AJ$1001,$AJ485,$D$3:$D$1001,"&lt;"&amp;$D485))</f>
        <v/>
      </c>
      <c r="AI485" s="351" t="str">
        <f aca="false">IF(TRIM($B485&amp;$C485)="","",SUMIFS($V$3:$V$1001,$AJ$3:$AJ$1001,$AJ485))</f>
        <v/>
      </c>
      <c r="AJ485" s="355" t="str">
        <f aca="false">IF(TRIM($B485&amp;$C485)="","",TRIM($B485)&amp;"｜"&amp;TRIM($C485))</f>
        <v/>
      </c>
      <c r="AK485" s="351" t="str">
        <f aca="false">IF(TRIM($B485&amp;$C485)="","",MIN(N($N485),N($P485)))</f>
        <v/>
      </c>
      <c r="AL485" s="356" t="str">
        <f aca="false">IF(ISNUMBER($D485),YEAR($D485),"")</f>
        <v/>
      </c>
      <c r="AM485" s="356" t="str">
        <f aca="false">IF(OR(TRIM($B485&amp;$C485)="",NOT(ISNUMBER($D485)),NOT(ISNUMBER($E485))),"",IF($E485&lt;$D485,"",IF(IF($AD485="半年付",2,IF($AD485="季度付",4,IF($AD485="月付",12,IF($AD485="半月付",24,1))))=1,1,MAX(1,ROUND(($E485-$D485+1)/365*IF($AD485="半年付",2,IF($AD485="季度付",4,IF($AD485="月付",12,IF($AD485="半月付",24,1)))),0)))))</f>
        <v/>
      </c>
      <c r="AN485" s="356" t="str">
        <f aca="true">IF($AM485="","",MIN($AM485,MAX(0,INT((TODAY()-付款宽限天数-$D485)/(($E485-$D485+1)/$AM485))+1)))</f>
        <v/>
      </c>
    </row>
    <row r="486" customFormat="false" ht="18" hidden="false" customHeight="false" outlineLevel="0" collapsed="false">
      <c r="F486" s="342" t="str">
        <f aca="true">IF(TRIM($B486&amp;$C486)="","",IF(OR(ISNUMBER(SEARCH("未",$A486)),ISNUMBER(SEARCH("送出",$A486)),AND(TRIM($A486)="",NOT(ISNUMBER($D486)),N($G486)=0)),"【合同未回】","")&amp;IF(NOT(ISNUMBER($E486)),IF(OR(ISNUMBER(SEARCH("未",$A486)),ISNUMBER(SEARCH("送出",$A486)),AND(TRIM($A486)="",NOT(ISNUMBER($D486)),N($G486)=0)),"","【未填合同期】"),IF($E486&lt;TODAY(),"【已到期】",IF($E486-TODAY()&lt;=提醒天数,"【即将到期，剩余"&amp;($E486-TODAY())&amp;"天】","【正常】")))&amp;IF(OR($AC486="安装免保",$AC486="技术免保",$AC486="质保期内"),"【"&amp;$AC486&amp;"】",""))</f>
        <v/>
      </c>
      <c r="J486" s="349" t="str">
        <f aca="false">IF(OR(N($G486)=0,N($H486)=0),"",ROUND(N($G486)*N($H486)*IF(N($I486)=0,1,N($I486)),2))</f>
        <v/>
      </c>
      <c r="L486" s="349" t="str">
        <f aca="false">IF(TRIM($B486&amp;$C486)="","",IF(AND(N($J486)=0,N($K486)=0),"",ROUND(N($J486)+N($K486),2)))</f>
        <v/>
      </c>
      <c r="R486" s="349"/>
      <c r="S486" s="351" t="str">
        <f aca="false">IF(TRIM($B486&amp;$C486)="","",IF(N($N486)=0,"",MAX(0,MIN(N($N486)-N($P486),N($V486)))))</f>
        <v/>
      </c>
      <c r="T486" s="351" t="str">
        <f aca="false">IF(TRIM($B486&amp;$C486)="","",IF(N($P486)&lt;=N($N486),"",N($P486)-N($N486)))</f>
        <v/>
      </c>
      <c r="U486" s="351" t="str">
        <f aca="false">IF(OR(TRIM($B486&amp;$C486)="",$V486=""),"",MAX(0,N($V486))-N($S486))</f>
        <v/>
      </c>
      <c r="V486" s="351" t="str">
        <f aca="false">IF(TRIM($B486&amp;$C486)="","",IF(AND(N($L486)=0,N($P486)+N($Q486)+N($R486)=0),"",ROUND(N($L486)-N($P486)-N($Q486)-N($R486),2)))</f>
        <v/>
      </c>
      <c r="W486" s="194" t="str">
        <f aca="false">IF(TRIM($B486&amp;$C486)="","",IF(N($L486)=0,IF((N($P486)+N($Q486)+N($R486))=0,"—未填单价","未填单价，已收 "&amp;TEXT((N($P486)+N($Q486)+N($R486)),"#,##0.00")),IF(N($V486)&gt;0.005,"欠 "&amp;TEXT(N($V486),"#,##0.00")&amp;IF(N($S486)&gt;0,"（开票未到账 "&amp;TEXT(N($S486),"#,##0.00")&amp;"）","")&amp;IF(N($U486)&gt;0,"（未开票 "&amp;TEXT(N($U486),"#,##0.00")&amp;"）",""),IF(N($V486)&lt;-0.005,"多收 "&amp;TEXT(-N($V486),"#,##0.00"),"✔ 已结清")))&amp;IF(N($T486)&gt;0,"｜到账未开票 "&amp;TEXT(N($T486),"#,##0.00")&amp;"，待补票","")&amp;IF(N($Q486)&gt;0,"｜收现 "&amp;TEXT(N($Q486),"#,##0.00"),"")&amp;IF(N($R486)&gt;0,"｜收款不开票 "&amp;TEXT(N($R486),"#,##0.00"),""))</f>
        <v/>
      </c>
      <c r="X486" s="352"/>
      <c r="AB486" s="349" t="str">
        <f aca="false">IF(OR(N($N486)=0,N($AA486)=0),"",ROUND(N($N486)/(1+N($AA486))*N($AA486),2))</f>
        <v/>
      </c>
      <c r="AC486" s="352"/>
      <c r="AD486" s="352"/>
      <c r="AE486" s="355" t="str">
        <f aca="false">IF($AM486="","",IF($AM486=1,IF($AN486&gt;=1,"一次性·已到收款期","一次性·未到期"),$AD486&amp;" 第"&amp;$AN486&amp;"/"&amp;$AM486&amp;"期"))</f>
        <v/>
      </c>
      <c r="AF486" s="351" t="str">
        <f aca="false">IF(OR($AM486="",N($L486)=0),"",ROUND(N($J486)*$AN486/$AM486,2)+N($K486))</f>
        <v/>
      </c>
      <c r="AG486" s="351" t="str">
        <f aca="false">IF($AF486="","",MAX(0,ROUND($AF486-(N($P486)+N($Q486)+N($R486)),2)))</f>
        <v/>
      </c>
      <c r="AH486" s="351" t="str">
        <f aca="false">IF(OR(TRIM($B486&amp;$C486)="",NOT(ISNUMBER($D486))),"",SUMIFS($V$3:$V$1001,$AJ$3:$AJ$1001,$AJ486,$D$3:$D$1001,"&lt;"&amp;$D486))</f>
        <v/>
      </c>
      <c r="AI486" s="351" t="str">
        <f aca="false">IF(TRIM($B486&amp;$C486)="","",SUMIFS($V$3:$V$1001,$AJ$3:$AJ$1001,$AJ486))</f>
        <v/>
      </c>
      <c r="AJ486" s="355" t="str">
        <f aca="false">IF(TRIM($B486&amp;$C486)="","",TRIM($B486)&amp;"｜"&amp;TRIM($C486))</f>
        <v/>
      </c>
      <c r="AK486" s="351" t="str">
        <f aca="false">IF(TRIM($B486&amp;$C486)="","",MIN(N($N486),N($P486)))</f>
        <v/>
      </c>
      <c r="AL486" s="356" t="str">
        <f aca="false">IF(ISNUMBER($D486),YEAR($D486),"")</f>
        <v/>
      </c>
      <c r="AM486" s="356" t="str">
        <f aca="false">IF(OR(TRIM($B486&amp;$C486)="",NOT(ISNUMBER($D486)),NOT(ISNUMBER($E486))),"",IF($E486&lt;$D486,"",IF(IF($AD486="半年付",2,IF($AD486="季度付",4,IF($AD486="月付",12,IF($AD486="半月付",24,1))))=1,1,MAX(1,ROUND(($E486-$D486+1)/365*IF($AD486="半年付",2,IF($AD486="季度付",4,IF($AD486="月付",12,IF($AD486="半月付",24,1)))),0)))))</f>
        <v/>
      </c>
      <c r="AN486" s="356" t="str">
        <f aca="true">IF($AM486="","",MIN($AM486,MAX(0,INT((TODAY()-付款宽限天数-$D486)/(($E486-$D486+1)/$AM486))+1)))</f>
        <v/>
      </c>
    </row>
    <row r="487" customFormat="false" ht="18" hidden="false" customHeight="false" outlineLevel="0" collapsed="false">
      <c r="F487" s="342" t="str">
        <f aca="true">IF(TRIM($B487&amp;$C487)="","",IF(OR(ISNUMBER(SEARCH("未",$A487)),ISNUMBER(SEARCH("送出",$A487)),AND(TRIM($A487)="",NOT(ISNUMBER($D487)),N($G487)=0)),"【合同未回】","")&amp;IF(NOT(ISNUMBER($E487)),IF(OR(ISNUMBER(SEARCH("未",$A487)),ISNUMBER(SEARCH("送出",$A487)),AND(TRIM($A487)="",NOT(ISNUMBER($D487)),N($G487)=0)),"","【未填合同期】"),IF($E487&lt;TODAY(),"【已到期】",IF($E487-TODAY()&lt;=提醒天数,"【即将到期，剩余"&amp;($E487-TODAY())&amp;"天】","【正常】")))&amp;IF(OR($AC487="安装免保",$AC487="技术免保",$AC487="质保期内"),"【"&amp;$AC487&amp;"】",""))</f>
        <v/>
      </c>
      <c r="J487" s="349" t="str">
        <f aca="false">IF(OR(N($G487)=0,N($H487)=0),"",ROUND(N($G487)*N($H487)*IF(N($I487)=0,1,N($I487)),2))</f>
        <v/>
      </c>
      <c r="L487" s="349" t="str">
        <f aca="false">IF(TRIM($B487&amp;$C487)="","",IF(AND(N($J487)=0,N($K487)=0),"",ROUND(N($J487)+N($K487),2)))</f>
        <v/>
      </c>
      <c r="R487" s="349"/>
      <c r="S487" s="351" t="str">
        <f aca="false">IF(TRIM($B487&amp;$C487)="","",IF(N($N487)=0,"",MAX(0,MIN(N($N487)-N($P487),N($V487)))))</f>
        <v/>
      </c>
      <c r="T487" s="351" t="str">
        <f aca="false">IF(TRIM($B487&amp;$C487)="","",IF(N($P487)&lt;=N($N487),"",N($P487)-N($N487)))</f>
        <v/>
      </c>
      <c r="U487" s="351" t="str">
        <f aca="false">IF(OR(TRIM($B487&amp;$C487)="",$V487=""),"",MAX(0,N($V487))-N($S487))</f>
        <v/>
      </c>
      <c r="V487" s="351" t="str">
        <f aca="false">IF(TRIM($B487&amp;$C487)="","",IF(AND(N($L487)=0,N($P487)+N($Q487)+N($R487)=0),"",ROUND(N($L487)-N($P487)-N($Q487)-N($R487),2)))</f>
        <v/>
      </c>
      <c r="W487" s="194" t="str">
        <f aca="false">IF(TRIM($B487&amp;$C487)="","",IF(N($L487)=0,IF((N($P487)+N($Q487)+N($R487))=0,"—未填单价","未填单价，已收 "&amp;TEXT((N($P487)+N($Q487)+N($R487)),"#,##0.00")),IF(N($V487)&gt;0.005,"欠 "&amp;TEXT(N($V487),"#,##0.00")&amp;IF(N($S487)&gt;0,"（开票未到账 "&amp;TEXT(N($S487),"#,##0.00")&amp;"）","")&amp;IF(N($U487)&gt;0,"（未开票 "&amp;TEXT(N($U487),"#,##0.00")&amp;"）",""),IF(N($V487)&lt;-0.005,"多收 "&amp;TEXT(-N($V487),"#,##0.00"),"✔ 已结清")))&amp;IF(N($T487)&gt;0,"｜到账未开票 "&amp;TEXT(N($T487),"#,##0.00")&amp;"，待补票","")&amp;IF(N($Q487)&gt;0,"｜收现 "&amp;TEXT(N($Q487),"#,##0.00"),"")&amp;IF(N($R487)&gt;0,"｜收款不开票 "&amp;TEXT(N($R487),"#,##0.00"),""))</f>
        <v/>
      </c>
      <c r="X487" s="352"/>
      <c r="AB487" s="349" t="str">
        <f aca="false">IF(OR(N($N487)=0,N($AA487)=0),"",ROUND(N($N487)/(1+N($AA487))*N($AA487),2))</f>
        <v/>
      </c>
      <c r="AC487" s="352"/>
      <c r="AD487" s="352"/>
      <c r="AE487" s="355" t="str">
        <f aca="false">IF($AM487="","",IF($AM487=1,IF($AN487&gt;=1,"一次性·已到收款期","一次性·未到期"),$AD487&amp;" 第"&amp;$AN487&amp;"/"&amp;$AM487&amp;"期"))</f>
        <v/>
      </c>
      <c r="AF487" s="351" t="str">
        <f aca="false">IF(OR($AM487="",N($L487)=0),"",ROUND(N($J487)*$AN487/$AM487,2)+N($K487))</f>
        <v/>
      </c>
      <c r="AG487" s="351" t="str">
        <f aca="false">IF($AF487="","",MAX(0,ROUND($AF487-(N($P487)+N($Q487)+N($R487)),2)))</f>
        <v/>
      </c>
      <c r="AH487" s="351" t="str">
        <f aca="false">IF(OR(TRIM($B487&amp;$C487)="",NOT(ISNUMBER($D487))),"",SUMIFS($V$3:$V$1001,$AJ$3:$AJ$1001,$AJ487,$D$3:$D$1001,"&lt;"&amp;$D487))</f>
        <v/>
      </c>
      <c r="AI487" s="351" t="str">
        <f aca="false">IF(TRIM($B487&amp;$C487)="","",SUMIFS($V$3:$V$1001,$AJ$3:$AJ$1001,$AJ487))</f>
        <v/>
      </c>
      <c r="AJ487" s="355" t="str">
        <f aca="false">IF(TRIM($B487&amp;$C487)="","",TRIM($B487)&amp;"｜"&amp;TRIM($C487))</f>
        <v/>
      </c>
      <c r="AK487" s="351" t="str">
        <f aca="false">IF(TRIM($B487&amp;$C487)="","",MIN(N($N487),N($P487)))</f>
        <v/>
      </c>
      <c r="AL487" s="356" t="str">
        <f aca="false">IF(ISNUMBER($D487),YEAR($D487),"")</f>
        <v/>
      </c>
      <c r="AM487" s="356" t="str">
        <f aca="false">IF(OR(TRIM($B487&amp;$C487)="",NOT(ISNUMBER($D487)),NOT(ISNUMBER($E487))),"",IF($E487&lt;$D487,"",IF(IF($AD487="半年付",2,IF($AD487="季度付",4,IF($AD487="月付",12,IF($AD487="半月付",24,1))))=1,1,MAX(1,ROUND(($E487-$D487+1)/365*IF($AD487="半年付",2,IF($AD487="季度付",4,IF($AD487="月付",12,IF($AD487="半月付",24,1)))),0)))))</f>
        <v/>
      </c>
      <c r="AN487" s="356" t="str">
        <f aca="true">IF($AM487="","",MIN($AM487,MAX(0,INT((TODAY()-付款宽限天数-$D487)/(($E487-$D487+1)/$AM487))+1)))</f>
        <v/>
      </c>
    </row>
    <row r="488" customFormat="false" ht="18" hidden="false" customHeight="false" outlineLevel="0" collapsed="false">
      <c r="F488" s="342" t="str">
        <f aca="true">IF(TRIM($B488&amp;$C488)="","",IF(OR(ISNUMBER(SEARCH("未",$A488)),ISNUMBER(SEARCH("送出",$A488)),AND(TRIM($A488)="",NOT(ISNUMBER($D488)),N($G488)=0)),"【合同未回】","")&amp;IF(NOT(ISNUMBER($E488)),IF(OR(ISNUMBER(SEARCH("未",$A488)),ISNUMBER(SEARCH("送出",$A488)),AND(TRIM($A488)="",NOT(ISNUMBER($D488)),N($G488)=0)),"","【未填合同期】"),IF($E488&lt;TODAY(),"【已到期】",IF($E488-TODAY()&lt;=提醒天数,"【即将到期，剩余"&amp;($E488-TODAY())&amp;"天】","【正常】")))&amp;IF(OR($AC488="安装免保",$AC488="技术免保",$AC488="质保期内"),"【"&amp;$AC488&amp;"】",""))</f>
        <v/>
      </c>
      <c r="J488" s="349" t="str">
        <f aca="false">IF(OR(N($G488)=0,N($H488)=0),"",ROUND(N($G488)*N($H488)*IF(N($I488)=0,1,N($I488)),2))</f>
        <v/>
      </c>
      <c r="L488" s="349" t="str">
        <f aca="false">IF(TRIM($B488&amp;$C488)="","",IF(AND(N($J488)=0,N($K488)=0),"",ROUND(N($J488)+N($K488),2)))</f>
        <v/>
      </c>
      <c r="R488" s="349"/>
      <c r="S488" s="351" t="str">
        <f aca="false">IF(TRIM($B488&amp;$C488)="","",IF(N($N488)=0,"",MAX(0,MIN(N($N488)-N($P488),N($V488)))))</f>
        <v/>
      </c>
      <c r="T488" s="351" t="str">
        <f aca="false">IF(TRIM($B488&amp;$C488)="","",IF(N($P488)&lt;=N($N488),"",N($P488)-N($N488)))</f>
        <v/>
      </c>
      <c r="U488" s="351" t="str">
        <f aca="false">IF(OR(TRIM($B488&amp;$C488)="",$V488=""),"",MAX(0,N($V488))-N($S488))</f>
        <v/>
      </c>
      <c r="V488" s="351" t="str">
        <f aca="false">IF(TRIM($B488&amp;$C488)="","",IF(AND(N($L488)=0,N($P488)+N($Q488)+N($R488)=0),"",ROUND(N($L488)-N($P488)-N($Q488)-N($R488),2)))</f>
        <v/>
      </c>
      <c r="W488" s="194" t="str">
        <f aca="false">IF(TRIM($B488&amp;$C488)="","",IF(N($L488)=0,IF((N($P488)+N($Q488)+N($R488))=0,"—未填单价","未填单价，已收 "&amp;TEXT((N($P488)+N($Q488)+N($R488)),"#,##0.00")),IF(N($V488)&gt;0.005,"欠 "&amp;TEXT(N($V488),"#,##0.00")&amp;IF(N($S488)&gt;0,"（开票未到账 "&amp;TEXT(N($S488),"#,##0.00")&amp;"）","")&amp;IF(N($U488)&gt;0,"（未开票 "&amp;TEXT(N($U488),"#,##0.00")&amp;"）",""),IF(N($V488)&lt;-0.005,"多收 "&amp;TEXT(-N($V488),"#,##0.00"),"✔ 已结清")))&amp;IF(N($T488)&gt;0,"｜到账未开票 "&amp;TEXT(N($T488),"#,##0.00")&amp;"，待补票","")&amp;IF(N($Q488)&gt;0,"｜收现 "&amp;TEXT(N($Q488),"#,##0.00"),"")&amp;IF(N($R488)&gt;0,"｜收款不开票 "&amp;TEXT(N($R488),"#,##0.00"),""))</f>
        <v/>
      </c>
      <c r="X488" s="352"/>
      <c r="AB488" s="349" t="str">
        <f aca="false">IF(OR(N($N488)=0,N($AA488)=0),"",ROUND(N($N488)/(1+N($AA488))*N($AA488),2))</f>
        <v/>
      </c>
      <c r="AC488" s="352"/>
      <c r="AD488" s="352"/>
      <c r="AE488" s="355" t="str">
        <f aca="false">IF($AM488="","",IF($AM488=1,IF($AN488&gt;=1,"一次性·已到收款期","一次性·未到期"),$AD488&amp;" 第"&amp;$AN488&amp;"/"&amp;$AM488&amp;"期"))</f>
        <v/>
      </c>
      <c r="AF488" s="351" t="str">
        <f aca="false">IF(OR($AM488="",N($L488)=0),"",ROUND(N($J488)*$AN488/$AM488,2)+N($K488))</f>
        <v/>
      </c>
      <c r="AG488" s="351" t="str">
        <f aca="false">IF($AF488="","",MAX(0,ROUND($AF488-(N($P488)+N($Q488)+N($R488)),2)))</f>
        <v/>
      </c>
      <c r="AH488" s="351" t="str">
        <f aca="false">IF(OR(TRIM($B488&amp;$C488)="",NOT(ISNUMBER($D488))),"",SUMIFS($V$3:$V$1001,$AJ$3:$AJ$1001,$AJ488,$D$3:$D$1001,"&lt;"&amp;$D488))</f>
        <v/>
      </c>
      <c r="AI488" s="351" t="str">
        <f aca="false">IF(TRIM($B488&amp;$C488)="","",SUMIFS($V$3:$V$1001,$AJ$3:$AJ$1001,$AJ488))</f>
        <v/>
      </c>
      <c r="AJ488" s="355" t="str">
        <f aca="false">IF(TRIM($B488&amp;$C488)="","",TRIM($B488)&amp;"｜"&amp;TRIM($C488))</f>
        <v/>
      </c>
      <c r="AK488" s="351" t="str">
        <f aca="false">IF(TRIM($B488&amp;$C488)="","",MIN(N($N488),N($P488)))</f>
        <v/>
      </c>
      <c r="AL488" s="356" t="str">
        <f aca="false">IF(ISNUMBER($D488),YEAR($D488),"")</f>
        <v/>
      </c>
      <c r="AM488" s="356" t="str">
        <f aca="false">IF(OR(TRIM($B488&amp;$C488)="",NOT(ISNUMBER($D488)),NOT(ISNUMBER($E488))),"",IF($E488&lt;$D488,"",IF(IF($AD488="半年付",2,IF($AD488="季度付",4,IF($AD488="月付",12,IF($AD488="半月付",24,1))))=1,1,MAX(1,ROUND(($E488-$D488+1)/365*IF($AD488="半年付",2,IF($AD488="季度付",4,IF($AD488="月付",12,IF($AD488="半月付",24,1)))),0)))))</f>
        <v/>
      </c>
      <c r="AN488" s="356" t="str">
        <f aca="true">IF($AM488="","",MIN($AM488,MAX(0,INT((TODAY()-付款宽限天数-$D488)/(($E488-$D488+1)/$AM488))+1)))</f>
        <v/>
      </c>
    </row>
    <row r="489" customFormat="false" ht="18" hidden="false" customHeight="false" outlineLevel="0" collapsed="false">
      <c r="F489" s="342" t="str">
        <f aca="true">IF(TRIM($B489&amp;$C489)="","",IF(OR(ISNUMBER(SEARCH("未",$A489)),ISNUMBER(SEARCH("送出",$A489)),AND(TRIM($A489)="",NOT(ISNUMBER($D489)),N($G489)=0)),"【合同未回】","")&amp;IF(NOT(ISNUMBER($E489)),IF(OR(ISNUMBER(SEARCH("未",$A489)),ISNUMBER(SEARCH("送出",$A489)),AND(TRIM($A489)="",NOT(ISNUMBER($D489)),N($G489)=0)),"","【未填合同期】"),IF($E489&lt;TODAY(),"【已到期】",IF($E489-TODAY()&lt;=提醒天数,"【即将到期，剩余"&amp;($E489-TODAY())&amp;"天】","【正常】")))&amp;IF(OR($AC489="安装免保",$AC489="技术免保",$AC489="质保期内"),"【"&amp;$AC489&amp;"】",""))</f>
        <v/>
      </c>
      <c r="J489" s="349" t="str">
        <f aca="false">IF(OR(N($G489)=0,N($H489)=0),"",ROUND(N($G489)*N($H489)*IF(N($I489)=0,1,N($I489)),2))</f>
        <v/>
      </c>
      <c r="L489" s="349" t="str">
        <f aca="false">IF(TRIM($B489&amp;$C489)="","",IF(AND(N($J489)=0,N($K489)=0),"",ROUND(N($J489)+N($K489),2)))</f>
        <v/>
      </c>
      <c r="R489" s="349"/>
      <c r="S489" s="351" t="str">
        <f aca="false">IF(TRIM($B489&amp;$C489)="","",IF(N($N489)=0,"",MAX(0,MIN(N($N489)-N($P489),N($V489)))))</f>
        <v/>
      </c>
      <c r="T489" s="351" t="str">
        <f aca="false">IF(TRIM($B489&amp;$C489)="","",IF(N($P489)&lt;=N($N489),"",N($P489)-N($N489)))</f>
        <v/>
      </c>
      <c r="U489" s="351" t="str">
        <f aca="false">IF(OR(TRIM($B489&amp;$C489)="",$V489=""),"",MAX(0,N($V489))-N($S489))</f>
        <v/>
      </c>
      <c r="V489" s="351" t="str">
        <f aca="false">IF(TRIM($B489&amp;$C489)="","",IF(AND(N($L489)=0,N($P489)+N($Q489)+N($R489)=0),"",ROUND(N($L489)-N($P489)-N($Q489)-N($R489),2)))</f>
        <v/>
      </c>
      <c r="W489" s="194" t="str">
        <f aca="false">IF(TRIM($B489&amp;$C489)="","",IF(N($L489)=0,IF((N($P489)+N($Q489)+N($R489))=0,"—未填单价","未填单价，已收 "&amp;TEXT((N($P489)+N($Q489)+N($R489)),"#,##0.00")),IF(N($V489)&gt;0.005,"欠 "&amp;TEXT(N($V489),"#,##0.00")&amp;IF(N($S489)&gt;0,"（开票未到账 "&amp;TEXT(N($S489),"#,##0.00")&amp;"）","")&amp;IF(N($U489)&gt;0,"（未开票 "&amp;TEXT(N($U489),"#,##0.00")&amp;"）",""),IF(N($V489)&lt;-0.005,"多收 "&amp;TEXT(-N($V489),"#,##0.00"),"✔ 已结清")))&amp;IF(N($T489)&gt;0,"｜到账未开票 "&amp;TEXT(N($T489),"#,##0.00")&amp;"，待补票","")&amp;IF(N($Q489)&gt;0,"｜收现 "&amp;TEXT(N($Q489),"#,##0.00"),"")&amp;IF(N($R489)&gt;0,"｜收款不开票 "&amp;TEXT(N($R489),"#,##0.00"),""))</f>
        <v/>
      </c>
      <c r="X489" s="352"/>
      <c r="AB489" s="349" t="str">
        <f aca="false">IF(OR(N($N489)=0,N($AA489)=0),"",ROUND(N($N489)/(1+N($AA489))*N($AA489),2))</f>
        <v/>
      </c>
      <c r="AC489" s="352"/>
      <c r="AD489" s="352"/>
      <c r="AE489" s="355" t="str">
        <f aca="false">IF($AM489="","",IF($AM489=1,IF($AN489&gt;=1,"一次性·已到收款期","一次性·未到期"),$AD489&amp;" 第"&amp;$AN489&amp;"/"&amp;$AM489&amp;"期"))</f>
        <v/>
      </c>
      <c r="AF489" s="351" t="str">
        <f aca="false">IF(OR($AM489="",N($L489)=0),"",ROUND(N($J489)*$AN489/$AM489,2)+N($K489))</f>
        <v/>
      </c>
      <c r="AG489" s="351" t="str">
        <f aca="false">IF($AF489="","",MAX(0,ROUND($AF489-(N($P489)+N($Q489)+N($R489)),2)))</f>
        <v/>
      </c>
      <c r="AH489" s="351" t="str">
        <f aca="false">IF(OR(TRIM($B489&amp;$C489)="",NOT(ISNUMBER($D489))),"",SUMIFS($V$3:$V$1001,$AJ$3:$AJ$1001,$AJ489,$D$3:$D$1001,"&lt;"&amp;$D489))</f>
        <v/>
      </c>
      <c r="AI489" s="351" t="str">
        <f aca="false">IF(TRIM($B489&amp;$C489)="","",SUMIFS($V$3:$V$1001,$AJ$3:$AJ$1001,$AJ489))</f>
        <v/>
      </c>
      <c r="AJ489" s="355" t="str">
        <f aca="false">IF(TRIM($B489&amp;$C489)="","",TRIM($B489)&amp;"｜"&amp;TRIM($C489))</f>
        <v/>
      </c>
      <c r="AK489" s="351" t="str">
        <f aca="false">IF(TRIM($B489&amp;$C489)="","",MIN(N($N489),N($P489)))</f>
        <v/>
      </c>
      <c r="AL489" s="356" t="str">
        <f aca="false">IF(ISNUMBER($D489),YEAR($D489),"")</f>
        <v/>
      </c>
      <c r="AM489" s="356" t="str">
        <f aca="false">IF(OR(TRIM($B489&amp;$C489)="",NOT(ISNUMBER($D489)),NOT(ISNUMBER($E489))),"",IF($E489&lt;$D489,"",IF(IF($AD489="半年付",2,IF($AD489="季度付",4,IF($AD489="月付",12,IF($AD489="半月付",24,1))))=1,1,MAX(1,ROUND(($E489-$D489+1)/365*IF($AD489="半年付",2,IF($AD489="季度付",4,IF($AD489="月付",12,IF($AD489="半月付",24,1)))),0)))))</f>
        <v/>
      </c>
      <c r="AN489" s="356" t="str">
        <f aca="true">IF($AM489="","",MIN($AM489,MAX(0,INT((TODAY()-付款宽限天数-$D489)/(($E489-$D489+1)/$AM489))+1)))</f>
        <v/>
      </c>
    </row>
    <row r="490" customFormat="false" ht="18" hidden="false" customHeight="false" outlineLevel="0" collapsed="false">
      <c r="F490" s="342" t="str">
        <f aca="true">IF(TRIM($B490&amp;$C490)="","",IF(OR(ISNUMBER(SEARCH("未",$A490)),ISNUMBER(SEARCH("送出",$A490)),AND(TRIM($A490)="",NOT(ISNUMBER($D490)),N($G490)=0)),"【合同未回】","")&amp;IF(NOT(ISNUMBER($E490)),IF(OR(ISNUMBER(SEARCH("未",$A490)),ISNUMBER(SEARCH("送出",$A490)),AND(TRIM($A490)="",NOT(ISNUMBER($D490)),N($G490)=0)),"","【未填合同期】"),IF($E490&lt;TODAY(),"【已到期】",IF($E490-TODAY()&lt;=提醒天数,"【即将到期，剩余"&amp;($E490-TODAY())&amp;"天】","【正常】")))&amp;IF(OR($AC490="安装免保",$AC490="技术免保",$AC490="质保期内"),"【"&amp;$AC490&amp;"】",""))</f>
        <v/>
      </c>
      <c r="J490" s="349" t="str">
        <f aca="false">IF(OR(N($G490)=0,N($H490)=0),"",ROUND(N($G490)*N($H490)*IF(N($I490)=0,1,N($I490)),2))</f>
        <v/>
      </c>
      <c r="L490" s="349" t="str">
        <f aca="false">IF(TRIM($B490&amp;$C490)="","",IF(AND(N($J490)=0,N($K490)=0),"",ROUND(N($J490)+N($K490),2)))</f>
        <v/>
      </c>
      <c r="R490" s="349"/>
      <c r="S490" s="351" t="str">
        <f aca="false">IF(TRIM($B490&amp;$C490)="","",IF(N($N490)=0,"",MAX(0,MIN(N($N490)-N($P490),N($V490)))))</f>
        <v/>
      </c>
      <c r="T490" s="351" t="str">
        <f aca="false">IF(TRIM($B490&amp;$C490)="","",IF(N($P490)&lt;=N($N490),"",N($P490)-N($N490)))</f>
        <v/>
      </c>
      <c r="U490" s="351" t="str">
        <f aca="false">IF(OR(TRIM($B490&amp;$C490)="",$V490=""),"",MAX(0,N($V490))-N($S490))</f>
        <v/>
      </c>
      <c r="V490" s="351" t="str">
        <f aca="false">IF(TRIM($B490&amp;$C490)="","",IF(AND(N($L490)=0,N($P490)+N($Q490)+N($R490)=0),"",ROUND(N($L490)-N($P490)-N($Q490)-N($R490),2)))</f>
        <v/>
      </c>
      <c r="W490" s="194" t="str">
        <f aca="false">IF(TRIM($B490&amp;$C490)="","",IF(N($L490)=0,IF((N($P490)+N($Q490)+N($R490))=0,"—未填单价","未填单价，已收 "&amp;TEXT((N($P490)+N($Q490)+N($R490)),"#,##0.00")),IF(N($V490)&gt;0.005,"欠 "&amp;TEXT(N($V490),"#,##0.00")&amp;IF(N($S490)&gt;0,"（开票未到账 "&amp;TEXT(N($S490),"#,##0.00")&amp;"）","")&amp;IF(N($U490)&gt;0,"（未开票 "&amp;TEXT(N($U490),"#,##0.00")&amp;"）",""),IF(N($V490)&lt;-0.005,"多收 "&amp;TEXT(-N($V490),"#,##0.00"),"✔ 已结清")))&amp;IF(N($T490)&gt;0,"｜到账未开票 "&amp;TEXT(N($T490),"#,##0.00")&amp;"，待补票","")&amp;IF(N($Q490)&gt;0,"｜收现 "&amp;TEXT(N($Q490),"#,##0.00"),"")&amp;IF(N($R490)&gt;0,"｜收款不开票 "&amp;TEXT(N($R490),"#,##0.00"),""))</f>
        <v/>
      </c>
      <c r="X490" s="352"/>
      <c r="AB490" s="349" t="str">
        <f aca="false">IF(OR(N($N490)=0,N($AA490)=0),"",ROUND(N($N490)/(1+N($AA490))*N($AA490),2))</f>
        <v/>
      </c>
      <c r="AC490" s="352"/>
      <c r="AD490" s="352"/>
      <c r="AE490" s="355" t="str">
        <f aca="false">IF($AM490="","",IF($AM490=1,IF($AN490&gt;=1,"一次性·已到收款期","一次性·未到期"),$AD490&amp;" 第"&amp;$AN490&amp;"/"&amp;$AM490&amp;"期"))</f>
        <v/>
      </c>
      <c r="AF490" s="351" t="str">
        <f aca="false">IF(OR($AM490="",N($L490)=0),"",ROUND(N($J490)*$AN490/$AM490,2)+N($K490))</f>
        <v/>
      </c>
      <c r="AG490" s="351" t="str">
        <f aca="false">IF($AF490="","",MAX(0,ROUND($AF490-(N($P490)+N($Q490)+N($R490)),2)))</f>
        <v/>
      </c>
      <c r="AH490" s="351" t="str">
        <f aca="false">IF(OR(TRIM($B490&amp;$C490)="",NOT(ISNUMBER($D490))),"",SUMIFS($V$3:$V$1001,$AJ$3:$AJ$1001,$AJ490,$D$3:$D$1001,"&lt;"&amp;$D490))</f>
        <v/>
      </c>
      <c r="AI490" s="351" t="str">
        <f aca="false">IF(TRIM($B490&amp;$C490)="","",SUMIFS($V$3:$V$1001,$AJ$3:$AJ$1001,$AJ490))</f>
        <v/>
      </c>
      <c r="AJ490" s="355" t="str">
        <f aca="false">IF(TRIM($B490&amp;$C490)="","",TRIM($B490)&amp;"｜"&amp;TRIM($C490))</f>
        <v/>
      </c>
      <c r="AK490" s="351" t="str">
        <f aca="false">IF(TRIM($B490&amp;$C490)="","",MIN(N($N490),N($P490)))</f>
        <v/>
      </c>
      <c r="AL490" s="356" t="str">
        <f aca="false">IF(ISNUMBER($D490),YEAR($D490),"")</f>
        <v/>
      </c>
      <c r="AM490" s="356" t="str">
        <f aca="false">IF(OR(TRIM($B490&amp;$C490)="",NOT(ISNUMBER($D490)),NOT(ISNUMBER($E490))),"",IF($E490&lt;$D490,"",IF(IF($AD490="半年付",2,IF($AD490="季度付",4,IF($AD490="月付",12,IF($AD490="半月付",24,1))))=1,1,MAX(1,ROUND(($E490-$D490+1)/365*IF($AD490="半年付",2,IF($AD490="季度付",4,IF($AD490="月付",12,IF($AD490="半月付",24,1)))),0)))))</f>
        <v/>
      </c>
      <c r="AN490" s="356" t="str">
        <f aca="true">IF($AM490="","",MIN($AM490,MAX(0,INT((TODAY()-付款宽限天数-$D490)/(($E490-$D490+1)/$AM490))+1)))</f>
        <v/>
      </c>
    </row>
    <row r="491" customFormat="false" ht="18" hidden="false" customHeight="false" outlineLevel="0" collapsed="false">
      <c r="F491" s="342" t="str">
        <f aca="true">IF(TRIM($B491&amp;$C491)="","",IF(OR(ISNUMBER(SEARCH("未",$A491)),ISNUMBER(SEARCH("送出",$A491)),AND(TRIM($A491)="",NOT(ISNUMBER($D491)),N($G491)=0)),"【合同未回】","")&amp;IF(NOT(ISNUMBER($E491)),IF(OR(ISNUMBER(SEARCH("未",$A491)),ISNUMBER(SEARCH("送出",$A491)),AND(TRIM($A491)="",NOT(ISNUMBER($D491)),N($G491)=0)),"","【未填合同期】"),IF($E491&lt;TODAY(),"【已到期】",IF($E491-TODAY()&lt;=提醒天数,"【即将到期，剩余"&amp;($E491-TODAY())&amp;"天】","【正常】")))&amp;IF(OR($AC491="安装免保",$AC491="技术免保",$AC491="质保期内"),"【"&amp;$AC491&amp;"】",""))</f>
        <v/>
      </c>
      <c r="J491" s="349" t="str">
        <f aca="false">IF(OR(N($G491)=0,N($H491)=0),"",ROUND(N($G491)*N($H491)*IF(N($I491)=0,1,N($I491)),2))</f>
        <v/>
      </c>
      <c r="L491" s="349" t="str">
        <f aca="false">IF(TRIM($B491&amp;$C491)="","",IF(AND(N($J491)=0,N($K491)=0),"",ROUND(N($J491)+N($K491),2)))</f>
        <v/>
      </c>
      <c r="R491" s="349"/>
      <c r="S491" s="351" t="str">
        <f aca="false">IF(TRIM($B491&amp;$C491)="","",IF(N($N491)=0,"",MAX(0,MIN(N($N491)-N($P491),N($V491)))))</f>
        <v/>
      </c>
      <c r="T491" s="351" t="str">
        <f aca="false">IF(TRIM($B491&amp;$C491)="","",IF(N($P491)&lt;=N($N491),"",N($P491)-N($N491)))</f>
        <v/>
      </c>
      <c r="U491" s="351" t="str">
        <f aca="false">IF(OR(TRIM($B491&amp;$C491)="",$V491=""),"",MAX(0,N($V491))-N($S491))</f>
        <v/>
      </c>
      <c r="V491" s="351" t="str">
        <f aca="false">IF(TRIM($B491&amp;$C491)="","",IF(AND(N($L491)=0,N($P491)+N($Q491)+N($R491)=0),"",ROUND(N($L491)-N($P491)-N($Q491)-N($R491),2)))</f>
        <v/>
      </c>
      <c r="W491" s="194" t="str">
        <f aca="false">IF(TRIM($B491&amp;$C491)="","",IF(N($L491)=0,IF((N($P491)+N($Q491)+N($R491))=0,"—未填单价","未填单价，已收 "&amp;TEXT((N($P491)+N($Q491)+N($R491)),"#,##0.00")),IF(N($V491)&gt;0.005,"欠 "&amp;TEXT(N($V491),"#,##0.00")&amp;IF(N($S491)&gt;0,"（开票未到账 "&amp;TEXT(N($S491),"#,##0.00")&amp;"）","")&amp;IF(N($U491)&gt;0,"（未开票 "&amp;TEXT(N($U491),"#,##0.00")&amp;"）",""),IF(N($V491)&lt;-0.005,"多收 "&amp;TEXT(-N($V491),"#,##0.00"),"✔ 已结清")))&amp;IF(N($T491)&gt;0,"｜到账未开票 "&amp;TEXT(N($T491),"#,##0.00")&amp;"，待补票","")&amp;IF(N($Q491)&gt;0,"｜收现 "&amp;TEXT(N($Q491),"#,##0.00"),"")&amp;IF(N($R491)&gt;0,"｜收款不开票 "&amp;TEXT(N($R491),"#,##0.00"),""))</f>
        <v/>
      </c>
      <c r="X491" s="352"/>
      <c r="AB491" s="349" t="str">
        <f aca="false">IF(OR(N($N491)=0,N($AA491)=0),"",ROUND(N($N491)/(1+N($AA491))*N($AA491),2))</f>
        <v/>
      </c>
      <c r="AC491" s="352"/>
      <c r="AD491" s="352"/>
      <c r="AE491" s="355" t="str">
        <f aca="false">IF($AM491="","",IF($AM491=1,IF($AN491&gt;=1,"一次性·已到收款期","一次性·未到期"),$AD491&amp;" 第"&amp;$AN491&amp;"/"&amp;$AM491&amp;"期"))</f>
        <v/>
      </c>
      <c r="AF491" s="351" t="str">
        <f aca="false">IF(OR($AM491="",N($L491)=0),"",ROUND(N($J491)*$AN491/$AM491,2)+N($K491))</f>
        <v/>
      </c>
      <c r="AG491" s="351" t="str">
        <f aca="false">IF($AF491="","",MAX(0,ROUND($AF491-(N($P491)+N($Q491)+N($R491)),2)))</f>
        <v/>
      </c>
      <c r="AH491" s="351" t="str">
        <f aca="false">IF(OR(TRIM($B491&amp;$C491)="",NOT(ISNUMBER($D491))),"",SUMIFS($V$3:$V$1001,$AJ$3:$AJ$1001,$AJ491,$D$3:$D$1001,"&lt;"&amp;$D491))</f>
        <v/>
      </c>
      <c r="AI491" s="351" t="str">
        <f aca="false">IF(TRIM($B491&amp;$C491)="","",SUMIFS($V$3:$V$1001,$AJ$3:$AJ$1001,$AJ491))</f>
        <v/>
      </c>
      <c r="AJ491" s="355" t="str">
        <f aca="false">IF(TRIM($B491&amp;$C491)="","",TRIM($B491)&amp;"｜"&amp;TRIM($C491))</f>
        <v/>
      </c>
      <c r="AK491" s="351" t="str">
        <f aca="false">IF(TRIM($B491&amp;$C491)="","",MIN(N($N491),N($P491)))</f>
        <v/>
      </c>
      <c r="AL491" s="356" t="str">
        <f aca="false">IF(ISNUMBER($D491),YEAR($D491),"")</f>
        <v/>
      </c>
      <c r="AM491" s="356" t="str">
        <f aca="false">IF(OR(TRIM($B491&amp;$C491)="",NOT(ISNUMBER($D491)),NOT(ISNUMBER($E491))),"",IF($E491&lt;$D491,"",IF(IF($AD491="半年付",2,IF($AD491="季度付",4,IF($AD491="月付",12,IF($AD491="半月付",24,1))))=1,1,MAX(1,ROUND(($E491-$D491+1)/365*IF($AD491="半年付",2,IF($AD491="季度付",4,IF($AD491="月付",12,IF($AD491="半月付",24,1)))),0)))))</f>
        <v/>
      </c>
      <c r="AN491" s="356" t="str">
        <f aca="true">IF($AM491="","",MIN($AM491,MAX(0,INT((TODAY()-付款宽限天数-$D491)/(($E491-$D491+1)/$AM491))+1)))</f>
        <v/>
      </c>
    </row>
    <row r="492" customFormat="false" ht="18" hidden="false" customHeight="false" outlineLevel="0" collapsed="false">
      <c r="F492" s="342" t="str">
        <f aca="true">IF(TRIM($B492&amp;$C492)="","",IF(OR(ISNUMBER(SEARCH("未",$A492)),ISNUMBER(SEARCH("送出",$A492)),AND(TRIM($A492)="",NOT(ISNUMBER($D492)),N($G492)=0)),"【合同未回】","")&amp;IF(NOT(ISNUMBER($E492)),IF(OR(ISNUMBER(SEARCH("未",$A492)),ISNUMBER(SEARCH("送出",$A492)),AND(TRIM($A492)="",NOT(ISNUMBER($D492)),N($G492)=0)),"","【未填合同期】"),IF($E492&lt;TODAY(),"【已到期】",IF($E492-TODAY()&lt;=提醒天数,"【即将到期，剩余"&amp;($E492-TODAY())&amp;"天】","【正常】")))&amp;IF(OR($AC492="安装免保",$AC492="技术免保",$AC492="质保期内"),"【"&amp;$AC492&amp;"】",""))</f>
        <v/>
      </c>
      <c r="J492" s="349" t="str">
        <f aca="false">IF(OR(N($G492)=0,N($H492)=0),"",ROUND(N($G492)*N($H492)*IF(N($I492)=0,1,N($I492)),2))</f>
        <v/>
      </c>
      <c r="L492" s="349" t="str">
        <f aca="false">IF(TRIM($B492&amp;$C492)="","",IF(AND(N($J492)=0,N($K492)=0),"",ROUND(N($J492)+N($K492),2)))</f>
        <v/>
      </c>
      <c r="R492" s="349"/>
      <c r="S492" s="351" t="str">
        <f aca="false">IF(TRIM($B492&amp;$C492)="","",IF(N($N492)=0,"",MAX(0,MIN(N($N492)-N($P492),N($V492)))))</f>
        <v/>
      </c>
      <c r="T492" s="351" t="str">
        <f aca="false">IF(TRIM($B492&amp;$C492)="","",IF(N($P492)&lt;=N($N492),"",N($P492)-N($N492)))</f>
        <v/>
      </c>
      <c r="U492" s="351" t="str">
        <f aca="false">IF(OR(TRIM($B492&amp;$C492)="",$V492=""),"",MAX(0,N($V492))-N($S492))</f>
        <v/>
      </c>
      <c r="V492" s="351" t="str">
        <f aca="false">IF(TRIM($B492&amp;$C492)="","",IF(AND(N($L492)=0,N($P492)+N($Q492)+N($R492)=0),"",ROUND(N($L492)-N($P492)-N($Q492)-N($R492),2)))</f>
        <v/>
      </c>
      <c r="W492" s="194" t="str">
        <f aca="false">IF(TRIM($B492&amp;$C492)="","",IF(N($L492)=0,IF((N($P492)+N($Q492)+N($R492))=0,"—未填单价","未填单价，已收 "&amp;TEXT((N($P492)+N($Q492)+N($R492)),"#,##0.00")),IF(N($V492)&gt;0.005,"欠 "&amp;TEXT(N($V492),"#,##0.00")&amp;IF(N($S492)&gt;0,"（开票未到账 "&amp;TEXT(N($S492),"#,##0.00")&amp;"）","")&amp;IF(N($U492)&gt;0,"（未开票 "&amp;TEXT(N($U492),"#,##0.00")&amp;"）",""),IF(N($V492)&lt;-0.005,"多收 "&amp;TEXT(-N($V492),"#,##0.00"),"✔ 已结清")))&amp;IF(N($T492)&gt;0,"｜到账未开票 "&amp;TEXT(N($T492),"#,##0.00")&amp;"，待补票","")&amp;IF(N($Q492)&gt;0,"｜收现 "&amp;TEXT(N($Q492),"#,##0.00"),"")&amp;IF(N($R492)&gt;0,"｜收款不开票 "&amp;TEXT(N($R492),"#,##0.00"),""))</f>
        <v/>
      </c>
      <c r="X492" s="352"/>
      <c r="AB492" s="349" t="str">
        <f aca="false">IF(OR(N($N492)=0,N($AA492)=0),"",ROUND(N($N492)/(1+N($AA492))*N($AA492),2))</f>
        <v/>
      </c>
      <c r="AC492" s="352"/>
      <c r="AD492" s="352"/>
      <c r="AE492" s="355" t="str">
        <f aca="false">IF($AM492="","",IF($AM492=1,IF($AN492&gt;=1,"一次性·已到收款期","一次性·未到期"),$AD492&amp;" 第"&amp;$AN492&amp;"/"&amp;$AM492&amp;"期"))</f>
        <v/>
      </c>
      <c r="AF492" s="351" t="str">
        <f aca="false">IF(OR($AM492="",N($L492)=0),"",ROUND(N($J492)*$AN492/$AM492,2)+N($K492))</f>
        <v/>
      </c>
      <c r="AG492" s="351" t="str">
        <f aca="false">IF($AF492="","",MAX(0,ROUND($AF492-(N($P492)+N($Q492)+N($R492)),2)))</f>
        <v/>
      </c>
      <c r="AH492" s="351" t="str">
        <f aca="false">IF(OR(TRIM($B492&amp;$C492)="",NOT(ISNUMBER($D492))),"",SUMIFS($V$3:$V$1001,$AJ$3:$AJ$1001,$AJ492,$D$3:$D$1001,"&lt;"&amp;$D492))</f>
        <v/>
      </c>
      <c r="AI492" s="351" t="str">
        <f aca="false">IF(TRIM($B492&amp;$C492)="","",SUMIFS($V$3:$V$1001,$AJ$3:$AJ$1001,$AJ492))</f>
        <v/>
      </c>
      <c r="AJ492" s="355" t="str">
        <f aca="false">IF(TRIM($B492&amp;$C492)="","",TRIM($B492)&amp;"｜"&amp;TRIM($C492))</f>
        <v/>
      </c>
      <c r="AK492" s="351" t="str">
        <f aca="false">IF(TRIM($B492&amp;$C492)="","",MIN(N($N492),N($P492)))</f>
        <v/>
      </c>
      <c r="AL492" s="356" t="str">
        <f aca="false">IF(ISNUMBER($D492),YEAR($D492),"")</f>
        <v/>
      </c>
      <c r="AM492" s="356" t="str">
        <f aca="false">IF(OR(TRIM($B492&amp;$C492)="",NOT(ISNUMBER($D492)),NOT(ISNUMBER($E492))),"",IF($E492&lt;$D492,"",IF(IF($AD492="半年付",2,IF($AD492="季度付",4,IF($AD492="月付",12,IF($AD492="半月付",24,1))))=1,1,MAX(1,ROUND(($E492-$D492+1)/365*IF($AD492="半年付",2,IF($AD492="季度付",4,IF($AD492="月付",12,IF($AD492="半月付",24,1)))),0)))))</f>
        <v/>
      </c>
      <c r="AN492" s="356" t="str">
        <f aca="true">IF($AM492="","",MIN($AM492,MAX(0,INT((TODAY()-付款宽限天数-$D492)/(($E492-$D492+1)/$AM492))+1)))</f>
        <v/>
      </c>
    </row>
    <row r="493" customFormat="false" ht="18" hidden="false" customHeight="false" outlineLevel="0" collapsed="false">
      <c r="F493" s="342" t="str">
        <f aca="true">IF(TRIM($B493&amp;$C493)="","",IF(OR(ISNUMBER(SEARCH("未",$A493)),ISNUMBER(SEARCH("送出",$A493)),AND(TRIM($A493)="",NOT(ISNUMBER($D493)),N($G493)=0)),"【合同未回】","")&amp;IF(NOT(ISNUMBER($E493)),IF(OR(ISNUMBER(SEARCH("未",$A493)),ISNUMBER(SEARCH("送出",$A493)),AND(TRIM($A493)="",NOT(ISNUMBER($D493)),N($G493)=0)),"","【未填合同期】"),IF($E493&lt;TODAY(),"【已到期】",IF($E493-TODAY()&lt;=提醒天数,"【即将到期，剩余"&amp;($E493-TODAY())&amp;"天】","【正常】")))&amp;IF(OR($AC493="安装免保",$AC493="技术免保",$AC493="质保期内"),"【"&amp;$AC493&amp;"】",""))</f>
        <v/>
      </c>
      <c r="J493" s="349" t="str">
        <f aca="false">IF(OR(N($G493)=0,N($H493)=0),"",ROUND(N($G493)*N($H493)*IF(N($I493)=0,1,N($I493)),2))</f>
        <v/>
      </c>
      <c r="L493" s="349" t="str">
        <f aca="false">IF(TRIM($B493&amp;$C493)="","",IF(AND(N($J493)=0,N($K493)=0),"",ROUND(N($J493)+N($K493),2)))</f>
        <v/>
      </c>
      <c r="R493" s="349"/>
      <c r="S493" s="351" t="str">
        <f aca="false">IF(TRIM($B493&amp;$C493)="","",IF(N($N493)=0,"",MAX(0,MIN(N($N493)-N($P493),N($V493)))))</f>
        <v/>
      </c>
      <c r="T493" s="351" t="str">
        <f aca="false">IF(TRIM($B493&amp;$C493)="","",IF(N($P493)&lt;=N($N493),"",N($P493)-N($N493)))</f>
        <v/>
      </c>
      <c r="U493" s="351" t="str">
        <f aca="false">IF(OR(TRIM($B493&amp;$C493)="",$V493=""),"",MAX(0,N($V493))-N($S493))</f>
        <v/>
      </c>
      <c r="V493" s="351" t="str">
        <f aca="false">IF(TRIM($B493&amp;$C493)="","",IF(AND(N($L493)=0,N($P493)+N($Q493)+N($R493)=0),"",ROUND(N($L493)-N($P493)-N($Q493)-N($R493),2)))</f>
        <v/>
      </c>
      <c r="W493" s="194" t="str">
        <f aca="false">IF(TRIM($B493&amp;$C493)="","",IF(N($L493)=0,IF((N($P493)+N($Q493)+N($R493))=0,"—未填单价","未填单价，已收 "&amp;TEXT((N($P493)+N($Q493)+N($R493)),"#,##0.00")),IF(N($V493)&gt;0.005,"欠 "&amp;TEXT(N($V493),"#,##0.00")&amp;IF(N($S493)&gt;0,"（开票未到账 "&amp;TEXT(N($S493),"#,##0.00")&amp;"）","")&amp;IF(N($U493)&gt;0,"（未开票 "&amp;TEXT(N($U493),"#,##0.00")&amp;"）",""),IF(N($V493)&lt;-0.005,"多收 "&amp;TEXT(-N($V493),"#,##0.00"),"✔ 已结清")))&amp;IF(N($T493)&gt;0,"｜到账未开票 "&amp;TEXT(N($T493),"#,##0.00")&amp;"，待补票","")&amp;IF(N($Q493)&gt;0,"｜收现 "&amp;TEXT(N($Q493),"#,##0.00"),"")&amp;IF(N($R493)&gt;0,"｜收款不开票 "&amp;TEXT(N($R493),"#,##0.00"),""))</f>
        <v/>
      </c>
      <c r="X493" s="352"/>
      <c r="AB493" s="349" t="str">
        <f aca="false">IF(OR(N($N493)=0,N($AA493)=0),"",ROUND(N($N493)/(1+N($AA493))*N($AA493),2))</f>
        <v/>
      </c>
      <c r="AC493" s="352"/>
      <c r="AD493" s="352"/>
      <c r="AE493" s="355" t="str">
        <f aca="false">IF($AM493="","",IF($AM493=1,IF($AN493&gt;=1,"一次性·已到收款期","一次性·未到期"),$AD493&amp;" 第"&amp;$AN493&amp;"/"&amp;$AM493&amp;"期"))</f>
        <v/>
      </c>
      <c r="AF493" s="351" t="str">
        <f aca="false">IF(OR($AM493="",N($L493)=0),"",ROUND(N($J493)*$AN493/$AM493,2)+N($K493))</f>
        <v/>
      </c>
      <c r="AG493" s="351" t="str">
        <f aca="false">IF($AF493="","",MAX(0,ROUND($AF493-(N($P493)+N($Q493)+N($R493)),2)))</f>
        <v/>
      </c>
      <c r="AH493" s="351" t="str">
        <f aca="false">IF(OR(TRIM($B493&amp;$C493)="",NOT(ISNUMBER($D493))),"",SUMIFS($V$3:$V$1001,$AJ$3:$AJ$1001,$AJ493,$D$3:$D$1001,"&lt;"&amp;$D493))</f>
        <v/>
      </c>
      <c r="AI493" s="351" t="str">
        <f aca="false">IF(TRIM($B493&amp;$C493)="","",SUMIFS($V$3:$V$1001,$AJ$3:$AJ$1001,$AJ493))</f>
        <v/>
      </c>
      <c r="AJ493" s="355" t="str">
        <f aca="false">IF(TRIM($B493&amp;$C493)="","",TRIM($B493)&amp;"｜"&amp;TRIM($C493))</f>
        <v/>
      </c>
      <c r="AK493" s="351" t="str">
        <f aca="false">IF(TRIM($B493&amp;$C493)="","",MIN(N($N493),N($P493)))</f>
        <v/>
      </c>
      <c r="AL493" s="356" t="str">
        <f aca="false">IF(ISNUMBER($D493),YEAR($D493),"")</f>
        <v/>
      </c>
      <c r="AM493" s="356" t="str">
        <f aca="false">IF(OR(TRIM($B493&amp;$C493)="",NOT(ISNUMBER($D493)),NOT(ISNUMBER($E493))),"",IF($E493&lt;$D493,"",IF(IF($AD493="半年付",2,IF($AD493="季度付",4,IF($AD493="月付",12,IF($AD493="半月付",24,1))))=1,1,MAX(1,ROUND(($E493-$D493+1)/365*IF($AD493="半年付",2,IF($AD493="季度付",4,IF($AD493="月付",12,IF($AD493="半月付",24,1)))),0)))))</f>
        <v/>
      </c>
      <c r="AN493" s="356" t="str">
        <f aca="true">IF($AM493="","",MIN($AM493,MAX(0,INT((TODAY()-付款宽限天数-$D493)/(($E493-$D493+1)/$AM493))+1)))</f>
        <v/>
      </c>
    </row>
    <row r="494" customFormat="false" ht="18" hidden="false" customHeight="false" outlineLevel="0" collapsed="false">
      <c r="F494" s="342" t="str">
        <f aca="true">IF(TRIM($B494&amp;$C494)="","",IF(OR(ISNUMBER(SEARCH("未",$A494)),ISNUMBER(SEARCH("送出",$A494)),AND(TRIM($A494)="",NOT(ISNUMBER($D494)),N($G494)=0)),"【合同未回】","")&amp;IF(NOT(ISNUMBER($E494)),IF(OR(ISNUMBER(SEARCH("未",$A494)),ISNUMBER(SEARCH("送出",$A494)),AND(TRIM($A494)="",NOT(ISNUMBER($D494)),N($G494)=0)),"","【未填合同期】"),IF($E494&lt;TODAY(),"【已到期】",IF($E494-TODAY()&lt;=提醒天数,"【即将到期，剩余"&amp;($E494-TODAY())&amp;"天】","【正常】")))&amp;IF(OR($AC494="安装免保",$AC494="技术免保",$AC494="质保期内"),"【"&amp;$AC494&amp;"】",""))</f>
        <v/>
      </c>
      <c r="J494" s="349" t="str">
        <f aca="false">IF(OR(N($G494)=0,N($H494)=0),"",ROUND(N($G494)*N($H494)*IF(N($I494)=0,1,N($I494)),2))</f>
        <v/>
      </c>
      <c r="L494" s="349" t="str">
        <f aca="false">IF(TRIM($B494&amp;$C494)="","",IF(AND(N($J494)=0,N($K494)=0),"",ROUND(N($J494)+N($K494),2)))</f>
        <v/>
      </c>
      <c r="R494" s="349"/>
      <c r="S494" s="351" t="str">
        <f aca="false">IF(TRIM($B494&amp;$C494)="","",IF(N($N494)=0,"",MAX(0,MIN(N($N494)-N($P494),N($V494)))))</f>
        <v/>
      </c>
      <c r="T494" s="351" t="str">
        <f aca="false">IF(TRIM($B494&amp;$C494)="","",IF(N($P494)&lt;=N($N494),"",N($P494)-N($N494)))</f>
        <v/>
      </c>
      <c r="U494" s="351" t="str">
        <f aca="false">IF(OR(TRIM($B494&amp;$C494)="",$V494=""),"",MAX(0,N($V494))-N($S494))</f>
        <v/>
      </c>
      <c r="V494" s="351" t="str">
        <f aca="false">IF(TRIM($B494&amp;$C494)="","",IF(AND(N($L494)=0,N($P494)+N($Q494)+N($R494)=0),"",ROUND(N($L494)-N($P494)-N($Q494)-N($R494),2)))</f>
        <v/>
      </c>
      <c r="W494" s="194" t="str">
        <f aca="false">IF(TRIM($B494&amp;$C494)="","",IF(N($L494)=0,IF((N($P494)+N($Q494)+N($R494))=0,"—未填单价","未填单价，已收 "&amp;TEXT((N($P494)+N($Q494)+N($R494)),"#,##0.00")),IF(N($V494)&gt;0.005,"欠 "&amp;TEXT(N($V494),"#,##0.00")&amp;IF(N($S494)&gt;0,"（开票未到账 "&amp;TEXT(N($S494),"#,##0.00")&amp;"）","")&amp;IF(N($U494)&gt;0,"（未开票 "&amp;TEXT(N($U494),"#,##0.00")&amp;"）",""),IF(N($V494)&lt;-0.005,"多收 "&amp;TEXT(-N($V494),"#,##0.00"),"✔ 已结清")))&amp;IF(N($T494)&gt;0,"｜到账未开票 "&amp;TEXT(N($T494),"#,##0.00")&amp;"，待补票","")&amp;IF(N($Q494)&gt;0,"｜收现 "&amp;TEXT(N($Q494),"#,##0.00"),"")&amp;IF(N($R494)&gt;0,"｜收款不开票 "&amp;TEXT(N($R494),"#,##0.00"),""))</f>
        <v/>
      </c>
      <c r="X494" s="352"/>
      <c r="AB494" s="349" t="str">
        <f aca="false">IF(OR(N($N494)=0,N($AA494)=0),"",ROUND(N($N494)/(1+N($AA494))*N($AA494),2))</f>
        <v/>
      </c>
      <c r="AC494" s="352"/>
      <c r="AD494" s="352"/>
      <c r="AE494" s="355" t="str">
        <f aca="false">IF($AM494="","",IF($AM494=1,IF($AN494&gt;=1,"一次性·已到收款期","一次性·未到期"),$AD494&amp;" 第"&amp;$AN494&amp;"/"&amp;$AM494&amp;"期"))</f>
        <v/>
      </c>
      <c r="AF494" s="351" t="str">
        <f aca="false">IF(OR($AM494="",N($L494)=0),"",ROUND(N($J494)*$AN494/$AM494,2)+N($K494))</f>
        <v/>
      </c>
      <c r="AG494" s="351" t="str">
        <f aca="false">IF($AF494="","",MAX(0,ROUND($AF494-(N($P494)+N($Q494)+N($R494)),2)))</f>
        <v/>
      </c>
      <c r="AH494" s="351" t="str">
        <f aca="false">IF(OR(TRIM($B494&amp;$C494)="",NOT(ISNUMBER($D494))),"",SUMIFS($V$3:$V$1001,$AJ$3:$AJ$1001,$AJ494,$D$3:$D$1001,"&lt;"&amp;$D494))</f>
        <v/>
      </c>
      <c r="AI494" s="351" t="str">
        <f aca="false">IF(TRIM($B494&amp;$C494)="","",SUMIFS($V$3:$V$1001,$AJ$3:$AJ$1001,$AJ494))</f>
        <v/>
      </c>
      <c r="AJ494" s="355" t="str">
        <f aca="false">IF(TRIM($B494&amp;$C494)="","",TRIM($B494)&amp;"｜"&amp;TRIM($C494))</f>
        <v/>
      </c>
      <c r="AK494" s="351" t="str">
        <f aca="false">IF(TRIM($B494&amp;$C494)="","",MIN(N($N494),N($P494)))</f>
        <v/>
      </c>
      <c r="AL494" s="356" t="str">
        <f aca="false">IF(ISNUMBER($D494),YEAR($D494),"")</f>
        <v/>
      </c>
      <c r="AM494" s="356" t="str">
        <f aca="false">IF(OR(TRIM($B494&amp;$C494)="",NOT(ISNUMBER($D494)),NOT(ISNUMBER($E494))),"",IF($E494&lt;$D494,"",IF(IF($AD494="半年付",2,IF($AD494="季度付",4,IF($AD494="月付",12,IF($AD494="半月付",24,1))))=1,1,MAX(1,ROUND(($E494-$D494+1)/365*IF($AD494="半年付",2,IF($AD494="季度付",4,IF($AD494="月付",12,IF($AD494="半月付",24,1)))),0)))))</f>
        <v/>
      </c>
      <c r="AN494" s="356" t="str">
        <f aca="true">IF($AM494="","",MIN($AM494,MAX(0,INT((TODAY()-付款宽限天数-$D494)/(($E494-$D494+1)/$AM494))+1)))</f>
        <v/>
      </c>
    </row>
    <row r="495" customFormat="false" ht="18" hidden="false" customHeight="false" outlineLevel="0" collapsed="false">
      <c r="F495" s="342" t="str">
        <f aca="true">IF(TRIM($B495&amp;$C495)="","",IF(OR(ISNUMBER(SEARCH("未",$A495)),ISNUMBER(SEARCH("送出",$A495)),AND(TRIM($A495)="",NOT(ISNUMBER($D495)),N($G495)=0)),"【合同未回】","")&amp;IF(NOT(ISNUMBER($E495)),IF(OR(ISNUMBER(SEARCH("未",$A495)),ISNUMBER(SEARCH("送出",$A495)),AND(TRIM($A495)="",NOT(ISNUMBER($D495)),N($G495)=0)),"","【未填合同期】"),IF($E495&lt;TODAY(),"【已到期】",IF($E495-TODAY()&lt;=提醒天数,"【即将到期，剩余"&amp;($E495-TODAY())&amp;"天】","【正常】")))&amp;IF(OR($AC495="安装免保",$AC495="技术免保",$AC495="质保期内"),"【"&amp;$AC495&amp;"】",""))</f>
        <v/>
      </c>
      <c r="J495" s="349" t="str">
        <f aca="false">IF(OR(N($G495)=0,N($H495)=0),"",ROUND(N($G495)*N($H495)*IF(N($I495)=0,1,N($I495)),2))</f>
        <v/>
      </c>
      <c r="L495" s="349" t="str">
        <f aca="false">IF(TRIM($B495&amp;$C495)="","",IF(AND(N($J495)=0,N($K495)=0),"",ROUND(N($J495)+N($K495),2)))</f>
        <v/>
      </c>
      <c r="R495" s="349"/>
      <c r="S495" s="351" t="str">
        <f aca="false">IF(TRIM($B495&amp;$C495)="","",IF(N($N495)=0,"",MAX(0,MIN(N($N495)-N($P495),N($V495)))))</f>
        <v/>
      </c>
      <c r="T495" s="351" t="str">
        <f aca="false">IF(TRIM($B495&amp;$C495)="","",IF(N($P495)&lt;=N($N495),"",N($P495)-N($N495)))</f>
        <v/>
      </c>
      <c r="U495" s="351" t="str">
        <f aca="false">IF(OR(TRIM($B495&amp;$C495)="",$V495=""),"",MAX(0,N($V495))-N($S495))</f>
        <v/>
      </c>
      <c r="V495" s="351" t="str">
        <f aca="false">IF(TRIM($B495&amp;$C495)="","",IF(AND(N($L495)=0,N($P495)+N($Q495)+N($R495)=0),"",ROUND(N($L495)-N($P495)-N($Q495)-N($R495),2)))</f>
        <v/>
      </c>
      <c r="W495" s="194" t="str">
        <f aca="false">IF(TRIM($B495&amp;$C495)="","",IF(N($L495)=0,IF((N($P495)+N($Q495)+N($R495))=0,"—未填单价","未填单价，已收 "&amp;TEXT((N($P495)+N($Q495)+N($R495)),"#,##0.00")),IF(N($V495)&gt;0.005,"欠 "&amp;TEXT(N($V495),"#,##0.00")&amp;IF(N($S495)&gt;0,"（开票未到账 "&amp;TEXT(N($S495),"#,##0.00")&amp;"）","")&amp;IF(N($U495)&gt;0,"（未开票 "&amp;TEXT(N($U495),"#,##0.00")&amp;"）",""),IF(N($V495)&lt;-0.005,"多收 "&amp;TEXT(-N($V495),"#,##0.00"),"✔ 已结清")))&amp;IF(N($T495)&gt;0,"｜到账未开票 "&amp;TEXT(N($T495),"#,##0.00")&amp;"，待补票","")&amp;IF(N($Q495)&gt;0,"｜收现 "&amp;TEXT(N($Q495),"#,##0.00"),"")&amp;IF(N($R495)&gt;0,"｜收款不开票 "&amp;TEXT(N($R495),"#,##0.00"),""))</f>
        <v/>
      </c>
      <c r="X495" s="352"/>
      <c r="AB495" s="349" t="str">
        <f aca="false">IF(OR(N($N495)=0,N($AA495)=0),"",ROUND(N($N495)/(1+N($AA495))*N($AA495),2))</f>
        <v/>
      </c>
      <c r="AC495" s="352"/>
      <c r="AD495" s="352"/>
      <c r="AE495" s="355" t="str">
        <f aca="false">IF($AM495="","",IF($AM495=1,IF($AN495&gt;=1,"一次性·已到收款期","一次性·未到期"),$AD495&amp;" 第"&amp;$AN495&amp;"/"&amp;$AM495&amp;"期"))</f>
        <v/>
      </c>
      <c r="AF495" s="351" t="str">
        <f aca="false">IF(OR($AM495="",N($L495)=0),"",ROUND(N($J495)*$AN495/$AM495,2)+N($K495))</f>
        <v/>
      </c>
      <c r="AG495" s="351" t="str">
        <f aca="false">IF($AF495="","",MAX(0,ROUND($AF495-(N($P495)+N($Q495)+N($R495)),2)))</f>
        <v/>
      </c>
      <c r="AH495" s="351" t="str">
        <f aca="false">IF(OR(TRIM($B495&amp;$C495)="",NOT(ISNUMBER($D495))),"",SUMIFS($V$3:$V$1001,$AJ$3:$AJ$1001,$AJ495,$D$3:$D$1001,"&lt;"&amp;$D495))</f>
        <v/>
      </c>
      <c r="AI495" s="351" t="str">
        <f aca="false">IF(TRIM($B495&amp;$C495)="","",SUMIFS($V$3:$V$1001,$AJ$3:$AJ$1001,$AJ495))</f>
        <v/>
      </c>
      <c r="AJ495" s="355" t="str">
        <f aca="false">IF(TRIM($B495&amp;$C495)="","",TRIM($B495)&amp;"｜"&amp;TRIM($C495))</f>
        <v/>
      </c>
      <c r="AK495" s="351" t="str">
        <f aca="false">IF(TRIM($B495&amp;$C495)="","",MIN(N($N495),N($P495)))</f>
        <v/>
      </c>
      <c r="AL495" s="356" t="str">
        <f aca="false">IF(ISNUMBER($D495),YEAR($D495),"")</f>
        <v/>
      </c>
      <c r="AM495" s="356" t="str">
        <f aca="false">IF(OR(TRIM($B495&amp;$C495)="",NOT(ISNUMBER($D495)),NOT(ISNUMBER($E495))),"",IF($E495&lt;$D495,"",IF(IF($AD495="半年付",2,IF($AD495="季度付",4,IF($AD495="月付",12,IF($AD495="半月付",24,1))))=1,1,MAX(1,ROUND(($E495-$D495+1)/365*IF($AD495="半年付",2,IF($AD495="季度付",4,IF($AD495="月付",12,IF($AD495="半月付",24,1)))),0)))))</f>
        <v/>
      </c>
      <c r="AN495" s="356" t="str">
        <f aca="true">IF($AM495="","",MIN($AM495,MAX(0,INT((TODAY()-付款宽限天数-$D495)/(($E495-$D495+1)/$AM495))+1)))</f>
        <v/>
      </c>
    </row>
    <row r="496" customFormat="false" ht="18" hidden="false" customHeight="false" outlineLevel="0" collapsed="false">
      <c r="F496" s="342" t="str">
        <f aca="true">IF(TRIM($B496&amp;$C496)="","",IF(OR(ISNUMBER(SEARCH("未",$A496)),ISNUMBER(SEARCH("送出",$A496)),AND(TRIM($A496)="",NOT(ISNUMBER($D496)),N($G496)=0)),"【合同未回】","")&amp;IF(NOT(ISNUMBER($E496)),IF(OR(ISNUMBER(SEARCH("未",$A496)),ISNUMBER(SEARCH("送出",$A496)),AND(TRIM($A496)="",NOT(ISNUMBER($D496)),N($G496)=0)),"","【未填合同期】"),IF($E496&lt;TODAY(),"【已到期】",IF($E496-TODAY()&lt;=提醒天数,"【即将到期，剩余"&amp;($E496-TODAY())&amp;"天】","【正常】")))&amp;IF(OR($AC496="安装免保",$AC496="技术免保",$AC496="质保期内"),"【"&amp;$AC496&amp;"】",""))</f>
        <v/>
      </c>
      <c r="J496" s="349" t="str">
        <f aca="false">IF(OR(N($G496)=0,N($H496)=0),"",ROUND(N($G496)*N($H496)*IF(N($I496)=0,1,N($I496)),2))</f>
        <v/>
      </c>
      <c r="L496" s="349" t="str">
        <f aca="false">IF(TRIM($B496&amp;$C496)="","",IF(AND(N($J496)=0,N($K496)=0),"",ROUND(N($J496)+N($K496),2)))</f>
        <v/>
      </c>
      <c r="R496" s="349"/>
      <c r="S496" s="351" t="str">
        <f aca="false">IF(TRIM($B496&amp;$C496)="","",IF(N($N496)=0,"",MAX(0,MIN(N($N496)-N($P496),N($V496)))))</f>
        <v/>
      </c>
      <c r="T496" s="351" t="str">
        <f aca="false">IF(TRIM($B496&amp;$C496)="","",IF(N($P496)&lt;=N($N496),"",N($P496)-N($N496)))</f>
        <v/>
      </c>
      <c r="U496" s="351" t="str">
        <f aca="false">IF(OR(TRIM($B496&amp;$C496)="",$V496=""),"",MAX(0,N($V496))-N($S496))</f>
        <v/>
      </c>
      <c r="V496" s="351" t="str">
        <f aca="false">IF(TRIM($B496&amp;$C496)="","",IF(AND(N($L496)=0,N($P496)+N($Q496)+N($R496)=0),"",ROUND(N($L496)-N($P496)-N($Q496)-N($R496),2)))</f>
        <v/>
      </c>
      <c r="W496" s="194" t="str">
        <f aca="false">IF(TRIM($B496&amp;$C496)="","",IF(N($L496)=0,IF((N($P496)+N($Q496)+N($R496))=0,"—未填单价","未填单价，已收 "&amp;TEXT((N($P496)+N($Q496)+N($R496)),"#,##0.00")),IF(N($V496)&gt;0.005,"欠 "&amp;TEXT(N($V496),"#,##0.00")&amp;IF(N($S496)&gt;0,"（开票未到账 "&amp;TEXT(N($S496),"#,##0.00")&amp;"）","")&amp;IF(N($U496)&gt;0,"（未开票 "&amp;TEXT(N($U496),"#,##0.00")&amp;"）",""),IF(N($V496)&lt;-0.005,"多收 "&amp;TEXT(-N($V496),"#,##0.00"),"✔ 已结清")))&amp;IF(N($T496)&gt;0,"｜到账未开票 "&amp;TEXT(N($T496),"#,##0.00")&amp;"，待补票","")&amp;IF(N($Q496)&gt;0,"｜收现 "&amp;TEXT(N($Q496),"#,##0.00"),"")&amp;IF(N($R496)&gt;0,"｜收款不开票 "&amp;TEXT(N($R496),"#,##0.00"),""))</f>
        <v/>
      </c>
      <c r="X496" s="352"/>
      <c r="AB496" s="349" t="str">
        <f aca="false">IF(OR(N($N496)=0,N($AA496)=0),"",ROUND(N($N496)/(1+N($AA496))*N($AA496),2))</f>
        <v/>
      </c>
      <c r="AC496" s="352"/>
      <c r="AD496" s="352"/>
      <c r="AE496" s="355" t="str">
        <f aca="false">IF($AM496="","",IF($AM496=1,IF($AN496&gt;=1,"一次性·已到收款期","一次性·未到期"),$AD496&amp;" 第"&amp;$AN496&amp;"/"&amp;$AM496&amp;"期"))</f>
        <v/>
      </c>
      <c r="AF496" s="351" t="str">
        <f aca="false">IF(OR($AM496="",N($L496)=0),"",ROUND(N($J496)*$AN496/$AM496,2)+N($K496))</f>
        <v/>
      </c>
      <c r="AG496" s="351" t="str">
        <f aca="false">IF($AF496="","",MAX(0,ROUND($AF496-(N($P496)+N($Q496)+N($R496)),2)))</f>
        <v/>
      </c>
      <c r="AH496" s="351" t="str">
        <f aca="false">IF(OR(TRIM($B496&amp;$C496)="",NOT(ISNUMBER($D496))),"",SUMIFS($V$3:$V$1001,$AJ$3:$AJ$1001,$AJ496,$D$3:$D$1001,"&lt;"&amp;$D496))</f>
        <v/>
      </c>
      <c r="AI496" s="351" t="str">
        <f aca="false">IF(TRIM($B496&amp;$C496)="","",SUMIFS($V$3:$V$1001,$AJ$3:$AJ$1001,$AJ496))</f>
        <v/>
      </c>
      <c r="AJ496" s="355" t="str">
        <f aca="false">IF(TRIM($B496&amp;$C496)="","",TRIM($B496)&amp;"｜"&amp;TRIM($C496))</f>
        <v/>
      </c>
      <c r="AK496" s="351" t="str">
        <f aca="false">IF(TRIM($B496&amp;$C496)="","",MIN(N($N496),N($P496)))</f>
        <v/>
      </c>
      <c r="AL496" s="356" t="str">
        <f aca="false">IF(ISNUMBER($D496),YEAR($D496),"")</f>
        <v/>
      </c>
      <c r="AM496" s="356" t="str">
        <f aca="false">IF(OR(TRIM($B496&amp;$C496)="",NOT(ISNUMBER($D496)),NOT(ISNUMBER($E496))),"",IF($E496&lt;$D496,"",IF(IF($AD496="半年付",2,IF($AD496="季度付",4,IF($AD496="月付",12,IF($AD496="半月付",24,1))))=1,1,MAX(1,ROUND(($E496-$D496+1)/365*IF($AD496="半年付",2,IF($AD496="季度付",4,IF($AD496="月付",12,IF($AD496="半月付",24,1)))),0)))))</f>
        <v/>
      </c>
      <c r="AN496" s="356" t="str">
        <f aca="true">IF($AM496="","",MIN($AM496,MAX(0,INT((TODAY()-付款宽限天数-$D496)/(($E496-$D496+1)/$AM496))+1)))</f>
        <v/>
      </c>
    </row>
    <row r="497" customFormat="false" ht="18" hidden="false" customHeight="false" outlineLevel="0" collapsed="false">
      <c r="F497" s="342" t="str">
        <f aca="true">IF(TRIM($B497&amp;$C497)="","",IF(OR(ISNUMBER(SEARCH("未",$A497)),ISNUMBER(SEARCH("送出",$A497)),AND(TRIM($A497)="",NOT(ISNUMBER($D497)),N($G497)=0)),"【合同未回】","")&amp;IF(NOT(ISNUMBER($E497)),IF(OR(ISNUMBER(SEARCH("未",$A497)),ISNUMBER(SEARCH("送出",$A497)),AND(TRIM($A497)="",NOT(ISNUMBER($D497)),N($G497)=0)),"","【未填合同期】"),IF($E497&lt;TODAY(),"【已到期】",IF($E497-TODAY()&lt;=提醒天数,"【即将到期，剩余"&amp;($E497-TODAY())&amp;"天】","【正常】")))&amp;IF(OR($AC497="安装免保",$AC497="技术免保",$AC497="质保期内"),"【"&amp;$AC497&amp;"】",""))</f>
        <v/>
      </c>
      <c r="J497" s="349" t="str">
        <f aca="false">IF(OR(N($G497)=0,N($H497)=0),"",ROUND(N($G497)*N($H497)*IF(N($I497)=0,1,N($I497)),2))</f>
        <v/>
      </c>
      <c r="L497" s="349" t="str">
        <f aca="false">IF(TRIM($B497&amp;$C497)="","",IF(AND(N($J497)=0,N($K497)=0),"",ROUND(N($J497)+N($K497),2)))</f>
        <v/>
      </c>
      <c r="R497" s="349"/>
      <c r="S497" s="351" t="str">
        <f aca="false">IF(TRIM($B497&amp;$C497)="","",IF(N($N497)=0,"",MAX(0,MIN(N($N497)-N($P497),N($V497)))))</f>
        <v/>
      </c>
      <c r="T497" s="351" t="str">
        <f aca="false">IF(TRIM($B497&amp;$C497)="","",IF(N($P497)&lt;=N($N497),"",N($P497)-N($N497)))</f>
        <v/>
      </c>
      <c r="U497" s="351" t="str">
        <f aca="false">IF(OR(TRIM($B497&amp;$C497)="",$V497=""),"",MAX(0,N($V497))-N($S497))</f>
        <v/>
      </c>
      <c r="V497" s="351" t="str">
        <f aca="false">IF(TRIM($B497&amp;$C497)="","",IF(AND(N($L497)=0,N($P497)+N($Q497)+N($R497)=0),"",ROUND(N($L497)-N($P497)-N($Q497)-N($R497),2)))</f>
        <v/>
      </c>
      <c r="W497" s="194" t="str">
        <f aca="false">IF(TRIM($B497&amp;$C497)="","",IF(N($L497)=0,IF((N($P497)+N($Q497)+N($R497))=0,"—未填单价","未填单价，已收 "&amp;TEXT((N($P497)+N($Q497)+N($R497)),"#,##0.00")),IF(N($V497)&gt;0.005,"欠 "&amp;TEXT(N($V497),"#,##0.00")&amp;IF(N($S497)&gt;0,"（开票未到账 "&amp;TEXT(N($S497),"#,##0.00")&amp;"）","")&amp;IF(N($U497)&gt;0,"（未开票 "&amp;TEXT(N($U497),"#,##0.00")&amp;"）",""),IF(N($V497)&lt;-0.005,"多收 "&amp;TEXT(-N($V497),"#,##0.00"),"✔ 已结清")))&amp;IF(N($T497)&gt;0,"｜到账未开票 "&amp;TEXT(N($T497),"#,##0.00")&amp;"，待补票","")&amp;IF(N($Q497)&gt;0,"｜收现 "&amp;TEXT(N($Q497),"#,##0.00"),"")&amp;IF(N($R497)&gt;0,"｜收款不开票 "&amp;TEXT(N($R497),"#,##0.00"),""))</f>
        <v/>
      </c>
      <c r="X497" s="352"/>
      <c r="AB497" s="349" t="str">
        <f aca="false">IF(OR(N($N497)=0,N($AA497)=0),"",ROUND(N($N497)/(1+N($AA497))*N($AA497),2))</f>
        <v/>
      </c>
      <c r="AC497" s="352"/>
      <c r="AD497" s="352"/>
      <c r="AE497" s="355" t="str">
        <f aca="false">IF($AM497="","",IF($AM497=1,IF($AN497&gt;=1,"一次性·已到收款期","一次性·未到期"),$AD497&amp;" 第"&amp;$AN497&amp;"/"&amp;$AM497&amp;"期"))</f>
        <v/>
      </c>
      <c r="AF497" s="351" t="str">
        <f aca="false">IF(OR($AM497="",N($L497)=0),"",ROUND(N($J497)*$AN497/$AM497,2)+N($K497))</f>
        <v/>
      </c>
      <c r="AG497" s="351" t="str">
        <f aca="false">IF($AF497="","",MAX(0,ROUND($AF497-(N($P497)+N($Q497)+N($R497)),2)))</f>
        <v/>
      </c>
      <c r="AH497" s="351" t="str">
        <f aca="false">IF(OR(TRIM($B497&amp;$C497)="",NOT(ISNUMBER($D497))),"",SUMIFS($V$3:$V$1001,$AJ$3:$AJ$1001,$AJ497,$D$3:$D$1001,"&lt;"&amp;$D497))</f>
        <v/>
      </c>
      <c r="AI497" s="351" t="str">
        <f aca="false">IF(TRIM($B497&amp;$C497)="","",SUMIFS($V$3:$V$1001,$AJ$3:$AJ$1001,$AJ497))</f>
        <v/>
      </c>
      <c r="AJ497" s="355" t="str">
        <f aca="false">IF(TRIM($B497&amp;$C497)="","",TRIM($B497)&amp;"｜"&amp;TRIM($C497))</f>
        <v/>
      </c>
      <c r="AK497" s="351" t="str">
        <f aca="false">IF(TRIM($B497&amp;$C497)="","",MIN(N($N497),N($P497)))</f>
        <v/>
      </c>
      <c r="AL497" s="356" t="str">
        <f aca="false">IF(ISNUMBER($D497),YEAR($D497),"")</f>
        <v/>
      </c>
      <c r="AM497" s="356" t="str">
        <f aca="false">IF(OR(TRIM($B497&amp;$C497)="",NOT(ISNUMBER($D497)),NOT(ISNUMBER($E497))),"",IF($E497&lt;$D497,"",IF(IF($AD497="半年付",2,IF($AD497="季度付",4,IF($AD497="月付",12,IF($AD497="半月付",24,1))))=1,1,MAX(1,ROUND(($E497-$D497+1)/365*IF($AD497="半年付",2,IF($AD497="季度付",4,IF($AD497="月付",12,IF($AD497="半月付",24,1)))),0)))))</f>
        <v/>
      </c>
      <c r="AN497" s="356" t="str">
        <f aca="true">IF($AM497="","",MIN($AM497,MAX(0,INT((TODAY()-付款宽限天数-$D497)/(($E497-$D497+1)/$AM497))+1)))</f>
        <v/>
      </c>
    </row>
    <row r="498" customFormat="false" ht="18" hidden="false" customHeight="false" outlineLevel="0" collapsed="false">
      <c r="F498" s="342" t="str">
        <f aca="true">IF(TRIM($B498&amp;$C498)="","",IF(OR(ISNUMBER(SEARCH("未",$A498)),ISNUMBER(SEARCH("送出",$A498)),AND(TRIM($A498)="",NOT(ISNUMBER($D498)),N($G498)=0)),"【合同未回】","")&amp;IF(NOT(ISNUMBER($E498)),IF(OR(ISNUMBER(SEARCH("未",$A498)),ISNUMBER(SEARCH("送出",$A498)),AND(TRIM($A498)="",NOT(ISNUMBER($D498)),N($G498)=0)),"","【未填合同期】"),IF($E498&lt;TODAY(),"【已到期】",IF($E498-TODAY()&lt;=提醒天数,"【即将到期，剩余"&amp;($E498-TODAY())&amp;"天】","【正常】")))&amp;IF(OR($AC498="安装免保",$AC498="技术免保",$AC498="质保期内"),"【"&amp;$AC498&amp;"】",""))</f>
        <v/>
      </c>
      <c r="J498" s="349" t="str">
        <f aca="false">IF(OR(N($G498)=0,N($H498)=0),"",ROUND(N($G498)*N($H498)*IF(N($I498)=0,1,N($I498)),2))</f>
        <v/>
      </c>
      <c r="L498" s="349" t="str">
        <f aca="false">IF(TRIM($B498&amp;$C498)="","",IF(AND(N($J498)=0,N($K498)=0),"",ROUND(N($J498)+N($K498),2)))</f>
        <v/>
      </c>
      <c r="R498" s="349"/>
      <c r="S498" s="351" t="str">
        <f aca="false">IF(TRIM($B498&amp;$C498)="","",IF(N($N498)=0,"",MAX(0,MIN(N($N498)-N($P498),N($V498)))))</f>
        <v/>
      </c>
      <c r="T498" s="351" t="str">
        <f aca="false">IF(TRIM($B498&amp;$C498)="","",IF(N($P498)&lt;=N($N498),"",N($P498)-N($N498)))</f>
        <v/>
      </c>
      <c r="U498" s="351" t="str">
        <f aca="false">IF(OR(TRIM($B498&amp;$C498)="",$V498=""),"",MAX(0,N($V498))-N($S498))</f>
        <v/>
      </c>
      <c r="V498" s="351" t="str">
        <f aca="false">IF(TRIM($B498&amp;$C498)="","",IF(AND(N($L498)=0,N($P498)+N($Q498)+N($R498)=0),"",ROUND(N($L498)-N($P498)-N($Q498)-N($R498),2)))</f>
        <v/>
      </c>
      <c r="W498" s="194" t="str">
        <f aca="false">IF(TRIM($B498&amp;$C498)="","",IF(N($L498)=0,IF((N($P498)+N($Q498)+N($R498))=0,"—未填单价","未填单价，已收 "&amp;TEXT((N($P498)+N($Q498)+N($R498)),"#,##0.00")),IF(N($V498)&gt;0.005,"欠 "&amp;TEXT(N($V498),"#,##0.00")&amp;IF(N($S498)&gt;0,"（开票未到账 "&amp;TEXT(N($S498),"#,##0.00")&amp;"）","")&amp;IF(N($U498)&gt;0,"（未开票 "&amp;TEXT(N($U498),"#,##0.00")&amp;"）",""),IF(N($V498)&lt;-0.005,"多收 "&amp;TEXT(-N($V498),"#,##0.00"),"✔ 已结清")))&amp;IF(N($T498)&gt;0,"｜到账未开票 "&amp;TEXT(N($T498),"#,##0.00")&amp;"，待补票","")&amp;IF(N($Q498)&gt;0,"｜收现 "&amp;TEXT(N($Q498),"#,##0.00"),"")&amp;IF(N($R498)&gt;0,"｜收款不开票 "&amp;TEXT(N($R498),"#,##0.00"),""))</f>
        <v/>
      </c>
      <c r="X498" s="352"/>
      <c r="AB498" s="349" t="str">
        <f aca="false">IF(OR(N($N498)=0,N($AA498)=0),"",ROUND(N($N498)/(1+N($AA498))*N($AA498),2))</f>
        <v/>
      </c>
      <c r="AC498" s="352"/>
      <c r="AD498" s="352"/>
      <c r="AE498" s="355" t="str">
        <f aca="false">IF($AM498="","",IF($AM498=1,IF($AN498&gt;=1,"一次性·已到收款期","一次性·未到期"),$AD498&amp;" 第"&amp;$AN498&amp;"/"&amp;$AM498&amp;"期"))</f>
        <v/>
      </c>
      <c r="AF498" s="351" t="str">
        <f aca="false">IF(OR($AM498="",N($L498)=0),"",ROUND(N($J498)*$AN498/$AM498,2)+N($K498))</f>
        <v/>
      </c>
      <c r="AG498" s="351" t="str">
        <f aca="false">IF($AF498="","",MAX(0,ROUND($AF498-(N($P498)+N($Q498)+N($R498)),2)))</f>
        <v/>
      </c>
      <c r="AH498" s="351" t="str">
        <f aca="false">IF(OR(TRIM($B498&amp;$C498)="",NOT(ISNUMBER($D498))),"",SUMIFS($V$3:$V$1001,$AJ$3:$AJ$1001,$AJ498,$D$3:$D$1001,"&lt;"&amp;$D498))</f>
        <v/>
      </c>
      <c r="AI498" s="351" t="str">
        <f aca="false">IF(TRIM($B498&amp;$C498)="","",SUMIFS($V$3:$V$1001,$AJ$3:$AJ$1001,$AJ498))</f>
        <v/>
      </c>
      <c r="AJ498" s="355" t="str">
        <f aca="false">IF(TRIM($B498&amp;$C498)="","",TRIM($B498)&amp;"｜"&amp;TRIM($C498))</f>
        <v/>
      </c>
      <c r="AK498" s="351" t="str">
        <f aca="false">IF(TRIM($B498&amp;$C498)="","",MIN(N($N498),N($P498)))</f>
        <v/>
      </c>
      <c r="AL498" s="356" t="str">
        <f aca="false">IF(ISNUMBER($D498),YEAR($D498),"")</f>
        <v/>
      </c>
      <c r="AM498" s="356" t="str">
        <f aca="false">IF(OR(TRIM($B498&amp;$C498)="",NOT(ISNUMBER($D498)),NOT(ISNUMBER($E498))),"",IF($E498&lt;$D498,"",IF(IF($AD498="半年付",2,IF($AD498="季度付",4,IF($AD498="月付",12,IF($AD498="半月付",24,1))))=1,1,MAX(1,ROUND(($E498-$D498+1)/365*IF($AD498="半年付",2,IF($AD498="季度付",4,IF($AD498="月付",12,IF($AD498="半月付",24,1)))),0)))))</f>
        <v/>
      </c>
      <c r="AN498" s="356" t="str">
        <f aca="true">IF($AM498="","",MIN($AM498,MAX(0,INT((TODAY()-付款宽限天数-$D498)/(($E498-$D498+1)/$AM498))+1)))</f>
        <v/>
      </c>
    </row>
    <row r="499" customFormat="false" ht="18" hidden="false" customHeight="false" outlineLevel="0" collapsed="false">
      <c r="F499" s="342" t="str">
        <f aca="true">IF(TRIM($B499&amp;$C499)="","",IF(OR(ISNUMBER(SEARCH("未",$A499)),ISNUMBER(SEARCH("送出",$A499)),AND(TRIM($A499)="",NOT(ISNUMBER($D499)),N($G499)=0)),"【合同未回】","")&amp;IF(NOT(ISNUMBER($E499)),IF(OR(ISNUMBER(SEARCH("未",$A499)),ISNUMBER(SEARCH("送出",$A499)),AND(TRIM($A499)="",NOT(ISNUMBER($D499)),N($G499)=0)),"","【未填合同期】"),IF($E499&lt;TODAY(),"【已到期】",IF($E499-TODAY()&lt;=提醒天数,"【即将到期，剩余"&amp;($E499-TODAY())&amp;"天】","【正常】")))&amp;IF(OR($AC499="安装免保",$AC499="技术免保",$AC499="质保期内"),"【"&amp;$AC499&amp;"】",""))</f>
        <v/>
      </c>
      <c r="J499" s="349" t="str">
        <f aca="false">IF(OR(N($G499)=0,N($H499)=0),"",ROUND(N($G499)*N($H499)*IF(N($I499)=0,1,N($I499)),2))</f>
        <v/>
      </c>
      <c r="L499" s="349" t="str">
        <f aca="false">IF(TRIM($B499&amp;$C499)="","",IF(AND(N($J499)=0,N($K499)=0),"",ROUND(N($J499)+N($K499),2)))</f>
        <v/>
      </c>
      <c r="R499" s="349"/>
      <c r="S499" s="351" t="str">
        <f aca="false">IF(TRIM($B499&amp;$C499)="","",IF(N($N499)=0,"",MAX(0,MIN(N($N499)-N($P499),N($V499)))))</f>
        <v/>
      </c>
      <c r="T499" s="351" t="str">
        <f aca="false">IF(TRIM($B499&amp;$C499)="","",IF(N($P499)&lt;=N($N499),"",N($P499)-N($N499)))</f>
        <v/>
      </c>
      <c r="U499" s="351" t="str">
        <f aca="false">IF(OR(TRIM($B499&amp;$C499)="",$V499=""),"",MAX(0,N($V499))-N($S499))</f>
        <v/>
      </c>
      <c r="V499" s="351" t="str">
        <f aca="false">IF(TRIM($B499&amp;$C499)="","",IF(AND(N($L499)=0,N($P499)+N($Q499)+N($R499)=0),"",ROUND(N($L499)-N($P499)-N($Q499)-N($R499),2)))</f>
        <v/>
      </c>
      <c r="W499" s="194" t="str">
        <f aca="false">IF(TRIM($B499&amp;$C499)="","",IF(N($L499)=0,IF((N($P499)+N($Q499)+N($R499))=0,"—未填单价","未填单价，已收 "&amp;TEXT((N($P499)+N($Q499)+N($R499)),"#,##0.00")),IF(N($V499)&gt;0.005,"欠 "&amp;TEXT(N($V499),"#,##0.00")&amp;IF(N($S499)&gt;0,"（开票未到账 "&amp;TEXT(N($S499),"#,##0.00")&amp;"）","")&amp;IF(N($U499)&gt;0,"（未开票 "&amp;TEXT(N($U499),"#,##0.00")&amp;"）",""),IF(N($V499)&lt;-0.005,"多收 "&amp;TEXT(-N($V499),"#,##0.00"),"✔ 已结清")))&amp;IF(N($T499)&gt;0,"｜到账未开票 "&amp;TEXT(N($T499),"#,##0.00")&amp;"，待补票","")&amp;IF(N($Q499)&gt;0,"｜收现 "&amp;TEXT(N($Q499),"#,##0.00"),"")&amp;IF(N($R499)&gt;0,"｜收款不开票 "&amp;TEXT(N($R499),"#,##0.00"),""))</f>
        <v/>
      </c>
      <c r="X499" s="352"/>
      <c r="AB499" s="349" t="str">
        <f aca="false">IF(OR(N($N499)=0,N($AA499)=0),"",ROUND(N($N499)/(1+N($AA499))*N($AA499),2))</f>
        <v/>
      </c>
      <c r="AC499" s="352"/>
      <c r="AD499" s="352"/>
      <c r="AE499" s="355" t="str">
        <f aca="false">IF($AM499="","",IF($AM499=1,IF($AN499&gt;=1,"一次性·已到收款期","一次性·未到期"),$AD499&amp;" 第"&amp;$AN499&amp;"/"&amp;$AM499&amp;"期"))</f>
        <v/>
      </c>
      <c r="AF499" s="351" t="str">
        <f aca="false">IF(OR($AM499="",N($L499)=0),"",ROUND(N($J499)*$AN499/$AM499,2)+N($K499))</f>
        <v/>
      </c>
      <c r="AG499" s="351" t="str">
        <f aca="false">IF($AF499="","",MAX(0,ROUND($AF499-(N($P499)+N($Q499)+N($R499)),2)))</f>
        <v/>
      </c>
      <c r="AH499" s="351" t="str">
        <f aca="false">IF(OR(TRIM($B499&amp;$C499)="",NOT(ISNUMBER($D499))),"",SUMIFS($V$3:$V$1001,$AJ$3:$AJ$1001,$AJ499,$D$3:$D$1001,"&lt;"&amp;$D499))</f>
        <v/>
      </c>
      <c r="AI499" s="351" t="str">
        <f aca="false">IF(TRIM($B499&amp;$C499)="","",SUMIFS($V$3:$V$1001,$AJ$3:$AJ$1001,$AJ499))</f>
        <v/>
      </c>
      <c r="AJ499" s="355" t="str">
        <f aca="false">IF(TRIM($B499&amp;$C499)="","",TRIM($B499)&amp;"｜"&amp;TRIM($C499))</f>
        <v/>
      </c>
      <c r="AK499" s="351" t="str">
        <f aca="false">IF(TRIM($B499&amp;$C499)="","",MIN(N($N499),N($P499)))</f>
        <v/>
      </c>
      <c r="AL499" s="356" t="str">
        <f aca="false">IF(ISNUMBER($D499),YEAR($D499),"")</f>
        <v/>
      </c>
      <c r="AM499" s="356" t="str">
        <f aca="false">IF(OR(TRIM($B499&amp;$C499)="",NOT(ISNUMBER($D499)),NOT(ISNUMBER($E499))),"",IF($E499&lt;$D499,"",IF(IF($AD499="半年付",2,IF($AD499="季度付",4,IF($AD499="月付",12,IF($AD499="半月付",24,1))))=1,1,MAX(1,ROUND(($E499-$D499+1)/365*IF($AD499="半年付",2,IF($AD499="季度付",4,IF($AD499="月付",12,IF($AD499="半月付",24,1)))),0)))))</f>
        <v/>
      </c>
      <c r="AN499" s="356" t="str">
        <f aca="true">IF($AM499="","",MIN($AM499,MAX(0,INT((TODAY()-付款宽限天数-$D499)/(($E499-$D499+1)/$AM499))+1)))</f>
        <v/>
      </c>
    </row>
    <row r="500" customFormat="false" ht="18" hidden="false" customHeight="false" outlineLevel="0" collapsed="false">
      <c r="F500" s="342" t="str">
        <f aca="true">IF(TRIM($B500&amp;$C500)="","",IF(OR(ISNUMBER(SEARCH("未",$A500)),ISNUMBER(SEARCH("送出",$A500)),AND(TRIM($A500)="",NOT(ISNUMBER($D500)),N($G500)=0)),"【合同未回】","")&amp;IF(NOT(ISNUMBER($E500)),IF(OR(ISNUMBER(SEARCH("未",$A500)),ISNUMBER(SEARCH("送出",$A500)),AND(TRIM($A500)="",NOT(ISNUMBER($D500)),N($G500)=0)),"","【未填合同期】"),IF($E500&lt;TODAY(),"【已到期】",IF($E500-TODAY()&lt;=提醒天数,"【即将到期，剩余"&amp;($E500-TODAY())&amp;"天】","【正常】")))&amp;IF(OR($AC500="安装免保",$AC500="技术免保",$AC500="质保期内"),"【"&amp;$AC500&amp;"】",""))</f>
        <v/>
      </c>
      <c r="J500" s="349" t="str">
        <f aca="false">IF(OR(N($G500)=0,N($H500)=0),"",ROUND(N($G500)*N($H500)*IF(N($I500)=0,1,N($I500)),2))</f>
        <v/>
      </c>
      <c r="L500" s="349" t="str">
        <f aca="false">IF(TRIM($B500&amp;$C500)="","",IF(AND(N($J500)=0,N($K500)=0),"",ROUND(N($J500)+N($K500),2)))</f>
        <v/>
      </c>
      <c r="R500" s="349"/>
      <c r="S500" s="351" t="str">
        <f aca="false">IF(TRIM($B500&amp;$C500)="","",IF(N($N500)=0,"",MAX(0,MIN(N($N500)-N($P500),N($V500)))))</f>
        <v/>
      </c>
      <c r="T500" s="351" t="str">
        <f aca="false">IF(TRIM($B500&amp;$C500)="","",IF(N($P500)&lt;=N($N500),"",N($P500)-N($N500)))</f>
        <v/>
      </c>
      <c r="U500" s="351" t="str">
        <f aca="false">IF(OR(TRIM($B500&amp;$C500)="",$V500=""),"",MAX(0,N($V500))-N($S500))</f>
        <v/>
      </c>
      <c r="V500" s="351" t="str">
        <f aca="false">IF(TRIM($B500&amp;$C500)="","",IF(AND(N($L500)=0,N($P500)+N($Q500)+N($R500)=0),"",ROUND(N($L500)-N($P500)-N($Q500)-N($R500),2)))</f>
        <v/>
      </c>
      <c r="W500" s="194" t="str">
        <f aca="false">IF(TRIM($B500&amp;$C500)="","",IF(N($L500)=0,IF((N($P500)+N($Q500)+N($R500))=0,"—未填单价","未填单价，已收 "&amp;TEXT((N($P500)+N($Q500)+N($R500)),"#,##0.00")),IF(N($V500)&gt;0.005,"欠 "&amp;TEXT(N($V500),"#,##0.00")&amp;IF(N($S500)&gt;0,"（开票未到账 "&amp;TEXT(N($S500),"#,##0.00")&amp;"）","")&amp;IF(N($U500)&gt;0,"（未开票 "&amp;TEXT(N($U500),"#,##0.00")&amp;"）",""),IF(N($V500)&lt;-0.005,"多收 "&amp;TEXT(-N($V500),"#,##0.00"),"✔ 已结清")))&amp;IF(N($T500)&gt;0,"｜到账未开票 "&amp;TEXT(N($T500),"#,##0.00")&amp;"，待补票","")&amp;IF(N($Q500)&gt;0,"｜收现 "&amp;TEXT(N($Q500),"#,##0.00"),"")&amp;IF(N($R500)&gt;0,"｜收款不开票 "&amp;TEXT(N($R500),"#,##0.00"),""))</f>
        <v/>
      </c>
      <c r="X500" s="352"/>
      <c r="AB500" s="349" t="str">
        <f aca="false">IF(OR(N($N500)=0,N($AA500)=0),"",ROUND(N($N500)/(1+N($AA500))*N($AA500),2))</f>
        <v/>
      </c>
      <c r="AC500" s="352"/>
      <c r="AD500" s="352"/>
      <c r="AE500" s="355" t="str">
        <f aca="false">IF($AM500="","",IF($AM500=1,IF($AN500&gt;=1,"一次性·已到收款期","一次性·未到期"),$AD500&amp;" 第"&amp;$AN500&amp;"/"&amp;$AM500&amp;"期"))</f>
        <v/>
      </c>
      <c r="AF500" s="351" t="str">
        <f aca="false">IF(OR($AM500="",N($L500)=0),"",ROUND(N($J500)*$AN500/$AM500,2)+N($K500))</f>
        <v/>
      </c>
      <c r="AG500" s="351" t="str">
        <f aca="false">IF($AF500="","",MAX(0,ROUND($AF500-(N($P500)+N($Q500)+N($R500)),2)))</f>
        <v/>
      </c>
      <c r="AH500" s="351" t="str">
        <f aca="false">IF(OR(TRIM($B500&amp;$C500)="",NOT(ISNUMBER($D500))),"",SUMIFS($V$3:$V$1001,$AJ$3:$AJ$1001,$AJ500,$D$3:$D$1001,"&lt;"&amp;$D500))</f>
        <v/>
      </c>
      <c r="AI500" s="351" t="str">
        <f aca="false">IF(TRIM($B500&amp;$C500)="","",SUMIFS($V$3:$V$1001,$AJ$3:$AJ$1001,$AJ500))</f>
        <v/>
      </c>
      <c r="AJ500" s="355" t="str">
        <f aca="false">IF(TRIM($B500&amp;$C500)="","",TRIM($B500)&amp;"｜"&amp;TRIM($C500))</f>
        <v/>
      </c>
      <c r="AK500" s="351" t="str">
        <f aca="false">IF(TRIM($B500&amp;$C500)="","",MIN(N($N500),N($P500)))</f>
        <v/>
      </c>
      <c r="AL500" s="356" t="str">
        <f aca="false">IF(ISNUMBER($D500),YEAR($D500),"")</f>
        <v/>
      </c>
      <c r="AM500" s="356" t="str">
        <f aca="false">IF(OR(TRIM($B500&amp;$C500)="",NOT(ISNUMBER($D500)),NOT(ISNUMBER($E500))),"",IF($E500&lt;$D500,"",IF(IF($AD500="半年付",2,IF($AD500="季度付",4,IF($AD500="月付",12,IF($AD500="半月付",24,1))))=1,1,MAX(1,ROUND(($E500-$D500+1)/365*IF($AD500="半年付",2,IF($AD500="季度付",4,IF($AD500="月付",12,IF($AD500="半月付",24,1)))),0)))))</f>
        <v/>
      </c>
      <c r="AN500" s="356" t="str">
        <f aca="true">IF($AM500="","",MIN($AM500,MAX(0,INT((TODAY()-付款宽限天数-$D500)/(($E500-$D500+1)/$AM500))+1)))</f>
        <v/>
      </c>
    </row>
  </sheetData>
  <autoFilter ref="A1:AI500"/>
  <mergeCells count="4">
    <mergeCell ref="A1:A2"/>
    <mergeCell ref="B1:B2"/>
    <mergeCell ref="C1:C2"/>
    <mergeCell ref="D1:E1"/>
  </mergeCells>
  <conditionalFormatting sqref="F3:F500">
    <cfRule type="expression" priority="2" aboveAverage="0" equalAverage="0" bottom="0" percent="0" rank="0" text="" dxfId="16">
      <formula>OR(ISNUMBER(SEARCH("已到期",$F3)),ISNUMBER(SEARCH("合同未回",$F3)))</formula>
    </cfRule>
    <cfRule type="expression" priority="3" aboveAverage="0" equalAverage="0" bottom="0" percent="0" rank="0" text="" dxfId="17">
      <formula>ISNUMBER(SEARCH("即将到期",$F3))</formula>
    </cfRule>
  </conditionalFormatting>
  <conditionalFormatting sqref="W3:W500">
    <cfRule type="expression" priority="4" aboveAverage="0" equalAverage="0" bottom="0" percent="0" rank="0" text="" dxfId="18">
      <formula>LEFT($W3,1)="欠"</formula>
    </cfRule>
    <cfRule type="expression" priority="5" aboveAverage="0" equalAverage="0" bottom="0" percent="0" rank="0" text="" dxfId="19">
      <formula>LEFT($W3,1)="✔"</formula>
    </cfRule>
  </conditionalFormatting>
  <conditionalFormatting sqref="AG3:AG500">
    <cfRule type="expression" priority="6" aboveAverage="0" equalAverage="0" bottom="0" percent="0" rank="0" text="" dxfId="20">
      <formula>N($AG3)&gt;0</formula>
    </cfRule>
  </conditionalFormatting>
  <dataValidations count="3">
    <dataValidation allowBlank="true" errorStyle="stop" operator="between" prompt="合同没回来就选「已送出未回 / 未见合同 / 未签」；也可以照旧手写，含“未”或“送出”都算没回。" promptTitle="合同回签" showDropDown="false" showErrorMessage="false" showInputMessage="true" sqref="A3:A500" type="list">
      <formula1>"有合同,已送出未回,未见合同,未签"</formula1>
      <formula2>0</formula2>
    </dataValidation>
    <dataValidation allowBlank="true" error="公式按这几个字来认，请从下拉里选。" errorStyle="stop" errorTitle="只能从下拉里选" operator="between" prompt="安装免保 / 技术免保 / 质保期内会在「到期提醒」里一起提示。" promptTitle="填写提示" showDropDown="false" showErrorMessage="true" showInputMessage="true" sqref="AC3:AC500" type="list">
      <formula1>"正常维保,安装免保,技术免保,质保期内,暂停维保,已解约"</formula1>
      <formula2>0</formula2>
    </dataValidation>
    <dataValidation allowBlank="true" error="公式按这几个字来认，请从下拉里选。" errorStyle="stop" errorTitle="只能从下拉里选" operator="between" prompt="决定「截至今天应收」按几期算：半年付 2 期、季度付 4 期、月付 12 期、半月付 24 期，空着按一次性。" promptTitle="填写提示" showDropDown="false" showErrorMessage="true" showInputMessage="true" sqref="AD3:AD500" type="list">
      <formula1>"一次性,半年付,季度付,月付,半月付"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I27" activeCellId="0" sqref="I27"/>
    </sheetView>
  </sheetViews>
  <sheetFormatPr defaultColWidth="9" defaultRowHeight="13.5" zeroHeight="false" outlineLevelRow="0" outlineLevelCol="0"/>
  <cols>
    <col collapsed="false" customWidth="false" hidden="false" outlineLevel="0" max="1" min="1" style="1" width="9"/>
    <col collapsed="false" customWidth="true" hidden="false" outlineLevel="0" max="18" min="18" style="1" width="12"/>
    <col collapsed="false" customWidth="true" hidden="false" outlineLevel="0" max="21" min="20" style="1" width="12"/>
    <col collapsed="false" customWidth="true" hidden="false" outlineLevel="0" max="22" min="22" style="1" width="13"/>
    <col collapsed="false" customWidth="true" hidden="false" outlineLevel="0" max="23" min="23" style="1" width="34"/>
    <col collapsed="false" customWidth="true" hidden="false" outlineLevel="0" max="24" min="24" style="1" width="22"/>
    <col collapsed="false" customWidth="true" hidden="false" outlineLevel="0" max="29" min="29" style="1" width="10"/>
    <col collapsed="false" customWidth="false" hidden="false" outlineLevel="0" max="30" min="30" style="1" width="9"/>
    <col collapsed="false" customWidth="true" hidden="false" outlineLevel="0" max="31" min="31" style="1" width="16"/>
    <col collapsed="false" customWidth="true" hidden="false" outlineLevel="0" max="32" min="32" style="1" width="13"/>
    <col collapsed="false" customWidth="true" hidden="false" outlineLevel="0" max="34" min="33" style="1" width="12"/>
    <col collapsed="false" customWidth="true" hidden="false" outlineLevel="0" max="35" min="35" style="1" width="13"/>
    <col collapsed="false" customWidth="true" hidden="true" outlineLevel="0" max="36" min="36" style="1" width="20"/>
    <col collapsed="false" customWidth="true" hidden="true" outlineLevel="0" max="37" min="37" style="1" width="11"/>
    <col collapsed="false" customWidth="true" hidden="true" outlineLevel="0" max="40" min="38" style="1" width="7"/>
  </cols>
  <sheetData>
    <row r="1" s="229" customFormat="true" ht="42" hidden="false" customHeight="true" outlineLevel="0" collapsed="false">
      <c r="A1" s="163" t="s">
        <v>115</v>
      </c>
      <c r="B1" s="164" t="s">
        <v>116</v>
      </c>
      <c r="C1" s="165" t="s">
        <v>117</v>
      </c>
      <c r="D1" s="166" t="s">
        <v>1452</v>
      </c>
      <c r="E1" s="166"/>
      <c r="F1" s="166" t="s">
        <v>1453</v>
      </c>
      <c r="G1" s="330" t="s">
        <v>1454</v>
      </c>
      <c r="H1" s="169" t="s">
        <v>1455</v>
      </c>
      <c r="I1" s="169" t="s">
        <v>1456</v>
      </c>
      <c r="J1" s="170" t="s">
        <v>1457</v>
      </c>
      <c r="K1" s="170" t="s">
        <v>1458</v>
      </c>
      <c r="L1" s="171" t="s">
        <v>53</v>
      </c>
      <c r="M1" s="172" t="s">
        <v>1459</v>
      </c>
      <c r="N1" s="173" t="s">
        <v>54</v>
      </c>
      <c r="O1" s="172" t="s">
        <v>1460</v>
      </c>
      <c r="P1" s="173" t="s">
        <v>55</v>
      </c>
      <c r="Q1" s="173" t="s">
        <v>56</v>
      </c>
      <c r="R1" s="174" t="s">
        <v>1461</v>
      </c>
      <c r="S1" s="175" t="s">
        <v>1462</v>
      </c>
      <c r="T1" s="176" t="s">
        <v>1463</v>
      </c>
      <c r="U1" s="176" t="s">
        <v>62</v>
      </c>
      <c r="V1" s="176" t="s">
        <v>1464</v>
      </c>
      <c r="W1" s="176" t="s">
        <v>1465</v>
      </c>
      <c r="X1" s="174" t="s">
        <v>1466</v>
      </c>
      <c r="Y1" s="177" t="s">
        <v>1467</v>
      </c>
      <c r="Z1" s="178" t="s">
        <v>1713</v>
      </c>
      <c r="AA1" s="179" t="s">
        <v>1468</v>
      </c>
      <c r="AB1" s="179" t="s">
        <v>1469</v>
      </c>
      <c r="AC1" s="174" t="s">
        <v>7</v>
      </c>
      <c r="AD1" s="174" t="s">
        <v>1470</v>
      </c>
      <c r="AE1" s="176" t="s">
        <v>1471</v>
      </c>
      <c r="AF1" s="176" t="s">
        <v>1472</v>
      </c>
      <c r="AG1" s="176" t="s">
        <v>65</v>
      </c>
      <c r="AH1" s="176" t="s">
        <v>1473</v>
      </c>
      <c r="AI1" s="176" t="s">
        <v>1474</v>
      </c>
      <c r="AJ1" s="176" t="s">
        <v>1475</v>
      </c>
      <c r="AK1" s="176" t="s">
        <v>1476</v>
      </c>
      <c r="AL1" s="176" t="s">
        <v>1477</v>
      </c>
      <c r="AM1" s="176" t="s">
        <v>1478</v>
      </c>
      <c r="AN1" s="176" t="s">
        <v>1479</v>
      </c>
    </row>
    <row r="2" s="229" customFormat="true" ht="24" hidden="false" customHeight="true" outlineLevel="0" collapsed="false">
      <c r="A2" s="163"/>
      <c r="B2" s="163"/>
      <c r="C2" s="163"/>
      <c r="D2" s="180"/>
      <c r="E2" s="180"/>
      <c r="F2" s="180"/>
      <c r="G2" s="180"/>
      <c r="H2" s="183" t="n">
        <f aca="false">SUM(H3:H1001)</f>
        <v>0</v>
      </c>
      <c r="I2" s="184"/>
      <c r="J2" s="184" t="n">
        <f aca="false">SUM(J3:J1001)</f>
        <v>0</v>
      </c>
      <c r="K2" s="184" t="n">
        <f aca="false">SUM(K3:K1001)</f>
        <v>0</v>
      </c>
      <c r="L2" s="184" t="n">
        <f aca="false">SUM(L3:L1001)</f>
        <v>0</v>
      </c>
      <c r="M2" s="185"/>
      <c r="N2" s="184" t="n">
        <f aca="false">SUM(N3:N1001)</f>
        <v>0</v>
      </c>
      <c r="O2" s="185"/>
      <c r="P2" s="184" t="n">
        <f aca="false">SUM(P3:P1001)</f>
        <v>0</v>
      </c>
      <c r="Q2" s="184" t="n">
        <f aca="false">SUM(Q3:Q1001)</f>
        <v>0</v>
      </c>
      <c r="R2" s="184" t="n">
        <f aca="false">SUM(R3:R1001)</f>
        <v>0</v>
      </c>
      <c r="S2" s="184" t="n">
        <f aca="false">SUM(S3:S1001)</f>
        <v>0</v>
      </c>
      <c r="T2" s="184" t="n">
        <f aca="false">SUM(T3:T1001)</f>
        <v>0</v>
      </c>
      <c r="U2" s="184" t="n">
        <f aca="false">SUM(U3:U1001)</f>
        <v>0</v>
      </c>
      <c r="V2" s="184" t="n">
        <f aca="false">SUM(V3:V1001)</f>
        <v>0</v>
      </c>
      <c r="Y2" s="184"/>
      <c r="Z2" s="184"/>
      <c r="AA2" s="184"/>
      <c r="AB2" s="184" t="n">
        <f aca="false">SUM(AB3:AB1001)</f>
        <v>0</v>
      </c>
      <c r="AF2" s="184" t="n">
        <f aca="false">SUM(AF3:AF1001)</f>
        <v>0</v>
      </c>
      <c r="AG2" s="184" t="n">
        <f aca="false">SUM(AG3:AG1001)</f>
        <v>0</v>
      </c>
    </row>
    <row r="3" customFormat="false" ht="14.25" hidden="false" customHeight="true" outlineLevel="0" collapsed="false">
      <c r="F3" s="370" t="str">
        <f aca="true">IF(TRIM($B3&amp;$C3)="","",IF(OR(ISNUMBER(SEARCH("未",$A3)),ISNUMBER(SEARCH("送出",$A3)),AND(TRIM($A3)="",NOT(ISNUMBER($D3)),N($G3)=0)),"【合同未回】","")&amp;IF(NOT(ISNUMBER($E3)),IF(OR(ISNUMBER(SEARCH("未",$A3)),ISNUMBER(SEARCH("送出",$A3)),AND(TRIM($A3)="",NOT(ISNUMBER($D3)),N($G3)=0)),"","【未填合同期】"),IF($E3&lt;TODAY(),"【已到期】",IF($E3-TODAY()&lt;=提醒天数,"【即将到期，剩余"&amp;($E3-TODAY())&amp;"天】","【正常】")))&amp;IF(OR($AC3="安装免保",$AC3="技术免保",$AC3="质保期内"),"【"&amp;$AC3&amp;"】",""))</f>
        <v/>
      </c>
      <c r="J3" s="371" t="str">
        <f aca="false">IF(OR(N($G3)=0,N($H3)=0),"",ROUND(N($G3)*N($H3)*IF(N($I3)=0,1,N($I3)),2))</f>
        <v/>
      </c>
      <c r="L3" s="371" t="str">
        <f aca="false">IF(TRIM($B3&amp;$C3)="","",IF(AND(N($J3)=0,N($K3)=0),"",ROUND(N($J3)+N($K3),2)))</f>
        <v/>
      </c>
      <c r="R3" s="371"/>
      <c r="S3" s="372" t="str">
        <f aca="false">IF(TRIM($B3&amp;$C3)="","",IF(N($N3)=0,"",MAX(0,MIN(N($N3)-N($P3),N($V3)))))</f>
        <v/>
      </c>
      <c r="T3" s="372" t="str">
        <f aca="false">IF(TRIM($B3&amp;$C3)="","",IF(N($P3)&lt;=N($N3),"",N($P3)-N($N3)))</f>
        <v/>
      </c>
      <c r="U3" s="372" t="str">
        <f aca="false">IF(OR(TRIM($B3&amp;$C3)="",$V3=""),"",MAX(0,N($V3))-N($S3))</f>
        <v/>
      </c>
      <c r="V3" s="372" t="str">
        <f aca="false">IF(TRIM($B3&amp;$C3)="","",IF(AND(N($L3)=0,N($P3)+N($Q3)+N($R3)=0),"",ROUND(N($L3)-N($P3)-N($Q3)-N($R3),2)))</f>
        <v/>
      </c>
      <c r="W3" s="373" t="str">
        <f aca="false">IF(TRIM($B3&amp;$C3)="","",IF(N($L3)=0,IF((N($P3)+N($Q3)+N($R3))=0,"—未填单价","未填单价，已收 "&amp;TEXT((N($P3)+N($Q3)+N($R3)),"#,##0.00")),IF(N($V3)&gt;0.005,"欠 "&amp;TEXT(N($V3),"#,##0.00")&amp;IF(N($S3)&gt;0,"（开票未到账 "&amp;TEXT(N($S3),"#,##0.00")&amp;"）","")&amp;IF(N($U3)&gt;0,"（未开票 "&amp;TEXT(N($U3),"#,##0.00")&amp;"）",""),IF(N($V3)&lt;-0.005,"多收 "&amp;TEXT(-N($V3),"#,##0.00"),"✔ 已结清")))&amp;IF(N($T3)&gt;0,"｜到账未开票 "&amp;TEXT(N($T3),"#,##0.00")&amp;"，待补票","")&amp;IF(N($Q3)&gt;0,"｜收现 "&amp;TEXT(N($Q3),"#,##0.00"),"")&amp;IF(N($R3)&gt;0,"｜收款不开票 "&amp;TEXT(N($R3),"#,##0.00"),""))</f>
        <v/>
      </c>
      <c r="X3" s="370"/>
      <c r="AB3" s="371" t="str">
        <f aca="false">IF(OR(N($N3)=0,N($AA3)=0),"",ROUND(N($N3)/(1+N($AA3))*N($AA3),2))</f>
        <v/>
      </c>
      <c r="AC3" s="370"/>
      <c r="AD3" s="370"/>
      <c r="AE3" s="374" t="str">
        <f aca="false">IF($AM3="","",IF($AM3=1,IF($AN3&gt;=1,"一次性·已到收款期","一次性·未到期"),$AD3&amp;" 第"&amp;$AN3&amp;"/"&amp;$AM3&amp;"期"))</f>
        <v/>
      </c>
      <c r="AF3" s="372" t="str">
        <f aca="false">IF(OR($AM3="",N($L3)=0),"",ROUND(N($J3)*$AN3/$AM3,2)+N($K3))</f>
        <v/>
      </c>
      <c r="AG3" s="372" t="str">
        <f aca="false">IF($AF3="","",MAX(0,ROUND($AF3-(N($P3)+N($Q3)+N($R3)),2)))</f>
        <v/>
      </c>
      <c r="AH3" s="372" t="str">
        <f aca="false">IF(OR(TRIM($B3&amp;$C3)="",NOT(ISNUMBER($D3))),"",SUMIFS($V$3:$V$1001,$AJ$3:$AJ$1001,$AJ3,$D$3:$D$1001,"&lt;"&amp;$D3))</f>
        <v/>
      </c>
      <c r="AI3" s="372" t="str">
        <f aca="false">IF(TRIM($B3&amp;$C3)="","",SUMIFS($V$3:$V$1001,$AJ$3:$AJ$1001,$AJ3))</f>
        <v/>
      </c>
      <c r="AJ3" s="374" t="str">
        <f aca="false">IF(TRIM($B3&amp;$C3)="","",TRIM($B3)&amp;"｜"&amp;TRIM($C3))</f>
        <v/>
      </c>
      <c r="AK3" s="372" t="str">
        <f aca="false">IF(TRIM($B3&amp;$C3)="","",MIN(N($N3),N($P3)))</f>
        <v/>
      </c>
      <c r="AL3" s="375" t="str">
        <f aca="false">IF(ISNUMBER($D3),YEAR($D3),"")</f>
        <v/>
      </c>
      <c r="AM3" s="375" t="str">
        <f aca="false">IF(OR(TRIM($B3&amp;$C3)="",NOT(ISNUMBER($D3)),NOT(ISNUMBER($E3))),"",IF($E3&lt;$D3,"",IF(IF($AD3="半年付",2,IF($AD3="季度付",4,IF($AD3="月付",12,IF($AD3="半月付",24,1))))=1,1,MAX(1,ROUND(($E3-$D3+1)/365*IF($AD3="半年付",2,IF($AD3="季度付",4,IF($AD3="月付",12,IF($AD3="半月付",24,1)))),0)))))</f>
        <v/>
      </c>
      <c r="AN3" s="375" t="str">
        <f aca="true">IF($AM3="","",MIN($AM3,MAX(0,INT((TODAY()-付款宽限天数-$D3)/(($E3-$D3+1)/$AM3))+1)))</f>
        <v/>
      </c>
    </row>
    <row r="4" customFormat="false" ht="14.9" hidden="false" customHeight="false" outlineLevel="0" collapsed="false">
      <c r="F4" s="370" t="str">
        <f aca="true">IF(TRIM($B4&amp;$C4)="","",IF(OR(ISNUMBER(SEARCH("未",$A4)),ISNUMBER(SEARCH("送出",$A4)),AND(TRIM($A4)="",NOT(ISNUMBER($D4)),N($G4)=0)),"【合同未回】","")&amp;IF(NOT(ISNUMBER($E4)),IF(OR(ISNUMBER(SEARCH("未",$A4)),ISNUMBER(SEARCH("送出",$A4)),AND(TRIM($A4)="",NOT(ISNUMBER($D4)),N($G4)=0)),"","【未填合同期】"),IF($E4&lt;TODAY(),"【已到期】",IF($E4-TODAY()&lt;=提醒天数,"【即将到期，剩余"&amp;($E4-TODAY())&amp;"天】","【正常】")))&amp;IF(OR($AC4="安装免保",$AC4="技术免保",$AC4="质保期内"),"【"&amp;$AC4&amp;"】",""))</f>
        <v/>
      </c>
      <c r="J4" s="371" t="str">
        <f aca="false">IF(OR(N($G4)=0,N($H4)=0),"",ROUND(N($G4)*N($H4)*IF(N($I4)=0,1,N($I4)),2))</f>
        <v/>
      </c>
      <c r="L4" s="371" t="str">
        <f aca="false">IF(TRIM($B4&amp;$C4)="","",IF(AND(N($J4)=0,N($K4)=0),"",ROUND(N($J4)+N($K4),2)))</f>
        <v/>
      </c>
      <c r="R4" s="371"/>
      <c r="S4" s="372" t="str">
        <f aca="false">IF(TRIM($B4&amp;$C4)="","",IF(N($N4)=0,"",MAX(0,MIN(N($N4)-N($P4),N($V4)))))</f>
        <v/>
      </c>
      <c r="T4" s="372" t="str">
        <f aca="false">IF(TRIM($B4&amp;$C4)="","",IF(N($P4)&lt;=N($N4),"",N($P4)-N($N4)))</f>
        <v/>
      </c>
      <c r="U4" s="372" t="str">
        <f aca="false">IF(OR(TRIM($B4&amp;$C4)="",$V4=""),"",MAX(0,N($V4))-N($S4))</f>
        <v/>
      </c>
      <c r="V4" s="372" t="str">
        <f aca="false">IF(TRIM($B4&amp;$C4)="","",IF(AND(N($L4)=0,N($P4)+N($Q4)+N($R4)=0),"",ROUND(N($L4)-N($P4)-N($Q4)-N($R4),2)))</f>
        <v/>
      </c>
      <c r="W4" s="373" t="str">
        <f aca="false">IF(TRIM($B4&amp;$C4)="","",IF(N($L4)=0,IF((N($P4)+N($Q4)+N($R4))=0,"—未填单价","未填单价，已收 "&amp;TEXT((N($P4)+N($Q4)+N($R4)),"#,##0.00")),IF(N($V4)&gt;0.005,"欠 "&amp;TEXT(N($V4),"#,##0.00")&amp;IF(N($S4)&gt;0,"（开票未到账 "&amp;TEXT(N($S4),"#,##0.00")&amp;"）","")&amp;IF(N($U4)&gt;0,"（未开票 "&amp;TEXT(N($U4),"#,##0.00")&amp;"）",""),IF(N($V4)&lt;-0.005,"多收 "&amp;TEXT(-N($V4),"#,##0.00"),"✔ 已结清")))&amp;IF(N($T4)&gt;0,"｜到账未开票 "&amp;TEXT(N($T4),"#,##0.00")&amp;"，待补票","")&amp;IF(N($Q4)&gt;0,"｜收现 "&amp;TEXT(N($Q4),"#,##0.00"),"")&amp;IF(N($R4)&gt;0,"｜收款不开票 "&amp;TEXT(N($R4),"#,##0.00"),""))</f>
        <v/>
      </c>
      <c r="X4" s="370"/>
      <c r="AB4" s="371" t="str">
        <f aca="false">IF(OR(N($N4)=0,N($AA4)=0),"",ROUND(N($N4)/(1+N($AA4))*N($AA4),2))</f>
        <v/>
      </c>
      <c r="AC4" s="370"/>
      <c r="AD4" s="370"/>
      <c r="AE4" s="374" t="str">
        <f aca="false">IF($AM4="","",IF($AM4=1,IF($AN4&gt;=1,"一次性·已到收款期","一次性·未到期"),$AD4&amp;" 第"&amp;$AN4&amp;"/"&amp;$AM4&amp;"期"))</f>
        <v/>
      </c>
      <c r="AF4" s="372" t="str">
        <f aca="false">IF(OR($AM4="",N($L4)=0),"",ROUND(N($J4)*$AN4/$AM4,2)+N($K4))</f>
        <v/>
      </c>
      <c r="AG4" s="372" t="str">
        <f aca="false">IF($AF4="","",MAX(0,ROUND($AF4-(N($P4)+N($Q4)+N($R4)),2)))</f>
        <v/>
      </c>
      <c r="AH4" s="372" t="str">
        <f aca="false">IF(OR(TRIM($B4&amp;$C4)="",NOT(ISNUMBER($D4))),"",SUMIFS($V$3:$V$1001,$AJ$3:$AJ$1001,$AJ4,$D$3:$D$1001,"&lt;"&amp;$D4))</f>
        <v/>
      </c>
      <c r="AI4" s="372" t="str">
        <f aca="false">IF(TRIM($B4&amp;$C4)="","",SUMIFS($V$3:$V$1001,$AJ$3:$AJ$1001,$AJ4))</f>
        <v/>
      </c>
      <c r="AJ4" s="374" t="str">
        <f aca="false">IF(TRIM($B4&amp;$C4)="","",TRIM($B4)&amp;"｜"&amp;TRIM($C4))</f>
        <v/>
      </c>
      <c r="AK4" s="372" t="str">
        <f aca="false">IF(TRIM($B4&amp;$C4)="","",MIN(N($N4),N($P4)))</f>
        <v/>
      </c>
      <c r="AL4" s="375" t="str">
        <f aca="false">IF(ISNUMBER($D4),YEAR($D4),"")</f>
        <v/>
      </c>
      <c r="AM4" s="375" t="str">
        <f aca="false">IF(OR(TRIM($B4&amp;$C4)="",NOT(ISNUMBER($D4)),NOT(ISNUMBER($E4))),"",IF($E4&lt;$D4,"",IF(IF($AD4="半年付",2,IF($AD4="季度付",4,IF($AD4="月付",12,IF($AD4="半月付",24,1))))=1,1,MAX(1,ROUND(($E4-$D4+1)/365*IF($AD4="半年付",2,IF($AD4="季度付",4,IF($AD4="月付",12,IF($AD4="半月付",24,1)))),0)))))</f>
        <v/>
      </c>
      <c r="AN4" s="375" t="str">
        <f aca="true">IF($AM4="","",MIN($AM4,MAX(0,INT((TODAY()-付款宽限天数-$D4)/(($E4-$D4+1)/$AM4))+1)))</f>
        <v/>
      </c>
    </row>
    <row r="5" customFormat="false" ht="14.9" hidden="false" customHeight="false" outlineLevel="0" collapsed="false">
      <c r="F5" s="370" t="str">
        <f aca="true">IF(TRIM($B5&amp;$C5)="","",IF(OR(ISNUMBER(SEARCH("未",$A5)),ISNUMBER(SEARCH("送出",$A5)),AND(TRIM($A5)="",NOT(ISNUMBER($D5)),N($G5)=0)),"【合同未回】","")&amp;IF(NOT(ISNUMBER($E5)),IF(OR(ISNUMBER(SEARCH("未",$A5)),ISNUMBER(SEARCH("送出",$A5)),AND(TRIM($A5)="",NOT(ISNUMBER($D5)),N($G5)=0)),"","【未填合同期】"),IF($E5&lt;TODAY(),"【已到期】",IF($E5-TODAY()&lt;=提醒天数,"【即将到期，剩余"&amp;($E5-TODAY())&amp;"天】","【正常】")))&amp;IF(OR($AC5="安装免保",$AC5="技术免保",$AC5="质保期内"),"【"&amp;$AC5&amp;"】",""))</f>
        <v/>
      </c>
      <c r="J5" s="371" t="str">
        <f aca="false">IF(OR(N($G5)=0,N($H5)=0),"",ROUND(N($G5)*N($H5)*IF(N($I5)=0,1,N($I5)),2))</f>
        <v/>
      </c>
      <c r="L5" s="371" t="str">
        <f aca="false">IF(TRIM($B5&amp;$C5)="","",IF(AND(N($J5)=0,N($K5)=0),"",ROUND(N($J5)+N($K5),2)))</f>
        <v/>
      </c>
      <c r="R5" s="371"/>
      <c r="S5" s="372" t="str">
        <f aca="false">IF(TRIM($B5&amp;$C5)="","",IF(N($N5)=0,"",MAX(0,MIN(N($N5)-N($P5),N($V5)))))</f>
        <v/>
      </c>
      <c r="T5" s="372" t="str">
        <f aca="false">IF(TRIM($B5&amp;$C5)="","",IF(N($P5)&lt;=N($N5),"",N($P5)-N($N5)))</f>
        <v/>
      </c>
      <c r="U5" s="372" t="str">
        <f aca="false">IF(OR(TRIM($B5&amp;$C5)="",$V5=""),"",MAX(0,N($V5))-N($S5))</f>
        <v/>
      </c>
      <c r="V5" s="372" t="str">
        <f aca="false">IF(TRIM($B5&amp;$C5)="","",IF(AND(N($L5)=0,N($P5)+N($Q5)+N($R5)=0),"",ROUND(N($L5)-N($P5)-N($Q5)-N($R5),2)))</f>
        <v/>
      </c>
      <c r="W5" s="373" t="str">
        <f aca="false">IF(TRIM($B5&amp;$C5)="","",IF(N($L5)=0,IF((N($P5)+N($Q5)+N($R5))=0,"—未填单价","未填单价，已收 "&amp;TEXT((N($P5)+N($Q5)+N($R5)),"#,##0.00")),IF(N($V5)&gt;0.005,"欠 "&amp;TEXT(N($V5),"#,##0.00")&amp;IF(N($S5)&gt;0,"（开票未到账 "&amp;TEXT(N($S5),"#,##0.00")&amp;"）","")&amp;IF(N($U5)&gt;0,"（未开票 "&amp;TEXT(N($U5),"#,##0.00")&amp;"）",""),IF(N($V5)&lt;-0.005,"多收 "&amp;TEXT(-N($V5),"#,##0.00"),"✔ 已结清")))&amp;IF(N($T5)&gt;0,"｜到账未开票 "&amp;TEXT(N($T5),"#,##0.00")&amp;"，待补票","")&amp;IF(N($Q5)&gt;0,"｜收现 "&amp;TEXT(N($Q5),"#,##0.00"),"")&amp;IF(N($R5)&gt;0,"｜收款不开票 "&amp;TEXT(N($R5),"#,##0.00"),""))</f>
        <v/>
      </c>
      <c r="X5" s="370"/>
      <c r="AB5" s="371" t="str">
        <f aca="false">IF(OR(N($N5)=0,N($AA5)=0),"",ROUND(N($N5)/(1+N($AA5))*N($AA5),2))</f>
        <v/>
      </c>
      <c r="AC5" s="370"/>
      <c r="AD5" s="370"/>
      <c r="AE5" s="374" t="str">
        <f aca="false">IF($AM5="","",IF($AM5=1,IF($AN5&gt;=1,"一次性·已到收款期","一次性·未到期"),$AD5&amp;" 第"&amp;$AN5&amp;"/"&amp;$AM5&amp;"期"))</f>
        <v/>
      </c>
      <c r="AF5" s="372" t="str">
        <f aca="false">IF(OR($AM5="",N($L5)=0),"",ROUND(N($J5)*$AN5/$AM5,2)+N($K5))</f>
        <v/>
      </c>
      <c r="AG5" s="372" t="str">
        <f aca="false">IF($AF5="","",MAX(0,ROUND($AF5-(N($P5)+N($Q5)+N($R5)),2)))</f>
        <v/>
      </c>
      <c r="AH5" s="372" t="str">
        <f aca="false">IF(OR(TRIM($B5&amp;$C5)="",NOT(ISNUMBER($D5))),"",SUMIFS($V$3:$V$1001,$AJ$3:$AJ$1001,$AJ5,$D$3:$D$1001,"&lt;"&amp;$D5))</f>
        <v/>
      </c>
      <c r="AI5" s="372" t="str">
        <f aca="false">IF(TRIM($B5&amp;$C5)="","",SUMIFS($V$3:$V$1001,$AJ$3:$AJ$1001,$AJ5))</f>
        <v/>
      </c>
      <c r="AJ5" s="374" t="str">
        <f aca="false">IF(TRIM($B5&amp;$C5)="","",TRIM($B5)&amp;"｜"&amp;TRIM($C5))</f>
        <v/>
      </c>
      <c r="AK5" s="372" t="str">
        <f aca="false">IF(TRIM($B5&amp;$C5)="","",MIN(N($N5),N($P5)))</f>
        <v/>
      </c>
      <c r="AL5" s="375" t="str">
        <f aca="false">IF(ISNUMBER($D5),YEAR($D5),"")</f>
        <v/>
      </c>
      <c r="AM5" s="375" t="str">
        <f aca="false">IF(OR(TRIM($B5&amp;$C5)="",NOT(ISNUMBER($D5)),NOT(ISNUMBER($E5))),"",IF($E5&lt;$D5,"",IF(IF($AD5="半年付",2,IF($AD5="季度付",4,IF($AD5="月付",12,IF($AD5="半月付",24,1))))=1,1,MAX(1,ROUND(($E5-$D5+1)/365*IF($AD5="半年付",2,IF($AD5="季度付",4,IF($AD5="月付",12,IF($AD5="半月付",24,1)))),0)))))</f>
        <v/>
      </c>
      <c r="AN5" s="375" t="str">
        <f aca="true">IF($AM5="","",MIN($AM5,MAX(0,INT((TODAY()-付款宽限天数-$D5)/(($E5-$D5+1)/$AM5))+1)))</f>
        <v/>
      </c>
    </row>
    <row r="6" customFormat="false" ht="14.9" hidden="false" customHeight="false" outlineLevel="0" collapsed="false">
      <c r="F6" s="370" t="str">
        <f aca="true">IF(TRIM($B6&amp;$C6)="","",IF(OR(ISNUMBER(SEARCH("未",$A6)),ISNUMBER(SEARCH("送出",$A6)),AND(TRIM($A6)="",NOT(ISNUMBER($D6)),N($G6)=0)),"【合同未回】","")&amp;IF(NOT(ISNUMBER($E6)),IF(OR(ISNUMBER(SEARCH("未",$A6)),ISNUMBER(SEARCH("送出",$A6)),AND(TRIM($A6)="",NOT(ISNUMBER($D6)),N($G6)=0)),"","【未填合同期】"),IF($E6&lt;TODAY(),"【已到期】",IF($E6-TODAY()&lt;=提醒天数,"【即将到期，剩余"&amp;($E6-TODAY())&amp;"天】","【正常】")))&amp;IF(OR($AC6="安装免保",$AC6="技术免保",$AC6="质保期内"),"【"&amp;$AC6&amp;"】",""))</f>
        <v/>
      </c>
      <c r="J6" s="371" t="str">
        <f aca="false">IF(OR(N($G6)=0,N($H6)=0),"",ROUND(N($G6)*N($H6)*IF(N($I6)=0,1,N($I6)),2))</f>
        <v/>
      </c>
      <c r="L6" s="371" t="str">
        <f aca="false">IF(TRIM($B6&amp;$C6)="","",IF(AND(N($J6)=0,N($K6)=0),"",ROUND(N($J6)+N($K6),2)))</f>
        <v/>
      </c>
      <c r="R6" s="371"/>
      <c r="S6" s="372" t="str">
        <f aca="false">IF(TRIM($B6&amp;$C6)="","",IF(N($N6)=0,"",MAX(0,MIN(N($N6)-N($P6),N($V6)))))</f>
        <v/>
      </c>
      <c r="T6" s="372" t="str">
        <f aca="false">IF(TRIM($B6&amp;$C6)="","",IF(N($P6)&lt;=N($N6),"",N($P6)-N($N6)))</f>
        <v/>
      </c>
      <c r="U6" s="372" t="str">
        <f aca="false">IF(OR(TRIM($B6&amp;$C6)="",$V6=""),"",MAX(0,N($V6))-N($S6))</f>
        <v/>
      </c>
      <c r="V6" s="372" t="str">
        <f aca="false">IF(TRIM($B6&amp;$C6)="","",IF(AND(N($L6)=0,N($P6)+N($Q6)+N($R6)=0),"",ROUND(N($L6)-N($P6)-N($Q6)-N($R6),2)))</f>
        <v/>
      </c>
      <c r="W6" s="373" t="str">
        <f aca="false">IF(TRIM($B6&amp;$C6)="","",IF(N($L6)=0,IF((N($P6)+N($Q6)+N($R6))=0,"—未填单价","未填单价，已收 "&amp;TEXT((N($P6)+N($Q6)+N($R6)),"#,##0.00")),IF(N($V6)&gt;0.005,"欠 "&amp;TEXT(N($V6),"#,##0.00")&amp;IF(N($S6)&gt;0,"（开票未到账 "&amp;TEXT(N($S6),"#,##0.00")&amp;"）","")&amp;IF(N($U6)&gt;0,"（未开票 "&amp;TEXT(N($U6),"#,##0.00")&amp;"）",""),IF(N($V6)&lt;-0.005,"多收 "&amp;TEXT(-N($V6),"#,##0.00"),"✔ 已结清")))&amp;IF(N($T6)&gt;0,"｜到账未开票 "&amp;TEXT(N($T6),"#,##0.00")&amp;"，待补票","")&amp;IF(N($Q6)&gt;0,"｜收现 "&amp;TEXT(N($Q6),"#,##0.00"),"")&amp;IF(N($R6)&gt;0,"｜收款不开票 "&amp;TEXT(N($R6),"#,##0.00"),""))</f>
        <v/>
      </c>
      <c r="X6" s="370"/>
      <c r="AB6" s="371" t="str">
        <f aca="false">IF(OR(N($N6)=0,N($AA6)=0),"",ROUND(N($N6)/(1+N($AA6))*N($AA6),2))</f>
        <v/>
      </c>
      <c r="AC6" s="370"/>
      <c r="AD6" s="370"/>
      <c r="AE6" s="374" t="str">
        <f aca="false">IF($AM6="","",IF($AM6=1,IF($AN6&gt;=1,"一次性·已到收款期","一次性·未到期"),$AD6&amp;" 第"&amp;$AN6&amp;"/"&amp;$AM6&amp;"期"))</f>
        <v/>
      </c>
      <c r="AF6" s="372" t="str">
        <f aca="false">IF(OR($AM6="",N($L6)=0),"",ROUND(N($J6)*$AN6/$AM6,2)+N($K6))</f>
        <v/>
      </c>
      <c r="AG6" s="372" t="str">
        <f aca="false">IF($AF6="","",MAX(0,ROUND($AF6-(N($P6)+N($Q6)+N($R6)),2)))</f>
        <v/>
      </c>
      <c r="AH6" s="372" t="str">
        <f aca="false">IF(OR(TRIM($B6&amp;$C6)="",NOT(ISNUMBER($D6))),"",SUMIFS($V$3:$V$1001,$AJ$3:$AJ$1001,$AJ6,$D$3:$D$1001,"&lt;"&amp;$D6))</f>
        <v/>
      </c>
      <c r="AI6" s="372" t="str">
        <f aca="false">IF(TRIM($B6&amp;$C6)="","",SUMIFS($V$3:$V$1001,$AJ$3:$AJ$1001,$AJ6))</f>
        <v/>
      </c>
      <c r="AJ6" s="374" t="str">
        <f aca="false">IF(TRIM($B6&amp;$C6)="","",TRIM($B6)&amp;"｜"&amp;TRIM($C6))</f>
        <v/>
      </c>
      <c r="AK6" s="372" t="str">
        <f aca="false">IF(TRIM($B6&amp;$C6)="","",MIN(N($N6),N($P6)))</f>
        <v/>
      </c>
      <c r="AL6" s="375" t="str">
        <f aca="false">IF(ISNUMBER($D6),YEAR($D6),"")</f>
        <v/>
      </c>
      <c r="AM6" s="375" t="str">
        <f aca="false">IF(OR(TRIM($B6&amp;$C6)="",NOT(ISNUMBER($D6)),NOT(ISNUMBER($E6))),"",IF($E6&lt;$D6,"",IF(IF($AD6="半年付",2,IF($AD6="季度付",4,IF($AD6="月付",12,IF($AD6="半月付",24,1))))=1,1,MAX(1,ROUND(($E6-$D6+1)/365*IF($AD6="半年付",2,IF($AD6="季度付",4,IF($AD6="月付",12,IF($AD6="半月付",24,1)))),0)))))</f>
        <v/>
      </c>
      <c r="AN6" s="375" t="str">
        <f aca="true">IF($AM6="","",MIN($AM6,MAX(0,INT((TODAY()-付款宽限天数-$D6)/(($E6-$D6+1)/$AM6))+1)))</f>
        <v/>
      </c>
    </row>
    <row r="7" customFormat="false" ht="14.9" hidden="false" customHeight="false" outlineLevel="0" collapsed="false">
      <c r="F7" s="370" t="str">
        <f aca="true">IF(TRIM($B7&amp;$C7)="","",IF(OR(ISNUMBER(SEARCH("未",$A7)),ISNUMBER(SEARCH("送出",$A7)),AND(TRIM($A7)="",NOT(ISNUMBER($D7)),N($G7)=0)),"【合同未回】","")&amp;IF(NOT(ISNUMBER($E7)),IF(OR(ISNUMBER(SEARCH("未",$A7)),ISNUMBER(SEARCH("送出",$A7)),AND(TRIM($A7)="",NOT(ISNUMBER($D7)),N($G7)=0)),"","【未填合同期】"),IF($E7&lt;TODAY(),"【已到期】",IF($E7-TODAY()&lt;=提醒天数,"【即将到期，剩余"&amp;($E7-TODAY())&amp;"天】","【正常】")))&amp;IF(OR($AC7="安装免保",$AC7="技术免保",$AC7="质保期内"),"【"&amp;$AC7&amp;"】",""))</f>
        <v/>
      </c>
      <c r="J7" s="371" t="str">
        <f aca="false">IF(OR(N($G7)=0,N($H7)=0),"",ROUND(N($G7)*N($H7)*IF(N($I7)=0,1,N($I7)),2))</f>
        <v/>
      </c>
      <c r="L7" s="371" t="str">
        <f aca="false">IF(TRIM($B7&amp;$C7)="","",IF(AND(N($J7)=0,N($K7)=0),"",ROUND(N($J7)+N($K7),2)))</f>
        <v/>
      </c>
      <c r="R7" s="371"/>
      <c r="S7" s="372" t="str">
        <f aca="false">IF(TRIM($B7&amp;$C7)="","",IF(N($N7)=0,"",MAX(0,MIN(N($N7)-N($P7),N($V7)))))</f>
        <v/>
      </c>
      <c r="T7" s="372" t="str">
        <f aca="false">IF(TRIM($B7&amp;$C7)="","",IF(N($P7)&lt;=N($N7),"",N($P7)-N($N7)))</f>
        <v/>
      </c>
      <c r="U7" s="372" t="str">
        <f aca="false">IF(OR(TRIM($B7&amp;$C7)="",$V7=""),"",MAX(0,N($V7))-N($S7))</f>
        <v/>
      </c>
      <c r="V7" s="372" t="str">
        <f aca="false">IF(TRIM($B7&amp;$C7)="","",IF(AND(N($L7)=0,N($P7)+N($Q7)+N($R7)=0),"",ROUND(N($L7)-N($P7)-N($Q7)-N($R7),2)))</f>
        <v/>
      </c>
      <c r="W7" s="373" t="str">
        <f aca="false">IF(TRIM($B7&amp;$C7)="","",IF(N($L7)=0,IF((N($P7)+N($Q7)+N($R7))=0,"—未填单价","未填单价，已收 "&amp;TEXT((N($P7)+N($Q7)+N($R7)),"#,##0.00")),IF(N($V7)&gt;0.005,"欠 "&amp;TEXT(N($V7),"#,##0.00")&amp;IF(N($S7)&gt;0,"（开票未到账 "&amp;TEXT(N($S7),"#,##0.00")&amp;"）","")&amp;IF(N($U7)&gt;0,"（未开票 "&amp;TEXT(N($U7),"#,##0.00")&amp;"）",""),IF(N($V7)&lt;-0.005,"多收 "&amp;TEXT(-N($V7),"#,##0.00"),"✔ 已结清")))&amp;IF(N($T7)&gt;0,"｜到账未开票 "&amp;TEXT(N($T7),"#,##0.00")&amp;"，待补票","")&amp;IF(N($Q7)&gt;0,"｜收现 "&amp;TEXT(N($Q7),"#,##0.00"),"")&amp;IF(N($R7)&gt;0,"｜收款不开票 "&amp;TEXT(N($R7),"#,##0.00"),""))</f>
        <v/>
      </c>
      <c r="X7" s="370"/>
      <c r="AB7" s="371" t="str">
        <f aca="false">IF(OR(N($N7)=0,N($AA7)=0),"",ROUND(N($N7)/(1+N($AA7))*N($AA7),2))</f>
        <v/>
      </c>
      <c r="AC7" s="370"/>
      <c r="AD7" s="370"/>
      <c r="AE7" s="374" t="str">
        <f aca="false">IF($AM7="","",IF($AM7=1,IF($AN7&gt;=1,"一次性·已到收款期","一次性·未到期"),$AD7&amp;" 第"&amp;$AN7&amp;"/"&amp;$AM7&amp;"期"))</f>
        <v/>
      </c>
      <c r="AF7" s="372" t="str">
        <f aca="false">IF(OR($AM7="",N($L7)=0),"",ROUND(N($J7)*$AN7/$AM7,2)+N($K7))</f>
        <v/>
      </c>
      <c r="AG7" s="372" t="str">
        <f aca="false">IF($AF7="","",MAX(0,ROUND($AF7-(N($P7)+N($Q7)+N($R7)),2)))</f>
        <v/>
      </c>
      <c r="AH7" s="372" t="str">
        <f aca="false">IF(OR(TRIM($B7&amp;$C7)="",NOT(ISNUMBER($D7))),"",SUMIFS($V$3:$V$1001,$AJ$3:$AJ$1001,$AJ7,$D$3:$D$1001,"&lt;"&amp;$D7))</f>
        <v/>
      </c>
      <c r="AI7" s="372" t="str">
        <f aca="false">IF(TRIM($B7&amp;$C7)="","",SUMIFS($V$3:$V$1001,$AJ$3:$AJ$1001,$AJ7))</f>
        <v/>
      </c>
      <c r="AJ7" s="374" t="str">
        <f aca="false">IF(TRIM($B7&amp;$C7)="","",TRIM($B7)&amp;"｜"&amp;TRIM($C7))</f>
        <v/>
      </c>
      <c r="AK7" s="372" t="str">
        <f aca="false">IF(TRIM($B7&amp;$C7)="","",MIN(N($N7),N($P7)))</f>
        <v/>
      </c>
      <c r="AL7" s="375" t="str">
        <f aca="false">IF(ISNUMBER($D7),YEAR($D7),"")</f>
        <v/>
      </c>
      <c r="AM7" s="375" t="str">
        <f aca="false">IF(OR(TRIM($B7&amp;$C7)="",NOT(ISNUMBER($D7)),NOT(ISNUMBER($E7))),"",IF($E7&lt;$D7,"",IF(IF($AD7="半年付",2,IF($AD7="季度付",4,IF($AD7="月付",12,IF($AD7="半月付",24,1))))=1,1,MAX(1,ROUND(($E7-$D7+1)/365*IF($AD7="半年付",2,IF($AD7="季度付",4,IF($AD7="月付",12,IF($AD7="半月付",24,1)))),0)))))</f>
        <v/>
      </c>
      <c r="AN7" s="375" t="str">
        <f aca="true">IF($AM7="","",MIN($AM7,MAX(0,INT((TODAY()-付款宽限天数-$D7)/(($E7-$D7+1)/$AM7))+1)))</f>
        <v/>
      </c>
    </row>
    <row r="8" customFormat="false" ht="14.9" hidden="false" customHeight="false" outlineLevel="0" collapsed="false">
      <c r="F8" s="370" t="str">
        <f aca="true">IF(TRIM($B8&amp;$C8)="","",IF(OR(ISNUMBER(SEARCH("未",$A8)),ISNUMBER(SEARCH("送出",$A8)),AND(TRIM($A8)="",NOT(ISNUMBER($D8)),N($G8)=0)),"【合同未回】","")&amp;IF(NOT(ISNUMBER($E8)),IF(OR(ISNUMBER(SEARCH("未",$A8)),ISNUMBER(SEARCH("送出",$A8)),AND(TRIM($A8)="",NOT(ISNUMBER($D8)),N($G8)=0)),"","【未填合同期】"),IF($E8&lt;TODAY(),"【已到期】",IF($E8-TODAY()&lt;=提醒天数,"【即将到期，剩余"&amp;($E8-TODAY())&amp;"天】","【正常】")))&amp;IF(OR($AC8="安装免保",$AC8="技术免保",$AC8="质保期内"),"【"&amp;$AC8&amp;"】",""))</f>
        <v/>
      </c>
      <c r="J8" s="371" t="str">
        <f aca="false">IF(OR(N($G8)=0,N($H8)=0),"",ROUND(N($G8)*N($H8)*IF(N($I8)=0,1,N($I8)),2))</f>
        <v/>
      </c>
      <c r="L8" s="371" t="str">
        <f aca="false">IF(TRIM($B8&amp;$C8)="","",IF(AND(N($J8)=0,N($K8)=0),"",ROUND(N($J8)+N($K8),2)))</f>
        <v/>
      </c>
      <c r="R8" s="371"/>
      <c r="S8" s="372" t="str">
        <f aca="false">IF(TRIM($B8&amp;$C8)="","",IF(N($N8)=0,"",MAX(0,MIN(N($N8)-N($P8),N($V8)))))</f>
        <v/>
      </c>
      <c r="T8" s="372" t="str">
        <f aca="false">IF(TRIM($B8&amp;$C8)="","",IF(N($P8)&lt;=N($N8),"",N($P8)-N($N8)))</f>
        <v/>
      </c>
      <c r="U8" s="372" t="str">
        <f aca="false">IF(OR(TRIM($B8&amp;$C8)="",$V8=""),"",MAX(0,N($V8))-N($S8))</f>
        <v/>
      </c>
      <c r="V8" s="372" t="str">
        <f aca="false">IF(TRIM($B8&amp;$C8)="","",IF(AND(N($L8)=0,N($P8)+N($Q8)+N($R8)=0),"",ROUND(N($L8)-N($P8)-N($Q8)-N($R8),2)))</f>
        <v/>
      </c>
      <c r="W8" s="373" t="str">
        <f aca="false">IF(TRIM($B8&amp;$C8)="","",IF(N($L8)=0,IF((N($P8)+N($Q8)+N($R8))=0,"—未填单价","未填单价，已收 "&amp;TEXT((N($P8)+N($Q8)+N($R8)),"#,##0.00")),IF(N($V8)&gt;0.005,"欠 "&amp;TEXT(N($V8),"#,##0.00")&amp;IF(N($S8)&gt;0,"（开票未到账 "&amp;TEXT(N($S8),"#,##0.00")&amp;"）","")&amp;IF(N($U8)&gt;0,"（未开票 "&amp;TEXT(N($U8),"#,##0.00")&amp;"）",""),IF(N($V8)&lt;-0.005,"多收 "&amp;TEXT(-N($V8),"#,##0.00"),"✔ 已结清")))&amp;IF(N($T8)&gt;0,"｜到账未开票 "&amp;TEXT(N($T8),"#,##0.00")&amp;"，待补票","")&amp;IF(N($Q8)&gt;0,"｜收现 "&amp;TEXT(N($Q8),"#,##0.00"),"")&amp;IF(N($R8)&gt;0,"｜收款不开票 "&amp;TEXT(N($R8),"#,##0.00"),""))</f>
        <v/>
      </c>
      <c r="X8" s="370"/>
      <c r="AB8" s="371" t="str">
        <f aca="false">IF(OR(N($N8)=0,N($AA8)=0),"",ROUND(N($N8)/(1+N($AA8))*N($AA8),2))</f>
        <v/>
      </c>
      <c r="AC8" s="370"/>
      <c r="AD8" s="370"/>
      <c r="AE8" s="374" t="str">
        <f aca="false">IF($AM8="","",IF($AM8=1,IF($AN8&gt;=1,"一次性·已到收款期","一次性·未到期"),$AD8&amp;" 第"&amp;$AN8&amp;"/"&amp;$AM8&amp;"期"))</f>
        <v/>
      </c>
      <c r="AF8" s="372" t="str">
        <f aca="false">IF(OR($AM8="",N($L8)=0),"",ROUND(N($J8)*$AN8/$AM8,2)+N($K8))</f>
        <v/>
      </c>
      <c r="AG8" s="372" t="str">
        <f aca="false">IF($AF8="","",MAX(0,ROUND($AF8-(N($P8)+N($Q8)+N($R8)),2)))</f>
        <v/>
      </c>
      <c r="AH8" s="372" t="str">
        <f aca="false">IF(OR(TRIM($B8&amp;$C8)="",NOT(ISNUMBER($D8))),"",SUMIFS($V$3:$V$1001,$AJ$3:$AJ$1001,$AJ8,$D$3:$D$1001,"&lt;"&amp;$D8))</f>
        <v/>
      </c>
      <c r="AI8" s="372" t="str">
        <f aca="false">IF(TRIM($B8&amp;$C8)="","",SUMIFS($V$3:$V$1001,$AJ$3:$AJ$1001,$AJ8))</f>
        <v/>
      </c>
      <c r="AJ8" s="374" t="str">
        <f aca="false">IF(TRIM($B8&amp;$C8)="","",TRIM($B8)&amp;"｜"&amp;TRIM($C8))</f>
        <v/>
      </c>
      <c r="AK8" s="372" t="str">
        <f aca="false">IF(TRIM($B8&amp;$C8)="","",MIN(N($N8),N($P8)))</f>
        <v/>
      </c>
      <c r="AL8" s="375" t="str">
        <f aca="false">IF(ISNUMBER($D8),YEAR($D8),"")</f>
        <v/>
      </c>
      <c r="AM8" s="375" t="str">
        <f aca="false">IF(OR(TRIM($B8&amp;$C8)="",NOT(ISNUMBER($D8)),NOT(ISNUMBER($E8))),"",IF($E8&lt;$D8,"",IF(IF($AD8="半年付",2,IF($AD8="季度付",4,IF($AD8="月付",12,IF($AD8="半月付",24,1))))=1,1,MAX(1,ROUND(($E8-$D8+1)/365*IF($AD8="半年付",2,IF($AD8="季度付",4,IF($AD8="月付",12,IF($AD8="半月付",24,1)))),0)))))</f>
        <v/>
      </c>
      <c r="AN8" s="375" t="str">
        <f aca="true">IF($AM8="","",MIN($AM8,MAX(0,INT((TODAY()-付款宽限天数-$D8)/(($E8-$D8+1)/$AM8))+1)))</f>
        <v/>
      </c>
    </row>
    <row r="9" customFormat="false" ht="14.9" hidden="false" customHeight="false" outlineLevel="0" collapsed="false">
      <c r="F9" s="370" t="str">
        <f aca="true">IF(TRIM($B9&amp;$C9)="","",IF(OR(ISNUMBER(SEARCH("未",$A9)),ISNUMBER(SEARCH("送出",$A9)),AND(TRIM($A9)="",NOT(ISNUMBER($D9)),N($G9)=0)),"【合同未回】","")&amp;IF(NOT(ISNUMBER($E9)),IF(OR(ISNUMBER(SEARCH("未",$A9)),ISNUMBER(SEARCH("送出",$A9)),AND(TRIM($A9)="",NOT(ISNUMBER($D9)),N($G9)=0)),"","【未填合同期】"),IF($E9&lt;TODAY(),"【已到期】",IF($E9-TODAY()&lt;=提醒天数,"【即将到期，剩余"&amp;($E9-TODAY())&amp;"天】","【正常】")))&amp;IF(OR($AC9="安装免保",$AC9="技术免保",$AC9="质保期内"),"【"&amp;$AC9&amp;"】",""))</f>
        <v/>
      </c>
      <c r="J9" s="371" t="str">
        <f aca="false">IF(OR(N($G9)=0,N($H9)=0),"",ROUND(N($G9)*N($H9)*IF(N($I9)=0,1,N($I9)),2))</f>
        <v/>
      </c>
      <c r="L9" s="371" t="str">
        <f aca="false">IF(TRIM($B9&amp;$C9)="","",IF(AND(N($J9)=0,N($K9)=0),"",ROUND(N($J9)+N($K9),2)))</f>
        <v/>
      </c>
      <c r="R9" s="371"/>
      <c r="S9" s="372" t="str">
        <f aca="false">IF(TRIM($B9&amp;$C9)="","",IF(N($N9)=0,"",MAX(0,MIN(N($N9)-N($P9),N($V9)))))</f>
        <v/>
      </c>
      <c r="T9" s="372" t="str">
        <f aca="false">IF(TRIM($B9&amp;$C9)="","",IF(N($P9)&lt;=N($N9),"",N($P9)-N($N9)))</f>
        <v/>
      </c>
      <c r="U9" s="372" t="str">
        <f aca="false">IF(OR(TRIM($B9&amp;$C9)="",$V9=""),"",MAX(0,N($V9))-N($S9))</f>
        <v/>
      </c>
      <c r="V9" s="372" t="str">
        <f aca="false">IF(TRIM($B9&amp;$C9)="","",IF(AND(N($L9)=0,N($P9)+N($Q9)+N($R9)=0),"",ROUND(N($L9)-N($P9)-N($Q9)-N($R9),2)))</f>
        <v/>
      </c>
      <c r="W9" s="373" t="str">
        <f aca="false">IF(TRIM($B9&amp;$C9)="","",IF(N($L9)=0,IF((N($P9)+N($Q9)+N($R9))=0,"—未填单价","未填单价，已收 "&amp;TEXT((N($P9)+N($Q9)+N($R9)),"#,##0.00")),IF(N($V9)&gt;0.005,"欠 "&amp;TEXT(N($V9),"#,##0.00")&amp;IF(N($S9)&gt;0,"（开票未到账 "&amp;TEXT(N($S9),"#,##0.00")&amp;"）","")&amp;IF(N($U9)&gt;0,"（未开票 "&amp;TEXT(N($U9),"#,##0.00")&amp;"）",""),IF(N($V9)&lt;-0.005,"多收 "&amp;TEXT(-N($V9),"#,##0.00"),"✔ 已结清")))&amp;IF(N($T9)&gt;0,"｜到账未开票 "&amp;TEXT(N($T9),"#,##0.00")&amp;"，待补票","")&amp;IF(N($Q9)&gt;0,"｜收现 "&amp;TEXT(N($Q9),"#,##0.00"),"")&amp;IF(N($R9)&gt;0,"｜收款不开票 "&amp;TEXT(N($R9),"#,##0.00"),""))</f>
        <v/>
      </c>
      <c r="X9" s="370"/>
      <c r="AB9" s="371" t="str">
        <f aca="false">IF(OR(N($N9)=0,N($AA9)=0),"",ROUND(N($N9)/(1+N($AA9))*N($AA9),2))</f>
        <v/>
      </c>
      <c r="AC9" s="370"/>
      <c r="AD9" s="370"/>
      <c r="AE9" s="374" t="str">
        <f aca="false">IF($AM9="","",IF($AM9=1,IF($AN9&gt;=1,"一次性·已到收款期","一次性·未到期"),$AD9&amp;" 第"&amp;$AN9&amp;"/"&amp;$AM9&amp;"期"))</f>
        <v/>
      </c>
      <c r="AF9" s="372" t="str">
        <f aca="false">IF(OR($AM9="",N($L9)=0),"",ROUND(N($J9)*$AN9/$AM9,2)+N($K9))</f>
        <v/>
      </c>
      <c r="AG9" s="372" t="str">
        <f aca="false">IF($AF9="","",MAX(0,ROUND($AF9-(N($P9)+N($Q9)+N($R9)),2)))</f>
        <v/>
      </c>
      <c r="AH9" s="372" t="str">
        <f aca="false">IF(OR(TRIM($B9&amp;$C9)="",NOT(ISNUMBER($D9))),"",SUMIFS($V$3:$V$1001,$AJ$3:$AJ$1001,$AJ9,$D$3:$D$1001,"&lt;"&amp;$D9))</f>
        <v/>
      </c>
      <c r="AI9" s="372" t="str">
        <f aca="false">IF(TRIM($B9&amp;$C9)="","",SUMIFS($V$3:$V$1001,$AJ$3:$AJ$1001,$AJ9))</f>
        <v/>
      </c>
      <c r="AJ9" s="374" t="str">
        <f aca="false">IF(TRIM($B9&amp;$C9)="","",TRIM($B9)&amp;"｜"&amp;TRIM($C9))</f>
        <v/>
      </c>
      <c r="AK9" s="372" t="str">
        <f aca="false">IF(TRIM($B9&amp;$C9)="","",MIN(N($N9),N($P9)))</f>
        <v/>
      </c>
      <c r="AL9" s="375" t="str">
        <f aca="false">IF(ISNUMBER($D9),YEAR($D9),"")</f>
        <v/>
      </c>
      <c r="AM9" s="375" t="str">
        <f aca="false">IF(OR(TRIM($B9&amp;$C9)="",NOT(ISNUMBER($D9)),NOT(ISNUMBER($E9))),"",IF($E9&lt;$D9,"",IF(IF($AD9="半年付",2,IF($AD9="季度付",4,IF($AD9="月付",12,IF($AD9="半月付",24,1))))=1,1,MAX(1,ROUND(($E9-$D9+1)/365*IF($AD9="半年付",2,IF($AD9="季度付",4,IF($AD9="月付",12,IF($AD9="半月付",24,1)))),0)))))</f>
        <v/>
      </c>
      <c r="AN9" s="375" t="str">
        <f aca="true">IF($AM9="","",MIN($AM9,MAX(0,INT((TODAY()-付款宽限天数-$D9)/(($E9-$D9+1)/$AM9))+1)))</f>
        <v/>
      </c>
    </row>
    <row r="10" customFormat="false" ht="14.9" hidden="false" customHeight="false" outlineLevel="0" collapsed="false">
      <c r="F10" s="370" t="str">
        <f aca="true">IF(TRIM($B10&amp;$C10)="","",IF(OR(ISNUMBER(SEARCH("未",$A10)),ISNUMBER(SEARCH("送出",$A10)),AND(TRIM($A10)="",NOT(ISNUMBER($D10)),N($G10)=0)),"【合同未回】","")&amp;IF(NOT(ISNUMBER($E10)),IF(OR(ISNUMBER(SEARCH("未",$A10)),ISNUMBER(SEARCH("送出",$A10)),AND(TRIM($A10)="",NOT(ISNUMBER($D10)),N($G10)=0)),"","【未填合同期】"),IF($E10&lt;TODAY(),"【已到期】",IF($E10-TODAY()&lt;=提醒天数,"【即将到期，剩余"&amp;($E10-TODAY())&amp;"天】","【正常】")))&amp;IF(OR($AC10="安装免保",$AC10="技术免保",$AC10="质保期内"),"【"&amp;$AC10&amp;"】",""))</f>
        <v/>
      </c>
      <c r="J10" s="371" t="str">
        <f aca="false">IF(OR(N($G10)=0,N($H10)=0),"",ROUND(N($G10)*N($H10)*IF(N($I10)=0,1,N($I10)),2))</f>
        <v/>
      </c>
      <c r="L10" s="371" t="str">
        <f aca="false">IF(TRIM($B10&amp;$C10)="","",IF(AND(N($J10)=0,N($K10)=0),"",ROUND(N($J10)+N($K10),2)))</f>
        <v/>
      </c>
      <c r="R10" s="371"/>
      <c r="S10" s="372" t="str">
        <f aca="false">IF(TRIM($B10&amp;$C10)="","",IF(N($N10)=0,"",MAX(0,MIN(N($N10)-N($P10),N($V10)))))</f>
        <v/>
      </c>
      <c r="T10" s="372" t="str">
        <f aca="false">IF(TRIM($B10&amp;$C10)="","",IF(N($P10)&lt;=N($N10),"",N($P10)-N($N10)))</f>
        <v/>
      </c>
      <c r="U10" s="372" t="str">
        <f aca="false">IF(OR(TRIM($B10&amp;$C10)="",$V10=""),"",MAX(0,N($V10))-N($S10))</f>
        <v/>
      </c>
      <c r="V10" s="372" t="str">
        <f aca="false">IF(TRIM($B10&amp;$C10)="","",IF(AND(N($L10)=0,N($P10)+N($Q10)+N($R10)=0),"",ROUND(N($L10)-N($P10)-N($Q10)-N($R10),2)))</f>
        <v/>
      </c>
      <c r="W10" s="373" t="str">
        <f aca="false">IF(TRIM($B10&amp;$C10)="","",IF(N($L10)=0,IF((N($P10)+N($Q10)+N($R10))=0,"—未填单价","未填单价，已收 "&amp;TEXT((N($P10)+N($Q10)+N($R10)),"#,##0.00")),IF(N($V10)&gt;0.005,"欠 "&amp;TEXT(N($V10),"#,##0.00")&amp;IF(N($S10)&gt;0,"（开票未到账 "&amp;TEXT(N($S10),"#,##0.00")&amp;"）","")&amp;IF(N($U10)&gt;0,"（未开票 "&amp;TEXT(N($U10),"#,##0.00")&amp;"）",""),IF(N($V10)&lt;-0.005,"多收 "&amp;TEXT(-N($V10),"#,##0.00"),"✔ 已结清")))&amp;IF(N($T10)&gt;0,"｜到账未开票 "&amp;TEXT(N($T10),"#,##0.00")&amp;"，待补票","")&amp;IF(N($Q10)&gt;0,"｜收现 "&amp;TEXT(N($Q10),"#,##0.00"),"")&amp;IF(N($R10)&gt;0,"｜收款不开票 "&amp;TEXT(N($R10),"#,##0.00"),""))</f>
        <v/>
      </c>
      <c r="X10" s="370"/>
      <c r="AB10" s="371" t="str">
        <f aca="false">IF(OR(N($N10)=0,N($AA10)=0),"",ROUND(N($N10)/(1+N($AA10))*N($AA10),2))</f>
        <v/>
      </c>
      <c r="AC10" s="370"/>
      <c r="AD10" s="370"/>
      <c r="AE10" s="374" t="str">
        <f aca="false">IF($AM10="","",IF($AM10=1,IF($AN10&gt;=1,"一次性·已到收款期","一次性·未到期"),$AD10&amp;" 第"&amp;$AN10&amp;"/"&amp;$AM10&amp;"期"))</f>
        <v/>
      </c>
      <c r="AF10" s="372" t="str">
        <f aca="false">IF(OR($AM10="",N($L10)=0),"",ROUND(N($J10)*$AN10/$AM10,2)+N($K10))</f>
        <v/>
      </c>
      <c r="AG10" s="372" t="str">
        <f aca="false">IF($AF10="","",MAX(0,ROUND($AF10-(N($P10)+N($Q10)+N($R10)),2)))</f>
        <v/>
      </c>
      <c r="AH10" s="372" t="str">
        <f aca="false">IF(OR(TRIM($B10&amp;$C10)="",NOT(ISNUMBER($D10))),"",SUMIFS($V$3:$V$1001,$AJ$3:$AJ$1001,$AJ10,$D$3:$D$1001,"&lt;"&amp;$D10))</f>
        <v/>
      </c>
      <c r="AI10" s="372" t="str">
        <f aca="false">IF(TRIM($B10&amp;$C10)="","",SUMIFS($V$3:$V$1001,$AJ$3:$AJ$1001,$AJ10))</f>
        <v/>
      </c>
      <c r="AJ10" s="374" t="str">
        <f aca="false">IF(TRIM($B10&amp;$C10)="","",TRIM($B10)&amp;"｜"&amp;TRIM($C10))</f>
        <v/>
      </c>
      <c r="AK10" s="372" t="str">
        <f aca="false">IF(TRIM($B10&amp;$C10)="","",MIN(N($N10),N($P10)))</f>
        <v/>
      </c>
      <c r="AL10" s="375" t="str">
        <f aca="false">IF(ISNUMBER($D10),YEAR($D10),"")</f>
        <v/>
      </c>
      <c r="AM10" s="375" t="str">
        <f aca="false">IF(OR(TRIM($B10&amp;$C10)="",NOT(ISNUMBER($D10)),NOT(ISNUMBER($E10))),"",IF($E10&lt;$D10,"",IF(IF($AD10="半年付",2,IF($AD10="季度付",4,IF($AD10="月付",12,IF($AD10="半月付",24,1))))=1,1,MAX(1,ROUND(($E10-$D10+1)/365*IF($AD10="半年付",2,IF($AD10="季度付",4,IF($AD10="月付",12,IF($AD10="半月付",24,1)))),0)))))</f>
        <v/>
      </c>
      <c r="AN10" s="375" t="str">
        <f aca="true">IF($AM10="","",MIN($AM10,MAX(0,INT((TODAY()-付款宽限天数-$D10)/(($E10-$D10+1)/$AM10))+1)))</f>
        <v/>
      </c>
    </row>
    <row r="11" customFormat="false" ht="14.9" hidden="false" customHeight="false" outlineLevel="0" collapsed="false">
      <c r="F11" s="370" t="str">
        <f aca="true">IF(TRIM($B11&amp;$C11)="","",IF(OR(ISNUMBER(SEARCH("未",$A11)),ISNUMBER(SEARCH("送出",$A11)),AND(TRIM($A11)="",NOT(ISNUMBER($D11)),N($G11)=0)),"【合同未回】","")&amp;IF(NOT(ISNUMBER($E11)),IF(OR(ISNUMBER(SEARCH("未",$A11)),ISNUMBER(SEARCH("送出",$A11)),AND(TRIM($A11)="",NOT(ISNUMBER($D11)),N($G11)=0)),"","【未填合同期】"),IF($E11&lt;TODAY(),"【已到期】",IF($E11-TODAY()&lt;=提醒天数,"【即将到期，剩余"&amp;($E11-TODAY())&amp;"天】","【正常】")))&amp;IF(OR($AC11="安装免保",$AC11="技术免保",$AC11="质保期内"),"【"&amp;$AC11&amp;"】",""))</f>
        <v/>
      </c>
      <c r="J11" s="371" t="str">
        <f aca="false">IF(OR(N($G11)=0,N($H11)=0),"",ROUND(N($G11)*N($H11)*IF(N($I11)=0,1,N($I11)),2))</f>
        <v/>
      </c>
      <c r="L11" s="371" t="str">
        <f aca="false">IF(TRIM($B11&amp;$C11)="","",IF(AND(N($J11)=0,N($K11)=0),"",ROUND(N($J11)+N($K11),2)))</f>
        <v/>
      </c>
      <c r="R11" s="371"/>
      <c r="S11" s="372" t="str">
        <f aca="false">IF(TRIM($B11&amp;$C11)="","",IF(N($N11)=0,"",MAX(0,MIN(N($N11)-N($P11),N($V11)))))</f>
        <v/>
      </c>
      <c r="T11" s="372" t="str">
        <f aca="false">IF(TRIM($B11&amp;$C11)="","",IF(N($P11)&lt;=N($N11),"",N($P11)-N($N11)))</f>
        <v/>
      </c>
      <c r="U11" s="372" t="str">
        <f aca="false">IF(OR(TRIM($B11&amp;$C11)="",$V11=""),"",MAX(0,N($V11))-N($S11))</f>
        <v/>
      </c>
      <c r="V11" s="372" t="str">
        <f aca="false">IF(TRIM($B11&amp;$C11)="","",IF(AND(N($L11)=0,N($P11)+N($Q11)+N($R11)=0),"",ROUND(N($L11)-N($P11)-N($Q11)-N($R11),2)))</f>
        <v/>
      </c>
      <c r="W11" s="373" t="str">
        <f aca="false">IF(TRIM($B11&amp;$C11)="","",IF(N($L11)=0,IF((N($P11)+N($Q11)+N($R11))=0,"—未填单价","未填单价，已收 "&amp;TEXT((N($P11)+N($Q11)+N($R11)),"#,##0.00")),IF(N($V11)&gt;0.005,"欠 "&amp;TEXT(N($V11),"#,##0.00")&amp;IF(N($S11)&gt;0,"（开票未到账 "&amp;TEXT(N($S11),"#,##0.00")&amp;"）","")&amp;IF(N($U11)&gt;0,"（未开票 "&amp;TEXT(N($U11),"#,##0.00")&amp;"）",""),IF(N($V11)&lt;-0.005,"多收 "&amp;TEXT(-N($V11),"#,##0.00"),"✔ 已结清")))&amp;IF(N($T11)&gt;0,"｜到账未开票 "&amp;TEXT(N($T11),"#,##0.00")&amp;"，待补票","")&amp;IF(N($Q11)&gt;0,"｜收现 "&amp;TEXT(N($Q11),"#,##0.00"),"")&amp;IF(N($R11)&gt;0,"｜收款不开票 "&amp;TEXT(N($R11),"#,##0.00"),""))</f>
        <v/>
      </c>
      <c r="X11" s="370"/>
      <c r="AB11" s="371" t="str">
        <f aca="false">IF(OR(N($N11)=0,N($AA11)=0),"",ROUND(N($N11)/(1+N($AA11))*N($AA11),2))</f>
        <v/>
      </c>
      <c r="AC11" s="370"/>
      <c r="AD11" s="370"/>
      <c r="AE11" s="374" t="str">
        <f aca="false">IF($AM11="","",IF($AM11=1,IF($AN11&gt;=1,"一次性·已到收款期","一次性·未到期"),$AD11&amp;" 第"&amp;$AN11&amp;"/"&amp;$AM11&amp;"期"))</f>
        <v/>
      </c>
      <c r="AF11" s="372" t="str">
        <f aca="false">IF(OR($AM11="",N($L11)=0),"",ROUND(N($J11)*$AN11/$AM11,2)+N($K11))</f>
        <v/>
      </c>
      <c r="AG11" s="372" t="str">
        <f aca="false">IF($AF11="","",MAX(0,ROUND($AF11-(N($P11)+N($Q11)+N($R11)),2)))</f>
        <v/>
      </c>
      <c r="AH11" s="372" t="str">
        <f aca="false">IF(OR(TRIM($B11&amp;$C11)="",NOT(ISNUMBER($D11))),"",SUMIFS($V$3:$V$1001,$AJ$3:$AJ$1001,$AJ11,$D$3:$D$1001,"&lt;"&amp;$D11))</f>
        <v/>
      </c>
      <c r="AI11" s="372" t="str">
        <f aca="false">IF(TRIM($B11&amp;$C11)="","",SUMIFS($V$3:$V$1001,$AJ$3:$AJ$1001,$AJ11))</f>
        <v/>
      </c>
      <c r="AJ11" s="374" t="str">
        <f aca="false">IF(TRIM($B11&amp;$C11)="","",TRIM($B11)&amp;"｜"&amp;TRIM($C11))</f>
        <v/>
      </c>
      <c r="AK11" s="372" t="str">
        <f aca="false">IF(TRIM($B11&amp;$C11)="","",MIN(N($N11),N($P11)))</f>
        <v/>
      </c>
      <c r="AL11" s="375" t="str">
        <f aca="false">IF(ISNUMBER($D11),YEAR($D11),"")</f>
        <v/>
      </c>
      <c r="AM11" s="375" t="str">
        <f aca="false">IF(OR(TRIM($B11&amp;$C11)="",NOT(ISNUMBER($D11)),NOT(ISNUMBER($E11))),"",IF($E11&lt;$D11,"",IF(IF($AD11="半年付",2,IF($AD11="季度付",4,IF($AD11="月付",12,IF($AD11="半月付",24,1))))=1,1,MAX(1,ROUND(($E11-$D11+1)/365*IF($AD11="半年付",2,IF($AD11="季度付",4,IF($AD11="月付",12,IF($AD11="半月付",24,1)))),0)))))</f>
        <v/>
      </c>
      <c r="AN11" s="375" t="str">
        <f aca="true">IF($AM11="","",MIN($AM11,MAX(0,INT((TODAY()-付款宽限天数-$D11)/(($E11-$D11+1)/$AM11))+1)))</f>
        <v/>
      </c>
    </row>
    <row r="12" customFormat="false" ht="14.9" hidden="false" customHeight="false" outlineLevel="0" collapsed="false">
      <c r="F12" s="370" t="str">
        <f aca="true">IF(TRIM($B12&amp;$C12)="","",IF(OR(ISNUMBER(SEARCH("未",$A12)),ISNUMBER(SEARCH("送出",$A12)),AND(TRIM($A12)="",NOT(ISNUMBER($D12)),N($G12)=0)),"【合同未回】","")&amp;IF(NOT(ISNUMBER($E12)),IF(OR(ISNUMBER(SEARCH("未",$A12)),ISNUMBER(SEARCH("送出",$A12)),AND(TRIM($A12)="",NOT(ISNUMBER($D12)),N($G12)=0)),"","【未填合同期】"),IF($E12&lt;TODAY(),"【已到期】",IF($E12-TODAY()&lt;=提醒天数,"【即将到期，剩余"&amp;($E12-TODAY())&amp;"天】","【正常】")))&amp;IF(OR($AC12="安装免保",$AC12="技术免保",$AC12="质保期内"),"【"&amp;$AC12&amp;"】",""))</f>
        <v/>
      </c>
      <c r="J12" s="371" t="str">
        <f aca="false">IF(OR(N($G12)=0,N($H12)=0),"",ROUND(N($G12)*N($H12)*IF(N($I12)=0,1,N($I12)),2))</f>
        <v/>
      </c>
      <c r="L12" s="371" t="str">
        <f aca="false">IF(TRIM($B12&amp;$C12)="","",IF(AND(N($J12)=0,N($K12)=0),"",ROUND(N($J12)+N($K12),2)))</f>
        <v/>
      </c>
      <c r="R12" s="371"/>
      <c r="S12" s="372" t="str">
        <f aca="false">IF(TRIM($B12&amp;$C12)="","",IF(N($N12)=0,"",MAX(0,MIN(N($N12)-N($P12),N($V12)))))</f>
        <v/>
      </c>
      <c r="T12" s="372" t="str">
        <f aca="false">IF(TRIM($B12&amp;$C12)="","",IF(N($P12)&lt;=N($N12),"",N($P12)-N($N12)))</f>
        <v/>
      </c>
      <c r="U12" s="372" t="str">
        <f aca="false">IF(OR(TRIM($B12&amp;$C12)="",$V12=""),"",MAX(0,N($V12))-N($S12))</f>
        <v/>
      </c>
      <c r="V12" s="372" t="str">
        <f aca="false">IF(TRIM($B12&amp;$C12)="","",IF(AND(N($L12)=0,N($P12)+N($Q12)+N($R12)=0),"",ROUND(N($L12)-N($P12)-N($Q12)-N($R12),2)))</f>
        <v/>
      </c>
      <c r="W12" s="373" t="str">
        <f aca="false">IF(TRIM($B12&amp;$C12)="","",IF(N($L12)=0,IF((N($P12)+N($Q12)+N($R12))=0,"—未填单价","未填单价，已收 "&amp;TEXT((N($P12)+N($Q12)+N($R12)),"#,##0.00")),IF(N($V12)&gt;0.005,"欠 "&amp;TEXT(N($V12),"#,##0.00")&amp;IF(N($S12)&gt;0,"（开票未到账 "&amp;TEXT(N($S12),"#,##0.00")&amp;"）","")&amp;IF(N($U12)&gt;0,"（未开票 "&amp;TEXT(N($U12),"#,##0.00")&amp;"）",""),IF(N($V12)&lt;-0.005,"多收 "&amp;TEXT(-N($V12),"#,##0.00"),"✔ 已结清")))&amp;IF(N($T12)&gt;0,"｜到账未开票 "&amp;TEXT(N($T12),"#,##0.00")&amp;"，待补票","")&amp;IF(N($Q12)&gt;0,"｜收现 "&amp;TEXT(N($Q12),"#,##0.00"),"")&amp;IF(N($R12)&gt;0,"｜收款不开票 "&amp;TEXT(N($R12),"#,##0.00"),""))</f>
        <v/>
      </c>
      <c r="X12" s="370"/>
      <c r="AB12" s="371" t="str">
        <f aca="false">IF(OR(N($N12)=0,N($AA12)=0),"",ROUND(N($N12)/(1+N($AA12))*N($AA12),2))</f>
        <v/>
      </c>
      <c r="AC12" s="370"/>
      <c r="AD12" s="370"/>
      <c r="AE12" s="374" t="str">
        <f aca="false">IF($AM12="","",IF($AM12=1,IF($AN12&gt;=1,"一次性·已到收款期","一次性·未到期"),$AD12&amp;" 第"&amp;$AN12&amp;"/"&amp;$AM12&amp;"期"))</f>
        <v/>
      </c>
      <c r="AF12" s="372" t="str">
        <f aca="false">IF(OR($AM12="",N($L12)=0),"",ROUND(N($J12)*$AN12/$AM12,2)+N($K12))</f>
        <v/>
      </c>
      <c r="AG12" s="372" t="str">
        <f aca="false">IF($AF12="","",MAX(0,ROUND($AF12-(N($P12)+N($Q12)+N($R12)),2)))</f>
        <v/>
      </c>
      <c r="AH12" s="372" t="str">
        <f aca="false">IF(OR(TRIM($B12&amp;$C12)="",NOT(ISNUMBER($D12))),"",SUMIFS($V$3:$V$1001,$AJ$3:$AJ$1001,$AJ12,$D$3:$D$1001,"&lt;"&amp;$D12))</f>
        <v/>
      </c>
      <c r="AI12" s="372" t="str">
        <f aca="false">IF(TRIM($B12&amp;$C12)="","",SUMIFS($V$3:$V$1001,$AJ$3:$AJ$1001,$AJ12))</f>
        <v/>
      </c>
      <c r="AJ12" s="374" t="str">
        <f aca="false">IF(TRIM($B12&amp;$C12)="","",TRIM($B12)&amp;"｜"&amp;TRIM($C12))</f>
        <v/>
      </c>
      <c r="AK12" s="372" t="str">
        <f aca="false">IF(TRIM($B12&amp;$C12)="","",MIN(N($N12),N($P12)))</f>
        <v/>
      </c>
      <c r="AL12" s="375" t="str">
        <f aca="false">IF(ISNUMBER($D12),YEAR($D12),"")</f>
        <v/>
      </c>
      <c r="AM12" s="375" t="str">
        <f aca="false">IF(OR(TRIM($B12&amp;$C12)="",NOT(ISNUMBER($D12)),NOT(ISNUMBER($E12))),"",IF($E12&lt;$D12,"",IF(IF($AD12="半年付",2,IF($AD12="季度付",4,IF($AD12="月付",12,IF($AD12="半月付",24,1))))=1,1,MAX(1,ROUND(($E12-$D12+1)/365*IF($AD12="半年付",2,IF($AD12="季度付",4,IF($AD12="月付",12,IF($AD12="半月付",24,1)))),0)))))</f>
        <v/>
      </c>
      <c r="AN12" s="375" t="str">
        <f aca="true">IF($AM12="","",MIN($AM12,MAX(0,INT((TODAY()-付款宽限天数-$D12)/(($E12-$D12+1)/$AM12))+1)))</f>
        <v/>
      </c>
    </row>
    <row r="13" customFormat="false" ht="14.9" hidden="false" customHeight="false" outlineLevel="0" collapsed="false">
      <c r="F13" s="370" t="str">
        <f aca="true">IF(TRIM($B13&amp;$C13)="","",IF(OR(ISNUMBER(SEARCH("未",$A13)),ISNUMBER(SEARCH("送出",$A13)),AND(TRIM($A13)="",NOT(ISNUMBER($D13)),N($G13)=0)),"【合同未回】","")&amp;IF(NOT(ISNUMBER($E13)),IF(OR(ISNUMBER(SEARCH("未",$A13)),ISNUMBER(SEARCH("送出",$A13)),AND(TRIM($A13)="",NOT(ISNUMBER($D13)),N($G13)=0)),"","【未填合同期】"),IF($E13&lt;TODAY(),"【已到期】",IF($E13-TODAY()&lt;=提醒天数,"【即将到期，剩余"&amp;($E13-TODAY())&amp;"天】","【正常】")))&amp;IF(OR($AC13="安装免保",$AC13="技术免保",$AC13="质保期内"),"【"&amp;$AC13&amp;"】",""))</f>
        <v/>
      </c>
      <c r="J13" s="371" t="str">
        <f aca="false">IF(OR(N($G13)=0,N($H13)=0),"",ROUND(N($G13)*N($H13)*IF(N($I13)=0,1,N($I13)),2))</f>
        <v/>
      </c>
      <c r="L13" s="371" t="str">
        <f aca="false">IF(TRIM($B13&amp;$C13)="","",IF(AND(N($J13)=0,N($K13)=0),"",ROUND(N($J13)+N($K13),2)))</f>
        <v/>
      </c>
      <c r="R13" s="371"/>
      <c r="S13" s="372" t="str">
        <f aca="false">IF(TRIM($B13&amp;$C13)="","",IF(N($N13)=0,"",MAX(0,MIN(N($N13)-N($P13),N($V13)))))</f>
        <v/>
      </c>
      <c r="T13" s="372" t="str">
        <f aca="false">IF(TRIM($B13&amp;$C13)="","",IF(N($P13)&lt;=N($N13),"",N($P13)-N($N13)))</f>
        <v/>
      </c>
      <c r="U13" s="372" t="str">
        <f aca="false">IF(OR(TRIM($B13&amp;$C13)="",$V13=""),"",MAX(0,N($V13))-N($S13))</f>
        <v/>
      </c>
      <c r="V13" s="372" t="str">
        <f aca="false">IF(TRIM($B13&amp;$C13)="","",IF(AND(N($L13)=0,N($P13)+N($Q13)+N($R13)=0),"",ROUND(N($L13)-N($P13)-N($Q13)-N($R13),2)))</f>
        <v/>
      </c>
      <c r="W13" s="373" t="str">
        <f aca="false">IF(TRIM($B13&amp;$C13)="","",IF(N($L13)=0,IF((N($P13)+N($Q13)+N($R13))=0,"—未填单价","未填单价，已收 "&amp;TEXT((N($P13)+N($Q13)+N($R13)),"#,##0.00")),IF(N($V13)&gt;0.005,"欠 "&amp;TEXT(N($V13),"#,##0.00")&amp;IF(N($S13)&gt;0,"（开票未到账 "&amp;TEXT(N($S13),"#,##0.00")&amp;"）","")&amp;IF(N($U13)&gt;0,"（未开票 "&amp;TEXT(N($U13),"#,##0.00")&amp;"）",""),IF(N($V13)&lt;-0.005,"多收 "&amp;TEXT(-N($V13),"#,##0.00"),"✔ 已结清")))&amp;IF(N($T13)&gt;0,"｜到账未开票 "&amp;TEXT(N($T13),"#,##0.00")&amp;"，待补票","")&amp;IF(N($Q13)&gt;0,"｜收现 "&amp;TEXT(N($Q13),"#,##0.00"),"")&amp;IF(N($R13)&gt;0,"｜收款不开票 "&amp;TEXT(N($R13),"#,##0.00"),""))</f>
        <v/>
      </c>
      <c r="X13" s="370"/>
      <c r="AB13" s="371" t="str">
        <f aca="false">IF(OR(N($N13)=0,N($AA13)=0),"",ROUND(N($N13)/(1+N($AA13))*N($AA13),2))</f>
        <v/>
      </c>
      <c r="AC13" s="370"/>
      <c r="AD13" s="370"/>
      <c r="AE13" s="374" t="str">
        <f aca="false">IF($AM13="","",IF($AM13=1,IF($AN13&gt;=1,"一次性·已到收款期","一次性·未到期"),$AD13&amp;" 第"&amp;$AN13&amp;"/"&amp;$AM13&amp;"期"))</f>
        <v/>
      </c>
      <c r="AF13" s="372" t="str">
        <f aca="false">IF(OR($AM13="",N($L13)=0),"",ROUND(N($J13)*$AN13/$AM13,2)+N($K13))</f>
        <v/>
      </c>
      <c r="AG13" s="372" t="str">
        <f aca="false">IF($AF13="","",MAX(0,ROUND($AF13-(N($P13)+N($Q13)+N($R13)),2)))</f>
        <v/>
      </c>
      <c r="AH13" s="372" t="str">
        <f aca="false">IF(OR(TRIM($B13&amp;$C13)="",NOT(ISNUMBER($D13))),"",SUMIFS($V$3:$V$1001,$AJ$3:$AJ$1001,$AJ13,$D$3:$D$1001,"&lt;"&amp;$D13))</f>
        <v/>
      </c>
      <c r="AI13" s="372" t="str">
        <f aca="false">IF(TRIM($B13&amp;$C13)="","",SUMIFS($V$3:$V$1001,$AJ$3:$AJ$1001,$AJ13))</f>
        <v/>
      </c>
      <c r="AJ13" s="374" t="str">
        <f aca="false">IF(TRIM($B13&amp;$C13)="","",TRIM($B13)&amp;"｜"&amp;TRIM($C13))</f>
        <v/>
      </c>
      <c r="AK13" s="372" t="str">
        <f aca="false">IF(TRIM($B13&amp;$C13)="","",MIN(N($N13),N($P13)))</f>
        <v/>
      </c>
      <c r="AL13" s="375" t="str">
        <f aca="false">IF(ISNUMBER($D13),YEAR($D13),"")</f>
        <v/>
      </c>
      <c r="AM13" s="375" t="str">
        <f aca="false">IF(OR(TRIM($B13&amp;$C13)="",NOT(ISNUMBER($D13)),NOT(ISNUMBER($E13))),"",IF($E13&lt;$D13,"",IF(IF($AD13="半年付",2,IF($AD13="季度付",4,IF($AD13="月付",12,IF($AD13="半月付",24,1))))=1,1,MAX(1,ROUND(($E13-$D13+1)/365*IF($AD13="半年付",2,IF($AD13="季度付",4,IF($AD13="月付",12,IF($AD13="半月付",24,1)))),0)))))</f>
        <v/>
      </c>
      <c r="AN13" s="375" t="str">
        <f aca="true">IF($AM13="","",MIN($AM13,MAX(0,INT((TODAY()-付款宽限天数-$D13)/(($E13-$D13+1)/$AM13))+1)))</f>
        <v/>
      </c>
    </row>
    <row r="14" customFormat="false" ht="14.9" hidden="false" customHeight="false" outlineLevel="0" collapsed="false">
      <c r="F14" s="370" t="str">
        <f aca="true">IF(TRIM($B14&amp;$C14)="","",IF(OR(ISNUMBER(SEARCH("未",$A14)),ISNUMBER(SEARCH("送出",$A14)),AND(TRIM($A14)="",NOT(ISNUMBER($D14)),N($G14)=0)),"【合同未回】","")&amp;IF(NOT(ISNUMBER($E14)),IF(OR(ISNUMBER(SEARCH("未",$A14)),ISNUMBER(SEARCH("送出",$A14)),AND(TRIM($A14)="",NOT(ISNUMBER($D14)),N($G14)=0)),"","【未填合同期】"),IF($E14&lt;TODAY(),"【已到期】",IF($E14-TODAY()&lt;=提醒天数,"【即将到期，剩余"&amp;($E14-TODAY())&amp;"天】","【正常】")))&amp;IF(OR($AC14="安装免保",$AC14="技术免保",$AC14="质保期内"),"【"&amp;$AC14&amp;"】",""))</f>
        <v/>
      </c>
      <c r="J14" s="371" t="str">
        <f aca="false">IF(OR(N($G14)=0,N($H14)=0),"",ROUND(N($G14)*N($H14)*IF(N($I14)=0,1,N($I14)),2))</f>
        <v/>
      </c>
      <c r="L14" s="371" t="str">
        <f aca="false">IF(TRIM($B14&amp;$C14)="","",IF(AND(N($J14)=0,N($K14)=0),"",ROUND(N($J14)+N($K14),2)))</f>
        <v/>
      </c>
      <c r="R14" s="371"/>
      <c r="S14" s="372" t="str">
        <f aca="false">IF(TRIM($B14&amp;$C14)="","",IF(N($N14)=0,"",MAX(0,MIN(N($N14)-N($P14),N($V14)))))</f>
        <v/>
      </c>
      <c r="T14" s="372" t="str">
        <f aca="false">IF(TRIM($B14&amp;$C14)="","",IF(N($P14)&lt;=N($N14),"",N($P14)-N($N14)))</f>
        <v/>
      </c>
      <c r="U14" s="372" t="str">
        <f aca="false">IF(OR(TRIM($B14&amp;$C14)="",$V14=""),"",MAX(0,N($V14))-N($S14))</f>
        <v/>
      </c>
      <c r="V14" s="372" t="str">
        <f aca="false">IF(TRIM($B14&amp;$C14)="","",IF(AND(N($L14)=0,N($P14)+N($Q14)+N($R14)=0),"",ROUND(N($L14)-N($P14)-N($Q14)-N($R14),2)))</f>
        <v/>
      </c>
      <c r="W14" s="373" t="str">
        <f aca="false">IF(TRIM($B14&amp;$C14)="","",IF(N($L14)=0,IF((N($P14)+N($Q14)+N($R14))=0,"—未填单价","未填单价，已收 "&amp;TEXT((N($P14)+N($Q14)+N($R14)),"#,##0.00")),IF(N($V14)&gt;0.005,"欠 "&amp;TEXT(N($V14),"#,##0.00")&amp;IF(N($S14)&gt;0,"（开票未到账 "&amp;TEXT(N($S14),"#,##0.00")&amp;"）","")&amp;IF(N($U14)&gt;0,"（未开票 "&amp;TEXT(N($U14),"#,##0.00")&amp;"）",""),IF(N($V14)&lt;-0.005,"多收 "&amp;TEXT(-N($V14),"#,##0.00"),"✔ 已结清")))&amp;IF(N($T14)&gt;0,"｜到账未开票 "&amp;TEXT(N($T14),"#,##0.00")&amp;"，待补票","")&amp;IF(N($Q14)&gt;0,"｜收现 "&amp;TEXT(N($Q14),"#,##0.00"),"")&amp;IF(N($R14)&gt;0,"｜收款不开票 "&amp;TEXT(N($R14),"#,##0.00"),""))</f>
        <v/>
      </c>
      <c r="X14" s="370"/>
      <c r="AB14" s="371" t="str">
        <f aca="false">IF(OR(N($N14)=0,N($AA14)=0),"",ROUND(N($N14)/(1+N($AA14))*N($AA14),2))</f>
        <v/>
      </c>
      <c r="AC14" s="370"/>
      <c r="AD14" s="370"/>
      <c r="AE14" s="374" t="str">
        <f aca="false">IF($AM14="","",IF($AM14=1,IF($AN14&gt;=1,"一次性·已到收款期","一次性·未到期"),$AD14&amp;" 第"&amp;$AN14&amp;"/"&amp;$AM14&amp;"期"))</f>
        <v/>
      </c>
      <c r="AF14" s="372" t="str">
        <f aca="false">IF(OR($AM14="",N($L14)=0),"",ROUND(N($J14)*$AN14/$AM14,2)+N($K14))</f>
        <v/>
      </c>
      <c r="AG14" s="372" t="str">
        <f aca="false">IF($AF14="","",MAX(0,ROUND($AF14-(N($P14)+N($Q14)+N($R14)),2)))</f>
        <v/>
      </c>
      <c r="AH14" s="372" t="str">
        <f aca="false">IF(OR(TRIM($B14&amp;$C14)="",NOT(ISNUMBER($D14))),"",SUMIFS($V$3:$V$1001,$AJ$3:$AJ$1001,$AJ14,$D$3:$D$1001,"&lt;"&amp;$D14))</f>
        <v/>
      </c>
      <c r="AI14" s="372" t="str">
        <f aca="false">IF(TRIM($B14&amp;$C14)="","",SUMIFS($V$3:$V$1001,$AJ$3:$AJ$1001,$AJ14))</f>
        <v/>
      </c>
      <c r="AJ14" s="374" t="str">
        <f aca="false">IF(TRIM($B14&amp;$C14)="","",TRIM($B14)&amp;"｜"&amp;TRIM($C14))</f>
        <v/>
      </c>
      <c r="AK14" s="372" t="str">
        <f aca="false">IF(TRIM($B14&amp;$C14)="","",MIN(N($N14),N($P14)))</f>
        <v/>
      </c>
      <c r="AL14" s="375" t="str">
        <f aca="false">IF(ISNUMBER($D14),YEAR($D14),"")</f>
        <v/>
      </c>
      <c r="AM14" s="375" t="str">
        <f aca="false">IF(OR(TRIM($B14&amp;$C14)="",NOT(ISNUMBER($D14)),NOT(ISNUMBER($E14))),"",IF($E14&lt;$D14,"",IF(IF($AD14="半年付",2,IF($AD14="季度付",4,IF($AD14="月付",12,IF($AD14="半月付",24,1))))=1,1,MAX(1,ROUND(($E14-$D14+1)/365*IF($AD14="半年付",2,IF($AD14="季度付",4,IF($AD14="月付",12,IF($AD14="半月付",24,1)))),0)))))</f>
        <v/>
      </c>
      <c r="AN14" s="375" t="str">
        <f aca="true">IF($AM14="","",MIN($AM14,MAX(0,INT((TODAY()-付款宽限天数-$D14)/(($E14-$D14+1)/$AM14))+1)))</f>
        <v/>
      </c>
    </row>
    <row r="15" customFormat="false" ht="14.9" hidden="false" customHeight="false" outlineLevel="0" collapsed="false">
      <c r="F15" s="370" t="str">
        <f aca="true">IF(TRIM($B15&amp;$C15)="","",IF(OR(ISNUMBER(SEARCH("未",$A15)),ISNUMBER(SEARCH("送出",$A15)),AND(TRIM($A15)="",NOT(ISNUMBER($D15)),N($G15)=0)),"【合同未回】","")&amp;IF(NOT(ISNUMBER($E15)),IF(OR(ISNUMBER(SEARCH("未",$A15)),ISNUMBER(SEARCH("送出",$A15)),AND(TRIM($A15)="",NOT(ISNUMBER($D15)),N($G15)=0)),"","【未填合同期】"),IF($E15&lt;TODAY(),"【已到期】",IF($E15-TODAY()&lt;=提醒天数,"【即将到期，剩余"&amp;($E15-TODAY())&amp;"天】","【正常】")))&amp;IF(OR($AC15="安装免保",$AC15="技术免保",$AC15="质保期内"),"【"&amp;$AC15&amp;"】",""))</f>
        <v/>
      </c>
      <c r="J15" s="371" t="str">
        <f aca="false">IF(OR(N($G15)=0,N($H15)=0),"",ROUND(N($G15)*N($H15)*IF(N($I15)=0,1,N($I15)),2))</f>
        <v/>
      </c>
      <c r="L15" s="371" t="str">
        <f aca="false">IF(TRIM($B15&amp;$C15)="","",IF(AND(N($J15)=0,N($K15)=0),"",ROUND(N($J15)+N($K15),2)))</f>
        <v/>
      </c>
      <c r="R15" s="371"/>
      <c r="S15" s="372" t="str">
        <f aca="false">IF(TRIM($B15&amp;$C15)="","",IF(N($N15)=0,"",MAX(0,MIN(N($N15)-N($P15),N($V15)))))</f>
        <v/>
      </c>
      <c r="T15" s="372" t="str">
        <f aca="false">IF(TRIM($B15&amp;$C15)="","",IF(N($P15)&lt;=N($N15),"",N($P15)-N($N15)))</f>
        <v/>
      </c>
      <c r="U15" s="372" t="str">
        <f aca="false">IF(OR(TRIM($B15&amp;$C15)="",$V15=""),"",MAX(0,N($V15))-N($S15))</f>
        <v/>
      </c>
      <c r="V15" s="372" t="str">
        <f aca="false">IF(TRIM($B15&amp;$C15)="","",IF(AND(N($L15)=0,N($P15)+N($Q15)+N($R15)=0),"",ROUND(N($L15)-N($P15)-N($Q15)-N($R15),2)))</f>
        <v/>
      </c>
      <c r="W15" s="373" t="str">
        <f aca="false">IF(TRIM($B15&amp;$C15)="","",IF(N($L15)=0,IF((N($P15)+N($Q15)+N($R15))=0,"—未填单价","未填单价，已收 "&amp;TEXT((N($P15)+N($Q15)+N($R15)),"#,##0.00")),IF(N($V15)&gt;0.005,"欠 "&amp;TEXT(N($V15),"#,##0.00")&amp;IF(N($S15)&gt;0,"（开票未到账 "&amp;TEXT(N($S15),"#,##0.00")&amp;"）","")&amp;IF(N($U15)&gt;0,"（未开票 "&amp;TEXT(N($U15),"#,##0.00")&amp;"）",""),IF(N($V15)&lt;-0.005,"多收 "&amp;TEXT(-N($V15),"#,##0.00"),"✔ 已结清")))&amp;IF(N($T15)&gt;0,"｜到账未开票 "&amp;TEXT(N($T15),"#,##0.00")&amp;"，待补票","")&amp;IF(N($Q15)&gt;0,"｜收现 "&amp;TEXT(N($Q15),"#,##0.00"),"")&amp;IF(N($R15)&gt;0,"｜收款不开票 "&amp;TEXT(N($R15),"#,##0.00"),""))</f>
        <v/>
      </c>
      <c r="X15" s="370"/>
      <c r="AB15" s="371" t="str">
        <f aca="false">IF(OR(N($N15)=0,N($AA15)=0),"",ROUND(N($N15)/(1+N($AA15))*N($AA15),2))</f>
        <v/>
      </c>
      <c r="AC15" s="370"/>
      <c r="AD15" s="370"/>
      <c r="AE15" s="374" t="str">
        <f aca="false">IF($AM15="","",IF($AM15=1,IF($AN15&gt;=1,"一次性·已到收款期","一次性·未到期"),$AD15&amp;" 第"&amp;$AN15&amp;"/"&amp;$AM15&amp;"期"))</f>
        <v/>
      </c>
      <c r="AF15" s="372" t="str">
        <f aca="false">IF(OR($AM15="",N($L15)=0),"",ROUND(N($J15)*$AN15/$AM15,2)+N($K15))</f>
        <v/>
      </c>
      <c r="AG15" s="372" t="str">
        <f aca="false">IF($AF15="","",MAX(0,ROUND($AF15-(N($P15)+N($Q15)+N($R15)),2)))</f>
        <v/>
      </c>
      <c r="AH15" s="372" t="str">
        <f aca="false">IF(OR(TRIM($B15&amp;$C15)="",NOT(ISNUMBER($D15))),"",SUMIFS($V$3:$V$1001,$AJ$3:$AJ$1001,$AJ15,$D$3:$D$1001,"&lt;"&amp;$D15))</f>
        <v/>
      </c>
      <c r="AI15" s="372" t="str">
        <f aca="false">IF(TRIM($B15&amp;$C15)="","",SUMIFS($V$3:$V$1001,$AJ$3:$AJ$1001,$AJ15))</f>
        <v/>
      </c>
      <c r="AJ15" s="374" t="str">
        <f aca="false">IF(TRIM($B15&amp;$C15)="","",TRIM($B15)&amp;"｜"&amp;TRIM($C15))</f>
        <v/>
      </c>
      <c r="AK15" s="372" t="str">
        <f aca="false">IF(TRIM($B15&amp;$C15)="","",MIN(N($N15),N($P15)))</f>
        <v/>
      </c>
      <c r="AL15" s="375" t="str">
        <f aca="false">IF(ISNUMBER($D15),YEAR($D15),"")</f>
        <v/>
      </c>
      <c r="AM15" s="375" t="str">
        <f aca="false">IF(OR(TRIM($B15&amp;$C15)="",NOT(ISNUMBER($D15)),NOT(ISNUMBER($E15))),"",IF($E15&lt;$D15,"",IF(IF($AD15="半年付",2,IF($AD15="季度付",4,IF($AD15="月付",12,IF($AD15="半月付",24,1))))=1,1,MAX(1,ROUND(($E15-$D15+1)/365*IF($AD15="半年付",2,IF($AD15="季度付",4,IF($AD15="月付",12,IF($AD15="半月付",24,1)))),0)))))</f>
        <v/>
      </c>
      <c r="AN15" s="375" t="str">
        <f aca="true">IF($AM15="","",MIN($AM15,MAX(0,INT((TODAY()-付款宽限天数-$D15)/(($E15-$D15+1)/$AM15))+1)))</f>
        <v/>
      </c>
    </row>
    <row r="16" customFormat="false" ht="14.9" hidden="false" customHeight="false" outlineLevel="0" collapsed="false">
      <c r="F16" s="370" t="str">
        <f aca="true">IF(TRIM($B16&amp;$C16)="","",IF(OR(ISNUMBER(SEARCH("未",$A16)),ISNUMBER(SEARCH("送出",$A16)),AND(TRIM($A16)="",NOT(ISNUMBER($D16)),N($G16)=0)),"【合同未回】","")&amp;IF(NOT(ISNUMBER($E16)),IF(OR(ISNUMBER(SEARCH("未",$A16)),ISNUMBER(SEARCH("送出",$A16)),AND(TRIM($A16)="",NOT(ISNUMBER($D16)),N($G16)=0)),"","【未填合同期】"),IF($E16&lt;TODAY(),"【已到期】",IF($E16-TODAY()&lt;=提醒天数,"【即将到期，剩余"&amp;($E16-TODAY())&amp;"天】","【正常】")))&amp;IF(OR($AC16="安装免保",$AC16="技术免保",$AC16="质保期内"),"【"&amp;$AC16&amp;"】",""))</f>
        <v/>
      </c>
      <c r="J16" s="371" t="str">
        <f aca="false">IF(OR(N($G16)=0,N($H16)=0),"",ROUND(N($G16)*N($H16)*IF(N($I16)=0,1,N($I16)),2))</f>
        <v/>
      </c>
      <c r="L16" s="371" t="str">
        <f aca="false">IF(TRIM($B16&amp;$C16)="","",IF(AND(N($J16)=0,N($K16)=0),"",ROUND(N($J16)+N($K16),2)))</f>
        <v/>
      </c>
      <c r="R16" s="371"/>
      <c r="S16" s="372" t="str">
        <f aca="false">IF(TRIM($B16&amp;$C16)="","",IF(N($N16)=0,"",MAX(0,MIN(N($N16)-N($P16),N($V16)))))</f>
        <v/>
      </c>
      <c r="T16" s="372" t="str">
        <f aca="false">IF(TRIM($B16&amp;$C16)="","",IF(N($P16)&lt;=N($N16),"",N($P16)-N($N16)))</f>
        <v/>
      </c>
      <c r="U16" s="372" t="str">
        <f aca="false">IF(OR(TRIM($B16&amp;$C16)="",$V16=""),"",MAX(0,N($V16))-N($S16))</f>
        <v/>
      </c>
      <c r="V16" s="372" t="str">
        <f aca="false">IF(TRIM($B16&amp;$C16)="","",IF(AND(N($L16)=0,N($P16)+N($Q16)+N($R16)=0),"",ROUND(N($L16)-N($P16)-N($Q16)-N($R16),2)))</f>
        <v/>
      </c>
      <c r="W16" s="373" t="str">
        <f aca="false">IF(TRIM($B16&amp;$C16)="","",IF(N($L16)=0,IF((N($P16)+N($Q16)+N($R16))=0,"—未填单价","未填单价，已收 "&amp;TEXT((N($P16)+N($Q16)+N($R16)),"#,##0.00")),IF(N($V16)&gt;0.005,"欠 "&amp;TEXT(N($V16),"#,##0.00")&amp;IF(N($S16)&gt;0,"（开票未到账 "&amp;TEXT(N($S16),"#,##0.00")&amp;"）","")&amp;IF(N($U16)&gt;0,"（未开票 "&amp;TEXT(N($U16),"#,##0.00")&amp;"）",""),IF(N($V16)&lt;-0.005,"多收 "&amp;TEXT(-N($V16),"#,##0.00"),"✔ 已结清")))&amp;IF(N($T16)&gt;0,"｜到账未开票 "&amp;TEXT(N($T16),"#,##0.00")&amp;"，待补票","")&amp;IF(N($Q16)&gt;0,"｜收现 "&amp;TEXT(N($Q16),"#,##0.00"),"")&amp;IF(N($R16)&gt;0,"｜收款不开票 "&amp;TEXT(N($R16),"#,##0.00"),""))</f>
        <v/>
      </c>
      <c r="X16" s="370"/>
      <c r="AB16" s="371" t="str">
        <f aca="false">IF(OR(N($N16)=0,N($AA16)=0),"",ROUND(N($N16)/(1+N($AA16))*N($AA16),2))</f>
        <v/>
      </c>
      <c r="AC16" s="370"/>
      <c r="AD16" s="370"/>
      <c r="AE16" s="374" t="str">
        <f aca="false">IF($AM16="","",IF($AM16=1,IF($AN16&gt;=1,"一次性·已到收款期","一次性·未到期"),$AD16&amp;" 第"&amp;$AN16&amp;"/"&amp;$AM16&amp;"期"))</f>
        <v/>
      </c>
      <c r="AF16" s="372" t="str">
        <f aca="false">IF(OR($AM16="",N($L16)=0),"",ROUND(N($J16)*$AN16/$AM16,2)+N($K16))</f>
        <v/>
      </c>
      <c r="AG16" s="372" t="str">
        <f aca="false">IF($AF16="","",MAX(0,ROUND($AF16-(N($P16)+N($Q16)+N($R16)),2)))</f>
        <v/>
      </c>
      <c r="AH16" s="372" t="str">
        <f aca="false">IF(OR(TRIM($B16&amp;$C16)="",NOT(ISNUMBER($D16))),"",SUMIFS($V$3:$V$1001,$AJ$3:$AJ$1001,$AJ16,$D$3:$D$1001,"&lt;"&amp;$D16))</f>
        <v/>
      </c>
      <c r="AI16" s="372" t="str">
        <f aca="false">IF(TRIM($B16&amp;$C16)="","",SUMIFS($V$3:$V$1001,$AJ$3:$AJ$1001,$AJ16))</f>
        <v/>
      </c>
      <c r="AJ16" s="374" t="str">
        <f aca="false">IF(TRIM($B16&amp;$C16)="","",TRIM($B16)&amp;"｜"&amp;TRIM($C16))</f>
        <v/>
      </c>
      <c r="AK16" s="372" t="str">
        <f aca="false">IF(TRIM($B16&amp;$C16)="","",MIN(N($N16),N($P16)))</f>
        <v/>
      </c>
      <c r="AL16" s="375" t="str">
        <f aca="false">IF(ISNUMBER($D16),YEAR($D16),"")</f>
        <v/>
      </c>
      <c r="AM16" s="375" t="str">
        <f aca="false">IF(OR(TRIM($B16&amp;$C16)="",NOT(ISNUMBER($D16)),NOT(ISNUMBER($E16))),"",IF($E16&lt;$D16,"",IF(IF($AD16="半年付",2,IF($AD16="季度付",4,IF($AD16="月付",12,IF($AD16="半月付",24,1))))=1,1,MAX(1,ROUND(($E16-$D16+1)/365*IF($AD16="半年付",2,IF($AD16="季度付",4,IF($AD16="月付",12,IF($AD16="半月付",24,1)))),0)))))</f>
        <v/>
      </c>
      <c r="AN16" s="375" t="str">
        <f aca="true">IF($AM16="","",MIN($AM16,MAX(0,INT((TODAY()-付款宽限天数-$D16)/(($E16-$D16+1)/$AM16))+1)))</f>
        <v/>
      </c>
    </row>
    <row r="17" customFormat="false" ht="14.9" hidden="false" customHeight="false" outlineLevel="0" collapsed="false">
      <c r="F17" s="370" t="str">
        <f aca="true">IF(TRIM($B17&amp;$C17)="","",IF(OR(ISNUMBER(SEARCH("未",$A17)),ISNUMBER(SEARCH("送出",$A17)),AND(TRIM($A17)="",NOT(ISNUMBER($D17)),N($G17)=0)),"【合同未回】","")&amp;IF(NOT(ISNUMBER($E17)),IF(OR(ISNUMBER(SEARCH("未",$A17)),ISNUMBER(SEARCH("送出",$A17)),AND(TRIM($A17)="",NOT(ISNUMBER($D17)),N($G17)=0)),"","【未填合同期】"),IF($E17&lt;TODAY(),"【已到期】",IF($E17-TODAY()&lt;=提醒天数,"【即将到期，剩余"&amp;($E17-TODAY())&amp;"天】","【正常】")))&amp;IF(OR($AC17="安装免保",$AC17="技术免保",$AC17="质保期内"),"【"&amp;$AC17&amp;"】",""))</f>
        <v/>
      </c>
      <c r="J17" s="371" t="str">
        <f aca="false">IF(OR(N($G17)=0,N($H17)=0),"",ROUND(N($G17)*N($H17)*IF(N($I17)=0,1,N($I17)),2))</f>
        <v/>
      </c>
      <c r="L17" s="371" t="str">
        <f aca="false">IF(TRIM($B17&amp;$C17)="","",IF(AND(N($J17)=0,N($K17)=0),"",ROUND(N($J17)+N($K17),2)))</f>
        <v/>
      </c>
      <c r="R17" s="371"/>
      <c r="S17" s="372" t="str">
        <f aca="false">IF(TRIM($B17&amp;$C17)="","",IF(N($N17)=0,"",MAX(0,MIN(N($N17)-N($P17),N($V17)))))</f>
        <v/>
      </c>
      <c r="T17" s="372" t="str">
        <f aca="false">IF(TRIM($B17&amp;$C17)="","",IF(N($P17)&lt;=N($N17),"",N($P17)-N($N17)))</f>
        <v/>
      </c>
      <c r="U17" s="372" t="str">
        <f aca="false">IF(OR(TRIM($B17&amp;$C17)="",$V17=""),"",MAX(0,N($V17))-N($S17))</f>
        <v/>
      </c>
      <c r="V17" s="372" t="str">
        <f aca="false">IF(TRIM($B17&amp;$C17)="","",IF(AND(N($L17)=0,N($P17)+N($Q17)+N($R17)=0),"",ROUND(N($L17)-N($P17)-N($Q17)-N($R17),2)))</f>
        <v/>
      </c>
      <c r="W17" s="373" t="str">
        <f aca="false">IF(TRIM($B17&amp;$C17)="","",IF(N($L17)=0,IF((N($P17)+N($Q17)+N($R17))=0,"—未填单价","未填单价，已收 "&amp;TEXT((N($P17)+N($Q17)+N($R17)),"#,##0.00")),IF(N($V17)&gt;0.005,"欠 "&amp;TEXT(N($V17),"#,##0.00")&amp;IF(N($S17)&gt;0,"（开票未到账 "&amp;TEXT(N($S17),"#,##0.00")&amp;"）","")&amp;IF(N($U17)&gt;0,"（未开票 "&amp;TEXT(N($U17),"#,##0.00")&amp;"）",""),IF(N($V17)&lt;-0.005,"多收 "&amp;TEXT(-N($V17),"#,##0.00"),"✔ 已结清")))&amp;IF(N($T17)&gt;0,"｜到账未开票 "&amp;TEXT(N($T17),"#,##0.00")&amp;"，待补票","")&amp;IF(N($Q17)&gt;0,"｜收现 "&amp;TEXT(N($Q17),"#,##0.00"),"")&amp;IF(N($R17)&gt;0,"｜收款不开票 "&amp;TEXT(N($R17),"#,##0.00"),""))</f>
        <v/>
      </c>
      <c r="X17" s="370"/>
      <c r="AB17" s="371" t="str">
        <f aca="false">IF(OR(N($N17)=0,N($AA17)=0),"",ROUND(N($N17)/(1+N($AA17))*N($AA17),2))</f>
        <v/>
      </c>
      <c r="AC17" s="370"/>
      <c r="AD17" s="370"/>
      <c r="AE17" s="374" t="str">
        <f aca="false">IF($AM17="","",IF($AM17=1,IF($AN17&gt;=1,"一次性·已到收款期","一次性·未到期"),$AD17&amp;" 第"&amp;$AN17&amp;"/"&amp;$AM17&amp;"期"))</f>
        <v/>
      </c>
      <c r="AF17" s="372" t="str">
        <f aca="false">IF(OR($AM17="",N($L17)=0),"",ROUND(N($J17)*$AN17/$AM17,2)+N($K17))</f>
        <v/>
      </c>
      <c r="AG17" s="372" t="str">
        <f aca="false">IF($AF17="","",MAX(0,ROUND($AF17-(N($P17)+N($Q17)+N($R17)),2)))</f>
        <v/>
      </c>
      <c r="AH17" s="372" t="str">
        <f aca="false">IF(OR(TRIM($B17&amp;$C17)="",NOT(ISNUMBER($D17))),"",SUMIFS($V$3:$V$1001,$AJ$3:$AJ$1001,$AJ17,$D$3:$D$1001,"&lt;"&amp;$D17))</f>
        <v/>
      </c>
      <c r="AI17" s="372" t="str">
        <f aca="false">IF(TRIM($B17&amp;$C17)="","",SUMIFS($V$3:$V$1001,$AJ$3:$AJ$1001,$AJ17))</f>
        <v/>
      </c>
      <c r="AJ17" s="374" t="str">
        <f aca="false">IF(TRIM($B17&amp;$C17)="","",TRIM($B17)&amp;"｜"&amp;TRIM($C17))</f>
        <v/>
      </c>
      <c r="AK17" s="372" t="str">
        <f aca="false">IF(TRIM($B17&amp;$C17)="","",MIN(N($N17),N($P17)))</f>
        <v/>
      </c>
      <c r="AL17" s="375" t="str">
        <f aca="false">IF(ISNUMBER($D17),YEAR($D17),"")</f>
        <v/>
      </c>
      <c r="AM17" s="375" t="str">
        <f aca="false">IF(OR(TRIM($B17&amp;$C17)="",NOT(ISNUMBER($D17)),NOT(ISNUMBER($E17))),"",IF($E17&lt;$D17,"",IF(IF($AD17="半年付",2,IF($AD17="季度付",4,IF($AD17="月付",12,IF($AD17="半月付",24,1))))=1,1,MAX(1,ROUND(($E17-$D17+1)/365*IF($AD17="半年付",2,IF($AD17="季度付",4,IF($AD17="月付",12,IF($AD17="半月付",24,1)))),0)))))</f>
        <v/>
      </c>
      <c r="AN17" s="375" t="str">
        <f aca="true">IF($AM17="","",MIN($AM17,MAX(0,INT((TODAY()-付款宽限天数-$D17)/(($E17-$D17+1)/$AM17))+1)))</f>
        <v/>
      </c>
    </row>
    <row r="18" customFormat="false" ht="14.9" hidden="false" customHeight="false" outlineLevel="0" collapsed="false">
      <c r="F18" s="370" t="str">
        <f aca="true">IF(TRIM($B18&amp;$C18)="","",IF(OR(ISNUMBER(SEARCH("未",$A18)),ISNUMBER(SEARCH("送出",$A18)),AND(TRIM($A18)="",NOT(ISNUMBER($D18)),N($G18)=0)),"【合同未回】","")&amp;IF(NOT(ISNUMBER($E18)),IF(OR(ISNUMBER(SEARCH("未",$A18)),ISNUMBER(SEARCH("送出",$A18)),AND(TRIM($A18)="",NOT(ISNUMBER($D18)),N($G18)=0)),"","【未填合同期】"),IF($E18&lt;TODAY(),"【已到期】",IF($E18-TODAY()&lt;=提醒天数,"【即将到期，剩余"&amp;($E18-TODAY())&amp;"天】","【正常】")))&amp;IF(OR($AC18="安装免保",$AC18="技术免保",$AC18="质保期内"),"【"&amp;$AC18&amp;"】",""))</f>
        <v/>
      </c>
      <c r="J18" s="371" t="str">
        <f aca="false">IF(OR(N($G18)=0,N($H18)=0),"",ROUND(N($G18)*N($H18)*IF(N($I18)=0,1,N($I18)),2))</f>
        <v/>
      </c>
      <c r="L18" s="371" t="str">
        <f aca="false">IF(TRIM($B18&amp;$C18)="","",IF(AND(N($J18)=0,N($K18)=0),"",ROUND(N($J18)+N($K18),2)))</f>
        <v/>
      </c>
      <c r="R18" s="371"/>
      <c r="S18" s="372" t="str">
        <f aca="false">IF(TRIM($B18&amp;$C18)="","",IF(N($N18)=0,"",MAX(0,MIN(N($N18)-N($P18),N($V18)))))</f>
        <v/>
      </c>
      <c r="T18" s="372" t="str">
        <f aca="false">IF(TRIM($B18&amp;$C18)="","",IF(N($P18)&lt;=N($N18),"",N($P18)-N($N18)))</f>
        <v/>
      </c>
      <c r="U18" s="372" t="str">
        <f aca="false">IF(OR(TRIM($B18&amp;$C18)="",$V18=""),"",MAX(0,N($V18))-N($S18))</f>
        <v/>
      </c>
      <c r="V18" s="372" t="str">
        <f aca="false">IF(TRIM($B18&amp;$C18)="","",IF(AND(N($L18)=0,N($P18)+N($Q18)+N($R18)=0),"",ROUND(N($L18)-N($P18)-N($Q18)-N($R18),2)))</f>
        <v/>
      </c>
      <c r="W18" s="373" t="str">
        <f aca="false">IF(TRIM($B18&amp;$C18)="","",IF(N($L18)=0,IF((N($P18)+N($Q18)+N($R18))=0,"—未填单价","未填单价，已收 "&amp;TEXT((N($P18)+N($Q18)+N($R18)),"#,##0.00")),IF(N($V18)&gt;0.005,"欠 "&amp;TEXT(N($V18),"#,##0.00")&amp;IF(N($S18)&gt;0,"（开票未到账 "&amp;TEXT(N($S18),"#,##0.00")&amp;"）","")&amp;IF(N($U18)&gt;0,"（未开票 "&amp;TEXT(N($U18),"#,##0.00")&amp;"）",""),IF(N($V18)&lt;-0.005,"多收 "&amp;TEXT(-N($V18),"#,##0.00"),"✔ 已结清")))&amp;IF(N($T18)&gt;0,"｜到账未开票 "&amp;TEXT(N($T18),"#,##0.00")&amp;"，待补票","")&amp;IF(N($Q18)&gt;0,"｜收现 "&amp;TEXT(N($Q18),"#,##0.00"),"")&amp;IF(N($R18)&gt;0,"｜收款不开票 "&amp;TEXT(N($R18),"#,##0.00"),""))</f>
        <v/>
      </c>
      <c r="X18" s="370"/>
      <c r="AB18" s="371" t="str">
        <f aca="false">IF(OR(N($N18)=0,N($AA18)=0),"",ROUND(N($N18)/(1+N($AA18))*N($AA18),2))</f>
        <v/>
      </c>
      <c r="AC18" s="370"/>
      <c r="AD18" s="370"/>
      <c r="AE18" s="374" t="str">
        <f aca="false">IF($AM18="","",IF($AM18=1,IF($AN18&gt;=1,"一次性·已到收款期","一次性·未到期"),$AD18&amp;" 第"&amp;$AN18&amp;"/"&amp;$AM18&amp;"期"))</f>
        <v/>
      </c>
      <c r="AF18" s="372" t="str">
        <f aca="false">IF(OR($AM18="",N($L18)=0),"",ROUND(N($J18)*$AN18/$AM18,2)+N($K18))</f>
        <v/>
      </c>
      <c r="AG18" s="372" t="str">
        <f aca="false">IF($AF18="","",MAX(0,ROUND($AF18-(N($P18)+N($Q18)+N($R18)),2)))</f>
        <v/>
      </c>
      <c r="AH18" s="372" t="str">
        <f aca="false">IF(OR(TRIM($B18&amp;$C18)="",NOT(ISNUMBER($D18))),"",SUMIFS($V$3:$V$1001,$AJ$3:$AJ$1001,$AJ18,$D$3:$D$1001,"&lt;"&amp;$D18))</f>
        <v/>
      </c>
      <c r="AI18" s="372" t="str">
        <f aca="false">IF(TRIM($B18&amp;$C18)="","",SUMIFS($V$3:$V$1001,$AJ$3:$AJ$1001,$AJ18))</f>
        <v/>
      </c>
      <c r="AJ18" s="374" t="str">
        <f aca="false">IF(TRIM($B18&amp;$C18)="","",TRIM($B18)&amp;"｜"&amp;TRIM($C18))</f>
        <v/>
      </c>
      <c r="AK18" s="372" t="str">
        <f aca="false">IF(TRIM($B18&amp;$C18)="","",MIN(N($N18),N($P18)))</f>
        <v/>
      </c>
      <c r="AL18" s="375" t="str">
        <f aca="false">IF(ISNUMBER($D18),YEAR($D18),"")</f>
        <v/>
      </c>
      <c r="AM18" s="375" t="str">
        <f aca="false">IF(OR(TRIM($B18&amp;$C18)="",NOT(ISNUMBER($D18)),NOT(ISNUMBER($E18))),"",IF($E18&lt;$D18,"",IF(IF($AD18="半年付",2,IF($AD18="季度付",4,IF($AD18="月付",12,IF($AD18="半月付",24,1))))=1,1,MAX(1,ROUND(($E18-$D18+1)/365*IF($AD18="半年付",2,IF($AD18="季度付",4,IF($AD18="月付",12,IF($AD18="半月付",24,1)))),0)))))</f>
        <v/>
      </c>
      <c r="AN18" s="375" t="str">
        <f aca="true">IF($AM18="","",MIN($AM18,MAX(0,INT((TODAY()-付款宽限天数-$D18)/(($E18-$D18+1)/$AM18))+1)))</f>
        <v/>
      </c>
    </row>
    <row r="19" customFormat="false" ht="14.9" hidden="false" customHeight="false" outlineLevel="0" collapsed="false">
      <c r="F19" s="370" t="str">
        <f aca="true">IF(TRIM($B19&amp;$C19)="","",IF(OR(ISNUMBER(SEARCH("未",$A19)),ISNUMBER(SEARCH("送出",$A19)),AND(TRIM($A19)="",NOT(ISNUMBER($D19)),N($G19)=0)),"【合同未回】","")&amp;IF(NOT(ISNUMBER($E19)),IF(OR(ISNUMBER(SEARCH("未",$A19)),ISNUMBER(SEARCH("送出",$A19)),AND(TRIM($A19)="",NOT(ISNUMBER($D19)),N($G19)=0)),"","【未填合同期】"),IF($E19&lt;TODAY(),"【已到期】",IF($E19-TODAY()&lt;=提醒天数,"【即将到期，剩余"&amp;($E19-TODAY())&amp;"天】","【正常】")))&amp;IF(OR($AC19="安装免保",$AC19="技术免保",$AC19="质保期内"),"【"&amp;$AC19&amp;"】",""))</f>
        <v/>
      </c>
      <c r="J19" s="371" t="str">
        <f aca="false">IF(OR(N($G19)=0,N($H19)=0),"",ROUND(N($G19)*N($H19)*IF(N($I19)=0,1,N($I19)),2))</f>
        <v/>
      </c>
      <c r="L19" s="371" t="str">
        <f aca="false">IF(TRIM($B19&amp;$C19)="","",IF(AND(N($J19)=0,N($K19)=0),"",ROUND(N($J19)+N($K19),2)))</f>
        <v/>
      </c>
      <c r="R19" s="371"/>
      <c r="S19" s="372" t="str">
        <f aca="false">IF(TRIM($B19&amp;$C19)="","",IF(N($N19)=0,"",MAX(0,MIN(N($N19)-N($P19),N($V19)))))</f>
        <v/>
      </c>
      <c r="T19" s="372" t="str">
        <f aca="false">IF(TRIM($B19&amp;$C19)="","",IF(N($P19)&lt;=N($N19),"",N($P19)-N($N19)))</f>
        <v/>
      </c>
      <c r="U19" s="372" t="str">
        <f aca="false">IF(OR(TRIM($B19&amp;$C19)="",$V19=""),"",MAX(0,N($V19))-N($S19))</f>
        <v/>
      </c>
      <c r="V19" s="372" t="str">
        <f aca="false">IF(TRIM($B19&amp;$C19)="","",IF(AND(N($L19)=0,N($P19)+N($Q19)+N($R19)=0),"",ROUND(N($L19)-N($P19)-N($Q19)-N($R19),2)))</f>
        <v/>
      </c>
      <c r="W19" s="373" t="str">
        <f aca="false">IF(TRIM($B19&amp;$C19)="","",IF(N($L19)=0,IF((N($P19)+N($Q19)+N($R19))=0,"—未填单价","未填单价，已收 "&amp;TEXT((N($P19)+N($Q19)+N($R19)),"#,##0.00")),IF(N($V19)&gt;0.005,"欠 "&amp;TEXT(N($V19),"#,##0.00")&amp;IF(N($S19)&gt;0,"（开票未到账 "&amp;TEXT(N($S19),"#,##0.00")&amp;"）","")&amp;IF(N($U19)&gt;0,"（未开票 "&amp;TEXT(N($U19),"#,##0.00")&amp;"）",""),IF(N($V19)&lt;-0.005,"多收 "&amp;TEXT(-N($V19),"#,##0.00"),"✔ 已结清")))&amp;IF(N($T19)&gt;0,"｜到账未开票 "&amp;TEXT(N($T19),"#,##0.00")&amp;"，待补票","")&amp;IF(N($Q19)&gt;0,"｜收现 "&amp;TEXT(N($Q19),"#,##0.00"),"")&amp;IF(N($R19)&gt;0,"｜收款不开票 "&amp;TEXT(N($R19),"#,##0.00"),""))</f>
        <v/>
      </c>
      <c r="X19" s="370"/>
      <c r="AB19" s="371" t="str">
        <f aca="false">IF(OR(N($N19)=0,N($AA19)=0),"",ROUND(N($N19)/(1+N($AA19))*N($AA19),2))</f>
        <v/>
      </c>
      <c r="AC19" s="370"/>
      <c r="AD19" s="370"/>
      <c r="AE19" s="374" t="str">
        <f aca="false">IF($AM19="","",IF($AM19=1,IF($AN19&gt;=1,"一次性·已到收款期","一次性·未到期"),$AD19&amp;" 第"&amp;$AN19&amp;"/"&amp;$AM19&amp;"期"))</f>
        <v/>
      </c>
      <c r="AF19" s="372" t="str">
        <f aca="false">IF(OR($AM19="",N($L19)=0),"",ROUND(N($J19)*$AN19/$AM19,2)+N($K19))</f>
        <v/>
      </c>
      <c r="AG19" s="372" t="str">
        <f aca="false">IF($AF19="","",MAX(0,ROUND($AF19-(N($P19)+N($Q19)+N($R19)),2)))</f>
        <v/>
      </c>
      <c r="AH19" s="372" t="str">
        <f aca="false">IF(OR(TRIM($B19&amp;$C19)="",NOT(ISNUMBER($D19))),"",SUMIFS($V$3:$V$1001,$AJ$3:$AJ$1001,$AJ19,$D$3:$D$1001,"&lt;"&amp;$D19))</f>
        <v/>
      </c>
      <c r="AI19" s="372" t="str">
        <f aca="false">IF(TRIM($B19&amp;$C19)="","",SUMIFS($V$3:$V$1001,$AJ$3:$AJ$1001,$AJ19))</f>
        <v/>
      </c>
      <c r="AJ19" s="374" t="str">
        <f aca="false">IF(TRIM($B19&amp;$C19)="","",TRIM($B19)&amp;"｜"&amp;TRIM($C19))</f>
        <v/>
      </c>
      <c r="AK19" s="372" t="str">
        <f aca="false">IF(TRIM($B19&amp;$C19)="","",MIN(N($N19),N($P19)))</f>
        <v/>
      </c>
      <c r="AL19" s="375" t="str">
        <f aca="false">IF(ISNUMBER($D19),YEAR($D19),"")</f>
        <v/>
      </c>
      <c r="AM19" s="375" t="str">
        <f aca="false">IF(OR(TRIM($B19&amp;$C19)="",NOT(ISNUMBER($D19)),NOT(ISNUMBER($E19))),"",IF($E19&lt;$D19,"",IF(IF($AD19="半年付",2,IF($AD19="季度付",4,IF($AD19="月付",12,IF($AD19="半月付",24,1))))=1,1,MAX(1,ROUND(($E19-$D19+1)/365*IF($AD19="半年付",2,IF($AD19="季度付",4,IF($AD19="月付",12,IF($AD19="半月付",24,1)))),0)))))</f>
        <v/>
      </c>
      <c r="AN19" s="375" t="str">
        <f aca="true">IF($AM19="","",MIN($AM19,MAX(0,INT((TODAY()-付款宽限天数-$D19)/(($E19-$D19+1)/$AM19))+1)))</f>
        <v/>
      </c>
    </row>
    <row r="20" customFormat="false" ht="14.9" hidden="false" customHeight="false" outlineLevel="0" collapsed="false">
      <c r="F20" s="370" t="str">
        <f aca="true">IF(TRIM($B20&amp;$C20)="","",IF(OR(ISNUMBER(SEARCH("未",$A20)),ISNUMBER(SEARCH("送出",$A20)),AND(TRIM($A20)="",NOT(ISNUMBER($D20)),N($G20)=0)),"【合同未回】","")&amp;IF(NOT(ISNUMBER($E20)),IF(OR(ISNUMBER(SEARCH("未",$A20)),ISNUMBER(SEARCH("送出",$A20)),AND(TRIM($A20)="",NOT(ISNUMBER($D20)),N($G20)=0)),"","【未填合同期】"),IF($E20&lt;TODAY(),"【已到期】",IF($E20-TODAY()&lt;=提醒天数,"【即将到期，剩余"&amp;($E20-TODAY())&amp;"天】","【正常】")))&amp;IF(OR($AC20="安装免保",$AC20="技术免保",$AC20="质保期内"),"【"&amp;$AC20&amp;"】",""))</f>
        <v/>
      </c>
      <c r="J20" s="371" t="str">
        <f aca="false">IF(OR(N($G20)=0,N($H20)=0),"",ROUND(N($G20)*N($H20)*IF(N($I20)=0,1,N($I20)),2))</f>
        <v/>
      </c>
      <c r="L20" s="371" t="str">
        <f aca="false">IF(TRIM($B20&amp;$C20)="","",IF(AND(N($J20)=0,N($K20)=0),"",ROUND(N($J20)+N($K20),2)))</f>
        <v/>
      </c>
      <c r="R20" s="371"/>
      <c r="S20" s="372" t="str">
        <f aca="false">IF(TRIM($B20&amp;$C20)="","",IF(N($N20)=0,"",MAX(0,MIN(N($N20)-N($P20),N($V20)))))</f>
        <v/>
      </c>
      <c r="T20" s="372" t="str">
        <f aca="false">IF(TRIM($B20&amp;$C20)="","",IF(N($P20)&lt;=N($N20),"",N($P20)-N($N20)))</f>
        <v/>
      </c>
      <c r="U20" s="372" t="str">
        <f aca="false">IF(OR(TRIM($B20&amp;$C20)="",$V20=""),"",MAX(0,N($V20))-N($S20))</f>
        <v/>
      </c>
      <c r="V20" s="372" t="str">
        <f aca="false">IF(TRIM($B20&amp;$C20)="","",IF(AND(N($L20)=0,N($P20)+N($Q20)+N($R20)=0),"",ROUND(N($L20)-N($P20)-N($Q20)-N($R20),2)))</f>
        <v/>
      </c>
      <c r="W20" s="373" t="str">
        <f aca="false">IF(TRIM($B20&amp;$C20)="","",IF(N($L20)=0,IF((N($P20)+N($Q20)+N($R20))=0,"—未填单价","未填单价，已收 "&amp;TEXT((N($P20)+N($Q20)+N($R20)),"#,##0.00")),IF(N($V20)&gt;0.005,"欠 "&amp;TEXT(N($V20),"#,##0.00")&amp;IF(N($S20)&gt;0,"（开票未到账 "&amp;TEXT(N($S20),"#,##0.00")&amp;"）","")&amp;IF(N($U20)&gt;0,"（未开票 "&amp;TEXT(N($U20),"#,##0.00")&amp;"）",""),IF(N($V20)&lt;-0.005,"多收 "&amp;TEXT(-N($V20),"#,##0.00"),"✔ 已结清")))&amp;IF(N($T20)&gt;0,"｜到账未开票 "&amp;TEXT(N($T20),"#,##0.00")&amp;"，待补票","")&amp;IF(N($Q20)&gt;0,"｜收现 "&amp;TEXT(N($Q20),"#,##0.00"),"")&amp;IF(N($R20)&gt;0,"｜收款不开票 "&amp;TEXT(N($R20),"#,##0.00"),""))</f>
        <v/>
      </c>
      <c r="X20" s="370"/>
      <c r="AB20" s="371" t="str">
        <f aca="false">IF(OR(N($N20)=0,N($AA20)=0),"",ROUND(N($N20)/(1+N($AA20))*N($AA20),2))</f>
        <v/>
      </c>
      <c r="AC20" s="370"/>
      <c r="AD20" s="370"/>
      <c r="AE20" s="374" t="str">
        <f aca="false">IF($AM20="","",IF($AM20=1,IF($AN20&gt;=1,"一次性·已到收款期","一次性·未到期"),$AD20&amp;" 第"&amp;$AN20&amp;"/"&amp;$AM20&amp;"期"))</f>
        <v/>
      </c>
      <c r="AF20" s="372" t="str">
        <f aca="false">IF(OR($AM20="",N($L20)=0),"",ROUND(N($J20)*$AN20/$AM20,2)+N($K20))</f>
        <v/>
      </c>
      <c r="AG20" s="372" t="str">
        <f aca="false">IF($AF20="","",MAX(0,ROUND($AF20-(N($P20)+N($Q20)+N($R20)),2)))</f>
        <v/>
      </c>
      <c r="AH20" s="372" t="str">
        <f aca="false">IF(OR(TRIM($B20&amp;$C20)="",NOT(ISNUMBER($D20))),"",SUMIFS($V$3:$V$1001,$AJ$3:$AJ$1001,$AJ20,$D$3:$D$1001,"&lt;"&amp;$D20))</f>
        <v/>
      </c>
      <c r="AI20" s="372" t="str">
        <f aca="false">IF(TRIM($B20&amp;$C20)="","",SUMIFS($V$3:$V$1001,$AJ$3:$AJ$1001,$AJ20))</f>
        <v/>
      </c>
      <c r="AJ20" s="374" t="str">
        <f aca="false">IF(TRIM($B20&amp;$C20)="","",TRIM($B20)&amp;"｜"&amp;TRIM($C20))</f>
        <v/>
      </c>
      <c r="AK20" s="372" t="str">
        <f aca="false">IF(TRIM($B20&amp;$C20)="","",MIN(N($N20),N($P20)))</f>
        <v/>
      </c>
      <c r="AL20" s="375" t="str">
        <f aca="false">IF(ISNUMBER($D20),YEAR($D20),"")</f>
        <v/>
      </c>
      <c r="AM20" s="375" t="str">
        <f aca="false">IF(OR(TRIM($B20&amp;$C20)="",NOT(ISNUMBER($D20)),NOT(ISNUMBER($E20))),"",IF($E20&lt;$D20,"",IF(IF($AD20="半年付",2,IF($AD20="季度付",4,IF($AD20="月付",12,IF($AD20="半月付",24,1))))=1,1,MAX(1,ROUND(($E20-$D20+1)/365*IF($AD20="半年付",2,IF($AD20="季度付",4,IF($AD20="月付",12,IF($AD20="半月付",24,1)))),0)))))</f>
        <v/>
      </c>
      <c r="AN20" s="375" t="str">
        <f aca="true">IF($AM20="","",MIN($AM20,MAX(0,INT((TODAY()-付款宽限天数-$D20)/(($E20-$D20+1)/$AM20))+1)))</f>
        <v/>
      </c>
    </row>
    <row r="21" customFormat="false" ht="14.9" hidden="false" customHeight="false" outlineLevel="0" collapsed="false">
      <c r="F21" s="370" t="str">
        <f aca="true">IF(TRIM($B21&amp;$C21)="","",IF(OR(ISNUMBER(SEARCH("未",$A21)),ISNUMBER(SEARCH("送出",$A21)),AND(TRIM($A21)="",NOT(ISNUMBER($D21)),N($G21)=0)),"【合同未回】","")&amp;IF(NOT(ISNUMBER($E21)),IF(OR(ISNUMBER(SEARCH("未",$A21)),ISNUMBER(SEARCH("送出",$A21)),AND(TRIM($A21)="",NOT(ISNUMBER($D21)),N($G21)=0)),"","【未填合同期】"),IF($E21&lt;TODAY(),"【已到期】",IF($E21-TODAY()&lt;=提醒天数,"【即将到期，剩余"&amp;($E21-TODAY())&amp;"天】","【正常】")))&amp;IF(OR($AC21="安装免保",$AC21="技术免保",$AC21="质保期内"),"【"&amp;$AC21&amp;"】",""))</f>
        <v/>
      </c>
      <c r="J21" s="371" t="str">
        <f aca="false">IF(OR(N($G21)=0,N($H21)=0),"",ROUND(N($G21)*N($H21)*IF(N($I21)=0,1,N($I21)),2))</f>
        <v/>
      </c>
      <c r="L21" s="371" t="str">
        <f aca="false">IF(TRIM($B21&amp;$C21)="","",IF(AND(N($J21)=0,N($K21)=0),"",ROUND(N($J21)+N($K21),2)))</f>
        <v/>
      </c>
      <c r="R21" s="371"/>
      <c r="S21" s="372" t="str">
        <f aca="false">IF(TRIM($B21&amp;$C21)="","",IF(N($N21)=0,"",MAX(0,MIN(N($N21)-N($P21),N($V21)))))</f>
        <v/>
      </c>
      <c r="T21" s="372" t="str">
        <f aca="false">IF(TRIM($B21&amp;$C21)="","",IF(N($P21)&lt;=N($N21),"",N($P21)-N($N21)))</f>
        <v/>
      </c>
      <c r="U21" s="372" t="str">
        <f aca="false">IF(OR(TRIM($B21&amp;$C21)="",$V21=""),"",MAX(0,N($V21))-N($S21))</f>
        <v/>
      </c>
      <c r="V21" s="372" t="str">
        <f aca="false">IF(TRIM($B21&amp;$C21)="","",IF(AND(N($L21)=0,N($P21)+N($Q21)+N($R21)=0),"",ROUND(N($L21)-N($P21)-N($Q21)-N($R21),2)))</f>
        <v/>
      </c>
      <c r="W21" s="373" t="str">
        <f aca="false">IF(TRIM($B21&amp;$C21)="","",IF(N($L21)=0,IF((N($P21)+N($Q21)+N($R21))=0,"—未填单价","未填单价，已收 "&amp;TEXT((N($P21)+N($Q21)+N($R21)),"#,##0.00")),IF(N($V21)&gt;0.005,"欠 "&amp;TEXT(N($V21),"#,##0.00")&amp;IF(N($S21)&gt;0,"（开票未到账 "&amp;TEXT(N($S21),"#,##0.00")&amp;"）","")&amp;IF(N($U21)&gt;0,"（未开票 "&amp;TEXT(N($U21),"#,##0.00")&amp;"）",""),IF(N($V21)&lt;-0.005,"多收 "&amp;TEXT(-N($V21),"#,##0.00"),"✔ 已结清")))&amp;IF(N($T21)&gt;0,"｜到账未开票 "&amp;TEXT(N($T21),"#,##0.00")&amp;"，待补票","")&amp;IF(N($Q21)&gt;0,"｜收现 "&amp;TEXT(N($Q21),"#,##0.00"),"")&amp;IF(N($R21)&gt;0,"｜收款不开票 "&amp;TEXT(N($R21),"#,##0.00"),""))</f>
        <v/>
      </c>
      <c r="X21" s="370"/>
      <c r="AB21" s="371" t="str">
        <f aca="false">IF(OR(N($N21)=0,N($AA21)=0),"",ROUND(N($N21)/(1+N($AA21))*N($AA21),2))</f>
        <v/>
      </c>
      <c r="AC21" s="370"/>
      <c r="AD21" s="370"/>
      <c r="AE21" s="374" t="str">
        <f aca="false">IF($AM21="","",IF($AM21=1,IF($AN21&gt;=1,"一次性·已到收款期","一次性·未到期"),$AD21&amp;" 第"&amp;$AN21&amp;"/"&amp;$AM21&amp;"期"))</f>
        <v/>
      </c>
      <c r="AF21" s="372" t="str">
        <f aca="false">IF(OR($AM21="",N($L21)=0),"",ROUND(N($J21)*$AN21/$AM21,2)+N($K21))</f>
        <v/>
      </c>
      <c r="AG21" s="372" t="str">
        <f aca="false">IF($AF21="","",MAX(0,ROUND($AF21-(N($P21)+N($Q21)+N($R21)),2)))</f>
        <v/>
      </c>
      <c r="AH21" s="372" t="str">
        <f aca="false">IF(OR(TRIM($B21&amp;$C21)="",NOT(ISNUMBER($D21))),"",SUMIFS($V$3:$V$1001,$AJ$3:$AJ$1001,$AJ21,$D$3:$D$1001,"&lt;"&amp;$D21))</f>
        <v/>
      </c>
      <c r="AI21" s="372" t="str">
        <f aca="false">IF(TRIM($B21&amp;$C21)="","",SUMIFS($V$3:$V$1001,$AJ$3:$AJ$1001,$AJ21))</f>
        <v/>
      </c>
      <c r="AJ21" s="374" t="str">
        <f aca="false">IF(TRIM($B21&amp;$C21)="","",TRIM($B21)&amp;"｜"&amp;TRIM($C21))</f>
        <v/>
      </c>
      <c r="AK21" s="372" t="str">
        <f aca="false">IF(TRIM($B21&amp;$C21)="","",MIN(N($N21),N($P21)))</f>
        <v/>
      </c>
      <c r="AL21" s="375" t="str">
        <f aca="false">IF(ISNUMBER($D21),YEAR($D21),"")</f>
        <v/>
      </c>
      <c r="AM21" s="375" t="str">
        <f aca="false">IF(OR(TRIM($B21&amp;$C21)="",NOT(ISNUMBER($D21)),NOT(ISNUMBER($E21))),"",IF($E21&lt;$D21,"",IF(IF($AD21="半年付",2,IF($AD21="季度付",4,IF($AD21="月付",12,IF($AD21="半月付",24,1))))=1,1,MAX(1,ROUND(($E21-$D21+1)/365*IF($AD21="半年付",2,IF($AD21="季度付",4,IF($AD21="月付",12,IF($AD21="半月付",24,1)))),0)))))</f>
        <v/>
      </c>
      <c r="AN21" s="375" t="str">
        <f aca="true">IF($AM21="","",MIN($AM21,MAX(0,INT((TODAY()-付款宽限天数-$D21)/(($E21-$D21+1)/$AM21))+1)))</f>
        <v/>
      </c>
    </row>
    <row r="22" customFormat="false" ht="14.9" hidden="false" customHeight="false" outlineLevel="0" collapsed="false">
      <c r="F22" s="370" t="str">
        <f aca="true">IF(TRIM($B22&amp;$C22)="","",IF(OR(ISNUMBER(SEARCH("未",$A22)),ISNUMBER(SEARCH("送出",$A22)),AND(TRIM($A22)="",NOT(ISNUMBER($D22)),N($G22)=0)),"【合同未回】","")&amp;IF(NOT(ISNUMBER($E22)),IF(OR(ISNUMBER(SEARCH("未",$A22)),ISNUMBER(SEARCH("送出",$A22)),AND(TRIM($A22)="",NOT(ISNUMBER($D22)),N($G22)=0)),"","【未填合同期】"),IF($E22&lt;TODAY(),"【已到期】",IF($E22-TODAY()&lt;=提醒天数,"【即将到期，剩余"&amp;($E22-TODAY())&amp;"天】","【正常】")))&amp;IF(OR($AC22="安装免保",$AC22="技术免保",$AC22="质保期内"),"【"&amp;$AC22&amp;"】",""))</f>
        <v/>
      </c>
      <c r="J22" s="371" t="str">
        <f aca="false">IF(OR(N($G22)=0,N($H22)=0),"",ROUND(N($G22)*N($H22)*IF(N($I22)=0,1,N($I22)),2))</f>
        <v/>
      </c>
      <c r="L22" s="371" t="str">
        <f aca="false">IF(TRIM($B22&amp;$C22)="","",IF(AND(N($J22)=0,N($K22)=0),"",ROUND(N($J22)+N($K22),2)))</f>
        <v/>
      </c>
      <c r="R22" s="371"/>
      <c r="S22" s="372" t="str">
        <f aca="false">IF(TRIM($B22&amp;$C22)="","",IF(N($N22)=0,"",MAX(0,MIN(N($N22)-N($P22),N($V22)))))</f>
        <v/>
      </c>
      <c r="T22" s="372" t="str">
        <f aca="false">IF(TRIM($B22&amp;$C22)="","",IF(N($P22)&lt;=N($N22),"",N($P22)-N($N22)))</f>
        <v/>
      </c>
      <c r="U22" s="372" t="str">
        <f aca="false">IF(OR(TRIM($B22&amp;$C22)="",$V22=""),"",MAX(0,N($V22))-N($S22))</f>
        <v/>
      </c>
      <c r="V22" s="372" t="str">
        <f aca="false">IF(TRIM($B22&amp;$C22)="","",IF(AND(N($L22)=0,N($P22)+N($Q22)+N($R22)=0),"",ROUND(N($L22)-N($P22)-N($Q22)-N($R22),2)))</f>
        <v/>
      </c>
      <c r="W22" s="373" t="str">
        <f aca="false">IF(TRIM($B22&amp;$C22)="","",IF(N($L22)=0,IF((N($P22)+N($Q22)+N($R22))=0,"—未填单价","未填单价，已收 "&amp;TEXT((N($P22)+N($Q22)+N($R22)),"#,##0.00")),IF(N($V22)&gt;0.005,"欠 "&amp;TEXT(N($V22),"#,##0.00")&amp;IF(N($S22)&gt;0,"（开票未到账 "&amp;TEXT(N($S22),"#,##0.00")&amp;"）","")&amp;IF(N($U22)&gt;0,"（未开票 "&amp;TEXT(N($U22),"#,##0.00")&amp;"）",""),IF(N($V22)&lt;-0.005,"多收 "&amp;TEXT(-N($V22),"#,##0.00"),"✔ 已结清")))&amp;IF(N($T22)&gt;0,"｜到账未开票 "&amp;TEXT(N($T22),"#,##0.00")&amp;"，待补票","")&amp;IF(N($Q22)&gt;0,"｜收现 "&amp;TEXT(N($Q22),"#,##0.00"),"")&amp;IF(N($R22)&gt;0,"｜收款不开票 "&amp;TEXT(N($R22),"#,##0.00"),""))</f>
        <v/>
      </c>
      <c r="X22" s="370"/>
      <c r="AB22" s="371" t="str">
        <f aca="false">IF(OR(N($N22)=0,N($AA22)=0),"",ROUND(N($N22)/(1+N($AA22))*N($AA22),2))</f>
        <v/>
      </c>
      <c r="AC22" s="370"/>
      <c r="AD22" s="370"/>
      <c r="AE22" s="374" t="str">
        <f aca="false">IF($AM22="","",IF($AM22=1,IF($AN22&gt;=1,"一次性·已到收款期","一次性·未到期"),$AD22&amp;" 第"&amp;$AN22&amp;"/"&amp;$AM22&amp;"期"))</f>
        <v/>
      </c>
      <c r="AF22" s="372" t="str">
        <f aca="false">IF(OR($AM22="",N($L22)=0),"",ROUND(N($J22)*$AN22/$AM22,2)+N($K22))</f>
        <v/>
      </c>
      <c r="AG22" s="372" t="str">
        <f aca="false">IF($AF22="","",MAX(0,ROUND($AF22-(N($P22)+N($Q22)+N($R22)),2)))</f>
        <v/>
      </c>
      <c r="AH22" s="372" t="str">
        <f aca="false">IF(OR(TRIM($B22&amp;$C22)="",NOT(ISNUMBER($D22))),"",SUMIFS($V$3:$V$1001,$AJ$3:$AJ$1001,$AJ22,$D$3:$D$1001,"&lt;"&amp;$D22))</f>
        <v/>
      </c>
      <c r="AI22" s="372" t="str">
        <f aca="false">IF(TRIM($B22&amp;$C22)="","",SUMIFS($V$3:$V$1001,$AJ$3:$AJ$1001,$AJ22))</f>
        <v/>
      </c>
      <c r="AJ22" s="374" t="str">
        <f aca="false">IF(TRIM($B22&amp;$C22)="","",TRIM($B22)&amp;"｜"&amp;TRIM($C22))</f>
        <v/>
      </c>
      <c r="AK22" s="372" t="str">
        <f aca="false">IF(TRIM($B22&amp;$C22)="","",MIN(N($N22),N($P22)))</f>
        <v/>
      </c>
      <c r="AL22" s="375" t="str">
        <f aca="false">IF(ISNUMBER($D22),YEAR($D22),"")</f>
        <v/>
      </c>
      <c r="AM22" s="375" t="str">
        <f aca="false">IF(OR(TRIM($B22&amp;$C22)="",NOT(ISNUMBER($D22)),NOT(ISNUMBER($E22))),"",IF($E22&lt;$D22,"",IF(IF($AD22="半年付",2,IF($AD22="季度付",4,IF($AD22="月付",12,IF($AD22="半月付",24,1))))=1,1,MAX(1,ROUND(($E22-$D22+1)/365*IF($AD22="半年付",2,IF($AD22="季度付",4,IF($AD22="月付",12,IF($AD22="半月付",24,1)))),0)))))</f>
        <v/>
      </c>
      <c r="AN22" s="375" t="str">
        <f aca="true">IF($AM22="","",MIN($AM22,MAX(0,INT((TODAY()-付款宽限天数-$D22)/(($E22-$D22+1)/$AM22))+1)))</f>
        <v/>
      </c>
    </row>
    <row r="23" customFormat="false" ht="14.9" hidden="false" customHeight="false" outlineLevel="0" collapsed="false">
      <c r="F23" s="370" t="str">
        <f aca="true">IF(TRIM($B23&amp;$C23)="","",IF(OR(ISNUMBER(SEARCH("未",$A23)),ISNUMBER(SEARCH("送出",$A23)),AND(TRIM($A23)="",NOT(ISNUMBER($D23)),N($G23)=0)),"【合同未回】","")&amp;IF(NOT(ISNUMBER($E23)),IF(OR(ISNUMBER(SEARCH("未",$A23)),ISNUMBER(SEARCH("送出",$A23)),AND(TRIM($A23)="",NOT(ISNUMBER($D23)),N($G23)=0)),"","【未填合同期】"),IF($E23&lt;TODAY(),"【已到期】",IF($E23-TODAY()&lt;=提醒天数,"【即将到期，剩余"&amp;($E23-TODAY())&amp;"天】","【正常】")))&amp;IF(OR($AC23="安装免保",$AC23="技术免保",$AC23="质保期内"),"【"&amp;$AC23&amp;"】",""))</f>
        <v/>
      </c>
      <c r="J23" s="371" t="str">
        <f aca="false">IF(OR(N($G23)=0,N($H23)=0),"",ROUND(N($G23)*N($H23)*IF(N($I23)=0,1,N($I23)),2))</f>
        <v/>
      </c>
      <c r="L23" s="371" t="str">
        <f aca="false">IF(TRIM($B23&amp;$C23)="","",IF(AND(N($J23)=0,N($K23)=0),"",ROUND(N($J23)+N($K23),2)))</f>
        <v/>
      </c>
      <c r="R23" s="371"/>
      <c r="S23" s="372" t="str">
        <f aca="false">IF(TRIM($B23&amp;$C23)="","",IF(N($N23)=0,"",MAX(0,MIN(N($N23)-N($P23),N($V23)))))</f>
        <v/>
      </c>
      <c r="T23" s="372" t="str">
        <f aca="false">IF(TRIM($B23&amp;$C23)="","",IF(N($P23)&lt;=N($N23),"",N($P23)-N($N23)))</f>
        <v/>
      </c>
      <c r="U23" s="372" t="str">
        <f aca="false">IF(OR(TRIM($B23&amp;$C23)="",$V23=""),"",MAX(0,N($V23))-N($S23))</f>
        <v/>
      </c>
      <c r="V23" s="372" t="str">
        <f aca="false">IF(TRIM($B23&amp;$C23)="","",IF(AND(N($L23)=0,N($P23)+N($Q23)+N($R23)=0),"",ROUND(N($L23)-N($P23)-N($Q23)-N($R23),2)))</f>
        <v/>
      </c>
      <c r="W23" s="373" t="str">
        <f aca="false">IF(TRIM($B23&amp;$C23)="","",IF(N($L23)=0,IF((N($P23)+N($Q23)+N($R23))=0,"—未填单价","未填单价，已收 "&amp;TEXT((N($P23)+N($Q23)+N($R23)),"#,##0.00")),IF(N($V23)&gt;0.005,"欠 "&amp;TEXT(N($V23),"#,##0.00")&amp;IF(N($S23)&gt;0,"（开票未到账 "&amp;TEXT(N($S23),"#,##0.00")&amp;"）","")&amp;IF(N($U23)&gt;0,"（未开票 "&amp;TEXT(N($U23),"#,##0.00")&amp;"）",""),IF(N($V23)&lt;-0.005,"多收 "&amp;TEXT(-N($V23),"#,##0.00"),"✔ 已结清")))&amp;IF(N($T23)&gt;0,"｜到账未开票 "&amp;TEXT(N($T23),"#,##0.00")&amp;"，待补票","")&amp;IF(N($Q23)&gt;0,"｜收现 "&amp;TEXT(N($Q23),"#,##0.00"),"")&amp;IF(N($R23)&gt;0,"｜收款不开票 "&amp;TEXT(N($R23),"#,##0.00"),""))</f>
        <v/>
      </c>
      <c r="X23" s="370"/>
      <c r="AB23" s="371" t="str">
        <f aca="false">IF(OR(N($N23)=0,N($AA23)=0),"",ROUND(N($N23)/(1+N($AA23))*N($AA23),2))</f>
        <v/>
      </c>
      <c r="AC23" s="370"/>
      <c r="AD23" s="370"/>
      <c r="AE23" s="374" t="str">
        <f aca="false">IF($AM23="","",IF($AM23=1,IF($AN23&gt;=1,"一次性·已到收款期","一次性·未到期"),$AD23&amp;" 第"&amp;$AN23&amp;"/"&amp;$AM23&amp;"期"))</f>
        <v/>
      </c>
      <c r="AF23" s="372" t="str">
        <f aca="false">IF(OR($AM23="",N($L23)=0),"",ROUND(N($J23)*$AN23/$AM23,2)+N($K23))</f>
        <v/>
      </c>
      <c r="AG23" s="372" t="str">
        <f aca="false">IF($AF23="","",MAX(0,ROUND($AF23-(N($P23)+N($Q23)+N($R23)),2)))</f>
        <v/>
      </c>
      <c r="AH23" s="372" t="str">
        <f aca="false">IF(OR(TRIM($B23&amp;$C23)="",NOT(ISNUMBER($D23))),"",SUMIFS($V$3:$V$1001,$AJ$3:$AJ$1001,$AJ23,$D$3:$D$1001,"&lt;"&amp;$D23))</f>
        <v/>
      </c>
      <c r="AI23" s="372" t="str">
        <f aca="false">IF(TRIM($B23&amp;$C23)="","",SUMIFS($V$3:$V$1001,$AJ$3:$AJ$1001,$AJ23))</f>
        <v/>
      </c>
      <c r="AJ23" s="374" t="str">
        <f aca="false">IF(TRIM($B23&amp;$C23)="","",TRIM($B23)&amp;"｜"&amp;TRIM($C23))</f>
        <v/>
      </c>
      <c r="AK23" s="372" t="str">
        <f aca="false">IF(TRIM($B23&amp;$C23)="","",MIN(N($N23),N($P23)))</f>
        <v/>
      </c>
      <c r="AL23" s="375" t="str">
        <f aca="false">IF(ISNUMBER($D23),YEAR($D23),"")</f>
        <v/>
      </c>
      <c r="AM23" s="375" t="str">
        <f aca="false">IF(OR(TRIM($B23&amp;$C23)="",NOT(ISNUMBER($D23)),NOT(ISNUMBER($E23))),"",IF($E23&lt;$D23,"",IF(IF($AD23="半年付",2,IF($AD23="季度付",4,IF($AD23="月付",12,IF($AD23="半月付",24,1))))=1,1,MAX(1,ROUND(($E23-$D23+1)/365*IF($AD23="半年付",2,IF($AD23="季度付",4,IF($AD23="月付",12,IF($AD23="半月付",24,1)))),0)))))</f>
        <v/>
      </c>
      <c r="AN23" s="375" t="str">
        <f aca="true">IF($AM23="","",MIN($AM23,MAX(0,INT((TODAY()-付款宽限天数-$D23)/(($E23-$D23+1)/$AM23))+1)))</f>
        <v/>
      </c>
    </row>
    <row r="24" customFormat="false" ht="14.9" hidden="false" customHeight="false" outlineLevel="0" collapsed="false">
      <c r="F24" s="370" t="str">
        <f aca="true">IF(TRIM($B24&amp;$C24)="","",IF(OR(ISNUMBER(SEARCH("未",$A24)),ISNUMBER(SEARCH("送出",$A24)),AND(TRIM($A24)="",NOT(ISNUMBER($D24)),N($G24)=0)),"【合同未回】","")&amp;IF(NOT(ISNUMBER($E24)),IF(OR(ISNUMBER(SEARCH("未",$A24)),ISNUMBER(SEARCH("送出",$A24)),AND(TRIM($A24)="",NOT(ISNUMBER($D24)),N($G24)=0)),"","【未填合同期】"),IF($E24&lt;TODAY(),"【已到期】",IF($E24-TODAY()&lt;=提醒天数,"【即将到期，剩余"&amp;($E24-TODAY())&amp;"天】","【正常】")))&amp;IF(OR($AC24="安装免保",$AC24="技术免保",$AC24="质保期内"),"【"&amp;$AC24&amp;"】",""))</f>
        <v/>
      </c>
      <c r="J24" s="371" t="str">
        <f aca="false">IF(OR(N($G24)=0,N($H24)=0),"",ROUND(N($G24)*N($H24)*IF(N($I24)=0,1,N($I24)),2))</f>
        <v/>
      </c>
      <c r="L24" s="371" t="str">
        <f aca="false">IF(TRIM($B24&amp;$C24)="","",IF(AND(N($J24)=0,N($K24)=0),"",ROUND(N($J24)+N($K24),2)))</f>
        <v/>
      </c>
      <c r="R24" s="371"/>
      <c r="S24" s="372" t="str">
        <f aca="false">IF(TRIM($B24&amp;$C24)="","",IF(N($N24)=0,"",MAX(0,MIN(N($N24)-N($P24),N($V24)))))</f>
        <v/>
      </c>
      <c r="T24" s="372" t="str">
        <f aca="false">IF(TRIM($B24&amp;$C24)="","",IF(N($P24)&lt;=N($N24),"",N($P24)-N($N24)))</f>
        <v/>
      </c>
      <c r="U24" s="372" t="str">
        <f aca="false">IF(OR(TRIM($B24&amp;$C24)="",$V24=""),"",MAX(0,N($V24))-N($S24))</f>
        <v/>
      </c>
      <c r="V24" s="372" t="str">
        <f aca="false">IF(TRIM($B24&amp;$C24)="","",IF(AND(N($L24)=0,N($P24)+N($Q24)+N($R24)=0),"",ROUND(N($L24)-N($P24)-N($Q24)-N($R24),2)))</f>
        <v/>
      </c>
      <c r="W24" s="373" t="str">
        <f aca="false">IF(TRIM($B24&amp;$C24)="","",IF(N($L24)=0,IF((N($P24)+N($Q24)+N($R24))=0,"—未填单价","未填单价，已收 "&amp;TEXT((N($P24)+N($Q24)+N($R24)),"#,##0.00")),IF(N($V24)&gt;0.005,"欠 "&amp;TEXT(N($V24),"#,##0.00")&amp;IF(N($S24)&gt;0,"（开票未到账 "&amp;TEXT(N($S24),"#,##0.00")&amp;"）","")&amp;IF(N($U24)&gt;0,"（未开票 "&amp;TEXT(N($U24),"#,##0.00")&amp;"）",""),IF(N($V24)&lt;-0.005,"多收 "&amp;TEXT(-N($V24),"#,##0.00"),"✔ 已结清")))&amp;IF(N($T24)&gt;0,"｜到账未开票 "&amp;TEXT(N($T24),"#,##0.00")&amp;"，待补票","")&amp;IF(N($Q24)&gt;0,"｜收现 "&amp;TEXT(N($Q24),"#,##0.00"),"")&amp;IF(N($R24)&gt;0,"｜收款不开票 "&amp;TEXT(N($R24),"#,##0.00"),""))</f>
        <v/>
      </c>
      <c r="X24" s="370"/>
      <c r="AB24" s="371" t="str">
        <f aca="false">IF(OR(N($N24)=0,N($AA24)=0),"",ROUND(N($N24)/(1+N($AA24))*N($AA24),2))</f>
        <v/>
      </c>
      <c r="AC24" s="370"/>
      <c r="AD24" s="370"/>
      <c r="AE24" s="374" t="str">
        <f aca="false">IF($AM24="","",IF($AM24=1,IF($AN24&gt;=1,"一次性·已到收款期","一次性·未到期"),$AD24&amp;" 第"&amp;$AN24&amp;"/"&amp;$AM24&amp;"期"))</f>
        <v/>
      </c>
      <c r="AF24" s="372" t="str">
        <f aca="false">IF(OR($AM24="",N($L24)=0),"",ROUND(N($J24)*$AN24/$AM24,2)+N($K24))</f>
        <v/>
      </c>
      <c r="AG24" s="372" t="str">
        <f aca="false">IF($AF24="","",MAX(0,ROUND($AF24-(N($P24)+N($Q24)+N($R24)),2)))</f>
        <v/>
      </c>
      <c r="AH24" s="372" t="str">
        <f aca="false">IF(OR(TRIM($B24&amp;$C24)="",NOT(ISNUMBER($D24))),"",SUMIFS($V$3:$V$1001,$AJ$3:$AJ$1001,$AJ24,$D$3:$D$1001,"&lt;"&amp;$D24))</f>
        <v/>
      </c>
      <c r="AI24" s="372" t="str">
        <f aca="false">IF(TRIM($B24&amp;$C24)="","",SUMIFS($V$3:$V$1001,$AJ$3:$AJ$1001,$AJ24))</f>
        <v/>
      </c>
      <c r="AJ24" s="374" t="str">
        <f aca="false">IF(TRIM($B24&amp;$C24)="","",TRIM($B24)&amp;"｜"&amp;TRIM($C24))</f>
        <v/>
      </c>
      <c r="AK24" s="372" t="str">
        <f aca="false">IF(TRIM($B24&amp;$C24)="","",MIN(N($N24),N($P24)))</f>
        <v/>
      </c>
      <c r="AL24" s="375" t="str">
        <f aca="false">IF(ISNUMBER($D24),YEAR($D24),"")</f>
        <v/>
      </c>
      <c r="AM24" s="375" t="str">
        <f aca="false">IF(OR(TRIM($B24&amp;$C24)="",NOT(ISNUMBER($D24)),NOT(ISNUMBER($E24))),"",IF($E24&lt;$D24,"",IF(IF($AD24="半年付",2,IF($AD24="季度付",4,IF($AD24="月付",12,IF($AD24="半月付",24,1))))=1,1,MAX(1,ROUND(($E24-$D24+1)/365*IF($AD24="半年付",2,IF($AD24="季度付",4,IF($AD24="月付",12,IF($AD24="半月付",24,1)))),0)))))</f>
        <v/>
      </c>
      <c r="AN24" s="375" t="str">
        <f aca="true">IF($AM24="","",MIN($AM24,MAX(0,INT((TODAY()-付款宽限天数-$D24)/(($E24-$D24+1)/$AM24))+1)))</f>
        <v/>
      </c>
    </row>
    <row r="25" customFormat="false" ht="14.9" hidden="false" customHeight="false" outlineLevel="0" collapsed="false">
      <c r="F25" s="370" t="str">
        <f aca="true">IF(TRIM($B25&amp;$C25)="","",IF(OR(ISNUMBER(SEARCH("未",$A25)),ISNUMBER(SEARCH("送出",$A25)),AND(TRIM($A25)="",NOT(ISNUMBER($D25)),N($G25)=0)),"【合同未回】","")&amp;IF(NOT(ISNUMBER($E25)),IF(OR(ISNUMBER(SEARCH("未",$A25)),ISNUMBER(SEARCH("送出",$A25)),AND(TRIM($A25)="",NOT(ISNUMBER($D25)),N($G25)=0)),"","【未填合同期】"),IF($E25&lt;TODAY(),"【已到期】",IF($E25-TODAY()&lt;=提醒天数,"【即将到期，剩余"&amp;($E25-TODAY())&amp;"天】","【正常】")))&amp;IF(OR($AC25="安装免保",$AC25="技术免保",$AC25="质保期内"),"【"&amp;$AC25&amp;"】",""))</f>
        <v/>
      </c>
      <c r="J25" s="371" t="str">
        <f aca="false">IF(OR(N($G25)=0,N($H25)=0),"",ROUND(N($G25)*N($H25)*IF(N($I25)=0,1,N($I25)),2))</f>
        <v/>
      </c>
      <c r="L25" s="371" t="str">
        <f aca="false">IF(TRIM($B25&amp;$C25)="","",IF(AND(N($J25)=0,N($K25)=0),"",ROUND(N($J25)+N($K25),2)))</f>
        <v/>
      </c>
      <c r="R25" s="371"/>
      <c r="S25" s="372" t="str">
        <f aca="false">IF(TRIM($B25&amp;$C25)="","",IF(N($N25)=0,"",MAX(0,MIN(N($N25)-N($P25),N($V25)))))</f>
        <v/>
      </c>
      <c r="T25" s="372" t="str">
        <f aca="false">IF(TRIM($B25&amp;$C25)="","",IF(N($P25)&lt;=N($N25),"",N($P25)-N($N25)))</f>
        <v/>
      </c>
      <c r="U25" s="372" t="str">
        <f aca="false">IF(OR(TRIM($B25&amp;$C25)="",$V25=""),"",MAX(0,N($V25))-N($S25))</f>
        <v/>
      </c>
      <c r="V25" s="372" t="str">
        <f aca="false">IF(TRIM($B25&amp;$C25)="","",IF(AND(N($L25)=0,N($P25)+N($Q25)+N($R25)=0),"",ROUND(N($L25)-N($P25)-N($Q25)-N($R25),2)))</f>
        <v/>
      </c>
      <c r="W25" s="373" t="str">
        <f aca="false">IF(TRIM($B25&amp;$C25)="","",IF(N($L25)=0,IF((N($P25)+N($Q25)+N($R25))=0,"—未填单价","未填单价，已收 "&amp;TEXT((N($P25)+N($Q25)+N($R25)),"#,##0.00")),IF(N($V25)&gt;0.005,"欠 "&amp;TEXT(N($V25),"#,##0.00")&amp;IF(N($S25)&gt;0,"（开票未到账 "&amp;TEXT(N($S25),"#,##0.00")&amp;"）","")&amp;IF(N($U25)&gt;0,"（未开票 "&amp;TEXT(N($U25),"#,##0.00")&amp;"）",""),IF(N($V25)&lt;-0.005,"多收 "&amp;TEXT(-N($V25),"#,##0.00"),"✔ 已结清")))&amp;IF(N($T25)&gt;0,"｜到账未开票 "&amp;TEXT(N($T25),"#,##0.00")&amp;"，待补票","")&amp;IF(N($Q25)&gt;0,"｜收现 "&amp;TEXT(N($Q25),"#,##0.00"),"")&amp;IF(N($R25)&gt;0,"｜收款不开票 "&amp;TEXT(N($R25),"#,##0.00"),""))</f>
        <v/>
      </c>
      <c r="X25" s="370"/>
      <c r="AB25" s="371" t="str">
        <f aca="false">IF(OR(N($N25)=0,N($AA25)=0),"",ROUND(N($N25)/(1+N($AA25))*N($AA25),2))</f>
        <v/>
      </c>
      <c r="AC25" s="370"/>
      <c r="AD25" s="370"/>
      <c r="AE25" s="374" t="str">
        <f aca="false">IF($AM25="","",IF($AM25=1,IF($AN25&gt;=1,"一次性·已到收款期","一次性·未到期"),$AD25&amp;" 第"&amp;$AN25&amp;"/"&amp;$AM25&amp;"期"))</f>
        <v/>
      </c>
      <c r="AF25" s="372" t="str">
        <f aca="false">IF(OR($AM25="",N($L25)=0),"",ROUND(N($J25)*$AN25/$AM25,2)+N($K25))</f>
        <v/>
      </c>
      <c r="AG25" s="372" t="str">
        <f aca="false">IF($AF25="","",MAX(0,ROUND($AF25-(N($P25)+N($Q25)+N($R25)),2)))</f>
        <v/>
      </c>
      <c r="AH25" s="372" t="str">
        <f aca="false">IF(OR(TRIM($B25&amp;$C25)="",NOT(ISNUMBER($D25))),"",SUMIFS($V$3:$V$1001,$AJ$3:$AJ$1001,$AJ25,$D$3:$D$1001,"&lt;"&amp;$D25))</f>
        <v/>
      </c>
      <c r="AI25" s="372" t="str">
        <f aca="false">IF(TRIM($B25&amp;$C25)="","",SUMIFS($V$3:$V$1001,$AJ$3:$AJ$1001,$AJ25))</f>
        <v/>
      </c>
      <c r="AJ25" s="374" t="str">
        <f aca="false">IF(TRIM($B25&amp;$C25)="","",TRIM($B25)&amp;"｜"&amp;TRIM($C25))</f>
        <v/>
      </c>
      <c r="AK25" s="372" t="str">
        <f aca="false">IF(TRIM($B25&amp;$C25)="","",MIN(N($N25),N($P25)))</f>
        <v/>
      </c>
      <c r="AL25" s="375" t="str">
        <f aca="false">IF(ISNUMBER($D25),YEAR($D25),"")</f>
        <v/>
      </c>
      <c r="AM25" s="375" t="str">
        <f aca="false">IF(OR(TRIM($B25&amp;$C25)="",NOT(ISNUMBER($D25)),NOT(ISNUMBER($E25))),"",IF($E25&lt;$D25,"",IF(IF($AD25="半年付",2,IF($AD25="季度付",4,IF($AD25="月付",12,IF($AD25="半月付",24,1))))=1,1,MAX(1,ROUND(($E25-$D25+1)/365*IF($AD25="半年付",2,IF($AD25="季度付",4,IF($AD25="月付",12,IF($AD25="半月付",24,1)))),0)))))</f>
        <v/>
      </c>
      <c r="AN25" s="375" t="str">
        <f aca="true">IF($AM25="","",MIN($AM25,MAX(0,INT((TODAY()-付款宽限天数-$D25)/(($E25-$D25+1)/$AM25))+1)))</f>
        <v/>
      </c>
    </row>
    <row r="26" customFormat="false" ht="14.9" hidden="false" customHeight="false" outlineLevel="0" collapsed="false">
      <c r="F26" s="370" t="str">
        <f aca="true">IF(TRIM($B26&amp;$C26)="","",IF(OR(ISNUMBER(SEARCH("未",$A26)),ISNUMBER(SEARCH("送出",$A26)),AND(TRIM($A26)="",NOT(ISNUMBER($D26)),N($G26)=0)),"【合同未回】","")&amp;IF(NOT(ISNUMBER($E26)),IF(OR(ISNUMBER(SEARCH("未",$A26)),ISNUMBER(SEARCH("送出",$A26)),AND(TRIM($A26)="",NOT(ISNUMBER($D26)),N($G26)=0)),"","【未填合同期】"),IF($E26&lt;TODAY(),"【已到期】",IF($E26-TODAY()&lt;=提醒天数,"【即将到期，剩余"&amp;($E26-TODAY())&amp;"天】","【正常】")))&amp;IF(OR($AC26="安装免保",$AC26="技术免保",$AC26="质保期内"),"【"&amp;$AC26&amp;"】",""))</f>
        <v/>
      </c>
      <c r="J26" s="371" t="str">
        <f aca="false">IF(OR(N($G26)=0,N($H26)=0),"",ROUND(N($G26)*N($H26)*IF(N($I26)=0,1,N($I26)),2))</f>
        <v/>
      </c>
      <c r="L26" s="371" t="str">
        <f aca="false">IF(TRIM($B26&amp;$C26)="","",IF(AND(N($J26)=0,N($K26)=0),"",ROUND(N($J26)+N($K26),2)))</f>
        <v/>
      </c>
      <c r="R26" s="371"/>
      <c r="S26" s="372" t="str">
        <f aca="false">IF(TRIM($B26&amp;$C26)="","",IF(N($N26)=0,"",MAX(0,MIN(N($N26)-N($P26),N($V26)))))</f>
        <v/>
      </c>
      <c r="T26" s="372" t="str">
        <f aca="false">IF(TRIM($B26&amp;$C26)="","",IF(N($P26)&lt;=N($N26),"",N($P26)-N($N26)))</f>
        <v/>
      </c>
      <c r="U26" s="372" t="str">
        <f aca="false">IF(OR(TRIM($B26&amp;$C26)="",$V26=""),"",MAX(0,N($V26))-N($S26))</f>
        <v/>
      </c>
      <c r="V26" s="372" t="str">
        <f aca="false">IF(TRIM($B26&amp;$C26)="","",IF(AND(N($L26)=0,N($P26)+N($Q26)+N($R26)=0),"",ROUND(N($L26)-N($P26)-N($Q26)-N($R26),2)))</f>
        <v/>
      </c>
      <c r="W26" s="373" t="str">
        <f aca="false">IF(TRIM($B26&amp;$C26)="","",IF(N($L26)=0,IF((N($P26)+N($Q26)+N($R26))=0,"—未填单价","未填单价，已收 "&amp;TEXT((N($P26)+N($Q26)+N($R26)),"#,##0.00")),IF(N($V26)&gt;0.005,"欠 "&amp;TEXT(N($V26),"#,##0.00")&amp;IF(N($S26)&gt;0,"（开票未到账 "&amp;TEXT(N($S26),"#,##0.00")&amp;"）","")&amp;IF(N($U26)&gt;0,"（未开票 "&amp;TEXT(N($U26),"#,##0.00")&amp;"）",""),IF(N($V26)&lt;-0.005,"多收 "&amp;TEXT(-N($V26),"#,##0.00"),"✔ 已结清")))&amp;IF(N($T26)&gt;0,"｜到账未开票 "&amp;TEXT(N($T26),"#,##0.00")&amp;"，待补票","")&amp;IF(N($Q26)&gt;0,"｜收现 "&amp;TEXT(N($Q26),"#,##0.00"),"")&amp;IF(N($R26)&gt;0,"｜收款不开票 "&amp;TEXT(N($R26),"#,##0.00"),""))</f>
        <v/>
      </c>
      <c r="X26" s="370"/>
      <c r="AB26" s="371" t="str">
        <f aca="false">IF(OR(N($N26)=0,N($AA26)=0),"",ROUND(N($N26)/(1+N($AA26))*N($AA26),2))</f>
        <v/>
      </c>
      <c r="AC26" s="370"/>
      <c r="AD26" s="370"/>
      <c r="AE26" s="374" t="str">
        <f aca="false">IF($AM26="","",IF($AM26=1,IF($AN26&gt;=1,"一次性·已到收款期","一次性·未到期"),$AD26&amp;" 第"&amp;$AN26&amp;"/"&amp;$AM26&amp;"期"))</f>
        <v/>
      </c>
      <c r="AF26" s="372" t="str">
        <f aca="false">IF(OR($AM26="",N($L26)=0),"",ROUND(N($J26)*$AN26/$AM26,2)+N($K26))</f>
        <v/>
      </c>
      <c r="AG26" s="372" t="str">
        <f aca="false">IF($AF26="","",MAX(0,ROUND($AF26-(N($P26)+N($Q26)+N($R26)),2)))</f>
        <v/>
      </c>
      <c r="AH26" s="372" t="str">
        <f aca="false">IF(OR(TRIM($B26&amp;$C26)="",NOT(ISNUMBER($D26))),"",SUMIFS($V$3:$V$1001,$AJ$3:$AJ$1001,$AJ26,$D$3:$D$1001,"&lt;"&amp;$D26))</f>
        <v/>
      </c>
      <c r="AI26" s="372" t="str">
        <f aca="false">IF(TRIM($B26&amp;$C26)="","",SUMIFS($V$3:$V$1001,$AJ$3:$AJ$1001,$AJ26))</f>
        <v/>
      </c>
      <c r="AJ26" s="374" t="str">
        <f aca="false">IF(TRIM($B26&amp;$C26)="","",TRIM($B26)&amp;"｜"&amp;TRIM($C26))</f>
        <v/>
      </c>
      <c r="AK26" s="372" t="str">
        <f aca="false">IF(TRIM($B26&amp;$C26)="","",MIN(N($N26),N($P26)))</f>
        <v/>
      </c>
      <c r="AL26" s="375" t="str">
        <f aca="false">IF(ISNUMBER($D26),YEAR($D26),"")</f>
        <v/>
      </c>
      <c r="AM26" s="375" t="str">
        <f aca="false">IF(OR(TRIM($B26&amp;$C26)="",NOT(ISNUMBER($D26)),NOT(ISNUMBER($E26))),"",IF($E26&lt;$D26,"",IF(IF($AD26="半年付",2,IF($AD26="季度付",4,IF($AD26="月付",12,IF($AD26="半月付",24,1))))=1,1,MAX(1,ROUND(($E26-$D26+1)/365*IF($AD26="半年付",2,IF($AD26="季度付",4,IF($AD26="月付",12,IF($AD26="半月付",24,1)))),0)))))</f>
        <v/>
      </c>
      <c r="AN26" s="375" t="str">
        <f aca="true">IF($AM26="","",MIN($AM26,MAX(0,INT((TODAY()-付款宽限天数-$D26)/(($E26-$D26+1)/$AM26))+1)))</f>
        <v/>
      </c>
    </row>
    <row r="27" customFormat="false" ht="14.9" hidden="false" customHeight="false" outlineLevel="0" collapsed="false">
      <c r="F27" s="370" t="str">
        <f aca="true">IF(TRIM($B27&amp;$C27)="","",IF(OR(ISNUMBER(SEARCH("未",$A27)),ISNUMBER(SEARCH("送出",$A27)),AND(TRIM($A27)="",NOT(ISNUMBER($D27)),N($G27)=0)),"【合同未回】","")&amp;IF(NOT(ISNUMBER($E27)),IF(OR(ISNUMBER(SEARCH("未",$A27)),ISNUMBER(SEARCH("送出",$A27)),AND(TRIM($A27)="",NOT(ISNUMBER($D27)),N($G27)=0)),"","【未填合同期】"),IF($E27&lt;TODAY(),"【已到期】",IF($E27-TODAY()&lt;=提醒天数,"【即将到期，剩余"&amp;($E27-TODAY())&amp;"天】","【正常】")))&amp;IF(OR($AC27="安装免保",$AC27="技术免保",$AC27="质保期内"),"【"&amp;$AC27&amp;"】",""))</f>
        <v/>
      </c>
      <c r="J27" s="371" t="str">
        <f aca="false">IF(OR(N($G27)=0,N($H27)=0),"",ROUND(N($G27)*N($H27)*IF(N($I27)=0,1,N($I27)),2))</f>
        <v/>
      </c>
      <c r="L27" s="371" t="str">
        <f aca="false">IF(TRIM($B27&amp;$C27)="","",IF(AND(N($J27)=0,N($K27)=0),"",ROUND(N($J27)+N($K27),2)))</f>
        <v/>
      </c>
      <c r="R27" s="371"/>
      <c r="S27" s="372" t="str">
        <f aca="false">IF(TRIM($B27&amp;$C27)="","",IF(N($N27)=0,"",MAX(0,MIN(N($N27)-N($P27),N($V27)))))</f>
        <v/>
      </c>
      <c r="T27" s="372" t="str">
        <f aca="false">IF(TRIM($B27&amp;$C27)="","",IF(N($P27)&lt;=N($N27),"",N($P27)-N($N27)))</f>
        <v/>
      </c>
      <c r="U27" s="372" t="str">
        <f aca="false">IF(OR(TRIM($B27&amp;$C27)="",$V27=""),"",MAX(0,N($V27))-N($S27))</f>
        <v/>
      </c>
      <c r="V27" s="372" t="str">
        <f aca="false">IF(TRIM($B27&amp;$C27)="","",IF(AND(N($L27)=0,N($P27)+N($Q27)+N($R27)=0),"",ROUND(N($L27)-N($P27)-N($Q27)-N($R27),2)))</f>
        <v/>
      </c>
      <c r="W27" s="373" t="str">
        <f aca="false">IF(TRIM($B27&amp;$C27)="","",IF(N($L27)=0,IF((N($P27)+N($Q27)+N($R27))=0,"—未填单价","未填单价，已收 "&amp;TEXT((N($P27)+N($Q27)+N($R27)),"#,##0.00")),IF(N($V27)&gt;0.005,"欠 "&amp;TEXT(N($V27),"#,##0.00")&amp;IF(N($S27)&gt;0,"（开票未到账 "&amp;TEXT(N($S27),"#,##0.00")&amp;"）","")&amp;IF(N($U27)&gt;0,"（未开票 "&amp;TEXT(N($U27),"#,##0.00")&amp;"）",""),IF(N($V27)&lt;-0.005,"多收 "&amp;TEXT(-N($V27),"#,##0.00"),"✔ 已结清")))&amp;IF(N($T27)&gt;0,"｜到账未开票 "&amp;TEXT(N($T27),"#,##0.00")&amp;"，待补票","")&amp;IF(N($Q27)&gt;0,"｜收现 "&amp;TEXT(N($Q27),"#,##0.00"),"")&amp;IF(N($R27)&gt;0,"｜收款不开票 "&amp;TEXT(N($R27),"#,##0.00"),""))</f>
        <v/>
      </c>
      <c r="X27" s="370"/>
      <c r="AB27" s="371" t="str">
        <f aca="false">IF(OR(N($N27)=0,N($AA27)=0),"",ROUND(N($N27)/(1+N($AA27))*N($AA27),2))</f>
        <v/>
      </c>
      <c r="AC27" s="370"/>
      <c r="AD27" s="370"/>
      <c r="AE27" s="374" t="str">
        <f aca="false">IF($AM27="","",IF($AM27=1,IF($AN27&gt;=1,"一次性·已到收款期","一次性·未到期"),$AD27&amp;" 第"&amp;$AN27&amp;"/"&amp;$AM27&amp;"期"))</f>
        <v/>
      </c>
      <c r="AF27" s="372" t="str">
        <f aca="false">IF(OR($AM27="",N($L27)=0),"",ROUND(N($J27)*$AN27/$AM27,2)+N($K27))</f>
        <v/>
      </c>
      <c r="AG27" s="372" t="str">
        <f aca="false">IF($AF27="","",MAX(0,ROUND($AF27-(N($P27)+N($Q27)+N($R27)),2)))</f>
        <v/>
      </c>
      <c r="AH27" s="372" t="str">
        <f aca="false">IF(OR(TRIM($B27&amp;$C27)="",NOT(ISNUMBER($D27))),"",SUMIFS($V$3:$V$1001,$AJ$3:$AJ$1001,$AJ27,$D$3:$D$1001,"&lt;"&amp;$D27))</f>
        <v/>
      </c>
      <c r="AI27" s="372" t="str">
        <f aca="false">IF(TRIM($B27&amp;$C27)="","",SUMIFS($V$3:$V$1001,$AJ$3:$AJ$1001,$AJ27))</f>
        <v/>
      </c>
      <c r="AJ27" s="374" t="str">
        <f aca="false">IF(TRIM($B27&amp;$C27)="","",TRIM($B27)&amp;"｜"&amp;TRIM($C27))</f>
        <v/>
      </c>
      <c r="AK27" s="372" t="str">
        <f aca="false">IF(TRIM($B27&amp;$C27)="","",MIN(N($N27),N($P27)))</f>
        <v/>
      </c>
      <c r="AL27" s="375" t="str">
        <f aca="false">IF(ISNUMBER($D27),YEAR($D27),"")</f>
        <v/>
      </c>
      <c r="AM27" s="375" t="str">
        <f aca="false">IF(OR(TRIM($B27&amp;$C27)="",NOT(ISNUMBER($D27)),NOT(ISNUMBER($E27))),"",IF($E27&lt;$D27,"",IF(IF($AD27="半年付",2,IF($AD27="季度付",4,IF($AD27="月付",12,IF($AD27="半月付",24,1))))=1,1,MAX(1,ROUND(($E27-$D27+1)/365*IF($AD27="半年付",2,IF($AD27="季度付",4,IF($AD27="月付",12,IF($AD27="半月付",24,1)))),0)))))</f>
        <v/>
      </c>
      <c r="AN27" s="375" t="str">
        <f aca="true">IF($AM27="","",MIN($AM27,MAX(0,INT((TODAY()-付款宽限天数-$D27)/(($E27-$D27+1)/$AM27))+1)))</f>
        <v/>
      </c>
    </row>
    <row r="28" customFormat="false" ht="14.9" hidden="false" customHeight="false" outlineLevel="0" collapsed="false">
      <c r="F28" s="370" t="str">
        <f aca="true">IF(TRIM($B28&amp;$C28)="","",IF(OR(ISNUMBER(SEARCH("未",$A28)),ISNUMBER(SEARCH("送出",$A28)),AND(TRIM($A28)="",NOT(ISNUMBER($D28)),N($G28)=0)),"【合同未回】","")&amp;IF(NOT(ISNUMBER($E28)),IF(OR(ISNUMBER(SEARCH("未",$A28)),ISNUMBER(SEARCH("送出",$A28)),AND(TRIM($A28)="",NOT(ISNUMBER($D28)),N($G28)=0)),"","【未填合同期】"),IF($E28&lt;TODAY(),"【已到期】",IF($E28-TODAY()&lt;=提醒天数,"【即将到期，剩余"&amp;($E28-TODAY())&amp;"天】","【正常】")))&amp;IF(OR($AC28="安装免保",$AC28="技术免保",$AC28="质保期内"),"【"&amp;$AC28&amp;"】",""))</f>
        <v/>
      </c>
      <c r="J28" s="371" t="str">
        <f aca="false">IF(OR(N($G28)=0,N($H28)=0),"",ROUND(N($G28)*N($H28)*IF(N($I28)=0,1,N($I28)),2))</f>
        <v/>
      </c>
      <c r="L28" s="371" t="str">
        <f aca="false">IF(TRIM($B28&amp;$C28)="","",IF(AND(N($J28)=0,N($K28)=0),"",ROUND(N($J28)+N($K28),2)))</f>
        <v/>
      </c>
      <c r="R28" s="371"/>
      <c r="S28" s="372" t="str">
        <f aca="false">IF(TRIM($B28&amp;$C28)="","",IF(N($N28)=0,"",MAX(0,MIN(N($N28)-N($P28),N($V28)))))</f>
        <v/>
      </c>
      <c r="T28" s="372" t="str">
        <f aca="false">IF(TRIM($B28&amp;$C28)="","",IF(N($P28)&lt;=N($N28),"",N($P28)-N($N28)))</f>
        <v/>
      </c>
      <c r="U28" s="372" t="str">
        <f aca="false">IF(OR(TRIM($B28&amp;$C28)="",$V28=""),"",MAX(0,N($V28))-N($S28))</f>
        <v/>
      </c>
      <c r="V28" s="372" t="str">
        <f aca="false">IF(TRIM($B28&amp;$C28)="","",IF(AND(N($L28)=0,N($P28)+N($Q28)+N($R28)=0),"",ROUND(N($L28)-N($P28)-N($Q28)-N($R28),2)))</f>
        <v/>
      </c>
      <c r="W28" s="373" t="str">
        <f aca="false">IF(TRIM($B28&amp;$C28)="","",IF(N($L28)=0,IF((N($P28)+N($Q28)+N($R28))=0,"—未填单价","未填单价，已收 "&amp;TEXT((N($P28)+N($Q28)+N($R28)),"#,##0.00")),IF(N($V28)&gt;0.005,"欠 "&amp;TEXT(N($V28),"#,##0.00")&amp;IF(N($S28)&gt;0,"（开票未到账 "&amp;TEXT(N($S28),"#,##0.00")&amp;"）","")&amp;IF(N($U28)&gt;0,"（未开票 "&amp;TEXT(N($U28),"#,##0.00")&amp;"）",""),IF(N($V28)&lt;-0.005,"多收 "&amp;TEXT(-N($V28),"#,##0.00"),"✔ 已结清")))&amp;IF(N($T28)&gt;0,"｜到账未开票 "&amp;TEXT(N($T28),"#,##0.00")&amp;"，待补票","")&amp;IF(N($Q28)&gt;0,"｜收现 "&amp;TEXT(N($Q28),"#,##0.00"),"")&amp;IF(N($R28)&gt;0,"｜收款不开票 "&amp;TEXT(N($R28),"#,##0.00"),""))</f>
        <v/>
      </c>
      <c r="X28" s="370"/>
      <c r="AB28" s="371" t="str">
        <f aca="false">IF(OR(N($N28)=0,N($AA28)=0),"",ROUND(N($N28)/(1+N($AA28))*N($AA28),2))</f>
        <v/>
      </c>
      <c r="AC28" s="370"/>
      <c r="AD28" s="370"/>
      <c r="AE28" s="374" t="str">
        <f aca="false">IF($AM28="","",IF($AM28=1,IF($AN28&gt;=1,"一次性·已到收款期","一次性·未到期"),$AD28&amp;" 第"&amp;$AN28&amp;"/"&amp;$AM28&amp;"期"))</f>
        <v/>
      </c>
      <c r="AF28" s="372" t="str">
        <f aca="false">IF(OR($AM28="",N($L28)=0),"",ROUND(N($J28)*$AN28/$AM28,2)+N($K28))</f>
        <v/>
      </c>
      <c r="AG28" s="372" t="str">
        <f aca="false">IF($AF28="","",MAX(0,ROUND($AF28-(N($P28)+N($Q28)+N($R28)),2)))</f>
        <v/>
      </c>
      <c r="AH28" s="372" t="str">
        <f aca="false">IF(OR(TRIM($B28&amp;$C28)="",NOT(ISNUMBER($D28))),"",SUMIFS($V$3:$V$1001,$AJ$3:$AJ$1001,$AJ28,$D$3:$D$1001,"&lt;"&amp;$D28))</f>
        <v/>
      </c>
      <c r="AI28" s="372" t="str">
        <f aca="false">IF(TRIM($B28&amp;$C28)="","",SUMIFS($V$3:$V$1001,$AJ$3:$AJ$1001,$AJ28))</f>
        <v/>
      </c>
      <c r="AJ28" s="374" t="str">
        <f aca="false">IF(TRIM($B28&amp;$C28)="","",TRIM($B28)&amp;"｜"&amp;TRIM($C28))</f>
        <v/>
      </c>
      <c r="AK28" s="372" t="str">
        <f aca="false">IF(TRIM($B28&amp;$C28)="","",MIN(N($N28),N($P28)))</f>
        <v/>
      </c>
      <c r="AL28" s="375" t="str">
        <f aca="false">IF(ISNUMBER($D28),YEAR($D28),"")</f>
        <v/>
      </c>
      <c r="AM28" s="375" t="str">
        <f aca="false">IF(OR(TRIM($B28&amp;$C28)="",NOT(ISNUMBER($D28)),NOT(ISNUMBER($E28))),"",IF($E28&lt;$D28,"",IF(IF($AD28="半年付",2,IF($AD28="季度付",4,IF($AD28="月付",12,IF($AD28="半月付",24,1))))=1,1,MAX(1,ROUND(($E28-$D28+1)/365*IF($AD28="半年付",2,IF($AD28="季度付",4,IF($AD28="月付",12,IF($AD28="半月付",24,1)))),0)))))</f>
        <v/>
      </c>
      <c r="AN28" s="375" t="str">
        <f aca="true">IF($AM28="","",MIN($AM28,MAX(0,INT((TODAY()-付款宽限天数-$D28)/(($E28-$D28+1)/$AM28))+1)))</f>
        <v/>
      </c>
    </row>
    <row r="29" customFormat="false" ht="14.9" hidden="false" customHeight="false" outlineLevel="0" collapsed="false">
      <c r="F29" s="370" t="str">
        <f aca="true">IF(TRIM($B29&amp;$C29)="","",IF(OR(ISNUMBER(SEARCH("未",$A29)),ISNUMBER(SEARCH("送出",$A29)),AND(TRIM($A29)="",NOT(ISNUMBER($D29)),N($G29)=0)),"【合同未回】","")&amp;IF(NOT(ISNUMBER($E29)),IF(OR(ISNUMBER(SEARCH("未",$A29)),ISNUMBER(SEARCH("送出",$A29)),AND(TRIM($A29)="",NOT(ISNUMBER($D29)),N($G29)=0)),"","【未填合同期】"),IF($E29&lt;TODAY(),"【已到期】",IF($E29-TODAY()&lt;=提醒天数,"【即将到期，剩余"&amp;($E29-TODAY())&amp;"天】","【正常】")))&amp;IF(OR($AC29="安装免保",$AC29="技术免保",$AC29="质保期内"),"【"&amp;$AC29&amp;"】",""))</f>
        <v/>
      </c>
      <c r="J29" s="371" t="str">
        <f aca="false">IF(OR(N($G29)=0,N($H29)=0),"",ROUND(N($G29)*N($H29)*IF(N($I29)=0,1,N($I29)),2))</f>
        <v/>
      </c>
      <c r="L29" s="371" t="str">
        <f aca="false">IF(TRIM($B29&amp;$C29)="","",IF(AND(N($J29)=0,N($K29)=0),"",ROUND(N($J29)+N($K29),2)))</f>
        <v/>
      </c>
      <c r="R29" s="371"/>
      <c r="S29" s="372" t="str">
        <f aca="false">IF(TRIM($B29&amp;$C29)="","",IF(N($N29)=0,"",MAX(0,MIN(N($N29)-N($P29),N($V29)))))</f>
        <v/>
      </c>
      <c r="T29" s="372" t="str">
        <f aca="false">IF(TRIM($B29&amp;$C29)="","",IF(N($P29)&lt;=N($N29),"",N($P29)-N($N29)))</f>
        <v/>
      </c>
      <c r="U29" s="372" t="str">
        <f aca="false">IF(OR(TRIM($B29&amp;$C29)="",$V29=""),"",MAX(0,N($V29))-N($S29))</f>
        <v/>
      </c>
      <c r="V29" s="372" t="str">
        <f aca="false">IF(TRIM($B29&amp;$C29)="","",IF(AND(N($L29)=0,N($P29)+N($Q29)+N($R29)=0),"",ROUND(N($L29)-N($P29)-N($Q29)-N($R29),2)))</f>
        <v/>
      </c>
      <c r="W29" s="373" t="str">
        <f aca="false">IF(TRIM($B29&amp;$C29)="","",IF(N($L29)=0,IF((N($P29)+N($Q29)+N($R29))=0,"—未填单价","未填单价，已收 "&amp;TEXT((N($P29)+N($Q29)+N($R29)),"#,##0.00")),IF(N($V29)&gt;0.005,"欠 "&amp;TEXT(N($V29),"#,##0.00")&amp;IF(N($S29)&gt;0,"（开票未到账 "&amp;TEXT(N($S29),"#,##0.00")&amp;"）","")&amp;IF(N($U29)&gt;0,"（未开票 "&amp;TEXT(N($U29),"#,##0.00")&amp;"）",""),IF(N($V29)&lt;-0.005,"多收 "&amp;TEXT(-N($V29),"#,##0.00"),"✔ 已结清")))&amp;IF(N($T29)&gt;0,"｜到账未开票 "&amp;TEXT(N($T29),"#,##0.00")&amp;"，待补票","")&amp;IF(N($Q29)&gt;0,"｜收现 "&amp;TEXT(N($Q29),"#,##0.00"),"")&amp;IF(N($R29)&gt;0,"｜收款不开票 "&amp;TEXT(N($R29),"#,##0.00"),""))</f>
        <v/>
      </c>
      <c r="X29" s="370"/>
      <c r="AB29" s="371" t="str">
        <f aca="false">IF(OR(N($N29)=0,N($AA29)=0),"",ROUND(N($N29)/(1+N($AA29))*N($AA29),2))</f>
        <v/>
      </c>
      <c r="AC29" s="370"/>
      <c r="AD29" s="370"/>
      <c r="AE29" s="374" t="str">
        <f aca="false">IF($AM29="","",IF($AM29=1,IF($AN29&gt;=1,"一次性·已到收款期","一次性·未到期"),$AD29&amp;" 第"&amp;$AN29&amp;"/"&amp;$AM29&amp;"期"))</f>
        <v/>
      </c>
      <c r="AF29" s="372" t="str">
        <f aca="false">IF(OR($AM29="",N($L29)=0),"",ROUND(N($J29)*$AN29/$AM29,2)+N($K29))</f>
        <v/>
      </c>
      <c r="AG29" s="372" t="str">
        <f aca="false">IF($AF29="","",MAX(0,ROUND($AF29-(N($P29)+N($Q29)+N($R29)),2)))</f>
        <v/>
      </c>
      <c r="AH29" s="372" t="str">
        <f aca="false">IF(OR(TRIM($B29&amp;$C29)="",NOT(ISNUMBER($D29))),"",SUMIFS($V$3:$V$1001,$AJ$3:$AJ$1001,$AJ29,$D$3:$D$1001,"&lt;"&amp;$D29))</f>
        <v/>
      </c>
      <c r="AI29" s="372" t="str">
        <f aca="false">IF(TRIM($B29&amp;$C29)="","",SUMIFS($V$3:$V$1001,$AJ$3:$AJ$1001,$AJ29))</f>
        <v/>
      </c>
      <c r="AJ29" s="374" t="str">
        <f aca="false">IF(TRIM($B29&amp;$C29)="","",TRIM($B29)&amp;"｜"&amp;TRIM($C29))</f>
        <v/>
      </c>
      <c r="AK29" s="372" t="str">
        <f aca="false">IF(TRIM($B29&amp;$C29)="","",MIN(N($N29),N($P29)))</f>
        <v/>
      </c>
      <c r="AL29" s="375" t="str">
        <f aca="false">IF(ISNUMBER($D29),YEAR($D29),"")</f>
        <v/>
      </c>
      <c r="AM29" s="375" t="str">
        <f aca="false">IF(OR(TRIM($B29&amp;$C29)="",NOT(ISNUMBER($D29)),NOT(ISNUMBER($E29))),"",IF($E29&lt;$D29,"",IF(IF($AD29="半年付",2,IF($AD29="季度付",4,IF($AD29="月付",12,IF($AD29="半月付",24,1))))=1,1,MAX(1,ROUND(($E29-$D29+1)/365*IF($AD29="半年付",2,IF($AD29="季度付",4,IF($AD29="月付",12,IF($AD29="半月付",24,1)))),0)))))</f>
        <v/>
      </c>
      <c r="AN29" s="375" t="str">
        <f aca="true">IF($AM29="","",MIN($AM29,MAX(0,INT((TODAY()-付款宽限天数-$D29)/(($E29-$D29+1)/$AM29))+1)))</f>
        <v/>
      </c>
    </row>
    <row r="30" customFormat="false" ht="14.9" hidden="false" customHeight="false" outlineLevel="0" collapsed="false">
      <c r="F30" s="370" t="str">
        <f aca="true">IF(TRIM($B30&amp;$C30)="","",IF(OR(ISNUMBER(SEARCH("未",$A30)),ISNUMBER(SEARCH("送出",$A30)),AND(TRIM($A30)="",NOT(ISNUMBER($D30)),N($G30)=0)),"【合同未回】","")&amp;IF(NOT(ISNUMBER($E30)),IF(OR(ISNUMBER(SEARCH("未",$A30)),ISNUMBER(SEARCH("送出",$A30)),AND(TRIM($A30)="",NOT(ISNUMBER($D30)),N($G30)=0)),"","【未填合同期】"),IF($E30&lt;TODAY(),"【已到期】",IF($E30-TODAY()&lt;=提醒天数,"【即将到期，剩余"&amp;($E30-TODAY())&amp;"天】","【正常】")))&amp;IF(OR($AC30="安装免保",$AC30="技术免保",$AC30="质保期内"),"【"&amp;$AC30&amp;"】",""))</f>
        <v/>
      </c>
      <c r="J30" s="371" t="str">
        <f aca="false">IF(OR(N($G30)=0,N($H30)=0),"",ROUND(N($G30)*N($H30)*IF(N($I30)=0,1,N($I30)),2))</f>
        <v/>
      </c>
      <c r="L30" s="371" t="str">
        <f aca="false">IF(TRIM($B30&amp;$C30)="","",IF(AND(N($J30)=0,N($K30)=0),"",ROUND(N($J30)+N($K30),2)))</f>
        <v/>
      </c>
      <c r="R30" s="371"/>
      <c r="S30" s="372" t="str">
        <f aca="false">IF(TRIM($B30&amp;$C30)="","",IF(N($N30)=0,"",MAX(0,MIN(N($N30)-N($P30),N($V30)))))</f>
        <v/>
      </c>
      <c r="T30" s="372" t="str">
        <f aca="false">IF(TRIM($B30&amp;$C30)="","",IF(N($P30)&lt;=N($N30),"",N($P30)-N($N30)))</f>
        <v/>
      </c>
      <c r="U30" s="372" t="str">
        <f aca="false">IF(OR(TRIM($B30&amp;$C30)="",$V30=""),"",MAX(0,N($V30))-N($S30))</f>
        <v/>
      </c>
      <c r="V30" s="372" t="str">
        <f aca="false">IF(TRIM($B30&amp;$C30)="","",IF(AND(N($L30)=0,N($P30)+N($Q30)+N($R30)=0),"",ROUND(N($L30)-N($P30)-N($Q30)-N($R30),2)))</f>
        <v/>
      </c>
      <c r="W30" s="373" t="str">
        <f aca="false">IF(TRIM($B30&amp;$C30)="","",IF(N($L30)=0,IF((N($P30)+N($Q30)+N($R30))=0,"—未填单价","未填单价，已收 "&amp;TEXT((N($P30)+N($Q30)+N($R30)),"#,##0.00")),IF(N($V30)&gt;0.005,"欠 "&amp;TEXT(N($V30),"#,##0.00")&amp;IF(N($S30)&gt;0,"（开票未到账 "&amp;TEXT(N($S30),"#,##0.00")&amp;"）","")&amp;IF(N($U30)&gt;0,"（未开票 "&amp;TEXT(N($U30),"#,##0.00")&amp;"）",""),IF(N($V30)&lt;-0.005,"多收 "&amp;TEXT(-N($V30),"#,##0.00"),"✔ 已结清")))&amp;IF(N($T30)&gt;0,"｜到账未开票 "&amp;TEXT(N($T30),"#,##0.00")&amp;"，待补票","")&amp;IF(N($Q30)&gt;0,"｜收现 "&amp;TEXT(N($Q30),"#,##0.00"),"")&amp;IF(N($R30)&gt;0,"｜收款不开票 "&amp;TEXT(N($R30),"#,##0.00"),""))</f>
        <v/>
      </c>
      <c r="X30" s="370"/>
      <c r="AB30" s="371" t="str">
        <f aca="false">IF(OR(N($N30)=0,N($AA30)=0),"",ROUND(N($N30)/(1+N($AA30))*N($AA30),2))</f>
        <v/>
      </c>
      <c r="AC30" s="370"/>
      <c r="AD30" s="370"/>
      <c r="AE30" s="374" t="str">
        <f aca="false">IF($AM30="","",IF($AM30=1,IF($AN30&gt;=1,"一次性·已到收款期","一次性·未到期"),$AD30&amp;" 第"&amp;$AN30&amp;"/"&amp;$AM30&amp;"期"))</f>
        <v/>
      </c>
      <c r="AF30" s="372" t="str">
        <f aca="false">IF(OR($AM30="",N($L30)=0),"",ROUND(N($J30)*$AN30/$AM30,2)+N($K30))</f>
        <v/>
      </c>
      <c r="AG30" s="372" t="str">
        <f aca="false">IF($AF30="","",MAX(0,ROUND($AF30-(N($P30)+N($Q30)+N($R30)),2)))</f>
        <v/>
      </c>
      <c r="AH30" s="372" t="str">
        <f aca="false">IF(OR(TRIM($B30&amp;$C30)="",NOT(ISNUMBER($D30))),"",SUMIFS($V$3:$V$1001,$AJ$3:$AJ$1001,$AJ30,$D$3:$D$1001,"&lt;"&amp;$D30))</f>
        <v/>
      </c>
      <c r="AI30" s="372" t="str">
        <f aca="false">IF(TRIM($B30&amp;$C30)="","",SUMIFS($V$3:$V$1001,$AJ$3:$AJ$1001,$AJ30))</f>
        <v/>
      </c>
      <c r="AJ30" s="374" t="str">
        <f aca="false">IF(TRIM($B30&amp;$C30)="","",TRIM($B30)&amp;"｜"&amp;TRIM($C30))</f>
        <v/>
      </c>
      <c r="AK30" s="372" t="str">
        <f aca="false">IF(TRIM($B30&amp;$C30)="","",MIN(N($N30),N($P30)))</f>
        <v/>
      </c>
      <c r="AL30" s="375" t="str">
        <f aca="false">IF(ISNUMBER($D30),YEAR($D30),"")</f>
        <v/>
      </c>
      <c r="AM30" s="375" t="str">
        <f aca="false">IF(OR(TRIM($B30&amp;$C30)="",NOT(ISNUMBER($D30)),NOT(ISNUMBER($E30))),"",IF($E30&lt;$D30,"",IF(IF($AD30="半年付",2,IF($AD30="季度付",4,IF($AD30="月付",12,IF($AD30="半月付",24,1))))=1,1,MAX(1,ROUND(($E30-$D30+1)/365*IF($AD30="半年付",2,IF($AD30="季度付",4,IF($AD30="月付",12,IF($AD30="半月付",24,1)))),0)))))</f>
        <v/>
      </c>
      <c r="AN30" s="375" t="str">
        <f aca="true">IF($AM30="","",MIN($AM30,MAX(0,INT((TODAY()-付款宽限天数-$D30)/(($E30-$D30+1)/$AM30))+1)))</f>
        <v/>
      </c>
    </row>
    <row r="31" customFormat="false" ht="14.9" hidden="false" customHeight="false" outlineLevel="0" collapsed="false">
      <c r="F31" s="370" t="str">
        <f aca="true">IF(TRIM($B31&amp;$C31)="","",IF(OR(ISNUMBER(SEARCH("未",$A31)),ISNUMBER(SEARCH("送出",$A31)),AND(TRIM($A31)="",NOT(ISNUMBER($D31)),N($G31)=0)),"【合同未回】","")&amp;IF(NOT(ISNUMBER($E31)),IF(OR(ISNUMBER(SEARCH("未",$A31)),ISNUMBER(SEARCH("送出",$A31)),AND(TRIM($A31)="",NOT(ISNUMBER($D31)),N($G31)=0)),"","【未填合同期】"),IF($E31&lt;TODAY(),"【已到期】",IF($E31-TODAY()&lt;=提醒天数,"【即将到期，剩余"&amp;($E31-TODAY())&amp;"天】","【正常】")))&amp;IF(OR($AC31="安装免保",$AC31="技术免保",$AC31="质保期内"),"【"&amp;$AC31&amp;"】",""))</f>
        <v/>
      </c>
      <c r="J31" s="371" t="str">
        <f aca="false">IF(OR(N($G31)=0,N($H31)=0),"",ROUND(N($G31)*N($H31)*IF(N($I31)=0,1,N($I31)),2))</f>
        <v/>
      </c>
      <c r="L31" s="371" t="str">
        <f aca="false">IF(TRIM($B31&amp;$C31)="","",IF(AND(N($J31)=0,N($K31)=0),"",ROUND(N($J31)+N($K31),2)))</f>
        <v/>
      </c>
      <c r="R31" s="371"/>
      <c r="S31" s="372" t="str">
        <f aca="false">IF(TRIM($B31&amp;$C31)="","",IF(N($N31)=0,"",MAX(0,MIN(N($N31)-N($P31),N($V31)))))</f>
        <v/>
      </c>
      <c r="T31" s="372" t="str">
        <f aca="false">IF(TRIM($B31&amp;$C31)="","",IF(N($P31)&lt;=N($N31),"",N($P31)-N($N31)))</f>
        <v/>
      </c>
      <c r="U31" s="372" t="str">
        <f aca="false">IF(OR(TRIM($B31&amp;$C31)="",$V31=""),"",MAX(0,N($V31))-N($S31))</f>
        <v/>
      </c>
      <c r="V31" s="372" t="str">
        <f aca="false">IF(TRIM($B31&amp;$C31)="","",IF(AND(N($L31)=0,N($P31)+N($Q31)+N($R31)=0),"",ROUND(N($L31)-N($P31)-N($Q31)-N($R31),2)))</f>
        <v/>
      </c>
      <c r="W31" s="373" t="str">
        <f aca="false">IF(TRIM($B31&amp;$C31)="","",IF(N($L31)=0,IF((N($P31)+N($Q31)+N($R31))=0,"—未填单价","未填单价，已收 "&amp;TEXT((N($P31)+N($Q31)+N($R31)),"#,##0.00")),IF(N($V31)&gt;0.005,"欠 "&amp;TEXT(N($V31),"#,##0.00")&amp;IF(N($S31)&gt;0,"（开票未到账 "&amp;TEXT(N($S31),"#,##0.00")&amp;"）","")&amp;IF(N($U31)&gt;0,"（未开票 "&amp;TEXT(N($U31),"#,##0.00")&amp;"）",""),IF(N($V31)&lt;-0.005,"多收 "&amp;TEXT(-N($V31),"#,##0.00"),"✔ 已结清")))&amp;IF(N($T31)&gt;0,"｜到账未开票 "&amp;TEXT(N($T31),"#,##0.00")&amp;"，待补票","")&amp;IF(N($Q31)&gt;0,"｜收现 "&amp;TEXT(N($Q31),"#,##0.00"),"")&amp;IF(N($R31)&gt;0,"｜收款不开票 "&amp;TEXT(N($R31),"#,##0.00"),""))</f>
        <v/>
      </c>
      <c r="X31" s="370"/>
      <c r="AB31" s="371" t="str">
        <f aca="false">IF(OR(N($N31)=0,N($AA31)=0),"",ROUND(N($N31)/(1+N($AA31))*N($AA31),2))</f>
        <v/>
      </c>
      <c r="AC31" s="370"/>
      <c r="AD31" s="370"/>
      <c r="AE31" s="374" t="str">
        <f aca="false">IF($AM31="","",IF($AM31=1,IF($AN31&gt;=1,"一次性·已到收款期","一次性·未到期"),$AD31&amp;" 第"&amp;$AN31&amp;"/"&amp;$AM31&amp;"期"))</f>
        <v/>
      </c>
      <c r="AF31" s="372" t="str">
        <f aca="false">IF(OR($AM31="",N($L31)=0),"",ROUND(N($J31)*$AN31/$AM31,2)+N($K31))</f>
        <v/>
      </c>
      <c r="AG31" s="372" t="str">
        <f aca="false">IF($AF31="","",MAX(0,ROUND($AF31-(N($P31)+N($Q31)+N($R31)),2)))</f>
        <v/>
      </c>
      <c r="AH31" s="372" t="str">
        <f aca="false">IF(OR(TRIM($B31&amp;$C31)="",NOT(ISNUMBER($D31))),"",SUMIFS($V$3:$V$1001,$AJ$3:$AJ$1001,$AJ31,$D$3:$D$1001,"&lt;"&amp;$D31))</f>
        <v/>
      </c>
      <c r="AI31" s="372" t="str">
        <f aca="false">IF(TRIM($B31&amp;$C31)="","",SUMIFS($V$3:$V$1001,$AJ$3:$AJ$1001,$AJ31))</f>
        <v/>
      </c>
      <c r="AJ31" s="374" t="str">
        <f aca="false">IF(TRIM($B31&amp;$C31)="","",TRIM($B31)&amp;"｜"&amp;TRIM($C31))</f>
        <v/>
      </c>
      <c r="AK31" s="372" t="str">
        <f aca="false">IF(TRIM($B31&amp;$C31)="","",MIN(N($N31),N($P31)))</f>
        <v/>
      </c>
      <c r="AL31" s="375" t="str">
        <f aca="false">IF(ISNUMBER($D31),YEAR($D31),"")</f>
        <v/>
      </c>
      <c r="AM31" s="375" t="str">
        <f aca="false">IF(OR(TRIM($B31&amp;$C31)="",NOT(ISNUMBER($D31)),NOT(ISNUMBER($E31))),"",IF($E31&lt;$D31,"",IF(IF($AD31="半年付",2,IF($AD31="季度付",4,IF($AD31="月付",12,IF($AD31="半月付",24,1))))=1,1,MAX(1,ROUND(($E31-$D31+1)/365*IF($AD31="半年付",2,IF($AD31="季度付",4,IF($AD31="月付",12,IF($AD31="半月付",24,1)))),0)))))</f>
        <v/>
      </c>
      <c r="AN31" s="375" t="str">
        <f aca="true">IF($AM31="","",MIN($AM31,MAX(0,INT((TODAY()-付款宽限天数-$D31)/(($E31-$D31+1)/$AM31))+1)))</f>
        <v/>
      </c>
    </row>
    <row r="32" customFormat="false" ht="14.9" hidden="false" customHeight="false" outlineLevel="0" collapsed="false">
      <c r="F32" s="370" t="str">
        <f aca="true">IF(TRIM($B32&amp;$C32)="","",IF(OR(ISNUMBER(SEARCH("未",$A32)),ISNUMBER(SEARCH("送出",$A32)),AND(TRIM($A32)="",NOT(ISNUMBER($D32)),N($G32)=0)),"【合同未回】","")&amp;IF(NOT(ISNUMBER($E32)),IF(OR(ISNUMBER(SEARCH("未",$A32)),ISNUMBER(SEARCH("送出",$A32)),AND(TRIM($A32)="",NOT(ISNUMBER($D32)),N($G32)=0)),"","【未填合同期】"),IF($E32&lt;TODAY(),"【已到期】",IF($E32-TODAY()&lt;=提醒天数,"【即将到期，剩余"&amp;($E32-TODAY())&amp;"天】","【正常】")))&amp;IF(OR($AC32="安装免保",$AC32="技术免保",$AC32="质保期内"),"【"&amp;$AC32&amp;"】",""))</f>
        <v/>
      </c>
      <c r="J32" s="371" t="str">
        <f aca="false">IF(OR(N($G32)=0,N($H32)=0),"",ROUND(N($G32)*N($H32)*IF(N($I32)=0,1,N($I32)),2))</f>
        <v/>
      </c>
      <c r="L32" s="371" t="str">
        <f aca="false">IF(TRIM($B32&amp;$C32)="","",IF(AND(N($J32)=0,N($K32)=0),"",ROUND(N($J32)+N($K32),2)))</f>
        <v/>
      </c>
      <c r="R32" s="371"/>
      <c r="S32" s="372" t="str">
        <f aca="false">IF(TRIM($B32&amp;$C32)="","",IF(N($N32)=0,"",MAX(0,MIN(N($N32)-N($P32),N($V32)))))</f>
        <v/>
      </c>
      <c r="T32" s="372" t="str">
        <f aca="false">IF(TRIM($B32&amp;$C32)="","",IF(N($P32)&lt;=N($N32),"",N($P32)-N($N32)))</f>
        <v/>
      </c>
      <c r="U32" s="372" t="str">
        <f aca="false">IF(OR(TRIM($B32&amp;$C32)="",$V32=""),"",MAX(0,N($V32))-N($S32))</f>
        <v/>
      </c>
      <c r="V32" s="372" t="str">
        <f aca="false">IF(TRIM($B32&amp;$C32)="","",IF(AND(N($L32)=0,N($P32)+N($Q32)+N($R32)=0),"",ROUND(N($L32)-N($P32)-N($Q32)-N($R32),2)))</f>
        <v/>
      </c>
      <c r="W32" s="373" t="str">
        <f aca="false">IF(TRIM($B32&amp;$C32)="","",IF(N($L32)=0,IF((N($P32)+N($Q32)+N($R32))=0,"—未填单价","未填单价，已收 "&amp;TEXT((N($P32)+N($Q32)+N($R32)),"#,##0.00")),IF(N($V32)&gt;0.005,"欠 "&amp;TEXT(N($V32),"#,##0.00")&amp;IF(N($S32)&gt;0,"（开票未到账 "&amp;TEXT(N($S32),"#,##0.00")&amp;"）","")&amp;IF(N($U32)&gt;0,"（未开票 "&amp;TEXT(N($U32),"#,##0.00")&amp;"）",""),IF(N($V32)&lt;-0.005,"多收 "&amp;TEXT(-N($V32),"#,##0.00"),"✔ 已结清")))&amp;IF(N($T32)&gt;0,"｜到账未开票 "&amp;TEXT(N($T32),"#,##0.00")&amp;"，待补票","")&amp;IF(N($Q32)&gt;0,"｜收现 "&amp;TEXT(N($Q32),"#,##0.00"),"")&amp;IF(N($R32)&gt;0,"｜收款不开票 "&amp;TEXT(N($R32),"#,##0.00"),""))</f>
        <v/>
      </c>
      <c r="X32" s="370"/>
      <c r="AB32" s="371" t="str">
        <f aca="false">IF(OR(N($N32)=0,N($AA32)=0),"",ROUND(N($N32)/(1+N($AA32))*N($AA32),2))</f>
        <v/>
      </c>
      <c r="AC32" s="370"/>
      <c r="AD32" s="370"/>
      <c r="AE32" s="374" t="str">
        <f aca="false">IF($AM32="","",IF($AM32=1,IF($AN32&gt;=1,"一次性·已到收款期","一次性·未到期"),$AD32&amp;" 第"&amp;$AN32&amp;"/"&amp;$AM32&amp;"期"))</f>
        <v/>
      </c>
      <c r="AF32" s="372" t="str">
        <f aca="false">IF(OR($AM32="",N($L32)=0),"",ROUND(N($J32)*$AN32/$AM32,2)+N($K32))</f>
        <v/>
      </c>
      <c r="AG32" s="372" t="str">
        <f aca="false">IF($AF32="","",MAX(0,ROUND($AF32-(N($P32)+N($Q32)+N($R32)),2)))</f>
        <v/>
      </c>
      <c r="AH32" s="372" t="str">
        <f aca="false">IF(OR(TRIM($B32&amp;$C32)="",NOT(ISNUMBER($D32))),"",SUMIFS($V$3:$V$1001,$AJ$3:$AJ$1001,$AJ32,$D$3:$D$1001,"&lt;"&amp;$D32))</f>
        <v/>
      </c>
      <c r="AI32" s="372" t="str">
        <f aca="false">IF(TRIM($B32&amp;$C32)="","",SUMIFS($V$3:$V$1001,$AJ$3:$AJ$1001,$AJ32))</f>
        <v/>
      </c>
      <c r="AJ32" s="374" t="str">
        <f aca="false">IF(TRIM($B32&amp;$C32)="","",TRIM($B32)&amp;"｜"&amp;TRIM($C32))</f>
        <v/>
      </c>
      <c r="AK32" s="372" t="str">
        <f aca="false">IF(TRIM($B32&amp;$C32)="","",MIN(N($N32),N($P32)))</f>
        <v/>
      </c>
      <c r="AL32" s="375" t="str">
        <f aca="false">IF(ISNUMBER($D32),YEAR($D32),"")</f>
        <v/>
      </c>
      <c r="AM32" s="375" t="str">
        <f aca="false">IF(OR(TRIM($B32&amp;$C32)="",NOT(ISNUMBER($D32)),NOT(ISNUMBER($E32))),"",IF($E32&lt;$D32,"",IF(IF($AD32="半年付",2,IF($AD32="季度付",4,IF($AD32="月付",12,IF($AD32="半月付",24,1))))=1,1,MAX(1,ROUND(($E32-$D32+1)/365*IF($AD32="半年付",2,IF($AD32="季度付",4,IF($AD32="月付",12,IF($AD32="半月付",24,1)))),0)))))</f>
        <v/>
      </c>
      <c r="AN32" s="375" t="str">
        <f aca="true">IF($AM32="","",MIN($AM32,MAX(0,INT((TODAY()-付款宽限天数-$D32)/(($E32-$D32+1)/$AM32))+1)))</f>
        <v/>
      </c>
    </row>
    <row r="33" customFormat="false" ht="14.9" hidden="false" customHeight="false" outlineLevel="0" collapsed="false">
      <c r="F33" s="370" t="str">
        <f aca="true">IF(TRIM($B33&amp;$C33)="","",IF(OR(ISNUMBER(SEARCH("未",$A33)),ISNUMBER(SEARCH("送出",$A33)),AND(TRIM($A33)="",NOT(ISNUMBER($D33)),N($G33)=0)),"【合同未回】","")&amp;IF(NOT(ISNUMBER($E33)),IF(OR(ISNUMBER(SEARCH("未",$A33)),ISNUMBER(SEARCH("送出",$A33)),AND(TRIM($A33)="",NOT(ISNUMBER($D33)),N($G33)=0)),"","【未填合同期】"),IF($E33&lt;TODAY(),"【已到期】",IF($E33-TODAY()&lt;=提醒天数,"【即将到期，剩余"&amp;($E33-TODAY())&amp;"天】","【正常】")))&amp;IF(OR($AC33="安装免保",$AC33="技术免保",$AC33="质保期内"),"【"&amp;$AC33&amp;"】",""))</f>
        <v/>
      </c>
      <c r="J33" s="371" t="str">
        <f aca="false">IF(OR(N($G33)=0,N($H33)=0),"",ROUND(N($G33)*N($H33)*IF(N($I33)=0,1,N($I33)),2))</f>
        <v/>
      </c>
      <c r="L33" s="371" t="str">
        <f aca="false">IF(TRIM($B33&amp;$C33)="","",IF(AND(N($J33)=0,N($K33)=0),"",ROUND(N($J33)+N($K33),2)))</f>
        <v/>
      </c>
      <c r="R33" s="371"/>
      <c r="S33" s="372" t="str">
        <f aca="false">IF(TRIM($B33&amp;$C33)="","",IF(N($N33)=0,"",MAX(0,MIN(N($N33)-N($P33),N($V33)))))</f>
        <v/>
      </c>
      <c r="T33" s="372" t="str">
        <f aca="false">IF(TRIM($B33&amp;$C33)="","",IF(N($P33)&lt;=N($N33),"",N($P33)-N($N33)))</f>
        <v/>
      </c>
      <c r="U33" s="372" t="str">
        <f aca="false">IF(OR(TRIM($B33&amp;$C33)="",$V33=""),"",MAX(0,N($V33))-N($S33))</f>
        <v/>
      </c>
      <c r="V33" s="372" t="str">
        <f aca="false">IF(TRIM($B33&amp;$C33)="","",IF(AND(N($L33)=0,N($P33)+N($Q33)+N($R33)=0),"",ROUND(N($L33)-N($P33)-N($Q33)-N($R33),2)))</f>
        <v/>
      </c>
      <c r="W33" s="373" t="str">
        <f aca="false">IF(TRIM($B33&amp;$C33)="","",IF(N($L33)=0,IF((N($P33)+N($Q33)+N($R33))=0,"—未填单价","未填单价，已收 "&amp;TEXT((N($P33)+N($Q33)+N($R33)),"#,##0.00")),IF(N($V33)&gt;0.005,"欠 "&amp;TEXT(N($V33),"#,##0.00")&amp;IF(N($S33)&gt;0,"（开票未到账 "&amp;TEXT(N($S33),"#,##0.00")&amp;"）","")&amp;IF(N($U33)&gt;0,"（未开票 "&amp;TEXT(N($U33),"#,##0.00")&amp;"）",""),IF(N($V33)&lt;-0.005,"多收 "&amp;TEXT(-N($V33),"#,##0.00"),"✔ 已结清")))&amp;IF(N($T33)&gt;0,"｜到账未开票 "&amp;TEXT(N($T33),"#,##0.00")&amp;"，待补票","")&amp;IF(N($Q33)&gt;0,"｜收现 "&amp;TEXT(N($Q33),"#,##0.00"),"")&amp;IF(N($R33)&gt;0,"｜收款不开票 "&amp;TEXT(N($R33),"#,##0.00"),""))</f>
        <v/>
      </c>
      <c r="X33" s="370"/>
      <c r="AB33" s="371" t="str">
        <f aca="false">IF(OR(N($N33)=0,N($AA33)=0),"",ROUND(N($N33)/(1+N($AA33))*N($AA33),2))</f>
        <v/>
      </c>
      <c r="AC33" s="370"/>
      <c r="AD33" s="370"/>
      <c r="AE33" s="374" t="str">
        <f aca="false">IF($AM33="","",IF($AM33=1,IF($AN33&gt;=1,"一次性·已到收款期","一次性·未到期"),$AD33&amp;" 第"&amp;$AN33&amp;"/"&amp;$AM33&amp;"期"))</f>
        <v/>
      </c>
      <c r="AF33" s="372" t="str">
        <f aca="false">IF(OR($AM33="",N($L33)=0),"",ROUND(N($J33)*$AN33/$AM33,2)+N($K33))</f>
        <v/>
      </c>
      <c r="AG33" s="372" t="str">
        <f aca="false">IF($AF33="","",MAX(0,ROUND($AF33-(N($P33)+N($Q33)+N($R33)),2)))</f>
        <v/>
      </c>
      <c r="AH33" s="372" t="str">
        <f aca="false">IF(OR(TRIM($B33&amp;$C33)="",NOT(ISNUMBER($D33))),"",SUMIFS($V$3:$V$1001,$AJ$3:$AJ$1001,$AJ33,$D$3:$D$1001,"&lt;"&amp;$D33))</f>
        <v/>
      </c>
      <c r="AI33" s="372" t="str">
        <f aca="false">IF(TRIM($B33&amp;$C33)="","",SUMIFS($V$3:$V$1001,$AJ$3:$AJ$1001,$AJ33))</f>
        <v/>
      </c>
      <c r="AJ33" s="374" t="str">
        <f aca="false">IF(TRIM($B33&amp;$C33)="","",TRIM($B33)&amp;"｜"&amp;TRIM($C33))</f>
        <v/>
      </c>
      <c r="AK33" s="372" t="str">
        <f aca="false">IF(TRIM($B33&amp;$C33)="","",MIN(N($N33),N($P33)))</f>
        <v/>
      </c>
      <c r="AL33" s="375" t="str">
        <f aca="false">IF(ISNUMBER($D33),YEAR($D33),"")</f>
        <v/>
      </c>
      <c r="AM33" s="375" t="str">
        <f aca="false">IF(OR(TRIM($B33&amp;$C33)="",NOT(ISNUMBER($D33)),NOT(ISNUMBER($E33))),"",IF($E33&lt;$D33,"",IF(IF($AD33="半年付",2,IF($AD33="季度付",4,IF($AD33="月付",12,IF($AD33="半月付",24,1))))=1,1,MAX(1,ROUND(($E33-$D33+1)/365*IF($AD33="半年付",2,IF($AD33="季度付",4,IF($AD33="月付",12,IF($AD33="半月付",24,1)))),0)))))</f>
        <v/>
      </c>
      <c r="AN33" s="375" t="str">
        <f aca="true">IF($AM33="","",MIN($AM33,MAX(0,INT((TODAY()-付款宽限天数-$D33)/(($E33-$D33+1)/$AM33))+1)))</f>
        <v/>
      </c>
    </row>
    <row r="34" customFormat="false" ht="14.9" hidden="false" customHeight="false" outlineLevel="0" collapsed="false">
      <c r="F34" s="370" t="str">
        <f aca="true">IF(TRIM($B34&amp;$C34)="","",IF(OR(ISNUMBER(SEARCH("未",$A34)),ISNUMBER(SEARCH("送出",$A34)),AND(TRIM($A34)="",NOT(ISNUMBER($D34)),N($G34)=0)),"【合同未回】","")&amp;IF(NOT(ISNUMBER($E34)),IF(OR(ISNUMBER(SEARCH("未",$A34)),ISNUMBER(SEARCH("送出",$A34)),AND(TRIM($A34)="",NOT(ISNUMBER($D34)),N($G34)=0)),"","【未填合同期】"),IF($E34&lt;TODAY(),"【已到期】",IF($E34-TODAY()&lt;=提醒天数,"【即将到期，剩余"&amp;($E34-TODAY())&amp;"天】","【正常】")))&amp;IF(OR($AC34="安装免保",$AC34="技术免保",$AC34="质保期内"),"【"&amp;$AC34&amp;"】",""))</f>
        <v/>
      </c>
      <c r="J34" s="371" t="str">
        <f aca="false">IF(OR(N($G34)=0,N($H34)=0),"",ROUND(N($G34)*N($H34)*IF(N($I34)=0,1,N($I34)),2))</f>
        <v/>
      </c>
      <c r="L34" s="371" t="str">
        <f aca="false">IF(TRIM($B34&amp;$C34)="","",IF(AND(N($J34)=0,N($K34)=0),"",ROUND(N($J34)+N($K34),2)))</f>
        <v/>
      </c>
      <c r="R34" s="371"/>
      <c r="S34" s="372" t="str">
        <f aca="false">IF(TRIM($B34&amp;$C34)="","",IF(N($N34)=0,"",MAX(0,MIN(N($N34)-N($P34),N($V34)))))</f>
        <v/>
      </c>
      <c r="T34" s="372" t="str">
        <f aca="false">IF(TRIM($B34&amp;$C34)="","",IF(N($P34)&lt;=N($N34),"",N($P34)-N($N34)))</f>
        <v/>
      </c>
      <c r="U34" s="372" t="str">
        <f aca="false">IF(OR(TRIM($B34&amp;$C34)="",$V34=""),"",MAX(0,N($V34))-N($S34))</f>
        <v/>
      </c>
      <c r="V34" s="372" t="str">
        <f aca="false">IF(TRIM($B34&amp;$C34)="","",IF(AND(N($L34)=0,N($P34)+N($Q34)+N($R34)=0),"",ROUND(N($L34)-N($P34)-N($Q34)-N($R34),2)))</f>
        <v/>
      </c>
      <c r="W34" s="373" t="str">
        <f aca="false">IF(TRIM($B34&amp;$C34)="","",IF(N($L34)=0,IF((N($P34)+N($Q34)+N($R34))=0,"—未填单价","未填单价，已收 "&amp;TEXT((N($P34)+N($Q34)+N($R34)),"#,##0.00")),IF(N($V34)&gt;0.005,"欠 "&amp;TEXT(N($V34),"#,##0.00")&amp;IF(N($S34)&gt;0,"（开票未到账 "&amp;TEXT(N($S34),"#,##0.00")&amp;"）","")&amp;IF(N($U34)&gt;0,"（未开票 "&amp;TEXT(N($U34),"#,##0.00")&amp;"）",""),IF(N($V34)&lt;-0.005,"多收 "&amp;TEXT(-N($V34),"#,##0.00"),"✔ 已结清")))&amp;IF(N($T34)&gt;0,"｜到账未开票 "&amp;TEXT(N($T34),"#,##0.00")&amp;"，待补票","")&amp;IF(N($Q34)&gt;0,"｜收现 "&amp;TEXT(N($Q34),"#,##0.00"),"")&amp;IF(N($R34)&gt;0,"｜收款不开票 "&amp;TEXT(N($R34),"#,##0.00"),""))</f>
        <v/>
      </c>
      <c r="X34" s="370"/>
      <c r="AB34" s="371" t="str">
        <f aca="false">IF(OR(N($N34)=0,N($AA34)=0),"",ROUND(N($N34)/(1+N($AA34))*N($AA34),2))</f>
        <v/>
      </c>
      <c r="AC34" s="370"/>
      <c r="AD34" s="370"/>
      <c r="AE34" s="374" t="str">
        <f aca="false">IF($AM34="","",IF($AM34=1,IF($AN34&gt;=1,"一次性·已到收款期","一次性·未到期"),$AD34&amp;" 第"&amp;$AN34&amp;"/"&amp;$AM34&amp;"期"))</f>
        <v/>
      </c>
      <c r="AF34" s="372" t="str">
        <f aca="false">IF(OR($AM34="",N($L34)=0),"",ROUND(N($J34)*$AN34/$AM34,2)+N($K34))</f>
        <v/>
      </c>
      <c r="AG34" s="372" t="str">
        <f aca="false">IF($AF34="","",MAX(0,ROUND($AF34-(N($P34)+N($Q34)+N($R34)),2)))</f>
        <v/>
      </c>
      <c r="AH34" s="372" t="str">
        <f aca="false">IF(OR(TRIM($B34&amp;$C34)="",NOT(ISNUMBER($D34))),"",SUMIFS($V$3:$V$1001,$AJ$3:$AJ$1001,$AJ34,$D$3:$D$1001,"&lt;"&amp;$D34))</f>
        <v/>
      </c>
      <c r="AI34" s="372" t="str">
        <f aca="false">IF(TRIM($B34&amp;$C34)="","",SUMIFS($V$3:$V$1001,$AJ$3:$AJ$1001,$AJ34))</f>
        <v/>
      </c>
      <c r="AJ34" s="374" t="str">
        <f aca="false">IF(TRIM($B34&amp;$C34)="","",TRIM($B34)&amp;"｜"&amp;TRIM($C34))</f>
        <v/>
      </c>
      <c r="AK34" s="372" t="str">
        <f aca="false">IF(TRIM($B34&amp;$C34)="","",MIN(N($N34),N($P34)))</f>
        <v/>
      </c>
      <c r="AL34" s="375" t="str">
        <f aca="false">IF(ISNUMBER($D34),YEAR($D34),"")</f>
        <v/>
      </c>
      <c r="AM34" s="375" t="str">
        <f aca="false">IF(OR(TRIM($B34&amp;$C34)="",NOT(ISNUMBER($D34)),NOT(ISNUMBER($E34))),"",IF($E34&lt;$D34,"",IF(IF($AD34="半年付",2,IF($AD34="季度付",4,IF($AD34="月付",12,IF($AD34="半月付",24,1))))=1,1,MAX(1,ROUND(($E34-$D34+1)/365*IF($AD34="半年付",2,IF($AD34="季度付",4,IF($AD34="月付",12,IF($AD34="半月付",24,1)))),0)))))</f>
        <v/>
      </c>
      <c r="AN34" s="375" t="str">
        <f aca="true">IF($AM34="","",MIN($AM34,MAX(0,INT((TODAY()-付款宽限天数-$D34)/(($E34-$D34+1)/$AM34))+1)))</f>
        <v/>
      </c>
    </row>
    <row r="35" customFormat="false" ht="14.9" hidden="false" customHeight="false" outlineLevel="0" collapsed="false">
      <c r="F35" s="370" t="str">
        <f aca="true">IF(TRIM($B35&amp;$C35)="","",IF(OR(ISNUMBER(SEARCH("未",$A35)),ISNUMBER(SEARCH("送出",$A35)),AND(TRIM($A35)="",NOT(ISNUMBER($D35)),N($G35)=0)),"【合同未回】","")&amp;IF(NOT(ISNUMBER($E35)),IF(OR(ISNUMBER(SEARCH("未",$A35)),ISNUMBER(SEARCH("送出",$A35)),AND(TRIM($A35)="",NOT(ISNUMBER($D35)),N($G35)=0)),"","【未填合同期】"),IF($E35&lt;TODAY(),"【已到期】",IF($E35-TODAY()&lt;=提醒天数,"【即将到期，剩余"&amp;($E35-TODAY())&amp;"天】","【正常】")))&amp;IF(OR($AC35="安装免保",$AC35="技术免保",$AC35="质保期内"),"【"&amp;$AC35&amp;"】",""))</f>
        <v/>
      </c>
      <c r="J35" s="371" t="str">
        <f aca="false">IF(OR(N($G35)=0,N($H35)=0),"",ROUND(N($G35)*N($H35)*IF(N($I35)=0,1,N($I35)),2))</f>
        <v/>
      </c>
      <c r="L35" s="371" t="str">
        <f aca="false">IF(TRIM($B35&amp;$C35)="","",IF(AND(N($J35)=0,N($K35)=0),"",ROUND(N($J35)+N($K35),2)))</f>
        <v/>
      </c>
      <c r="R35" s="371"/>
      <c r="S35" s="372" t="str">
        <f aca="false">IF(TRIM($B35&amp;$C35)="","",IF(N($N35)=0,"",MAX(0,MIN(N($N35)-N($P35),N($V35)))))</f>
        <v/>
      </c>
      <c r="T35" s="372" t="str">
        <f aca="false">IF(TRIM($B35&amp;$C35)="","",IF(N($P35)&lt;=N($N35),"",N($P35)-N($N35)))</f>
        <v/>
      </c>
      <c r="U35" s="372" t="str">
        <f aca="false">IF(OR(TRIM($B35&amp;$C35)="",$V35=""),"",MAX(0,N($V35))-N($S35))</f>
        <v/>
      </c>
      <c r="V35" s="372" t="str">
        <f aca="false">IF(TRIM($B35&amp;$C35)="","",IF(AND(N($L35)=0,N($P35)+N($Q35)+N($R35)=0),"",ROUND(N($L35)-N($P35)-N($Q35)-N($R35),2)))</f>
        <v/>
      </c>
      <c r="W35" s="373" t="str">
        <f aca="false">IF(TRIM($B35&amp;$C35)="","",IF(N($L35)=0,IF((N($P35)+N($Q35)+N($R35))=0,"—未填单价","未填单价，已收 "&amp;TEXT((N($P35)+N($Q35)+N($R35)),"#,##0.00")),IF(N($V35)&gt;0.005,"欠 "&amp;TEXT(N($V35),"#,##0.00")&amp;IF(N($S35)&gt;0,"（开票未到账 "&amp;TEXT(N($S35),"#,##0.00")&amp;"）","")&amp;IF(N($U35)&gt;0,"（未开票 "&amp;TEXT(N($U35),"#,##0.00")&amp;"）",""),IF(N($V35)&lt;-0.005,"多收 "&amp;TEXT(-N($V35),"#,##0.00"),"✔ 已结清")))&amp;IF(N($T35)&gt;0,"｜到账未开票 "&amp;TEXT(N($T35),"#,##0.00")&amp;"，待补票","")&amp;IF(N($Q35)&gt;0,"｜收现 "&amp;TEXT(N($Q35),"#,##0.00"),"")&amp;IF(N($R35)&gt;0,"｜收款不开票 "&amp;TEXT(N($R35),"#,##0.00"),""))</f>
        <v/>
      </c>
      <c r="X35" s="370"/>
      <c r="AB35" s="371" t="str">
        <f aca="false">IF(OR(N($N35)=0,N($AA35)=0),"",ROUND(N($N35)/(1+N($AA35))*N($AA35),2))</f>
        <v/>
      </c>
      <c r="AC35" s="370"/>
      <c r="AD35" s="370"/>
      <c r="AE35" s="374" t="str">
        <f aca="false">IF($AM35="","",IF($AM35=1,IF($AN35&gt;=1,"一次性·已到收款期","一次性·未到期"),$AD35&amp;" 第"&amp;$AN35&amp;"/"&amp;$AM35&amp;"期"))</f>
        <v/>
      </c>
      <c r="AF35" s="372" t="str">
        <f aca="false">IF(OR($AM35="",N($L35)=0),"",ROUND(N($J35)*$AN35/$AM35,2)+N($K35))</f>
        <v/>
      </c>
      <c r="AG35" s="372" t="str">
        <f aca="false">IF($AF35="","",MAX(0,ROUND($AF35-(N($P35)+N($Q35)+N($R35)),2)))</f>
        <v/>
      </c>
      <c r="AH35" s="372" t="str">
        <f aca="false">IF(OR(TRIM($B35&amp;$C35)="",NOT(ISNUMBER($D35))),"",SUMIFS($V$3:$V$1001,$AJ$3:$AJ$1001,$AJ35,$D$3:$D$1001,"&lt;"&amp;$D35))</f>
        <v/>
      </c>
      <c r="AI35" s="372" t="str">
        <f aca="false">IF(TRIM($B35&amp;$C35)="","",SUMIFS($V$3:$V$1001,$AJ$3:$AJ$1001,$AJ35))</f>
        <v/>
      </c>
      <c r="AJ35" s="374" t="str">
        <f aca="false">IF(TRIM($B35&amp;$C35)="","",TRIM($B35)&amp;"｜"&amp;TRIM($C35))</f>
        <v/>
      </c>
      <c r="AK35" s="372" t="str">
        <f aca="false">IF(TRIM($B35&amp;$C35)="","",MIN(N($N35),N($P35)))</f>
        <v/>
      </c>
      <c r="AL35" s="375" t="str">
        <f aca="false">IF(ISNUMBER($D35),YEAR($D35),"")</f>
        <v/>
      </c>
      <c r="AM35" s="375" t="str">
        <f aca="false">IF(OR(TRIM($B35&amp;$C35)="",NOT(ISNUMBER($D35)),NOT(ISNUMBER($E35))),"",IF($E35&lt;$D35,"",IF(IF($AD35="半年付",2,IF($AD35="季度付",4,IF($AD35="月付",12,IF($AD35="半月付",24,1))))=1,1,MAX(1,ROUND(($E35-$D35+1)/365*IF($AD35="半年付",2,IF($AD35="季度付",4,IF($AD35="月付",12,IF($AD35="半月付",24,1)))),0)))))</f>
        <v/>
      </c>
      <c r="AN35" s="375" t="str">
        <f aca="true">IF($AM35="","",MIN($AM35,MAX(0,INT((TODAY()-付款宽限天数-$D35)/(($E35-$D35+1)/$AM35))+1)))</f>
        <v/>
      </c>
    </row>
    <row r="36" customFormat="false" ht="14.9" hidden="false" customHeight="false" outlineLevel="0" collapsed="false">
      <c r="F36" s="370" t="str">
        <f aca="true">IF(TRIM($B36&amp;$C36)="","",IF(OR(ISNUMBER(SEARCH("未",$A36)),ISNUMBER(SEARCH("送出",$A36)),AND(TRIM($A36)="",NOT(ISNUMBER($D36)),N($G36)=0)),"【合同未回】","")&amp;IF(NOT(ISNUMBER($E36)),IF(OR(ISNUMBER(SEARCH("未",$A36)),ISNUMBER(SEARCH("送出",$A36)),AND(TRIM($A36)="",NOT(ISNUMBER($D36)),N($G36)=0)),"","【未填合同期】"),IF($E36&lt;TODAY(),"【已到期】",IF($E36-TODAY()&lt;=提醒天数,"【即将到期，剩余"&amp;($E36-TODAY())&amp;"天】","【正常】")))&amp;IF(OR($AC36="安装免保",$AC36="技术免保",$AC36="质保期内"),"【"&amp;$AC36&amp;"】",""))</f>
        <v/>
      </c>
      <c r="J36" s="371" t="str">
        <f aca="false">IF(OR(N($G36)=0,N($H36)=0),"",ROUND(N($G36)*N($H36)*IF(N($I36)=0,1,N($I36)),2))</f>
        <v/>
      </c>
      <c r="L36" s="371" t="str">
        <f aca="false">IF(TRIM($B36&amp;$C36)="","",IF(AND(N($J36)=0,N($K36)=0),"",ROUND(N($J36)+N($K36),2)))</f>
        <v/>
      </c>
      <c r="R36" s="371"/>
      <c r="S36" s="372" t="str">
        <f aca="false">IF(TRIM($B36&amp;$C36)="","",IF(N($N36)=0,"",MAX(0,MIN(N($N36)-N($P36),N($V36)))))</f>
        <v/>
      </c>
      <c r="T36" s="372" t="str">
        <f aca="false">IF(TRIM($B36&amp;$C36)="","",IF(N($P36)&lt;=N($N36),"",N($P36)-N($N36)))</f>
        <v/>
      </c>
      <c r="U36" s="372" t="str">
        <f aca="false">IF(OR(TRIM($B36&amp;$C36)="",$V36=""),"",MAX(0,N($V36))-N($S36))</f>
        <v/>
      </c>
      <c r="V36" s="372" t="str">
        <f aca="false">IF(TRIM($B36&amp;$C36)="","",IF(AND(N($L36)=0,N($P36)+N($Q36)+N($R36)=0),"",ROUND(N($L36)-N($P36)-N($Q36)-N($R36),2)))</f>
        <v/>
      </c>
      <c r="W36" s="373" t="str">
        <f aca="false">IF(TRIM($B36&amp;$C36)="","",IF(N($L36)=0,IF((N($P36)+N($Q36)+N($R36))=0,"—未填单价","未填单价，已收 "&amp;TEXT((N($P36)+N($Q36)+N($R36)),"#,##0.00")),IF(N($V36)&gt;0.005,"欠 "&amp;TEXT(N($V36),"#,##0.00")&amp;IF(N($S36)&gt;0,"（开票未到账 "&amp;TEXT(N($S36),"#,##0.00")&amp;"）","")&amp;IF(N($U36)&gt;0,"（未开票 "&amp;TEXT(N($U36),"#,##0.00")&amp;"）",""),IF(N($V36)&lt;-0.005,"多收 "&amp;TEXT(-N($V36),"#,##0.00"),"✔ 已结清")))&amp;IF(N($T36)&gt;0,"｜到账未开票 "&amp;TEXT(N($T36),"#,##0.00")&amp;"，待补票","")&amp;IF(N($Q36)&gt;0,"｜收现 "&amp;TEXT(N($Q36),"#,##0.00"),"")&amp;IF(N($R36)&gt;0,"｜收款不开票 "&amp;TEXT(N($R36),"#,##0.00"),""))</f>
        <v/>
      </c>
      <c r="X36" s="370"/>
      <c r="AB36" s="371" t="str">
        <f aca="false">IF(OR(N($N36)=0,N($AA36)=0),"",ROUND(N($N36)/(1+N($AA36))*N($AA36),2))</f>
        <v/>
      </c>
      <c r="AC36" s="370"/>
      <c r="AD36" s="370"/>
      <c r="AE36" s="374" t="str">
        <f aca="false">IF($AM36="","",IF($AM36=1,IF($AN36&gt;=1,"一次性·已到收款期","一次性·未到期"),$AD36&amp;" 第"&amp;$AN36&amp;"/"&amp;$AM36&amp;"期"))</f>
        <v/>
      </c>
      <c r="AF36" s="372" t="str">
        <f aca="false">IF(OR($AM36="",N($L36)=0),"",ROUND(N($J36)*$AN36/$AM36,2)+N($K36))</f>
        <v/>
      </c>
      <c r="AG36" s="372" t="str">
        <f aca="false">IF($AF36="","",MAX(0,ROUND($AF36-(N($P36)+N($Q36)+N($R36)),2)))</f>
        <v/>
      </c>
      <c r="AH36" s="372" t="str">
        <f aca="false">IF(OR(TRIM($B36&amp;$C36)="",NOT(ISNUMBER($D36))),"",SUMIFS($V$3:$V$1001,$AJ$3:$AJ$1001,$AJ36,$D$3:$D$1001,"&lt;"&amp;$D36))</f>
        <v/>
      </c>
      <c r="AI36" s="372" t="str">
        <f aca="false">IF(TRIM($B36&amp;$C36)="","",SUMIFS($V$3:$V$1001,$AJ$3:$AJ$1001,$AJ36))</f>
        <v/>
      </c>
      <c r="AJ36" s="374" t="str">
        <f aca="false">IF(TRIM($B36&amp;$C36)="","",TRIM($B36)&amp;"｜"&amp;TRIM($C36))</f>
        <v/>
      </c>
      <c r="AK36" s="372" t="str">
        <f aca="false">IF(TRIM($B36&amp;$C36)="","",MIN(N($N36),N($P36)))</f>
        <v/>
      </c>
      <c r="AL36" s="375" t="str">
        <f aca="false">IF(ISNUMBER($D36),YEAR($D36),"")</f>
        <v/>
      </c>
      <c r="AM36" s="375" t="str">
        <f aca="false">IF(OR(TRIM($B36&amp;$C36)="",NOT(ISNUMBER($D36)),NOT(ISNUMBER($E36))),"",IF($E36&lt;$D36,"",IF(IF($AD36="半年付",2,IF($AD36="季度付",4,IF($AD36="月付",12,IF($AD36="半月付",24,1))))=1,1,MAX(1,ROUND(($E36-$D36+1)/365*IF($AD36="半年付",2,IF($AD36="季度付",4,IF($AD36="月付",12,IF($AD36="半月付",24,1)))),0)))))</f>
        <v/>
      </c>
      <c r="AN36" s="375" t="str">
        <f aca="true">IF($AM36="","",MIN($AM36,MAX(0,INT((TODAY()-付款宽限天数-$D36)/(($E36-$D36+1)/$AM36))+1)))</f>
        <v/>
      </c>
    </row>
    <row r="37" customFormat="false" ht="14.9" hidden="false" customHeight="false" outlineLevel="0" collapsed="false">
      <c r="F37" s="370" t="str">
        <f aca="true">IF(TRIM($B37&amp;$C37)="","",IF(OR(ISNUMBER(SEARCH("未",$A37)),ISNUMBER(SEARCH("送出",$A37)),AND(TRIM($A37)="",NOT(ISNUMBER($D37)),N($G37)=0)),"【合同未回】","")&amp;IF(NOT(ISNUMBER($E37)),IF(OR(ISNUMBER(SEARCH("未",$A37)),ISNUMBER(SEARCH("送出",$A37)),AND(TRIM($A37)="",NOT(ISNUMBER($D37)),N($G37)=0)),"","【未填合同期】"),IF($E37&lt;TODAY(),"【已到期】",IF($E37-TODAY()&lt;=提醒天数,"【即将到期，剩余"&amp;($E37-TODAY())&amp;"天】","【正常】")))&amp;IF(OR($AC37="安装免保",$AC37="技术免保",$AC37="质保期内"),"【"&amp;$AC37&amp;"】",""))</f>
        <v/>
      </c>
      <c r="J37" s="371" t="str">
        <f aca="false">IF(OR(N($G37)=0,N($H37)=0),"",ROUND(N($G37)*N($H37)*IF(N($I37)=0,1,N($I37)),2))</f>
        <v/>
      </c>
      <c r="L37" s="371" t="str">
        <f aca="false">IF(TRIM($B37&amp;$C37)="","",IF(AND(N($J37)=0,N($K37)=0),"",ROUND(N($J37)+N($K37),2)))</f>
        <v/>
      </c>
      <c r="R37" s="371"/>
      <c r="S37" s="372" t="str">
        <f aca="false">IF(TRIM($B37&amp;$C37)="","",IF(N($N37)=0,"",MAX(0,MIN(N($N37)-N($P37),N($V37)))))</f>
        <v/>
      </c>
      <c r="T37" s="372" t="str">
        <f aca="false">IF(TRIM($B37&amp;$C37)="","",IF(N($P37)&lt;=N($N37),"",N($P37)-N($N37)))</f>
        <v/>
      </c>
      <c r="U37" s="372" t="str">
        <f aca="false">IF(OR(TRIM($B37&amp;$C37)="",$V37=""),"",MAX(0,N($V37))-N($S37))</f>
        <v/>
      </c>
      <c r="V37" s="372" t="str">
        <f aca="false">IF(TRIM($B37&amp;$C37)="","",IF(AND(N($L37)=0,N($P37)+N($Q37)+N($R37)=0),"",ROUND(N($L37)-N($P37)-N($Q37)-N($R37),2)))</f>
        <v/>
      </c>
      <c r="W37" s="373" t="str">
        <f aca="false">IF(TRIM($B37&amp;$C37)="","",IF(N($L37)=0,IF((N($P37)+N($Q37)+N($R37))=0,"—未填单价","未填单价，已收 "&amp;TEXT((N($P37)+N($Q37)+N($R37)),"#,##0.00")),IF(N($V37)&gt;0.005,"欠 "&amp;TEXT(N($V37),"#,##0.00")&amp;IF(N($S37)&gt;0,"（开票未到账 "&amp;TEXT(N($S37),"#,##0.00")&amp;"）","")&amp;IF(N($U37)&gt;0,"（未开票 "&amp;TEXT(N($U37),"#,##0.00")&amp;"）",""),IF(N($V37)&lt;-0.005,"多收 "&amp;TEXT(-N($V37),"#,##0.00"),"✔ 已结清")))&amp;IF(N($T37)&gt;0,"｜到账未开票 "&amp;TEXT(N($T37),"#,##0.00")&amp;"，待补票","")&amp;IF(N($Q37)&gt;0,"｜收现 "&amp;TEXT(N($Q37),"#,##0.00"),"")&amp;IF(N($R37)&gt;0,"｜收款不开票 "&amp;TEXT(N($R37),"#,##0.00"),""))</f>
        <v/>
      </c>
      <c r="X37" s="370"/>
      <c r="AB37" s="371" t="str">
        <f aca="false">IF(OR(N($N37)=0,N($AA37)=0),"",ROUND(N($N37)/(1+N($AA37))*N($AA37),2))</f>
        <v/>
      </c>
      <c r="AC37" s="370"/>
      <c r="AD37" s="370"/>
      <c r="AE37" s="374" t="str">
        <f aca="false">IF($AM37="","",IF($AM37=1,IF($AN37&gt;=1,"一次性·已到收款期","一次性·未到期"),$AD37&amp;" 第"&amp;$AN37&amp;"/"&amp;$AM37&amp;"期"))</f>
        <v/>
      </c>
      <c r="AF37" s="372" t="str">
        <f aca="false">IF(OR($AM37="",N($L37)=0),"",ROUND(N($J37)*$AN37/$AM37,2)+N($K37))</f>
        <v/>
      </c>
      <c r="AG37" s="372" t="str">
        <f aca="false">IF($AF37="","",MAX(0,ROUND($AF37-(N($P37)+N($Q37)+N($R37)),2)))</f>
        <v/>
      </c>
      <c r="AH37" s="372" t="str">
        <f aca="false">IF(OR(TRIM($B37&amp;$C37)="",NOT(ISNUMBER($D37))),"",SUMIFS($V$3:$V$1001,$AJ$3:$AJ$1001,$AJ37,$D$3:$D$1001,"&lt;"&amp;$D37))</f>
        <v/>
      </c>
      <c r="AI37" s="372" t="str">
        <f aca="false">IF(TRIM($B37&amp;$C37)="","",SUMIFS($V$3:$V$1001,$AJ$3:$AJ$1001,$AJ37))</f>
        <v/>
      </c>
      <c r="AJ37" s="374" t="str">
        <f aca="false">IF(TRIM($B37&amp;$C37)="","",TRIM($B37)&amp;"｜"&amp;TRIM($C37))</f>
        <v/>
      </c>
      <c r="AK37" s="372" t="str">
        <f aca="false">IF(TRIM($B37&amp;$C37)="","",MIN(N($N37),N($P37)))</f>
        <v/>
      </c>
      <c r="AL37" s="375" t="str">
        <f aca="false">IF(ISNUMBER($D37),YEAR($D37),"")</f>
        <v/>
      </c>
      <c r="AM37" s="375" t="str">
        <f aca="false">IF(OR(TRIM($B37&amp;$C37)="",NOT(ISNUMBER($D37)),NOT(ISNUMBER($E37))),"",IF($E37&lt;$D37,"",IF(IF($AD37="半年付",2,IF($AD37="季度付",4,IF($AD37="月付",12,IF($AD37="半月付",24,1))))=1,1,MAX(1,ROUND(($E37-$D37+1)/365*IF($AD37="半年付",2,IF($AD37="季度付",4,IF($AD37="月付",12,IF($AD37="半月付",24,1)))),0)))))</f>
        <v/>
      </c>
      <c r="AN37" s="375" t="str">
        <f aca="true">IF($AM37="","",MIN($AM37,MAX(0,INT((TODAY()-付款宽限天数-$D37)/(($E37-$D37+1)/$AM37))+1)))</f>
        <v/>
      </c>
    </row>
    <row r="38" customFormat="false" ht="14.9" hidden="false" customHeight="false" outlineLevel="0" collapsed="false">
      <c r="F38" s="370" t="str">
        <f aca="true">IF(TRIM($B38&amp;$C38)="","",IF(OR(ISNUMBER(SEARCH("未",$A38)),ISNUMBER(SEARCH("送出",$A38)),AND(TRIM($A38)="",NOT(ISNUMBER($D38)),N($G38)=0)),"【合同未回】","")&amp;IF(NOT(ISNUMBER($E38)),IF(OR(ISNUMBER(SEARCH("未",$A38)),ISNUMBER(SEARCH("送出",$A38)),AND(TRIM($A38)="",NOT(ISNUMBER($D38)),N($G38)=0)),"","【未填合同期】"),IF($E38&lt;TODAY(),"【已到期】",IF($E38-TODAY()&lt;=提醒天数,"【即将到期，剩余"&amp;($E38-TODAY())&amp;"天】","【正常】")))&amp;IF(OR($AC38="安装免保",$AC38="技术免保",$AC38="质保期内"),"【"&amp;$AC38&amp;"】",""))</f>
        <v/>
      </c>
      <c r="J38" s="371" t="str">
        <f aca="false">IF(OR(N($G38)=0,N($H38)=0),"",ROUND(N($G38)*N($H38)*IF(N($I38)=0,1,N($I38)),2))</f>
        <v/>
      </c>
      <c r="L38" s="371" t="str">
        <f aca="false">IF(TRIM($B38&amp;$C38)="","",IF(AND(N($J38)=0,N($K38)=0),"",ROUND(N($J38)+N($K38),2)))</f>
        <v/>
      </c>
      <c r="R38" s="371"/>
      <c r="S38" s="372" t="str">
        <f aca="false">IF(TRIM($B38&amp;$C38)="","",IF(N($N38)=0,"",MAX(0,MIN(N($N38)-N($P38),N($V38)))))</f>
        <v/>
      </c>
      <c r="T38" s="372" t="str">
        <f aca="false">IF(TRIM($B38&amp;$C38)="","",IF(N($P38)&lt;=N($N38),"",N($P38)-N($N38)))</f>
        <v/>
      </c>
      <c r="U38" s="372" t="str">
        <f aca="false">IF(OR(TRIM($B38&amp;$C38)="",$V38=""),"",MAX(0,N($V38))-N($S38))</f>
        <v/>
      </c>
      <c r="V38" s="372" t="str">
        <f aca="false">IF(TRIM($B38&amp;$C38)="","",IF(AND(N($L38)=0,N($P38)+N($Q38)+N($R38)=0),"",ROUND(N($L38)-N($P38)-N($Q38)-N($R38),2)))</f>
        <v/>
      </c>
      <c r="W38" s="373" t="str">
        <f aca="false">IF(TRIM($B38&amp;$C38)="","",IF(N($L38)=0,IF((N($P38)+N($Q38)+N($R38))=0,"—未填单价","未填单价，已收 "&amp;TEXT((N($P38)+N($Q38)+N($R38)),"#,##0.00")),IF(N($V38)&gt;0.005,"欠 "&amp;TEXT(N($V38),"#,##0.00")&amp;IF(N($S38)&gt;0,"（开票未到账 "&amp;TEXT(N($S38),"#,##0.00")&amp;"）","")&amp;IF(N($U38)&gt;0,"（未开票 "&amp;TEXT(N($U38),"#,##0.00")&amp;"）",""),IF(N($V38)&lt;-0.005,"多收 "&amp;TEXT(-N($V38),"#,##0.00"),"✔ 已结清")))&amp;IF(N($T38)&gt;0,"｜到账未开票 "&amp;TEXT(N($T38),"#,##0.00")&amp;"，待补票","")&amp;IF(N($Q38)&gt;0,"｜收现 "&amp;TEXT(N($Q38),"#,##0.00"),"")&amp;IF(N($R38)&gt;0,"｜收款不开票 "&amp;TEXT(N($R38),"#,##0.00"),""))</f>
        <v/>
      </c>
      <c r="X38" s="370"/>
      <c r="AB38" s="371" t="str">
        <f aca="false">IF(OR(N($N38)=0,N($AA38)=0),"",ROUND(N($N38)/(1+N($AA38))*N($AA38),2))</f>
        <v/>
      </c>
      <c r="AC38" s="370"/>
      <c r="AD38" s="370"/>
      <c r="AE38" s="374" t="str">
        <f aca="false">IF($AM38="","",IF($AM38=1,IF($AN38&gt;=1,"一次性·已到收款期","一次性·未到期"),$AD38&amp;" 第"&amp;$AN38&amp;"/"&amp;$AM38&amp;"期"))</f>
        <v/>
      </c>
      <c r="AF38" s="372" t="str">
        <f aca="false">IF(OR($AM38="",N($L38)=0),"",ROUND(N($J38)*$AN38/$AM38,2)+N($K38))</f>
        <v/>
      </c>
      <c r="AG38" s="372" t="str">
        <f aca="false">IF($AF38="","",MAX(0,ROUND($AF38-(N($P38)+N($Q38)+N($R38)),2)))</f>
        <v/>
      </c>
      <c r="AH38" s="372" t="str">
        <f aca="false">IF(OR(TRIM($B38&amp;$C38)="",NOT(ISNUMBER($D38))),"",SUMIFS($V$3:$V$1001,$AJ$3:$AJ$1001,$AJ38,$D$3:$D$1001,"&lt;"&amp;$D38))</f>
        <v/>
      </c>
      <c r="AI38" s="372" t="str">
        <f aca="false">IF(TRIM($B38&amp;$C38)="","",SUMIFS($V$3:$V$1001,$AJ$3:$AJ$1001,$AJ38))</f>
        <v/>
      </c>
      <c r="AJ38" s="374" t="str">
        <f aca="false">IF(TRIM($B38&amp;$C38)="","",TRIM($B38)&amp;"｜"&amp;TRIM($C38))</f>
        <v/>
      </c>
      <c r="AK38" s="372" t="str">
        <f aca="false">IF(TRIM($B38&amp;$C38)="","",MIN(N($N38),N($P38)))</f>
        <v/>
      </c>
      <c r="AL38" s="375" t="str">
        <f aca="false">IF(ISNUMBER($D38),YEAR($D38),"")</f>
        <v/>
      </c>
      <c r="AM38" s="375" t="str">
        <f aca="false">IF(OR(TRIM($B38&amp;$C38)="",NOT(ISNUMBER($D38)),NOT(ISNUMBER($E38))),"",IF($E38&lt;$D38,"",IF(IF($AD38="半年付",2,IF($AD38="季度付",4,IF($AD38="月付",12,IF($AD38="半月付",24,1))))=1,1,MAX(1,ROUND(($E38-$D38+1)/365*IF($AD38="半年付",2,IF($AD38="季度付",4,IF($AD38="月付",12,IF($AD38="半月付",24,1)))),0)))))</f>
        <v/>
      </c>
      <c r="AN38" s="375" t="str">
        <f aca="true">IF($AM38="","",MIN($AM38,MAX(0,INT((TODAY()-付款宽限天数-$D38)/(($E38-$D38+1)/$AM38))+1)))</f>
        <v/>
      </c>
    </row>
    <row r="39" customFormat="false" ht="14.9" hidden="false" customHeight="false" outlineLevel="0" collapsed="false">
      <c r="F39" s="370" t="str">
        <f aca="true">IF(TRIM($B39&amp;$C39)="","",IF(OR(ISNUMBER(SEARCH("未",$A39)),ISNUMBER(SEARCH("送出",$A39)),AND(TRIM($A39)="",NOT(ISNUMBER($D39)),N($G39)=0)),"【合同未回】","")&amp;IF(NOT(ISNUMBER($E39)),IF(OR(ISNUMBER(SEARCH("未",$A39)),ISNUMBER(SEARCH("送出",$A39)),AND(TRIM($A39)="",NOT(ISNUMBER($D39)),N($G39)=0)),"","【未填合同期】"),IF($E39&lt;TODAY(),"【已到期】",IF($E39-TODAY()&lt;=提醒天数,"【即将到期，剩余"&amp;($E39-TODAY())&amp;"天】","【正常】")))&amp;IF(OR($AC39="安装免保",$AC39="技术免保",$AC39="质保期内"),"【"&amp;$AC39&amp;"】",""))</f>
        <v/>
      </c>
      <c r="J39" s="371" t="str">
        <f aca="false">IF(OR(N($G39)=0,N($H39)=0),"",ROUND(N($G39)*N($H39)*IF(N($I39)=0,1,N($I39)),2))</f>
        <v/>
      </c>
      <c r="L39" s="371" t="str">
        <f aca="false">IF(TRIM($B39&amp;$C39)="","",IF(AND(N($J39)=0,N($K39)=0),"",ROUND(N($J39)+N($K39),2)))</f>
        <v/>
      </c>
      <c r="R39" s="371"/>
      <c r="S39" s="372" t="str">
        <f aca="false">IF(TRIM($B39&amp;$C39)="","",IF(N($N39)=0,"",MAX(0,MIN(N($N39)-N($P39),N($V39)))))</f>
        <v/>
      </c>
      <c r="T39" s="372" t="str">
        <f aca="false">IF(TRIM($B39&amp;$C39)="","",IF(N($P39)&lt;=N($N39),"",N($P39)-N($N39)))</f>
        <v/>
      </c>
      <c r="U39" s="372" t="str">
        <f aca="false">IF(OR(TRIM($B39&amp;$C39)="",$V39=""),"",MAX(0,N($V39))-N($S39))</f>
        <v/>
      </c>
      <c r="V39" s="372" t="str">
        <f aca="false">IF(TRIM($B39&amp;$C39)="","",IF(AND(N($L39)=0,N($P39)+N($Q39)+N($R39)=0),"",ROUND(N($L39)-N($P39)-N($Q39)-N($R39),2)))</f>
        <v/>
      </c>
      <c r="W39" s="373" t="str">
        <f aca="false">IF(TRIM($B39&amp;$C39)="","",IF(N($L39)=0,IF((N($P39)+N($Q39)+N($R39))=0,"—未填单价","未填单价，已收 "&amp;TEXT((N($P39)+N($Q39)+N($R39)),"#,##0.00")),IF(N($V39)&gt;0.005,"欠 "&amp;TEXT(N($V39),"#,##0.00")&amp;IF(N($S39)&gt;0,"（开票未到账 "&amp;TEXT(N($S39),"#,##0.00")&amp;"）","")&amp;IF(N($U39)&gt;0,"（未开票 "&amp;TEXT(N($U39),"#,##0.00")&amp;"）",""),IF(N($V39)&lt;-0.005,"多收 "&amp;TEXT(-N($V39),"#,##0.00"),"✔ 已结清")))&amp;IF(N($T39)&gt;0,"｜到账未开票 "&amp;TEXT(N($T39),"#,##0.00")&amp;"，待补票","")&amp;IF(N($Q39)&gt;0,"｜收现 "&amp;TEXT(N($Q39),"#,##0.00"),"")&amp;IF(N($R39)&gt;0,"｜收款不开票 "&amp;TEXT(N($R39),"#,##0.00"),""))</f>
        <v/>
      </c>
      <c r="X39" s="370"/>
      <c r="AB39" s="371" t="str">
        <f aca="false">IF(OR(N($N39)=0,N($AA39)=0),"",ROUND(N($N39)/(1+N($AA39))*N($AA39),2))</f>
        <v/>
      </c>
      <c r="AC39" s="370"/>
      <c r="AD39" s="370"/>
      <c r="AE39" s="374" t="str">
        <f aca="false">IF($AM39="","",IF($AM39=1,IF($AN39&gt;=1,"一次性·已到收款期","一次性·未到期"),$AD39&amp;" 第"&amp;$AN39&amp;"/"&amp;$AM39&amp;"期"))</f>
        <v/>
      </c>
      <c r="AF39" s="372" t="str">
        <f aca="false">IF(OR($AM39="",N($L39)=0),"",ROUND(N($J39)*$AN39/$AM39,2)+N($K39))</f>
        <v/>
      </c>
      <c r="AG39" s="372" t="str">
        <f aca="false">IF($AF39="","",MAX(0,ROUND($AF39-(N($P39)+N($Q39)+N($R39)),2)))</f>
        <v/>
      </c>
      <c r="AH39" s="372" t="str">
        <f aca="false">IF(OR(TRIM($B39&amp;$C39)="",NOT(ISNUMBER($D39))),"",SUMIFS($V$3:$V$1001,$AJ$3:$AJ$1001,$AJ39,$D$3:$D$1001,"&lt;"&amp;$D39))</f>
        <v/>
      </c>
      <c r="AI39" s="372" t="str">
        <f aca="false">IF(TRIM($B39&amp;$C39)="","",SUMIFS($V$3:$V$1001,$AJ$3:$AJ$1001,$AJ39))</f>
        <v/>
      </c>
      <c r="AJ39" s="374" t="str">
        <f aca="false">IF(TRIM($B39&amp;$C39)="","",TRIM($B39)&amp;"｜"&amp;TRIM($C39))</f>
        <v/>
      </c>
      <c r="AK39" s="372" t="str">
        <f aca="false">IF(TRIM($B39&amp;$C39)="","",MIN(N($N39),N($P39)))</f>
        <v/>
      </c>
      <c r="AL39" s="375" t="str">
        <f aca="false">IF(ISNUMBER($D39),YEAR($D39),"")</f>
        <v/>
      </c>
      <c r="AM39" s="375" t="str">
        <f aca="false">IF(OR(TRIM($B39&amp;$C39)="",NOT(ISNUMBER($D39)),NOT(ISNUMBER($E39))),"",IF($E39&lt;$D39,"",IF(IF($AD39="半年付",2,IF($AD39="季度付",4,IF($AD39="月付",12,IF($AD39="半月付",24,1))))=1,1,MAX(1,ROUND(($E39-$D39+1)/365*IF($AD39="半年付",2,IF($AD39="季度付",4,IF($AD39="月付",12,IF($AD39="半月付",24,1)))),0)))))</f>
        <v/>
      </c>
      <c r="AN39" s="375" t="str">
        <f aca="true">IF($AM39="","",MIN($AM39,MAX(0,INT((TODAY()-付款宽限天数-$D39)/(($E39-$D39+1)/$AM39))+1)))</f>
        <v/>
      </c>
    </row>
    <row r="40" customFormat="false" ht="14.9" hidden="false" customHeight="false" outlineLevel="0" collapsed="false">
      <c r="F40" s="370" t="str">
        <f aca="true">IF(TRIM($B40&amp;$C40)="","",IF(OR(ISNUMBER(SEARCH("未",$A40)),ISNUMBER(SEARCH("送出",$A40)),AND(TRIM($A40)="",NOT(ISNUMBER($D40)),N($G40)=0)),"【合同未回】","")&amp;IF(NOT(ISNUMBER($E40)),IF(OR(ISNUMBER(SEARCH("未",$A40)),ISNUMBER(SEARCH("送出",$A40)),AND(TRIM($A40)="",NOT(ISNUMBER($D40)),N($G40)=0)),"","【未填合同期】"),IF($E40&lt;TODAY(),"【已到期】",IF($E40-TODAY()&lt;=提醒天数,"【即将到期，剩余"&amp;($E40-TODAY())&amp;"天】","【正常】")))&amp;IF(OR($AC40="安装免保",$AC40="技术免保",$AC40="质保期内"),"【"&amp;$AC40&amp;"】",""))</f>
        <v/>
      </c>
      <c r="J40" s="371" t="str">
        <f aca="false">IF(OR(N($G40)=0,N($H40)=0),"",ROUND(N($G40)*N($H40)*IF(N($I40)=0,1,N($I40)),2))</f>
        <v/>
      </c>
      <c r="L40" s="371" t="str">
        <f aca="false">IF(TRIM($B40&amp;$C40)="","",IF(AND(N($J40)=0,N($K40)=0),"",ROUND(N($J40)+N($K40),2)))</f>
        <v/>
      </c>
      <c r="R40" s="371"/>
      <c r="S40" s="372" t="str">
        <f aca="false">IF(TRIM($B40&amp;$C40)="","",IF(N($N40)=0,"",MAX(0,MIN(N($N40)-N($P40),N($V40)))))</f>
        <v/>
      </c>
      <c r="T40" s="372" t="str">
        <f aca="false">IF(TRIM($B40&amp;$C40)="","",IF(N($P40)&lt;=N($N40),"",N($P40)-N($N40)))</f>
        <v/>
      </c>
      <c r="U40" s="372" t="str">
        <f aca="false">IF(OR(TRIM($B40&amp;$C40)="",$V40=""),"",MAX(0,N($V40))-N($S40))</f>
        <v/>
      </c>
      <c r="V40" s="372" t="str">
        <f aca="false">IF(TRIM($B40&amp;$C40)="","",IF(AND(N($L40)=0,N($P40)+N($Q40)+N($R40)=0),"",ROUND(N($L40)-N($P40)-N($Q40)-N($R40),2)))</f>
        <v/>
      </c>
      <c r="W40" s="373" t="str">
        <f aca="false">IF(TRIM($B40&amp;$C40)="","",IF(N($L40)=0,IF((N($P40)+N($Q40)+N($R40))=0,"—未填单价","未填单价，已收 "&amp;TEXT((N($P40)+N($Q40)+N($R40)),"#,##0.00")),IF(N($V40)&gt;0.005,"欠 "&amp;TEXT(N($V40),"#,##0.00")&amp;IF(N($S40)&gt;0,"（开票未到账 "&amp;TEXT(N($S40),"#,##0.00")&amp;"）","")&amp;IF(N($U40)&gt;0,"（未开票 "&amp;TEXT(N($U40),"#,##0.00")&amp;"）",""),IF(N($V40)&lt;-0.005,"多收 "&amp;TEXT(-N($V40),"#,##0.00"),"✔ 已结清")))&amp;IF(N($T40)&gt;0,"｜到账未开票 "&amp;TEXT(N($T40),"#,##0.00")&amp;"，待补票","")&amp;IF(N($Q40)&gt;0,"｜收现 "&amp;TEXT(N($Q40),"#,##0.00"),"")&amp;IF(N($R40)&gt;0,"｜收款不开票 "&amp;TEXT(N($R40),"#,##0.00"),""))</f>
        <v/>
      </c>
      <c r="X40" s="370"/>
      <c r="AB40" s="371" t="str">
        <f aca="false">IF(OR(N($N40)=0,N($AA40)=0),"",ROUND(N($N40)/(1+N($AA40))*N($AA40),2))</f>
        <v/>
      </c>
      <c r="AC40" s="370"/>
      <c r="AD40" s="370"/>
      <c r="AE40" s="374" t="str">
        <f aca="false">IF($AM40="","",IF($AM40=1,IF($AN40&gt;=1,"一次性·已到收款期","一次性·未到期"),$AD40&amp;" 第"&amp;$AN40&amp;"/"&amp;$AM40&amp;"期"))</f>
        <v/>
      </c>
      <c r="AF40" s="372" t="str">
        <f aca="false">IF(OR($AM40="",N($L40)=0),"",ROUND(N($J40)*$AN40/$AM40,2)+N($K40))</f>
        <v/>
      </c>
      <c r="AG40" s="372" t="str">
        <f aca="false">IF($AF40="","",MAX(0,ROUND($AF40-(N($P40)+N($Q40)+N($R40)),2)))</f>
        <v/>
      </c>
      <c r="AH40" s="372" t="str">
        <f aca="false">IF(OR(TRIM($B40&amp;$C40)="",NOT(ISNUMBER($D40))),"",SUMIFS($V$3:$V$1001,$AJ$3:$AJ$1001,$AJ40,$D$3:$D$1001,"&lt;"&amp;$D40))</f>
        <v/>
      </c>
      <c r="AI40" s="372" t="str">
        <f aca="false">IF(TRIM($B40&amp;$C40)="","",SUMIFS($V$3:$V$1001,$AJ$3:$AJ$1001,$AJ40))</f>
        <v/>
      </c>
      <c r="AJ40" s="374" t="str">
        <f aca="false">IF(TRIM($B40&amp;$C40)="","",TRIM($B40)&amp;"｜"&amp;TRIM($C40))</f>
        <v/>
      </c>
      <c r="AK40" s="372" t="str">
        <f aca="false">IF(TRIM($B40&amp;$C40)="","",MIN(N($N40),N($P40)))</f>
        <v/>
      </c>
      <c r="AL40" s="375" t="str">
        <f aca="false">IF(ISNUMBER($D40),YEAR($D40),"")</f>
        <v/>
      </c>
      <c r="AM40" s="375" t="str">
        <f aca="false">IF(OR(TRIM($B40&amp;$C40)="",NOT(ISNUMBER($D40)),NOT(ISNUMBER($E40))),"",IF($E40&lt;$D40,"",IF(IF($AD40="半年付",2,IF($AD40="季度付",4,IF($AD40="月付",12,IF($AD40="半月付",24,1))))=1,1,MAX(1,ROUND(($E40-$D40+1)/365*IF($AD40="半年付",2,IF($AD40="季度付",4,IF($AD40="月付",12,IF($AD40="半月付",24,1)))),0)))))</f>
        <v/>
      </c>
      <c r="AN40" s="375" t="str">
        <f aca="true">IF($AM40="","",MIN($AM40,MAX(0,INT((TODAY()-付款宽限天数-$D40)/(($E40-$D40+1)/$AM40))+1)))</f>
        <v/>
      </c>
    </row>
    <row r="41" customFormat="false" ht="14.9" hidden="false" customHeight="false" outlineLevel="0" collapsed="false">
      <c r="F41" s="370" t="str">
        <f aca="true">IF(TRIM($B41&amp;$C41)="","",IF(OR(ISNUMBER(SEARCH("未",$A41)),ISNUMBER(SEARCH("送出",$A41)),AND(TRIM($A41)="",NOT(ISNUMBER($D41)),N($G41)=0)),"【合同未回】","")&amp;IF(NOT(ISNUMBER($E41)),IF(OR(ISNUMBER(SEARCH("未",$A41)),ISNUMBER(SEARCH("送出",$A41)),AND(TRIM($A41)="",NOT(ISNUMBER($D41)),N($G41)=0)),"","【未填合同期】"),IF($E41&lt;TODAY(),"【已到期】",IF($E41-TODAY()&lt;=提醒天数,"【即将到期，剩余"&amp;($E41-TODAY())&amp;"天】","【正常】")))&amp;IF(OR($AC41="安装免保",$AC41="技术免保",$AC41="质保期内"),"【"&amp;$AC41&amp;"】",""))</f>
        <v/>
      </c>
      <c r="J41" s="371" t="str">
        <f aca="false">IF(OR(N($G41)=0,N($H41)=0),"",ROUND(N($G41)*N($H41)*IF(N($I41)=0,1,N($I41)),2))</f>
        <v/>
      </c>
      <c r="L41" s="371" t="str">
        <f aca="false">IF(TRIM($B41&amp;$C41)="","",IF(AND(N($J41)=0,N($K41)=0),"",ROUND(N($J41)+N($K41),2)))</f>
        <v/>
      </c>
      <c r="R41" s="371"/>
      <c r="S41" s="372" t="str">
        <f aca="false">IF(TRIM($B41&amp;$C41)="","",IF(N($N41)=0,"",MAX(0,MIN(N($N41)-N($P41),N($V41)))))</f>
        <v/>
      </c>
      <c r="T41" s="372" t="str">
        <f aca="false">IF(TRIM($B41&amp;$C41)="","",IF(N($P41)&lt;=N($N41),"",N($P41)-N($N41)))</f>
        <v/>
      </c>
      <c r="U41" s="372" t="str">
        <f aca="false">IF(OR(TRIM($B41&amp;$C41)="",$V41=""),"",MAX(0,N($V41))-N($S41))</f>
        <v/>
      </c>
      <c r="V41" s="372" t="str">
        <f aca="false">IF(TRIM($B41&amp;$C41)="","",IF(AND(N($L41)=0,N($P41)+N($Q41)+N($R41)=0),"",ROUND(N($L41)-N($P41)-N($Q41)-N($R41),2)))</f>
        <v/>
      </c>
      <c r="W41" s="373" t="str">
        <f aca="false">IF(TRIM($B41&amp;$C41)="","",IF(N($L41)=0,IF((N($P41)+N($Q41)+N($R41))=0,"—未填单价","未填单价，已收 "&amp;TEXT((N($P41)+N($Q41)+N($R41)),"#,##0.00")),IF(N($V41)&gt;0.005,"欠 "&amp;TEXT(N($V41),"#,##0.00")&amp;IF(N($S41)&gt;0,"（开票未到账 "&amp;TEXT(N($S41),"#,##0.00")&amp;"）","")&amp;IF(N($U41)&gt;0,"（未开票 "&amp;TEXT(N($U41),"#,##0.00")&amp;"）",""),IF(N($V41)&lt;-0.005,"多收 "&amp;TEXT(-N($V41),"#,##0.00"),"✔ 已结清")))&amp;IF(N($T41)&gt;0,"｜到账未开票 "&amp;TEXT(N($T41),"#,##0.00")&amp;"，待补票","")&amp;IF(N($Q41)&gt;0,"｜收现 "&amp;TEXT(N($Q41),"#,##0.00"),"")&amp;IF(N($R41)&gt;0,"｜收款不开票 "&amp;TEXT(N($R41),"#,##0.00"),""))</f>
        <v/>
      </c>
      <c r="X41" s="370"/>
      <c r="AB41" s="371" t="str">
        <f aca="false">IF(OR(N($N41)=0,N($AA41)=0),"",ROUND(N($N41)/(1+N($AA41))*N($AA41),2))</f>
        <v/>
      </c>
      <c r="AC41" s="370"/>
      <c r="AD41" s="370"/>
      <c r="AE41" s="374" t="str">
        <f aca="false">IF($AM41="","",IF($AM41=1,IF($AN41&gt;=1,"一次性·已到收款期","一次性·未到期"),$AD41&amp;" 第"&amp;$AN41&amp;"/"&amp;$AM41&amp;"期"))</f>
        <v/>
      </c>
      <c r="AF41" s="372" t="str">
        <f aca="false">IF(OR($AM41="",N($L41)=0),"",ROUND(N($J41)*$AN41/$AM41,2)+N($K41))</f>
        <v/>
      </c>
      <c r="AG41" s="372" t="str">
        <f aca="false">IF($AF41="","",MAX(0,ROUND($AF41-(N($P41)+N($Q41)+N($R41)),2)))</f>
        <v/>
      </c>
      <c r="AH41" s="372" t="str">
        <f aca="false">IF(OR(TRIM($B41&amp;$C41)="",NOT(ISNUMBER($D41))),"",SUMIFS($V$3:$V$1001,$AJ$3:$AJ$1001,$AJ41,$D$3:$D$1001,"&lt;"&amp;$D41))</f>
        <v/>
      </c>
      <c r="AI41" s="372" t="str">
        <f aca="false">IF(TRIM($B41&amp;$C41)="","",SUMIFS($V$3:$V$1001,$AJ$3:$AJ$1001,$AJ41))</f>
        <v/>
      </c>
      <c r="AJ41" s="374" t="str">
        <f aca="false">IF(TRIM($B41&amp;$C41)="","",TRIM($B41)&amp;"｜"&amp;TRIM($C41))</f>
        <v/>
      </c>
      <c r="AK41" s="372" t="str">
        <f aca="false">IF(TRIM($B41&amp;$C41)="","",MIN(N($N41),N($P41)))</f>
        <v/>
      </c>
      <c r="AL41" s="375" t="str">
        <f aca="false">IF(ISNUMBER($D41),YEAR($D41),"")</f>
        <v/>
      </c>
      <c r="AM41" s="375" t="str">
        <f aca="false">IF(OR(TRIM($B41&amp;$C41)="",NOT(ISNUMBER($D41)),NOT(ISNUMBER($E41))),"",IF($E41&lt;$D41,"",IF(IF($AD41="半年付",2,IF($AD41="季度付",4,IF($AD41="月付",12,IF($AD41="半月付",24,1))))=1,1,MAX(1,ROUND(($E41-$D41+1)/365*IF($AD41="半年付",2,IF($AD41="季度付",4,IF($AD41="月付",12,IF($AD41="半月付",24,1)))),0)))))</f>
        <v/>
      </c>
      <c r="AN41" s="375" t="str">
        <f aca="true">IF($AM41="","",MIN($AM41,MAX(0,INT((TODAY()-付款宽限天数-$D41)/(($E41-$D41+1)/$AM41))+1)))</f>
        <v/>
      </c>
    </row>
    <row r="42" customFormat="false" ht="14.9" hidden="false" customHeight="false" outlineLevel="0" collapsed="false">
      <c r="F42" s="370" t="str">
        <f aca="true">IF(TRIM($B42&amp;$C42)="","",IF(OR(ISNUMBER(SEARCH("未",$A42)),ISNUMBER(SEARCH("送出",$A42)),AND(TRIM($A42)="",NOT(ISNUMBER($D42)),N($G42)=0)),"【合同未回】","")&amp;IF(NOT(ISNUMBER($E42)),IF(OR(ISNUMBER(SEARCH("未",$A42)),ISNUMBER(SEARCH("送出",$A42)),AND(TRIM($A42)="",NOT(ISNUMBER($D42)),N($G42)=0)),"","【未填合同期】"),IF($E42&lt;TODAY(),"【已到期】",IF($E42-TODAY()&lt;=提醒天数,"【即将到期，剩余"&amp;($E42-TODAY())&amp;"天】","【正常】")))&amp;IF(OR($AC42="安装免保",$AC42="技术免保",$AC42="质保期内"),"【"&amp;$AC42&amp;"】",""))</f>
        <v/>
      </c>
      <c r="J42" s="371" t="str">
        <f aca="false">IF(OR(N($G42)=0,N($H42)=0),"",ROUND(N($G42)*N($H42)*IF(N($I42)=0,1,N($I42)),2))</f>
        <v/>
      </c>
      <c r="L42" s="371" t="str">
        <f aca="false">IF(TRIM($B42&amp;$C42)="","",IF(AND(N($J42)=0,N($K42)=0),"",ROUND(N($J42)+N($K42),2)))</f>
        <v/>
      </c>
      <c r="R42" s="371"/>
      <c r="S42" s="372" t="str">
        <f aca="false">IF(TRIM($B42&amp;$C42)="","",IF(N($N42)=0,"",MAX(0,MIN(N($N42)-N($P42),N($V42)))))</f>
        <v/>
      </c>
      <c r="T42" s="372" t="str">
        <f aca="false">IF(TRIM($B42&amp;$C42)="","",IF(N($P42)&lt;=N($N42),"",N($P42)-N($N42)))</f>
        <v/>
      </c>
      <c r="U42" s="372" t="str">
        <f aca="false">IF(OR(TRIM($B42&amp;$C42)="",$V42=""),"",MAX(0,N($V42))-N($S42))</f>
        <v/>
      </c>
      <c r="V42" s="372" t="str">
        <f aca="false">IF(TRIM($B42&amp;$C42)="","",IF(AND(N($L42)=0,N($P42)+N($Q42)+N($R42)=0),"",ROUND(N($L42)-N($P42)-N($Q42)-N($R42),2)))</f>
        <v/>
      </c>
      <c r="W42" s="373" t="str">
        <f aca="false">IF(TRIM($B42&amp;$C42)="","",IF(N($L42)=0,IF((N($P42)+N($Q42)+N($R42))=0,"—未填单价","未填单价，已收 "&amp;TEXT((N($P42)+N($Q42)+N($R42)),"#,##0.00")),IF(N($V42)&gt;0.005,"欠 "&amp;TEXT(N($V42),"#,##0.00")&amp;IF(N($S42)&gt;0,"（开票未到账 "&amp;TEXT(N($S42),"#,##0.00")&amp;"）","")&amp;IF(N($U42)&gt;0,"（未开票 "&amp;TEXT(N($U42),"#,##0.00")&amp;"）",""),IF(N($V42)&lt;-0.005,"多收 "&amp;TEXT(-N($V42),"#,##0.00"),"✔ 已结清")))&amp;IF(N($T42)&gt;0,"｜到账未开票 "&amp;TEXT(N($T42),"#,##0.00")&amp;"，待补票","")&amp;IF(N($Q42)&gt;0,"｜收现 "&amp;TEXT(N($Q42),"#,##0.00"),"")&amp;IF(N($R42)&gt;0,"｜收款不开票 "&amp;TEXT(N($R42),"#,##0.00"),""))</f>
        <v/>
      </c>
      <c r="X42" s="370"/>
      <c r="AB42" s="371" t="str">
        <f aca="false">IF(OR(N($N42)=0,N($AA42)=0),"",ROUND(N($N42)/(1+N($AA42))*N($AA42),2))</f>
        <v/>
      </c>
      <c r="AC42" s="370"/>
      <c r="AD42" s="370"/>
      <c r="AE42" s="374" t="str">
        <f aca="false">IF($AM42="","",IF($AM42=1,IF($AN42&gt;=1,"一次性·已到收款期","一次性·未到期"),$AD42&amp;" 第"&amp;$AN42&amp;"/"&amp;$AM42&amp;"期"))</f>
        <v/>
      </c>
      <c r="AF42" s="372" t="str">
        <f aca="false">IF(OR($AM42="",N($L42)=0),"",ROUND(N($J42)*$AN42/$AM42,2)+N($K42))</f>
        <v/>
      </c>
      <c r="AG42" s="372" t="str">
        <f aca="false">IF($AF42="","",MAX(0,ROUND($AF42-(N($P42)+N($Q42)+N($R42)),2)))</f>
        <v/>
      </c>
      <c r="AH42" s="372" t="str">
        <f aca="false">IF(OR(TRIM($B42&amp;$C42)="",NOT(ISNUMBER($D42))),"",SUMIFS($V$3:$V$1001,$AJ$3:$AJ$1001,$AJ42,$D$3:$D$1001,"&lt;"&amp;$D42))</f>
        <v/>
      </c>
      <c r="AI42" s="372" t="str">
        <f aca="false">IF(TRIM($B42&amp;$C42)="","",SUMIFS($V$3:$V$1001,$AJ$3:$AJ$1001,$AJ42))</f>
        <v/>
      </c>
      <c r="AJ42" s="374" t="str">
        <f aca="false">IF(TRIM($B42&amp;$C42)="","",TRIM($B42)&amp;"｜"&amp;TRIM($C42))</f>
        <v/>
      </c>
      <c r="AK42" s="372" t="str">
        <f aca="false">IF(TRIM($B42&amp;$C42)="","",MIN(N($N42),N($P42)))</f>
        <v/>
      </c>
      <c r="AL42" s="375" t="str">
        <f aca="false">IF(ISNUMBER($D42),YEAR($D42),"")</f>
        <v/>
      </c>
      <c r="AM42" s="375" t="str">
        <f aca="false">IF(OR(TRIM($B42&amp;$C42)="",NOT(ISNUMBER($D42)),NOT(ISNUMBER($E42))),"",IF($E42&lt;$D42,"",IF(IF($AD42="半年付",2,IF($AD42="季度付",4,IF($AD42="月付",12,IF($AD42="半月付",24,1))))=1,1,MAX(1,ROUND(($E42-$D42+1)/365*IF($AD42="半年付",2,IF($AD42="季度付",4,IF($AD42="月付",12,IF($AD42="半月付",24,1)))),0)))))</f>
        <v/>
      </c>
      <c r="AN42" s="375" t="str">
        <f aca="true">IF($AM42="","",MIN($AM42,MAX(0,INT((TODAY()-付款宽限天数-$D42)/(($E42-$D42+1)/$AM42))+1)))</f>
        <v/>
      </c>
    </row>
    <row r="43" customFormat="false" ht="14.9" hidden="false" customHeight="false" outlineLevel="0" collapsed="false">
      <c r="F43" s="370" t="str">
        <f aca="true">IF(TRIM($B43&amp;$C43)="","",IF(OR(ISNUMBER(SEARCH("未",$A43)),ISNUMBER(SEARCH("送出",$A43)),AND(TRIM($A43)="",NOT(ISNUMBER($D43)),N($G43)=0)),"【合同未回】","")&amp;IF(NOT(ISNUMBER($E43)),IF(OR(ISNUMBER(SEARCH("未",$A43)),ISNUMBER(SEARCH("送出",$A43)),AND(TRIM($A43)="",NOT(ISNUMBER($D43)),N($G43)=0)),"","【未填合同期】"),IF($E43&lt;TODAY(),"【已到期】",IF($E43-TODAY()&lt;=提醒天数,"【即将到期，剩余"&amp;($E43-TODAY())&amp;"天】","【正常】")))&amp;IF(OR($AC43="安装免保",$AC43="技术免保",$AC43="质保期内"),"【"&amp;$AC43&amp;"】",""))</f>
        <v/>
      </c>
      <c r="J43" s="371" t="str">
        <f aca="false">IF(OR(N($G43)=0,N($H43)=0),"",ROUND(N($G43)*N($H43)*IF(N($I43)=0,1,N($I43)),2))</f>
        <v/>
      </c>
      <c r="L43" s="371" t="str">
        <f aca="false">IF(TRIM($B43&amp;$C43)="","",IF(AND(N($J43)=0,N($K43)=0),"",ROUND(N($J43)+N($K43),2)))</f>
        <v/>
      </c>
      <c r="R43" s="371"/>
      <c r="S43" s="372" t="str">
        <f aca="false">IF(TRIM($B43&amp;$C43)="","",IF(N($N43)=0,"",MAX(0,MIN(N($N43)-N($P43),N($V43)))))</f>
        <v/>
      </c>
      <c r="T43" s="372" t="str">
        <f aca="false">IF(TRIM($B43&amp;$C43)="","",IF(N($P43)&lt;=N($N43),"",N($P43)-N($N43)))</f>
        <v/>
      </c>
      <c r="U43" s="372" t="str">
        <f aca="false">IF(OR(TRIM($B43&amp;$C43)="",$V43=""),"",MAX(0,N($V43))-N($S43))</f>
        <v/>
      </c>
      <c r="V43" s="372" t="str">
        <f aca="false">IF(TRIM($B43&amp;$C43)="","",IF(AND(N($L43)=0,N($P43)+N($Q43)+N($R43)=0),"",ROUND(N($L43)-N($P43)-N($Q43)-N($R43),2)))</f>
        <v/>
      </c>
      <c r="W43" s="373" t="str">
        <f aca="false">IF(TRIM($B43&amp;$C43)="","",IF(N($L43)=0,IF((N($P43)+N($Q43)+N($R43))=0,"—未填单价","未填单价，已收 "&amp;TEXT((N($P43)+N($Q43)+N($R43)),"#,##0.00")),IF(N($V43)&gt;0.005,"欠 "&amp;TEXT(N($V43),"#,##0.00")&amp;IF(N($S43)&gt;0,"（开票未到账 "&amp;TEXT(N($S43),"#,##0.00")&amp;"）","")&amp;IF(N($U43)&gt;0,"（未开票 "&amp;TEXT(N($U43),"#,##0.00")&amp;"）",""),IF(N($V43)&lt;-0.005,"多收 "&amp;TEXT(-N($V43),"#,##0.00"),"✔ 已结清")))&amp;IF(N($T43)&gt;0,"｜到账未开票 "&amp;TEXT(N($T43),"#,##0.00")&amp;"，待补票","")&amp;IF(N($Q43)&gt;0,"｜收现 "&amp;TEXT(N($Q43),"#,##0.00"),"")&amp;IF(N($R43)&gt;0,"｜收款不开票 "&amp;TEXT(N($R43),"#,##0.00"),""))</f>
        <v/>
      </c>
      <c r="X43" s="370"/>
      <c r="AB43" s="371" t="str">
        <f aca="false">IF(OR(N($N43)=0,N($AA43)=0),"",ROUND(N($N43)/(1+N($AA43))*N($AA43),2))</f>
        <v/>
      </c>
      <c r="AC43" s="370"/>
      <c r="AD43" s="370"/>
      <c r="AE43" s="374" t="str">
        <f aca="false">IF($AM43="","",IF($AM43=1,IF($AN43&gt;=1,"一次性·已到收款期","一次性·未到期"),$AD43&amp;" 第"&amp;$AN43&amp;"/"&amp;$AM43&amp;"期"))</f>
        <v/>
      </c>
      <c r="AF43" s="372" t="str">
        <f aca="false">IF(OR($AM43="",N($L43)=0),"",ROUND(N($J43)*$AN43/$AM43,2)+N($K43))</f>
        <v/>
      </c>
      <c r="AG43" s="372" t="str">
        <f aca="false">IF($AF43="","",MAX(0,ROUND($AF43-(N($P43)+N($Q43)+N($R43)),2)))</f>
        <v/>
      </c>
      <c r="AH43" s="372" t="str">
        <f aca="false">IF(OR(TRIM($B43&amp;$C43)="",NOT(ISNUMBER($D43))),"",SUMIFS($V$3:$V$1001,$AJ$3:$AJ$1001,$AJ43,$D$3:$D$1001,"&lt;"&amp;$D43))</f>
        <v/>
      </c>
      <c r="AI43" s="372" t="str">
        <f aca="false">IF(TRIM($B43&amp;$C43)="","",SUMIFS($V$3:$V$1001,$AJ$3:$AJ$1001,$AJ43))</f>
        <v/>
      </c>
      <c r="AJ43" s="374" t="str">
        <f aca="false">IF(TRIM($B43&amp;$C43)="","",TRIM($B43)&amp;"｜"&amp;TRIM($C43))</f>
        <v/>
      </c>
      <c r="AK43" s="372" t="str">
        <f aca="false">IF(TRIM($B43&amp;$C43)="","",MIN(N($N43),N($P43)))</f>
        <v/>
      </c>
      <c r="AL43" s="375" t="str">
        <f aca="false">IF(ISNUMBER($D43),YEAR($D43),"")</f>
        <v/>
      </c>
      <c r="AM43" s="375" t="str">
        <f aca="false">IF(OR(TRIM($B43&amp;$C43)="",NOT(ISNUMBER($D43)),NOT(ISNUMBER($E43))),"",IF($E43&lt;$D43,"",IF(IF($AD43="半年付",2,IF($AD43="季度付",4,IF($AD43="月付",12,IF($AD43="半月付",24,1))))=1,1,MAX(1,ROUND(($E43-$D43+1)/365*IF($AD43="半年付",2,IF($AD43="季度付",4,IF($AD43="月付",12,IF($AD43="半月付",24,1)))),0)))))</f>
        <v/>
      </c>
      <c r="AN43" s="375" t="str">
        <f aca="true">IF($AM43="","",MIN($AM43,MAX(0,INT((TODAY()-付款宽限天数-$D43)/(($E43-$D43+1)/$AM43))+1)))</f>
        <v/>
      </c>
    </row>
    <row r="44" customFormat="false" ht="14.9" hidden="false" customHeight="false" outlineLevel="0" collapsed="false">
      <c r="F44" s="370" t="str">
        <f aca="true">IF(TRIM($B44&amp;$C44)="","",IF(OR(ISNUMBER(SEARCH("未",$A44)),ISNUMBER(SEARCH("送出",$A44)),AND(TRIM($A44)="",NOT(ISNUMBER($D44)),N($G44)=0)),"【合同未回】","")&amp;IF(NOT(ISNUMBER($E44)),IF(OR(ISNUMBER(SEARCH("未",$A44)),ISNUMBER(SEARCH("送出",$A44)),AND(TRIM($A44)="",NOT(ISNUMBER($D44)),N($G44)=0)),"","【未填合同期】"),IF($E44&lt;TODAY(),"【已到期】",IF($E44-TODAY()&lt;=提醒天数,"【即将到期，剩余"&amp;($E44-TODAY())&amp;"天】","【正常】")))&amp;IF(OR($AC44="安装免保",$AC44="技术免保",$AC44="质保期内"),"【"&amp;$AC44&amp;"】",""))</f>
        <v/>
      </c>
      <c r="J44" s="371" t="str">
        <f aca="false">IF(OR(N($G44)=0,N($H44)=0),"",ROUND(N($G44)*N($H44)*IF(N($I44)=0,1,N($I44)),2))</f>
        <v/>
      </c>
      <c r="L44" s="371" t="str">
        <f aca="false">IF(TRIM($B44&amp;$C44)="","",IF(AND(N($J44)=0,N($K44)=0),"",ROUND(N($J44)+N($K44),2)))</f>
        <v/>
      </c>
      <c r="R44" s="371"/>
      <c r="S44" s="372" t="str">
        <f aca="false">IF(TRIM($B44&amp;$C44)="","",IF(N($N44)=0,"",MAX(0,MIN(N($N44)-N($P44),N($V44)))))</f>
        <v/>
      </c>
      <c r="T44" s="372" t="str">
        <f aca="false">IF(TRIM($B44&amp;$C44)="","",IF(N($P44)&lt;=N($N44),"",N($P44)-N($N44)))</f>
        <v/>
      </c>
      <c r="U44" s="372" t="str">
        <f aca="false">IF(OR(TRIM($B44&amp;$C44)="",$V44=""),"",MAX(0,N($V44))-N($S44))</f>
        <v/>
      </c>
      <c r="V44" s="372" t="str">
        <f aca="false">IF(TRIM($B44&amp;$C44)="","",IF(AND(N($L44)=0,N($P44)+N($Q44)+N($R44)=0),"",ROUND(N($L44)-N($P44)-N($Q44)-N($R44),2)))</f>
        <v/>
      </c>
      <c r="W44" s="373" t="str">
        <f aca="false">IF(TRIM($B44&amp;$C44)="","",IF(N($L44)=0,IF((N($P44)+N($Q44)+N($R44))=0,"—未填单价","未填单价，已收 "&amp;TEXT((N($P44)+N($Q44)+N($R44)),"#,##0.00")),IF(N($V44)&gt;0.005,"欠 "&amp;TEXT(N($V44),"#,##0.00")&amp;IF(N($S44)&gt;0,"（开票未到账 "&amp;TEXT(N($S44),"#,##0.00")&amp;"）","")&amp;IF(N($U44)&gt;0,"（未开票 "&amp;TEXT(N($U44),"#,##0.00")&amp;"）",""),IF(N($V44)&lt;-0.005,"多收 "&amp;TEXT(-N($V44),"#,##0.00"),"✔ 已结清")))&amp;IF(N($T44)&gt;0,"｜到账未开票 "&amp;TEXT(N($T44),"#,##0.00")&amp;"，待补票","")&amp;IF(N($Q44)&gt;0,"｜收现 "&amp;TEXT(N($Q44),"#,##0.00"),"")&amp;IF(N($R44)&gt;0,"｜收款不开票 "&amp;TEXT(N($R44),"#,##0.00"),""))</f>
        <v/>
      </c>
      <c r="X44" s="370"/>
      <c r="AB44" s="371" t="str">
        <f aca="false">IF(OR(N($N44)=0,N($AA44)=0),"",ROUND(N($N44)/(1+N($AA44))*N($AA44),2))</f>
        <v/>
      </c>
      <c r="AC44" s="370"/>
      <c r="AD44" s="370"/>
      <c r="AE44" s="374" t="str">
        <f aca="false">IF($AM44="","",IF($AM44=1,IF($AN44&gt;=1,"一次性·已到收款期","一次性·未到期"),$AD44&amp;" 第"&amp;$AN44&amp;"/"&amp;$AM44&amp;"期"))</f>
        <v/>
      </c>
      <c r="AF44" s="372" t="str">
        <f aca="false">IF(OR($AM44="",N($L44)=0),"",ROUND(N($J44)*$AN44/$AM44,2)+N($K44))</f>
        <v/>
      </c>
      <c r="AG44" s="372" t="str">
        <f aca="false">IF($AF44="","",MAX(0,ROUND($AF44-(N($P44)+N($Q44)+N($R44)),2)))</f>
        <v/>
      </c>
      <c r="AH44" s="372" t="str">
        <f aca="false">IF(OR(TRIM($B44&amp;$C44)="",NOT(ISNUMBER($D44))),"",SUMIFS($V$3:$V$1001,$AJ$3:$AJ$1001,$AJ44,$D$3:$D$1001,"&lt;"&amp;$D44))</f>
        <v/>
      </c>
      <c r="AI44" s="372" t="str">
        <f aca="false">IF(TRIM($B44&amp;$C44)="","",SUMIFS($V$3:$V$1001,$AJ$3:$AJ$1001,$AJ44))</f>
        <v/>
      </c>
      <c r="AJ44" s="374" t="str">
        <f aca="false">IF(TRIM($B44&amp;$C44)="","",TRIM($B44)&amp;"｜"&amp;TRIM($C44))</f>
        <v/>
      </c>
      <c r="AK44" s="372" t="str">
        <f aca="false">IF(TRIM($B44&amp;$C44)="","",MIN(N($N44),N($P44)))</f>
        <v/>
      </c>
      <c r="AL44" s="375" t="str">
        <f aca="false">IF(ISNUMBER($D44),YEAR($D44),"")</f>
        <v/>
      </c>
      <c r="AM44" s="375" t="str">
        <f aca="false">IF(OR(TRIM($B44&amp;$C44)="",NOT(ISNUMBER($D44)),NOT(ISNUMBER($E44))),"",IF($E44&lt;$D44,"",IF(IF($AD44="半年付",2,IF($AD44="季度付",4,IF($AD44="月付",12,IF($AD44="半月付",24,1))))=1,1,MAX(1,ROUND(($E44-$D44+1)/365*IF($AD44="半年付",2,IF($AD44="季度付",4,IF($AD44="月付",12,IF($AD44="半月付",24,1)))),0)))))</f>
        <v/>
      </c>
      <c r="AN44" s="375" t="str">
        <f aca="true">IF($AM44="","",MIN($AM44,MAX(0,INT((TODAY()-付款宽限天数-$D44)/(($E44-$D44+1)/$AM44))+1)))</f>
        <v/>
      </c>
    </row>
    <row r="45" customFormat="false" ht="14.9" hidden="false" customHeight="false" outlineLevel="0" collapsed="false">
      <c r="F45" s="370" t="str">
        <f aca="true">IF(TRIM($B45&amp;$C45)="","",IF(OR(ISNUMBER(SEARCH("未",$A45)),ISNUMBER(SEARCH("送出",$A45)),AND(TRIM($A45)="",NOT(ISNUMBER($D45)),N($G45)=0)),"【合同未回】","")&amp;IF(NOT(ISNUMBER($E45)),IF(OR(ISNUMBER(SEARCH("未",$A45)),ISNUMBER(SEARCH("送出",$A45)),AND(TRIM($A45)="",NOT(ISNUMBER($D45)),N($G45)=0)),"","【未填合同期】"),IF($E45&lt;TODAY(),"【已到期】",IF($E45-TODAY()&lt;=提醒天数,"【即将到期，剩余"&amp;($E45-TODAY())&amp;"天】","【正常】")))&amp;IF(OR($AC45="安装免保",$AC45="技术免保",$AC45="质保期内"),"【"&amp;$AC45&amp;"】",""))</f>
        <v/>
      </c>
      <c r="J45" s="371" t="str">
        <f aca="false">IF(OR(N($G45)=0,N($H45)=0),"",ROUND(N($G45)*N($H45)*IF(N($I45)=0,1,N($I45)),2))</f>
        <v/>
      </c>
      <c r="L45" s="371" t="str">
        <f aca="false">IF(TRIM($B45&amp;$C45)="","",IF(AND(N($J45)=0,N($K45)=0),"",ROUND(N($J45)+N($K45),2)))</f>
        <v/>
      </c>
      <c r="R45" s="371"/>
      <c r="S45" s="372" t="str">
        <f aca="false">IF(TRIM($B45&amp;$C45)="","",IF(N($N45)=0,"",MAX(0,MIN(N($N45)-N($P45),N($V45)))))</f>
        <v/>
      </c>
      <c r="T45" s="372" t="str">
        <f aca="false">IF(TRIM($B45&amp;$C45)="","",IF(N($P45)&lt;=N($N45),"",N($P45)-N($N45)))</f>
        <v/>
      </c>
      <c r="U45" s="372" t="str">
        <f aca="false">IF(OR(TRIM($B45&amp;$C45)="",$V45=""),"",MAX(0,N($V45))-N($S45))</f>
        <v/>
      </c>
      <c r="V45" s="372" t="str">
        <f aca="false">IF(TRIM($B45&amp;$C45)="","",IF(AND(N($L45)=0,N($P45)+N($Q45)+N($R45)=0),"",ROUND(N($L45)-N($P45)-N($Q45)-N($R45),2)))</f>
        <v/>
      </c>
      <c r="W45" s="373" t="str">
        <f aca="false">IF(TRIM($B45&amp;$C45)="","",IF(N($L45)=0,IF((N($P45)+N($Q45)+N($R45))=0,"—未填单价","未填单价，已收 "&amp;TEXT((N($P45)+N($Q45)+N($R45)),"#,##0.00")),IF(N($V45)&gt;0.005,"欠 "&amp;TEXT(N($V45),"#,##0.00")&amp;IF(N($S45)&gt;0,"（开票未到账 "&amp;TEXT(N($S45),"#,##0.00")&amp;"）","")&amp;IF(N($U45)&gt;0,"（未开票 "&amp;TEXT(N($U45),"#,##0.00")&amp;"）",""),IF(N($V45)&lt;-0.005,"多收 "&amp;TEXT(-N($V45),"#,##0.00"),"✔ 已结清")))&amp;IF(N($T45)&gt;0,"｜到账未开票 "&amp;TEXT(N($T45),"#,##0.00")&amp;"，待补票","")&amp;IF(N($Q45)&gt;0,"｜收现 "&amp;TEXT(N($Q45),"#,##0.00"),"")&amp;IF(N($R45)&gt;0,"｜收款不开票 "&amp;TEXT(N($R45),"#,##0.00"),""))</f>
        <v/>
      </c>
      <c r="X45" s="370"/>
      <c r="AB45" s="371" t="str">
        <f aca="false">IF(OR(N($N45)=0,N($AA45)=0),"",ROUND(N($N45)/(1+N($AA45))*N($AA45),2))</f>
        <v/>
      </c>
      <c r="AC45" s="370"/>
      <c r="AD45" s="370"/>
      <c r="AE45" s="374" t="str">
        <f aca="false">IF($AM45="","",IF($AM45=1,IF($AN45&gt;=1,"一次性·已到收款期","一次性·未到期"),$AD45&amp;" 第"&amp;$AN45&amp;"/"&amp;$AM45&amp;"期"))</f>
        <v/>
      </c>
      <c r="AF45" s="372" t="str">
        <f aca="false">IF(OR($AM45="",N($L45)=0),"",ROUND(N($J45)*$AN45/$AM45,2)+N($K45))</f>
        <v/>
      </c>
      <c r="AG45" s="372" t="str">
        <f aca="false">IF($AF45="","",MAX(0,ROUND($AF45-(N($P45)+N($Q45)+N($R45)),2)))</f>
        <v/>
      </c>
      <c r="AH45" s="372" t="str">
        <f aca="false">IF(OR(TRIM($B45&amp;$C45)="",NOT(ISNUMBER($D45))),"",SUMIFS($V$3:$V$1001,$AJ$3:$AJ$1001,$AJ45,$D$3:$D$1001,"&lt;"&amp;$D45))</f>
        <v/>
      </c>
      <c r="AI45" s="372" t="str">
        <f aca="false">IF(TRIM($B45&amp;$C45)="","",SUMIFS($V$3:$V$1001,$AJ$3:$AJ$1001,$AJ45))</f>
        <v/>
      </c>
      <c r="AJ45" s="374" t="str">
        <f aca="false">IF(TRIM($B45&amp;$C45)="","",TRIM($B45)&amp;"｜"&amp;TRIM($C45))</f>
        <v/>
      </c>
      <c r="AK45" s="372" t="str">
        <f aca="false">IF(TRIM($B45&amp;$C45)="","",MIN(N($N45),N($P45)))</f>
        <v/>
      </c>
      <c r="AL45" s="375" t="str">
        <f aca="false">IF(ISNUMBER($D45),YEAR($D45),"")</f>
        <v/>
      </c>
      <c r="AM45" s="375" t="str">
        <f aca="false">IF(OR(TRIM($B45&amp;$C45)="",NOT(ISNUMBER($D45)),NOT(ISNUMBER($E45))),"",IF($E45&lt;$D45,"",IF(IF($AD45="半年付",2,IF($AD45="季度付",4,IF($AD45="月付",12,IF($AD45="半月付",24,1))))=1,1,MAX(1,ROUND(($E45-$D45+1)/365*IF($AD45="半年付",2,IF($AD45="季度付",4,IF($AD45="月付",12,IF($AD45="半月付",24,1)))),0)))))</f>
        <v/>
      </c>
      <c r="AN45" s="375" t="str">
        <f aca="true">IF($AM45="","",MIN($AM45,MAX(0,INT((TODAY()-付款宽限天数-$D45)/(($E45-$D45+1)/$AM45))+1)))</f>
        <v/>
      </c>
    </row>
    <row r="46" customFormat="false" ht="14.9" hidden="false" customHeight="false" outlineLevel="0" collapsed="false">
      <c r="F46" s="370" t="str">
        <f aca="true">IF(TRIM($B46&amp;$C46)="","",IF(OR(ISNUMBER(SEARCH("未",$A46)),ISNUMBER(SEARCH("送出",$A46)),AND(TRIM($A46)="",NOT(ISNUMBER($D46)),N($G46)=0)),"【合同未回】","")&amp;IF(NOT(ISNUMBER($E46)),IF(OR(ISNUMBER(SEARCH("未",$A46)),ISNUMBER(SEARCH("送出",$A46)),AND(TRIM($A46)="",NOT(ISNUMBER($D46)),N($G46)=0)),"","【未填合同期】"),IF($E46&lt;TODAY(),"【已到期】",IF($E46-TODAY()&lt;=提醒天数,"【即将到期，剩余"&amp;($E46-TODAY())&amp;"天】","【正常】")))&amp;IF(OR($AC46="安装免保",$AC46="技术免保",$AC46="质保期内"),"【"&amp;$AC46&amp;"】",""))</f>
        <v/>
      </c>
      <c r="J46" s="371" t="str">
        <f aca="false">IF(OR(N($G46)=0,N($H46)=0),"",ROUND(N($G46)*N($H46)*IF(N($I46)=0,1,N($I46)),2))</f>
        <v/>
      </c>
      <c r="L46" s="371" t="str">
        <f aca="false">IF(TRIM($B46&amp;$C46)="","",IF(AND(N($J46)=0,N($K46)=0),"",ROUND(N($J46)+N($K46),2)))</f>
        <v/>
      </c>
      <c r="R46" s="371"/>
      <c r="S46" s="372" t="str">
        <f aca="false">IF(TRIM($B46&amp;$C46)="","",IF(N($N46)=0,"",MAX(0,MIN(N($N46)-N($P46),N($V46)))))</f>
        <v/>
      </c>
      <c r="T46" s="372" t="str">
        <f aca="false">IF(TRIM($B46&amp;$C46)="","",IF(N($P46)&lt;=N($N46),"",N($P46)-N($N46)))</f>
        <v/>
      </c>
      <c r="U46" s="372" t="str">
        <f aca="false">IF(OR(TRIM($B46&amp;$C46)="",$V46=""),"",MAX(0,N($V46))-N($S46))</f>
        <v/>
      </c>
      <c r="V46" s="372" t="str">
        <f aca="false">IF(TRIM($B46&amp;$C46)="","",IF(AND(N($L46)=0,N($P46)+N($Q46)+N($R46)=0),"",ROUND(N($L46)-N($P46)-N($Q46)-N($R46),2)))</f>
        <v/>
      </c>
      <c r="W46" s="373" t="str">
        <f aca="false">IF(TRIM($B46&amp;$C46)="","",IF(N($L46)=0,IF((N($P46)+N($Q46)+N($R46))=0,"—未填单价","未填单价，已收 "&amp;TEXT((N($P46)+N($Q46)+N($R46)),"#,##0.00")),IF(N($V46)&gt;0.005,"欠 "&amp;TEXT(N($V46),"#,##0.00")&amp;IF(N($S46)&gt;0,"（开票未到账 "&amp;TEXT(N($S46),"#,##0.00")&amp;"）","")&amp;IF(N($U46)&gt;0,"（未开票 "&amp;TEXT(N($U46),"#,##0.00")&amp;"）",""),IF(N($V46)&lt;-0.005,"多收 "&amp;TEXT(-N($V46),"#,##0.00"),"✔ 已结清")))&amp;IF(N($T46)&gt;0,"｜到账未开票 "&amp;TEXT(N($T46),"#,##0.00")&amp;"，待补票","")&amp;IF(N($Q46)&gt;0,"｜收现 "&amp;TEXT(N($Q46),"#,##0.00"),"")&amp;IF(N($R46)&gt;0,"｜收款不开票 "&amp;TEXT(N($R46),"#,##0.00"),""))</f>
        <v/>
      </c>
      <c r="X46" s="370"/>
      <c r="AB46" s="371" t="str">
        <f aca="false">IF(OR(N($N46)=0,N($AA46)=0),"",ROUND(N($N46)/(1+N($AA46))*N($AA46),2))</f>
        <v/>
      </c>
      <c r="AC46" s="370"/>
      <c r="AD46" s="370"/>
      <c r="AE46" s="374" t="str">
        <f aca="false">IF($AM46="","",IF($AM46=1,IF($AN46&gt;=1,"一次性·已到收款期","一次性·未到期"),$AD46&amp;" 第"&amp;$AN46&amp;"/"&amp;$AM46&amp;"期"))</f>
        <v/>
      </c>
      <c r="AF46" s="372" t="str">
        <f aca="false">IF(OR($AM46="",N($L46)=0),"",ROUND(N($J46)*$AN46/$AM46,2)+N($K46))</f>
        <v/>
      </c>
      <c r="AG46" s="372" t="str">
        <f aca="false">IF($AF46="","",MAX(0,ROUND($AF46-(N($P46)+N($Q46)+N($R46)),2)))</f>
        <v/>
      </c>
      <c r="AH46" s="372" t="str">
        <f aca="false">IF(OR(TRIM($B46&amp;$C46)="",NOT(ISNUMBER($D46))),"",SUMIFS($V$3:$V$1001,$AJ$3:$AJ$1001,$AJ46,$D$3:$D$1001,"&lt;"&amp;$D46))</f>
        <v/>
      </c>
      <c r="AI46" s="372" t="str">
        <f aca="false">IF(TRIM($B46&amp;$C46)="","",SUMIFS($V$3:$V$1001,$AJ$3:$AJ$1001,$AJ46))</f>
        <v/>
      </c>
      <c r="AJ46" s="374" t="str">
        <f aca="false">IF(TRIM($B46&amp;$C46)="","",TRIM($B46)&amp;"｜"&amp;TRIM($C46))</f>
        <v/>
      </c>
      <c r="AK46" s="372" t="str">
        <f aca="false">IF(TRIM($B46&amp;$C46)="","",MIN(N($N46),N($P46)))</f>
        <v/>
      </c>
      <c r="AL46" s="375" t="str">
        <f aca="false">IF(ISNUMBER($D46),YEAR($D46),"")</f>
        <v/>
      </c>
      <c r="AM46" s="375" t="str">
        <f aca="false">IF(OR(TRIM($B46&amp;$C46)="",NOT(ISNUMBER($D46)),NOT(ISNUMBER($E46))),"",IF($E46&lt;$D46,"",IF(IF($AD46="半年付",2,IF($AD46="季度付",4,IF($AD46="月付",12,IF($AD46="半月付",24,1))))=1,1,MAX(1,ROUND(($E46-$D46+1)/365*IF($AD46="半年付",2,IF($AD46="季度付",4,IF($AD46="月付",12,IF($AD46="半月付",24,1)))),0)))))</f>
        <v/>
      </c>
      <c r="AN46" s="375" t="str">
        <f aca="true">IF($AM46="","",MIN($AM46,MAX(0,INT((TODAY()-付款宽限天数-$D46)/(($E46-$D46+1)/$AM46))+1)))</f>
        <v/>
      </c>
    </row>
    <row r="47" customFormat="false" ht="14.9" hidden="false" customHeight="false" outlineLevel="0" collapsed="false">
      <c r="F47" s="370" t="str">
        <f aca="true">IF(TRIM($B47&amp;$C47)="","",IF(OR(ISNUMBER(SEARCH("未",$A47)),ISNUMBER(SEARCH("送出",$A47)),AND(TRIM($A47)="",NOT(ISNUMBER($D47)),N($G47)=0)),"【合同未回】","")&amp;IF(NOT(ISNUMBER($E47)),IF(OR(ISNUMBER(SEARCH("未",$A47)),ISNUMBER(SEARCH("送出",$A47)),AND(TRIM($A47)="",NOT(ISNUMBER($D47)),N($G47)=0)),"","【未填合同期】"),IF($E47&lt;TODAY(),"【已到期】",IF($E47-TODAY()&lt;=提醒天数,"【即将到期，剩余"&amp;($E47-TODAY())&amp;"天】","【正常】")))&amp;IF(OR($AC47="安装免保",$AC47="技术免保",$AC47="质保期内"),"【"&amp;$AC47&amp;"】",""))</f>
        <v/>
      </c>
      <c r="J47" s="371" t="str">
        <f aca="false">IF(OR(N($G47)=0,N($H47)=0),"",ROUND(N($G47)*N($H47)*IF(N($I47)=0,1,N($I47)),2))</f>
        <v/>
      </c>
      <c r="L47" s="371" t="str">
        <f aca="false">IF(TRIM($B47&amp;$C47)="","",IF(AND(N($J47)=0,N($K47)=0),"",ROUND(N($J47)+N($K47),2)))</f>
        <v/>
      </c>
      <c r="R47" s="371"/>
      <c r="S47" s="372" t="str">
        <f aca="false">IF(TRIM($B47&amp;$C47)="","",IF(N($N47)=0,"",MAX(0,MIN(N($N47)-N($P47),N($V47)))))</f>
        <v/>
      </c>
      <c r="T47" s="372" t="str">
        <f aca="false">IF(TRIM($B47&amp;$C47)="","",IF(N($P47)&lt;=N($N47),"",N($P47)-N($N47)))</f>
        <v/>
      </c>
      <c r="U47" s="372" t="str">
        <f aca="false">IF(OR(TRIM($B47&amp;$C47)="",$V47=""),"",MAX(0,N($V47))-N($S47))</f>
        <v/>
      </c>
      <c r="V47" s="372" t="str">
        <f aca="false">IF(TRIM($B47&amp;$C47)="","",IF(AND(N($L47)=0,N($P47)+N($Q47)+N($R47)=0),"",ROUND(N($L47)-N($P47)-N($Q47)-N($R47),2)))</f>
        <v/>
      </c>
      <c r="W47" s="373" t="str">
        <f aca="false">IF(TRIM($B47&amp;$C47)="","",IF(N($L47)=0,IF((N($P47)+N($Q47)+N($R47))=0,"—未填单价","未填单价，已收 "&amp;TEXT((N($P47)+N($Q47)+N($R47)),"#,##0.00")),IF(N($V47)&gt;0.005,"欠 "&amp;TEXT(N($V47),"#,##0.00")&amp;IF(N($S47)&gt;0,"（开票未到账 "&amp;TEXT(N($S47),"#,##0.00")&amp;"）","")&amp;IF(N($U47)&gt;0,"（未开票 "&amp;TEXT(N($U47),"#,##0.00")&amp;"）",""),IF(N($V47)&lt;-0.005,"多收 "&amp;TEXT(-N($V47),"#,##0.00"),"✔ 已结清")))&amp;IF(N($T47)&gt;0,"｜到账未开票 "&amp;TEXT(N($T47),"#,##0.00")&amp;"，待补票","")&amp;IF(N($Q47)&gt;0,"｜收现 "&amp;TEXT(N($Q47),"#,##0.00"),"")&amp;IF(N($R47)&gt;0,"｜收款不开票 "&amp;TEXT(N($R47),"#,##0.00"),""))</f>
        <v/>
      </c>
      <c r="X47" s="370"/>
      <c r="AB47" s="371" t="str">
        <f aca="false">IF(OR(N($N47)=0,N($AA47)=0),"",ROUND(N($N47)/(1+N($AA47))*N($AA47),2))</f>
        <v/>
      </c>
      <c r="AC47" s="370"/>
      <c r="AD47" s="370"/>
      <c r="AE47" s="374" t="str">
        <f aca="false">IF($AM47="","",IF($AM47=1,IF($AN47&gt;=1,"一次性·已到收款期","一次性·未到期"),$AD47&amp;" 第"&amp;$AN47&amp;"/"&amp;$AM47&amp;"期"))</f>
        <v/>
      </c>
      <c r="AF47" s="372" t="str">
        <f aca="false">IF(OR($AM47="",N($L47)=0),"",ROUND(N($J47)*$AN47/$AM47,2)+N($K47))</f>
        <v/>
      </c>
      <c r="AG47" s="372" t="str">
        <f aca="false">IF($AF47="","",MAX(0,ROUND($AF47-(N($P47)+N($Q47)+N($R47)),2)))</f>
        <v/>
      </c>
      <c r="AH47" s="372" t="str">
        <f aca="false">IF(OR(TRIM($B47&amp;$C47)="",NOT(ISNUMBER($D47))),"",SUMIFS($V$3:$V$1001,$AJ$3:$AJ$1001,$AJ47,$D$3:$D$1001,"&lt;"&amp;$D47))</f>
        <v/>
      </c>
      <c r="AI47" s="372" t="str">
        <f aca="false">IF(TRIM($B47&amp;$C47)="","",SUMIFS($V$3:$V$1001,$AJ$3:$AJ$1001,$AJ47))</f>
        <v/>
      </c>
      <c r="AJ47" s="374" t="str">
        <f aca="false">IF(TRIM($B47&amp;$C47)="","",TRIM($B47)&amp;"｜"&amp;TRIM($C47))</f>
        <v/>
      </c>
      <c r="AK47" s="372" t="str">
        <f aca="false">IF(TRIM($B47&amp;$C47)="","",MIN(N($N47),N($P47)))</f>
        <v/>
      </c>
      <c r="AL47" s="375" t="str">
        <f aca="false">IF(ISNUMBER($D47),YEAR($D47),"")</f>
        <v/>
      </c>
      <c r="AM47" s="375" t="str">
        <f aca="false">IF(OR(TRIM($B47&amp;$C47)="",NOT(ISNUMBER($D47)),NOT(ISNUMBER($E47))),"",IF($E47&lt;$D47,"",IF(IF($AD47="半年付",2,IF($AD47="季度付",4,IF($AD47="月付",12,IF($AD47="半月付",24,1))))=1,1,MAX(1,ROUND(($E47-$D47+1)/365*IF($AD47="半年付",2,IF($AD47="季度付",4,IF($AD47="月付",12,IF($AD47="半月付",24,1)))),0)))))</f>
        <v/>
      </c>
      <c r="AN47" s="375" t="str">
        <f aca="true">IF($AM47="","",MIN($AM47,MAX(0,INT((TODAY()-付款宽限天数-$D47)/(($E47-$D47+1)/$AM47))+1)))</f>
        <v/>
      </c>
    </row>
    <row r="48" customFormat="false" ht="14.9" hidden="false" customHeight="false" outlineLevel="0" collapsed="false">
      <c r="F48" s="370" t="str">
        <f aca="true">IF(TRIM($B48&amp;$C48)="","",IF(OR(ISNUMBER(SEARCH("未",$A48)),ISNUMBER(SEARCH("送出",$A48)),AND(TRIM($A48)="",NOT(ISNUMBER($D48)),N($G48)=0)),"【合同未回】","")&amp;IF(NOT(ISNUMBER($E48)),IF(OR(ISNUMBER(SEARCH("未",$A48)),ISNUMBER(SEARCH("送出",$A48)),AND(TRIM($A48)="",NOT(ISNUMBER($D48)),N($G48)=0)),"","【未填合同期】"),IF($E48&lt;TODAY(),"【已到期】",IF($E48-TODAY()&lt;=提醒天数,"【即将到期，剩余"&amp;($E48-TODAY())&amp;"天】","【正常】")))&amp;IF(OR($AC48="安装免保",$AC48="技术免保",$AC48="质保期内"),"【"&amp;$AC48&amp;"】",""))</f>
        <v/>
      </c>
      <c r="J48" s="371" t="str">
        <f aca="false">IF(OR(N($G48)=0,N($H48)=0),"",ROUND(N($G48)*N($H48)*IF(N($I48)=0,1,N($I48)),2))</f>
        <v/>
      </c>
      <c r="L48" s="371" t="str">
        <f aca="false">IF(TRIM($B48&amp;$C48)="","",IF(AND(N($J48)=0,N($K48)=0),"",ROUND(N($J48)+N($K48),2)))</f>
        <v/>
      </c>
      <c r="R48" s="371"/>
      <c r="S48" s="372" t="str">
        <f aca="false">IF(TRIM($B48&amp;$C48)="","",IF(N($N48)=0,"",MAX(0,MIN(N($N48)-N($P48),N($V48)))))</f>
        <v/>
      </c>
      <c r="T48" s="372" t="str">
        <f aca="false">IF(TRIM($B48&amp;$C48)="","",IF(N($P48)&lt;=N($N48),"",N($P48)-N($N48)))</f>
        <v/>
      </c>
      <c r="U48" s="372" t="str">
        <f aca="false">IF(OR(TRIM($B48&amp;$C48)="",$V48=""),"",MAX(0,N($V48))-N($S48))</f>
        <v/>
      </c>
      <c r="V48" s="372" t="str">
        <f aca="false">IF(TRIM($B48&amp;$C48)="","",IF(AND(N($L48)=0,N($P48)+N($Q48)+N($R48)=0),"",ROUND(N($L48)-N($P48)-N($Q48)-N($R48),2)))</f>
        <v/>
      </c>
      <c r="W48" s="373" t="str">
        <f aca="false">IF(TRIM($B48&amp;$C48)="","",IF(N($L48)=0,IF((N($P48)+N($Q48)+N($R48))=0,"—未填单价","未填单价，已收 "&amp;TEXT((N($P48)+N($Q48)+N($R48)),"#,##0.00")),IF(N($V48)&gt;0.005,"欠 "&amp;TEXT(N($V48),"#,##0.00")&amp;IF(N($S48)&gt;0,"（开票未到账 "&amp;TEXT(N($S48),"#,##0.00")&amp;"）","")&amp;IF(N($U48)&gt;0,"（未开票 "&amp;TEXT(N($U48),"#,##0.00")&amp;"）",""),IF(N($V48)&lt;-0.005,"多收 "&amp;TEXT(-N($V48),"#,##0.00"),"✔ 已结清")))&amp;IF(N($T48)&gt;0,"｜到账未开票 "&amp;TEXT(N($T48),"#,##0.00")&amp;"，待补票","")&amp;IF(N($Q48)&gt;0,"｜收现 "&amp;TEXT(N($Q48),"#,##0.00"),"")&amp;IF(N($R48)&gt;0,"｜收款不开票 "&amp;TEXT(N($R48),"#,##0.00"),""))</f>
        <v/>
      </c>
      <c r="X48" s="370"/>
      <c r="AB48" s="371" t="str">
        <f aca="false">IF(OR(N($N48)=0,N($AA48)=0),"",ROUND(N($N48)/(1+N($AA48))*N($AA48),2))</f>
        <v/>
      </c>
      <c r="AC48" s="370"/>
      <c r="AD48" s="370"/>
      <c r="AE48" s="374" t="str">
        <f aca="false">IF($AM48="","",IF($AM48=1,IF($AN48&gt;=1,"一次性·已到收款期","一次性·未到期"),$AD48&amp;" 第"&amp;$AN48&amp;"/"&amp;$AM48&amp;"期"))</f>
        <v/>
      </c>
      <c r="AF48" s="372" t="str">
        <f aca="false">IF(OR($AM48="",N($L48)=0),"",ROUND(N($J48)*$AN48/$AM48,2)+N($K48))</f>
        <v/>
      </c>
      <c r="AG48" s="372" t="str">
        <f aca="false">IF($AF48="","",MAX(0,ROUND($AF48-(N($P48)+N($Q48)+N($R48)),2)))</f>
        <v/>
      </c>
      <c r="AH48" s="372" t="str">
        <f aca="false">IF(OR(TRIM($B48&amp;$C48)="",NOT(ISNUMBER($D48))),"",SUMIFS($V$3:$V$1001,$AJ$3:$AJ$1001,$AJ48,$D$3:$D$1001,"&lt;"&amp;$D48))</f>
        <v/>
      </c>
      <c r="AI48" s="372" t="str">
        <f aca="false">IF(TRIM($B48&amp;$C48)="","",SUMIFS($V$3:$V$1001,$AJ$3:$AJ$1001,$AJ48))</f>
        <v/>
      </c>
      <c r="AJ48" s="374" t="str">
        <f aca="false">IF(TRIM($B48&amp;$C48)="","",TRIM($B48)&amp;"｜"&amp;TRIM($C48))</f>
        <v/>
      </c>
      <c r="AK48" s="372" t="str">
        <f aca="false">IF(TRIM($B48&amp;$C48)="","",MIN(N($N48),N($P48)))</f>
        <v/>
      </c>
      <c r="AL48" s="375" t="str">
        <f aca="false">IF(ISNUMBER($D48),YEAR($D48),"")</f>
        <v/>
      </c>
      <c r="AM48" s="375" t="str">
        <f aca="false">IF(OR(TRIM($B48&amp;$C48)="",NOT(ISNUMBER($D48)),NOT(ISNUMBER($E48))),"",IF($E48&lt;$D48,"",IF(IF($AD48="半年付",2,IF($AD48="季度付",4,IF($AD48="月付",12,IF($AD48="半月付",24,1))))=1,1,MAX(1,ROUND(($E48-$D48+1)/365*IF($AD48="半年付",2,IF($AD48="季度付",4,IF($AD48="月付",12,IF($AD48="半月付",24,1)))),0)))))</f>
        <v/>
      </c>
      <c r="AN48" s="375" t="str">
        <f aca="true">IF($AM48="","",MIN($AM48,MAX(0,INT((TODAY()-付款宽限天数-$D48)/(($E48-$D48+1)/$AM48))+1)))</f>
        <v/>
      </c>
    </row>
    <row r="49" customFormat="false" ht="14.9" hidden="false" customHeight="false" outlineLevel="0" collapsed="false">
      <c r="F49" s="370" t="str">
        <f aca="true">IF(TRIM($B49&amp;$C49)="","",IF(OR(ISNUMBER(SEARCH("未",$A49)),ISNUMBER(SEARCH("送出",$A49)),AND(TRIM($A49)="",NOT(ISNUMBER($D49)),N($G49)=0)),"【合同未回】","")&amp;IF(NOT(ISNUMBER($E49)),IF(OR(ISNUMBER(SEARCH("未",$A49)),ISNUMBER(SEARCH("送出",$A49)),AND(TRIM($A49)="",NOT(ISNUMBER($D49)),N($G49)=0)),"","【未填合同期】"),IF($E49&lt;TODAY(),"【已到期】",IF($E49-TODAY()&lt;=提醒天数,"【即将到期，剩余"&amp;($E49-TODAY())&amp;"天】","【正常】")))&amp;IF(OR($AC49="安装免保",$AC49="技术免保",$AC49="质保期内"),"【"&amp;$AC49&amp;"】",""))</f>
        <v/>
      </c>
      <c r="J49" s="371" t="str">
        <f aca="false">IF(OR(N($G49)=0,N($H49)=0),"",ROUND(N($G49)*N($H49)*IF(N($I49)=0,1,N($I49)),2))</f>
        <v/>
      </c>
      <c r="L49" s="371" t="str">
        <f aca="false">IF(TRIM($B49&amp;$C49)="","",IF(AND(N($J49)=0,N($K49)=0),"",ROUND(N($J49)+N($K49),2)))</f>
        <v/>
      </c>
      <c r="R49" s="371"/>
      <c r="S49" s="372" t="str">
        <f aca="false">IF(TRIM($B49&amp;$C49)="","",IF(N($N49)=0,"",MAX(0,MIN(N($N49)-N($P49),N($V49)))))</f>
        <v/>
      </c>
      <c r="T49" s="372" t="str">
        <f aca="false">IF(TRIM($B49&amp;$C49)="","",IF(N($P49)&lt;=N($N49),"",N($P49)-N($N49)))</f>
        <v/>
      </c>
      <c r="U49" s="372" t="str">
        <f aca="false">IF(OR(TRIM($B49&amp;$C49)="",$V49=""),"",MAX(0,N($V49))-N($S49))</f>
        <v/>
      </c>
      <c r="V49" s="372" t="str">
        <f aca="false">IF(TRIM($B49&amp;$C49)="","",IF(AND(N($L49)=0,N($P49)+N($Q49)+N($R49)=0),"",ROUND(N($L49)-N($P49)-N($Q49)-N($R49),2)))</f>
        <v/>
      </c>
      <c r="W49" s="373" t="str">
        <f aca="false">IF(TRIM($B49&amp;$C49)="","",IF(N($L49)=0,IF((N($P49)+N($Q49)+N($R49))=0,"—未填单价","未填单价，已收 "&amp;TEXT((N($P49)+N($Q49)+N($R49)),"#,##0.00")),IF(N($V49)&gt;0.005,"欠 "&amp;TEXT(N($V49),"#,##0.00")&amp;IF(N($S49)&gt;0,"（开票未到账 "&amp;TEXT(N($S49),"#,##0.00")&amp;"）","")&amp;IF(N($U49)&gt;0,"（未开票 "&amp;TEXT(N($U49),"#,##0.00")&amp;"）",""),IF(N($V49)&lt;-0.005,"多收 "&amp;TEXT(-N($V49),"#,##0.00"),"✔ 已结清")))&amp;IF(N($T49)&gt;0,"｜到账未开票 "&amp;TEXT(N($T49),"#,##0.00")&amp;"，待补票","")&amp;IF(N($Q49)&gt;0,"｜收现 "&amp;TEXT(N($Q49),"#,##0.00"),"")&amp;IF(N($R49)&gt;0,"｜收款不开票 "&amp;TEXT(N($R49),"#,##0.00"),""))</f>
        <v/>
      </c>
      <c r="X49" s="370"/>
      <c r="AB49" s="371" t="str">
        <f aca="false">IF(OR(N($N49)=0,N($AA49)=0),"",ROUND(N($N49)/(1+N($AA49))*N($AA49),2))</f>
        <v/>
      </c>
      <c r="AC49" s="370"/>
      <c r="AD49" s="370"/>
      <c r="AE49" s="374" t="str">
        <f aca="false">IF($AM49="","",IF($AM49=1,IF($AN49&gt;=1,"一次性·已到收款期","一次性·未到期"),$AD49&amp;" 第"&amp;$AN49&amp;"/"&amp;$AM49&amp;"期"))</f>
        <v/>
      </c>
      <c r="AF49" s="372" t="str">
        <f aca="false">IF(OR($AM49="",N($L49)=0),"",ROUND(N($J49)*$AN49/$AM49,2)+N($K49))</f>
        <v/>
      </c>
      <c r="AG49" s="372" t="str">
        <f aca="false">IF($AF49="","",MAX(0,ROUND($AF49-(N($P49)+N($Q49)+N($R49)),2)))</f>
        <v/>
      </c>
      <c r="AH49" s="372" t="str">
        <f aca="false">IF(OR(TRIM($B49&amp;$C49)="",NOT(ISNUMBER($D49))),"",SUMIFS($V$3:$V$1001,$AJ$3:$AJ$1001,$AJ49,$D$3:$D$1001,"&lt;"&amp;$D49))</f>
        <v/>
      </c>
      <c r="AI49" s="372" t="str">
        <f aca="false">IF(TRIM($B49&amp;$C49)="","",SUMIFS($V$3:$V$1001,$AJ$3:$AJ$1001,$AJ49))</f>
        <v/>
      </c>
      <c r="AJ49" s="374" t="str">
        <f aca="false">IF(TRIM($B49&amp;$C49)="","",TRIM($B49)&amp;"｜"&amp;TRIM($C49))</f>
        <v/>
      </c>
      <c r="AK49" s="372" t="str">
        <f aca="false">IF(TRIM($B49&amp;$C49)="","",MIN(N($N49),N($P49)))</f>
        <v/>
      </c>
      <c r="AL49" s="375" t="str">
        <f aca="false">IF(ISNUMBER($D49),YEAR($D49),"")</f>
        <v/>
      </c>
      <c r="AM49" s="375" t="str">
        <f aca="false">IF(OR(TRIM($B49&amp;$C49)="",NOT(ISNUMBER($D49)),NOT(ISNUMBER($E49))),"",IF($E49&lt;$D49,"",IF(IF($AD49="半年付",2,IF($AD49="季度付",4,IF($AD49="月付",12,IF($AD49="半月付",24,1))))=1,1,MAX(1,ROUND(($E49-$D49+1)/365*IF($AD49="半年付",2,IF($AD49="季度付",4,IF($AD49="月付",12,IF($AD49="半月付",24,1)))),0)))))</f>
        <v/>
      </c>
      <c r="AN49" s="375" t="str">
        <f aca="true">IF($AM49="","",MIN($AM49,MAX(0,INT((TODAY()-付款宽限天数-$D49)/(($E49-$D49+1)/$AM49))+1)))</f>
        <v/>
      </c>
    </row>
    <row r="50" customFormat="false" ht="14.9" hidden="false" customHeight="false" outlineLevel="0" collapsed="false">
      <c r="F50" s="370" t="str">
        <f aca="true">IF(TRIM($B50&amp;$C50)="","",IF(OR(ISNUMBER(SEARCH("未",$A50)),ISNUMBER(SEARCH("送出",$A50)),AND(TRIM($A50)="",NOT(ISNUMBER($D50)),N($G50)=0)),"【合同未回】","")&amp;IF(NOT(ISNUMBER($E50)),IF(OR(ISNUMBER(SEARCH("未",$A50)),ISNUMBER(SEARCH("送出",$A50)),AND(TRIM($A50)="",NOT(ISNUMBER($D50)),N($G50)=0)),"","【未填合同期】"),IF($E50&lt;TODAY(),"【已到期】",IF($E50-TODAY()&lt;=提醒天数,"【即将到期，剩余"&amp;($E50-TODAY())&amp;"天】","【正常】")))&amp;IF(OR($AC50="安装免保",$AC50="技术免保",$AC50="质保期内"),"【"&amp;$AC50&amp;"】",""))</f>
        <v/>
      </c>
      <c r="J50" s="371" t="str">
        <f aca="false">IF(OR(N($G50)=0,N($H50)=0),"",ROUND(N($G50)*N($H50)*IF(N($I50)=0,1,N($I50)),2))</f>
        <v/>
      </c>
      <c r="L50" s="371" t="str">
        <f aca="false">IF(TRIM($B50&amp;$C50)="","",IF(AND(N($J50)=0,N($K50)=0),"",ROUND(N($J50)+N($K50),2)))</f>
        <v/>
      </c>
      <c r="R50" s="371"/>
      <c r="S50" s="372" t="str">
        <f aca="false">IF(TRIM($B50&amp;$C50)="","",IF(N($N50)=0,"",MAX(0,MIN(N($N50)-N($P50),N($V50)))))</f>
        <v/>
      </c>
      <c r="T50" s="372" t="str">
        <f aca="false">IF(TRIM($B50&amp;$C50)="","",IF(N($P50)&lt;=N($N50),"",N($P50)-N($N50)))</f>
        <v/>
      </c>
      <c r="U50" s="372" t="str">
        <f aca="false">IF(OR(TRIM($B50&amp;$C50)="",$V50=""),"",MAX(0,N($V50))-N($S50))</f>
        <v/>
      </c>
      <c r="V50" s="372" t="str">
        <f aca="false">IF(TRIM($B50&amp;$C50)="","",IF(AND(N($L50)=0,N($P50)+N($Q50)+N($R50)=0),"",ROUND(N($L50)-N($P50)-N($Q50)-N($R50),2)))</f>
        <v/>
      </c>
      <c r="W50" s="373" t="str">
        <f aca="false">IF(TRIM($B50&amp;$C50)="","",IF(N($L50)=0,IF((N($P50)+N($Q50)+N($R50))=0,"—未填单价","未填单价，已收 "&amp;TEXT((N($P50)+N($Q50)+N($R50)),"#,##0.00")),IF(N($V50)&gt;0.005,"欠 "&amp;TEXT(N($V50),"#,##0.00")&amp;IF(N($S50)&gt;0,"（开票未到账 "&amp;TEXT(N($S50),"#,##0.00")&amp;"）","")&amp;IF(N($U50)&gt;0,"（未开票 "&amp;TEXT(N($U50),"#,##0.00")&amp;"）",""),IF(N($V50)&lt;-0.005,"多收 "&amp;TEXT(-N($V50),"#,##0.00"),"✔ 已结清")))&amp;IF(N($T50)&gt;0,"｜到账未开票 "&amp;TEXT(N($T50),"#,##0.00")&amp;"，待补票","")&amp;IF(N($Q50)&gt;0,"｜收现 "&amp;TEXT(N($Q50),"#,##0.00"),"")&amp;IF(N($R50)&gt;0,"｜收款不开票 "&amp;TEXT(N($R50),"#,##0.00"),""))</f>
        <v/>
      </c>
      <c r="X50" s="370"/>
      <c r="AB50" s="371" t="str">
        <f aca="false">IF(OR(N($N50)=0,N($AA50)=0),"",ROUND(N($N50)/(1+N($AA50))*N($AA50),2))</f>
        <v/>
      </c>
      <c r="AC50" s="370"/>
      <c r="AD50" s="370"/>
      <c r="AE50" s="374" t="str">
        <f aca="false">IF($AM50="","",IF($AM50=1,IF($AN50&gt;=1,"一次性·已到收款期","一次性·未到期"),$AD50&amp;" 第"&amp;$AN50&amp;"/"&amp;$AM50&amp;"期"))</f>
        <v/>
      </c>
      <c r="AF50" s="372" t="str">
        <f aca="false">IF(OR($AM50="",N($L50)=0),"",ROUND(N($J50)*$AN50/$AM50,2)+N($K50))</f>
        <v/>
      </c>
      <c r="AG50" s="372" t="str">
        <f aca="false">IF($AF50="","",MAX(0,ROUND($AF50-(N($P50)+N($Q50)+N($R50)),2)))</f>
        <v/>
      </c>
      <c r="AH50" s="372" t="str">
        <f aca="false">IF(OR(TRIM($B50&amp;$C50)="",NOT(ISNUMBER($D50))),"",SUMIFS($V$3:$V$1001,$AJ$3:$AJ$1001,$AJ50,$D$3:$D$1001,"&lt;"&amp;$D50))</f>
        <v/>
      </c>
      <c r="AI50" s="372" t="str">
        <f aca="false">IF(TRIM($B50&amp;$C50)="","",SUMIFS($V$3:$V$1001,$AJ$3:$AJ$1001,$AJ50))</f>
        <v/>
      </c>
      <c r="AJ50" s="374" t="str">
        <f aca="false">IF(TRIM($B50&amp;$C50)="","",TRIM($B50)&amp;"｜"&amp;TRIM($C50))</f>
        <v/>
      </c>
      <c r="AK50" s="372" t="str">
        <f aca="false">IF(TRIM($B50&amp;$C50)="","",MIN(N($N50),N($P50)))</f>
        <v/>
      </c>
      <c r="AL50" s="375" t="str">
        <f aca="false">IF(ISNUMBER($D50),YEAR($D50),"")</f>
        <v/>
      </c>
      <c r="AM50" s="375" t="str">
        <f aca="false">IF(OR(TRIM($B50&amp;$C50)="",NOT(ISNUMBER($D50)),NOT(ISNUMBER($E50))),"",IF($E50&lt;$D50,"",IF(IF($AD50="半年付",2,IF($AD50="季度付",4,IF($AD50="月付",12,IF($AD50="半月付",24,1))))=1,1,MAX(1,ROUND(($E50-$D50+1)/365*IF($AD50="半年付",2,IF($AD50="季度付",4,IF($AD50="月付",12,IF($AD50="半月付",24,1)))),0)))))</f>
        <v/>
      </c>
      <c r="AN50" s="375" t="str">
        <f aca="true">IF($AM50="","",MIN($AM50,MAX(0,INT((TODAY()-付款宽限天数-$D50)/(($E50-$D50+1)/$AM50))+1)))</f>
        <v/>
      </c>
    </row>
    <row r="51" customFormat="false" ht="14.9" hidden="false" customHeight="false" outlineLevel="0" collapsed="false">
      <c r="F51" s="370" t="str">
        <f aca="true">IF(TRIM($B51&amp;$C51)="","",IF(OR(ISNUMBER(SEARCH("未",$A51)),ISNUMBER(SEARCH("送出",$A51)),AND(TRIM($A51)="",NOT(ISNUMBER($D51)),N($G51)=0)),"【合同未回】","")&amp;IF(NOT(ISNUMBER($E51)),IF(OR(ISNUMBER(SEARCH("未",$A51)),ISNUMBER(SEARCH("送出",$A51)),AND(TRIM($A51)="",NOT(ISNUMBER($D51)),N($G51)=0)),"","【未填合同期】"),IF($E51&lt;TODAY(),"【已到期】",IF($E51-TODAY()&lt;=提醒天数,"【即将到期，剩余"&amp;($E51-TODAY())&amp;"天】","【正常】")))&amp;IF(OR($AC51="安装免保",$AC51="技术免保",$AC51="质保期内"),"【"&amp;$AC51&amp;"】",""))</f>
        <v/>
      </c>
      <c r="J51" s="371" t="str">
        <f aca="false">IF(OR(N($G51)=0,N($H51)=0),"",ROUND(N($G51)*N($H51)*IF(N($I51)=0,1,N($I51)),2))</f>
        <v/>
      </c>
      <c r="L51" s="371" t="str">
        <f aca="false">IF(TRIM($B51&amp;$C51)="","",IF(AND(N($J51)=0,N($K51)=0),"",ROUND(N($J51)+N($K51),2)))</f>
        <v/>
      </c>
      <c r="R51" s="371"/>
      <c r="S51" s="372" t="str">
        <f aca="false">IF(TRIM($B51&amp;$C51)="","",IF(N($N51)=0,"",MAX(0,MIN(N($N51)-N($P51),N($V51)))))</f>
        <v/>
      </c>
      <c r="T51" s="372" t="str">
        <f aca="false">IF(TRIM($B51&amp;$C51)="","",IF(N($P51)&lt;=N($N51),"",N($P51)-N($N51)))</f>
        <v/>
      </c>
      <c r="U51" s="372" t="str">
        <f aca="false">IF(OR(TRIM($B51&amp;$C51)="",$V51=""),"",MAX(0,N($V51))-N($S51))</f>
        <v/>
      </c>
      <c r="V51" s="372" t="str">
        <f aca="false">IF(TRIM($B51&amp;$C51)="","",IF(AND(N($L51)=0,N($P51)+N($Q51)+N($R51)=0),"",ROUND(N($L51)-N($P51)-N($Q51)-N($R51),2)))</f>
        <v/>
      </c>
      <c r="W51" s="373" t="str">
        <f aca="false">IF(TRIM($B51&amp;$C51)="","",IF(N($L51)=0,IF((N($P51)+N($Q51)+N($R51))=0,"—未填单价","未填单价，已收 "&amp;TEXT((N($P51)+N($Q51)+N($R51)),"#,##0.00")),IF(N($V51)&gt;0.005,"欠 "&amp;TEXT(N($V51),"#,##0.00")&amp;IF(N($S51)&gt;0,"（开票未到账 "&amp;TEXT(N($S51),"#,##0.00")&amp;"）","")&amp;IF(N($U51)&gt;0,"（未开票 "&amp;TEXT(N($U51),"#,##0.00")&amp;"）",""),IF(N($V51)&lt;-0.005,"多收 "&amp;TEXT(-N($V51),"#,##0.00"),"✔ 已结清")))&amp;IF(N($T51)&gt;0,"｜到账未开票 "&amp;TEXT(N($T51),"#,##0.00")&amp;"，待补票","")&amp;IF(N($Q51)&gt;0,"｜收现 "&amp;TEXT(N($Q51),"#,##0.00"),"")&amp;IF(N($R51)&gt;0,"｜收款不开票 "&amp;TEXT(N($R51),"#,##0.00"),""))</f>
        <v/>
      </c>
      <c r="X51" s="370"/>
      <c r="AB51" s="371" t="str">
        <f aca="false">IF(OR(N($N51)=0,N($AA51)=0),"",ROUND(N($N51)/(1+N($AA51))*N($AA51),2))</f>
        <v/>
      </c>
      <c r="AC51" s="370"/>
      <c r="AD51" s="370"/>
      <c r="AE51" s="374" t="str">
        <f aca="false">IF($AM51="","",IF($AM51=1,IF($AN51&gt;=1,"一次性·已到收款期","一次性·未到期"),$AD51&amp;" 第"&amp;$AN51&amp;"/"&amp;$AM51&amp;"期"))</f>
        <v/>
      </c>
      <c r="AF51" s="372" t="str">
        <f aca="false">IF(OR($AM51="",N($L51)=0),"",ROUND(N($J51)*$AN51/$AM51,2)+N($K51))</f>
        <v/>
      </c>
      <c r="AG51" s="372" t="str">
        <f aca="false">IF($AF51="","",MAX(0,ROUND($AF51-(N($P51)+N($Q51)+N($R51)),2)))</f>
        <v/>
      </c>
      <c r="AH51" s="372" t="str">
        <f aca="false">IF(OR(TRIM($B51&amp;$C51)="",NOT(ISNUMBER($D51))),"",SUMIFS($V$3:$V$1001,$AJ$3:$AJ$1001,$AJ51,$D$3:$D$1001,"&lt;"&amp;$D51))</f>
        <v/>
      </c>
      <c r="AI51" s="372" t="str">
        <f aca="false">IF(TRIM($B51&amp;$C51)="","",SUMIFS($V$3:$V$1001,$AJ$3:$AJ$1001,$AJ51))</f>
        <v/>
      </c>
      <c r="AJ51" s="374" t="str">
        <f aca="false">IF(TRIM($B51&amp;$C51)="","",TRIM($B51)&amp;"｜"&amp;TRIM($C51))</f>
        <v/>
      </c>
      <c r="AK51" s="372" t="str">
        <f aca="false">IF(TRIM($B51&amp;$C51)="","",MIN(N($N51),N($P51)))</f>
        <v/>
      </c>
      <c r="AL51" s="375" t="str">
        <f aca="false">IF(ISNUMBER($D51),YEAR($D51),"")</f>
        <v/>
      </c>
      <c r="AM51" s="375" t="str">
        <f aca="false">IF(OR(TRIM($B51&amp;$C51)="",NOT(ISNUMBER($D51)),NOT(ISNUMBER($E51))),"",IF($E51&lt;$D51,"",IF(IF($AD51="半年付",2,IF($AD51="季度付",4,IF($AD51="月付",12,IF($AD51="半月付",24,1))))=1,1,MAX(1,ROUND(($E51-$D51+1)/365*IF($AD51="半年付",2,IF($AD51="季度付",4,IF($AD51="月付",12,IF($AD51="半月付",24,1)))),0)))))</f>
        <v/>
      </c>
      <c r="AN51" s="375" t="str">
        <f aca="true">IF($AM51="","",MIN($AM51,MAX(0,INT((TODAY()-付款宽限天数-$D51)/(($E51-$D51+1)/$AM51))+1)))</f>
        <v/>
      </c>
    </row>
    <row r="52" customFormat="false" ht="14.9" hidden="false" customHeight="false" outlineLevel="0" collapsed="false">
      <c r="F52" s="370" t="str">
        <f aca="true">IF(TRIM($B52&amp;$C52)="","",IF(OR(ISNUMBER(SEARCH("未",$A52)),ISNUMBER(SEARCH("送出",$A52)),AND(TRIM($A52)="",NOT(ISNUMBER($D52)),N($G52)=0)),"【合同未回】","")&amp;IF(NOT(ISNUMBER($E52)),IF(OR(ISNUMBER(SEARCH("未",$A52)),ISNUMBER(SEARCH("送出",$A52)),AND(TRIM($A52)="",NOT(ISNUMBER($D52)),N($G52)=0)),"","【未填合同期】"),IF($E52&lt;TODAY(),"【已到期】",IF($E52-TODAY()&lt;=提醒天数,"【即将到期，剩余"&amp;($E52-TODAY())&amp;"天】","【正常】")))&amp;IF(OR($AC52="安装免保",$AC52="技术免保",$AC52="质保期内"),"【"&amp;$AC52&amp;"】",""))</f>
        <v/>
      </c>
      <c r="J52" s="371" t="str">
        <f aca="false">IF(OR(N($G52)=0,N($H52)=0),"",ROUND(N($G52)*N($H52)*IF(N($I52)=0,1,N($I52)),2))</f>
        <v/>
      </c>
      <c r="L52" s="371" t="str">
        <f aca="false">IF(TRIM($B52&amp;$C52)="","",IF(AND(N($J52)=0,N($K52)=0),"",ROUND(N($J52)+N($K52),2)))</f>
        <v/>
      </c>
      <c r="R52" s="371"/>
      <c r="S52" s="372" t="str">
        <f aca="false">IF(TRIM($B52&amp;$C52)="","",IF(N($N52)=0,"",MAX(0,MIN(N($N52)-N($P52),N($V52)))))</f>
        <v/>
      </c>
      <c r="T52" s="372" t="str">
        <f aca="false">IF(TRIM($B52&amp;$C52)="","",IF(N($P52)&lt;=N($N52),"",N($P52)-N($N52)))</f>
        <v/>
      </c>
      <c r="U52" s="372" t="str">
        <f aca="false">IF(OR(TRIM($B52&amp;$C52)="",$V52=""),"",MAX(0,N($V52))-N($S52))</f>
        <v/>
      </c>
      <c r="V52" s="372" t="str">
        <f aca="false">IF(TRIM($B52&amp;$C52)="","",IF(AND(N($L52)=0,N($P52)+N($Q52)+N($R52)=0),"",ROUND(N($L52)-N($P52)-N($Q52)-N($R52),2)))</f>
        <v/>
      </c>
      <c r="W52" s="373" t="str">
        <f aca="false">IF(TRIM($B52&amp;$C52)="","",IF(N($L52)=0,IF((N($P52)+N($Q52)+N($R52))=0,"—未填单价","未填单价，已收 "&amp;TEXT((N($P52)+N($Q52)+N($R52)),"#,##0.00")),IF(N($V52)&gt;0.005,"欠 "&amp;TEXT(N($V52),"#,##0.00")&amp;IF(N($S52)&gt;0,"（开票未到账 "&amp;TEXT(N($S52),"#,##0.00")&amp;"）","")&amp;IF(N($U52)&gt;0,"（未开票 "&amp;TEXT(N($U52),"#,##0.00")&amp;"）",""),IF(N($V52)&lt;-0.005,"多收 "&amp;TEXT(-N($V52),"#,##0.00"),"✔ 已结清")))&amp;IF(N($T52)&gt;0,"｜到账未开票 "&amp;TEXT(N($T52),"#,##0.00")&amp;"，待补票","")&amp;IF(N($Q52)&gt;0,"｜收现 "&amp;TEXT(N($Q52),"#,##0.00"),"")&amp;IF(N($R52)&gt;0,"｜收款不开票 "&amp;TEXT(N($R52),"#,##0.00"),""))</f>
        <v/>
      </c>
      <c r="X52" s="370"/>
      <c r="AB52" s="371" t="str">
        <f aca="false">IF(OR(N($N52)=0,N($AA52)=0),"",ROUND(N($N52)/(1+N($AA52))*N($AA52),2))</f>
        <v/>
      </c>
      <c r="AC52" s="370"/>
      <c r="AD52" s="370"/>
      <c r="AE52" s="374" t="str">
        <f aca="false">IF($AM52="","",IF($AM52=1,IF($AN52&gt;=1,"一次性·已到收款期","一次性·未到期"),$AD52&amp;" 第"&amp;$AN52&amp;"/"&amp;$AM52&amp;"期"))</f>
        <v/>
      </c>
      <c r="AF52" s="372" t="str">
        <f aca="false">IF(OR($AM52="",N($L52)=0),"",ROUND(N($J52)*$AN52/$AM52,2)+N($K52))</f>
        <v/>
      </c>
      <c r="AG52" s="372" t="str">
        <f aca="false">IF($AF52="","",MAX(0,ROUND($AF52-(N($P52)+N($Q52)+N($R52)),2)))</f>
        <v/>
      </c>
      <c r="AH52" s="372" t="str">
        <f aca="false">IF(OR(TRIM($B52&amp;$C52)="",NOT(ISNUMBER($D52))),"",SUMIFS($V$3:$V$1001,$AJ$3:$AJ$1001,$AJ52,$D$3:$D$1001,"&lt;"&amp;$D52))</f>
        <v/>
      </c>
      <c r="AI52" s="372" t="str">
        <f aca="false">IF(TRIM($B52&amp;$C52)="","",SUMIFS($V$3:$V$1001,$AJ$3:$AJ$1001,$AJ52))</f>
        <v/>
      </c>
      <c r="AJ52" s="374" t="str">
        <f aca="false">IF(TRIM($B52&amp;$C52)="","",TRIM($B52)&amp;"｜"&amp;TRIM($C52))</f>
        <v/>
      </c>
      <c r="AK52" s="372" t="str">
        <f aca="false">IF(TRIM($B52&amp;$C52)="","",MIN(N($N52),N($P52)))</f>
        <v/>
      </c>
      <c r="AL52" s="375" t="str">
        <f aca="false">IF(ISNUMBER($D52),YEAR($D52),"")</f>
        <v/>
      </c>
      <c r="AM52" s="375" t="str">
        <f aca="false">IF(OR(TRIM($B52&amp;$C52)="",NOT(ISNUMBER($D52)),NOT(ISNUMBER($E52))),"",IF($E52&lt;$D52,"",IF(IF($AD52="半年付",2,IF($AD52="季度付",4,IF($AD52="月付",12,IF($AD52="半月付",24,1))))=1,1,MAX(1,ROUND(($E52-$D52+1)/365*IF($AD52="半年付",2,IF($AD52="季度付",4,IF($AD52="月付",12,IF($AD52="半月付",24,1)))),0)))))</f>
        <v/>
      </c>
      <c r="AN52" s="375" t="str">
        <f aca="true">IF($AM52="","",MIN($AM52,MAX(0,INT((TODAY()-付款宽限天数-$D52)/(($E52-$D52+1)/$AM52))+1)))</f>
        <v/>
      </c>
    </row>
    <row r="53" customFormat="false" ht="14.9" hidden="false" customHeight="false" outlineLevel="0" collapsed="false">
      <c r="F53" s="370" t="str">
        <f aca="true">IF(TRIM($B53&amp;$C53)="","",IF(OR(ISNUMBER(SEARCH("未",$A53)),ISNUMBER(SEARCH("送出",$A53)),AND(TRIM($A53)="",NOT(ISNUMBER($D53)),N($G53)=0)),"【合同未回】","")&amp;IF(NOT(ISNUMBER($E53)),IF(OR(ISNUMBER(SEARCH("未",$A53)),ISNUMBER(SEARCH("送出",$A53)),AND(TRIM($A53)="",NOT(ISNUMBER($D53)),N($G53)=0)),"","【未填合同期】"),IF($E53&lt;TODAY(),"【已到期】",IF($E53-TODAY()&lt;=提醒天数,"【即将到期，剩余"&amp;($E53-TODAY())&amp;"天】","【正常】")))&amp;IF(OR($AC53="安装免保",$AC53="技术免保",$AC53="质保期内"),"【"&amp;$AC53&amp;"】",""))</f>
        <v/>
      </c>
      <c r="J53" s="371" t="str">
        <f aca="false">IF(OR(N($G53)=0,N($H53)=0),"",ROUND(N($G53)*N($H53)*IF(N($I53)=0,1,N($I53)),2))</f>
        <v/>
      </c>
      <c r="L53" s="371" t="str">
        <f aca="false">IF(TRIM($B53&amp;$C53)="","",IF(AND(N($J53)=0,N($K53)=0),"",ROUND(N($J53)+N($K53),2)))</f>
        <v/>
      </c>
      <c r="R53" s="371"/>
      <c r="S53" s="372" t="str">
        <f aca="false">IF(TRIM($B53&amp;$C53)="","",IF(N($N53)=0,"",MAX(0,MIN(N($N53)-N($P53),N($V53)))))</f>
        <v/>
      </c>
      <c r="T53" s="372" t="str">
        <f aca="false">IF(TRIM($B53&amp;$C53)="","",IF(N($P53)&lt;=N($N53),"",N($P53)-N($N53)))</f>
        <v/>
      </c>
      <c r="U53" s="372" t="str">
        <f aca="false">IF(OR(TRIM($B53&amp;$C53)="",$V53=""),"",MAX(0,N($V53))-N($S53))</f>
        <v/>
      </c>
      <c r="V53" s="372" t="str">
        <f aca="false">IF(TRIM($B53&amp;$C53)="","",IF(AND(N($L53)=0,N($P53)+N($Q53)+N($R53)=0),"",ROUND(N($L53)-N($P53)-N($Q53)-N($R53),2)))</f>
        <v/>
      </c>
      <c r="W53" s="373" t="str">
        <f aca="false">IF(TRIM($B53&amp;$C53)="","",IF(N($L53)=0,IF((N($P53)+N($Q53)+N($R53))=0,"—未填单价","未填单价，已收 "&amp;TEXT((N($P53)+N($Q53)+N($R53)),"#,##0.00")),IF(N($V53)&gt;0.005,"欠 "&amp;TEXT(N($V53),"#,##0.00")&amp;IF(N($S53)&gt;0,"（开票未到账 "&amp;TEXT(N($S53),"#,##0.00")&amp;"）","")&amp;IF(N($U53)&gt;0,"（未开票 "&amp;TEXT(N($U53),"#,##0.00")&amp;"）",""),IF(N($V53)&lt;-0.005,"多收 "&amp;TEXT(-N($V53),"#,##0.00"),"✔ 已结清")))&amp;IF(N($T53)&gt;0,"｜到账未开票 "&amp;TEXT(N($T53),"#,##0.00")&amp;"，待补票","")&amp;IF(N($Q53)&gt;0,"｜收现 "&amp;TEXT(N($Q53),"#,##0.00"),"")&amp;IF(N($R53)&gt;0,"｜收款不开票 "&amp;TEXT(N($R53),"#,##0.00"),""))</f>
        <v/>
      </c>
      <c r="X53" s="370"/>
      <c r="AB53" s="371" t="str">
        <f aca="false">IF(OR(N($N53)=0,N($AA53)=0),"",ROUND(N($N53)/(1+N($AA53))*N($AA53),2))</f>
        <v/>
      </c>
      <c r="AC53" s="370"/>
      <c r="AD53" s="370"/>
      <c r="AE53" s="374" t="str">
        <f aca="false">IF($AM53="","",IF($AM53=1,IF($AN53&gt;=1,"一次性·已到收款期","一次性·未到期"),$AD53&amp;" 第"&amp;$AN53&amp;"/"&amp;$AM53&amp;"期"))</f>
        <v/>
      </c>
      <c r="AF53" s="372" t="str">
        <f aca="false">IF(OR($AM53="",N($L53)=0),"",ROUND(N($J53)*$AN53/$AM53,2)+N($K53))</f>
        <v/>
      </c>
      <c r="AG53" s="372" t="str">
        <f aca="false">IF($AF53="","",MAX(0,ROUND($AF53-(N($P53)+N($Q53)+N($R53)),2)))</f>
        <v/>
      </c>
      <c r="AH53" s="372" t="str">
        <f aca="false">IF(OR(TRIM($B53&amp;$C53)="",NOT(ISNUMBER($D53))),"",SUMIFS($V$3:$V$1001,$AJ$3:$AJ$1001,$AJ53,$D$3:$D$1001,"&lt;"&amp;$D53))</f>
        <v/>
      </c>
      <c r="AI53" s="372" t="str">
        <f aca="false">IF(TRIM($B53&amp;$C53)="","",SUMIFS($V$3:$V$1001,$AJ$3:$AJ$1001,$AJ53))</f>
        <v/>
      </c>
      <c r="AJ53" s="374" t="str">
        <f aca="false">IF(TRIM($B53&amp;$C53)="","",TRIM($B53)&amp;"｜"&amp;TRIM($C53))</f>
        <v/>
      </c>
      <c r="AK53" s="372" t="str">
        <f aca="false">IF(TRIM($B53&amp;$C53)="","",MIN(N($N53),N($P53)))</f>
        <v/>
      </c>
      <c r="AL53" s="375" t="str">
        <f aca="false">IF(ISNUMBER($D53),YEAR($D53),"")</f>
        <v/>
      </c>
      <c r="AM53" s="375" t="str">
        <f aca="false">IF(OR(TRIM($B53&amp;$C53)="",NOT(ISNUMBER($D53)),NOT(ISNUMBER($E53))),"",IF($E53&lt;$D53,"",IF(IF($AD53="半年付",2,IF($AD53="季度付",4,IF($AD53="月付",12,IF($AD53="半月付",24,1))))=1,1,MAX(1,ROUND(($E53-$D53+1)/365*IF($AD53="半年付",2,IF($AD53="季度付",4,IF($AD53="月付",12,IF($AD53="半月付",24,1)))),0)))))</f>
        <v/>
      </c>
      <c r="AN53" s="375" t="str">
        <f aca="true">IF($AM53="","",MIN($AM53,MAX(0,INT((TODAY()-付款宽限天数-$D53)/(($E53-$D53+1)/$AM53))+1)))</f>
        <v/>
      </c>
    </row>
    <row r="54" customFormat="false" ht="14.9" hidden="false" customHeight="false" outlineLevel="0" collapsed="false">
      <c r="F54" s="370" t="str">
        <f aca="true">IF(TRIM($B54&amp;$C54)="","",IF(OR(ISNUMBER(SEARCH("未",$A54)),ISNUMBER(SEARCH("送出",$A54)),AND(TRIM($A54)="",NOT(ISNUMBER($D54)),N($G54)=0)),"【合同未回】","")&amp;IF(NOT(ISNUMBER($E54)),IF(OR(ISNUMBER(SEARCH("未",$A54)),ISNUMBER(SEARCH("送出",$A54)),AND(TRIM($A54)="",NOT(ISNUMBER($D54)),N($G54)=0)),"","【未填合同期】"),IF($E54&lt;TODAY(),"【已到期】",IF($E54-TODAY()&lt;=提醒天数,"【即将到期，剩余"&amp;($E54-TODAY())&amp;"天】","【正常】")))&amp;IF(OR($AC54="安装免保",$AC54="技术免保",$AC54="质保期内"),"【"&amp;$AC54&amp;"】",""))</f>
        <v/>
      </c>
      <c r="J54" s="371" t="str">
        <f aca="false">IF(OR(N($G54)=0,N($H54)=0),"",ROUND(N($G54)*N($H54)*IF(N($I54)=0,1,N($I54)),2))</f>
        <v/>
      </c>
      <c r="L54" s="371" t="str">
        <f aca="false">IF(TRIM($B54&amp;$C54)="","",IF(AND(N($J54)=0,N($K54)=0),"",ROUND(N($J54)+N($K54),2)))</f>
        <v/>
      </c>
      <c r="R54" s="371"/>
      <c r="S54" s="372" t="str">
        <f aca="false">IF(TRIM($B54&amp;$C54)="","",IF(N($N54)=0,"",MAX(0,MIN(N($N54)-N($P54),N($V54)))))</f>
        <v/>
      </c>
      <c r="T54" s="372" t="str">
        <f aca="false">IF(TRIM($B54&amp;$C54)="","",IF(N($P54)&lt;=N($N54),"",N($P54)-N($N54)))</f>
        <v/>
      </c>
      <c r="U54" s="372" t="str">
        <f aca="false">IF(OR(TRIM($B54&amp;$C54)="",$V54=""),"",MAX(0,N($V54))-N($S54))</f>
        <v/>
      </c>
      <c r="V54" s="372" t="str">
        <f aca="false">IF(TRIM($B54&amp;$C54)="","",IF(AND(N($L54)=0,N($P54)+N($Q54)+N($R54)=0),"",ROUND(N($L54)-N($P54)-N($Q54)-N($R54),2)))</f>
        <v/>
      </c>
      <c r="W54" s="373" t="str">
        <f aca="false">IF(TRIM($B54&amp;$C54)="","",IF(N($L54)=0,IF((N($P54)+N($Q54)+N($R54))=0,"—未填单价","未填单价，已收 "&amp;TEXT((N($P54)+N($Q54)+N($R54)),"#,##0.00")),IF(N($V54)&gt;0.005,"欠 "&amp;TEXT(N($V54),"#,##0.00")&amp;IF(N($S54)&gt;0,"（开票未到账 "&amp;TEXT(N($S54),"#,##0.00")&amp;"）","")&amp;IF(N($U54)&gt;0,"（未开票 "&amp;TEXT(N($U54),"#,##0.00")&amp;"）",""),IF(N($V54)&lt;-0.005,"多收 "&amp;TEXT(-N($V54),"#,##0.00"),"✔ 已结清")))&amp;IF(N($T54)&gt;0,"｜到账未开票 "&amp;TEXT(N($T54),"#,##0.00")&amp;"，待补票","")&amp;IF(N($Q54)&gt;0,"｜收现 "&amp;TEXT(N($Q54),"#,##0.00"),"")&amp;IF(N($R54)&gt;0,"｜收款不开票 "&amp;TEXT(N($R54),"#,##0.00"),""))</f>
        <v/>
      </c>
      <c r="X54" s="370"/>
      <c r="AB54" s="371" t="str">
        <f aca="false">IF(OR(N($N54)=0,N($AA54)=0),"",ROUND(N($N54)/(1+N($AA54))*N($AA54),2))</f>
        <v/>
      </c>
      <c r="AC54" s="370"/>
      <c r="AD54" s="370"/>
      <c r="AE54" s="374" t="str">
        <f aca="false">IF($AM54="","",IF($AM54=1,IF($AN54&gt;=1,"一次性·已到收款期","一次性·未到期"),$AD54&amp;" 第"&amp;$AN54&amp;"/"&amp;$AM54&amp;"期"))</f>
        <v/>
      </c>
      <c r="AF54" s="372" t="str">
        <f aca="false">IF(OR($AM54="",N($L54)=0),"",ROUND(N($J54)*$AN54/$AM54,2)+N($K54))</f>
        <v/>
      </c>
      <c r="AG54" s="372" t="str">
        <f aca="false">IF($AF54="","",MAX(0,ROUND($AF54-(N($P54)+N($Q54)+N($R54)),2)))</f>
        <v/>
      </c>
      <c r="AH54" s="372" t="str">
        <f aca="false">IF(OR(TRIM($B54&amp;$C54)="",NOT(ISNUMBER($D54))),"",SUMIFS($V$3:$V$1001,$AJ$3:$AJ$1001,$AJ54,$D$3:$D$1001,"&lt;"&amp;$D54))</f>
        <v/>
      </c>
      <c r="AI54" s="372" t="str">
        <f aca="false">IF(TRIM($B54&amp;$C54)="","",SUMIFS($V$3:$V$1001,$AJ$3:$AJ$1001,$AJ54))</f>
        <v/>
      </c>
      <c r="AJ54" s="374" t="str">
        <f aca="false">IF(TRIM($B54&amp;$C54)="","",TRIM($B54)&amp;"｜"&amp;TRIM($C54))</f>
        <v/>
      </c>
      <c r="AK54" s="372" t="str">
        <f aca="false">IF(TRIM($B54&amp;$C54)="","",MIN(N($N54),N($P54)))</f>
        <v/>
      </c>
      <c r="AL54" s="375" t="str">
        <f aca="false">IF(ISNUMBER($D54),YEAR($D54),"")</f>
        <v/>
      </c>
      <c r="AM54" s="375" t="str">
        <f aca="false">IF(OR(TRIM($B54&amp;$C54)="",NOT(ISNUMBER($D54)),NOT(ISNUMBER($E54))),"",IF($E54&lt;$D54,"",IF(IF($AD54="半年付",2,IF($AD54="季度付",4,IF($AD54="月付",12,IF($AD54="半月付",24,1))))=1,1,MAX(1,ROUND(($E54-$D54+1)/365*IF($AD54="半年付",2,IF($AD54="季度付",4,IF($AD54="月付",12,IF($AD54="半月付",24,1)))),0)))))</f>
        <v/>
      </c>
      <c r="AN54" s="375" t="str">
        <f aca="true">IF($AM54="","",MIN($AM54,MAX(0,INT((TODAY()-付款宽限天数-$D54)/(($E54-$D54+1)/$AM54))+1)))</f>
        <v/>
      </c>
    </row>
    <row r="55" customFormat="false" ht="14.9" hidden="false" customHeight="false" outlineLevel="0" collapsed="false">
      <c r="F55" s="370" t="str">
        <f aca="true">IF(TRIM($B55&amp;$C55)="","",IF(OR(ISNUMBER(SEARCH("未",$A55)),ISNUMBER(SEARCH("送出",$A55)),AND(TRIM($A55)="",NOT(ISNUMBER($D55)),N($G55)=0)),"【合同未回】","")&amp;IF(NOT(ISNUMBER($E55)),IF(OR(ISNUMBER(SEARCH("未",$A55)),ISNUMBER(SEARCH("送出",$A55)),AND(TRIM($A55)="",NOT(ISNUMBER($D55)),N($G55)=0)),"","【未填合同期】"),IF($E55&lt;TODAY(),"【已到期】",IF($E55-TODAY()&lt;=提醒天数,"【即将到期，剩余"&amp;($E55-TODAY())&amp;"天】","【正常】")))&amp;IF(OR($AC55="安装免保",$AC55="技术免保",$AC55="质保期内"),"【"&amp;$AC55&amp;"】",""))</f>
        <v/>
      </c>
      <c r="J55" s="371" t="str">
        <f aca="false">IF(OR(N($G55)=0,N($H55)=0),"",ROUND(N($G55)*N($H55)*IF(N($I55)=0,1,N($I55)),2))</f>
        <v/>
      </c>
      <c r="L55" s="371" t="str">
        <f aca="false">IF(TRIM($B55&amp;$C55)="","",IF(AND(N($J55)=0,N($K55)=0),"",ROUND(N($J55)+N($K55),2)))</f>
        <v/>
      </c>
      <c r="R55" s="371"/>
      <c r="S55" s="372" t="str">
        <f aca="false">IF(TRIM($B55&amp;$C55)="","",IF(N($N55)=0,"",MAX(0,MIN(N($N55)-N($P55),N($V55)))))</f>
        <v/>
      </c>
      <c r="T55" s="372" t="str">
        <f aca="false">IF(TRIM($B55&amp;$C55)="","",IF(N($P55)&lt;=N($N55),"",N($P55)-N($N55)))</f>
        <v/>
      </c>
      <c r="U55" s="372" t="str">
        <f aca="false">IF(OR(TRIM($B55&amp;$C55)="",$V55=""),"",MAX(0,N($V55))-N($S55))</f>
        <v/>
      </c>
      <c r="V55" s="372" t="str">
        <f aca="false">IF(TRIM($B55&amp;$C55)="","",IF(AND(N($L55)=0,N($P55)+N($Q55)+N($R55)=0),"",ROUND(N($L55)-N($P55)-N($Q55)-N($R55),2)))</f>
        <v/>
      </c>
      <c r="W55" s="373" t="str">
        <f aca="false">IF(TRIM($B55&amp;$C55)="","",IF(N($L55)=0,IF((N($P55)+N($Q55)+N($R55))=0,"—未填单价","未填单价，已收 "&amp;TEXT((N($P55)+N($Q55)+N($R55)),"#,##0.00")),IF(N($V55)&gt;0.005,"欠 "&amp;TEXT(N($V55),"#,##0.00")&amp;IF(N($S55)&gt;0,"（开票未到账 "&amp;TEXT(N($S55),"#,##0.00")&amp;"）","")&amp;IF(N($U55)&gt;0,"（未开票 "&amp;TEXT(N($U55),"#,##0.00")&amp;"）",""),IF(N($V55)&lt;-0.005,"多收 "&amp;TEXT(-N($V55),"#,##0.00"),"✔ 已结清")))&amp;IF(N($T55)&gt;0,"｜到账未开票 "&amp;TEXT(N($T55),"#,##0.00")&amp;"，待补票","")&amp;IF(N($Q55)&gt;0,"｜收现 "&amp;TEXT(N($Q55),"#,##0.00"),"")&amp;IF(N($R55)&gt;0,"｜收款不开票 "&amp;TEXT(N($R55),"#,##0.00"),""))</f>
        <v/>
      </c>
      <c r="X55" s="370"/>
      <c r="AB55" s="371" t="str">
        <f aca="false">IF(OR(N($N55)=0,N($AA55)=0),"",ROUND(N($N55)/(1+N($AA55))*N($AA55),2))</f>
        <v/>
      </c>
      <c r="AC55" s="370"/>
      <c r="AD55" s="370"/>
      <c r="AE55" s="374" t="str">
        <f aca="false">IF($AM55="","",IF($AM55=1,IF($AN55&gt;=1,"一次性·已到收款期","一次性·未到期"),$AD55&amp;" 第"&amp;$AN55&amp;"/"&amp;$AM55&amp;"期"))</f>
        <v/>
      </c>
      <c r="AF55" s="372" t="str">
        <f aca="false">IF(OR($AM55="",N($L55)=0),"",ROUND(N($J55)*$AN55/$AM55,2)+N($K55))</f>
        <v/>
      </c>
      <c r="AG55" s="372" t="str">
        <f aca="false">IF($AF55="","",MAX(0,ROUND($AF55-(N($P55)+N($Q55)+N($R55)),2)))</f>
        <v/>
      </c>
      <c r="AH55" s="372" t="str">
        <f aca="false">IF(OR(TRIM($B55&amp;$C55)="",NOT(ISNUMBER($D55))),"",SUMIFS($V$3:$V$1001,$AJ$3:$AJ$1001,$AJ55,$D$3:$D$1001,"&lt;"&amp;$D55))</f>
        <v/>
      </c>
      <c r="AI55" s="372" t="str">
        <f aca="false">IF(TRIM($B55&amp;$C55)="","",SUMIFS($V$3:$V$1001,$AJ$3:$AJ$1001,$AJ55))</f>
        <v/>
      </c>
      <c r="AJ55" s="374" t="str">
        <f aca="false">IF(TRIM($B55&amp;$C55)="","",TRIM($B55)&amp;"｜"&amp;TRIM($C55))</f>
        <v/>
      </c>
      <c r="AK55" s="372" t="str">
        <f aca="false">IF(TRIM($B55&amp;$C55)="","",MIN(N($N55),N($P55)))</f>
        <v/>
      </c>
      <c r="AL55" s="375" t="str">
        <f aca="false">IF(ISNUMBER($D55),YEAR($D55),"")</f>
        <v/>
      </c>
      <c r="AM55" s="375" t="str">
        <f aca="false">IF(OR(TRIM($B55&amp;$C55)="",NOT(ISNUMBER($D55)),NOT(ISNUMBER($E55))),"",IF($E55&lt;$D55,"",IF(IF($AD55="半年付",2,IF($AD55="季度付",4,IF($AD55="月付",12,IF($AD55="半月付",24,1))))=1,1,MAX(1,ROUND(($E55-$D55+1)/365*IF($AD55="半年付",2,IF($AD55="季度付",4,IF($AD55="月付",12,IF($AD55="半月付",24,1)))),0)))))</f>
        <v/>
      </c>
      <c r="AN55" s="375" t="str">
        <f aca="true">IF($AM55="","",MIN($AM55,MAX(0,INT((TODAY()-付款宽限天数-$D55)/(($E55-$D55+1)/$AM55))+1)))</f>
        <v/>
      </c>
    </row>
    <row r="56" customFormat="false" ht="14.9" hidden="false" customHeight="false" outlineLevel="0" collapsed="false">
      <c r="F56" s="370" t="str">
        <f aca="true">IF(TRIM($B56&amp;$C56)="","",IF(OR(ISNUMBER(SEARCH("未",$A56)),ISNUMBER(SEARCH("送出",$A56)),AND(TRIM($A56)="",NOT(ISNUMBER($D56)),N($G56)=0)),"【合同未回】","")&amp;IF(NOT(ISNUMBER($E56)),IF(OR(ISNUMBER(SEARCH("未",$A56)),ISNUMBER(SEARCH("送出",$A56)),AND(TRIM($A56)="",NOT(ISNUMBER($D56)),N($G56)=0)),"","【未填合同期】"),IF($E56&lt;TODAY(),"【已到期】",IF($E56-TODAY()&lt;=提醒天数,"【即将到期，剩余"&amp;($E56-TODAY())&amp;"天】","【正常】")))&amp;IF(OR($AC56="安装免保",$AC56="技术免保",$AC56="质保期内"),"【"&amp;$AC56&amp;"】",""))</f>
        <v/>
      </c>
      <c r="J56" s="371" t="str">
        <f aca="false">IF(OR(N($G56)=0,N($H56)=0),"",ROUND(N($G56)*N($H56)*IF(N($I56)=0,1,N($I56)),2))</f>
        <v/>
      </c>
      <c r="L56" s="371" t="str">
        <f aca="false">IF(TRIM($B56&amp;$C56)="","",IF(AND(N($J56)=0,N($K56)=0),"",ROUND(N($J56)+N($K56),2)))</f>
        <v/>
      </c>
      <c r="R56" s="371"/>
      <c r="S56" s="372" t="str">
        <f aca="false">IF(TRIM($B56&amp;$C56)="","",IF(N($N56)=0,"",MAX(0,MIN(N($N56)-N($P56),N($V56)))))</f>
        <v/>
      </c>
      <c r="T56" s="372" t="str">
        <f aca="false">IF(TRIM($B56&amp;$C56)="","",IF(N($P56)&lt;=N($N56),"",N($P56)-N($N56)))</f>
        <v/>
      </c>
      <c r="U56" s="372" t="str">
        <f aca="false">IF(OR(TRIM($B56&amp;$C56)="",$V56=""),"",MAX(0,N($V56))-N($S56))</f>
        <v/>
      </c>
      <c r="V56" s="372" t="str">
        <f aca="false">IF(TRIM($B56&amp;$C56)="","",IF(AND(N($L56)=0,N($P56)+N($Q56)+N($R56)=0),"",ROUND(N($L56)-N($P56)-N($Q56)-N($R56),2)))</f>
        <v/>
      </c>
      <c r="W56" s="373" t="str">
        <f aca="false">IF(TRIM($B56&amp;$C56)="","",IF(N($L56)=0,IF((N($P56)+N($Q56)+N($R56))=0,"—未填单价","未填单价，已收 "&amp;TEXT((N($P56)+N($Q56)+N($R56)),"#,##0.00")),IF(N($V56)&gt;0.005,"欠 "&amp;TEXT(N($V56),"#,##0.00")&amp;IF(N($S56)&gt;0,"（开票未到账 "&amp;TEXT(N($S56),"#,##0.00")&amp;"）","")&amp;IF(N($U56)&gt;0,"（未开票 "&amp;TEXT(N($U56),"#,##0.00")&amp;"）",""),IF(N($V56)&lt;-0.005,"多收 "&amp;TEXT(-N($V56),"#,##0.00"),"✔ 已结清")))&amp;IF(N($T56)&gt;0,"｜到账未开票 "&amp;TEXT(N($T56),"#,##0.00")&amp;"，待补票","")&amp;IF(N($Q56)&gt;0,"｜收现 "&amp;TEXT(N($Q56),"#,##0.00"),"")&amp;IF(N($R56)&gt;0,"｜收款不开票 "&amp;TEXT(N($R56),"#,##0.00"),""))</f>
        <v/>
      </c>
      <c r="X56" s="370"/>
      <c r="AB56" s="371" t="str">
        <f aca="false">IF(OR(N($N56)=0,N($AA56)=0),"",ROUND(N($N56)/(1+N($AA56))*N($AA56),2))</f>
        <v/>
      </c>
      <c r="AC56" s="370"/>
      <c r="AD56" s="370"/>
      <c r="AE56" s="374" t="str">
        <f aca="false">IF($AM56="","",IF($AM56=1,IF($AN56&gt;=1,"一次性·已到收款期","一次性·未到期"),$AD56&amp;" 第"&amp;$AN56&amp;"/"&amp;$AM56&amp;"期"))</f>
        <v/>
      </c>
      <c r="AF56" s="372" t="str">
        <f aca="false">IF(OR($AM56="",N($L56)=0),"",ROUND(N($J56)*$AN56/$AM56,2)+N($K56))</f>
        <v/>
      </c>
      <c r="AG56" s="372" t="str">
        <f aca="false">IF($AF56="","",MAX(0,ROUND($AF56-(N($P56)+N($Q56)+N($R56)),2)))</f>
        <v/>
      </c>
      <c r="AH56" s="372" t="str">
        <f aca="false">IF(OR(TRIM($B56&amp;$C56)="",NOT(ISNUMBER($D56))),"",SUMIFS($V$3:$V$1001,$AJ$3:$AJ$1001,$AJ56,$D$3:$D$1001,"&lt;"&amp;$D56))</f>
        <v/>
      </c>
      <c r="AI56" s="372" t="str">
        <f aca="false">IF(TRIM($B56&amp;$C56)="","",SUMIFS($V$3:$V$1001,$AJ$3:$AJ$1001,$AJ56))</f>
        <v/>
      </c>
      <c r="AJ56" s="374" t="str">
        <f aca="false">IF(TRIM($B56&amp;$C56)="","",TRIM($B56)&amp;"｜"&amp;TRIM($C56))</f>
        <v/>
      </c>
      <c r="AK56" s="372" t="str">
        <f aca="false">IF(TRIM($B56&amp;$C56)="","",MIN(N($N56),N($P56)))</f>
        <v/>
      </c>
      <c r="AL56" s="375" t="str">
        <f aca="false">IF(ISNUMBER($D56),YEAR($D56),"")</f>
        <v/>
      </c>
      <c r="AM56" s="375" t="str">
        <f aca="false">IF(OR(TRIM($B56&amp;$C56)="",NOT(ISNUMBER($D56)),NOT(ISNUMBER($E56))),"",IF($E56&lt;$D56,"",IF(IF($AD56="半年付",2,IF($AD56="季度付",4,IF($AD56="月付",12,IF($AD56="半月付",24,1))))=1,1,MAX(1,ROUND(($E56-$D56+1)/365*IF($AD56="半年付",2,IF($AD56="季度付",4,IF($AD56="月付",12,IF($AD56="半月付",24,1)))),0)))))</f>
        <v/>
      </c>
      <c r="AN56" s="375" t="str">
        <f aca="true">IF($AM56="","",MIN($AM56,MAX(0,INT((TODAY()-付款宽限天数-$D56)/(($E56-$D56+1)/$AM56))+1)))</f>
        <v/>
      </c>
    </row>
    <row r="57" customFormat="false" ht="14.9" hidden="false" customHeight="false" outlineLevel="0" collapsed="false">
      <c r="F57" s="370" t="str">
        <f aca="true">IF(TRIM($B57&amp;$C57)="","",IF(OR(ISNUMBER(SEARCH("未",$A57)),ISNUMBER(SEARCH("送出",$A57)),AND(TRIM($A57)="",NOT(ISNUMBER($D57)),N($G57)=0)),"【合同未回】","")&amp;IF(NOT(ISNUMBER($E57)),IF(OR(ISNUMBER(SEARCH("未",$A57)),ISNUMBER(SEARCH("送出",$A57)),AND(TRIM($A57)="",NOT(ISNUMBER($D57)),N($G57)=0)),"","【未填合同期】"),IF($E57&lt;TODAY(),"【已到期】",IF($E57-TODAY()&lt;=提醒天数,"【即将到期，剩余"&amp;($E57-TODAY())&amp;"天】","【正常】")))&amp;IF(OR($AC57="安装免保",$AC57="技术免保",$AC57="质保期内"),"【"&amp;$AC57&amp;"】",""))</f>
        <v/>
      </c>
      <c r="J57" s="371" t="str">
        <f aca="false">IF(OR(N($G57)=0,N($H57)=0),"",ROUND(N($G57)*N($H57)*IF(N($I57)=0,1,N($I57)),2))</f>
        <v/>
      </c>
      <c r="L57" s="371" t="str">
        <f aca="false">IF(TRIM($B57&amp;$C57)="","",IF(AND(N($J57)=0,N($K57)=0),"",ROUND(N($J57)+N($K57),2)))</f>
        <v/>
      </c>
      <c r="R57" s="371"/>
      <c r="S57" s="372" t="str">
        <f aca="false">IF(TRIM($B57&amp;$C57)="","",IF(N($N57)=0,"",MAX(0,MIN(N($N57)-N($P57),N($V57)))))</f>
        <v/>
      </c>
      <c r="T57" s="372" t="str">
        <f aca="false">IF(TRIM($B57&amp;$C57)="","",IF(N($P57)&lt;=N($N57),"",N($P57)-N($N57)))</f>
        <v/>
      </c>
      <c r="U57" s="372" t="str">
        <f aca="false">IF(OR(TRIM($B57&amp;$C57)="",$V57=""),"",MAX(0,N($V57))-N($S57))</f>
        <v/>
      </c>
      <c r="V57" s="372" t="str">
        <f aca="false">IF(TRIM($B57&amp;$C57)="","",IF(AND(N($L57)=0,N($P57)+N($Q57)+N($R57)=0),"",ROUND(N($L57)-N($P57)-N($Q57)-N($R57),2)))</f>
        <v/>
      </c>
      <c r="W57" s="373" t="str">
        <f aca="false">IF(TRIM($B57&amp;$C57)="","",IF(N($L57)=0,IF((N($P57)+N($Q57)+N($R57))=0,"—未填单价","未填单价，已收 "&amp;TEXT((N($P57)+N($Q57)+N($R57)),"#,##0.00")),IF(N($V57)&gt;0.005,"欠 "&amp;TEXT(N($V57),"#,##0.00")&amp;IF(N($S57)&gt;0,"（开票未到账 "&amp;TEXT(N($S57),"#,##0.00")&amp;"）","")&amp;IF(N($U57)&gt;0,"（未开票 "&amp;TEXT(N($U57),"#,##0.00")&amp;"）",""),IF(N($V57)&lt;-0.005,"多收 "&amp;TEXT(-N($V57),"#,##0.00"),"✔ 已结清")))&amp;IF(N($T57)&gt;0,"｜到账未开票 "&amp;TEXT(N($T57),"#,##0.00")&amp;"，待补票","")&amp;IF(N($Q57)&gt;0,"｜收现 "&amp;TEXT(N($Q57),"#,##0.00"),"")&amp;IF(N($R57)&gt;0,"｜收款不开票 "&amp;TEXT(N($R57),"#,##0.00"),""))</f>
        <v/>
      </c>
      <c r="X57" s="370"/>
      <c r="AB57" s="371" t="str">
        <f aca="false">IF(OR(N($N57)=0,N($AA57)=0),"",ROUND(N($N57)/(1+N($AA57))*N($AA57),2))</f>
        <v/>
      </c>
      <c r="AC57" s="370"/>
      <c r="AD57" s="370"/>
      <c r="AE57" s="374" t="str">
        <f aca="false">IF($AM57="","",IF($AM57=1,IF($AN57&gt;=1,"一次性·已到收款期","一次性·未到期"),$AD57&amp;" 第"&amp;$AN57&amp;"/"&amp;$AM57&amp;"期"))</f>
        <v/>
      </c>
      <c r="AF57" s="372" t="str">
        <f aca="false">IF(OR($AM57="",N($L57)=0),"",ROUND(N($J57)*$AN57/$AM57,2)+N($K57))</f>
        <v/>
      </c>
      <c r="AG57" s="372" t="str">
        <f aca="false">IF($AF57="","",MAX(0,ROUND($AF57-(N($P57)+N($Q57)+N($R57)),2)))</f>
        <v/>
      </c>
      <c r="AH57" s="372" t="str">
        <f aca="false">IF(OR(TRIM($B57&amp;$C57)="",NOT(ISNUMBER($D57))),"",SUMIFS($V$3:$V$1001,$AJ$3:$AJ$1001,$AJ57,$D$3:$D$1001,"&lt;"&amp;$D57))</f>
        <v/>
      </c>
      <c r="AI57" s="372" t="str">
        <f aca="false">IF(TRIM($B57&amp;$C57)="","",SUMIFS($V$3:$V$1001,$AJ$3:$AJ$1001,$AJ57))</f>
        <v/>
      </c>
      <c r="AJ57" s="374" t="str">
        <f aca="false">IF(TRIM($B57&amp;$C57)="","",TRIM($B57)&amp;"｜"&amp;TRIM($C57))</f>
        <v/>
      </c>
      <c r="AK57" s="372" t="str">
        <f aca="false">IF(TRIM($B57&amp;$C57)="","",MIN(N($N57),N($P57)))</f>
        <v/>
      </c>
      <c r="AL57" s="375" t="str">
        <f aca="false">IF(ISNUMBER($D57),YEAR($D57),"")</f>
        <v/>
      </c>
      <c r="AM57" s="375" t="str">
        <f aca="false">IF(OR(TRIM($B57&amp;$C57)="",NOT(ISNUMBER($D57)),NOT(ISNUMBER($E57))),"",IF($E57&lt;$D57,"",IF(IF($AD57="半年付",2,IF($AD57="季度付",4,IF($AD57="月付",12,IF($AD57="半月付",24,1))))=1,1,MAX(1,ROUND(($E57-$D57+1)/365*IF($AD57="半年付",2,IF($AD57="季度付",4,IF($AD57="月付",12,IF($AD57="半月付",24,1)))),0)))))</f>
        <v/>
      </c>
      <c r="AN57" s="375" t="str">
        <f aca="true">IF($AM57="","",MIN($AM57,MAX(0,INT((TODAY()-付款宽限天数-$D57)/(($E57-$D57+1)/$AM57))+1)))</f>
        <v/>
      </c>
    </row>
    <row r="58" customFormat="false" ht="14.9" hidden="false" customHeight="false" outlineLevel="0" collapsed="false">
      <c r="F58" s="370" t="str">
        <f aca="true">IF(TRIM($B58&amp;$C58)="","",IF(OR(ISNUMBER(SEARCH("未",$A58)),ISNUMBER(SEARCH("送出",$A58)),AND(TRIM($A58)="",NOT(ISNUMBER($D58)),N($G58)=0)),"【合同未回】","")&amp;IF(NOT(ISNUMBER($E58)),IF(OR(ISNUMBER(SEARCH("未",$A58)),ISNUMBER(SEARCH("送出",$A58)),AND(TRIM($A58)="",NOT(ISNUMBER($D58)),N($G58)=0)),"","【未填合同期】"),IF($E58&lt;TODAY(),"【已到期】",IF($E58-TODAY()&lt;=提醒天数,"【即将到期，剩余"&amp;($E58-TODAY())&amp;"天】","【正常】")))&amp;IF(OR($AC58="安装免保",$AC58="技术免保",$AC58="质保期内"),"【"&amp;$AC58&amp;"】",""))</f>
        <v/>
      </c>
      <c r="J58" s="371" t="str">
        <f aca="false">IF(OR(N($G58)=0,N($H58)=0),"",ROUND(N($G58)*N($H58)*IF(N($I58)=0,1,N($I58)),2))</f>
        <v/>
      </c>
      <c r="L58" s="371" t="str">
        <f aca="false">IF(TRIM($B58&amp;$C58)="","",IF(AND(N($J58)=0,N($K58)=0),"",ROUND(N($J58)+N($K58),2)))</f>
        <v/>
      </c>
      <c r="R58" s="371"/>
      <c r="S58" s="372" t="str">
        <f aca="false">IF(TRIM($B58&amp;$C58)="","",IF(N($N58)=0,"",MAX(0,MIN(N($N58)-N($P58),N($V58)))))</f>
        <v/>
      </c>
      <c r="T58" s="372" t="str">
        <f aca="false">IF(TRIM($B58&amp;$C58)="","",IF(N($P58)&lt;=N($N58),"",N($P58)-N($N58)))</f>
        <v/>
      </c>
      <c r="U58" s="372" t="str">
        <f aca="false">IF(OR(TRIM($B58&amp;$C58)="",$V58=""),"",MAX(0,N($V58))-N($S58))</f>
        <v/>
      </c>
      <c r="V58" s="372" t="str">
        <f aca="false">IF(TRIM($B58&amp;$C58)="","",IF(AND(N($L58)=0,N($P58)+N($Q58)+N($R58)=0),"",ROUND(N($L58)-N($P58)-N($Q58)-N($R58),2)))</f>
        <v/>
      </c>
      <c r="W58" s="373" t="str">
        <f aca="false">IF(TRIM($B58&amp;$C58)="","",IF(N($L58)=0,IF((N($P58)+N($Q58)+N($R58))=0,"—未填单价","未填单价，已收 "&amp;TEXT((N($P58)+N($Q58)+N($R58)),"#,##0.00")),IF(N($V58)&gt;0.005,"欠 "&amp;TEXT(N($V58),"#,##0.00")&amp;IF(N($S58)&gt;0,"（开票未到账 "&amp;TEXT(N($S58),"#,##0.00")&amp;"）","")&amp;IF(N($U58)&gt;0,"（未开票 "&amp;TEXT(N($U58),"#,##0.00")&amp;"）",""),IF(N($V58)&lt;-0.005,"多收 "&amp;TEXT(-N($V58),"#,##0.00"),"✔ 已结清")))&amp;IF(N($T58)&gt;0,"｜到账未开票 "&amp;TEXT(N($T58),"#,##0.00")&amp;"，待补票","")&amp;IF(N($Q58)&gt;0,"｜收现 "&amp;TEXT(N($Q58),"#,##0.00"),"")&amp;IF(N($R58)&gt;0,"｜收款不开票 "&amp;TEXT(N($R58),"#,##0.00"),""))</f>
        <v/>
      </c>
      <c r="X58" s="370"/>
      <c r="AB58" s="371" t="str">
        <f aca="false">IF(OR(N($N58)=0,N($AA58)=0),"",ROUND(N($N58)/(1+N($AA58))*N($AA58),2))</f>
        <v/>
      </c>
      <c r="AC58" s="370"/>
      <c r="AD58" s="370"/>
      <c r="AE58" s="374" t="str">
        <f aca="false">IF($AM58="","",IF($AM58=1,IF($AN58&gt;=1,"一次性·已到收款期","一次性·未到期"),$AD58&amp;" 第"&amp;$AN58&amp;"/"&amp;$AM58&amp;"期"))</f>
        <v/>
      </c>
      <c r="AF58" s="372" t="str">
        <f aca="false">IF(OR($AM58="",N($L58)=0),"",ROUND(N($J58)*$AN58/$AM58,2)+N($K58))</f>
        <v/>
      </c>
      <c r="AG58" s="372" t="str">
        <f aca="false">IF($AF58="","",MAX(0,ROUND($AF58-(N($P58)+N($Q58)+N($R58)),2)))</f>
        <v/>
      </c>
      <c r="AH58" s="372" t="str">
        <f aca="false">IF(OR(TRIM($B58&amp;$C58)="",NOT(ISNUMBER($D58))),"",SUMIFS($V$3:$V$1001,$AJ$3:$AJ$1001,$AJ58,$D$3:$D$1001,"&lt;"&amp;$D58))</f>
        <v/>
      </c>
      <c r="AI58" s="372" t="str">
        <f aca="false">IF(TRIM($B58&amp;$C58)="","",SUMIFS($V$3:$V$1001,$AJ$3:$AJ$1001,$AJ58))</f>
        <v/>
      </c>
      <c r="AJ58" s="374" t="str">
        <f aca="false">IF(TRIM($B58&amp;$C58)="","",TRIM($B58)&amp;"｜"&amp;TRIM($C58))</f>
        <v/>
      </c>
      <c r="AK58" s="372" t="str">
        <f aca="false">IF(TRIM($B58&amp;$C58)="","",MIN(N($N58),N($P58)))</f>
        <v/>
      </c>
      <c r="AL58" s="375" t="str">
        <f aca="false">IF(ISNUMBER($D58),YEAR($D58),"")</f>
        <v/>
      </c>
      <c r="AM58" s="375" t="str">
        <f aca="false">IF(OR(TRIM($B58&amp;$C58)="",NOT(ISNUMBER($D58)),NOT(ISNUMBER($E58))),"",IF($E58&lt;$D58,"",IF(IF($AD58="半年付",2,IF($AD58="季度付",4,IF($AD58="月付",12,IF($AD58="半月付",24,1))))=1,1,MAX(1,ROUND(($E58-$D58+1)/365*IF($AD58="半年付",2,IF($AD58="季度付",4,IF($AD58="月付",12,IF($AD58="半月付",24,1)))),0)))))</f>
        <v/>
      </c>
      <c r="AN58" s="375" t="str">
        <f aca="true">IF($AM58="","",MIN($AM58,MAX(0,INT((TODAY()-付款宽限天数-$D58)/(($E58-$D58+1)/$AM58))+1)))</f>
        <v/>
      </c>
    </row>
    <row r="59" customFormat="false" ht="14.9" hidden="false" customHeight="false" outlineLevel="0" collapsed="false">
      <c r="F59" s="370" t="str">
        <f aca="true">IF(TRIM($B59&amp;$C59)="","",IF(OR(ISNUMBER(SEARCH("未",$A59)),ISNUMBER(SEARCH("送出",$A59)),AND(TRIM($A59)="",NOT(ISNUMBER($D59)),N($G59)=0)),"【合同未回】","")&amp;IF(NOT(ISNUMBER($E59)),IF(OR(ISNUMBER(SEARCH("未",$A59)),ISNUMBER(SEARCH("送出",$A59)),AND(TRIM($A59)="",NOT(ISNUMBER($D59)),N($G59)=0)),"","【未填合同期】"),IF($E59&lt;TODAY(),"【已到期】",IF($E59-TODAY()&lt;=提醒天数,"【即将到期，剩余"&amp;($E59-TODAY())&amp;"天】","【正常】")))&amp;IF(OR($AC59="安装免保",$AC59="技术免保",$AC59="质保期内"),"【"&amp;$AC59&amp;"】",""))</f>
        <v/>
      </c>
      <c r="J59" s="371" t="str">
        <f aca="false">IF(OR(N($G59)=0,N($H59)=0),"",ROUND(N($G59)*N($H59)*IF(N($I59)=0,1,N($I59)),2))</f>
        <v/>
      </c>
      <c r="L59" s="371" t="str">
        <f aca="false">IF(TRIM($B59&amp;$C59)="","",IF(AND(N($J59)=0,N($K59)=0),"",ROUND(N($J59)+N($K59),2)))</f>
        <v/>
      </c>
      <c r="R59" s="371"/>
      <c r="S59" s="372" t="str">
        <f aca="false">IF(TRIM($B59&amp;$C59)="","",IF(N($N59)=0,"",MAX(0,MIN(N($N59)-N($P59),N($V59)))))</f>
        <v/>
      </c>
      <c r="T59" s="372" t="str">
        <f aca="false">IF(TRIM($B59&amp;$C59)="","",IF(N($P59)&lt;=N($N59),"",N($P59)-N($N59)))</f>
        <v/>
      </c>
      <c r="U59" s="372" t="str">
        <f aca="false">IF(OR(TRIM($B59&amp;$C59)="",$V59=""),"",MAX(0,N($V59))-N($S59))</f>
        <v/>
      </c>
      <c r="V59" s="372" t="str">
        <f aca="false">IF(TRIM($B59&amp;$C59)="","",IF(AND(N($L59)=0,N($P59)+N($Q59)+N($R59)=0),"",ROUND(N($L59)-N($P59)-N($Q59)-N($R59),2)))</f>
        <v/>
      </c>
      <c r="W59" s="373" t="str">
        <f aca="false">IF(TRIM($B59&amp;$C59)="","",IF(N($L59)=0,IF((N($P59)+N($Q59)+N($R59))=0,"—未填单价","未填单价，已收 "&amp;TEXT((N($P59)+N($Q59)+N($R59)),"#,##0.00")),IF(N($V59)&gt;0.005,"欠 "&amp;TEXT(N($V59),"#,##0.00")&amp;IF(N($S59)&gt;0,"（开票未到账 "&amp;TEXT(N($S59),"#,##0.00")&amp;"）","")&amp;IF(N($U59)&gt;0,"（未开票 "&amp;TEXT(N($U59),"#,##0.00")&amp;"）",""),IF(N($V59)&lt;-0.005,"多收 "&amp;TEXT(-N($V59),"#,##0.00"),"✔ 已结清")))&amp;IF(N($T59)&gt;0,"｜到账未开票 "&amp;TEXT(N($T59),"#,##0.00")&amp;"，待补票","")&amp;IF(N($Q59)&gt;0,"｜收现 "&amp;TEXT(N($Q59),"#,##0.00"),"")&amp;IF(N($R59)&gt;0,"｜收款不开票 "&amp;TEXT(N($R59),"#,##0.00"),""))</f>
        <v/>
      </c>
      <c r="X59" s="370"/>
      <c r="AB59" s="371" t="str">
        <f aca="false">IF(OR(N($N59)=0,N($AA59)=0),"",ROUND(N($N59)/(1+N($AA59))*N($AA59),2))</f>
        <v/>
      </c>
      <c r="AC59" s="370"/>
      <c r="AD59" s="370"/>
      <c r="AE59" s="374" t="str">
        <f aca="false">IF($AM59="","",IF($AM59=1,IF($AN59&gt;=1,"一次性·已到收款期","一次性·未到期"),$AD59&amp;" 第"&amp;$AN59&amp;"/"&amp;$AM59&amp;"期"))</f>
        <v/>
      </c>
      <c r="AF59" s="372" t="str">
        <f aca="false">IF(OR($AM59="",N($L59)=0),"",ROUND(N($J59)*$AN59/$AM59,2)+N($K59))</f>
        <v/>
      </c>
      <c r="AG59" s="372" t="str">
        <f aca="false">IF($AF59="","",MAX(0,ROUND($AF59-(N($P59)+N($Q59)+N($R59)),2)))</f>
        <v/>
      </c>
      <c r="AH59" s="372" t="str">
        <f aca="false">IF(OR(TRIM($B59&amp;$C59)="",NOT(ISNUMBER($D59))),"",SUMIFS($V$3:$V$1001,$AJ$3:$AJ$1001,$AJ59,$D$3:$D$1001,"&lt;"&amp;$D59))</f>
        <v/>
      </c>
      <c r="AI59" s="372" t="str">
        <f aca="false">IF(TRIM($B59&amp;$C59)="","",SUMIFS($V$3:$V$1001,$AJ$3:$AJ$1001,$AJ59))</f>
        <v/>
      </c>
      <c r="AJ59" s="374" t="str">
        <f aca="false">IF(TRIM($B59&amp;$C59)="","",TRIM($B59)&amp;"｜"&amp;TRIM($C59))</f>
        <v/>
      </c>
      <c r="AK59" s="372" t="str">
        <f aca="false">IF(TRIM($B59&amp;$C59)="","",MIN(N($N59),N($P59)))</f>
        <v/>
      </c>
      <c r="AL59" s="375" t="str">
        <f aca="false">IF(ISNUMBER($D59),YEAR($D59),"")</f>
        <v/>
      </c>
      <c r="AM59" s="375" t="str">
        <f aca="false">IF(OR(TRIM($B59&amp;$C59)="",NOT(ISNUMBER($D59)),NOT(ISNUMBER($E59))),"",IF($E59&lt;$D59,"",IF(IF($AD59="半年付",2,IF($AD59="季度付",4,IF($AD59="月付",12,IF($AD59="半月付",24,1))))=1,1,MAX(1,ROUND(($E59-$D59+1)/365*IF($AD59="半年付",2,IF($AD59="季度付",4,IF($AD59="月付",12,IF($AD59="半月付",24,1)))),0)))))</f>
        <v/>
      </c>
      <c r="AN59" s="375" t="str">
        <f aca="true">IF($AM59="","",MIN($AM59,MAX(0,INT((TODAY()-付款宽限天数-$D59)/(($E59-$D59+1)/$AM59))+1)))</f>
        <v/>
      </c>
    </row>
    <row r="60" customFormat="false" ht="14.9" hidden="false" customHeight="false" outlineLevel="0" collapsed="false">
      <c r="F60" s="370" t="str">
        <f aca="true">IF(TRIM($B60&amp;$C60)="","",IF(OR(ISNUMBER(SEARCH("未",$A60)),ISNUMBER(SEARCH("送出",$A60)),AND(TRIM($A60)="",NOT(ISNUMBER($D60)),N($G60)=0)),"【合同未回】","")&amp;IF(NOT(ISNUMBER($E60)),IF(OR(ISNUMBER(SEARCH("未",$A60)),ISNUMBER(SEARCH("送出",$A60)),AND(TRIM($A60)="",NOT(ISNUMBER($D60)),N($G60)=0)),"","【未填合同期】"),IF($E60&lt;TODAY(),"【已到期】",IF($E60-TODAY()&lt;=提醒天数,"【即将到期，剩余"&amp;($E60-TODAY())&amp;"天】","【正常】")))&amp;IF(OR($AC60="安装免保",$AC60="技术免保",$AC60="质保期内"),"【"&amp;$AC60&amp;"】",""))</f>
        <v/>
      </c>
      <c r="J60" s="371" t="str">
        <f aca="false">IF(OR(N($G60)=0,N($H60)=0),"",ROUND(N($G60)*N($H60)*IF(N($I60)=0,1,N($I60)),2))</f>
        <v/>
      </c>
      <c r="L60" s="371" t="str">
        <f aca="false">IF(TRIM($B60&amp;$C60)="","",IF(AND(N($J60)=0,N($K60)=0),"",ROUND(N($J60)+N($K60),2)))</f>
        <v/>
      </c>
      <c r="R60" s="371"/>
      <c r="S60" s="372" t="str">
        <f aca="false">IF(TRIM($B60&amp;$C60)="","",IF(N($N60)=0,"",MAX(0,MIN(N($N60)-N($P60),N($V60)))))</f>
        <v/>
      </c>
      <c r="T60" s="372" t="str">
        <f aca="false">IF(TRIM($B60&amp;$C60)="","",IF(N($P60)&lt;=N($N60),"",N($P60)-N($N60)))</f>
        <v/>
      </c>
      <c r="U60" s="372" t="str">
        <f aca="false">IF(OR(TRIM($B60&amp;$C60)="",$V60=""),"",MAX(0,N($V60))-N($S60))</f>
        <v/>
      </c>
      <c r="V60" s="372" t="str">
        <f aca="false">IF(TRIM($B60&amp;$C60)="","",IF(AND(N($L60)=0,N($P60)+N($Q60)+N($R60)=0),"",ROUND(N($L60)-N($P60)-N($Q60)-N($R60),2)))</f>
        <v/>
      </c>
      <c r="W60" s="373" t="str">
        <f aca="false">IF(TRIM($B60&amp;$C60)="","",IF(N($L60)=0,IF((N($P60)+N($Q60)+N($R60))=0,"—未填单价","未填单价，已收 "&amp;TEXT((N($P60)+N($Q60)+N($R60)),"#,##0.00")),IF(N($V60)&gt;0.005,"欠 "&amp;TEXT(N($V60),"#,##0.00")&amp;IF(N($S60)&gt;0,"（开票未到账 "&amp;TEXT(N($S60),"#,##0.00")&amp;"）","")&amp;IF(N($U60)&gt;0,"（未开票 "&amp;TEXT(N($U60),"#,##0.00")&amp;"）",""),IF(N($V60)&lt;-0.005,"多收 "&amp;TEXT(-N($V60),"#,##0.00"),"✔ 已结清")))&amp;IF(N($T60)&gt;0,"｜到账未开票 "&amp;TEXT(N($T60),"#,##0.00")&amp;"，待补票","")&amp;IF(N($Q60)&gt;0,"｜收现 "&amp;TEXT(N($Q60),"#,##0.00"),"")&amp;IF(N($R60)&gt;0,"｜收款不开票 "&amp;TEXT(N($R60),"#,##0.00"),""))</f>
        <v/>
      </c>
      <c r="X60" s="370"/>
      <c r="AB60" s="371" t="str">
        <f aca="false">IF(OR(N($N60)=0,N($AA60)=0),"",ROUND(N($N60)/(1+N($AA60))*N($AA60),2))</f>
        <v/>
      </c>
      <c r="AC60" s="370"/>
      <c r="AD60" s="370"/>
      <c r="AE60" s="374" t="str">
        <f aca="false">IF($AM60="","",IF($AM60=1,IF($AN60&gt;=1,"一次性·已到收款期","一次性·未到期"),$AD60&amp;" 第"&amp;$AN60&amp;"/"&amp;$AM60&amp;"期"))</f>
        <v/>
      </c>
      <c r="AF60" s="372" t="str">
        <f aca="false">IF(OR($AM60="",N($L60)=0),"",ROUND(N($J60)*$AN60/$AM60,2)+N($K60))</f>
        <v/>
      </c>
      <c r="AG60" s="372" t="str">
        <f aca="false">IF($AF60="","",MAX(0,ROUND($AF60-(N($P60)+N($Q60)+N($R60)),2)))</f>
        <v/>
      </c>
      <c r="AH60" s="372" t="str">
        <f aca="false">IF(OR(TRIM($B60&amp;$C60)="",NOT(ISNUMBER($D60))),"",SUMIFS($V$3:$V$1001,$AJ$3:$AJ$1001,$AJ60,$D$3:$D$1001,"&lt;"&amp;$D60))</f>
        <v/>
      </c>
      <c r="AI60" s="372" t="str">
        <f aca="false">IF(TRIM($B60&amp;$C60)="","",SUMIFS($V$3:$V$1001,$AJ$3:$AJ$1001,$AJ60))</f>
        <v/>
      </c>
      <c r="AJ60" s="374" t="str">
        <f aca="false">IF(TRIM($B60&amp;$C60)="","",TRIM($B60)&amp;"｜"&amp;TRIM($C60))</f>
        <v/>
      </c>
      <c r="AK60" s="372" t="str">
        <f aca="false">IF(TRIM($B60&amp;$C60)="","",MIN(N($N60),N($P60)))</f>
        <v/>
      </c>
      <c r="AL60" s="375" t="str">
        <f aca="false">IF(ISNUMBER($D60),YEAR($D60),"")</f>
        <v/>
      </c>
      <c r="AM60" s="375" t="str">
        <f aca="false">IF(OR(TRIM($B60&amp;$C60)="",NOT(ISNUMBER($D60)),NOT(ISNUMBER($E60))),"",IF($E60&lt;$D60,"",IF(IF($AD60="半年付",2,IF($AD60="季度付",4,IF($AD60="月付",12,IF($AD60="半月付",24,1))))=1,1,MAX(1,ROUND(($E60-$D60+1)/365*IF($AD60="半年付",2,IF($AD60="季度付",4,IF($AD60="月付",12,IF($AD60="半月付",24,1)))),0)))))</f>
        <v/>
      </c>
      <c r="AN60" s="375" t="str">
        <f aca="true">IF($AM60="","",MIN($AM60,MAX(0,INT((TODAY()-付款宽限天数-$D60)/(($E60-$D60+1)/$AM60))+1)))</f>
        <v/>
      </c>
    </row>
    <row r="61" customFormat="false" ht="14.9" hidden="false" customHeight="false" outlineLevel="0" collapsed="false">
      <c r="F61" s="370" t="str">
        <f aca="true">IF(TRIM($B61&amp;$C61)="","",IF(OR(ISNUMBER(SEARCH("未",$A61)),ISNUMBER(SEARCH("送出",$A61)),AND(TRIM($A61)="",NOT(ISNUMBER($D61)),N($G61)=0)),"【合同未回】","")&amp;IF(NOT(ISNUMBER($E61)),IF(OR(ISNUMBER(SEARCH("未",$A61)),ISNUMBER(SEARCH("送出",$A61)),AND(TRIM($A61)="",NOT(ISNUMBER($D61)),N($G61)=0)),"","【未填合同期】"),IF($E61&lt;TODAY(),"【已到期】",IF($E61-TODAY()&lt;=提醒天数,"【即将到期，剩余"&amp;($E61-TODAY())&amp;"天】","【正常】")))&amp;IF(OR($AC61="安装免保",$AC61="技术免保",$AC61="质保期内"),"【"&amp;$AC61&amp;"】",""))</f>
        <v/>
      </c>
      <c r="J61" s="371" t="str">
        <f aca="false">IF(OR(N($G61)=0,N($H61)=0),"",ROUND(N($G61)*N($H61)*IF(N($I61)=0,1,N($I61)),2))</f>
        <v/>
      </c>
      <c r="L61" s="371" t="str">
        <f aca="false">IF(TRIM($B61&amp;$C61)="","",IF(AND(N($J61)=0,N($K61)=0),"",ROUND(N($J61)+N($K61),2)))</f>
        <v/>
      </c>
      <c r="R61" s="371"/>
      <c r="S61" s="372" t="str">
        <f aca="false">IF(TRIM($B61&amp;$C61)="","",IF(N($N61)=0,"",MAX(0,MIN(N($N61)-N($P61),N($V61)))))</f>
        <v/>
      </c>
      <c r="T61" s="372" t="str">
        <f aca="false">IF(TRIM($B61&amp;$C61)="","",IF(N($P61)&lt;=N($N61),"",N($P61)-N($N61)))</f>
        <v/>
      </c>
      <c r="U61" s="372" t="str">
        <f aca="false">IF(OR(TRIM($B61&amp;$C61)="",$V61=""),"",MAX(0,N($V61))-N($S61))</f>
        <v/>
      </c>
      <c r="V61" s="372" t="str">
        <f aca="false">IF(TRIM($B61&amp;$C61)="","",IF(AND(N($L61)=0,N($P61)+N($Q61)+N($R61)=0),"",ROUND(N($L61)-N($P61)-N($Q61)-N($R61),2)))</f>
        <v/>
      </c>
      <c r="W61" s="373" t="str">
        <f aca="false">IF(TRIM($B61&amp;$C61)="","",IF(N($L61)=0,IF((N($P61)+N($Q61)+N($R61))=0,"—未填单价","未填单价，已收 "&amp;TEXT((N($P61)+N($Q61)+N($R61)),"#,##0.00")),IF(N($V61)&gt;0.005,"欠 "&amp;TEXT(N($V61),"#,##0.00")&amp;IF(N($S61)&gt;0,"（开票未到账 "&amp;TEXT(N($S61),"#,##0.00")&amp;"）","")&amp;IF(N($U61)&gt;0,"（未开票 "&amp;TEXT(N($U61),"#,##0.00")&amp;"）",""),IF(N($V61)&lt;-0.005,"多收 "&amp;TEXT(-N($V61),"#,##0.00"),"✔ 已结清")))&amp;IF(N($T61)&gt;0,"｜到账未开票 "&amp;TEXT(N($T61),"#,##0.00")&amp;"，待补票","")&amp;IF(N($Q61)&gt;0,"｜收现 "&amp;TEXT(N($Q61),"#,##0.00"),"")&amp;IF(N($R61)&gt;0,"｜收款不开票 "&amp;TEXT(N($R61),"#,##0.00"),""))</f>
        <v/>
      </c>
      <c r="X61" s="370"/>
      <c r="AB61" s="371" t="str">
        <f aca="false">IF(OR(N($N61)=0,N($AA61)=0),"",ROUND(N($N61)/(1+N($AA61))*N($AA61),2))</f>
        <v/>
      </c>
      <c r="AC61" s="370"/>
      <c r="AD61" s="370"/>
      <c r="AE61" s="374" t="str">
        <f aca="false">IF($AM61="","",IF($AM61=1,IF($AN61&gt;=1,"一次性·已到收款期","一次性·未到期"),$AD61&amp;" 第"&amp;$AN61&amp;"/"&amp;$AM61&amp;"期"))</f>
        <v/>
      </c>
      <c r="AF61" s="372" t="str">
        <f aca="false">IF(OR($AM61="",N($L61)=0),"",ROUND(N($J61)*$AN61/$AM61,2)+N($K61))</f>
        <v/>
      </c>
      <c r="AG61" s="372" t="str">
        <f aca="false">IF($AF61="","",MAX(0,ROUND($AF61-(N($P61)+N($Q61)+N($R61)),2)))</f>
        <v/>
      </c>
      <c r="AH61" s="372" t="str">
        <f aca="false">IF(OR(TRIM($B61&amp;$C61)="",NOT(ISNUMBER($D61))),"",SUMIFS($V$3:$V$1001,$AJ$3:$AJ$1001,$AJ61,$D$3:$D$1001,"&lt;"&amp;$D61))</f>
        <v/>
      </c>
      <c r="AI61" s="372" t="str">
        <f aca="false">IF(TRIM($B61&amp;$C61)="","",SUMIFS($V$3:$V$1001,$AJ$3:$AJ$1001,$AJ61))</f>
        <v/>
      </c>
      <c r="AJ61" s="374" t="str">
        <f aca="false">IF(TRIM($B61&amp;$C61)="","",TRIM($B61)&amp;"｜"&amp;TRIM($C61))</f>
        <v/>
      </c>
      <c r="AK61" s="372" t="str">
        <f aca="false">IF(TRIM($B61&amp;$C61)="","",MIN(N($N61),N($P61)))</f>
        <v/>
      </c>
      <c r="AL61" s="375" t="str">
        <f aca="false">IF(ISNUMBER($D61),YEAR($D61),"")</f>
        <v/>
      </c>
      <c r="AM61" s="375" t="str">
        <f aca="false">IF(OR(TRIM($B61&amp;$C61)="",NOT(ISNUMBER($D61)),NOT(ISNUMBER($E61))),"",IF($E61&lt;$D61,"",IF(IF($AD61="半年付",2,IF($AD61="季度付",4,IF($AD61="月付",12,IF($AD61="半月付",24,1))))=1,1,MAX(1,ROUND(($E61-$D61+1)/365*IF($AD61="半年付",2,IF($AD61="季度付",4,IF($AD61="月付",12,IF($AD61="半月付",24,1)))),0)))))</f>
        <v/>
      </c>
      <c r="AN61" s="375" t="str">
        <f aca="true">IF($AM61="","",MIN($AM61,MAX(0,INT((TODAY()-付款宽限天数-$D61)/(($E61-$D61+1)/$AM61))+1)))</f>
        <v/>
      </c>
    </row>
    <row r="62" customFormat="false" ht="14.9" hidden="false" customHeight="false" outlineLevel="0" collapsed="false">
      <c r="F62" s="370" t="str">
        <f aca="true">IF(TRIM($B62&amp;$C62)="","",IF(OR(ISNUMBER(SEARCH("未",$A62)),ISNUMBER(SEARCH("送出",$A62)),AND(TRIM($A62)="",NOT(ISNUMBER($D62)),N($G62)=0)),"【合同未回】","")&amp;IF(NOT(ISNUMBER($E62)),IF(OR(ISNUMBER(SEARCH("未",$A62)),ISNUMBER(SEARCH("送出",$A62)),AND(TRIM($A62)="",NOT(ISNUMBER($D62)),N($G62)=0)),"","【未填合同期】"),IF($E62&lt;TODAY(),"【已到期】",IF($E62-TODAY()&lt;=提醒天数,"【即将到期，剩余"&amp;($E62-TODAY())&amp;"天】","【正常】")))&amp;IF(OR($AC62="安装免保",$AC62="技术免保",$AC62="质保期内"),"【"&amp;$AC62&amp;"】",""))</f>
        <v/>
      </c>
      <c r="J62" s="371" t="str">
        <f aca="false">IF(OR(N($G62)=0,N($H62)=0),"",ROUND(N($G62)*N($H62)*IF(N($I62)=0,1,N($I62)),2))</f>
        <v/>
      </c>
      <c r="L62" s="371" t="str">
        <f aca="false">IF(TRIM($B62&amp;$C62)="","",IF(AND(N($J62)=0,N($K62)=0),"",ROUND(N($J62)+N($K62),2)))</f>
        <v/>
      </c>
      <c r="R62" s="371"/>
      <c r="S62" s="372" t="str">
        <f aca="false">IF(TRIM($B62&amp;$C62)="","",IF(N($N62)=0,"",MAX(0,MIN(N($N62)-N($P62),N($V62)))))</f>
        <v/>
      </c>
      <c r="T62" s="372" t="str">
        <f aca="false">IF(TRIM($B62&amp;$C62)="","",IF(N($P62)&lt;=N($N62),"",N($P62)-N($N62)))</f>
        <v/>
      </c>
      <c r="U62" s="372" t="str">
        <f aca="false">IF(OR(TRIM($B62&amp;$C62)="",$V62=""),"",MAX(0,N($V62))-N($S62))</f>
        <v/>
      </c>
      <c r="V62" s="372" t="str">
        <f aca="false">IF(TRIM($B62&amp;$C62)="","",IF(AND(N($L62)=0,N($P62)+N($Q62)+N($R62)=0),"",ROUND(N($L62)-N($P62)-N($Q62)-N($R62),2)))</f>
        <v/>
      </c>
      <c r="W62" s="373" t="str">
        <f aca="false">IF(TRIM($B62&amp;$C62)="","",IF(N($L62)=0,IF((N($P62)+N($Q62)+N($R62))=0,"—未填单价","未填单价，已收 "&amp;TEXT((N($P62)+N($Q62)+N($R62)),"#,##0.00")),IF(N($V62)&gt;0.005,"欠 "&amp;TEXT(N($V62),"#,##0.00")&amp;IF(N($S62)&gt;0,"（开票未到账 "&amp;TEXT(N($S62),"#,##0.00")&amp;"）","")&amp;IF(N($U62)&gt;0,"（未开票 "&amp;TEXT(N($U62),"#,##0.00")&amp;"）",""),IF(N($V62)&lt;-0.005,"多收 "&amp;TEXT(-N($V62),"#,##0.00"),"✔ 已结清")))&amp;IF(N($T62)&gt;0,"｜到账未开票 "&amp;TEXT(N($T62),"#,##0.00")&amp;"，待补票","")&amp;IF(N($Q62)&gt;0,"｜收现 "&amp;TEXT(N($Q62),"#,##0.00"),"")&amp;IF(N($R62)&gt;0,"｜收款不开票 "&amp;TEXT(N($R62),"#,##0.00"),""))</f>
        <v/>
      </c>
      <c r="X62" s="370"/>
      <c r="AB62" s="371" t="str">
        <f aca="false">IF(OR(N($N62)=0,N($AA62)=0),"",ROUND(N($N62)/(1+N($AA62))*N($AA62),2))</f>
        <v/>
      </c>
      <c r="AC62" s="370"/>
      <c r="AD62" s="370"/>
      <c r="AE62" s="374" t="str">
        <f aca="false">IF($AM62="","",IF($AM62=1,IF($AN62&gt;=1,"一次性·已到收款期","一次性·未到期"),$AD62&amp;" 第"&amp;$AN62&amp;"/"&amp;$AM62&amp;"期"))</f>
        <v/>
      </c>
      <c r="AF62" s="372" t="str">
        <f aca="false">IF(OR($AM62="",N($L62)=0),"",ROUND(N($J62)*$AN62/$AM62,2)+N($K62))</f>
        <v/>
      </c>
      <c r="AG62" s="372" t="str">
        <f aca="false">IF($AF62="","",MAX(0,ROUND($AF62-(N($P62)+N($Q62)+N($R62)),2)))</f>
        <v/>
      </c>
      <c r="AH62" s="372" t="str">
        <f aca="false">IF(OR(TRIM($B62&amp;$C62)="",NOT(ISNUMBER($D62))),"",SUMIFS($V$3:$V$1001,$AJ$3:$AJ$1001,$AJ62,$D$3:$D$1001,"&lt;"&amp;$D62))</f>
        <v/>
      </c>
      <c r="AI62" s="372" t="str">
        <f aca="false">IF(TRIM($B62&amp;$C62)="","",SUMIFS($V$3:$V$1001,$AJ$3:$AJ$1001,$AJ62))</f>
        <v/>
      </c>
      <c r="AJ62" s="374" t="str">
        <f aca="false">IF(TRIM($B62&amp;$C62)="","",TRIM($B62)&amp;"｜"&amp;TRIM($C62))</f>
        <v/>
      </c>
      <c r="AK62" s="372" t="str">
        <f aca="false">IF(TRIM($B62&amp;$C62)="","",MIN(N($N62),N($P62)))</f>
        <v/>
      </c>
      <c r="AL62" s="375" t="str">
        <f aca="false">IF(ISNUMBER($D62),YEAR($D62),"")</f>
        <v/>
      </c>
      <c r="AM62" s="375" t="str">
        <f aca="false">IF(OR(TRIM($B62&amp;$C62)="",NOT(ISNUMBER($D62)),NOT(ISNUMBER($E62))),"",IF($E62&lt;$D62,"",IF(IF($AD62="半年付",2,IF($AD62="季度付",4,IF($AD62="月付",12,IF($AD62="半月付",24,1))))=1,1,MAX(1,ROUND(($E62-$D62+1)/365*IF($AD62="半年付",2,IF($AD62="季度付",4,IF($AD62="月付",12,IF($AD62="半月付",24,1)))),0)))))</f>
        <v/>
      </c>
      <c r="AN62" s="375" t="str">
        <f aca="true">IF($AM62="","",MIN($AM62,MAX(0,INT((TODAY()-付款宽限天数-$D62)/(($E62-$D62+1)/$AM62))+1)))</f>
        <v/>
      </c>
    </row>
    <row r="63" customFormat="false" ht="14.9" hidden="false" customHeight="false" outlineLevel="0" collapsed="false">
      <c r="F63" s="370" t="str">
        <f aca="true">IF(TRIM($B63&amp;$C63)="","",IF(OR(ISNUMBER(SEARCH("未",$A63)),ISNUMBER(SEARCH("送出",$A63)),AND(TRIM($A63)="",NOT(ISNUMBER($D63)),N($G63)=0)),"【合同未回】","")&amp;IF(NOT(ISNUMBER($E63)),IF(OR(ISNUMBER(SEARCH("未",$A63)),ISNUMBER(SEARCH("送出",$A63)),AND(TRIM($A63)="",NOT(ISNUMBER($D63)),N($G63)=0)),"","【未填合同期】"),IF($E63&lt;TODAY(),"【已到期】",IF($E63-TODAY()&lt;=提醒天数,"【即将到期，剩余"&amp;($E63-TODAY())&amp;"天】","【正常】")))&amp;IF(OR($AC63="安装免保",$AC63="技术免保",$AC63="质保期内"),"【"&amp;$AC63&amp;"】",""))</f>
        <v/>
      </c>
      <c r="J63" s="371" t="str">
        <f aca="false">IF(OR(N($G63)=0,N($H63)=0),"",ROUND(N($G63)*N($H63)*IF(N($I63)=0,1,N($I63)),2))</f>
        <v/>
      </c>
      <c r="L63" s="371" t="str">
        <f aca="false">IF(TRIM($B63&amp;$C63)="","",IF(AND(N($J63)=0,N($K63)=0),"",ROUND(N($J63)+N($K63),2)))</f>
        <v/>
      </c>
      <c r="R63" s="371"/>
      <c r="S63" s="372" t="str">
        <f aca="false">IF(TRIM($B63&amp;$C63)="","",IF(N($N63)=0,"",MAX(0,MIN(N($N63)-N($P63),N($V63)))))</f>
        <v/>
      </c>
      <c r="T63" s="372" t="str">
        <f aca="false">IF(TRIM($B63&amp;$C63)="","",IF(N($P63)&lt;=N($N63),"",N($P63)-N($N63)))</f>
        <v/>
      </c>
      <c r="U63" s="372" t="str">
        <f aca="false">IF(OR(TRIM($B63&amp;$C63)="",$V63=""),"",MAX(0,N($V63))-N($S63))</f>
        <v/>
      </c>
      <c r="V63" s="372" t="str">
        <f aca="false">IF(TRIM($B63&amp;$C63)="","",IF(AND(N($L63)=0,N($P63)+N($Q63)+N($R63)=0),"",ROUND(N($L63)-N($P63)-N($Q63)-N($R63),2)))</f>
        <v/>
      </c>
      <c r="W63" s="373" t="str">
        <f aca="false">IF(TRIM($B63&amp;$C63)="","",IF(N($L63)=0,IF((N($P63)+N($Q63)+N($R63))=0,"—未填单价","未填单价，已收 "&amp;TEXT((N($P63)+N($Q63)+N($R63)),"#,##0.00")),IF(N($V63)&gt;0.005,"欠 "&amp;TEXT(N($V63),"#,##0.00")&amp;IF(N($S63)&gt;0,"（开票未到账 "&amp;TEXT(N($S63),"#,##0.00")&amp;"）","")&amp;IF(N($U63)&gt;0,"（未开票 "&amp;TEXT(N($U63),"#,##0.00")&amp;"）",""),IF(N($V63)&lt;-0.005,"多收 "&amp;TEXT(-N($V63),"#,##0.00"),"✔ 已结清")))&amp;IF(N($T63)&gt;0,"｜到账未开票 "&amp;TEXT(N($T63),"#,##0.00")&amp;"，待补票","")&amp;IF(N($Q63)&gt;0,"｜收现 "&amp;TEXT(N($Q63),"#,##0.00"),"")&amp;IF(N($R63)&gt;0,"｜收款不开票 "&amp;TEXT(N($R63),"#,##0.00"),""))</f>
        <v/>
      </c>
      <c r="X63" s="370"/>
      <c r="AB63" s="371" t="str">
        <f aca="false">IF(OR(N($N63)=0,N($AA63)=0),"",ROUND(N($N63)/(1+N($AA63))*N($AA63),2))</f>
        <v/>
      </c>
      <c r="AC63" s="370"/>
      <c r="AD63" s="370"/>
      <c r="AE63" s="374" t="str">
        <f aca="false">IF($AM63="","",IF($AM63=1,IF($AN63&gt;=1,"一次性·已到收款期","一次性·未到期"),$AD63&amp;" 第"&amp;$AN63&amp;"/"&amp;$AM63&amp;"期"))</f>
        <v/>
      </c>
      <c r="AF63" s="372" t="str">
        <f aca="false">IF(OR($AM63="",N($L63)=0),"",ROUND(N($J63)*$AN63/$AM63,2)+N($K63))</f>
        <v/>
      </c>
      <c r="AG63" s="372" t="str">
        <f aca="false">IF($AF63="","",MAX(0,ROUND($AF63-(N($P63)+N($Q63)+N($R63)),2)))</f>
        <v/>
      </c>
      <c r="AH63" s="372" t="str">
        <f aca="false">IF(OR(TRIM($B63&amp;$C63)="",NOT(ISNUMBER($D63))),"",SUMIFS($V$3:$V$1001,$AJ$3:$AJ$1001,$AJ63,$D$3:$D$1001,"&lt;"&amp;$D63))</f>
        <v/>
      </c>
      <c r="AI63" s="372" t="str">
        <f aca="false">IF(TRIM($B63&amp;$C63)="","",SUMIFS($V$3:$V$1001,$AJ$3:$AJ$1001,$AJ63))</f>
        <v/>
      </c>
      <c r="AJ63" s="374" t="str">
        <f aca="false">IF(TRIM($B63&amp;$C63)="","",TRIM($B63)&amp;"｜"&amp;TRIM($C63))</f>
        <v/>
      </c>
      <c r="AK63" s="372" t="str">
        <f aca="false">IF(TRIM($B63&amp;$C63)="","",MIN(N($N63),N($P63)))</f>
        <v/>
      </c>
      <c r="AL63" s="375" t="str">
        <f aca="false">IF(ISNUMBER($D63),YEAR($D63),"")</f>
        <v/>
      </c>
      <c r="AM63" s="375" t="str">
        <f aca="false">IF(OR(TRIM($B63&amp;$C63)="",NOT(ISNUMBER($D63)),NOT(ISNUMBER($E63))),"",IF($E63&lt;$D63,"",IF(IF($AD63="半年付",2,IF($AD63="季度付",4,IF($AD63="月付",12,IF($AD63="半月付",24,1))))=1,1,MAX(1,ROUND(($E63-$D63+1)/365*IF($AD63="半年付",2,IF($AD63="季度付",4,IF($AD63="月付",12,IF($AD63="半月付",24,1)))),0)))))</f>
        <v/>
      </c>
      <c r="AN63" s="375" t="str">
        <f aca="true">IF($AM63="","",MIN($AM63,MAX(0,INT((TODAY()-付款宽限天数-$D63)/(($E63-$D63+1)/$AM63))+1)))</f>
        <v/>
      </c>
    </row>
    <row r="64" customFormat="false" ht="14.9" hidden="false" customHeight="false" outlineLevel="0" collapsed="false">
      <c r="F64" s="370" t="str">
        <f aca="true">IF(TRIM($B64&amp;$C64)="","",IF(OR(ISNUMBER(SEARCH("未",$A64)),ISNUMBER(SEARCH("送出",$A64)),AND(TRIM($A64)="",NOT(ISNUMBER($D64)),N($G64)=0)),"【合同未回】","")&amp;IF(NOT(ISNUMBER($E64)),IF(OR(ISNUMBER(SEARCH("未",$A64)),ISNUMBER(SEARCH("送出",$A64)),AND(TRIM($A64)="",NOT(ISNUMBER($D64)),N($G64)=0)),"","【未填合同期】"),IF($E64&lt;TODAY(),"【已到期】",IF($E64-TODAY()&lt;=提醒天数,"【即将到期，剩余"&amp;($E64-TODAY())&amp;"天】","【正常】")))&amp;IF(OR($AC64="安装免保",$AC64="技术免保",$AC64="质保期内"),"【"&amp;$AC64&amp;"】",""))</f>
        <v/>
      </c>
      <c r="J64" s="371" t="str">
        <f aca="false">IF(OR(N($G64)=0,N($H64)=0),"",ROUND(N($G64)*N($H64)*IF(N($I64)=0,1,N($I64)),2))</f>
        <v/>
      </c>
      <c r="L64" s="371" t="str">
        <f aca="false">IF(TRIM($B64&amp;$C64)="","",IF(AND(N($J64)=0,N($K64)=0),"",ROUND(N($J64)+N($K64),2)))</f>
        <v/>
      </c>
      <c r="R64" s="371"/>
      <c r="S64" s="372" t="str">
        <f aca="false">IF(TRIM($B64&amp;$C64)="","",IF(N($N64)=0,"",MAX(0,MIN(N($N64)-N($P64),N($V64)))))</f>
        <v/>
      </c>
      <c r="T64" s="372" t="str">
        <f aca="false">IF(TRIM($B64&amp;$C64)="","",IF(N($P64)&lt;=N($N64),"",N($P64)-N($N64)))</f>
        <v/>
      </c>
      <c r="U64" s="372" t="str">
        <f aca="false">IF(OR(TRIM($B64&amp;$C64)="",$V64=""),"",MAX(0,N($V64))-N($S64))</f>
        <v/>
      </c>
      <c r="V64" s="372" t="str">
        <f aca="false">IF(TRIM($B64&amp;$C64)="","",IF(AND(N($L64)=0,N($P64)+N($Q64)+N($R64)=0),"",ROUND(N($L64)-N($P64)-N($Q64)-N($R64),2)))</f>
        <v/>
      </c>
      <c r="W64" s="373" t="str">
        <f aca="false">IF(TRIM($B64&amp;$C64)="","",IF(N($L64)=0,IF((N($P64)+N($Q64)+N($R64))=0,"—未填单价","未填单价，已收 "&amp;TEXT((N($P64)+N($Q64)+N($R64)),"#,##0.00")),IF(N($V64)&gt;0.005,"欠 "&amp;TEXT(N($V64),"#,##0.00")&amp;IF(N($S64)&gt;0,"（开票未到账 "&amp;TEXT(N($S64),"#,##0.00")&amp;"）","")&amp;IF(N($U64)&gt;0,"（未开票 "&amp;TEXT(N($U64),"#,##0.00")&amp;"）",""),IF(N($V64)&lt;-0.005,"多收 "&amp;TEXT(-N($V64),"#,##0.00"),"✔ 已结清")))&amp;IF(N($T64)&gt;0,"｜到账未开票 "&amp;TEXT(N($T64),"#,##0.00")&amp;"，待补票","")&amp;IF(N($Q64)&gt;0,"｜收现 "&amp;TEXT(N($Q64),"#,##0.00"),"")&amp;IF(N($R64)&gt;0,"｜收款不开票 "&amp;TEXT(N($R64),"#,##0.00"),""))</f>
        <v/>
      </c>
      <c r="X64" s="370"/>
      <c r="AB64" s="371" t="str">
        <f aca="false">IF(OR(N($N64)=0,N($AA64)=0),"",ROUND(N($N64)/(1+N($AA64))*N($AA64),2))</f>
        <v/>
      </c>
      <c r="AC64" s="370"/>
      <c r="AD64" s="370"/>
      <c r="AE64" s="374" t="str">
        <f aca="false">IF($AM64="","",IF($AM64=1,IF($AN64&gt;=1,"一次性·已到收款期","一次性·未到期"),$AD64&amp;" 第"&amp;$AN64&amp;"/"&amp;$AM64&amp;"期"))</f>
        <v/>
      </c>
      <c r="AF64" s="372" t="str">
        <f aca="false">IF(OR($AM64="",N($L64)=0),"",ROUND(N($J64)*$AN64/$AM64,2)+N($K64))</f>
        <v/>
      </c>
      <c r="AG64" s="372" t="str">
        <f aca="false">IF($AF64="","",MAX(0,ROUND($AF64-(N($P64)+N($Q64)+N($R64)),2)))</f>
        <v/>
      </c>
      <c r="AH64" s="372" t="str">
        <f aca="false">IF(OR(TRIM($B64&amp;$C64)="",NOT(ISNUMBER($D64))),"",SUMIFS($V$3:$V$1001,$AJ$3:$AJ$1001,$AJ64,$D$3:$D$1001,"&lt;"&amp;$D64))</f>
        <v/>
      </c>
      <c r="AI64" s="372" t="str">
        <f aca="false">IF(TRIM($B64&amp;$C64)="","",SUMIFS($V$3:$V$1001,$AJ$3:$AJ$1001,$AJ64))</f>
        <v/>
      </c>
      <c r="AJ64" s="374" t="str">
        <f aca="false">IF(TRIM($B64&amp;$C64)="","",TRIM($B64)&amp;"｜"&amp;TRIM($C64))</f>
        <v/>
      </c>
      <c r="AK64" s="372" t="str">
        <f aca="false">IF(TRIM($B64&amp;$C64)="","",MIN(N($N64),N($P64)))</f>
        <v/>
      </c>
      <c r="AL64" s="375" t="str">
        <f aca="false">IF(ISNUMBER($D64),YEAR($D64),"")</f>
        <v/>
      </c>
      <c r="AM64" s="375" t="str">
        <f aca="false">IF(OR(TRIM($B64&amp;$C64)="",NOT(ISNUMBER($D64)),NOT(ISNUMBER($E64))),"",IF($E64&lt;$D64,"",IF(IF($AD64="半年付",2,IF($AD64="季度付",4,IF($AD64="月付",12,IF($AD64="半月付",24,1))))=1,1,MAX(1,ROUND(($E64-$D64+1)/365*IF($AD64="半年付",2,IF($AD64="季度付",4,IF($AD64="月付",12,IF($AD64="半月付",24,1)))),0)))))</f>
        <v/>
      </c>
      <c r="AN64" s="375" t="str">
        <f aca="true">IF($AM64="","",MIN($AM64,MAX(0,INT((TODAY()-付款宽限天数-$D64)/(($E64-$D64+1)/$AM64))+1)))</f>
        <v/>
      </c>
    </row>
    <row r="65" customFormat="false" ht="14.9" hidden="false" customHeight="false" outlineLevel="0" collapsed="false">
      <c r="F65" s="370" t="str">
        <f aca="true">IF(TRIM($B65&amp;$C65)="","",IF(OR(ISNUMBER(SEARCH("未",$A65)),ISNUMBER(SEARCH("送出",$A65)),AND(TRIM($A65)="",NOT(ISNUMBER($D65)),N($G65)=0)),"【合同未回】","")&amp;IF(NOT(ISNUMBER($E65)),IF(OR(ISNUMBER(SEARCH("未",$A65)),ISNUMBER(SEARCH("送出",$A65)),AND(TRIM($A65)="",NOT(ISNUMBER($D65)),N($G65)=0)),"","【未填合同期】"),IF($E65&lt;TODAY(),"【已到期】",IF($E65-TODAY()&lt;=提醒天数,"【即将到期，剩余"&amp;($E65-TODAY())&amp;"天】","【正常】")))&amp;IF(OR($AC65="安装免保",$AC65="技术免保",$AC65="质保期内"),"【"&amp;$AC65&amp;"】",""))</f>
        <v/>
      </c>
      <c r="J65" s="371" t="str">
        <f aca="false">IF(OR(N($G65)=0,N($H65)=0),"",ROUND(N($G65)*N($H65)*IF(N($I65)=0,1,N($I65)),2))</f>
        <v/>
      </c>
      <c r="L65" s="371" t="str">
        <f aca="false">IF(TRIM($B65&amp;$C65)="","",IF(AND(N($J65)=0,N($K65)=0),"",ROUND(N($J65)+N($K65),2)))</f>
        <v/>
      </c>
      <c r="R65" s="371"/>
      <c r="S65" s="372" t="str">
        <f aca="false">IF(TRIM($B65&amp;$C65)="","",IF(N($N65)=0,"",MAX(0,MIN(N($N65)-N($P65),N($V65)))))</f>
        <v/>
      </c>
      <c r="T65" s="372" t="str">
        <f aca="false">IF(TRIM($B65&amp;$C65)="","",IF(N($P65)&lt;=N($N65),"",N($P65)-N($N65)))</f>
        <v/>
      </c>
      <c r="U65" s="372" t="str">
        <f aca="false">IF(OR(TRIM($B65&amp;$C65)="",$V65=""),"",MAX(0,N($V65))-N($S65))</f>
        <v/>
      </c>
      <c r="V65" s="372" t="str">
        <f aca="false">IF(TRIM($B65&amp;$C65)="","",IF(AND(N($L65)=0,N($P65)+N($Q65)+N($R65)=0),"",ROUND(N($L65)-N($P65)-N($Q65)-N($R65),2)))</f>
        <v/>
      </c>
      <c r="W65" s="373" t="str">
        <f aca="false">IF(TRIM($B65&amp;$C65)="","",IF(N($L65)=0,IF((N($P65)+N($Q65)+N($R65))=0,"—未填单价","未填单价，已收 "&amp;TEXT((N($P65)+N($Q65)+N($R65)),"#,##0.00")),IF(N($V65)&gt;0.005,"欠 "&amp;TEXT(N($V65),"#,##0.00")&amp;IF(N($S65)&gt;0,"（开票未到账 "&amp;TEXT(N($S65),"#,##0.00")&amp;"）","")&amp;IF(N($U65)&gt;0,"（未开票 "&amp;TEXT(N($U65),"#,##0.00")&amp;"）",""),IF(N($V65)&lt;-0.005,"多收 "&amp;TEXT(-N($V65),"#,##0.00"),"✔ 已结清")))&amp;IF(N($T65)&gt;0,"｜到账未开票 "&amp;TEXT(N($T65),"#,##0.00")&amp;"，待补票","")&amp;IF(N($Q65)&gt;0,"｜收现 "&amp;TEXT(N($Q65),"#,##0.00"),"")&amp;IF(N($R65)&gt;0,"｜收款不开票 "&amp;TEXT(N($R65),"#,##0.00"),""))</f>
        <v/>
      </c>
      <c r="X65" s="370"/>
      <c r="AB65" s="371" t="str">
        <f aca="false">IF(OR(N($N65)=0,N($AA65)=0),"",ROUND(N($N65)/(1+N($AA65))*N($AA65),2))</f>
        <v/>
      </c>
      <c r="AC65" s="370"/>
      <c r="AD65" s="370"/>
      <c r="AE65" s="374" t="str">
        <f aca="false">IF($AM65="","",IF($AM65=1,IF($AN65&gt;=1,"一次性·已到收款期","一次性·未到期"),$AD65&amp;" 第"&amp;$AN65&amp;"/"&amp;$AM65&amp;"期"))</f>
        <v/>
      </c>
      <c r="AF65" s="372" t="str">
        <f aca="false">IF(OR($AM65="",N($L65)=0),"",ROUND(N($J65)*$AN65/$AM65,2)+N($K65))</f>
        <v/>
      </c>
      <c r="AG65" s="372" t="str">
        <f aca="false">IF($AF65="","",MAX(0,ROUND($AF65-(N($P65)+N($Q65)+N($R65)),2)))</f>
        <v/>
      </c>
      <c r="AH65" s="372" t="str">
        <f aca="false">IF(OR(TRIM($B65&amp;$C65)="",NOT(ISNUMBER($D65))),"",SUMIFS($V$3:$V$1001,$AJ$3:$AJ$1001,$AJ65,$D$3:$D$1001,"&lt;"&amp;$D65))</f>
        <v/>
      </c>
      <c r="AI65" s="372" t="str">
        <f aca="false">IF(TRIM($B65&amp;$C65)="","",SUMIFS($V$3:$V$1001,$AJ$3:$AJ$1001,$AJ65))</f>
        <v/>
      </c>
      <c r="AJ65" s="374" t="str">
        <f aca="false">IF(TRIM($B65&amp;$C65)="","",TRIM($B65)&amp;"｜"&amp;TRIM($C65))</f>
        <v/>
      </c>
      <c r="AK65" s="372" t="str">
        <f aca="false">IF(TRIM($B65&amp;$C65)="","",MIN(N($N65),N($P65)))</f>
        <v/>
      </c>
      <c r="AL65" s="375" t="str">
        <f aca="false">IF(ISNUMBER($D65),YEAR($D65),"")</f>
        <v/>
      </c>
      <c r="AM65" s="375" t="str">
        <f aca="false">IF(OR(TRIM($B65&amp;$C65)="",NOT(ISNUMBER($D65)),NOT(ISNUMBER($E65))),"",IF($E65&lt;$D65,"",IF(IF($AD65="半年付",2,IF($AD65="季度付",4,IF($AD65="月付",12,IF($AD65="半月付",24,1))))=1,1,MAX(1,ROUND(($E65-$D65+1)/365*IF($AD65="半年付",2,IF($AD65="季度付",4,IF($AD65="月付",12,IF($AD65="半月付",24,1)))),0)))))</f>
        <v/>
      </c>
      <c r="AN65" s="375" t="str">
        <f aca="true">IF($AM65="","",MIN($AM65,MAX(0,INT((TODAY()-付款宽限天数-$D65)/(($E65-$D65+1)/$AM65))+1)))</f>
        <v/>
      </c>
    </row>
    <row r="66" customFormat="false" ht="14.9" hidden="false" customHeight="false" outlineLevel="0" collapsed="false">
      <c r="F66" s="370" t="str">
        <f aca="true">IF(TRIM($B66&amp;$C66)="","",IF(OR(ISNUMBER(SEARCH("未",$A66)),ISNUMBER(SEARCH("送出",$A66)),AND(TRIM($A66)="",NOT(ISNUMBER($D66)),N($G66)=0)),"【合同未回】","")&amp;IF(NOT(ISNUMBER($E66)),IF(OR(ISNUMBER(SEARCH("未",$A66)),ISNUMBER(SEARCH("送出",$A66)),AND(TRIM($A66)="",NOT(ISNUMBER($D66)),N($G66)=0)),"","【未填合同期】"),IF($E66&lt;TODAY(),"【已到期】",IF($E66-TODAY()&lt;=提醒天数,"【即将到期，剩余"&amp;($E66-TODAY())&amp;"天】","【正常】")))&amp;IF(OR($AC66="安装免保",$AC66="技术免保",$AC66="质保期内"),"【"&amp;$AC66&amp;"】",""))</f>
        <v/>
      </c>
      <c r="J66" s="371" t="str">
        <f aca="false">IF(OR(N($G66)=0,N($H66)=0),"",ROUND(N($G66)*N($H66)*IF(N($I66)=0,1,N($I66)),2))</f>
        <v/>
      </c>
      <c r="L66" s="371" t="str">
        <f aca="false">IF(TRIM($B66&amp;$C66)="","",IF(AND(N($J66)=0,N($K66)=0),"",ROUND(N($J66)+N($K66),2)))</f>
        <v/>
      </c>
      <c r="R66" s="371"/>
      <c r="S66" s="372" t="str">
        <f aca="false">IF(TRIM($B66&amp;$C66)="","",IF(N($N66)=0,"",MAX(0,MIN(N($N66)-N($P66),N($V66)))))</f>
        <v/>
      </c>
      <c r="T66" s="372" t="str">
        <f aca="false">IF(TRIM($B66&amp;$C66)="","",IF(N($P66)&lt;=N($N66),"",N($P66)-N($N66)))</f>
        <v/>
      </c>
      <c r="U66" s="372" t="str">
        <f aca="false">IF(OR(TRIM($B66&amp;$C66)="",$V66=""),"",MAX(0,N($V66))-N($S66))</f>
        <v/>
      </c>
      <c r="V66" s="372" t="str">
        <f aca="false">IF(TRIM($B66&amp;$C66)="","",IF(AND(N($L66)=0,N($P66)+N($Q66)+N($R66)=0),"",ROUND(N($L66)-N($P66)-N($Q66)-N($R66),2)))</f>
        <v/>
      </c>
      <c r="W66" s="373" t="str">
        <f aca="false">IF(TRIM($B66&amp;$C66)="","",IF(N($L66)=0,IF((N($P66)+N($Q66)+N($R66))=0,"—未填单价","未填单价，已收 "&amp;TEXT((N($P66)+N($Q66)+N($R66)),"#,##0.00")),IF(N($V66)&gt;0.005,"欠 "&amp;TEXT(N($V66),"#,##0.00")&amp;IF(N($S66)&gt;0,"（开票未到账 "&amp;TEXT(N($S66),"#,##0.00")&amp;"）","")&amp;IF(N($U66)&gt;0,"（未开票 "&amp;TEXT(N($U66),"#,##0.00")&amp;"）",""),IF(N($V66)&lt;-0.005,"多收 "&amp;TEXT(-N($V66),"#,##0.00"),"✔ 已结清")))&amp;IF(N($T66)&gt;0,"｜到账未开票 "&amp;TEXT(N($T66),"#,##0.00")&amp;"，待补票","")&amp;IF(N($Q66)&gt;0,"｜收现 "&amp;TEXT(N($Q66),"#,##0.00"),"")&amp;IF(N($R66)&gt;0,"｜收款不开票 "&amp;TEXT(N($R66),"#,##0.00"),""))</f>
        <v/>
      </c>
      <c r="X66" s="370"/>
      <c r="AB66" s="371" t="str">
        <f aca="false">IF(OR(N($N66)=0,N($AA66)=0),"",ROUND(N($N66)/(1+N($AA66))*N($AA66),2))</f>
        <v/>
      </c>
      <c r="AC66" s="370"/>
      <c r="AD66" s="370"/>
      <c r="AE66" s="374" t="str">
        <f aca="false">IF($AM66="","",IF($AM66=1,IF($AN66&gt;=1,"一次性·已到收款期","一次性·未到期"),$AD66&amp;" 第"&amp;$AN66&amp;"/"&amp;$AM66&amp;"期"))</f>
        <v/>
      </c>
      <c r="AF66" s="372" t="str">
        <f aca="false">IF(OR($AM66="",N($L66)=0),"",ROUND(N($J66)*$AN66/$AM66,2)+N($K66))</f>
        <v/>
      </c>
      <c r="AG66" s="372" t="str">
        <f aca="false">IF($AF66="","",MAX(0,ROUND($AF66-(N($P66)+N($Q66)+N($R66)),2)))</f>
        <v/>
      </c>
      <c r="AH66" s="372" t="str">
        <f aca="false">IF(OR(TRIM($B66&amp;$C66)="",NOT(ISNUMBER($D66))),"",SUMIFS($V$3:$V$1001,$AJ$3:$AJ$1001,$AJ66,$D$3:$D$1001,"&lt;"&amp;$D66))</f>
        <v/>
      </c>
      <c r="AI66" s="372" t="str">
        <f aca="false">IF(TRIM($B66&amp;$C66)="","",SUMIFS($V$3:$V$1001,$AJ$3:$AJ$1001,$AJ66))</f>
        <v/>
      </c>
      <c r="AJ66" s="374" t="str">
        <f aca="false">IF(TRIM($B66&amp;$C66)="","",TRIM($B66)&amp;"｜"&amp;TRIM($C66))</f>
        <v/>
      </c>
      <c r="AK66" s="372" t="str">
        <f aca="false">IF(TRIM($B66&amp;$C66)="","",MIN(N($N66),N($P66)))</f>
        <v/>
      </c>
      <c r="AL66" s="375" t="str">
        <f aca="false">IF(ISNUMBER($D66),YEAR($D66),"")</f>
        <v/>
      </c>
      <c r="AM66" s="375" t="str">
        <f aca="false">IF(OR(TRIM($B66&amp;$C66)="",NOT(ISNUMBER($D66)),NOT(ISNUMBER($E66))),"",IF($E66&lt;$D66,"",IF(IF($AD66="半年付",2,IF($AD66="季度付",4,IF($AD66="月付",12,IF($AD66="半月付",24,1))))=1,1,MAX(1,ROUND(($E66-$D66+1)/365*IF($AD66="半年付",2,IF($AD66="季度付",4,IF($AD66="月付",12,IF($AD66="半月付",24,1)))),0)))))</f>
        <v/>
      </c>
      <c r="AN66" s="375" t="str">
        <f aca="true">IF($AM66="","",MIN($AM66,MAX(0,INT((TODAY()-付款宽限天数-$D66)/(($E66-$D66+1)/$AM66))+1)))</f>
        <v/>
      </c>
    </row>
    <row r="67" customFormat="false" ht="14.9" hidden="false" customHeight="false" outlineLevel="0" collapsed="false">
      <c r="F67" s="370" t="str">
        <f aca="true">IF(TRIM($B67&amp;$C67)="","",IF(OR(ISNUMBER(SEARCH("未",$A67)),ISNUMBER(SEARCH("送出",$A67)),AND(TRIM($A67)="",NOT(ISNUMBER($D67)),N($G67)=0)),"【合同未回】","")&amp;IF(NOT(ISNUMBER($E67)),IF(OR(ISNUMBER(SEARCH("未",$A67)),ISNUMBER(SEARCH("送出",$A67)),AND(TRIM($A67)="",NOT(ISNUMBER($D67)),N($G67)=0)),"","【未填合同期】"),IF($E67&lt;TODAY(),"【已到期】",IF($E67-TODAY()&lt;=提醒天数,"【即将到期，剩余"&amp;($E67-TODAY())&amp;"天】","【正常】")))&amp;IF(OR($AC67="安装免保",$AC67="技术免保",$AC67="质保期内"),"【"&amp;$AC67&amp;"】",""))</f>
        <v/>
      </c>
      <c r="J67" s="371" t="str">
        <f aca="false">IF(OR(N($G67)=0,N($H67)=0),"",ROUND(N($G67)*N($H67)*IF(N($I67)=0,1,N($I67)),2))</f>
        <v/>
      </c>
      <c r="L67" s="371" t="str">
        <f aca="false">IF(TRIM($B67&amp;$C67)="","",IF(AND(N($J67)=0,N($K67)=0),"",ROUND(N($J67)+N($K67),2)))</f>
        <v/>
      </c>
      <c r="R67" s="371"/>
      <c r="S67" s="372" t="str">
        <f aca="false">IF(TRIM($B67&amp;$C67)="","",IF(N($N67)=0,"",MAX(0,MIN(N($N67)-N($P67),N($V67)))))</f>
        <v/>
      </c>
      <c r="T67" s="372" t="str">
        <f aca="false">IF(TRIM($B67&amp;$C67)="","",IF(N($P67)&lt;=N($N67),"",N($P67)-N($N67)))</f>
        <v/>
      </c>
      <c r="U67" s="372" t="str">
        <f aca="false">IF(OR(TRIM($B67&amp;$C67)="",$V67=""),"",MAX(0,N($V67))-N($S67))</f>
        <v/>
      </c>
      <c r="V67" s="372" t="str">
        <f aca="false">IF(TRIM($B67&amp;$C67)="","",IF(AND(N($L67)=0,N($P67)+N($Q67)+N($R67)=0),"",ROUND(N($L67)-N($P67)-N($Q67)-N($R67),2)))</f>
        <v/>
      </c>
      <c r="W67" s="373" t="str">
        <f aca="false">IF(TRIM($B67&amp;$C67)="","",IF(N($L67)=0,IF((N($P67)+N($Q67)+N($R67))=0,"—未填单价","未填单价，已收 "&amp;TEXT((N($P67)+N($Q67)+N($R67)),"#,##0.00")),IF(N($V67)&gt;0.005,"欠 "&amp;TEXT(N($V67),"#,##0.00")&amp;IF(N($S67)&gt;0,"（开票未到账 "&amp;TEXT(N($S67),"#,##0.00")&amp;"）","")&amp;IF(N($U67)&gt;0,"（未开票 "&amp;TEXT(N($U67),"#,##0.00")&amp;"）",""),IF(N($V67)&lt;-0.005,"多收 "&amp;TEXT(-N($V67),"#,##0.00"),"✔ 已结清")))&amp;IF(N($T67)&gt;0,"｜到账未开票 "&amp;TEXT(N($T67),"#,##0.00")&amp;"，待补票","")&amp;IF(N($Q67)&gt;0,"｜收现 "&amp;TEXT(N($Q67),"#,##0.00"),"")&amp;IF(N($R67)&gt;0,"｜收款不开票 "&amp;TEXT(N($R67),"#,##0.00"),""))</f>
        <v/>
      </c>
      <c r="X67" s="370"/>
      <c r="AB67" s="371" t="str">
        <f aca="false">IF(OR(N($N67)=0,N($AA67)=0),"",ROUND(N($N67)/(1+N($AA67))*N($AA67),2))</f>
        <v/>
      </c>
      <c r="AC67" s="370"/>
      <c r="AD67" s="370"/>
      <c r="AE67" s="374" t="str">
        <f aca="false">IF($AM67="","",IF($AM67=1,IF($AN67&gt;=1,"一次性·已到收款期","一次性·未到期"),$AD67&amp;" 第"&amp;$AN67&amp;"/"&amp;$AM67&amp;"期"))</f>
        <v/>
      </c>
      <c r="AF67" s="372" t="str">
        <f aca="false">IF(OR($AM67="",N($L67)=0),"",ROUND(N($J67)*$AN67/$AM67,2)+N($K67))</f>
        <v/>
      </c>
      <c r="AG67" s="372" t="str">
        <f aca="false">IF($AF67="","",MAX(0,ROUND($AF67-(N($P67)+N($Q67)+N($R67)),2)))</f>
        <v/>
      </c>
      <c r="AH67" s="372" t="str">
        <f aca="false">IF(OR(TRIM($B67&amp;$C67)="",NOT(ISNUMBER($D67))),"",SUMIFS($V$3:$V$1001,$AJ$3:$AJ$1001,$AJ67,$D$3:$D$1001,"&lt;"&amp;$D67))</f>
        <v/>
      </c>
      <c r="AI67" s="372" t="str">
        <f aca="false">IF(TRIM($B67&amp;$C67)="","",SUMIFS($V$3:$V$1001,$AJ$3:$AJ$1001,$AJ67))</f>
        <v/>
      </c>
      <c r="AJ67" s="374" t="str">
        <f aca="false">IF(TRIM($B67&amp;$C67)="","",TRIM($B67)&amp;"｜"&amp;TRIM($C67))</f>
        <v/>
      </c>
      <c r="AK67" s="372" t="str">
        <f aca="false">IF(TRIM($B67&amp;$C67)="","",MIN(N($N67),N($P67)))</f>
        <v/>
      </c>
      <c r="AL67" s="375" t="str">
        <f aca="false">IF(ISNUMBER($D67),YEAR($D67),"")</f>
        <v/>
      </c>
      <c r="AM67" s="375" t="str">
        <f aca="false">IF(OR(TRIM($B67&amp;$C67)="",NOT(ISNUMBER($D67)),NOT(ISNUMBER($E67))),"",IF($E67&lt;$D67,"",IF(IF($AD67="半年付",2,IF($AD67="季度付",4,IF($AD67="月付",12,IF($AD67="半月付",24,1))))=1,1,MAX(1,ROUND(($E67-$D67+1)/365*IF($AD67="半年付",2,IF($AD67="季度付",4,IF($AD67="月付",12,IF($AD67="半月付",24,1)))),0)))))</f>
        <v/>
      </c>
      <c r="AN67" s="375" t="str">
        <f aca="true">IF($AM67="","",MIN($AM67,MAX(0,INT((TODAY()-付款宽限天数-$D67)/(($E67-$D67+1)/$AM67))+1)))</f>
        <v/>
      </c>
    </row>
    <row r="68" customFormat="false" ht="14.9" hidden="false" customHeight="false" outlineLevel="0" collapsed="false">
      <c r="F68" s="370" t="str">
        <f aca="true">IF(TRIM($B68&amp;$C68)="","",IF(OR(ISNUMBER(SEARCH("未",$A68)),ISNUMBER(SEARCH("送出",$A68)),AND(TRIM($A68)="",NOT(ISNUMBER($D68)),N($G68)=0)),"【合同未回】","")&amp;IF(NOT(ISNUMBER($E68)),IF(OR(ISNUMBER(SEARCH("未",$A68)),ISNUMBER(SEARCH("送出",$A68)),AND(TRIM($A68)="",NOT(ISNUMBER($D68)),N($G68)=0)),"","【未填合同期】"),IF($E68&lt;TODAY(),"【已到期】",IF($E68-TODAY()&lt;=提醒天数,"【即将到期，剩余"&amp;($E68-TODAY())&amp;"天】","【正常】")))&amp;IF(OR($AC68="安装免保",$AC68="技术免保",$AC68="质保期内"),"【"&amp;$AC68&amp;"】",""))</f>
        <v/>
      </c>
      <c r="J68" s="371" t="str">
        <f aca="false">IF(OR(N($G68)=0,N($H68)=0),"",ROUND(N($G68)*N($H68)*IF(N($I68)=0,1,N($I68)),2))</f>
        <v/>
      </c>
      <c r="L68" s="371" t="str">
        <f aca="false">IF(TRIM($B68&amp;$C68)="","",IF(AND(N($J68)=0,N($K68)=0),"",ROUND(N($J68)+N($K68),2)))</f>
        <v/>
      </c>
      <c r="R68" s="371"/>
      <c r="S68" s="372" t="str">
        <f aca="false">IF(TRIM($B68&amp;$C68)="","",IF(N($N68)=0,"",MAX(0,MIN(N($N68)-N($P68),N($V68)))))</f>
        <v/>
      </c>
      <c r="T68" s="372" t="str">
        <f aca="false">IF(TRIM($B68&amp;$C68)="","",IF(N($P68)&lt;=N($N68),"",N($P68)-N($N68)))</f>
        <v/>
      </c>
      <c r="U68" s="372" t="str">
        <f aca="false">IF(OR(TRIM($B68&amp;$C68)="",$V68=""),"",MAX(0,N($V68))-N($S68))</f>
        <v/>
      </c>
      <c r="V68" s="372" t="str">
        <f aca="false">IF(TRIM($B68&amp;$C68)="","",IF(AND(N($L68)=0,N($P68)+N($Q68)+N($R68)=0),"",ROUND(N($L68)-N($P68)-N($Q68)-N($R68),2)))</f>
        <v/>
      </c>
      <c r="W68" s="373" t="str">
        <f aca="false">IF(TRIM($B68&amp;$C68)="","",IF(N($L68)=0,IF((N($P68)+N($Q68)+N($R68))=0,"—未填单价","未填单价，已收 "&amp;TEXT((N($P68)+N($Q68)+N($R68)),"#,##0.00")),IF(N($V68)&gt;0.005,"欠 "&amp;TEXT(N($V68),"#,##0.00")&amp;IF(N($S68)&gt;0,"（开票未到账 "&amp;TEXT(N($S68),"#,##0.00")&amp;"）","")&amp;IF(N($U68)&gt;0,"（未开票 "&amp;TEXT(N($U68),"#,##0.00")&amp;"）",""),IF(N($V68)&lt;-0.005,"多收 "&amp;TEXT(-N($V68),"#,##0.00"),"✔ 已结清")))&amp;IF(N($T68)&gt;0,"｜到账未开票 "&amp;TEXT(N($T68),"#,##0.00")&amp;"，待补票","")&amp;IF(N($Q68)&gt;0,"｜收现 "&amp;TEXT(N($Q68),"#,##0.00"),"")&amp;IF(N($R68)&gt;0,"｜收款不开票 "&amp;TEXT(N($R68),"#,##0.00"),""))</f>
        <v/>
      </c>
      <c r="X68" s="370"/>
      <c r="AB68" s="371" t="str">
        <f aca="false">IF(OR(N($N68)=0,N($AA68)=0),"",ROUND(N($N68)/(1+N($AA68))*N($AA68),2))</f>
        <v/>
      </c>
      <c r="AC68" s="370"/>
      <c r="AD68" s="370"/>
      <c r="AE68" s="374" t="str">
        <f aca="false">IF($AM68="","",IF($AM68=1,IF($AN68&gt;=1,"一次性·已到收款期","一次性·未到期"),$AD68&amp;" 第"&amp;$AN68&amp;"/"&amp;$AM68&amp;"期"))</f>
        <v/>
      </c>
      <c r="AF68" s="372" t="str">
        <f aca="false">IF(OR($AM68="",N($L68)=0),"",ROUND(N($J68)*$AN68/$AM68,2)+N($K68))</f>
        <v/>
      </c>
      <c r="AG68" s="372" t="str">
        <f aca="false">IF($AF68="","",MAX(0,ROUND($AF68-(N($P68)+N($Q68)+N($R68)),2)))</f>
        <v/>
      </c>
      <c r="AH68" s="372" t="str">
        <f aca="false">IF(OR(TRIM($B68&amp;$C68)="",NOT(ISNUMBER($D68))),"",SUMIFS($V$3:$V$1001,$AJ$3:$AJ$1001,$AJ68,$D$3:$D$1001,"&lt;"&amp;$D68))</f>
        <v/>
      </c>
      <c r="AI68" s="372" t="str">
        <f aca="false">IF(TRIM($B68&amp;$C68)="","",SUMIFS($V$3:$V$1001,$AJ$3:$AJ$1001,$AJ68))</f>
        <v/>
      </c>
      <c r="AJ68" s="374" t="str">
        <f aca="false">IF(TRIM($B68&amp;$C68)="","",TRIM($B68)&amp;"｜"&amp;TRIM($C68))</f>
        <v/>
      </c>
      <c r="AK68" s="372" t="str">
        <f aca="false">IF(TRIM($B68&amp;$C68)="","",MIN(N($N68),N($P68)))</f>
        <v/>
      </c>
      <c r="AL68" s="375" t="str">
        <f aca="false">IF(ISNUMBER($D68),YEAR($D68),"")</f>
        <v/>
      </c>
      <c r="AM68" s="375" t="str">
        <f aca="false">IF(OR(TRIM($B68&amp;$C68)="",NOT(ISNUMBER($D68)),NOT(ISNUMBER($E68))),"",IF($E68&lt;$D68,"",IF(IF($AD68="半年付",2,IF($AD68="季度付",4,IF($AD68="月付",12,IF($AD68="半月付",24,1))))=1,1,MAX(1,ROUND(($E68-$D68+1)/365*IF($AD68="半年付",2,IF($AD68="季度付",4,IF($AD68="月付",12,IF($AD68="半月付",24,1)))),0)))))</f>
        <v/>
      </c>
      <c r="AN68" s="375" t="str">
        <f aca="true">IF($AM68="","",MIN($AM68,MAX(0,INT((TODAY()-付款宽限天数-$D68)/(($E68-$D68+1)/$AM68))+1)))</f>
        <v/>
      </c>
    </row>
    <row r="69" customFormat="false" ht="14.9" hidden="false" customHeight="false" outlineLevel="0" collapsed="false">
      <c r="F69" s="370" t="str">
        <f aca="true">IF(TRIM($B69&amp;$C69)="","",IF(OR(ISNUMBER(SEARCH("未",$A69)),ISNUMBER(SEARCH("送出",$A69)),AND(TRIM($A69)="",NOT(ISNUMBER($D69)),N($G69)=0)),"【合同未回】","")&amp;IF(NOT(ISNUMBER($E69)),IF(OR(ISNUMBER(SEARCH("未",$A69)),ISNUMBER(SEARCH("送出",$A69)),AND(TRIM($A69)="",NOT(ISNUMBER($D69)),N($G69)=0)),"","【未填合同期】"),IF($E69&lt;TODAY(),"【已到期】",IF($E69-TODAY()&lt;=提醒天数,"【即将到期，剩余"&amp;($E69-TODAY())&amp;"天】","【正常】")))&amp;IF(OR($AC69="安装免保",$AC69="技术免保",$AC69="质保期内"),"【"&amp;$AC69&amp;"】",""))</f>
        <v/>
      </c>
      <c r="J69" s="371" t="str">
        <f aca="false">IF(OR(N($G69)=0,N($H69)=0),"",ROUND(N($G69)*N($H69)*IF(N($I69)=0,1,N($I69)),2))</f>
        <v/>
      </c>
      <c r="L69" s="371" t="str">
        <f aca="false">IF(TRIM($B69&amp;$C69)="","",IF(AND(N($J69)=0,N($K69)=0),"",ROUND(N($J69)+N($K69),2)))</f>
        <v/>
      </c>
      <c r="R69" s="371"/>
      <c r="S69" s="372" t="str">
        <f aca="false">IF(TRIM($B69&amp;$C69)="","",IF(N($N69)=0,"",MAX(0,MIN(N($N69)-N($P69),N($V69)))))</f>
        <v/>
      </c>
      <c r="T69" s="372" t="str">
        <f aca="false">IF(TRIM($B69&amp;$C69)="","",IF(N($P69)&lt;=N($N69),"",N($P69)-N($N69)))</f>
        <v/>
      </c>
      <c r="U69" s="372" t="str">
        <f aca="false">IF(OR(TRIM($B69&amp;$C69)="",$V69=""),"",MAX(0,N($V69))-N($S69))</f>
        <v/>
      </c>
      <c r="V69" s="372" t="str">
        <f aca="false">IF(TRIM($B69&amp;$C69)="","",IF(AND(N($L69)=0,N($P69)+N($Q69)+N($R69)=0),"",ROUND(N($L69)-N($P69)-N($Q69)-N($R69),2)))</f>
        <v/>
      </c>
      <c r="W69" s="373" t="str">
        <f aca="false">IF(TRIM($B69&amp;$C69)="","",IF(N($L69)=0,IF((N($P69)+N($Q69)+N($R69))=0,"—未填单价","未填单价，已收 "&amp;TEXT((N($P69)+N($Q69)+N($R69)),"#,##0.00")),IF(N($V69)&gt;0.005,"欠 "&amp;TEXT(N($V69),"#,##0.00")&amp;IF(N($S69)&gt;0,"（开票未到账 "&amp;TEXT(N($S69),"#,##0.00")&amp;"）","")&amp;IF(N($U69)&gt;0,"（未开票 "&amp;TEXT(N($U69),"#,##0.00")&amp;"）",""),IF(N($V69)&lt;-0.005,"多收 "&amp;TEXT(-N($V69),"#,##0.00"),"✔ 已结清")))&amp;IF(N($T69)&gt;0,"｜到账未开票 "&amp;TEXT(N($T69),"#,##0.00")&amp;"，待补票","")&amp;IF(N($Q69)&gt;0,"｜收现 "&amp;TEXT(N($Q69),"#,##0.00"),"")&amp;IF(N($R69)&gt;0,"｜收款不开票 "&amp;TEXT(N($R69),"#,##0.00"),""))</f>
        <v/>
      </c>
      <c r="X69" s="370"/>
      <c r="AB69" s="371" t="str">
        <f aca="false">IF(OR(N($N69)=0,N($AA69)=0),"",ROUND(N($N69)/(1+N($AA69))*N($AA69),2))</f>
        <v/>
      </c>
      <c r="AC69" s="370"/>
      <c r="AD69" s="370"/>
      <c r="AE69" s="374" t="str">
        <f aca="false">IF($AM69="","",IF($AM69=1,IF($AN69&gt;=1,"一次性·已到收款期","一次性·未到期"),$AD69&amp;" 第"&amp;$AN69&amp;"/"&amp;$AM69&amp;"期"))</f>
        <v/>
      </c>
      <c r="AF69" s="372" t="str">
        <f aca="false">IF(OR($AM69="",N($L69)=0),"",ROUND(N($J69)*$AN69/$AM69,2)+N($K69))</f>
        <v/>
      </c>
      <c r="AG69" s="372" t="str">
        <f aca="false">IF($AF69="","",MAX(0,ROUND($AF69-(N($P69)+N($Q69)+N($R69)),2)))</f>
        <v/>
      </c>
      <c r="AH69" s="372" t="str">
        <f aca="false">IF(OR(TRIM($B69&amp;$C69)="",NOT(ISNUMBER($D69))),"",SUMIFS($V$3:$V$1001,$AJ$3:$AJ$1001,$AJ69,$D$3:$D$1001,"&lt;"&amp;$D69))</f>
        <v/>
      </c>
      <c r="AI69" s="372" t="str">
        <f aca="false">IF(TRIM($B69&amp;$C69)="","",SUMIFS($V$3:$V$1001,$AJ$3:$AJ$1001,$AJ69))</f>
        <v/>
      </c>
      <c r="AJ69" s="374" t="str">
        <f aca="false">IF(TRIM($B69&amp;$C69)="","",TRIM($B69)&amp;"｜"&amp;TRIM($C69))</f>
        <v/>
      </c>
      <c r="AK69" s="372" t="str">
        <f aca="false">IF(TRIM($B69&amp;$C69)="","",MIN(N($N69),N($P69)))</f>
        <v/>
      </c>
      <c r="AL69" s="375" t="str">
        <f aca="false">IF(ISNUMBER($D69),YEAR($D69),"")</f>
        <v/>
      </c>
      <c r="AM69" s="375" t="str">
        <f aca="false">IF(OR(TRIM($B69&amp;$C69)="",NOT(ISNUMBER($D69)),NOT(ISNUMBER($E69))),"",IF($E69&lt;$D69,"",IF(IF($AD69="半年付",2,IF($AD69="季度付",4,IF($AD69="月付",12,IF($AD69="半月付",24,1))))=1,1,MAX(1,ROUND(($E69-$D69+1)/365*IF($AD69="半年付",2,IF($AD69="季度付",4,IF($AD69="月付",12,IF($AD69="半月付",24,1)))),0)))))</f>
        <v/>
      </c>
      <c r="AN69" s="375" t="str">
        <f aca="true">IF($AM69="","",MIN($AM69,MAX(0,INT((TODAY()-付款宽限天数-$D69)/(($E69-$D69+1)/$AM69))+1)))</f>
        <v/>
      </c>
    </row>
    <row r="70" customFormat="false" ht="14.9" hidden="false" customHeight="false" outlineLevel="0" collapsed="false">
      <c r="F70" s="370" t="str">
        <f aca="true">IF(TRIM($B70&amp;$C70)="","",IF(OR(ISNUMBER(SEARCH("未",$A70)),ISNUMBER(SEARCH("送出",$A70)),AND(TRIM($A70)="",NOT(ISNUMBER($D70)),N($G70)=0)),"【合同未回】","")&amp;IF(NOT(ISNUMBER($E70)),IF(OR(ISNUMBER(SEARCH("未",$A70)),ISNUMBER(SEARCH("送出",$A70)),AND(TRIM($A70)="",NOT(ISNUMBER($D70)),N($G70)=0)),"","【未填合同期】"),IF($E70&lt;TODAY(),"【已到期】",IF($E70-TODAY()&lt;=提醒天数,"【即将到期，剩余"&amp;($E70-TODAY())&amp;"天】","【正常】")))&amp;IF(OR($AC70="安装免保",$AC70="技术免保",$AC70="质保期内"),"【"&amp;$AC70&amp;"】",""))</f>
        <v/>
      </c>
      <c r="J70" s="371" t="str">
        <f aca="false">IF(OR(N($G70)=0,N($H70)=0),"",ROUND(N($G70)*N($H70)*IF(N($I70)=0,1,N($I70)),2))</f>
        <v/>
      </c>
      <c r="L70" s="371" t="str">
        <f aca="false">IF(TRIM($B70&amp;$C70)="","",IF(AND(N($J70)=0,N($K70)=0),"",ROUND(N($J70)+N($K70),2)))</f>
        <v/>
      </c>
      <c r="R70" s="371"/>
      <c r="S70" s="372" t="str">
        <f aca="false">IF(TRIM($B70&amp;$C70)="","",IF(N($N70)=0,"",MAX(0,MIN(N($N70)-N($P70),N($V70)))))</f>
        <v/>
      </c>
      <c r="T70" s="372" t="str">
        <f aca="false">IF(TRIM($B70&amp;$C70)="","",IF(N($P70)&lt;=N($N70),"",N($P70)-N($N70)))</f>
        <v/>
      </c>
      <c r="U70" s="372" t="str">
        <f aca="false">IF(OR(TRIM($B70&amp;$C70)="",$V70=""),"",MAX(0,N($V70))-N($S70))</f>
        <v/>
      </c>
      <c r="V70" s="372" t="str">
        <f aca="false">IF(TRIM($B70&amp;$C70)="","",IF(AND(N($L70)=0,N($P70)+N($Q70)+N($R70)=0),"",ROUND(N($L70)-N($P70)-N($Q70)-N($R70),2)))</f>
        <v/>
      </c>
      <c r="W70" s="373" t="str">
        <f aca="false">IF(TRIM($B70&amp;$C70)="","",IF(N($L70)=0,IF((N($P70)+N($Q70)+N($R70))=0,"—未填单价","未填单价，已收 "&amp;TEXT((N($P70)+N($Q70)+N($R70)),"#,##0.00")),IF(N($V70)&gt;0.005,"欠 "&amp;TEXT(N($V70),"#,##0.00")&amp;IF(N($S70)&gt;0,"（开票未到账 "&amp;TEXT(N($S70),"#,##0.00")&amp;"）","")&amp;IF(N($U70)&gt;0,"（未开票 "&amp;TEXT(N($U70),"#,##0.00")&amp;"）",""),IF(N($V70)&lt;-0.005,"多收 "&amp;TEXT(-N($V70),"#,##0.00"),"✔ 已结清")))&amp;IF(N($T70)&gt;0,"｜到账未开票 "&amp;TEXT(N($T70),"#,##0.00")&amp;"，待补票","")&amp;IF(N($Q70)&gt;0,"｜收现 "&amp;TEXT(N($Q70),"#,##0.00"),"")&amp;IF(N($R70)&gt;0,"｜收款不开票 "&amp;TEXT(N($R70),"#,##0.00"),""))</f>
        <v/>
      </c>
      <c r="X70" s="370"/>
      <c r="AB70" s="371" t="str">
        <f aca="false">IF(OR(N($N70)=0,N($AA70)=0),"",ROUND(N($N70)/(1+N($AA70))*N($AA70),2))</f>
        <v/>
      </c>
      <c r="AC70" s="370"/>
      <c r="AD70" s="370"/>
      <c r="AE70" s="374" t="str">
        <f aca="false">IF($AM70="","",IF($AM70=1,IF($AN70&gt;=1,"一次性·已到收款期","一次性·未到期"),$AD70&amp;" 第"&amp;$AN70&amp;"/"&amp;$AM70&amp;"期"))</f>
        <v/>
      </c>
      <c r="AF70" s="372" t="str">
        <f aca="false">IF(OR($AM70="",N($L70)=0),"",ROUND(N($J70)*$AN70/$AM70,2)+N($K70))</f>
        <v/>
      </c>
      <c r="AG70" s="372" t="str">
        <f aca="false">IF($AF70="","",MAX(0,ROUND($AF70-(N($P70)+N($Q70)+N($R70)),2)))</f>
        <v/>
      </c>
      <c r="AH70" s="372" t="str">
        <f aca="false">IF(OR(TRIM($B70&amp;$C70)="",NOT(ISNUMBER($D70))),"",SUMIFS($V$3:$V$1001,$AJ$3:$AJ$1001,$AJ70,$D$3:$D$1001,"&lt;"&amp;$D70))</f>
        <v/>
      </c>
      <c r="AI70" s="372" t="str">
        <f aca="false">IF(TRIM($B70&amp;$C70)="","",SUMIFS($V$3:$V$1001,$AJ$3:$AJ$1001,$AJ70))</f>
        <v/>
      </c>
      <c r="AJ70" s="374" t="str">
        <f aca="false">IF(TRIM($B70&amp;$C70)="","",TRIM($B70)&amp;"｜"&amp;TRIM($C70))</f>
        <v/>
      </c>
      <c r="AK70" s="372" t="str">
        <f aca="false">IF(TRIM($B70&amp;$C70)="","",MIN(N($N70),N($P70)))</f>
        <v/>
      </c>
      <c r="AL70" s="375" t="str">
        <f aca="false">IF(ISNUMBER($D70),YEAR($D70),"")</f>
        <v/>
      </c>
      <c r="AM70" s="375" t="str">
        <f aca="false">IF(OR(TRIM($B70&amp;$C70)="",NOT(ISNUMBER($D70)),NOT(ISNUMBER($E70))),"",IF($E70&lt;$D70,"",IF(IF($AD70="半年付",2,IF($AD70="季度付",4,IF($AD70="月付",12,IF($AD70="半月付",24,1))))=1,1,MAX(1,ROUND(($E70-$D70+1)/365*IF($AD70="半年付",2,IF($AD70="季度付",4,IF($AD70="月付",12,IF($AD70="半月付",24,1)))),0)))))</f>
        <v/>
      </c>
      <c r="AN70" s="375" t="str">
        <f aca="true">IF($AM70="","",MIN($AM70,MAX(0,INT((TODAY()-付款宽限天数-$D70)/(($E70-$D70+1)/$AM70))+1)))</f>
        <v/>
      </c>
    </row>
    <row r="71" customFormat="false" ht="14.9" hidden="false" customHeight="false" outlineLevel="0" collapsed="false">
      <c r="F71" s="370" t="str">
        <f aca="true">IF(TRIM($B71&amp;$C71)="","",IF(OR(ISNUMBER(SEARCH("未",$A71)),ISNUMBER(SEARCH("送出",$A71)),AND(TRIM($A71)="",NOT(ISNUMBER($D71)),N($G71)=0)),"【合同未回】","")&amp;IF(NOT(ISNUMBER($E71)),IF(OR(ISNUMBER(SEARCH("未",$A71)),ISNUMBER(SEARCH("送出",$A71)),AND(TRIM($A71)="",NOT(ISNUMBER($D71)),N($G71)=0)),"","【未填合同期】"),IF($E71&lt;TODAY(),"【已到期】",IF($E71-TODAY()&lt;=提醒天数,"【即将到期，剩余"&amp;($E71-TODAY())&amp;"天】","【正常】")))&amp;IF(OR($AC71="安装免保",$AC71="技术免保",$AC71="质保期内"),"【"&amp;$AC71&amp;"】",""))</f>
        <v/>
      </c>
      <c r="J71" s="371" t="str">
        <f aca="false">IF(OR(N($G71)=0,N($H71)=0),"",ROUND(N($G71)*N($H71)*IF(N($I71)=0,1,N($I71)),2))</f>
        <v/>
      </c>
      <c r="L71" s="371" t="str">
        <f aca="false">IF(TRIM($B71&amp;$C71)="","",IF(AND(N($J71)=0,N($K71)=0),"",ROUND(N($J71)+N($K71),2)))</f>
        <v/>
      </c>
      <c r="R71" s="371"/>
      <c r="S71" s="372" t="str">
        <f aca="false">IF(TRIM($B71&amp;$C71)="","",IF(N($N71)=0,"",MAX(0,MIN(N($N71)-N($P71),N($V71)))))</f>
        <v/>
      </c>
      <c r="T71" s="372" t="str">
        <f aca="false">IF(TRIM($B71&amp;$C71)="","",IF(N($P71)&lt;=N($N71),"",N($P71)-N($N71)))</f>
        <v/>
      </c>
      <c r="U71" s="372" t="str">
        <f aca="false">IF(OR(TRIM($B71&amp;$C71)="",$V71=""),"",MAX(0,N($V71))-N($S71))</f>
        <v/>
      </c>
      <c r="V71" s="372" t="str">
        <f aca="false">IF(TRIM($B71&amp;$C71)="","",IF(AND(N($L71)=0,N($P71)+N($Q71)+N($R71)=0),"",ROUND(N($L71)-N($P71)-N($Q71)-N($R71),2)))</f>
        <v/>
      </c>
      <c r="W71" s="373" t="str">
        <f aca="false">IF(TRIM($B71&amp;$C71)="","",IF(N($L71)=0,IF((N($P71)+N($Q71)+N($R71))=0,"—未填单价","未填单价，已收 "&amp;TEXT((N($P71)+N($Q71)+N($R71)),"#,##0.00")),IF(N($V71)&gt;0.005,"欠 "&amp;TEXT(N($V71),"#,##0.00")&amp;IF(N($S71)&gt;0,"（开票未到账 "&amp;TEXT(N($S71),"#,##0.00")&amp;"）","")&amp;IF(N($U71)&gt;0,"（未开票 "&amp;TEXT(N($U71),"#,##0.00")&amp;"）",""),IF(N($V71)&lt;-0.005,"多收 "&amp;TEXT(-N($V71),"#,##0.00"),"✔ 已结清")))&amp;IF(N($T71)&gt;0,"｜到账未开票 "&amp;TEXT(N($T71),"#,##0.00")&amp;"，待补票","")&amp;IF(N($Q71)&gt;0,"｜收现 "&amp;TEXT(N($Q71),"#,##0.00"),"")&amp;IF(N($R71)&gt;0,"｜收款不开票 "&amp;TEXT(N($R71),"#,##0.00"),""))</f>
        <v/>
      </c>
      <c r="X71" s="370"/>
      <c r="AB71" s="371" t="str">
        <f aca="false">IF(OR(N($N71)=0,N($AA71)=0),"",ROUND(N($N71)/(1+N($AA71))*N($AA71),2))</f>
        <v/>
      </c>
      <c r="AC71" s="370"/>
      <c r="AD71" s="370"/>
      <c r="AE71" s="374" t="str">
        <f aca="false">IF($AM71="","",IF($AM71=1,IF($AN71&gt;=1,"一次性·已到收款期","一次性·未到期"),$AD71&amp;" 第"&amp;$AN71&amp;"/"&amp;$AM71&amp;"期"))</f>
        <v/>
      </c>
      <c r="AF71" s="372" t="str">
        <f aca="false">IF(OR($AM71="",N($L71)=0),"",ROUND(N($J71)*$AN71/$AM71,2)+N($K71))</f>
        <v/>
      </c>
      <c r="AG71" s="372" t="str">
        <f aca="false">IF($AF71="","",MAX(0,ROUND($AF71-(N($P71)+N($Q71)+N($R71)),2)))</f>
        <v/>
      </c>
      <c r="AH71" s="372" t="str">
        <f aca="false">IF(OR(TRIM($B71&amp;$C71)="",NOT(ISNUMBER($D71))),"",SUMIFS($V$3:$V$1001,$AJ$3:$AJ$1001,$AJ71,$D$3:$D$1001,"&lt;"&amp;$D71))</f>
        <v/>
      </c>
      <c r="AI71" s="372" t="str">
        <f aca="false">IF(TRIM($B71&amp;$C71)="","",SUMIFS($V$3:$V$1001,$AJ$3:$AJ$1001,$AJ71))</f>
        <v/>
      </c>
      <c r="AJ71" s="374" t="str">
        <f aca="false">IF(TRIM($B71&amp;$C71)="","",TRIM($B71)&amp;"｜"&amp;TRIM($C71))</f>
        <v/>
      </c>
      <c r="AK71" s="372" t="str">
        <f aca="false">IF(TRIM($B71&amp;$C71)="","",MIN(N($N71),N($P71)))</f>
        <v/>
      </c>
      <c r="AL71" s="375" t="str">
        <f aca="false">IF(ISNUMBER($D71),YEAR($D71),"")</f>
        <v/>
      </c>
      <c r="AM71" s="375" t="str">
        <f aca="false">IF(OR(TRIM($B71&amp;$C71)="",NOT(ISNUMBER($D71)),NOT(ISNUMBER($E71))),"",IF($E71&lt;$D71,"",IF(IF($AD71="半年付",2,IF($AD71="季度付",4,IF($AD71="月付",12,IF($AD71="半月付",24,1))))=1,1,MAX(1,ROUND(($E71-$D71+1)/365*IF($AD71="半年付",2,IF($AD71="季度付",4,IF($AD71="月付",12,IF($AD71="半月付",24,1)))),0)))))</f>
        <v/>
      </c>
      <c r="AN71" s="375" t="str">
        <f aca="true">IF($AM71="","",MIN($AM71,MAX(0,INT((TODAY()-付款宽限天数-$D71)/(($E71-$D71+1)/$AM71))+1)))</f>
        <v/>
      </c>
    </row>
    <row r="72" customFormat="false" ht="14.9" hidden="false" customHeight="false" outlineLevel="0" collapsed="false">
      <c r="F72" s="370" t="str">
        <f aca="true">IF(TRIM($B72&amp;$C72)="","",IF(OR(ISNUMBER(SEARCH("未",$A72)),ISNUMBER(SEARCH("送出",$A72)),AND(TRIM($A72)="",NOT(ISNUMBER($D72)),N($G72)=0)),"【合同未回】","")&amp;IF(NOT(ISNUMBER($E72)),IF(OR(ISNUMBER(SEARCH("未",$A72)),ISNUMBER(SEARCH("送出",$A72)),AND(TRIM($A72)="",NOT(ISNUMBER($D72)),N($G72)=0)),"","【未填合同期】"),IF($E72&lt;TODAY(),"【已到期】",IF($E72-TODAY()&lt;=提醒天数,"【即将到期，剩余"&amp;($E72-TODAY())&amp;"天】","【正常】")))&amp;IF(OR($AC72="安装免保",$AC72="技术免保",$AC72="质保期内"),"【"&amp;$AC72&amp;"】",""))</f>
        <v/>
      </c>
      <c r="J72" s="371" t="str">
        <f aca="false">IF(OR(N($G72)=0,N($H72)=0),"",ROUND(N($G72)*N($H72)*IF(N($I72)=0,1,N($I72)),2))</f>
        <v/>
      </c>
      <c r="L72" s="371" t="str">
        <f aca="false">IF(TRIM($B72&amp;$C72)="","",IF(AND(N($J72)=0,N($K72)=0),"",ROUND(N($J72)+N($K72),2)))</f>
        <v/>
      </c>
      <c r="R72" s="371"/>
      <c r="S72" s="372" t="str">
        <f aca="false">IF(TRIM($B72&amp;$C72)="","",IF(N($N72)=0,"",MAX(0,MIN(N($N72)-N($P72),N($V72)))))</f>
        <v/>
      </c>
      <c r="T72" s="372" t="str">
        <f aca="false">IF(TRIM($B72&amp;$C72)="","",IF(N($P72)&lt;=N($N72),"",N($P72)-N($N72)))</f>
        <v/>
      </c>
      <c r="U72" s="372" t="str">
        <f aca="false">IF(OR(TRIM($B72&amp;$C72)="",$V72=""),"",MAX(0,N($V72))-N($S72))</f>
        <v/>
      </c>
      <c r="V72" s="372" t="str">
        <f aca="false">IF(TRIM($B72&amp;$C72)="","",IF(AND(N($L72)=0,N($P72)+N($Q72)+N($R72)=0),"",ROUND(N($L72)-N($P72)-N($Q72)-N($R72),2)))</f>
        <v/>
      </c>
      <c r="W72" s="373" t="str">
        <f aca="false">IF(TRIM($B72&amp;$C72)="","",IF(N($L72)=0,IF((N($P72)+N($Q72)+N($R72))=0,"—未填单价","未填单价，已收 "&amp;TEXT((N($P72)+N($Q72)+N($R72)),"#,##0.00")),IF(N($V72)&gt;0.005,"欠 "&amp;TEXT(N($V72),"#,##0.00")&amp;IF(N($S72)&gt;0,"（开票未到账 "&amp;TEXT(N($S72),"#,##0.00")&amp;"）","")&amp;IF(N($U72)&gt;0,"（未开票 "&amp;TEXT(N($U72),"#,##0.00")&amp;"）",""),IF(N($V72)&lt;-0.005,"多收 "&amp;TEXT(-N($V72),"#,##0.00"),"✔ 已结清")))&amp;IF(N($T72)&gt;0,"｜到账未开票 "&amp;TEXT(N($T72),"#,##0.00")&amp;"，待补票","")&amp;IF(N($Q72)&gt;0,"｜收现 "&amp;TEXT(N($Q72),"#,##0.00"),"")&amp;IF(N($R72)&gt;0,"｜收款不开票 "&amp;TEXT(N($R72),"#,##0.00"),""))</f>
        <v/>
      </c>
      <c r="X72" s="370"/>
      <c r="AB72" s="371" t="str">
        <f aca="false">IF(OR(N($N72)=0,N($AA72)=0),"",ROUND(N($N72)/(1+N($AA72))*N($AA72),2))</f>
        <v/>
      </c>
      <c r="AC72" s="370"/>
      <c r="AD72" s="370"/>
      <c r="AE72" s="374" t="str">
        <f aca="false">IF($AM72="","",IF($AM72=1,IF($AN72&gt;=1,"一次性·已到收款期","一次性·未到期"),$AD72&amp;" 第"&amp;$AN72&amp;"/"&amp;$AM72&amp;"期"))</f>
        <v/>
      </c>
      <c r="AF72" s="372" t="str">
        <f aca="false">IF(OR($AM72="",N($L72)=0),"",ROUND(N($J72)*$AN72/$AM72,2)+N($K72))</f>
        <v/>
      </c>
      <c r="AG72" s="372" t="str">
        <f aca="false">IF($AF72="","",MAX(0,ROUND($AF72-(N($P72)+N($Q72)+N($R72)),2)))</f>
        <v/>
      </c>
      <c r="AH72" s="372" t="str">
        <f aca="false">IF(OR(TRIM($B72&amp;$C72)="",NOT(ISNUMBER($D72))),"",SUMIFS($V$3:$V$1001,$AJ$3:$AJ$1001,$AJ72,$D$3:$D$1001,"&lt;"&amp;$D72))</f>
        <v/>
      </c>
      <c r="AI72" s="372" t="str">
        <f aca="false">IF(TRIM($B72&amp;$C72)="","",SUMIFS($V$3:$V$1001,$AJ$3:$AJ$1001,$AJ72))</f>
        <v/>
      </c>
      <c r="AJ72" s="374" t="str">
        <f aca="false">IF(TRIM($B72&amp;$C72)="","",TRIM($B72)&amp;"｜"&amp;TRIM($C72))</f>
        <v/>
      </c>
      <c r="AK72" s="372" t="str">
        <f aca="false">IF(TRIM($B72&amp;$C72)="","",MIN(N($N72),N($P72)))</f>
        <v/>
      </c>
      <c r="AL72" s="375" t="str">
        <f aca="false">IF(ISNUMBER($D72),YEAR($D72),"")</f>
        <v/>
      </c>
      <c r="AM72" s="375" t="str">
        <f aca="false">IF(OR(TRIM($B72&amp;$C72)="",NOT(ISNUMBER($D72)),NOT(ISNUMBER($E72))),"",IF($E72&lt;$D72,"",IF(IF($AD72="半年付",2,IF($AD72="季度付",4,IF($AD72="月付",12,IF($AD72="半月付",24,1))))=1,1,MAX(1,ROUND(($E72-$D72+1)/365*IF($AD72="半年付",2,IF($AD72="季度付",4,IF($AD72="月付",12,IF($AD72="半月付",24,1)))),0)))))</f>
        <v/>
      </c>
      <c r="AN72" s="375" t="str">
        <f aca="true">IF($AM72="","",MIN($AM72,MAX(0,INT((TODAY()-付款宽限天数-$D72)/(($E72-$D72+1)/$AM72))+1)))</f>
        <v/>
      </c>
    </row>
    <row r="73" customFormat="false" ht="14.9" hidden="false" customHeight="false" outlineLevel="0" collapsed="false">
      <c r="F73" s="370" t="str">
        <f aca="true">IF(TRIM($B73&amp;$C73)="","",IF(OR(ISNUMBER(SEARCH("未",$A73)),ISNUMBER(SEARCH("送出",$A73)),AND(TRIM($A73)="",NOT(ISNUMBER($D73)),N($G73)=0)),"【合同未回】","")&amp;IF(NOT(ISNUMBER($E73)),IF(OR(ISNUMBER(SEARCH("未",$A73)),ISNUMBER(SEARCH("送出",$A73)),AND(TRIM($A73)="",NOT(ISNUMBER($D73)),N($G73)=0)),"","【未填合同期】"),IF($E73&lt;TODAY(),"【已到期】",IF($E73-TODAY()&lt;=提醒天数,"【即将到期，剩余"&amp;($E73-TODAY())&amp;"天】","【正常】")))&amp;IF(OR($AC73="安装免保",$AC73="技术免保",$AC73="质保期内"),"【"&amp;$AC73&amp;"】",""))</f>
        <v/>
      </c>
      <c r="J73" s="371" t="str">
        <f aca="false">IF(OR(N($G73)=0,N($H73)=0),"",ROUND(N($G73)*N($H73)*IF(N($I73)=0,1,N($I73)),2))</f>
        <v/>
      </c>
      <c r="L73" s="371" t="str">
        <f aca="false">IF(TRIM($B73&amp;$C73)="","",IF(AND(N($J73)=0,N($K73)=0),"",ROUND(N($J73)+N($K73),2)))</f>
        <v/>
      </c>
      <c r="R73" s="371"/>
      <c r="S73" s="372" t="str">
        <f aca="false">IF(TRIM($B73&amp;$C73)="","",IF(N($N73)=0,"",MAX(0,MIN(N($N73)-N($P73),N($V73)))))</f>
        <v/>
      </c>
      <c r="T73" s="372" t="str">
        <f aca="false">IF(TRIM($B73&amp;$C73)="","",IF(N($P73)&lt;=N($N73),"",N($P73)-N($N73)))</f>
        <v/>
      </c>
      <c r="U73" s="372" t="str">
        <f aca="false">IF(OR(TRIM($B73&amp;$C73)="",$V73=""),"",MAX(0,N($V73))-N($S73))</f>
        <v/>
      </c>
      <c r="V73" s="372" t="str">
        <f aca="false">IF(TRIM($B73&amp;$C73)="","",IF(AND(N($L73)=0,N($P73)+N($Q73)+N($R73)=0),"",ROUND(N($L73)-N($P73)-N($Q73)-N($R73),2)))</f>
        <v/>
      </c>
      <c r="W73" s="373" t="str">
        <f aca="false">IF(TRIM($B73&amp;$C73)="","",IF(N($L73)=0,IF((N($P73)+N($Q73)+N($R73))=0,"—未填单价","未填单价，已收 "&amp;TEXT((N($P73)+N($Q73)+N($R73)),"#,##0.00")),IF(N($V73)&gt;0.005,"欠 "&amp;TEXT(N($V73),"#,##0.00")&amp;IF(N($S73)&gt;0,"（开票未到账 "&amp;TEXT(N($S73),"#,##0.00")&amp;"）","")&amp;IF(N($U73)&gt;0,"（未开票 "&amp;TEXT(N($U73),"#,##0.00")&amp;"）",""),IF(N($V73)&lt;-0.005,"多收 "&amp;TEXT(-N($V73),"#,##0.00"),"✔ 已结清")))&amp;IF(N($T73)&gt;0,"｜到账未开票 "&amp;TEXT(N($T73),"#,##0.00")&amp;"，待补票","")&amp;IF(N($Q73)&gt;0,"｜收现 "&amp;TEXT(N($Q73),"#,##0.00"),"")&amp;IF(N($R73)&gt;0,"｜收款不开票 "&amp;TEXT(N($R73),"#,##0.00"),""))</f>
        <v/>
      </c>
      <c r="X73" s="370"/>
      <c r="AB73" s="371" t="str">
        <f aca="false">IF(OR(N($N73)=0,N($AA73)=0),"",ROUND(N($N73)/(1+N($AA73))*N($AA73),2))</f>
        <v/>
      </c>
      <c r="AC73" s="370"/>
      <c r="AD73" s="370"/>
      <c r="AE73" s="374" t="str">
        <f aca="false">IF($AM73="","",IF($AM73=1,IF($AN73&gt;=1,"一次性·已到收款期","一次性·未到期"),$AD73&amp;" 第"&amp;$AN73&amp;"/"&amp;$AM73&amp;"期"))</f>
        <v/>
      </c>
      <c r="AF73" s="372" t="str">
        <f aca="false">IF(OR($AM73="",N($L73)=0),"",ROUND(N($J73)*$AN73/$AM73,2)+N($K73))</f>
        <v/>
      </c>
      <c r="AG73" s="372" t="str">
        <f aca="false">IF($AF73="","",MAX(0,ROUND($AF73-(N($P73)+N($Q73)+N($R73)),2)))</f>
        <v/>
      </c>
      <c r="AH73" s="372" t="str">
        <f aca="false">IF(OR(TRIM($B73&amp;$C73)="",NOT(ISNUMBER($D73))),"",SUMIFS($V$3:$V$1001,$AJ$3:$AJ$1001,$AJ73,$D$3:$D$1001,"&lt;"&amp;$D73))</f>
        <v/>
      </c>
      <c r="AI73" s="372" t="str">
        <f aca="false">IF(TRIM($B73&amp;$C73)="","",SUMIFS($V$3:$V$1001,$AJ$3:$AJ$1001,$AJ73))</f>
        <v/>
      </c>
      <c r="AJ73" s="374" t="str">
        <f aca="false">IF(TRIM($B73&amp;$C73)="","",TRIM($B73)&amp;"｜"&amp;TRIM($C73))</f>
        <v/>
      </c>
      <c r="AK73" s="372" t="str">
        <f aca="false">IF(TRIM($B73&amp;$C73)="","",MIN(N($N73),N($P73)))</f>
        <v/>
      </c>
      <c r="AL73" s="375" t="str">
        <f aca="false">IF(ISNUMBER($D73),YEAR($D73),"")</f>
        <v/>
      </c>
      <c r="AM73" s="375" t="str">
        <f aca="false">IF(OR(TRIM($B73&amp;$C73)="",NOT(ISNUMBER($D73)),NOT(ISNUMBER($E73))),"",IF($E73&lt;$D73,"",IF(IF($AD73="半年付",2,IF($AD73="季度付",4,IF($AD73="月付",12,IF($AD73="半月付",24,1))))=1,1,MAX(1,ROUND(($E73-$D73+1)/365*IF($AD73="半年付",2,IF($AD73="季度付",4,IF($AD73="月付",12,IF($AD73="半月付",24,1)))),0)))))</f>
        <v/>
      </c>
      <c r="AN73" s="375" t="str">
        <f aca="true">IF($AM73="","",MIN($AM73,MAX(0,INT((TODAY()-付款宽限天数-$D73)/(($E73-$D73+1)/$AM73))+1)))</f>
        <v/>
      </c>
    </row>
    <row r="74" customFormat="false" ht="14.9" hidden="false" customHeight="false" outlineLevel="0" collapsed="false">
      <c r="F74" s="370" t="str">
        <f aca="true">IF(TRIM($B74&amp;$C74)="","",IF(OR(ISNUMBER(SEARCH("未",$A74)),ISNUMBER(SEARCH("送出",$A74)),AND(TRIM($A74)="",NOT(ISNUMBER($D74)),N($G74)=0)),"【合同未回】","")&amp;IF(NOT(ISNUMBER($E74)),IF(OR(ISNUMBER(SEARCH("未",$A74)),ISNUMBER(SEARCH("送出",$A74)),AND(TRIM($A74)="",NOT(ISNUMBER($D74)),N($G74)=0)),"","【未填合同期】"),IF($E74&lt;TODAY(),"【已到期】",IF($E74-TODAY()&lt;=提醒天数,"【即将到期，剩余"&amp;($E74-TODAY())&amp;"天】","【正常】")))&amp;IF(OR($AC74="安装免保",$AC74="技术免保",$AC74="质保期内"),"【"&amp;$AC74&amp;"】",""))</f>
        <v/>
      </c>
      <c r="J74" s="371" t="str">
        <f aca="false">IF(OR(N($G74)=0,N($H74)=0),"",ROUND(N($G74)*N($H74)*IF(N($I74)=0,1,N($I74)),2))</f>
        <v/>
      </c>
      <c r="L74" s="371" t="str">
        <f aca="false">IF(TRIM($B74&amp;$C74)="","",IF(AND(N($J74)=0,N($K74)=0),"",ROUND(N($J74)+N($K74),2)))</f>
        <v/>
      </c>
      <c r="R74" s="371"/>
      <c r="S74" s="372" t="str">
        <f aca="false">IF(TRIM($B74&amp;$C74)="","",IF(N($N74)=0,"",MAX(0,MIN(N($N74)-N($P74),N($V74)))))</f>
        <v/>
      </c>
      <c r="T74" s="372" t="str">
        <f aca="false">IF(TRIM($B74&amp;$C74)="","",IF(N($P74)&lt;=N($N74),"",N($P74)-N($N74)))</f>
        <v/>
      </c>
      <c r="U74" s="372" t="str">
        <f aca="false">IF(OR(TRIM($B74&amp;$C74)="",$V74=""),"",MAX(0,N($V74))-N($S74))</f>
        <v/>
      </c>
      <c r="V74" s="372" t="str">
        <f aca="false">IF(TRIM($B74&amp;$C74)="","",IF(AND(N($L74)=0,N($P74)+N($Q74)+N($R74)=0),"",ROUND(N($L74)-N($P74)-N($Q74)-N($R74),2)))</f>
        <v/>
      </c>
      <c r="W74" s="373" t="str">
        <f aca="false">IF(TRIM($B74&amp;$C74)="","",IF(N($L74)=0,IF((N($P74)+N($Q74)+N($R74))=0,"—未填单价","未填单价，已收 "&amp;TEXT((N($P74)+N($Q74)+N($R74)),"#,##0.00")),IF(N($V74)&gt;0.005,"欠 "&amp;TEXT(N($V74),"#,##0.00")&amp;IF(N($S74)&gt;0,"（开票未到账 "&amp;TEXT(N($S74),"#,##0.00")&amp;"）","")&amp;IF(N($U74)&gt;0,"（未开票 "&amp;TEXT(N($U74),"#,##0.00")&amp;"）",""),IF(N($V74)&lt;-0.005,"多收 "&amp;TEXT(-N($V74),"#,##0.00"),"✔ 已结清")))&amp;IF(N($T74)&gt;0,"｜到账未开票 "&amp;TEXT(N($T74),"#,##0.00")&amp;"，待补票","")&amp;IF(N($Q74)&gt;0,"｜收现 "&amp;TEXT(N($Q74),"#,##0.00"),"")&amp;IF(N($R74)&gt;0,"｜收款不开票 "&amp;TEXT(N($R74),"#,##0.00"),""))</f>
        <v/>
      </c>
      <c r="X74" s="370"/>
      <c r="AB74" s="371" t="str">
        <f aca="false">IF(OR(N($N74)=0,N($AA74)=0),"",ROUND(N($N74)/(1+N($AA74))*N($AA74),2))</f>
        <v/>
      </c>
      <c r="AC74" s="370"/>
      <c r="AD74" s="370"/>
      <c r="AE74" s="374" t="str">
        <f aca="false">IF($AM74="","",IF($AM74=1,IF($AN74&gt;=1,"一次性·已到收款期","一次性·未到期"),$AD74&amp;" 第"&amp;$AN74&amp;"/"&amp;$AM74&amp;"期"))</f>
        <v/>
      </c>
      <c r="AF74" s="372" t="str">
        <f aca="false">IF(OR($AM74="",N($L74)=0),"",ROUND(N($J74)*$AN74/$AM74,2)+N($K74))</f>
        <v/>
      </c>
      <c r="AG74" s="372" t="str">
        <f aca="false">IF($AF74="","",MAX(0,ROUND($AF74-(N($P74)+N($Q74)+N($R74)),2)))</f>
        <v/>
      </c>
      <c r="AH74" s="372" t="str">
        <f aca="false">IF(OR(TRIM($B74&amp;$C74)="",NOT(ISNUMBER($D74))),"",SUMIFS($V$3:$V$1001,$AJ$3:$AJ$1001,$AJ74,$D$3:$D$1001,"&lt;"&amp;$D74))</f>
        <v/>
      </c>
      <c r="AI74" s="372" t="str">
        <f aca="false">IF(TRIM($B74&amp;$C74)="","",SUMIFS($V$3:$V$1001,$AJ$3:$AJ$1001,$AJ74))</f>
        <v/>
      </c>
      <c r="AJ74" s="374" t="str">
        <f aca="false">IF(TRIM($B74&amp;$C74)="","",TRIM($B74)&amp;"｜"&amp;TRIM($C74))</f>
        <v/>
      </c>
      <c r="AK74" s="372" t="str">
        <f aca="false">IF(TRIM($B74&amp;$C74)="","",MIN(N($N74),N($P74)))</f>
        <v/>
      </c>
      <c r="AL74" s="375" t="str">
        <f aca="false">IF(ISNUMBER($D74),YEAR($D74),"")</f>
        <v/>
      </c>
      <c r="AM74" s="375" t="str">
        <f aca="false">IF(OR(TRIM($B74&amp;$C74)="",NOT(ISNUMBER($D74)),NOT(ISNUMBER($E74))),"",IF($E74&lt;$D74,"",IF(IF($AD74="半年付",2,IF($AD74="季度付",4,IF($AD74="月付",12,IF($AD74="半月付",24,1))))=1,1,MAX(1,ROUND(($E74-$D74+1)/365*IF($AD74="半年付",2,IF($AD74="季度付",4,IF($AD74="月付",12,IF($AD74="半月付",24,1)))),0)))))</f>
        <v/>
      </c>
      <c r="AN74" s="375" t="str">
        <f aca="true">IF($AM74="","",MIN($AM74,MAX(0,INT((TODAY()-付款宽限天数-$D74)/(($E74-$D74+1)/$AM74))+1)))</f>
        <v/>
      </c>
    </row>
    <row r="75" customFormat="false" ht="14.9" hidden="false" customHeight="false" outlineLevel="0" collapsed="false">
      <c r="F75" s="370" t="str">
        <f aca="true">IF(TRIM($B75&amp;$C75)="","",IF(OR(ISNUMBER(SEARCH("未",$A75)),ISNUMBER(SEARCH("送出",$A75)),AND(TRIM($A75)="",NOT(ISNUMBER($D75)),N($G75)=0)),"【合同未回】","")&amp;IF(NOT(ISNUMBER($E75)),IF(OR(ISNUMBER(SEARCH("未",$A75)),ISNUMBER(SEARCH("送出",$A75)),AND(TRIM($A75)="",NOT(ISNUMBER($D75)),N($G75)=0)),"","【未填合同期】"),IF($E75&lt;TODAY(),"【已到期】",IF($E75-TODAY()&lt;=提醒天数,"【即将到期，剩余"&amp;($E75-TODAY())&amp;"天】","【正常】")))&amp;IF(OR($AC75="安装免保",$AC75="技术免保",$AC75="质保期内"),"【"&amp;$AC75&amp;"】",""))</f>
        <v/>
      </c>
      <c r="J75" s="371" t="str">
        <f aca="false">IF(OR(N($G75)=0,N($H75)=0),"",ROUND(N($G75)*N($H75)*IF(N($I75)=0,1,N($I75)),2))</f>
        <v/>
      </c>
      <c r="L75" s="371" t="str">
        <f aca="false">IF(TRIM($B75&amp;$C75)="","",IF(AND(N($J75)=0,N($K75)=0),"",ROUND(N($J75)+N($K75),2)))</f>
        <v/>
      </c>
      <c r="R75" s="371"/>
      <c r="S75" s="372" t="str">
        <f aca="false">IF(TRIM($B75&amp;$C75)="","",IF(N($N75)=0,"",MAX(0,MIN(N($N75)-N($P75),N($V75)))))</f>
        <v/>
      </c>
      <c r="T75" s="372" t="str">
        <f aca="false">IF(TRIM($B75&amp;$C75)="","",IF(N($P75)&lt;=N($N75),"",N($P75)-N($N75)))</f>
        <v/>
      </c>
      <c r="U75" s="372" t="str">
        <f aca="false">IF(OR(TRIM($B75&amp;$C75)="",$V75=""),"",MAX(0,N($V75))-N($S75))</f>
        <v/>
      </c>
      <c r="V75" s="372" t="str">
        <f aca="false">IF(TRIM($B75&amp;$C75)="","",IF(AND(N($L75)=0,N($P75)+N($Q75)+N($R75)=0),"",ROUND(N($L75)-N($P75)-N($Q75)-N($R75),2)))</f>
        <v/>
      </c>
      <c r="W75" s="373" t="str">
        <f aca="false">IF(TRIM($B75&amp;$C75)="","",IF(N($L75)=0,IF((N($P75)+N($Q75)+N($R75))=0,"—未填单价","未填单价，已收 "&amp;TEXT((N($P75)+N($Q75)+N($R75)),"#,##0.00")),IF(N($V75)&gt;0.005,"欠 "&amp;TEXT(N($V75),"#,##0.00")&amp;IF(N($S75)&gt;0,"（开票未到账 "&amp;TEXT(N($S75),"#,##0.00")&amp;"）","")&amp;IF(N($U75)&gt;0,"（未开票 "&amp;TEXT(N($U75),"#,##0.00")&amp;"）",""),IF(N($V75)&lt;-0.005,"多收 "&amp;TEXT(-N($V75),"#,##0.00"),"✔ 已结清")))&amp;IF(N($T75)&gt;0,"｜到账未开票 "&amp;TEXT(N($T75),"#,##0.00")&amp;"，待补票","")&amp;IF(N($Q75)&gt;0,"｜收现 "&amp;TEXT(N($Q75),"#,##0.00"),"")&amp;IF(N($R75)&gt;0,"｜收款不开票 "&amp;TEXT(N($R75),"#,##0.00"),""))</f>
        <v/>
      </c>
      <c r="X75" s="370"/>
      <c r="AB75" s="371" t="str">
        <f aca="false">IF(OR(N($N75)=0,N($AA75)=0),"",ROUND(N($N75)/(1+N($AA75))*N($AA75),2))</f>
        <v/>
      </c>
      <c r="AC75" s="370"/>
      <c r="AD75" s="370"/>
      <c r="AE75" s="374" t="str">
        <f aca="false">IF($AM75="","",IF($AM75=1,IF($AN75&gt;=1,"一次性·已到收款期","一次性·未到期"),$AD75&amp;" 第"&amp;$AN75&amp;"/"&amp;$AM75&amp;"期"))</f>
        <v/>
      </c>
      <c r="AF75" s="372" t="str">
        <f aca="false">IF(OR($AM75="",N($L75)=0),"",ROUND(N($J75)*$AN75/$AM75,2)+N($K75))</f>
        <v/>
      </c>
      <c r="AG75" s="372" t="str">
        <f aca="false">IF($AF75="","",MAX(0,ROUND($AF75-(N($P75)+N($Q75)+N($R75)),2)))</f>
        <v/>
      </c>
      <c r="AH75" s="372" t="str">
        <f aca="false">IF(OR(TRIM($B75&amp;$C75)="",NOT(ISNUMBER($D75))),"",SUMIFS($V$3:$V$1001,$AJ$3:$AJ$1001,$AJ75,$D$3:$D$1001,"&lt;"&amp;$D75))</f>
        <v/>
      </c>
      <c r="AI75" s="372" t="str">
        <f aca="false">IF(TRIM($B75&amp;$C75)="","",SUMIFS($V$3:$V$1001,$AJ$3:$AJ$1001,$AJ75))</f>
        <v/>
      </c>
      <c r="AJ75" s="374" t="str">
        <f aca="false">IF(TRIM($B75&amp;$C75)="","",TRIM($B75)&amp;"｜"&amp;TRIM($C75))</f>
        <v/>
      </c>
      <c r="AK75" s="372" t="str">
        <f aca="false">IF(TRIM($B75&amp;$C75)="","",MIN(N($N75),N($P75)))</f>
        <v/>
      </c>
      <c r="AL75" s="375" t="str">
        <f aca="false">IF(ISNUMBER($D75),YEAR($D75),"")</f>
        <v/>
      </c>
      <c r="AM75" s="375" t="str">
        <f aca="false">IF(OR(TRIM($B75&amp;$C75)="",NOT(ISNUMBER($D75)),NOT(ISNUMBER($E75))),"",IF($E75&lt;$D75,"",IF(IF($AD75="半年付",2,IF($AD75="季度付",4,IF($AD75="月付",12,IF($AD75="半月付",24,1))))=1,1,MAX(1,ROUND(($E75-$D75+1)/365*IF($AD75="半年付",2,IF($AD75="季度付",4,IF($AD75="月付",12,IF($AD75="半月付",24,1)))),0)))))</f>
        <v/>
      </c>
      <c r="AN75" s="375" t="str">
        <f aca="true">IF($AM75="","",MIN($AM75,MAX(0,INT((TODAY()-付款宽限天数-$D75)/(($E75-$D75+1)/$AM75))+1)))</f>
        <v/>
      </c>
    </row>
    <row r="76" customFormat="false" ht="14.9" hidden="false" customHeight="false" outlineLevel="0" collapsed="false">
      <c r="F76" s="370" t="str">
        <f aca="true">IF(TRIM($B76&amp;$C76)="","",IF(OR(ISNUMBER(SEARCH("未",$A76)),ISNUMBER(SEARCH("送出",$A76)),AND(TRIM($A76)="",NOT(ISNUMBER($D76)),N($G76)=0)),"【合同未回】","")&amp;IF(NOT(ISNUMBER($E76)),IF(OR(ISNUMBER(SEARCH("未",$A76)),ISNUMBER(SEARCH("送出",$A76)),AND(TRIM($A76)="",NOT(ISNUMBER($D76)),N($G76)=0)),"","【未填合同期】"),IF($E76&lt;TODAY(),"【已到期】",IF($E76-TODAY()&lt;=提醒天数,"【即将到期，剩余"&amp;($E76-TODAY())&amp;"天】","【正常】")))&amp;IF(OR($AC76="安装免保",$AC76="技术免保",$AC76="质保期内"),"【"&amp;$AC76&amp;"】",""))</f>
        <v/>
      </c>
      <c r="J76" s="371" t="str">
        <f aca="false">IF(OR(N($G76)=0,N($H76)=0),"",ROUND(N($G76)*N($H76)*IF(N($I76)=0,1,N($I76)),2))</f>
        <v/>
      </c>
      <c r="L76" s="371" t="str">
        <f aca="false">IF(TRIM($B76&amp;$C76)="","",IF(AND(N($J76)=0,N($K76)=0),"",ROUND(N($J76)+N($K76),2)))</f>
        <v/>
      </c>
      <c r="R76" s="371"/>
      <c r="S76" s="372" t="str">
        <f aca="false">IF(TRIM($B76&amp;$C76)="","",IF(N($N76)=0,"",MAX(0,MIN(N($N76)-N($P76),N($V76)))))</f>
        <v/>
      </c>
      <c r="T76" s="372" t="str">
        <f aca="false">IF(TRIM($B76&amp;$C76)="","",IF(N($P76)&lt;=N($N76),"",N($P76)-N($N76)))</f>
        <v/>
      </c>
      <c r="U76" s="372" t="str">
        <f aca="false">IF(OR(TRIM($B76&amp;$C76)="",$V76=""),"",MAX(0,N($V76))-N($S76))</f>
        <v/>
      </c>
      <c r="V76" s="372" t="str">
        <f aca="false">IF(TRIM($B76&amp;$C76)="","",IF(AND(N($L76)=0,N($P76)+N($Q76)+N($R76)=0),"",ROUND(N($L76)-N($P76)-N($Q76)-N($R76),2)))</f>
        <v/>
      </c>
      <c r="W76" s="373" t="str">
        <f aca="false">IF(TRIM($B76&amp;$C76)="","",IF(N($L76)=0,IF((N($P76)+N($Q76)+N($R76))=0,"—未填单价","未填单价，已收 "&amp;TEXT((N($P76)+N($Q76)+N($R76)),"#,##0.00")),IF(N($V76)&gt;0.005,"欠 "&amp;TEXT(N($V76),"#,##0.00")&amp;IF(N($S76)&gt;0,"（开票未到账 "&amp;TEXT(N($S76),"#,##0.00")&amp;"）","")&amp;IF(N($U76)&gt;0,"（未开票 "&amp;TEXT(N($U76),"#,##0.00")&amp;"）",""),IF(N($V76)&lt;-0.005,"多收 "&amp;TEXT(-N($V76),"#,##0.00"),"✔ 已结清")))&amp;IF(N($T76)&gt;0,"｜到账未开票 "&amp;TEXT(N($T76),"#,##0.00")&amp;"，待补票","")&amp;IF(N($Q76)&gt;0,"｜收现 "&amp;TEXT(N($Q76),"#,##0.00"),"")&amp;IF(N($R76)&gt;0,"｜收款不开票 "&amp;TEXT(N($R76),"#,##0.00"),""))</f>
        <v/>
      </c>
      <c r="X76" s="370"/>
      <c r="AB76" s="371" t="str">
        <f aca="false">IF(OR(N($N76)=0,N($AA76)=0),"",ROUND(N($N76)/(1+N($AA76))*N($AA76),2))</f>
        <v/>
      </c>
      <c r="AC76" s="370"/>
      <c r="AD76" s="370"/>
      <c r="AE76" s="374" t="str">
        <f aca="false">IF($AM76="","",IF($AM76=1,IF($AN76&gt;=1,"一次性·已到收款期","一次性·未到期"),$AD76&amp;" 第"&amp;$AN76&amp;"/"&amp;$AM76&amp;"期"))</f>
        <v/>
      </c>
      <c r="AF76" s="372" t="str">
        <f aca="false">IF(OR($AM76="",N($L76)=0),"",ROUND(N($J76)*$AN76/$AM76,2)+N($K76))</f>
        <v/>
      </c>
      <c r="AG76" s="372" t="str">
        <f aca="false">IF($AF76="","",MAX(0,ROUND($AF76-(N($P76)+N($Q76)+N($R76)),2)))</f>
        <v/>
      </c>
      <c r="AH76" s="372" t="str">
        <f aca="false">IF(OR(TRIM($B76&amp;$C76)="",NOT(ISNUMBER($D76))),"",SUMIFS($V$3:$V$1001,$AJ$3:$AJ$1001,$AJ76,$D$3:$D$1001,"&lt;"&amp;$D76))</f>
        <v/>
      </c>
      <c r="AI76" s="372" t="str">
        <f aca="false">IF(TRIM($B76&amp;$C76)="","",SUMIFS($V$3:$V$1001,$AJ$3:$AJ$1001,$AJ76))</f>
        <v/>
      </c>
      <c r="AJ76" s="374" t="str">
        <f aca="false">IF(TRIM($B76&amp;$C76)="","",TRIM($B76)&amp;"｜"&amp;TRIM($C76))</f>
        <v/>
      </c>
      <c r="AK76" s="372" t="str">
        <f aca="false">IF(TRIM($B76&amp;$C76)="","",MIN(N($N76),N($P76)))</f>
        <v/>
      </c>
      <c r="AL76" s="375" t="str">
        <f aca="false">IF(ISNUMBER($D76),YEAR($D76),"")</f>
        <v/>
      </c>
      <c r="AM76" s="375" t="str">
        <f aca="false">IF(OR(TRIM($B76&amp;$C76)="",NOT(ISNUMBER($D76)),NOT(ISNUMBER($E76))),"",IF($E76&lt;$D76,"",IF(IF($AD76="半年付",2,IF($AD76="季度付",4,IF($AD76="月付",12,IF($AD76="半月付",24,1))))=1,1,MAX(1,ROUND(($E76-$D76+1)/365*IF($AD76="半年付",2,IF($AD76="季度付",4,IF($AD76="月付",12,IF($AD76="半月付",24,1)))),0)))))</f>
        <v/>
      </c>
      <c r="AN76" s="375" t="str">
        <f aca="true">IF($AM76="","",MIN($AM76,MAX(0,INT((TODAY()-付款宽限天数-$D76)/(($E76-$D76+1)/$AM76))+1)))</f>
        <v/>
      </c>
    </row>
    <row r="77" customFormat="false" ht="14.9" hidden="false" customHeight="false" outlineLevel="0" collapsed="false">
      <c r="F77" s="370" t="str">
        <f aca="true">IF(TRIM($B77&amp;$C77)="","",IF(OR(ISNUMBER(SEARCH("未",$A77)),ISNUMBER(SEARCH("送出",$A77)),AND(TRIM($A77)="",NOT(ISNUMBER($D77)),N($G77)=0)),"【合同未回】","")&amp;IF(NOT(ISNUMBER($E77)),IF(OR(ISNUMBER(SEARCH("未",$A77)),ISNUMBER(SEARCH("送出",$A77)),AND(TRIM($A77)="",NOT(ISNUMBER($D77)),N($G77)=0)),"","【未填合同期】"),IF($E77&lt;TODAY(),"【已到期】",IF($E77-TODAY()&lt;=提醒天数,"【即将到期，剩余"&amp;($E77-TODAY())&amp;"天】","【正常】")))&amp;IF(OR($AC77="安装免保",$AC77="技术免保",$AC77="质保期内"),"【"&amp;$AC77&amp;"】",""))</f>
        <v/>
      </c>
      <c r="J77" s="371" t="str">
        <f aca="false">IF(OR(N($G77)=0,N($H77)=0),"",ROUND(N($G77)*N($H77)*IF(N($I77)=0,1,N($I77)),2))</f>
        <v/>
      </c>
      <c r="L77" s="371" t="str">
        <f aca="false">IF(TRIM($B77&amp;$C77)="","",IF(AND(N($J77)=0,N($K77)=0),"",ROUND(N($J77)+N($K77),2)))</f>
        <v/>
      </c>
      <c r="R77" s="371"/>
      <c r="S77" s="372" t="str">
        <f aca="false">IF(TRIM($B77&amp;$C77)="","",IF(N($N77)=0,"",MAX(0,MIN(N($N77)-N($P77),N($V77)))))</f>
        <v/>
      </c>
      <c r="T77" s="372" t="str">
        <f aca="false">IF(TRIM($B77&amp;$C77)="","",IF(N($P77)&lt;=N($N77),"",N($P77)-N($N77)))</f>
        <v/>
      </c>
      <c r="U77" s="372" t="str">
        <f aca="false">IF(OR(TRIM($B77&amp;$C77)="",$V77=""),"",MAX(0,N($V77))-N($S77))</f>
        <v/>
      </c>
      <c r="V77" s="372" t="str">
        <f aca="false">IF(TRIM($B77&amp;$C77)="","",IF(AND(N($L77)=0,N($P77)+N($Q77)+N($R77)=0),"",ROUND(N($L77)-N($P77)-N($Q77)-N($R77),2)))</f>
        <v/>
      </c>
      <c r="W77" s="373" t="str">
        <f aca="false">IF(TRIM($B77&amp;$C77)="","",IF(N($L77)=0,IF((N($P77)+N($Q77)+N($R77))=0,"—未填单价","未填单价，已收 "&amp;TEXT((N($P77)+N($Q77)+N($R77)),"#,##0.00")),IF(N($V77)&gt;0.005,"欠 "&amp;TEXT(N($V77),"#,##0.00")&amp;IF(N($S77)&gt;0,"（开票未到账 "&amp;TEXT(N($S77),"#,##0.00")&amp;"）","")&amp;IF(N($U77)&gt;0,"（未开票 "&amp;TEXT(N($U77),"#,##0.00")&amp;"）",""),IF(N($V77)&lt;-0.005,"多收 "&amp;TEXT(-N($V77),"#,##0.00"),"✔ 已结清")))&amp;IF(N($T77)&gt;0,"｜到账未开票 "&amp;TEXT(N($T77),"#,##0.00")&amp;"，待补票","")&amp;IF(N($Q77)&gt;0,"｜收现 "&amp;TEXT(N($Q77),"#,##0.00"),"")&amp;IF(N($R77)&gt;0,"｜收款不开票 "&amp;TEXT(N($R77),"#,##0.00"),""))</f>
        <v/>
      </c>
      <c r="X77" s="370"/>
      <c r="AB77" s="371" t="str">
        <f aca="false">IF(OR(N($N77)=0,N($AA77)=0),"",ROUND(N($N77)/(1+N($AA77))*N($AA77),2))</f>
        <v/>
      </c>
      <c r="AC77" s="370"/>
      <c r="AD77" s="370"/>
      <c r="AE77" s="374" t="str">
        <f aca="false">IF($AM77="","",IF($AM77=1,IF($AN77&gt;=1,"一次性·已到收款期","一次性·未到期"),$AD77&amp;" 第"&amp;$AN77&amp;"/"&amp;$AM77&amp;"期"))</f>
        <v/>
      </c>
      <c r="AF77" s="372" t="str">
        <f aca="false">IF(OR($AM77="",N($L77)=0),"",ROUND(N($J77)*$AN77/$AM77,2)+N($K77))</f>
        <v/>
      </c>
      <c r="AG77" s="372" t="str">
        <f aca="false">IF($AF77="","",MAX(0,ROUND($AF77-(N($P77)+N($Q77)+N($R77)),2)))</f>
        <v/>
      </c>
      <c r="AH77" s="372" t="str">
        <f aca="false">IF(OR(TRIM($B77&amp;$C77)="",NOT(ISNUMBER($D77))),"",SUMIFS($V$3:$V$1001,$AJ$3:$AJ$1001,$AJ77,$D$3:$D$1001,"&lt;"&amp;$D77))</f>
        <v/>
      </c>
      <c r="AI77" s="372" t="str">
        <f aca="false">IF(TRIM($B77&amp;$C77)="","",SUMIFS($V$3:$V$1001,$AJ$3:$AJ$1001,$AJ77))</f>
        <v/>
      </c>
      <c r="AJ77" s="374" t="str">
        <f aca="false">IF(TRIM($B77&amp;$C77)="","",TRIM($B77)&amp;"｜"&amp;TRIM($C77))</f>
        <v/>
      </c>
      <c r="AK77" s="372" t="str">
        <f aca="false">IF(TRIM($B77&amp;$C77)="","",MIN(N($N77),N($P77)))</f>
        <v/>
      </c>
      <c r="AL77" s="375" t="str">
        <f aca="false">IF(ISNUMBER($D77),YEAR($D77),"")</f>
        <v/>
      </c>
      <c r="AM77" s="375" t="str">
        <f aca="false">IF(OR(TRIM($B77&amp;$C77)="",NOT(ISNUMBER($D77)),NOT(ISNUMBER($E77))),"",IF($E77&lt;$D77,"",IF(IF($AD77="半年付",2,IF($AD77="季度付",4,IF($AD77="月付",12,IF($AD77="半月付",24,1))))=1,1,MAX(1,ROUND(($E77-$D77+1)/365*IF($AD77="半年付",2,IF($AD77="季度付",4,IF($AD77="月付",12,IF($AD77="半月付",24,1)))),0)))))</f>
        <v/>
      </c>
      <c r="AN77" s="375" t="str">
        <f aca="true">IF($AM77="","",MIN($AM77,MAX(0,INT((TODAY()-付款宽限天数-$D77)/(($E77-$D77+1)/$AM77))+1)))</f>
        <v/>
      </c>
    </row>
    <row r="78" customFormat="false" ht="14.9" hidden="false" customHeight="false" outlineLevel="0" collapsed="false">
      <c r="F78" s="370" t="str">
        <f aca="true">IF(TRIM($B78&amp;$C78)="","",IF(OR(ISNUMBER(SEARCH("未",$A78)),ISNUMBER(SEARCH("送出",$A78)),AND(TRIM($A78)="",NOT(ISNUMBER($D78)),N($G78)=0)),"【合同未回】","")&amp;IF(NOT(ISNUMBER($E78)),IF(OR(ISNUMBER(SEARCH("未",$A78)),ISNUMBER(SEARCH("送出",$A78)),AND(TRIM($A78)="",NOT(ISNUMBER($D78)),N($G78)=0)),"","【未填合同期】"),IF($E78&lt;TODAY(),"【已到期】",IF($E78-TODAY()&lt;=提醒天数,"【即将到期，剩余"&amp;($E78-TODAY())&amp;"天】","【正常】")))&amp;IF(OR($AC78="安装免保",$AC78="技术免保",$AC78="质保期内"),"【"&amp;$AC78&amp;"】",""))</f>
        <v/>
      </c>
      <c r="J78" s="371" t="str">
        <f aca="false">IF(OR(N($G78)=0,N($H78)=0),"",ROUND(N($G78)*N($H78)*IF(N($I78)=0,1,N($I78)),2))</f>
        <v/>
      </c>
      <c r="L78" s="371" t="str">
        <f aca="false">IF(TRIM($B78&amp;$C78)="","",IF(AND(N($J78)=0,N($K78)=0),"",ROUND(N($J78)+N($K78),2)))</f>
        <v/>
      </c>
      <c r="R78" s="371"/>
      <c r="S78" s="372" t="str">
        <f aca="false">IF(TRIM($B78&amp;$C78)="","",IF(N($N78)=0,"",MAX(0,MIN(N($N78)-N($P78),N($V78)))))</f>
        <v/>
      </c>
      <c r="T78" s="372" t="str">
        <f aca="false">IF(TRIM($B78&amp;$C78)="","",IF(N($P78)&lt;=N($N78),"",N($P78)-N($N78)))</f>
        <v/>
      </c>
      <c r="U78" s="372" t="str">
        <f aca="false">IF(OR(TRIM($B78&amp;$C78)="",$V78=""),"",MAX(0,N($V78))-N($S78))</f>
        <v/>
      </c>
      <c r="V78" s="372" t="str">
        <f aca="false">IF(TRIM($B78&amp;$C78)="","",IF(AND(N($L78)=0,N($P78)+N($Q78)+N($R78)=0),"",ROUND(N($L78)-N($P78)-N($Q78)-N($R78),2)))</f>
        <v/>
      </c>
      <c r="W78" s="373" t="str">
        <f aca="false">IF(TRIM($B78&amp;$C78)="","",IF(N($L78)=0,IF((N($P78)+N($Q78)+N($R78))=0,"—未填单价","未填单价，已收 "&amp;TEXT((N($P78)+N($Q78)+N($R78)),"#,##0.00")),IF(N($V78)&gt;0.005,"欠 "&amp;TEXT(N($V78),"#,##0.00")&amp;IF(N($S78)&gt;0,"（开票未到账 "&amp;TEXT(N($S78),"#,##0.00")&amp;"）","")&amp;IF(N($U78)&gt;0,"（未开票 "&amp;TEXT(N($U78),"#,##0.00")&amp;"）",""),IF(N($V78)&lt;-0.005,"多收 "&amp;TEXT(-N($V78),"#,##0.00"),"✔ 已结清")))&amp;IF(N($T78)&gt;0,"｜到账未开票 "&amp;TEXT(N($T78),"#,##0.00")&amp;"，待补票","")&amp;IF(N($Q78)&gt;0,"｜收现 "&amp;TEXT(N($Q78),"#,##0.00"),"")&amp;IF(N($R78)&gt;0,"｜收款不开票 "&amp;TEXT(N($R78),"#,##0.00"),""))</f>
        <v/>
      </c>
      <c r="X78" s="370"/>
      <c r="AB78" s="371" t="str">
        <f aca="false">IF(OR(N($N78)=0,N($AA78)=0),"",ROUND(N($N78)/(1+N($AA78))*N($AA78),2))</f>
        <v/>
      </c>
      <c r="AC78" s="370"/>
      <c r="AD78" s="370"/>
      <c r="AE78" s="374" t="str">
        <f aca="false">IF($AM78="","",IF($AM78=1,IF($AN78&gt;=1,"一次性·已到收款期","一次性·未到期"),$AD78&amp;" 第"&amp;$AN78&amp;"/"&amp;$AM78&amp;"期"))</f>
        <v/>
      </c>
      <c r="AF78" s="372" t="str">
        <f aca="false">IF(OR($AM78="",N($L78)=0),"",ROUND(N($J78)*$AN78/$AM78,2)+N($K78))</f>
        <v/>
      </c>
      <c r="AG78" s="372" t="str">
        <f aca="false">IF($AF78="","",MAX(0,ROUND($AF78-(N($P78)+N($Q78)+N($R78)),2)))</f>
        <v/>
      </c>
      <c r="AH78" s="372" t="str">
        <f aca="false">IF(OR(TRIM($B78&amp;$C78)="",NOT(ISNUMBER($D78))),"",SUMIFS($V$3:$V$1001,$AJ$3:$AJ$1001,$AJ78,$D$3:$D$1001,"&lt;"&amp;$D78))</f>
        <v/>
      </c>
      <c r="AI78" s="372" t="str">
        <f aca="false">IF(TRIM($B78&amp;$C78)="","",SUMIFS($V$3:$V$1001,$AJ$3:$AJ$1001,$AJ78))</f>
        <v/>
      </c>
      <c r="AJ78" s="374" t="str">
        <f aca="false">IF(TRIM($B78&amp;$C78)="","",TRIM($B78)&amp;"｜"&amp;TRIM($C78))</f>
        <v/>
      </c>
      <c r="AK78" s="372" t="str">
        <f aca="false">IF(TRIM($B78&amp;$C78)="","",MIN(N($N78),N($P78)))</f>
        <v/>
      </c>
      <c r="AL78" s="375" t="str">
        <f aca="false">IF(ISNUMBER($D78),YEAR($D78),"")</f>
        <v/>
      </c>
      <c r="AM78" s="375" t="str">
        <f aca="false">IF(OR(TRIM($B78&amp;$C78)="",NOT(ISNUMBER($D78)),NOT(ISNUMBER($E78))),"",IF($E78&lt;$D78,"",IF(IF($AD78="半年付",2,IF($AD78="季度付",4,IF($AD78="月付",12,IF($AD78="半月付",24,1))))=1,1,MAX(1,ROUND(($E78-$D78+1)/365*IF($AD78="半年付",2,IF($AD78="季度付",4,IF($AD78="月付",12,IF($AD78="半月付",24,1)))),0)))))</f>
        <v/>
      </c>
      <c r="AN78" s="375" t="str">
        <f aca="true">IF($AM78="","",MIN($AM78,MAX(0,INT((TODAY()-付款宽限天数-$D78)/(($E78-$D78+1)/$AM78))+1)))</f>
        <v/>
      </c>
    </row>
    <row r="79" customFormat="false" ht="14.9" hidden="false" customHeight="false" outlineLevel="0" collapsed="false">
      <c r="F79" s="370" t="str">
        <f aca="true">IF(TRIM($B79&amp;$C79)="","",IF(OR(ISNUMBER(SEARCH("未",$A79)),ISNUMBER(SEARCH("送出",$A79)),AND(TRIM($A79)="",NOT(ISNUMBER($D79)),N($G79)=0)),"【合同未回】","")&amp;IF(NOT(ISNUMBER($E79)),IF(OR(ISNUMBER(SEARCH("未",$A79)),ISNUMBER(SEARCH("送出",$A79)),AND(TRIM($A79)="",NOT(ISNUMBER($D79)),N($G79)=0)),"","【未填合同期】"),IF($E79&lt;TODAY(),"【已到期】",IF($E79-TODAY()&lt;=提醒天数,"【即将到期，剩余"&amp;($E79-TODAY())&amp;"天】","【正常】")))&amp;IF(OR($AC79="安装免保",$AC79="技术免保",$AC79="质保期内"),"【"&amp;$AC79&amp;"】",""))</f>
        <v/>
      </c>
      <c r="J79" s="371" t="str">
        <f aca="false">IF(OR(N($G79)=0,N($H79)=0),"",ROUND(N($G79)*N($H79)*IF(N($I79)=0,1,N($I79)),2))</f>
        <v/>
      </c>
      <c r="L79" s="371" t="str">
        <f aca="false">IF(TRIM($B79&amp;$C79)="","",IF(AND(N($J79)=0,N($K79)=0),"",ROUND(N($J79)+N($K79),2)))</f>
        <v/>
      </c>
      <c r="R79" s="371"/>
      <c r="S79" s="372" t="str">
        <f aca="false">IF(TRIM($B79&amp;$C79)="","",IF(N($N79)=0,"",MAX(0,MIN(N($N79)-N($P79),N($V79)))))</f>
        <v/>
      </c>
      <c r="T79" s="372" t="str">
        <f aca="false">IF(TRIM($B79&amp;$C79)="","",IF(N($P79)&lt;=N($N79),"",N($P79)-N($N79)))</f>
        <v/>
      </c>
      <c r="U79" s="372" t="str">
        <f aca="false">IF(OR(TRIM($B79&amp;$C79)="",$V79=""),"",MAX(0,N($V79))-N($S79))</f>
        <v/>
      </c>
      <c r="V79" s="372" t="str">
        <f aca="false">IF(TRIM($B79&amp;$C79)="","",IF(AND(N($L79)=0,N($P79)+N($Q79)+N($R79)=0),"",ROUND(N($L79)-N($P79)-N($Q79)-N($R79),2)))</f>
        <v/>
      </c>
      <c r="W79" s="373" t="str">
        <f aca="false">IF(TRIM($B79&amp;$C79)="","",IF(N($L79)=0,IF((N($P79)+N($Q79)+N($R79))=0,"—未填单价","未填单价，已收 "&amp;TEXT((N($P79)+N($Q79)+N($R79)),"#,##0.00")),IF(N($V79)&gt;0.005,"欠 "&amp;TEXT(N($V79),"#,##0.00")&amp;IF(N($S79)&gt;0,"（开票未到账 "&amp;TEXT(N($S79),"#,##0.00")&amp;"）","")&amp;IF(N($U79)&gt;0,"（未开票 "&amp;TEXT(N($U79),"#,##0.00")&amp;"）",""),IF(N($V79)&lt;-0.005,"多收 "&amp;TEXT(-N($V79),"#,##0.00"),"✔ 已结清")))&amp;IF(N($T79)&gt;0,"｜到账未开票 "&amp;TEXT(N($T79),"#,##0.00")&amp;"，待补票","")&amp;IF(N($Q79)&gt;0,"｜收现 "&amp;TEXT(N($Q79),"#,##0.00"),"")&amp;IF(N($R79)&gt;0,"｜收款不开票 "&amp;TEXT(N($R79),"#,##0.00"),""))</f>
        <v/>
      </c>
      <c r="X79" s="370"/>
      <c r="AB79" s="371" t="str">
        <f aca="false">IF(OR(N($N79)=0,N($AA79)=0),"",ROUND(N($N79)/(1+N($AA79))*N($AA79),2))</f>
        <v/>
      </c>
      <c r="AC79" s="370"/>
      <c r="AD79" s="370"/>
      <c r="AE79" s="374" t="str">
        <f aca="false">IF($AM79="","",IF($AM79=1,IF($AN79&gt;=1,"一次性·已到收款期","一次性·未到期"),$AD79&amp;" 第"&amp;$AN79&amp;"/"&amp;$AM79&amp;"期"))</f>
        <v/>
      </c>
      <c r="AF79" s="372" t="str">
        <f aca="false">IF(OR($AM79="",N($L79)=0),"",ROUND(N($J79)*$AN79/$AM79,2)+N($K79))</f>
        <v/>
      </c>
      <c r="AG79" s="372" t="str">
        <f aca="false">IF($AF79="","",MAX(0,ROUND($AF79-(N($P79)+N($Q79)+N($R79)),2)))</f>
        <v/>
      </c>
      <c r="AH79" s="372" t="str">
        <f aca="false">IF(OR(TRIM($B79&amp;$C79)="",NOT(ISNUMBER($D79))),"",SUMIFS($V$3:$V$1001,$AJ$3:$AJ$1001,$AJ79,$D$3:$D$1001,"&lt;"&amp;$D79))</f>
        <v/>
      </c>
      <c r="AI79" s="372" t="str">
        <f aca="false">IF(TRIM($B79&amp;$C79)="","",SUMIFS($V$3:$V$1001,$AJ$3:$AJ$1001,$AJ79))</f>
        <v/>
      </c>
      <c r="AJ79" s="374" t="str">
        <f aca="false">IF(TRIM($B79&amp;$C79)="","",TRIM($B79)&amp;"｜"&amp;TRIM($C79))</f>
        <v/>
      </c>
      <c r="AK79" s="372" t="str">
        <f aca="false">IF(TRIM($B79&amp;$C79)="","",MIN(N($N79),N($P79)))</f>
        <v/>
      </c>
      <c r="AL79" s="375" t="str">
        <f aca="false">IF(ISNUMBER($D79),YEAR($D79),"")</f>
        <v/>
      </c>
      <c r="AM79" s="375" t="str">
        <f aca="false">IF(OR(TRIM($B79&amp;$C79)="",NOT(ISNUMBER($D79)),NOT(ISNUMBER($E79))),"",IF($E79&lt;$D79,"",IF(IF($AD79="半年付",2,IF($AD79="季度付",4,IF($AD79="月付",12,IF($AD79="半月付",24,1))))=1,1,MAX(1,ROUND(($E79-$D79+1)/365*IF($AD79="半年付",2,IF($AD79="季度付",4,IF($AD79="月付",12,IF($AD79="半月付",24,1)))),0)))))</f>
        <v/>
      </c>
      <c r="AN79" s="375" t="str">
        <f aca="true">IF($AM79="","",MIN($AM79,MAX(0,INT((TODAY()-付款宽限天数-$D79)/(($E79-$D79+1)/$AM79))+1)))</f>
        <v/>
      </c>
    </row>
    <row r="80" customFormat="false" ht="14.9" hidden="false" customHeight="false" outlineLevel="0" collapsed="false">
      <c r="F80" s="370" t="str">
        <f aca="true">IF(TRIM($B80&amp;$C80)="","",IF(OR(ISNUMBER(SEARCH("未",$A80)),ISNUMBER(SEARCH("送出",$A80)),AND(TRIM($A80)="",NOT(ISNUMBER($D80)),N($G80)=0)),"【合同未回】","")&amp;IF(NOT(ISNUMBER($E80)),IF(OR(ISNUMBER(SEARCH("未",$A80)),ISNUMBER(SEARCH("送出",$A80)),AND(TRIM($A80)="",NOT(ISNUMBER($D80)),N($G80)=0)),"","【未填合同期】"),IF($E80&lt;TODAY(),"【已到期】",IF($E80-TODAY()&lt;=提醒天数,"【即将到期，剩余"&amp;($E80-TODAY())&amp;"天】","【正常】")))&amp;IF(OR($AC80="安装免保",$AC80="技术免保",$AC80="质保期内"),"【"&amp;$AC80&amp;"】",""))</f>
        <v/>
      </c>
      <c r="J80" s="371" t="str">
        <f aca="false">IF(OR(N($G80)=0,N($H80)=0),"",ROUND(N($G80)*N($H80)*IF(N($I80)=0,1,N($I80)),2))</f>
        <v/>
      </c>
      <c r="L80" s="371" t="str">
        <f aca="false">IF(TRIM($B80&amp;$C80)="","",IF(AND(N($J80)=0,N($K80)=0),"",ROUND(N($J80)+N($K80),2)))</f>
        <v/>
      </c>
      <c r="R80" s="371"/>
      <c r="S80" s="372" t="str">
        <f aca="false">IF(TRIM($B80&amp;$C80)="","",IF(N($N80)=0,"",MAX(0,MIN(N($N80)-N($P80),N($V80)))))</f>
        <v/>
      </c>
      <c r="T80" s="372" t="str">
        <f aca="false">IF(TRIM($B80&amp;$C80)="","",IF(N($P80)&lt;=N($N80),"",N($P80)-N($N80)))</f>
        <v/>
      </c>
      <c r="U80" s="372" t="str">
        <f aca="false">IF(OR(TRIM($B80&amp;$C80)="",$V80=""),"",MAX(0,N($V80))-N($S80))</f>
        <v/>
      </c>
      <c r="V80" s="372" t="str">
        <f aca="false">IF(TRIM($B80&amp;$C80)="","",IF(AND(N($L80)=0,N($P80)+N($Q80)+N($R80)=0),"",ROUND(N($L80)-N($P80)-N($Q80)-N($R80),2)))</f>
        <v/>
      </c>
      <c r="W80" s="373" t="str">
        <f aca="false">IF(TRIM($B80&amp;$C80)="","",IF(N($L80)=0,IF((N($P80)+N($Q80)+N($R80))=0,"—未填单价","未填单价，已收 "&amp;TEXT((N($P80)+N($Q80)+N($R80)),"#,##0.00")),IF(N($V80)&gt;0.005,"欠 "&amp;TEXT(N($V80),"#,##0.00")&amp;IF(N($S80)&gt;0,"（开票未到账 "&amp;TEXT(N($S80),"#,##0.00")&amp;"）","")&amp;IF(N($U80)&gt;0,"（未开票 "&amp;TEXT(N($U80),"#,##0.00")&amp;"）",""),IF(N($V80)&lt;-0.005,"多收 "&amp;TEXT(-N($V80),"#,##0.00"),"✔ 已结清")))&amp;IF(N($T80)&gt;0,"｜到账未开票 "&amp;TEXT(N($T80),"#,##0.00")&amp;"，待补票","")&amp;IF(N($Q80)&gt;0,"｜收现 "&amp;TEXT(N($Q80),"#,##0.00"),"")&amp;IF(N($R80)&gt;0,"｜收款不开票 "&amp;TEXT(N($R80),"#,##0.00"),""))</f>
        <v/>
      </c>
      <c r="X80" s="370"/>
      <c r="AB80" s="371" t="str">
        <f aca="false">IF(OR(N($N80)=0,N($AA80)=0),"",ROUND(N($N80)/(1+N($AA80))*N($AA80),2))</f>
        <v/>
      </c>
      <c r="AC80" s="370"/>
      <c r="AD80" s="370"/>
      <c r="AE80" s="374" t="str">
        <f aca="false">IF($AM80="","",IF($AM80=1,IF($AN80&gt;=1,"一次性·已到收款期","一次性·未到期"),$AD80&amp;" 第"&amp;$AN80&amp;"/"&amp;$AM80&amp;"期"))</f>
        <v/>
      </c>
      <c r="AF80" s="372" t="str">
        <f aca="false">IF(OR($AM80="",N($L80)=0),"",ROUND(N($J80)*$AN80/$AM80,2)+N($K80))</f>
        <v/>
      </c>
      <c r="AG80" s="372" t="str">
        <f aca="false">IF($AF80="","",MAX(0,ROUND($AF80-(N($P80)+N($Q80)+N($R80)),2)))</f>
        <v/>
      </c>
      <c r="AH80" s="372" t="str">
        <f aca="false">IF(OR(TRIM($B80&amp;$C80)="",NOT(ISNUMBER($D80))),"",SUMIFS($V$3:$V$1001,$AJ$3:$AJ$1001,$AJ80,$D$3:$D$1001,"&lt;"&amp;$D80))</f>
        <v/>
      </c>
      <c r="AI80" s="372" t="str">
        <f aca="false">IF(TRIM($B80&amp;$C80)="","",SUMIFS($V$3:$V$1001,$AJ$3:$AJ$1001,$AJ80))</f>
        <v/>
      </c>
      <c r="AJ80" s="374" t="str">
        <f aca="false">IF(TRIM($B80&amp;$C80)="","",TRIM($B80)&amp;"｜"&amp;TRIM($C80))</f>
        <v/>
      </c>
      <c r="AK80" s="372" t="str">
        <f aca="false">IF(TRIM($B80&amp;$C80)="","",MIN(N($N80),N($P80)))</f>
        <v/>
      </c>
      <c r="AL80" s="375" t="str">
        <f aca="false">IF(ISNUMBER($D80),YEAR($D80),"")</f>
        <v/>
      </c>
      <c r="AM80" s="375" t="str">
        <f aca="false">IF(OR(TRIM($B80&amp;$C80)="",NOT(ISNUMBER($D80)),NOT(ISNUMBER($E80))),"",IF($E80&lt;$D80,"",IF(IF($AD80="半年付",2,IF($AD80="季度付",4,IF($AD80="月付",12,IF($AD80="半月付",24,1))))=1,1,MAX(1,ROUND(($E80-$D80+1)/365*IF($AD80="半年付",2,IF($AD80="季度付",4,IF($AD80="月付",12,IF($AD80="半月付",24,1)))),0)))))</f>
        <v/>
      </c>
      <c r="AN80" s="375" t="str">
        <f aca="true">IF($AM80="","",MIN($AM80,MAX(0,INT((TODAY()-付款宽限天数-$D80)/(($E80-$D80+1)/$AM80))+1)))</f>
        <v/>
      </c>
    </row>
    <row r="81" customFormat="false" ht="14.9" hidden="false" customHeight="false" outlineLevel="0" collapsed="false">
      <c r="F81" s="370" t="str">
        <f aca="true">IF(TRIM($B81&amp;$C81)="","",IF(OR(ISNUMBER(SEARCH("未",$A81)),ISNUMBER(SEARCH("送出",$A81)),AND(TRIM($A81)="",NOT(ISNUMBER($D81)),N($G81)=0)),"【合同未回】","")&amp;IF(NOT(ISNUMBER($E81)),IF(OR(ISNUMBER(SEARCH("未",$A81)),ISNUMBER(SEARCH("送出",$A81)),AND(TRIM($A81)="",NOT(ISNUMBER($D81)),N($G81)=0)),"","【未填合同期】"),IF($E81&lt;TODAY(),"【已到期】",IF($E81-TODAY()&lt;=提醒天数,"【即将到期，剩余"&amp;($E81-TODAY())&amp;"天】","【正常】")))&amp;IF(OR($AC81="安装免保",$AC81="技术免保",$AC81="质保期内"),"【"&amp;$AC81&amp;"】",""))</f>
        <v/>
      </c>
      <c r="J81" s="371" t="str">
        <f aca="false">IF(OR(N($G81)=0,N($H81)=0),"",ROUND(N($G81)*N($H81)*IF(N($I81)=0,1,N($I81)),2))</f>
        <v/>
      </c>
      <c r="L81" s="371" t="str">
        <f aca="false">IF(TRIM($B81&amp;$C81)="","",IF(AND(N($J81)=0,N($K81)=0),"",ROUND(N($J81)+N($K81),2)))</f>
        <v/>
      </c>
      <c r="R81" s="371"/>
      <c r="S81" s="372" t="str">
        <f aca="false">IF(TRIM($B81&amp;$C81)="","",IF(N($N81)=0,"",MAX(0,MIN(N($N81)-N($P81),N($V81)))))</f>
        <v/>
      </c>
      <c r="T81" s="372" t="str">
        <f aca="false">IF(TRIM($B81&amp;$C81)="","",IF(N($P81)&lt;=N($N81),"",N($P81)-N($N81)))</f>
        <v/>
      </c>
      <c r="U81" s="372" t="str">
        <f aca="false">IF(OR(TRIM($B81&amp;$C81)="",$V81=""),"",MAX(0,N($V81))-N($S81))</f>
        <v/>
      </c>
      <c r="V81" s="372" t="str">
        <f aca="false">IF(TRIM($B81&amp;$C81)="","",IF(AND(N($L81)=0,N($P81)+N($Q81)+N($R81)=0),"",ROUND(N($L81)-N($P81)-N($Q81)-N($R81),2)))</f>
        <v/>
      </c>
      <c r="W81" s="373" t="str">
        <f aca="false">IF(TRIM($B81&amp;$C81)="","",IF(N($L81)=0,IF((N($P81)+N($Q81)+N($R81))=0,"—未填单价","未填单价，已收 "&amp;TEXT((N($P81)+N($Q81)+N($R81)),"#,##0.00")),IF(N($V81)&gt;0.005,"欠 "&amp;TEXT(N($V81),"#,##0.00")&amp;IF(N($S81)&gt;0,"（开票未到账 "&amp;TEXT(N($S81),"#,##0.00")&amp;"）","")&amp;IF(N($U81)&gt;0,"（未开票 "&amp;TEXT(N($U81),"#,##0.00")&amp;"）",""),IF(N($V81)&lt;-0.005,"多收 "&amp;TEXT(-N($V81),"#,##0.00"),"✔ 已结清")))&amp;IF(N($T81)&gt;0,"｜到账未开票 "&amp;TEXT(N($T81),"#,##0.00")&amp;"，待补票","")&amp;IF(N($Q81)&gt;0,"｜收现 "&amp;TEXT(N($Q81),"#,##0.00"),"")&amp;IF(N($R81)&gt;0,"｜收款不开票 "&amp;TEXT(N($R81),"#,##0.00"),""))</f>
        <v/>
      </c>
      <c r="X81" s="370"/>
      <c r="AB81" s="371" t="str">
        <f aca="false">IF(OR(N($N81)=0,N($AA81)=0),"",ROUND(N($N81)/(1+N($AA81))*N($AA81),2))</f>
        <v/>
      </c>
      <c r="AC81" s="370"/>
      <c r="AD81" s="370"/>
      <c r="AE81" s="374" t="str">
        <f aca="false">IF($AM81="","",IF($AM81=1,IF($AN81&gt;=1,"一次性·已到收款期","一次性·未到期"),$AD81&amp;" 第"&amp;$AN81&amp;"/"&amp;$AM81&amp;"期"))</f>
        <v/>
      </c>
      <c r="AF81" s="372" t="str">
        <f aca="false">IF(OR($AM81="",N($L81)=0),"",ROUND(N($J81)*$AN81/$AM81,2)+N($K81))</f>
        <v/>
      </c>
      <c r="AG81" s="372" t="str">
        <f aca="false">IF($AF81="","",MAX(0,ROUND($AF81-(N($P81)+N($Q81)+N($R81)),2)))</f>
        <v/>
      </c>
      <c r="AH81" s="372" t="str">
        <f aca="false">IF(OR(TRIM($B81&amp;$C81)="",NOT(ISNUMBER($D81))),"",SUMIFS($V$3:$V$1001,$AJ$3:$AJ$1001,$AJ81,$D$3:$D$1001,"&lt;"&amp;$D81))</f>
        <v/>
      </c>
      <c r="AI81" s="372" t="str">
        <f aca="false">IF(TRIM($B81&amp;$C81)="","",SUMIFS($V$3:$V$1001,$AJ$3:$AJ$1001,$AJ81))</f>
        <v/>
      </c>
      <c r="AJ81" s="374" t="str">
        <f aca="false">IF(TRIM($B81&amp;$C81)="","",TRIM($B81)&amp;"｜"&amp;TRIM($C81))</f>
        <v/>
      </c>
      <c r="AK81" s="372" t="str">
        <f aca="false">IF(TRIM($B81&amp;$C81)="","",MIN(N($N81),N($P81)))</f>
        <v/>
      </c>
      <c r="AL81" s="375" t="str">
        <f aca="false">IF(ISNUMBER($D81),YEAR($D81),"")</f>
        <v/>
      </c>
      <c r="AM81" s="375" t="str">
        <f aca="false">IF(OR(TRIM($B81&amp;$C81)="",NOT(ISNUMBER($D81)),NOT(ISNUMBER($E81))),"",IF($E81&lt;$D81,"",IF(IF($AD81="半年付",2,IF($AD81="季度付",4,IF($AD81="月付",12,IF($AD81="半月付",24,1))))=1,1,MAX(1,ROUND(($E81-$D81+1)/365*IF($AD81="半年付",2,IF($AD81="季度付",4,IF($AD81="月付",12,IF($AD81="半月付",24,1)))),0)))))</f>
        <v/>
      </c>
      <c r="AN81" s="375" t="str">
        <f aca="true">IF($AM81="","",MIN($AM81,MAX(0,INT((TODAY()-付款宽限天数-$D81)/(($E81-$D81+1)/$AM81))+1)))</f>
        <v/>
      </c>
    </row>
    <row r="82" customFormat="false" ht="14.9" hidden="false" customHeight="false" outlineLevel="0" collapsed="false">
      <c r="F82" s="370" t="str">
        <f aca="true">IF(TRIM($B82&amp;$C82)="","",IF(OR(ISNUMBER(SEARCH("未",$A82)),ISNUMBER(SEARCH("送出",$A82)),AND(TRIM($A82)="",NOT(ISNUMBER($D82)),N($G82)=0)),"【合同未回】","")&amp;IF(NOT(ISNUMBER($E82)),IF(OR(ISNUMBER(SEARCH("未",$A82)),ISNUMBER(SEARCH("送出",$A82)),AND(TRIM($A82)="",NOT(ISNUMBER($D82)),N($G82)=0)),"","【未填合同期】"),IF($E82&lt;TODAY(),"【已到期】",IF($E82-TODAY()&lt;=提醒天数,"【即将到期，剩余"&amp;($E82-TODAY())&amp;"天】","【正常】")))&amp;IF(OR($AC82="安装免保",$AC82="技术免保",$AC82="质保期内"),"【"&amp;$AC82&amp;"】",""))</f>
        <v/>
      </c>
      <c r="J82" s="371" t="str">
        <f aca="false">IF(OR(N($G82)=0,N($H82)=0),"",ROUND(N($G82)*N($H82)*IF(N($I82)=0,1,N($I82)),2))</f>
        <v/>
      </c>
      <c r="L82" s="371" t="str">
        <f aca="false">IF(TRIM($B82&amp;$C82)="","",IF(AND(N($J82)=0,N($K82)=0),"",ROUND(N($J82)+N($K82),2)))</f>
        <v/>
      </c>
      <c r="R82" s="371"/>
      <c r="S82" s="372" t="str">
        <f aca="false">IF(TRIM($B82&amp;$C82)="","",IF(N($N82)=0,"",MAX(0,MIN(N($N82)-N($P82),N($V82)))))</f>
        <v/>
      </c>
      <c r="T82" s="372" t="str">
        <f aca="false">IF(TRIM($B82&amp;$C82)="","",IF(N($P82)&lt;=N($N82),"",N($P82)-N($N82)))</f>
        <v/>
      </c>
      <c r="U82" s="372" t="str">
        <f aca="false">IF(OR(TRIM($B82&amp;$C82)="",$V82=""),"",MAX(0,N($V82))-N($S82))</f>
        <v/>
      </c>
      <c r="V82" s="372" t="str">
        <f aca="false">IF(TRIM($B82&amp;$C82)="","",IF(AND(N($L82)=0,N($P82)+N($Q82)+N($R82)=0),"",ROUND(N($L82)-N($P82)-N($Q82)-N($R82),2)))</f>
        <v/>
      </c>
      <c r="W82" s="373" t="str">
        <f aca="false">IF(TRIM($B82&amp;$C82)="","",IF(N($L82)=0,IF((N($P82)+N($Q82)+N($R82))=0,"—未填单价","未填单价，已收 "&amp;TEXT((N($P82)+N($Q82)+N($R82)),"#,##0.00")),IF(N($V82)&gt;0.005,"欠 "&amp;TEXT(N($V82),"#,##0.00")&amp;IF(N($S82)&gt;0,"（开票未到账 "&amp;TEXT(N($S82),"#,##0.00")&amp;"）","")&amp;IF(N($U82)&gt;0,"（未开票 "&amp;TEXT(N($U82),"#,##0.00")&amp;"）",""),IF(N($V82)&lt;-0.005,"多收 "&amp;TEXT(-N($V82),"#,##0.00"),"✔ 已结清")))&amp;IF(N($T82)&gt;0,"｜到账未开票 "&amp;TEXT(N($T82),"#,##0.00")&amp;"，待补票","")&amp;IF(N($Q82)&gt;0,"｜收现 "&amp;TEXT(N($Q82),"#,##0.00"),"")&amp;IF(N($R82)&gt;0,"｜收款不开票 "&amp;TEXT(N($R82),"#,##0.00"),""))</f>
        <v/>
      </c>
      <c r="X82" s="370"/>
      <c r="AB82" s="371" t="str">
        <f aca="false">IF(OR(N($N82)=0,N($AA82)=0),"",ROUND(N($N82)/(1+N($AA82))*N($AA82),2))</f>
        <v/>
      </c>
      <c r="AC82" s="370"/>
      <c r="AD82" s="370"/>
      <c r="AE82" s="374" t="str">
        <f aca="false">IF($AM82="","",IF($AM82=1,IF($AN82&gt;=1,"一次性·已到收款期","一次性·未到期"),$AD82&amp;" 第"&amp;$AN82&amp;"/"&amp;$AM82&amp;"期"))</f>
        <v/>
      </c>
      <c r="AF82" s="372" t="str">
        <f aca="false">IF(OR($AM82="",N($L82)=0),"",ROUND(N($J82)*$AN82/$AM82,2)+N($K82))</f>
        <v/>
      </c>
      <c r="AG82" s="372" t="str">
        <f aca="false">IF($AF82="","",MAX(0,ROUND($AF82-(N($P82)+N($Q82)+N($R82)),2)))</f>
        <v/>
      </c>
      <c r="AH82" s="372" t="str">
        <f aca="false">IF(OR(TRIM($B82&amp;$C82)="",NOT(ISNUMBER($D82))),"",SUMIFS($V$3:$V$1001,$AJ$3:$AJ$1001,$AJ82,$D$3:$D$1001,"&lt;"&amp;$D82))</f>
        <v/>
      </c>
      <c r="AI82" s="372" t="str">
        <f aca="false">IF(TRIM($B82&amp;$C82)="","",SUMIFS($V$3:$V$1001,$AJ$3:$AJ$1001,$AJ82))</f>
        <v/>
      </c>
      <c r="AJ82" s="374" t="str">
        <f aca="false">IF(TRIM($B82&amp;$C82)="","",TRIM($B82)&amp;"｜"&amp;TRIM($C82))</f>
        <v/>
      </c>
      <c r="AK82" s="372" t="str">
        <f aca="false">IF(TRIM($B82&amp;$C82)="","",MIN(N($N82),N($P82)))</f>
        <v/>
      </c>
      <c r="AL82" s="375" t="str">
        <f aca="false">IF(ISNUMBER($D82),YEAR($D82),"")</f>
        <v/>
      </c>
      <c r="AM82" s="375" t="str">
        <f aca="false">IF(OR(TRIM($B82&amp;$C82)="",NOT(ISNUMBER($D82)),NOT(ISNUMBER($E82))),"",IF($E82&lt;$D82,"",IF(IF($AD82="半年付",2,IF($AD82="季度付",4,IF($AD82="月付",12,IF($AD82="半月付",24,1))))=1,1,MAX(1,ROUND(($E82-$D82+1)/365*IF($AD82="半年付",2,IF($AD82="季度付",4,IF($AD82="月付",12,IF($AD82="半月付",24,1)))),0)))))</f>
        <v/>
      </c>
      <c r="AN82" s="375" t="str">
        <f aca="true">IF($AM82="","",MIN($AM82,MAX(0,INT((TODAY()-付款宽限天数-$D82)/(($E82-$D82+1)/$AM82))+1)))</f>
        <v/>
      </c>
    </row>
    <row r="83" customFormat="false" ht="14.9" hidden="false" customHeight="false" outlineLevel="0" collapsed="false">
      <c r="F83" s="370" t="str">
        <f aca="true">IF(TRIM($B83&amp;$C83)="","",IF(OR(ISNUMBER(SEARCH("未",$A83)),ISNUMBER(SEARCH("送出",$A83)),AND(TRIM($A83)="",NOT(ISNUMBER($D83)),N($G83)=0)),"【合同未回】","")&amp;IF(NOT(ISNUMBER($E83)),IF(OR(ISNUMBER(SEARCH("未",$A83)),ISNUMBER(SEARCH("送出",$A83)),AND(TRIM($A83)="",NOT(ISNUMBER($D83)),N($G83)=0)),"","【未填合同期】"),IF($E83&lt;TODAY(),"【已到期】",IF($E83-TODAY()&lt;=提醒天数,"【即将到期，剩余"&amp;($E83-TODAY())&amp;"天】","【正常】")))&amp;IF(OR($AC83="安装免保",$AC83="技术免保",$AC83="质保期内"),"【"&amp;$AC83&amp;"】",""))</f>
        <v/>
      </c>
      <c r="J83" s="371" t="str">
        <f aca="false">IF(OR(N($G83)=0,N($H83)=0),"",ROUND(N($G83)*N($H83)*IF(N($I83)=0,1,N($I83)),2))</f>
        <v/>
      </c>
      <c r="L83" s="371" t="str">
        <f aca="false">IF(TRIM($B83&amp;$C83)="","",IF(AND(N($J83)=0,N($K83)=0),"",ROUND(N($J83)+N($K83),2)))</f>
        <v/>
      </c>
      <c r="R83" s="371"/>
      <c r="S83" s="372" t="str">
        <f aca="false">IF(TRIM($B83&amp;$C83)="","",IF(N($N83)=0,"",MAX(0,MIN(N($N83)-N($P83),N($V83)))))</f>
        <v/>
      </c>
      <c r="T83" s="372" t="str">
        <f aca="false">IF(TRIM($B83&amp;$C83)="","",IF(N($P83)&lt;=N($N83),"",N($P83)-N($N83)))</f>
        <v/>
      </c>
      <c r="U83" s="372" t="str">
        <f aca="false">IF(OR(TRIM($B83&amp;$C83)="",$V83=""),"",MAX(0,N($V83))-N($S83))</f>
        <v/>
      </c>
      <c r="V83" s="372" t="str">
        <f aca="false">IF(TRIM($B83&amp;$C83)="","",IF(AND(N($L83)=0,N($P83)+N($Q83)+N($R83)=0),"",ROUND(N($L83)-N($P83)-N($Q83)-N($R83),2)))</f>
        <v/>
      </c>
      <c r="W83" s="373" t="str">
        <f aca="false">IF(TRIM($B83&amp;$C83)="","",IF(N($L83)=0,IF((N($P83)+N($Q83)+N($R83))=0,"—未填单价","未填单价，已收 "&amp;TEXT((N($P83)+N($Q83)+N($R83)),"#,##0.00")),IF(N($V83)&gt;0.005,"欠 "&amp;TEXT(N($V83),"#,##0.00")&amp;IF(N($S83)&gt;0,"（开票未到账 "&amp;TEXT(N($S83),"#,##0.00")&amp;"）","")&amp;IF(N($U83)&gt;0,"（未开票 "&amp;TEXT(N($U83),"#,##0.00")&amp;"）",""),IF(N($V83)&lt;-0.005,"多收 "&amp;TEXT(-N($V83),"#,##0.00"),"✔ 已结清")))&amp;IF(N($T83)&gt;0,"｜到账未开票 "&amp;TEXT(N($T83),"#,##0.00")&amp;"，待补票","")&amp;IF(N($Q83)&gt;0,"｜收现 "&amp;TEXT(N($Q83),"#,##0.00"),"")&amp;IF(N($R83)&gt;0,"｜收款不开票 "&amp;TEXT(N($R83),"#,##0.00"),""))</f>
        <v/>
      </c>
      <c r="X83" s="370"/>
      <c r="AB83" s="371" t="str">
        <f aca="false">IF(OR(N($N83)=0,N($AA83)=0),"",ROUND(N($N83)/(1+N($AA83))*N($AA83),2))</f>
        <v/>
      </c>
      <c r="AC83" s="370"/>
      <c r="AD83" s="370"/>
      <c r="AE83" s="374" t="str">
        <f aca="false">IF($AM83="","",IF($AM83=1,IF($AN83&gt;=1,"一次性·已到收款期","一次性·未到期"),$AD83&amp;" 第"&amp;$AN83&amp;"/"&amp;$AM83&amp;"期"))</f>
        <v/>
      </c>
      <c r="AF83" s="372" t="str">
        <f aca="false">IF(OR($AM83="",N($L83)=0),"",ROUND(N($J83)*$AN83/$AM83,2)+N($K83))</f>
        <v/>
      </c>
      <c r="AG83" s="372" t="str">
        <f aca="false">IF($AF83="","",MAX(0,ROUND($AF83-(N($P83)+N($Q83)+N($R83)),2)))</f>
        <v/>
      </c>
      <c r="AH83" s="372" t="str">
        <f aca="false">IF(OR(TRIM($B83&amp;$C83)="",NOT(ISNUMBER($D83))),"",SUMIFS($V$3:$V$1001,$AJ$3:$AJ$1001,$AJ83,$D$3:$D$1001,"&lt;"&amp;$D83))</f>
        <v/>
      </c>
      <c r="AI83" s="372" t="str">
        <f aca="false">IF(TRIM($B83&amp;$C83)="","",SUMIFS($V$3:$V$1001,$AJ$3:$AJ$1001,$AJ83))</f>
        <v/>
      </c>
      <c r="AJ83" s="374" t="str">
        <f aca="false">IF(TRIM($B83&amp;$C83)="","",TRIM($B83)&amp;"｜"&amp;TRIM($C83))</f>
        <v/>
      </c>
      <c r="AK83" s="372" t="str">
        <f aca="false">IF(TRIM($B83&amp;$C83)="","",MIN(N($N83),N($P83)))</f>
        <v/>
      </c>
      <c r="AL83" s="375" t="str">
        <f aca="false">IF(ISNUMBER($D83),YEAR($D83),"")</f>
        <v/>
      </c>
      <c r="AM83" s="375" t="str">
        <f aca="false">IF(OR(TRIM($B83&amp;$C83)="",NOT(ISNUMBER($D83)),NOT(ISNUMBER($E83))),"",IF($E83&lt;$D83,"",IF(IF($AD83="半年付",2,IF($AD83="季度付",4,IF($AD83="月付",12,IF($AD83="半月付",24,1))))=1,1,MAX(1,ROUND(($E83-$D83+1)/365*IF($AD83="半年付",2,IF($AD83="季度付",4,IF($AD83="月付",12,IF($AD83="半月付",24,1)))),0)))))</f>
        <v/>
      </c>
      <c r="AN83" s="375" t="str">
        <f aca="true">IF($AM83="","",MIN($AM83,MAX(0,INT((TODAY()-付款宽限天数-$D83)/(($E83-$D83+1)/$AM83))+1)))</f>
        <v/>
      </c>
    </row>
    <row r="84" customFormat="false" ht="14.9" hidden="false" customHeight="false" outlineLevel="0" collapsed="false">
      <c r="F84" s="370" t="str">
        <f aca="true">IF(TRIM($B84&amp;$C84)="","",IF(OR(ISNUMBER(SEARCH("未",$A84)),ISNUMBER(SEARCH("送出",$A84)),AND(TRIM($A84)="",NOT(ISNUMBER($D84)),N($G84)=0)),"【合同未回】","")&amp;IF(NOT(ISNUMBER($E84)),IF(OR(ISNUMBER(SEARCH("未",$A84)),ISNUMBER(SEARCH("送出",$A84)),AND(TRIM($A84)="",NOT(ISNUMBER($D84)),N($G84)=0)),"","【未填合同期】"),IF($E84&lt;TODAY(),"【已到期】",IF($E84-TODAY()&lt;=提醒天数,"【即将到期，剩余"&amp;($E84-TODAY())&amp;"天】","【正常】")))&amp;IF(OR($AC84="安装免保",$AC84="技术免保",$AC84="质保期内"),"【"&amp;$AC84&amp;"】",""))</f>
        <v/>
      </c>
      <c r="J84" s="371" t="str">
        <f aca="false">IF(OR(N($G84)=0,N($H84)=0),"",ROUND(N($G84)*N($H84)*IF(N($I84)=0,1,N($I84)),2))</f>
        <v/>
      </c>
      <c r="L84" s="371" t="str">
        <f aca="false">IF(TRIM($B84&amp;$C84)="","",IF(AND(N($J84)=0,N($K84)=0),"",ROUND(N($J84)+N($K84),2)))</f>
        <v/>
      </c>
      <c r="R84" s="371"/>
      <c r="S84" s="372" t="str">
        <f aca="false">IF(TRIM($B84&amp;$C84)="","",IF(N($N84)=0,"",MAX(0,MIN(N($N84)-N($P84),N($V84)))))</f>
        <v/>
      </c>
      <c r="T84" s="372" t="str">
        <f aca="false">IF(TRIM($B84&amp;$C84)="","",IF(N($P84)&lt;=N($N84),"",N($P84)-N($N84)))</f>
        <v/>
      </c>
      <c r="U84" s="372" t="str">
        <f aca="false">IF(OR(TRIM($B84&amp;$C84)="",$V84=""),"",MAX(0,N($V84))-N($S84))</f>
        <v/>
      </c>
      <c r="V84" s="372" t="str">
        <f aca="false">IF(TRIM($B84&amp;$C84)="","",IF(AND(N($L84)=0,N($P84)+N($Q84)+N($R84)=0),"",ROUND(N($L84)-N($P84)-N($Q84)-N($R84),2)))</f>
        <v/>
      </c>
      <c r="W84" s="373" t="str">
        <f aca="false">IF(TRIM($B84&amp;$C84)="","",IF(N($L84)=0,IF((N($P84)+N($Q84)+N($R84))=0,"—未填单价","未填单价，已收 "&amp;TEXT((N($P84)+N($Q84)+N($R84)),"#,##0.00")),IF(N($V84)&gt;0.005,"欠 "&amp;TEXT(N($V84),"#,##0.00")&amp;IF(N($S84)&gt;0,"（开票未到账 "&amp;TEXT(N($S84),"#,##0.00")&amp;"）","")&amp;IF(N($U84)&gt;0,"（未开票 "&amp;TEXT(N($U84),"#,##0.00")&amp;"）",""),IF(N($V84)&lt;-0.005,"多收 "&amp;TEXT(-N($V84),"#,##0.00"),"✔ 已结清")))&amp;IF(N($T84)&gt;0,"｜到账未开票 "&amp;TEXT(N($T84),"#,##0.00")&amp;"，待补票","")&amp;IF(N($Q84)&gt;0,"｜收现 "&amp;TEXT(N($Q84),"#,##0.00"),"")&amp;IF(N($R84)&gt;0,"｜收款不开票 "&amp;TEXT(N($R84),"#,##0.00"),""))</f>
        <v/>
      </c>
      <c r="X84" s="370"/>
      <c r="AB84" s="371" t="str">
        <f aca="false">IF(OR(N($N84)=0,N($AA84)=0),"",ROUND(N($N84)/(1+N($AA84))*N($AA84),2))</f>
        <v/>
      </c>
      <c r="AC84" s="370"/>
      <c r="AD84" s="370"/>
      <c r="AE84" s="374" t="str">
        <f aca="false">IF($AM84="","",IF($AM84=1,IF($AN84&gt;=1,"一次性·已到收款期","一次性·未到期"),$AD84&amp;" 第"&amp;$AN84&amp;"/"&amp;$AM84&amp;"期"))</f>
        <v/>
      </c>
      <c r="AF84" s="372" t="str">
        <f aca="false">IF(OR($AM84="",N($L84)=0),"",ROUND(N($J84)*$AN84/$AM84,2)+N($K84))</f>
        <v/>
      </c>
      <c r="AG84" s="372" t="str">
        <f aca="false">IF($AF84="","",MAX(0,ROUND($AF84-(N($P84)+N($Q84)+N($R84)),2)))</f>
        <v/>
      </c>
      <c r="AH84" s="372" t="str">
        <f aca="false">IF(OR(TRIM($B84&amp;$C84)="",NOT(ISNUMBER($D84))),"",SUMIFS($V$3:$V$1001,$AJ$3:$AJ$1001,$AJ84,$D$3:$D$1001,"&lt;"&amp;$D84))</f>
        <v/>
      </c>
      <c r="AI84" s="372" t="str">
        <f aca="false">IF(TRIM($B84&amp;$C84)="","",SUMIFS($V$3:$V$1001,$AJ$3:$AJ$1001,$AJ84))</f>
        <v/>
      </c>
      <c r="AJ84" s="374" t="str">
        <f aca="false">IF(TRIM($B84&amp;$C84)="","",TRIM($B84)&amp;"｜"&amp;TRIM($C84))</f>
        <v/>
      </c>
      <c r="AK84" s="372" t="str">
        <f aca="false">IF(TRIM($B84&amp;$C84)="","",MIN(N($N84),N($P84)))</f>
        <v/>
      </c>
      <c r="AL84" s="375" t="str">
        <f aca="false">IF(ISNUMBER($D84),YEAR($D84),"")</f>
        <v/>
      </c>
      <c r="AM84" s="375" t="str">
        <f aca="false">IF(OR(TRIM($B84&amp;$C84)="",NOT(ISNUMBER($D84)),NOT(ISNUMBER($E84))),"",IF($E84&lt;$D84,"",IF(IF($AD84="半年付",2,IF($AD84="季度付",4,IF($AD84="月付",12,IF($AD84="半月付",24,1))))=1,1,MAX(1,ROUND(($E84-$D84+1)/365*IF($AD84="半年付",2,IF($AD84="季度付",4,IF($AD84="月付",12,IF($AD84="半月付",24,1)))),0)))))</f>
        <v/>
      </c>
      <c r="AN84" s="375" t="str">
        <f aca="true">IF($AM84="","",MIN($AM84,MAX(0,INT((TODAY()-付款宽限天数-$D84)/(($E84-$D84+1)/$AM84))+1)))</f>
        <v/>
      </c>
    </row>
    <row r="85" customFormat="false" ht="14.9" hidden="false" customHeight="false" outlineLevel="0" collapsed="false">
      <c r="F85" s="370" t="str">
        <f aca="true">IF(TRIM($B85&amp;$C85)="","",IF(OR(ISNUMBER(SEARCH("未",$A85)),ISNUMBER(SEARCH("送出",$A85)),AND(TRIM($A85)="",NOT(ISNUMBER($D85)),N($G85)=0)),"【合同未回】","")&amp;IF(NOT(ISNUMBER($E85)),IF(OR(ISNUMBER(SEARCH("未",$A85)),ISNUMBER(SEARCH("送出",$A85)),AND(TRIM($A85)="",NOT(ISNUMBER($D85)),N($G85)=0)),"","【未填合同期】"),IF($E85&lt;TODAY(),"【已到期】",IF($E85-TODAY()&lt;=提醒天数,"【即将到期，剩余"&amp;($E85-TODAY())&amp;"天】","【正常】")))&amp;IF(OR($AC85="安装免保",$AC85="技术免保",$AC85="质保期内"),"【"&amp;$AC85&amp;"】",""))</f>
        <v/>
      </c>
      <c r="J85" s="371" t="str">
        <f aca="false">IF(OR(N($G85)=0,N($H85)=0),"",ROUND(N($G85)*N($H85)*IF(N($I85)=0,1,N($I85)),2))</f>
        <v/>
      </c>
      <c r="L85" s="371" t="str">
        <f aca="false">IF(TRIM($B85&amp;$C85)="","",IF(AND(N($J85)=0,N($K85)=0),"",ROUND(N($J85)+N($K85),2)))</f>
        <v/>
      </c>
      <c r="R85" s="371"/>
      <c r="S85" s="372" t="str">
        <f aca="false">IF(TRIM($B85&amp;$C85)="","",IF(N($N85)=0,"",MAX(0,MIN(N($N85)-N($P85),N($V85)))))</f>
        <v/>
      </c>
      <c r="T85" s="372" t="str">
        <f aca="false">IF(TRIM($B85&amp;$C85)="","",IF(N($P85)&lt;=N($N85),"",N($P85)-N($N85)))</f>
        <v/>
      </c>
      <c r="U85" s="372" t="str">
        <f aca="false">IF(OR(TRIM($B85&amp;$C85)="",$V85=""),"",MAX(0,N($V85))-N($S85))</f>
        <v/>
      </c>
      <c r="V85" s="372" t="str">
        <f aca="false">IF(TRIM($B85&amp;$C85)="","",IF(AND(N($L85)=0,N($P85)+N($Q85)+N($R85)=0),"",ROUND(N($L85)-N($P85)-N($Q85)-N($R85),2)))</f>
        <v/>
      </c>
      <c r="W85" s="373" t="str">
        <f aca="false">IF(TRIM($B85&amp;$C85)="","",IF(N($L85)=0,IF((N($P85)+N($Q85)+N($R85))=0,"—未填单价","未填单价，已收 "&amp;TEXT((N($P85)+N($Q85)+N($R85)),"#,##0.00")),IF(N($V85)&gt;0.005,"欠 "&amp;TEXT(N($V85),"#,##0.00")&amp;IF(N($S85)&gt;0,"（开票未到账 "&amp;TEXT(N($S85),"#,##0.00")&amp;"）","")&amp;IF(N($U85)&gt;0,"（未开票 "&amp;TEXT(N($U85),"#,##0.00")&amp;"）",""),IF(N($V85)&lt;-0.005,"多收 "&amp;TEXT(-N($V85),"#,##0.00"),"✔ 已结清")))&amp;IF(N($T85)&gt;0,"｜到账未开票 "&amp;TEXT(N($T85),"#,##0.00")&amp;"，待补票","")&amp;IF(N($Q85)&gt;0,"｜收现 "&amp;TEXT(N($Q85),"#,##0.00"),"")&amp;IF(N($R85)&gt;0,"｜收款不开票 "&amp;TEXT(N($R85),"#,##0.00"),""))</f>
        <v/>
      </c>
      <c r="X85" s="370"/>
      <c r="AB85" s="371" t="str">
        <f aca="false">IF(OR(N($N85)=0,N($AA85)=0),"",ROUND(N($N85)/(1+N($AA85))*N($AA85),2))</f>
        <v/>
      </c>
      <c r="AC85" s="370"/>
      <c r="AD85" s="370"/>
      <c r="AE85" s="374" t="str">
        <f aca="false">IF($AM85="","",IF($AM85=1,IF($AN85&gt;=1,"一次性·已到收款期","一次性·未到期"),$AD85&amp;" 第"&amp;$AN85&amp;"/"&amp;$AM85&amp;"期"))</f>
        <v/>
      </c>
      <c r="AF85" s="372" t="str">
        <f aca="false">IF(OR($AM85="",N($L85)=0),"",ROUND(N($J85)*$AN85/$AM85,2)+N($K85))</f>
        <v/>
      </c>
      <c r="AG85" s="372" t="str">
        <f aca="false">IF($AF85="","",MAX(0,ROUND($AF85-(N($P85)+N($Q85)+N($R85)),2)))</f>
        <v/>
      </c>
      <c r="AH85" s="372" t="str">
        <f aca="false">IF(OR(TRIM($B85&amp;$C85)="",NOT(ISNUMBER($D85))),"",SUMIFS($V$3:$V$1001,$AJ$3:$AJ$1001,$AJ85,$D$3:$D$1001,"&lt;"&amp;$D85))</f>
        <v/>
      </c>
      <c r="AI85" s="372" t="str">
        <f aca="false">IF(TRIM($B85&amp;$C85)="","",SUMIFS($V$3:$V$1001,$AJ$3:$AJ$1001,$AJ85))</f>
        <v/>
      </c>
      <c r="AJ85" s="374" t="str">
        <f aca="false">IF(TRIM($B85&amp;$C85)="","",TRIM($B85)&amp;"｜"&amp;TRIM($C85))</f>
        <v/>
      </c>
      <c r="AK85" s="372" t="str">
        <f aca="false">IF(TRIM($B85&amp;$C85)="","",MIN(N($N85),N($P85)))</f>
        <v/>
      </c>
      <c r="AL85" s="375" t="str">
        <f aca="false">IF(ISNUMBER($D85),YEAR($D85),"")</f>
        <v/>
      </c>
      <c r="AM85" s="375" t="str">
        <f aca="false">IF(OR(TRIM($B85&amp;$C85)="",NOT(ISNUMBER($D85)),NOT(ISNUMBER($E85))),"",IF($E85&lt;$D85,"",IF(IF($AD85="半年付",2,IF($AD85="季度付",4,IF($AD85="月付",12,IF($AD85="半月付",24,1))))=1,1,MAX(1,ROUND(($E85-$D85+1)/365*IF($AD85="半年付",2,IF($AD85="季度付",4,IF($AD85="月付",12,IF($AD85="半月付",24,1)))),0)))))</f>
        <v/>
      </c>
      <c r="AN85" s="375" t="str">
        <f aca="true">IF($AM85="","",MIN($AM85,MAX(0,INT((TODAY()-付款宽限天数-$D85)/(($E85-$D85+1)/$AM85))+1)))</f>
        <v/>
      </c>
    </row>
    <row r="86" customFormat="false" ht="14.9" hidden="false" customHeight="false" outlineLevel="0" collapsed="false">
      <c r="F86" s="370" t="str">
        <f aca="true">IF(TRIM($B86&amp;$C86)="","",IF(OR(ISNUMBER(SEARCH("未",$A86)),ISNUMBER(SEARCH("送出",$A86)),AND(TRIM($A86)="",NOT(ISNUMBER($D86)),N($G86)=0)),"【合同未回】","")&amp;IF(NOT(ISNUMBER($E86)),IF(OR(ISNUMBER(SEARCH("未",$A86)),ISNUMBER(SEARCH("送出",$A86)),AND(TRIM($A86)="",NOT(ISNUMBER($D86)),N($G86)=0)),"","【未填合同期】"),IF($E86&lt;TODAY(),"【已到期】",IF($E86-TODAY()&lt;=提醒天数,"【即将到期，剩余"&amp;($E86-TODAY())&amp;"天】","【正常】")))&amp;IF(OR($AC86="安装免保",$AC86="技术免保",$AC86="质保期内"),"【"&amp;$AC86&amp;"】",""))</f>
        <v/>
      </c>
      <c r="J86" s="371" t="str">
        <f aca="false">IF(OR(N($G86)=0,N($H86)=0),"",ROUND(N($G86)*N($H86)*IF(N($I86)=0,1,N($I86)),2))</f>
        <v/>
      </c>
      <c r="L86" s="371" t="str">
        <f aca="false">IF(TRIM($B86&amp;$C86)="","",IF(AND(N($J86)=0,N($K86)=0),"",ROUND(N($J86)+N($K86),2)))</f>
        <v/>
      </c>
      <c r="R86" s="371"/>
      <c r="S86" s="372" t="str">
        <f aca="false">IF(TRIM($B86&amp;$C86)="","",IF(N($N86)=0,"",MAX(0,MIN(N($N86)-N($P86),N($V86)))))</f>
        <v/>
      </c>
      <c r="T86" s="372" t="str">
        <f aca="false">IF(TRIM($B86&amp;$C86)="","",IF(N($P86)&lt;=N($N86),"",N($P86)-N($N86)))</f>
        <v/>
      </c>
      <c r="U86" s="372" t="str">
        <f aca="false">IF(OR(TRIM($B86&amp;$C86)="",$V86=""),"",MAX(0,N($V86))-N($S86))</f>
        <v/>
      </c>
      <c r="V86" s="372" t="str">
        <f aca="false">IF(TRIM($B86&amp;$C86)="","",IF(AND(N($L86)=0,N($P86)+N($Q86)+N($R86)=0),"",ROUND(N($L86)-N($P86)-N($Q86)-N($R86),2)))</f>
        <v/>
      </c>
      <c r="W86" s="373" t="str">
        <f aca="false">IF(TRIM($B86&amp;$C86)="","",IF(N($L86)=0,IF((N($P86)+N($Q86)+N($R86))=0,"—未填单价","未填单价，已收 "&amp;TEXT((N($P86)+N($Q86)+N($R86)),"#,##0.00")),IF(N($V86)&gt;0.005,"欠 "&amp;TEXT(N($V86),"#,##0.00")&amp;IF(N($S86)&gt;0,"（开票未到账 "&amp;TEXT(N($S86),"#,##0.00")&amp;"）","")&amp;IF(N($U86)&gt;0,"（未开票 "&amp;TEXT(N($U86),"#,##0.00")&amp;"）",""),IF(N($V86)&lt;-0.005,"多收 "&amp;TEXT(-N($V86),"#,##0.00"),"✔ 已结清")))&amp;IF(N($T86)&gt;0,"｜到账未开票 "&amp;TEXT(N($T86),"#,##0.00")&amp;"，待补票","")&amp;IF(N($Q86)&gt;0,"｜收现 "&amp;TEXT(N($Q86),"#,##0.00"),"")&amp;IF(N($R86)&gt;0,"｜收款不开票 "&amp;TEXT(N($R86),"#,##0.00"),""))</f>
        <v/>
      </c>
      <c r="X86" s="370"/>
      <c r="AB86" s="371" t="str">
        <f aca="false">IF(OR(N($N86)=0,N($AA86)=0),"",ROUND(N($N86)/(1+N($AA86))*N($AA86),2))</f>
        <v/>
      </c>
      <c r="AC86" s="370"/>
      <c r="AD86" s="370"/>
      <c r="AE86" s="374" t="str">
        <f aca="false">IF($AM86="","",IF($AM86=1,IF($AN86&gt;=1,"一次性·已到收款期","一次性·未到期"),$AD86&amp;" 第"&amp;$AN86&amp;"/"&amp;$AM86&amp;"期"))</f>
        <v/>
      </c>
      <c r="AF86" s="372" t="str">
        <f aca="false">IF(OR($AM86="",N($L86)=0),"",ROUND(N($J86)*$AN86/$AM86,2)+N($K86))</f>
        <v/>
      </c>
      <c r="AG86" s="372" t="str">
        <f aca="false">IF($AF86="","",MAX(0,ROUND($AF86-(N($P86)+N($Q86)+N($R86)),2)))</f>
        <v/>
      </c>
      <c r="AH86" s="372" t="str">
        <f aca="false">IF(OR(TRIM($B86&amp;$C86)="",NOT(ISNUMBER($D86))),"",SUMIFS($V$3:$V$1001,$AJ$3:$AJ$1001,$AJ86,$D$3:$D$1001,"&lt;"&amp;$D86))</f>
        <v/>
      </c>
      <c r="AI86" s="372" t="str">
        <f aca="false">IF(TRIM($B86&amp;$C86)="","",SUMIFS($V$3:$V$1001,$AJ$3:$AJ$1001,$AJ86))</f>
        <v/>
      </c>
      <c r="AJ86" s="374" t="str">
        <f aca="false">IF(TRIM($B86&amp;$C86)="","",TRIM($B86)&amp;"｜"&amp;TRIM($C86))</f>
        <v/>
      </c>
      <c r="AK86" s="372" t="str">
        <f aca="false">IF(TRIM($B86&amp;$C86)="","",MIN(N($N86),N($P86)))</f>
        <v/>
      </c>
      <c r="AL86" s="375" t="str">
        <f aca="false">IF(ISNUMBER($D86),YEAR($D86),"")</f>
        <v/>
      </c>
      <c r="AM86" s="375" t="str">
        <f aca="false">IF(OR(TRIM($B86&amp;$C86)="",NOT(ISNUMBER($D86)),NOT(ISNUMBER($E86))),"",IF($E86&lt;$D86,"",IF(IF($AD86="半年付",2,IF($AD86="季度付",4,IF($AD86="月付",12,IF($AD86="半月付",24,1))))=1,1,MAX(1,ROUND(($E86-$D86+1)/365*IF($AD86="半年付",2,IF($AD86="季度付",4,IF($AD86="月付",12,IF($AD86="半月付",24,1)))),0)))))</f>
        <v/>
      </c>
      <c r="AN86" s="375" t="str">
        <f aca="true">IF($AM86="","",MIN($AM86,MAX(0,INT((TODAY()-付款宽限天数-$D86)/(($E86-$D86+1)/$AM86))+1)))</f>
        <v/>
      </c>
    </row>
    <row r="87" customFormat="false" ht="14.9" hidden="false" customHeight="false" outlineLevel="0" collapsed="false">
      <c r="F87" s="370" t="str">
        <f aca="true">IF(TRIM($B87&amp;$C87)="","",IF(OR(ISNUMBER(SEARCH("未",$A87)),ISNUMBER(SEARCH("送出",$A87)),AND(TRIM($A87)="",NOT(ISNUMBER($D87)),N($G87)=0)),"【合同未回】","")&amp;IF(NOT(ISNUMBER($E87)),IF(OR(ISNUMBER(SEARCH("未",$A87)),ISNUMBER(SEARCH("送出",$A87)),AND(TRIM($A87)="",NOT(ISNUMBER($D87)),N($G87)=0)),"","【未填合同期】"),IF($E87&lt;TODAY(),"【已到期】",IF($E87-TODAY()&lt;=提醒天数,"【即将到期，剩余"&amp;($E87-TODAY())&amp;"天】","【正常】")))&amp;IF(OR($AC87="安装免保",$AC87="技术免保",$AC87="质保期内"),"【"&amp;$AC87&amp;"】",""))</f>
        <v/>
      </c>
      <c r="J87" s="371" t="str">
        <f aca="false">IF(OR(N($G87)=0,N($H87)=0),"",ROUND(N($G87)*N($H87)*IF(N($I87)=0,1,N($I87)),2))</f>
        <v/>
      </c>
      <c r="L87" s="371" t="str">
        <f aca="false">IF(TRIM($B87&amp;$C87)="","",IF(AND(N($J87)=0,N($K87)=0),"",ROUND(N($J87)+N($K87),2)))</f>
        <v/>
      </c>
      <c r="R87" s="371"/>
      <c r="S87" s="372" t="str">
        <f aca="false">IF(TRIM($B87&amp;$C87)="","",IF(N($N87)=0,"",MAX(0,MIN(N($N87)-N($P87),N($V87)))))</f>
        <v/>
      </c>
      <c r="T87" s="372" t="str">
        <f aca="false">IF(TRIM($B87&amp;$C87)="","",IF(N($P87)&lt;=N($N87),"",N($P87)-N($N87)))</f>
        <v/>
      </c>
      <c r="U87" s="372" t="str">
        <f aca="false">IF(OR(TRIM($B87&amp;$C87)="",$V87=""),"",MAX(0,N($V87))-N($S87))</f>
        <v/>
      </c>
      <c r="V87" s="372" t="str">
        <f aca="false">IF(TRIM($B87&amp;$C87)="","",IF(AND(N($L87)=0,N($P87)+N($Q87)+N($R87)=0),"",ROUND(N($L87)-N($P87)-N($Q87)-N($R87),2)))</f>
        <v/>
      </c>
      <c r="W87" s="373" t="str">
        <f aca="false">IF(TRIM($B87&amp;$C87)="","",IF(N($L87)=0,IF((N($P87)+N($Q87)+N($R87))=0,"—未填单价","未填单价，已收 "&amp;TEXT((N($P87)+N($Q87)+N($R87)),"#,##0.00")),IF(N($V87)&gt;0.005,"欠 "&amp;TEXT(N($V87),"#,##0.00")&amp;IF(N($S87)&gt;0,"（开票未到账 "&amp;TEXT(N($S87),"#,##0.00")&amp;"）","")&amp;IF(N($U87)&gt;0,"（未开票 "&amp;TEXT(N($U87),"#,##0.00")&amp;"）",""),IF(N($V87)&lt;-0.005,"多收 "&amp;TEXT(-N($V87),"#,##0.00"),"✔ 已结清")))&amp;IF(N($T87)&gt;0,"｜到账未开票 "&amp;TEXT(N($T87),"#,##0.00")&amp;"，待补票","")&amp;IF(N($Q87)&gt;0,"｜收现 "&amp;TEXT(N($Q87),"#,##0.00"),"")&amp;IF(N($R87)&gt;0,"｜收款不开票 "&amp;TEXT(N($R87),"#,##0.00"),""))</f>
        <v/>
      </c>
      <c r="X87" s="370"/>
      <c r="AB87" s="371" t="str">
        <f aca="false">IF(OR(N($N87)=0,N($AA87)=0),"",ROUND(N($N87)/(1+N($AA87))*N($AA87),2))</f>
        <v/>
      </c>
      <c r="AC87" s="370"/>
      <c r="AD87" s="370"/>
      <c r="AE87" s="374" t="str">
        <f aca="false">IF($AM87="","",IF($AM87=1,IF($AN87&gt;=1,"一次性·已到收款期","一次性·未到期"),$AD87&amp;" 第"&amp;$AN87&amp;"/"&amp;$AM87&amp;"期"))</f>
        <v/>
      </c>
      <c r="AF87" s="372" t="str">
        <f aca="false">IF(OR($AM87="",N($L87)=0),"",ROUND(N($J87)*$AN87/$AM87,2)+N($K87))</f>
        <v/>
      </c>
      <c r="AG87" s="372" t="str">
        <f aca="false">IF($AF87="","",MAX(0,ROUND($AF87-(N($P87)+N($Q87)+N($R87)),2)))</f>
        <v/>
      </c>
      <c r="AH87" s="372" t="str">
        <f aca="false">IF(OR(TRIM($B87&amp;$C87)="",NOT(ISNUMBER($D87))),"",SUMIFS($V$3:$V$1001,$AJ$3:$AJ$1001,$AJ87,$D$3:$D$1001,"&lt;"&amp;$D87))</f>
        <v/>
      </c>
      <c r="AI87" s="372" t="str">
        <f aca="false">IF(TRIM($B87&amp;$C87)="","",SUMIFS($V$3:$V$1001,$AJ$3:$AJ$1001,$AJ87))</f>
        <v/>
      </c>
      <c r="AJ87" s="374" t="str">
        <f aca="false">IF(TRIM($B87&amp;$C87)="","",TRIM($B87)&amp;"｜"&amp;TRIM($C87))</f>
        <v/>
      </c>
      <c r="AK87" s="372" t="str">
        <f aca="false">IF(TRIM($B87&amp;$C87)="","",MIN(N($N87),N($P87)))</f>
        <v/>
      </c>
      <c r="AL87" s="375" t="str">
        <f aca="false">IF(ISNUMBER($D87),YEAR($D87),"")</f>
        <v/>
      </c>
      <c r="AM87" s="375" t="str">
        <f aca="false">IF(OR(TRIM($B87&amp;$C87)="",NOT(ISNUMBER($D87)),NOT(ISNUMBER($E87))),"",IF($E87&lt;$D87,"",IF(IF($AD87="半年付",2,IF($AD87="季度付",4,IF($AD87="月付",12,IF($AD87="半月付",24,1))))=1,1,MAX(1,ROUND(($E87-$D87+1)/365*IF($AD87="半年付",2,IF($AD87="季度付",4,IF($AD87="月付",12,IF($AD87="半月付",24,1)))),0)))))</f>
        <v/>
      </c>
      <c r="AN87" s="375" t="str">
        <f aca="true">IF($AM87="","",MIN($AM87,MAX(0,INT((TODAY()-付款宽限天数-$D87)/(($E87-$D87+1)/$AM87))+1)))</f>
        <v/>
      </c>
    </row>
    <row r="88" customFormat="false" ht="14.9" hidden="false" customHeight="false" outlineLevel="0" collapsed="false">
      <c r="F88" s="370" t="str">
        <f aca="true">IF(TRIM($B88&amp;$C88)="","",IF(OR(ISNUMBER(SEARCH("未",$A88)),ISNUMBER(SEARCH("送出",$A88)),AND(TRIM($A88)="",NOT(ISNUMBER($D88)),N($G88)=0)),"【合同未回】","")&amp;IF(NOT(ISNUMBER($E88)),IF(OR(ISNUMBER(SEARCH("未",$A88)),ISNUMBER(SEARCH("送出",$A88)),AND(TRIM($A88)="",NOT(ISNUMBER($D88)),N($G88)=0)),"","【未填合同期】"),IF($E88&lt;TODAY(),"【已到期】",IF($E88-TODAY()&lt;=提醒天数,"【即将到期，剩余"&amp;($E88-TODAY())&amp;"天】","【正常】")))&amp;IF(OR($AC88="安装免保",$AC88="技术免保",$AC88="质保期内"),"【"&amp;$AC88&amp;"】",""))</f>
        <v/>
      </c>
      <c r="J88" s="371" t="str">
        <f aca="false">IF(OR(N($G88)=0,N($H88)=0),"",ROUND(N($G88)*N($H88)*IF(N($I88)=0,1,N($I88)),2))</f>
        <v/>
      </c>
      <c r="L88" s="371" t="str">
        <f aca="false">IF(TRIM($B88&amp;$C88)="","",IF(AND(N($J88)=0,N($K88)=0),"",ROUND(N($J88)+N($K88),2)))</f>
        <v/>
      </c>
      <c r="R88" s="371"/>
      <c r="S88" s="372" t="str">
        <f aca="false">IF(TRIM($B88&amp;$C88)="","",IF(N($N88)=0,"",MAX(0,MIN(N($N88)-N($P88),N($V88)))))</f>
        <v/>
      </c>
      <c r="T88" s="372" t="str">
        <f aca="false">IF(TRIM($B88&amp;$C88)="","",IF(N($P88)&lt;=N($N88),"",N($P88)-N($N88)))</f>
        <v/>
      </c>
      <c r="U88" s="372" t="str">
        <f aca="false">IF(OR(TRIM($B88&amp;$C88)="",$V88=""),"",MAX(0,N($V88))-N($S88))</f>
        <v/>
      </c>
      <c r="V88" s="372" t="str">
        <f aca="false">IF(TRIM($B88&amp;$C88)="","",IF(AND(N($L88)=0,N($P88)+N($Q88)+N($R88)=0),"",ROUND(N($L88)-N($P88)-N($Q88)-N($R88),2)))</f>
        <v/>
      </c>
      <c r="W88" s="373" t="str">
        <f aca="false">IF(TRIM($B88&amp;$C88)="","",IF(N($L88)=0,IF((N($P88)+N($Q88)+N($R88))=0,"—未填单价","未填单价，已收 "&amp;TEXT((N($P88)+N($Q88)+N($R88)),"#,##0.00")),IF(N($V88)&gt;0.005,"欠 "&amp;TEXT(N($V88),"#,##0.00")&amp;IF(N($S88)&gt;0,"（开票未到账 "&amp;TEXT(N($S88),"#,##0.00")&amp;"）","")&amp;IF(N($U88)&gt;0,"（未开票 "&amp;TEXT(N($U88),"#,##0.00")&amp;"）",""),IF(N($V88)&lt;-0.005,"多收 "&amp;TEXT(-N($V88),"#,##0.00"),"✔ 已结清")))&amp;IF(N($T88)&gt;0,"｜到账未开票 "&amp;TEXT(N($T88),"#,##0.00")&amp;"，待补票","")&amp;IF(N($Q88)&gt;0,"｜收现 "&amp;TEXT(N($Q88),"#,##0.00"),"")&amp;IF(N($R88)&gt;0,"｜收款不开票 "&amp;TEXT(N($R88),"#,##0.00"),""))</f>
        <v/>
      </c>
      <c r="X88" s="370"/>
      <c r="AB88" s="371" t="str">
        <f aca="false">IF(OR(N($N88)=0,N($AA88)=0),"",ROUND(N($N88)/(1+N($AA88))*N($AA88),2))</f>
        <v/>
      </c>
      <c r="AC88" s="370"/>
      <c r="AD88" s="370"/>
      <c r="AE88" s="374" t="str">
        <f aca="false">IF($AM88="","",IF($AM88=1,IF($AN88&gt;=1,"一次性·已到收款期","一次性·未到期"),$AD88&amp;" 第"&amp;$AN88&amp;"/"&amp;$AM88&amp;"期"))</f>
        <v/>
      </c>
      <c r="AF88" s="372" t="str">
        <f aca="false">IF(OR($AM88="",N($L88)=0),"",ROUND(N($J88)*$AN88/$AM88,2)+N($K88))</f>
        <v/>
      </c>
      <c r="AG88" s="372" t="str">
        <f aca="false">IF($AF88="","",MAX(0,ROUND($AF88-(N($P88)+N($Q88)+N($R88)),2)))</f>
        <v/>
      </c>
      <c r="AH88" s="372" t="str">
        <f aca="false">IF(OR(TRIM($B88&amp;$C88)="",NOT(ISNUMBER($D88))),"",SUMIFS($V$3:$V$1001,$AJ$3:$AJ$1001,$AJ88,$D$3:$D$1001,"&lt;"&amp;$D88))</f>
        <v/>
      </c>
      <c r="AI88" s="372" t="str">
        <f aca="false">IF(TRIM($B88&amp;$C88)="","",SUMIFS($V$3:$V$1001,$AJ$3:$AJ$1001,$AJ88))</f>
        <v/>
      </c>
      <c r="AJ88" s="374" t="str">
        <f aca="false">IF(TRIM($B88&amp;$C88)="","",TRIM($B88)&amp;"｜"&amp;TRIM($C88))</f>
        <v/>
      </c>
      <c r="AK88" s="372" t="str">
        <f aca="false">IF(TRIM($B88&amp;$C88)="","",MIN(N($N88),N($P88)))</f>
        <v/>
      </c>
      <c r="AL88" s="375" t="str">
        <f aca="false">IF(ISNUMBER($D88),YEAR($D88),"")</f>
        <v/>
      </c>
      <c r="AM88" s="375" t="str">
        <f aca="false">IF(OR(TRIM($B88&amp;$C88)="",NOT(ISNUMBER($D88)),NOT(ISNUMBER($E88))),"",IF($E88&lt;$D88,"",IF(IF($AD88="半年付",2,IF($AD88="季度付",4,IF($AD88="月付",12,IF($AD88="半月付",24,1))))=1,1,MAX(1,ROUND(($E88-$D88+1)/365*IF($AD88="半年付",2,IF($AD88="季度付",4,IF($AD88="月付",12,IF($AD88="半月付",24,1)))),0)))))</f>
        <v/>
      </c>
      <c r="AN88" s="375" t="str">
        <f aca="true">IF($AM88="","",MIN($AM88,MAX(0,INT((TODAY()-付款宽限天数-$D88)/(($E88-$D88+1)/$AM88))+1)))</f>
        <v/>
      </c>
    </row>
    <row r="89" customFormat="false" ht="14.9" hidden="false" customHeight="false" outlineLevel="0" collapsed="false">
      <c r="F89" s="370" t="str">
        <f aca="true">IF(TRIM($B89&amp;$C89)="","",IF(OR(ISNUMBER(SEARCH("未",$A89)),ISNUMBER(SEARCH("送出",$A89)),AND(TRIM($A89)="",NOT(ISNUMBER($D89)),N($G89)=0)),"【合同未回】","")&amp;IF(NOT(ISNUMBER($E89)),IF(OR(ISNUMBER(SEARCH("未",$A89)),ISNUMBER(SEARCH("送出",$A89)),AND(TRIM($A89)="",NOT(ISNUMBER($D89)),N($G89)=0)),"","【未填合同期】"),IF($E89&lt;TODAY(),"【已到期】",IF($E89-TODAY()&lt;=提醒天数,"【即将到期，剩余"&amp;($E89-TODAY())&amp;"天】","【正常】")))&amp;IF(OR($AC89="安装免保",$AC89="技术免保",$AC89="质保期内"),"【"&amp;$AC89&amp;"】",""))</f>
        <v/>
      </c>
      <c r="J89" s="371" t="str">
        <f aca="false">IF(OR(N($G89)=0,N($H89)=0),"",ROUND(N($G89)*N($H89)*IF(N($I89)=0,1,N($I89)),2))</f>
        <v/>
      </c>
      <c r="L89" s="371" t="str">
        <f aca="false">IF(TRIM($B89&amp;$C89)="","",IF(AND(N($J89)=0,N($K89)=0),"",ROUND(N($J89)+N($K89),2)))</f>
        <v/>
      </c>
      <c r="R89" s="371"/>
      <c r="S89" s="372" t="str">
        <f aca="false">IF(TRIM($B89&amp;$C89)="","",IF(N($N89)=0,"",MAX(0,MIN(N($N89)-N($P89),N($V89)))))</f>
        <v/>
      </c>
      <c r="T89" s="372" t="str">
        <f aca="false">IF(TRIM($B89&amp;$C89)="","",IF(N($P89)&lt;=N($N89),"",N($P89)-N($N89)))</f>
        <v/>
      </c>
      <c r="U89" s="372" t="str">
        <f aca="false">IF(OR(TRIM($B89&amp;$C89)="",$V89=""),"",MAX(0,N($V89))-N($S89))</f>
        <v/>
      </c>
      <c r="V89" s="372" t="str">
        <f aca="false">IF(TRIM($B89&amp;$C89)="","",IF(AND(N($L89)=0,N($P89)+N($Q89)+N($R89)=0),"",ROUND(N($L89)-N($P89)-N($Q89)-N($R89),2)))</f>
        <v/>
      </c>
      <c r="W89" s="373" t="str">
        <f aca="false">IF(TRIM($B89&amp;$C89)="","",IF(N($L89)=0,IF((N($P89)+N($Q89)+N($R89))=0,"—未填单价","未填单价，已收 "&amp;TEXT((N($P89)+N($Q89)+N($R89)),"#,##0.00")),IF(N($V89)&gt;0.005,"欠 "&amp;TEXT(N($V89),"#,##0.00")&amp;IF(N($S89)&gt;0,"（开票未到账 "&amp;TEXT(N($S89),"#,##0.00")&amp;"）","")&amp;IF(N($U89)&gt;0,"（未开票 "&amp;TEXT(N($U89),"#,##0.00")&amp;"）",""),IF(N($V89)&lt;-0.005,"多收 "&amp;TEXT(-N($V89),"#,##0.00"),"✔ 已结清")))&amp;IF(N($T89)&gt;0,"｜到账未开票 "&amp;TEXT(N($T89),"#,##0.00")&amp;"，待补票","")&amp;IF(N($Q89)&gt;0,"｜收现 "&amp;TEXT(N($Q89),"#,##0.00"),"")&amp;IF(N($R89)&gt;0,"｜收款不开票 "&amp;TEXT(N($R89),"#,##0.00"),""))</f>
        <v/>
      </c>
      <c r="X89" s="370"/>
      <c r="AB89" s="371" t="str">
        <f aca="false">IF(OR(N($N89)=0,N($AA89)=0),"",ROUND(N($N89)/(1+N($AA89))*N($AA89),2))</f>
        <v/>
      </c>
      <c r="AC89" s="370"/>
      <c r="AD89" s="370"/>
      <c r="AE89" s="374" t="str">
        <f aca="false">IF($AM89="","",IF($AM89=1,IF($AN89&gt;=1,"一次性·已到收款期","一次性·未到期"),$AD89&amp;" 第"&amp;$AN89&amp;"/"&amp;$AM89&amp;"期"))</f>
        <v/>
      </c>
      <c r="AF89" s="372" t="str">
        <f aca="false">IF(OR($AM89="",N($L89)=0),"",ROUND(N($J89)*$AN89/$AM89,2)+N($K89))</f>
        <v/>
      </c>
      <c r="AG89" s="372" t="str">
        <f aca="false">IF($AF89="","",MAX(0,ROUND($AF89-(N($P89)+N($Q89)+N($R89)),2)))</f>
        <v/>
      </c>
      <c r="AH89" s="372" t="str">
        <f aca="false">IF(OR(TRIM($B89&amp;$C89)="",NOT(ISNUMBER($D89))),"",SUMIFS($V$3:$V$1001,$AJ$3:$AJ$1001,$AJ89,$D$3:$D$1001,"&lt;"&amp;$D89))</f>
        <v/>
      </c>
      <c r="AI89" s="372" t="str">
        <f aca="false">IF(TRIM($B89&amp;$C89)="","",SUMIFS($V$3:$V$1001,$AJ$3:$AJ$1001,$AJ89))</f>
        <v/>
      </c>
      <c r="AJ89" s="374" t="str">
        <f aca="false">IF(TRIM($B89&amp;$C89)="","",TRIM($B89)&amp;"｜"&amp;TRIM($C89))</f>
        <v/>
      </c>
      <c r="AK89" s="372" t="str">
        <f aca="false">IF(TRIM($B89&amp;$C89)="","",MIN(N($N89),N($P89)))</f>
        <v/>
      </c>
      <c r="AL89" s="375" t="str">
        <f aca="false">IF(ISNUMBER($D89),YEAR($D89),"")</f>
        <v/>
      </c>
      <c r="AM89" s="375" t="str">
        <f aca="false">IF(OR(TRIM($B89&amp;$C89)="",NOT(ISNUMBER($D89)),NOT(ISNUMBER($E89))),"",IF($E89&lt;$D89,"",IF(IF($AD89="半年付",2,IF($AD89="季度付",4,IF($AD89="月付",12,IF($AD89="半月付",24,1))))=1,1,MAX(1,ROUND(($E89-$D89+1)/365*IF($AD89="半年付",2,IF($AD89="季度付",4,IF($AD89="月付",12,IF($AD89="半月付",24,1)))),0)))))</f>
        <v/>
      </c>
      <c r="AN89" s="375" t="str">
        <f aca="true">IF($AM89="","",MIN($AM89,MAX(0,INT((TODAY()-付款宽限天数-$D89)/(($E89-$D89+1)/$AM89))+1)))</f>
        <v/>
      </c>
    </row>
    <row r="90" customFormat="false" ht="14.9" hidden="false" customHeight="false" outlineLevel="0" collapsed="false">
      <c r="F90" s="370" t="str">
        <f aca="true">IF(TRIM($B90&amp;$C90)="","",IF(OR(ISNUMBER(SEARCH("未",$A90)),ISNUMBER(SEARCH("送出",$A90)),AND(TRIM($A90)="",NOT(ISNUMBER($D90)),N($G90)=0)),"【合同未回】","")&amp;IF(NOT(ISNUMBER($E90)),IF(OR(ISNUMBER(SEARCH("未",$A90)),ISNUMBER(SEARCH("送出",$A90)),AND(TRIM($A90)="",NOT(ISNUMBER($D90)),N($G90)=0)),"","【未填合同期】"),IF($E90&lt;TODAY(),"【已到期】",IF($E90-TODAY()&lt;=提醒天数,"【即将到期，剩余"&amp;($E90-TODAY())&amp;"天】","【正常】")))&amp;IF(OR($AC90="安装免保",$AC90="技术免保",$AC90="质保期内"),"【"&amp;$AC90&amp;"】",""))</f>
        <v/>
      </c>
      <c r="J90" s="371" t="str">
        <f aca="false">IF(OR(N($G90)=0,N($H90)=0),"",ROUND(N($G90)*N($H90)*IF(N($I90)=0,1,N($I90)),2))</f>
        <v/>
      </c>
      <c r="L90" s="371" t="str">
        <f aca="false">IF(TRIM($B90&amp;$C90)="","",IF(AND(N($J90)=0,N($K90)=0),"",ROUND(N($J90)+N($K90),2)))</f>
        <v/>
      </c>
      <c r="R90" s="371"/>
      <c r="S90" s="372" t="str">
        <f aca="false">IF(TRIM($B90&amp;$C90)="","",IF(N($N90)=0,"",MAX(0,MIN(N($N90)-N($P90),N($V90)))))</f>
        <v/>
      </c>
      <c r="T90" s="372" t="str">
        <f aca="false">IF(TRIM($B90&amp;$C90)="","",IF(N($P90)&lt;=N($N90),"",N($P90)-N($N90)))</f>
        <v/>
      </c>
      <c r="U90" s="372" t="str">
        <f aca="false">IF(OR(TRIM($B90&amp;$C90)="",$V90=""),"",MAX(0,N($V90))-N($S90))</f>
        <v/>
      </c>
      <c r="V90" s="372" t="str">
        <f aca="false">IF(TRIM($B90&amp;$C90)="","",IF(AND(N($L90)=0,N($P90)+N($Q90)+N($R90)=0),"",ROUND(N($L90)-N($P90)-N($Q90)-N($R90),2)))</f>
        <v/>
      </c>
      <c r="W90" s="373" t="str">
        <f aca="false">IF(TRIM($B90&amp;$C90)="","",IF(N($L90)=0,IF((N($P90)+N($Q90)+N($R90))=0,"—未填单价","未填单价，已收 "&amp;TEXT((N($P90)+N($Q90)+N($R90)),"#,##0.00")),IF(N($V90)&gt;0.005,"欠 "&amp;TEXT(N($V90),"#,##0.00")&amp;IF(N($S90)&gt;0,"（开票未到账 "&amp;TEXT(N($S90),"#,##0.00")&amp;"）","")&amp;IF(N($U90)&gt;0,"（未开票 "&amp;TEXT(N($U90),"#,##0.00")&amp;"）",""),IF(N($V90)&lt;-0.005,"多收 "&amp;TEXT(-N($V90),"#,##0.00"),"✔ 已结清")))&amp;IF(N($T90)&gt;0,"｜到账未开票 "&amp;TEXT(N($T90),"#,##0.00")&amp;"，待补票","")&amp;IF(N($Q90)&gt;0,"｜收现 "&amp;TEXT(N($Q90),"#,##0.00"),"")&amp;IF(N($R90)&gt;0,"｜收款不开票 "&amp;TEXT(N($R90),"#,##0.00"),""))</f>
        <v/>
      </c>
      <c r="X90" s="370"/>
      <c r="AB90" s="371" t="str">
        <f aca="false">IF(OR(N($N90)=0,N($AA90)=0),"",ROUND(N($N90)/(1+N($AA90))*N($AA90),2))</f>
        <v/>
      </c>
      <c r="AC90" s="370"/>
      <c r="AD90" s="370"/>
      <c r="AE90" s="374" t="str">
        <f aca="false">IF($AM90="","",IF($AM90=1,IF($AN90&gt;=1,"一次性·已到收款期","一次性·未到期"),$AD90&amp;" 第"&amp;$AN90&amp;"/"&amp;$AM90&amp;"期"))</f>
        <v/>
      </c>
      <c r="AF90" s="372" t="str">
        <f aca="false">IF(OR($AM90="",N($L90)=0),"",ROUND(N($J90)*$AN90/$AM90,2)+N($K90))</f>
        <v/>
      </c>
      <c r="AG90" s="372" t="str">
        <f aca="false">IF($AF90="","",MAX(0,ROUND($AF90-(N($P90)+N($Q90)+N($R90)),2)))</f>
        <v/>
      </c>
      <c r="AH90" s="372" t="str">
        <f aca="false">IF(OR(TRIM($B90&amp;$C90)="",NOT(ISNUMBER($D90))),"",SUMIFS($V$3:$V$1001,$AJ$3:$AJ$1001,$AJ90,$D$3:$D$1001,"&lt;"&amp;$D90))</f>
        <v/>
      </c>
      <c r="AI90" s="372" t="str">
        <f aca="false">IF(TRIM($B90&amp;$C90)="","",SUMIFS($V$3:$V$1001,$AJ$3:$AJ$1001,$AJ90))</f>
        <v/>
      </c>
      <c r="AJ90" s="374" t="str">
        <f aca="false">IF(TRIM($B90&amp;$C90)="","",TRIM($B90)&amp;"｜"&amp;TRIM($C90))</f>
        <v/>
      </c>
      <c r="AK90" s="372" t="str">
        <f aca="false">IF(TRIM($B90&amp;$C90)="","",MIN(N($N90),N($P90)))</f>
        <v/>
      </c>
      <c r="AL90" s="375" t="str">
        <f aca="false">IF(ISNUMBER($D90),YEAR($D90),"")</f>
        <v/>
      </c>
      <c r="AM90" s="375" t="str">
        <f aca="false">IF(OR(TRIM($B90&amp;$C90)="",NOT(ISNUMBER($D90)),NOT(ISNUMBER($E90))),"",IF($E90&lt;$D90,"",IF(IF($AD90="半年付",2,IF($AD90="季度付",4,IF($AD90="月付",12,IF($AD90="半月付",24,1))))=1,1,MAX(1,ROUND(($E90-$D90+1)/365*IF($AD90="半年付",2,IF($AD90="季度付",4,IF($AD90="月付",12,IF($AD90="半月付",24,1)))),0)))))</f>
        <v/>
      </c>
      <c r="AN90" s="375" t="str">
        <f aca="true">IF($AM90="","",MIN($AM90,MAX(0,INT((TODAY()-付款宽限天数-$D90)/(($E90-$D90+1)/$AM90))+1)))</f>
        <v/>
      </c>
    </row>
    <row r="91" customFormat="false" ht="14.9" hidden="false" customHeight="false" outlineLevel="0" collapsed="false">
      <c r="F91" s="370" t="str">
        <f aca="true">IF(TRIM($B91&amp;$C91)="","",IF(OR(ISNUMBER(SEARCH("未",$A91)),ISNUMBER(SEARCH("送出",$A91)),AND(TRIM($A91)="",NOT(ISNUMBER($D91)),N($G91)=0)),"【合同未回】","")&amp;IF(NOT(ISNUMBER($E91)),IF(OR(ISNUMBER(SEARCH("未",$A91)),ISNUMBER(SEARCH("送出",$A91)),AND(TRIM($A91)="",NOT(ISNUMBER($D91)),N($G91)=0)),"","【未填合同期】"),IF($E91&lt;TODAY(),"【已到期】",IF($E91-TODAY()&lt;=提醒天数,"【即将到期，剩余"&amp;($E91-TODAY())&amp;"天】","【正常】")))&amp;IF(OR($AC91="安装免保",$AC91="技术免保",$AC91="质保期内"),"【"&amp;$AC91&amp;"】",""))</f>
        <v/>
      </c>
      <c r="J91" s="371" t="str">
        <f aca="false">IF(OR(N($G91)=0,N($H91)=0),"",ROUND(N($G91)*N($H91)*IF(N($I91)=0,1,N($I91)),2))</f>
        <v/>
      </c>
      <c r="L91" s="371" t="str">
        <f aca="false">IF(TRIM($B91&amp;$C91)="","",IF(AND(N($J91)=0,N($K91)=0),"",ROUND(N($J91)+N($K91),2)))</f>
        <v/>
      </c>
      <c r="R91" s="371"/>
      <c r="S91" s="372" t="str">
        <f aca="false">IF(TRIM($B91&amp;$C91)="","",IF(N($N91)=0,"",MAX(0,MIN(N($N91)-N($P91),N($V91)))))</f>
        <v/>
      </c>
      <c r="T91" s="372" t="str">
        <f aca="false">IF(TRIM($B91&amp;$C91)="","",IF(N($P91)&lt;=N($N91),"",N($P91)-N($N91)))</f>
        <v/>
      </c>
      <c r="U91" s="372" t="str">
        <f aca="false">IF(OR(TRIM($B91&amp;$C91)="",$V91=""),"",MAX(0,N($V91))-N($S91))</f>
        <v/>
      </c>
      <c r="V91" s="372" t="str">
        <f aca="false">IF(TRIM($B91&amp;$C91)="","",IF(AND(N($L91)=0,N($P91)+N($Q91)+N($R91)=0),"",ROUND(N($L91)-N($P91)-N($Q91)-N($R91),2)))</f>
        <v/>
      </c>
      <c r="W91" s="373" t="str">
        <f aca="false">IF(TRIM($B91&amp;$C91)="","",IF(N($L91)=0,IF((N($P91)+N($Q91)+N($R91))=0,"—未填单价","未填单价，已收 "&amp;TEXT((N($P91)+N($Q91)+N($R91)),"#,##0.00")),IF(N($V91)&gt;0.005,"欠 "&amp;TEXT(N($V91),"#,##0.00")&amp;IF(N($S91)&gt;0,"（开票未到账 "&amp;TEXT(N($S91),"#,##0.00")&amp;"）","")&amp;IF(N($U91)&gt;0,"（未开票 "&amp;TEXT(N($U91),"#,##0.00")&amp;"）",""),IF(N($V91)&lt;-0.005,"多收 "&amp;TEXT(-N($V91),"#,##0.00"),"✔ 已结清")))&amp;IF(N($T91)&gt;0,"｜到账未开票 "&amp;TEXT(N($T91),"#,##0.00")&amp;"，待补票","")&amp;IF(N($Q91)&gt;0,"｜收现 "&amp;TEXT(N($Q91),"#,##0.00"),"")&amp;IF(N($R91)&gt;0,"｜收款不开票 "&amp;TEXT(N($R91),"#,##0.00"),""))</f>
        <v/>
      </c>
      <c r="X91" s="370"/>
      <c r="AB91" s="371" t="str">
        <f aca="false">IF(OR(N($N91)=0,N($AA91)=0),"",ROUND(N($N91)/(1+N($AA91))*N($AA91),2))</f>
        <v/>
      </c>
      <c r="AC91" s="370"/>
      <c r="AD91" s="370"/>
      <c r="AE91" s="374" t="str">
        <f aca="false">IF($AM91="","",IF($AM91=1,IF($AN91&gt;=1,"一次性·已到收款期","一次性·未到期"),$AD91&amp;" 第"&amp;$AN91&amp;"/"&amp;$AM91&amp;"期"))</f>
        <v/>
      </c>
      <c r="AF91" s="372" t="str">
        <f aca="false">IF(OR($AM91="",N($L91)=0),"",ROUND(N($J91)*$AN91/$AM91,2)+N($K91))</f>
        <v/>
      </c>
      <c r="AG91" s="372" t="str">
        <f aca="false">IF($AF91="","",MAX(0,ROUND($AF91-(N($P91)+N($Q91)+N($R91)),2)))</f>
        <v/>
      </c>
      <c r="AH91" s="372" t="str">
        <f aca="false">IF(OR(TRIM($B91&amp;$C91)="",NOT(ISNUMBER($D91))),"",SUMIFS($V$3:$V$1001,$AJ$3:$AJ$1001,$AJ91,$D$3:$D$1001,"&lt;"&amp;$D91))</f>
        <v/>
      </c>
      <c r="AI91" s="372" t="str">
        <f aca="false">IF(TRIM($B91&amp;$C91)="","",SUMIFS($V$3:$V$1001,$AJ$3:$AJ$1001,$AJ91))</f>
        <v/>
      </c>
      <c r="AJ91" s="374" t="str">
        <f aca="false">IF(TRIM($B91&amp;$C91)="","",TRIM($B91)&amp;"｜"&amp;TRIM($C91))</f>
        <v/>
      </c>
      <c r="AK91" s="372" t="str">
        <f aca="false">IF(TRIM($B91&amp;$C91)="","",MIN(N($N91),N($P91)))</f>
        <v/>
      </c>
      <c r="AL91" s="375" t="str">
        <f aca="false">IF(ISNUMBER($D91),YEAR($D91),"")</f>
        <v/>
      </c>
      <c r="AM91" s="375" t="str">
        <f aca="false">IF(OR(TRIM($B91&amp;$C91)="",NOT(ISNUMBER($D91)),NOT(ISNUMBER($E91))),"",IF($E91&lt;$D91,"",IF(IF($AD91="半年付",2,IF($AD91="季度付",4,IF($AD91="月付",12,IF($AD91="半月付",24,1))))=1,1,MAX(1,ROUND(($E91-$D91+1)/365*IF($AD91="半年付",2,IF($AD91="季度付",4,IF($AD91="月付",12,IF($AD91="半月付",24,1)))),0)))))</f>
        <v/>
      </c>
      <c r="AN91" s="375" t="str">
        <f aca="true">IF($AM91="","",MIN($AM91,MAX(0,INT((TODAY()-付款宽限天数-$D91)/(($E91-$D91+1)/$AM91))+1)))</f>
        <v/>
      </c>
    </row>
    <row r="92" customFormat="false" ht="14.9" hidden="false" customHeight="false" outlineLevel="0" collapsed="false">
      <c r="F92" s="370" t="str">
        <f aca="true">IF(TRIM($B92&amp;$C92)="","",IF(OR(ISNUMBER(SEARCH("未",$A92)),ISNUMBER(SEARCH("送出",$A92)),AND(TRIM($A92)="",NOT(ISNUMBER($D92)),N($G92)=0)),"【合同未回】","")&amp;IF(NOT(ISNUMBER($E92)),IF(OR(ISNUMBER(SEARCH("未",$A92)),ISNUMBER(SEARCH("送出",$A92)),AND(TRIM($A92)="",NOT(ISNUMBER($D92)),N($G92)=0)),"","【未填合同期】"),IF($E92&lt;TODAY(),"【已到期】",IF($E92-TODAY()&lt;=提醒天数,"【即将到期，剩余"&amp;($E92-TODAY())&amp;"天】","【正常】")))&amp;IF(OR($AC92="安装免保",$AC92="技术免保",$AC92="质保期内"),"【"&amp;$AC92&amp;"】",""))</f>
        <v/>
      </c>
      <c r="J92" s="371" t="str">
        <f aca="false">IF(OR(N($G92)=0,N($H92)=0),"",ROUND(N($G92)*N($H92)*IF(N($I92)=0,1,N($I92)),2))</f>
        <v/>
      </c>
      <c r="L92" s="371" t="str">
        <f aca="false">IF(TRIM($B92&amp;$C92)="","",IF(AND(N($J92)=0,N($K92)=0),"",ROUND(N($J92)+N($K92),2)))</f>
        <v/>
      </c>
      <c r="R92" s="371"/>
      <c r="S92" s="372" t="str">
        <f aca="false">IF(TRIM($B92&amp;$C92)="","",IF(N($N92)=0,"",MAX(0,MIN(N($N92)-N($P92),N($V92)))))</f>
        <v/>
      </c>
      <c r="T92" s="372" t="str">
        <f aca="false">IF(TRIM($B92&amp;$C92)="","",IF(N($P92)&lt;=N($N92),"",N($P92)-N($N92)))</f>
        <v/>
      </c>
      <c r="U92" s="372" t="str">
        <f aca="false">IF(OR(TRIM($B92&amp;$C92)="",$V92=""),"",MAX(0,N($V92))-N($S92))</f>
        <v/>
      </c>
      <c r="V92" s="372" t="str">
        <f aca="false">IF(TRIM($B92&amp;$C92)="","",IF(AND(N($L92)=0,N($P92)+N($Q92)+N($R92)=0),"",ROUND(N($L92)-N($P92)-N($Q92)-N($R92),2)))</f>
        <v/>
      </c>
      <c r="W92" s="373" t="str">
        <f aca="false">IF(TRIM($B92&amp;$C92)="","",IF(N($L92)=0,IF((N($P92)+N($Q92)+N($R92))=0,"—未填单价","未填单价，已收 "&amp;TEXT((N($P92)+N($Q92)+N($R92)),"#,##0.00")),IF(N($V92)&gt;0.005,"欠 "&amp;TEXT(N($V92),"#,##0.00")&amp;IF(N($S92)&gt;0,"（开票未到账 "&amp;TEXT(N($S92),"#,##0.00")&amp;"）","")&amp;IF(N($U92)&gt;0,"（未开票 "&amp;TEXT(N($U92),"#,##0.00")&amp;"）",""),IF(N($V92)&lt;-0.005,"多收 "&amp;TEXT(-N($V92),"#,##0.00"),"✔ 已结清")))&amp;IF(N($T92)&gt;0,"｜到账未开票 "&amp;TEXT(N($T92),"#,##0.00")&amp;"，待补票","")&amp;IF(N($Q92)&gt;0,"｜收现 "&amp;TEXT(N($Q92),"#,##0.00"),"")&amp;IF(N($R92)&gt;0,"｜收款不开票 "&amp;TEXT(N($R92),"#,##0.00"),""))</f>
        <v/>
      </c>
      <c r="X92" s="370"/>
      <c r="AB92" s="371" t="str">
        <f aca="false">IF(OR(N($N92)=0,N($AA92)=0),"",ROUND(N($N92)/(1+N($AA92))*N($AA92),2))</f>
        <v/>
      </c>
      <c r="AC92" s="370"/>
      <c r="AD92" s="370"/>
      <c r="AE92" s="374" t="str">
        <f aca="false">IF($AM92="","",IF($AM92=1,IF($AN92&gt;=1,"一次性·已到收款期","一次性·未到期"),$AD92&amp;" 第"&amp;$AN92&amp;"/"&amp;$AM92&amp;"期"))</f>
        <v/>
      </c>
      <c r="AF92" s="372" t="str">
        <f aca="false">IF(OR($AM92="",N($L92)=0),"",ROUND(N($J92)*$AN92/$AM92,2)+N($K92))</f>
        <v/>
      </c>
      <c r="AG92" s="372" t="str">
        <f aca="false">IF($AF92="","",MAX(0,ROUND($AF92-(N($P92)+N($Q92)+N($R92)),2)))</f>
        <v/>
      </c>
      <c r="AH92" s="372" t="str">
        <f aca="false">IF(OR(TRIM($B92&amp;$C92)="",NOT(ISNUMBER($D92))),"",SUMIFS($V$3:$V$1001,$AJ$3:$AJ$1001,$AJ92,$D$3:$D$1001,"&lt;"&amp;$D92))</f>
        <v/>
      </c>
      <c r="AI92" s="372" t="str">
        <f aca="false">IF(TRIM($B92&amp;$C92)="","",SUMIFS($V$3:$V$1001,$AJ$3:$AJ$1001,$AJ92))</f>
        <v/>
      </c>
      <c r="AJ92" s="374" t="str">
        <f aca="false">IF(TRIM($B92&amp;$C92)="","",TRIM($B92)&amp;"｜"&amp;TRIM($C92))</f>
        <v/>
      </c>
      <c r="AK92" s="372" t="str">
        <f aca="false">IF(TRIM($B92&amp;$C92)="","",MIN(N($N92),N($P92)))</f>
        <v/>
      </c>
      <c r="AL92" s="375" t="str">
        <f aca="false">IF(ISNUMBER($D92),YEAR($D92),"")</f>
        <v/>
      </c>
      <c r="AM92" s="375" t="str">
        <f aca="false">IF(OR(TRIM($B92&amp;$C92)="",NOT(ISNUMBER($D92)),NOT(ISNUMBER($E92))),"",IF($E92&lt;$D92,"",IF(IF($AD92="半年付",2,IF($AD92="季度付",4,IF($AD92="月付",12,IF($AD92="半月付",24,1))))=1,1,MAX(1,ROUND(($E92-$D92+1)/365*IF($AD92="半年付",2,IF($AD92="季度付",4,IF($AD92="月付",12,IF($AD92="半月付",24,1)))),0)))))</f>
        <v/>
      </c>
      <c r="AN92" s="375" t="str">
        <f aca="true">IF($AM92="","",MIN($AM92,MAX(0,INT((TODAY()-付款宽限天数-$D92)/(($E92-$D92+1)/$AM92))+1)))</f>
        <v/>
      </c>
    </row>
    <row r="93" customFormat="false" ht="14.9" hidden="false" customHeight="false" outlineLevel="0" collapsed="false">
      <c r="F93" s="370" t="str">
        <f aca="true">IF(TRIM($B93&amp;$C93)="","",IF(OR(ISNUMBER(SEARCH("未",$A93)),ISNUMBER(SEARCH("送出",$A93)),AND(TRIM($A93)="",NOT(ISNUMBER($D93)),N($G93)=0)),"【合同未回】","")&amp;IF(NOT(ISNUMBER($E93)),IF(OR(ISNUMBER(SEARCH("未",$A93)),ISNUMBER(SEARCH("送出",$A93)),AND(TRIM($A93)="",NOT(ISNUMBER($D93)),N($G93)=0)),"","【未填合同期】"),IF($E93&lt;TODAY(),"【已到期】",IF($E93-TODAY()&lt;=提醒天数,"【即将到期，剩余"&amp;($E93-TODAY())&amp;"天】","【正常】")))&amp;IF(OR($AC93="安装免保",$AC93="技术免保",$AC93="质保期内"),"【"&amp;$AC93&amp;"】",""))</f>
        <v/>
      </c>
      <c r="J93" s="371" t="str">
        <f aca="false">IF(OR(N($G93)=0,N($H93)=0),"",ROUND(N($G93)*N($H93)*IF(N($I93)=0,1,N($I93)),2))</f>
        <v/>
      </c>
      <c r="L93" s="371" t="str">
        <f aca="false">IF(TRIM($B93&amp;$C93)="","",IF(AND(N($J93)=0,N($K93)=0),"",ROUND(N($J93)+N($K93),2)))</f>
        <v/>
      </c>
      <c r="R93" s="371"/>
      <c r="S93" s="372" t="str">
        <f aca="false">IF(TRIM($B93&amp;$C93)="","",IF(N($N93)=0,"",MAX(0,MIN(N($N93)-N($P93),N($V93)))))</f>
        <v/>
      </c>
      <c r="T93" s="372" t="str">
        <f aca="false">IF(TRIM($B93&amp;$C93)="","",IF(N($P93)&lt;=N($N93),"",N($P93)-N($N93)))</f>
        <v/>
      </c>
      <c r="U93" s="372" t="str">
        <f aca="false">IF(OR(TRIM($B93&amp;$C93)="",$V93=""),"",MAX(0,N($V93))-N($S93))</f>
        <v/>
      </c>
      <c r="V93" s="372" t="str">
        <f aca="false">IF(TRIM($B93&amp;$C93)="","",IF(AND(N($L93)=0,N($P93)+N($Q93)+N($R93)=0),"",ROUND(N($L93)-N($P93)-N($Q93)-N($R93),2)))</f>
        <v/>
      </c>
      <c r="W93" s="373" t="str">
        <f aca="false">IF(TRIM($B93&amp;$C93)="","",IF(N($L93)=0,IF((N($P93)+N($Q93)+N($R93))=0,"—未填单价","未填单价，已收 "&amp;TEXT((N($P93)+N($Q93)+N($R93)),"#,##0.00")),IF(N($V93)&gt;0.005,"欠 "&amp;TEXT(N($V93),"#,##0.00")&amp;IF(N($S93)&gt;0,"（开票未到账 "&amp;TEXT(N($S93),"#,##0.00")&amp;"）","")&amp;IF(N($U93)&gt;0,"（未开票 "&amp;TEXT(N($U93),"#,##0.00")&amp;"）",""),IF(N($V93)&lt;-0.005,"多收 "&amp;TEXT(-N($V93),"#,##0.00"),"✔ 已结清")))&amp;IF(N($T93)&gt;0,"｜到账未开票 "&amp;TEXT(N($T93),"#,##0.00")&amp;"，待补票","")&amp;IF(N($Q93)&gt;0,"｜收现 "&amp;TEXT(N($Q93),"#,##0.00"),"")&amp;IF(N($R93)&gt;0,"｜收款不开票 "&amp;TEXT(N($R93),"#,##0.00"),""))</f>
        <v/>
      </c>
      <c r="X93" s="370"/>
      <c r="AB93" s="371" t="str">
        <f aca="false">IF(OR(N($N93)=0,N($AA93)=0),"",ROUND(N($N93)/(1+N($AA93))*N($AA93),2))</f>
        <v/>
      </c>
      <c r="AC93" s="370"/>
      <c r="AD93" s="370"/>
      <c r="AE93" s="374" t="str">
        <f aca="false">IF($AM93="","",IF($AM93=1,IF($AN93&gt;=1,"一次性·已到收款期","一次性·未到期"),$AD93&amp;" 第"&amp;$AN93&amp;"/"&amp;$AM93&amp;"期"))</f>
        <v/>
      </c>
      <c r="AF93" s="372" t="str">
        <f aca="false">IF(OR($AM93="",N($L93)=0),"",ROUND(N($J93)*$AN93/$AM93,2)+N($K93))</f>
        <v/>
      </c>
      <c r="AG93" s="372" t="str">
        <f aca="false">IF($AF93="","",MAX(0,ROUND($AF93-(N($P93)+N($Q93)+N($R93)),2)))</f>
        <v/>
      </c>
      <c r="AH93" s="372" t="str">
        <f aca="false">IF(OR(TRIM($B93&amp;$C93)="",NOT(ISNUMBER($D93))),"",SUMIFS($V$3:$V$1001,$AJ$3:$AJ$1001,$AJ93,$D$3:$D$1001,"&lt;"&amp;$D93))</f>
        <v/>
      </c>
      <c r="AI93" s="372" t="str">
        <f aca="false">IF(TRIM($B93&amp;$C93)="","",SUMIFS($V$3:$V$1001,$AJ$3:$AJ$1001,$AJ93))</f>
        <v/>
      </c>
      <c r="AJ93" s="374" t="str">
        <f aca="false">IF(TRIM($B93&amp;$C93)="","",TRIM($B93)&amp;"｜"&amp;TRIM($C93))</f>
        <v/>
      </c>
      <c r="AK93" s="372" t="str">
        <f aca="false">IF(TRIM($B93&amp;$C93)="","",MIN(N($N93),N($P93)))</f>
        <v/>
      </c>
      <c r="AL93" s="375" t="str">
        <f aca="false">IF(ISNUMBER($D93),YEAR($D93),"")</f>
        <v/>
      </c>
      <c r="AM93" s="375" t="str">
        <f aca="false">IF(OR(TRIM($B93&amp;$C93)="",NOT(ISNUMBER($D93)),NOT(ISNUMBER($E93))),"",IF($E93&lt;$D93,"",IF(IF($AD93="半年付",2,IF($AD93="季度付",4,IF($AD93="月付",12,IF($AD93="半月付",24,1))))=1,1,MAX(1,ROUND(($E93-$D93+1)/365*IF($AD93="半年付",2,IF($AD93="季度付",4,IF($AD93="月付",12,IF($AD93="半月付",24,1)))),0)))))</f>
        <v/>
      </c>
      <c r="AN93" s="375" t="str">
        <f aca="true">IF($AM93="","",MIN($AM93,MAX(0,INT((TODAY()-付款宽限天数-$D93)/(($E93-$D93+1)/$AM93))+1)))</f>
        <v/>
      </c>
    </row>
    <row r="94" customFormat="false" ht="14.9" hidden="false" customHeight="false" outlineLevel="0" collapsed="false">
      <c r="F94" s="370" t="str">
        <f aca="true">IF(TRIM($B94&amp;$C94)="","",IF(OR(ISNUMBER(SEARCH("未",$A94)),ISNUMBER(SEARCH("送出",$A94)),AND(TRIM($A94)="",NOT(ISNUMBER($D94)),N($G94)=0)),"【合同未回】","")&amp;IF(NOT(ISNUMBER($E94)),IF(OR(ISNUMBER(SEARCH("未",$A94)),ISNUMBER(SEARCH("送出",$A94)),AND(TRIM($A94)="",NOT(ISNUMBER($D94)),N($G94)=0)),"","【未填合同期】"),IF($E94&lt;TODAY(),"【已到期】",IF($E94-TODAY()&lt;=提醒天数,"【即将到期，剩余"&amp;($E94-TODAY())&amp;"天】","【正常】")))&amp;IF(OR($AC94="安装免保",$AC94="技术免保",$AC94="质保期内"),"【"&amp;$AC94&amp;"】",""))</f>
        <v/>
      </c>
      <c r="J94" s="371" t="str">
        <f aca="false">IF(OR(N($G94)=0,N($H94)=0),"",ROUND(N($G94)*N($H94)*IF(N($I94)=0,1,N($I94)),2))</f>
        <v/>
      </c>
      <c r="L94" s="371" t="str">
        <f aca="false">IF(TRIM($B94&amp;$C94)="","",IF(AND(N($J94)=0,N($K94)=0),"",ROUND(N($J94)+N($K94),2)))</f>
        <v/>
      </c>
      <c r="R94" s="371"/>
      <c r="S94" s="372" t="str">
        <f aca="false">IF(TRIM($B94&amp;$C94)="","",IF(N($N94)=0,"",MAX(0,MIN(N($N94)-N($P94),N($V94)))))</f>
        <v/>
      </c>
      <c r="T94" s="372" t="str">
        <f aca="false">IF(TRIM($B94&amp;$C94)="","",IF(N($P94)&lt;=N($N94),"",N($P94)-N($N94)))</f>
        <v/>
      </c>
      <c r="U94" s="372" t="str">
        <f aca="false">IF(OR(TRIM($B94&amp;$C94)="",$V94=""),"",MAX(0,N($V94))-N($S94))</f>
        <v/>
      </c>
      <c r="V94" s="372" t="str">
        <f aca="false">IF(TRIM($B94&amp;$C94)="","",IF(AND(N($L94)=0,N($P94)+N($Q94)+N($R94)=0),"",ROUND(N($L94)-N($P94)-N($Q94)-N($R94),2)))</f>
        <v/>
      </c>
      <c r="W94" s="373" t="str">
        <f aca="false">IF(TRIM($B94&amp;$C94)="","",IF(N($L94)=0,IF((N($P94)+N($Q94)+N($R94))=0,"—未填单价","未填单价，已收 "&amp;TEXT((N($P94)+N($Q94)+N($R94)),"#,##0.00")),IF(N($V94)&gt;0.005,"欠 "&amp;TEXT(N($V94),"#,##0.00")&amp;IF(N($S94)&gt;0,"（开票未到账 "&amp;TEXT(N($S94),"#,##0.00")&amp;"）","")&amp;IF(N($U94)&gt;0,"（未开票 "&amp;TEXT(N($U94),"#,##0.00")&amp;"）",""),IF(N($V94)&lt;-0.005,"多收 "&amp;TEXT(-N($V94),"#,##0.00"),"✔ 已结清")))&amp;IF(N($T94)&gt;0,"｜到账未开票 "&amp;TEXT(N($T94),"#,##0.00")&amp;"，待补票","")&amp;IF(N($Q94)&gt;0,"｜收现 "&amp;TEXT(N($Q94),"#,##0.00"),"")&amp;IF(N($R94)&gt;0,"｜收款不开票 "&amp;TEXT(N($R94),"#,##0.00"),""))</f>
        <v/>
      </c>
      <c r="X94" s="370"/>
      <c r="AB94" s="371" t="str">
        <f aca="false">IF(OR(N($N94)=0,N($AA94)=0),"",ROUND(N($N94)/(1+N($AA94))*N($AA94),2))</f>
        <v/>
      </c>
      <c r="AC94" s="370"/>
      <c r="AD94" s="370"/>
      <c r="AE94" s="374" t="str">
        <f aca="false">IF($AM94="","",IF($AM94=1,IF($AN94&gt;=1,"一次性·已到收款期","一次性·未到期"),$AD94&amp;" 第"&amp;$AN94&amp;"/"&amp;$AM94&amp;"期"))</f>
        <v/>
      </c>
      <c r="AF94" s="372" t="str">
        <f aca="false">IF(OR($AM94="",N($L94)=0),"",ROUND(N($J94)*$AN94/$AM94,2)+N($K94))</f>
        <v/>
      </c>
      <c r="AG94" s="372" t="str">
        <f aca="false">IF($AF94="","",MAX(0,ROUND($AF94-(N($P94)+N($Q94)+N($R94)),2)))</f>
        <v/>
      </c>
      <c r="AH94" s="372" t="str">
        <f aca="false">IF(OR(TRIM($B94&amp;$C94)="",NOT(ISNUMBER($D94))),"",SUMIFS($V$3:$V$1001,$AJ$3:$AJ$1001,$AJ94,$D$3:$D$1001,"&lt;"&amp;$D94))</f>
        <v/>
      </c>
      <c r="AI94" s="372" t="str">
        <f aca="false">IF(TRIM($B94&amp;$C94)="","",SUMIFS($V$3:$V$1001,$AJ$3:$AJ$1001,$AJ94))</f>
        <v/>
      </c>
      <c r="AJ94" s="374" t="str">
        <f aca="false">IF(TRIM($B94&amp;$C94)="","",TRIM($B94)&amp;"｜"&amp;TRIM($C94))</f>
        <v/>
      </c>
      <c r="AK94" s="372" t="str">
        <f aca="false">IF(TRIM($B94&amp;$C94)="","",MIN(N($N94),N($P94)))</f>
        <v/>
      </c>
      <c r="AL94" s="375" t="str">
        <f aca="false">IF(ISNUMBER($D94),YEAR($D94),"")</f>
        <v/>
      </c>
      <c r="AM94" s="375" t="str">
        <f aca="false">IF(OR(TRIM($B94&amp;$C94)="",NOT(ISNUMBER($D94)),NOT(ISNUMBER($E94))),"",IF($E94&lt;$D94,"",IF(IF($AD94="半年付",2,IF($AD94="季度付",4,IF($AD94="月付",12,IF($AD94="半月付",24,1))))=1,1,MAX(1,ROUND(($E94-$D94+1)/365*IF($AD94="半年付",2,IF($AD94="季度付",4,IF($AD94="月付",12,IF($AD94="半月付",24,1)))),0)))))</f>
        <v/>
      </c>
      <c r="AN94" s="375" t="str">
        <f aca="true">IF($AM94="","",MIN($AM94,MAX(0,INT((TODAY()-付款宽限天数-$D94)/(($E94-$D94+1)/$AM94))+1)))</f>
        <v/>
      </c>
    </row>
    <row r="95" customFormat="false" ht="14.9" hidden="false" customHeight="false" outlineLevel="0" collapsed="false">
      <c r="F95" s="370" t="str">
        <f aca="true">IF(TRIM($B95&amp;$C95)="","",IF(OR(ISNUMBER(SEARCH("未",$A95)),ISNUMBER(SEARCH("送出",$A95)),AND(TRIM($A95)="",NOT(ISNUMBER($D95)),N($G95)=0)),"【合同未回】","")&amp;IF(NOT(ISNUMBER($E95)),IF(OR(ISNUMBER(SEARCH("未",$A95)),ISNUMBER(SEARCH("送出",$A95)),AND(TRIM($A95)="",NOT(ISNUMBER($D95)),N($G95)=0)),"","【未填合同期】"),IF($E95&lt;TODAY(),"【已到期】",IF($E95-TODAY()&lt;=提醒天数,"【即将到期，剩余"&amp;($E95-TODAY())&amp;"天】","【正常】")))&amp;IF(OR($AC95="安装免保",$AC95="技术免保",$AC95="质保期内"),"【"&amp;$AC95&amp;"】",""))</f>
        <v/>
      </c>
      <c r="J95" s="371" t="str">
        <f aca="false">IF(OR(N($G95)=0,N($H95)=0),"",ROUND(N($G95)*N($H95)*IF(N($I95)=0,1,N($I95)),2))</f>
        <v/>
      </c>
      <c r="L95" s="371" t="str">
        <f aca="false">IF(TRIM($B95&amp;$C95)="","",IF(AND(N($J95)=0,N($K95)=0),"",ROUND(N($J95)+N($K95),2)))</f>
        <v/>
      </c>
      <c r="R95" s="371"/>
      <c r="S95" s="372" t="str">
        <f aca="false">IF(TRIM($B95&amp;$C95)="","",IF(N($N95)=0,"",MAX(0,MIN(N($N95)-N($P95),N($V95)))))</f>
        <v/>
      </c>
      <c r="T95" s="372" t="str">
        <f aca="false">IF(TRIM($B95&amp;$C95)="","",IF(N($P95)&lt;=N($N95),"",N($P95)-N($N95)))</f>
        <v/>
      </c>
      <c r="U95" s="372" t="str">
        <f aca="false">IF(OR(TRIM($B95&amp;$C95)="",$V95=""),"",MAX(0,N($V95))-N($S95))</f>
        <v/>
      </c>
      <c r="V95" s="372" t="str">
        <f aca="false">IF(TRIM($B95&amp;$C95)="","",IF(AND(N($L95)=0,N($P95)+N($Q95)+N($R95)=0),"",ROUND(N($L95)-N($P95)-N($Q95)-N($R95),2)))</f>
        <v/>
      </c>
      <c r="W95" s="373" t="str">
        <f aca="false">IF(TRIM($B95&amp;$C95)="","",IF(N($L95)=0,IF((N($P95)+N($Q95)+N($R95))=0,"—未填单价","未填单价，已收 "&amp;TEXT((N($P95)+N($Q95)+N($R95)),"#,##0.00")),IF(N($V95)&gt;0.005,"欠 "&amp;TEXT(N($V95),"#,##0.00")&amp;IF(N($S95)&gt;0,"（开票未到账 "&amp;TEXT(N($S95),"#,##0.00")&amp;"）","")&amp;IF(N($U95)&gt;0,"（未开票 "&amp;TEXT(N($U95),"#,##0.00")&amp;"）",""),IF(N($V95)&lt;-0.005,"多收 "&amp;TEXT(-N($V95),"#,##0.00"),"✔ 已结清")))&amp;IF(N($T95)&gt;0,"｜到账未开票 "&amp;TEXT(N($T95),"#,##0.00")&amp;"，待补票","")&amp;IF(N($Q95)&gt;0,"｜收现 "&amp;TEXT(N($Q95),"#,##0.00"),"")&amp;IF(N($R95)&gt;0,"｜收款不开票 "&amp;TEXT(N($R95),"#,##0.00"),""))</f>
        <v/>
      </c>
      <c r="X95" s="370"/>
      <c r="AB95" s="371" t="str">
        <f aca="false">IF(OR(N($N95)=0,N($AA95)=0),"",ROUND(N($N95)/(1+N($AA95))*N($AA95),2))</f>
        <v/>
      </c>
      <c r="AC95" s="370"/>
      <c r="AD95" s="370"/>
      <c r="AE95" s="374" t="str">
        <f aca="false">IF($AM95="","",IF($AM95=1,IF($AN95&gt;=1,"一次性·已到收款期","一次性·未到期"),$AD95&amp;" 第"&amp;$AN95&amp;"/"&amp;$AM95&amp;"期"))</f>
        <v/>
      </c>
      <c r="AF95" s="372" t="str">
        <f aca="false">IF(OR($AM95="",N($L95)=0),"",ROUND(N($J95)*$AN95/$AM95,2)+N($K95))</f>
        <v/>
      </c>
      <c r="AG95" s="372" t="str">
        <f aca="false">IF($AF95="","",MAX(0,ROUND($AF95-(N($P95)+N($Q95)+N($R95)),2)))</f>
        <v/>
      </c>
      <c r="AH95" s="372" t="str">
        <f aca="false">IF(OR(TRIM($B95&amp;$C95)="",NOT(ISNUMBER($D95))),"",SUMIFS($V$3:$V$1001,$AJ$3:$AJ$1001,$AJ95,$D$3:$D$1001,"&lt;"&amp;$D95))</f>
        <v/>
      </c>
      <c r="AI95" s="372" t="str">
        <f aca="false">IF(TRIM($B95&amp;$C95)="","",SUMIFS($V$3:$V$1001,$AJ$3:$AJ$1001,$AJ95))</f>
        <v/>
      </c>
      <c r="AJ95" s="374" t="str">
        <f aca="false">IF(TRIM($B95&amp;$C95)="","",TRIM($B95)&amp;"｜"&amp;TRIM($C95))</f>
        <v/>
      </c>
      <c r="AK95" s="372" t="str">
        <f aca="false">IF(TRIM($B95&amp;$C95)="","",MIN(N($N95),N($P95)))</f>
        <v/>
      </c>
      <c r="AL95" s="375" t="str">
        <f aca="false">IF(ISNUMBER($D95),YEAR($D95),"")</f>
        <v/>
      </c>
      <c r="AM95" s="375" t="str">
        <f aca="false">IF(OR(TRIM($B95&amp;$C95)="",NOT(ISNUMBER($D95)),NOT(ISNUMBER($E95))),"",IF($E95&lt;$D95,"",IF(IF($AD95="半年付",2,IF($AD95="季度付",4,IF($AD95="月付",12,IF($AD95="半月付",24,1))))=1,1,MAX(1,ROUND(($E95-$D95+1)/365*IF($AD95="半年付",2,IF($AD95="季度付",4,IF($AD95="月付",12,IF($AD95="半月付",24,1)))),0)))))</f>
        <v/>
      </c>
      <c r="AN95" s="375" t="str">
        <f aca="true">IF($AM95="","",MIN($AM95,MAX(0,INT((TODAY()-付款宽限天数-$D95)/(($E95-$D95+1)/$AM95))+1)))</f>
        <v/>
      </c>
    </row>
    <row r="96" customFormat="false" ht="14.9" hidden="false" customHeight="false" outlineLevel="0" collapsed="false">
      <c r="F96" s="370" t="str">
        <f aca="true">IF(TRIM($B96&amp;$C96)="","",IF(OR(ISNUMBER(SEARCH("未",$A96)),ISNUMBER(SEARCH("送出",$A96)),AND(TRIM($A96)="",NOT(ISNUMBER($D96)),N($G96)=0)),"【合同未回】","")&amp;IF(NOT(ISNUMBER($E96)),IF(OR(ISNUMBER(SEARCH("未",$A96)),ISNUMBER(SEARCH("送出",$A96)),AND(TRIM($A96)="",NOT(ISNUMBER($D96)),N($G96)=0)),"","【未填合同期】"),IF($E96&lt;TODAY(),"【已到期】",IF($E96-TODAY()&lt;=提醒天数,"【即将到期，剩余"&amp;($E96-TODAY())&amp;"天】","【正常】")))&amp;IF(OR($AC96="安装免保",$AC96="技术免保",$AC96="质保期内"),"【"&amp;$AC96&amp;"】",""))</f>
        <v/>
      </c>
      <c r="J96" s="371" t="str">
        <f aca="false">IF(OR(N($G96)=0,N($H96)=0),"",ROUND(N($G96)*N($H96)*IF(N($I96)=0,1,N($I96)),2))</f>
        <v/>
      </c>
      <c r="L96" s="371" t="str">
        <f aca="false">IF(TRIM($B96&amp;$C96)="","",IF(AND(N($J96)=0,N($K96)=0),"",ROUND(N($J96)+N($K96),2)))</f>
        <v/>
      </c>
      <c r="R96" s="371"/>
      <c r="S96" s="372" t="str">
        <f aca="false">IF(TRIM($B96&amp;$C96)="","",IF(N($N96)=0,"",MAX(0,MIN(N($N96)-N($P96),N($V96)))))</f>
        <v/>
      </c>
      <c r="T96" s="372" t="str">
        <f aca="false">IF(TRIM($B96&amp;$C96)="","",IF(N($P96)&lt;=N($N96),"",N($P96)-N($N96)))</f>
        <v/>
      </c>
      <c r="U96" s="372" t="str">
        <f aca="false">IF(OR(TRIM($B96&amp;$C96)="",$V96=""),"",MAX(0,N($V96))-N($S96))</f>
        <v/>
      </c>
      <c r="V96" s="372" t="str">
        <f aca="false">IF(TRIM($B96&amp;$C96)="","",IF(AND(N($L96)=0,N($P96)+N($Q96)+N($R96)=0),"",ROUND(N($L96)-N($P96)-N($Q96)-N($R96),2)))</f>
        <v/>
      </c>
      <c r="W96" s="373" t="str">
        <f aca="false">IF(TRIM($B96&amp;$C96)="","",IF(N($L96)=0,IF((N($P96)+N($Q96)+N($R96))=0,"—未填单价","未填单价，已收 "&amp;TEXT((N($P96)+N($Q96)+N($R96)),"#,##0.00")),IF(N($V96)&gt;0.005,"欠 "&amp;TEXT(N($V96),"#,##0.00")&amp;IF(N($S96)&gt;0,"（开票未到账 "&amp;TEXT(N($S96),"#,##0.00")&amp;"）","")&amp;IF(N($U96)&gt;0,"（未开票 "&amp;TEXT(N($U96),"#,##0.00")&amp;"）",""),IF(N($V96)&lt;-0.005,"多收 "&amp;TEXT(-N($V96),"#,##0.00"),"✔ 已结清")))&amp;IF(N($T96)&gt;0,"｜到账未开票 "&amp;TEXT(N($T96),"#,##0.00")&amp;"，待补票","")&amp;IF(N($Q96)&gt;0,"｜收现 "&amp;TEXT(N($Q96),"#,##0.00"),"")&amp;IF(N($R96)&gt;0,"｜收款不开票 "&amp;TEXT(N($R96),"#,##0.00"),""))</f>
        <v/>
      </c>
      <c r="X96" s="370"/>
      <c r="AB96" s="371" t="str">
        <f aca="false">IF(OR(N($N96)=0,N($AA96)=0),"",ROUND(N($N96)/(1+N($AA96))*N($AA96),2))</f>
        <v/>
      </c>
      <c r="AC96" s="370"/>
      <c r="AD96" s="370"/>
      <c r="AE96" s="374" t="str">
        <f aca="false">IF($AM96="","",IF($AM96=1,IF($AN96&gt;=1,"一次性·已到收款期","一次性·未到期"),$AD96&amp;" 第"&amp;$AN96&amp;"/"&amp;$AM96&amp;"期"))</f>
        <v/>
      </c>
      <c r="AF96" s="372" t="str">
        <f aca="false">IF(OR($AM96="",N($L96)=0),"",ROUND(N($J96)*$AN96/$AM96,2)+N($K96))</f>
        <v/>
      </c>
      <c r="AG96" s="372" t="str">
        <f aca="false">IF($AF96="","",MAX(0,ROUND($AF96-(N($P96)+N($Q96)+N($R96)),2)))</f>
        <v/>
      </c>
      <c r="AH96" s="372" t="str">
        <f aca="false">IF(OR(TRIM($B96&amp;$C96)="",NOT(ISNUMBER($D96))),"",SUMIFS($V$3:$V$1001,$AJ$3:$AJ$1001,$AJ96,$D$3:$D$1001,"&lt;"&amp;$D96))</f>
        <v/>
      </c>
      <c r="AI96" s="372" t="str">
        <f aca="false">IF(TRIM($B96&amp;$C96)="","",SUMIFS($V$3:$V$1001,$AJ$3:$AJ$1001,$AJ96))</f>
        <v/>
      </c>
      <c r="AJ96" s="374" t="str">
        <f aca="false">IF(TRIM($B96&amp;$C96)="","",TRIM($B96)&amp;"｜"&amp;TRIM($C96))</f>
        <v/>
      </c>
      <c r="AK96" s="372" t="str">
        <f aca="false">IF(TRIM($B96&amp;$C96)="","",MIN(N($N96),N($P96)))</f>
        <v/>
      </c>
      <c r="AL96" s="375" t="str">
        <f aca="false">IF(ISNUMBER($D96),YEAR($D96),"")</f>
        <v/>
      </c>
      <c r="AM96" s="375" t="str">
        <f aca="false">IF(OR(TRIM($B96&amp;$C96)="",NOT(ISNUMBER($D96)),NOT(ISNUMBER($E96))),"",IF($E96&lt;$D96,"",IF(IF($AD96="半年付",2,IF($AD96="季度付",4,IF($AD96="月付",12,IF($AD96="半月付",24,1))))=1,1,MAX(1,ROUND(($E96-$D96+1)/365*IF($AD96="半年付",2,IF($AD96="季度付",4,IF($AD96="月付",12,IF($AD96="半月付",24,1)))),0)))))</f>
        <v/>
      </c>
      <c r="AN96" s="375" t="str">
        <f aca="true">IF($AM96="","",MIN($AM96,MAX(0,INT((TODAY()-付款宽限天数-$D96)/(($E96-$D96+1)/$AM96))+1)))</f>
        <v/>
      </c>
    </row>
    <row r="97" customFormat="false" ht="14.9" hidden="false" customHeight="false" outlineLevel="0" collapsed="false">
      <c r="F97" s="370" t="str">
        <f aca="true">IF(TRIM($B97&amp;$C97)="","",IF(OR(ISNUMBER(SEARCH("未",$A97)),ISNUMBER(SEARCH("送出",$A97)),AND(TRIM($A97)="",NOT(ISNUMBER($D97)),N($G97)=0)),"【合同未回】","")&amp;IF(NOT(ISNUMBER($E97)),IF(OR(ISNUMBER(SEARCH("未",$A97)),ISNUMBER(SEARCH("送出",$A97)),AND(TRIM($A97)="",NOT(ISNUMBER($D97)),N($G97)=0)),"","【未填合同期】"),IF($E97&lt;TODAY(),"【已到期】",IF($E97-TODAY()&lt;=提醒天数,"【即将到期，剩余"&amp;($E97-TODAY())&amp;"天】","【正常】")))&amp;IF(OR($AC97="安装免保",$AC97="技术免保",$AC97="质保期内"),"【"&amp;$AC97&amp;"】",""))</f>
        <v/>
      </c>
      <c r="J97" s="371" t="str">
        <f aca="false">IF(OR(N($G97)=0,N($H97)=0),"",ROUND(N($G97)*N($H97)*IF(N($I97)=0,1,N($I97)),2))</f>
        <v/>
      </c>
      <c r="L97" s="371" t="str">
        <f aca="false">IF(TRIM($B97&amp;$C97)="","",IF(AND(N($J97)=0,N($K97)=0),"",ROUND(N($J97)+N($K97),2)))</f>
        <v/>
      </c>
      <c r="R97" s="371"/>
      <c r="S97" s="372" t="str">
        <f aca="false">IF(TRIM($B97&amp;$C97)="","",IF(N($N97)=0,"",MAX(0,MIN(N($N97)-N($P97),N($V97)))))</f>
        <v/>
      </c>
      <c r="T97" s="372" t="str">
        <f aca="false">IF(TRIM($B97&amp;$C97)="","",IF(N($P97)&lt;=N($N97),"",N($P97)-N($N97)))</f>
        <v/>
      </c>
      <c r="U97" s="372" t="str">
        <f aca="false">IF(OR(TRIM($B97&amp;$C97)="",$V97=""),"",MAX(0,N($V97))-N($S97))</f>
        <v/>
      </c>
      <c r="V97" s="372" t="str">
        <f aca="false">IF(TRIM($B97&amp;$C97)="","",IF(AND(N($L97)=0,N($P97)+N($Q97)+N($R97)=0),"",ROUND(N($L97)-N($P97)-N($Q97)-N($R97),2)))</f>
        <v/>
      </c>
      <c r="W97" s="373" t="str">
        <f aca="false">IF(TRIM($B97&amp;$C97)="","",IF(N($L97)=0,IF((N($P97)+N($Q97)+N($R97))=0,"—未填单价","未填单价，已收 "&amp;TEXT((N($P97)+N($Q97)+N($R97)),"#,##0.00")),IF(N($V97)&gt;0.005,"欠 "&amp;TEXT(N($V97),"#,##0.00")&amp;IF(N($S97)&gt;0,"（开票未到账 "&amp;TEXT(N($S97),"#,##0.00")&amp;"）","")&amp;IF(N($U97)&gt;0,"（未开票 "&amp;TEXT(N($U97),"#,##0.00")&amp;"）",""),IF(N($V97)&lt;-0.005,"多收 "&amp;TEXT(-N($V97),"#,##0.00"),"✔ 已结清")))&amp;IF(N($T97)&gt;0,"｜到账未开票 "&amp;TEXT(N($T97),"#,##0.00")&amp;"，待补票","")&amp;IF(N($Q97)&gt;0,"｜收现 "&amp;TEXT(N($Q97),"#,##0.00"),"")&amp;IF(N($R97)&gt;0,"｜收款不开票 "&amp;TEXT(N($R97),"#,##0.00"),""))</f>
        <v/>
      </c>
      <c r="X97" s="370"/>
      <c r="AB97" s="371" t="str">
        <f aca="false">IF(OR(N($N97)=0,N($AA97)=0),"",ROUND(N($N97)/(1+N($AA97))*N($AA97),2))</f>
        <v/>
      </c>
      <c r="AC97" s="370"/>
      <c r="AD97" s="370"/>
      <c r="AE97" s="374" t="str">
        <f aca="false">IF($AM97="","",IF($AM97=1,IF($AN97&gt;=1,"一次性·已到收款期","一次性·未到期"),$AD97&amp;" 第"&amp;$AN97&amp;"/"&amp;$AM97&amp;"期"))</f>
        <v/>
      </c>
      <c r="AF97" s="372" t="str">
        <f aca="false">IF(OR($AM97="",N($L97)=0),"",ROUND(N($J97)*$AN97/$AM97,2)+N($K97))</f>
        <v/>
      </c>
      <c r="AG97" s="372" t="str">
        <f aca="false">IF($AF97="","",MAX(0,ROUND($AF97-(N($P97)+N($Q97)+N($R97)),2)))</f>
        <v/>
      </c>
      <c r="AH97" s="372" t="str">
        <f aca="false">IF(OR(TRIM($B97&amp;$C97)="",NOT(ISNUMBER($D97))),"",SUMIFS($V$3:$V$1001,$AJ$3:$AJ$1001,$AJ97,$D$3:$D$1001,"&lt;"&amp;$D97))</f>
        <v/>
      </c>
      <c r="AI97" s="372" t="str">
        <f aca="false">IF(TRIM($B97&amp;$C97)="","",SUMIFS($V$3:$V$1001,$AJ$3:$AJ$1001,$AJ97))</f>
        <v/>
      </c>
      <c r="AJ97" s="374" t="str">
        <f aca="false">IF(TRIM($B97&amp;$C97)="","",TRIM($B97)&amp;"｜"&amp;TRIM($C97))</f>
        <v/>
      </c>
      <c r="AK97" s="372" t="str">
        <f aca="false">IF(TRIM($B97&amp;$C97)="","",MIN(N($N97),N($P97)))</f>
        <v/>
      </c>
      <c r="AL97" s="375" t="str">
        <f aca="false">IF(ISNUMBER($D97),YEAR($D97),"")</f>
        <v/>
      </c>
      <c r="AM97" s="375" t="str">
        <f aca="false">IF(OR(TRIM($B97&amp;$C97)="",NOT(ISNUMBER($D97)),NOT(ISNUMBER($E97))),"",IF($E97&lt;$D97,"",IF(IF($AD97="半年付",2,IF($AD97="季度付",4,IF($AD97="月付",12,IF($AD97="半月付",24,1))))=1,1,MAX(1,ROUND(($E97-$D97+1)/365*IF($AD97="半年付",2,IF($AD97="季度付",4,IF($AD97="月付",12,IF($AD97="半月付",24,1)))),0)))))</f>
        <v/>
      </c>
      <c r="AN97" s="375" t="str">
        <f aca="true">IF($AM97="","",MIN($AM97,MAX(0,INT((TODAY()-付款宽限天数-$D97)/(($E97-$D97+1)/$AM97))+1)))</f>
        <v/>
      </c>
    </row>
    <row r="98" customFormat="false" ht="14.9" hidden="false" customHeight="false" outlineLevel="0" collapsed="false">
      <c r="F98" s="370" t="str">
        <f aca="true">IF(TRIM($B98&amp;$C98)="","",IF(OR(ISNUMBER(SEARCH("未",$A98)),ISNUMBER(SEARCH("送出",$A98)),AND(TRIM($A98)="",NOT(ISNUMBER($D98)),N($G98)=0)),"【合同未回】","")&amp;IF(NOT(ISNUMBER($E98)),IF(OR(ISNUMBER(SEARCH("未",$A98)),ISNUMBER(SEARCH("送出",$A98)),AND(TRIM($A98)="",NOT(ISNUMBER($D98)),N($G98)=0)),"","【未填合同期】"),IF($E98&lt;TODAY(),"【已到期】",IF($E98-TODAY()&lt;=提醒天数,"【即将到期，剩余"&amp;($E98-TODAY())&amp;"天】","【正常】")))&amp;IF(OR($AC98="安装免保",$AC98="技术免保",$AC98="质保期内"),"【"&amp;$AC98&amp;"】",""))</f>
        <v/>
      </c>
      <c r="J98" s="371" t="str">
        <f aca="false">IF(OR(N($G98)=0,N($H98)=0),"",ROUND(N($G98)*N($H98)*IF(N($I98)=0,1,N($I98)),2))</f>
        <v/>
      </c>
      <c r="L98" s="371" t="str">
        <f aca="false">IF(TRIM($B98&amp;$C98)="","",IF(AND(N($J98)=0,N($K98)=0),"",ROUND(N($J98)+N($K98),2)))</f>
        <v/>
      </c>
      <c r="R98" s="371"/>
      <c r="S98" s="372" t="str">
        <f aca="false">IF(TRIM($B98&amp;$C98)="","",IF(N($N98)=0,"",MAX(0,MIN(N($N98)-N($P98),N($V98)))))</f>
        <v/>
      </c>
      <c r="T98" s="372" t="str">
        <f aca="false">IF(TRIM($B98&amp;$C98)="","",IF(N($P98)&lt;=N($N98),"",N($P98)-N($N98)))</f>
        <v/>
      </c>
      <c r="U98" s="372" t="str">
        <f aca="false">IF(OR(TRIM($B98&amp;$C98)="",$V98=""),"",MAX(0,N($V98))-N($S98))</f>
        <v/>
      </c>
      <c r="V98" s="372" t="str">
        <f aca="false">IF(TRIM($B98&amp;$C98)="","",IF(AND(N($L98)=0,N($P98)+N($Q98)+N($R98)=0),"",ROUND(N($L98)-N($P98)-N($Q98)-N($R98),2)))</f>
        <v/>
      </c>
      <c r="W98" s="373" t="str">
        <f aca="false">IF(TRIM($B98&amp;$C98)="","",IF(N($L98)=0,IF((N($P98)+N($Q98)+N($R98))=0,"—未填单价","未填单价，已收 "&amp;TEXT((N($P98)+N($Q98)+N($R98)),"#,##0.00")),IF(N($V98)&gt;0.005,"欠 "&amp;TEXT(N($V98),"#,##0.00")&amp;IF(N($S98)&gt;0,"（开票未到账 "&amp;TEXT(N($S98),"#,##0.00")&amp;"）","")&amp;IF(N($U98)&gt;0,"（未开票 "&amp;TEXT(N($U98),"#,##0.00")&amp;"）",""),IF(N($V98)&lt;-0.005,"多收 "&amp;TEXT(-N($V98),"#,##0.00"),"✔ 已结清")))&amp;IF(N($T98)&gt;0,"｜到账未开票 "&amp;TEXT(N($T98),"#,##0.00")&amp;"，待补票","")&amp;IF(N($Q98)&gt;0,"｜收现 "&amp;TEXT(N($Q98),"#,##0.00"),"")&amp;IF(N($R98)&gt;0,"｜收款不开票 "&amp;TEXT(N($R98),"#,##0.00"),""))</f>
        <v/>
      </c>
      <c r="X98" s="370"/>
      <c r="AB98" s="371" t="str">
        <f aca="false">IF(OR(N($N98)=0,N($AA98)=0),"",ROUND(N($N98)/(1+N($AA98))*N($AA98),2))</f>
        <v/>
      </c>
      <c r="AC98" s="370"/>
      <c r="AD98" s="370"/>
      <c r="AE98" s="374" t="str">
        <f aca="false">IF($AM98="","",IF($AM98=1,IF($AN98&gt;=1,"一次性·已到收款期","一次性·未到期"),$AD98&amp;" 第"&amp;$AN98&amp;"/"&amp;$AM98&amp;"期"))</f>
        <v/>
      </c>
      <c r="AF98" s="372" t="str">
        <f aca="false">IF(OR($AM98="",N($L98)=0),"",ROUND(N($J98)*$AN98/$AM98,2)+N($K98))</f>
        <v/>
      </c>
      <c r="AG98" s="372" t="str">
        <f aca="false">IF($AF98="","",MAX(0,ROUND($AF98-(N($P98)+N($Q98)+N($R98)),2)))</f>
        <v/>
      </c>
      <c r="AH98" s="372" t="str">
        <f aca="false">IF(OR(TRIM($B98&amp;$C98)="",NOT(ISNUMBER($D98))),"",SUMIFS($V$3:$V$1001,$AJ$3:$AJ$1001,$AJ98,$D$3:$D$1001,"&lt;"&amp;$D98))</f>
        <v/>
      </c>
      <c r="AI98" s="372" t="str">
        <f aca="false">IF(TRIM($B98&amp;$C98)="","",SUMIFS($V$3:$V$1001,$AJ$3:$AJ$1001,$AJ98))</f>
        <v/>
      </c>
      <c r="AJ98" s="374" t="str">
        <f aca="false">IF(TRIM($B98&amp;$C98)="","",TRIM($B98)&amp;"｜"&amp;TRIM($C98))</f>
        <v/>
      </c>
      <c r="AK98" s="372" t="str">
        <f aca="false">IF(TRIM($B98&amp;$C98)="","",MIN(N($N98),N($P98)))</f>
        <v/>
      </c>
      <c r="AL98" s="375" t="str">
        <f aca="false">IF(ISNUMBER($D98),YEAR($D98),"")</f>
        <v/>
      </c>
      <c r="AM98" s="375" t="str">
        <f aca="false">IF(OR(TRIM($B98&amp;$C98)="",NOT(ISNUMBER($D98)),NOT(ISNUMBER($E98))),"",IF($E98&lt;$D98,"",IF(IF($AD98="半年付",2,IF($AD98="季度付",4,IF($AD98="月付",12,IF($AD98="半月付",24,1))))=1,1,MAX(1,ROUND(($E98-$D98+1)/365*IF($AD98="半年付",2,IF($AD98="季度付",4,IF($AD98="月付",12,IF($AD98="半月付",24,1)))),0)))))</f>
        <v/>
      </c>
      <c r="AN98" s="375" t="str">
        <f aca="true">IF($AM98="","",MIN($AM98,MAX(0,INT((TODAY()-付款宽限天数-$D98)/(($E98-$D98+1)/$AM98))+1)))</f>
        <v/>
      </c>
    </row>
    <row r="99" customFormat="false" ht="14.9" hidden="false" customHeight="false" outlineLevel="0" collapsed="false">
      <c r="F99" s="370" t="str">
        <f aca="true">IF(TRIM($B99&amp;$C99)="","",IF(OR(ISNUMBER(SEARCH("未",$A99)),ISNUMBER(SEARCH("送出",$A99)),AND(TRIM($A99)="",NOT(ISNUMBER($D99)),N($G99)=0)),"【合同未回】","")&amp;IF(NOT(ISNUMBER($E99)),IF(OR(ISNUMBER(SEARCH("未",$A99)),ISNUMBER(SEARCH("送出",$A99)),AND(TRIM($A99)="",NOT(ISNUMBER($D99)),N($G99)=0)),"","【未填合同期】"),IF($E99&lt;TODAY(),"【已到期】",IF($E99-TODAY()&lt;=提醒天数,"【即将到期，剩余"&amp;($E99-TODAY())&amp;"天】","【正常】")))&amp;IF(OR($AC99="安装免保",$AC99="技术免保",$AC99="质保期内"),"【"&amp;$AC99&amp;"】",""))</f>
        <v/>
      </c>
      <c r="J99" s="371" t="str">
        <f aca="false">IF(OR(N($G99)=0,N($H99)=0),"",ROUND(N($G99)*N($H99)*IF(N($I99)=0,1,N($I99)),2))</f>
        <v/>
      </c>
      <c r="L99" s="371" t="str">
        <f aca="false">IF(TRIM($B99&amp;$C99)="","",IF(AND(N($J99)=0,N($K99)=0),"",ROUND(N($J99)+N($K99),2)))</f>
        <v/>
      </c>
      <c r="R99" s="371"/>
      <c r="S99" s="372" t="str">
        <f aca="false">IF(TRIM($B99&amp;$C99)="","",IF(N($N99)=0,"",MAX(0,MIN(N($N99)-N($P99),N($V99)))))</f>
        <v/>
      </c>
      <c r="T99" s="372" t="str">
        <f aca="false">IF(TRIM($B99&amp;$C99)="","",IF(N($P99)&lt;=N($N99),"",N($P99)-N($N99)))</f>
        <v/>
      </c>
      <c r="U99" s="372" t="str">
        <f aca="false">IF(OR(TRIM($B99&amp;$C99)="",$V99=""),"",MAX(0,N($V99))-N($S99))</f>
        <v/>
      </c>
      <c r="V99" s="372" t="str">
        <f aca="false">IF(TRIM($B99&amp;$C99)="","",IF(AND(N($L99)=0,N($P99)+N($Q99)+N($R99)=0),"",ROUND(N($L99)-N($P99)-N($Q99)-N($R99),2)))</f>
        <v/>
      </c>
      <c r="W99" s="373" t="str">
        <f aca="false">IF(TRIM($B99&amp;$C99)="","",IF(N($L99)=0,IF((N($P99)+N($Q99)+N($R99))=0,"—未填单价","未填单价，已收 "&amp;TEXT((N($P99)+N($Q99)+N($R99)),"#,##0.00")),IF(N($V99)&gt;0.005,"欠 "&amp;TEXT(N($V99),"#,##0.00")&amp;IF(N($S99)&gt;0,"（开票未到账 "&amp;TEXT(N($S99),"#,##0.00")&amp;"）","")&amp;IF(N($U99)&gt;0,"（未开票 "&amp;TEXT(N($U99),"#,##0.00")&amp;"）",""),IF(N($V99)&lt;-0.005,"多收 "&amp;TEXT(-N($V99),"#,##0.00"),"✔ 已结清")))&amp;IF(N($T99)&gt;0,"｜到账未开票 "&amp;TEXT(N($T99),"#,##0.00")&amp;"，待补票","")&amp;IF(N($Q99)&gt;0,"｜收现 "&amp;TEXT(N($Q99),"#,##0.00"),"")&amp;IF(N($R99)&gt;0,"｜收款不开票 "&amp;TEXT(N($R99),"#,##0.00"),""))</f>
        <v/>
      </c>
      <c r="X99" s="370"/>
      <c r="AB99" s="371" t="str">
        <f aca="false">IF(OR(N($N99)=0,N($AA99)=0),"",ROUND(N($N99)/(1+N($AA99))*N($AA99),2))</f>
        <v/>
      </c>
      <c r="AC99" s="370"/>
      <c r="AD99" s="370"/>
      <c r="AE99" s="374" t="str">
        <f aca="false">IF($AM99="","",IF($AM99=1,IF($AN99&gt;=1,"一次性·已到收款期","一次性·未到期"),$AD99&amp;" 第"&amp;$AN99&amp;"/"&amp;$AM99&amp;"期"))</f>
        <v/>
      </c>
      <c r="AF99" s="372" t="str">
        <f aca="false">IF(OR($AM99="",N($L99)=0),"",ROUND(N($J99)*$AN99/$AM99,2)+N($K99))</f>
        <v/>
      </c>
      <c r="AG99" s="372" t="str">
        <f aca="false">IF($AF99="","",MAX(0,ROUND($AF99-(N($P99)+N($Q99)+N($R99)),2)))</f>
        <v/>
      </c>
      <c r="AH99" s="372" t="str">
        <f aca="false">IF(OR(TRIM($B99&amp;$C99)="",NOT(ISNUMBER($D99))),"",SUMIFS($V$3:$V$1001,$AJ$3:$AJ$1001,$AJ99,$D$3:$D$1001,"&lt;"&amp;$D99))</f>
        <v/>
      </c>
      <c r="AI99" s="372" t="str">
        <f aca="false">IF(TRIM($B99&amp;$C99)="","",SUMIFS($V$3:$V$1001,$AJ$3:$AJ$1001,$AJ99))</f>
        <v/>
      </c>
      <c r="AJ99" s="374" t="str">
        <f aca="false">IF(TRIM($B99&amp;$C99)="","",TRIM($B99)&amp;"｜"&amp;TRIM($C99))</f>
        <v/>
      </c>
      <c r="AK99" s="372" t="str">
        <f aca="false">IF(TRIM($B99&amp;$C99)="","",MIN(N($N99),N($P99)))</f>
        <v/>
      </c>
      <c r="AL99" s="375" t="str">
        <f aca="false">IF(ISNUMBER($D99),YEAR($D99),"")</f>
        <v/>
      </c>
      <c r="AM99" s="375" t="str">
        <f aca="false">IF(OR(TRIM($B99&amp;$C99)="",NOT(ISNUMBER($D99)),NOT(ISNUMBER($E99))),"",IF($E99&lt;$D99,"",IF(IF($AD99="半年付",2,IF($AD99="季度付",4,IF($AD99="月付",12,IF($AD99="半月付",24,1))))=1,1,MAX(1,ROUND(($E99-$D99+1)/365*IF($AD99="半年付",2,IF($AD99="季度付",4,IF($AD99="月付",12,IF($AD99="半月付",24,1)))),0)))))</f>
        <v/>
      </c>
      <c r="AN99" s="375" t="str">
        <f aca="true">IF($AM99="","",MIN($AM99,MAX(0,INT((TODAY()-付款宽限天数-$D99)/(($E99-$D99+1)/$AM99))+1)))</f>
        <v/>
      </c>
    </row>
    <row r="100" customFormat="false" ht="14.9" hidden="false" customHeight="false" outlineLevel="0" collapsed="false">
      <c r="F100" s="370" t="str">
        <f aca="true">IF(TRIM($B100&amp;$C100)="","",IF(OR(ISNUMBER(SEARCH("未",$A100)),ISNUMBER(SEARCH("送出",$A100)),AND(TRIM($A100)="",NOT(ISNUMBER($D100)),N($G100)=0)),"【合同未回】","")&amp;IF(NOT(ISNUMBER($E100)),IF(OR(ISNUMBER(SEARCH("未",$A100)),ISNUMBER(SEARCH("送出",$A100)),AND(TRIM($A100)="",NOT(ISNUMBER($D100)),N($G100)=0)),"","【未填合同期】"),IF($E100&lt;TODAY(),"【已到期】",IF($E100-TODAY()&lt;=提醒天数,"【即将到期，剩余"&amp;($E100-TODAY())&amp;"天】","【正常】")))&amp;IF(OR($AC100="安装免保",$AC100="技术免保",$AC100="质保期内"),"【"&amp;$AC100&amp;"】",""))</f>
        <v/>
      </c>
      <c r="J100" s="371" t="str">
        <f aca="false">IF(OR(N($G100)=0,N($H100)=0),"",ROUND(N($G100)*N($H100)*IF(N($I100)=0,1,N($I100)),2))</f>
        <v/>
      </c>
      <c r="L100" s="371" t="str">
        <f aca="false">IF(TRIM($B100&amp;$C100)="","",IF(AND(N($J100)=0,N($K100)=0),"",ROUND(N($J100)+N($K100),2)))</f>
        <v/>
      </c>
      <c r="R100" s="371"/>
      <c r="S100" s="372" t="str">
        <f aca="false">IF(TRIM($B100&amp;$C100)="","",IF(N($N100)=0,"",MAX(0,MIN(N($N100)-N($P100),N($V100)))))</f>
        <v/>
      </c>
      <c r="T100" s="372" t="str">
        <f aca="false">IF(TRIM($B100&amp;$C100)="","",IF(N($P100)&lt;=N($N100),"",N($P100)-N($N100)))</f>
        <v/>
      </c>
      <c r="U100" s="372" t="str">
        <f aca="false">IF(OR(TRIM($B100&amp;$C100)="",$V100=""),"",MAX(0,N($V100))-N($S100))</f>
        <v/>
      </c>
      <c r="V100" s="372" t="str">
        <f aca="false">IF(TRIM($B100&amp;$C100)="","",IF(AND(N($L100)=0,N($P100)+N($Q100)+N($R100)=0),"",ROUND(N($L100)-N($P100)-N($Q100)-N($R100),2)))</f>
        <v/>
      </c>
      <c r="W100" s="373" t="str">
        <f aca="false">IF(TRIM($B100&amp;$C100)="","",IF(N($L100)=0,IF((N($P100)+N($Q100)+N($R100))=0,"—未填单价","未填单价，已收 "&amp;TEXT((N($P100)+N($Q100)+N($R100)),"#,##0.00")),IF(N($V100)&gt;0.005,"欠 "&amp;TEXT(N($V100),"#,##0.00")&amp;IF(N($S100)&gt;0,"（开票未到账 "&amp;TEXT(N($S100),"#,##0.00")&amp;"）","")&amp;IF(N($U100)&gt;0,"（未开票 "&amp;TEXT(N($U100),"#,##0.00")&amp;"）",""),IF(N($V100)&lt;-0.005,"多收 "&amp;TEXT(-N($V100),"#,##0.00"),"✔ 已结清")))&amp;IF(N($T100)&gt;0,"｜到账未开票 "&amp;TEXT(N($T100),"#,##0.00")&amp;"，待补票","")&amp;IF(N($Q100)&gt;0,"｜收现 "&amp;TEXT(N($Q100),"#,##0.00"),"")&amp;IF(N($R100)&gt;0,"｜收款不开票 "&amp;TEXT(N($R100),"#,##0.00"),""))</f>
        <v/>
      </c>
      <c r="X100" s="370"/>
      <c r="AB100" s="371" t="str">
        <f aca="false">IF(OR(N($N100)=0,N($AA100)=0),"",ROUND(N($N100)/(1+N($AA100))*N($AA100),2))</f>
        <v/>
      </c>
      <c r="AC100" s="370"/>
      <c r="AD100" s="370"/>
      <c r="AE100" s="374" t="str">
        <f aca="false">IF($AM100="","",IF($AM100=1,IF($AN100&gt;=1,"一次性·已到收款期","一次性·未到期"),$AD100&amp;" 第"&amp;$AN100&amp;"/"&amp;$AM100&amp;"期"))</f>
        <v/>
      </c>
      <c r="AF100" s="372" t="str">
        <f aca="false">IF(OR($AM100="",N($L100)=0),"",ROUND(N($J100)*$AN100/$AM100,2)+N($K100))</f>
        <v/>
      </c>
      <c r="AG100" s="372" t="str">
        <f aca="false">IF($AF100="","",MAX(0,ROUND($AF100-(N($P100)+N($Q100)+N($R100)),2)))</f>
        <v/>
      </c>
      <c r="AH100" s="372" t="str">
        <f aca="false">IF(OR(TRIM($B100&amp;$C100)="",NOT(ISNUMBER($D100))),"",SUMIFS($V$3:$V$1001,$AJ$3:$AJ$1001,$AJ100,$D$3:$D$1001,"&lt;"&amp;$D100))</f>
        <v/>
      </c>
      <c r="AI100" s="372" t="str">
        <f aca="false">IF(TRIM($B100&amp;$C100)="","",SUMIFS($V$3:$V$1001,$AJ$3:$AJ$1001,$AJ100))</f>
        <v/>
      </c>
      <c r="AJ100" s="374" t="str">
        <f aca="false">IF(TRIM($B100&amp;$C100)="","",TRIM($B100)&amp;"｜"&amp;TRIM($C100))</f>
        <v/>
      </c>
      <c r="AK100" s="372" t="str">
        <f aca="false">IF(TRIM($B100&amp;$C100)="","",MIN(N($N100),N($P100)))</f>
        <v/>
      </c>
      <c r="AL100" s="375" t="str">
        <f aca="false">IF(ISNUMBER($D100),YEAR($D100),"")</f>
        <v/>
      </c>
      <c r="AM100" s="375" t="str">
        <f aca="false">IF(OR(TRIM($B100&amp;$C100)="",NOT(ISNUMBER($D100)),NOT(ISNUMBER($E100))),"",IF($E100&lt;$D100,"",IF(IF($AD100="半年付",2,IF($AD100="季度付",4,IF($AD100="月付",12,IF($AD100="半月付",24,1))))=1,1,MAX(1,ROUND(($E100-$D100+1)/365*IF($AD100="半年付",2,IF($AD100="季度付",4,IF($AD100="月付",12,IF($AD100="半月付",24,1)))),0)))))</f>
        <v/>
      </c>
      <c r="AN100" s="375" t="str">
        <f aca="true">IF($AM100="","",MIN($AM100,MAX(0,INT((TODAY()-付款宽限天数-$D100)/(($E100-$D100+1)/$AM100))+1)))</f>
        <v/>
      </c>
    </row>
    <row r="101" customFormat="false" ht="14.9" hidden="false" customHeight="false" outlineLevel="0" collapsed="false">
      <c r="F101" s="370" t="str">
        <f aca="true">IF(TRIM($B101&amp;$C101)="","",IF(OR(ISNUMBER(SEARCH("未",$A101)),ISNUMBER(SEARCH("送出",$A101)),AND(TRIM($A101)="",NOT(ISNUMBER($D101)),N($G101)=0)),"【合同未回】","")&amp;IF(NOT(ISNUMBER($E101)),IF(OR(ISNUMBER(SEARCH("未",$A101)),ISNUMBER(SEARCH("送出",$A101)),AND(TRIM($A101)="",NOT(ISNUMBER($D101)),N($G101)=0)),"","【未填合同期】"),IF($E101&lt;TODAY(),"【已到期】",IF($E101-TODAY()&lt;=提醒天数,"【即将到期，剩余"&amp;($E101-TODAY())&amp;"天】","【正常】")))&amp;IF(OR($AC101="安装免保",$AC101="技术免保",$AC101="质保期内"),"【"&amp;$AC101&amp;"】",""))</f>
        <v/>
      </c>
      <c r="J101" s="371" t="str">
        <f aca="false">IF(OR(N($G101)=0,N($H101)=0),"",ROUND(N($G101)*N($H101)*IF(N($I101)=0,1,N($I101)),2))</f>
        <v/>
      </c>
      <c r="L101" s="371" t="str">
        <f aca="false">IF(TRIM($B101&amp;$C101)="","",IF(AND(N($J101)=0,N($K101)=0),"",ROUND(N($J101)+N($K101),2)))</f>
        <v/>
      </c>
      <c r="R101" s="371"/>
      <c r="S101" s="372" t="str">
        <f aca="false">IF(TRIM($B101&amp;$C101)="","",IF(N($N101)=0,"",MAX(0,MIN(N($N101)-N($P101),N($V101)))))</f>
        <v/>
      </c>
      <c r="T101" s="372" t="str">
        <f aca="false">IF(TRIM($B101&amp;$C101)="","",IF(N($P101)&lt;=N($N101),"",N($P101)-N($N101)))</f>
        <v/>
      </c>
      <c r="U101" s="372" t="str">
        <f aca="false">IF(OR(TRIM($B101&amp;$C101)="",$V101=""),"",MAX(0,N($V101))-N($S101))</f>
        <v/>
      </c>
      <c r="V101" s="372" t="str">
        <f aca="false">IF(TRIM($B101&amp;$C101)="","",IF(AND(N($L101)=0,N($P101)+N($Q101)+N($R101)=0),"",ROUND(N($L101)-N($P101)-N($Q101)-N($R101),2)))</f>
        <v/>
      </c>
      <c r="W101" s="373" t="str">
        <f aca="false">IF(TRIM($B101&amp;$C101)="","",IF(N($L101)=0,IF((N($P101)+N($Q101)+N($R101))=0,"—未填单价","未填单价，已收 "&amp;TEXT((N($P101)+N($Q101)+N($R101)),"#,##0.00")),IF(N($V101)&gt;0.005,"欠 "&amp;TEXT(N($V101),"#,##0.00")&amp;IF(N($S101)&gt;0,"（开票未到账 "&amp;TEXT(N($S101),"#,##0.00")&amp;"）","")&amp;IF(N($U101)&gt;0,"（未开票 "&amp;TEXT(N($U101),"#,##0.00")&amp;"）",""),IF(N($V101)&lt;-0.005,"多收 "&amp;TEXT(-N($V101),"#,##0.00"),"✔ 已结清")))&amp;IF(N($T101)&gt;0,"｜到账未开票 "&amp;TEXT(N($T101),"#,##0.00")&amp;"，待补票","")&amp;IF(N($Q101)&gt;0,"｜收现 "&amp;TEXT(N($Q101),"#,##0.00"),"")&amp;IF(N($R101)&gt;0,"｜收款不开票 "&amp;TEXT(N($R101),"#,##0.00"),""))</f>
        <v/>
      </c>
      <c r="X101" s="370"/>
      <c r="AB101" s="371" t="str">
        <f aca="false">IF(OR(N($N101)=0,N($AA101)=0),"",ROUND(N($N101)/(1+N($AA101))*N($AA101),2))</f>
        <v/>
      </c>
      <c r="AC101" s="370"/>
      <c r="AD101" s="370"/>
      <c r="AE101" s="374" t="str">
        <f aca="false">IF($AM101="","",IF($AM101=1,IF($AN101&gt;=1,"一次性·已到收款期","一次性·未到期"),$AD101&amp;" 第"&amp;$AN101&amp;"/"&amp;$AM101&amp;"期"))</f>
        <v/>
      </c>
      <c r="AF101" s="372" t="str">
        <f aca="false">IF(OR($AM101="",N($L101)=0),"",ROUND(N($J101)*$AN101/$AM101,2)+N($K101))</f>
        <v/>
      </c>
      <c r="AG101" s="372" t="str">
        <f aca="false">IF($AF101="","",MAX(0,ROUND($AF101-(N($P101)+N($Q101)+N($R101)),2)))</f>
        <v/>
      </c>
      <c r="AH101" s="372" t="str">
        <f aca="false">IF(OR(TRIM($B101&amp;$C101)="",NOT(ISNUMBER($D101))),"",SUMIFS($V$3:$V$1001,$AJ$3:$AJ$1001,$AJ101,$D$3:$D$1001,"&lt;"&amp;$D101))</f>
        <v/>
      </c>
      <c r="AI101" s="372" t="str">
        <f aca="false">IF(TRIM($B101&amp;$C101)="","",SUMIFS($V$3:$V$1001,$AJ$3:$AJ$1001,$AJ101))</f>
        <v/>
      </c>
      <c r="AJ101" s="374" t="str">
        <f aca="false">IF(TRIM($B101&amp;$C101)="","",TRIM($B101)&amp;"｜"&amp;TRIM($C101))</f>
        <v/>
      </c>
      <c r="AK101" s="372" t="str">
        <f aca="false">IF(TRIM($B101&amp;$C101)="","",MIN(N($N101),N($P101)))</f>
        <v/>
      </c>
      <c r="AL101" s="375" t="str">
        <f aca="false">IF(ISNUMBER($D101),YEAR($D101),"")</f>
        <v/>
      </c>
      <c r="AM101" s="375" t="str">
        <f aca="false">IF(OR(TRIM($B101&amp;$C101)="",NOT(ISNUMBER($D101)),NOT(ISNUMBER($E101))),"",IF($E101&lt;$D101,"",IF(IF($AD101="半年付",2,IF($AD101="季度付",4,IF($AD101="月付",12,IF($AD101="半月付",24,1))))=1,1,MAX(1,ROUND(($E101-$D101+1)/365*IF($AD101="半年付",2,IF($AD101="季度付",4,IF($AD101="月付",12,IF($AD101="半月付",24,1)))),0)))))</f>
        <v/>
      </c>
      <c r="AN101" s="375" t="str">
        <f aca="true">IF($AM101="","",MIN($AM101,MAX(0,INT((TODAY()-付款宽限天数-$D101)/(($E101-$D101+1)/$AM101))+1)))</f>
        <v/>
      </c>
    </row>
    <row r="102" customFormat="false" ht="14.9" hidden="false" customHeight="false" outlineLevel="0" collapsed="false">
      <c r="F102" s="370" t="str">
        <f aca="true">IF(TRIM($B102&amp;$C102)="","",IF(OR(ISNUMBER(SEARCH("未",$A102)),ISNUMBER(SEARCH("送出",$A102)),AND(TRIM($A102)="",NOT(ISNUMBER($D102)),N($G102)=0)),"【合同未回】","")&amp;IF(NOT(ISNUMBER($E102)),IF(OR(ISNUMBER(SEARCH("未",$A102)),ISNUMBER(SEARCH("送出",$A102)),AND(TRIM($A102)="",NOT(ISNUMBER($D102)),N($G102)=0)),"","【未填合同期】"),IF($E102&lt;TODAY(),"【已到期】",IF($E102-TODAY()&lt;=提醒天数,"【即将到期，剩余"&amp;($E102-TODAY())&amp;"天】","【正常】")))&amp;IF(OR($AC102="安装免保",$AC102="技术免保",$AC102="质保期内"),"【"&amp;$AC102&amp;"】",""))</f>
        <v/>
      </c>
      <c r="J102" s="371" t="str">
        <f aca="false">IF(OR(N($G102)=0,N($H102)=0),"",ROUND(N($G102)*N($H102)*IF(N($I102)=0,1,N($I102)),2))</f>
        <v/>
      </c>
      <c r="L102" s="371" t="str">
        <f aca="false">IF(TRIM($B102&amp;$C102)="","",IF(AND(N($J102)=0,N($K102)=0),"",ROUND(N($J102)+N($K102),2)))</f>
        <v/>
      </c>
      <c r="R102" s="371"/>
      <c r="S102" s="372" t="str">
        <f aca="false">IF(TRIM($B102&amp;$C102)="","",IF(N($N102)=0,"",MAX(0,MIN(N($N102)-N($P102),N($V102)))))</f>
        <v/>
      </c>
      <c r="T102" s="372" t="str">
        <f aca="false">IF(TRIM($B102&amp;$C102)="","",IF(N($P102)&lt;=N($N102),"",N($P102)-N($N102)))</f>
        <v/>
      </c>
      <c r="U102" s="372" t="str">
        <f aca="false">IF(OR(TRIM($B102&amp;$C102)="",$V102=""),"",MAX(0,N($V102))-N($S102))</f>
        <v/>
      </c>
      <c r="V102" s="372" t="str">
        <f aca="false">IF(TRIM($B102&amp;$C102)="","",IF(AND(N($L102)=0,N($P102)+N($Q102)+N($R102)=0),"",ROUND(N($L102)-N($P102)-N($Q102)-N($R102),2)))</f>
        <v/>
      </c>
      <c r="W102" s="373" t="str">
        <f aca="false">IF(TRIM($B102&amp;$C102)="","",IF(N($L102)=0,IF((N($P102)+N($Q102)+N($R102))=0,"—未填单价","未填单价，已收 "&amp;TEXT((N($P102)+N($Q102)+N($R102)),"#,##0.00")),IF(N($V102)&gt;0.005,"欠 "&amp;TEXT(N($V102),"#,##0.00")&amp;IF(N($S102)&gt;0,"（开票未到账 "&amp;TEXT(N($S102),"#,##0.00")&amp;"）","")&amp;IF(N($U102)&gt;0,"（未开票 "&amp;TEXT(N($U102),"#,##0.00")&amp;"）",""),IF(N($V102)&lt;-0.005,"多收 "&amp;TEXT(-N($V102),"#,##0.00"),"✔ 已结清")))&amp;IF(N($T102)&gt;0,"｜到账未开票 "&amp;TEXT(N($T102),"#,##0.00")&amp;"，待补票","")&amp;IF(N($Q102)&gt;0,"｜收现 "&amp;TEXT(N($Q102),"#,##0.00"),"")&amp;IF(N($R102)&gt;0,"｜收款不开票 "&amp;TEXT(N($R102),"#,##0.00"),""))</f>
        <v/>
      </c>
      <c r="X102" s="370"/>
      <c r="AB102" s="371" t="str">
        <f aca="false">IF(OR(N($N102)=0,N($AA102)=0),"",ROUND(N($N102)/(1+N($AA102))*N($AA102),2))</f>
        <v/>
      </c>
      <c r="AC102" s="370"/>
      <c r="AD102" s="370"/>
      <c r="AE102" s="374" t="str">
        <f aca="false">IF($AM102="","",IF($AM102=1,IF($AN102&gt;=1,"一次性·已到收款期","一次性·未到期"),$AD102&amp;" 第"&amp;$AN102&amp;"/"&amp;$AM102&amp;"期"))</f>
        <v/>
      </c>
      <c r="AF102" s="372" t="str">
        <f aca="false">IF(OR($AM102="",N($L102)=0),"",ROUND(N($J102)*$AN102/$AM102,2)+N($K102))</f>
        <v/>
      </c>
      <c r="AG102" s="372" t="str">
        <f aca="false">IF($AF102="","",MAX(0,ROUND($AF102-(N($P102)+N($Q102)+N($R102)),2)))</f>
        <v/>
      </c>
      <c r="AH102" s="372" t="str">
        <f aca="false">IF(OR(TRIM($B102&amp;$C102)="",NOT(ISNUMBER($D102))),"",SUMIFS($V$3:$V$1001,$AJ$3:$AJ$1001,$AJ102,$D$3:$D$1001,"&lt;"&amp;$D102))</f>
        <v/>
      </c>
      <c r="AI102" s="372" t="str">
        <f aca="false">IF(TRIM($B102&amp;$C102)="","",SUMIFS($V$3:$V$1001,$AJ$3:$AJ$1001,$AJ102))</f>
        <v/>
      </c>
      <c r="AJ102" s="374" t="str">
        <f aca="false">IF(TRIM($B102&amp;$C102)="","",TRIM($B102)&amp;"｜"&amp;TRIM($C102))</f>
        <v/>
      </c>
      <c r="AK102" s="372" t="str">
        <f aca="false">IF(TRIM($B102&amp;$C102)="","",MIN(N($N102),N($P102)))</f>
        <v/>
      </c>
      <c r="AL102" s="375" t="str">
        <f aca="false">IF(ISNUMBER($D102),YEAR($D102),"")</f>
        <v/>
      </c>
      <c r="AM102" s="375" t="str">
        <f aca="false">IF(OR(TRIM($B102&amp;$C102)="",NOT(ISNUMBER($D102)),NOT(ISNUMBER($E102))),"",IF($E102&lt;$D102,"",IF(IF($AD102="半年付",2,IF($AD102="季度付",4,IF($AD102="月付",12,IF($AD102="半月付",24,1))))=1,1,MAX(1,ROUND(($E102-$D102+1)/365*IF($AD102="半年付",2,IF($AD102="季度付",4,IF($AD102="月付",12,IF($AD102="半月付",24,1)))),0)))))</f>
        <v/>
      </c>
      <c r="AN102" s="375" t="str">
        <f aca="true">IF($AM102="","",MIN($AM102,MAX(0,INT((TODAY()-付款宽限天数-$D102)/(($E102-$D102+1)/$AM102))+1)))</f>
        <v/>
      </c>
    </row>
    <row r="103" customFormat="false" ht="14.9" hidden="false" customHeight="false" outlineLevel="0" collapsed="false">
      <c r="F103" s="370" t="str">
        <f aca="true">IF(TRIM($B103&amp;$C103)="","",IF(OR(ISNUMBER(SEARCH("未",$A103)),ISNUMBER(SEARCH("送出",$A103)),AND(TRIM($A103)="",NOT(ISNUMBER($D103)),N($G103)=0)),"【合同未回】","")&amp;IF(NOT(ISNUMBER($E103)),IF(OR(ISNUMBER(SEARCH("未",$A103)),ISNUMBER(SEARCH("送出",$A103)),AND(TRIM($A103)="",NOT(ISNUMBER($D103)),N($G103)=0)),"","【未填合同期】"),IF($E103&lt;TODAY(),"【已到期】",IF($E103-TODAY()&lt;=提醒天数,"【即将到期，剩余"&amp;($E103-TODAY())&amp;"天】","【正常】")))&amp;IF(OR($AC103="安装免保",$AC103="技术免保",$AC103="质保期内"),"【"&amp;$AC103&amp;"】",""))</f>
        <v/>
      </c>
      <c r="J103" s="371" t="str">
        <f aca="false">IF(OR(N($G103)=0,N($H103)=0),"",ROUND(N($G103)*N($H103)*IF(N($I103)=0,1,N($I103)),2))</f>
        <v/>
      </c>
      <c r="L103" s="371" t="str">
        <f aca="false">IF(TRIM($B103&amp;$C103)="","",IF(AND(N($J103)=0,N($K103)=0),"",ROUND(N($J103)+N($K103),2)))</f>
        <v/>
      </c>
      <c r="R103" s="371"/>
      <c r="S103" s="372" t="str">
        <f aca="false">IF(TRIM($B103&amp;$C103)="","",IF(N($N103)=0,"",MAX(0,MIN(N($N103)-N($P103),N($V103)))))</f>
        <v/>
      </c>
      <c r="T103" s="372" t="str">
        <f aca="false">IF(TRIM($B103&amp;$C103)="","",IF(N($P103)&lt;=N($N103),"",N($P103)-N($N103)))</f>
        <v/>
      </c>
      <c r="U103" s="372" t="str">
        <f aca="false">IF(OR(TRIM($B103&amp;$C103)="",$V103=""),"",MAX(0,N($V103))-N($S103))</f>
        <v/>
      </c>
      <c r="V103" s="372" t="str">
        <f aca="false">IF(TRIM($B103&amp;$C103)="","",IF(AND(N($L103)=0,N($P103)+N($Q103)+N($R103)=0),"",ROUND(N($L103)-N($P103)-N($Q103)-N($R103),2)))</f>
        <v/>
      </c>
      <c r="W103" s="373" t="str">
        <f aca="false">IF(TRIM($B103&amp;$C103)="","",IF(N($L103)=0,IF((N($P103)+N($Q103)+N($R103))=0,"—未填单价","未填单价，已收 "&amp;TEXT((N($P103)+N($Q103)+N($R103)),"#,##0.00")),IF(N($V103)&gt;0.005,"欠 "&amp;TEXT(N($V103),"#,##0.00")&amp;IF(N($S103)&gt;0,"（开票未到账 "&amp;TEXT(N($S103),"#,##0.00")&amp;"）","")&amp;IF(N($U103)&gt;0,"（未开票 "&amp;TEXT(N($U103),"#,##0.00")&amp;"）",""),IF(N($V103)&lt;-0.005,"多收 "&amp;TEXT(-N($V103),"#,##0.00"),"✔ 已结清")))&amp;IF(N($T103)&gt;0,"｜到账未开票 "&amp;TEXT(N($T103),"#,##0.00")&amp;"，待补票","")&amp;IF(N($Q103)&gt;0,"｜收现 "&amp;TEXT(N($Q103),"#,##0.00"),"")&amp;IF(N($R103)&gt;0,"｜收款不开票 "&amp;TEXT(N($R103),"#,##0.00"),""))</f>
        <v/>
      </c>
      <c r="X103" s="370"/>
      <c r="AB103" s="371" t="str">
        <f aca="false">IF(OR(N($N103)=0,N($AA103)=0),"",ROUND(N($N103)/(1+N($AA103))*N($AA103),2))</f>
        <v/>
      </c>
      <c r="AC103" s="370"/>
      <c r="AD103" s="370"/>
      <c r="AE103" s="374" t="str">
        <f aca="false">IF($AM103="","",IF($AM103=1,IF($AN103&gt;=1,"一次性·已到收款期","一次性·未到期"),$AD103&amp;" 第"&amp;$AN103&amp;"/"&amp;$AM103&amp;"期"))</f>
        <v/>
      </c>
      <c r="AF103" s="372" t="str">
        <f aca="false">IF(OR($AM103="",N($L103)=0),"",ROUND(N($J103)*$AN103/$AM103,2)+N($K103))</f>
        <v/>
      </c>
      <c r="AG103" s="372" t="str">
        <f aca="false">IF($AF103="","",MAX(0,ROUND($AF103-(N($P103)+N($Q103)+N($R103)),2)))</f>
        <v/>
      </c>
      <c r="AH103" s="372" t="str">
        <f aca="false">IF(OR(TRIM($B103&amp;$C103)="",NOT(ISNUMBER($D103))),"",SUMIFS($V$3:$V$1001,$AJ$3:$AJ$1001,$AJ103,$D$3:$D$1001,"&lt;"&amp;$D103))</f>
        <v/>
      </c>
      <c r="AI103" s="372" t="str">
        <f aca="false">IF(TRIM($B103&amp;$C103)="","",SUMIFS($V$3:$V$1001,$AJ$3:$AJ$1001,$AJ103))</f>
        <v/>
      </c>
      <c r="AJ103" s="374" t="str">
        <f aca="false">IF(TRIM($B103&amp;$C103)="","",TRIM($B103)&amp;"｜"&amp;TRIM($C103))</f>
        <v/>
      </c>
      <c r="AK103" s="372" t="str">
        <f aca="false">IF(TRIM($B103&amp;$C103)="","",MIN(N($N103),N($P103)))</f>
        <v/>
      </c>
      <c r="AL103" s="375" t="str">
        <f aca="false">IF(ISNUMBER($D103),YEAR($D103),"")</f>
        <v/>
      </c>
      <c r="AM103" s="375" t="str">
        <f aca="false">IF(OR(TRIM($B103&amp;$C103)="",NOT(ISNUMBER($D103)),NOT(ISNUMBER($E103))),"",IF($E103&lt;$D103,"",IF(IF($AD103="半年付",2,IF($AD103="季度付",4,IF($AD103="月付",12,IF($AD103="半月付",24,1))))=1,1,MAX(1,ROUND(($E103-$D103+1)/365*IF($AD103="半年付",2,IF($AD103="季度付",4,IF($AD103="月付",12,IF($AD103="半月付",24,1)))),0)))))</f>
        <v/>
      </c>
      <c r="AN103" s="375" t="str">
        <f aca="true">IF($AM103="","",MIN($AM103,MAX(0,INT((TODAY()-付款宽限天数-$D103)/(($E103-$D103+1)/$AM103))+1)))</f>
        <v/>
      </c>
    </row>
    <row r="104" customFormat="false" ht="14.9" hidden="false" customHeight="false" outlineLevel="0" collapsed="false">
      <c r="F104" s="370" t="str">
        <f aca="true">IF(TRIM($B104&amp;$C104)="","",IF(OR(ISNUMBER(SEARCH("未",$A104)),ISNUMBER(SEARCH("送出",$A104)),AND(TRIM($A104)="",NOT(ISNUMBER($D104)),N($G104)=0)),"【合同未回】","")&amp;IF(NOT(ISNUMBER($E104)),IF(OR(ISNUMBER(SEARCH("未",$A104)),ISNUMBER(SEARCH("送出",$A104)),AND(TRIM($A104)="",NOT(ISNUMBER($D104)),N($G104)=0)),"","【未填合同期】"),IF($E104&lt;TODAY(),"【已到期】",IF($E104-TODAY()&lt;=提醒天数,"【即将到期，剩余"&amp;($E104-TODAY())&amp;"天】","【正常】")))&amp;IF(OR($AC104="安装免保",$AC104="技术免保",$AC104="质保期内"),"【"&amp;$AC104&amp;"】",""))</f>
        <v/>
      </c>
      <c r="J104" s="371" t="str">
        <f aca="false">IF(OR(N($G104)=0,N($H104)=0),"",ROUND(N($G104)*N($H104)*IF(N($I104)=0,1,N($I104)),2))</f>
        <v/>
      </c>
      <c r="L104" s="371" t="str">
        <f aca="false">IF(TRIM($B104&amp;$C104)="","",IF(AND(N($J104)=0,N($K104)=0),"",ROUND(N($J104)+N($K104),2)))</f>
        <v/>
      </c>
      <c r="R104" s="371"/>
      <c r="S104" s="372" t="str">
        <f aca="false">IF(TRIM($B104&amp;$C104)="","",IF(N($N104)=0,"",MAX(0,MIN(N($N104)-N($P104),N($V104)))))</f>
        <v/>
      </c>
      <c r="T104" s="372" t="str">
        <f aca="false">IF(TRIM($B104&amp;$C104)="","",IF(N($P104)&lt;=N($N104),"",N($P104)-N($N104)))</f>
        <v/>
      </c>
      <c r="U104" s="372" t="str">
        <f aca="false">IF(OR(TRIM($B104&amp;$C104)="",$V104=""),"",MAX(0,N($V104))-N($S104))</f>
        <v/>
      </c>
      <c r="V104" s="372" t="str">
        <f aca="false">IF(TRIM($B104&amp;$C104)="","",IF(AND(N($L104)=0,N($P104)+N($Q104)+N($R104)=0),"",ROUND(N($L104)-N($P104)-N($Q104)-N($R104),2)))</f>
        <v/>
      </c>
      <c r="W104" s="373" t="str">
        <f aca="false">IF(TRIM($B104&amp;$C104)="","",IF(N($L104)=0,IF((N($P104)+N($Q104)+N($R104))=0,"—未填单价","未填单价，已收 "&amp;TEXT((N($P104)+N($Q104)+N($R104)),"#,##0.00")),IF(N($V104)&gt;0.005,"欠 "&amp;TEXT(N($V104),"#,##0.00")&amp;IF(N($S104)&gt;0,"（开票未到账 "&amp;TEXT(N($S104),"#,##0.00")&amp;"）","")&amp;IF(N($U104)&gt;0,"（未开票 "&amp;TEXT(N($U104),"#,##0.00")&amp;"）",""),IF(N($V104)&lt;-0.005,"多收 "&amp;TEXT(-N($V104),"#,##0.00"),"✔ 已结清")))&amp;IF(N($T104)&gt;0,"｜到账未开票 "&amp;TEXT(N($T104),"#,##0.00")&amp;"，待补票","")&amp;IF(N($Q104)&gt;0,"｜收现 "&amp;TEXT(N($Q104),"#,##0.00"),"")&amp;IF(N($R104)&gt;0,"｜收款不开票 "&amp;TEXT(N($R104),"#,##0.00"),""))</f>
        <v/>
      </c>
      <c r="X104" s="370"/>
      <c r="AB104" s="371" t="str">
        <f aca="false">IF(OR(N($N104)=0,N($AA104)=0),"",ROUND(N($N104)/(1+N($AA104))*N($AA104),2))</f>
        <v/>
      </c>
      <c r="AC104" s="370"/>
      <c r="AD104" s="370"/>
      <c r="AE104" s="374" t="str">
        <f aca="false">IF($AM104="","",IF($AM104=1,IF($AN104&gt;=1,"一次性·已到收款期","一次性·未到期"),$AD104&amp;" 第"&amp;$AN104&amp;"/"&amp;$AM104&amp;"期"))</f>
        <v/>
      </c>
      <c r="AF104" s="372" t="str">
        <f aca="false">IF(OR($AM104="",N($L104)=0),"",ROUND(N($J104)*$AN104/$AM104,2)+N($K104))</f>
        <v/>
      </c>
      <c r="AG104" s="372" t="str">
        <f aca="false">IF($AF104="","",MAX(0,ROUND($AF104-(N($P104)+N($Q104)+N($R104)),2)))</f>
        <v/>
      </c>
      <c r="AH104" s="372" t="str">
        <f aca="false">IF(OR(TRIM($B104&amp;$C104)="",NOT(ISNUMBER($D104))),"",SUMIFS($V$3:$V$1001,$AJ$3:$AJ$1001,$AJ104,$D$3:$D$1001,"&lt;"&amp;$D104))</f>
        <v/>
      </c>
      <c r="AI104" s="372" t="str">
        <f aca="false">IF(TRIM($B104&amp;$C104)="","",SUMIFS($V$3:$V$1001,$AJ$3:$AJ$1001,$AJ104))</f>
        <v/>
      </c>
      <c r="AJ104" s="374" t="str">
        <f aca="false">IF(TRIM($B104&amp;$C104)="","",TRIM($B104)&amp;"｜"&amp;TRIM($C104))</f>
        <v/>
      </c>
      <c r="AK104" s="372" t="str">
        <f aca="false">IF(TRIM($B104&amp;$C104)="","",MIN(N($N104),N($P104)))</f>
        <v/>
      </c>
      <c r="AL104" s="375" t="str">
        <f aca="false">IF(ISNUMBER($D104),YEAR($D104),"")</f>
        <v/>
      </c>
      <c r="AM104" s="375" t="str">
        <f aca="false">IF(OR(TRIM($B104&amp;$C104)="",NOT(ISNUMBER($D104)),NOT(ISNUMBER($E104))),"",IF($E104&lt;$D104,"",IF(IF($AD104="半年付",2,IF($AD104="季度付",4,IF($AD104="月付",12,IF($AD104="半月付",24,1))))=1,1,MAX(1,ROUND(($E104-$D104+1)/365*IF($AD104="半年付",2,IF($AD104="季度付",4,IF($AD104="月付",12,IF($AD104="半月付",24,1)))),0)))))</f>
        <v/>
      </c>
      <c r="AN104" s="375" t="str">
        <f aca="true">IF($AM104="","",MIN($AM104,MAX(0,INT((TODAY()-付款宽限天数-$D104)/(($E104-$D104+1)/$AM104))+1)))</f>
        <v/>
      </c>
    </row>
    <row r="105" customFormat="false" ht="14.9" hidden="false" customHeight="false" outlineLevel="0" collapsed="false">
      <c r="F105" s="370" t="str">
        <f aca="true">IF(TRIM($B105&amp;$C105)="","",IF(OR(ISNUMBER(SEARCH("未",$A105)),ISNUMBER(SEARCH("送出",$A105)),AND(TRIM($A105)="",NOT(ISNUMBER($D105)),N($G105)=0)),"【合同未回】","")&amp;IF(NOT(ISNUMBER($E105)),IF(OR(ISNUMBER(SEARCH("未",$A105)),ISNUMBER(SEARCH("送出",$A105)),AND(TRIM($A105)="",NOT(ISNUMBER($D105)),N($G105)=0)),"","【未填合同期】"),IF($E105&lt;TODAY(),"【已到期】",IF($E105-TODAY()&lt;=提醒天数,"【即将到期，剩余"&amp;($E105-TODAY())&amp;"天】","【正常】")))&amp;IF(OR($AC105="安装免保",$AC105="技术免保",$AC105="质保期内"),"【"&amp;$AC105&amp;"】",""))</f>
        <v/>
      </c>
      <c r="J105" s="371" t="str">
        <f aca="false">IF(OR(N($G105)=0,N($H105)=0),"",ROUND(N($G105)*N($H105)*IF(N($I105)=0,1,N($I105)),2))</f>
        <v/>
      </c>
      <c r="L105" s="371" t="str">
        <f aca="false">IF(TRIM($B105&amp;$C105)="","",IF(AND(N($J105)=0,N($K105)=0),"",ROUND(N($J105)+N($K105),2)))</f>
        <v/>
      </c>
      <c r="R105" s="371"/>
      <c r="S105" s="372" t="str">
        <f aca="false">IF(TRIM($B105&amp;$C105)="","",IF(N($N105)=0,"",MAX(0,MIN(N($N105)-N($P105),N($V105)))))</f>
        <v/>
      </c>
      <c r="T105" s="372" t="str">
        <f aca="false">IF(TRIM($B105&amp;$C105)="","",IF(N($P105)&lt;=N($N105),"",N($P105)-N($N105)))</f>
        <v/>
      </c>
      <c r="U105" s="372" t="str">
        <f aca="false">IF(OR(TRIM($B105&amp;$C105)="",$V105=""),"",MAX(0,N($V105))-N($S105))</f>
        <v/>
      </c>
      <c r="V105" s="372" t="str">
        <f aca="false">IF(TRIM($B105&amp;$C105)="","",IF(AND(N($L105)=0,N($P105)+N($Q105)+N($R105)=0),"",ROUND(N($L105)-N($P105)-N($Q105)-N($R105),2)))</f>
        <v/>
      </c>
      <c r="W105" s="373" t="str">
        <f aca="false">IF(TRIM($B105&amp;$C105)="","",IF(N($L105)=0,IF((N($P105)+N($Q105)+N($R105))=0,"—未填单价","未填单价，已收 "&amp;TEXT((N($P105)+N($Q105)+N($R105)),"#,##0.00")),IF(N($V105)&gt;0.005,"欠 "&amp;TEXT(N($V105),"#,##0.00")&amp;IF(N($S105)&gt;0,"（开票未到账 "&amp;TEXT(N($S105),"#,##0.00")&amp;"）","")&amp;IF(N($U105)&gt;0,"（未开票 "&amp;TEXT(N($U105),"#,##0.00")&amp;"）",""),IF(N($V105)&lt;-0.005,"多收 "&amp;TEXT(-N($V105),"#,##0.00"),"✔ 已结清")))&amp;IF(N($T105)&gt;0,"｜到账未开票 "&amp;TEXT(N($T105),"#,##0.00")&amp;"，待补票","")&amp;IF(N($Q105)&gt;0,"｜收现 "&amp;TEXT(N($Q105),"#,##0.00"),"")&amp;IF(N($R105)&gt;0,"｜收款不开票 "&amp;TEXT(N($R105),"#,##0.00"),""))</f>
        <v/>
      </c>
      <c r="X105" s="370"/>
      <c r="AB105" s="371" t="str">
        <f aca="false">IF(OR(N($N105)=0,N($AA105)=0),"",ROUND(N($N105)/(1+N($AA105))*N($AA105),2))</f>
        <v/>
      </c>
      <c r="AC105" s="370"/>
      <c r="AD105" s="370"/>
      <c r="AE105" s="374" t="str">
        <f aca="false">IF($AM105="","",IF($AM105=1,IF($AN105&gt;=1,"一次性·已到收款期","一次性·未到期"),$AD105&amp;" 第"&amp;$AN105&amp;"/"&amp;$AM105&amp;"期"))</f>
        <v/>
      </c>
      <c r="AF105" s="372" t="str">
        <f aca="false">IF(OR($AM105="",N($L105)=0),"",ROUND(N($J105)*$AN105/$AM105,2)+N($K105))</f>
        <v/>
      </c>
      <c r="AG105" s="372" t="str">
        <f aca="false">IF($AF105="","",MAX(0,ROUND($AF105-(N($P105)+N($Q105)+N($R105)),2)))</f>
        <v/>
      </c>
      <c r="AH105" s="372" t="str">
        <f aca="false">IF(OR(TRIM($B105&amp;$C105)="",NOT(ISNUMBER($D105))),"",SUMIFS($V$3:$V$1001,$AJ$3:$AJ$1001,$AJ105,$D$3:$D$1001,"&lt;"&amp;$D105))</f>
        <v/>
      </c>
      <c r="AI105" s="372" t="str">
        <f aca="false">IF(TRIM($B105&amp;$C105)="","",SUMIFS($V$3:$V$1001,$AJ$3:$AJ$1001,$AJ105))</f>
        <v/>
      </c>
      <c r="AJ105" s="374" t="str">
        <f aca="false">IF(TRIM($B105&amp;$C105)="","",TRIM($B105)&amp;"｜"&amp;TRIM($C105))</f>
        <v/>
      </c>
      <c r="AK105" s="372" t="str">
        <f aca="false">IF(TRIM($B105&amp;$C105)="","",MIN(N($N105),N($P105)))</f>
        <v/>
      </c>
      <c r="AL105" s="375" t="str">
        <f aca="false">IF(ISNUMBER($D105),YEAR($D105),"")</f>
        <v/>
      </c>
      <c r="AM105" s="375" t="str">
        <f aca="false">IF(OR(TRIM($B105&amp;$C105)="",NOT(ISNUMBER($D105)),NOT(ISNUMBER($E105))),"",IF($E105&lt;$D105,"",IF(IF($AD105="半年付",2,IF($AD105="季度付",4,IF($AD105="月付",12,IF($AD105="半月付",24,1))))=1,1,MAX(1,ROUND(($E105-$D105+1)/365*IF($AD105="半年付",2,IF($AD105="季度付",4,IF($AD105="月付",12,IF($AD105="半月付",24,1)))),0)))))</f>
        <v/>
      </c>
      <c r="AN105" s="375" t="str">
        <f aca="true">IF($AM105="","",MIN($AM105,MAX(0,INT((TODAY()-付款宽限天数-$D105)/(($E105-$D105+1)/$AM105))+1)))</f>
        <v/>
      </c>
    </row>
    <row r="106" customFormat="false" ht="14.9" hidden="false" customHeight="false" outlineLevel="0" collapsed="false">
      <c r="F106" s="370" t="str">
        <f aca="true">IF(TRIM($B106&amp;$C106)="","",IF(OR(ISNUMBER(SEARCH("未",$A106)),ISNUMBER(SEARCH("送出",$A106)),AND(TRIM($A106)="",NOT(ISNUMBER($D106)),N($G106)=0)),"【合同未回】","")&amp;IF(NOT(ISNUMBER($E106)),IF(OR(ISNUMBER(SEARCH("未",$A106)),ISNUMBER(SEARCH("送出",$A106)),AND(TRIM($A106)="",NOT(ISNUMBER($D106)),N($G106)=0)),"","【未填合同期】"),IF($E106&lt;TODAY(),"【已到期】",IF($E106-TODAY()&lt;=提醒天数,"【即将到期，剩余"&amp;($E106-TODAY())&amp;"天】","【正常】")))&amp;IF(OR($AC106="安装免保",$AC106="技术免保",$AC106="质保期内"),"【"&amp;$AC106&amp;"】",""))</f>
        <v/>
      </c>
      <c r="J106" s="371" t="str">
        <f aca="false">IF(OR(N($G106)=0,N($H106)=0),"",ROUND(N($G106)*N($H106)*IF(N($I106)=0,1,N($I106)),2))</f>
        <v/>
      </c>
      <c r="L106" s="371" t="str">
        <f aca="false">IF(TRIM($B106&amp;$C106)="","",IF(AND(N($J106)=0,N($K106)=0),"",ROUND(N($J106)+N($K106),2)))</f>
        <v/>
      </c>
      <c r="R106" s="371"/>
      <c r="S106" s="372" t="str">
        <f aca="false">IF(TRIM($B106&amp;$C106)="","",IF(N($N106)=0,"",MAX(0,MIN(N($N106)-N($P106),N($V106)))))</f>
        <v/>
      </c>
      <c r="T106" s="372" t="str">
        <f aca="false">IF(TRIM($B106&amp;$C106)="","",IF(N($P106)&lt;=N($N106),"",N($P106)-N($N106)))</f>
        <v/>
      </c>
      <c r="U106" s="372" t="str">
        <f aca="false">IF(OR(TRIM($B106&amp;$C106)="",$V106=""),"",MAX(0,N($V106))-N($S106))</f>
        <v/>
      </c>
      <c r="V106" s="372" t="str">
        <f aca="false">IF(TRIM($B106&amp;$C106)="","",IF(AND(N($L106)=0,N($P106)+N($Q106)+N($R106)=0),"",ROUND(N($L106)-N($P106)-N($Q106)-N($R106),2)))</f>
        <v/>
      </c>
      <c r="W106" s="373" t="str">
        <f aca="false">IF(TRIM($B106&amp;$C106)="","",IF(N($L106)=0,IF((N($P106)+N($Q106)+N($R106))=0,"—未填单价","未填单价，已收 "&amp;TEXT((N($P106)+N($Q106)+N($R106)),"#,##0.00")),IF(N($V106)&gt;0.005,"欠 "&amp;TEXT(N($V106),"#,##0.00")&amp;IF(N($S106)&gt;0,"（开票未到账 "&amp;TEXT(N($S106),"#,##0.00")&amp;"）","")&amp;IF(N($U106)&gt;0,"（未开票 "&amp;TEXT(N($U106),"#,##0.00")&amp;"）",""),IF(N($V106)&lt;-0.005,"多收 "&amp;TEXT(-N($V106),"#,##0.00"),"✔ 已结清")))&amp;IF(N($T106)&gt;0,"｜到账未开票 "&amp;TEXT(N($T106),"#,##0.00")&amp;"，待补票","")&amp;IF(N($Q106)&gt;0,"｜收现 "&amp;TEXT(N($Q106),"#,##0.00"),"")&amp;IF(N($R106)&gt;0,"｜收款不开票 "&amp;TEXT(N($R106),"#,##0.00"),""))</f>
        <v/>
      </c>
      <c r="X106" s="370"/>
      <c r="AB106" s="371" t="str">
        <f aca="false">IF(OR(N($N106)=0,N($AA106)=0),"",ROUND(N($N106)/(1+N($AA106))*N($AA106),2))</f>
        <v/>
      </c>
      <c r="AC106" s="370"/>
      <c r="AD106" s="370"/>
      <c r="AE106" s="374" t="str">
        <f aca="false">IF($AM106="","",IF($AM106=1,IF($AN106&gt;=1,"一次性·已到收款期","一次性·未到期"),$AD106&amp;" 第"&amp;$AN106&amp;"/"&amp;$AM106&amp;"期"))</f>
        <v/>
      </c>
      <c r="AF106" s="372" t="str">
        <f aca="false">IF(OR($AM106="",N($L106)=0),"",ROUND(N($J106)*$AN106/$AM106,2)+N($K106))</f>
        <v/>
      </c>
      <c r="AG106" s="372" t="str">
        <f aca="false">IF($AF106="","",MAX(0,ROUND($AF106-(N($P106)+N($Q106)+N($R106)),2)))</f>
        <v/>
      </c>
      <c r="AH106" s="372" t="str">
        <f aca="false">IF(OR(TRIM($B106&amp;$C106)="",NOT(ISNUMBER($D106))),"",SUMIFS($V$3:$V$1001,$AJ$3:$AJ$1001,$AJ106,$D$3:$D$1001,"&lt;"&amp;$D106))</f>
        <v/>
      </c>
      <c r="AI106" s="372" t="str">
        <f aca="false">IF(TRIM($B106&amp;$C106)="","",SUMIFS($V$3:$V$1001,$AJ$3:$AJ$1001,$AJ106))</f>
        <v/>
      </c>
      <c r="AJ106" s="374" t="str">
        <f aca="false">IF(TRIM($B106&amp;$C106)="","",TRIM($B106)&amp;"｜"&amp;TRIM($C106))</f>
        <v/>
      </c>
      <c r="AK106" s="372" t="str">
        <f aca="false">IF(TRIM($B106&amp;$C106)="","",MIN(N($N106),N($P106)))</f>
        <v/>
      </c>
      <c r="AL106" s="375" t="str">
        <f aca="false">IF(ISNUMBER($D106),YEAR($D106),"")</f>
        <v/>
      </c>
      <c r="AM106" s="375" t="str">
        <f aca="false">IF(OR(TRIM($B106&amp;$C106)="",NOT(ISNUMBER($D106)),NOT(ISNUMBER($E106))),"",IF($E106&lt;$D106,"",IF(IF($AD106="半年付",2,IF($AD106="季度付",4,IF($AD106="月付",12,IF($AD106="半月付",24,1))))=1,1,MAX(1,ROUND(($E106-$D106+1)/365*IF($AD106="半年付",2,IF($AD106="季度付",4,IF($AD106="月付",12,IF($AD106="半月付",24,1)))),0)))))</f>
        <v/>
      </c>
      <c r="AN106" s="375" t="str">
        <f aca="true">IF($AM106="","",MIN($AM106,MAX(0,INT((TODAY()-付款宽限天数-$D106)/(($E106-$D106+1)/$AM106))+1)))</f>
        <v/>
      </c>
    </row>
    <row r="107" customFormat="false" ht="14.9" hidden="false" customHeight="false" outlineLevel="0" collapsed="false">
      <c r="F107" s="370" t="str">
        <f aca="true">IF(TRIM($B107&amp;$C107)="","",IF(OR(ISNUMBER(SEARCH("未",$A107)),ISNUMBER(SEARCH("送出",$A107)),AND(TRIM($A107)="",NOT(ISNUMBER($D107)),N($G107)=0)),"【合同未回】","")&amp;IF(NOT(ISNUMBER($E107)),IF(OR(ISNUMBER(SEARCH("未",$A107)),ISNUMBER(SEARCH("送出",$A107)),AND(TRIM($A107)="",NOT(ISNUMBER($D107)),N($G107)=0)),"","【未填合同期】"),IF($E107&lt;TODAY(),"【已到期】",IF($E107-TODAY()&lt;=提醒天数,"【即将到期，剩余"&amp;($E107-TODAY())&amp;"天】","【正常】")))&amp;IF(OR($AC107="安装免保",$AC107="技术免保",$AC107="质保期内"),"【"&amp;$AC107&amp;"】",""))</f>
        <v/>
      </c>
      <c r="J107" s="371" t="str">
        <f aca="false">IF(OR(N($G107)=0,N($H107)=0),"",ROUND(N($G107)*N($H107)*IF(N($I107)=0,1,N($I107)),2))</f>
        <v/>
      </c>
      <c r="L107" s="371" t="str">
        <f aca="false">IF(TRIM($B107&amp;$C107)="","",IF(AND(N($J107)=0,N($K107)=0),"",ROUND(N($J107)+N($K107),2)))</f>
        <v/>
      </c>
      <c r="R107" s="371"/>
      <c r="S107" s="372" t="str">
        <f aca="false">IF(TRIM($B107&amp;$C107)="","",IF(N($N107)=0,"",MAX(0,MIN(N($N107)-N($P107),N($V107)))))</f>
        <v/>
      </c>
      <c r="T107" s="372" t="str">
        <f aca="false">IF(TRIM($B107&amp;$C107)="","",IF(N($P107)&lt;=N($N107),"",N($P107)-N($N107)))</f>
        <v/>
      </c>
      <c r="U107" s="372" t="str">
        <f aca="false">IF(OR(TRIM($B107&amp;$C107)="",$V107=""),"",MAX(0,N($V107))-N($S107))</f>
        <v/>
      </c>
      <c r="V107" s="372" t="str">
        <f aca="false">IF(TRIM($B107&amp;$C107)="","",IF(AND(N($L107)=0,N($P107)+N($Q107)+N($R107)=0),"",ROUND(N($L107)-N($P107)-N($Q107)-N($R107),2)))</f>
        <v/>
      </c>
      <c r="W107" s="373" t="str">
        <f aca="false">IF(TRIM($B107&amp;$C107)="","",IF(N($L107)=0,IF((N($P107)+N($Q107)+N($R107))=0,"—未填单价","未填单价，已收 "&amp;TEXT((N($P107)+N($Q107)+N($R107)),"#,##0.00")),IF(N($V107)&gt;0.005,"欠 "&amp;TEXT(N($V107),"#,##0.00")&amp;IF(N($S107)&gt;0,"（开票未到账 "&amp;TEXT(N($S107),"#,##0.00")&amp;"）","")&amp;IF(N($U107)&gt;0,"（未开票 "&amp;TEXT(N($U107),"#,##0.00")&amp;"）",""),IF(N($V107)&lt;-0.005,"多收 "&amp;TEXT(-N($V107),"#,##0.00"),"✔ 已结清")))&amp;IF(N($T107)&gt;0,"｜到账未开票 "&amp;TEXT(N($T107),"#,##0.00")&amp;"，待补票","")&amp;IF(N($Q107)&gt;0,"｜收现 "&amp;TEXT(N($Q107),"#,##0.00"),"")&amp;IF(N($R107)&gt;0,"｜收款不开票 "&amp;TEXT(N($R107),"#,##0.00"),""))</f>
        <v/>
      </c>
      <c r="X107" s="370"/>
      <c r="AB107" s="371" t="str">
        <f aca="false">IF(OR(N($N107)=0,N($AA107)=0),"",ROUND(N($N107)/(1+N($AA107))*N($AA107),2))</f>
        <v/>
      </c>
      <c r="AC107" s="370"/>
      <c r="AD107" s="370"/>
      <c r="AE107" s="374" t="str">
        <f aca="false">IF($AM107="","",IF($AM107=1,IF($AN107&gt;=1,"一次性·已到收款期","一次性·未到期"),$AD107&amp;" 第"&amp;$AN107&amp;"/"&amp;$AM107&amp;"期"))</f>
        <v/>
      </c>
      <c r="AF107" s="372" t="str">
        <f aca="false">IF(OR($AM107="",N($L107)=0),"",ROUND(N($J107)*$AN107/$AM107,2)+N($K107))</f>
        <v/>
      </c>
      <c r="AG107" s="372" t="str">
        <f aca="false">IF($AF107="","",MAX(0,ROUND($AF107-(N($P107)+N($Q107)+N($R107)),2)))</f>
        <v/>
      </c>
      <c r="AH107" s="372" t="str">
        <f aca="false">IF(OR(TRIM($B107&amp;$C107)="",NOT(ISNUMBER($D107))),"",SUMIFS($V$3:$V$1001,$AJ$3:$AJ$1001,$AJ107,$D$3:$D$1001,"&lt;"&amp;$D107))</f>
        <v/>
      </c>
      <c r="AI107" s="372" t="str">
        <f aca="false">IF(TRIM($B107&amp;$C107)="","",SUMIFS($V$3:$V$1001,$AJ$3:$AJ$1001,$AJ107))</f>
        <v/>
      </c>
      <c r="AJ107" s="374" t="str">
        <f aca="false">IF(TRIM($B107&amp;$C107)="","",TRIM($B107)&amp;"｜"&amp;TRIM($C107))</f>
        <v/>
      </c>
      <c r="AK107" s="372" t="str">
        <f aca="false">IF(TRIM($B107&amp;$C107)="","",MIN(N($N107),N($P107)))</f>
        <v/>
      </c>
      <c r="AL107" s="375" t="str">
        <f aca="false">IF(ISNUMBER($D107),YEAR($D107),"")</f>
        <v/>
      </c>
      <c r="AM107" s="375" t="str">
        <f aca="false">IF(OR(TRIM($B107&amp;$C107)="",NOT(ISNUMBER($D107)),NOT(ISNUMBER($E107))),"",IF($E107&lt;$D107,"",IF(IF($AD107="半年付",2,IF($AD107="季度付",4,IF($AD107="月付",12,IF($AD107="半月付",24,1))))=1,1,MAX(1,ROUND(($E107-$D107+1)/365*IF($AD107="半年付",2,IF($AD107="季度付",4,IF($AD107="月付",12,IF($AD107="半月付",24,1)))),0)))))</f>
        <v/>
      </c>
      <c r="AN107" s="375" t="str">
        <f aca="true">IF($AM107="","",MIN($AM107,MAX(0,INT((TODAY()-付款宽限天数-$D107)/(($E107-$D107+1)/$AM107))+1)))</f>
        <v/>
      </c>
    </row>
    <row r="108" customFormat="false" ht="14.9" hidden="false" customHeight="false" outlineLevel="0" collapsed="false">
      <c r="F108" s="370" t="str">
        <f aca="true">IF(TRIM($B108&amp;$C108)="","",IF(OR(ISNUMBER(SEARCH("未",$A108)),ISNUMBER(SEARCH("送出",$A108)),AND(TRIM($A108)="",NOT(ISNUMBER($D108)),N($G108)=0)),"【合同未回】","")&amp;IF(NOT(ISNUMBER($E108)),IF(OR(ISNUMBER(SEARCH("未",$A108)),ISNUMBER(SEARCH("送出",$A108)),AND(TRIM($A108)="",NOT(ISNUMBER($D108)),N($G108)=0)),"","【未填合同期】"),IF($E108&lt;TODAY(),"【已到期】",IF($E108-TODAY()&lt;=提醒天数,"【即将到期，剩余"&amp;($E108-TODAY())&amp;"天】","【正常】")))&amp;IF(OR($AC108="安装免保",$AC108="技术免保",$AC108="质保期内"),"【"&amp;$AC108&amp;"】",""))</f>
        <v/>
      </c>
      <c r="J108" s="371" t="str">
        <f aca="false">IF(OR(N($G108)=0,N($H108)=0),"",ROUND(N($G108)*N($H108)*IF(N($I108)=0,1,N($I108)),2))</f>
        <v/>
      </c>
      <c r="L108" s="371" t="str">
        <f aca="false">IF(TRIM($B108&amp;$C108)="","",IF(AND(N($J108)=0,N($K108)=0),"",ROUND(N($J108)+N($K108),2)))</f>
        <v/>
      </c>
      <c r="R108" s="371"/>
      <c r="S108" s="372" t="str">
        <f aca="false">IF(TRIM($B108&amp;$C108)="","",IF(N($N108)=0,"",MAX(0,MIN(N($N108)-N($P108),N($V108)))))</f>
        <v/>
      </c>
      <c r="T108" s="372" t="str">
        <f aca="false">IF(TRIM($B108&amp;$C108)="","",IF(N($P108)&lt;=N($N108),"",N($P108)-N($N108)))</f>
        <v/>
      </c>
      <c r="U108" s="372" t="str">
        <f aca="false">IF(OR(TRIM($B108&amp;$C108)="",$V108=""),"",MAX(0,N($V108))-N($S108))</f>
        <v/>
      </c>
      <c r="V108" s="372" t="str">
        <f aca="false">IF(TRIM($B108&amp;$C108)="","",IF(AND(N($L108)=0,N($P108)+N($Q108)+N($R108)=0),"",ROUND(N($L108)-N($P108)-N($Q108)-N($R108),2)))</f>
        <v/>
      </c>
      <c r="W108" s="373" t="str">
        <f aca="false">IF(TRIM($B108&amp;$C108)="","",IF(N($L108)=0,IF((N($P108)+N($Q108)+N($R108))=0,"—未填单价","未填单价，已收 "&amp;TEXT((N($P108)+N($Q108)+N($R108)),"#,##0.00")),IF(N($V108)&gt;0.005,"欠 "&amp;TEXT(N($V108),"#,##0.00")&amp;IF(N($S108)&gt;0,"（开票未到账 "&amp;TEXT(N($S108),"#,##0.00")&amp;"）","")&amp;IF(N($U108)&gt;0,"（未开票 "&amp;TEXT(N($U108),"#,##0.00")&amp;"）",""),IF(N($V108)&lt;-0.005,"多收 "&amp;TEXT(-N($V108),"#,##0.00"),"✔ 已结清")))&amp;IF(N($T108)&gt;0,"｜到账未开票 "&amp;TEXT(N($T108),"#,##0.00")&amp;"，待补票","")&amp;IF(N($Q108)&gt;0,"｜收现 "&amp;TEXT(N($Q108),"#,##0.00"),"")&amp;IF(N($R108)&gt;0,"｜收款不开票 "&amp;TEXT(N($R108),"#,##0.00"),""))</f>
        <v/>
      </c>
      <c r="X108" s="370"/>
      <c r="AB108" s="371" t="str">
        <f aca="false">IF(OR(N($N108)=0,N($AA108)=0),"",ROUND(N($N108)/(1+N($AA108))*N($AA108),2))</f>
        <v/>
      </c>
      <c r="AC108" s="370"/>
      <c r="AD108" s="370"/>
      <c r="AE108" s="374" t="str">
        <f aca="false">IF($AM108="","",IF($AM108=1,IF($AN108&gt;=1,"一次性·已到收款期","一次性·未到期"),$AD108&amp;" 第"&amp;$AN108&amp;"/"&amp;$AM108&amp;"期"))</f>
        <v/>
      </c>
      <c r="AF108" s="372" t="str">
        <f aca="false">IF(OR($AM108="",N($L108)=0),"",ROUND(N($J108)*$AN108/$AM108,2)+N($K108))</f>
        <v/>
      </c>
      <c r="AG108" s="372" t="str">
        <f aca="false">IF($AF108="","",MAX(0,ROUND($AF108-(N($P108)+N($Q108)+N($R108)),2)))</f>
        <v/>
      </c>
      <c r="AH108" s="372" t="str">
        <f aca="false">IF(OR(TRIM($B108&amp;$C108)="",NOT(ISNUMBER($D108))),"",SUMIFS($V$3:$V$1001,$AJ$3:$AJ$1001,$AJ108,$D$3:$D$1001,"&lt;"&amp;$D108))</f>
        <v/>
      </c>
      <c r="AI108" s="372" t="str">
        <f aca="false">IF(TRIM($B108&amp;$C108)="","",SUMIFS($V$3:$V$1001,$AJ$3:$AJ$1001,$AJ108))</f>
        <v/>
      </c>
      <c r="AJ108" s="374" t="str">
        <f aca="false">IF(TRIM($B108&amp;$C108)="","",TRIM($B108)&amp;"｜"&amp;TRIM($C108))</f>
        <v/>
      </c>
      <c r="AK108" s="372" t="str">
        <f aca="false">IF(TRIM($B108&amp;$C108)="","",MIN(N($N108),N($P108)))</f>
        <v/>
      </c>
      <c r="AL108" s="375" t="str">
        <f aca="false">IF(ISNUMBER($D108),YEAR($D108),"")</f>
        <v/>
      </c>
      <c r="AM108" s="375" t="str">
        <f aca="false">IF(OR(TRIM($B108&amp;$C108)="",NOT(ISNUMBER($D108)),NOT(ISNUMBER($E108))),"",IF($E108&lt;$D108,"",IF(IF($AD108="半年付",2,IF($AD108="季度付",4,IF($AD108="月付",12,IF($AD108="半月付",24,1))))=1,1,MAX(1,ROUND(($E108-$D108+1)/365*IF($AD108="半年付",2,IF($AD108="季度付",4,IF($AD108="月付",12,IF($AD108="半月付",24,1)))),0)))))</f>
        <v/>
      </c>
      <c r="AN108" s="375" t="str">
        <f aca="true">IF($AM108="","",MIN($AM108,MAX(0,INT((TODAY()-付款宽限天数-$D108)/(($E108-$D108+1)/$AM108))+1)))</f>
        <v/>
      </c>
    </row>
    <row r="109" customFormat="false" ht="14.9" hidden="false" customHeight="false" outlineLevel="0" collapsed="false">
      <c r="F109" s="370" t="str">
        <f aca="true">IF(TRIM($B109&amp;$C109)="","",IF(OR(ISNUMBER(SEARCH("未",$A109)),ISNUMBER(SEARCH("送出",$A109)),AND(TRIM($A109)="",NOT(ISNUMBER($D109)),N($G109)=0)),"【合同未回】","")&amp;IF(NOT(ISNUMBER($E109)),IF(OR(ISNUMBER(SEARCH("未",$A109)),ISNUMBER(SEARCH("送出",$A109)),AND(TRIM($A109)="",NOT(ISNUMBER($D109)),N($G109)=0)),"","【未填合同期】"),IF($E109&lt;TODAY(),"【已到期】",IF($E109-TODAY()&lt;=提醒天数,"【即将到期，剩余"&amp;($E109-TODAY())&amp;"天】","【正常】")))&amp;IF(OR($AC109="安装免保",$AC109="技术免保",$AC109="质保期内"),"【"&amp;$AC109&amp;"】",""))</f>
        <v/>
      </c>
      <c r="J109" s="371" t="str">
        <f aca="false">IF(OR(N($G109)=0,N($H109)=0),"",ROUND(N($G109)*N($H109)*IF(N($I109)=0,1,N($I109)),2))</f>
        <v/>
      </c>
      <c r="L109" s="371" t="str">
        <f aca="false">IF(TRIM($B109&amp;$C109)="","",IF(AND(N($J109)=0,N($K109)=0),"",ROUND(N($J109)+N($K109),2)))</f>
        <v/>
      </c>
      <c r="R109" s="371"/>
      <c r="S109" s="372" t="str">
        <f aca="false">IF(TRIM($B109&amp;$C109)="","",IF(N($N109)=0,"",MAX(0,MIN(N($N109)-N($P109),N($V109)))))</f>
        <v/>
      </c>
      <c r="T109" s="372" t="str">
        <f aca="false">IF(TRIM($B109&amp;$C109)="","",IF(N($P109)&lt;=N($N109),"",N($P109)-N($N109)))</f>
        <v/>
      </c>
      <c r="U109" s="372" t="str">
        <f aca="false">IF(OR(TRIM($B109&amp;$C109)="",$V109=""),"",MAX(0,N($V109))-N($S109))</f>
        <v/>
      </c>
      <c r="V109" s="372" t="str">
        <f aca="false">IF(TRIM($B109&amp;$C109)="","",IF(AND(N($L109)=0,N($P109)+N($Q109)+N($R109)=0),"",ROUND(N($L109)-N($P109)-N($Q109)-N($R109),2)))</f>
        <v/>
      </c>
      <c r="W109" s="373" t="str">
        <f aca="false">IF(TRIM($B109&amp;$C109)="","",IF(N($L109)=0,IF((N($P109)+N($Q109)+N($R109))=0,"—未填单价","未填单价，已收 "&amp;TEXT((N($P109)+N($Q109)+N($R109)),"#,##0.00")),IF(N($V109)&gt;0.005,"欠 "&amp;TEXT(N($V109),"#,##0.00")&amp;IF(N($S109)&gt;0,"（开票未到账 "&amp;TEXT(N($S109),"#,##0.00")&amp;"）","")&amp;IF(N($U109)&gt;0,"（未开票 "&amp;TEXT(N($U109),"#,##0.00")&amp;"）",""),IF(N($V109)&lt;-0.005,"多收 "&amp;TEXT(-N($V109),"#,##0.00"),"✔ 已结清")))&amp;IF(N($T109)&gt;0,"｜到账未开票 "&amp;TEXT(N($T109),"#,##0.00")&amp;"，待补票","")&amp;IF(N($Q109)&gt;0,"｜收现 "&amp;TEXT(N($Q109),"#,##0.00"),"")&amp;IF(N($R109)&gt;0,"｜收款不开票 "&amp;TEXT(N($R109),"#,##0.00"),""))</f>
        <v/>
      </c>
      <c r="X109" s="370"/>
      <c r="AB109" s="371" t="str">
        <f aca="false">IF(OR(N($N109)=0,N($AA109)=0),"",ROUND(N($N109)/(1+N($AA109))*N($AA109),2))</f>
        <v/>
      </c>
      <c r="AC109" s="370"/>
      <c r="AD109" s="370"/>
      <c r="AE109" s="374" t="str">
        <f aca="false">IF($AM109="","",IF($AM109=1,IF($AN109&gt;=1,"一次性·已到收款期","一次性·未到期"),$AD109&amp;" 第"&amp;$AN109&amp;"/"&amp;$AM109&amp;"期"))</f>
        <v/>
      </c>
      <c r="AF109" s="372" t="str">
        <f aca="false">IF(OR($AM109="",N($L109)=0),"",ROUND(N($J109)*$AN109/$AM109,2)+N($K109))</f>
        <v/>
      </c>
      <c r="AG109" s="372" t="str">
        <f aca="false">IF($AF109="","",MAX(0,ROUND($AF109-(N($P109)+N($Q109)+N($R109)),2)))</f>
        <v/>
      </c>
      <c r="AH109" s="372" t="str">
        <f aca="false">IF(OR(TRIM($B109&amp;$C109)="",NOT(ISNUMBER($D109))),"",SUMIFS($V$3:$V$1001,$AJ$3:$AJ$1001,$AJ109,$D$3:$D$1001,"&lt;"&amp;$D109))</f>
        <v/>
      </c>
      <c r="AI109" s="372" t="str">
        <f aca="false">IF(TRIM($B109&amp;$C109)="","",SUMIFS($V$3:$V$1001,$AJ$3:$AJ$1001,$AJ109))</f>
        <v/>
      </c>
      <c r="AJ109" s="374" t="str">
        <f aca="false">IF(TRIM($B109&amp;$C109)="","",TRIM($B109)&amp;"｜"&amp;TRIM($C109))</f>
        <v/>
      </c>
      <c r="AK109" s="372" t="str">
        <f aca="false">IF(TRIM($B109&amp;$C109)="","",MIN(N($N109),N($P109)))</f>
        <v/>
      </c>
      <c r="AL109" s="375" t="str">
        <f aca="false">IF(ISNUMBER($D109),YEAR($D109),"")</f>
        <v/>
      </c>
      <c r="AM109" s="375" t="str">
        <f aca="false">IF(OR(TRIM($B109&amp;$C109)="",NOT(ISNUMBER($D109)),NOT(ISNUMBER($E109))),"",IF($E109&lt;$D109,"",IF(IF($AD109="半年付",2,IF($AD109="季度付",4,IF($AD109="月付",12,IF($AD109="半月付",24,1))))=1,1,MAX(1,ROUND(($E109-$D109+1)/365*IF($AD109="半年付",2,IF($AD109="季度付",4,IF($AD109="月付",12,IF($AD109="半月付",24,1)))),0)))))</f>
        <v/>
      </c>
      <c r="AN109" s="375" t="str">
        <f aca="true">IF($AM109="","",MIN($AM109,MAX(0,INT((TODAY()-付款宽限天数-$D109)/(($E109-$D109+1)/$AM109))+1)))</f>
        <v/>
      </c>
    </row>
    <row r="110" customFormat="false" ht="14.9" hidden="false" customHeight="false" outlineLevel="0" collapsed="false">
      <c r="F110" s="370" t="str">
        <f aca="true">IF(TRIM($B110&amp;$C110)="","",IF(OR(ISNUMBER(SEARCH("未",$A110)),ISNUMBER(SEARCH("送出",$A110)),AND(TRIM($A110)="",NOT(ISNUMBER($D110)),N($G110)=0)),"【合同未回】","")&amp;IF(NOT(ISNUMBER($E110)),IF(OR(ISNUMBER(SEARCH("未",$A110)),ISNUMBER(SEARCH("送出",$A110)),AND(TRIM($A110)="",NOT(ISNUMBER($D110)),N($G110)=0)),"","【未填合同期】"),IF($E110&lt;TODAY(),"【已到期】",IF($E110-TODAY()&lt;=提醒天数,"【即将到期，剩余"&amp;($E110-TODAY())&amp;"天】","【正常】")))&amp;IF(OR($AC110="安装免保",$AC110="技术免保",$AC110="质保期内"),"【"&amp;$AC110&amp;"】",""))</f>
        <v/>
      </c>
      <c r="J110" s="371" t="str">
        <f aca="false">IF(OR(N($G110)=0,N($H110)=0),"",ROUND(N($G110)*N($H110)*IF(N($I110)=0,1,N($I110)),2))</f>
        <v/>
      </c>
      <c r="L110" s="371" t="str">
        <f aca="false">IF(TRIM($B110&amp;$C110)="","",IF(AND(N($J110)=0,N($K110)=0),"",ROUND(N($J110)+N($K110),2)))</f>
        <v/>
      </c>
      <c r="R110" s="371"/>
      <c r="S110" s="372" t="str">
        <f aca="false">IF(TRIM($B110&amp;$C110)="","",IF(N($N110)=0,"",MAX(0,MIN(N($N110)-N($P110),N($V110)))))</f>
        <v/>
      </c>
      <c r="T110" s="372" t="str">
        <f aca="false">IF(TRIM($B110&amp;$C110)="","",IF(N($P110)&lt;=N($N110),"",N($P110)-N($N110)))</f>
        <v/>
      </c>
      <c r="U110" s="372" t="str">
        <f aca="false">IF(OR(TRIM($B110&amp;$C110)="",$V110=""),"",MAX(0,N($V110))-N($S110))</f>
        <v/>
      </c>
      <c r="V110" s="372" t="str">
        <f aca="false">IF(TRIM($B110&amp;$C110)="","",IF(AND(N($L110)=0,N($P110)+N($Q110)+N($R110)=0),"",ROUND(N($L110)-N($P110)-N($Q110)-N($R110),2)))</f>
        <v/>
      </c>
      <c r="W110" s="373" t="str">
        <f aca="false">IF(TRIM($B110&amp;$C110)="","",IF(N($L110)=0,IF((N($P110)+N($Q110)+N($R110))=0,"—未填单价","未填单价，已收 "&amp;TEXT((N($P110)+N($Q110)+N($R110)),"#,##0.00")),IF(N($V110)&gt;0.005,"欠 "&amp;TEXT(N($V110),"#,##0.00")&amp;IF(N($S110)&gt;0,"（开票未到账 "&amp;TEXT(N($S110),"#,##0.00")&amp;"）","")&amp;IF(N($U110)&gt;0,"（未开票 "&amp;TEXT(N($U110),"#,##0.00")&amp;"）",""),IF(N($V110)&lt;-0.005,"多收 "&amp;TEXT(-N($V110),"#,##0.00"),"✔ 已结清")))&amp;IF(N($T110)&gt;0,"｜到账未开票 "&amp;TEXT(N($T110),"#,##0.00")&amp;"，待补票","")&amp;IF(N($Q110)&gt;0,"｜收现 "&amp;TEXT(N($Q110),"#,##0.00"),"")&amp;IF(N($R110)&gt;0,"｜收款不开票 "&amp;TEXT(N($R110),"#,##0.00"),""))</f>
        <v/>
      </c>
      <c r="X110" s="370"/>
      <c r="AB110" s="371" t="str">
        <f aca="false">IF(OR(N($N110)=0,N($AA110)=0),"",ROUND(N($N110)/(1+N($AA110))*N($AA110),2))</f>
        <v/>
      </c>
      <c r="AC110" s="370"/>
      <c r="AD110" s="370"/>
      <c r="AE110" s="374" t="str">
        <f aca="false">IF($AM110="","",IF($AM110=1,IF($AN110&gt;=1,"一次性·已到收款期","一次性·未到期"),$AD110&amp;" 第"&amp;$AN110&amp;"/"&amp;$AM110&amp;"期"))</f>
        <v/>
      </c>
      <c r="AF110" s="372" t="str">
        <f aca="false">IF(OR($AM110="",N($L110)=0),"",ROUND(N($J110)*$AN110/$AM110,2)+N($K110))</f>
        <v/>
      </c>
      <c r="AG110" s="372" t="str">
        <f aca="false">IF($AF110="","",MAX(0,ROUND($AF110-(N($P110)+N($Q110)+N($R110)),2)))</f>
        <v/>
      </c>
      <c r="AH110" s="372" t="str">
        <f aca="false">IF(OR(TRIM($B110&amp;$C110)="",NOT(ISNUMBER($D110))),"",SUMIFS($V$3:$V$1001,$AJ$3:$AJ$1001,$AJ110,$D$3:$D$1001,"&lt;"&amp;$D110))</f>
        <v/>
      </c>
      <c r="AI110" s="372" t="str">
        <f aca="false">IF(TRIM($B110&amp;$C110)="","",SUMIFS($V$3:$V$1001,$AJ$3:$AJ$1001,$AJ110))</f>
        <v/>
      </c>
      <c r="AJ110" s="374" t="str">
        <f aca="false">IF(TRIM($B110&amp;$C110)="","",TRIM($B110)&amp;"｜"&amp;TRIM($C110))</f>
        <v/>
      </c>
      <c r="AK110" s="372" t="str">
        <f aca="false">IF(TRIM($B110&amp;$C110)="","",MIN(N($N110),N($P110)))</f>
        <v/>
      </c>
      <c r="AL110" s="375" t="str">
        <f aca="false">IF(ISNUMBER($D110),YEAR($D110),"")</f>
        <v/>
      </c>
      <c r="AM110" s="375" t="str">
        <f aca="false">IF(OR(TRIM($B110&amp;$C110)="",NOT(ISNUMBER($D110)),NOT(ISNUMBER($E110))),"",IF($E110&lt;$D110,"",IF(IF($AD110="半年付",2,IF($AD110="季度付",4,IF($AD110="月付",12,IF($AD110="半月付",24,1))))=1,1,MAX(1,ROUND(($E110-$D110+1)/365*IF($AD110="半年付",2,IF($AD110="季度付",4,IF($AD110="月付",12,IF($AD110="半月付",24,1)))),0)))))</f>
        <v/>
      </c>
      <c r="AN110" s="375" t="str">
        <f aca="true">IF($AM110="","",MIN($AM110,MAX(0,INT((TODAY()-付款宽限天数-$D110)/(($E110-$D110+1)/$AM110))+1)))</f>
        <v/>
      </c>
    </row>
    <row r="111" customFormat="false" ht="14.9" hidden="false" customHeight="false" outlineLevel="0" collapsed="false">
      <c r="F111" s="370" t="str">
        <f aca="true">IF(TRIM($B111&amp;$C111)="","",IF(OR(ISNUMBER(SEARCH("未",$A111)),ISNUMBER(SEARCH("送出",$A111)),AND(TRIM($A111)="",NOT(ISNUMBER($D111)),N($G111)=0)),"【合同未回】","")&amp;IF(NOT(ISNUMBER($E111)),IF(OR(ISNUMBER(SEARCH("未",$A111)),ISNUMBER(SEARCH("送出",$A111)),AND(TRIM($A111)="",NOT(ISNUMBER($D111)),N($G111)=0)),"","【未填合同期】"),IF($E111&lt;TODAY(),"【已到期】",IF($E111-TODAY()&lt;=提醒天数,"【即将到期，剩余"&amp;($E111-TODAY())&amp;"天】","【正常】")))&amp;IF(OR($AC111="安装免保",$AC111="技术免保",$AC111="质保期内"),"【"&amp;$AC111&amp;"】",""))</f>
        <v/>
      </c>
      <c r="J111" s="371" t="str">
        <f aca="false">IF(OR(N($G111)=0,N($H111)=0),"",ROUND(N($G111)*N($H111)*IF(N($I111)=0,1,N($I111)),2))</f>
        <v/>
      </c>
      <c r="L111" s="371" t="str">
        <f aca="false">IF(TRIM($B111&amp;$C111)="","",IF(AND(N($J111)=0,N($K111)=0),"",ROUND(N($J111)+N($K111),2)))</f>
        <v/>
      </c>
      <c r="R111" s="371"/>
      <c r="S111" s="372" t="str">
        <f aca="false">IF(TRIM($B111&amp;$C111)="","",IF(N($N111)=0,"",MAX(0,MIN(N($N111)-N($P111),N($V111)))))</f>
        <v/>
      </c>
      <c r="T111" s="372" t="str">
        <f aca="false">IF(TRIM($B111&amp;$C111)="","",IF(N($P111)&lt;=N($N111),"",N($P111)-N($N111)))</f>
        <v/>
      </c>
      <c r="U111" s="372" t="str">
        <f aca="false">IF(OR(TRIM($B111&amp;$C111)="",$V111=""),"",MAX(0,N($V111))-N($S111))</f>
        <v/>
      </c>
      <c r="V111" s="372" t="str">
        <f aca="false">IF(TRIM($B111&amp;$C111)="","",IF(AND(N($L111)=0,N($P111)+N($Q111)+N($R111)=0),"",ROUND(N($L111)-N($P111)-N($Q111)-N($R111),2)))</f>
        <v/>
      </c>
      <c r="W111" s="373" t="str">
        <f aca="false">IF(TRIM($B111&amp;$C111)="","",IF(N($L111)=0,IF((N($P111)+N($Q111)+N($R111))=0,"—未填单价","未填单价，已收 "&amp;TEXT((N($P111)+N($Q111)+N($R111)),"#,##0.00")),IF(N($V111)&gt;0.005,"欠 "&amp;TEXT(N($V111),"#,##0.00")&amp;IF(N($S111)&gt;0,"（开票未到账 "&amp;TEXT(N($S111),"#,##0.00")&amp;"）","")&amp;IF(N($U111)&gt;0,"（未开票 "&amp;TEXT(N($U111),"#,##0.00")&amp;"）",""),IF(N($V111)&lt;-0.005,"多收 "&amp;TEXT(-N($V111),"#,##0.00"),"✔ 已结清")))&amp;IF(N($T111)&gt;0,"｜到账未开票 "&amp;TEXT(N($T111),"#,##0.00")&amp;"，待补票","")&amp;IF(N($Q111)&gt;0,"｜收现 "&amp;TEXT(N($Q111),"#,##0.00"),"")&amp;IF(N($R111)&gt;0,"｜收款不开票 "&amp;TEXT(N($R111),"#,##0.00"),""))</f>
        <v/>
      </c>
      <c r="X111" s="370"/>
      <c r="AB111" s="371" t="str">
        <f aca="false">IF(OR(N($N111)=0,N($AA111)=0),"",ROUND(N($N111)/(1+N($AA111))*N($AA111),2))</f>
        <v/>
      </c>
      <c r="AC111" s="370"/>
      <c r="AD111" s="370"/>
      <c r="AE111" s="374" t="str">
        <f aca="false">IF($AM111="","",IF($AM111=1,IF($AN111&gt;=1,"一次性·已到收款期","一次性·未到期"),$AD111&amp;" 第"&amp;$AN111&amp;"/"&amp;$AM111&amp;"期"))</f>
        <v/>
      </c>
      <c r="AF111" s="372" t="str">
        <f aca="false">IF(OR($AM111="",N($L111)=0),"",ROUND(N($J111)*$AN111/$AM111,2)+N($K111))</f>
        <v/>
      </c>
      <c r="AG111" s="372" t="str">
        <f aca="false">IF($AF111="","",MAX(0,ROUND($AF111-(N($P111)+N($Q111)+N($R111)),2)))</f>
        <v/>
      </c>
      <c r="AH111" s="372" t="str">
        <f aca="false">IF(OR(TRIM($B111&amp;$C111)="",NOT(ISNUMBER($D111))),"",SUMIFS($V$3:$V$1001,$AJ$3:$AJ$1001,$AJ111,$D$3:$D$1001,"&lt;"&amp;$D111))</f>
        <v/>
      </c>
      <c r="AI111" s="372" t="str">
        <f aca="false">IF(TRIM($B111&amp;$C111)="","",SUMIFS($V$3:$V$1001,$AJ$3:$AJ$1001,$AJ111))</f>
        <v/>
      </c>
      <c r="AJ111" s="374" t="str">
        <f aca="false">IF(TRIM($B111&amp;$C111)="","",TRIM($B111)&amp;"｜"&amp;TRIM($C111))</f>
        <v/>
      </c>
      <c r="AK111" s="372" t="str">
        <f aca="false">IF(TRIM($B111&amp;$C111)="","",MIN(N($N111),N($P111)))</f>
        <v/>
      </c>
      <c r="AL111" s="375" t="str">
        <f aca="false">IF(ISNUMBER($D111),YEAR($D111),"")</f>
        <v/>
      </c>
      <c r="AM111" s="375" t="str">
        <f aca="false">IF(OR(TRIM($B111&amp;$C111)="",NOT(ISNUMBER($D111)),NOT(ISNUMBER($E111))),"",IF($E111&lt;$D111,"",IF(IF($AD111="半年付",2,IF($AD111="季度付",4,IF($AD111="月付",12,IF($AD111="半月付",24,1))))=1,1,MAX(1,ROUND(($E111-$D111+1)/365*IF($AD111="半年付",2,IF($AD111="季度付",4,IF($AD111="月付",12,IF($AD111="半月付",24,1)))),0)))))</f>
        <v/>
      </c>
      <c r="AN111" s="375" t="str">
        <f aca="true">IF($AM111="","",MIN($AM111,MAX(0,INT((TODAY()-付款宽限天数-$D111)/(($E111-$D111+1)/$AM111))+1)))</f>
        <v/>
      </c>
    </row>
    <row r="112" customFormat="false" ht="14.9" hidden="false" customHeight="false" outlineLevel="0" collapsed="false">
      <c r="F112" s="370" t="str">
        <f aca="true">IF(TRIM($B112&amp;$C112)="","",IF(OR(ISNUMBER(SEARCH("未",$A112)),ISNUMBER(SEARCH("送出",$A112)),AND(TRIM($A112)="",NOT(ISNUMBER($D112)),N($G112)=0)),"【合同未回】","")&amp;IF(NOT(ISNUMBER($E112)),IF(OR(ISNUMBER(SEARCH("未",$A112)),ISNUMBER(SEARCH("送出",$A112)),AND(TRIM($A112)="",NOT(ISNUMBER($D112)),N($G112)=0)),"","【未填合同期】"),IF($E112&lt;TODAY(),"【已到期】",IF($E112-TODAY()&lt;=提醒天数,"【即将到期，剩余"&amp;($E112-TODAY())&amp;"天】","【正常】")))&amp;IF(OR($AC112="安装免保",$AC112="技术免保",$AC112="质保期内"),"【"&amp;$AC112&amp;"】",""))</f>
        <v/>
      </c>
      <c r="J112" s="371" t="str">
        <f aca="false">IF(OR(N($G112)=0,N($H112)=0),"",ROUND(N($G112)*N($H112)*IF(N($I112)=0,1,N($I112)),2))</f>
        <v/>
      </c>
      <c r="L112" s="371" t="str">
        <f aca="false">IF(TRIM($B112&amp;$C112)="","",IF(AND(N($J112)=0,N($K112)=0),"",ROUND(N($J112)+N($K112),2)))</f>
        <v/>
      </c>
      <c r="R112" s="371"/>
      <c r="S112" s="372" t="str">
        <f aca="false">IF(TRIM($B112&amp;$C112)="","",IF(N($N112)=0,"",MAX(0,MIN(N($N112)-N($P112),N($V112)))))</f>
        <v/>
      </c>
      <c r="T112" s="372" t="str">
        <f aca="false">IF(TRIM($B112&amp;$C112)="","",IF(N($P112)&lt;=N($N112),"",N($P112)-N($N112)))</f>
        <v/>
      </c>
      <c r="U112" s="372" t="str">
        <f aca="false">IF(OR(TRIM($B112&amp;$C112)="",$V112=""),"",MAX(0,N($V112))-N($S112))</f>
        <v/>
      </c>
      <c r="V112" s="372" t="str">
        <f aca="false">IF(TRIM($B112&amp;$C112)="","",IF(AND(N($L112)=0,N($P112)+N($Q112)+N($R112)=0),"",ROUND(N($L112)-N($P112)-N($Q112)-N($R112),2)))</f>
        <v/>
      </c>
      <c r="W112" s="373" t="str">
        <f aca="false">IF(TRIM($B112&amp;$C112)="","",IF(N($L112)=0,IF((N($P112)+N($Q112)+N($R112))=0,"—未填单价","未填单价，已收 "&amp;TEXT((N($P112)+N($Q112)+N($R112)),"#,##0.00")),IF(N($V112)&gt;0.005,"欠 "&amp;TEXT(N($V112),"#,##0.00")&amp;IF(N($S112)&gt;0,"（开票未到账 "&amp;TEXT(N($S112),"#,##0.00")&amp;"）","")&amp;IF(N($U112)&gt;0,"（未开票 "&amp;TEXT(N($U112),"#,##0.00")&amp;"）",""),IF(N($V112)&lt;-0.005,"多收 "&amp;TEXT(-N($V112),"#,##0.00"),"✔ 已结清")))&amp;IF(N($T112)&gt;0,"｜到账未开票 "&amp;TEXT(N($T112),"#,##0.00")&amp;"，待补票","")&amp;IF(N($Q112)&gt;0,"｜收现 "&amp;TEXT(N($Q112),"#,##0.00"),"")&amp;IF(N($R112)&gt;0,"｜收款不开票 "&amp;TEXT(N($R112),"#,##0.00"),""))</f>
        <v/>
      </c>
      <c r="X112" s="370"/>
      <c r="AB112" s="371" t="str">
        <f aca="false">IF(OR(N($N112)=0,N($AA112)=0),"",ROUND(N($N112)/(1+N($AA112))*N($AA112),2))</f>
        <v/>
      </c>
      <c r="AC112" s="370"/>
      <c r="AD112" s="370"/>
      <c r="AE112" s="374" t="str">
        <f aca="false">IF($AM112="","",IF($AM112=1,IF($AN112&gt;=1,"一次性·已到收款期","一次性·未到期"),$AD112&amp;" 第"&amp;$AN112&amp;"/"&amp;$AM112&amp;"期"))</f>
        <v/>
      </c>
      <c r="AF112" s="372" t="str">
        <f aca="false">IF(OR($AM112="",N($L112)=0),"",ROUND(N($J112)*$AN112/$AM112,2)+N($K112))</f>
        <v/>
      </c>
      <c r="AG112" s="372" t="str">
        <f aca="false">IF($AF112="","",MAX(0,ROUND($AF112-(N($P112)+N($Q112)+N($R112)),2)))</f>
        <v/>
      </c>
      <c r="AH112" s="372" t="str">
        <f aca="false">IF(OR(TRIM($B112&amp;$C112)="",NOT(ISNUMBER($D112))),"",SUMIFS($V$3:$V$1001,$AJ$3:$AJ$1001,$AJ112,$D$3:$D$1001,"&lt;"&amp;$D112))</f>
        <v/>
      </c>
      <c r="AI112" s="372" t="str">
        <f aca="false">IF(TRIM($B112&amp;$C112)="","",SUMIFS($V$3:$V$1001,$AJ$3:$AJ$1001,$AJ112))</f>
        <v/>
      </c>
      <c r="AJ112" s="374" t="str">
        <f aca="false">IF(TRIM($B112&amp;$C112)="","",TRIM($B112)&amp;"｜"&amp;TRIM($C112))</f>
        <v/>
      </c>
      <c r="AK112" s="372" t="str">
        <f aca="false">IF(TRIM($B112&amp;$C112)="","",MIN(N($N112),N($P112)))</f>
        <v/>
      </c>
      <c r="AL112" s="375" t="str">
        <f aca="false">IF(ISNUMBER($D112),YEAR($D112),"")</f>
        <v/>
      </c>
      <c r="AM112" s="375" t="str">
        <f aca="false">IF(OR(TRIM($B112&amp;$C112)="",NOT(ISNUMBER($D112)),NOT(ISNUMBER($E112))),"",IF($E112&lt;$D112,"",IF(IF($AD112="半年付",2,IF($AD112="季度付",4,IF($AD112="月付",12,IF($AD112="半月付",24,1))))=1,1,MAX(1,ROUND(($E112-$D112+1)/365*IF($AD112="半年付",2,IF($AD112="季度付",4,IF($AD112="月付",12,IF($AD112="半月付",24,1)))),0)))))</f>
        <v/>
      </c>
      <c r="AN112" s="375" t="str">
        <f aca="true">IF($AM112="","",MIN($AM112,MAX(0,INT((TODAY()-付款宽限天数-$D112)/(($E112-$D112+1)/$AM112))+1)))</f>
        <v/>
      </c>
    </row>
    <row r="113" customFormat="false" ht="14.9" hidden="false" customHeight="false" outlineLevel="0" collapsed="false">
      <c r="F113" s="370" t="str">
        <f aca="true">IF(TRIM($B113&amp;$C113)="","",IF(OR(ISNUMBER(SEARCH("未",$A113)),ISNUMBER(SEARCH("送出",$A113)),AND(TRIM($A113)="",NOT(ISNUMBER($D113)),N($G113)=0)),"【合同未回】","")&amp;IF(NOT(ISNUMBER($E113)),IF(OR(ISNUMBER(SEARCH("未",$A113)),ISNUMBER(SEARCH("送出",$A113)),AND(TRIM($A113)="",NOT(ISNUMBER($D113)),N($G113)=0)),"","【未填合同期】"),IF($E113&lt;TODAY(),"【已到期】",IF($E113-TODAY()&lt;=提醒天数,"【即将到期，剩余"&amp;($E113-TODAY())&amp;"天】","【正常】")))&amp;IF(OR($AC113="安装免保",$AC113="技术免保",$AC113="质保期内"),"【"&amp;$AC113&amp;"】",""))</f>
        <v/>
      </c>
      <c r="J113" s="371" t="str">
        <f aca="false">IF(OR(N($G113)=0,N($H113)=0),"",ROUND(N($G113)*N($H113)*IF(N($I113)=0,1,N($I113)),2))</f>
        <v/>
      </c>
      <c r="L113" s="371" t="str">
        <f aca="false">IF(TRIM($B113&amp;$C113)="","",IF(AND(N($J113)=0,N($K113)=0),"",ROUND(N($J113)+N($K113),2)))</f>
        <v/>
      </c>
      <c r="R113" s="371"/>
      <c r="S113" s="372" t="str">
        <f aca="false">IF(TRIM($B113&amp;$C113)="","",IF(N($N113)=0,"",MAX(0,MIN(N($N113)-N($P113),N($V113)))))</f>
        <v/>
      </c>
      <c r="T113" s="372" t="str">
        <f aca="false">IF(TRIM($B113&amp;$C113)="","",IF(N($P113)&lt;=N($N113),"",N($P113)-N($N113)))</f>
        <v/>
      </c>
      <c r="U113" s="372" t="str">
        <f aca="false">IF(OR(TRIM($B113&amp;$C113)="",$V113=""),"",MAX(0,N($V113))-N($S113))</f>
        <v/>
      </c>
      <c r="V113" s="372" t="str">
        <f aca="false">IF(TRIM($B113&amp;$C113)="","",IF(AND(N($L113)=0,N($P113)+N($Q113)+N($R113)=0),"",ROUND(N($L113)-N($P113)-N($Q113)-N($R113),2)))</f>
        <v/>
      </c>
      <c r="W113" s="373" t="str">
        <f aca="false">IF(TRIM($B113&amp;$C113)="","",IF(N($L113)=0,IF((N($P113)+N($Q113)+N($R113))=0,"—未填单价","未填单价，已收 "&amp;TEXT((N($P113)+N($Q113)+N($R113)),"#,##0.00")),IF(N($V113)&gt;0.005,"欠 "&amp;TEXT(N($V113),"#,##0.00")&amp;IF(N($S113)&gt;0,"（开票未到账 "&amp;TEXT(N($S113),"#,##0.00")&amp;"）","")&amp;IF(N($U113)&gt;0,"（未开票 "&amp;TEXT(N($U113),"#,##0.00")&amp;"）",""),IF(N($V113)&lt;-0.005,"多收 "&amp;TEXT(-N($V113),"#,##0.00"),"✔ 已结清")))&amp;IF(N($T113)&gt;0,"｜到账未开票 "&amp;TEXT(N($T113),"#,##0.00")&amp;"，待补票","")&amp;IF(N($Q113)&gt;0,"｜收现 "&amp;TEXT(N($Q113),"#,##0.00"),"")&amp;IF(N($R113)&gt;0,"｜收款不开票 "&amp;TEXT(N($R113),"#,##0.00"),""))</f>
        <v/>
      </c>
      <c r="X113" s="370"/>
      <c r="AB113" s="371" t="str">
        <f aca="false">IF(OR(N($N113)=0,N($AA113)=0),"",ROUND(N($N113)/(1+N($AA113))*N($AA113),2))</f>
        <v/>
      </c>
      <c r="AC113" s="370"/>
      <c r="AD113" s="370"/>
      <c r="AE113" s="374" t="str">
        <f aca="false">IF($AM113="","",IF($AM113=1,IF($AN113&gt;=1,"一次性·已到收款期","一次性·未到期"),$AD113&amp;" 第"&amp;$AN113&amp;"/"&amp;$AM113&amp;"期"))</f>
        <v/>
      </c>
      <c r="AF113" s="372" t="str">
        <f aca="false">IF(OR($AM113="",N($L113)=0),"",ROUND(N($J113)*$AN113/$AM113,2)+N($K113))</f>
        <v/>
      </c>
      <c r="AG113" s="372" t="str">
        <f aca="false">IF($AF113="","",MAX(0,ROUND($AF113-(N($P113)+N($Q113)+N($R113)),2)))</f>
        <v/>
      </c>
      <c r="AH113" s="372" t="str">
        <f aca="false">IF(OR(TRIM($B113&amp;$C113)="",NOT(ISNUMBER($D113))),"",SUMIFS($V$3:$V$1001,$AJ$3:$AJ$1001,$AJ113,$D$3:$D$1001,"&lt;"&amp;$D113))</f>
        <v/>
      </c>
      <c r="AI113" s="372" t="str">
        <f aca="false">IF(TRIM($B113&amp;$C113)="","",SUMIFS($V$3:$V$1001,$AJ$3:$AJ$1001,$AJ113))</f>
        <v/>
      </c>
      <c r="AJ113" s="374" t="str">
        <f aca="false">IF(TRIM($B113&amp;$C113)="","",TRIM($B113)&amp;"｜"&amp;TRIM($C113))</f>
        <v/>
      </c>
      <c r="AK113" s="372" t="str">
        <f aca="false">IF(TRIM($B113&amp;$C113)="","",MIN(N($N113),N($P113)))</f>
        <v/>
      </c>
      <c r="AL113" s="375" t="str">
        <f aca="false">IF(ISNUMBER($D113),YEAR($D113),"")</f>
        <v/>
      </c>
      <c r="AM113" s="375" t="str">
        <f aca="false">IF(OR(TRIM($B113&amp;$C113)="",NOT(ISNUMBER($D113)),NOT(ISNUMBER($E113))),"",IF($E113&lt;$D113,"",IF(IF($AD113="半年付",2,IF($AD113="季度付",4,IF($AD113="月付",12,IF($AD113="半月付",24,1))))=1,1,MAX(1,ROUND(($E113-$D113+1)/365*IF($AD113="半年付",2,IF($AD113="季度付",4,IF($AD113="月付",12,IF($AD113="半月付",24,1)))),0)))))</f>
        <v/>
      </c>
      <c r="AN113" s="375" t="str">
        <f aca="true">IF($AM113="","",MIN($AM113,MAX(0,INT((TODAY()-付款宽限天数-$D113)/(($E113-$D113+1)/$AM113))+1)))</f>
        <v/>
      </c>
    </row>
    <row r="114" customFormat="false" ht="14.9" hidden="false" customHeight="false" outlineLevel="0" collapsed="false">
      <c r="F114" s="370" t="str">
        <f aca="true">IF(TRIM($B114&amp;$C114)="","",IF(OR(ISNUMBER(SEARCH("未",$A114)),ISNUMBER(SEARCH("送出",$A114)),AND(TRIM($A114)="",NOT(ISNUMBER($D114)),N($G114)=0)),"【合同未回】","")&amp;IF(NOT(ISNUMBER($E114)),IF(OR(ISNUMBER(SEARCH("未",$A114)),ISNUMBER(SEARCH("送出",$A114)),AND(TRIM($A114)="",NOT(ISNUMBER($D114)),N($G114)=0)),"","【未填合同期】"),IF($E114&lt;TODAY(),"【已到期】",IF($E114-TODAY()&lt;=提醒天数,"【即将到期，剩余"&amp;($E114-TODAY())&amp;"天】","【正常】")))&amp;IF(OR($AC114="安装免保",$AC114="技术免保",$AC114="质保期内"),"【"&amp;$AC114&amp;"】",""))</f>
        <v/>
      </c>
      <c r="J114" s="371" t="str">
        <f aca="false">IF(OR(N($G114)=0,N($H114)=0),"",ROUND(N($G114)*N($H114)*IF(N($I114)=0,1,N($I114)),2))</f>
        <v/>
      </c>
      <c r="L114" s="371" t="str">
        <f aca="false">IF(TRIM($B114&amp;$C114)="","",IF(AND(N($J114)=0,N($K114)=0),"",ROUND(N($J114)+N($K114),2)))</f>
        <v/>
      </c>
      <c r="R114" s="371"/>
      <c r="S114" s="372" t="str">
        <f aca="false">IF(TRIM($B114&amp;$C114)="","",IF(N($N114)=0,"",MAX(0,MIN(N($N114)-N($P114),N($V114)))))</f>
        <v/>
      </c>
      <c r="T114" s="372" t="str">
        <f aca="false">IF(TRIM($B114&amp;$C114)="","",IF(N($P114)&lt;=N($N114),"",N($P114)-N($N114)))</f>
        <v/>
      </c>
      <c r="U114" s="372" t="str">
        <f aca="false">IF(OR(TRIM($B114&amp;$C114)="",$V114=""),"",MAX(0,N($V114))-N($S114))</f>
        <v/>
      </c>
      <c r="V114" s="372" t="str">
        <f aca="false">IF(TRIM($B114&amp;$C114)="","",IF(AND(N($L114)=0,N($P114)+N($Q114)+N($R114)=0),"",ROUND(N($L114)-N($P114)-N($Q114)-N($R114),2)))</f>
        <v/>
      </c>
      <c r="W114" s="373" t="str">
        <f aca="false">IF(TRIM($B114&amp;$C114)="","",IF(N($L114)=0,IF((N($P114)+N($Q114)+N($R114))=0,"—未填单价","未填单价，已收 "&amp;TEXT((N($P114)+N($Q114)+N($R114)),"#,##0.00")),IF(N($V114)&gt;0.005,"欠 "&amp;TEXT(N($V114),"#,##0.00")&amp;IF(N($S114)&gt;0,"（开票未到账 "&amp;TEXT(N($S114),"#,##0.00")&amp;"）","")&amp;IF(N($U114)&gt;0,"（未开票 "&amp;TEXT(N($U114),"#,##0.00")&amp;"）",""),IF(N($V114)&lt;-0.005,"多收 "&amp;TEXT(-N($V114),"#,##0.00"),"✔ 已结清")))&amp;IF(N($T114)&gt;0,"｜到账未开票 "&amp;TEXT(N($T114),"#,##0.00")&amp;"，待补票","")&amp;IF(N($Q114)&gt;0,"｜收现 "&amp;TEXT(N($Q114),"#,##0.00"),"")&amp;IF(N($R114)&gt;0,"｜收款不开票 "&amp;TEXT(N($R114),"#,##0.00"),""))</f>
        <v/>
      </c>
      <c r="X114" s="370"/>
      <c r="AB114" s="371" t="str">
        <f aca="false">IF(OR(N($N114)=0,N($AA114)=0),"",ROUND(N($N114)/(1+N($AA114))*N($AA114),2))</f>
        <v/>
      </c>
      <c r="AC114" s="370"/>
      <c r="AD114" s="370"/>
      <c r="AE114" s="374" t="str">
        <f aca="false">IF($AM114="","",IF($AM114=1,IF($AN114&gt;=1,"一次性·已到收款期","一次性·未到期"),$AD114&amp;" 第"&amp;$AN114&amp;"/"&amp;$AM114&amp;"期"))</f>
        <v/>
      </c>
      <c r="AF114" s="372" t="str">
        <f aca="false">IF(OR($AM114="",N($L114)=0),"",ROUND(N($J114)*$AN114/$AM114,2)+N($K114))</f>
        <v/>
      </c>
      <c r="AG114" s="372" t="str">
        <f aca="false">IF($AF114="","",MAX(0,ROUND($AF114-(N($P114)+N($Q114)+N($R114)),2)))</f>
        <v/>
      </c>
      <c r="AH114" s="372" t="str">
        <f aca="false">IF(OR(TRIM($B114&amp;$C114)="",NOT(ISNUMBER($D114))),"",SUMIFS($V$3:$V$1001,$AJ$3:$AJ$1001,$AJ114,$D$3:$D$1001,"&lt;"&amp;$D114))</f>
        <v/>
      </c>
      <c r="AI114" s="372" t="str">
        <f aca="false">IF(TRIM($B114&amp;$C114)="","",SUMIFS($V$3:$V$1001,$AJ$3:$AJ$1001,$AJ114))</f>
        <v/>
      </c>
      <c r="AJ114" s="374" t="str">
        <f aca="false">IF(TRIM($B114&amp;$C114)="","",TRIM($B114)&amp;"｜"&amp;TRIM($C114))</f>
        <v/>
      </c>
      <c r="AK114" s="372" t="str">
        <f aca="false">IF(TRIM($B114&amp;$C114)="","",MIN(N($N114),N($P114)))</f>
        <v/>
      </c>
      <c r="AL114" s="375" t="str">
        <f aca="false">IF(ISNUMBER($D114),YEAR($D114),"")</f>
        <v/>
      </c>
      <c r="AM114" s="375" t="str">
        <f aca="false">IF(OR(TRIM($B114&amp;$C114)="",NOT(ISNUMBER($D114)),NOT(ISNUMBER($E114))),"",IF($E114&lt;$D114,"",IF(IF($AD114="半年付",2,IF($AD114="季度付",4,IF($AD114="月付",12,IF($AD114="半月付",24,1))))=1,1,MAX(1,ROUND(($E114-$D114+1)/365*IF($AD114="半年付",2,IF($AD114="季度付",4,IF($AD114="月付",12,IF($AD114="半月付",24,1)))),0)))))</f>
        <v/>
      </c>
      <c r="AN114" s="375" t="str">
        <f aca="true">IF($AM114="","",MIN($AM114,MAX(0,INT((TODAY()-付款宽限天数-$D114)/(($E114-$D114+1)/$AM114))+1)))</f>
        <v/>
      </c>
    </row>
    <row r="115" customFormat="false" ht="14.9" hidden="false" customHeight="false" outlineLevel="0" collapsed="false">
      <c r="F115" s="370" t="str">
        <f aca="true">IF(TRIM($B115&amp;$C115)="","",IF(OR(ISNUMBER(SEARCH("未",$A115)),ISNUMBER(SEARCH("送出",$A115)),AND(TRIM($A115)="",NOT(ISNUMBER($D115)),N($G115)=0)),"【合同未回】","")&amp;IF(NOT(ISNUMBER($E115)),IF(OR(ISNUMBER(SEARCH("未",$A115)),ISNUMBER(SEARCH("送出",$A115)),AND(TRIM($A115)="",NOT(ISNUMBER($D115)),N($G115)=0)),"","【未填合同期】"),IF($E115&lt;TODAY(),"【已到期】",IF($E115-TODAY()&lt;=提醒天数,"【即将到期，剩余"&amp;($E115-TODAY())&amp;"天】","【正常】")))&amp;IF(OR($AC115="安装免保",$AC115="技术免保",$AC115="质保期内"),"【"&amp;$AC115&amp;"】",""))</f>
        <v/>
      </c>
      <c r="J115" s="371" t="str">
        <f aca="false">IF(OR(N($G115)=0,N($H115)=0),"",ROUND(N($G115)*N($H115)*IF(N($I115)=0,1,N($I115)),2))</f>
        <v/>
      </c>
      <c r="L115" s="371" t="str">
        <f aca="false">IF(TRIM($B115&amp;$C115)="","",IF(AND(N($J115)=0,N($K115)=0),"",ROUND(N($J115)+N($K115),2)))</f>
        <v/>
      </c>
      <c r="R115" s="371"/>
      <c r="S115" s="372" t="str">
        <f aca="false">IF(TRIM($B115&amp;$C115)="","",IF(N($N115)=0,"",MAX(0,MIN(N($N115)-N($P115),N($V115)))))</f>
        <v/>
      </c>
      <c r="T115" s="372" t="str">
        <f aca="false">IF(TRIM($B115&amp;$C115)="","",IF(N($P115)&lt;=N($N115),"",N($P115)-N($N115)))</f>
        <v/>
      </c>
      <c r="U115" s="372" t="str">
        <f aca="false">IF(OR(TRIM($B115&amp;$C115)="",$V115=""),"",MAX(0,N($V115))-N($S115))</f>
        <v/>
      </c>
      <c r="V115" s="372" t="str">
        <f aca="false">IF(TRIM($B115&amp;$C115)="","",IF(AND(N($L115)=0,N($P115)+N($Q115)+N($R115)=0),"",ROUND(N($L115)-N($P115)-N($Q115)-N($R115),2)))</f>
        <v/>
      </c>
      <c r="W115" s="373" t="str">
        <f aca="false">IF(TRIM($B115&amp;$C115)="","",IF(N($L115)=0,IF((N($P115)+N($Q115)+N($R115))=0,"—未填单价","未填单价，已收 "&amp;TEXT((N($P115)+N($Q115)+N($R115)),"#,##0.00")),IF(N($V115)&gt;0.005,"欠 "&amp;TEXT(N($V115),"#,##0.00")&amp;IF(N($S115)&gt;0,"（开票未到账 "&amp;TEXT(N($S115),"#,##0.00")&amp;"）","")&amp;IF(N($U115)&gt;0,"（未开票 "&amp;TEXT(N($U115),"#,##0.00")&amp;"）",""),IF(N($V115)&lt;-0.005,"多收 "&amp;TEXT(-N($V115),"#,##0.00"),"✔ 已结清")))&amp;IF(N($T115)&gt;0,"｜到账未开票 "&amp;TEXT(N($T115),"#,##0.00")&amp;"，待补票","")&amp;IF(N($Q115)&gt;0,"｜收现 "&amp;TEXT(N($Q115),"#,##0.00"),"")&amp;IF(N($R115)&gt;0,"｜收款不开票 "&amp;TEXT(N($R115),"#,##0.00"),""))</f>
        <v/>
      </c>
      <c r="X115" s="370"/>
      <c r="AB115" s="371" t="str">
        <f aca="false">IF(OR(N($N115)=0,N($AA115)=0),"",ROUND(N($N115)/(1+N($AA115))*N($AA115),2))</f>
        <v/>
      </c>
      <c r="AC115" s="370"/>
      <c r="AD115" s="370"/>
      <c r="AE115" s="374" t="str">
        <f aca="false">IF($AM115="","",IF($AM115=1,IF($AN115&gt;=1,"一次性·已到收款期","一次性·未到期"),$AD115&amp;" 第"&amp;$AN115&amp;"/"&amp;$AM115&amp;"期"))</f>
        <v/>
      </c>
      <c r="AF115" s="372" t="str">
        <f aca="false">IF(OR($AM115="",N($L115)=0),"",ROUND(N($J115)*$AN115/$AM115,2)+N($K115))</f>
        <v/>
      </c>
      <c r="AG115" s="372" t="str">
        <f aca="false">IF($AF115="","",MAX(0,ROUND($AF115-(N($P115)+N($Q115)+N($R115)),2)))</f>
        <v/>
      </c>
      <c r="AH115" s="372" t="str">
        <f aca="false">IF(OR(TRIM($B115&amp;$C115)="",NOT(ISNUMBER($D115))),"",SUMIFS($V$3:$V$1001,$AJ$3:$AJ$1001,$AJ115,$D$3:$D$1001,"&lt;"&amp;$D115))</f>
        <v/>
      </c>
      <c r="AI115" s="372" t="str">
        <f aca="false">IF(TRIM($B115&amp;$C115)="","",SUMIFS($V$3:$V$1001,$AJ$3:$AJ$1001,$AJ115))</f>
        <v/>
      </c>
      <c r="AJ115" s="374" t="str">
        <f aca="false">IF(TRIM($B115&amp;$C115)="","",TRIM($B115)&amp;"｜"&amp;TRIM($C115))</f>
        <v/>
      </c>
      <c r="AK115" s="372" t="str">
        <f aca="false">IF(TRIM($B115&amp;$C115)="","",MIN(N($N115),N($P115)))</f>
        <v/>
      </c>
      <c r="AL115" s="375" t="str">
        <f aca="false">IF(ISNUMBER($D115),YEAR($D115),"")</f>
        <v/>
      </c>
      <c r="AM115" s="375" t="str">
        <f aca="false">IF(OR(TRIM($B115&amp;$C115)="",NOT(ISNUMBER($D115)),NOT(ISNUMBER($E115))),"",IF($E115&lt;$D115,"",IF(IF($AD115="半年付",2,IF($AD115="季度付",4,IF($AD115="月付",12,IF($AD115="半月付",24,1))))=1,1,MAX(1,ROUND(($E115-$D115+1)/365*IF($AD115="半年付",2,IF($AD115="季度付",4,IF($AD115="月付",12,IF($AD115="半月付",24,1)))),0)))))</f>
        <v/>
      </c>
      <c r="AN115" s="375" t="str">
        <f aca="true">IF($AM115="","",MIN($AM115,MAX(0,INT((TODAY()-付款宽限天数-$D115)/(($E115-$D115+1)/$AM115))+1)))</f>
        <v/>
      </c>
    </row>
    <row r="116" customFormat="false" ht="14.9" hidden="false" customHeight="false" outlineLevel="0" collapsed="false">
      <c r="F116" s="370" t="str">
        <f aca="true">IF(TRIM($B116&amp;$C116)="","",IF(OR(ISNUMBER(SEARCH("未",$A116)),ISNUMBER(SEARCH("送出",$A116)),AND(TRIM($A116)="",NOT(ISNUMBER($D116)),N($G116)=0)),"【合同未回】","")&amp;IF(NOT(ISNUMBER($E116)),IF(OR(ISNUMBER(SEARCH("未",$A116)),ISNUMBER(SEARCH("送出",$A116)),AND(TRIM($A116)="",NOT(ISNUMBER($D116)),N($G116)=0)),"","【未填合同期】"),IF($E116&lt;TODAY(),"【已到期】",IF($E116-TODAY()&lt;=提醒天数,"【即将到期，剩余"&amp;($E116-TODAY())&amp;"天】","【正常】")))&amp;IF(OR($AC116="安装免保",$AC116="技术免保",$AC116="质保期内"),"【"&amp;$AC116&amp;"】",""))</f>
        <v/>
      </c>
      <c r="J116" s="371" t="str">
        <f aca="false">IF(OR(N($G116)=0,N($H116)=0),"",ROUND(N($G116)*N($H116)*IF(N($I116)=0,1,N($I116)),2))</f>
        <v/>
      </c>
      <c r="L116" s="371" t="str">
        <f aca="false">IF(TRIM($B116&amp;$C116)="","",IF(AND(N($J116)=0,N($K116)=0),"",ROUND(N($J116)+N($K116),2)))</f>
        <v/>
      </c>
      <c r="R116" s="371"/>
      <c r="S116" s="372" t="str">
        <f aca="false">IF(TRIM($B116&amp;$C116)="","",IF(N($N116)=0,"",MAX(0,MIN(N($N116)-N($P116),N($V116)))))</f>
        <v/>
      </c>
      <c r="T116" s="372" t="str">
        <f aca="false">IF(TRIM($B116&amp;$C116)="","",IF(N($P116)&lt;=N($N116),"",N($P116)-N($N116)))</f>
        <v/>
      </c>
      <c r="U116" s="372" t="str">
        <f aca="false">IF(OR(TRIM($B116&amp;$C116)="",$V116=""),"",MAX(0,N($V116))-N($S116))</f>
        <v/>
      </c>
      <c r="V116" s="372" t="str">
        <f aca="false">IF(TRIM($B116&amp;$C116)="","",IF(AND(N($L116)=0,N($P116)+N($Q116)+N($R116)=0),"",ROUND(N($L116)-N($P116)-N($Q116)-N($R116),2)))</f>
        <v/>
      </c>
      <c r="W116" s="373" t="str">
        <f aca="false">IF(TRIM($B116&amp;$C116)="","",IF(N($L116)=0,IF((N($P116)+N($Q116)+N($R116))=0,"—未填单价","未填单价，已收 "&amp;TEXT((N($P116)+N($Q116)+N($R116)),"#,##0.00")),IF(N($V116)&gt;0.005,"欠 "&amp;TEXT(N($V116),"#,##0.00")&amp;IF(N($S116)&gt;0,"（开票未到账 "&amp;TEXT(N($S116),"#,##0.00")&amp;"）","")&amp;IF(N($U116)&gt;0,"（未开票 "&amp;TEXT(N($U116),"#,##0.00")&amp;"）",""),IF(N($V116)&lt;-0.005,"多收 "&amp;TEXT(-N($V116),"#,##0.00"),"✔ 已结清")))&amp;IF(N($T116)&gt;0,"｜到账未开票 "&amp;TEXT(N($T116),"#,##0.00")&amp;"，待补票","")&amp;IF(N($Q116)&gt;0,"｜收现 "&amp;TEXT(N($Q116),"#,##0.00"),"")&amp;IF(N($R116)&gt;0,"｜收款不开票 "&amp;TEXT(N($R116),"#,##0.00"),""))</f>
        <v/>
      </c>
      <c r="X116" s="370"/>
      <c r="AB116" s="371" t="str">
        <f aca="false">IF(OR(N($N116)=0,N($AA116)=0),"",ROUND(N($N116)/(1+N($AA116))*N($AA116),2))</f>
        <v/>
      </c>
      <c r="AC116" s="370"/>
      <c r="AD116" s="370"/>
      <c r="AE116" s="374" t="str">
        <f aca="false">IF($AM116="","",IF($AM116=1,IF($AN116&gt;=1,"一次性·已到收款期","一次性·未到期"),$AD116&amp;" 第"&amp;$AN116&amp;"/"&amp;$AM116&amp;"期"))</f>
        <v/>
      </c>
      <c r="AF116" s="372" t="str">
        <f aca="false">IF(OR($AM116="",N($L116)=0),"",ROUND(N($J116)*$AN116/$AM116,2)+N($K116))</f>
        <v/>
      </c>
      <c r="AG116" s="372" t="str">
        <f aca="false">IF($AF116="","",MAX(0,ROUND($AF116-(N($P116)+N($Q116)+N($R116)),2)))</f>
        <v/>
      </c>
      <c r="AH116" s="372" t="str">
        <f aca="false">IF(OR(TRIM($B116&amp;$C116)="",NOT(ISNUMBER($D116))),"",SUMIFS($V$3:$V$1001,$AJ$3:$AJ$1001,$AJ116,$D$3:$D$1001,"&lt;"&amp;$D116))</f>
        <v/>
      </c>
      <c r="AI116" s="372" t="str">
        <f aca="false">IF(TRIM($B116&amp;$C116)="","",SUMIFS($V$3:$V$1001,$AJ$3:$AJ$1001,$AJ116))</f>
        <v/>
      </c>
      <c r="AJ116" s="374" t="str">
        <f aca="false">IF(TRIM($B116&amp;$C116)="","",TRIM($B116)&amp;"｜"&amp;TRIM($C116))</f>
        <v/>
      </c>
      <c r="AK116" s="372" t="str">
        <f aca="false">IF(TRIM($B116&amp;$C116)="","",MIN(N($N116),N($P116)))</f>
        <v/>
      </c>
      <c r="AL116" s="375" t="str">
        <f aca="false">IF(ISNUMBER($D116),YEAR($D116),"")</f>
        <v/>
      </c>
      <c r="AM116" s="375" t="str">
        <f aca="false">IF(OR(TRIM($B116&amp;$C116)="",NOT(ISNUMBER($D116)),NOT(ISNUMBER($E116))),"",IF($E116&lt;$D116,"",IF(IF($AD116="半年付",2,IF($AD116="季度付",4,IF($AD116="月付",12,IF($AD116="半月付",24,1))))=1,1,MAX(1,ROUND(($E116-$D116+1)/365*IF($AD116="半年付",2,IF($AD116="季度付",4,IF($AD116="月付",12,IF($AD116="半月付",24,1)))),0)))))</f>
        <v/>
      </c>
      <c r="AN116" s="375" t="str">
        <f aca="true">IF($AM116="","",MIN($AM116,MAX(0,INT((TODAY()-付款宽限天数-$D116)/(($E116-$D116+1)/$AM116))+1)))</f>
        <v/>
      </c>
    </row>
    <row r="117" customFormat="false" ht="14.9" hidden="false" customHeight="false" outlineLevel="0" collapsed="false">
      <c r="F117" s="370" t="str">
        <f aca="true">IF(TRIM($B117&amp;$C117)="","",IF(OR(ISNUMBER(SEARCH("未",$A117)),ISNUMBER(SEARCH("送出",$A117)),AND(TRIM($A117)="",NOT(ISNUMBER($D117)),N($G117)=0)),"【合同未回】","")&amp;IF(NOT(ISNUMBER($E117)),IF(OR(ISNUMBER(SEARCH("未",$A117)),ISNUMBER(SEARCH("送出",$A117)),AND(TRIM($A117)="",NOT(ISNUMBER($D117)),N($G117)=0)),"","【未填合同期】"),IF($E117&lt;TODAY(),"【已到期】",IF($E117-TODAY()&lt;=提醒天数,"【即将到期，剩余"&amp;($E117-TODAY())&amp;"天】","【正常】")))&amp;IF(OR($AC117="安装免保",$AC117="技术免保",$AC117="质保期内"),"【"&amp;$AC117&amp;"】",""))</f>
        <v/>
      </c>
      <c r="J117" s="371" t="str">
        <f aca="false">IF(OR(N($G117)=0,N($H117)=0),"",ROUND(N($G117)*N($H117)*IF(N($I117)=0,1,N($I117)),2))</f>
        <v/>
      </c>
      <c r="L117" s="371" t="str">
        <f aca="false">IF(TRIM($B117&amp;$C117)="","",IF(AND(N($J117)=0,N($K117)=0),"",ROUND(N($J117)+N($K117),2)))</f>
        <v/>
      </c>
      <c r="R117" s="371"/>
      <c r="S117" s="372" t="str">
        <f aca="false">IF(TRIM($B117&amp;$C117)="","",IF(N($N117)=0,"",MAX(0,MIN(N($N117)-N($P117),N($V117)))))</f>
        <v/>
      </c>
      <c r="T117" s="372" t="str">
        <f aca="false">IF(TRIM($B117&amp;$C117)="","",IF(N($P117)&lt;=N($N117),"",N($P117)-N($N117)))</f>
        <v/>
      </c>
      <c r="U117" s="372" t="str">
        <f aca="false">IF(OR(TRIM($B117&amp;$C117)="",$V117=""),"",MAX(0,N($V117))-N($S117))</f>
        <v/>
      </c>
      <c r="V117" s="372" t="str">
        <f aca="false">IF(TRIM($B117&amp;$C117)="","",IF(AND(N($L117)=0,N($P117)+N($Q117)+N($R117)=0),"",ROUND(N($L117)-N($P117)-N($Q117)-N($R117),2)))</f>
        <v/>
      </c>
      <c r="W117" s="373" t="str">
        <f aca="false">IF(TRIM($B117&amp;$C117)="","",IF(N($L117)=0,IF((N($P117)+N($Q117)+N($R117))=0,"—未填单价","未填单价，已收 "&amp;TEXT((N($P117)+N($Q117)+N($R117)),"#,##0.00")),IF(N($V117)&gt;0.005,"欠 "&amp;TEXT(N($V117),"#,##0.00")&amp;IF(N($S117)&gt;0,"（开票未到账 "&amp;TEXT(N($S117),"#,##0.00")&amp;"）","")&amp;IF(N($U117)&gt;0,"（未开票 "&amp;TEXT(N($U117),"#,##0.00")&amp;"）",""),IF(N($V117)&lt;-0.005,"多收 "&amp;TEXT(-N($V117),"#,##0.00"),"✔ 已结清")))&amp;IF(N($T117)&gt;0,"｜到账未开票 "&amp;TEXT(N($T117),"#,##0.00")&amp;"，待补票","")&amp;IF(N($Q117)&gt;0,"｜收现 "&amp;TEXT(N($Q117),"#,##0.00"),"")&amp;IF(N($R117)&gt;0,"｜收款不开票 "&amp;TEXT(N($R117),"#,##0.00"),""))</f>
        <v/>
      </c>
      <c r="X117" s="370"/>
      <c r="AB117" s="371" t="str">
        <f aca="false">IF(OR(N($N117)=0,N($AA117)=0),"",ROUND(N($N117)/(1+N($AA117))*N($AA117),2))</f>
        <v/>
      </c>
      <c r="AC117" s="370"/>
      <c r="AD117" s="370"/>
      <c r="AE117" s="374" t="str">
        <f aca="false">IF($AM117="","",IF($AM117=1,IF($AN117&gt;=1,"一次性·已到收款期","一次性·未到期"),$AD117&amp;" 第"&amp;$AN117&amp;"/"&amp;$AM117&amp;"期"))</f>
        <v/>
      </c>
      <c r="AF117" s="372" t="str">
        <f aca="false">IF(OR($AM117="",N($L117)=0),"",ROUND(N($J117)*$AN117/$AM117,2)+N($K117))</f>
        <v/>
      </c>
      <c r="AG117" s="372" t="str">
        <f aca="false">IF($AF117="","",MAX(0,ROUND($AF117-(N($P117)+N($Q117)+N($R117)),2)))</f>
        <v/>
      </c>
      <c r="AH117" s="372" t="str">
        <f aca="false">IF(OR(TRIM($B117&amp;$C117)="",NOT(ISNUMBER($D117))),"",SUMIFS($V$3:$V$1001,$AJ$3:$AJ$1001,$AJ117,$D$3:$D$1001,"&lt;"&amp;$D117))</f>
        <v/>
      </c>
      <c r="AI117" s="372" t="str">
        <f aca="false">IF(TRIM($B117&amp;$C117)="","",SUMIFS($V$3:$V$1001,$AJ$3:$AJ$1001,$AJ117))</f>
        <v/>
      </c>
      <c r="AJ117" s="374" t="str">
        <f aca="false">IF(TRIM($B117&amp;$C117)="","",TRIM($B117)&amp;"｜"&amp;TRIM($C117))</f>
        <v/>
      </c>
      <c r="AK117" s="372" t="str">
        <f aca="false">IF(TRIM($B117&amp;$C117)="","",MIN(N($N117),N($P117)))</f>
        <v/>
      </c>
      <c r="AL117" s="375" t="str">
        <f aca="false">IF(ISNUMBER($D117),YEAR($D117),"")</f>
        <v/>
      </c>
      <c r="AM117" s="375" t="str">
        <f aca="false">IF(OR(TRIM($B117&amp;$C117)="",NOT(ISNUMBER($D117)),NOT(ISNUMBER($E117))),"",IF($E117&lt;$D117,"",IF(IF($AD117="半年付",2,IF($AD117="季度付",4,IF($AD117="月付",12,IF($AD117="半月付",24,1))))=1,1,MAX(1,ROUND(($E117-$D117+1)/365*IF($AD117="半年付",2,IF($AD117="季度付",4,IF($AD117="月付",12,IF($AD117="半月付",24,1)))),0)))))</f>
        <v/>
      </c>
      <c r="AN117" s="375" t="str">
        <f aca="true">IF($AM117="","",MIN($AM117,MAX(0,INT((TODAY()-付款宽限天数-$D117)/(($E117-$D117+1)/$AM117))+1)))</f>
        <v/>
      </c>
    </row>
    <row r="118" customFormat="false" ht="14.9" hidden="false" customHeight="false" outlineLevel="0" collapsed="false">
      <c r="F118" s="370" t="str">
        <f aca="true">IF(TRIM($B118&amp;$C118)="","",IF(OR(ISNUMBER(SEARCH("未",$A118)),ISNUMBER(SEARCH("送出",$A118)),AND(TRIM($A118)="",NOT(ISNUMBER($D118)),N($G118)=0)),"【合同未回】","")&amp;IF(NOT(ISNUMBER($E118)),IF(OR(ISNUMBER(SEARCH("未",$A118)),ISNUMBER(SEARCH("送出",$A118)),AND(TRIM($A118)="",NOT(ISNUMBER($D118)),N($G118)=0)),"","【未填合同期】"),IF($E118&lt;TODAY(),"【已到期】",IF($E118-TODAY()&lt;=提醒天数,"【即将到期，剩余"&amp;($E118-TODAY())&amp;"天】","【正常】")))&amp;IF(OR($AC118="安装免保",$AC118="技术免保",$AC118="质保期内"),"【"&amp;$AC118&amp;"】",""))</f>
        <v/>
      </c>
      <c r="J118" s="371" t="str">
        <f aca="false">IF(OR(N($G118)=0,N($H118)=0),"",ROUND(N($G118)*N($H118)*IF(N($I118)=0,1,N($I118)),2))</f>
        <v/>
      </c>
      <c r="L118" s="371" t="str">
        <f aca="false">IF(TRIM($B118&amp;$C118)="","",IF(AND(N($J118)=0,N($K118)=0),"",ROUND(N($J118)+N($K118),2)))</f>
        <v/>
      </c>
      <c r="R118" s="371"/>
      <c r="S118" s="372" t="str">
        <f aca="false">IF(TRIM($B118&amp;$C118)="","",IF(N($N118)=0,"",MAX(0,MIN(N($N118)-N($P118),N($V118)))))</f>
        <v/>
      </c>
      <c r="T118" s="372" t="str">
        <f aca="false">IF(TRIM($B118&amp;$C118)="","",IF(N($P118)&lt;=N($N118),"",N($P118)-N($N118)))</f>
        <v/>
      </c>
      <c r="U118" s="372" t="str">
        <f aca="false">IF(OR(TRIM($B118&amp;$C118)="",$V118=""),"",MAX(0,N($V118))-N($S118))</f>
        <v/>
      </c>
      <c r="V118" s="372" t="str">
        <f aca="false">IF(TRIM($B118&amp;$C118)="","",IF(AND(N($L118)=0,N($P118)+N($Q118)+N($R118)=0),"",ROUND(N($L118)-N($P118)-N($Q118)-N($R118),2)))</f>
        <v/>
      </c>
      <c r="W118" s="373" t="str">
        <f aca="false">IF(TRIM($B118&amp;$C118)="","",IF(N($L118)=0,IF((N($P118)+N($Q118)+N($R118))=0,"—未填单价","未填单价，已收 "&amp;TEXT((N($P118)+N($Q118)+N($R118)),"#,##0.00")),IF(N($V118)&gt;0.005,"欠 "&amp;TEXT(N($V118),"#,##0.00")&amp;IF(N($S118)&gt;0,"（开票未到账 "&amp;TEXT(N($S118),"#,##0.00")&amp;"）","")&amp;IF(N($U118)&gt;0,"（未开票 "&amp;TEXT(N($U118),"#,##0.00")&amp;"）",""),IF(N($V118)&lt;-0.005,"多收 "&amp;TEXT(-N($V118),"#,##0.00"),"✔ 已结清")))&amp;IF(N($T118)&gt;0,"｜到账未开票 "&amp;TEXT(N($T118),"#,##0.00")&amp;"，待补票","")&amp;IF(N($Q118)&gt;0,"｜收现 "&amp;TEXT(N($Q118),"#,##0.00"),"")&amp;IF(N($R118)&gt;0,"｜收款不开票 "&amp;TEXT(N($R118),"#,##0.00"),""))</f>
        <v/>
      </c>
      <c r="X118" s="370"/>
      <c r="AB118" s="371" t="str">
        <f aca="false">IF(OR(N($N118)=0,N($AA118)=0),"",ROUND(N($N118)/(1+N($AA118))*N($AA118),2))</f>
        <v/>
      </c>
      <c r="AC118" s="370"/>
      <c r="AD118" s="370"/>
      <c r="AE118" s="374" t="str">
        <f aca="false">IF($AM118="","",IF($AM118=1,IF($AN118&gt;=1,"一次性·已到收款期","一次性·未到期"),$AD118&amp;" 第"&amp;$AN118&amp;"/"&amp;$AM118&amp;"期"))</f>
        <v/>
      </c>
      <c r="AF118" s="372" t="str">
        <f aca="false">IF(OR($AM118="",N($L118)=0),"",ROUND(N($J118)*$AN118/$AM118,2)+N($K118))</f>
        <v/>
      </c>
      <c r="AG118" s="372" t="str">
        <f aca="false">IF($AF118="","",MAX(0,ROUND($AF118-(N($P118)+N($Q118)+N($R118)),2)))</f>
        <v/>
      </c>
      <c r="AH118" s="372" t="str">
        <f aca="false">IF(OR(TRIM($B118&amp;$C118)="",NOT(ISNUMBER($D118))),"",SUMIFS($V$3:$V$1001,$AJ$3:$AJ$1001,$AJ118,$D$3:$D$1001,"&lt;"&amp;$D118))</f>
        <v/>
      </c>
      <c r="AI118" s="372" t="str">
        <f aca="false">IF(TRIM($B118&amp;$C118)="","",SUMIFS($V$3:$V$1001,$AJ$3:$AJ$1001,$AJ118))</f>
        <v/>
      </c>
      <c r="AJ118" s="374" t="str">
        <f aca="false">IF(TRIM($B118&amp;$C118)="","",TRIM($B118)&amp;"｜"&amp;TRIM($C118))</f>
        <v/>
      </c>
      <c r="AK118" s="372" t="str">
        <f aca="false">IF(TRIM($B118&amp;$C118)="","",MIN(N($N118),N($P118)))</f>
        <v/>
      </c>
      <c r="AL118" s="375" t="str">
        <f aca="false">IF(ISNUMBER($D118),YEAR($D118),"")</f>
        <v/>
      </c>
      <c r="AM118" s="375" t="str">
        <f aca="false">IF(OR(TRIM($B118&amp;$C118)="",NOT(ISNUMBER($D118)),NOT(ISNUMBER($E118))),"",IF($E118&lt;$D118,"",IF(IF($AD118="半年付",2,IF($AD118="季度付",4,IF($AD118="月付",12,IF($AD118="半月付",24,1))))=1,1,MAX(1,ROUND(($E118-$D118+1)/365*IF($AD118="半年付",2,IF($AD118="季度付",4,IF($AD118="月付",12,IF($AD118="半月付",24,1)))),0)))))</f>
        <v/>
      </c>
      <c r="AN118" s="375" t="str">
        <f aca="true">IF($AM118="","",MIN($AM118,MAX(0,INT((TODAY()-付款宽限天数-$D118)/(($E118-$D118+1)/$AM118))+1)))</f>
        <v/>
      </c>
    </row>
    <row r="119" customFormat="false" ht="14.9" hidden="false" customHeight="false" outlineLevel="0" collapsed="false">
      <c r="F119" s="370" t="str">
        <f aca="true">IF(TRIM($B119&amp;$C119)="","",IF(OR(ISNUMBER(SEARCH("未",$A119)),ISNUMBER(SEARCH("送出",$A119)),AND(TRIM($A119)="",NOT(ISNUMBER($D119)),N($G119)=0)),"【合同未回】","")&amp;IF(NOT(ISNUMBER($E119)),IF(OR(ISNUMBER(SEARCH("未",$A119)),ISNUMBER(SEARCH("送出",$A119)),AND(TRIM($A119)="",NOT(ISNUMBER($D119)),N($G119)=0)),"","【未填合同期】"),IF($E119&lt;TODAY(),"【已到期】",IF($E119-TODAY()&lt;=提醒天数,"【即将到期，剩余"&amp;($E119-TODAY())&amp;"天】","【正常】")))&amp;IF(OR($AC119="安装免保",$AC119="技术免保",$AC119="质保期内"),"【"&amp;$AC119&amp;"】",""))</f>
        <v/>
      </c>
      <c r="J119" s="371" t="str">
        <f aca="false">IF(OR(N($G119)=0,N($H119)=0),"",ROUND(N($G119)*N($H119)*IF(N($I119)=0,1,N($I119)),2))</f>
        <v/>
      </c>
      <c r="L119" s="371" t="str">
        <f aca="false">IF(TRIM($B119&amp;$C119)="","",IF(AND(N($J119)=0,N($K119)=0),"",ROUND(N($J119)+N($K119),2)))</f>
        <v/>
      </c>
      <c r="R119" s="371"/>
      <c r="S119" s="372" t="str">
        <f aca="false">IF(TRIM($B119&amp;$C119)="","",IF(N($N119)=0,"",MAX(0,MIN(N($N119)-N($P119),N($V119)))))</f>
        <v/>
      </c>
      <c r="T119" s="372" t="str">
        <f aca="false">IF(TRIM($B119&amp;$C119)="","",IF(N($P119)&lt;=N($N119),"",N($P119)-N($N119)))</f>
        <v/>
      </c>
      <c r="U119" s="372" t="str">
        <f aca="false">IF(OR(TRIM($B119&amp;$C119)="",$V119=""),"",MAX(0,N($V119))-N($S119))</f>
        <v/>
      </c>
      <c r="V119" s="372" t="str">
        <f aca="false">IF(TRIM($B119&amp;$C119)="","",IF(AND(N($L119)=0,N($P119)+N($Q119)+N($R119)=0),"",ROUND(N($L119)-N($P119)-N($Q119)-N($R119),2)))</f>
        <v/>
      </c>
      <c r="W119" s="373" t="str">
        <f aca="false">IF(TRIM($B119&amp;$C119)="","",IF(N($L119)=0,IF((N($P119)+N($Q119)+N($R119))=0,"—未填单价","未填单价，已收 "&amp;TEXT((N($P119)+N($Q119)+N($R119)),"#,##0.00")),IF(N($V119)&gt;0.005,"欠 "&amp;TEXT(N($V119),"#,##0.00")&amp;IF(N($S119)&gt;0,"（开票未到账 "&amp;TEXT(N($S119),"#,##0.00")&amp;"）","")&amp;IF(N($U119)&gt;0,"（未开票 "&amp;TEXT(N($U119),"#,##0.00")&amp;"）",""),IF(N($V119)&lt;-0.005,"多收 "&amp;TEXT(-N($V119),"#,##0.00"),"✔ 已结清")))&amp;IF(N($T119)&gt;0,"｜到账未开票 "&amp;TEXT(N($T119),"#,##0.00")&amp;"，待补票","")&amp;IF(N($Q119)&gt;0,"｜收现 "&amp;TEXT(N($Q119),"#,##0.00"),"")&amp;IF(N($R119)&gt;0,"｜收款不开票 "&amp;TEXT(N($R119),"#,##0.00"),""))</f>
        <v/>
      </c>
      <c r="X119" s="370"/>
      <c r="AB119" s="371" t="str">
        <f aca="false">IF(OR(N($N119)=0,N($AA119)=0),"",ROUND(N($N119)/(1+N($AA119))*N($AA119),2))</f>
        <v/>
      </c>
      <c r="AC119" s="370"/>
      <c r="AD119" s="370"/>
      <c r="AE119" s="374" t="str">
        <f aca="false">IF($AM119="","",IF($AM119=1,IF($AN119&gt;=1,"一次性·已到收款期","一次性·未到期"),$AD119&amp;" 第"&amp;$AN119&amp;"/"&amp;$AM119&amp;"期"))</f>
        <v/>
      </c>
      <c r="AF119" s="372" t="str">
        <f aca="false">IF(OR($AM119="",N($L119)=0),"",ROUND(N($J119)*$AN119/$AM119,2)+N($K119))</f>
        <v/>
      </c>
      <c r="AG119" s="372" t="str">
        <f aca="false">IF($AF119="","",MAX(0,ROUND($AF119-(N($P119)+N($Q119)+N($R119)),2)))</f>
        <v/>
      </c>
      <c r="AH119" s="372" t="str">
        <f aca="false">IF(OR(TRIM($B119&amp;$C119)="",NOT(ISNUMBER($D119))),"",SUMIFS($V$3:$V$1001,$AJ$3:$AJ$1001,$AJ119,$D$3:$D$1001,"&lt;"&amp;$D119))</f>
        <v/>
      </c>
      <c r="AI119" s="372" t="str">
        <f aca="false">IF(TRIM($B119&amp;$C119)="","",SUMIFS($V$3:$V$1001,$AJ$3:$AJ$1001,$AJ119))</f>
        <v/>
      </c>
      <c r="AJ119" s="374" t="str">
        <f aca="false">IF(TRIM($B119&amp;$C119)="","",TRIM($B119)&amp;"｜"&amp;TRIM($C119))</f>
        <v/>
      </c>
      <c r="AK119" s="372" t="str">
        <f aca="false">IF(TRIM($B119&amp;$C119)="","",MIN(N($N119),N($P119)))</f>
        <v/>
      </c>
      <c r="AL119" s="375" t="str">
        <f aca="false">IF(ISNUMBER($D119),YEAR($D119),"")</f>
        <v/>
      </c>
      <c r="AM119" s="375" t="str">
        <f aca="false">IF(OR(TRIM($B119&amp;$C119)="",NOT(ISNUMBER($D119)),NOT(ISNUMBER($E119))),"",IF($E119&lt;$D119,"",IF(IF($AD119="半年付",2,IF($AD119="季度付",4,IF($AD119="月付",12,IF($AD119="半月付",24,1))))=1,1,MAX(1,ROUND(($E119-$D119+1)/365*IF($AD119="半年付",2,IF($AD119="季度付",4,IF($AD119="月付",12,IF($AD119="半月付",24,1)))),0)))))</f>
        <v/>
      </c>
      <c r="AN119" s="375" t="str">
        <f aca="true">IF($AM119="","",MIN($AM119,MAX(0,INT((TODAY()-付款宽限天数-$D119)/(($E119-$D119+1)/$AM119))+1)))</f>
        <v/>
      </c>
    </row>
    <row r="120" customFormat="false" ht="14.9" hidden="false" customHeight="false" outlineLevel="0" collapsed="false">
      <c r="F120" s="370" t="str">
        <f aca="true">IF(TRIM($B120&amp;$C120)="","",IF(OR(ISNUMBER(SEARCH("未",$A120)),ISNUMBER(SEARCH("送出",$A120)),AND(TRIM($A120)="",NOT(ISNUMBER($D120)),N($G120)=0)),"【合同未回】","")&amp;IF(NOT(ISNUMBER($E120)),IF(OR(ISNUMBER(SEARCH("未",$A120)),ISNUMBER(SEARCH("送出",$A120)),AND(TRIM($A120)="",NOT(ISNUMBER($D120)),N($G120)=0)),"","【未填合同期】"),IF($E120&lt;TODAY(),"【已到期】",IF($E120-TODAY()&lt;=提醒天数,"【即将到期，剩余"&amp;($E120-TODAY())&amp;"天】","【正常】")))&amp;IF(OR($AC120="安装免保",$AC120="技术免保",$AC120="质保期内"),"【"&amp;$AC120&amp;"】",""))</f>
        <v/>
      </c>
      <c r="J120" s="371" t="str">
        <f aca="false">IF(OR(N($G120)=0,N($H120)=0),"",ROUND(N($G120)*N($H120)*IF(N($I120)=0,1,N($I120)),2))</f>
        <v/>
      </c>
      <c r="L120" s="371" t="str">
        <f aca="false">IF(TRIM($B120&amp;$C120)="","",IF(AND(N($J120)=0,N($K120)=0),"",ROUND(N($J120)+N($K120),2)))</f>
        <v/>
      </c>
      <c r="R120" s="371"/>
      <c r="S120" s="372" t="str">
        <f aca="false">IF(TRIM($B120&amp;$C120)="","",IF(N($N120)=0,"",MAX(0,MIN(N($N120)-N($P120),N($V120)))))</f>
        <v/>
      </c>
      <c r="T120" s="372" t="str">
        <f aca="false">IF(TRIM($B120&amp;$C120)="","",IF(N($P120)&lt;=N($N120),"",N($P120)-N($N120)))</f>
        <v/>
      </c>
      <c r="U120" s="372" t="str">
        <f aca="false">IF(OR(TRIM($B120&amp;$C120)="",$V120=""),"",MAX(0,N($V120))-N($S120))</f>
        <v/>
      </c>
      <c r="V120" s="372" t="str">
        <f aca="false">IF(TRIM($B120&amp;$C120)="","",IF(AND(N($L120)=0,N($P120)+N($Q120)+N($R120)=0),"",ROUND(N($L120)-N($P120)-N($Q120)-N($R120),2)))</f>
        <v/>
      </c>
      <c r="W120" s="373" t="str">
        <f aca="false">IF(TRIM($B120&amp;$C120)="","",IF(N($L120)=0,IF((N($P120)+N($Q120)+N($R120))=0,"—未填单价","未填单价，已收 "&amp;TEXT((N($P120)+N($Q120)+N($R120)),"#,##0.00")),IF(N($V120)&gt;0.005,"欠 "&amp;TEXT(N($V120),"#,##0.00")&amp;IF(N($S120)&gt;0,"（开票未到账 "&amp;TEXT(N($S120),"#,##0.00")&amp;"）","")&amp;IF(N($U120)&gt;0,"（未开票 "&amp;TEXT(N($U120),"#,##0.00")&amp;"）",""),IF(N($V120)&lt;-0.005,"多收 "&amp;TEXT(-N($V120),"#,##0.00"),"✔ 已结清")))&amp;IF(N($T120)&gt;0,"｜到账未开票 "&amp;TEXT(N($T120),"#,##0.00")&amp;"，待补票","")&amp;IF(N($Q120)&gt;0,"｜收现 "&amp;TEXT(N($Q120),"#,##0.00"),"")&amp;IF(N($R120)&gt;0,"｜收款不开票 "&amp;TEXT(N($R120),"#,##0.00"),""))</f>
        <v/>
      </c>
      <c r="X120" s="370"/>
      <c r="AB120" s="371" t="str">
        <f aca="false">IF(OR(N($N120)=0,N($AA120)=0),"",ROUND(N($N120)/(1+N($AA120))*N($AA120),2))</f>
        <v/>
      </c>
      <c r="AC120" s="370"/>
      <c r="AD120" s="370"/>
      <c r="AE120" s="374" t="str">
        <f aca="false">IF($AM120="","",IF($AM120=1,IF($AN120&gt;=1,"一次性·已到收款期","一次性·未到期"),$AD120&amp;" 第"&amp;$AN120&amp;"/"&amp;$AM120&amp;"期"))</f>
        <v/>
      </c>
      <c r="AF120" s="372" t="str">
        <f aca="false">IF(OR($AM120="",N($L120)=0),"",ROUND(N($J120)*$AN120/$AM120,2)+N($K120))</f>
        <v/>
      </c>
      <c r="AG120" s="372" t="str">
        <f aca="false">IF($AF120="","",MAX(0,ROUND($AF120-(N($P120)+N($Q120)+N($R120)),2)))</f>
        <v/>
      </c>
      <c r="AH120" s="372" t="str">
        <f aca="false">IF(OR(TRIM($B120&amp;$C120)="",NOT(ISNUMBER($D120))),"",SUMIFS($V$3:$V$1001,$AJ$3:$AJ$1001,$AJ120,$D$3:$D$1001,"&lt;"&amp;$D120))</f>
        <v/>
      </c>
      <c r="AI120" s="372" t="str">
        <f aca="false">IF(TRIM($B120&amp;$C120)="","",SUMIFS($V$3:$V$1001,$AJ$3:$AJ$1001,$AJ120))</f>
        <v/>
      </c>
      <c r="AJ120" s="374" t="str">
        <f aca="false">IF(TRIM($B120&amp;$C120)="","",TRIM($B120)&amp;"｜"&amp;TRIM($C120))</f>
        <v/>
      </c>
      <c r="AK120" s="372" t="str">
        <f aca="false">IF(TRIM($B120&amp;$C120)="","",MIN(N($N120),N($P120)))</f>
        <v/>
      </c>
      <c r="AL120" s="375" t="str">
        <f aca="false">IF(ISNUMBER($D120),YEAR($D120),"")</f>
        <v/>
      </c>
      <c r="AM120" s="375" t="str">
        <f aca="false">IF(OR(TRIM($B120&amp;$C120)="",NOT(ISNUMBER($D120)),NOT(ISNUMBER($E120))),"",IF($E120&lt;$D120,"",IF(IF($AD120="半年付",2,IF($AD120="季度付",4,IF($AD120="月付",12,IF($AD120="半月付",24,1))))=1,1,MAX(1,ROUND(($E120-$D120+1)/365*IF($AD120="半年付",2,IF($AD120="季度付",4,IF($AD120="月付",12,IF($AD120="半月付",24,1)))),0)))))</f>
        <v/>
      </c>
      <c r="AN120" s="375" t="str">
        <f aca="true">IF($AM120="","",MIN($AM120,MAX(0,INT((TODAY()-付款宽限天数-$D120)/(($E120-$D120+1)/$AM120))+1)))</f>
        <v/>
      </c>
    </row>
    <row r="121" customFormat="false" ht="14.9" hidden="false" customHeight="false" outlineLevel="0" collapsed="false">
      <c r="F121" s="370" t="str">
        <f aca="true">IF(TRIM($B121&amp;$C121)="","",IF(OR(ISNUMBER(SEARCH("未",$A121)),ISNUMBER(SEARCH("送出",$A121)),AND(TRIM($A121)="",NOT(ISNUMBER($D121)),N($G121)=0)),"【合同未回】","")&amp;IF(NOT(ISNUMBER($E121)),IF(OR(ISNUMBER(SEARCH("未",$A121)),ISNUMBER(SEARCH("送出",$A121)),AND(TRIM($A121)="",NOT(ISNUMBER($D121)),N($G121)=0)),"","【未填合同期】"),IF($E121&lt;TODAY(),"【已到期】",IF($E121-TODAY()&lt;=提醒天数,"【即将到期，剩余"&amp;($E121-TODAY())&amp;"天】","【正常】")))&amp;IF(OR($AC121="安装免保",$AC121="技术免保",$AC121="质保期内"),"【"&amp;$AC121&amp;"】",""))</f>
        <v/>
      </c>
      <c r="J121" s="371" t="str">
        <f aca="false">IF(OR(N($G121)=0,N($H121)=0),"",ROUND(N($G121)*N($H121)*IF(N($I121)=0,1,N($I121)),2))</f>
        <v/>
      </c>
      <c r="L121" s="371" t="str">
        <f aca="false">IF(TRIM($B121&amp;$C121)="","",IF(AND(N($J121)=0,N($K121)=0),"",ROUND(N($J121)+N($K121),2)))</f>
        <v/>
      </c>
      <c r="R121" s="371"/>
      <c r="S121" s="372" t="str">
        <f aca="false">IF(TRIM($B121&amp;$C121)="","",IF(N($N121)=0,"",MAX(0,MIN(N($N121)-N($P121),N($V121)))))</f>
        <v/>
      </c>
      <c r="T121" s="372" t="str">
        <f aca="false">IF(TRIM($B121&amp;$C121)="","",IF(N($P121)&lt;=N($N121),"",N($P121)-N($N121)))</f>
        <v/>
      </c>
      <c r="U121" s="372" t="str">
        <f aca="false">IF(OR(TRIM($B121&amp;$C121)="",$V121=""),"",MAX(0,N($V121))-N($S121))</f>
        <v/>
      </c>
      <c r="V121" s="372" t="str">
        <f aca="false">IF(TRIM($B121&amp;$C121)="","",IF(AND(N($L121)=0,N($P121)+N($Q121)+N($R121)=0),"",ROUND(N($L121)-N($P121)-N($Q121)-N($R121),2)))</f>
        <v/>
      </c>
      <c r="W121" s="373" t="str">
        <f aca="false">IF(TRIM($B121&amp;$C121)="","",IF(N($L121)=0,IF((N($P121)+N($Q121)+N($R121))=0,"—未填单价","未填单价，已收 "&amp;TEXT((N($P121)+N($Q121)+N($R121)),"#,##0.00")),IF(N($V121)&gt;0.005,"欠 "&amp;TEXT(N($V121),"#,##0.00")&amp;IF(N($S121)&gt;0,"（开票未到账 "&amp;TEXT(N($S121),"#,##0.00")&amp;"）","")&amp;IF(N($U121)&gt;0,"（未开票 "&amp;TEXT(N($U121),"#,##0.00")&amp;"）",""),IF(N($V121)&lt;-0.005,"多收 "&amp;TEXT(-N($V121),"#,##0.00"),"✔ 已结清")))&amp;IF(N($T121)&gt;0,"｜到账未开票 "&amp;TEXT(N($T121),"#,##0.00")&amp;"，待补票","")&amp;IF(N($Q121)&gt;0,"｜收现 "&amp;TEXT(N($Q121),"#,##0.00"),"")&amp;IF(N($R121)&gt;0,"｜收款不开票 "&amp;TEXT(N($R121),"#,##0.00"),""))</f>
        <v/>
      </c>
      <c r="X121" s="370"/>
      <c r="AB121" s="371" t="str">
        <f aca="false">IF(OR(N($N121)=0,N($AA121)=0),"",ROUND(N($N121)/(1+N($AA121))*N($AA121),2))</f>
        <v/>
      </c>
      <c r="AC121" s="370"/>
      <c r="AD121" s="370"/>
      <c r="AE121" s="374" t="str">
        <f aca="false">IF($AM121="","",IF($AM121=1,IF($AN121&gt;=1,"一次性·已到收款期","一次性·未到期"),$AD121&amp;" 第"&amp;$AN121&amp;"/"&amp;$AM121&amp;"期"))</f>
        <v/>
      </c>
      <c r="AF121" s="372" t="str">
        <f aca="false">IF(OR($AM121="",N($L121)=0),"",ROUND(N($J121)*$AN121/$AM121,2)+N($K121))</f>
        <v/>
      </c>
      <c r="AG121" s="372" t="str">
        <f aca="false">IF($AF121="","",MAX(0,ROUND($AF121-(N($P121)+N($Q121)+N($R121)),2)))</f>
        <v/>
      </c>
      <c r="AH121" s="372" t="str">
        <f aca="false">IF(OR(TRIM($B121&amp;$C121)="",NOT(ISNUMBER($D121))),"",SUMIFS($V$3:$V$1001,$AJ$3:$AJ$1001,$AJ121,$D$3:$D$1001,"&lt;"&amp;$D121))</f>
        <v/>
      </c>
      <c r="AI121" s="372" t="str">
        <f aca="false">IF(TRIM($B121&amp;$C121)="","",SUMIFS($V$3:$V$1001,$AJ$3:$AJ$1001,$AJ121))</f>
        <v/>
      </c>
      <c r="AJ121" s="374" t="str">
        <f aca="false">IF(TRIM($B121&amp;$C121)="","",TRIM($B121)&amp;"｜"&amp;TRIM($C121))</f>
        <v/>
      </c>
      <c r="AK121" s="372" t="str">
        <f aca="false">IF(TRIM($B121&amp;$C121)="","",MIN(N($N121),N($P121)))</f>
        <v/>
      </c>
      <c r="AL121" s="375" t="str">
        <f aca="false">IF(ISNUMBER($D121),YEAR($D121),"")</f>
        <v/>
      </c>
      <c r="AM121" s="375" t="str">
        <f aca="false">IF(OR(TRIM($B121&amp;$C121)="",NOT(ISNUMBER($D121)),NOT(ISNUMBER($E121))),"",IF($E121&lt;$D121,"",IF(IF($AD121="半年付",2,IF($AD121="季度付",4,IF($AD121="月付",12,IF($AD121="半月付",24,1))))=1,1,MAX(1,ROUND(($E121-$D121+1)/365*IF($AD121="半年付",2,IF($AD121="季度付",4,IF($AD121="月付",12,IF($AD121="半月付",24,1)))),0)))))</f>
        <v/>
      </c>
      <c r="AN121" s="375" t="str">
        <f aca="true">IF($AM121="","",MIN($AM121,MAX(0,INT((TODAY()-付款宽限天数-$D121)/(($E121-$D121+1)/$AM121))+1)))</f>
        <v/>
      </c>
    </row>
    <row r="122" customFormat="false" ht="14.9" hidden="false" customHeight="false" outlineLevel="0" collapsed="false">
      <c r="F122" s="370" t="str">
        <f aca="true">IF(TRIM($B122&amp;$C122)="","",IF(OR(ISNUMBER(SEARCH("未",$A122)),ISNUMBER(SEARCH("送出",$A122)),AND(TRIM($A122)="",NOT(ISNUMBER($D122)),N($G122)=0)),"【合同未回】","")&amp;IF(NOT(ISNUMBER($E122)),IF(OR(ISNUMBER(SEARCH("未",$A122)),ISNUMBER(SEARCH("送出",$A122)),AND(TRIM($A122)="",NOT(ISNUMBER($D122)),N($G122)=0)),"","【未填合同期】"),IF($E122&lt;TODAY(),"【已到期】",IF($E122-TODAY()&lt;=提醒天数,"【即将到期，剩余"&amp;($E122-TODAY())&amp;"天】","【正常】")))&amp;IF(OR($AC122="安装免保",$AC122="技术免保",$AC122="质保期内"),"【"&amp;$AC122&amp;"】",""))</f>
        <v/>
      </c>
      <c r="J122" s="371" t="str">
        <f aca="false">IF(OR(N($G122)=0,N($H122)=0),"",ROUND(N($G122)*N($H122)*IF(N($I122)=0,1,N($I122)),2))</f>
        <v/>
      </c>
      <c r="L122" s="371" t="str">
        <f aca="false">IF(TRIM($B122&amp;$C122)="","",IF(AND(N($J122)=0,N($K122)=0),"",ROUND(N($J122)+N($K122),2)))</f>
        <v/>
      </c>
      <c r="R122" s="371"/>
      <c r="S122" s="372" t="str">
        <f aca="false">IF(TRIM($B122&amp;$C122)="","",IF(N($N122)=0,"",MAX(0,MIN(N($N122)-N($P122),N($V122)))))</f>
        <v/>
      </c>
      <c r="T122" s="372" t="str">
        <f aca="false">IF(TRIM($B122&amp;$C122)="","",IF(N($P122)&lt;=N($N122),"",N($P122)-N($N122)))</f>
        <v/>
      </c>
      <c r="U122" s="372" t="str">
        <f aca="false">IF(OR(TRIM($B122&amp;$C122)="",$V122=""),"",MAX(0,N($V122))-N($S122))</f>
        <v/>
      </c>
      <c r="V122" s="372" t="str">
        <f aca="false">IF(TRIM($B122&amp;$C122)="","",IF(AND(N($L122)=0,N($P122)+N($Q122)+N($R122)=0),"",ROUND(N($L122)-N($P122)-N($Q122)-N($R122),2)))</f>
        <v/>
      </c>
      <c r="W122" s="373" t="str">
        <f aca="false">IF(TRIM($B122&amp;$C122)="","",IF(N($L122)=0,IF((N($P122)+N($Q122)+N($R122))=0,"—未填单价","未填单价，已收 "&amp;TEXT((N($P122)+N($Q122)+N($R122)),"#,##0.00")),IF(N($V122)&gt;0.005,"欠 "&amp;TEXT(N($V122),"#,##0.00")&amp;IF(N($S122)&gt;0,"（开票未到账 "&amp;TEXT(N($S122),"#,##0.00")&amp;"）","")&amp;IF(N($U122)&gt;0,"（未开票 "&amp;TEXT(N($U122),"#,##0.00")&amp;"）",""),IF(N($V122)&lt;-0.005,"多收 "&amp;TEXT(-N($V122),"#,##0.00"),"✔ 已结清")))&amp;IF(N($T122)&gt;0,"｜到账未开票 "&amp;TEXT(N($T122),"#,##0.00")&amp;"，待补票","")&amp;IF(N($Q122)&gt;0,"｜收现 "&amp;TEXT(N($Q122),"#,##0.00"),"")&amp;IF(N($R122)&gt;0,"｜收款不开票 "&amp;TEXT(N($R122),"#,##0.00"),""))</f>
        <v/>
      </c>
      <c r="X122" s="370"/>
      <c r="AB122" s="371" t="str">
        <f aca="false">IF(OR(N($N122)=0,N($AA122)=0),"",ROUND(N($N122)/(1+N($AA122))*N($AA122),2))</f>
        <v/>
      </c>
      <c r="AC122" s="370"/>
      <c r="AD122" s="370"/>
      <c r="AE122" s="374" t="str">
        <f aca="false">IF($AM122="","",IF($AM122=1,IF($AN122&gt;=1,"一次性·已到收款期","一次性·未到期"),$AD122&amp;" 第"&amp;$AN122&amp;"/"&amp;$AM122&amp;"期"))</f>
        <v/>
      </c>
      <c r="AF122" s="372" t="str">
        <f aca="false">IF(OR($AM122="",N($L122)=0),"",ROUND(N($J122)*$AN122/$AM122,2)+N($K122))</f>
        <v/>
      </c>
      <c r="AG122" s="372" t="str">
        <f aca="false">IF($AF122="","",MAX(0,ROUND($AF122-(N($P122)+N($Q122)+N($R122)),2)))</f>
        <v/>
      </c>
      <c r="AH122" s="372" t="str">
        <f aca="false">IF(OR(TRIM($B122&amp;$C122)="",NOT(ISNUMBER($D122))),"",SUMIFS($V$3:$V$1001,$AJ$3:$AJ$1001,$AJ122,$D$3:$D$1001,"&lt;"&amp;$D122))</f>
        <v/>
      </c>
      <c r="AI122" s="372" t="str">
        <f aca="false">IF(TRIM($B122&amp;$C122)="","",SUMIFS($V$3:$V$1001,$AJ$3:$AJ$1001,$AJ122))</f>
        <v/>
      </c>
      <c r="AJ122" s="374" t="str">
        <f aca="false">IF(TRIM($B122&amp;$C122)="","",TRIM($B122)&amp;"｜"&amp;TRIM($C122))</f>
        <v/>
      </c>
      <c r="AK122" s="372" t="str">
        <f aca="false">IF(TRIM($B122&amp;$C122)="","",MIN(N($N122),N($P122)))</f>
        <v/>
      </c>
      <c r="AL122" s="375" t="str">
        <f aca="false">IF(ISNUMBER($D122),YEAR($D122),"")</f>
        <v/>
      </c>
      <c r="AM122" s="375" t="str">
        <f aca="false">IF(OR(TRIM($B122&amp;$C122)="",NOT(ISNUMBER($D122)),NOT(ISNUMBER($E122))),"",IF($E122&lt;$D122,"",IF(IF($AD122="半年付",2,IF($AD122="季度付",4,IF($AD122="月付",12,IF($AD122="半月付",24,1))))=1,1,MAX(1,ROUND(($E122-$D122+1)/365*IF($AD122="半年付",2,IF($AD122="季度付",4,IF($AD122="月付",12,IF($AD122="半月付",24,1)))),0)))))</f>
        <v/>
      </c>
      <c r="AN122" s="375" t="str">
        <f aca="true">IF($AM122="","",MIN($AM122,MAX(0,INT((TODAY()-付款宽限天数-$D122)/(($E122-$D122+1)/$AM122))+1)))</f>
        <v/>
      </c>
    </row>
    <row r="123" customFormat="false" ht="14.9" hidden="false" customHeight="false" outlineLevel="0" collapsed="false">
      <c r="F123" s="370" t="str">
        <f aca="true">IF(TRIM($B123&amp;$C123)="","",IF(OR(ISNUMBER(SEARCH("未",$A123)),ISNUMBER(SEARCH("送出",$A123)),AND(TRIM($A123)="",NOT(ISNUMBER($D123)),N($G123)=0)),"【合同未回】","")&amp;IF(NOT(ISNUMBER($E123)),IF(OR(ISNUMBER(SEARCH("未",$A123)),ISNUMBER(SEARCH("送出",$A123)),AND(TRIM($A123)="",NOT(ISNUMBER($D123)),N($G123)=0)),"","【未填合同期】"),IF($E123&lt;TODAY(),"【已到期】",IF($E123-TODAY()&lt;=提醒天数,"【即将到期，剩余"&amp;($E123-TODAY())&amp;"天】","【正常】")))&amp;IF(OR($AC123="安装免保",$AC123="技术免保",$AC123="质保期内"),"【"&amp;$AC123&amp;"】",""))</f>
        <v/>
      </c>
      <c r="J123" s="371" t="str">
        <f aca="false">IF(OR(N($G123)=0,N($H123)=0),"",ROUND(N($G123)*N($H123)*IF(N($I123)=0,1,N($I123)),2))</f>
        <v/>
      </c>
      <c r="L123" s="371" t="str">
        <f aca="false">IF(TRIM($B123&amp;$C123)="","",IF(AND(N($J123)=0,N($K123)=0),"",ROUND(N($J123)+N($K123),2)))</f>
        <v/>
      </c>
      <c r="R123" s="371"/>
      <c r="S123" s="372" t="str">
        <f aca="false">IF(TRIM($B123&amp;$C123)="","",IF(N($N123)=0,"",MAX(0,MIN(N($N123)-N($P123),N($V123)))))</f>
        <v/>
      </c>
      <c r="T123" s="372" t="str">
        <f aca="false">IF(TRIM($B123&amp;$C123)="","",IF(N($P123)&lt;=N($N123),"",N($P123)-N($N123)))</f>
        <v/>
      </c>
      <c r="U123" s="372" t="str">
        <f aca="false">IF(OR(TRIM($B123&amp;$C123)="",$V123=""),"",MAX(0,N($V123))-N($S123))</f>
        <v/>
      </c>
      <c r="V123" s="372" t="str">
        <f aca="false">IF(TRIM($B123&amp;$C123)="","",IF(AND(N($L123)=0,N($P123)+N($Q123)+N($R123)=0),"",ROUND(N($L123)-N($P123)-N($Q123)-N($R123),2)))</f>
        <v/>
      </c>
      <c r="W123" s="373" t="str">
        <f aca="false">IF(TRIM($B123&amp;$C123)="","",IF(N($L123)=0,IF((N($P123)+N($Q123)+N($R123))=0,"—未填单价","未填单价，已收 "&amp;TEXT((N($P123)+N($Q123)+N($R123)),"#,##0.00")),IF(N($V123)&gt;0.005,"欠 "&amp;TEXT(N($V123),"#,##0.00")&amp;IF(N($S123)&gt;0,"（开票未到账 "&amp;TEXT(N($S123),"#,##0.00")&amp;"）","")&amp;IF(N($U123)&gt;0,"（未开票 "&amp;TEXT(N($U123),"#,##0.00")&amp;"）",""),IF(N($V123)&lt;-0.005,"多收 "&amp;TEXT(-N($V123),"#,##0.00"),"✔ 已结清")))&amp;IF(N($T123)&gt;0,"｜到账未开票 "&amp;TEXT(N($T123),"#,##0.00")&amp;"，待补票","")&amp;IF(N($Q123)&gt;0,"｜收现 "&amp;TEXT(N($Q123),"#,##0.00"),"")&amp;IF(N($R123)&gt;0,"｜收款不开票 "&amp;TEXT(N($R123),"#,##0.00"),""))</f>
        <v/>
      </c>
      <c r="X123" s="370"/>
      <c r="AB123" s="371" t="str">
        <f aca="false">IF(OR(N($N123)=0,N($AA123)=0),"",ROUND(N($N123)/(1+N($AA123))*N($AA123),2))</f>
        <v/>
      </c>
      <c r="AC123" s="370"/>
      <c r="AD123" s="370"/>
      <c r="AE123" s="374" t="str">
        <f aca="false">IF($AM123="","",IF($AM123=1,IF($AN123&gt;=1,"一次性·已到收款期","一次性·未到期"),$AD123&amp;" 第"&amp;$AN123&amp;"/"&amp;$AM123&amp;"期"))</f>
        <v/>
      </c>
      <c r="AF123" s="372" t="str">
        <f aca="false">IF(OR($AM123="",N($L123)=0),"",ROUND(N($J123)*$AN123/$AM123,2)+N($K123))</f>
        <v/>
      </c>
      <c r="AG123" s="372" t="str">
        <f aca="false">IF($AF123="","",MAX(0,ROUND($AF123-(N($P123)+N($Q123)+N($R123)),2)))</f>
        <v/>
      </c>
      <c r="AH123" s="372" t="str">
        <f aca="false">IF(OR(TRIM($B123&amp;$C123)="",NOT(ISNUMBER($D123))),"",SUMIFS($V$3:$V$1001,$AJ$3:$AJ$1001,$AJ123,$D$3:$D$1001,"&lt;"&amp;$D123))</f>
        <v/>
      </c>
      <c r="AI123" s="372" t="str">
        <f aca="false">IF(TRIM($B123&amp;$C123)="","",SUMIFS($V$3:$V$1001,$AJ$3:$AJ$1001,$AJ123))</f>
        <v/>
      </c>
      <c r="AJ123" s="374" t="str">
        <f aca="false">IF(TRIM($B123&amp;$C123)="","",TRIM($B123)&amp;"｜"&amp;TRIM($C123))</f>
        <v/>
      </c>
      <c r="AK123" s="372" t="str">
        <f aca="false">IF(TRIM($B123&amp;$C123)="","",MIN(N($N123),N($P123)))</f>
        <v/>
      </c>
      <c r="AL123" s="375" t="str">
        <f aca="false">IF(ISNUMBER($D123),YEAR($D123),"")</f>
        <v/>
      </c>
      <c r="AM123" s="375" t="str">
        <f aca="false">IF(OR(TRIM($B123&amp;$C123)="",NOT(ISNUMBER($D123)),NOT(ISNUMBER($E123))),"",IF($E123&lt;$D123,"",IF(IF($AD123="半年付",2,IF($AD123="季度付",4,IF($AD123="月付",12,IF($AD123="半月付",24,1))))=1,1,MAX(1,ROUND(($E123-$D123+1)/365*IF($AD123="半年付",2,IF($AD123="季度付",4,IF($AD123="月付",12,IF($AD123="半月付",24,1)))),0)))))</f>
        <v/>
      </c>
      <c r="AN123" s="375" t="str">
        <f aca="true">IF($AM123="","",MIN($AM123,MAX(0,INT((TODAY()-付款宽限天数-$D123)/(($E123-$D123+1)/$AM123))+1)))</f>
        <v/>
      </c>
    </row>
    <row r="124" customFormat="false" ht="14.9" hidden="false" customHeight="false" outlineLevel="0" collapsed="false">
      <c r="F124" s="370" t="str">
        <f aca="true">IF(TRIM($B124&amp;$C124)="","",IF(OR(ISNUMBER(SEARCH("未",$A124)),ISNUMBER(SEARCH("送出",$A124)),AND(TRIM($A124)="",NOT(ISNUMBER($D124)),N($G124)=0)),"【合同未回】","")&amp;IF(NOT(ISNUMBER($E124)),IF(OR(ISNUMBER(SEARCH("未",$A124)),ISNUMBER(SEARCH("送出",$A124)),AND(TRIM($A124)="",NOT(ISNUMBER($D124)),N($G124)=0)),"","【未填合同期】"),IF($E124&lt;TODAY(),"【已到期】",IF($E124-TODAY()&lt;=提醒天数,"【即将到期，剩余"&amp;($E124-TODAY())&amp;"天】","【正常】")))&amp;IF(OR($AC124="安装免保",$AC124="技术免保",$AC124="质保期内"),"【"&amp;$AC124&amp;"】",""))</f>
        <v/>
      </c>
      <c r="J124" s="371" t="str">
        <f aca="false">IF(OR(N($G124)=0,N($H124)=0),"",ROUND(N($G124)*N($H124)*IF(N($I124)=0,1,N($I124)),2))</f>
        <v/>
      </c>
      <c r="L124" s="371" t="str">
        <f aca="false">IF(TRIM($B124&amp;$C124)="","",IF(AND(N($J124)=0,N($K124)=0),"",ROUND(N($J124)+N($K124),2)))</f>
        <v/>
      </c>
      <c r="R124" s="371"/>
      <c r="S124" s="372" t="str">
        <f aca="false">IF(TRIM($B124&amp;$C124)="","",IF(N($N124)=0,"",MAX(0,MIN(N($N124)-N($P124),N($V124)))))</f>
        <v/>
      </c>
      <c r="T124" s="372" t="str">
        <f aca="false">IF(TRIM($B124&amp;$C124)="","",IF(N($P124)&lt;=N($N124),"",N($P124)-N($N124)))</f>
        <v/>
      </c>
      <c r="U124" s="372" t="str">
        <f aca="false">IF(OR(TRIM($B124&amp;$C124)="",$V124=""),"",MAX(0,N($V124))-N($S124))</f>
        <v/>
      </c>
      <c r="V124" s="372" t="str">
        <f aca="false">IF(TRIM($B124&amp;$C124)="","",IF(AND(N($L124)=0,N($P124)+N($Q124)+N($R124)=0),"",ROUND(N($L124)-N($P124)-N($Q124)-N($R124),2)))</f>
        <v/>
      </c>
      <c r="W124" s="373" t="str">
        <f aca="false">IF(TRIM($B124&amp;$C124)="","",IF(N($L124)=0,IF((N($P124)+N($Q124)+N($R124))=0,"—未填单价","未填单价，已收 "&amp;TEXT((N($P124)+N($Q124)+N($R124)),"#,##0.00")),IF(N($V124)&gt;0.005,"欠 "&amp;TEXT(N($V124),"#,##0.00")&amp;IF(N($S124)&gt;0,"（开票未到账 "&amp;TEXT(N($S124),"#,##0.00")&amp;"）","")&amp;IF(N($U124)&gt;0,"（未开票 "&amp;TEXT(N($U124),"#,##0.00")&amp;"）",""),IF(N($V124)&lt;-0.005,"多收 "&amp;TEXT(-N($V124),"#,##0.00"),"✔ 已结清")))&amp;IF(N($T124)&gt;0,"｜到账未开票 "&amp;TEXT(N($T124),"#,##0.00")&amp;"，待补票","")&amp;IF(N($Q124)&gt;0,"｜收现 "&amp;TEXT(N($Q124),"#,##0.00"),"")&amp;IF(N($R124)&gt;0,"｜收款不开票 "&amp;TEXT(N($R124),"#,##0.00"),""))</f>
        <v/>
      </c>
      <c r="X124" s="370"/>
      <c r="AB124" s="371" t="str">
        <f aca="false">IF(OR(N($N124)=0,N($AA124)=0),"",ROUND(N($N124)/(1+N($AA124))*N($AA124),2))</f>
        <v/>
      </c>
      <c r="AC124" s="370"/>
      <c r="AD124" s="370"/>
      <c r="AE124" s="374" t="str">
        <f aca="false">IF($AM124="","",IF($AM124=1,IF($AN124&gt;=1,"一次性·已到收款期","一次性·未到期"),$AD124&amp;" 第"&amp;$AN124&amp;"/"&amp;$AM124&amp;"期"))</f>
        <v/>
      </c>
      <c r="AF124" s="372" t="str">
        <f aca="false">IF(OR($AM124="",N($L124)=0),"",ROUND(N($J124)*$AN124/$AM124,2)+N($K124))</f>
        <v/>
      </c>
      <c r="AG124" s="372" t="str">
        <f aca="false">IF($AF124="","",MAX(0,ROUND($AF124-(N($P124)+N($Q124)+N($R124)),2)))</f>
        <v/>
      </c>
      <c r="AH124" s="372" t="str">
        <f aca="false">IF(OR(TRIM($B124&amp;$C124)="",NOT(ISNUMBER($D124))),"",SUMIFS($V$3:$V$1001,$AJ$3:$AJ$1001,$AJ124,$D$3:$D$1001,"&lt;"&amp;$D124))</f>
        <v/>
      </c>
      <c r="AI124" s="372" t="str">
        <f aca="false">IF(TRIM($B124&amp;$C124)="","",SUMIFS($V$3:$V$1001,$AJ$3:$AJ$1001,$AJ124))</f>
        <v/>
      </c>
      <c r="AJ124" s="374" t="str">
        <f aca="false">IF(TRIM($B124&amp;$C124)="","",TRIM($B124)&amp;"｜"&amp;TRIM($C124))</f>
        <v/>
      </c>
      <c r="AK124" s="372" t="str">
        <f aca="false">IF(TRIM($B124&amp;$C124)="","",MIN(N($N124),N($P124)))</f>
        <v/>
      </c>
      <c r="AL124" s="375" t="str">
        <f aca="false">IF(ISNUMBER($D124),YEAR($D124),"")</f>
        <v/>
      </c>
      <c r="AM124" s="375" t="str">
        <f aca="false">IF(OR(TRIM($B124&amp;$C124)="",NOT(ISNUMBER($D124)),NOT(ISNUMBER($E124))),"",IF($E124&lt;$D124,"",IF(IF($AD124="半年付",2,IF($AD124="季度付",4,IF($AD124="月付",12,IF($AD124="半月付",24,1))))=1,1,MAX(1,ROUND(($E124-$D124+1)/365*IF($AD124="半年付",2,IF($AD124="季度付",4,IF($AD124="月付",12,IF($AD124="半月付",24,1)))),0)))))</f>
        <v/>
      </c>
      <c r="AN124" s="375" t="str">
        <f aca="true">IF($AM124="","",MIN($AM124,MAX(0,INT((TODAY()-付款宽限天数-$D124)/(($E124-$D124+1)/$AM124))+1)))</f>
        <v/>
      </c>
    </row>
    <row r="125" customFormat="false" ht="14.9" hidden="false" customHeight="false" outlineLevel="0" collapsed="false">
      <c r="F125" s="370" t="str">
        <f aca="true">IF(TRIM($B125&amp;$C125)="","",IF(OR(ISNUMBER(SEARCH("未",$A125)),ISNUMBER(SEARCH("送出",$A125)),AND(TRIM($A125)="",NOT(ISNUMBER($D125)),N($G125)=0)),"【合同未回】","")&amp;IF(NOT(ISNUMBER($E125)),IF(OR(ISNUMBER(SEARCH("未",$A125)),ISNUMBER(SEARCH("送出",$A125)),AND(TRIM($A125)="",NOT(ISNUMBER($D125)),N($G125)=0)),"","【未填合同期】"),IF($E125&lt;TODAY(),"【已到期】",IF($E125-TODAY()&lt;=提醒天数,"【即将到期，剩余"&amp;($E125-TODAY())&amp;"天】","【正常】")))&amp;IF(OR($AC125="安装免保",$AC125="技术免保",$AC125="质保期内"),"【"&amp;$AC125&amp;"】",""))</f>
        <v/>
      </c>
      <c r="J125" s="371" t="str">
        <f aca="false">IF(OR(N($G125)=0,N($H125)=0),"",ROUND(N($G125)*N($H125)*IF(N($I125)=0,1,N($I125)),2))</f>
        <v/>
      </c>
      <c r="L125" s="371" t="str">
        <f aca="false">IF(TRIM($B125&amp;$C125)="","",IF(AND(N($J125)=0,N($K125)=0),"",ROUND(N($J125)+N($K125),2)))</f>
        <v/>
      </c>
      <c r="R125" s="371"/>
      <c r="S125" s="372" t="str">
        <f aca="false">IF(TRIM($B125&amp;$C125)="","",IF(N($N125)=0,"",MAX(0,MIN(N($N125)-N($P125),N($V125)))))</f>
        <v/>
      </c>
      <c r="T125" s="372" t="str">
        <f aca="false">IF(TRIM($B125&amp;$C125)="","",IF(N($P125)&lt;=N($N125),"",N($P125)-N($N125)))</f>
        <v/>
      </c>
      <c r="U125" s="372" t="str">
        <f aca="false">IF(OR(TRIM($B125&amp;$C125)="",$V125=""),"",MAX(0,N($V125))-N($S125))</f>
        <v/>
      </c>
      <c r="V125" s="372" t="str">
        <f aca="false">IF(TRIM($B125&amp;$C125)="","",IF(AND(N($L125)=0,N($P125)+N($Q125)+N($R125)=0),"",ROUND(N($L125)-N($P125)-N($Q125)-N($R125),2)))</f>
        <v/>
      </c>
      <c r="W125" s="373" t="str">
        <f aca="false">IF(TRIM($B125&amp;$C125)="","",IF(N($L125)=0,IF((N($P125)+N($Q125)+N($R125))=0,"—未填单价","未填单价，已收 "&amp;TEXT((N($P125)+N($Q125)+N($R125)),"#,##0.00")),IF(N($V125)&gt;0.005,"欠 "&amp;TEXT(N($V125),"#,##0.00")&amp;IF(N($S125)&gt;0,"（开票未到账 "&amp;TEXT(N($S125),"#,##0.00")&amp;"）","")&amp;IF(N($U125)&gt;0,"（未开票 "&amp;TEXT(N($U125),"#,##0.00")&amp;"）",""),IF(N($V125)&lt;-0.005,"多收 "&amp;TEXT(-N($V125),"#,##0.00"),"✔ 已结清")))&amp;IF(N($T125)&gt;0,"｜到账未开票 "&amp;TEXT(N($T125),"#,##0.00")&amp;"，待补票","")&amp;IF(N($Q125)&gt;0,"｜收现 "&amp;TEXT(N($Q125),"#,##0.00"),"")&amp;IF(N($R125)&gt;0,"｜收款不开票 "&amp;TEXT(N($R125),"#,##0.00"),""))</f>
        <v/>
      </c>
      <c r="X125" s="370"/>
      <c r="AB125" s="371" t="str">
        <f aca="false">IF(OR(N($N125)=0,N($AA125)=0),"",ROUND(N($N125)/(1+N($AA125))*N($AA125),2))</f>
        <v/>
      </c>
      <c r="AC125" s="370"/>
      <c r="AD125" s="370"/>
      <c r="AE125" s="374" t="str">
        <f aca="false">IF($AM125="","",IF($AM125=1,IF($AN125&gt;=1,"一次性·已到收款期","一次性·未到期"),$AD125&amp;" 第"&amp;$AN125&amp;"/"&amp;$AM125&amp;"期"))</f>
        <v/>
      </c>
      <c r="AF125" s="372" t="str">
        <f aca="false">IF(OR($AM125="",N($L125)=0),"",ROUND(N($J125)*$AN125/$AM125,2)+N($K125))</f>
        <v/>
      </c>
      <c r="AG125" s="372" t="str">
        <f aca="false">IF($AF125="","",MAX(0,ROUND($AF125-(N($P125)+N($Q125)+N($R125)),2)))</f>
        <v/>
      </c>
      <c r="AH125" s="372" t="str">
        <f aca="false">IF(OR(TRIM($B125&amp;$C125)="",NOT(ISNUMBER($D125))),"",SUMIFS($V$3:$V$1001,$AJ$3:$AJ$1001,$AJ125,$D$3:$D$1001,"&lt;"&amp;$D125))</f>
        <v/>
      </c>
      <c r="AI125" s="372" t="str">
        <f aca="false">IF(TRIM($B125&amp;$C125)="","",SUMIFS($V$3:$V$1001,$AJ$3:$AJ$1001,$AJ125))</f>
        <v/>
      </c>
      <c r="AJ125" s="374" t="str">
        <f aca="false">IF(TRIM($B125&amp;$C125)="","",TRIM($B125)&amp;"｜"&amp;TRIM($C125))</f>
        <v/>
      </c>
      <c r="AK125" s="372" t="str">
        <f aca="false">IF(TRIM($B125&amp;$C125)="","",MIN(N($N125),N($P125)))</f>
        <v/>
      </c>
      <c r="AL125" s="375" t="str">
        <f aca="false">IF(ISNUMBER($D125),YEAR($D125),"")</f>
        <v/>
      </c>
      <c r="AM125" s="375" t="str">
        <f aca="false">IF(OR(TRIM($B125&amp;$C125)="",NOT(ISNUMBER($D125)),NOT(ISNUMBER($E125))),"",IF($E125&lt;$D125,"",IF(IF($AD125="半年付",2,IF($AD125="季度付",4,IF($AD125="月付",12,IF($AD125="半月付",24,1))))=1,1,MAX(1,ROUND(($E125-$D125+1)/365*IF($AD125="半年付",2,IF($AD125="季度付",4,IF($AD125="月付",12,IF($AD125="半月付",24,1)))),0)))))</f>
        <v/>
      </c>
      <c r="AN125" s="375" t="str">
        <f aca="true">IF($AM125="","",MIN($AM125,MAX(0,INT((TODAY()-付款宽限天数-$D125)/(($E125-$D125+1)/$AM125))+1)))</f>
        <v/>
      </c>
    </row>
    <row r="126" customFormat="false" ht="14.9" hidden="false" customHeight="false" outlineLevel="0" collapsed="false">
      <c r="F126" s="370" t="str">
        <f aca="true">IF(TRIM($B126&amp;$C126)="","",IF(OR(ISNUMBER(SEARCH("未",$A126)),ISNUMBER(SEARCH("送出",$A126)),AND(TRIM($A126)="",NOT(ISNUMBER($D126)),N($G126)=0)),"【合同未回】","")&amp;IF(NOT(ISNUMBER($E126)),IF(OR(ISNUMBER(SEARCH("未",$A126)),ISNUMBER(SEARCH("送出",$A126)),AND(TRIM($A126)="",NOT(ISNUMBER($D126)),N($G126)=0)),"","【未填合同期】"),IF($E126&lt;TODAY(),"【已到期】",IF($E126-TODAY()&lt;=提醒天数,"【即将到期，剩余"&amp;($E126-TODAY())&amp;"天】","【正常】")))&amp;IF(OR($AC126="安装免保",$AC126="技术免保",$AC126="质保期内"),"【"&amp;$AC126&amp;"】",""))</f>
        <v/>
      </c>
      <c r="J126" s="371" t="str">
        <f aca="false">IF(OR(N($G126)=0,N($H126)=0),"",ROUND(N($G126)*N($H126)*IF(N($I126)=0,1,N($I126)),2))</f>
        <v/>
      </c>
      <c r="L126" s="371" t="str">
        <f aca="false">IF(TRIM($B126&amp;$C126)="","",IF(AND(N($J126)=0,N($K126)=0),"",ROUND(N($J126)+N($K126),2)))</f>
        <v/>
      </c>
      <c r="R126" s="371"/>
      <c r="S126" s="372" t="str">
        <f aca="false">IF(TRIM($B126&amp;$C126)="","",IF(N($N126)=0,"",MAX(0,MIN(N($N126)-N($P126),N($V126)))))</f>
        <v/>
      </c>
      <c r="T126" s="372" t="str">
        <f aca="false">IF(TRIM($B126&amp;$C126)="","",IF(N($P126)&lt;=N($N126),"",N($P126)-N($N126)))</f>
        <v/>
      </c>
      <c r="U126" s="372" t="str">
        <f aca="false">IF(OR(TRIM($B126&amp;$C126)="",$V126=""),"",MAX(0,N($V126))-N($S126))</f>
        <v/>
      </c>
      <c r="V126" s="372" t="str">
        <f aca="false">IF(TRIM($B126&amp;$C126)="","",IF(AND(N($L126)=0,N($P126)+N($Q126)+N($R126)=0),"",ROUND(N($L126)-N($P126)-N($Q126)-N($R126),2)))</f>
        <v/>
      </c>
      <c r="W126" s="373" t="str">
        <f aca="false">IF(TRIM($B126&amp;$C126)="","",IF(N($L126)=0,IF((N($P126)+N($Q126)+N($R126))=0,"—未填单价","未填单价，已收 "&amp;TEXT((N($P126)+N($Q126)+N($R126)),"#,##0.00")),IF(N($V126)&gt;0.005,"欠 "&amp;TEXT(N($V126),"#,##0.00")&amp;IF(N($S126)&gt;0,"（开票未到账 "&amp;TEXT(N($S126),"#,##0.00")&amp;"）","")&amp;IF(N($U126)&gt;0,"（未开票 "&amp;TEXT(N($U126),"#,##0.00")&amp;"）",""),IF(N($V126)&lt;-0.005,"多收 "&amp;TEXT(-N($V126),"#,##0.00"),"✔ 已结清")))&amp;IF(N($T126)&gt;0,"｜到账未开票 "&amp;TEXT(N($T126),"#,##0.00")&amp;"，待补票","")&amp;IF(N($Q126)&gt;0,"｜收现 "&amp;TEXT(N($Q126),"#,##0.00"),"")&amp;IF(N($R126)&gt;0,"｜收款不开票 "&amp;TEXT(N($R126),"#,##0.00"),""))</f>
        <v/>
      </c>
      <c r="X126" s="370"/>
      <c r="AB126" s="371" t="str">
        <f aca="false">IF(OR(N($N126)=0,N($AA126)=0),"",ROUND(N($N126)/(1+N($AA126))*N($AA126),2))</f>
        <v/>
      </c>
      <c r="AC126" s="370"/>
      <c r="AD126" s="370"/>
      <c r="AE126" s="374" t="str">
        <f aca="false">IF($AM126="","",IF($AM126=1,IF($AN126&gt;=1,"一次性·已到收款期","一次性·未到期"),$AD126&amp;" 第"&amp;$AN126&amp;"/"&amp;$AM126&amp;"期"))</f>
        <v/>
      </c>
      <c r="AF126" s="372" t="str">
        <f aca="false">IF(OR($AM126="",N($L126)=0),"",ROUND(N($J126)*$AN126/$AM126,2)+N($K126))</f>
        <v/>
      </c>
      <c r="AG126" s="372" t="str">
        <f aca="false">IF($AF126="","",MAX(0,ROUND($AF126-(N($P126)+N($Q126)+N($R126)),2)))</f>
        <v/>
      </c>
      <c r="AH126" s="372" t="str">
        <f aca="false">IF(OR(TRIM($B126&amp;$C126)="",NOT(ISNUMBER($D126))),"",SUMIFS($V$3:$V$1001,$AJ$3:$AJ$1001,$AJ126,$D$3:$D$1001,"&lt;"&amp;$D126))</f>
        <v/>
      </c>
      <c r="AI126" s="372" t="str">
        <f aca="false">IF(TRIM($B126&amp;$C126)="","",SUMIFS($V$3:$V$1001,$AJ$3:$AJ$1001,$AJ126))</f>
        <v/>
      </c>
      <c r="AJ126" s="374" t="str">
        <f aca="false">IF(TRIM($B126&amp;$C126)="","",TRIM($B126)&amp;"｜"&amp;TRIM($C126))</f>
        <v/>
      </c>
      <c r="AK126" s="372" t="str">
        <f aca="false">IF(TRIM($B126&amp;$C126)="","",MIN(N($N126),N($P126)))</f>
        <v/>
      </c>
      <c r="AL126" s="375" t="str">
        <f aca="false">IF(ISNUMBER($D126),YEAR($D126),"")</f>
        <v/>
      </c>
      <c r="AM126" s="375" t="str">
        <f aca="false">IF(OR(TRIM($B126&amp;$C126)="",NOT(ISNUMBER($D126)),NOT(ISNUMBER($E126))),"",IF($E126&lt;$D126,"",IF(IF($AD126="半年付",2,IF($AD126="季度付",4,IF($AD126="月付",12,IF($AD126="半月付",24,1))))=1,1,MAX(1,ROUND(($E126-$D126+1)/365*IF($AD126="半年付",2,IF($AD126="季度付",4,IF($AD126="月付",12,IF($AD126="半月付",24,1)))),0)))))</f>
        <v/>
      </c>
      <c r="AN126" s="375" t="str">
        <f aca="true">IF($AM126="","",MIN($AM126,MAX(0,INT((TODAY()-付款宽限天数-$D126)/(($E126-$D126+1)/$AM126))+1)))</f>
        <v/>
      </c>
    </row>
    <row r="127" customFormat="false" ht="14.9" hidden="false" customHeight="false" outlineLevel="0" collapsed="false">
      <c r="F127" s="370" t="str">
        <f aca="true">IF(TRIM($B127&amp;$C127)="","",IF(OR(ISNUMBER(SEARCH("未",$A127)),ISNUMBER(SEARCH("送出",$A127)),AND(TRIM($A127)="",NOT(ISNUMBER($D127)),N($G127)=0)),"【合同未回】","")&amp;IF(NOT(ISNUMBER($E127)),IF(OR(ISNUMBER(SEARCH("未",$A127)),ISNUMBER(SEARCH("送出",$A127)),AND(TRIM($A127)="",NOT(ISNUMBER($D127)),N($G127)=0)),"","【未填合同期】"),IF($E127&lt;TODAY(),"【已到期】",IF($E127-TODAY()&lt;=提醒天数,"【即将到期，剩余"&amp;($E127-TODAY())&amp;"天】","【正常】")))&amp;IF(OR($AC127="安装免保",$AC127="技术免保",$AC127="质保期内"),"【"&amp;$AC127&amp;"】",""))</f>
        <v/>
      </c>
      <c r="J127" s="371" t="str">
        <f aca="false">IF(OR(N($G127)=0,N($H127)=0),"",ROUND(N($G127)*N($H127)*IF(N($I127)=0,1,N($I127)),2))</f>
        <v/>
      </c>
      <c r="L127" s="371" t="str">
        <f aca="false">IF(TRIM($B127&amp;$C127)="","",IF(AND(N($J127)=0,N($K127)=0),"",ROUND(N($J127)+N($K127),2)))</f>
        <v/>
      </c>
      <c r="R127" s="371"/>
      <c r="S127" s="372" t="str">
        <f aca="false">IF(TRIM($B127&amp;$C127)="","",IF(N($N127)=0,"",MAX(0,MIN(N($N127)-N($P127),N($V127)))))</f>
        <v/>
      </c>
      <c r="T127" s="372" t="str">
        <f aca="false">IF(TRIM($B127&amp;$C127)="","",IF(N($P127)&lt;=N($N127),"",N($P127)-N($N127)))</f>
        <v/>
      </c>
      <c r="U127" s="372" t="str">
        <f aca="false">IF(OR(TRIM($B127&amp;$C127)="",$V127=""),"",MAX(0,N($V127))-N($S127))</f>
        <v/>
      </c>
      <c r="V127" s="372" t="str">
        <f aca="false">IF(TRIM($B127&amp;$C127)="","",IF(AND(N($L127)=0,N($P127)+N($Q127)+N($R127)=0),"",ROUND(N($L127)-N($P127)-N($Q127)-N($R127),2)))</f>
        <v/>
      </c>
      <c r="W127" s="373" t="str">
        <f aca="false">IF(TRIM($B127&amp;$C127)="","",IF(N($L127)=0,IF((N($P127)+N($Q127)+N($R127))=0,"—未填单价","未填单价，已收 "&amp;TEXT((N($P127)+N($Q127)+N($R127)),"#,##0.00")),IF(N($V127)&gt;0.005,"欠 "&amp;TEXT(N($V127),"#,##0.00")&amp;IF(N($S127)&gt;0,"（开票未到账 "&amp;TEXT(N($S127),"#,##0.00")&amp;"）","")&amp;IF(N($U127)&gt;0,"（未开票 "&amp;TEXT(N($U127),"#,##0.00")&amp;"）",""),IF(N($V127)&lt;-0.005,"多收 "&amp;TEXT(-N($V127),"#,##0.00"),"✔ 已结清")))&amp;IF(N($T127)&gt;0,"｜到账未开票 "&amp;TEXT(N($T127),"#,##0.00")&amp;"，待补票","")&amp;IF(N($Q127)&gt;0,"｜收现 "&amp;TEXT(N($Q127),"#,##0.00"),"")&amp;IF(N($R127)&gt;0,"｜收款不开票 "&amp;TEXT(N($R127),"#,##0.00"),""))</f>
        <v/>
      </c>
      <c r="X127" s="370"/>
      <c r="AB127" s="371" t="str">
        <f aca="false">IF(OR(N($N127)=0,N($AA127)=0),"",ROUND(N($N127)/(1+N($AA127))*N($AA127),2))</f>
        <v/>
      </c>
      <c r="AC127" s="370"/>
      <c r="AD127" s="370"/>
      <c r="AE127" s="374" t="str">
        <f aca="false">IF($AM127="","",IF($AM127=1,IF($AN127&gt;=1,"一次性·已到收款期","一次性·未到期"),$AD127&amp;" 第"&amp;$AN127&amp;"/"&amp;$AM127&amp;"期"))</f>
        <v/>
      </c>
      <c r="AF127" s="372" t="str">
        <f aca="false">IF(OR($AM127="",N($L127)=0),"",ROUND(N($J127)*$AN127/$AM127,2)+N($K127))</f>
        <v/>
      </c>
      <c r="AG127" s="372" t="str">
        <f aca="false">IF($AF127="","",MAX(0,ROUND($AF127-(N($P127)+N($Q127)+N($R127)),2)))</f>
        <v/>
      </c>
      <c r="AH127" s="372" t="str">
        <f aca="false">IF(OR(TRIM($B127&amp;$C127)="",NOT(ISNUMBER($D127))),"",SUMIFS($V$3:$V$1001,$AJ$3:$AJ$1001,$AJ127,$D$3:$D$1001,"&lt;"&amp;$D127))</f>
        <v/>
      </c>
      <c r="AI127" s="372" t="str">
        <f aca="false">IF(TRIM($B127&amp;$C127)="","",SUMIFS($V$3:$V$1001,$AJ$3:$AJ$1001,$AJ127))</f>
        <v/>
      </c>
      <c r="AJ127" s="374" t="str">
        <f aca="false">IF(TRIM($B127&amp;$C127)="","",TRIM($B127)&amp;"｜"&amp;TRIM($C127))</f>
        <v/>
      </c>
      <c r="AK127" s="372" t="str">
        <f aca="false">IF(TRIM($B127&amp;$C127)="","",MIN(N($N127),N($P127)))</f>
        <v/>
      </c>
      <c r="AL127" s="375" t="str">
        <f aca="false">IF(ISNUMBER($D127),YEAR($D127),"")</f>
        <v/>
      </c>
      <c r="AM127" s="375" t="str">
        <f aca="false">IF(OR(TRIM($B127&amp;$C127)="",NOT(ISNUMBER($D127)),NOT(ISNUMBER($E127))),"",IF($E127&lt;$D127,"",IF(IF($AD127="半年付",2,IF($AD127="季度付",4,IF($AD127="月付",12,IF($AD127="半月付",24,1))))=1,1,MAX(1,ROUND(($E127-$D127+1)/365*IF($AD127="半年付",2,IF($AD127="季度付",4,IF($AD127="月付",12,IF($AD127="半月付",24,1)))),0)))))</f>
        <v/>
      </c>
      <c r="AN127" s="375" t="str">
        <f aca="true">IF($AM127="","",MIN($AM127,MAX(0,INT((TODAY()-付款宽限天数-$D127)/(($E127-$D127+1)/$AM127))+1)))</f>
        <v/>
      </c>
    </row>
    <row r="128" customFormat="false" ht="14.9" hidden="false" customHeight="false" outlineLevel="0" collapsed="false">
      <c r="F128" s="370" t="str">
        <f aca="true">IF(TRIM($B128&amp;$C128)="","",IF(OR(ISNUMBER(SEARCH("未",$A128)),ISNUMBER(SEARCH("送出",$A128)),AND(TRIM($A128)="",NOT(ISNUMBER($D128)),N($G128)=0)),"【合同未回】","")&amp;IF(NOT(ISNUMBER($E128)),IF(OR(ISNUMBER(SEARCH("未",$A128)),ISNUMBER(SEARCH("送出",$A128)),AND(TRIM($A128)="",NOT(ISNUMBER($D128)),N($G128)=0)),"","【未填合同期】"),IF($E128&lt;TODAY(),"【已到期】",IF($E128-TODAY()&lt;=提醒天数,"【即将到期，剩余"&amp;($E128-TODAY())&amp;"天】","【正常】")))&amp;IF(OR($AC128="安装免保",$AC128="技术免保",$AC128="质保期内"),"【"&amp;$AC128&amp;"】",""))</f>
        <v/>
      </c>
      <c r="J128" s="371" t="str">
        <f aca="false">IF(OR(N($G128)=0,N($H128)=0),"",ROUND(N($G128)*N($H128)*IF(N($I128)=0,1,N($I128)),2))</f>
        <v/>
      </c>
      <c r="L128" s="371" t="str">
        <f aca="false">IF(TRIM($B128&amp;$C128)="","",IF(AND(N($J128)=0,N($K128)=0),"",ROUND(N($J128)+N($K128),2)))</f>
        <v/>
      </c>
      <c r="R128" s="371"/>
      <c r="S128" s="372" t="str">
        <f aca="false">IF(TRIM($B128&amp;$C128)="","",IF(N($N128)=0,"",MAX(0,MIN(N($N128)-N($P128),N($V128)))))</f>
        <v/>
      </c>
      <c r="T128" s="372" t="str">
        <f aca="false">IF(TRIM($B128&amp;$C128)="","",IF(N($P128)&lt;=N($N128),"",N($P128)-N($N128)))</f>
        <v/>
      </c>
      <c r="U128" s="372" t="str">
        <f aca="false">IF(OR(TRIM($B128&amp;$C128)="",$V128=""),"",MAX(0,N($V128))-N($S128))</f>
        <v/>
      </c>
      <c r="V128" s="372" t="str">
        <f aca="false">IF(TRIM($B128&amp;$C128)="","",IF(AND(N($L128)=0,N($P128)+N($Q128)+N($R128)=0),"",ROUND(N($L128)-N($P128)-N($Q128)-N($R128),2)))</f>
        <v/>
      </c>
      <c r="W128" s="373" t="str">
        <f aca="false">IF(TRIM($B128&amp;$C128)="","",IF(N($L128)=0,IF((N($P128)+N($Q128)+N($R128))=0,"—未填单价","未填单价，已收 "&amp;TEXT((N($P128)+N($Q128)+N($R128)),"#,##0.00")),IF(N($V128)&gt;0.005,"欠 "&amp;TEXT(N($V128),"#,##0.00")&amp;IF(N($S128)&gt;0,"（开票未到账 "&amp;TEXT(N($S128),"#,##0.00")&amp;"）","")&amp;IF(N($U128)&gt;0,"（未开票 "&amp;TEXT(N($U128),"#,##0.00")&amp;"）",""),IF(N($V128)&lt;-0.005,"多收 "&amp;TEXT(-N($V128),"#,##0.00"),"✔ 已结清")))&amp;IF(N($T128)&gt;0,"｜到账未开票 "&amp;TEXT(N($T128),"#,##0.00")&amp;"，待补票","")&amp;IF(N($Q128)&gt;0,"｜收现 "&amp;TEXT(N($Q128),"#,##0.00"),"")&amp;IF(N($R128)&gt;0,"｜收款不开票 "&amp;TEXT(N($R128),"#,##0.00"),""))</f>
        <v/>
      </c>
      <c r="X128" s="370"/>
      <c r="AB128" s="371" t="str">
        <f aca="false">IF(OR(N($N128)=0,N($AA128)=0),"",ROUND(N($N128)/(1+N($AA128))*N($AA128),2))</f>
        <v/>
      </c>
      <c r="AC128" s="370"/>
      <c r="AD128" s="370"/>
      <c r="AE128" s="374" t="str">
        <f aca="false">IF($AM128="","",IF($AM128=1,IF($AN128&gt;=1,"一次性·已到收款期","一次性·未到期"),$AD128&amp;" 第"&amp;$AN128&amp;"/"&amp;$AM128&amp;"期"))</f>
        <v/>
      </c>
      <c r="AF128" s="372" t="str">
        <f aca="false">IF(OR($AM128="",N($L128)=0),"",ROUND(N($J128)*$AN128/$AM128,2)+N($K128))</f>
        <v/>
      </c>
      <c r="AG128" s="372" t="str">
        <f aca="false">IF($AF128="","",MAX(0,ROUND($AF128-(N($P128)+N($Q128)+N($R128)),2)))</f>
        <v/>
      </c>
      <c r="AH128" s="372" t="str">
        <f aca="false">IF(OR(TRIM($B128&amp;$C128)="",NOT(ISNUMBER($D128))),"",SUMIFS($V$3:$V$1001,$AJ$3:$AJ$1001,$AJ128,$D$3:$D$1001,"&lt;"&amp;$D128))</f>
        <v/>
      </c>
      <c r="AI128" s="372" t="str">
        <f aca="false">IF(TRIM($B128&amp;$C128)="","",SUMIFS($V$3:$V$1001,$AJ$3:$AJ$1001,$AJ128))</f>
        <v/>
      </c>
      <c r="AJ128" s="374" t="str">
        <f aca="false">IF(TRIM($B128&amp;$C128)="","",TRIM($B128)&amp;"｜"&amp;TRIM($C128))</f>
        <v/>
      </c>
      <c r="AK128" s="372" t="str">
        <f aca="false">IF(TRIM($B128&amp;$C128)="","",MIN(N($N128),N($P128)))</f>
        <v/>
      </c>
      <c r="AL128" s="375" t="str">
        <f aca="false">IF(ISNUMBER($D128),YEAR($D128),"")</f>
        <v/>
      </c>
      <c r="AM128" s="375" t="str">
        <f aca="false">IF(OR(TRIM($B128&amp;$C128)="",NOT(ISNUMBER($D128)),NOT(ISNUMBER($E128))),"",IF($E128&lt;$D128,"",IF(IF($AD128="半年付",2,IF($AD128="季度付",4,IF($AD128="月付",12,IF($AD128="半月付",24,1))))=1,1,MAX(1,ROUND(($E128-$D128+1)/365*IF($AD128="半年付",2,IF($AD128="季度付",4,IF($AD128="月付",12,IF($AD128="半月付",24,1)))),0)))))</f>
        <v/>
      </c>
      <c r="AN128" s="375" t="str">
        <f aca="true">IF($AM128="","",MIN($AM128,MAX(0,INT((TODAY()-付款宽限天数-$D128)/(($E128-$D128+1)/$AM128))+1)))</f>
        <v/>
      </c>
    </row>
    <row r="129" customFormat="false" ht="14.9" hidden="false" customHeight="false" outlineLevel="0" collapsed="false">
      <c r="F129" s="370" t="str">
        <f aca="true">IF(TRIM($B129&amp;$C129)="","",IF(OR(ISNUMBER(SEARCH("未",$A129)),ISNUMBER(SEARCH("送出",$A129)),AND(TRIM($A129)="",NOT(ISNUMBER($D129)),N($G129)=0)),"【合同未回】","")&amp;IF(NOT(ISNUMBER($E129)),IF(OR(ISNUMBER(SEARCH("未",$A129)),ISNUMBER(SEARCH("送出",$A129)),AND(TRIM($A129)="",NOT(ISNUMBER($D129)),N($G129)=0)),"","【未填合同期】"),IF($E129&lt;TODAY(),"【已到期】",IF($E129-TODAY()&lt;=提醒天数,"【即将到期，剩余"&amp;($E129-TODAY())&amp;"天】","【正常】")))&amp;IF(OR($AC129="安装免保",$AC129="技术免保",$AC129="质保期内"),"【"&amp;$AC129&amp;"】",""))</f>
        <v/>
      </c>
      <c r="J129" s="371" t="str">
        <f aca="false">IF(OR(N($G129)=0,N($H129)=0),"",ROUND(N($G129)*N($H129)*IF(N($I129)=0,1,N($I129)),2))</f>
        <v/>
      </c>
      <c r="L129" s="371" t="str">
        <f aca="false">IF(TRIM($B129&amp;$C129)="","",IF(AND(N($J129)=0,N($K129)=0),"",ROUND(N($J129)+N($K129),2)))</f>
        <v/>
      </c>
      <c r="R129" s="371"/>
      <c r="S129" s="372" t="str">
        <f aca="false">IF(TRIM($B129&amp;$C129)="","",IF(N($N129)=0,"",MAX(0,MIN(N($N129)-N($P129),N($V129)))))</f>
        <v/>
      </c>
      <c r="T129" s="372" t="str">
        <f aca="false">IF(TRIM($B129&amp;$C129)="","",IF(N($P129)&lt;=N($N129),"",N($P129)-N($N129)))</f>
        <v/>
      </c>
      <c r="U129" s="372" t="str">
        <f aca="false">IF(OR(TRIM($B129&amp;$C129)="",$V129=""),"",MAX(0,N($V129))-N($S129))</f>
        <v/>
      </c>
      <c r="V129" s="372" t="str">
        <f aca="false">IF(TRIM($B129&amp;$C129)="","",IF(AND(N($L129)=0,N($P129)+N($Q129)+N($R129)=0),"",ROUND(N($L129)-N($P129)-N($Q129)-N($R129),2)))</f>
        <v/>
      </c>
      <c r="W129" s="373" t="str">
        <f aca="false">IF(TRIM($B129&amp;$C129)="","",IF(N($L129)=0,IF((N($P129)+N($Q129)+N($R129))=0,"—未填单价","未填单价，已收 "&amp;TEXT((N($P129)+N($Q129)+N($R129)),"#,##0.00")),IF(N($V129)&gt;0.005,"欠 "&amp;TEXT(N($V129),"#,##0.00")&amp;IF(N($S129)&gt;0,"（开票未到账 "&amp;TEXT(N($S129),"#,##0.00")&amp;"）","")&amp;IF(N($U129)&gt;0,"（未开票 "&amp;TEXT(N($U129),"#,##0.00")&amp;"）",""),IF(N($V129)&lt;-0.005,"多收 "&amp;TEXT(-N($V129),"#,##0.00"),"✔ 已结清")))&amp;IF(N($T129)&gt;0,"｜到账未开票 "&amp;TEXT(N($T129),"#,##0.00")&amp;"，待补票","")&amp;IF(N($Q129)&gt;0,"｜收现 "&amp;TEXT(N($Q129),"#,##0.00"),"")&amp;IF(N($R129)&gt;0,"｜收款不开票 "&amp;TEXT(N($R129),"#,##0.00"),""))</f>
        <v/>
      </c>
      <c r="X129" s="370"/>
      <c r="AB129" s="371" t="str">
        <f aca="false">IF(OR(N($N129)=0,N($AA129)=0),"",ROUND(N($N129)/(1+N($AA129))*N($AA129),2))</f>
        <v/>
      </c>
      <c r="AC129" s="370"/>
      <c r="AD129" s="370"/>
      <c r="AE129" s="374" t="str">
        <f aca="false">IF($AM129="","",IF($AM129=1,IF($AN129&gt;=1,"一次性·已到收款期","一次性·未到期"),$AD129&amp;" 第"&amp;$AN129&amp;"/"&amp;$AM129&amp;"期"))</f>
        <v/>
      </c>
      <c r="AF129" s="372" t="str">
        <f aca="false">IF(OR($AM129="",N($L129)=0),"",ROUND(N($J129)*$AN129/$AM129,2)+N($K129))</f>
        <v/>
      </c>
      <c r="AG129" s="372" t="str">
        <f aca="false">IF($AF129="","",MAX(0,ROUND($AF129-(N($P129)+N($Q129)+N($R129)),2)))</f>
        <v/>
      </c>
      <c r="AH129" s="372" t="str">
        <f aca="false">IF(OR(TRIM($B129&amp;$C129)="",NOT(ISNUMBER($D129))),"",SUMIFS($V$3:$V$1001,$AJ$3:$AJ$1001,$AJ129,$D$3:$D$1001,"&lt;"&amp;$D129))</f>
        <v/>
      </c>
      <c r="AI129" s="372" t="str">
        <f aca="false">IF(TRIM($B129&amp;$C129)="","",SUMIFS($V$3:$V$1001,$AJ$3:$AJ$1001,$AJ129))</f>
        <v/>
      </c>
      <c r="AJ129" s="374" t="str">
        <f aca="false">IF(TRIM($B129&amp;$C129)="","",TRIM($B129)&amp;"｜"&amp;TRIM($C129))</f>
        <v/>
      </c>
      <c r="AK129" s="372" t="str">
        <f aca="false">IF(TRIM($B129&amp;$C129)="","",MIN(N($N129),N($P129)))</f>
        <v/>
      </c>
      <c r="AL129" s="375" t="str">
        <f aca="false">IF(ISNUMBER($D129),YEAR($D129),"")</f>
        <v/>
      </c>
      <c r="AM129" s="375" t="str">
        <f aca="false">IF(OR(TRIM($B129&amp;$C129)="",NOT(ISNUMBER($D129)),NOT(ISNUMBER($E129))),"",IF($E129&lt;$D129,"",IF(IF($AD129="半年付",2,IF($AD129="季度付",4,IF($AD129="月付",12,IF($AD129="半月付",24,1))))=1,1,MAX(1,ROUND(($E129-$D129+1)/365*IF($AD129="半年付",2,IF($AD129="季度付",4,IF($AD129="月付",12,IF($AD129="半月付",24,1)))),0)))))</f>
        <v/>
      </c>
      <c r="AN129" s="375" t="str">
        <f aca="true">IF($AM129="","",MIN($AM129,MAX(0,INT((TODAY()-付款宽限天数-$D129)/(($E129-$D129+1)/$AM129))+1)))</f>
        <v/>
      </c>
    </row>
    <row r="130" customFormat="false" ht="14.9" hidden="false" customHeight="false" outlineLevel="0" collapsed="false">
      <c r="F130" s="370" t="str">
        <f aca="true">IF(TRIM($B130&amp;$C130)="","",IF(OR(ISNUMBER(SEARCH("未",$A130)),ISNUMBER(SEARCH("送出",$A130)),AND(TRIM($A130)="",NOT(ISNUMBER($D130)),N($G130)=0)),"【合同未回】","")&amp;IF(NOT(ISNUMBER($E130)),IF(OR(ISNUMBER(SEARCH("未",$A130)),ISNUMBER(SEARCH("送出",$A130)),AND(TRIM($A130)="",NOT(ISNUMBER($D130)),N($G130)=0)),"","【未填合同期】"),IF($E130&lt;TODAY(),"【已到期】",IF($E130-TODAY()&lt;=提醒天数,"【即将到期，剩余"&amp;($E130-TODAY())&amp;"天】","【正常】")))&amp;IF(OR($AC130="安装免保",$AC130="技术免保",$AC130="质保期内"),"【"&amp;$AC130&amp;"】",""))</f>
        <v/>
      </c>
      <c r="J130" s="371" t="str">
        <f aca="false">IF(OR(N($G130)=0,N($H130)=0),"",ROUND(N($G130)*N($H130)*IF(N($I130)=0,1,N($I130)),2))</f>
        <v/>
      </c>
      <c r="L130" s="371" t="str">
        <f aca="false">IF(TRIM($B130&amp;$C130)="","",IF(AND(N($J130)=0,N($K130)=0),"",ROUND(N($J130)+N($K130),2)))</f>
        <v/>
      </c>
      <c r="R130" s="371"/>
      <c r="S130" s="372" t="str">
        <f aca="false">IF(TRIM($B130&amp;$C130)="","",IF(N($N130)=0,"",MAX(0,MIN(N($N130)-N($P130),N($V130)))))</f>
        <v/>
      </c>
      <c r="T130" s="372" t="str">
        <f aca="false">IF(TRIM($B130&amp;$C130)="","",IF(N($P130)&lt;=N($N130),"",N($P130)-N($N130)))</f>
        <v/>
      </c>
      <c r="U130" s="372" t="str">
        <f aca="false">IF(OR(TRIM($B130&amp;$C130)="",$V130=""),"",MAX(0,N($V130))-N($S130))</f>
        <v/>
      </c>
      <c r="V130" s="372" t="str">
        <f aca="false">IF(TRIM($B130&amp;$C130)="","",IF(AND(N($L130)=0,N($P130)+N($Q130)+N($R130)=0),"",ROUND(N($L130)-N($P130)-N($Q130)-N($R130),2)))</f>
        <v/>
      </c>
      <c r="W130" s="373" t="str">
        <f aca="false">IF(TRIM($B130&amp;$C130)="","",IF(N($L130)=0,IF((N($P130)+N($Q130)+N($R130))=0,"—未填单价","未填单价，已收 "&amp;TEXT((N($P130)+N($Q130)+N($R130)),"#,##0.00")),IF(N($V130)&gt;0.005,"欠 "&amp;TEXT(N($V130),"#,##0.00")&amp;IF(N($S130)&gt;0,"（开票未到账 "&amp;TEXT(N($S130),"#,##0.00")&amp;"）","")&amp;IF(N($U130)&gt;0,"（未开票 "&amp;TEXT(N($U130),"#,##0.00")&amp;"）",""),IF(N($V130)&lt;-0.005,"多收 "&amp;TEXT(-N($V130),"#,##0.00"),"✔ 已结清")))&amp;IF(N($T130)&gt;0,"｜到账未开票 "&amp;TEXT(N($T130),"#,##0.00")&amp;"，待补票","")&amp;IF(N($Q130)&gt;0,"｜收现 "&amp;TEXT(N($Q130),"#,##0.00"),"")&amp;IF(N($R130)&gt;0,"｜收款不开票 "&amp;TEXT(N($R130),"#,##0.00"),""))</f>
        <v/>
      </c>
      <c r="X130" s="370"/>
      <c r="AB130" s="371" t="str">
        <f aca="false">IF(OR(N($N130)=0,N($AA130)=0),"",ROUND(N($N130)/(1+N($AA130))*N($AA130),2))</f>
        <v/>
      </c>
      <c r="AC130" s="370"/>
      <c r="AD130" s="370"/>
      <c r="AE130" s="374" t="str">
        <f aca="false">IF($AM130="","",IF($AM130=1,IF($AN130&gt;=1,"一次性·已到收款期","一次性·未到期"),$AD130&amp;" 第"&amp;$AN130&amp;"/"&amp;$AM130&amp;"期"))</f>
        <v/>
      </c>
      <c r="AF130" s="372" t="str">
        <f aca="false">IF(OR($AM130="",N($L130)=0),"",ROUND(N($J130)*$AN130/$AM130,2)+N($K130))</f>
        <v/>
      </c>
      <c r="AG130" s="372" t="str">
        <f aca="false">IF($AF130="","",MAX(0,ROUND($AF130-(N($P130)+N($Q130)+N($R130)),2)))</f>
        <v/>
      </c>
      <c r="AH130" s="372" t="str">
        <f aca="false">IF(OR(TRIM($B130&amp;$C130)="",NOT(ISNUMBER($D130))),"",SUMIFS($V$3:$V$1001,$AJ$3:$AJ$1001,$AJ130,$D$3:$D$1001,"&lt;"&amp;$D130))</f>
        <v/>
      </c>
      <c r="AI130" s="372" t="str">
        <f aca="false">IF(TRIM($B130&amp;$C130)="","",SUMIFS($V$3:$V$1001,$AJ$3:$AJ$1001,$AJ130))</f>
        <v/>
      </c>
      <c r="AJ130" s="374" t="str">
        <f aca="false">IF(TRIM($B130&amp;$C130)="","",TRIM($B130)&amp;"｜"&amp;TRIM($C130))</f>
        <v/>
      </c>
      <c r="AK130" s="372" t="str">
        <f aca="false">IF(TRIM($B130&amp;$C130)="","",MIN(N($N130),N($P130)))</f>
        <v/>
      </c>
      <c r="AL130" s="375" t="str">
        <f aca="false">IF(ISNUMBER($D130),YEAR($D130),"")</f>
        <v/>
      </c>
      <c r="AM130" s="375" t="str">
        <f aca="false">IF(OR(TRIM($B130&amp;$C130)="",NOT(ISNUMBER($D130)),NOT(ISNUMBER($E130))),"",IF($E130&lt;$D130,"",IF(IF($AD130="半年付",2,IF($AD130="季度付",4,IF($AD130="月付",12,IF($AD130="半月付",24,1))))=1,1,MAX(1,ROUND(($E130-$D130+1)/365*IF($AD130="半年付",2,IF($AD130="季度付",4,IF($AD130="月付",12,IF($AD130="半月付",24,1)))),0)))))</f>
        <v/>
      </c>
      <c r="AN130" s="375" t="str">
        <f aca="true">IF($AM130="","",MIN($AM130,MAX(0,INT((TODAY()-付款宽限天数-$D130)/(($E130-$D130+1)/$AM130))+1)))</f>
        <v/>
      </c>
    </row>
    <row r="131" customFormat="false" ht="14.9" hidden="false" customHeight="false" outlineLevel="0" collapsed="false">
      <c r="F131" s="370" t="str">
        <f aca="true">IF(TRIM($B131&amp;$C131)="","",IF(OR(ISNUMBER(SEARCH("未",$A131)),ISNUMBER(SEARCH("送出",$A131)),AND(TRIM($A131)="",NOT(ISNUMBER($D131)),N($G131)=0)),"【合同未回】","")&amp;IF(NOT(ISNUMBER($E131)),IF(OR(ISNUMBER(SEARCH("未",$A131)),ISNUMBER(SEARCH("送出",$A131)),AND(TRIM($A131)="",NOT(ISNUMBER($D131)),N($G131)=0)),"","【未填合同期】"),IF($E131&lt;TODAY(),"【已到期】",IF($E131-TODAY()&lt;=提醒天数,"【即将到期，剩余"&amp;($E131-TODAY())&amp;"天】","【正常】")))&amp;IF(OR($AC131="安装免保",$AC131="技术免保",$AC131="质保期内"),"【"&amp;$AC131&amp;"】",""))</f>
        <v/>
      </c>
      <c r="J131" s="371" t="str">
        <f aca="false">IF(OR(N($G131)=0,N($H131)=0),"",ROUND(N($G131)*N($H131)*IF(N($I131)=0,1,N($I131)),2))</f>
        <v/>
      </c>
      <c r="L131" s="371" t="str">
        <f aca="false">IF(TRIM($B131&amp;$C131)="","",IF(AND(N($J131)=0,N($K131)=0),"",ROUND(N($J131)+N($K131),2)))</f>
        <v/>
      </c>
      <c r="R131" s="371"/>
      <c r="S131" s="372" t="str">
        <f aca="false">IF(TRIM($B131&amp;$C131)="","",IF(N($N131)=0,"",MAX(0,MIN(N($N131)-N($P131),N($V131)))))</f>
        <v/>
      </c>
      <c r="T131" s="372" t="str">
        <f aca="false">IF(TRIM($B131&amp;$C131)="","",IF(N($P131)&lt;=N($N131),"",N($P131)-N($N131)))</f>
        <v/>
      </c>
      <c r="U131" s="372" t="str">
        <f aca="false">IF(OR(TRIM($B131&amp;$C131)="",$V131=""),"",MAX(0,N($V131))-N($S131))</f>
        <v/>
      </c>
      <c r="V131" s="372" t="str">
        <f aca="false">IF(TRIM($B131&amp;$C131)="","",IF(AND(N($L131)=0,N($P131)+N($Q131)+N($R131)=0),"",ROUND(N($L131)-N($P131)-N($Q131)-N($R131),2)))</f>
        <v/>
      </c>
      <c r="W131" s="373" t="str">
        <f aca="false">IF(TRIM($B131&amp;$C131)="","",IF(N($L131)=0,IF((N($P131)+N($Q131)+N($R131))=0,"—未填单价","未填单价，已收 "&amp;TEXT((N($P131)+N($Q131)+N($R131)),"#,##0.00")),IF(N($V131)&gt;0.005,"欠 "&amp;TEXT(N($V131),"#,##0.00")&amp;IF(N($S131)&gt;0,"（开票未到账 "&amp;TEXT(N($S131),"#,##0.00")&amp;"）","")&amp;IF(N($U131)&gt;0,"（未开票 "&amp;TEXT(N($U131),"#,##0.00")&amp;"）",""),IF(N($V131)&lt;-0.005,"多收 "&amp;TEXT(-N($V131),"#,##0.00"),"✔ 已结清")))&amp;IF(N($T131)&gt;0,"｜到账未开票 "&amp;TEXT(N($T131),"#,##0.00")&amp;"，待补票","")&amp;IF(N($Q131)&gt;0,"｜收现 "&amp;TEXT(N($Q131),"#,##0.00"),"")&amp;IF(N($R131)&gt;0,"｜收款不开票 "&amp;TEXT(N($R131),"#,##0.00"),""))</f>
        <v/>
      </c>
      <c r="X131" s="370"/>
      <c r="AB131" s="371" t="str">
        <f aca="false">IF(OR(N($N131)=0,N($AA131)=0),"",ROUND(N($N131)/(1+N($AA131))*N($AA131),2))</f>
        <v/>
      </c>
      <c r="AC131" s="370"/>
      <c r="AD131" s="370"/>
      <c r="AE131" s="374" t="str">
        <f aca="false">IF($AM131="","",IF($AM131=1,IF($AN131&gt;=1,"一次性·已到收款期","一次性·未到期"),$AD131&amp;" 第"&amp;$AN131&amp;"/"&amp;$AM131&amp;"期"))</f>
        <v/>
      </c>
      <c r="AF131" s="372" t="str">
        <f aca="false">IF(OR($AM131="",N($L131)=0),"",ROUND(N($J131)*$AN131/$AM131,2)+N($K131))</f>
        <v/>
      </c>
      <c r="AG131" s="372" t="str">
        <f aca="false">IF($AF131="","",MAX(0,ROUND($AF131-(N($P131)+N($Q131)+N($R131)),2)))</f>
        <v/>
      </c>
      <c r="AH131" s="372" t="str">
        <f aca="false">IF(OR(TRIM($B131&amp;$C131)="",NOT(ISNUMBER($D131))),"",SUMIFS($V$3:$V$1001,$AJ$3:$AJ$1001,$AJ131,$D$3:$D$1001,"&lt;"&amp;$D131))</f>
        <v/>
      </c>
      <c r="AI131" s="372" t="str">
        <f aca="false">IF(TRIM($B131&amp;$C131)="","",SUMIFS($V$3:$V$1001,$AJ$3:$AJ$1001,$AJ131))</f>
        <v/>
      </c>
      <c r="AJ131" s="374" t="str">
        <f aca="false">IF(TRIM($B131&amp;$C131)="","",TRIM($B131)&amp;"｜"&amp;TRIM($C131))</f>
        <v/>
      </c>
      <c r="AK131" s="372" t="str">
        <f aca="false">IF(TRIM($B131&amp;$C131)="","",MIN(N($N131),N($P131)))</f>
        <v/>
      </c>
      <c r="AL131" s="375" t="str">
        <f aca="false">IF(ISNUMBER($D131),YEAR($D131),"")</f>
        <v/>
      </c>
      <c r="AM131" s="375" t="str">
        <f aca="false">IF(OR(TRIM($B131&amp;$C131)="",NOT(ISNUMBER($D131)),NOT(ISNUMBER($E131))),"",IF($E131&lt;$D131,"",IF(IF($AD131="半年付",2,IF($AD131="季度付",4,IF($AD131="月付",12,IF($AD131="半月付",24,1))))=1,1,MAX(1,ROUND(($E131-$D131+1)/365*IF($AD131="半年付",2,IF($AD131="季度付",4,IF($AD131="月付",12,IF($AD131="半月付",24,1)))),0)))))</f>
        <v/>
      </c>
      <c r="AN131" s="375" t="str">
        <f aca="true">IF($AM131="","",MIN($AM131,MAX(0,INT((TODAY()-付款宽限天数-$D131)/(($E131-$D131+1)/$AM131))+1)))</f>
        <v/>
      </c>
    </row>
    <row r="132" customFormat="false" ht="14.9" hidden="false" customHeight="false" outlineLevel="0" collapsed="false">
      <c r="F132" s="370" t="str">
        <f aca="true">IF(TRIM($B132&amp;$C132)="","",IF(OR(ISNUMBER(SEARCH("未",$A132)),ISNUMBER(SEARCH("送出",$A132)),AND(TRIM($A132)="",NOT(ISNUMBER($D132)),N($G132)=0)),"【合同未回】","")&amp;IF(NOT(ISNUMBER($E132)),IF(OR(ISNUMBER(SEARCH("未",$A132)),ISNUMBER(SEARCH("送出",$A132)),AND(TRIM($A132)="",NOT(ISNUMBER($D132)),N($G132)=0)),"","【未填合同期】"),IF($E132&lt;TODAY(),"【已到期】",IF($E132-TODAY()&lt;=提醒天数,"【即将到期，剩余"&amp;($E132-TODAY())&amp;"天】","【正常】")))&amp;IF(OR($AC132="安装免保",$AC132="技术免保",$AC132="质保期内"),"【"&amp;$AC132&amp;"】",""))</f>
        <v/>
      </c>
      <c r="J132" s="371" t="str">
        <f aca="false">IF(OR(N($G132)=0,N($H132)=0),"",ROUND(N($G132)*N($H132)*IF(N($I132)=0,1,N($I132)),2))</f>
        <v/>
      </c>
      <c r="L132" s="371" t="str">
        <f aca="false">IF(TRIM($B132&amp;$C132)="","",IF(AND(N($J132)=0,N($K132)=0),"",ROUND(N($J132)+N($K132),2)))</f>
        <v/>
      </c>
      <c r="R132" s="371"/>
      <c r="S132" s="372" t="str">
        <f aca="false">IF(TRIM($B132&amp;$C132)="","",IF(N($N132)=0,"",MAX(0,MIN(N($N132)-N($P132),N($V132)))))</f>
        <v/>
      </c>
      <c r="T132" s="372" t="str">
        <f aca="false">IF(TRIM($B132&amp;$C132)="","",IF(N($P132)&lt;=N($N132),"",N($P132)-N($N132)))</f>
        <v/>
      </c>
      <c r="U132" s="372" t="str">
        <f aca="false">IF(OR(TRIM($B132&amp;$C132)="",$V132=""),"",MAX(0,N($V132))-N($S132))</f>
        <v/>
      </c>
      <c r="V132" s="372" t="str">
        <f aca="false">IF(TRIM($B132&amp;$C132)="","",IF(AND(N($L132)=0,N($P132)+N($Q132)+N($R132)=0),"",ROUND(N($L132)-N($P132)-N($Q132)-N($R132),2)))</f>
        <v/>
      </c>
      <c r="W132" s="373" t="str">
        <f aca="false">IF(TRIM($B132&amp;$C132)="","",IF(N($L132)=0,IF((N($P132)+N($Q132)+N($R132))=0,"—未填单价","未填单价，已收 "&amp;TEXT((N($P132)+N($Q132)+N($R132)),"#,##0.00")),IF(N($V132)&gt;0.005,"欠 "&amp;TEXT(N($V132),"#,##0.00")&amp;IF(N($S132)&gt;0,"（开票未到账 "&amp;TEXT(N($S132),"#,##0.00")&amp;"）","")&amp;IF(N($U132)&gt;0,"（未开票 "&amp;TEXT(N($U132),"#,##0.00")&amp;"）",""),IF(N($V132)&lt;-0.005,"多收 "&amp;TEXT(-N($V132),"#,##0.00"),"✔ 已结清")))&amp;IF(N($T132)&gt;0,"｜到账未开票 "&amp;TEXT(N($T132),"#,##0.00")&amp;"，待补票","")&amp;IF(N($Q132)&gt;0,"｜收现 "&amp;TEXT(N($Q132),"#,##0.00"),"")&amp;IF(N($R132)&gt;0,"｜收款不开票 "&amp;TEXT(N($R132),"#,##0.00"),""))</f>
        <v/>
      </c>
      <c r="X132" s="370"/>
      <c r="AB132" s="371" t="str">
        <f aca="false">IF(OR(N($N132)=0,N($AA132)=0),"",ROUND(N($N132)/(1+N($AA132))*N($AA132),2))</f>
        <v/>
      </c>
      <c r="AC132" s="370"/>
      <c r="AD132" s="370"/>
      <c r="AE132" s="374" t="str">
        <f aca="false">IF($AM132="","",IF($AM132=1,IF($AN132&gt;=1,"一次性·已到收款期","一次性·未到期"),$AD132&amp;" 第"&amp;$AN132&amp;"/"&amp;$AM132&amp;"期"))</f>
        <v/>
      </c>
      <c r="AF132" s="372" t="str">
        <f aca="false">IF(OR($AM132="",N($L132)=0),"",ROUND(N($J132)*$AN132/$AM132,2)+N($K132))</f>
        <v/>
      </c>
      <c r="AG132" s="372" t="str">
        <f aca="false">IF($AF132="","",MAX(0,ROUND($AF132-(N($P132)+N($Q132)+N($R132)),2)))</f>
        <v/>
      </c>
      <c r="AH132" s="372" t="str">
        <f aca="false">IF(OR(TRIM($B132&amp;$C132)="",NOT(ISNUMBER($D132))),"",SUMIFS($V$3:$V$1001,$AJ$3:$AJ$1001,$AJ132,$D$3:$D$1001,"&lt;"&amp;$D132))</f>
        <v/>
      </c>
      <c r="AI132" s="372" t="str">
        <f aca="false">IF(TRIM($B132&amp;$C132)="","",SUMIFS($V$3:$V$1001,$AJ$3:$AJ$1001,$AJ132))</f>
        <v/>
      </c>
      <c r="AJ132" s="374" t="str">
        <f aca="false">IF(TRIM($B132&amp;$C132)="","",TRIM($B132)&amp;"｜"&amp;TRIM($C132))</f>
        <v/>
      </c>
      <c r="AK132" s="372" t="str">
        <f aca="false">IF(TRIM($B132&amp;$C132)="","",MIN(N($N132),N($P132)))</f>
        <v/>
      </c>
      <c r="AL132" s="375" t="str">
        <f aca="false">IF(ISNUMBER($D132),YEAR($D132),"")</f>
        <v/>
      </c>
      <c r="AM132" s="375" t="str">
        <f aca="false">IF(OR(TRIM($B132&amp;$C132)="",NOT(ISNUMBER($D132)),NOT(ISNUMBER($E132))),"",IF($E132&lt;$D132,"",IF(IF($AD132="半年付",2,IF($AD132="季度付",4,IF($AD132="月付",12,IF($AD132="半月付",24,1))))=1,1,MAX(1,ROUND(($E132-$D132+1)/365*IF($AD132="半年付",2,IF($AD132="季度付",4,IF($AD132="月付",12,IF($AD132="半月付",24,1)))),0)))))</f>
        <v/>
      </c>
      <c r="AN132" s="375" t="str">
        <f aca="true">IF($AM132="","",MIN($AM132,MAX(0,INT((TODAY()-付款宽限天数-$D132)/(($E132-$D132+1)/$AM132))+1)))</f>
        <v/>
      </c>
    </row>
    <row r="133" customFormat="false" ht="14.9" hidden="false" customHeight="false" outlineLevel="0" collapsed="false">
      <c r="F133" s="370" t="str">
        <f aca="true">IF(TRIM($B133&amp;$C133)="","",IF(OR(ISNUMBER(SEARCH("未",$A133)),ISNUMBER(SEARCH("送出",$A133)),AND(TRIM($A133)="",NOT(ISNUMBER($D133)),N($G133)=0)),"【合同未回】","")&amp;IF(NOT(ISNUMBER($E133)),IF(OR(ISNUMBER(SEARCH("未",$A133)),ISNUMBER(SEARCH("送出",$A133)),AND(TRIM($A133)="",NOT(ISNUMBER($D133)),N($G133)=0)),"","【未填合同期】"),IF($E133&lt;TODAY(),"【已到期】",IF($E133-TODAY()&lt;=提醒天数,"【即将到期，剩余"&amp;($E133-TODAY())&amp;"天】","【正常】")))&amp;IF(OR($AC133="安装免保",$AC133="技术免保",$AC133="质保期内"),"【"&amp;$AC133&amp;"】",""))</f>
        <v/>
      </c>
      <c r="J133" s="371" t="str">
        <f aca="false">IF(OR(N($G133)=0,N($H133)=0),"",ROUND(N($G133)*N($H133)*IF(N($I133)=0,1,N($I133)),2))</f>
        <v/>
      </c>
      <c r="L133" s="371" t="str">
        <f aca="false">IF(TRIM($B133&amp;$C133)="","",IF(AND(N($J133)=0,N($K133)=0),"",ROUND(N($J133)+N($K133),2)))</f>
        <v/>
      </c>
      <c r="R133" s="371"/>
      <c r="S133" s="372" t="str">
        <f aca="false">IF(TRIM($B133&amp;$C133)="","",IF(N($N133)=0,"",MAX(0,MIN(N($N133)-N($P133),N($V133)))))</f>
        <v/>
      </c>
      <c r="T133" s="372" t="str">
        <f aca="false">IF(TRIM($B133&amp;$C133)="","",IF(N($P133)&lt;=N($N133),"",N($P133)-N($N133)))</f>
        <v/>
      </c>
      <c r="U133" s="372" t="str">
        <f aca="false">IF(OR(TRIM($B133&amp;$C133)="",$V133=""),"",MAX(0,N($V133))-N($S133))</f>
        <v/>
      </c>
      <c r="V133" s="372" t="str">
        <f aca="false">IF(TRIM($B133&amp;$C133)="","",IF(AND(N($L133)=0,N($P133)+N($Q133)+N($R133)=0),"",ROUND(N($L133)-N($P133)-N($Q133)-N($R133),2)))</f>
        <v/>
      </c>
      <c r="W133" s="373" t="str">
        <f aca="false">IF(TRIM($B133&amp;$C133)="","",IF(N($L133)=0,IF((N($P133)+N($Q133)+N($R133))=0,"—未填单价","未填单价，已收 "&amp;TEXT((N($P133)+N($Q133)+N($R133)),"#,##0.00")),IF(N($V133)&gt;0.005,"欠 "&amp;TEXT(N($V133),"#,##0.00")&amp;IF(N($S133)&gt;0,"（开票未到账 "&amp;TEXT(N($S133),"#,##0.00")&amp;"）","")&amp;IF(N($U133)&gt;0,"（未开票 "&amp;TEXT(N($U133),"#,##0.00")&amp;"）",""),IF(N($V133)&lt;-0.005,"多收 "&amp;TEXT(-N($V133),"#,##0.00"),"✔ 已结清")))&amp;IF(N($T133)&gt;0,"｜到账未开票 "&amp;TEXT(N($T133),"#,##0.00")&amp;"，待补票","")&amp;IF(N($Q133)&gt;0,"｜收现 "&amp;TEXT(N($Q133),"#,##0.00"),"")&amp;IF(N($R133)&gt;0,"｜收款不开票 "&amp;TEXT(N($R133),"#,##0.00"),""))</f>
        <v/>
      </c>
      <c r="X133" s="370"/>
      <c r="AB133" s="371" t="str">
        <f aca="false">IF(OR(N($N133)=0,N($AA133)=0),"",ROUND(N($N133)/(1+N($AA133))*N($AA133),2))</f>
        <v/>
      </c>
      <c r="AC133" s="370"/>
      <c r="AD133" s="370"/>
      <c r="AE133" s="374" t="str">
        <f aca="false">IF($AM133="","",IF($AM133=1,IF($AN133&gt;=1,"一次性·已到收款期","一次性·未到期"),$AD133&amp;" 第"&amp;$AN133&amp;"/"&amp;$AM133&amp;"期"))</f>
        <v/>
      </c>
      <c r="AF133" s="372" t="str">
        <f aca="false">IF(OR($AM133="",N($L133)=0),"",ROUND(N($J133)*$AN133/$AM133,2)+N($K133))</f>
        <v/>
      </c>
      <c r="AG133" s="372" t="str">
        <f aca="false">IF($AF133="","",MAX(0,ROUND($AF133-(N($P133)+N($Q133)+N($R133)),2)))</f>
        <v/>
      </c>
      <c r="AH133" s="372" t="str">
        <f aca="false">IF(OR(TRIM($B133&amp;$C133)="",NOT(ISNUMBER($D133))),"",SUMIFS($V$3:$V$1001,$AJ$3:$AJ$1001,$AJ133,$D$3:$D$1001,"&lt;"&amp;$D133))</f>
        <v/>
      </c>
      <c r="AI133" s="372" t="str">
        <f aca="false">IF(TRIM($B133&amp;$C133)="","",SUMIFS($V$3:$V$1001,$AJ$3:$AJ$1001,$AJ133))</f>
        <v/>
      </c>
      <c r="AJ133" s="374" t="str">
        <f aca="false">IF(TRIM($B133&amp;$C133)="","",TRIM($B133)&amp;"｜"&amp;TRIM($C133))</f>
        <v/>
      </c>
      <c r="AK133" s="372" t="str">
        <f aca="false">IF(TRIM($B133&amp;$C133)="","",MIN(N($N133),N($P133)))</f>
        <v/>
      </c>
      <c r="AL133" s="375" t="str">
        <f aca="false">IF(ISNUMBER($D133),YEAR($D133),"")</f>
        <v/>
      </c>
      <c r="AM133" s="375" t="str">
        <f aca="false">IF(OR(TRIM($B133&amp;$C133)="",NOT(ISNUMBER($D133)),NOT(ISNUMBER($E133))),"",IF($E133&lt;$D133,"",IF(IF($AD133="半年付",2,IF($AD133="季度付",4,IF($AD133="月付",12,IF($AD133="半月付",24,1))))=1,1,MAX(1,ROUND(($E133-$D133+1)/365*IF($AD133="半年付",2,IF($AD133="季度付",4,IF($AD133="月付",12,IF($AD133="半月付",24,1)))),0)))))</f>
        <v/>
      </c>
      <c r="AN133" s="375" t="str">
        <f aca="true">IF($AM133="","",MIN($AM133,MAX(0,INT((TODAY()-付款宽限天数-$D133)/(($E133-$D133+1)/$AM133))+1)))</f>
        <v/>
      </c>
    </row>
    <row r="134" customFormat="false" ht="14.9" hidden="false" customHeight="false" outlineLevel="0" collapsed="false">
      <c r="F134" s="370" t="str">
        <f aca="true">IF(TRIM($B134&amp;$C134)="","",IF(OR(ISNUMBER(SEARCH("未",$A134)),ISNUMBER(SEARCH("送出",$A134)),AND(TRIM($A134)="",NOT(ISNUMBER($D134)),N($G134)=0)),"【合同未回】","")&amp;IF(NOT(ISNUMBER($E134)),IF(OR(ISNUMBER(SEARCH("未",$A134)),ISNUMBER(SEARCH("送出",$A134)),AND(TRIM($A134)="",NOT(ISNUMBER($D134)),N($G134)=0)),"","【未填合同期】"),IF($E134&lt;TODAY(),"【已到期】",IF($E134-TODAY()&lt;=提醒天数,"【即将到期，剩余"&amp;($E134-TODAY())&amp;"天】","【正常】")))&amp;IF(OR($AC134="安装免保",$AC134="技术免保",$AC134="质保期内"),"【"&amp;$AC134&amp;"】",""))</f>
        <v/>
      </c>
      <c r="J134" s="371" t="str">
        <f aca="false">IF(OR(N($G134)=0,N($H134)=0),"",ROUND(N($G134)*N($H134)*IF(N($I134)=0,1,N($I134)),2))</f>
        <v/>
      </c>
      <c r="L134" s="371" t="str">
        <f aca="false">IF(TRIM($B134&amp;$C134)="","",IF(AND(N($J134)=0,N($K134)=0),"",ROUND(N($J134)+N($K134),2)))</f>
        <v/>
      </c>
      <c r="R134" s="371"/>
      <c r="S134" s="372" t="str">
        <f aca="false">IF(TRIM($B134&amp;$C134)="","",IF(N($N134)=0,"",MAX(0,MIN(N($N134)-N($P134),N($V134)))))</f>
        <v/>
      </c>
      <c r="T134" s="372" t="str">
        <f aca="false">IF(TRIM($B134&amp;$C134)="","",IF(N($P134)&lt;=N($N134),"",N($P134)-N($N134)))</f>
        <v/>
      </c>
      <c r="U134" s="372" t="str">
        <f aca="false">IF(OR(TRIM($B134&amp;$C134)="",$V134=""),"",MAX(0,N($V134))-N($S134))</f>
        <v/>
      </c>
      <c r="V134" s="372" t="str">
        <f aca="false">IF(TRIM($B134&amp;$C134)="","",IF(AND(N($L134)=0,N($P134)+N($Q134)+N($R134)=0),"",ROUND(N($L134)-N($P134)-N($Q134)-N($R134),2)))</f>
        <v/>
      </c>
      <c r="W134" s="373" t="str">
        <f aca="false">IF(TRIM($B134&amp;$C134)="","",IF(N($L134)=0,IF((N($P134)+N($Q134)+N($R134))=0,"—未填单价","未填单价，已收 "&amp;TEXT((N($P134)+N($Q134)+N($R134)),"#,##0.00")),IF(N($V134)&gt;0.005,"欠 "&amp;TEXT(N($V134),"#,##0.00")&amp;IF(N($S134)&gt;0,"（开票未到账 "&amp;TEXT(N($S134),"#,##0.00")&amp;"）","")&amp;IF(N($U134)&gt;0,"（未开票 "&amp;TEXT(N($U134),"#,##0.00")&amp;"）",""),IF(N($V134)&lt;-0.005,"多收 "&amp;TEXT(-N($V134),"#,##0.00"),"✔ 已结清")))&amp;IF(N($T134)&gt;0,"｜到账未开票 "&amp;TEXT(N($T134),"#,##0.00")&amp;"，待补票","")&amp;IF(N($Q134)&gt;0,"｜收现 "&amp;TEXT(N($Q134),"#,##0.00"),"")&amp;IF(N($R134)&gt;0,"｜收款不开票 "&amp;TEXT(N($R134),"#,##0.00"),""))</f>
        <v/>
      </c>
      <c r="X134" s="370"/>
      <c r="AB134" s="371" t="str">
        <f aca="false">IF(OR(N($N134)=0,N($AA134)=0),"",ROUND(N($N134)/(1+N($AA134))*N($AA134),2))</f>
        <v/>
      </c>
      <c r="AC134" s="370"/>
      <c r="AD134" s="370"/>
      <c r="AE134" s="374" t="str">
        <f aca="false">IF($AM134="","",IF($AM134=1,IF($AN134&gt;=1,"一次性·已到收款期","一次性·未到期"),$AD134&amp;" 第"&amp;$AN134&amp;"/"&amp;$AM134&amp;"期"))</f>
        <v/>
      </c>
      <c r="AF134" s="372" t="str">
        <f aca="false">IF(OR($AM134="",N($L134)=0),"",ROUND(N($J134)*$AN134/$AM134,2)+N($K134))</f>
        <v/>
      </c>
      <c r="AG134" s="372" t="str">
        <f aca="false">IF($AF134="","",MAX(0,ROUND($AF134-(N($P134)+N($Q134)+N($R134)),2)))</f>
        <v/>
      </c>
      <c r="AH134" s="372" t="str">
        <f aca="false">IF(OR(TRIM($B134&amp;$C134)="",NOT(ISNUMBER($D134))),"",SUMIFS($V$3:$V$1001,$AJ$3:$AJ$1001,$AJ134,$D$3:$D$1001,"&lt;"&amp;$D134))</f>
        <v/>
      </c>
      <c r="AI134" s="372" t="str">
        <f aca="false">IF(TRIM($B134&amp;$C134)="","",SUMIFS($V$3:$V$1001,$AJ$3:$AJ$1001,$AJ134))</f>
        <v/>
      </c>
      <c r="AJ134" s="374" t="str">
        <f aca="false">IF(TRIM($B134&amp;$C134)="","",TRIM($B134)&amp;"｜"&amp;TRIM($C134))</f>
        <v/>
      </c>
      <c r="AK134" s="372" t="str">
        <f aca="false">IF(TRIM($B134&amp;$C134)="","",MIN(N($N134),N($P134)))</f>
        <v/>
      </c>
      <c r="AL134" s="375" t="str">
        <f aca="false">IF(ISNUMBER($D134),YEAR($D134),"")</f>
        <v/>
      </c>
      <c r="AM134" s="375" t="str">
        <f aca="false">IF(OR(TRIM($B134&amp;$C134)="",NOT(ISNUMBER($D134)),NOT(ISNUMBER($E134))),"",IF($E134&lt;$D134,"",IF(IF($AD134="半年付",2,IF($AD134="季度付",4,IF($AD134="月付",12,IF($AD134="半月付",24,1))))=1,1,MAX(1,ROUND(($E134-$D134+1)/365*IF($AD134="半年付",2,IF($AD134="季度付",4,IF($AD134="月付",12,IF($AD134="半月付",24,1)))),0)))))</f>
        <v/>
      </c>
      <c r="AN134" s="375" t="str">
        <f aca="true">IF($AM134="","",MIN($AM134,MAX(0,INT((TODAY()-付款宽限天数-$D134)/(($E134-$D134+1)/$AM134))+1)))</f>
        <v/>
      </c>
    </row>
    <row r="135" customFormat="false" ht="14.9" hidden="false" customHeight="false" outlineLevel="0" collapsed="false">
      <c r="F135" s="370" t="str">
        <f aca="true">IF(TRIM($B135&amp;$C135)="","",IF(OR(ISNUMBER(SEARCH("未",$A135)),ISNUMBER(SEARCH("送出",$A135)),AND(TRIM($A135)="",NOT(ISNUMBER($D135)),N($G135)=0)),"【合同未回】","")&amp;IF(NOT(ISNUMBER($E135)),IF(OR(ISNUMBER(SEARCH("未",$A135)),ISNUMBER(SEARCH("送出",$A135)),AND(TRIM($A135)="",NOT(ISNUMBER($D135)),N($G135)=0)),"","【未填合同期】"),IF($E135&lt;TODAY(),"【已到期】",IF($E135-TODAY()&lt;=提醒天数,"【即将到期，剩余"&amp;($E135-TODAY())&amp;"天】","【正常】")))&amp;IF(OR($AC135="安装免保",$AC135="技术免保",$AC135="质保期内"),"【"&amp;$AC135&amp;"】",""))</f>
        <v/>
      </c>
      <c r="J135" s="371" t="str">
        <f aca="false">IF(OR(N($G135)=0,N($H135)=0),"",ROUND(N($G135)*N($H135)*IF(N($I135)=0,1,N($I135)),2))</f>
        <v/>
      </c>
      <c r="L135" s="371" t="str">
        <f aca="false">IF(TRIM($B135&amp;$C135)="","",IF(AND(N($J135)=0,N($K135)=0),"",ROUND(N($J135)+N($K135),2)))</f>
        <v/>
      </c>
      <c r="R135" s="371"/>
      <c r="S135" s="372" t="str">
        <f aca="false">IF(TRIM($B135&amp;$C135)="","",IF(N($N135)=0,"",MAX(0,MIN(N($N135)-N($P135),N($V135)))))</f>
        <v/>
      </c>
      <c r="T135" s="372" t="str">
        <f aca="false">IF(TRIM($B135&amp;$C135)="","",IF(N($P135)&lt;=N($N135),"",N($P135)-N($N135)))</f>
        <v/>
      </c>
      <c r="U135" s="372" t="str">
        <f aca="false">IF(OR(TRIM($B135&amp;$C135)="",$V135=""),"",MAX(0,N($V135))-N($S135))</f>
        <v/>
      </c>
      <c r="V135" s="372" t="str">
        <f aca="false">IF(TRIM($B135&amp;$C135)="","",IF(AND(N($L135)=0,N($P135)+N($Q135)+N($R135)=0),"",ROUND(N($L135)-N($P135)-N($Q135)-N($R135),2)))</f>
        <v/>
      </c>
      <c r="W135" s="373" t="str">
        <f aca="false">IF(TRIM($B135&amp;$C135)="","",IF(N($L135)=0,IF((N($P135)+N($Q135)+N($R135))=0,"—未填单价","未填单价，已收 "&amp;TEXT((N($P135)+N($Q135)+N($R135)),"#,##0.00")),IF(N($V135)&gt;0.005,"欠 "&amp;TEXT(N($V135),"#,##0.00")&amp;IF(N($S135)&gt;0,"（开票未到账 "&amp;TEXT(N($S135),"#,##0.00")&amp;"）","")&amp;IF(N($U135)&gt;0,"（未开票 "&amp;TEXT(N($U135),"#,##0.00")&amp;"）",""),IF(N($V135)&lt;-0.005,"多收 "&amp;TEXT(-N($V135),"#,##0.00"),"✔ 已结清")))&amp;IF(N($T135)&gt;0,"｜到账未开票 "&amp;TEXT(N($T135),"#,##0.00")&amp;"，待补票","")&amp;IF(N($Q135)&gt;0,"｜收现 "&amp;TEXT(N($Q135),"#,##0.00"),"")&amp;IF(N($R135)&gt;0,"｜收款不开票 "&amp;TEXT(N($R135),"#,##0.00"),""))</f>
        <v/>
      </c>
      <c r="X135" s="370"/>
      <c r="AB135" s="371" t="str">
        <f aca="false">IF(OR(N($N135)=0,N($AA135)=0),"",ROUND(N($N135)/(1+N($AA135))*N($AA135),2))</f>
        <v/>
      </c>
      <c r="AC135" s="370"/>
      <c r="AD135" s="370"/>
      <c r="AE135" s="374" t="str">
        <f aca="false">IF($AM135="","",IF($AM135=1,IF($AN135&gt;=1,"一次性·已到收款期","一次性·未到期"),$AD135&amp;" 第"&amp;$AN135&amp;"/"&amp;$AM135&amp;"期"))</f>
        <v/>
      </c>
      <c r="AF135" s="372" t="str">
        <f aca="false">IF(OR($AM135="",N($L135)=0),"",ROUND(N($J135)*$AN135/$AM135,2)+N($K135))</f>
        <v/>
      </c>
      <c r="AG135" s="372" t="str">
        <f aca="false">IF($AF135="","",MAX(0,ROUND($AF135-(N($P135)+N($Q135)+N($R135)),2)))</f>
        <v/>
      </c>
      <c r="AH135" s="372" t="str">
        <f aca="false">IF(OR(TRIM($B135&amp;$C135)="",NOT(ISNUMBER($D135))),"",SUMIFS($V$3:$V$1001,$AJ$3:$AJ$1001,$AJ135,$D$3:$D$1001,"&lt;"&amp;$D135))</f>
        <v/>
      </c>
      <c r="AI135" s="372" t="str">
        <f aca="false">IF(TRIM($B135&amp;$C135)="","",SUMIFS($V$3:$V$1001,$AJ$3:$AJ$1001,$AJ135))</f>
        <v/>
      </c>
      <c r="AJ135" s="374" t="str">
        <f aca="false">IF(TRIM($B135&amp;$C135)="","",TRIM($B135)&amp;"｜"&amp;TRIM($C135))</f>
        <v/>
      </c>
      <c r="AK135" s="372" t="str">
        <f aca="false">IF(TRIM($B135&amp;$C135)="","",MIN(N($N135),N($P135)))</f>
        <v/>
      </c>
      <c r="AL135" s="375" t="str">
        <f aca="false">IF(ISNUMBER($D135),YEAR($D135),"")</f>
        <v/>
      </c>
      <c r="AM135" s="375" t="str">
        <f aca="false">IF(OR(TRIM($B135&amp;$C135)="",NOT(ISNUMBER($D135)),NOT(ISNUMBER($E135))),"",IF($E135&lt;$D135,"",IF(IF($AD135="半年付",2,IF($AD135="季度付",4,IF($AD135="月付",12,IF($AD135="半月付",24,1))))=1,1,MAX(1,ROUND(($E135-$D135+1)/365*IF($AD135="半年付",2,IF($AD135="季度付",4,IF($AD135="月付",12,IF($AD135="半月付",24,1)))),0)))))</f>
        <v/>
      </c>
      <c r="AN135" s="375" t="str">
        <f aca="true">IF($AM135="","",MIN($AM135,MAX(0,INT((TODAY()-付款宽限天数-$D135)/(($E135-$D135+1)/$AM135))+1)))</f>
        <v/>
      </c>
    </row>
    <row r="136" customFormat="false" ht="14.9" hidden="false" customHeight="false" outlineLevel="0" collapsed="false">
      <c r="F136" s="370" t="str">
        <f aca="true">IF(TRIM($B136&amp;$C136)="","",IF(OR(ISNUMBER(SEARCH("未",$A136)),ISNUMBER(SEARCH("送出",$A136)),AND(TRIM($A136)="",NOT(ISNUMBER($D136)),N($G136)=0)),"【合同未回】","")&amp;IF(NOT(ISNUMBER($E136)),IF(OR(ISNUMBER(SEARCH("未",$A136)),ISNUMBER(SEARCH("送出",$A136)),AND(TRIM($A136)="",NOT(ISNUMBER($D136)),N($G136)=0)),"","【未填合同期】"),IF($E136&lt;TODAY(),"【已到期】",IF($E136-TODAY()&lt;=提醒天数,"【即将到期，剩余"&amp;($E136-TODAY())&amp;"天】","【正常】")))&amp;IF(OR($AC136="安装免保",$AC136="技术免保",$AC136="质保期内"),"【"&amp;$AC136&amp;"】",""))</f>
        <v/>
      </c>
      <c r="J136" s="371" t="str">
        <f aca="false">IF(OR(N($G136)=0,N($H136)=0),"",ROUND(N($G136)*N($H136)*IF(N($I136)=0,1,N($I136)),2))</f>
        <v/>
      </c>
      <c r="L136" s="371" t="str">
        <f aca="false">IF(TRIM($B136&amp;$C136)="","",IF(AND(N($J136)=0,N($K136)=0),"",ROUND(N($J136)+N($K136),2)))</f>
        <v/>
      </c>
      <c r="R136" s="371"/>
      <c r="S136" s="372" t="str">
        <f aca="false">IF(TRIM($B136&amp;$C136)="","",IF(N($N136)=0,"",MAX(0,MIN(N($N136)-N($P136),N($V136)))))</f>
        <v/>
      </c>
      <c r="T136" s="372" t="str">
        <f aca="false">IF(TRIM($B136&amp;$C136)="","",IF(N($P136)&lt;=N($N136),"",N($P136)-N($N136)))</f>
        <v/>
      </c>
      <c r="U136" s="372" t="str">
        <f aca="false">IF(OR(TRIM($B136&amp;$C136)="",$V136=""),"",MAX(0,N($V136))-N($S136))</f>
        <v/>
      </c>
      <c r="V136" s="372" t="str">
        <f aca="false">IF(TRIM($B136&amp;$C136)="","",IF(AND(N($L136)=0,N($P136)+N($Q136)+N($R136)=0),"",ROUND(N($L136)-N($P136)-N($Q136)-N($R136),2)))</f>
        <v/>
      </c>
      <c r="W136" s="373" t="str">
        <f aca="false">IF(TRIM($B136&amp;$C136)="","",IF(N($L136)=0,IF((N($P136)+N($Q136)+N($R136))=0,"—未填单价","未填单价，已收 "&amp;TEXT((N($P136)+N($Q136)+N($R136)),"#,##0.00")),IF(N($V136)&gt;0.005,"欠 "&amp;TEXT(N($V136),"#,##0.00")&amp;IF(N($S136)&gt;0,"（开票未到账 "&amp;TEXT(N($S136),"#,##0.00")&amp;"）","")&amp;IF(N($U136)&gt;0,"（未开票 "&amp;TEXT(N($U136),"#,##0.00")&amp;"）",""),IF(N($V136)&lt;-0.005,"多收 "&amp;TEXT(-N($V136),"#,##0.00"),"✔ 已结清")))&amp;IF(N($T136)&gt;0,"｜到账未开票 "&amp;TEXT(N($T136),"#,##0.00")&amp;"，待补票","")&amp;IF(N($Q136)&gt;0,"｜收现 "&amp;TEXT(N($Q136),"#,##0.00"),"")&amp;IF(N($R136)&gt;0,"｜收款不开票 "&amp;TEXT(N($R136),"#,##0.00"),""))</f>
        <v/>
      </c>
      <c r="X136" s="370"/>
      <c r="AB136" s="371" t="str">
        <f aca="false">IF(OR(N($N136)=0,N($AA136)=0),"",ROUND(N($N136)/(1+N($AA136))*N($AA136),2))</f>
        <v/>
      </c>
      <c r="AC136" s="370"/>
      <c r="AD136" s="370"/>
      <c r="AE136" s="374" t="str">
        <f aca="false">IF($AM136="","",IF($AM136=1,IF($AN136&gt;=1,"一次性·已到收款期","一次性·未到期"),$AD136&amp;" 第"&amp;$AN136&amp;"/"&amp;$AM136&amp;"期"))</f>
        <v/>
      </c>
      <c r="AF136" s="372" t="str">
        <f aca="false">IF(OR($AM136="",N($L136)=0),"",ROUND(N($J136)*$AN136/$AM136,2)+N($K136))</f>
        <v/>
      </c>
      <c r="AG136" s="372" t="str">
        <f aca="false">IF($AF136="","",MAX(0,ROUND($AF136-(N($P136)+N($Q136)+N($R136)),2)))</f>
        <v/>
      </c>
      <c r="AH136" s="372" t="str">
        <f aca="false">IF(OR(TRIM($B136&amp;$C136)="",NOT(ISNUMBER($D136))),"",SUMIFS($V$3:$V$1001,$AJ$3:$AJ$1001,$AJ136,$D$3:$D$1001,"&lt;"&amp;$D136))</f>
        <v/>
      </c>
      <c r="AI136" s="372" t="str">
        <f aca="false">IF(TRIM($B136&amp;$C136)="","",SUMIFS($V$3:$V$1001,$AJ$3:$AJ$1001,$AJ136))</f>
        <v/>
      </c>
      <c r="AJ136" s="374" t="str">
        <f aca="false">IF(TRIM($B136&amp;$C136)="","",TRIM($B136)&amp;"｜"&amp;TRIM($C136))</f>
        <v/>
      </c>
      <c r="AK136" s="372" t="str">
        <f aca="false">IF(TRIM($B136&amp;$C136)="","",MIN(N($N136),N($P136)))</f>
        <v/>
      </c>
      <c r="AL136" s="375" t="str">
        <f aca="false">IF(ISNUMBER($D136),YEAR($D136),"")</f>
        <v/>
      </c>
      <c r="AM136" s="375" t="str">
        <f aca="false">IF(OR(TRIM($B136&amp;$C136)="",NOT(ISNUMBER($D136)),NOT(ISNUMBER($E136))),"",IF($E136&lt;$D136,"",IF(IF($AD136="半年付",2,IF($AD136="季度付",4,IF($AD136="月付",12,IF($AD136="半月付",24,1))))=1,1,MAX(1,ROUND(($E136-$D136+1)/365*IF($AD136="半年付",2,IF($AD136="季度付",4,IF($AD136="月付",12,IF($AD136="半月付",24,1)))),0)))))</f>
        <v/>
      </c>
      <c r="AN136" s="375" t="str">
        <f aca="true">IF($AM136="","",MIN($AM136,MAX(0,INT((TODAY()-付款宽限天数-$D136)/(($E136-$D136+1)/$AM136))+1)))</f>
        <v/>
      </c>
    </row>
    <row r="137" customFormat="false" ht="14.9" hidden="false" customHeight="false" outlineLevel="0" collapsed="false">
      <c r="F137" s="370" t="str">
        <f aca="true">IF(TRIM($B137&amp;$C137)="","",IF(OR(ISNUMBER(SEARCH("未",$A137)),ISNUMBER(SEARCH("送出",$A137)),AND(TRIM($A137)="",NOT(ISNUMBER($D137)),N($G137)=0)),"【合同未回】","")&amp;IF(NOT(ISNUMBER($E137)),IF(OR(ISNUMBER(SEARCH("未",$A137)),ISNUMBER(SEARCH("送出",$A137)),AND(TRIM($A137)="",NOT(ISNUMBER($D137)),N($G137)=0)),"","【未填合同期】"),IF($E137&lt;TODAY(),"【已到期】",IF($E137-TODAY()&lt;=提醒天数,"【即将到期，剩余"&amp;($E137-TODAY())&amp;"天】","【正常】")))&amp;IF(OR($AC137="安装免保",$AC137="技术免保",$AC137="质保期内"),"【"&amp;$AC137&amp;"】",""))</f>
        <v/>
      </c>
      <c r="J137" s="371" t="str">
        <f aca="false">IF(OR(N($G137)=0,N($H137)=0),"",ROUND(N($G137)*N($H137)*IF(N($I137)=0,1,N($I137)),2))</f>
        <v/>
      </c>
      <c r="L137" s="371" t="str">
        <f aca="false">IF(TRIM($B137&amp;$C137)="","",IF(AND(N($J137)=0,N($K137)=0),"",ROUND(N($J137)+N($K137),2)))</f>
        <v/>
      </c>
      <c r="R137" s="371"/>
      <c r="S137" s="372" t="str">
        <f aca="false">IF(TRIM($B137&amp;$C137)="","",IF(N($N137)=0,"",MAX(0,MIN(N($N137)-N($P137),N($V137)))))</f>
        <v/>
      </c>
      <c r="T137" s="372" t="str">
        <f aca="false">IF(TRIM($B137&amp;$C137)="","",IF(N($P137)&lt;=N($N137),"",N($P137)-N($N137)))</f>
        <v/>
      </c>
      <c r="U137" s="372" t="str">
        <f aca="false">IF(OR(TRIM($B137&amp;$C137)="",$V137=""),"",MAX(0,N($V137))-N($S137))</f>
        <v/>
      </c>
      <c r="V137" s="372" t="str">
        <f aca="false">IF(TRIM($B137&amp;$C137)="","",IF(AND(N($L137)=0,N($P137)+N($Q137)+N($R137)=0),"",ROUND(N($L137)-N($P137)-N($Q137)-N($R137),2)))</f>
        <v/>
      </c>
      <c r="W137" s="373" t="str">
        <f aca="false">IF(TRIM($B137&amp;$C137)="","",IF(N($L137)=0,IF((N($P137)+N($Q137)+N($R137))=0,"—未填单价","未填单价，已收 "&amp;TEXT((N($P137)+N($Q137)+N($R137)),"#,##0.00")),IF(N($V137)&gt;0.005,"欠 "&amp;TEXT(N($V137),"#,##0.00")&amp;IF(N($S137)&gt;0,"（开票未到账 "&amp;TEXT(N($S137),"#,##0.00")&amp;"）","")&amp;IF(N($U137)&gt;0,"（未开票 "&amp;TEXT(N($U137),"#,##0.00")&amp;"）",""),IF(N($V137)&lt;-0.005,"多收 "&amp;TEXT(-N($V137),"#,##0.00"),"✔ 已结清")))&amp;IF(N($T137)&gt;0,"｜到账未开票 "&amp;TEXT(N($T137),"#,##0.00")&amp;"，待补票","")&amp;IF(N($Q137)&gt;0,"｜收现 "&amp;TEXT(N($Q137),"#,##0.00"),"")&amp;IF(N($R137)&gt;0,"｜收款不开票 "&amp;TEXT(N($R137),"#,##0.00"),""))</f>
        <v/>
      </c>
      <c r="X137" s="370"/>
      <c r="AB137" s="371" t="str">
        <f aca="false">IF(OR(N($N137)=0,N($AA137)=0),"",ROUND(N($N137)/(1+N($AA137))*N($AA137),2))</f>
        <v/>
      </c>
      <c r="AC137" s="370"/>
      <c r="AD137" s="370"/>
      <c r="AE137" s="374" t="str">
        <f aca="false">IF($AM137="","",IF($AM137=1,IF($AN137&gt;=1,"一次性·已到收款期","一次性·未到期"),$AD137&amp;" 第"&amp;$AN137&amp;"/"&amp;$AM137&amp;"期"))</f>
        <v/>
      </c>
      <c r="AF137" s="372" t="str">
        <f aca="false">IF(OR($AM137="",N($L137)=0),"",ROUND(N($J137)*$AN137/$AM137,2)+N($K137))</f>
        <v/>
      </c>
      <c r="AG137" s="372" t="str">
        <f aca="false">IF($AF137="","",MAX(0,ROUND($AF137-(N($P137)+N($Q137)+N($R137)),2)))</f>
        <v/>
      </c>
      <c r="AH137" s="372" t="str">
        <f aca="false">IF(OR(TRIM($B137&amp;$C137)="",NOT(ISNUMBER($D137))),"",SUMIFS($V$3:$V$1001,$AJ$3:$AJ$1001,$AJ137,$D$3:$D$1001,"&lt;"&amp;$D137))</f>
        <v/>
      </c>
      <c r="AI137" s="372" t="str">
        <f aca="false">IF(TRIM($B137&amp;$C137)="","",SUMIFS($V$3:$V$1001,$AJ$3:$AJ$1001,$AJ137))</f>
        <v/>
      </c>
      <c r="AJ137" s="374" t="str">
        <f aca="false">IF(TRIM($B137&amp;$C137)="","",TRIM($B137)&amp;"｜"&amp;TRIM($C137))</f>
        <v/>
      </c>
      <c r="AK137" s="372" t="str">
        <f aca="false">IF(TRIM($B137&amp;$C137)="","",MIN(N($N137),N($P137)))</f>
        <v/>
      </c>
      <c r="AL137" s="375" t="str">
        <f aca="false">IF(ISNUMBER($D137),YEAR($D137),"")</f>
        <v/>
      </c>
      <c r="AM137" s="375" t="str">
        <f aca="false">IF(OR(TRIM($B137&amp;$C137)="",NOT(ISNUMBER($D137)),NOT(ISNUMBER($E137))),"",IF($E137&lt;$D137,"",IF(IF($AD137="半年付",2,IF($AD137="季度付",4,IF($AD137="月付",12,IF($AD137="半月付",24,1))))=1,1,MAX(1,ROUND(($E137-$D137+1)/365*IF($AD137="半年付",2,IF($AD137="季度付",4,IF($AD137="月付",12,IF($AD137="半月付",24,1)))),0)))))</f>
        <v/>
      </c>
      <c r="AN137" s="375" t="str">
        <f aca="true">IF($AM137="","",MIN($AM137,MAX(0,INT((TODAY()-付款宽限天数-$D137)/(($E137-$D137+1)/$AM137))+1)))</f>
        <v/>
      </c>
    </row>
    <row r="138" customFormat="false" ht="14.9" hidden="false" customHeight="false" outlineLevel="0" collapsed="false">
      <c r="F138" s="370" t="str">
        <f aca="true">IF(TRIM($B138&amp;$C138)="","",IF(OR(ISNUMBER(SEARCH("未",$A138)),ISNUMBER(SEARCH("送出",$A138)),AND(TRIM($A138)="",NOT(ISNUMBER($D138)),N($G138)=0)),"【合同未回】","")&amp;IF(NOT(ISNUMBER($E138)),IF(OR(ISNUMBER(SEARCH("未",$A138)),ISNUMBER(SEARCH("送出",$A138)),AND(TRIM($A138)="",NOT(ISNUMBER($D138)),N($G138)=0)),"","【未填合同期】"),IF($E138&lt;TODAY(),"【已到期】",IF($E138-TODAY()&lt;=提醒天数,"【即将到期，剩余"&amp;($E138-TODAY())&amp;"天】","【正常】")))&amp;IF(OR($AC138="安装免保",$AC138="技术免保",$AC138="质保期内"),"【"&amp;$AC138&amp;"】",""))</f>
        <v/>
      </c>
      <c r="J138" s="371" t="str">
        <f aca="false">IF(OR(N($G138)=0,N($H138)=0),"",ROUND(N($G138)*N($H138)*IF(N($I138)=0,1,N($I138)),2))</f>
        <v/>
      </c>
      <c r="L138" s="371" t="str">
        <f aca="false">IF(TRIM($B138&amp;$C138)="","",IF(AND(N($J138)=0,N($K138)=0),"",ROUND(N($J138)+N($K138),2)))</f>
        <v/>
      </c>
      <c r="R138" s="371"/>
      <c r="S138" s="372" t="str">
        <f aca="false">IF(TRIM($B138&amp;$C138)="","",IF(N($N138)=0,"",MAX(0,MIN(N($N138)-N($P138),N($V138)))))</f>
        <v/>
      </c>
      <c r="T138" s="372" t="str">
        <f aca="false">IF(TRIM($B138&amp;$C138)="","",IF(N($P138)&lt;=N($N138),"",N($P138)-N($N138)))</f>
        <v/>
      </c>
      <c r="U138" s="372" t="str">
        <f aca="false">IF(OR(TRIM($B138&amp;$C138)="",$V138=""),"",MAX(0,N($V138))-N($S138))</f>
        <v/>
      </c>
      <c r="V138" s="372" t="str">
        <f aca="false">IF(TRIM($B138&amp;$C138)="","",IF(AND(N($L138)=0,N($P138)+N($Q138)+N($R138)=0),"",ROUND(N($L138)-N($P138)-N($Q138)-N($R138),2)))</f>
        <v/>
      </c>
      <c r="W138" s="373" t="str">
        <f aca="false">IF(TRIM($B138&amp;$C138)="","",IF(N($L138)=0,IF((N($P138)+N($Q138)+N($R138))=0,"—未填单价","未填单价，已收 "&amp;TEXT((N($P138)+N($Q138)+N($R138)),"#,##0.00")),IF(N($V138)&gt;0.005,"欠 "&amp;TEXT(N($V138),"#,##0.00")&amp;IF(N($S138)&gt;0,"（开票未到账 "&amp;TEXT(N($S138),"#,##0.00")&amp;"）","")&amp;IF(N($U138)&gt;0,"（未开票 "&amp;TEXT(N($U138),"#,##0.00")&amp;"）",""),IF(N($V138)&lt;-0.005,"多收 "&amp;TEXT(-N($V138),"#,##0.00"),"✔ 已结清")))&amp;IF(N($T138)&gt;0,"｜到账未开票 "&amp;TEXT(N($T138),"#,##0.00")&amp;"，待补票","")&amp;IF(N($Q138)&gt;0,"｜收现 "&amp;TEXT(N($Q138),"#,##0.00"),"")&amp;IF(N($R138)&gt;0,"｜收款不开票 "&amp;TEXT(N($R138),"#,##0.00"),""))</f>
        <v/>
      </c>
      <c r="X138" s="370"/>
      <c r="AB138" s="371" t="str">
        <f aca="false">IF(OR(N($N138)=0,N($AA138)=0),"",ROUND(N($N138)/(1+N($AA138))*N($AA138),2))</f>
        <v/>
      </c>
      <c r="AC138" s="370"/>
      <c r="AD138" s="370"/>
      <c r="AE138" s="374" t="str">
        <f aca="false">IF($AM138="","",IF($AM138=1,IF($AN138&gt;=1,"一次性·已到收款期","一次性·未到期"),$AD138&amp;" 第"&amp;$AN138&amp;"/"&amp;$AM138&amp;"期"))</f>
        <v/>
      </c>
      <c r="AF138" s="372" t="str">
        <f aca="false">IF(OR($AM138="",N($L138)=0),"",ROUND(N($J138)*$AN138/$AM138,2)+N($K138))</f>
        <v/>
      </c>
      <c r="AG138" s="372" t="str">
        <f aca="false">IF($AF138="","",MAX(0,ROUND($AF138-(N($P138)+N($Q138)+N($R138)),2)))</f>
        <v/>
      </c>
      <c r="AH138" s="372" t="str">
        <f aca="false">IF(OR(TRIM($B138&amp;$C138)="",NOT(ISNUMBER($D138))),"",SUMIFS($V$3:$V$1001,$AJ$3:$AJ$1001,$AJ138,$D$3:$D$1001,"&lt;"&amp;$D138))</f>
        <v/>
      </c>
      <c r="AI138" s="372" t="str">
        <f aca="false">IF(TRIM($B138&amp;$C138)="","",SUMIFS($V$3:$V$1001,$AJ$3:$AJ$1001,$AJ138))</f>
        <v/>
      </c>
      <c r="AJ138" s="374" t="str">
        <f aca="false">IF(TRIM($B138&amp;$C138)="","",TRIM($B138)&amp;"｜"&amp;TRIM($C138))</f>
        <v/>
      </c>
      <c r="AK138" s="372" t="str">
        <f aca="false">IF(TRIM($B138&amp;$C138)="","",MIN(N($N138),N($P138)))</f>
        <v/>
      </c>
      <c r="AL138" s="375" t="str">
        <f aca="false">IF(ISNUMBER($D138),YEAR($D138),"")</f>
        <v/>
      </c>
      <c r="AM138" s="375" t="str">
        <f aca="false">IF(OR(TRIM($B138&amp;$C138)="",NOT(ISNUMBER($D138)),NOT(ISNUMBER($E138))),"",IF($E138&lt;$D138,"",IF(IF($AD138="半年付",2,IF($AD138="季度付",4,IF($AD138="月付",12,IF($AD138="半月付",24,1))))=1,1,MAX(1,ROUND(($E138-$D138+1)/365*IF($AD138="半年付",2,IF($AD138="季度付",4,IF($AD138="月付",12,IF($AD138="半月付",24,1)))),0)))))</f>
        <v/>
      </c>
      <c r="AN138" s="375" t="str">
        <f aca="true">IF($AM138="","",MIN($AM138,MAX(0,INT((TODAY()-付款宽限天数-$D138)/(($E138-$D138+1)/$AM138))+1)))</f>
        <v/>
      </c>
    </row>
    <row r="139" customFormat="false" ht="14.9" hidden="false" customHeight="false" outlineLevel="0" collapsed="false">
      <c r="F139" s="370" t="str">
        <f aca="true">IF(TRIM($B139&amp;$C139)="","",IF(OR(ISNUMBER(SEARCH("未",$A139)),ISNUMBER(SEARCH("送出",$A139)),AND(TRIM($A139)="",NOT(ISNUMBER($D139)),N($G139)=0)),"【合同未回】","")&amp;IF(NOT(ISNUMBER($E139)),IF(OR(ISNUMBER(SEARCH("未",$A139)),ISNUMBER(SEARCH("送出",$A139)),AND(TRIM($A139)="",NOT(ISNUMBER($D139)),N($G139)=0)),"","【未填合同期】"),IF($E139&lt;TODAY(),"【已到期】",IF($E139-TODAY()&lt;=提醒天数,"【即将到期，剩余"&amp;($E139-TODAY())&amp;"天】","【正常】")))&amp;IF(OR($AC139="安装免保",$AC139="技术免保",$AC139="质保期内"),"【"&amp;$AC139&amp;"】",""))</f>
        <v/>
      </c>
      <c r="J139" s="371" t="str">
        <f aca="false">IF(OR(N($G139)=0,N($H139)=0),"",ROUND(N($G139)*N($H139)*IF(N($I139)=0,1,N($I139)),2))</f>
        <v/>
      </c>
      <c r="L139" s="371" t="str">
        <f aca="false">IF(TRIM($B139&amp;$C139)="","",IF(AND(N($J139)=0,N($K139)=0),"",ROUND(N($J139)+N($K139),2)))</f>
        <v/>
      </c>
      <c r="R139" s="371"/>
      <c r="S139" s="372" t="str">
        <f aca="false">IF(TRIM($B139&amp;$C139)="","",IF(N($N139)=0,"",MAX(0,MIN(N($N139)-N($P139),N($V139)))))</f>
        <v/>
      </c>
      <c r="T139" s="372" t="str">
        <f aca="false">IF(TRIM($B139&amp;$C139)="","",IF(N($P139)&lt;=N($N139),"",N($P139)-N($N139)))</f>
        <v/>
      </c>
      <c r="U139" s="372" t="str">
        <f aca="false">IF(OR(TRIM($B139&amp;$C139)="",$V139=""),"",MAX(0,N($V139))-N($S139))</f>
        <v/>
      </c>
      <c r="V139" s="372" t="str">
        <f aca="false">IF(TRIM($B139&amp;$C139)="","",IF(AND(N($L139)=0,N($P139)+N($Q139)+N($R139)=0),"",ROUND(N($L139)-N($P139)-N($Q139)-N($R139),2)))</f>
        <v/>
      </c>
      <c r="W139" s="373" t="str">
        <f aca="false">IF(TRIM($B139&amp;$C139)="","",IF(N($L139)=0,IF((N($P139)+N($Q139)+N($R139))=0,"—未填单价","未填单价，已收 "&amp;TEXT((N($P139)+N($Q139)+N($R139)),"#,##0.00")),IF(N($V139)&gt;0.005,"欠 "&amp;TEXT(N($V139),"#,##0.00")&amp;IF(N($S139)&gt;0,"（开票未到账 "&amp;TEXT(N($S139),"#,##0.00")&amp;"）","")&amp;IF(N($U139)&gt;0,"（未开票 "&amp;TEXT(N($U139),"#,##0.00")&amp;"）",""),IF(N($V139)&lt;-0.005,"多收 "&amp;TEXT(-N($V139),"#,##0.00"),"✔ 已结清")))&amp;IF(N($T139)&gt;0,"｜到账未开票 "&amp;TEXT(N($T139),"#,##0.00")&amp;"，待补票","")&amp;IF(N($Q139)&gt;0,"｜收现 "&amp;TEXT(N($Q139),"#,##0.00"),"")&amp;IF(N($R139)&gt;0,"｜收款不开票 "&amp;TEXT(N($R139),"#,##0.00"),""))</f>
        <v/>
      </c>
      <c r="X139" s="370"/>
      <c r="AB139" s="371" t="str">
        <f aca="false">IF(OR(N($N139)=0,N($AA139)=0),"",ROUND(N($N139)/(1+N($AA139))*N($AA139),2))</f>
        <v/>
      </c>
      <c r="AC139" s="370"/>
      <c r="AD139" s="370"/>
      <c r="AE139" s="374" t="str">
        <f aca="false">IF($AM139="","",IF($AM139=1,IF($AN139&gt;=1,"一次性·已到收款期","一次性·未到期"),$AD139&amp;" 第"&amp;$AN139&amp;"/"&amp;$AM139&amp;"期"))</f>
        <v/>
      </c>
      <c r="AF139" s="372" t="str">
        <f aca="false">IF(OR($AM139="",N($L139)=0),"",ROUND(N($J139)*$AN139/$AM139,2)+N($K139))</f>
        <v/>
      </c>
      <c r="AG139" s="372" t="str">
        <f aca="false">IF($AF139="","",MAX(0,ROUND($AF139-(N($P139)+N($Q139)+N($R139)),2)))</f>
        <v/>
      </c>
      <c r="AH139" s="372" t="str">
        <f aca="false">IF(OR(TRIM($B139&amp;$C139)="",NOT(ISNUMBER($D139))),"",SUMIFS($V$3:$V$1001,$AJ$3:$AJ$1001,$AJ139,$D$3:$D$1001,"&lt;"&amp;$D139))</f>
        <v/>
      </c>
      <c r="AI139" s="372" t="str">
        <f aca="false">IF(TRIM($B139&amp;$C139)="","",SUMIFS($V$3:$V$1001,$AJ$3:$AJ$1001,$AJ139))</f>
        <v/>
      </c>
      <c r="AJ139" s="374" t="str">
        <f aca="false">IF(TRIM($B139&amp;$C139)="","",TRIM($B139)&amp;"｜"&amp;TRIM($C139))</f>
        <v/>
      </c>
      <c r="AK139" s="372" t="str">
        <f aca="false">IF(TRIM($B139&amp;$C139)="","",MIN(N($N139),N($P139)))</f>
        <v/>
      </c>
      <c r="AL139" s="375" t="str">
        <f aca="false">IF(ISNUMBER($D139),YEAR($D139),"")</f>
        <v/>
      </c>
      <c r="AM139" s="375" t="str">
        <f aca="false">IF(OR(TRIM($B139&amp;$C139)="",NOT(ISNUMBER($D139)),NOT(ISNUMBER($E139))),"",IF($E139&lt;$D139,"",IF(IF($AD139="半年付",2,IF($AD139="季度付",4,IF($AD139="月付",12,IF($AD139="半月付",24,1))))=1,1,MAX(1,ROUND(($E139-$D139+1)/365*IF($AD139="半年付",2,IF($AD139="季度付",4,IF($AD139="月付",12,IF($AD139="半月付",24,1)))),0)))))</f>
        <v/>
      </c>
      <c r="AN139" s="375" t="str">
        <f aca="true">IF($AM139="","",MIN($AM139,MAX(0,INT((TODAY()-付款宽限天数-$D139)/(($E139-$D139+1)/$AM139))+1)))</f>
        <v/>
      </c>
    </row>
    <row r="140" customFormat="false" ht="14.9" hidden="false" customHeight="false" outlineLevel="0" collapsed="false">
      <c r="F140" s="370" t="str">
        <f aca="true">IF(TRIM($B140&amp;$C140)="","",IF(OR(ISNUMBER(SEARCH("未",$A140)),ISNUMBER(SEARCH("送出",$A140)),AND(TRIM($A140)="",NOT(ISNUMBER($D140)),N($G140)=0)),"【合同未回】","")&amp;IF(NOT(ISNUMBER($E140)),IF(OR(ISNUMBER(SEARCH("未",$A140)),ISNUMBER(SEARCH("送出",$A140)),AND(TRIM($A140)="",NOT(ISNUMBER($D140)),N($G140)=0)),"","【未填合同期】"),IF($E140&lt;TODAY(),"【已到期】",IF($E140-TODAY()&lt;=提醒天数,"【即将到期，剩余"&amp;($E140-TODAY())&amp;"天】","【正常】")))&amp;IF(OR($AC140="安装免保",$AC140="技术免保",$AC140="质保期内"),"【"&amp;$AC140&amp;"】",""))</f>
        <v/>
      </c>
      <c r="J140" s="371" t="str">
        <f aca="false">IF(OR(N($G140)=0,N($H140)=0),"",ROUND(N($G140)*N($H140)*IF(N($I140)=0,1,N($I140)),2))</f>
        <v/>
      </c>
      <c r="L140" s="371" t="str">
        <f aca="false">IF(TRIM($B140&amp;$C140)="","",IF(AND(N($J140)=0,N($K140)=0),"",ROUND(N($J140)+N($K140),2)))</f>
        <v/>
      </c>
      <c r="R140" s="371"/>
      <c r="S140" s="372" t="str">
        <f aca="false">IF(TRIM($B140&amp;$C140)="","",IF(N($N140)=0,"",MAX(0,MIN(N($N140)-N($P140),N($V140)))))</f>
        <v/>
      </c>
      <c r="T140" s="372" t="str">
        <f aca="false">IF(TRIM($B140&amp;$C140)="","",IF(N($P140)&lt;=N($N140),"",N($P140)-N($N140)))</f>
        <v/>
      </c>
      <c r="U140" s="372" t="str">
        <f aca="false">IF(OR(TRIM($B140&amp;$C140)="",$V140=""),"",MAX(0,N($V140))-N($S140))</f>
        <v/>
      </c>
      <c r="V140" s="372" t="str">
        <f aca="false">IF(TRIM($B140&amp;$C140)="","",IF(AND(N($L140)=0,N($P140)+N($Q140)+N($R140)=0),"",ROUND(N($L140)-N($P140)-N($Q140)-N($R140),2)))</f>
        <v/>
      </c>
      <c r="W140" s="373" t="str">
        <f aca="false">IF(TRIM($B140&amp;$C140)="","",IF(N($L140)=0,IF((N($P140)+N($Q140)+N($R140))=0,"—未填单价","未填单价，已收 "&amp;TEXT((N($P140)+N($Q140)+N($R140)),"#,##0.00")),IF(N($V140)&gt;0.005,"欠 "&amp;TEXT(N($V140),"#,##0.00")&amp;IF(N($S140)&gt;0,"（开票未到账 "&amp;TEXT(N($S140),"#,##0.00")&amp;"）","")&amp;IF(N($U140)&gt;0,"（未开票 "&amp;TEXT(N($U140),"#,##0.00")&amp;"）",""),IF(N($V140)&lt;-0.005,"多收 "&amp;TEXT(-N($V140),"#,##0.00"),"✔ 已结清")))&amp;IF(N($T140)&gt;0,"｜到账未开票 "&amp;TEXT(N($T140),"#,##0.00")&amp;"，待补票","")&amp;IF(N($Q140)&gt;0,"｜收现 "&amp;TEXT(N($Q140),"#,##0.00"),"")&amp;IF(N($R140)&gt;0,"｜收款不开票 "&amp;TEXT(N($R140),"#,##0.00"),""))</f>
        <v/>
      </c>
      <c r="X140" s="370"/>
      <c r="AB140" s="371" t="str">
        <f aca="false">IF(OR(N($N140)=0,N($AA140)=0),"",ROUND(N($N140)/(1+N($AA140))*N($AA140),2))</f>
        <v/>
      </c>
      <c r="AC140" s="370"/>
      <c r="AD140" s="370"/>
      <c r="AE140" s="374" t="str">
        <f aca="false">IF($AM140="","",IF($AM140=1,IF($AN140&gt;=1,"一次性·已到收款期","一次性·未到期"),$AD140&amp;" 第"&amp;$AN140&amp;"/"&amp;$AM140&amp;"期"))</f>
        <v/>
      </c>
      <c r="AF140" s="372" t="str">
        <f aca="false">IF(OR($AM140="",N($L140)=0),"",ROUND(N($J140)*$AN140/$AM140,2)+N($K140))</f>
        <v/>
      </c>
      <c r="AG140" s="372" t="str">
        <f aca="false">IF($AF140="","",MAX(0,ROUND($AF140-(N($P140)+N($Q140)+N($R140)),2)))</f>
        <v/>
      </c>
      <c r="AH140" s="372" t="str">
        <f aca="false">IF(OR(TRIM($B140&amp;$C140)="",NOT(ISNUMBER($D140))),"",SUMIFS($V$3:$V$1001,$AJ$3:$AJ$1001,$AJ140,$D$3:$D$1001,"&lt;"&amp;$D140))</f>
        <v/>
      </c>
      <c r="AI140" s="372" t="str">
        <f aca="false">IF(TRIM($B140&amp;$C140)="","",SUMIFS($V$3:$V$1001,$AJ$3:$AJ$1001,$AJ140))</f>
        <v/>
      </c>
      <c r="AJ140" s="374" t="str">
        <f aca="false">IF(TRIM($B140&amp;$C140)="","",TRIM($B140)&amp;"｜"&amp;TRIM($C140))</f>
        <v/>
      </c>
      <c r="AK140" s="372" t="str">
        <f aca="false">IF(TRIM($B140&amp;$C140)="","",MIN(N($N140),N($P140)))</f>
        <v/>
      </c>
      <c r="AL140" s="375" t="str">
        <f aca="false">IF(ISNUMBER($D140),YEAR($D140),"")</f>
        <v/>
      </c>
      <c r="AM140" s="375" t="str">
        <f aca="false">IF(OR(TRIM($B140&amp;$C140)="",NOT(ISNUMBER($D140)),NOT(ISNUMBER($E140))),"",IF($E140&lt;$D140,"",IF(IF($AD140="半年付",2,IF($AD140="季度付",4,IF($AD140="月付",12,IF($AD140="半月付",24,1))))=1,1,MAX(1,ROUND(($E140-$D140+1)/365*IF($AD140="半年付",2,IF($AD140="季度付",4,IF($AD140="月付",12,IF($AD140="半月付",24,1)))),0)))))</f>
        <v/>
      </c>
      <c r="AN140" s="375" t="str">
        <f aca="true">IF($AM140="","",MIN($AM140,MAX(0,INT((TODAY()-付款宽限天数-$D140)/(($E140-$D140+1)/$AM140))+1)))</f>
        <v/>
      </c>
    </row>
    <row r="141" customFormat="false" ht="14.9" hidden="false" customHeight="false" outlineLevel="0" collapsed="false">
      <c r="F141" s="370" t="str">
        <f aca="true">IF(TRIM($B141&amp;$C141)="","",IF(OR(ISNUMBER(SEARCH("未",$A141)),ISNUMBER(SEARCH("送出",$A141)),AND(TRIM($A141)="",NOT(ISNUMBER($D141)),N($G141)=0)),"【合同未回】","")&amp;IF(NOT(ISNUMBER($E141)),IF(OR(ISNUMBER(SEARCH("未",$A141)),ISNUMBER(SEARCH("送出",$A141)),AND(TRIM($A141)="",NOT(ISNUMBER($D141)),N($G141)=0)),"","【未填合同期】"),IF($E141&lt;TODAY(),"【已到期】",IF($E141-TODAY()&lt;=提醒天数,"【即将到期，剩余"&amp;($E141-TODAY())&amp;"天】","【正常】")))&amp;IF(OR($AC141="安装免保",$AC141="技术免保",$AC141="质保期内"),"【"&amp;$AC141&amp;"】",""))</f>
        <v/>
      </c>
      <c r="J141" s="371" t="str">
        <f aca="false">IF(OR(N($G141)=0,N($H141)=0),"",ROUND(N($G141)*N($H141)*IF(N($I141)=0,1,N($I141)),2))</f>
        <v/>
      </c>
      <c r="L141" s="371" t="str">
        <f aca="false">IF(TRIM($B141&amp;$C141)="","",IF(AND(N($J141)=0,N($K141)=0),"",ROUND(N($J141)+N($K141),2)))</f>
        <v/>
      </c>
      <c r="R141" s="371"/>
      <c r="S141" s="372" t="str">
        <f aca="false">IF(TRIM($B141&amp;$C141)="","",IF(N($N141)=0,"",MAX(0,MIN(N($N141)-N($P141),N($V141)))))</f>
        <v/>
      </c>
      <c r="T141" s="372" t="str">
        <f aca="false">IF(TRIM($B141&amp;$C141)="","",IF(N($P141)&lt;=N($N141),"",N($P141)-N($N141)))</f>
        <v/>
      </c>
      <c r="U141" s="372" t="str">
        <f aca="false">IF(OR(TRIM($B141&amp;$C141)="",$V141=""),"",MAX(0,N($V141))-N($S141))</f>
        <v/>
      </c>
      <c r="V141" s="372" t="str">
        <f aca="false">IF(TRIM($B141&amp;$C141)="","",IF(AND(N($L141)=0,N($P141)+N($Q141)+N($R141)=0),"",ROUND(N($L141)-N($P141)-N($Q141)-N($R141),2)))</f>
        <v/>
      </c>
      <c r="W141" s="373" t="str">
        <f aca="false">IF(TRIM($B141&amp;$C141)="","",IF(N($L141)=0,IF((N($P141)+N($Q141)+N($R141))=0,"—未填单价","未填单价，已收 "&amp;TEXT((N($P141)+N($Q141)+N($R141)),"#,##0.00")),IF(N($V141)&gt;0.005,"欠 "&amp;TEXT(N($V141),"#,##0.00")&amp;IF(N($S141)&gt;0,"（开票未到账 "&amp;TEXT(N($S141),"#,##0.00")&amp;"）","")&amp;IF(N($U141)&gt;0,"（未开票 "&amp;TEXT(N($U141),"#,##0.00")&amp;"）",""),IF(N($V141)&lt;-0.005,"多收 "&amp;TEXT(-N($V141),"#,##0.00"),"✔ 已结清")))&amp;IF(N($T141)&gt;0,"｜到账未开票 "&amp;TEXT(N($T141),"#,##0.00")&amp;"，待补票","")&amp;IF(N($Q141)&gt;0,"｜收现 "&amp;TEXT(N($Q141),"#,##0.00"),"")&amp;IF(N($R141)&gt;0,"｜收款不开票 "&amp;TEXT(N($R141),"#,##0.00"),""))</f>
        <v/>
      </c>
      <c r="X141" s="370"/>
      <c r="AB141" s="371" t="str">
        <f aca="false">IF(OR(N($N141)=0,N($AA141)=0),"",ROUND(N($N141)/(1+N($AA141))*N($AA141),2))</f>
        <v/>
      </c>
      <c r="AC141" s="370"/>
      <c r="AD141" s="370"/>
      <c r="AE141" s="374" t="str">
        <f aca="false">IF($AM141="","",IF($AM141=1,IF($AN141&gt;=1,"一次性·已到收款期","一次性·未到期"),$AD141&amp;" 第"&amp;$AN141&amp;"/"&amp;$AM141&amp;"期"))</f>
        <v/>
      </c>
      <c r="AF141" s="372" t="str">
        <f aca="false">IF(OR($AM141="",N($L141)=0),"",ROUND(N($J141)*$AN141/$AM141,2)+N($K141))</f>
        <v/>
      </c>
      <c r="AG141" s="372" t="str">
        <f aca="false">IF($AF141="","",MAX(0,ROUND($AF141-(N($P141)+N($Q141)+N($R141)),2)))</f>
        <v/>
      </c>
      <c r="AH141" s="372" t="str">
        <f aca="false">IF(OR(TRIM($B141&amp;$C141)="",NOT(ISNUMBER($D141))),"",SUMIFS($V$3:$V$1001,$AJ$3:$AJ$1001,$AJ141,$D$3:$D$1001,"&lt;"&amp;$D141))</f>
        <v/>
      </c>
      <c r="AI141" s="372" t="str">
        <f aca="false">IF(TRIM($B141&amp;$C141)="","",SUMIFS($V$3:$V$1001,$AJ$3:$AJ$1001,$AJ141))</f>
        <v/>
      </c>
      <c r="AJ141" s="374" t="str">
        <f aca="false">IF(TRIM($B141&amp;$C141)="","",TRIM($B141)&amp;"｜"&amp;TRIM($C141))</f>
        <v/>
      </c>
      <c r="AK141" s="372" t="str">
        <f aca="false">IF(TRIM($B141&amp;$C141)="","",MIN(N($N141),N($P141)))</f>
        <v/>
      </c>
      <c r="AL141" s="375" t="str">
        <f aca="false">IF(ISNUMBER($D141),YEAR($D141),"")</f>
        <v/>
      </c>
      <c r="AM141" s="375" t="str">
        <f aca="false">IF(OR(TRIM($B141&amp;$C141)="",NOT(ISNUMBER($D141)),NOT(ISNUMBER($E141))),"",IF($E141&lt;$D141,"",IF(IF($AD141="半年付",2,IF($AD141="季度付",4,IF($AD141="月付",12,IF($AD141="半月付",24,1))))=1,1,MAX(1,ROUND(($E141-$D141+1)/365*IF($AD141="半年付",2,IF($AD141="季度付",4,IF($AD141="月付",12,IF($AD141="半月付",24,1)))),0)))))</f>
        <v/>
      </c>
      <c r="AN141" s="375" t="str">
        <f aca="true">IF($AM141="","",MIN($AM141,MAX(0,INT((TODAY()-付款宽限天数-$D141)/(($E141-$D141+1)/$AM141))+1)))</f>
        <v/>
      </c>
    </row>
    <row r="142" customFormat="false" ht="14.9" hidden="false" customHeight="false" outlineLevel="0" collapsed="false">
      <c r="F142" s="370" t="str">
        <f aca="true">IF(TRIM($B142&amp;$C142)="","",IF(OR(ISNUMBER(SEARCH("未",$A142)),ISNUMBER(SEARCH("送出",$A142)),AND(TRIM($A142)="",NOT(ISNUMBER($D142)),N($G142)=0)),"【合同未回】","")&amp;IF(NOT(ISNUMBER($E142)),IF(OR(ISNUMBER(SEARCH("未",$A142)),ISNUMBER(SEARCH("送出",$A142)),AND(TRIM($A142)="",NOT(ISNUMBER($D142)),N($G142)=0)),"","【未填合同期】"),IF($E142&lt;TODAY(),"【已到期】",IF($E142-TODAY()&lt;=提醒天数,"【即将到期，剩余"&amp;($E142-TODAY())&amp;"天】","【正常】")))&amp;IF(OR($AC142="安装免保",$AC142="技术免保",$AC142="质保期内"),"【"&amp;$AC142&amp;"】",""))</f>
        <v/>
      </c>
      <c r="J142" s="371" t="str">
        <f aca="false">IF(OR(N($G142)=0,N($H142)=0),"",ROUND(N($G142)*N($H142)*IF(N($I142)=0,1,N($I142)),2))</f>
        <v/>
      </c>
      <c r="L142" s="371" t="str">
        <f aca="false">IF(TRIM($B142&amp;$C142)="","",IF(AND(N($J142)=0,N($K142)=0),"",ROUND(N($J142)+N($K142),2)))</f>
        <v/>
      </c>
      <c r="R142" s="371"/>
      <c r="S142" s="372" t="str">
        <f aca="false">IF(TRIM($B142&amp;$C142)="","",IF(N($N142)=0,"",MAX(0,MIN(N($N142)-N($P142),N($V142)))))</f>
        <v/>
      </c>
      <c r="T142" s="372" t="str">
        <f aca="false">IF(TRIM($B142&amp;$C142)="","",IF(N($P142)&lt;=N($N142),"",N($P142)-N($N142)))</f>
        <v/>
      </c>
      <c r="U142" s="372" t="str">
        <f aca="false">IF(OR(TRIM($B142&amp;$C142)="",$V142=""),"",MAX(0,N($V142))-N($S142))</f>
        <v/>
      </c>
      <c r="V142" s="372" t="str">
        <f aca="false">IF(TRIM($B142&amp;$C142)="","",IF(AND(N($L142)=0,N($P142)+N($Q142)+N($R142)=0),"",ROUND(N($L142)-N($P142)-N($Q142)-N($R142),2)))</f>
        <v/>
      </c>
      <c r="W142" s="373" t="str">
        <f aca="false">IF(TRIM($B142&amp;$C142)="","",IF(N($L142)=0,IF((N($P142)+N($Q142)+N($R142))=0,"—未填单价","未填单价，已收 "&amp;TEXT((N($P142)+N($Q142)+N($R142)),"#,##0.00")),IF(N($V142)&gt;0.005,"欠 "&amp;TEXT(N($V142),"#,##0.00")&amp;IF(N($S142)&gt;0,"（开票未到账 "&amp;TEXT(N($S142),"#,##0.00")&amp;"）","")&amp;IF(N($U142)&gt;0,"（未开票 "&amp;TEXT(N($U142),"#,##0.00")&amp;"）",""),IF(N($V142)&lt;-0.005,"多收 "&amp;TEXT(-N($V142),"#,##0.00"),"✔ 已结清")))&amp;IF(N($T142)&gt;0,"｜到账未开票 "&amp;TEXT(N($T142),"#,##0.00")&amp;"，待补票","")&amp;IF(N($Q142)&gt;0,"｜收现 "&amp;TEXT(N($Q142),"#,##0.00"),"")&amp;IF(N($R142)&gt;0,"｜收款不开票 "&amp;TEXT(N($R142),"#,##0.00"),""))</f>
        <v/>
      </c>
      <c r="X142" s="370"/>
      <c r="AB142" s="371" t="str">
        <f aca="false">IF(OR(N($N142)=0,N($AA142)=0),"",ROUND(N($N142)/(1+N($AA142))*N($AA142),2))</f>
        <v/>
      </c>
      <c r="AC142" s="370"/>
      <c r="AD142" s="370"/>
      <c r="AE142" s="374" t="str">
        <f aca="false">IF($AM142="","",IF($AM142=1,IF($AN142&gt;=1,"一次性·已到收款期","一次性·未到期"),$AD142&amp;" 第"&amp;$AN142&amp;"/"&amp;$AM142&amp;"期"))</f>
        <v/>
      </c>
      <c r="AF142" s="372" t="str">
        <f aca="false">IF(OR($AM142="",N($L142)=0),"",ROUND(N($J142)*$AN142/$AM142,2)+N($K142))</f>
        <v/>
      </c>
      <c r="AG142" s="372" t="str">
        <f aca="false">IF($AF142="","",MAX(0,ROUND($AF142-(N($P142)+N($Q142)+N($R142)),2)))</f>
        <v/>
      </c>
      <c r="AH142" s="372" t="str">
        <f aca="false">IF(OR(TRIM($B142&amp;$C142)="",NOT(ISNUMBER($D142))),"",SUMIFS($V$3:$V$1001,$AJ$3:$AJ$1001,$AJ142,$D$3:$D$1001,"&lt;"&amp;$D142))</f>
        <v/>
      </c>
      <c r="AI142" s="372" t="str">
        <f aca="false">IF(TRIM($B142&amp;$C142)="","",SUMIFS($V$3:$V$1001,$AJ$3:$AJ$1001,$AJ142))</f>
        <v/>
      </c>
      <c r="AJ142" s="374" t="str">
        <f aca="false">IF(TRIM($B142&amp;$C142)="","",TRIM($B142)&amp;"｜"&amp;TRIM($C142))</f>
        <v/>
      </c>
      <c r="AK142" s="372" t="str">
        <f aca="false">IF(TRIM($B142&amp;$C142)="","",MIN(N($N142),N($P142)))</f>
        <v/>
      </c>
      <c r="AL142" s="375" t="str">
        <f aca="false">IF(ISNUMBER($D142),YEAR($D142),"")</f>
        <v/>
      </c>
      <c r="AM142" s="375" t="str">
        <f aca="false">IF(OR(TRIM($B142&amp;$C142)="",NOT(ISNUMBER($D142)),NOT(ISNUMBER($E142))),"",IF($E142&lt;$D142,"",IF(IF($AD142="半年付",2,IF($AD142="季度付",4,IF($AD142="月付",12,IF($AD142="半月付",24,1))))=1,1,MAX(1,ROUND(($E142-$D142+1)/365*IF($AD142="半年付",2,IF($AD142="季度付",4,IF($AD142="月付",12,IF($AD142="半月付",24,1)))),0)))))</f>
        <v/>
      </c>
      <c r="AN142" s="375" t="str">
        <f aca="true">IF($AM142="","",MIN($AM142,MAX(0,INT((TODAY()-付款宽限天数-$D142)/(($E142-$D142+1)/$AM142))+1)))</f>
        <v/>
      </c>
    </row>
    <row r="143" customFormat="false" ht="14.9" hidden="false" customHeight="false" outlineLevel="0" collapsed="false">
      <c r="F143" s="370" t="str">
        <f aca="true">IF(TRIM($B143&amp;$C143)="","",IF(OR(ISNUMBER(SEARCH("未",$A143)),ISNUMBER(SEARCH("送出",$A143)),AND(TRIM($A143)="",NOT(ISNUMBER($D143)),N($G143)=0)),"【合同未回】","")&amp;IF(NOT(ISNUMBER($E143)),IF(OR(ISNUMBER(SEARCH("未",$A143)),ISNUMBER(SEARCH("送出",$A143)),AND(TRIM($A143)="",NOT(ISNUMBER($D143)),N($G143)=0)),"","【未填合同期】"),IF($E143&lt;TODAY(),"【已到期】",IF($E143-TODAY()&lt;=提醒天数,"【即将到期，剩余"&amp;($E143-TODAY())&amp;"天】","【正常】")))&amp;IF(OR($AC143="安装免保",$AC143="技术免保",$AC143="质保期内"),"【"&amp;$AC143&amp;"】",""))</f>
        <v/>
      </c>
      <c r="J143" s="371" t="str">
        <f aca="false">IF(OR(N($G143)=0,N($H143)=0),"",ROUND(N($G143)*N($H143)*IF(N($I143)=0,1,N($I143)),2))</f>
        <v/>
      </c>
      <c r="L143" s="371" t="str">
        <f aca="false">IF(TRIM($B143&amp;$C143)="","",IF(AND(N($J143)=0,N($K143)=0),"",ROUND(N($J143)+N($K143),2)))</f>
        <v/>
      </c>
      <c r="R143" s="371"/>
      <c r="S143" s="372" t="str">
        <f aca="false">IF(TRIM($B143&amp;$C143)="","",IF(N($N143)=0,"",MAX(0,MIN(N($N143)-N($P143),N($V143)))))</f>
        <v/>
      </c>
      <c r="T143" s="372" t="str">
        <f aca="false">IF(TRIM($B143&amp;$C143)="","",IF(N($P143)&lt;=N($N143),"",N($P143)-N($N143)))</f>
        <v/>
      </c>
      <c r="U143" s="372" t="str">
        <f aca="false">IF(OR(TRIM($B143&amp;$C143)="",$V143=""),"",MAX(0,N($V143))-N($S143))</f>
        <v/>
      </c>
      <c r="V143" s="372" t="str">
        <f aca="false">IF(TRIM($B143&amp;$C143)="","",IF(AND(N($L143)=0,N($P143)+N($Q143)+N($R143)=0),"",ROUND(N($L143)-N($P143)-N($Q143)-N($R143),2)))</f>
        <v/>
      </c>
      <c r="W143" s="373" t="str">
        <f aca="false">IF(TRIM($B143&amp;$C143)="","",IF(N($L143)=0,IF((N($P143)+N($Q143)+N($R143))=0,"—未填单价","未填单价，已收 "&amp;TEXT((N($P143)+N($Q143)+N($R143)),"#,##0.00")),IF(N($V143)&gt;0.005,"欠 "&amp;TEXT(N($V143),"#,##0.00")&amp;IF(N($S143)&gt;0,"（开票未到账 "&amp;TEXT(N($S143),"#,##0.00")&amp;"）","")&amp;IF(N($U143)&gt;0,"（未开票 "&amp;TEXT(N($U143),"#,##0.00")&amp;"）",""),IF(N($V143)&lt;-0.005,"多收 "&amp;TEXT(-N($V143),"#,##0.00"),"✔ 已结清")))&amp;IF(N($T143)&gt;0,"｜到账未开票 "&amp;TEXT(N($T143),"#,##0.00")&amp;"，待补票","")&amp;IF(N($Q143)&gt;0,"｜收现 "&amp;TEXT(N($Q143),"#,##0.00"),"")&amp;IF(N($R143)&gt;0,"｜收款不开票 "&amp;TEXT(N($R143),"#,##0.00"),""))</f>
        <v/>
      </c>
      <c r="X143" s="370"/>
      <c r="AB143" s="371" t="str">
        <f aca="false">IF(OR(N($N143)=0,N($AA143)=0),"",ROUND(N($N143)/(1+N($AA143))*N($AA143),2))</f>
        <v/>
      </c>
      <c r="AC143" s="370"/>
      <c r="AD143" s="370"/>
      <c r="AE143" s="374" t="str">
        <f aca="false">IF($AM143="","",IF($AM143=1,IF($AN143&gt;=1,"一次性·已到收款期","一次性·未到期"),$AD143&amp;" 第"&amp;$AN143&amp;"/"&amp;$AM143&amp;"期"))</f>
        <v/>
      </c>
      <c r="AF143" s="372" t="str">
        <f aca="false">IF(OR($AM143="",N($L143)=0),"",ROUND(N($J143)*$AN143/$AM143,2)+N($K143))</f>
        <v/>
      </c>
      <c r="AG143" s="372" t="str">
        <f aca="false">IF($AF143="","",MAX(0,ROUND($AF143-(N($P143)+N($Q143)+N($R143)),2)))</f>
        <v/>
      </c>
      <c r="AH143" s="372" t="str">
        <f aca="false">IF(OR(TRIM($B143&amp;$C143)="",NOT(ISNUMBER($D143))),"",SUMIFS($V$3:$V$1001,$AJ$3:$AJ$1001,$AJ143,$D$3:$D$1001,"&lt;"&amp;$D143))</f>
        <v/>
      </c>
      <c r="AI143" s="372" t="str">
        <f aca="false">IF(TRIM($B143&amp;$C143)="","",SUMIFS($V$3:$V$1001,$AJ$3:$AJ$1001,$AJ143))</f>
        <v/>
      </c>
      <c r="AJ143" s="374" t="str">
        <f aca="false">IF(TRIM($B143&amp;$C143)="","",TRIM($B143)&amp;"｜"&amp;TRIM($C143))</f>
        <v/>
      </c>
      <c r="AK143" s="372" t="str">
        <f aca="false">IF(TRIM($B143&amp;$C143)="","",MIN(N($N143),N($P143)))</f>
        <v/>
      </c>
      <c r="AL143" s="375" t="str">
        <f aca="false">IF(ISNUMBER($D143),YEAR($D143),"")</f>
        <v/>
      </c>
      <c r="AM143" s="375" t="str">
        <f aca="false">IF(OR(TRIM($B143&amp;$C143)="",NOT(ISNUMBER($D143)),NOT(ISNUMBER($E143))),"",IF($E143&lt;$D143,"",IF(IF($AD143="半年付",2,IF($AD143="季度付",4,IF($AD143="月付",12,IF($AD143="半月付",24,1))))=1,1,MAX(1,ROUND(($E143-$D143+1)/365*IF($AD143="半年付",2,IF($AD143="季度付",4,IF($AD143="月付",12,IF($AD143="半月付",24,1)))),0)))))</f>
        <v/>
      </c>
      <c r="AN143" s="375" t="str">
        <f aca="true">IF($AM143="","",MIN($AM143,MAX(0,INT((TODAY()-付款宽限天数-$D143)/(($E143-$D143+1)/$AM143))+1)))</f>
        <v/>
      </c>
    </row>
    <row r="144" customFormat="false" ht="14.9" hidden="false" customHeight="false" outlineLevel="0" collapsed="false">
      <c r="F144" s="370" t="str">
        <f aca="true">IF(TRIM($B144&amp;$C144)="","",IF(OR(ISNUMBER(SEARCH("未",$A144)),ISNUMBER(SEARCH("送出",$A144)),AND(TRIM($A144)="",NOT(ISNUMBER($D144)),N($G144)=0)),"【合同未回】","")&amp;IF(NOT(ISNUMBER($E144)),IF(OR(ISNUMBER(SEARCH("未",$A144)),ISNUMBER(SEARCH("送出",$A144)),AND(TRIM($A144)="",NOT(ISNUMBER($D144)),N($G144)=0)),"","【未填合同期】"),IF($E144&lt;TODAY(),"【已到期】",IF($E144-TODAY()&lt;=提醒天数,"【即将到期，剩余"&amp;($E144-TODAY())&amp;"天】","【正常】")))&amp;IF(OR($AC144="安装免保",$AC144="技术免保",$AC144="质保期内"),"【"&amp;$AC144&amp;"】",""))</f>
        <v/>
      </c>
      <c r="J144" s="371" t="str">
        <f aca="false">IF(OR(N($G144)=0,N($H144)=0),"",ROUND(N($G144)*N($H144)*IF(N($I144)=0,1,N($I144)),2))</f>
        <v/>
      </c>
      <c r="L144" s="371" t="str">
        <f aca="false">IF(TRIM($B144&amp;$C144)="","",IF(AND(N($J144)=0,N($K144)=0),"",ROUND(N($J144)+N($K144),2)))</f>
        <v/>
      </c>
      <c r="R144" s="371"/>
      <c r="S144" s="372" t="str">
        <f aca="false">IF(TRIM($B144&amp;$C144)="","",IF(N($N144)=0,"",MAX(0,MIN(N($N144)-N($P144),N($V144)))))</f>
        <v/>
      </c>
      <c r="T144" s="372" t="str">
        <f aca="false">IF(TRIM($B144&amp;$C144)="","",IF(N($P144)&lt;=N($N144),"",N($P144)-N($N144)))</f>
        <v/>
      </c>
      <c r="U144" s="372" t="str">
        <f aca="false">IF(OR(TRIM($B144&amp;$C144)="",$V144=""),"",MAX(0,N($V144))-N($S144))</f>
        <v/>
      </c>
      <c r="V144" s="372" t="str">
        <f aca="false">IF(TRIM($B144&amp;$C144)="","",IF(AND(N($L144)=0,N($P144)+N($Q144)+N($R144)=0),"",ROUND(N($L144)-N($P144)-N($Q144)-N($R144),2)))</f>
        <v/>
      </c>
      <c r="W144" s="373" t="str">
        <f aca="false">IF(TRIM($B144&amp;$C144)="","",IF(N($L144)=0,IF((N($P144)+N($Q144)+N($R144))=0,"—未填单价","未填单价，已收 "&amp;TEXT((N($P144)+N($Q144)+N($R144)),"#,##0.00")),IF(N($V144)&gt;0.005,"欠 "&amp;TEXT(N($V144),"#,##0.00")&amp;IF(N($S144)&gt;0,"（开票未到账 "&amp;TEXT(N($S144),"#,##0.00")&amp;"）","")&amp;IF(N($U144)&gt;0,"（未开票 "&amp;TEXT(N($U144),"#,##0.00")&amp;"）",""),IF(N($V144)&lt;-0.005,"多收 "&amp;TEXT(-N($V144),"#,##0.00"),"✔ 已结清")))&amp;IF(N($T144)&gt;0,"｜到账未开票 "&amp;TEXT(N($T144),"#,##0.00")&amp;"，待补票","")&amp;IF(N($Q144)&gt;0,"｜收现 "&amp;TEXT(N($Q144),"#,##0.00"),"")&amp;IF(N($R144)&gt;0,"｜收款不开票 "&amp;TEXT(N($R144),"#,##0.00"),""))</f>
        <v/>
      </c>
      <c r="X144" s="370"/>
      <c r="AB144" s="371" t="str">
        <f aca="false">IF(OR(N($N144)=0,N($AA144)=0),"",ROUND(N($N144)/(1+N($AA144))*N($AA144),2))</f>
        <v/>
      </c>
      <c r="AC144" s="370"/>
      <c r="AD144" s="370"/>
      <c r="AE144" s="374" t="str">
        <f aca="false">IF($AM144="","",IF($AM144=1,IF($AN144&gt;=1,"一次性·已到收款期","一次性·未到期"),$AD144&amp;" 第"&amp;$AN144&amp;"/"&amp;$AM144&amp;"期"))</f>
        <v/>
      </c>
      <c r="AF144" s="372" t="str">
        <f aca="false">IF(OR($AM144="",N($L144)=0),"",ROUND(N($J144)*$AN144/$AM144,2)+N($K144))</f>
        <v/>
      </c>
      <c r="AG144" s="372" t="str">
        <f aca="false">IF($AF144="","",MAX(0,ROUND($AF144-(N($P144)+N($Q144)+N($R144)),2)))</f>
        <v/>
      </c>
      <c r="AH144" s="372" t="str">
        <f aca="false">IF(OR(TRIM($B144&amp;$C144)="",NOT(ISNUMBER($D144))),"",SUMIFS($V$3:$V$1001,$AJ$3:$AJ$1001,$AJ144,$D$3:$D$1001,"&lt;"&amp;$D144))</f>
        <v/>
      </c>
      <c r="AI144" s="372" t="str">
        <f aca="false">IF(TRIM($B144&amp;$C144)="","",SUMIFS($V$3:$V$1001,$AJ$3:$AJ$1001,$AJ144))</f>
        <v/>
      </c>
      <c r="AJ144" s="374" t="str">
        <f aca="false">IF(TRIM($B144&amp;$C144)="","",TRIM($B144)&amp;"｜"&amp;TRIM($C144))</f>
        <v/>
      </c>
      <c r="AK144" s="372" t="str">
        <f aca="false">IF(TRIM($B144&amp;$C144)="","",MIN(N($N144),N($P144)))</f>
        <v/>
      </c>
      <c r="AL144" s="375" t="str">
        <f aca="false">IF(ISNUMBER($D144),YEAR($D144),"")</f>
        <v/>
      </c>
      <c r="AM144" s="375" t="str">
        <f aca="false">IF(OR(TRIM($B144&amp;$C144)="",NOT(ISNUMBER($D144)),NOT(ISNUMBER($E144))),"",IF($E144&lt;$D144,"",IF(IF($AD144="半年付",2,IF($AD144="季度付",4,IF($AD144="月付",12,IF($AD144="半月付",24,1))))=1,1,MAX(1,ROUND(($E144-$D144+1)/365*IF($AD144="半年付",2,IF($AD144="季度付",4,IF($AD144="月付",12,IF($AD144="半月付",24,1)))),0)))))</f>
        <v/>
      </c>
      <c r="AN144" s="375" t="str">
        <f aca="true">IF($AM144="","",MIN($AM144,MAX(0,INT((TODAY()-付款宽限天数-$D144)/(($E144-$D144+1)/$AM144))+1)))</f>
        <v/>
      </c>
    </row>
    <row r="145" customFormat="false" ht="14.9" hidden="false" customHeight="false" outlineLevel="0" collapsed="false">
      <c r="F145" s="370" t="str">
        <f aca="true">IF(TRIM($B145&amp;$C145)="","",IF(OR(ISNUMBER(SEARCH("未",$A145)),ISNUMBER(SEARCH("送出",$A145)),AND(TRIM($A145)="",NOT(ISNUMBER($D145)),N($G145)=0)),"【合同未回】","")&amp;IF(NOT(ISNUMBER($E145)),IF(OR(ISNUMBER(SEARCH("未",$A145)),ISNUMBER(SEARCH("送出",$A145)),AND(TRIM($A145)="",NOT(ISNUMBER($D145)),N($G145)=0)),"","【未填合同期】"),IF($E145&lt;TODAY(),"【已到期】",IF($E145-TODAY()&lt;=提醒天数,"【即将到期，剩余"&amp;($E145-TODAY())&amp;"天】","【正常】")))&amp;IF(OR($AC145="安装免保",$AC145="技术免保",$AC145="质保期内"),"【"&amp;$AC145&amp;"】",""))</f>
        <v/>
      </c>
      <c r="J145" s="371" t="str">
        <f aca="false">IF(OR(N($G145)=0,N($H145)=0),"",ROUND(N($G145)*N($H145)*IF(N($I145)=0,1,N($I145)),2))</f>
        <v/>
      </c>
      <c r="L145" s="371" t="str">
        <f aca="false">IF(TRIM($B145&amp;$C145)="","",IF(AND(N($J145)=0,N($K145)=0),"",ROUND(N($J145)+N($K145),2)))</f>
        <v/>
      </c>
      <c r="R145" s="371"/>
      <c r="S145" s="372" t="str">
        <f aca="false">IF(TRIM($B145&amp;$C145)="","",IF(N($N145)=0,"",MAX(0,MIN(N($N145)-N($P145),N($V145)))))</f>
        <v/>
      </c>
      <c r="T145" s="372" t="str">
        <f aca="false">IF(TRIM($B145&amp;$C145)="","",IF(N($P145)&lt;=N($N145),"",N($P145)-N($N145)))</f>
        <v/>
      </c>
      <c r="U145" s="372" t="str">
        <f aca="false">IF(OR(TRIM($B145&amp;$C145)="",$V145=""),"",MAX(0,N($V145))-N($S145))</f>
        <v/>
      </c>
      <c r="V145" s="372" t="str">
        <f aca="false">IF(TRIM($B145&amp;$C145)="","",IF(AND(N($L145)=0,N($P145)+N($Q145)+N($R145)=0),"",ROUND(N($L145)-N($P145)-N($Q145)-N($R145),2)))</f>
        <v/>
      </c>
      <c r="W145" s="373" t="str">
        <f aca="false">IF(TRIM($B145&amp;$C145)="","",IF(N($L145)=0,IF((N($P145)+N($Q145)+N($R145))=0,"—未填单价","未填单价，已收 "&amp;TEXT((N($P145)+N($Q145)+N($R145)),"#,##0.00")),IF(N($V145)&gt;0.005,"欠 "&amp;TEXT(N($V145),"#,##0.00")&amp;IF(N($S145)&gt;0,"（开票未到账 "&amp;TEXT(N($S145),"#,##0.00")&amp;"）","")&amp;IF(N($U145)&gt;0,"（未开票 "&amp;TEXT(N($U145),"#,##0.00")&amp;"）",""),IF(N($V145)&lt;-0.005,"多收 "&amp;TEXT(-N($V145),"#,##0.00"),"✔ 已结清")))&amp;IF(N($T145)&gt;0,"｜到账未开票 "&amp;TEXT(N($T145),"#,##0.00")&amp;"，待补票","")&amp;IF(N($Q145)&gt;0,"｜收现 "&amp;TEXT(N($Q145),"#,##0.00"),"")&amp;IF(N($R145)&gt;0,"｜收款不开票 "&amp;TEXT(N($R145),"#,##0.00"),""))</f>
        <v/>
      </c>
      <c r="X145" s="370"/>
      <c r="AB145" s="371" t="str">
        <f aca="false">IF(OR(N($N145)=0,N($AA145)=0),"",ROUND(N($N145)/(1+N($AA145))*N($AA145),2))</f>
        <v/>
      </c>
      <c r="AC145" s="370"/>
      <c r="AD145" s="370"/>
      <c r="AE145" s="374" t="str">
        <f aca="false">IF($AM145="","",IF($AM145=1,IF($AN145&gt;=1,"一次性·已到收款期","一次性·未到期"),$AD145&amp;" 第"&amp;$AN145&amp;"/"&amp;$AM145&amp;"期"))</f>
        <v/>
      </c>
      <c r="AF145" s="372" t="str">
        <f aca="false">IF(OR($AM145="",N($L145)=0),"",ROUND(N($J145)*$AN145/$AM145,2)+N($K145))</f>
        <v/>
      </c>
      <c r="AG145" s="372" t="str">
        <f aca="false">IF($AF145="","",MAX(0,ROUND($AF145-(N($P145)+N($Q145)+N($R145)),2)))</f>
        <v/>
      </c>
      <c r="AH145" s="372" t="str">
        <f aca="false">IF(OR(TRIM($B145&amp;$C145)="",NOT(ISNUMBER($D145))),"",SUMIFS($V$3:$V$1001,$AJ$3:$AJ$1001,$AJ145,$D$3:$D$1001,"&lt;"&amp;$D145))</f>
        <v/>
      </c>
      <c r="AI145" s="372" t="str">
        <f aca="false">IF(TRIM($B145&amp;$C145)="","",SUMIFS($V$3:$V$1001,$AJ$3:$AJ$1001,$AJ145))</f>
        <v/>
      </c>
      <c r="AJ145" s="374" t="str">
        <f aca="false">IF(TRIM($B145&amp;$C145)="","",TRIM($B145)&amp;"｜"&amp;TRIM($C145))</f>
        <v/>
      </c>
      <c r="AK145" s="372" t="str">
        <f aca="false">IF(TRIM($B145&amp;$C145)="","",MIN(N($N145),N($P145)))</f>
        <v/>
      </c>
      <c r="AL145" s="375" t="str">
        <f aca="false">IF(ISNUMBER($D145),YEAR($D145),"")</f>
        <v/>
      </c>
      <c r="AM145" s="375" t="str">
        <f aca="false">IF(OR(TRIM($B145&amp;$C145)="",NOT(ISNUMBER($D145)),NOT(ISNUMBER($E145))),"",IF($E145&lt;$D145,"",IF(IF($AD145="半年付",2,IF($AD145="季度付",4,IF($AD145="月付",12,IF($AD145="半月付",24,1))))=1,1,MAX(1,ROUND(($E145-$D145+1)/365*IF($AD145="半年付",2,IF($AD145="季度付",4,IF($AD145="月付",12,IF($AD145="半月付",24,1)))),0)))))</f>
        <v/>
      </c>
      <c r="AN145" s="375" t="str">
        <f aca="true">IF($AM145="","",MIN($AM145,MAX(0,INT((TODAY()-付款宽限天数-$D145)/(($E145-$D145+1)/$AM145))+1)))</f>
        <v/>
      </c>
    </row>
    <row r="146" customFormat="false" ht="14.9" hidden="false" customHeight="false" outlineLevel="0" collapsed="false">
      <c r="F146" s="370" t="str">
        <f aca="true">IF(TRIM($B146&amp;$C146)="","",IF(OR(ISNUMBER(SEARCH("未",$A146)),ISNUMBER(SEARCH("送出",$A146)),AND(TRIM($A146)="",NOT(ISNUMBER($D146)),N($G146)=0)),"【合同未回】","")&amp;IF(NOT(ISNUMBER($E146)),IF(OR(ISNUMBER(SEARCH("未",$A146)),ISNUMBER(SEARCH("送出",$A146)),AND(TRIM($A146)="",NOT(ISNUMBER($D146)),N($G146)=0)),"","【未填合同期】"),IF($E146&lt;TODAY(),"【已到期】",IF($E146-TODAY()&lt;=提醒天数,"【即将到期，剩余"&amp;($E146-TODAY())&amp;"天】","【正常】")))&amp;IF(OR($AC146="安装免保",$AC146="技术免保",$AC146="质保期内"),"【"&amp;$AC146&amp;"】",""))</f>
        <v/>
      </c>
      <c r="J146" s="371" t="str">
        <f aca="false">IF(OR(N($G146)=0,N($H146)=0),"",ROUND(N($G146)*N($H146)*IF(N($I146)=0,1,N($I146)),2))</f>
        <v/>
      </c>
      <c r="L146" s="371" t="str">
        <f aca="false">IF(TRIM($B146&amp;$C146)="","",IF(AND(N($J146)=0,N($K146)=0),"",ROUND(N($J146)+N($K146),2)))</f>
        <v/>
      </c>
      <c r="R146" s="371"/>
      <c r="S146" s="372" t="str">
        <f aca="false">IF(TRIM($B146&amp;$C146)="","",IF(N($N146)=0,"",MAX(0,MIN(N($N146)-N($P146),N($V146)))))</f>
        <v/>
      </c>
      <c r="T146" s="372" t="str">
        <f aca="false">IF(TRIM($B146&amp;$C146)="","",IF(N($P146)&lt;=N($N146),"",N($P146)-N($N146)))</f>
        <v/>
      </c>
      <c r="U146" s="372" t="str">
        <f aca="false">IF(OR(TRIM($B146&amp;$C146)="",$V146=""),"",MAX(0,N($V146))-N($S146))</f>
        <v/>
      </c>
      <c r="V146" s="372" t="str">
        <f aca="false">IF(TRIM($B146&amp;$C146)="","",IF(AND(N($L146)=0,N($P146)+N($Q146)+N($R146)=0),"",ROUND(N($L146)-N($P146)-N($Q146)-N($R146),2)))</f>
        <v/>
      </c>
      <c r="W146" s="373" t="str">
        <f aca="false">IF(TRIM($B146&amp;$C146)="","",IF(N($L146)=0,IF((N($P146)+N($Q146)+N($R146))=0,"—未填单价","未填单价，已收 "&amp;TEXT((N($P146)+N($Q146)+N($R146)),"#,##0.00")),IF(N($V146)&gt;0.005,"欠 "&amp;TEXT(N($V146),"#,##0.00")&amp;IF(N($S146)&gt;0,"（开票未到账 "&amp;TEXT(N($S146),"#,##0.00")&amp;"）","")&amp;IF(N($U146)&gt;0,"（未开票 "&amp;TEXT(N($U146),"#,##0.00")&amp;"）",""),IF(N($V146)&lt;-0.005,"多收 "&amp;TEXT(-N($V146),"#,##0.00"),"✔ 已结清")))&amp;IF(N($T146)&gt;0,"｜到账未开票 "&amp;TEXT(N($T146),"#,##0.00")&amp;"，待补票","")&amp;IF(N($Q146)&gt;0,"｜收现 "&amp;TEXT(N($Q146),"#,##0.00"),"")&amp;IF(N($R146)&gt;0,"｜收款不开票 "&amp;TEXT(N($R146),"#,##0.00"),""))</f>
        <v/>
      </c>
      <c r="X146" s="370"/>
      <c r="AB146" s="371" t="str">
        <f aca="false">IF(OR(N($N146)=0,N($AA146)=0),"",ROUND(N($N146)/(1+N($AA146))*N($AA146),2))</f>
        <v/>
      </c>
      <c r="AC146" s="370"/>
      <c r="AD146" s="370"/>
      <c r="AE146" s="374" t="str">
        <f aca="false">IF($AM146="","",IF($AM146=1,IF($AN146&gt;=1,"一次性·已到收款期","一次性·未到期"),$AD146&amp;" 第"&amp;$AN146&amp;"/"&amp;$AM146&amp;"期"))</f>
        <v/>
      </c>
      <c r="AF146" s="372" t="str">
        <f aca="false">IF(OR($AM146="",N($L146)=0),"",ROUND(N($J146)*$AN146/$AM146,2)+N($K146))</f>
        <v/>
      </c>
      <c r="AG146" s="372" t="str">
        <f aca="false">IF($AF146="","",MAX(0,ROUND($AF146-(N($P146)+N($Q146)+N($R146)),2)))</f>
        <v/>
      </c>
      <c r="AH146" s="372" t="str">
        <f aca="false">IF(OR(TRIM($B146&amp;$C146)="",NOT(ISNUMBER($D146))),"",SUMIFS($V$3:$V$1001,$AJ$3:$AJ$1001,$AJ146,$D$3:$D$1001,"&lt;"&amp;$D146))</f>
        <v/>
      </c>
      <c r="AI146" s="372" t="str">
        <f aca="false">IF(TRIM($B146&amp;$C146)="","",SUMIFS($V$3:$V$1001,$AJ$3:$AJ$1001,$AJ146))</f>
        <v/>
      </c>
      <c r="AJ146" s="374" t="str">
        <f aca="false">IF(TRIM($B146&amp;$C146)="","",TRIM($B146)&amp;"｜"&amp;TRIM($C146))</f>
        <v/>
      </c>
      <c r="AK146" s="372" t="str">
        <f aca="false">IF(TRIM($B146&amp;$C146)="","",MIN(N($N146),N($P146)))</f>
        <v/>
      </c>
      <c r="AL146" s="375" t="str">
        <f aca="false">IF(ISNUMBER($D146),YEAR($D146),"")</f>
        <v/>
      </c>
      <c r="AM146" s="375" t="str">
        <f aca="false">IF(OR(TRIM($B146&amp;$C146)="",NOT(ISNUMBER($D146)),NOT(ISNUMBER($E146))),"",IF($E146&lt;$D146,"",IF(IF($AD146="半年付",2,IF($AD146="季度付",4,IF($AD146="月付",12,IF($AD146="半月付",24,1))))=1,1,MAX(1,ROUND(($E146-$D146+1)/365*IF($AD146="半年付",2,IF($AD146="季度付",4,IF($AD146="月付",12,IF($AD146="半月付",24,1)))),0)))))</f>
        <v/>
      </c>
      <c r="AN146" s="375" t="str">
        <f aca="true">IF($AM146="","",MIN($AM146,MAX(0,INT((TODAY()-付款宽限天数-$D146)/(($E146-$D146+1)/$AM146))+1)))</f>
        <v/>
      </c>
    </row>
    <row r="147" customFormat="false" ht="14.9" hidden="false" customHeight="false" outlineLevel="0" collapsed="false">
      <c r="F147" s="370" t="str">
        <f aca="true">IF(TRIM($B147&amp;$C147)="","",IF(OR(ISNUMBER(SEARCH("未",$A147)),ISNUMBER(SEARCH("送出",$A147)),AND(TRIM($A147)="",NOT(ISNUMBER($D147)),N($G147)=0)),"【合同未回】","")&amp;IF(NOT(ISNUMBER($E147)),IF(OR(ISNUMBER(SEARCH("未",$A147)),ISNUMBER(SEARCH("送出",$A147)),AND(TRIM($A147)="",NOT(ISNUMBER($D147)),N($G147)=0)),"","【未填合同期】"),IF($E147&lt;TODAY(),"【已到期】",IF($E147-TODAY()&lt;=提醒天数,"【即将到期，剩余"&amp;($E147-TODAY())&amp;"天】","【正常】")))&amp;IF(OR($AC147="安装免保",$AC147="技术免保",$AC147="质保期内"),"【"&amp;$AC147&amp;"】",""))</f>
        <v/>
      </c>
      <c r="J147" s="371" t="str">
        <f aca="false">IF(OR(N($G147)=0,N($H147)=0),"",ROUND(N($G147)*N($H147)*IF(N($I147)=0,1,N($I147)),2))</f>
        <v/>
      </c>
      <c r="L147" s="371" t="str">
        <f aca="false">IF(TRIM($B147&amp;$C147)="","",IF(AND(N($J147)=0,N($K147)=0),"",ROUND(N($J147)+N($K147),2)))</f>
        <v/>
      </c>
      <c r="R147" s="371"/>
      <c r="S147" s="372" t="str">
        <f aca="false">IF(TRIM($B147&amp;$C147)="","",IF(N($N147)=0,"",MAX(0,MIN(N($N147)-N($P147),N($V147)))))</f>
        <v/>
      </c>
      <c r="T147" s="372" t="str">
        <f aca="false">IF(TRIM($B147&amp;$C147)="","",IF(N($P147)&lt;=N($N147),"",N($P147)-N($N147)))</f>
        <v/>
      </c>
      <c r="U147" s="372" t="str">
        <f aca="false">IF(OR(TRIM($B147&amp;$C147)="",$V147=""),"",MAX(0,N($V147))-N($S147))</f>
        <v/>
      </c>
      <c r="V147" s="372" t="str">
        <f aca="false">IF(TRIM($B147&amp;$C147)="","",IF(AND(N($L147)=0,N($P147)+N($Q147)+N($R147)=0),"",ROUND(N($L147)-N($P147)-N($Q147)-N($R147),2)))</f>
        <v/>
      </c>
      <c r="W147" s="373" t="str">
        <f aca="false">IF(TRIM($B147&amp;$C147)="","",IF(N($L147)=0,IF((N($P147)+N($Q147)+N($R147))=0,"—未填单价","未填单价，已收 "&amp;TEXT((N($P147)+N($Q147)+N($R147)),"#,##0.00")),IF(N($V147)&gt;0.005,"欠 "&amp;TEXT(N($V147),"#,##0.00")&amp;IF(N($S147)&gt;0,"（开票未到账 "&amp;TEXT(N($S147),"#,##0.00")&amp;"）","")&amp;IF(N($U147)&gt;0,"（未开票 "&amp;TEXT(N($U147),"#,##0.00")&amp;"）",""),IF(N($V147)&lt;-0.005,"多收 "&amp;TEXT(-N($V147),"#,##0.00"),"✔ 已结清")))&amp;IF(N($T147)&gt;0,"｜到账未开票 "&amp;TEXT(N($T147),"#,##0.00")&amp;"，待补票","")&amp;IF(N($Q147)&gt;0,"｜收现 "&amp;TEXT(N($Q147),"#,##0.00"),"")&amp;IF(N($R147)&gt;0,"｜收款不开票 "&amp;TEXT(N($R147),"#,##0.00"),""))</f>
        <v/>
      </c>
      <c r="X147" s="370"/>
      <c r="AB147" s="371" t="str">
        <f aca="false">IF(OR(N($N147)=0,N($AA147)=0),"",ROUND(N($N147)/(1+N($AA147))*N($AA147),2))</f>
        <v/>
      </c>
      <c r="AC147" s="370"/>
      <c r="AD147" s="370"/>
      <c r="AE147" s="374" t="str">
        <f aca="false">IF($AM147="","",IF($AM147=1,IF($AN147&gt;=1,"一次性·已到收款期","一次性·未到期"),$AD147&amp;" 第"&amp;$AN147&amp;"/"&amp;$AM147&amp;"期"))</f>
        <v/>
      </c>
      <c r="AF147" s="372" t="str">
        <f aca="false">IF(OR($AM147="",N($L147)=0),"",ROUND(N($J147)*$AN147/$AM147,2)+N($K147))</f>
        <v/>
      </c>
      <c r="AG147" s="372" t="str">
        <f aca="false">IF($AF147="","",MAX(0,ROUND($AF147-(N($P147)+N($Q147)+N($R147)),2)))</f>
        <v/>
      </c>
      <c r="AH147" s="372" t="str">
        <f aca="false">IF(OR(TRIM($B147&amp;$C147)="",NOT(ISNUMBER($D147))),"",SUMIFS($V$3:$V$1001,$AJ$3:$AJ$1001,$AJ147,$D$3:$D$1001,"&lt;"&amp;$D147))</f>
        <v/>
      </c>
      <c r="AI147" s="372" t="str">
        <f aca="false">IF(TRIM($B147&amp;$C147)="","",SUMIFS($V$3:$V$1001,$AJ$3:$AJ$1001,$AJ147))</f>
        <v/>
      </c>
      <c r="AJ147" s="374" t="str">
        <f aca="false">IF(TRIM($B147&amp;$C147)="","",TRIM($B147)&amp;"｜"&amp;TRIM($C147))</f>
        <v/>
      </c>
      <c r="AK147" s="372" t="str">
        <f aca="false">IF(TRIM($B147&amp;$C147)="","",MIN(N($N147),N($P147)))</f>
        <v/>
      </c>
      <c r="AL147" s="375" t="str">
        <f aca="false">IF(ISNUMBER($D147),YEAR($D147),"")</f>
        <v/>
      </c>
      <c r="AM147" s="375" t="str">
        <f aca="false">IF(OR(TRIM($B147&amp;$C147)="",NOT(ISNUMBER($D147)),NOT(ISNUMBER($E147))),"",IF($E147&lt;$D147,"",IF(IF($AD147="半年付",2,IF($AD147="季度付",4,IF($AD147="月付",12,IF($AD147="半月付",24,1))))=1,1,MAX(1,ROUND(($E147-$D147+1)/365*IF($AD147="半年付",2,IF($AD147="季度付",4,IF($AD147="月付",12,IF($AD147="半月付",24,1)))),0)))))</f>
        <v/>
      </c>
      <c r="AN147" s="375" t="str">
        <f aca="true">IF($AM147="","",MIN($AM147,MAX(0,INT((TODAY()-付款宽限天数-$D147)/(($E147-$D147+1)/$AM147))+1)))</f>
        <v/>
      </c>
    </row>
    <row r="148" customFormat="false" ht="14.9" hidden="false" customHeight="false" outlineLevel="0" collapsed="false">
      <c r="F148" s="370" t="str">
        <f aca="true">IF(TRIM($B148&amp;$C148)="","",IF(OR(ISNUMBER(SEARCH("未",$A148)),ISNUMBER(SEARCH("送出",$A148)),AND(TRIM($A148)="",NOT(ISNUMBER($D148)),N($G148)=0)),"【合同未回】","")&amp;IF(NOT(ISNUMBER($E148)),IF(OR(ISNUMBER(SEARCH("未",$A148)),ISNUMBER(SEARCH("送出",$A148)),AND(TRIM($A148)="",NOT(ISNUMBER($D148)),N($G148)=0)),"","【未填合同期】"),IF($E148&lt;TODAY(),"【已到期】",IF($E148-TODAY()&lt;=提醒天数,"【即将到期，剩余"&amp;($E148-TODAY())&amp;"天】","【正常】")))&amp;IF(OR($AC148="安装免保",$AC148="技术免保",$AC148="质保期内"),"【"&amp;$AC148&amp;"】",""))</f>
        <v/>
      </c>
      <c r="J148" s="371" t="str">
        <f aca="false">IF(OR(N($G148)=0,N($H148)=0),"",ROUND(N($G148)*N($H148)*IF(N($I148)=0,1,N($I148)),2))</f>
        <v/>
      </c>
      <c r="L148" s="371" t="str">
        <f aca="false">IF(TRIM($B148&amp;$C148)="","",IF(AND(N($J148)=0,N($K148)=0),"",ROUND(N($J148)+N($K148),2)))</f>
        <v/>
      </c>
      <c r="R148" s="371"/>
      <c r="S148" s="372" t="str">
        <f aca="false">IF(TRIM($B148&amp;$C148)="","",IF(N($N148)=0,"",MAX(0,MIN(N($N148)-N($P148),N($V148)))))</f>
        <v/>
      </c>
      <c r="T148" s="372" t="str">
        <f aca="false">IF(TRIM($B148&amp;$C148)="","",IF(N($P148)&lt;=N($N148),"",N($P148)-N($N148)))</f>
        <v/>
      </c>
      <c r="U148" s="372" t="str">
        <f aca="false">IF(OR(TRIM($B148&amp;$C148)="",$V148=""),"",MAX(0,N($V148))-N($S148))</f>
        <v/>
      </c>
      <c r="V148" s="372" t="str">
        <f aca="false">IF(TRIM($B148&amp;$C148)="","",IF(AND(N($L148)=0,N($P148)+N($Q148)+N($R148)=0),"",ROUND(N($L148)-N($P148)-N($Q148)-N($R148),2)))</f>
        <v/>
      </c>
      <c r="W148" s="373" t="str">
        <f aca="false">IF(TRIM($B148&amp;$C148)="","",IF(N($L148)=0,IF((N($P148)+N($Q148)+N($R148))=0,"—未填单价","未填单价，已收 "&amp;TEXT((N($P148)+N($Q148)+N($R148)),"#,##0.00")),IF(N($V148)&gt;0.005,"欠 "&amp;TEXT(N($V148),"#,##0.00")&amp;IF(N($S148)&gt;0,"（开票未到账 "&amp;TEXT(N($S148),"#,##0.00")&amp;"）","")&amp;IF(N($U148)&gt;0,"（未开票 "&amp;TEXT(N($U148),"#,##0.00")&amp;"）",""),IF(N($V148)&lt;-0.005,"多收 "&amp;TEXT(-N($V148),"#,##0.00"),"✔ 已结清")))&amp;IF(N($T148)&gt;0,"｜到账未开票 "&amp;TEXT(N($T148),"#,##0.00")&amp;"，待补票","")&amp;IF(N($Q148)&gt;0,"｜收现 "&amp;TEXT(N($Q148),"#,##0.00"),"")&amp;IF(N($R148)&gt;0,"｜收款不开票 "&amp;TEXT(N($R148),"#,##0.00"),""))</f>
        <v/>
      </c>
      <c r="X148" s="370"/>
      <c r="AB148" s="371" t="str">
        <f aca="false">IF(OR(N($N148)=0,N($AA148)=0),"",ROUND(N($N148)/(1+N($AA148))*N($AA148),2))</f>
        <v/>
      </c>
      <c r="AC148" s="370"/>
      <c r="AD148" s="370"/>
      <c r="AE148" s="374" t="str">
        <f aca="false">IF($AM148="","",IF($AM148=1,IF($AN148&gt;=1,"一次性·已到收款期","一次性·未到期"),$AD148&amp;" 第"&amp;$AN148&amp;"/"&amp;$AM148&amp;"期"))</f>
        <v/>
      </c>
      <c r="AF148" s="372" t="str">
        <f aca="false">IF(OR($AM148="",N($L148)=0),"",ROUND(N($J148)*$AN148/$AM148,2)+N($K148))</f>
        <v/>
      </c>
      <c r="AG148" s="372" t="str">
        <f aca="false">IF($AF148="","",MAX(0,ROUND($AF148-(N($P148)+N($Q148)+N($R148)),2)))</f>
        <v/>
      </c>
      <c r="AH148" s="372" t="str">
        <f aca="false">IF(OR(TRIM($B148&amp;$C148)="",NOT(ISNUMBER($D148))),"",SUMIFS($V$3:$V$1001,$AJ$3:$AJ$1001,$AJ148,$D$3:$D$1001,"&lt;"&amp;$D148))</f>
        <v/>
      </c>
      <c r="AI148" s="372" t="str">
        <f aca="false">IF(TRIM($B148&amp;$C148)="","",SUMIFS($V$3:$V$1001,$AJ$3:$AJ$1001,$AJ148))</f>
        <v/>
      </c>
      <c r="AJ148" s="374" t="str">
        <f aca="false">IF(TRIM($B148&amp;$C148)="","",TRIM($B148)&amp;"｜"&amp;TRIM($C148))</f>
        <v/>
      </c>
      <c r="AK148" s="372" t="str">
        <f aca="false">IF(TRIM($B148&amp;$C148)="","",MIN(N($N148),N($P148)))</f>
        <v/>
      </c>
      <c r="AL148" s="375" t="str">
        <f aca="false">IF(ISNUMBER($D148),YEAR($D148),"")</f>
        <v/>
      </c>
      <c r="AM148" s="375" t="str">
        <f aca="false">IF(OR(TRIM($B148&amp;$C148)="",NOT(ISNUMBER($D148)),NOT(ISNUMBER($E148))),"",IF($E148&lt;$D148,"",IF(IF($AD148="半年付",2,IF($AD148="季度付",4,IF($AD148="月付",12,IF($AD148="半月付",24,1))))=1,1,MAX(1,ROUND(($E148-$D148+1)/365*IF($AD148="半年付",2,IF($AD148="季度付",4,IF($AD148="月付",12,IF($AD148="半月付",24,1)))),0)))))</f>
        <v/>
      </c>
      <c r="AN148" s="375" t="str">
        <f aca="true">IF($AM148="","",MIN($AM148,MAX(0,INT((TODAY()-付款宽限天数-$D148)/(($E148-$D148+1)/$AM148))+1)))</f>
        <v/>
      </c>
    </row>
    <row r="149" customFormat="false" ht="14.9" hidden="false" customHeight="false" outlineLevel="0" collapsed="false">
      <c r="F149" s="370" t="str">
        <f aca="true">IF(TRIM($B149&amp;$C149)="","",IF(OR(ISNUMBER(SEARCH("未",$A149)),ISNUMBER(SEARCH("送出",$A149)),AND(TRIM($A149)="",NOT(ISNUMBER($D149)),N($G149)=0)),"【合同未回】","")&amp;IF(NOT(ISNUMBER($E149)),IF(OR(ISNUMBER(SEARCH("未",$A149)),ISNUMBER(SEARCH("送出",$A149)),AND(TRIM($A149)="",NOT(ISNUMBER($D149)),N($G149)=0)),"","【未填合同期】"),IF($E149&lt;TODAY(),"【已到期】",IF($E149-TODAY()&lt;=提醒天数,"【即将到期，剩余"&amp;($E149-TODAY())&amp;"天】","【正常】")))&amp;IF(OR($AC149="安装免保",$AC149="技术免保",$AC149="质保期内"),"【"&amp;$AC149&amp;"】",""))</f>
        <v/>
      </c>
      <c r="J149" s="371" t="str">
        <f aca="false">IF(OR(N($G149)=0,N($H149)=0),"",ROUND(N($G149)*N($H149)*IF(N($I149)=0,1,N($I149)),2))</f>
        <v/>
      </c>
      <c r="L149" s="371" t="str">
        <f aca="false">IF(TRIM($B149&amp;$C149)="","",IF(AND(N($J149)=0,N($K149)=0),"",ROUND(N($J149)+N($K149),2)))</f>
        <v/>
      </c>
      <c r="R149" s="371"/>
      <c r="S149" s="372" t="str">
        <f aca="false">IF(TRIM($B149&amp;$C149)="","",IF(N($N149)=0,"",MAX(0,MIN(N($N149)-N($P149),N($V149)))))</f>
        <v/>
      </c>
      <c r="T149" s="372" t="str">
        <f aca="false">IF(TRIM($B149&amp;$C149)="","",IF(N($P149)&lt;=N($N149),"",N($P149)-N($N149)))</f>
        <v/>
      </c>
      <c r="U149" s="372" t="str">
        <f aca="false">IF(OR(TRIM($B149&amp;$C149)="",$V149=""),"",MAX(0,N($V149))-N($S149))</f>
        <v/>
      </c>
      <c r="V149" s="372" t="str">
        <f aca="false">IF(TRIM($B149&amp;$C149)="","",IF(AND(N($L149)=0,N($P149)+N($Q149)+N($R149)=0),"",ROUND(N($L149)-N($P149)-N($Q149)-N($R149),2)))</f>
        <v/>
      </c>
      <c r="W149" s="373" t="str">
        <f aca="false">IF(TRIM($B149&amp;$C149)="","",IF(N($L149)=0,IF((N($P149)+N($Q149)+N($R149))=0,"—未填单价","未填单价，已收 "&amp;TEXT((N($P149)+N($Q149)+N($R149)),"#,##0.00")),IF(N($V149)&gt;0.005,"欠 "&amp;TEXT(N($V149),"#,##0.00")&amp;IF(N($S149)&gt;0,"（开票未到账 "&amp;TEXT(N($S149),"#,##0.00")&amp;"）","")&amp;IF(N($U149)&gt;0,"（未开票 "&amp;TEXT(N($U149),"#,##0.00")&amp;"）",""),IF(N($V149)&lt;-0.005,"多收 "&amp;TEXT(-N($V149),"#,##0.00"),"✔ 已结清")))&amp;IF(N($T149)&gt;0,"｜到账未开票 "&amp;TEXT(N($T149),"#,##0.00")&amp;"，待补票","")&amp;IF(N($Q149)&gt;0,"｜收现 "&amp;TEXT(N($Q149),"#,##0.00"),"")&amp;IF(N($R149)&gt;0,"｜收款不开票 "&amp;TEXT(N($R149),"#,##0.00"),""))</f>
        <v/>
      </c>
      <c r="X149" s="370"/>
      <c r="AB149" s="371" t="str">
        <f aca="false">IF(OR(N($N149)=0,N($AA149)=0),"",ROUND(N($N149)/(1+N($AA149))*N($AA149),2))</f>
        <v/>
      </c>
      <c r="AC149" s="370"/>
      <c r="AD149" s="370"/>
      <c r="AE149" s="374" t="str">
        <f aca="false">IF($AM149="","",IF($AM149=1,IF($AN149&gt;=1,"一次性·已到收款期","一次性·未到期"),$AD149&amp;" 第"&amp;$AN149&amp;"/"&amp;$AM149&amp;"期"))</f>
        <v/>
      </c>
      <c r="AF149" s="372" t="str">
        <f aca="false">IF(OR($AM149="",N($L149)=0),"",ROUND(N($J149)*$AN149/$AM149,2)+N($K149))</f>
        <v/>
      </c>
      <c r="AG149" s="372" t="str">
        <f aca="false">IF($AF149="","",MAX(0,ROUND($AF149-(N($P149)+N($Q149)+N($R149)),2)))</f>
        <v/>
      </c>
      <c r="AH149" s="372" t="str">
        <f aca="false">IF(OR(TRIM($B149&amp;$C149)="",NOT(ISNUMBER($D149))),"",SUMIFS($V$3:$V$1001,$AJ$3:$AJ$1001,$AJ149,$D$3:$D$1001,"&lt;"&amp;$D149))</f>
        <v/>
      </c>
      <c r="AI149" s="372" t="str">
        <f aca="false">IF(TRIM($B149&amp;$C149)="","",SUMIFS($V$3:$V$1001,$AJ$3:$AJ$1001,$AJ149))</f>
        <v/>
      </c>
      <c r="AJ149" s="374" t="str">
        <f aca="false">IF(TRIM($B149&amp;$C149)="","",TRIM($B149)&amp;"｜"&amp;TRIM($C149))</f>
        <v/>
      </c>
      <c r="AK149" s="372" t="str">
        <f aca="false">IF(TRIM($B149&amp;$C149)="","",MIN(N($N149),N($P149)))</f>
        <v/>
      </c>
      <c r="AL149" s="375" t="str">
        <f aca="false">IF(ISNUMBER($D149),YEAR($D149),"")</f>
        <v/>
      </c>
      <c r="AM149" s="375" t="str">
        <f aca="false">IF(OR(TRIM($B149&amp;$C149)="",NOT(ISNUMBER($D149)),NOT(ISNUMBER($E149))),"",IF($E149&lt;$D149,"",IF(IF($AD149="半年付",2,IF($AD149="季度付",4,IF($AD149="月付",12,IF($AD149="半月付",24,1))))=1,1,MAX(1,ROUND(($E149-$D149+1)/365*IF($AD149="半年付",2,IF($AD149="季度付",4,IF($AD149="月付",12,IF($AD149="半月付",24,1)))),0)))))</f>
        <v/>
      </c>
      <c r="AN149" s="375" t="str">
        <f aca="true">IF($AM149="","",MIN($AM149,MAX(0,INT((TODAY()-付款宽限天数-$D149)/(($E149-$D149+1)/$AM149))+1)))</f>
        <v/>
      </c>
    </row>
    <row r="150" customFormat="false" ht="14.9" hidden="false" customHeight="false" outlineLevel="0" collapsed="false">
      <c r="F150" s="370" t="str">
        <f aca="true">IF(TRIM($B150&amp;$C150)="","",IF(OR(ISNUMBER(SEARCH("未",$A150)),ISNUMBER(SEARCH("送出",$A150)),AND(TRIM($A150)="",NOT(ISNUMBER($D150)),N($G150)=0)),"【合同未回】","")&amp;IF(NOT(ISNUMBER($E150)),IF(OR(ISNUMBER(SEARCH("未",$A150)),ISNUMBER(SEARCH("送出",$A150)),AND(TRIM($A150)="",NOT(ISNUMBER($D150)),N($G150)=0)),"","【未填合同期】"),IF($E150&lt;TODAY(),"【已到期】",IF($E150-TODAY()&lt;=提醒天数,"【即将到期，剩余"&amp;($E150-TODAY())&amp;"天】","【正常】")))&amp;IF(OR($AC150="安装免保",$AC150="技术免保",$AC150="质保期内"),"【"&amp;$AC150&amp;"】",""))</f>
        <v/>
      </c>
      <c r="J150" s="371" t="str">
        <f aca="false">IF(OR(N($G150)=0,N($H150)=0),"",ROUND(N($G150)*N($H150)*IF(N($I150)=0,1,N($I150)),2))</f>
        <v/>
      </c>
      <c r="L150" s="371" t="str">
        <f aca="false">IF(TRIM($B150&amp;$C150)="","",IF(AND(N($J150)=0,N($K150)=0),"",ROUND(N($J150)+N($K150),2)))</f>
        <v/>
      </c>
      <c r="R150" s="371"/>
      <c r="S150" s="372" t="str">
        <f aca="false">IF(TRIM($B150&amp;$C150)="","",IF(N($N150)=0,"",MAX(0,MIN(N($N150)-N($P150),N($V150)))))</f>
        <v/>
      </c>
      <c r="T150" s="372" t="str">
        <f aca="false">IF(TRIM($B150&amp;$C150)="","",IF(N($P150)&lt;=N($N150),"",N($P150)-N($N150)))</f>
        <v/>
      </c>
      <c r="U150" s="372" t="str">
        <f aca="false">IF(OR(TRIM($B150&amp;$C150)="",$V150=""),"",MAX(0,N($V150))-N($S150))</f>
        <v/>
      </c>
      <c r="V150" s="372" t="str">
        <f aca="false">IF(TRIM($B150&amp;$C150)="","",IF(AND(N($L150)=0,N($P150)+N($Q150)+N($R150)=0),"",ROUND(N($L150)-N($P150)-N($Q150)-N($R150),2)))</f>
        <v/>
      </c>
      <c r="W150" s="373" t="str">
        <f aca="false">IF(TRIM($B150&amp;$C150)="","",IF(N($L150)=0,IF((N($P150)+N($Q150)+N($R150))=0,"—未填单价","未填单价，已收 "&amp;TEXT((N($P150)+N($Q150)+N($R150)),"#,##0.00")),IF(N($V150)&gt;0.005,"欠 "&amp;TEXT(N($V150),"#,##0.00")&amp;IF(N($S150)&gt;0,"（开票未到账 "&amp;TEXT(N($S150),"#,##0.00")&amp;"）","")&amp;IF(N($U150)&gt;0,"（未开票 "&amp;TEXT(N($U150),"#,##0.00")&amp;"）",""),IF(N($V150)&lt;-0.005,"多收 "&amp;TEXT(-N($V150),"#,##0.00"),"✔ 已结清")))&amp;IF(N($T150)&gt;0,"｜到账未开票 "&amp;TEXT(N($T150),"#,##0.00")&amp;"，待补票","")&amp;IF(N($Q150)&gt;0,"｜收现 "&amp;TEXT(N($Q150),"#,##0.00"),"")&amp;IF(N($R150)&gt;0,"｜收款不开票 "&amp;TEXT(N($R150),"#,##0.00"),""))</f>
        <v/>
      </c>
      <c r="X150" s="370"/>
      <c r="AB150" s="371" t="str">
        <f aca="false">IF(OR(N($N150)=0,N($AA150)=0),"",ROUND(N($N150)/(1+N($AA150))*N($AA150),2))</f>
        <v/>
      </c>
      <c r="AC150" s="370"/>
      <c r="AD150" s="370"/>
      <c r="AE150" s="374" t="str">
        <f aca="false">IF($AM150="","",IF($AM150=1,IF($AN150&gt;=1,"一次性·已到收款期","一次性·未到期"),$AD150&amp;" 第"&amp;$AN150&amp;"/"&amp;$AM150&amp;"期"))</f>
        <v/>
      </c>
      <c r="AF150" s="372" t="str">
        <f aca="false">IF(OR($AM150="",N($L150)=0),"",ROUND(N($J150)*$AN150/$AM150,2)+N($K150))</f>
        <v/>
      </c>
      <c r="AG150" s="372" t="str">
        <f aca="false">IF($AF150="","",MAX(0,ROUND($AF150-(N($P150)+N($Q150)+N($R150)),2)))</f>
        <v/>
      </c>
      <c r="AH150" s="372" t="str">
        <f aca="false">IF(OR(TRIM($B150&amp;$C150)="",NOT(ISNUMBER($D150))),"",SUMIFS($V$3:$V$1001,$AJ$3:$AJ$1001,$AJ150,$D$3:$D$1001,"&lt;"&amp;$D150))</f>
        <v/>
      </c>
      <c r="AI150" s="372" t="str">
        <f aca="false">IF(TRIM($B150&amp;$C150)="","",SUMIFS($V$3:$V$1001,$AJ$3:$AJ$1001,$AJ150))</f>
        <v/>
      </c>
      <c r="AJ150" s="374" t="str">
        <f aca="false">IF(TRIM($B150&amp;$C150)="","",TRIM($B150)&amp;"｜"&amp;TRIM($C150))</f>
        <v/>
      </c>
      <c r="AK150" s="372" t="str">
        <f aca="false">IF(TRIM($B150&amp;$C150)="","",MIN(N($N150),N($P150)))</f>
        <v/>
      </c>
      <c r="AL150" s="375" t="str">
        <f aca="false">IF(ISNUMBER($D150),YEAR($D150),"")</f>
        <v/>
      </c>
      <c r="AM150" s="375" t="str">
        <f aca="false">IF(OR(TRIM($B150&amp;$C150)="",NOT(ISNUMBER($D150)),NOT(ISNUMBER($E150))),"",IF($E150&lt;$D150,"",IF(IF($AD150="半年付",2,IF($AD150="季度付",4,IF($AD150="月付",12,IF($AD150="半月付",24,1))))=1,1,MAX(1,ROUND(($E150-$D150+1)/365*IF($AD150="半年付",2,IF($AD150="季度付",4,IF($AD150="月付",12,IF($AD150="半月付",24,1)))),0)))))</f>
        <v/>
      </c>
      <c r="AN150" s="375" t="str">
        <f aca="true">IF($AM150="","",MIN($AM150,MAX(0,INT((TODAY()-付款宽限天数-$D150)/(($E150-$D150+1)/$AM150))+1)))</f>
        <v/>
      </c>
    </row>
    <row r="151" customFormat="false" ht="14.9" hidden="false" customHeight="false" outlineLevel="0" collapsed="false">
      <c r="F151" s="370" t="str">
        <f aca="true">IF(TRIM($B151&amp;$C151)="","",IF(OR(ISNUMBER(SEARCH("未",$A151)),ISNUMBER(SEARCH("送出",$A151)),AND(TRIM($A151)="",NOT(ISNUMBER($D151)),N($G151)=0)),"【合同未回】","")&amp;IF(NOT(ISNUMBER($E151)),IF(OR(ISNUMBER(SEARCH("未",$A151)),ISNUMBER(SEARCH("送出",$A151)),AND(TRIM($A151)="",NOT(ISNUMBER($D151)),N($G151)=0)),"","【未填合同期】"),IF($E151&lt;TODAY(),"【已到期】",IF($E151-TODAY()&lt;=提醒天数,"【即将到期，剩余"&amp;($E151-TODAY())&amp;"天】","【正常】")))&amp;IF(OR($AC151="安装免保",$AC151="技术免保",$AC151="质保期内"),"【"&amp;$AC151&amp;"】",""))</f>
        <v/>
      </c>
      <c r="J151" s="371" t="str">
        <f aca="false">IF(OR(N($G151)=0,N($H151)=0),"",ROUND(N($G151)*N($H151)*IF(N($I151)=0,1,N($I151)),2))</f>
        <v/>
      </c>
      <c r="L151" s="371" t="str">
        <f aca="false">IF(TRIM($B151&amp;$C151)="","",IF(AND(N($J151)=0,N($K151)=0),"",ROUND(N($J151)+N($K151),2)))</f>
        <v/>
      </c>
      <c r="R151" s="371"/>
      <c r="S151" s="372" t="str">
        <f aca="false">IF(TRIM($B151&amp;$C151)="","",IF(N($N151)=0,"",MAX(0,MIN(N($N151)-N($P151),N($V151)))))</f>
        <v/>
      </c>
      <c r="T151" s="372" t="str">
        <f aca="false">IF(TRIM($B151&amp;$C151)="","",IF(N($P151)&lt;=N($N151),"",N($P151)-N($N151)))</f>
        <v/>
      </c>
      <c r="U151" s="372" t="str">
        <f aca="false">IF(OR(TRIM($B151&amp;$C151)="",$V151=""),"",MAX(0,N($V151))-N($S151))</f>
        <v/>
      </c>
      <c r="V151" s="372" t="str">
        <f aca="false">IF(TRIM($B151&amp;$C151)="","",IF(AND(N($L151)=0,N($P151)+N($Q151)+N($R151)=0),"",ROUND(N($L151)-N($P151)-N($Q151)-N($R151),2)))</f>
        <v/>
      </c>
      <c r="W151" s="373" t="str">
        <f aca="false">IF(TRIM($B151&amp;$C151)="","",IF(N($L151)=0,IF((N($P151)+N($Q151)+N($R151))=0,"—未填单价","未填单价，已收 "&amp;TEXT((N($P151)+N($Q151)+N($R151)),"#,##0.00")),IF(N($V151)&gt;0.005,"欠 "&amp;TEXT(N($V151),"#,##0.00")&amp;IF(N($S151)&gt;0,"（开票未到账 "&amp;TEXT(N($S151),"#,##0.00")&amp;"）","")&amp;IF(N($U151)&gt;0,"（未开票 "&amp;TEXT(N($U151),"#,##0.00")&amp;"）",""),IF(N($V151)&lt;-0.005,"多收 "&amp;TEXT(-N($V151),"#,##0.00"),"✔ 已结清")))&amp;IF(N($T151)&gt;0,"｜到账未开票 "&amp;TEXT(N($T151),"#,##0.00")&amp;"，待补票","")&amp;IF(N($Q151)&gt;0,"｜收现 "&amp;TEXT(N($Q151),"#,##0.00"),"")&amp;IF(N($R151)&gt;0,"｜收款不开票 "&amp;TEXT(N($R151),"#,##0.00"),""))</f>
        <v/>
      </c>
      <c r="X151" s="370"/>
      <c r="AB151" s="371" t="str">
        <f aca="false">IF(OR(N($N151)=0,N($AA151)=0),"",ROUND(N($N151)/(1+N($AA151))*N($AA151),2))</f>
        <v/>
      </c>
      <c r="AC151" s="370"/>
      <c r="AD151" s="370"/>
      <c r="AE151" s="374" t="str">
        <f aca="false">IF($AM151="","",IF($AM151=1,IF($AN151&gt;=1,"一次性·已到收款期","一次性·未到期"),$AD151&amp;" 第"&amp;$AN151&amp;"/"&amp;$AM151&amp;"期"))</f>
        <v/>
      </c>
      <c r="AF151" s="372" t="str">
        <f aca="false">IF(OR($AM151="",N($L151)=0),"",ROUND(N($J151)*$AN151/$AM151,2)+N($K151))</f>
        <v/>
      </c>
      <c r="AG151" s="372" t="str">
        <f aca="false">IF($AF151="","",MAX(0,ROUND($AF151-(N($P151)+N($Q151)+N($R151)),2)))</f>
        <v/>
      </c>
      <c r="AH151" s="372" t="str">
        <f aca="false">IF(OR(TRIM($B151&amp;$C151)="",NOT(ISNUMBER($D151))),"",SUMIFS($V$3:$V$1001,$AJ$3:$AJ$1001,$AJ151,$D$3:$D$1001,"&lt;"&amp;$D151))</f>
        <v/>
      </c>
      <c r="AI151" s="372" t="str">
        <f aca="false">IF(TRIM($B151&amp;$C151)="","",SUMIFS($V$3:$V$1001,$AJ$3:$AJ$1001,$AJ151))</f>
        <v/>
      </c>
      <c r="AJ151" s="374" t="str">
        <f aca="false">IF(TRIM($B151&amp;$C151)="","",TRIM($B151)&amp;"｜"&amp;TRIM($C151))</f>
        <v/>
      </c>
      <c r="AK151" s="372" t="str">
        <f aca="false">IF(TRIM($B151&amp;$C151)="","",MIN(N($N151),N($P151)))</f>
        <v/>
      </c>
      <c r="AL151" s="375" t="str">
        <f aca="false">IF(ISNUMBER($D151),YEAR($D151),"")</f>
        <v/>
      </c>
      <c r="AM151" s="375" t="str">
        <f aca="false">IF(OR(TRIM($B151&amp;$C151)="",NOT(ISNUMBER($D151)),NOT(ISNUMBER($E151))),"",IF($E151&lt;$D151,"",IF(IF($AD151="半年付",2,IF($AD151="季度付",4,IF($AD151="月付",12,IF($AD151="半月付",24,1))))=1,1,MAX(1,ROUND(($E151-$D151+1)/365*IF($AD151="半年付",2,IF($AD151="季度付",4,IF($AD151="月付",12,IF($AD151="半月付",24,1)))),0)))))</f>
        <v/>
      </c>
      <c r="AN151" s="375" t="str">
        <f aca="true">IF($AM151="","",MIN($AM151,MAX(0,INT((TODAY()-付款宽限天数-$D151)/(($E151-$D151+1)/$AM151))+1)))</f>
        <v/>
      </c>
    </row>
    <row r="152" customFormat="false" ht="14.9" hidden="false" customHeight="false" outlineLevel="0" collapsed="false">
      <c r="F152" s="370" t="str">
        <f aca="true">IF(TRIM($B152&amp;$C152)="","",IF(OR(ISNUMBER(SEARCH("未",$A152)),ISNUMBER(SEARCH("送出",$A152)),AND(TRIM($A152)="",NOT(ISNUMBER($D152)),N($G152)=0)),"【合同未回】","")&amp;IF(NOT(ISNUMBER($E152)),IF(OR(ISNUMBER(SEARCH("未",$A152)),ISNUMBER(SEARCH("送出",$A152)),AND(TRIM($A152)="",NOT(ISNUMBER($D152)),N($G152)=0)),"","【未填合同期】"),IF($E152&lt;TODAY(),"【已到期】",IF($E152-TODAY()&lt;=提醒天数,"【即将到期，剩余"&amp;($E152-TODAY())&amp;"天】","【正常】")))&amp;IF(OR($AC152="安装免保",$AC152="技术免保",$AC152="质保期内"),"【"&amp;$AC152&amp;"】",""))</f>
        <v/>
      </c>
      <c r="J152" s="371" t="str">
        <f aca="false">IF(OR(N($G152)=0,N($H152)=0),"",ROUND(N($G152)*N($H152)*IF(N($I152)=0,1,N($I152)),2))</f>
        <v/>
      </c>
      <c r="L152" s="371" t="str">
        <f aca="false">IF(TRIM($B152&amp;$C152)="","",IF(AND(N($J152)=0,N($K152)=0),"",ROUND(N($J152)+N($K152),2)))</f>
        <v/>
      </c>
      <c r="R152" s="371"/>
      <c r="S152" s="372" t="str">
        <f aca="false">IF(TRIM($B152&amp;$C152)="","",IF(N($N152)=0,"",MAX(0,MIN(N($N152)-N($P152),N($V152)))))</f>
        <v/>
      </c>
      <c r="T152" s="372" t="str">
        <f aca="false">IF(TRIM($B152&amp;$C152)="","",IF(N($P152)&lt;=N($N152),"",N($P152)-N($N152)))</f>
        <v/>
      </c>
      <c r="U152" s="372" t="str">
        <f aca="false">IF(OR(TRIM($B152&amp;$C152)="",$V152=""),"",MAX(0,N($V152))-N($S152))</f>
        <v/>
      </c>
      <c r="V152" s="372" t="str">
        <f aca="false">IF(TRIM($B152&amp;$C152)="","",IF(AND(N($L152)=0,N($P152)+N($Q152)+N($R152)=0),"",ROUND(N($L152)-N($P152)-N($Q152)-N($R152),2)))</f>
        <v/>
      </c>
      <c r="W152" s="373" t="str">
        <f aca="false">IF(TRIM($B152&amp;$C152)="","",IF(N($L152)=0,IF((N($P152)+N($Q152)+N($R152))=0,"—未填单价","未填单价，已收 "&amp;TEXT((N($P152)+N($Q152)+N($R152)),"#,##0.00")),IF(N($V152)&gt;0.005,"欠 "&amp;TEXT(N($V152),"#,##0.00")&amp;IF(N($S152)&gt;0,"（开票未到账 "&amp;TEXT(N($S152),"#,##0.00")&amp;"）","")&amp;IF(N($U152)&gt;0,"（未开票 "&amp;TEXT(N($U152),"#,##0.00")&amp;"）",""),IF(N($V152)&lt;-0.005,"多收 "&amp;TEXT(-N($V152),"#,##0.00"),"✔ 已结清")))&amp;IF(N($T152)&gt;0,"｜到账未开票 "&amp;TEXT(N($T152),"#,##0.00")&amp;"，待补票","")&amp;IF(N($Q152)&gt;0,"｜收现 "&amp;TEXT(N($Q152),"#,##0.00"),"")&amp;IF(N($R152)&gt;0,"｜收款不开票 "&amp;TEXT(N($R152),"#,##0.00"),""))</f>
        <v/>
      </c>
      <c r="X152" s="370"/>
      <c r="AB152" s="371" t="str">
        <f aca="false">IF(OR(N($N152)=0,N($AA152)=0),"",ROUND(N($N152)/(1+N($AA152))*N($AA152),2))</f>
        <v/>
      </c>
      <c r="AC152" s="370"/>
      <c r="AD152" s="370"/>
      <c r="AE152" s="374" t="str">
        <f aca="false">IF($AM152="","",IF($AM152=1,IF($AN152&gt;=1,"一次性·已到收款期","一次性·未到期"),$AD152&amp;" 第"&amp;$AN152&amp;"/"&amp;$AM152&amp;"期"))</f>
        <v/>
      </c>
      <c r="AF152" s="372" t="str">
        <f aca="false">IF(OR($AM152="",N($L152)=0),"",ROUND(N($J152)*$AN152/$AM152,2)+N($K152))</f>
        <v/>
      </c>
      <c r="AG152" s="372" t="str">
        <f aca="false">IF($AF152="","",MAX(0,ROUND($AF152-(N($P152)+N($Q152)+N($R152)),2)))</f>
        <v/>
      </c>
      <c r="AH152" s="372" t="str">
        <f aca="false">IF(OR(TRIM($B152&amp;$C152)="",NOT(ISNUMBER($D152))),"",SUMIFS($V$3:$V$1001,$AJ$3:$AJ$1001,$AJ152,$D$3:$D$1001,"&lt;"&amp;$D152))</f>
        <v/>
      </c>
      <c r="AI152" s="372" t="str">
        <f aca="false">IF(TRIM($B152&amp;$C152)="","",SUMIFS($V$3:$V$1001,$AJ$3:$AJ$1001,$AJ152))</f>
        <v/>
      </c>
      <c r="AJ152" s="374" t="str">
        <f aca="false">IF(TRIM($B152&amp;$C152)="","",TRIM($B152)&amp;"｜"&amp;TRIM($C152))</f>
        <v/>
      </c>
      <c r="AK152" s="372" t="str">
        <f aca="false">IF(TRIM($B152&amp;$C152)="","",MIN(N($N152),N($P152)))</f>
        <v/>
      </c>
      <c r="AL152" s="375" t="str">
        <f aca="false">IF(ISNUMBER($D152),YEAR($D152),"")</f>
        <v/>
      </c>
      <c r="AM152" s="375" t="str">
        <f aca="false">IF(OR(TRIM($B152&amp;$C152)="",NOT(ISNUMBER($D152)),NOT(ISNUMBER($E152))),"",IF($E152&lt;$D152,"",IF(IF($AD152="半年付",2,IF($AD152="季度付",4,IF($AD152="月付",12,IF($AD152="半月付",24,1))))=1,1,MAX(1,ROUND(($E152-$D152+1)/365*IF($AD152="半年付",2,IF($AD152="季度付",4,IF($AD152="月付",12,IF($AD152="半月付",24,1)))),0)))))</f>
        <v/>
      </c>
      <c r="AN152" s="375" t="str">
        <f aca="true">IF($AM152="","",MIN($AM152,MAX(0,INT((TODAY()-付款宽限天数-$D152)/(($E152-$D152+1)/$AM152))+1)))</f>
        <v/>
      </c>
    </row>
    <row r="153" customFormat="false" ht="14.9" hidden="false" customHeight="false" outlineLevel="0" collapsed="false">
      <c r="F153" s="370" t="str">
        <f aca="true">IF(TRIM($B153&amp;$C153)="","",IF(OR(ISNUMBER(SEARCH("未",$A153)),ISNUMBER(SEARCH("送出",$A153)),AND(TRIM($A153)="",NOT(ISNUMBER($D153)),N($G153)=0)),"【合同未回】","")&amp;IF(NOT(ISNUMBER($E153)),IF(OR(ISNUMBER(SEARCH("未",$A153)),ISNUMBER(SEARCH("送出",$A153)),AND(TRIM($A153)="",NOT(ISNUMBER($D153)),N($G153)=0)),"","【未填合同期】"),IF($E153&lt;TODAY(),"【已到期】",IF($E153-TODAY()&lt;=提醒天数,"【即将到期，剩余"&amp;($E153-TODAY())&amp;"天】","【正常】")))&amp;IF(OR($AC153="安装免保",$AC153="技术免保",$AC153="质保期内"),"【"&amp;$AC153&amp;"】",""))</f>
        <v/>
      </c>
      <c r="J153" s="371" t="str">
        <f aca="false">IF(OR(N($G153)=0,N($H153)=0),"",ROUND(N($G153)*N($H153)*IF(N($I153)=0,1,N($I153)),2))</f>
        <v/>
      </c>
      <c r="L153" s="371" t="str">
        <f aca="false">IF(TRIM($B153&amp;$C153)="","",IF(AND(N($J153)=0,N($K153)=0),"",ROUND(N($J153)+N($K153),2)))</f>
        <v/>
      </c>
      <c r="R153" s="371"/>
      <c r="S153" s="372" t="str">
        <f aca="false">IF(TRIM($B153&amp;$C153)="","",IF(N($N153)=0,"",MAX(0,MIN(N($N153)-N($P153),N($V153)))))</f>
        <v/>
      </c>
      <c r="T153" s="372" t="str">
        <f aca="false">IF(TRIM($B153&amp;$C153)="","",IF(N($P153)&lt;=N($N153),"",N($P153)-N($N153)))</f>
        <v/>
      </c>
      <c r="U153" s="372" t="str">
        <f aca="false">IF(OR(TRIM($B153&amp;$C153)="",$V153=""),"",MAX(0,N($V153))-N($S153))</f>
        <v/>
      </c>
      <c r="V153" s="372" t="str">
        <f aca="false">IF(TRIM($B153&amp;$C153)="","",IF(AND(N($L153)=0,N($P153)+N($Q153)+N($R153)=0),"",ROUND(N($L153)-N($P153)-N($Q153)-N($R153),2)))</f>
        <v/>
      </c>
      <c r="W153" s="373" t="str">
        <f aca="false">IF(TRIM($B153&amp;$C153)="","",IF(N($L153)=0,IF((N($P153)+N($Q153)+N($R153))=0,"—未填单价","未填单价，已收 "&amp;TEXT((N($P153)+N($Q153)+N($R153)),"#,##0.00")),IF(N($V153)&gt;0.005,"欠 "&amp;TEXT(N($V153),"#,##0.00")&amp;IF(N($S153)&gt;0,"（开票未到账 "&amp;TEXT(N($S153),"#,##0.00")&amp;"）","")&amp;IF(N($U153)&gt;0,"（未开票 "&amp;TEXT(N($U153),"#,##0.00")&amp;"）",""),IF(N($V153)&lt;-0.005,"多收 "&amp;TEXT(-N($V153),"#,##0.00"),"✔ 已结清")))&amp;IF(N($T153)&gt;0,"｜到账未开票 "&amp;TEXT(N($T153),"#,##0.00")&amp;"，待补票","")&amp;IF(N($Q153)&gt;0,"｜收现 "&amp;TEXT(N($Q153),"#,##0.00"),"")&amp;IF(N($R153)&gt;0,"｜收款不开票 "&amp;TEXT(N($R153),"#,##0.00"),""))</f>
        <v/>
      </c>
      <c r="X153" s="370"/>
      <c r="AB153" s="371" t="str">
        <f aca="false">IF(OR(N($N153)=0,N($AA153)=0),"",ROUND(N($N153)/(1+N($AA153))*N($AA153),2))</f>
        <v/>
      </c>
      <c r="AC153" s="370"/>
      <c r="AD153" s="370"/>
      <c r="AE153" s="374" t="str">
        <f aca="false">IF($AM153="","",IF($AM153=1,IF($AN153&gt;=1,"一次性·已到收款期","一次性·未到期"),$AD153&amp;" 第"&amp;$AN153&amp;"/"&amp;$AM153&amp;"期"))</f>
        <v/>
      </c>
      <c r="AF153" s="372" t="str">
        <f aca="false">IF(OR($AM153="",N($L153)=0),"",ROUND(N($J153)*$AN153/$AM153,2)+N($K153))</f>
        <v/>
      </c>
      <c r="AG153" s="372" t="str">
        <f aca="false">IF($AF153="","",MAX(0,ROUND($AF153-(N($P153)+N($Q153)+N($R153)),2)))</f>
        <v/>
      </c>
      <c r="AH153" s="372" t="str">
        <f aca="false">IF(OR(TRIM($B153&amp;$C153)="",NOT(ISNUMBER($D153))),"",SUMIFS($V$3:$V$1001,$AJ$3:$AJ$1001,$AJ153,$D$3:$D$1001,"&lt;"&amp;$D153))</f>
        <v/>
      </c>
      <c r="AI153" s="372" t="str">
        <f aca="false">IF(TRIM($B153&amp;$C153)="","",SUMIFS($V$3:$V$1001,$AJ$3:$AJ$1001,$AJ153))</f>
        <v/>
      </c>
      <c r="AJ153" s="374" t="str">
        <f aca="false">IF(TRIM($B153&amp;$C153)="","",TRIM($B153)&amp;"｜"&amp;TRIM($C153))</f>
        <v/>
      </c>
      <c r="AK153" s="372" t="str">
        <f aca="false">IF(TRIM($B153&amp;$C153)="","",MIN(N($N153),N($P153)))</f>
        <v/>
      </c>
      <c r="AL153" s="375" t="str">
        <f aca="false">IF(ISNUMBER($D153),YEAR($D153),"")</f>
        <v/>
      </c>
      <c r="AM153" s="375" t="str">
        <f aca="false">IF(OR(TRIM($B153&amp;$C153)="",NOT(ISNUMBER($D153)),NOT(ISNUMBER($E153))),"",IF($E153&lt;$D153,"",IF(IF($AD153="半年付",2,IF($AD153="季度付",4,IF($AD153="月付",12,IF($AD153="半月付",24,1))))=1,1,MAX(1,ROUND(($E153-$D153+1)/365*IF($AD153="半年付",2,IF($AD153="季度付",4,IF($AD153="月付",12,IF($AD153="半月付",24,1)))),0)))))</f>
        <v/>
      </c>
      <c r="AN153" s="375" t="str">
        <f aca="true">IF($AM153="","",MIN($AM153,MAX(0,INT((TODAY()-付款宽限天数-$D153)/(($E153-$D153+1)/$AM153))+1)))</f>
        <v/>
      </c>
    </row>
    <row r="154" customFormat="false" ht="14.9" hidden="false" customHeight="false" outlineLevel="0" collapsed="false">
      <c r="F154" s="370" t="str">
        <f aca="true">IF(TRIM($B154&amp;$C154)="","",IF(OR(ISNUMBER(SEARCH("未",$A154)),ISNUMBER(SEARCH("送出",$A154)),AND(TRIM($A154)="",NOT(ISNUMBER($D154)),N($G154)=0)),"【合同未回】","")&amp;IF(NOT(ISNUMBER($E154)),IF(OR(ISNUMBER(SEARCH("未",$A154)),ISNUMBER(SEARCH("送出",$A154)),AND(TRIM($A154)="",NOT(ISNUMBER($D154)),N($G154)=0)),"","【未填合同期】"),IF($E154&lt;TODAY(),"【已到期】",IF($E154-TODAY()&lt;=提醒天数,"【即将到期，剩余"&amp;($E154-TODAY())&amp;"天】","【正常】")))&amp;IF(OR($AC154="安装免保",$AC154="技术免保",$AC154="质保期内"),"【"&amp;$AC154&amp;"】",""))</f>
        <v/>
      </c>
      <c r="J154" s="371" t="str">
        <f aca="false">IF(OR(N($G154)=0,N($H154)=0),"",ROUND(N($G154)*N($H154)*IF(N($I154)=0,1,N($I154)),2))</f>
        <v/>
      </c>
      <c r="L154" s="371" t="str">
        <f aca="false">IF(TRIM($B154&amp;$C154)="","",IF(AND(N($J154)=0,N($K154)=0),"",ROUND(N($J154)+N($K154),2)))</f>
        <v/>
      </c>
      <c r="R154" s="371"/>
      <c r="S154" s="372" t="str">
        <f aca="false">IF(TRIM($B154&amp;$C154)="","",IF(N($N154)=0,"",MAX(0,MIN(N($N154)-N($P154),N($V154)))))</f>
        <v/>
      </c>
      <c r="T154" s="372" t="str">
        <f aca="false">IF(TRIM($B154&amp;$C154)="","",IF(N($P154)&lt;=N($N154),"",N($P154)-N($N154)))</f>
        <v/>
      </c>
      <c r="U154" s="372" t="str">
        <f aca="false">IF(OR(TRIM($B154&amp;$C154)="",$V154=""),"",MAX(0,N($V154))-N($S154))</f>
        <v/>
      </c>
      <c r="V154" s="372" t="str">
        <f aca="false">IF(TRIM($B154&amp;$C154)="","",IF(AND(N($L154)=0,N($P154)+N($Q154)+N($R154)=0),"",ROUND(N($L154)-N($P154)-N($Q154)-N($R154),2)))</f>
        <v/>
      </c>
      <c r="W154" s="373" t="str">
        <f aca="false">IF(TRIM($B154&amp;$C154)="","",IF(N($L154)=0,IF((N($P154)+N($Q154)+N($R154))=0,"—未填单价","未填单价，已收 "&amp;TEXT((N($P154)+N($Q154)+N($R154)),"#,##0.00")),IF(N($V154)&gt;0.005,"欠 "&amp;TEXT(N($V154),"#,##0.00")&amp;IF(N($S154)&gt;0,"（开票未到账 "&amp;TEXT(N($S154),"#,##0.00")&amp;"）","")&amp;IF(N($U154)&gt;0,"（未开票 "&amp;TEXT(N($U154),"#,##0.00")&amp;"）",""),IF(N($V154)&lt;-0.005,"多收 "&amp;TEXT(-N($V154),"#,##0.00"),"✔ 已结清")))&amp;IF(N($T154)&gt;0,"｜到账未开票 "&amp;TEXT(N($T154),"#,##0.00")&amp;"，待补票","")&amp;IF(N($Q154)&gt;0,"｜收现 "&amp;TEXT(N($Q154),"#,##0.00"),"")&amp;IF(N($R154)&gt;0,"｜收款不开票 "&amp;TEXT(N($R154),"#,##0.00"),""))</f>
        <v/>
      </c>
      <c r="X154" s="370"/>
      <c r="AB154" s="371" t="str">
        <f aca="false">IF(OR(N($N154)=0,N($AA154)=0),"",ROUND(N($N154)/(1+N($AA154))*N($AA154),2))</f>
        <v/>
      </c>
      <c r="AC154" s="370"/>
      <c r="AD154" s="370"/>
      <c r="AE154" s="374" t="str">
        <f aca="false">IF($AM154="","",IF($AM154=1,IF($AN154&gt;=1,"一次性·已到收款期","一次性·未到期"),$AD154&amp;" 第"&amp;$AN154&amp;"/"&amp;$AM154&amp;"期"))</f>
        <v/>
      </c>
      <c r="AF154" s="372" t="str">
        <f aca="false">IF(OR($AM154="",N($L154)=0),"",ROUND(N($J154)*$AN154/$AM154,2)+N($K154))</f>
        <v/>
      </c>
      <c r="AG154" s="372" t="str">
        <f aca="false">IF($AF154="","",MAX(0,ROUND($AF154-(N($P154)+N($Q154)+N($R154)),2)))</f>
        <v/>
      </c>
      <c r="AH154" s="372" t="str">
        <f aca="false">IF(OR(TRIM($B154&amp;$C154)="",NOT(ISNUMBER($D154))),"",SUMIFS($V$3:$V$1001,$AJ$3:$AJ$1001,$AJ154,$D$3:$D$1001,"&lt;"&amp;$D154))</f>
        <v/>
      </c>
      <c r="AI154" s="372" t="str">
        <f aca="false">IF(TRIM($B154&amp;$C154)="","",SUMIFS($V$3:$V$1001,$AJ$3:$AJ$1001,$AJ154))</f>
        <v/>
      </c>
      <c r="AJ154" s="374" t="str">
        <f aca="false">IF(TRIM($B154&amp;$C154)="","",TRIM($B154)&amp;"｜"&amp;TRIM($C154))</f>
        <v/>
      </c>
      <c r="AK154" s="372" t="str">
        <f aca="false">IF(TRIM($B154&amp;$C154)="","",MIN(N($N154),N($P154)))</f>
        <v/>
      </c>
      <c r="AL154" s="375" t="str">
        <f aca="false">IF(ISNUMBER($D154),YEAR($D154),"")</f>
        <v/>
      </c>
      <c r="AM154" s="375" t="str">
        <f aca="false">IF(OR(TRIM($B154&amp;$C154)="",NOT(ISNUMBER($D154)),NOT(ISNUMBER($E154))),"",IF($E154&lt;$D154,"",IF(IF($AD154="半年付",2,IF($AD154="季度付",4,IF($AD154="月付",12,IF($AD154="半月付",24,1))))=1,1,MAX(1,ROUND(($E154-$D154+1)/365*IF($AD154="半年付",2,IF($AD154="季度付",4,IF($AD154="月付",12,IF($AD154="半月付",24,1)))),0)))))</f>
        <v/>
      </c>
      <c r="AN154" s="375" t="str">
        <f aca="true">IF($AM154="","",MIN($AM154,MAX(0,INT((TODAY()-付款宽限天数-$D154)/(($E154-$D154+1)/$AM154))+1)))</f>
        <v/>
      </c>
    </row>
    <row r="155" customFormat="false" ht="14.9" hidden="false" customHeight="false" outlineLevel="0" collapsed="false">
      <c r="F155" s="370" t="str">
        <f aca="true">IF(TRIM($B155&amp;$C155)="","",IF(OR(ISNUMBER(SEARCH("未",$A155)),ISNUMBER(SEARCH("送出",$A155)),AND(TRIM($A155)="",NOT(ISNUMBER($D155)),N($G155)=0)),"【合同未回】","")&amp;IF(NOT(ISNUMBER($E155)),IF(OR(ISNUMBER(SEARCH("未",$A155)),ISNUMBER(SEARCH("送出",$A155)),AND(TRIM($A155)="",NOT(ISNUMBER($D155)),N($G155)=0)),"","【未填合同期】"),IF($E155&lt;TODAY(),"【已到期】",IF($E155-TODAY()&lt;=提醒天数,"【即将到期，剩余"&amp;($E155-TODAY())&amp;"天】","【正常】")))&amp;IF(OR($AC155="安装免保",$AC155="技术免保",$AC155="质保期内"),"【"&amp;$AC155&amp;"】",""))</f>
        <v/>
      </c>
      <c r="J155" s="371" t="str">
        <f aca="false">IF(OR(N($G155)=0,N($H155)=0),"",ROUND(N($G155)*N($H155)*IF(N($I155)=0,1,N($I155)),2))</f>
        <v/>
      </c>
      <c r="L155" s="371" t="str">
        <f aca="false">IF(TRIM($B155&amp;$C155)="","",IF(AND(N($J155)=0,N($K155)=0),"",ROUND(N($J155)+N($K155),2)))</f>
        <v/>
      </c>
      <c r="R155" s="371"/>
      <c r="S155" s="372" t="str">
        <f aca="false">IF(TRIM($B155&amp;$C155)="","",IF(N($N155)=0,"",MAX(0,MIN(N($N155)-N($P155),N($V155)))))</f>
        <v/>
      </c>
      <c r="T155" s="372" t="str">
        <f aca="false">IF(TRIM($B155&amp;$C155)="","",IF(N($P155)&lt;=N($N155),"",N($P155)-N($N155)))</f>
        <v/>
      </c>
      <c r="U155" s="372" t="str">
        <f aca="false">IF(OR(TRIM($B155&amp;$C155)="",$V155=""),"",MAX(0,N($V155))-N($S155))</f>
        <v/>
      </c>
      <c r="V155" s="372" t="str">
        <f aca="false">IF(TRIM($B155&amp;$C155)="","",IF(AND(N($L155)=0,N($P155)+N($Q155)+N($R155)=0),"",ROUND(N($L155)-N($P155)-N($Q155)-N($R155),2)))</f>
        <v/>
      </c>
      <c r="W155" s="373" t="str">
        <f aca="false">IF(TRIM($B155&amp;$C155)="","",IF(N($L155)=0,IF((N($P155)+N($Q155)+N($R155))=0,"—未填单价","未填单价，已收 "&amp;TEXT((N($P155)+N($Q155)+N($R155)),"#,##0.00")),IF(N($V155)&gt;0.005,"欠 "&amp;TEXT(N($V155),"#,##0.00")&amp;IF(N($S155)&gt;0,"（开票未到账 "&amp;TEXT(N($S155),"#,##0.00")&amp;"）","")&amp;IF(N($U155)&gt;0,"（未开票 "&amp;TEXT(N($U155),"#,##0.00")&amp;"）",""),IF(N($V155)&lt;-0.005,"多收 "&amp;TEXT(-N($V155),"#,##0.00"),"✔ 已结清")))&amp;IF(N($T155)&gt;0,"｜到账未开票 "&amp;TEXT(N($T155),"#,##0.00")&amp;"，待补票","")&amp;IF(N($Q155)&gt;0,"｜收现 "&amp;TEXT(N($Q155),"#,##0.00"),"")&amp;IF(N($R155)&gt;0,"｜收款不开票 "&amp;TEXT(N($R155),"#,##0.00"),""))</f>
        <v/>
      </c>
      <c r="X155" s="370"/>
      <c r="AB155" s="371" t="str">
        <f aca="false">IF(OR(N($N155)=0,N($AA155)=0),"",ROUND(N($N155)/(1+N($AA155))*N($AA155),2))</f>
        <v/>
      </c>
      <c r="AC155" s="370"/>
      <c r="AD155" s="370"/>
      <c r="AE155" s="374" t="str">
        <f aca="false">IF($AM155="","",IF($AM155=1,IF($AN155&gt;=1,"一次性·已到收款期","一次性·未到期"),$AD155&amp;" 第"&amp;$AN155&amp;"/"&amp;$AM155&amp;"期"))</f>
        <v/>
      </c>
      <c r="AF155" s="372" t="str">
        <f aca="false">IF(OR($AM155="",N($L155)=0),"",ROUND(N($J155)*$AN155/$AM155,2)+N($K155))</f>
        <v/>
      </c>
      <c r="AG155" s="372" t="str">
        <f aca="false">IF($AF155="","",MAX(0,ROUND($AF155-(N($P155)+N($Q155)+N($R155)),2)))</f>
        <v/>
      </c>
      <c r="AH155" s="372" t="str">
        <f aca="false">IF(OR(TRIM($B155&amp;$C155)="",NOT(ISNUMBER($D155))),"",SUMIFS($V$3:$V$1001,$AJ$3:$AJ$1001,$AJ155,$D$3:$D$1001,"&lt;"&amp;$D155))</f>
        <v/>
      </c>
      <c r="AI155" s="372" t="str">
        <f aca="false">IF(TRIM($B155&amp;$C155)="","",SUMIFS($V$3:$V$1001,$AJ$3:$AJ$1001,$AJ155))</f>
        <v/>
      </c>
      <c r="AJ155" s="374" t="str">
        <f aca="false">IF(TRIM($B155&amp;$C155)="","",TRIM($B155)&amp;"｜"&amp;TRIM($C155))</f>
        <v/>
      </c>
      <c r="AK155" s="372" t="str">
        <f aca="false">IF(TRIM($B155&amp;$C155)="","",MIN(N($N155),N($P155)))</f>
        <v/>
      </c>
      <c r="AL155" s="375" t="str">
        <f aca="false">IF(ISNUMBER($D155),YEAR($D155),"")</f>
        <v/>
      </c>
      <c r="AM155" s="375" t="str">
        <f aca="false">IF(OR(TRIM($B155&amp;$C155)="",NOT(ISNUMBER($D155)),NOT(ISNUMBER($E155))),"",IF($E155&lt;$D155,"",IF(IF($AD155="半年付",2,IF($AD155="季度付",4,IF($AD155="月付",12,IF($AD155="半月付",24,1))))=1,1,MAX(1,ROUND(($E155-$D155+1)/365*IF($AD155="半年付",2,IF($AD155="季度付",4,IF($AD155="月付",12,IF($AD155="半月付",24,1)))),0)))))</f>
        <v/>
      </c>
      <c r="AN155" s="375" t="str">
        <f aca="true">IF($AM155="","",MIN($AM155,MAX(0,INT((TODAY()-付款宽限天数-$D155)/(($E155-$D155+1)/$AM155))+1)))</f>
        <v/>
      </c>
    </row>
    <row r="156" customFormat="false" ht="14.9" hidden="false" customHeight="false" outlineLevel="0" collapsed="false">
      <c r="F156" s="370" t="str">
        <f aca="true">IF(TRIM($B156&amp;$C156)="","",IF(OR(ISNUMBER(SEARCH("未",$A156)),ISNUMBER(SEARCH("送出",$A156)),AND(TRIM($A156)="",NOT(ISNUMBER($D156)),N($G156)=0)),"【合同未回】","")&amp;IF(NOT(ISNUMBER($E156)),IF(OR(ISNUMBER(SEARCH("未",$A156)),ISNUMBER(SEARCH("送出",$A156)),AND(TRIM($A156)="",NOT(ISNUMBER($D156)),N($G156)=0)),"","【未填合同期】"),IF($E156&lt;TODAY(),"【已到期】",IF($E156-TODAY()&lt;=提醒天数,"【即将到期，剩余"&amp;($E156-TODAY())&amp;"天】","【正常】")))&amp;IF(OR($AC156="安装免保",$AC156="技术免保",$AC156="质保期内"),"【"&amp;$AC156&amp;"】",""))</f>
        <v/>
      </c>
      <c r="J156" s="371" t="str">
        <f aca="false">IF(OR(N($G156)=0,N($H156)=0),"",ROUND(N($G156)*N($H156)*IF(N($I156)=0,1,N($I156)),2))</f>
        <v/>
      </c>
      <c r="L156" s="371" t="str">
        <f aca="false">IF(TRIM($B156&amp;$C156)="","",IF(AND(N($J156)=0,N($K156)=0),"",ROUND(N($J156)+N($K156),2)))</f>
        <v/>
      </c>
      <c r="R156" s="371"/>
      <c r="S156" s="372" t="str">
        <f aca="false">IF(TRIM($B156&amp;$C156)="","",IF(N($N156)=0,"",MAX(0,MIN(N($N156)-N($P156),N($V156)))))</f>
        <v/>
      </c>
      <c r="T156" s="372" t="str">
        <f aca="false">IF(TRIM($B156&amp;$C156)="","",IF(N($P156)&lt;=N($N156),"",N($P156)-N($N156)))</f>
        <v/>
      </c>
      <c r="U156" s="372" t="str">
        <f aca="false">IF(OR(TRIM($B156&amp;$C156)="",$V156=""),"",MAX(0,N($V156))-N($S156))</f>
        <v/>
      </c>
      <c r="V156" s="372" t="str">
        <f aca="false">IF(TRIM($B156&amp;$C156)="","",IF(AND(N($L156)=0,N($P156)+N($Q156)+N($R156)=0),"",ROUND(N($L156)-N($P156)-N($Q156)-N($R156),2)))</f>
        <v/>
      </c>
      <c r="W156" s="373" t="str">
        <f aca="false">IF(TRIM($B156&amp;$C156)="","",IF(N($L156)=0,IF((N($P156)+N($Q156)+N($R156))=0,"—未填单价","未填单价，已收 "&amp;TEXT((N($P156)+N($Q156)+N($R156)),"#,##0.00")),IF(N($V156)&gt;0.005,"欠 "&amp;TEXT(N($V156),"#,##0.00")&amp;IF(N($S156)&gt;0,"（开票未到账 "&amp;TEXT(N($S156),"#,##0.00")&amp;"）","")&amp;IF(N($U156)&gt;0,"（未开票 "&amp;TEXT(N($U156),"#,##0.00")&amp;"）",""),IF(N($V156)&lt;-0.005,"多收 "&amp;TEXT(-N($V156),"#,##0.00"),"✔ 已结清")))&amp;IF(N($T156)&gt;0,"｜到账未开票 "&amp;TEXT(N($T156),"#,##0.00")&amp;"，待补票","")&amp;IF(N($Q156)&gt;0,"｜收现 "&amp;TEXT(N($Q156),"#,##0.00"),"")&amp;IF(N($R156)&gt;0,"｜收款不开票 "&amp;TEXT(N($R156),"#,##0.00"),""))</f>
        <v/>
      </c>
      <c r="X156" s="370"/>
      <c r="AB156" s="371" t="str">
        <f aca="false">IF(OR(N($N156)=0,N($AA156)=0),"",ROUND(N($N156)/(1+N($AA156))*N($AA156),2))</f>
        <v/>
      </c>
      <c r="AC156" s="370"/>
      <c r="AD156" s="370"/>
      <c r="AE156" s="374" t="str">
        <f aca="false">IF($AM156="","",IF($AM156=1,IF($AN156&gt;=1,"一次性·已到收款期","一次性·未到期"),$AD156&amp;" 第"&amp;$AN156&amp;"/"&amp;$AM156&amp;"期"))</f>
        <v/>
      </c>
      <c r="AF156" s="372" t="str">
        <f aca="false">IF(OR($AM156="",N($L156)=0),"",ROUND(N($J156)*$AN156/$AM156,2)+N($K156))</f>
        <v/>
      </c>
      <c r="AG156" s="372" t="str">
        <f aca="false">IF($AF156="","",MAX(0,ROUND($AF156-(N($P156)+N($Q156)+N($R156)),2)))</f>
        <v/>
      </c>
      <c r="AH156" s="372" t="str">
        <f aca="false">IF(OR(TRIM($B156&amp;$C156)="",NOT(ISNUMBER($D156))),"",SUMIFS($V$3:$V$1001,$AJ$3:$AJ$1001,$AJ156,$D$3:$D$1001,"&lt;"&amp;$D156))</f>
        <v/>
      </c>
      <c r="AI156" s="372" t="str">
        <f aca="false">IF(TRIM($B156&amp;$C156)="","",SUMIFS($V$3:$V$1001,$AJ$3:$AJ$1001,$AJ156))</f>
        <v/>
      </c>
      <c r="AJ156" s="374" t="str">
        <f aca="false">IF(TRIM($B156&amp;$C156)="","",TRIM($B156)&amp;"｜"&amp;TRIM($C156))</f>
        <v/>
      </c>
      <c r="AK156" s="372" t="str">
        <f aca="false">IF(TRIM($B156&amp;$C156)="","",MIN(N($N156),N($P156)))</f>
        <v/>
      </c>
      <c r="AL156" s="375" t="str">
        <f aca="false">IF(ISNUMBER($D156),YEAR($D156),"")</f>
        <v/>
      </c>
      <c r="AM156" s="375" t="str">
        <f aca="false">IF(OR(TRIM($B156&amp;$C156)="",NOT(ISNUMBER($D156)),NOT(ISNUMBER($E156))),"",IF($E156&lt;$D156,"",IF(IF($AD156="半年付",2,IF($AD156="季度付",4,IF($AD156="月付",12,IF($AD156="半月付",24,1))))=1,1,MAX(1,ROUND(($E156-$D156+1)/365*IF($AD156="半年付",2,IF($AD156="季度付",4,IF($AD156="月付",12,IF($AD156="半月付",24,1)))),0)))))</f>
        <v/>
      </c>
      <c r="AN156" s="375" t="str">
        <f aca="true">IF($AM156="","",MIN($AM156,MAX(0,INT((TODAY()-付款宽限天数-$D156)/(($E156-$D156+1)/$AM156))+1)))</f>
        <v/>
      </c>
    </row>
    <row r="157" customFormat="false" ht="14.9" hidden="false" customHeight="false" outlineLevel="0" collapsed="false">
      <c r="F157" s="370" t="str">
        <f aca="true">IF(TRIM($B157&amp;$C157)="","",IF(OR(ISNUMBER(SEARCH("未",$A157)),ISNUMBER(SEARCH("送出",$A157)),AND(TRIM($A157)="",NOT(ISNUMBER($D157)),N($G157)=0)),"【合同未回】","")&amp;IF(NOT(ISNUMBER($E157)),IF(OR(ISNUMBER(SEARCH("未",$A157)),ISNUMBER(SEARCH("送出",$A157)),AND(TRIM($A157)="",NOT(ISNUMBER($D157)),N($G157)=0)),"","【未填合同期】"),IF($E157&lt;TODAY(),"【已到期】",IF($E157-TODAY()&lt;=提醒天数,"【即将到期，剩余"&amp;($E157-TODAY())&amp;"天】","【正常】")))&amp;IF(OR($AC157="安装免保",$AC157="技术免保",$AC157="质保期内"),"【"&amp;$AC157&amp;"】",""))</f>
        <v/>
      </c>
      <c r="J157" s="371" t="str">
        <f aca="false">IF(OR(N($G157)=0,N($H157)=0),"",ROUND(N($G157)*N($H157)*IF(N($I157)=0,1,N($I157)),2))</f>
        <v/>
      </c>
      <c r="L157" s="371" t="str">
        <f aca="false">IF(TRIM($B157&amp;$C157)="","",IF(AND(N($J157)=0,N($K157)=0),"",ROUND(N($J157)+N($K157),2)))</f>
        <v/>
      </c>
      <c r="R157" s="371"/>
      <c r="S157" s="372" t="str">
        <f aca="false">IF(TRIM($B157&amp;$C157)="","",IF(N($N157)=0,"",MAX(0,MIN(N($N157)-N($P157),N($V157)))))</f>
        <v/>
      </c>
      <c r="T157" s="372" t="str">
        <f aca="false">IF(TRIM($B157&amp;$C157)="","",IF(N($P157)&lt;=N($N157),"",N($P157)-N($N157)))</f>
        <v/>
      </c>
      <c r="U157" s="372" t="str">
        <f aca="false">IF(OR(TRIM($B157&amp;$C157)="",$V157=""),"",MAX(0,N($V157))-N($S157))</f>
        <v/>
      </c>
      <c r="V157" s="372" t="str">
        <f aca="false">IF(TRIM($B157&amp;$C157)="","",IF(AND(N($L157)=0,N($P157)+N($Q157)+N($R157)=0),"",ROUND(N($L157)-N($P157)-N($Q157)-N($R157),2)))</f>
        <v/>
      </c>
      <c r="W157" s="373" t="str">
        <f aca="false">IF(TRIM($B157&amp;$C157)="","",IF(N($L157)=0,IF((N($P157)+N($Q157)+N($R157))=0,"—未填单价","未填单价，已收 "&amp;TEXT((N($P157)+N($Q157)+N($R157)),"#,##0.00")),IF(N($V157)&gt;0.005,"欠 "&amp;TEXT(N($V157),"#,##0.00")&amp;IF(N($S157)&gt;0,"（开票未到账 "&amp;TEXT(N($S157),"#,##0.00")&amp;"）","")&amp;IF(N($U157)&gt;0,"（未开票 "&amp;TEXT(N($U157),"#,##0.00")&amp;"）",""),IF(N($V157)&lt;-0.005,"多收 "&amp;TEXT(-N($V157),"#,##0.00"),"✔ 已结清")))&amp;IF(N($T157)&gt;0,"｜到账未开票 "&amp;TEXT(N($T157),"#,##0.00")&amp;"，待补票","")&amp;IF(N($Q157)&gt;0,"｜收现 "&amp;TEXT(N($Q157),"#,##0.00"),"")&amp;IF(N($R157)&gt;0,"｜收款不开票 "&amp;TEXT(N($R157),"#,##0.00"),""))</f>
        <v/>
      </c>
      <c r="X157" s="370"/>
      <c r="AB157" s="371" t="str">
        <f aca="false">IF(OR(N($N157)=0,N($AA157)=0),"",ROUND(N($N157)/(1+N($AA157))*N($AA157),2))</f>
        <v/>
      </c>
      <c r="AC157" s="370"/>
      <c r="AD157" s="370"/>
      <c r="AE157" s="374" t="str">
        <f aca="false">IF($AM157="","",IF($AM157=1,IF($AN157&gt;=1,"一次性·已到收款期","一次性·未到期"),$AD157&amp;" 第"&amp;$AN157&amp;"/"&amp;$AM157&amp;"期"))</f>
        <v/>
      </c>
      <c r="AF157" s="372" t="str">
        <f aca="false">IF(OR($AM157="",N($L157)=0),"",ROUND(N($J157)*$AN157/$AM157,2)+N($K157))</f>
        <v/>
      </c>
      <c r="AG157" s="372" t="str">
        <f aca="false">IF($AF157="","",MAX(0,ROUND($AF157-(N($P157)+N($Q157)+N($R157)),2)))</f>
        <v/>
      </c>
      <c r="AH157" s="372" t="str">
        <f aca="false">IF(OR(TRIM($B157&amp;$C157)="",NOT(ISNUMBER($D157))),"",SUMIFS($V$3:$V$1001,$AJ$3:$AJ$1001,$AJ157,$D$3:$D$1001,"&lt;"&amp;$D157))</f>
        <v/>
      </c>
      <c r="AI157" s="372" t="str">
        <f aca="false">IF(TRIM($B157&amp;$C157)="","",SUMIFS($V$3:$V$1001,$AJ$3:$AJ$1001,$AJ157))</f>
        <v/>
      </c>
      <c r="AJ157" s="374" t="str">
        <f aca="false">IF(TRIM($B157&amp;$C157)="","",TRIM($B157)&amp;"｜"&amp;TRIM($C157))</f>
        <v/>
      </c>
      <c r="AK157" s="372" t="str">
        <f aca="false">IF(TRIM($B157&amp;$C157)="","",MIN(N($N157),N($P157)))</f>
        <v/>
      </c>
      <c r="AL157" s="375" t="str">
        <f aca="false">IF(ISNUMBER($D157),YEAR($D157),"")</f>
        <v/>
      </c>
      <c r="AM157" s="375" t="str">
        <f aca="false">IF(OR(TRIM($B157&amp;$C157)="",NOT(ISNUMBER($D157)),NOT(ISNUMBER($E157))),"",IF($E157&lt;$D157,"",IF(IF($AD157="半年付",2,IF($AD157="季度付",4,IF($AD157="月付",12,IF($AD157="半月付",24,1))))=1,1,MAX(1,ROUND(($E157-$D157+1)/365*IF($AD157="半年付",2,IF($AD157="季度付",4,IF($AD157="月付",12,IF($AD157="半月付",24,1)))),0)))))</f>
        <v/>
      </c>
      <c r="AN157" s="375" t="str">
        <f aca="true">IF($AM157="","",MIN($AM157,MAX(0,INT((TODAY()-付款宽限天数-$D157)/(($E157-$D157+1)/$AM157))+1)))</f>
        <v/>
      </c>
    </row>
    <row r="158" customFormat="false" ht="14.9" hidden="false" customHeight="false" outlineLevel="0" collapsed="false">
      <c r="F158" s="370" t="str">
        <f aca="true">IF(TRIM($B158&amp;$C158)="","",IF(OR(ISNUMBER(SEARCH("未",$A158)),ISNUMBER(SEARCH("送出",$A158)),AND(TRIM($A158)="",NOT(ISNUMBER($D158)),N($G158)=0)),"【合同未回】","")&amp;IF(NOT(ISNUMBER($E158)),IF(OR(ISNUMBER(SEARCH("未",$A158)),ISNUMBER(SEARCH("送出",$A158)),AND(TRIM($A158)="",NOT(ISNUMBER($D158)),N($G158)=0)),"","【未填合同期】"),IF($E158&lt;TODAY(),"【已到期】",IF($E158-TODAY()&lt;=提醒天数,"【即将到期，剩余"&amp;($E158-TODAY())&amp;"天】","【正常】")))&amp;IF(OR($AC158="安装免保",$AC158="技术免保",$AC158="质保期内"),"【"&amp;$AC158&amp;"】",""))</f>
        <v/>
      </c>
      <c r="J158" s="371" t="str">
        <f aca="false">IF(OR(N($G158)=0,N($H158)=0),"",ROUND(N($G158)*N($H158)*IF(N($I158)=0,1,N($I158)),2))</f>
        <v/>
      </c>
      <c r="L158" s="371" t="str">
        <f aca="false">IF(TRIM($B158&amp;$C158)="","",IF(AND(N($J158)=0,N($K158)=0),"",ROUND(N($J158)+N($K158),2)))</f>
        <v/>
      </c>
      <c r="R158" s="371"/>
      <c r="S158" s="372" t="str">
        <f aca="false">IF(TRIM($B158&amp;$C158)="","",IF(N($N158)=0,"",MAX(0,MIN(N($N158)-N($P158),N($V158)))))</f>
        <v/>
      </c>
      <c r="T158" s="372" t="str">
        <f aca="false">IF(TRIM($B158&amp;$C158)="","",IF(N($P158)&lt;=N($N158),"",N($P158)-N($N158)))</f>
        <v/>
      </c>
      <c r="U158" s="372" t="str">
        <f aca="false">IF(OR(TRIM($B158&amp;$C158)="",$V158=""),"",MAX(0,N($V158))-N($S158))</f>
        <v/>
      </c>
      <c r="V158" s="372" t="str">
        <f aca="false">IF(TRIM($B158&amp;$C158)="","",IF(AND(N($L158)=0,N($P158)+N($Q158)+N($R158)=0),"",ROUND(N($L158)-N($P158)-N($Q158)-N($R158),2)))</f>
        <v/>
      </c>
      <c r="W158" s="373" t="str">
        <f aca="false">IF(TRIM($B158&amp;$C158)="","",IF(N($L158)=0,IF((N($P158)+N($Q158)+N($R158))=0,"—未填单价","未填单价，已收 "&amp;TEXT((N($P158)+N($Q158)+N($R158)),"#,##0.00")),IF(N($V158)&gt;0.005,"欠 "&amp;TEXT(N($V158),"#,##0.00")&amp;IF(N($S158)&gt;0,"（开票未到账 "&amp;TEXT(N($S158),"#,##0.00")&amp;"）","")&amp;IF(N($U158)&gt;0,"（未开票 "&amp;TEXT(N($U158),"#,##0.00")&amp;"）",""),IF(N($V158)&lt;-0.005,"多收 "&amp;TEXT(-N($V158),"#,##0.00"),"✔ 已结清")))&amp;IF(N($T158)&gt;0,"｜到账未开票 "&amp;TEXT(N($T158),"#,##0.00")&amp;"，待补票","")&amp;IF(N($Q158)&gt;0,"｜收现 "&amp;TEXT(N($Q158),"#,##0.00"),"")&amp;IF(N($R158)&gt;0,"｜收款不开票 "&amp;TEXT(N($R158),"#,##0.00"),""))</f>
        <v/>
      </c>
      <c r="X158" s="370"/>
      <c r="AB158" s="371" t="str">
        <f aca="false">IF(OR(N($N158)=0,N($AA158)=0),"",ROUND(N($N158)/(1+N($AA158))*N($AA158),2))</f>
        <v/>
      </c>
      <c r="AC158" s="370"/>
      <c r="AD158" s="370"/>
      <c r="AE158" s="374" t="str">
        <f aca="false">IF($AM158="","",IF($AM158=1,IF($AN158&gt;=1,"一次性·已到收款期","一次性·未到期"),$AD158&amp;" 第"&amp;$AN158&amp;"/"&amp;$AM158&amp;"期"))</f>
        <v/>
      </c>
      <c r="AF158" s="372" t="str">
        <f aca="false">IF(OR($AM158="",N($L158)=0),"",ROUND(N($J158)*$AN158/$AM158,2)+N($K158))</f>
        <v/>
      </c>
      <c r="AG158" s="372" t="str">
        <f aca="false">IF($AF158="","",MAX(0,ROUND($AF158-(N($P158)+N($Q158)+N($R158)),2)))</f>
        <v/>
      </c>
      <c r="AH158" s="372" t="str">
        <f aca="false">IF(OR(TRIM($B158&amp;$C158)="",NOT(ISNUMBER($D158))),"",SUMIFS($V$3:$V$1001,$AJ$3:$AJ$1001,$AJ158,$D$3:$D$1001,"&lt;"&amp;$D158))</f>
        <v/>
      </c>
      <c r="AI158" s="372" t="str">
        <f aca="false">IF(TRIM($B158&amp;$C158)="","",SUMIFS($V$3:$V$1001,$AJ$3:$AJ$1001,$AJ158))</f>
        <v/>
      </c>
      <c r="AJ158" s="374" t="str">
        <f aca="false">IF(TRIM($B158&amp;$C158)="","",TRIM($B158)&amp;"｜"&amp;TRIM($C158))</f>
        <v/>
      </c>
      <c r="AK158" s="372" t="str">
        <f aca="false">IF(TRIM($B158&amp;$C158)="","",MIN(N($N158),N($P158)))</f>
        <v/>
      </c>
      <c r="AL158" s="375" t="str">
        <f aca="false">IF(ISNUMBER($D158),YEAR($D158),"")</f>
        <v/>
      </c>
      <c r="AM158" s="375" t="str">
        <f aca="false">IF(OR(TRIM($B158&amp;$C158)="",NOT(ISNUMBER($D158)),NOT(ISNUMBER($E158))),"",IF($E158&lt;$D158,"",IF(IF($AD158="半年付",2,IF($AD158="季度付",4,IF($AD158="月付",12,IF($AD158="半月付",24,1))))=1,1,MAX(1,ROUND(($E158-$D158+1)/365*IF($AD158="半年付",2,IF($AD158="季度付",4,IF($AD158="月付",12,IF($AD158="半月付",24,1)))),0)))))</f>
        <v/>
      </c>
      <c r="AN158" s="375" t="str">
        <f aca="true">IF($AM158="","",MIN($AM158,MAX(0,INT((TODAY()-付款宽限天数-$D158)/(($E158-$D158+1)/$AM158))+1)))</f>
        <v/>
      </c>
    </row>
    <row r="159" customFormat="false" ht="14.9" hidden="false" customHeight="false" outlineLevel="0" collapsed="false">
      <c r="F159" s="370" t="str">
        <f aca="true">IF(TRIM($B159&amp;$C159)="","",IF(OR(ISNUMBER(SEARCH("未",$A159)),ISNUMBER(SEARCH("送出",$A159)),AND(TRIM($A159)="",NOT(ISNUMBER($D159)),N($G159)=0)),"【合同未回】","")&amp;IF(NOT(ISNUMBER($E159)),IF(OR(ISNUMBER(SEARCH("未",$A159)),ISNUMBER(SEARCH("送出",$A159)),AND(TRIM($A159)="",NOT(ISNUMBER($D159)),N($G159)=0)),"","【未填合同期】"),IF($E159&lt;TODAY(),"【已到期】",IF($E159-TODAY()&lt;=提醒天数,"【即将到期，剩余"&amp;($E159-TODAY())&amp;"天】","【正常】")))&amp;IF(OR($AC159="安装免保",$AC159="技术免保",$AC159="质保期内"),"【"&amp;$AC159&amp;"】",""))</f>
        <v/>
      </c>
      <c r="J159" s="371" t="str">
        <f aca="false">IF(OR(N($G159)=0,N($H159)=0),"",ROUND(N($G159)*N($H159)*IF(N($I159)=0,1,N($I159)),2))</f>
        <v/>
      </c>
      <c r="L159" s="371" t="str">
        <f aca="false">IF(TRIM($B159&amp;$C159)="","",IF(AND(N($J159)=0,N($K159)=0),"",ROUND(N($J159)+N($K159),2)))</f>
        <v/>
      </c>
      <c r="R159" s="371"/>
      <c r="S159" s="372" t="str">
        <f aca="false">IF(TRIM($B159&amp;$C159)="","",IF(N($N159)=0,"",MAX(0,MIN(N($N159)-N($P159),N($V159)))))</f>
        <v/>
      </c>
      <c r="T159" s="372" t="str">
        <f aca="false">IF(TRIM($B159&amp;$C159)="","",IF(N($P159)&lt;=N($N159),"",N($P159)-N($N159)))</f>
        <v/>
      </c>
      <c r="U159" s="372" t="str">
        <f aca="false">IF(OR(TRIM($B159&amp;$C159)="",$V159=""),"",MAX(0,N($V159))-N($S159))</f>
        <v/>
      </c>
      <c r="V159" s="372" t="str">
        <f aca="false">IF(TRIM($B159&amp;$C159)="","",IF(AND(N($L159)=0,N($P159)+N($Q159)+N($R159)=0),"",ROUND(N($L159)-N($P159)-N($Q159)-N($R159),2)))</f>
        <v/>
      </c>
      <c r="W159" s="373" t="str">
        <f aca="false">IF(TRIM($B159&amp;$C159)="","",IF(N($L159)=0,IF((N($P159)+N($Q159)+N($R159))=0,"—未填单价","未填单价，已收 "&amp;TEXT((N($P159)+N($Q159)+N($R159)),"#,##0.00")),IF(N($V159)&gt;0.005,"欠 "&amp;TEXT(N($V159),"#,##0.00")&amp;IF(N($S159)&gt;0,"（开票未到账 "&amp;TEXT(N($S159),"#,##0.00")&amp;"）","")&amp;IF(N($U159)&gt;0,"（未开票 "&amp;TEXT(N($U159),"#,##0.00")&amp;"）",""),IF(N($V159)&lt;-0.005,"多收 "&amp;TEXT(-N($V159),"#,##0.00"),"✔ 已结清")))&amp;IF(N($T159)&gt;0,"｜到账未开票 "&amp;TEXT(N($T159),"#,##0.00")&amp;"，待补票","")&amp;IF(N($Q159)&gt;0,"｜收现 "&amp;TEXT(N($Q159),"#,##0.00"),"")&amp;IF(N($R159)&gt;0,"｜收款不开票 "&amp;TEXT(N($R159),"#,##0.00"),""))</f>
        <v/>
      </c>
      <c r="X159" s="370"/>
      <c r="AB159" s="371" t="str">
        <f aca="false">IF(OR(N($N159)=0,N($AA159)=0),"",ROUND(N($N159)/(1+N($AA159))*N($AA159),2))</f>
        <v/>
      </c>
      <c r="AC159" s="370"/>
      <c r="AD159" s="370"/>
      <c r="AE159" s="374" t="str">
        <f aca="false">IF($AM159="","",IF($AM159=1,IF($AN159&gt;=1,"一次性·已到收款期","一次性·未到期"),$AD159&amp;" 第"&amp;$AN159&amp;"/"&amp;$AM159&amp;"期"))</f>
        <v/>
      </c>
      <c r="AF159" s="372" t="str">
        <f aca="false">IF(OR($AM159="",N($L159)=0),"",ROUND(N($J159)*$AN159/$AM159,2)+N($K159))</f>
        <v/>
      </c>
      <c r="AG159" s="372" t="str">
        <f aca="false">IF($AF159="","",MAX(0,ROUND($AF159-(N($P159)+N($Q159)+N($R159)),2)))</f>
        <v/>
      </c>
      <c r="AH159" s="372" t="str">
        <f aca="false">IF(OR(TRIM($B159&amp;$C159)="",NOT(ISNUMBER($D159))),"",SUMIFS($V$3:$V$1001,$AJ$3:$AJ$1001,$AJ159,$D$3:$D$1001,"&lt;"&amp;$D159))</f>
        <v/>
      </c>
      <c r="AI159" s="372" t="str">
        <f aca="false">IF(TRIM($B159&amp;$C159)="","",SUMIFS($V$3:$V$1001,$AJ$3:$AJ$1001,$AJ159))</f>
        <v/>
      </c>
      <c r="AJ159" s="374" t="str">
        <f aca="false">IF(TRIM($B159&amp;$C159)="","",TRIM($B159)&amp;"｜"&amp;TRIM($C159))</f>
        <v/>
      </c>
      <c r="AK159" s="372" t="str">
        <f aca="false">IF(TRIM($B159&amp;$C159)="","",MIN(N($N159),N($P159)))</f>
        <v/>
      </c>
      <c r="AL159" s="375" t="str">
        <f aca="false">IF(ISNUMBER($D159),YEAR($D159),"")</f>
        <v/>
      </c>
      <c r="AM159" s="375" t="str">
        <f aca="false">IF(OR(TRIM($B159&amp;$C159)="",NOT(ISNUMBER($D159)),NOT(ISNUMBER($E159))),"",IF($E159&lt;$D159,"",IF(IF($AD159="半年付",2,IF($AD159="季度付",4,IF($AD159="月付",12,IF($AD159="半月付",24,1))))=1,1,MAX(1,ROUND(($E159-$D159+1)/365*IF($AD159="半年付",2,IF($AD159="季度付",4,IF($AD159="月付",12,IF($AD159="半月付",24,1)))),0)))))</f>
        <v/>
      </c>
      <c r="AN159" s="375" t="str">
        <f aca="true">IF($AM159="","",MIN($AM159,MAX(0,INT((TODAY()-付款宽限天数-$D159)/(($E159-$D159+1)/$AM159))+1)))</f>
        <v/>
      </c>
    </row>
    <row r="160" customFormat="false" ht="14.9" hidden="false" customHeight="false" outlineLevel="0" collapsed="false">
      <c r="F160" s="370" t="str">
        <f aca="true">IF(TRIM($B160&amp;$C160)="","",IF(OR(ISNUMBER(SEARCH("未",$A160)),ISNUMBER(SEARCH("送出",$A160)),AND(TRIM($A160)="",NOT(ISNUMBER($D160)),N($G160)=0)),"【合同未回】","")&amp;IF(NOT(ISNUMBER($E160)),IF(OR(ISNUMBER(SEARCH("未",$A160)),ISNUMBER(SEARCH("送出",$A160)),AND(TRIM($A160)="",NOT(ISNUMBER($D160)),N($G160)=0)),"","【未填合同期】"),IF($E160&lt;TODAY(),"【已到期】",IF($E160-TODAY()&lt;=提醒天数,"【即将到期，剩余"&amp;($E160-TODAY())&amp;"天】","【正常】")))&amp;IF(OR($AC160="安装免保",$AC160="技术免保",$AC160="质保期内"),"【"&amp;$AC160&amp;"】",""))</f>
        <v/>
      </c>
      <c r="J160" s="371" t="str">
        <f aca="false">IF(OR(N($G160)=0,N($H160)=0),"",ROUND(N($G160)*N($H160)*IF(N($I160)=0,1,N($I160)),2))</f>
        <v/>
      </c>
      <c r="L160" s="371" t="str">
        <f aca="false">IF(TRIM($B160&amp;$C160)="","",IF(AND(N($J160)=0,N($K160)=0),"",ROUND(N($J160)+N($K160),2)))</f>
        <v/>
      </c>
      <c r="R160" s="371"/>
      <c r="S160" s="372" t="str">
        <f aca="false">IF(TRIM($B160&amp;$C160)="","",IF(N($N160)=0,"",MAX(0,MIN(N($N160)-N($P160),N($V160)))))</f>
        <v/>
      </c>
      <c r="T160" s="372" t="str">
        <f aca="false">IF(TRIM($B160&amp;$C160)="","",IF(N($P160)&lt;=N($N160),"",N($P160)-N($N160)))</f>
        <v/>
      </c>
      <c r="U160" s="372" t="str">
        <f aca="false">IF(OR(TRIM($B160&amp;$C160)="",$V160=""),"",MAX(0,N($V160))-N($S160))</f>
        <v/>
      </c>
      <c r="V160" s="372" t="str">
        <f aca="false">IF(TRIM($B160&amp;$C160)="","",IF(AND(N($L160)=0,N($P160)+N($Q160)+N($R160)=0),"",ROUND(N($L160)-N($P160)-N($Q160)-N($R160),2)))</f>
        <v/>
      </c>
      <c r="W160" s="373" t="str">
        <f aca="false">IF(TRIM($B160&amp;$C160)="","",IF(N($L160)=0,IF((N($P160)+N($Q160)+N($R160))=0,"—未填单价","未填单价，已收 "&amp;TEXT((N($P160)+N($Q160)+N($R160)),"#,##0.00")),IF(N($V160)&gt;0.005,"欠 "&amp;TEXT(N($V160),"#,##0.00")&amp;IF(N($S160)&gt;0,"（开票未到账 "&amp;TEXT(N($S160),"#,##0.00")&amp;"）","")&amp;IF(N($U160)&gt;0,"（未开票 "&amp;TEXT(N($U160),"#,##0.00")&amp;"）",""),IF(N($V160)&lt;-0.005,"多收 "&amp;TEXT(-N($V160),"#,##0.00"),"✔ 已结清")))&amp;IF(N($T160)&gt;0,"｜到账未开票 "&amp;TEXT(N($T160),"#,##0.00")&amp;"，待补票","")&amp;IF(N($Q160)&gt;0,"｜收现 "&amp;TEXT(N($Q160),"#,##0.00"),"")&amp;IF(N($R160)&gt;0,"｜收款不开票 "&amp;TEXT(N($R160),"#,##0.00"),""))</f>
        <v/>
      </c>
      <c r="X160" s="370"/>
      <c r="AB160" s="371" t="str">
        <f aca="false">IF(OR(N($N160)=0,N($AA160)=0),"",ROUND(N($N160)/(1+N($AA160))*N($AA160),2))</f>
        <v/>
      </c>
      <c r="AC160" s="370"/>
      <c r="AD160" s="370"/>
      <c r="AE160" s="374" t="str">
        <f aca="false">IF($AM160="","",IF($AM160=1,IF($AN160&gt;=1,"一次性·已到收款期","一次性·未到期"),$AD160&amp;" 第"&amp;$AN160&amp;"/"&amp;$AM160&amp;"期"))</f>
        <v/>
      </c>
      <c r="AF160" s="372" t="str">
        <f aca="false">IF(OR($AM160="",N($L160)=0),"",ROUND(N($J160)*$AN160/$AM160,2)+N($K160))</f>
        <v/>
      </c>
      <c r="AG160" s="372" t="str">
        <f aca="false">IF($AF160="","",MAX(0,ROUND($AF160-(N($P160)+N($Q160)+N($R160)),2)))</f>
        <v/>
      </c>
      <c r="AH160" s="372" t="str">
        <f aca="false">IF(OR(TRIM($B160&amp;$C160)="",NOT(ISNUMBER($D160))),"",SUMIFS($V$3:$V$1001,$AJ$3:$AJ$1001,$AJ160,$D$3:$D$1001,"&lt;"&amp;$D160))</f>
        <v/>
      </c>
      <c r="AI160" s="372" t="str">
        <f aca="false">IF(TRIM($B160&amp;$C160)="","",SUMIFS($V$3:$V$1001,$AJ$3:$AJ$1001,$AJ160))</f>
        <v/>
      </c>
      <c r="AJ160" s="374" t="str">
        <f aca="false">IF(TRIM($B160&amp;$C160)="","",TRIM($B160)&amp;"｜"&amp;TRIM($C160))</f>
        <v/>
      </c>
      <c r="AK160" s="372" t="str">
        <f aca="false">IF(TRIM($B160&amp;$C160)="","",MIN(N($N160),N($P160)))</f>
        <v/>
      </c>
      <c r="AL160" s="375" t="str">
        <f aca="false">IF(ISNUMBER($D160),YEAR($D160),"")</f>
        <v/>
      </c>
      <c r="AM160" s="375" t="str">
        <f aca="false">IF(OR(TRIM($B160&amp;$C160)="",NOT(ISNUMBER($D160)),NOT(ISNUMBER($E160))),"",IF($E160&lt;$D160,"",IF(IF($AD160="半年付",2,IF($AD160="季度付",4,IF($AD160="月付",12,IF($AD160="半月付",24,1))))=1,1,MAX(1,ROUND(($E160-$D160+1)/365*IF($AD160="半年付",2,IF($AD160="季度付",4,IF($AD160="月付",12,IF($AD160="半月付",24,1)))),0)))))</f>
        <v/>
      </c>
      <c r="AN160" s="375" t="str">
        <f aca="true">IF($AM160="","",MIN($AM160,MAX(0,INT((TODAY()-付款宽限天数-$D160)/(($E160-$D160+1)/$AM160))+1)))</f>
        <v/>
      </c>
    </row>
    <row r="161" customFormat="false" ht="14.9" hidden="false" customHeight="false" outlineLevel="0" collapsed="false">
      <c r="F161" s="370" t="str">
        <f aca="true">IF(TRIM($B161&amp;$C161)="","",IF(OR(ISNUMBER(SEARCH("未",$A161)),ISNUMBER(SEARCH("送出",$A161)),AND(TRIM($A161)="",NOT(ISNUMBER($D161)),N($G161)=0)),"【合同未回】","")&amp;IF(NOT(ISNUMBER($E161)),IF(OR(ISNUMBER(SEARCH("未",$A161)),ISNUMBER(SEARCH("送出",$A161)),AND(TRIM($A161)="",NOT(ISNUMBER($D161)),N($G161)=0)),"","【未填合同期】"),IF($E161&lt;TODAY(),"【已到期】",IF($E161-TODAY()&lt;=提醒天数,"【即将到期，剩余"&amp;($E161-TODAY())&amp;"天】","【正常】")))&amp;IF(OR($AC161="安装免保",$AC161="技术免保",$AC161="质保期内"),"【"&amp;$AC161&amp;"】",""))</f>
        <v/>
      </c>
      <c r="J161" s="371" t="str">
        <f aca="false">IF(OR(N($G161)=0,N($H161)=0),"",ROUND(N($G161)*N($H161)*IF(N($I161)=0,1,N($I161)),2))</f>
        <v/>
      </c>
      <c r="L161" s="371" t="str">
        <f aca="false">IF(TRIM($B161&amp;$C161)="","",IF(AND(N($J161)=0,N($K161)=0),"",ROUND(N($J161)+N($K161),2)))</f>
        <v/>
      </c>
      <c r="R161" s="371"/>
      <c r="S161" s="372" t="str">
        <f aca="false">IF(TRIM($B161&amp;$C161)="","",IF(N($N161)=0,"",MAX(0,MIN(N($N161)-N($P161),N($V161)))))</f>
        <v/>
      </c>
      <c r="T161" s="372" t="str">
        <f aca="false">IF(TRIM($B161&amp;$C161)="","",IF(N($P161)&lt;=N($N161),"",N($P161)-N($N161)))</f>
        <v/>
      </c>
      <c r="U161" s="372" t="str">
        <f aca="false">IF(OR(TRIM($B161&amp;$C161)="",$V161=""),"",MAX(0,N($V161))-N($S161))</f>
        <v/>
      </c>
      <c r="V161" s="372" t="str">
        <f aca="false">IF(TRIM($B161&amp;$C161)="","",IF(AND(N($L161)=0,N($P161)+N($Q161)+N($R161)=0),"",ROUND(N($L161)-N($P161)-N($Q161)-N($R161),2)))</f>
        <v/>
      </c>
      <c r="W161" s="373" t="str">
        <f aca="false">IF(TRIM($B161&amp;$C161)="","",IF(N($L161)=0,IF((N($P161)+N($Q161)+N($R161))=0,"—未填单价","未填单价，已收 "&amp;TEXT((N($P161)+N($Q161)+N($R161)),"#,##0.00")),IF(N($V161)&gt;0.005,"欠 "&amp;TEXT(N($V161),"#,##0.00")&amp;IF(N($S161)&gt;0,"（开票未到账 "&amp;TEXT(N($S161),"#,##0.00")&amp;"）","")&amp;IF(N($U161)&gt;0,"（未开票 "&amp;TEXT(N($U161),"#,##0.00")&amp;"）",""),IF(N($V161)&lt;-0.005,"多收 "&amp;TEXT(-N($V161),"#,##0.00"),"✔ 已结清")))&amp;IF(N($T161)&gt;0,"｜到账未开票 "&amp;TEXT(N($T161),"#,##0.00")&amp;"，待补票","")&amp;IF(N($Q161)&gt;0,"｜收现 "&amp;TEXT(N($Q161),"#,##0.00"),"")&amp;IF(N($R161)&gt;0,"｜收款不开票 "&amp;TEXT(N($R161),"#,##0.00"),""))</f>
        <v/>
      </c>
      <c r="X161" s="370"/>
      <c r="AB161" s="371" t="str">
        <f aca="false">IF(OR(N($N161)=0,N($AA161)=0),"",ROUND(N($N161)/(1+N($AA161))*N($AA161),2))</f>
        <v/>
      </c>
      <c r="AC161" s="370"/>
      <c r="AD161" s="370"/>
      <c r="AE161" s="374" t="str">
        <f aca="false">IF($AM161="","",IF($AM161=1,IF($AN161&gt;=1,"一次性·已到收款期","一次性·未到期"),$AD161&amp;" 第"&amp;$AN161&amp;"/"&amp;$AM161&amp;"期"))</f>
        <v/>
      </c>
      <c r="AF161" s="372" t="str">
        <f aca="false">IF(OR($AM161="",N($L161)=0),"",ROUND(N($J161)*$AN161/$AM161,2)+N($K161))</f>
        <v/>
      </c>
      <c r="AG161" s="372" t="str">
        <f aca="false">IF($AF161="","",MAX(0,ROUND($AF161-(N($P161)+N($Q161)+N($R161)),2)))</f>
        <v/>
      </c>
      <c r="AH161" s="372" t="str">
        <f aca="false">IF(OR(TRIM($B161&amp;$C161)="",NOT(ISNUMBER($D161))),"",SUMIFS($V$3:$V$1001,$AJ$3:$AJ$1001,$AJ161,$D$3:$D$1001,"&lt;"&amp;$D161))</f>
        <v/>
      </c>
      <c r="AI161" s="372" t="str">
        <f aca="false">IF(TRIM($B161&amp;$C161)="","",SUMIFS($V$3:$V$1001,$AJ$3:$AJ$1001,$AJ161))</f>
        <v/>
      </c>
      <c r="AJ161" s="374" t="str">
        <f aca="false">IF(TRIM($B161&amp;$C161)="","",TRIM($B161)&amp;"｜"&amp;TRIM($C161))</f>
        <v/>
      </c>
      <c r="AK161" s="372" t="str">
        <f aca="false">IF(TRIM($B161&amp;$C161)="","",MIN(N($N161),N($P161)))</f>
        <v/>
      </c>
      <c r="AL161" s="375" t="str">
        <f aca="false">IF(ISNUMBER($D161),YEAR($D161),"")</f>
        <v/>
      </c>
      <c r="AM161" s="375" t="str">
        <f aca="false">IF(OR(TRIM($B161&amp;$C161)="",NOT(ISNUMBER($D161)),NOT(ISNUMBER($E161))),"",IF($E161&lt;$D161,"",IF(IF($AD161="半年付",2,IF($AD161="季度付",4,IF($AD161="月付",12,IF($AD161="半月付",24,1))))=1,1,MAX(1,ROUND(($E161-$D161+1)/365*IF($AD161="半年付",2,IF($AD161="季度付",4,IF($AD161="月付",12,IF($AD161="半月付",24,1)))),0)))))</f>
        <v/>
      </c>
      <c r="AN161" s="375" t="str">
        <f aca="true">IF($AM161="","",MIN($AM161,MAX(0,INT((TODAY()-付款宽限天数-$D161)/(($E161-$D161+1)/$AM161))+1)))</f>
        <v/>
      </c>
    </row>
    <row r="162" customFormat="false" ht="14.9" hidden="false" customHeight="false" outlineLevel="0" collapsed="false">
      <c r="F162" s="370" t="str">
        <f aca="true">IF(TRIM($B162&amp;$C162)="","",IF(OR(ISNUMBER(SEARCH("未",$A162)),ISNUMBER(SEARCH("送出",$A162)),AND(TRIM($A162)="",NOT(ISNUMBER($D162)),N($G162)=0)),"【合同未回】","")&amp;IF(NOT(ISNUMBER($E162)),IF(OR(ISNUMBER(SEARCH("未",$A162)),ISNUMBER(SEARCH("送出",$A162)),AND(TRIM($A162)="",NOT(ISNUMBER($D162)),N($G162)=0)),"","【未填合同期】"),IF($E162&lt;TODAY(),"【已到期】",IF($E162-TODAY()&lt;=提醒天数,"【即将到期，剩余"&amp;($E162-TODAY())&amp;"天】","【正常】")))&amp;IF(OR($AC162="安装免保",$AC162="技术免保",$AC162="质保期内"),"【"&amp;$AC162&amp;"】",""))</f>
        <v/>
      </c>
      <c r="J162" s="371" t="str">
        <f aca="false">IF(OR(N($G162)=0,N($H162)=0),"",ROUND(N($G162)*N($H162)*IF(N($I162)=0,1,N($I162)),2))</f>
        <v/>
      </c>
      <c r="L162" s="371" t="str">
        <f aca="false">IF(TRIM($B162&amp;$C162)="","",IF(AND(N($J162)=0,N($K162)=0),"",ROUND(N($J162)+N($K162),2)))</f>
        <v/>
      </c>
      <c r="R162" s="371"/>
      <c r="S162" s="372" t="str">
        <f aca="false">IF(TRIM($B162&amp;$C162)="","",IF(N($N162)=0,"",MAX(0,MIN(N($N162)-N($P162),N($V162)))))</f>
        <v/>
      </c>
      <c r="T162" s="372" t="str">
        <f aca="false">IF(TRIM($B162&amp;$C162)="","",IF(N($P162)&lt;=N($N162),"",N($P162)-N($N162)))</f>
        <v/>
      </c>
      <c r="U162" s="372" t="str">
        <f aca="false">IF(OR(TRIM($B162&amp;$C162)="",$V162=""),"",MAX(0,N($V162))-N($S162))</f>
        <v/>
      </c>
      <c r="V162" s="372" t="str">
        <f aca="false">IF(TRIM($B162&amp;$C162)="","",IF(AND(N($L162)=0,N($P162)+N($Q162)+N($R162)=0),"",ROUND(N($L162)-N($P162)-N($Q162)-N($R162),2)))</f>
        <v/>
      </c>
      <c r="W162" s="373" t="str">
        <f aca="false">IF(TRIM($B162&amp;$C162)="","",IF(N($L162)=0,IF((N($P162)+N($Q162)+N($R162))=0,"—未填单价","未填单价，已收 "&amp;TEXT((N($P162)+N($Q162)+N($R162)),"#,##0.00")),IF(N($V162)&gt;0.005,"欠 "&amp;TEXT(N($V162),"#,##0.00")&amp;IF(N($S162)&gt;0,"（开票未到账 "&amp;TEXT(N($S162),"#,##0.00")&amp;"）","")&amp;IF(N($U162)&gt;0,"（未开票 "&amp;TEXT(N($U162),"#,##0.00")&amp;"）",""),IF(N($V162)&lt;-0.005,"多收 "&amp;TEXT(-N($V162),"#,##0.00"),"✔ 已结清")))&amp;IF(N($T162)&gt;0,"｜到账未开票 "&amp;TEXT(N($T162),"#,##0.00")&amp;"，待补票","")&amp;IF(N($Q162)&gt;0,"｜收现 "&amp;TEXT(N($Q162),"#,##0.00"),"")&amp;IF(N($R162)&gt;0,"｜收款不开票 "&amp;TEXT(N($R162),"#,##0.00"),""))</f>
        <v/>
      </c>
      <c r="X162" s="370"/>
      <c r="AB162" s="371" t="str">
        <f aca="false">IF(OR(N($N162)=0,N($AA162)=0),"",ROUND(N($N162)/(1+N($AA162))*N($AA162),2))</f>
        <v/>
      </c>
      <c r="AC162" s="370"/>
      <c r="AD162" s="370"/>
      <c r="AE162" s="374" t="str">
        <f aca="false">IF($AM162="","",IF($AM162=1,IF($AN162&gt;=1,"一次性·已到收款期","一次性·未到期"),$AD162&amp;" 第"&amp;$AN162&amp;"/"&amp;$AM162&amp;"期"))</f>
        <v/>
      </c>
      <c r="AF162" s="372" t="str">
        <f aca="false">IF(OR($AM162="",N($L162)=0),"",ROUND(N($J162)*$AN162/$AM162,2)+N($K162))</f>
        <v/>
      </c>
      <c r="AG162" s="372" t="str">
        <f aca="false">IF($AF162="","",MAX(0,ROUND($AF162-(N($P162)+N($Q162)+N($R162)),2)))</f>
        <v/>
      </c>
      <c r="AH162" s="372" t="str">
        <f aca="false">IF(OR(TRIM($B162&amp;$C162)="",NOT(ISNUMBER($D162))),"",SUMIFS($V$3:$V$1001,$AJ$3:$AJ$1001,$AJ162,$D$3:$D$1001,"&lt;"&amp;$D162))</f>
        <v/>
      </c>
      <c r="AI162" s="372" t="str">
        <f aca="false">IF(TRIM($B162&amp;$C162)="","",SUMIFS($V$3:$V$1001,$AJ$3:$AJ$1001,$AJ162))</f>
        <v/>
      </c>
      <c r="AJ162" s="374" t="str">
        <f aca="false">IF(TRIM($B162&amp;$C162)="","",TRIM($B162)&amp;"｜"&amp;TRIM($C162))</f>
        <v/>
      </c>
      <c r="AK162" s="372" t="str">
        <f aca="false">IF(TRIM($B162&amp;$C162)="","",MIN(N($N162),N($P162)))</f>
        <v/>
      </c>
      <c r="AL162" s="375" t="str">
        <f aca="false">IF(ISNUMBER($D162),YEAR($D162),"")</f>
        <v/>
      </c>
      <c r="AM162" s="375" t="str">
        <f aca="false">IF(OR(TRIM($B162&amp;$C162)="",NOT(ISNUMBER($D162)),NOT(ISNUMBER($E162))),"",IF($E162&lt;$D162,"",IF(IF($AD162="半年付",2,IF($AD162="季度付",4,IF($AD162="月付",12,IF($AD162="半月付",24,1))))=1,1,MAX(1,ROUND(($E162-$D162+1)/365*IF($AD162="半年付",2,IF($AD162="季度付",4,IF($AD162="月付",12,IF($AD162="半月付",24,1)))),0)))))</f>
        <v/>
      </c>
      <c r="AN162" s="375" t="str">
        <f aca="true">IF($AM162="","",MIN($AM162,MAX(0,INT((TODAY()-付款宽限天数-$D162)/(($E162-$D162+1)/$AM162))+1)))</f>
        <v/>
      </c>
    </row>
    <row r="163" customFormat="false" ht="14.9" hidden="false" customHeight="false" outlineLevel="0" collapsed="false">
      <c r="F163" s="370" t="str">
        <f aca="true">IF(TRIM($B163&amp;$C163)="","",IF(OR(ISNUMBER(SEARCH("未",$A163)),ISNUMBER(SEARCH("送出",$A163)),AND(TRIM($A163)="",NOT(ISNUMBER($D163)),N($G163)=0)),"【合同未回】","")&amp;IF(NOT(ISNUMBER($E163)),IF(OR(ISNUMBER(SEARCH("未",$A163)),ISNUMBER(SEARCH("送出",$A163)),AND(TRIM($A163)="",NOT(ISNUMBER($D163)),N($G163)=0)),"","【未填合同期】"),IF($E163&lt;TODAY(),"【已到期】",IF($E163-TODAY()&lt;=提醒天数,"【即将到期，剩余"&amp;($E163-TODAY())&amp;"天】","【正常】")))&amp;IF(OR($AC163="安装免保",$AC163="技术免保",$AC163="质保期内"),"【"&amp;$AC163&amp;"】",""))</f>
        <v/>
      </c>
      <c r="J163" s="371" t="str">
        <f aca="false">IF(OR(N($G163)=0,N($H163)=0),"",ROUND(N($G163)*N($H163)*IF(N($I163)=0,1,N($I163)),2))</f>
        <v/>
      </c>
      <c r="L163" s="371" t="str">
        <f aca="false">IF(TRIM($B163&amp;$C163)="","",IF(AND(N($J163)=0,N($K163)=0),"",ROUND(N($J163)+N($K163),2)))</f>
        <v/>
      </c>
      <c r="R163" s="371"/>
      <c r="S163" s="372" t="str">
        <f aca="false">IF(TRIM($B163&amp;$C163)="","",IF(N($N163)=0,"",MAX(0,MIN(N($N163)-N($P163),N($V163)))))</f>
        <v/>
      </c>
      <c r="T163" s="372" t="str">
        <f aca="false">IF(TRIM($B163&amp;$C163)="","",IF(N($P163)&lt;=N($N163),"",N($P163)-N($N163)))</f>
        <v/>
      </c>
      <c r="U163" s="372" t="str">
        <f aca="false">IF(OR(TRIM($B163&amp;$C163)="",$V163=""),"",MAX(0,N($V163))-N($S163))</f>
        <v/>
      </c>
      <c r="V163" s="372" t="str">
        <f aca="false">IF(TRIM($B163&amp;$C163)="","",IF(AND(N($L163)=0,N($P163)+N($Q163)+N($R163)=0),"",ROUND(N($L163)-N($P163)-N($Q163)-N($R163),2)))</f>
        <v/>
      </c>
      <c r="W163" s="373" t="str">
        <f aca="false">IF(TRIM($B163&amp;$C163)="","",IF(N($L163)=0,IF((N($P163)+N($Q163)+N($R163))=0,"—未填单价","未填单价，已收 "&amp;TEXT((N($P163)+N($Q163)+N($R163)),"#,##0.00")),IF(N($V163)&gt;0.005,"欠 "&amp;TEXT(N($V163),"#,##0.00")&amp;IF(N($S163)&gt;0,"（开票未到账 "&amp;TEXT(N($S163),"#,##0.00")&amp;"）","")&amp;IF(N($U163)&gt;0,"（未开票 "&amp;TEXT(N($U163),"#,##0.00")&amp;"）",""),IF(N($V163)&lt;-0.005,"多收 "&amp;TEXT(-N($V163),"#,##0.00"),"✔ 已结清")))&amp;IF(N($T163)&gt;0,"｜到账未开票 "&amp;TEXT(N($T163),"#,##0.00")&amp;"，待补票","")&amp;IF(N($Q163)&gt;0,"｜收现 "&amp;TEXT(N($Q163),"#,##0.00"),"")&amp;IF(N($R163)&gt;0,"｜收款不开票 "&amp;TEXT(N($R163),"#,##0.00"),""))</f>
        <v/>
      </c>
      <c r="X163" s="370"/>
      <c r="AB163" s="371" t="str">
        <f aca="false">IF(OR(N($N163)=0,N($AA163)=0),"",ROUND(N($N163)/(1+N($AA163))*N($AA163),2))</f>
        <v/>
      </c>
      <c r="AC163" s="370"/>
      <c r="AD163" s="370"/>
      <c r="AE163" s="374" t="str">
        <f aca="false">IF($AM163="","",IF($AM163=1,IF($AN163&gt;=1,"一次性·已到收款期","一次性·未到期"),$AD163&amp;" 第"&amp;$AN163&amp;"/"&amp;$AM163&amp;"期"))</f>
        <v/>
      </c>
      <c r="AF163" s="372" t="str">
        <f aca="false">IF(OR($AM163="",N($L163)=0),"",ROUND(N($J163)*$AN163/$AM163,2)+N($K163))</f>
        <v/>
      </c>
      <c r="AG163" s="372" t="str">
        <f aca="false">IF($AF163="","",MAX(0,ROUND($AF163-(N($P163)+N($Q163)+N($R163)),2)))</f>
        <v/>
      </c>
      <c r="AH163" s="372" t="str">
        <f aca="false">IF(OR(TRIM($B163&amp;$C163)="",NOT(ISNUMBER($D163))),"",SUMIFS($V$3:$V$1001,$AJ$3:$AJ$1001,$AJ163,$D$3:$D$1001,"&lt;"&amp;$D163))</f>
        <v/>
      </c>
      <c r="AI163" s="372" t="str">
        <f aca="false">IF(TRIM($B163&amp;$C163)="","",SUMIFS($V$3:$V$1001,$AJ$3:$AJ$1001,$AJ163))</f>
        <v/>
      </c>
      <c r="AJ163" s="374" t="str">
        <f aca="false">IF(TRIM($B163&amp;$C163)="","",TRIM($B163)&amp;"｜"&amp;TRIM($C163))</f>
        <v/>
      </c>
      <c r="AK163" s="372" t="str">
        <f aca="false">IF(TRIM($B163&amp;$C163)="","",MIN(N($N163),N($P163)))</f>
        <v/>
      </c>
      <c r="AL163" s="375" t="str">
        <f aca="false">IF(ISNUMBER($D163),YEAR($D163),"")</f>
        <v/>
      </c>
      <c r="AM163" s="375" t="str">
        <f aca="false">IF(OR(TRIM($B163&amp;$C163)="",NOT(ISNUMBER($D163)),NOT(ISNUMBER($E163))),"",IF($E163&lt;$D163,"",IF(IF($AD163="半年付",2,IF($AD163="季度付",4,IF($AD163="月付",12,IF($AD163="半月付",24,1))))=1,1,MAX(1,ROUND(($E163-$D163+1)/365*IF($AD163="半年付",2,IF($AD163="季度付",4,IF($AD163="月付",12,IF($AD163="半月付",24,1)))),0)))))</f>
        <v/>
      </c>
      <c r="AN163" s="375" t="str">
        <f aca="true">IF($AM163="","",MIN($AM163,MAX(0,INT((TODAY()-付款宽限天数-$D163)/(($E163-$D163+1)/$AM163))+1)))</f>
        <v/>
      </c>
    </row>
    <row r="164" customFormat="false" ht="14.9" hidden="false" customHeight="false" outlineLevel="0" collapsed="false">
      <c r="F164" s="370" t="str">
        <f aca="true">IF(TRIM($B164&amp;$C164)="","",IF(OR(ISNUMBER(SEARCH("未",$A164)),ISNUMBER(SEARCH("送出",$A164)),AND(TRIM($A164)="",NOT(ISNUMBER($D164)),N($G164)=0)),"【合同未回】","")&amp;IF(NOT(ISNUMBER($E164)),IF(OR(ISNUMBER(SEARCH("未",$A164)),ISNUMBER(SEARCH("送出",$A164)),AND(TRIM($A164)="",NOT(ISNUMBER($D164)),N($G164)=0)),"","【未填合同期】"),IF($E164&lt;TODAY(),"【已到期】",IF($E164-TODAY()&lt;=提醒天数,"【即将到期，剩余"&amp;($E164-TODAY())&amp;"天】","【正常】")))&amp;IF(OR($AC164="安装免保",$AC164="技术免保",$AC164="质保期内"),"【"&amp;$AC164&amp;"】",""))</f>
        <v/>
      </c>
      <c r="J164" s="371" t="str">
        <f aca="false">IF(OR(N($G164)=0,N($H164)=0),"",ROUND(N($G164)*N($H164)*IF(N($I164)=0,1,N($I164)),2))</f>
        <v/>
      </c>
      <c r="L164" s="371" t="str">
        <f aca="false">IF(TRIM($B164&amp;$C164)="","",IF(AND(N($J164)=0,N($K164)=0),"",ROUND(N($J164)+N($K164),2)))</f>
        <v/>
      </c>
      <c r="R164" s="371"/>
      <c r="S164" s="372" t="str">
        <f aca="false">IF(TRIM($B164&amp;$C164)="","",IF(N($N164)=0,"",MAX(0,MIN(N($N164)-N($P164),N($V164)))))</f>
        <v/>
      </c>
      <c r="T164" s="372" t="str">
        <f aca="false">IF(TRIM($B164&amp;$C164)="","",IF(N($P164)&lt;=N($N164),"",N($P164)-N($N164)))</f>
        <v/>
      </c>
      <c r="U164" s="372" t="str">
        <f aca="false">IF(OR(TRIM($B164&amp;$C164)="",$V164=""),"",MAX(0,N($V164))-N($S164))</f>
        <v/>
      </c>
      <c r="V164" s="372" t="str">
        <f aca="false">IF(TRIM($B164&amp;$C164)="","",IF(AND(N($L164)=0,N($P164)+N($Q164)+N($R164)=0),"",ROUND(N($L164)-N($P164)-N($Q164)-N($R164),2)))</f>
        <v/>
      </c>
      <c r="W164" s="373" t="str">
        <f aca="false">IF(TRIM($B164&amp;$C164)="","",IF(N($L164)=0,IF((N($P164)+N($Q164)+N($R164))=0,"—未填单价","未填单价，已收 "&amp;TEXT((N($P164)+N($Q164)+N($R164)),"#,##0.00")),IF(N($V164)&gt;0.005,"欠 "&amp;TEXT(N($V164),"#,##0.00")&amp;IF(N($S164)&gt;0,"（开票未到账 "&amp;TEXT(N($S164),"#,##0.00")&amp;"）","")&amp;IF(N($U164)&gt;0,"（未开票 "&amp;TEXT(N($U164),"#,##0.00")&amp;"）",""),IF(N($V164)&lt;-0.005,"多收 "&amp;TEXT(-N($V164),"#,##0.00"),"✔ 已结清")))&amp;IF(N($T164)&gt;0,"｜到账未开票 "&amp;TEXT(N($T164),"#,##0.00")&amp;"，待补票","")&amp;IF(N($Q164)&gt;0,"｜收现 "&amp;TEXT(N($Q164),"#,##0.00"),"")&amp;IF(N($R164)&gt;0,"｜收款不开票 "&amp;TEXT(N($R164),"#,##0.00"),""))</f>
        <v/>
      </c>
      <c r="X164" s="370"/>
      <c r="AB164" s="371" t="str">
        <f aca="false">IF(OR(N($N164)=0,N($AA164)=0),"",ROUND(N($N164)/(1+N($AA164))*N($AA164),2))</f>
        <v/>
      </c>
      <c r="AC164" s="370"/>
      <c r="AD164" s="370"/>
      <c r="AE164" s="374" t="str">
        <f aca="false">IF($AM164="","",IF($AM164=1,IF($AN164&gt;=1,"一次性·已到收款期","一次性·未到期"),$AD164&amp;" 第"&amp;$AN164&amp;"/"&amp;$AM164&amp;"期"))</f>
        <v/>
      </c>
      <c r="AF164" s="372" t="str">
        <f aca="false">IF(OR($AM164="",N($L164)=0),"",ROUND(N($J164)*$AN164/$AM164,2)+N($K164))</f>
        <v/>
      </c>
      <c r="AG164" s="372" t="str">
        <f aca="false">IF($AF164="","",MAX(0,ROUND($AF164-(N($P164)+N($Q164)+N($R164)),2)))</f>
        <v/>
      </c>
      <c r="AH164" s="372" t="str">
        <f aca="false">IF(OR(TRIM($B164&amp;$C164)="",NOT(ISNUMBER($D164))),"",SUMIFS($V$3:$V$1001,$AJ$3:$AJ$1001,$AJ164,$D$3:$D$1001,"&lt;"&amp;$D164))</f>
        <v/>
      </c>
      <c r="AI164" s="372" t="str">
        <f aca="false">IF(TRIM($B164&amp;$C164)="","",SUMIFS($V$3:$V$1001,$AJ$3:$AJ$1001,$AJ164))</f>
        <v/>
      </c>
      <c r="AJ164" s="374" t="str">
        <f aca="false">IF(TRIM($B164&amp;$C164)="","",TRIM($B164)&amp;"｜"&amp;TRIM($C164))</f>
        <v/>
      </c>
      <c r="AK164" s="372" t="str">
        <f aca="false">IF(TRIM($B164&amp;$C164)="","",MIN(N($N164),N($P164)))</f>
        <v/>
      </c>
      <c r="AL164" s="375" t="str">
        <f aca="false">IF(ISNUMBER($D164),YEAR($D164),"")</f>
        <v/>
      </c>
      <c r="AM164" s="375" t="str">
        <f aca="false">IF(OR(TRIM($B164&amp;$C164)="",NOT(ISNUMBER($D164)),NOT(ISNUMBER($E164))),"",IF($E164&lt;$D164,"",IF(IF($AD164="半年付",2,IF($AD164="季度付",4,IF($AD164="月付",12,IF($AD164="半月付",24,1))))=1,1,MAX(1,ROUND(($E164-$D164+1)/365*IF($AD164="半年付",2,IF($AD164="季度付",4,IF($AD164="月付",12,IF($AD164="半月付",24,1)))),0)))))</f>
        <v/>
      </c>
      <c r="AN164" s="375" t="str">
        <f aca="true">IF($AM164="","",MIN($AM164,MAX(0,INT((TODAY()-付款宽限天数-$D164)/(($E164-$D164+1)/$AM164))+1)))</f>
        <v/>
      </c>
    </row>
    <row r="165" customFormat="false" ht="14.9" hidden="false" customHeight="false" outlineLevel="0" collapsed="false">
      <c r="F165" s="370" t="str">
        <f aca="true">IF(TRIM($B165&amp;$C165)="","",IF(OR(ISNUMBER(SEARCH("未",$A165)),ISNUMBER(SEARCH("送出",$A165)),AND(TRIM($A165)="",NOT(ISNUMBER($D165)),N($G165)=0)),"【合同未回】","")&amp;IF(NOT(ISNUMBER($E165)),IF(OR(ISNUMBER(SEARCH("未",$A165)),ISNUMBER(SEARCH("送出",$A165)),AND(TRIM($A165)="",NOT(ISNUMBER($D165)),N($G165)=0)),"","【未填合同期】"),IF($E165&lt;TODAY(),"【已到期】",IF($E165-TODAY()&lt;=提醒天数,"【即将到期，剩余"&amp;($E165-TODAY())&amp;"天】","【正常】")))&amp;IF(OR($AC165="安装免保",$AC165="技术免保",$AC165="质保期内"),"【"&amp;$AC165&amp;"】",""))</f>
        <v/>
      </c>
      <c r="J165" s="371" t="str">
        <f aca="false">IF(OR(N($G165)=0,N($H165)=0),"",ROUND(N($G165)*N($H165)*IF(N($I165)=0,1,N($I165)),2))</f>
        <v/>
      </c>
      <c r="L165" s="371" t="str">
        <f aca="false">IF(TRIM($B165&amp;$C165)="","",IF(AND(N($J165)=0,N($K165)=0),"",ROUND(N($J165)+N($K165),2)))</f>
        <v/>
      </c>
      <c r="R165" s="371"/>
      <c r="S165" s="372" t="str">
        <f aca="false">IF(TRIM($B165&amp;$C165)="","",IF(N($N165)=0,"",MAX(0,MIN(N($N165)-N($P165),N($V165)))))</f>
        <v/>
      </c>
      <c r="T165" s="372" t="str">
        <f aca="false">IF(TRIM($B165&amp;$C165)="","",IF(N($P165)&lt;=N($N165),"",N($P165)-N($N165)))</f>
        <v/>
      </c>
      <c r="U165" s="372" t="str">
        <f aca="false">IF(OR(TRIM($B165&amp;$C165)="",$V165=""),"",MAX(0,N($V165))-N($S165))</f>
        <v/>
      </c>
      <c r="V165" s="372" t="str">
        <f aca="false">IF(TRIM($B165&amp;$C165)="","",IF(AND(N($L165)=0,N($P165)+N($Q165)+N($R165)=0),"",ROUND(N($L165)-N($P165)-N($Q165)-N($R165),2)))</f>
        <v/>
      </c>
      <c r="W165" s="373" t="str">
        <f aca="false">IF(TRIM($B165&amp;$C165)="","",IF(N($L165)=0,IF((N($P165)+N($Q165)+N($R165))=0,"—未填单价","未填单价，已收 "&amp;TEXT((N($P165)+N($Q165)+N($R165)),"#,##0.00")),IF(N($V165)&gt;0.005,"欠 "&amp;TEXT(N($V165),"#,##0.00")&amp;IF(N($S165)&gt;0,"（开票未到账 "&amp;TEXT(N($S165),"#,##0.00")&amp;"）","")&amp;IF(N($U165)&gt;0,"（未开票 "&amp;TEXT(N($U165),"#,##0.00")&amp;"）",""),IF(N($V165)&lt;-0.005,"多收 "&amp;TEXT(-N($V165),"#,##0.00"),"✔ 已结清")))&amp;IF(N($T165)&gt;0,"｜到账未开票 "&amp;TEXT(N($T165),"#,##0.00")&amp;"，待补票","")&amp;IF(N($Q165)&gt;0,"｜收现 "&amp;TEXT(N($Q165),"#,##0.00"),"")&amp;IF(N($R165)&gt;0,"｜收款不开票 "&amp;TEXT(N($R165),"#,##0.00"),""))</f>
        <v/>
      </c>
      <c r="X165" s="370"/>
      <c r="AB165" s="371" t="str">
        <f aca="false">IF(OR(N($N165)=0,N($AA165)=0),"",ROUND(N($N165)/(1+N($AA165))*N($AA165),2))</f>
        <v/>
      </c>
      <c r="AC165" s="370"/>
      <c r="AD165" s="370"/>
      <c r="AE165" s="374" t="str">
        <f aca="false">IF($AM165="","",IF($AM165=1,IF($AN165&gt;=1,"一次性·已到收款期","一次性·未到期"),$AD165&amp;" 第"&amp;$AN165&amp;"/"&amp;$AM165&amp;"期"))</f>
        <v/>
      </c>
      <c r="AF165" s="372" t="str">
        <f aca="false">IF(OR($AM165="",N($L165)=0),"",ROUND(N($J165)*$AN165/$AM165,2)+N($K165))</f>
        <v/>
      </c>
      <c r="AG165" s="372" t="str">
        <f aca="false">IF($AF165="","",MAX(0,ROUND($AF165-(N($P165)+N($Q165)+N($R165)),2)))</f>
        <v/>
      </c>
      <c r="AH165" s="372" t="str">
        <f aca="false">IF(OR(TRIM($B165&amp;$C165)="",NOT(ISNUMBER($D165))),"",SUMIFS($V$3:$V$1001,$AJ$3:$AJ$1001,$AJ165,$D$3:$D$1001,"&lt;"&amp;$D165))</f>
        <v/>
      </c>
      <c r="AI165" s="372" t="str">
        <f aca="false">IF(TRIM($B165&amp;$C165)="","",SUMIFS($V$3:$V$1001,$AJ$3:$AJ$1001,$AJ165))</f>
        <v/>
      </c>
      <c r="AJ165" s="374" t="str">
        <f aca="false">IF(TRIM($B165&amp;$C165)="","",TRIM($B165)&amp;"｜"&amp;TRIM($C165))</f>
        <v/>
      </c>
      <c r="AK165" s="372" t="str">
        <f aca="false">IF(TRIM($B165&amp;$C165)="","",MIN(N($N165),N($P165)))</f>
        <v/>
      </c>
      <c r="AL165" s="375" t="str">
        <f aca="false">IF(ISNUMBER($D165),YEAR($D165),"")</f>
        <v/>
      </c>
      <c r="AM165" s="375" t="str">
        <f aca="false">IF(OR(TRIM($B165&amp;$C165)="",NOT(ISNUMBER($D165)),NOT(ISNUMBER($E165))),"",IF($E165&lt;$D165,"",IF(IF($AD165="半年付",2,IF($AD165="季度付",4,IF($AD165="月付",12,IF($AD165="半月付",24,1))))=1,1,MAX(1,ROUND(($E165-$D165+1)/365*IF($AD165="半年付",2,IF($AD165="季度付",4,IF($AD165="月付",12,IF($AD165="半月付",24,1)))),0)))))</f>
        <v/>
      </c>
      <c r="AN165" s="375" t="str">
        <f aca="true">IF($AM165="","",MIN($AM165,MAX(0,INT((TODAY()-付款宽限天数-$D165)/(($E165-$D165+1)/$AM165))+1)))</f>
        <v/>
      </c>
    </row>
    <row r="166" customFormat="false" ht="14.9" hidden="false" customHeight="false" outlineLevel="0" collapsed="false">
      <c r="F166" s="370" t="str">
        <f aca="true">IF(TRIM($B166&amp;$C166)="","",IF(OR(ISNUMBER(SEARCH("未",$A166)),ISNUMBER(SEARCH("送出",$A166)),AND(TRIM($A166)="",NOT(ISNUMBER($D166)),N($G166)=0)),"【合同未回】","")&amp;IF(NOT(ISNUMBER($E166)),IF(OR(ISNUMBER(SEARCH("未",$A166)),ISNUMBER(SEARCH("送出",$A166)),AND(TRIM($A166)="",NOT(ISNUMBER($D166)),N($G166)=0)),"","【未填合同期】"),IF($E166&lt;TODAY(),"【已到期】",IF($E166-TODAY()&lt;=提醒天数,"【即将到期，剩余"&amp;($E166-TODAY())&amp;"天】","【正常】")))&amp;IF(OR($AC166="安装免保",$AC166="技术免保",$AC166="质保期内"),"【"&amp;$AC166&amp;"】",""))</f>
        <v/>
      </c>
      <c r="J166" s="371" t="str">
        <f aca="false">IF(OR(N($G166)=0,N($H166)=0),"",ROUND(N($G166)*N($H166)*IF(N($I166)=0,1,N($I166)),2))</f>
        <v/>
      </c>
      <c r="L166" s="371" t="str">
        <f aca="false">IF(TRIM($B166&amp;$C166)="","",IF(AND(N($J166)=0,N($K166)=0),"",ROUND(N($J166)+N($K166),2)))</f>
        <v/>
      </c>
      <c r="R166" s="371"/>
      <c r="S166" s="372" t="str">
        <f aca="false">IF(TRIM($B166&amp;$C166)="","",IF(N($N166)=0,"",MAX(0,MIN(N($N166)-N($P166),N($V166)))))</f>
        <v/>
      </c>
      <c r="T166" s="372" t="str">
        <f aca="false">IF(TRIM($B166&amp;$C166)="","",IF(N($P166)&lt;=N($N166),"",N($P166)-N($N166)))</f>
        <v/>
      </c>
      <c r="U166" s="372" t="str">
        <f aca="false">IF(OR(TRIM($B166&amp;$C166)="",$V166=""),"",MAX(0,N($V166))-N($S166))</f>
        <v/>
      </c>
      <c r="V166" s="372" t="str">
        <f aca="false">IF(TRIM($B166&amp;$C166)="","",IF(AND(N($L166)=0,N($P166)+N($Q166)+N($R166)=0),"",ROUND(N($L166)-N($P166)-N($Q166)-N($R166),2)))</f>
        <v/>
      </c>
      <c r="W166" s="373" t="str">
        <f aca="false">IF(TRIM($B166&amp;$C166)="","",IF(N($L166)=0,IF((N($P166)+N($Q166)+N($R166))=0,"—未填单价","未填单价，已收 "&amp;TEXT((N($P166)+N($Q166)+N($R166)),"#,##0.00")),IF(N($V166)&gt;0.005,"欠 "&amp;TEXT(N($V166),"#,##0.00")&amp;IF(N($S166)&gt;0,"（开票未到账 "&amp;TEXT(N($S166),"#,##0.00")&amp;"）","")&amp;IF(N($U166)&gt;0,"（未开票 "&amp;TEXT(N($U166),"#,##0.00")&amp;"）",""),IF(N($V166)&lt;-0.005,"多收 "&amp;TEXT(-N($V166),"#,##0.00"),"✔ 已结清")))&amp;IF(N($T166)&gt;0,"｜到账未开票 "&amp;TEXT(N($T166),"#,##0.00")&amp;"，待补票","")&amp;IF(N($Q166)&gt;0,"｜收现 "&amp;TEXT(N($Q166),"#,##0.00"),"")&amp;IF(N($R166)&gt;0,"｜收款不开票 "&amp;TEXT(N($R166),"#,##0.00"),""))</f>
        <v/>
      </c>
      <c r="X166" s="370"/>
      <c r="AB166" s="371" t="str">
        <f aca="false">IF(OR(N($N166)=0,N($AA166)=0),"",ROUND(N($N166)/(1+N($AA166))*N($AA166),2))</f>
        <v/>
      </c>
      <c r="AC166" s="370"/>
      <c r="AD166" s="370"/>
      <c r="AE166" s="374" t="str">
        <f aca="false">IF($AM166="","",IF($AM166=1,IF($AN166&gt;=1,"一次性·已到收款期","一次性·未到期"),$AD166&amp;" 第"&amp;$AN166&amp;"/"&amp;$AM166&amp;"期"))</f>
        <v/>
      </c>
      <c r="AF166" s="372" t="str">
        <f aca="false">IF(OR($AM166="",N($L166)=0),"",ROUND(N($J166)*$AN166/$AM166,2)+N($K166))</f>
        <v/>
      </c>
      <c r="AG166" s="372" t="str">
        <f aca="false">IF($AF166="","",MAX(0,ROUND($AF166-(N($P166)+N($Q166)+N($R166)),2)))</f>
        <v/>
      </c>
      <c r="AH166" s="372" t="str">
        <f aca="false">IF(OR(TRIM($B166&amp;$C166)="",NOT(ISNUMBER($D166))),"",SUMIFS($V$3:$V$1001,$AJ$3:$AJ$1001,$AJ166,$D$3:$D$1001,"&lt;"&amp;$D166))</f>
        <v/>
      </c>
      <c r="AI166" s="372" t="str">
        <f aca="false">IF(TRIM($B166&amp;$C166)="","",SUMIFS($V$3:$V$1001,$AJ$3:$AJ$1001,$AJ166))</f>
        <v/>
      </c>
      <c r="AJ166" s="374" t="str">
        <f aca="false">IF(TRIM($B166&amp;$C166)="","",TRIM($B166)&amp;"｜"&amp;TRIM($C166))</f>
        <v/>
      </c>
      <c r="AK166" s="372" t="str">
        <f aca="false">IF(TRIM($B166&amp;$C166)="","",MIN(N($N166),N($P166)))</f>
        <v/>
      </c>
      <c r="AL166" s="375" t="str">
        <f aca="false">IF(ISNUMBER($D166),YEAR($D166),"")</f>
        <v/>
      </c>
      <c r="AM166" s="375" t="str">
        <f aca="false">IF(OR(TRIM($B166&amp;$C166)="",NOT(ISNUMBER($D166)),NOT(ISNUMBER($E166))),"",IF($E166&lt;$D166,"",IF(IF($AD166="半年付",2,IF($AD166="季度付",4,IF($AD166="月付",12,IF($AD166="半月付",24,1))))=1,1,MAX(1,ROUND(($E166-$D166+1)/365*IF($AD166="半年付",2,IF($AD166="季度付",4,IF($AD166="月付",12,IF($AD166="半月付",24,1)))),0)))))</f>
        <v/>
      </c>
      <c r="AN166" s="375" t="str">
        <f aca="true">IF($AM166="","",MIN($AM166,MAX(0,INT((TODAY()-付款宽限天数-$D166)/(($E166-$D166+1)/$AM166))+1)))</f>
        <v/>
      </c>
    </row>
    <row r="167" customFormat="false" ht="14.9" hidden="false" customHeight="false" outlineLevel="0" collapsed="false">
      <c r="F167" s="370" t="str">
        <f aca="true">IF(TRIM($B167&amp;$C167)="","",IF(OR(ISNUMBER(SEARCH("未",$A167)),ISNUMBER(SEARCH("送出",$A167)),AND(TRIM($A167)="",NOT(ISNUMBER($D167)),N($G167)=0)),"【合同未回】","")&amp;IF(NOT(ISNUMBER($E167)),IF(OR(ISNUMBER(SEARCH("未",$A167)),ISNUMBER(SEARCH("送出",$A167)),AND(TRIM($A167)="",NOT(ISNUMBER($D167)),N($G167)=0)),"","【未填合同期】"),IF($E167&lt;TODAY(),"【已到期】",IF($E167-TODAY()&lt;=提醒天数,"【即将到期，剩余"&amp;($E167-TODAY())&amp;"天】","【正常】")))&amp;IF(OR($AC167="安装免保",$AC167="技术免保",$AC167="质保期内"),"【"&amp;$AC167&amp;"】",""))</f>
        <v/>
      </c>
      <c r="J167" s="371" t="str">
        <f aca="false">IF(OR(N($G167)=0,N($H167)=0),"",ROUND(N($G167)*N($H167)*IF(N($I167)=0,1,N($I167)),2))</f>
        <v/>
      </c>
      <c r="L167" s="371" t="str">
        <f aca="false">IF(TRIM($B167&amp;$C167)="","",IF(AND(N($J167)=0,N($K167)=0),"",ROUND(N($J167)+N($K167),2)))</f>
        <v/>
      </c>
      <c r="R167" s="371"/>
      <c r="S167" s="372" t="str">
        <f aca="false">IF(TRIM($B167&amp;$C167)="","",IF(N($N167)=0,"",MAX(0,MIN(N($N167)-N($P167),N($V167)))))</f>
        <v/>
      </c>
      <c r="T167" s="372" t="str">
        <f aca="false">IF(TRIM($B167&amp;$C167)="","",IF(N($P167)&lt;=N($N167),"",N($P167)-N($N167)))</f>
        <v/>
      </c>
      <c r="U167" s="372" t="str">
        <f aca="false">IF(OR(TRIM($B167&amp;$C167)="",$V167=""),"",MAX(0,N($V167))-N($S167))</f>
        <v/>
      </c>
      <c r="V167" s="372" t="str">
        <f aca="false">IF(TRIM($B167&amp;$C167)="","",IF(AND(N($L167)=0,N($P167)+N($Q167)+N($R167)=0),"",ROUND(N($L167)-N($P167)-N($Q167)-N($R167),2)))</f>
        <v/>
      </c>
      <c r="W167" s="373" t="str">
        <f aca="false">IF(TRIM($B167&amp;$C167)="","",IF(N($L167)=0,IF((N($P167)+N($Q167)+N($R167))=0,"—未填单价","未填单价，已收 "&amp;TEXT((N($P167)+N($Q167)+N($R167)),"#,##0.00")),IF(N($V167)&gt;0.005,"欠 "&amp;TEXT(N($V167),"#,##0.00")&amp;IF(N($S167)&gt;0,"（开票未到账 "&amp;TEXT(N($S167),"#,##0.00")&amp;"）","")&amp;IF(N($U167)&gt;0,"（未开票 "&amp;TEXT(N($U167),"#,##0.00")&amp;"）",""),IF(N($V167)&lt;-0.005,"多收 "&amp;TEXT(-N($V167),"#,##0.00"),"✔ 已结清")))&amp;IF(N($T167)&gt;0,"｜到账未开票 "&amp;TEXT(N($T167),"#,##0.00")&amp;"，待补票","")&amp;IF(N($Q167)&gt;0,"｜收现 "&amp;TEXT(N($Q167),"#,##0.00"),"")&amp;IF(N($R167)&gt;0,"｜收款不开票 "&amp;TEXT(N($R167),"#,##0.00"),""))</f>
        <v/>
      </c>
      <c r="X167" s="370"/>
      <c r="AB167" s="371" t="str">
        <f aca="false">IF(OR(N($N167)=0,N($AA167)=0),"",ROUND(N($N167)/(1+N($AA167))*N($AA167),2))</f>
        <v/>
      </c>
      <c r="AC167" s="370"/>
      <c r="AD167" s="370"/>
      <c r="AE167" s="374" t="str">
        <f aca="false">IF($AM167="","",IF($AM167=1,IF($AN167&gt;=1,"一次性·已到收款期","一次性·未到期"),$AD167&amp;" 第"&amp;$AN167&amp;"/"&amp;$AM167&amp;"期"))</f>
        <v/>
      </c>
      <c r="AF167" s="372" t="str">
        <f aca="false">IF(OR($AM167="",N($L167)=0),"",ROUND(N($J167)*$AN167/$AM167,2)+N($K167))</f>
        <v/>
      </c>
      <c r="AG167" s="372" t="str">
        <f aca="false">IF($AF167="","",MAX(0,ROUND($AF167-(N($P167)+N($Q167)+N($R167)),2)))</f>
        <v/>
      </c>
      <c r="AH167" s="372" t="str">
        <f aca="false">IF(OR(TRIM($B167&amp;$C167)="",NOT(ISNUMBER($D167))),"",SUMIFS($V$3:$V$1001,$AJ$3:$AJ$1001,$AJ167,$D$3:$D$1001,"&lt;"&amp;$D167))</f>
        <v/>
      </c>
      <c r="AI167" s="372" t="str">
        <f aca="false">IF(TRIM($B167&amp;$C167)="","",SUMIFS($V$3:$V$1001,$AJ$3:$AJ$1001,$AJ167))</f>
        <v/>
      </c>
      <c r="AJ167" s="374" t="str">
        <f aca="false">IF(TRIM($B167&amp;$C167)="","",TRIM($B167)&amp;"｜"&amp;TRIM($C167))</f>
        <v/>
      </c>
      <c r="AK167" s="372" t="str">
        <f aca="false">IF(TRIM($B167&amp;$C167)="","",MIN(N($N167),N($P167)))</f>
        <v/>
      </c>
      <c r="AL167" s="375" t="str">
        <f aca="false">IF(ISNUMBER($D167),YEAR($D167),"")</f>
        <v/>
      </c>
      <c r="AM167" s="375" t="str">
        <f aca="false">IF(OR(TRIM($B167&amp;$C167)="",NOT(ISNUMBER($D167)),NOT(ISNUMBER($E167))),"",IF($E167&lt;$D167,"",IF(IF($AD167="半年付",2,IF($AD167="季度付",4,IF($AD167="月付",12,IF($AD167="半月付",24,1))))=1,1,MAX(1,ROUND(($E167-$D167+1)/365*IF($AD167="半年付",2,IF($AD167="季度付",4,IF($AD167="月付",12,IF($AD167="半月付",24,1)))),0)))))</f>
        <v/>
      </c>
      <c r="AN167" s="375" t="str">
        <f aca="true">IF($AM167="","",MIN($AM167,MAX(0,INT((TODAY()-付款宽限天数-$D167)/(($E167-$D167+1)/$AM167))+1)))</f>
        <v/>
      </c>
    </row>
    <row r="168" customFormat="false" ht="14.9" hidden="false" customHeight="false" outlineLevel="0" collapsed="false">
      <c r="F168" s="370" t="str">
        <f aca="true">IF(TRIM($B168&amp;$C168)="","",IF(OR(ISNUMBER(SEARCH("未",$A168)),ISNUMBER(SEARCH("送出",$A168)),AND(TRIM($A168)="",NOT(ISNUMBER($D168)),N($G168)=0)),"【合同未回】","")&amp;IF(NOT(ISNUMBER($E168)),IF(OR(ISNUMBER(SEARCH("未",$A168)),ISNUMBER(SEARCH("送出",$A168)),AND(TRIM($A168)="",NOT(ISNUMBER($D168)),N($G168)=0)),"","【未填合同期】"),IF($E168&lt;TODAY(),"【已到期】",IF($E168-TODAY()&lt;=提醒天数,"【即将到期，剩余"&amp;($E168-TODAY())&amp;"天】","【正常】")))&amp;IF(OR($AC168="安装免保",$AC168="技术免保",$AC168="质保期内"),"【"&amp;$AC168&amp;"】",""))</f>
        <v/>
      </c>
      <c r="J168" s="371" t="str">
        <f aca="false">IF(OR(N($G168)=0,N($H168)=0),"",ROUND(N($G168)*N($H168)*IF(N($I168)=0,1,N($I168)),2))</f>
        <v/>
      </c>
      <c r="L168" s="371" t="str">
        <f aca="false">IF(TRIM($B168&amp;$C168)="","",IF(AND(N($J168)=0,N($K168)=0),"",ROUND(N($J168)+N($K168),2)))</f>
        <v/>
      </c>
      <c r="R168" s="371"/>
      <c r="S168" s="372" t="str">
        <f aca="false">IF(TRIM($B168&amp;$C168)="","",IF(N($N168)=0,"",MAX(0,MIN(N($N168)-N($P168),N($V168)))))</f>
        <v/>
      </c>
      <c r="T168" s="372" t="str">
        <f aca="false">IF(TRIM($B168&amp;$C168)="","",IF(N($P168)&lt;=N($N168),"",N($P168)-N($N168)))</f>
        <v/>
      </c>
      <c r="U168" s="372" t="str">
        <f aca="false">IF(OR(TRIM($B168&amp;$C168)="",$V168=""),"",MAX(0,N($V168))-N($S168))</f>
        <v/>
      </c>
      <c r="V168" s="372" t="str">
        <f aca="false">IF(TRIM($B168&amp;$C168)="","",IF(AND(N($L168)=0,N($P168)+N($Q168)+N($R168)=0),"",ROUND(N($L168)-N($P168)-N($Q168)-N($R168),2)))</f>
        <v/>
      </c>
      <c r="W168" s="373" t="str">
        <f aca="false">IF(TRIM($B168&amp;$C168)="","",IF(N($L168)=0,IF((N($P168)+N($Q168)+N($R168))=0,"—未填单价","未填单价，已收 "&amp;TEXT((N($P168)+N($Q168)+N($R168)),"#,##0.00")),IF(N($V168)&gt;0.005,"欠 "&amp;TEXT(N($V168),"#,##0.00")&amp;IF(N($S168)&gt;0,"（开票未到账 "&amp;TEXT(N($S168),"#,##0.00")&amp;"）","")&amp;IF(N($U168)&gt;0,"（未开票 "&amp;TEXT(N($U168),"#,##0.00")&amp;"）",""),IF(N($V168)&lt;-0.005,"多收 "&amp;TEXT(-N($V168),"#,##0.00"),"✔ 已结清")))&amp;IF(N($T168)&gt;0,"｜到账未开票 "&amp;TEXT(N($T168),"#,##0.00")&amp;"，待补票","")&amp;IF(N($Q168)&gt;0,"｜收现 "&amp;TEXT(N($Q168),"#,##0.00"),"")&amp;IF(N($R168)&gt;0,"｜收款不开票 "&amp;TEXT(N($R168),"#,##0.00"),""))</f>
        <v/>
      </c>
      <c r="X168" s="370"/>
      <c r="AB168" s="371" t="str">
        <f aca="false">IF(OR(N($N168)=0,N($AA168)=0),"",ROUND(N($N168)/(1+N($AA168))*N($AA168),2))</f>
        <v/>
      </c>
      <c r="AC168" s="370"/>
      <c r="AD168" s="370"/>
      <c r="AE168" s="374" t="str">
        <f aca="false">IF($AM168="","",IF($AM168=1,IF($AN168&gt;=1,"一次性·已到收款期","一次性·未到期"),$AD168&amp;" 第"&amp;$AN168&amp;"/"&amp;$AM168&amp;"期"))</f>
        <v/>
      </c>
      <c r="AF168" s="372" t="str">
        <f aca="false">IF(OR($AM168="",N($L168)=0),"",ROUND(N($J168)*$AN168/$AM168,2)+N($K168))</f>
        <v/>
      </c>
      <c r="AG168" s="372" t="str">
        <f aca="false">IF($AF168="","",MAX(0,ROUND($AF168-(N($P168)+N($Q168)+N($R168)),2)))</f>
        <v/>
      </c>
      <c r="AH168" s="372" t="str">
        <f aca="false">IF(OR(TRIM($B168&amp;$C168)="",NOT(ISNUMBER($D168))),"",SUMIFS($V$3:$V$1001,$AJ$3:$AJ$1001,$AJ168,$D$3:$D$1001,"&lt;"&amp;$D168))</f>
        <v/>
      </c>
      <c r="AI168" s="372" t="str">
        <f aca="false">IF(TRIM($B168&amp;$C168)="","",SUMIFS($V$3:$V$1001,$AJ$3:$AJ$1001,$AJ168))</f>
        <v/>
      </c>
      <c r="AJ168" s="374" t="str">
        <f aca="false">IF(TRIM($B168&amp;$C168)="","",TRIM($B168)&amp;"｜"&amp;TRIM($C168))</f>
        <v/>
      </c>
      <c r="AK168" s="372" t="str">
        <f aca="false">IF(TRIM($B168&amp;$C168)="","",MIN(N($N168),N($P168)))</f>
        <v/>
      </c>
      <c r="AL168" s="375" t="str">
        <f aca="false">IF(ISNUMBER($D168),YEAR($D168),"")</f>
        <v/>
      </c>
      <c r="AM168" s="375" t="str">
        <f aca="false">IF(OR(TRIM($B168&amp;$C168)="",NOT(ISNUMBER($D168)),NOT(ISNUMBER($E168))),"",IF($E168&lt;$D168,"",IF(IF($AD168="半年付",2,IF($AD168="季度付",4,IF($AD168="月付",12,IF($AD168="半月付",24,1))))=1,1,MAX(1,ROUND(($E168-$D168+1)/365*IF($AD168="半年付",2,IF($AD168="季度付",4,IF($AD168="月付",12,IF($AD168="半月付",24,1)))),0)))))</f>
        <v/>
      </c>
      <c r="AN168" s="375" t="str">
        <f aca="true">IF($AM168="","",MIN($AM168,MAX(0,INT((TODAY()-付款宽限天数-$D168)/(($E168-$D168+1)/$AM168))+1)))</f>
        <v/>
      </c>
    </row>
    <row r="169" customFormat="false" ht="14.9" hidden="false" customHeight="false" outlineLevel="0" collapsed="false">
      <c r="F169" s="370" t="str">
        <f aca="true">IF(TRIM($B169&amp;$C169)="","",IF(OR(ISNUMBER(SEARCH("未",$A169)),ISNUMBER(SEARCH("送出",$A169)),AND(TRIM($A169)="",NOT(ISNUMBER($D169)),N($G169)=0)),"【合同未回】","")&amp;IF(NOT(ISNUMBER($E169)),IF(OR(ISNUMBER(SEARCH("未",$A169)),ISNUMBER(SEARCH("送出",$A169)),AND(TRIM($A169)="",NOT(ISNUMBER($D169)),N($G169)=0)),"","【未填合同期】"),IF($E169&lt;TODAY(),"【已到期】",IF($E169-TODAY()&lt;=提醒天数,"【即将到期，剩余"&amp;($E169-TODAY())&amp;"天】","【正常】")))&amp;IF(OR($AC169="安装免保",$AC169="技术免保",$AC169="质保期内"),"【"&amp;$AC169&amp;"】",""))</f>
        <v/>
      </c>
      <c r="J169" s="371" t="str">
        <f aca="false">IF(OR(N($G169)=0,N($H169)=0),"",ROUND(N($G169)*N($H169)*IF(N($I169)=0,1,N($I169)),2))</f>
        <v/>
      </c>
      <c r="L169" s="371" t="str">
        <f aca="false">IF(TRIM($B169&amp;$C169)="","",IF(AND(N($J169)=0,N($K169)=0),"",ROUND(N($J169)+N($K169),2)))</f>
        <v/>
      </c>
      <c r="R169" s="371"/>
      <c r="S169" s="372" t="str">
        <f aca="false">IF(TRIM($B169&amp;$C169)="","",IF(N($N169)=0,"",MAX(0,MIN(N($N169)-N($P169),N($V169)))))</f>
        <v/>
      </c>
      <c r="T169" s="372" t="str">
        <f aca="false">IF(TRIM($B169&amp;$C169)="","",IF(N($P169)&lt;=N($N169),"",N($P169)-N($N169)))</f>
        <v/>
      </c>
      <c r="U169" s="372" t="str">
        <f aca="false">IF(OR(TRIM($B169&amp;$C169)="",$V169=""),"",MAX(0,N($V169))-N($S169))</f>
        <v/>
      </c>
      <c r="V169" s="372" t="str">
        <f aca="false">IF(TRIM($B169&amp;$C169)="","",IF(AND(N($L169)=0,N($P169)+N($Q169)+N($R169)=0),"",ROUND(N($L169)-N($P169)-N($Q169)-N($R169),2)))</f>
        <v/>
      </c>
      <c r="W169" s="373" t="str">
        <f aca="false">IF(TRIM($B169&amp;$C169)="","",IF(N($L169)=0,IF((N($P169)+N($Q169)+N($R169))=0,"—未填单价","未填单价，已收 "&amp;TEXT((N($P169)+N($Q169)+N($R169)),"#,##0.00")),IF(N($V169)&gt;0.005,"欠 "&amp;TEXT(N($V169),"#,##0.00")&amp;IF(N($S169)&gt;0,"（开票未到账 "&amp;TEXT(N($S169),"#,##0.00")&amp;"）","")&amp;IF(N($U169)&gt;0,"（未开票 "&amp;TEXT(N($U169),"#,##0.00")&amp;"）",""),IF(N($V169)&lt;-0.005,"多收 "&amp;TEXT(-N($V169),"#,##0.00"),"✔ 已结清")))&amp;IF(N($T169)&gt;0,"｜到账未开票 "&amp;TEXT(N($T169),"#,##0.00")&amp;"，待补票","")&amp;IF(N($Q169)&gt;0,"｜收现 "&amp;TEXT(N($Q169),"#,##0.00"),"")&amp;IF(N($R169)&gt;0,"｜收款不开票 "&amp;TEXT(N($R169),"#,##0.00"),""))</f>
        <v/>
      </c>
      <c r="X169" s="370"/>
      <c r="AB169" s="371" t="str">
        <f aca="false">IF(OR(N($N169)=0,N($AA169)=0),"",ROUND(N($N169)/(1+N($AA169))*N($AA169),2))</f>
        <v/>
      </c>
      <c r="AC169" s="370"/>
      <c r="AD169" s="370"/>
      <c r="AE169" s="374" t="str">
        <f aca="false">IF($AM169="","",IF($AM169=1,IF($AN169&gt;=1,"一次性·已到收款期","一次性·未到期"),$AD169&amp;" 第"&amp;$AN169&amp;"/"&amp;$AM169&amp;"期"))</f>
        <v/>
      </c>
      <c r="AF169" s="372" t="str">
        <f aca="false">IF(OR($AM169="",N($L169)=0),"",ROUND(N($J169)*$AN169/$AM169,2)+N($K169))</f>
        <v/>
      </c>
      <c r="AG169" s="372" t="str">
        <f aca="false">IF($AF169="","",MAX(0,ROUND($AF169-(N($P169)+N($Q169)+N($R169)),2)))</f>
        <v/>
      </c>
      <c r="AH169" s="372" t="str">
        <f aca="false">IF(OR(TRIM($B169&amp;$C169)="",NOT(ISNUMBER($D169))),"",SUMIFS($V$3:$V$1001,$AJ$3:$AJ$1001,$AJ169,$D$3:$D$1001,"&lt;"&amp;$D169))</f>
        <v/>
      </c>
      <c r="AI169" s="372" t="str">
        <f aca="false">IF(TRIM($B169&amp;$C169)="","",SUMIFS($V$3:$V$1001,$AJ$3:$AJ$1001,$AJ169))</f>
        <v/>
      </c>
      <c r="AJ169" s="374" t="str">
        <f aca="false">IF(TRIM($B169&amp;$C169)="","",TRIM($B169)&amp;"｜"&amp;TRIM($C169))</f>
        <v/>
      </c>
      <c r="AK169" s="372" t="str">
        <f aca="false">IF(TRIM($B169&amp;$C169)="","",MIN(N($N169),N($P169)))</f>
        <v/>
      </c>
      <c r="AL169" s="375" t="str">
        <f aca="false">IF(ISNUMBER($D169),YEAR($D169),"")</f>
        <v/>
      </c>
      <c r="AM169" s="375" t="str">
        <f aca="false">IF(OR(TRIM($B169&amp;$C169)="",NOT(ISNUMBER($D169)),NOT(ISNUMBER($E169))),"",IF($E169&lt;$D169,"",IF(IF($AD169="半年付",2,IF($AD169="季度付",4,IF($AD169="月付",12,IF($AD169="半月付",24,1))))=1,1,MAX(1,ROUND(($E169-$D169+1)/365*IF($AD169="半年付",2,IF($AD169="季度付",4,IF($AD169="月付",12,IF($AD169="半月付",24,1)))),0)))))</f>
        <v/>
      </c>
      <c r="AN169" s="375" t="str">
        <f aca="true">IF($AM169="","",MIN($AM169,MAX(0,INT((TODAY()-付款宽限天数-$D169)/(($E169-$D169+1)/$AM169))+1)))</f>
        <v/>
      </c>
    </row>
    <row r="170" customFormat="false" ht="14.9" hidden="false" customHeight="false" outlineLevel="0" collapsed="false">
      <c r="F170" s="370" t="str">
        <f aca="true">IF(TRIM($B170&amp;$C170)="","",IF(OR(ISNUMBER(SEARCH("未",$A170)),ISNUMBER(SEARCH("送出",$A170)),AND(TRIM($A170)="",NOT(ISNUMBER($D170)),N($G170)=0)),"【合同未回】","")&amp;IF(NOT(ISNUMBER($E170)),IF(OR(ISNUMBER(SEARCH("未",$A170)),ISNUMBER(SEARCH("送出",$A170)),AND(TRIM($A170)="",NOT(ISNUMBER($D170)),N($G170)=0)),"","【未填合同期】"),IF($E170&lt;TODAY(),"【已到期】",IF($E170-TODAY()&lt;=提醒天数,"【即将到期，剩余"&amp;($E170-TODAY())&amp;"天】","【正常】")))&amp;IF(OR($AC170="安装免保",$AC170="技术免保",$AC170="质保期内"),"【"&amp;$AC170&amp;"】",""))</f>
        <v/>
      </c>
      <c r="J170" s="371" t="str">
        <f aca="false">IF(OR(N($G170)=0,N($H170)=0),"",ROUND(N($G170)*N($H170)*IF(N($I170)=0,1,N($I170)),2))</f>
        <v/>
      </c>
      <c r="L170" s="371" t="str">
        <f aca="false">IF(TRIM($B170&amp;$C170)="","",IF(AND(N($J170)=0,N($K170)=0),"",ROUND(N($J170)+N($K170),2)))</f>
        <v/>
      </c>
      <c r="R170" s="371"/>
      <c r="S170" s="372" t="str">
        <f aca="false">IF(TRIM($B170&amp;$C170)="","",IF(N($N170)=0,"",MAX(0,MIN(N($N170)-N($P170),N($V170)))))</f>
        <v/>
      </c>
      <c r="T170" s="372" t="str">
        <f aca="false">IF(TRIM($B170&amp;$C170)="","",IF(N($P170)&lt;=N($N170),"",N($P170)-N($N170)))</f>
        <v/>
      </c>
      <c r="U170" s="372" t="str">
        <f aca="false">IF(OR(TRIM($B170&amp;$C170)="",$V170=""),"",MAX(0,N($V170))-N($S170))</f>
        <v/>
      </c>
      <c r="V170" s="372" t="str">
        <f aca="false">IF(TRIM($B170&amp;$C170)="","",IF(AND(N($L170)=0,N($P170)+N($Q170)+N($R170)=0),"",ROUND(N($L170)-N($P170)-N($Q170)-N($R170),2)))</f>
        <v/>
      </c>
      <c r="W170" s="373" t="str">
        <f aca="false">IF(TRIM($B170&amp;$C170)="","",IF(N($L170)=0,IF((N($P170)+N($Q170)+N($R170))=0,"—未填单价","未填单价，已收 "&amp;TEXT((N($P170)+N($Q170)+N($R170)),"#,##0.00")),IF(N($V170)&gt;0.005,"欠 "&amp;TEXT(N($V170),"#,##0.00")&amp;IF(N($S170)&gt;0,"（开票未到账 "&amp;TEXT(N($S170),"#,##0.00")&amp;"）","")&amp;IF(N($U170)&gt;0,"（未开票 "&amp;TEXT(N($U170),"#,##0.00")&amp;"）",""),IF(N($V170)&lt;-0.005,"多收 "&amp;TEXT(-N($V170),"#,##0.00"),"✔ 已结清")))&amp;IF(N($T170)&gt;0,"｜到账未开票 "&amp;TEXT(N($T170),"#,##0.00")&amp;"，待补票","")&amp;IF(N($Q170)&gt;0,"｜收现 "&amp;TEXT(N($Q170),"#,##0.00"),"")&amp;IF(N($R170)&gt;0,"｜收款不开票 "&amp;TEXT(N($R170),"#,##0.00"),""))</f>
        <v/>
      </c>
      <c r="X170" s="370"/>
      <c r="AB170" s="371" t="str">
        <f aca="false">IF(OR(N($N170)=0,N($AA170)=0),"",ROUND(N($N170)/(1+N($AA170))*N($AA170),2))</f>
        <v/>
      </c>
      <c r="AC170" s="370"/>
      <c r="AD170" s="370"/>
      <c r="AE170" s="374" t="str">
        <f aca="false">IF($AM170="","",IF($AM170=1,IF($AN170&gt;=1,"一次性·已到收款期","一次性·未到期"),$AD170&amp;" 第"&amp;$AN170&amp;"/"&amp;$AM170&amp;"期"))</f>
        <v/>
      </c>
      <c r="AF170" s="372" t="str">
        <f aca="false">IF(OR($AM170="",N($L170)=0),"",ROUND(N($J170)*$AN170/$AM170,2)+N($K170))</f>
        <v/>
      </c>
      <c r="AG170" s="372" t="str">
        <f aca="false">IF($AF170="","",MAX(0,ROUND($AF170-(N($P170)+N($Q170)+N($R170)),2)))</f>
        <v/>
      </c>
      <c r="AH170" s="372" t="str">
        <f aca="false">IF(OR(TRIM($B170&amp;$C170)="",NOT(ISNUMBER($D170))),"",SUMIFS($V$3:$V$1001,$AJ$3:$AJ$1001,$AJ170,$D$3:$D$1001,"&lt;"&amp;$D170))</f>
        <v/>
      </c>
      <c r="AI170" s="372" t="str">
        <f aca="false">IF(TRIM($B170&amp;$C170)="","",SUMIFS($V$3:$V$1001,$AJ$3:$AJ$1001,$AJ170))</f>
        <v/>
      </c>
      <c r="AJ170" s="374" t="str">
        <f aca="false">IF(TRIM($B170&amp;$C170)="","",TRIM($B170)&amp;"｜"&amp;TRIM($C170))</f>
        <v/>
      </c>
      <c r="AK170" s="372" t="str">
        <f aca="false">IF(TRIM($B170&amp;$C170)="","",MIN(N($N170),N($P170)))</f>
        <v/>
      </c>
      <c r="AL170" s="375" t="str">
        <f aca="false">IF(ISNUMBER($D170),YEAR($D170),"")</f>
        <v/>
      </c>
      <c r="AM170" s="375" t="str">
        <f aca="false">IF(OR(TRIM($B170&amp;$C170)="",NOT(ISNUMBER($D170)),NOT(ISNUMBER($E170))),"",IF($E170&lt;$D170,"",IF(IF($AD170="半年付",2,IF($AD170="季度付",4,IF($AD170="月付",12,IF($AD170="半月付",24,1))))=1,1,MAX(1,ROUND(($E170-$D170+1)/365*IF($AD170="半年付",2,IF($AD170="季度付",4,IF($AD170="月付",12,IF($AD170="半月付",24,1)))),0)))))</f>
        <v/>
      </c>
      <c r="AN170" s="375" t="str">
        <f aca="true">IF($AM170="","",MIN($AM170,MAX(0,INT((TODAY()-付款宽限天数-$D170)/(($E170-$D170+1)/$AM170))+1)))</f>
        <v/>
      </c>
    </row>
    <row r="171" customFormat="false" ht="14.9" hidden="false" customHeight="false" outlineLevel="0" collapsed="false">
      <c r="F171" s="370" t="str">
        <f aca="true">IF(TRIM($B171&amp;$C171)="","",IF(OR(ISNUMBER(SEARCH("未",$A171)),ISNUMBER(SEARCH("送出",$A171)),AND(TRIM($A171)="",NOT(ISNUMBER($D171)),N($G171)=0)),"【合同未回】","")&amp;IF(NOT(ISNUMBER($E171)),IF(OR(ISNUMBER(SEARCH("未",$A171)),ISNUMBER(SEARCH("送出",$A171)),AND(TRIM($A171)="",NOT(ISNUMBER($D171)),N($G171)=0)),"","【未填合同期】"),IF($E171&lt;TODAY(),"【已到期】",IF($E171-TODAY()&lt;=提醒天数,"【即将到期，剩余"&amp;($E171-TODAY())&amp;"天】","【正常】")))&amp;IF(OR($AC171="安装免保",$AC171="技术免保",$AC171="质保期内"),"【"&amp;$AC171&amp;"】",""))</f>
        <v/>
      </c>
      <c r="J171" s="371" t="str">
        <f aca="false">IF(OR(N($G171)=0,N($H171)=0),"",ROUND(N($G171)*N($H171)*IF(N($I171)=0,1,N($I171)),2))</f>
        <v/>
      </c>
      <c r="L171" s="371" t="str">
        <f aca="false">IF(TRIM($B171&amp;$C171)="","",IF(AND(N($J171)=0,N($K171)=0),"",ROUND(N($J171)+N($K171),2)))</f>
        <v/>
      </c>
      <c r="R171" s="371"/>
      <c r="S171" s="372" t="str">
        <f aca="false">IF(TRIM($B171&amp;$C171)="","",IF(N($N171)=0,"",MAX(0,MIN(N($N171)-N($P171),N($V171)))))</f>
        <v/>
      </c>
      <c r="T171" s="372" t="str">
        <f aca="false">IF(TRIM($B171&amp;$C171)="","",IF(N($P171)&lt;=N($N171),"",N($P171)-N($N171)))</f>
        <v/>
      </c>
      <c r="U171" s="372" t="str">
        <f aca="false">IF(OR(TRIM($B171&amp;$C171)="",$V171=""),"",MAX(0,N($V171))-N($S171))</f>
        <v/>
      </c>
      <c r="V171" s="372" t="str">
        <f aca="false">IF(TRIM($B171&amp;$C171)="","",IF(AND(N($L171)=0,N($P171)+N($Q171)+N($R171)=0),"",ROUND(N($L171)-N($P171)-N($Q171)-N($R171),2)))</f>
        <v/>
      </c>
      <c r="W171" s="373" t="str">
        <f aca="false">IF(TRIM($B171&amp;$C171)="","",IF(N($L171)=0,IF((N($P171)+N($Q171)+N($R171))=0,"—未填单价","未填单价，已收 "&amp;TEXT((N($P171)+N($Q171)+N($R171)),"#,##0.00")),IF(N($V171)&gt;0.005,"欠 "&amp;TEXT(N($V171),"#,##0.00")&amp;IF(N($S171)&gt;0,"（开票未到账 "&amp;TEXT(N($S171),"#,##0.00")&amp;"）","")&amp;IF(N($U171)&gt;0,"（未开票 "&amp;TEXT(N($U171),"#,##0.00")&amp;"）",""),IF(N($V171)&lt;-0.005,"多收 "&amp;TEXT(-N($V171),"#,##0.00"),"✔ 已结清")))&amp;IF(N($T171)&gt;0,"｜到账未开票 "&amp;TEXT(N($T171),"#,##0.00")&amp;"，待补票","")&amp;IF(N($Q171)&gt;0,"｜收现 "&amp;TEXT(N($Q171),"#,##0.00"),"")&amp;IF(N($R171)&gt;0,"｜收款不开票 "&amp;TEXT(N($R171),"#,##0.00"),""))</f>
        <v/>
      </c>
      <c r="X171" s="370"/>
      <c r="AB171" s="371" t="str">
        <f aca="false">IF(OR(N($N171)=0,N($AA171)=0),"",ROUND(N($N171)/(1+N($AA171))*N($AA171),2))</f>
        <v/>
      </c>
      <c r="AC171" s="370"/>
      <c r="AD171" s="370"/>
      <c r="AE171" s="374" t="str">
        <f aca="false">IF($AM171="","",IF($AM171=1,IF($AN171&gt;=1,"一次性·已到收款期","一次性·未到期"),$AD171&amp;" 第"&amp;$AN171&amp;"/"&amp;$AM171&amp;"期"))</f>
        <v/>
      </c>
      <c r="AF171" s="372" t="str">
        <f aca="false">IF(OR($AM171="",N($L171)=0),"",ROUND(N($J171)*$AN171/$AM171,2)+N($K171))</f>
        <v/>
      </c>
      <c r="AG171" s="372" t="str">
        <f aca="false">IF($AF171="","",MAX(0,ROUND($AF171-(N($P171)+N($Q171)+N($R171)),2)))</f>
        <v/>
      </c>
      <c r="AH171" s="372" t="str">
        <f aca="false">IF(OR(TRIM($B171&amp;$C171)="",NOT(ISNUMBER($D171))),"",SUMIFS($V$3:$V$1001,$AJ$3:$AJ$1001,$AJ171,$D$3:$D$1001,"&lt;"&amp;$D171))</f>
        <v/>
      </c>
      <c r="AI171" s="372" t="str">
        <f aca="false">IF(TRIM($B171&amp;$C171)="","",SUMIFS($V$3:$V$1001,$AJ$3:$AJ$1001,$AJ171))</f>
        <v/>
      </c>
      <c r="AJ171" s="374" t="str">
        <f aca="false">IF(TRIM($B171&amp;$C171)="","",TRIM($B171)&amp;"｜"&amp;TRIM($C171))</f>
        <v/>
      </c>
      <c r="AK171" s="372" t="str">
        <f aca="false">IF(TRIM($B171&amp;$C171)="","",MIN(N($N171),N($P171)))</f>
        <v/>
      </c>
      <c r="AL171" s="375" t="str">
        <f aca="false">IF(ISNUMBER($D171),YEAR($D171),"")</f>
        <v/>
      </c>
      <c r="AM171" s="375" t="str">
        <f aca="false">IF(OR(TRIM($B171&amp;$C171)="",NOT(ISNUMBER($D171)),NOT(ISNUMBER($E171))),"",IF($E171&lt;$D171,"",IF(IF($AD171="半年付",2,IF($AD171="季度付",4,IF($AD171="月付",12,IF($AD171="半月付",24,1))))=1,1,MAX(1,ROUND(($E171-$D171+1)/365*IF($AD171="半年付",2,IF($AD171="季度付",4,IF($AD171="月付",12,IF($AD171="半月付",24,1)))),0)))))</f>
        <v/>
      </c>
      <c r="AN171" s="375" t="str">
        <f aca="true">IF($AM171="","",MIN($AM171,MAX(0,INT((TODAY()-付款宽限天数-$D171)/(($E171-$D171+1)/$AM171))+1)))</f>
        <v/>
      </c>
    </row>
    <row r="172" customFormat="false" ht="14.9" hidden="false" customHeight="false" outlineLevel="0" collapsed="false">
      <c r="F172" s="370" t="str">
        <f aca="true">IF(TRIM($B172&amp;$C172)="","",IF(OR(ISNUMBER(SEARCH("未",$A172)),ISNUMBER(SEARCH("送出",$A172)),AND(TRIM($A172)="",NOT(ISNUMBER($D172)),N($G172)=0)),"【合同未回】","")&amp;IF(NOT(ISNUMBER($E172)),IF(OR(ISNUMBER(SEARCH("未",$A172)),ISNUMBER(SEARCH("送出",$A172)),AND(TRIM($A172)="",NOT(ISNUMBER($D172)),N($G172)=0)),"","【未填合同期】"),IF($E172&lt;TODAY(),"【已到期】",IF($E172-TODAY()&lt;=提醒天数,"【即将到期，剩余"&amp;($E172-TODAY())&amp;"天】","【正常】")))&amp;IF(OR($AC172="安装免保",$AC172="技术免保",$AC172="质保期内"),"【"&amp;$AC172&amp;"】",""))</f>
        <v/>
      </c>
      <c r="J172" s="371" t="str">
        <f aca="false">IF(OR(N($G172)=0,N($H172)=0),"",ROUND(N($G172)*N($H172)*IF(N($I172)=0,1,N($I172)),2))</f>
        <v/>
      </c>
      <c r="L172" s="371" t="str">
        <f aca="false">IF(TRIM($B172&amp;$C172)="","",IF(AND(N($J172)=0,N($K172)=0),"",ROUND(N($J172)+N($K172),2)))</f>
        <v/>
      </c>
      <c r="R172" s="371"/>
      <c r="S172" s="372" t="str">
        <f aca="false">IF(TRIM($B172&amp;$C172)="","",IF(N($N172)=0,"",MAX(0,MIN(N($N172)-N($P172),N($V172)))))</f>
        <v/>
      </c>
      <c r="T172" s="372" t="str">
        <f aca="false">IF(TRIM($B172&amp;$C172)="","",IF(N($P172)&lt;=N($N172),"",N($P172)-N($N172)))</f>
        <v/>
      </c>
      <c r="U172" s="372" t="str">
        <f aca="false">IF(OR(TRIM($B172&amp;$C172)="",$V172=""),"",MAX(0,N($V172))-N($S172))</f>
        <v/>
      </c>
      <c r="V172" s="372" t="str">
        <f aca="false">IF(TRIM($B172&amp;$C172)="","",IF(AND(N($L172)=0,N($P172)+N($Q172)+N($R172)=0),"",ROUND(N($L172)-N($P172)-N($Q172)-N($R172),2)))</f>
        <v/>
      </c>
      <c r="W172" s="373" t="str">
        <f aca="false">IF(TRIM($B172&amp;$C172)="","",IF(N($L172)=0,IF((N($P172)+N($Q172)+N($R172))=0,"—未填单价","未填单价，已收 "&amp;TEXT((N($P172)+N($Q172)+N($R172)),"#,##0.00")),IF(N($V172)&gt;0.005,"欠 "&amp;TEXT(N($V172),"#,##0.00")&amp;IF(N($S172)&gt;0,"（开票未到账 "&amp;TEXT(N($S172),"#,##0.00")&amp;"）","")&amp;IF(N($U172)&gt;0,"（未开票 "&amp;TEXT(N($U172),"#,##0.00")&amp;"）",""),IF(N($V172)&lt;-0.005,"多收 "&amp;TEXT(-N($V172),"#,##0.00"),"✔ 已结清")))&amp;IF(N($T172)&gt;0,"｜到账未开票 "&amp;TEXT(N($T172),"#,##0.00")&amp;"，待补票","")&amp;IF(N($Q172)&gt;0,"｜收现 "&amp;TEXT(N($Q172),"#,##0.00"),"")&amp;IF(N($R172)&gt;0,"｜收款不开票 "&amp;TEXT(N($R172),"#,##0.00"),""))</f>
        <v/>
      </c>
      <c r="X172" s="370"/>
      <c r="AB172" s="371" t="str">
        <f aca="false">IF(OR(N($N172)=0,N($AA172)=0),"",ROUND(N($N172)/(1+N($AA172))*N($AA172),2))</f>
        <v/>
      </c>
      <c r="AC172" s="370"/>
      <c r="AD172" s="370"/>
      <c r="AE172" s="374" t="str">
        <f aca="false">IF($AM172="","",IF($AM172=1,IF($AN172&gt;=1,"一次性·已到收款期","一次性·未到期"),$AD172&amp;" 第"&amp;$AN172&amp;"/"&amp;$AM172&amp;"期"))</f>
        <v/>
      </c>
      <c r="AF172" s="372" t="str">
        <f aca="false">IF(OR($AM172="",N($L172)=0),"",ROUND(N($J172)*$AN172/$AM172,2)+N($K172))</f>
        <v/>
      </c>
      <c r="AG172" s="372" t="str">
        <f aca="false">IF($AF172="","",MAX(0,ROUND($AF172-(N($P172)+N($Q172)+N($R172)),2)))</f>
        <v/>
      </c>
      <c r="AH172" s="372" t="str">
        <f aca="false">IF(OR(TRIM($B172&amp;$C172)="",NOT(ISNUMBER($D172))),"",SUMIFS($V$3:$V$1001,$AJ$3:$AJ$1001,$AJ172,$D$3:$D$1001,"&lt;"&amp;$D172))</f>
        <v/>
      </c>
      <c r="AI172" s="372" t="str">
        <f aca="false">IF(TRIM($B172&amp;$C172)="","",SUMIFS($V$3:$V$1001,$AJ$3:$AJ$1001,$AJ172))</f>
        <v/>
      </c>
      <c r="AJ172" s="374" t="str">
        <f aca="false">IF(TRIM($B172&amp;$C172)="","",TRIM($B172)&amp;"｜"&amp;TRIM($C172))</f>
        <v/>
      </c>
      <c r="AK172" s="372" t="str">
        <f aca="false">IF(TRIM($B172&amp;$C172)="","",MIN(N($N172),N($P172)))</f>
        <v/>
      </c>
      <c r="AL172" s="375" t="str">
        <f aca="false">IF(ISNUMBER($D172),YEAR($D172),"")</f>
        <v/>
      </c>
      <c r="AM172" s="375" t="str">
        <f aca="false">IF(OR(TRIM($B172&amp;$C172)="",NOT(ISNUMBER($D172)),NOT(ISNUMBER($E172))),"",IF($E172&lt;$D172,"",IF(IF($AD172="半年付",2,IF($AD172="季度付",4,IF($AD172="月付",12,IF($AD172="半月付",24,1))))=1,1,MAX(1,ROUND(($E172-$D172+1)/365*IF($AD172="半年付",2,IF($AD172="季度付",4,IF($AD172="月付",12,IF($AD172="半月付",24,1)))),0)))))</f>
        <v/>
      </c>
      <c r="AN172" s="375" t="str">
        <f aca="true">IF($AM172="","",MIN($AM172,MAX(0,INT((TODAY()-付款宽限天数-$D172)/(($E172-$D172+1)/$AM172))+1)))</f>
        <v/>
      </c>
    </row>
    <row r="173" customFormat="false" ht="14.9" hidden="false" customHeight="false" outlineLevel="0" collapsed="false">
      <c r="F173" s="370" t="str">
        <f aca="true">IF(TRIM($B173&amp;$C173)="","",IF(OR(ISNUMBER(SEARCH("未",$A173)),ISNUMBER(SEARCH("送出",$A173)),AND(TRIM($A173)="",NOT(ISNUMBER($D173)),N($G173)=0)),"【合同未回】","")&amp;IF(NOT(ISNUMBER($E173)),IF(OR(ISNUMBER(SEARCH("未",$A173)),ISNUMBER(SEARCH("送出",$A173)),AND(TRIM($A173)="",NOT(ISNUMBER($D173)),N($G173)=0)),"","【未填合同期】"),IF($E173&lt;TODAY(),"【已到期】",IF($E173-TODAY()&lt;=提醒天数,"【即将到期，剩余"&amp;($E173-TODAY())&amp;"天】","【正常】")))&amp;IF(OR($AC173="安装免保",$AC173="技术免保",$AC173="质保期内"),"【"&amp;$AC173&amp;"】",""))</f>
        <v/>
      </c>
      <c r="J173" s="371" t="str">
        <f aca="false">IF(OR(N($G173)=0,N($H173)=0),"",ROUND(N($G173)*N($H173)*IF(N($I173)=0,1,N($I173)),2))</f>
        <v/>
      </c>
      <c r="L173" s="371" t="str">
        <f aca="false">IF(TRIM($B173&amp;$C173)="","",IF(AND(N($J173)=0,N($K173)=0),"",ROUND(N($J173)+N($K173),2)))</f>
        <v/>
      </c>
      <c r="R173" s="371"/>
      <c r="S173" s="372" t="str">
        <f aca="false">IF(TRIM($B173&amp;$C173)="","",IF(N($N173)=0,"",MAX(0,MIN(N($N173)-N($P173),N($V173)))))</f>
        <v/>
      </c>
      <c r="T173" s="372" t="str">
        <f aca="false">IF(TRIM($B173&amp;$C173)="","",IF(N($P173)&lt;=N($N173),"",N($P173)-N($N173)))</f>
        <v/>
      </c>
      <c r="U173" s="372" t="str">
        <f aca="false">IF(OR(TRIM($B173&amp;$C173)="",$V173=""),"",MAX(0,N($V173))-N($S173))</f>
        <v/>
      </c>
      <c r="V173" s="372" t="str">
        <f aca="false">IF(TRIM($B173&amp;$C173)="","",IF(AND(N($L173)=0,N($P173)+N($Q173)+N($R173)=0),"",ROUND(N($L173)-N($P173)-N($Q173)-N($R173),2)))</f>
        <v/>
      </c>
      <c r="W173" s="373" t="str">
        <f aca="false">IF(TRIM($B173&amp;$C173)="","",IF(N($L173)=0,IF((N($P173)+N($Q173)+N($R173))=0,"—未填单价","未填单价，已收 "&amp;TEXT((N($P173)+N($Q173)+N($R173)),"#,##0.00")),IF(N($V173)&gt;0.005,"欠 "&amp;TEXT(N($V173),"#,##0.00")&amp;IF(N($S173)&gt;0,"（开票未到账 "&amp;TEXT(N($S173),"#,##0.00")&amp;"）","")&amp;IF(N($U173)&gt;0,"（未开票 "&amp;TEXT(N($U173),"#,##0.00")&amp;"）",""),IF(N($V173)&lt;-0.005,"多收 "&amp;TEXT(-N($V173),"#,##0.00"),"✔ 已结清")))&amp;IF(N($T173)&gt;0,"｜到账未开票 "&amp;TEXT(N($T173),"#,##0.00")&amp;"，待补票","")&amp;IF(N($Q173)&gt;0,"｜收现 "&amp;TEXT(N($Q173),"#,##0.00"),"")&amp;IF(N($R173)&gt;0,"｜收款不开票 "&amp;TEXT(N($R173),"#,##0.00"),""))</f>
        <v/>
      </c>
      <c r="X173" s="370"/>
      <c r="AB173" s="371" t="str">
        <f aca="false">IF(OR(N($N173)=0,N($AA173)=0),"",ROUND(N($N173)/(1+N($AA173))*N($AA173),2))</f>
        <v/>
      </c>
      <c r="AC173" s="370"/>
      <c r="AD173" s="370"/>
      <c r="AE173" s="374" t="str">
        <f aca="false">IF($AM173="","",IF($AM173=1,IF($AN173&gt;=1,"一次性·已到收款期","一次性·未到期"),$AD173&amp;" 第"&amp;$AN173&amp;"/"&amp;$AM173&amp;"期"))</f>
        <v/>
      </c>
      <c r="AF173" s="372" t="str">
        <f aca="false">IF(OR($AM173="",N($L173)=0),"",ROUND(N($J173)*$AN173/$AM173,2)+N($K173))</f>
        <v/>
      </c>
      <c r="AG173" s="372" t="str">
        <f aca="false">IF($AF173="","",MAX(0,ROUND($AF173-(N($P173)+N($Q173)+N($R173)),2)))</f>
        <v/>
      </c>
      <c r="AH173" s="372" t="str">
        <f aca="false">IF(OR(TRIM($B173&amp;$C173)="",NOT(ISNUMBER($D173))),"",SUMIFS($V$3:$V$1001,$AJ$3:$AJ$1001,$AJ173,$D$3:$D$1001,"&lt;"&amp;$D173))</f>
        <v/>
      </c>
      <c r="AI173" s="372" t="str">
        <f aca="false">IF(TRIM($B173&amp;$C173)="","",SUMIFS($V$3:$V$1001,$AJ$3:$AJ$1001,$AJ173))</f>
        <v/>
      </c>
      <c r="AJ173" s="374" t="str">
        <f aca="false">IF(TRIM($B173&amp;$C173)="","",TRIM($B173)&amp;"｜"&amp;TRIM($C173))</f>
        <v/>
      </c>
      <c r="AK173" s="372" t="str">
        <f aca="false">IF(TRIM($B173&amp;$C173)="","",MIN(N($N173),N($P173)))</f>
        <v/>
      </c>
      <c r="AL173" s="375" t="str">
        <f aca="false">IF(ISNUMBER($D173),YEAR($D173),"")</f>
        <v/>
      </c>
      <c r="AM173" s="375" t="str">
        <f aca="false">IF(OR(TRIM($B173&amp;$C173)="",NOT(ISNUMBER($D173)),NOT(ISNUMBER($E173))),"",IF($E173&lt;$D173,"",IF(IF($AD173="半年付",2,IF($AD173="季度付",4,IF($AD173="月付",12,IF($AD173="半月付",24,1))))=1,1,MAX(1,ROUND(($E173-$D173+1)/365*IF($AD173="半年付",2,IF($AD173="季度付",4,IF($AD173="月付",12,IF($AD173="半月付",24,1)))),0)))))</f>
        <v/>
      </c>
      <c r="AN173" s="375" t="str">
        <f aca="true">IF($AM173="","",MIN($AM173,MAX(0,INT((TODAY()-付款宽限天数-$D173)/(($E173-$D173+1)/$AM173))+1)))</f>
        <v/>
      </c>
    </row>
    <row r="174" customFormat="false" ht="14.9" hidden="false" customHeight="false" outlineLevel="0" collapsed="false">
      <c r="F174" s="370" t="str">
        <f aca="true">IF(TRIM($B174&amp;$C174)="","",IF(OR(ISNUMBER(SEARCH("未",$A174)),ISNUMBER(SEARCH("送出",$A174)),AND(TRIM($A174)="",NOT(ISNUMBER($D174)),N($G174)=0)),"【合同未回】","")&amp;IF(NOT(ISNUMBER($E174)),IF(OR(ISNUMBER(SEARCH("未",$A174)),ISNUMBER(SEARCH("送出",$A174)),AND(TRIM($A174)="",NOT(ISNUMBER($D174)),N($G174)=0)),"","【未填合同期】"),IF($E174&lt;TODAY(),"【已到期】",IF($E174-TODAY()&lt;=提醒天数,"【即将到期，剩余"&amp;($E174-TODAY())&amp;"天】","【正常】")))&amp;IF(OR($AC174="安装免保",$AC174="技术免保",$AC174="质保期内"),"【"&amp;$AC174&amp;"】",""))</f>
        <v/>
      </c>
      <c r="J174" s="371" t="str">
        <f aca="false">IF(OR(N($G174)=0,N($H174)=0),"",ROUND(N($G174)*N($H174)*IF(N($I174)=0,1,N($I174)),2))</f>
        <v/>
      </c>
      <c r="L174" s="371" t="str">
        <f aca="false">IF(TRIM($B174&amp;$C174)="","",IF(AND(N($J174)=0,N($K174)=0),"",ROUND(N($J174)+N($K174),2)))</f>
        <v/>
      </c>
      <c r="R174" s="371"/>
      <c r="S174" s="372" t="str">
        <f aca="false">IF(TRIM($B174&amp;$C174)="","",IF(N($N174)=0,"",MAX(0,MIN(N($N174)-N($P174),N($V174)))))</f>
        <v/>
      </c>
      <c r="T174" s="372" t="str">
        <f aca="false">IF(TRIM($B174&amp;$C174)="","",IF(N($P174)&lt;=N($N174),"",N($P174)-N($N174)))</f>
        <v/>
      </c>
      <c r="U174" s="372" t="str">
        <f aca="false">IF(OR(TRIM($B174&amp;$C174)="",$V174=""),"",MAX(0,N($V174))-N($S174))</f>
        <v/>
      </c>
      <c r="V174" s="372" t="str">
        <f aca="false">IF(TRIM($B174&amp;$C174)="","",IF(AND(N($L174)=0,N($P174)+N($Q174)+N($R174)=0),"",ROUND(N($L174)-N($P174)-N($Q174)-N($R174),2)))</f>
        <v/>
      </c>
      <c r="W174" s="373" t="str">
        <f aca="false">IF(TRIM($B174&amp;$C174)="","",IF(N($L174)=0,IF((N($P174)+N($Q174)+N($R174))=0,"—未填单价","未填单价，已收 "&amp;TEXT((N($P174)+N($Q174)+N($R174)),"#,##0.00")),IF(N($V174)&gt;0.005,"欠 "&amp;TEXT(N($V174),"#,##0.00")&amp;IF(N($S174)&gt;0,"（开票未到账 "&amp;TEXT(N($S174),"#,##0.00")&amp;"）","")&amp;IF(N($U174)&gt;0,"（未开票 "&amp;TEXT(N($U174),"#,##0.00")&amp;"）",""),IF(N($V174)&lt;-0.005,"多收 "&amp;TEXT(-N($V174),"#,##0.00"),"✔ 已结清")))&amp;IF(N($T174)&gt;0,"｜到账未开票 "&amp;TEXT(N($T174),"#,##0.00")&amp;"，待补票","")&amp;IF(N($Q174)&gt;0,"｜收现 "&amp;TEXT(N($Q174),"#,##0.00"),"")&amp;IF(N($R174)&gt;0,"｜收款不开票 "&amp;TEXT(N($R174),"#,##0.00"),""))</f>
        <v/>
      </c>
      <c r="X174" s="370"/>
      <c r="AB174" s="371" t="str">
        <f aca="false">IF(OR(N($N174)=0,N($AA174)=0),"",ROUND(N($N174)/(1+N($AA174))*N($AA174),2))</f>
        <v/>
      </c>
      <c r="AC174" s="370"/>
      <c r="AD174" s="370"/>
      <c r="AE174" s="374" t="str">
        <f aca="false">IF($AM174="","",IF($AM174=1,IF($AN174&gt;=1,"一次性·已到收款期","一次性·未到期"),$AD174&amp;" 第"&amp;$AN174&amp;"/"&amp;$AM174&amp;"期"))</f>
        <v/>
      </c>
      <c r="AF174" s="372" t="str">
        <f aca="false">IF(OR($AM174="",N($L174)=0),"",ROUND(N($J174)*$AN174/$AM174,2)+N($K174))</f>
        <v/>
      </c>
      <c r="AG174" s="372" t="str">
        <f aca="false">IF($AF174="","",MAX(0,ROUND($AF174-(N($P174)+N($Q174)+N($R174)),2)))</f>
        <v/>
      </c>
      <c r="AH174" s="372" t="str">
        <f aca="false">IF(OR(TRIM($B174&amp;$C174)="",NOT(ISNUMBER($D174))),"",SUMIFS($V$3:$V$1001,$AJ$3:$AJ$1001,$AJ174,$D$3:$D$1001,"&lt;"&amp;$D174))</f>
        <v/>
      </c>
      <c r="AI174" s="372" t="str">
        <f aca="false">IF(TRIM($B174&amp;$C174)="","",SUMIFS($V$3:$V$1001,$AJ$3:$AJ$1001,$AJ174))</f>
        <v/>
      </c>
      <c r="AJ174" s="374" t="str">
        <f aca="false">IF(TRIM($B174&amp;$C174)="","",TRIM($B174)&amp;"｜"&amp;TRIM($C174))</f>
        <v/>
      </c>
      <c r="AK174" s="372" t="str">
        <f aca="false">IF(TRIM($B174&amp;$C174)="","",MIN(N($N174),N($P174)))</f>
        <v/>
      </c>
      <c r="AL174" s="375" t="str">
        <f aca="false">IF(ISNUMBER($D174),YEAR($D174),"")</f>
        <v/>
      </c>
      <c r="AM174" s="375" t="str">
        <f aca="false">IF(OR(TRIM($B174&amp;$C174)="",NOT(ISNUMBER($D174)),NOT(ISNUMBER($E174))),"",IF($E174&lt;$D174,"",IF(IF($AD174="半年付",2,IF($AD174="季度付",4,IF($AD174="月付",12,IF($AD174="半月付",24,1))))=1,1,MAX(1,ROUND(($E174-$D174+1)/365*IF($AD174="半年付",2,IF($AD174="季度付",4,IF($AD174="月付",12,IF($AD174="半月付",24,1)))),0)))))</f>
        <v/>
      </c>
      <c r="AN174" s="375" t="str">
        <f aca="true">IF($AM174="","",MIN($AM174,MAX(0,INT((TODAY()-付款宽限天数-$D174)/(($E174-$D174+1)/$AM174))+1)))</f>
        <v/>
      </c>
    </row>
    <row r="175" customFormat="false" ht="14.9" hidden="false" customHeight="false" outlineLevel="0" collapsed="false">
      <c r="F175" s="370" t="str">
        <f aca="true">IF(TRIM($B175&amp;$C175)="","",IF(OR(ISNUMBER(SEARCH("未",$A175)),ISNUMBER(SEARCH("送出",$A175)),AND(TRIM($A175)="",NOT(ISNUMBER($D175)),N($G175)=0)),"【合同未回】","")&amp;IF(NOT(ISNUMBER($E175)),IF(OR(ISNUMBER(SEARCH("未",$A175)),ISNUMBER(SEARCH("送出",$A175)),AND(TRIM($A175)="",NOT(ISNUMBER($D175)),N($G175)=0)),"","【未填合同期】"),IF($E175&lt;TODAY(),"【已到期】",IF($E175-TODAY()&lt;=提醒天数,"【即将到期，剩余"&amp;($E175-TODAY())&amp;"天】","【正常】")))&amp;IF(OR($AC175="安装免保",$AC175="技术免保",$AC175="质保期内"),"【"&amp;$AC175&amp;"】",""))</f>
        <v/>
      </c>
      <c r="J175" s="371" t="str">
        <f aca="false">IF(OR(N($G175)=0,N($H175)=0),"",ROUND(N($G175)*N($H175)*IF(N($I175)=0,1,N($I175)),2))</f>
        <v/>
      </c>
      <c r="L175" s="371" t="str">
        <f aca="false">IF(TRIM($B175&amp;$C175)="","",IF(AND(N($J175)=0,N($K175)=0),"",ROUND(N($J175)+N($K175),2)))</f>
        <v/>
      </c>
      <c r="R175" s="371"/>
      <c r="S175" s="372" t="str">
        <f aca="false">IF(TRIM($B175&amp;$C175)="","",IF(N($N175)=0,"",MAX(0,MIN(N($N175)-N($P175),N($V175)))))</f>
        <v/>
      </c>
      <c r="T175" s="372" t="str">
        <f aca="false">IF(TRIM($B175&amp;$C175)="","",IF(N($P175)&lt;=N($N175),"",N($P175)-N($N175)))</f>
        <v/>
      </c>
      <c r="U175" s="372" t="str">
        <f aca="false">IF(OR(TRIM($B175&amp;$C175)="",$V175=""),"",MAX(0,N($V175))-N($S175))</f>
        <v/>
      </c>
      <c r="V175" s="372" t="str">
        <f aca="false">IF(TRIM($B175&amp;$C175)="","",IF(AND(N($L175)=0,N($P175)+N($Q175)+N($R175)=0),"",ROUND(N($L175)-N($P175)-N($Q175)-N($R175),2)))</f>
        <v/>
      </c>
      <c r="W175" s="373" t="str">
        <f aca="false">IF(TRIM($B175&amp;$C175)="","",IF(N($L175)=0,IF((N($P175)+N($Q175)+N($R175))=0,"—未填单价","未填单价，已收 "&amp;TEXT((N($P175)+N($Q175)+N($R175)),"#,##0.00")),IF(N($V175)&gt;0.005,"欠 "&amp;TEXT(N($V175),"#,##0.00")&amp;IF(N($S175)&gt;0,"（开票未到账 "&amp;TEXT(N($S175),"#,##0.00")&amp;"）","")&amp;IF(N($U175)&gt;0,"（未开票 "&amp;TEXT(N($U175),"#,##0.00")&amp;"）",""),IF(N($V175)&lt;-0.005,"多收 "&amp;TEXT(-N($V175),"#,##0.00"),"✔ 已结清")))&amp;IF(N($T175)&gt;0,"｜到账未开票 "&amp;TEXT(N($T175),"#,##0.00")&amp;"，待补票","")&amp;IF(N($Q175)&gt;0,"｜收现 "&amp;TEXT(N($Q175),"#,##0.00"),"")&amp;IF(N($R175)&gt;0,"｜收款不开票 "&amp;TEXT(N($R175),"#,##0.00"),""))</f>
        <v/>
      </c>
      <c r="X175" s="370"/>
      <c r="AB175" s="371" t="str">
        <f aca="false">IF(OR(N($N175)=0,N($AA175)=0),"",ROUND(N($N175)/(1+N($AA175))*N($AA175),2))</f>
        <v/>
      </c>
      <c r="AC175" s="370"/>
      <c r="AD175" s="370"/>
      <c r="AE175" s="374" t="str">
        <f aca="false">IF($AM175="","",IF($AM175=1,IF($AN175&gt;=1,"一次性·已到收款期","一次性·未到期"),$AD175&amp;" 第"&amp;$AN175&amp;"/"&amp;$AM175&amp;"期"))</f>
        <v/>
      </c>
      <c r="AF175" s="372" t="str">
        <f aca="false">IF(OR($AM175="",N($L175)=0),"",ROUND(N($J175)*$AN175/$AM175,2)+N($K175))</f>
        <v/>
      </c>
      <c r="AG175" s="372" t="str">
        <f aca="false">IF($AF175="","",MAX(0,ROUND($AF175-(N($P175)+N($Q175)+N($R175)),2)))</f>
        <v/>
      </c>
      <c r="AH175" s="372" t="str">
        <f aca="false">IF(OR(TRIM($B175&amp;$C175)="",NOT(ISNUMBER($D175))),"",SUMIFS($V$3:$V$1001,$AJ$3:$AJ$1001,$AJ175,$D$3:$D$1001,"&lt;"&amp;$D175))</f>
        <v/>
      </c>
      <c r="AI175" s="372" t="str">
        <f aca="false">IF(TRIM($B175&amp;$C175)="","",SUMIFS($V$3:$V$1001,$AJ$3:$AJ$1001,$AJ175))</f>
        <v/>
      </c>
      <c r="AJ175" s="374" t="str">
        <f aca="false">IF(TRIM($B175&amp;$C175)="","",TRIM($B175)&amp;"｜"&amp;TRIM($C175))</f>
        <v/>
      </c>
      <c r="AK175" s="372" t="str">
        <f aca="false">IF(TRIM($B175&amp;$C175)="","",MIN(N($N175),N($P175)))</f>
        <v/>
      </c>
      <c r="AL175" s="375" t="str">
        <f aca="false">IF(ISNUMBER($D175),YEAR($D175),"")</f>
        <v/>
      </c>
      <c r="AM175" s="375" t="str">
        <f aca="false">IF(OR(TRIM($B175&amp;$C175)="",NOT(ISNUMBER($D175)),NOT(ISNUMBER($E175))),"",IF($E175&lt;$D175,"",IF(IF($AD175="半年付",2,IF($AD175="季度付",4,IF($AD175="月付",12,IF($AD175="半月付",24,1))))=1,1,MAX(1,ROUND(($E175-$D175+1)/365*IF($AD175="半年付",2,IF($AD175="季度付",4,IF($AD175="月付",12,IF($AD175="半月付",24,1)))),0)))))</f>
        <v/>
      </c>
      <c r="AN175" s="375" t="str">
        <f aca="true">IF($AM175="","",MIN($AM175,MAX(0,INT((TODAY()-付款宽限天数-$D175)/(($E175-$D175+1)/$AM175))+1)))</f>
        <v/>
      </c>
    </row>
    <row r="176" customFormat="false" ht="14.9" hidden="false" customHeight="false" outlineLevel="0" collapsed="false">
      <c r="F176" s="370" t="str">
        <f aca="true">IF(TRIM($B176&amp;$C176)="","",IF(OR(ISNUMBER(SEARCH("未",$A176)),ISNUMBER(SEARCH("送出",$A176)),AND(TRIM($A176)="",NOT(ISNUMBER($D176)),N($G176)=0)),"【合同未回】","")&amp;IF(NOT(ISNUMBER($E176)),IF(OR(ISNUMBER(SEARCH("未",$A176)),ISNUMBER(SEARCH("送出",$A176)),AND(TRIM($A176)="",NOT(ISNUMBER($D176)),N($G176)=0)),"","【未填合同期】"),IF($E176&lt;TODAY(),"【已到期】",IF($E176-TODAY()&lt;=提醒天数,"【即将到期，剩余"&amp;($E176-TODAY())&amp;"天】","【正常】")))&amp;IF(OR($AC176="安装免保",$AC176="技术免保",$AC176="质保期内"),"【"&amp;$AC176&amp;"】",""))</f>
        <v/>
      </c>
      <c r="J176" s="371" t="str">
        <f aca="false">IF(OR(N($G176)=0,N($H176)=0),"",ROUND(N($G176)*N($H176)*IF(N($I176)=0,1,N($I176)),2))</f>
        <v/>
      </c>
      <c r="L176" s="371" t="str">
        <f aca="false">IF(TRIM($B176&amp;$C176)="","",IF(AND(N($J176)=0,N($K176)=0),"",ROUND(N($J176)+N($K176),2)))</f>
        <v/>
      </c>
      <c r="R176" s="371"/>
      <c r="S176" s="372" t="str">
        <f aca="false">IF(TRIM($B176&amp;$C176)="","",IF(N($N176)=0,"",MAX(0,MIN(N($N176)-N($P176),N($V176)))))</f>
        <v/>
      </c>
      <c r="T176" s="372" t="str">
        <f aca="false">IF(TRIM($B176&amp;$C176)="","",IF(N($P176)&lt;=N($N176),"",N($P176)-N($N176)))</f>
        <v/>
      </c>
      <c r="U176" s="372" t="str">
        <f aca="false">IF(OR(TRIM($B176&amp;$C176)="",$V176=""),"",MAX(0,N($V176))-N($S176))</f>
        <v/>
      </c>
      <c r="V176" s="372" t="str">
        <f aca="false">IF(TRIM($B176&amp;$C176)="","",IF(AND(N($L176)=0,N($P176)+N($Q176)+N($R176)=0),"",ROUND(N($L176)-N($P176)-N($Q176)-N($R176),2)))</f>
        <v/>
      </c>
      <c r="W176" s="373" t="str">
        <f aca="false">IF(TRIM($B176&amp;$C176)="","",IF(N($L176)=0,IF((N($P176)+N($Q176)+N($R176))=0,"—未填单价","未填单价，已收 "&amp;TEXT((N($P176)+N($Q176)+N($R176)),"#,##0.00")),IF(N($V176)&gt;0.005,"欠 "&amp;TEXT(N($V176),"#,##0.00")&amp;IF(N($S176)&gt;0,"（开票未到账 "&amp;TEXT(N($S176),"#,##0.00")&amp;"）","")&amp;IF(N($U176)&gt;0,"（未开票 "&amp;TEXT(N($U176),"#,##0.00")&amp;"）",""),IF(N($V176)&lt;-0.005,"多收 "&amp;TEXT(-N($V176),"#,##0.00"),"✔ 已结清")))&amp;IF(N($T176)&gt;0,"｜到账未开票 "&amp;TEXT(N($T176),"#,##0.00")&amp;"，待补票","")&amp;IF(N($Q176)&gt;0,"｜收现 "&amp;TEXT(N($Q176),"#,##0.00"),"")&amp;IF(N($R176)&gt;0,"｜收款不开票 "&amp;TEXT(N($R176),"#,##0.00"),""))</f>
        <v/>
      </c>
      <c r="X176" s="370"/>
      <c r="AB176" s="371" t="str">
        <f aca="false">IF(OR(N($N176)=0,N($AA176)=0),"",ROUND(N($N176)/(1+N($AA176))*N($AA176),2))</f>
        <v/>
      </c>
      <c r="AC176" s="370"/>
      <c r="AD176" s="370"/>
      <c r="AE176" s="374" t="str">
        <f aca="false">IF($AM176="","",IF($AM176=1,IF($AN176&gt;=1,"一次性·已到收款期","一次性·未到期"),$AD176&amp;" 第"&amp;$AN176&amp;"/"&amp;$AM176&amp;"期"))</f>
        <v/>
      </c>
      <c r="AF176" s="372" t="str">
        <f aca="false">IF(OR($AM176="",N($L176)=0),"",ROUND(N($J176)*$AN176/$AM176,2)+N($K176))</f>
        <v/>
      </c>
      <c r="AG176" s="372" t="str">
        <f aca="false">IF($AF176="","",MAX(0,ROUND($AF176-(N($P176)+N($Q176)+N($R176)),2)))</f>
        <v/>
      </c>
      <c r="AH176" s="372" t="str">
        <f aca="false">IF(OR(TRIM($B176&amp;$C176)="",NOT(ISNUMBER($D176))),"",SUMIFS($V$3:$V$1001,$AJ$3:$AJ$1001,$AJ176,$D$3:$D$1001,"&lt;"&amp;$D176))</f>
        <v/>
      </c>
      <c r="AI176" s="372" t="str">
        <f aca="false">IF(TRIM($B176&amp;$C176)="","",SUMIFS($V$3:$V$1001,$AJ$3:$AJ$1001,$AJ176))</f>
        <v/>
      </c>
      <c r="AJ176" s="374" t="str">
        <f aca="false">IF(TRIM($B176&amp;$C176)="","",TRIM($B176)&amp;"｜"&amp;TRIM($C176))</f>
        <v/>
      </c>
      <c r="AK176" s="372" t="str">
        <f aca="false">IF(TRIM($B176&amp;$C176)="","",MIN(N($N176),N($P176)))</f>
        <v/>
      </c>
      <c r="AL176" s="375" t="str">
        <f aca="false">IF(ISNUMBER($D176),YEAR($D176),"")</f>
        <v/>
      </c>
      <c r="AM176" s="375" t="str">
        <f aca="false">IF(OR(TRIM($B176&amp;$C176)="",NOT(ISNUMBER($D176)),NOT(ISNUMBER($E176))),"",IF($E176&lt;$D176,"",IF(IF($AD176="半年付",2,IF($AD176="季度付",4,IF($AD176="月付",12,IF($AD176="半月付",24,1))))=1,1,MAX(1,ROUND(($E176-$D176+1)/365*IF($AD176="半年付",2,IF($AD176="季度付",4,IF($AD176="月付",12,IF($AD176="半月付",24,1)))),0)))))</f>
        <v/>
      </c>
      <c r="AN176" s="375" t="str">
        <f aca="true">IF($AM176="","",MIN($AM176,MAX(0,INT((TODAY()-付款宽限天数-$D176)/(($E176-$D176+1)/$AM176))+1)))</f>
        <v/>
      </c>
    </row>
    <row r="177" customFormat="false" ht="14.9" hidden="false" customHeight="false" outlineLevel="0" collapsed="false">
      <c r="F177" s="370" t="str">
        <f aca="true">IF(TRIM($B177&amp;$C177)="","",IF(OR(ISNUMBER(SEARCH("未",$A177)),ISNUMBER(SEARCH("送出",$A177)),AND(TRIM($A177)="",NOT(ISNUMBER($D177)),N($G177)=0)),"【合同未回】","")&amp;IF(NOT(ISNUMBER($E177)),IF(OR(ISNUMBER(SEARCH("未",$A177)),ISNUMBER(SEARCH("送出",$A177)),AND(TRIM($A177)="",NOT(ISNUMBER($D177)),N($G177)=0)),"","【未填合同期】"),IF($E177&lt;TODAY(),"【已到期】",IF($E177-TODAY()&lt;=提醒天数,"【即将到期，剩余"&amp;($E177-TODAY())&amp;"天】","【正常】")))&amp;IF(OR($AC177="安装免保",$AC177="技术免保",$AC177="质保期内"),"【"&amp;$AC177&amp;"】",""))</f>
        <v/>
      </c>
      <c r="J177" s="371" t="str">
        <f aca="false">IF(OR(N($G177)=0,N($H177)=0),"",ROUND(N($G177)*N($H177)*IF(N($I177)=0,1,N($I177)),2))</f>
        <v/>
      </c>
      <c r="L177" s="371" t="str">
        <f aca="false">IF(TRIM($B177&amp;$C177)="","",IF(AND(N($J177)=0,N($K177)=0),"",ROUND(N($J177)+N($K177),2)))</f>
        <v/>
      </c>
      <c r="R177" s="371"/>
      <c r="S177" s="372" t="str">
        <f aca="false">IF(TRIM($B177&amp;$C177)="","",IF(N($N177)=0,"",MAX(0,MIN(N($N177)-N($P177),N($V177)))))</f>
        <v/>
      </c>
      <c r="T177" s="372" t="str">
        <f aca="false">IF(TRIM($B177&amp;$C177)="","",IF(N($P177)&lt;=N($N177),"",N($P177)-N($N177)))</f>
        <v/>
      </c>
      <c r="U177" s="372" t="str">
        <f aca="false">IF(OR(TRIM($B177&amp;$C177)="",$V177=""),"",MAX(0,N($V177))-N($S177))</f>
        <v/>
      </c>
      <c r="V177" s="372" t="str">
        <f aca="false">IF(TRIM($B177&amp;$C177)="","",IF(AND(N($L177)=0,N($P177)+N($Q177)+N($R177)=0),"",ROUND(N($L177)-N($P177)-N($Q177)-N($R177),2)))</f>
        <v/>
      </c>
      <c r="W177" s="373" t="str">
        <f aca="false">IF(TRIM($B177&amp;$C177)="","",IF(N($L177)=0,IF((N($P177)+N($Q177)+N($R177))=0,"—未填单价","未填单价，已收 "&amp;TEXT((N($P177)+N($Q177)+N($R177)),"#,##0.00")),IF(N($V177)&gt;0.005,"欠 "&amp;TEXT(N($V177),"#,##0.00")&amp;IF(N($S177)&gt;0,"（开票未到账 "&amp;TEXT(N($S177),"#,##0.00")&amp;"）","")&amp;IF(N($U177)&gt;0,"（未开票 "&amp;TEXT(N($U177),"#,##0.00")&amp;"）",""),IF(N($V177)&lt;-0.005,"多收 "&amp;TEXT(-N($V177),"#,##0.00"),"✔ 已结清")))&amp;IF(N($T177)&gt;0,"｜到账未开票 "&amp;TEXT(N($T177),"#,##0.00")&amp;"，待补票","")&amp;IF(N($Q177)&gt;0,"｜收现 "&amp;TEXT(N($Q177),"#,##0.00"),"")&amp;IF(N($R177)&gt;0,"｜收款不开票 "&amp;TEXT(N($R177),"#,##0.00"),""))</f>
        <v/>
      </c>
      <c r="X177" s="370"/>
      <c r="AB177" s="371" t="str">
        <f aca="false">IF(OR(N($N177)=0,N($AA177)=0),"",ROUND(N($N177)/(1+N($AA177))*N($AA177),2))</f>
        <v/>
      </c>
      <c r="AC177" s="370"/>
      <c r="AD177" s="370"/>
      <c r="AE177" s="374" t="str">
        <f aca="false">IF($AM177="","",IF($AM177=1,IF($AN177&gt;=1,"一次性·已到收款期","一次性·未到期"),$AD177&amp;" 第"&amp;$AN177&amp;"/"&amp;$AM177&amp;"期"))</f>
        <v/>
      </c>
      <c r="AF177" s="372" t="str">
        <f aca="false">IF(OR($AM177="",N($L177)=0),"",ROUND(N($J177)*$AN177/$AM177,2)+N($K177))</f>
        <v/>
      </c>
      <c r="AG177" s="372" t="str">
        <f aca="false">IF($AF177="","",MAX(0,ROUND($AF177-(N($P177)+N($Q177)+N($R177)),2)))</f>
        <v/>
      </c>
      <c r="AH177" s="372" t="str">
        <f aca="false">IF(OR(TRIM($B177&amp;$C177)="",NOT(ISNUMBER($D177))),"",SUMIFS($V$3:$V$1001,$AJ$3:$AJ$1001,$AJ177,$D$3:$D$1001,"&lt;"&amp;$D177))</f>
        <v/>
      </c>
      <c r="AI177" s="372" t="str">
        <f aca="false">IF(TRIM($B177&amp;$C177)="","",SUMIFS($V$3:$V$1001,$AJ$3:$AJ$1001,$AJ177))</f>
        <v/>
      </c>
      <c r="AJ177" s="374" t="str">
        <f aca="false">IF(TRIM($B177&amp;$C177)="","",TRIM($B177)&amp;"｜"&amp;TRIM($C177))</f>
        <v/>
      </c>
      <c r="AK177" s="372" t="str">
        <f aca="false">IF(TRIM($B177&amp;$C177)="","",MIN(N($N177),N($P177)))</f>
        <v/>
      </c>
      <c r="AL177" s="375" t="str">
        <f aca="false">IF(ISNUMBER($D177),YEAR($D177),"")</f>
        <v/>
      </c>
      <c r="AM177" s="375" t="str">
        <f aca="false">IF(OR(TRIM($B177&amp;$C177)="",NOT(ISNUMBER($D177)),NOT(ISNUMBER($E177))),"",IF($E177&lt;$D177,"",IF(IF($AD177="半年付",2,IF($AD177="季度付",4,IF($AD177="月付",12,IF($AD177="半月付",24,1))))=1,1,MAX(1,ROUND(($E177-$D177+1)/365*IF($AD177="半年付",2,IF($AD177="季度付",4,IF($AD177="月付",12,IF($AD177="半月付",24,1)))),0)))))</f>
        <v/>
      </c>
      <c r="AN177" s="375" t="str">
        <f aca="true">IF($AM177="","",MIN($AM177,MAX(0,INT((TODAY()-付款宽限天数-$D177)/(($E177-$D177+1)/$AM177))+1)))</f>
        <v/>
      </c>
    </row>
    <row r="178" customFormat="false" ht="14.9" hidden="false" customHeight="false" outlineLevel="0" collapsed="false">
      <c r="F178" s="370" t="str">
        <f aca="true">IF(TRIM($B178&amp;$C178)="","",IF(OR(ISNUMBER(SEARCH("未",$A178)),ISNUMBER(SEARCH("送出",$A178)),AND(TRIM($A178)="",NOT(ISNUMBER($D178)),N($G178)=0)),"【合同未回】","")&amp;IF(NOT(ISNUMBER($E178)),IF(OR(ISNUMBER(SEARCH("未",$A178)),ISNUMBER(SEARCH("送出",$A178)),AND(TRIM($A178)="",NOT(ISNUMBER($D178)),N($G178)=0)),"","【未填合同期】"),IF($E178&lt;TODAY(),"【已到期】",IF($E178-TODAY()&lt;=提醒天数,"【即将到期，剩余"&amp;($E178-TODAY())&amp;"天】","【正常】")))&amp;IF(OR($AC178="安装免保",$AC178="技术免保",$AC178="质保期内"),"【"&amp;$AC178&amp;"】",""))</f>
        <v/>
      </c>
      <c r="J178" s="371" t="str">
        <f aca="false">IF(OR(N($G178)=0,N($H178)=0),"",ROUND(N($G178)*N($H178)*IF(N($I178)=0,1,N($I178)),2))</f>
        <v/>
      </c>
      <c r="L178" s="371" t="str">
        <f aca="false">IF(TRIM($B178&amp;$C178)="","",IF(AND(N($J178)=0,N($K178)=0),"",ROUND(N($J178)+N($K178),2)))</f>
        <v/>
      </c>
      <c r="R178" s="371"/>
      <c r="S178" s="372" t="str">
        <f aca="false">IF(TRIM($B178&amp;$C178)="","",IF(N($N178)=0,"",MAX(0,MIN(N($N178)-N($P178),N($V178)))))</f>
        <v/>
      </c>
      <c r="T178" s="372" t="str">
        <f aca="false">IF(TRIM($B178&amp;$C178)="","",IF(N($P178)&lt;=N($N178),"",N($P178)-N($N178)))</f>
        <v/>
      </c>
      <c r="U178" s="372" t="str">
        <f aca="false">IF(OR(TRIM($B178&amp;$C178)="",$V178=""),"",MAX(0,N($V178))-N($S178))</f>
        <v/>
      </c>
      <c r="V178" s="372" t="str">
        <f aca="false">IF(TRIM($B178&amp;$C178)="","",IF(AND(N($L178)=0,N($P178)+N($Q178)+N($R178)=0),"",ROUND(N($L178)-N($P178)-N($Q178)-N($R178),2)))</f>
        <v/>
      </c>
      <c r="W178" s="373" t="str">
        <f aca="false">IF(TRIM($B178&amp;$C178)="","",IF(N($L178)=0,IF((N($P178)+N($Q178)+N($R178))=0,"—未填单价","未填单价，已收 "&amp;TEXT((N($P178)+N($Q178)+N($R178)),"#,##0.00")),IF(N($V178)&gt;0.005,"欠 "&amp;TEXT(N($V178),"#,##0.00")&amp;IF(N($S178)&gt;0,"（开票未到账 "&amp;TEXT(N($S178),"#,##0.00")&amp;"）","")&amp;IF(N($U178)&gt;0,"（未开票 "&amp;TEXT(N($U178),"#,##0.00")&amp;"）",""),IF(N($V178)&lt;-0.005,"多收 "&amp;TEXT(-N($V178),"#,##0.00"),"✔ 已结清")))&amp;IF(N($T178)&gt;0,"｜到账未开票 "&amp;TEXT(N($T178),"#,##0.00")&amp;"，待补票","")&amp;IF(N($Q178)&gt;0,"｜收现 "&amp;TEXT(N($Q178),"#,##0.00"),"")&amp;IF(N($R178)&gt;0,"｜收款不开票 "&amp;TEXT(N($R178),"#,##0.00"),""))</f>
        <v/>
      </c>
      <c r="X178" s="370"/>
      <c r="AB178" s="371" t="str">
        <f aca="false">IF(OR(N($N178)=0,N($AA178)=0),"",ROUND(N($N178)/(1+N($AA178))*N($AA178),2))</f>
        <v/>
      </c>
      <c r="AC178" s="370"/>
      <c r="AD178" s="370"/>
      <c r="AE178" s="374" t="str">
        <f aca="false">IF($AM178="","",IF($AM178=1,IF($AN178&gt;=1,"一次性·已到收款期","一次性·未到期"),$AD178&amp;" 第"&amp;$AN178&amp;"/"&amp;$AM178&amp;"期"))</f>
        <v/>
      </c>
      <c r="AF178" s="372" t="str">
        <f aca="false">IF(OR($AM178="",N($L178)=0),"",ROUND(N($J178)*$AN178/$AM178,2)+N($K178))</f>
        <v/>
      </c>
      <c r="AG178" s="372" t="str">
        <f aca="false">IF($AF178="","",MAX(0,ROUND($AF178-(N($P178)+N($Q178)+N($R178)),2)))</f>
        <v/>
      </c>
      <c r="AH178" s="372" t="str">
        <f aca="false">IF(OR(TRIM($B178&amp;$C178)="",NOT(ISNUMBER($D178))),"",SUMIFS($V$3:$V$1001,$AJ$3:$AJ$1001,$AJ178,$D$3:$D$1001,"&lt;"&amp;$D178))</f>
        <v/>
      </c>
      <c r="AI178" s="372" t="str">
        <f aca="false">IF(TRIM($B178&amp;$C178)="","",SUMIFS($V$3:$V$1001,$AJ$3:$AJ$1001,$AJ178))</f>
        <v/>
      </c>
      <c r="AJ178" s="374" t="str">
        <f aca="false">IF(TRIM($B178&amp;$C178)="","",TRIM($B178)&amp;"｜"&amp;TRIM($C178))</f>
        <v/>
      </c>
      <c r="AK178" s="372" t="str">
        <f aca="false">IF(TRIM($B178&amp;$C178)="","",MIN(N($N178),N($P178)))</f>
        <v/>
      </c>
      <c r="AL178" s="375" t="str">
        <f aca="false">IF(ISNUMBER($D178),YEAR($D178),"")</f>
        <v/>
      </c>
      <c r="AM178" s="375" t="str">
        <f aca="false">IF(OR(TRIM($B178&amp;$C178)="",NOT(ISNUMBER($D178)),NOT(ISNUMBER($E178))),"",IF($E178&lt;$D178,"",IF(IF($AD178="半年付",2,IF($AD178="季度付",4,IF($AD178="月付",12,IF($AD178="半月付",24,1))))=1,1,MAX(1,ROUND(($E178-$D178+1)/365*IF($AD178="半年付",2,IF($AD178="季度付",4,IF($AD178="月付",12,IF($AD178="半月付",24,1)))),0)))))</f>
        <v/>
      </c>
      <c r="AN178" s="375" t="str">
        <f aca="true">IF($AM178="","",MIN($AM178,MAX(0,INT((TODAY()-付款宽限天数-$D178)/(($E178-$D178+1)/$AM178))+1)))</f>
        <v/>
      </c>
    </row>
    <row r="179" customFormat="false" ht="14.9" hidden="false" customHeight="false" outlineLevel="0" collapsed="false">
      <c r="F179" s="370" t="str">
        <f aca="true">IF(TRIM($B179&amp;$C179)="","",IF(OR(ISNUMBER(SEARCH("未",$A179)),ISNUMBER(SEARCH("送出",$A179)),AND(TRIM($A179)="",NOT(ISNUMBER($D179)),N($G179)=0)),"【合同未回】","")&amp;IF(NOT(ISNUMBER($E179)),IF(OR(ISNUMBER(SEARCH("未",$A179)),ISNUMBER(SEARCH("送出",$A179)),AND(TRIM($A179)="",NOT(ISNUMBER($D179)),N($G179)=0)),"","【未填合同期】"),IF($E179&lt;TODAY(),"【已到期】",IF($E179-TODAY()&lt;=提醒天数,"【即将到期，剩余"&amp;($E179-TODAY())&amp;"天】","【正常】")))&amp;IF(OR($AC179="安装免保",$AC179="技术免保",$AC179="质保期内"),"【"&amp;$AC179&amp;"】",""))</f>
        <v/>
      </c>
      <c r="J179" s="371" t="str">
        <f aca="false">IF(OR(N($G179)=0,N($H179)=0),"",ROUND(N($G179)*N($H179)*IF(N($I179)=0,1,N($I179)),2))</f>
        <v/>
      </c>
      <c r="L179" s="371" t="str">
        <f aca="false">IF(TRIM($B179&amp;$C179)="","",IF(AND(N($J179)=0,N($K179)=0),"",ROUND(N($J179)+N($K179),2)))</f>
        <v/>
      </c>
      <c r="R179" s="371"/>
      <c r="S179" s="372" t="str">
        <f aca="false">IF(TRIM($B179&amp;$C179)="","",IF(N($N179)=0,"",MAX(0,MIN(N($N179)-N($P179),N($V179)))))</f>
        <v/>
      </c>
      <c r="T179" s="372" t="str">
        <f aca="false">IF(TRIM($B179&amp;$C179)="","",IF(N($P179)&lt;=N($N179),"",N($P179)-N($N179)))</f>
        <v/>
      </c>
      <c r="U179" s="372" t="str">
        <f aca="false">IF(OR(TRIM($B179&amp;$C179)="",$V179=""),"",MAX(0,N($V179))-N($S179))</f>
        <v/>
      </c>
      <c r="V179" s="372" t="str">
        <f aca="false">IF(TRIM($B179&amp;$C179)="","",IF(AND(N($L179)=0,N($P179)+N($Q179)+N($R179)=0),"",ROUND(N($L179)-N($P179)-N($Q179)-N($R179),2)))</f>
        <v/>
      </c>
      <c r="W179" s="373" t="str">
        <f aca="false">IF(TRIM($B179&amp;$C179)="","",IF(N($L179)=0,IF((N($P179)+N($Q179)+N($R179))=0,"—未填单价","未填单价，已收 "&amp;TEXT((N($P179)+N($Q179)+N($R179)),"#,##0.00")),IF(N($V179)&gt;0.005,"欠 "&amp;TEXT(N($V179),"#,##0.00")&amp;IF(N($S179)&gt;0,"（开票未到账 "&amp;TEXT(N($S179),"#,##0.00")&amp;"）","")&amp;IF(N($U179)&gt;0,"（未开票 "&amp;TEXT(N($U179),"#,##0.00")&amp;"）",""),IF(N($V179)&lt;-0.005,"多收 "&amp;TEXT(-N($V179),"#,##0.00"),"✔ 已结清")))&amp;IF(N($T179)&gt;0,"｜到账未开票 "&amp;TEXT(N($T179),"#,##0.00")&amp;"，待补票","")&amp;IF(N($Q179)&gt;0,"｜收现 "&amp;TEXT(N($Q179),"#,##0.00"),"")&amp;IF(N($R179)&gt;0,"｜收款不开票 "&amp;TEXT(N($R179),"#,##0.00"),""))</f>
        <v/>
      </c>
      <c r="X179" s="370"/>
      <c r="AB179" s="371" t="str">
        <f aca="false">IF(OR(N($N179)=0,N($AA179)=0),"",ROUND(N($N179)/(1+N($AA179))*N($AA179),2))</f>
        <v/>
      </c>
      <c r="AC179" s="370"/>
      <c r="AD179" s="370"/>
      <c r="AE179" s="374" t="str">
        <f aca="false">IF($AM179="","",IF($AM179=1,IF($AN179&gt;=1,"一次性·已到收款期","一次性·未到期"),$AD179&amp;" 第"&amp;$AN179&amp;"/"&amp;$AM179&amp;"期"))</f>
        <v/>
      </c>
      <c r="AF179" s="372" t="str">
        <f aca="false">IF(OR($AM179="",N($L179)=0),"",ROUND(N($J179)*$AN179/$AM179,2)+N($K179))</f>
        <v/>
      </c>
      <c r="AG179" s="372" t="str">
        <f aca="false">IF($AF179="","",MAX(0,ROUND($AF179-(N($P179)+N($Q179)+N($R179)),2)))</f>
        <v/>
      </c>
      <c r="AH179" s="372" t="str">
        <f aca="false">IF(OR(TRIM($B179&amp;$C179)="",NOT(ISNUMBER($D179))),"",SUMIFS($V$3:$V$1001,$AJ$3:$AJ$1001,$AJ179,$D$3:$D$1001,"&lt;"&amp;$D179))</f>
        <v/>
      </c>
      <c r="AI179" s="372" t="str">
        <f aca="false">IF(TRIM($B179&amp;$C179)="","",SUMIFS($V$3:$V$1001,$AJ$3:$AJ$1001,$AJ179))</f>
        <v/>
      </c>
      <c r="AJ179" s="374" t="str">
        <f aca="false">IF(TRIM($B179&amp;$C179)="","",TRIM($B179)&amp;"｜"&amp;TRIM($C179))</f>
        <v/>
      </c>
      <c r="AK179" s="372" t="str">
        <f aca="false">IF(TRIM($B179&amp;$C179)="","",MIN(N($N179),N($P179)))</f>
        <v/>
      </c>
      <c r="AL179" s="375" t="str">
        <f aca="false">IF(ISNUMBER($D179),YEAR($D179),"")</f>
        <v/>
      </c>
      <c r="AM179" s="375" t="str">
        <f aca="false">IF(OR(TRIM($B179&amp;$C179)="",NOT(ISNUMBER($D179)),NOT(ISNUMBER($E179))),"",IF($E179&lt;$D179,"",IF(IF($AD179="半年付",2,IF($AD179="季度付",4,IF($AD179="月付",12,IF($AD179="半月付",24,1))))=1,1,MAX(1,ROUND(($E179-$D179+1)/365*IF($AD179="半年付",2,IF($AD179="季度付",4,IF($AD179="月付",12,IF($AD179="半月付",24,1)))),0)))))</f>
        <v/>
      </c>
      <c r="AN179" s="375" t="str">
        <f aca="true">IF($AM179="","",MIN($AM179,MAX(0,INT((TODAY()-付款宽限天数-$D179)/(($E179-$D179+1)/$AM179))+1)))</f>
        <v/>
      </c>
    </row>
    <row r="180" customFormat="false" ht="14.9" hidden="false" customHeight="false" outlineLevel="0" collapsed="false">
      <c r="F180" s="370" t="str">
        <f aca="true">IF(TRIM($B180&amp;$C180)="","",IF(OR(ISNUMBER(SEARCH("未",$A180)),ISNUMBER(SEARCH("送出",$A180)),AND(TRIM($A180)="",NOT(ISNUMBER($D180)),N($G180)=0)),"【合同未回】","")&amp;IF(NOT(ISNUMBER($E180)),IF(OR(ISNUMBER(SEARCH("未",$A180)),ISNUMBER(SEARCH("送出",$A180)),AND(TRIM($A180)="",NOT(ISNUMBER($D180)),N($G180)=0)),"","【未填合同期】"),IF($E180&lt;TODAY(),"【已到期】",IF($E180-TODAY()&lt;=提醒天数,"【即将到期，剩余"&amp;($E180-TODAY())&amp;"天】","【正常】")))&amp;IF(OR($AC180="安装免保",$AC180="技术免保",$AC180="质保期内"),"【"&amp;$AC180&amp;"】",""))</f>
        <v/>
      </c>
      <c r="J180" s="371" t="str">
        <f aca="false">IF(OR(N($G180)=0,N($H180)=0),"",ROUND(N($G180)*N($H180)*IF(N($I180)=0,1,N($I180)),2))</f>
        <v/>
      </c>
      <c r="L180" s="371" t="str">
        <f aca="false">IF(TRIM($B180&amp;$C180)="","",IF(AND(N($J180)=0,N($K180)=0),"",ROUND(N($J180)+N($K180),2)))</f>
        <v/>
      </c>
      <c r="R180" s="371"/>
      <c r="S180" s="372" t="str">
        <f aca="false">IF(TRIM($B180&amp;$C180)="","",IF(N($N180)=0,"",MAX(0,MIN(N($N180)-N($P180),N($V180)))))</f>
        <v/>
      </c>
      <c r="T180" s="372" t="str">
        <f aca="false">IF(TRIM($B180&amp;$C180)="","",IF(N($P180)&lt;=N($N180),"",N($P180)-N($N180)))</f>
        <v/>
      </c>
      <c r="U180" s="372" t="str">
        <f aca="false">IF(OR(TRIM($B180&amp;$C180)="",$V180=""),"",MAX(0,N($V180))-N($S180))</f>
        <v/>
      </c>
      <c r="V180" s="372" t="str">
        <f aca="false">IF(TRIM($B180&amp;$C180)="","",IF(AND(N($L180)=0,N($P180)+N($Q180)+N($R180)=0),"",ROUND(N($L180)-N($P180)-N($Q180)-N($R180),2)))</f>
        <v/>
      </c>
      <c r="W180" s="373" t="str">
        <f aca="false">IF(TRIM($B180&amp;$C180)="","",IF(N($L180)=0,IF((N($P180)+N($Q180)+N($R180))=0,"—未填单价","未填单价，已收 "&amp;TEXT((N($P180)+N($Q180)+N($R180)),"#,##0.00")),IF(N($V180)&gt;0.005,"欠 "&amp;TEXT(N($V180),"#,##0.00")&amp;IF(N($S180)&gt;0,"（开票未到账 "&amp;TEXT(N($S180),"#,##0.00")&amp;"）","")&amp;IF(N($U180)&gt;0,"（未开票 "&amp;TEXT(N($U180),"#,##0.00")&amp;"）",""),IF(N($V180)&lt;-0.005,"多收 "&amp;TEXT(-N($V180),"#,##0.00"),"✔ 已结清")))&amp;IF(N($T180)&gt;0,"｜到账未开票 "&amp;TEXT(N($T180),"#,##0.00")&amp;"，待补票","")&amp;IF(N($Q180)&gt;0,"｜收现 "&amp;TEXT(N($Q180),"#,##0.00"),"")&amp;IF(N($R180)&gt;0,"｜收款不开票 "&amp;TEXT(N($R180),"#,##0.00"),""))</f>
        <v/>
      </c>
      <c r="X180" s="370"/>
      <c r="AB180" s="371" t="str">
        <f aca="false">IF(OR(N($N180)=0,N($AA180)=0),"",ROUND(N($N180)/(1+N($AA180))*N($AA180),2))</f>
        <v/>
      </c>
      <c r="AC180" s="370"/>
      <c r="AD180" s="370"/>
      <c r="AE180" s="374" t="str">
        <f aca="false">IF($AM180="","",IF($AM180=1,IF($AN180&gt;=1,"一次性·已到收款期","一次性·未到期"),$AD180&amp;" 第"&amp;$AN180&amp;"/"&amp;$AM180&amp;"期"))</f>
        <v/>
      </c>
      <c r="AF180" s="372" t="str">
        <f aca="false">IF(OR($AM180="",N($L180)=0),"",ROUND(N($J180)*$AN180/$AM180,2)+N($K180))</f>
        <v/>
      </c>
      <c r="AG180" s="372" t="str">
        <f aca="false">IF($AF180="","",MAX(0,ROUND($AF180-(N($P180)+N($Q180)+N($R180)),2)))</f>
        <v/>
      </c>
      <c r="AH180" s="372" t="str">
        <f aca="false">IF(OR(TRIM($B180&amp;$C180)="",NOT(ISNUMBER($D180))),"",SUMIFS($V$3:$V$1001,$AJ$3:$AJ$1001,$AJ180,$D$3:$D$1001,"&lt;"&amp;$D180))</f>
        <v/>
      </c>
      <c r="AI180" s="372" t="str">
        <f aca="false">IF(TRIM($B180&amp;$C180)="","",SUMIFS($V$3:$V$1001,$AJ$3:$AJ$1001,$AJ180))</f>
        <v/>
      </c>
      <c r="AJ180" s="374" t="str">
        <f aca="false">IF(TRIM($B180&amp;$C180)="","",TRIM($B180)&amp;"｜"&amp;TRIM($C180))</f>
        <v/>
      </c>
      <c r="AK180" s="372" t="str">
        <f aca="false">IF(TRIM($B180&amp;$C180)="","",MIN(N($N180),N($P180)))</f>
        <v/>
      </c>
      <c r="AL180" s="375" t="str">
        <f aca="false">IF(ISNUMBER($D180),YEAR($D180),"")</f>
        <v/>
      </c>
      <c r="AM180" s="375" t="str">
        <f aca="false">IF(OR(TRIM($B180&amp;$C180)="",NOT(ISNUMBER($D180)),NOT(ISNUMBER($E180))),"",IF($E180&lt;$D180,"",IF(IF($AD180="半年付",2,IF($AD180="季度付",4,IF($AD180="月付",12,IF($AD180="半月付",24,1))))=1,1,MAX(1,ROUND(($E180-$D180+1)/365*IF($AD180="半年付",2,IF($AD180="季度付",4,IF($AD180="月付",12,IF($AD180="半月付",24,1)))),0)))))</f>
        <v/>
      </c>
      <c r="AN180" s="375" t="str">
        <f aca="true">IF($AM180="","",MIN($AM180,MAX(0,INT((TODAY()-付款宽限天数-$D180)/(($E180-$D180+1)/$AM180))+1)))</f>
        <v/>
      </c>
    </row>
    <row r="181" customFormat="false" ht="14.9" hidden="false" customHeight="false" outlineLevel="0" collapsed="false">
      <c r="F181" s="370" t="str">
        <f aca="true">IF(TRIM($B181&amp;$C181)="","",IF(OR(ISNUMBER(SEARCH("未",$A181)),ISNUMBER(SEARCH("送出",$A181)),AND(TRIM($A181)="",NOT(ISNUMBER($D181)),N($G181)=0)),"【合同未回】","")&amp;IF(NOT(ISNUMBER($E181)),IF(OR(ISNUMBER(SEARCH("未",$A181)),ISNUMBER(SEARCH("送出",$A181)),AND(TRIM($A181)="",NOT(ISNUMBER($D181)),N($G181)=0)),"","【未填合同期】"),IF($E181&lt;TODAY(),"【已到期】",IF($E181-TODAY()&lt;=提醒天数,"【即将到期，剩余"&amp;($E181-TODAY())&amp;"天】","【正常】")))&amp;IF(OR($AC181="安装免保",$AC181="技术免保",$AC181="质保期内"),"【"&amp;$AC181&amp;"】",""))</f>
        <v/>
      </c>
      <c r="J181" s="371" t="str">
        <f aca="false">IF(OR(N($G181)=0,N($H181)=0),"",ROUND(N($G181)*N($H181)*IF(N($I181)=0,1,N($I181)),2))</f>
        <v/>
      </c>
      <c r="L181" s="371" t="str">
        <f aca="false">IF(TRIM($B181&amp;$C181)="","",IF(AND(N($J181)=0,N($K181)=0),"",ROUND(N($J181)+N($K181),2)))</f>
        <v/>
      </c>
      <c r="R181" s="371"/>
      <c r="S181" s="372" t="str">
        <f aca="false">IF(TRIM($B181&amp;$C181)="","",IF(N($N181)=0,"",MAX(0,MIN(N($N181)-N($P181),N($V181)))))</f>
        <v/>
      </c>
      <c r="T181" s="372" t="str">
        <f aca="false">IF(TRIM($B181&amp;$C181)="","",IF(N($P181)&lt;=N($N181),"",N($P181)-N($N181)))</f>
        <v/>
      </c>
      <c r="U181" s="372" t="str">
        <f aca="false">IF(OR(TRIM($B181&amp;$C181)="",$V181=""),"",MAX(0,N($V181))-N($S181))</f>
        <v/>
      </c>
      <c r="V181" s="372" t="str">
        <f aca="false">IF(TRIM($B181&amp;$C181)="","",IF(AND(N($L181)=0,N($P181)+N($Q181)+N($R181)=0),"",ROUND(N($L181)-N($P181)-N($Q181)-N($R181),2)))</f>
        <v/>
      </c>
      <c r="W181" s="373" t="str">
        <f aca="false">IF(TRIM($B181&amp;$C181)="","",IF(N($L181)=0,IF((N($P181)+N($Q181)+N($R181))=0,"—未填单价","未填单价，已收 "&amp;TEXT((N($P181)+N($Q181)+N($R181)),"#,##0.00")),IF(N($V181)&gt;0.005,"欠 "&amp;TEXT(N($V181),"#,##0.00")&amp;IF(N($S181)&gt;0,"（开票未到账 "&amp;TEXT(N($S181),"#,##0.00")&amp;"）","")&amp;IF(N($U181)&gt;0,"（未开票 "&amp;TEXT(N($U181),"#,##0.00")&amp;"）",""),IF(N($V181)&lt;-0.005,"多收 "&amp;TEXT(-N($V181),"#,##0.00"),"✔ 已结清")))&amp;IF(N($T181)&gt;0,"｜到账未开票 "&amp;TEXT(N($T181),"#,##0.00")&amp;"，待补票","")&amp;IF(N($Q181)&gt;0,"｜收现 "&amp;TEXT(N($Q181),"#,##0.00"),"")&amp;IF(N($R181)&gt;0,"｜收款不开票 "&amp;TEXT(N($R181),"#,##0.00"),""))</f>
        <v/>
      </c>
      <c r="X181" s="370"/>
      <c r="AB181" s="371" t="str">
        <f aca="false">IF(OR(N($N181)=0,N($AA181)=0),"",ROUND(N($N181)/(1+N($AA181))*N($AA181),2))</f>
        <v/>
      </c>
      <c r="AC181" s="370"/>
      <c r="AD181" s="370"/>
      <c r="AE181" s="374" t="str">
        <f aca="false">IF($AM181="","",IF($AM181=1,IF($AN181&gt;=1,"一次性·已到收款期","一次性·未到期"),$AD181&amp;" 第"&amp;$AN181&amp;"/"&amp;$AM181&amp;"期"))</f>
        <v/>
      </c>
      <c r="AF181" s="372" t="str">
        <f aca="false">IF(OR($AM181="",N($L181)=0),"",ROUND(N($J181)*$AN181/$AM181,2)+N($K181))</f>
        <v/>
      </c>
      <c r="AG181" s="372" t="str">
        <f aca="false">IF($AF181="","",MAX(0,ROUND($AF181-(N($P181)+N($Q181)+N($R181)),2)))</f>
        <v/>
      </c>
      <c r="AH181" s="372" t="str">
        <f aca="false">IF(OR(TRIM($B181&amp;$C181)="",NOT(ISNUMBER($D181))),"",SUMIFS($V$3:$V$1001,$AJ$3:$AJ$1001,$AJ181,$D$3:$D$1001,"&lt;"&amp;$D181))</f>
        <v/>
      </c>
      <c r="AI181" s="372" t="str">
        <f aca="false">IF(TRIM($B181&amp;$C181)="","",SUMIFS($V$3:$V$1001,$AJ$3:$AJ$1001,$AJ181))</f>
        <v/>
      </c>
      <c r="AJ181" s="374" t="str">
        <f aca="false">IF(TRIM($B181&amp;$C181)="","",TRIM($B181)&amp;"｜"&amp;TRIM($C181))</f>
        <v/>
      </c>
      <c r="AK181" s="372" t="str">
        <f aca="false">IF(TRIM($B181&amp;$C181)="","",MIN(N($N181),N($P181)))</f>
        <v/>
      </c>
      <c r="AL181" s="375" t="str">
        <f aca="false">IF(ISNUMBER($D181),YEAR($D181),"")</f>
        <v/>
      </c>
      <c r="AM181" s="375" t="str">
        <f aca="false">IF(OR(TRIM($B181&amp;$C181)="",NOT(ISNUMBER($D181)),NOT(ISNUMBER($E181))),"",IF($E181&lt;$D181,"",IF(IF($AD181="半年付",2,IF($AD181="季度付",4,IF($AD181="月付",12,IF($AD181="半月付",24,1))))=1,1,MAX(1,ROUND(($E181-$D181+1)/365*IF($AD181="半年付",2,IF($AD181="季度付",4,IF($AD181="月付",12,IF($AD181="半月付",24,1)))),0)))))</f>
        <v/>
      </c>
      <c r="AN181" s="375" t="str">
        <f aca="true">IF($AM181="","",MIN($AM181,MAX(0,INT((TODAY()-付款宽限天数-$D181)/(($E181-$D181+1)/$AM181))+1)))</f>
        <v/>
      </c>
    </row>
    <row r="182" customFormat="false" ht="14.9" hidden="false" customHeight="false" outlineLevel="0" collapsed="false">
      <c r="F182" s="370" t="str">
        <f aca="true">IF(TRIM($B182&amp;$C182)="","",IF(OR(ISNUMBER(SEARCH("未",$A182)),ISNUMBER(SEARCH("送出",$A182)),AND(TRIM($A182)="",NOT(ISNUMBER($D182)),N($G182)=0)),"【合同未回】","")&amp;IF(NOT(ISNUMBER($E182)),IF(OR(ISNUMBER(SEARCH("未",$A182)),ISNUMBER(SEARCH("送出",$A182)),AND(TRIM($A182)="",NOT(ISNUMBER($D182)),N($G182)=0)),"","【未填合同期】"),IF($E182&lt;TODAY(),"【已到期】",IF($E182-TODAY()&lt;=提醒天数,"【即将到期，剩余"&amp;($E182-TODAY())&amp;"天】","【正常】")))&amp;IF(OR($AC182="安装免保",$AC182="技术免保",$AC182="质保期内"),"【"&amp;$AC182&amp;"】",""))</f>
        <v/>
      </c>
      <c r="J182" s="371" t="str">
        <f aca="false">IF(OR(N($G182)=0,N($H182)=0),"",ROUND(N($G182)*N($H182)*IF(N($I182)=0,1,N($I182)),2))</f>
        <v/>
      </c>
      <c r="L182" s="371" t="str">
        <f aca="false">IF(TRIM($B182&amp;$C182)="","",IF(AND(N($J182)=0,N($K182)=0),"",ROUND(N($J182)+N($K182),2)))</f>
        <v/>
      </c>
      <c r="R182" s="371"/>
      <c r="S182" s="372" t="str">
        <f aca="false">IF(TRIM($B182&amp;$C182)="","",IF(N($N182)=0,"",MAX(0,MIN(N($N182)-N($P182),N($V182)))))</f>
        <v/>
      </c>
      <c r="T182" s="372" t="str">
        <f aca="false">IF(TRIM($B182&amp;$C182)="","",IF(N($P182)&lt;=N($N182),"",N($P182)-N($N182)))</f>
        <v/>
      </c>
      <c r="U182" s="372" t="str">
        <f aca="false">IF(OR(TRIM($B182&amp;$C182)="",$V182=""),"",MAX(0,N($V182))-N($S182))</f>
        <v/>
      </c>
      <c r="V182" s="372" t="str">
        <f aca="false">IF(TRIM($B182&amp;$C182)="","",IF(AND(N($L182)=0,N($P182)+N($Q182)+N($R182)=0),"",ROUND(N($L182)-N($P182)-N($Q182)-N($R182),2)))</f>
        <v/>
      </c>
      <c r="W182" s="373" t="str">
        <f aca="false">IF(TRIM($B182&amp;$C182)="","",IF(N($L182)=0,IF((N($P182)+N($Q182)+N($R182))=0,"—未填单价","未填单价，已收 "&amp;TEXT((N($P182)+N($Q182)+N($R182)),"#,##0.00")),IF(N($V182)&gt;0.005,"欠 "&amp;TEXT(N($V182),"#,##0.00")&amp;IF(N($S182)&gt;0,"（开票未到账 "&amp;TEXT(N($S182),"#,##0.00")&amp;"）","")&amp;IF(N($U182)&gt;0,"（未开票 "&amp;TEXT(N($U182),"#,##0.00")&amp;"）",""),IF(N($V182)&lt;-0.005,"多收 "&amp;TEXT(-N($V182),"#,##0.00"),"✔ 已结清")))&amp;IF(N($T182)&gt;0,"｜到账未开票 "&amp;TEXT(N($T182),"#,##0.00")&amp;"，待补票","")&amp;IF(N($Q182)&gt;0,"｜收现 "&amp;TEXT(N($Q182),"#,##0.00"),"")&amp;IF(N($R182)&gt;0,"｜收款不开票 "&amp;TEXT(N($R182),"#,##0.00"),""))</f>
        <v/>
      </c>
      <c r="X182" s="370"/>
      <c r="AB182" s="371" t="str">
        <f aca="false">IF(OR(N($N182)=0,N($AA182)=0),"",ROUND(N($N182)/(1+N($AA182))*N($AA182),2))</f>
        <v/>
      </c>
      <c r="AC182" s="370"/>
      <c r="AD182" s="370"/>
      <c r="AE182" s="374" t="str">
        <f aca="false">IF($AM182="","",IF($AM182=1,IF($AN182&gt;=1,"一次性·已到收款期","一次性·未到期"),$AD182&amp;" 第"&amp;$AN182&amp;"/"&amp;$AM182&amp;"期"))</f>
        <v/>
      </c>
      <c r="AF182" s="372" t="str">
        <f aca="false">IF(OR($AM182="",N($L182)=0),"",ROUND(N($J182)*$AN182/$AM182,2)+N($K182))</f>
        <v/>
      </c>
      <c r="AG182" s="372" t="str">
        <f aca="false">IF($AF182="","",MAX(0,ROUND($AF182-(N($P182)+N($Q182)+N($R182)),2)))</f>
        <v/>
      </c>
      <c r="AH182" s="372" t="str">
        <f aca="false">IF(OR(TRIM($B182&amp;$C182)="",NOT(ISNUMBER($D182))),"",SUMIFS($V$3:$V$1001,$AJ$3:$AJ$1001,$AJ182,$D$3:$D$1001,"&lt;"&amp;$D182))</f>
        <v/>
      </c>
      <c r="AI182" s="372" t="str">
        <f aca="false">IF(TRIM($B182&amp;$C182)="","",SUMIFS($V$3:$V$1001,$AJ$3:$AJ$1001,$AJ182))</f>
        <v/>
      </c>
      <c r="AJ182" s="374" t="str">
        <f aca="false">IF(TRIM($B182&amp;$C182)="","",TRIM($B182)&amp;"｜"&amp;TRIM($C182))</f>
        <v/>
      </c>
      <c r="AK182" s="372" t="str">
        <f aca="false">IF(TRIM($B182&amp;$C182)="","",MIN(N($N182),N($P182)))</f>
        <v/>
      </c>
      <c r="AL182" s="375" t="str">
        <f aca="false">IF(ISNUMBER($D182),YEAR($D182),"")</f>
        <v/>
      </c>
      <c r="AM182" s="375" t="str">
        <f aca="false">IF(OR(TRIM($B182&amp;$C182)="",NOT(ISNUMBER($D182)),NOT(ISNUMBER($E182))),"",IF($E182&lt;$D182,"",IF(IF($AD182="半年付",2,IF($AD182="季度付",4,IF($AD182="月付",12,IF($AD182="半月付",24,1))))=1,1,MAX(1,ROUND(($E182-$D182+1)/365*IF($AD182="半年付",2,IF($AD182="季度付",4,IF($AD182="月付",12,IF($AD182="半月付",24,1)))),0)))))</f>
        <v/>
      </c>
      <c r="AN182" s="375" t="str">
        <f aca="true">IF($AM182="","",MIN($AM182,MAX(0,INT((TODAY()-付款宽限天数-$D182)/(($E182-$D182+1)/$AM182))+1)))</f>
        <v/>
      </c>
    </row>
    <row r="183" customFormat="false" ht="14.9" hidden="false" customHeight="false" outlineLevel="0" collapsed="false">
      <c r="F183" s="370" t="str">
        <f aca="true">IF(TRIM($B183&amp;$C183)="","",IF(OR(ISNUMBER(SEARCH("未",$A183)),ISNUMBER(SEARCH("送出",$A183)),AND(TRIM($A183)="",NOT(ISNUMBER($D183)),N($G183)=0)),"【合同未回】","")&amp;IF(NOT(ISNUMBER($E183)),IF(OR(ISNUMBER(SEARCH("未",$A183)),ISNUMBER(SEARCH("送出",$A183)),AND(TRIM($A183)="",NOT(ISNUMBER($D183)),N($G183)=0)),"","【未填合同期】"),IF($E183&lt;TODAY(),"【已到期】",IF($E183-TODAY()&lt;=提醒天数,"【即将到期，剩余"&amp;($E183-TODAY())&amp;"天】","【正常】")))&amp;IF(OR($AC183="安装免保",$AC183="技术免保",$AC183="质保期内"),"【"&amp;$AC183&amp;"】",""))</f>
        <v/>
      </c>
      <c r="J183" s="371" t="str">
        <f aca="false">IF(OR(N($G183)=0,N($H183)=0),"",ROUND(N($G183)*N($H183)*IF(N($I183)=0,1,N($I183)),2))</f>
        <v/>
      </c>
      <c r="L183" s="371" t="str">
        <f aca="false">IF(TRIM($B183&amp;$C183)="","",IF(AND(N($J183)=0,N($K183)=0),"",ROUND(N($J183)+N($K183),2)))</f>
        <v/>
      </c>
      <c r="R183" s="371"/>
      <c r="S183" s="372" t="str">
        <f aca="false">IF(TRIM($B183&amp;$C183)="","",IF(N($N183)=0,"",MAX(0,MIN(N($N183)-N($P183),N($V183)))))</f>
        <v/>
      </c>
      <c r="T183" s="372" t="str">
        <f aca="false">IF(TRIM($B183&amp;$C183)="","",IF(N($P183)&lt;=N($N183),"",N($P183)-N($N183)))</f>
        <v/>
      </c>
      <c r="U183" s="372" t="str">
        <f aca="false">IF(OR(TRIM($B183&amp;$C183)="",$V183=""),"",MAX(0,N($V183))-N($S183))</f>
        <v/>
      </c>
      <c r="V183" s="372" t="str">
        <f aca="false">IF(TRIM($B183&amp;$C183)="","",IF(AND(N($L183)=0,N($P183)+N($Q183)+N($R183)=0),"",ROUND(N($L183)-N($P183)-N($Q183)-N($R183),2)))</f>
        <v/>
      </c>
      <c r="W183" s="373" t="str">
        <f aca="false">IF(TRIM($B183&amp;$C183)="","",IF(N($L183)=0,IF((N($P183)+N($Q183)+N($R183))=0,"—未填单价","未填单价，已收 "&amp;TEXT((N($P183)+N($Q183)+N($R183)),"#,##0.00")),IF(N($V183)&gt;0.005,"欠 "&amp;TEXT(N($V183),"#,##0.00")&amp;IF(N($S183)&gt;0,"（开票未到账 "&amp;TEXT(N($S183),"#,##0.00")&amp;"）","")&amp;IF(N($U183)&gt;0,"（未开票 "&amp;TEXT(N($U183),"#,##0.00")&amp;"）",""),IF(N($V183)&lt;-0.005,"多收 "&amp;TEXT(-N($V183),"#,##0.00"),"✔ 已结清")))&amp;IF(N($T183)&gt;0,"｜到账未开票 "&amp;TEXT(N($T183),"#,##0.00")&amp;"，待补票","")&amp;IF(N($Q183)&gt;0,"｜收现 "&amp;TEXT(N($Q183),"#,##0.00"),"")&amp;IF(N($R183)&gt;0,"｜收款不开票 "&amp;TEXT(N($R183),"#,##0.00"),""))</f>
        <v/>
      </c>
      <c r="X183" s="370"/>
      <c r="AB183" s="371" t="str">
        <f aca="false">IF(OR(N($N183)=0,N($AA183)=0),"",ROUND(N($N183)/(1+N($AA183))*N($AA183),2))</f>
        <v/>
      </c>
      <c r="AC183" s="370"/>
      <c r="AD183" s="370"/>
      <c r="AE183" s="374" t="str">
        <f aca="false">IF($AM183="","",IF($AM183=1,IF($AN183&gt;=1,"一次性·已到收款期","一次性·未到期"),$AD183&amp;" 第"&amp;$AN183&amp;"/"&amp;$AM183&amp;"期"))</f>
        <v/>
      </c>
      <c r="AF183" s="372" t="str">
        <f aca="false">IF(OR($AM183="",N($L183)=0),"",ROUND(N($J183)*$AN183/$AM183,2)+N($K183))</f>
        <v/>
      </c>
      <c r="AG183" s="372" t="str">
        <f aca="false">IF($AF183="","",MAX(0,ROUND($AF183-(N($P183)+N($Q183)+N($R183)),2)))</f>
        <v/>
      </c>
      <c r="AH183" s="372" t="str">
        <f aca="false">IF(OR(TRIM($B183&amp;$C183)="",NOT(ISNUMBER($D183))),"",SUMIFS($V$3:$V$1001,$AJ$3:$AJ$1001,$AJ183,$D$3:$D$1001,"&lt;"&amp;$D183))</f>
        <v/>
      </c>
      <c r="AI183" s="372" t="str">
        <f aca="false">IF(TRIM($B183&amp;$C183)="","",SUMIFS($V$3:$V$1001,$AJ$3:$AJ$1001,$AJ183))</f>
        <v/>
      </c>
      <c r="AJ183" s="374" t="str">
        <f aca="false">IF(TRIM($B183&amp;$C183)="","",TRIM($B183)&amp;"｜"&amp;TRIM($C183))</f>
        <v/>
      </c>
      <c r="AK183" s="372" t="str">
        <f aca="false">IF(TRIM($B183&amp;$C183)="","",MIN(N($N183),N($P183)))</f>
        <v/>
      </c>
      <c r="AL183" s="375" t="str">
        <f aca="false">IF(ISNUMBER($D183),YEAR($D183),"")</f>
        <v/>
      </c>
      <c r="AM183" s="375" t="str">
        <f aca="false">IF(OR(TRIM($B183&amp;$C183)="",NOT(ISNUMBER($D183)),NOT(ISNUMBER($E183))),"",IF($E183&lt;$D183,"",IF(IF($AD183="半年付",2,IF($AD183="季度付",4,IF($AD183="月付",12,IF($AD183="半月付",24,1))))=1,1,MAX(1,ROUND(($E183-$D183+1)/365*IF($AD183="半年付",2,IF($AD183="季度付",4,IF($AD183="月付",12,IF($AD183="半月付",24,1)))),0)))))</f>
        <v/>
      </c>
      <c r="AN183" s="375" t="str">
        <f aca="true">IF($AM183="","",MIN($AM183,MAX(0,INT((TODAY()-付款宽限天数-$D183)/(($E183-$D183+1)/$AM183))+1)))</f>
        <v/>
      </c>
    </row>
    <row r="184" customFormat="false" ht="14.9" hidden="false" customHeight="false" outlineLevel="0" collapsed="false">
      <c r="F184" s="370" t="str">
        <f aca="true">IF(TRIM($B184&amp;$C184)="","",IF(OR(ISNUMBER(SEARCH("未",$A184)),ISNUMBER(SEARCH("送出",$A184)),AND(TRIM($A184)="",NOT(ISNUMBER($D184)),N($G184)=0)),"【合同未回】","")&amp;IF(NOT(ISNUMBER($E184)),IF(OR(ISNUMBER(SEARCH("未",$A184)),ISNUMBER(SEARCH("送出",$A184)),AND(TRIM($A184)="",NOT(ISNUMBER($D184)),N($G184)=0)),"","【未填合同期】"),IF($E184&lt;TODAY(),"【已到期】",IF($E184-TODAY()&lt;=提醒天数,"【即将到期，剩余"&amp;($E184-TODAY())&amp;"天】","【正常】")))&amp;IF(OR($AC184="安装免保",$AC184="技术免保",$AC184="质保期内"),"【"&amp;$AC184&amp;"】",""))</f>
        <v/>
      </c>
      <c r="J184" s="371" t="str">
        <f aca="false">IF(OR(N($G184)=0,N($H184)=0),"",ROUND(N($G184)*N($H184)*IF(N($I184)=0,1,N($I184)),2))</f>
        <v/>
      </c>
      <c r="L184" s="371" t="str">
        <f aca="false">IF(TRIM($B184&amp;$C184)="","",IF(AND(N($J184)=0,N($K184)=0),"",ROUND(N($J184)+N($K184),2)))</f>
        <v/>
      </c>
      <c r="R184" s="371"/>
      <c r="S184" s="372" t="str">
        <f aca="false">IF(TRIM($B184&amp;$C184)="","",IF(N($N184)=0,"",MAX(0,MIN(N($N184)-N($P184),N($V184)))))</f>
        <v/>
      </c>
      <c r="T184" s="372" t="str">
        <f aca="false">IF(TRIM($B184&amp;$C184)="","",IF(N($P184)&lt;=N($N184),"",N($P184)-N($N184)))</f>
        <v/>
      </c>
      <c r="U184" s="372" t="str">
        <f aca="false">IF(OR(TRIM($B184&amp;$C184)="",$V184=""),"",MAX(0,N($V184))-N($S184))</f>
        <v/>
      </c>
      <c r="V184" s="372" t="str">
        <f aca="false">IF(TRIM($B184&amp;$C184)="","",IF(AND(N($L184)=0,N($P184)+N($Q184)+N($R184)=0),"",ROUND(N($L184)-N($P184)-N($Q184)-N($R184),2)))</f>
        <v/>
      </c>
      <c r="W184" s="373" t="str">
        <f aca="false">IF(TRIM($B184&amp;$C184)="","",IF(N($L184)=0,IF((N($P184)+N($Q184)+N($R184))=0,"—未填单价","未填单价，已收 "&amp;TEXT((N($P184)+N($Q184)+N($R184)),"#,##0.00")),IF(N($V184)&gt;0.005,"欠 "&amp;TEXT(N($V184),"#,##0.00")&amp;IF(N($S184)&gt;0,"（开票未到账 "&amp;TEXT(N($S184),"#,##0.00")&amp;"）","")&amp;IF(N($U184)&gt;0,"（未开票 "&amp;TEXT(N($U184),"#,##0.00")&amp;"）",""),IF(N($V184)&lt;-0.005,"多收 "&amp;TEXT(-N($V184),"#,##0.00"),"✔ 已结清")))&amp;IF(N($T184)&gt;0,"｜到账未开票 "&amp;TEXT(N($T184),"#,##0.00")&amp;"，待补票","")&amp;IF(N($Q184)&gt;0,"｜收现 "&amp;TEXT(N($Q184),"#,##0.00"),"")&amp;IF(N($R184)&gt;0,"｜收款不开票 "&amp;TEXT(N($R184),"#,##0.00"),""))</f>
        <v/>
      </c>
      <c r="X184" s="370"/>
      <c r="AB184" s="371" t="str">
        <f aca="false">IF(OR(N($N184)=0,N($AA184)=0),"",ROUND(N($N184)/(1+N($AA184))*N($AA184),2))</f>
        <v/>
      </c>
      <c r="AC184" s="370"/>
      <c r="AD184" s="370"/>
      <c r="AE184" s="374" t="str">
        <f aca="false">IF($AM184="","",IF($AM184=1,IF($AN184&gt;=1,"一次性·已到收款期","一次性·未到期"),$AD184&amp;" 第"&amp;$AN184&amp;"/"&amp;$AM184&amp;"期"))</f>
        <v/>
      </c>
      <c r="AF184" s="372" t="str">
        <f aca="false">IF(OR($AM184="",N($L184)=0),"",ROUND(N($J184)*$AN184/$AM184,2)+N($K184))</f>
        <v/>
      </c>
      <c r="AG184" s="372" t="str">
        <f aca="false">IF($AF184="","",MAX(0,ROUND($AF184-(N($P184)+N($Q184)+N($R184)),2)))</f>
        <v/>
      </c>
      <c r="AH184" s="372" t="str">
        <f aca="false">IF(OR(TRIM($B184&amp;$C184)="",NOT(ISNUMBER($D184))),"",SUMIFS($V$3:$V$1001,$AJ$3:$AJ$1001,$AJ184,$D$3:$D$1001,"&lt;"&amp;$D184))</f>
        <v/>
      </c>
      <c r="AI184" s="372" t="str">
        <f aca="false">IF(TRIM($B184&amp;$C184)="","",SUMIFS($V$3:$V$1001,$AJ$3:$AJ$1001,$AJ184))</f>
        <v/>
      </c>
      <c r="AJ184" s="374" t="str">
        <f aca="false">IF(TRIM($B184&amp;$C184)="","",TRIM($B184)&amp;"｜"&amp;TRIM($C184))</f>
        <v/>
      </c>
      <c r="AK184" s="372" t="str">
        <f aca="false">IF(TRIM($B184&amp;$C184)="","",MIN(N($N184),N($P184)))</f>
        <v/>
      </c>
      <c r="AL184" s="375" t="str">
        <f aca="false">IF(ISNUMBER($D184),YEAR($D184),"")</f>
        <v/>
      </c>
      <c r="AM184" s="375" t="str">
        <f aca="false">IF(OR(TRIM($B184&amp;$C184)="",NOT(ISNUMBER($D184)),NOT(ISNUMBER($E184))),"",IF($E184&lt;$D184,"",IF(IF($AD184="半年付",2,IF($AD184="季度付",4,IF($AD184="月付",12,IF($AD184="半月付",24,1))))=1,1,MAX(1,ROUND(($E184-$D184+1)/365*IF($AD184="半年付",2,IF($AD184="季度付",4,IF($AD184="月付",12,IF($AD184="半月付",24,1)))),0)))))</f>
        <v/>
      </c>
      <c r="AN184" s="375" t="str">
        <f aca="true">IF($AM184="","",MIN($AM184,MAX(0,INT((TODAY()-付款宽限天数-$D184)/(($E184-$D184+1)/$AM184))+1)))</f>
        <v/>
      </c>
    </row>
    <row r="185" customFormat="false" ht="14.9" hidden="false" customHeight="false" outlineLevel="0" collapsed="false">
      <c r="F185" s="370" t="str">
        <f aca="true">IF(TRIM($B185&amp;$C185)="","",IF(OR(ISNUMBER(SEARCH("未",$A185)),ISNUMBER(SEARCH("送出",$A185)),AND(TRIM($A185)="",NOT(ISNUMBER($D185)),N($G185)=0)),"【合同未回】","")&amp;IF(NOT(ISNUMBER($E185)),IF(OR(ISNUMBER(SEARCH("未",$A185)),ISNUMBER(SEARCH("送出",$A185)),AND(TRIM($A185)="",NOT(ISNUMBER($D185)),N($G185)=0)),"","【未填合同期】"),IF($E185&lt;TODAY(),"【已到期】",IF($E185-TODAY()&lt;=提醒天数,"【即将到期，剩余"&amp;($E185-TODAY())&amp;"天】","【正常】")))&amp;IF(OR($AC185="安装免保",$AC185="技术免保",$AC185="质保期内"),"【"&amp;$AC185&amp;"】",""))</f>
        <v/>
      </c>
      <c r="J185" s="371" t="str">
        <f aca="false">IF(OR(N($G185)=0,N($H185)=0),"",ROUND(N($G185)*N($H185)*IF(N($I185)=0,1,N($I185)),2))</f>
        <v/>
      </c>
      <c r="L185" s="371" t="str">
        <f aca="false">IF(TRIM($B185&amp;$C185)="","",IF(AND(N($J185)=0,N($K185)=0),"",ROUND(N($J185)+N($K185),2)))</f>
        <v/>
      </c>
      <c r="R185" s="371"/>
      <c r="S185" s="372" t="str">
        <f aca="false">IF(TRIM($B185&amp;$C185)="","",IF(N($N185)=0,"",MAX(0,MIN(N($N185)-N($P185),N($V185)))))</f>
        <v/>
      </c>
      <c r="T185" s="372" t="str">
        <f aca="false">IF(TRIM($B185&amp;$C185)="","",IF(N($P185)&lt;=N($N185),"",N($P185)-N($N185)))</f>
        <v/>
      </c>
      <c r="U185" s="372" t="str">
        <f aca="false">IF(OR(TRIM($B185&amp;$C185)="",$V185=""),"",MAX(0,N($V185))-N($S185))</f>
        <v/>
      </c>
      <c r="V185" s="372" t="str">
        <f aca="false">IF(TRIM($B185&amp;$C185)="","",IF(AND(N($L185)=0,N($P185)+N($Q185)+N($R185)=0),"",ROUND(N($L185)-N($P185)-N($Q185)-N($R185),2)))</f>
        <v/>
      </c>
      <c r="W185" s="373" t="str">
        <f aca="false">IF(TRIM($B185&amp;$C185)="","",IF(N($L185)=0,IF((N($P185)+N($Q185)+N($R185))=0,"—未填单价","未填单价，已收 "&amp;TEXT((N($P185)+N($Q185)+N($R185)),"#,##0.00")),IF(N($V185)&gt;0.005,"欠 "&amp;TEXT(N($V185),"#,##0.00")&amp;IF(N($S185)&gt;0,"（开票未到账 "&amp;TEXT(N($S185),"#,##0.00")&amp;"）","")&amp;IF(N($U185)&gt;0,"（未开票 "&amp;TEXT(N($U185),"#,##0.00")&amp;"）",""),IF(N($V185)&lt;-0.005,"多收 "&amp;TEXT(-N($V185),"#,##0.00"),"✔ 已结清")))&amp;IF(N($T185)&gt;0,"｜到账未开票 "&amp;TEXT(N($T185),"#,##0.00")&amp;"，待补票","")&amp;IF(N($Q185)&gt;0,"｜收现 "&amp;TEXT(N($Q185),"#,##0.00"),"")&amp;IF(N($R185)&gt;0,"｜收款不开票 "&amp;TEXT(N($R185),"#,##0.00"),""))</f>
        <v/>
      </c>
      <c r="X185" s="370"/>
      <c r="AB185" s="371" t="str">
        <f aca="false">IF(OR(N($N185)=0,N($AA185)=0),"",ROUND(N($N185)/(1+N($AA185))*N($AA185),2))</f>
        <v/>
      </c>
      <c r="AC185" s="370"/>
      <c r="AD185" s="370"/>
      <c r="AE185" s="374" t="str">
        <f aca="false">IF($AM185="","",IF($AM185=1,IF($AN185&gt;=1,"一次性·已到收款期","一次性·未到期"),$AD185&amp;" 第"&amp;$AN185&amp;"/"&amp;$AM185&amp;"期"))</f>
        <v/>
      </c>
      <c r="AF185" s="372" t="str">
        <f aca="false">IF(OR($AM185="",N($L185)=0),"",ROUND(N($J185)*$AN185/$AM185,2)+N($K185))</f>
        <v/>
      </c>
      <c r="AG185" s="372" t="str">
        <f aca="false">IF($AF185="","",MAX(0,ROUND($AF185-(N($P185)+N($Q185)+N($R185)),2)))</f>
        <v/>
      </c>
      <c r="AH185" s="372" t="str">
        <f aca="false">IF(OR(TRIM($B185&amp;$C185)="",NOT(ISNUMBER($D185))),"",SUMIFS($V$3:$V$1001,$AJ$3:$AJ$1001,$AJ185,$D$3:$D$1001,"&lt;"&amp;$D185))</f>
        <v/>
      </c>
      <c r="AI185" s="372" t="str">
        <f aca="false">IF(TRIM($B185&amp;$C185)="","",SUMIFS($V$3:$V$1001,$AJ$3:$AJ$1001,$AJ185))</f>
        <v/>
      </c>
      <c r="AJ185" s="374" t="str">
        <f aca="false">IF(TRIM($B185&amp;$C185)="","",TRIM($B185)&amp;"｜"&amp;TRIM($C185))</f>
        <v/>
      </c>
      <c r="AK185" s="372" t="str">
        <f aca="false">IF(TRIM($B185&amp;$C185)="","",MIN(N($N185),N($P185)))</f>
        <v/>
      </c>
      <c r="AL185" s="375" t="str">
        <f aca="false">IF(ISNUMBER($D185),YEAR($D185),"")</f>
        <v/>
      </c>
      <c r="AM185" s="375" t="str">
        <f aca="false">IF(OR(TRIM($B185&amp;$C185)="",NOT(ISNUMBER($D185)),NOT(ISNUMBER($E185))),"",IF($E185&lt;$D185,"",IF(IF($AD185="半年付",2,IF($AD185="季度付",4,IF($AD185="月付",12,IF($AD185="半月付",24,1))))=1,1,MAX(1,ROUND(($E185-$D185+1)/365*IF($AD185="半年付",2,IF($AD185="季度付",4,IF($AD185="月付",12,IF($AD185="半月付",24,1)))),0)))))</f>
        <v/>
      </c>
      <c r="AN185" s="375" t="str">
        <f aca="true">IF($AM185="","",MIN($AM185,MAX(0,INT((TODAY()-付款宽限天数-$D185)/(($E185-$D185+1)/$AM185))+1)))</f>
        <v/>
      </c>
    </row>
    <row r="186" customFormat="false" ht="14.9" hidden="false" customHeight="false" outlineLevel="0" collapsed="false">
      <c r="F186" s="370" t="str">
        <f aca="true">IF(TRIM($B186&amp;$C186)="","",IF(OR(ISNUMBER(SEARCH("未",$A186)),ISNUMBER(SEARCH("送出",$A186)),AND(TRIM($A186)="",NOT(ISNUMBER($D186)),N($G186)=0)),"【合同未回】","")&amp;IF(NOT(ISNUMBER($E186)),IF(OR(ISNUMBER(SEARCH("未",$A186)),ISNUMBER(SEARCH("送出",$A186)),AND(TRIM($A186)="",NOT(ISNUMBER($D186)),N($G186)=0)),"","【未填合同期】"),IF($E186&lt;TODAY(),"【已到期】",IF($E186-TODAY()&lt;=提醒天数,"【即将到期，剩余"&amp;($E186-TODAY())&amp;"天】","【正常】")))&amp;IF(OR($AC186="安装免保",$AC186="技术免保",$AC186="质保期内"),"【"&amp;$AC186&amp;"】",""))</f>
        <v/>
      </c>
      <c r="J186" s="371" t="str">
        <f aca="false">IF(OR(N($G186)=0,N($H186)=0),"",ROUND(N($G186)*N($H186)*IF(N($I186)=0,1,N($I186)),2))</f>
        <v/>
      </c>
      <c r="L186" s="371" t="str">
        <f aca="false">IF(TRIM($B186&amp;$C186)="","",IF(AND(N($J186)=0,N($K186)=0),"",ROUND(N($J186)+N($K186),2)))</f>
        <v/>
      </c>
      <c r="R186" s="371"/>
      <c r="S186" s="372" t="str">
        <f aca="false">IF(TRIM($B186&amp;$C186)="","",IF(N($N186)=0,"",MAX(0,MIN(N($N186)-N($P186),N($V186)))))</f>
        <v/>
      </c>
      <c r="T186" s="372" t="str">
        <f aca="false">IF(TRIM($B186&amp;$C186)="","",IF(N($P186)&lt;=N($N186),"",N($P186)-N($N186)))</f>
        <v/>
      </c>
      <c r="U186" s="372" t="str">
        <f aca="false">IF(OR(TRIM($B186&amp;$C186)="",$V186=""),"",MAX(0,N($V186))-N($S186))</f>
        <v/>
      </c>
      <c r="V186" s="372" t="str">
        <f aca="false">IF(TRIM($B186&amp;$C186)="","",IF(AND(N($L186)=0,N($P186)+N($Q186)+N($R186)=0),"",ROUND(N($L186)-N($P186)-N($Q186)-N($R186),2)))</f>
        <v/>
      </c>
      <c r="W186" s="373" t="str">
        <f aca="false">IF(TRIM($B186&amp;$C186)="","",IF(N($L186)=0,IF((N($P186)+N($Q186)+N($R186))=0,"—未填单价","未填单价，已收 "&amp;TEXT((N($P186)+N($Q186)+N($R186)),"#,##0.00")),IF(N($V186)&gt;0.005,"欠 "&amp;TEXT(N($V186),"#,##0.00")&amp;IF(N($S186)&gt;0,"（开票未到账 "&amp;TEXT(N($S186),"#,##0.00")&amp;"）","")&amp;IF(N($U186)&gt;0,"（未开票 "&amp;TEXT(N($U186),"#,##0.00")&amp;"）",""),IF(N($V186)&lt;-0.005,"多收 "&amp;TEXT(-N($V186),"#,##0.00"),"✔ 已结清")))&amp;IF(N($T186)&gt;0,"｜到账未开票 "&amp;TEXT(N($T186),"#,##0.00")&amp;"，待补票","")&amp;IF(N($Q186)&gt;0,"｜收现 "&amp;TEXT(N($Q186),"#,##0.00"),"")&amp;IF(N($R186)&gt;0,"｜收款不开票 "&amp;TEXT(N($R186),"#,##0.00"),""))</f>
        <v/>
      </c>
      <c r="X186" s="370"/>
      <c r="AB186" s="371" t="str">
        <f aca="false">IF(OR(N($N186)=0,N($AA186)=0),"",ROUND(N($N186)/(1+N($AA186))*N($AA186),2))</f>
        <v/>
      </c>
      <c r="AC186" s="370"/>
      <c r="AD186" s="370"/>
      <c r="AE186" s="374" t="str">
        <f aca="false">IF($AM186="","",IF($AM186=1,IF($AN186&gt;=1,"一次性·已到收款期","一次性·未到期"),$AD186&amp;" 第"&amp;$AN186&amp;"/"&amp;$AM186&amp;"期"))</f>
        <v/>
      </c>
      <c r="AF186" s="372" t="str">
        <f aca="false">IF(OR($AM186="",N($L186)=0),"",ROUND(N($J186)*$AN186/$AM186,2)+N($K186))</f>
        <v/>
      </c>
      <c r="AG186" s="372" t="str">
        <f aca="false">IF($AF186="","",MAX(0,ROUND($AF186-(N($P186)+N($Q186)+N($R186)),2)))</f>
        <v/>
      </c>
      <c r="AH186" s="372" t="str">
        <f aca="false">IF(OR(TRIM($B186&amp;$C186)="",NOT(ISNUMBER($D186))),"",SUMIFS($V$3:$V$1001,$AJ$3:$AJ$1001,$AJ186,$D$3:$D$1001,"&lt;"&amp;$D186))</f>
        <v/>
      </c>
      <c r="AI186" s="372" t="str">
        <f aca="false">IF(TRIM($B186&amp;$C186)="","",SUMIFS($V$3:$V$1001,$AJ$3:$AJ$1001,$AJ186))</f>
        <v/>
      </c>
      <c r="AJ186" s="374" t="str">
        <f aca="false">IF(TRIM($B186&amp;$C186)="","",TRIM($B186)&amp;"｜"&amp;TRIM($C186))</f>
        <v/>
      </c>
      <c r="AK186" s="372" t="str">
        <f aca="false">IF(TRIM($B186&amp;$C186)="","",MIN(N($N186),N($P186)))</f>
        <v/>
      </c>
      <c r="AL186" s="375" t="str">
        <f aca="false">IF(ISNUMBER($D186),YEAR($D186),"")</f>
        <v/>
      </c>
      <c r="AM186" s="375" t="str">
        <f aca="false">IF(OR(TRIM($B186&amp;$C186)="",NOT(ISNUMBER($D186)),NOT(ISNUMBER($E186))),"",IF($E186&lt;$D186,"",IF(IF($AD186="半年付",2,IF($AD186="季度付",4,IF($AD186="月付",12,IF($AD186="半月付",24,1))))=1,1,MAX(1,ROUND(($E186-$D186+1)/365*IF($AD186="半年付",2,IF($AD186="季度付",4,IF($AD186="月付",12,IF($AD186="半月付",24,1)))),0)))))</f>
        <v/>
      </c>
      <c r="AN186" s="375" t="str">
        <f aca="true">IF($AM186="","",MIN($AM186,MAX(0,INT((TODAY()-付款宽限天数-$D186)/(($E186-$D186+1)/$AM186))+1)))</f>
        <v/>
      </c>
    </row>
    <row r="187" customFormat="false" ht="14.9" hidden="false" customHeight="false" outlineLevel="0" collapsed="false">
      <c r="F187" s="370" t="str">
        <f aca="true">IF(TRIM($B187&amp;$C187)="","",IF(OR(ISNUMBER(SEARCH("未",$A187)),ISNUMBER(SEARCH("送出",$A187)),AND(TRIM($A187)="",NOT(ISNUMBER($D187)),N($G187)=0)),"【合同未回】","")&amp;IF(NOT(ISNUMBER($E187)),IF(OR(ISNUMBER(SEARCH("未",$A187)),ISNUMBER(SEARCH("送出",$A187)),AND(TRIM($A187)="",NOT(ISNUMBER($D187)),N($G187)=0)),"","【未填合同期】"),IF($E187&lt;TODAY(),"【已到期】",IF($E187-TODAY()&lt;=提醒天数,"【即将到期，剩余"&amp;($E187-TODAY())&amp;"天】","【正常】")))&amp;IF(OR($AC187="安装免保",$AC187="技术免保",$AC187="质保期内"),"【"&amp;$AC187&amp;"】",""))</f>
        <v/>
      </c>
      <c r="J187" s="371" t="str">
        <f aca="false">IF(OR(N($G187)=0,N($H187)=0),"",ROUND(N($G187)*N($H187)*IF(N($I187)=0,1,N($I187)),2))</f>
        <v/>
      </c>
      <c r="L187" s="371" t="str">
        <f aca="false">IF(TRIM($B187&amp;$C187)="","",IF(AND(N($J187)=0,N($K187)=0),"",ROUND(N($J187)+N($K187),2)))</f>
        <v/>
      </c>
      <c r="R187" s="371"/>
      <c r="S187" s="372" t="str">
        <f aca="false">IF(TRIM($B187&amp;$C187)="","",IF(N($N187)=0,"",MAX(0,MIN(N($N187)-N($P187),N($V187)))))</f>
        <v/>
      </c>
      <c r="T187" s="372" t="str">
        <f aca="false">IF(TRIM($B187&amp;$C187)="","",IF(N($P187)&lt;=N($N187),"",N($P187)-N($N187)))</f>
        <v/>
      </c>
      <c r="U187" s="372" t="str">
        <f aca="false">IF(OR(TRIM($B187&amp;$C187)="",$V187=""),"",MAX(0,N($V187))-N($S187))</f>
        <v/>
      </c>
      <c r="V187" s="372" t="str">
        <f aca="false">IF(TRIM($B187&amp;$C187)="","",IF(AND(N($L187)=0,N($P187)+N($Q187)+N($R187)=0),"",ROUND(N($L187)-N($P187)-N($Q187)-N($R187),2)))</f>
        <v/>
      </c>
      <c r="W187" s="373" t="str">
        <f aca="false">IF(TRIM($B187&amp;$C187)="","",IF(N($L187)=0,IF((N($P187)+N($Q187)+N($R187))=0,"—未填单价","未填单价，已收 "&amp;TEXT((N($P187)+N($Q187)+N($R187)),"#,##0.00")),IF(N($V187)&gt;0.005,"欠 "&amp;TEXT(N($V187),"#,##0.00")&amp;IF(N($S187)&gt;0,"（开票未到账 "&amp;TEXT(N($S187),"#,##0.00")&amp;"）","")&amp;IF(N($U187)&gt;0,"（未开票 "&amp;TEXT(N($U187),"#,##0.00")&amp;"）",""),IF(N($V187)&lt;-0.005,"多收 "&amp;TEXT(-N($V187),"#,##0.00"),"✔ 已结清")))&amp;IF(N($T187)&gt;0,"｜到账未开票 "&amp;TEXT(N($T187),"#,##0.00")&amp;"，待补票","")&amp;IF(N($Q187)&gt;0,"｜收现 "&amp;TEXT(N($Q187),"#,##0.00"),"")&amp;IF(N($R187)&gt;0,"｜收款不开票 "&amp;TEXT(N($R187),"#,##0.00"),""))</f>
        <v/>
      </c>
      <c r="X187" s="370"/>
      <c r="AB187" s="371" t="str">
        <f aca="false">IF(OR(N($N187)=0,N($AA187)=0),"",ROUND(N($N187)/(1+N($AA187))*N($AA187),2))</f>
        <v/>
      </c>
      <c r="AC187" s="370"/>
      <c r="AD187" s="370"/>
      <c r="AE187" s="374" t="str">
        <f aca="false">IF($AM187="","",IF($AM187=1,IF($AN187&gt;=1,"一次性·已到收款期","一次性·未到期"),$AD187&amp;" 第"&amp;$AN187&amp;"/"&amp;$AM187&amp;"期"))</f>
        <v/>
      </c>
      <c r="AF187" s="372" t="str">
        <f aca="false">IF(OR($AM187="",N($L187)=0),"",ROUND(N($J187)*$AN187/$AM187,2)+N($K187))</f>
        <v/>
      </c>
      <c r="AG187" s="372" t="str">
        <f aca="false">IF($AF187="","",MAX(0,ROUND($AF187-(N($P187)+N($Q187)+N($R187)),2)))</f>
        <v/>
      </c>
      <c r="AH187" s="372" t="str">
        <f aca="false">IF(OR(TRIM($B187&amp;$C187)="",NOT(ISNUMBER($D187))),"",SUMIFS($V$3:$V$1001,$AJ$3:$AJ$1001,$AJ187,$D$3:$D$1001,"&lt;"&amp;$D187))</f>
        <v/>
      </c>
      <c r="AI187" s="372" t="str">
        <f aca="false">IF(TRIM($B187&amp;$C187)="","",SUMIFS($V$3:$V$1001,$AJ$3:$AJ$1001,$AJ187))</f>
        <v/>
      </c>
      <c r="AJ187" s="374" t="str">
        <f aca="false">IF(TRIM($B187&amp;$C187)="","",TRIM($B187)&amp;"｜"&amp;TRIM($C187))</f>
        <v/>
      </c>
      <c r="AK187" s="372" t="str">
        <f aca="false">IF(TRIM($B187&amp;$C187)="","",MIN(N($N187),N($P187)))</f>
        <v/>
      </c>
      <c r="AL187" s="375" t="str">
        <f aca="false">IF(ISNUMBER($D187),YEAR($D187),"")</f>
        <v/>
      </c>
      <c r="AM187" s="375" t="str">
        <f aca="false">IF(OR(TRIM($B187&amp;$C187)="",NOT(ISNUMBER($D187)),NOT(ISNUMBER($E187))),"",IF($E187&lt;$D187,"",IF(IF($AD187="半年付",2,IF($AD187="季度付",4,IF($AD187="月付",12,IF($AD187="半月付",24,1))))=1,1,MAX(1,ROUND(($E187-$D187+1)/365*IF($AD187="半年付",2,IF($AD187="季度付",4,IF($AD187="月付",12,IF($AD187="半月付",24,1)))),0)))))</f>
        <v/>
      </c>
      <c r="AN187" s="375" t="str">
        <f aca="true">IF($AM187="","",MIN($AM187,MAX(0,INT((TODAY()-付款宽限天数-$D187)/(($E187-$D187+1)/$AM187))+1)))</f>
        <v/>
      </c>
    </row>
    <row r="188" customFormat="false" ht="14.9" hidden="false" customHeight="false" outlineLevel="0" collapsed="false">
      <c r="F188" s="370" t="str">
        <f aca="true">IF(TRIM($B188&amp;$C188)="","",IF(OR(ISNUMBER(SEARCH("未",$A188)),ISNUMBER(SEARCH("送出",$A188)),AND(TRIM($A188)="",NOT(ISNUMBER($D188)),N($G188)=0)),"【合同未回】","")&amp;IF(NOT(ISNUMBER($E188)),IF(OR(ISNUMBER(SEARCH("未",$A188)),ISNUMBER(SEARCH("送出",$A188)),AND(TRIM($A188)="",NOT(ISNUMBER($D188)),N($G188)=0)),"","【未填合同期】"),IF($E188&lt;TODAY(),"【已到期】",IF($E188-TODAY()&lt;=提醒天数,"【即将到期，剩余"&amp;($E188-TODAY())&amp;"天】","【正常】")))&amp;IF(OR($AC188="安装免保",$AC188="技术免保",$AC188="质保期内"),"【"&amp;$AC188&amp;"】",""))</f>
        <v/>
      </c>
      <c r="J188" s="371" t="str">
        <f aca="false">IF(OR(N($G188)=0,N($H188)=0),"",ROUND(N($G188)*N($H188)*IF(N($I188)=0,1,N($I188)),2))</f>
        <v/>
      </c>
      <c r="L188" s="371" t="str">
        <f aca="false">IF(TRIM($B188&amp;$C188)="","",IF(AND(N($J188)=0,N($K188)=0),"",ROUND(N($J188)+N($K188),2)))</f>
        <v/>
      </c>
      <c r="R188" s="371"/>
      <c r="S188" s="372" t="str">
        <f aca="false">IF(TRIM($B188&amp;$C188)="","",IF(N($N188)=0,"",MAX(0,MIN(N($N188)-N($P188),N($V188)))))</f>
        <v/>
      </c>
      <c r="T188" s="372" t="str">
        <f aca="false">IF(TRIM($B188&amp;$C188)="","",IF(N($P188)&lt;=N($N188),"",N($P188)-N($N188)))</f>
        <v/>
      </c>
      <c r="U188" s="372" t="str">
        <f aca="false">IF(OR(TRIM($B188&amp;$C188)="",$V188=""),"",MAX(0,N($V188))-N($S188))</f>
        <v/>
      </c>
      <c r="V188" s="372" t="str">
        <f aca="false">IF(TRIM($B188&amp;$C188)="","",IF(AND(N($L188)=0,N($P188)+N($Q188)+N($R188)=0),"",ROUND(N($L188)-N($P188)-N($Q188)-N($R188),2)))</f>
        <v/>
      </c>
      <c r="W188" s="373" t="str">
        <f aca="false">IF(TRIM($B188&amp;$C188)="","",IF(N($L188)=0,IF((N($P188)+N($Q188)+N($R188))=0,"—未填单价","未填单价，已收 "&amp;TEXT((N($P188)+N($Q188)+N($R188)),"#,##0.00")),IF(N($V188)&gt;0.005,"欠 "&amp;TEXT(N($V188),"#,##0.00")&amp;IF(N($S188)&gt;0,"（开票未到账 "&amp;TEXT(N($S188),"#,##0.00")&amp;"）","")&amp;IF(N($U188)&gt;0,"（未开票 "&amp;TEXT(N($U188),"#,##0.00")&amp;"）",""),IF(N($V188)&lt;-0.005,"多收 "&amp;TEXT(-N($V188),"#,##0.00"),"✔ 已结清")))&amp;IF(N($T188)&gt;0,"｜到账未开票 "&amp;TEXT(N($T188),"#,##0.00")&amp;"，待补票","")&amp;IF(N($Q188)&gt;0,"｜收现 "&amp;TEXT(N($Q188),"#,##0.00"),"")&amp;IF(N($R188)&gt;0,"｜收款不开票 "&amp;TEXT(N($R188),"#,##0.00"),""))</f>
        <v/>
      </c>
      <c r="X188" s="370"/>
      <c r="AB188" s="371" t="str">
        <f aca="false">IF(OR(N($N188)=0,N($AA188)=0),"",ROUND(N($N188)/(1+N($AA188))*N($AA188),2))</f>
        <v/>
      </c>
      <c r="AC188" s="370"/>
      <c r="AD188" s="370"/>
      <c r="AE188" s="374" t="str">
        <f aca="false">IF($AM188="","",IF($AM188=1,IF($AN188&gt;=1,"一次性·已到收款期","一次性·未到期"),$AD188&amp;" 第"&amp;$AN188&amp;"/"&amp;$AM188&amp;"期"))</f>
        <v/>
      </c>
      <c r="AF188" s="372" t="str">
        <f aca="false">IF(OR($AM188="",N($L188)=0),"",ROUND(N($J188)*$AN188/$AM188,2)+N($K188))</f>
        <v/>
      </c>
      <c r="AG188" s="372" t="str">
        <f aca="false">IF($AF188="","",MAX(0,ROUND($AF188-(N($P188)+N($Q188)+N($R188)),2)))</f>
        <v/>
      </c>
      <c r="AH188" s="372" t="str">
        <f aca="false">IF(OR(TRIM($B188&amp;$C188)="",NOT(ISNUMBER($D188))),"",SUMIFS($V$3:$V$1001,$AJ$3:$AJ$1001,$AJ188,$D$3:$D$1001,"&lt;"&amp;$D188))</f>
        <v/>
      </c>
      <c r="AI188" s="372" t="str">
        <f aca="false">IF(TRIM($B188&amp;$C188)="","",SUMIFS($V$3:$V$1001,$AJ$3:$AJ$1001,$AJ188))</f>
        <v/>
      </c>
      <c r="AJ188" s="374" t="str">
        <f aca="false">IF(TRIM($B188&amp;$C188)="","",TRIM($B188)&amp;"｜"&amp;TRIM($C188))</f>
        <v/>
      </c>
      <c r="AK188" s="372" t="str">
        <f aca="false">IF(TRIM($B188&amp;$C188)="","",MIN(N($N188),N($P188)))</f>
        <v/>
      </c>
      <c r="AL188" s="375" t="str">
        <f aca="false">IF(ISNUMBER($D188),YEAR($D188),"")</f>
        <v/>
      </c>
      <c r="AM188" s="375" t="str">
        <f aca="false">IF(OR(TRIM($B188&amp;$C188)="",NOT(ISNUMBER($D188)),NOT(ISNUMBER($E188))),"",IF($E188&lt;$D188,"",IF(IF($AD188="半年付",2,IF($AD188="季度付",4,IF($AD188="月付",12,IF($AD188="半月付",24,1))))=1,1,MAX(1,ROUND(($E188-$D188+1)/365*IF($AD188="半年付",2,IF($AD188="季度付",4,IF($AD188="月付",12,IF($AD188="半月付",24,1)))),0)))))</f>
        <v/>
      </c>
      <c r="AN188" s="375" t="str">
        <f aca="true">IF($AM188="","",MIN($AM188,MAX(0,INT((TODAY()-付款宽限天数-$D188)/(($E188-$D188+1)/$AM188))+1)))</f>
        <v/>
      </c>
    </row>
    <row r="189" customFormat="false" ht="14.9" hidden="false" customHeight="false" outlineLevel="0" collapsed="false">
      <c r="F189" s="370" t="str">
        <f aca="true">IF(TRIM($B189&amp;$C189)="","",IF(OR(ISNUMBER(SEARCH("未",$A189)),ISNUMBER(SEARCH("送出",$A189)),AND(TRIM($A189)="",NOT(ISNUMBER($D189)),N($G189)=0)),"【合同未回】","")&amp;IF(NOT(ISNUMBER($E189)),IF(OR(ISNUMBER(SEARCH("未",$A189)),ISNUMBER(SEARCH("送出",$A189)),AND(TRIM($A189)="",NOT(ISNUMBER($D189)),N($G189)=0)),"","【未填合同期】"),IF($E189&lt;TODAY(),"【已到期】",IF($E189-TODAY()&lt;=提醒天数,"【即将到期，剩余"&amp;($E189-TODAY())&amp;"天】","【正常】")))&amp;IF(OR($AC189="安装免保",$AC189="技术免保",$AC189="质保期内"),"【"&amp;$AC189&amp;"】",""))</f>
        <v/>
      </c>
      <c r="J189" s="371" t="str">
        <f aca="false">IF(OR(N($G189)=0,N($H189)=0),"",ROUND(N($G189)*N($H189)*IF(N($I189)=0,1,N($I189)),2))</f>
        <v/>
      </c>
      <c r="L189" s="371" t="str">
        <f aca="false">IF(TRIM($B189&amp;$C189)="","",IF(AND(N($J189)=0,N($K189)=0),"",ROUND(N($J189)+N($K189),2)))</f>
        <v/>
      </c>
      <c r="R189" s="371"/>
      <c r="S189" s="372" t="str">
        <f aca="false">IF(TRIM($B189&amp;$C189)="","",IF(N($N189)=0,"",MAX(0,MIN(N($N189)-N($P189),N($V189)))))</f>
        <v/>
      </c>
      <c r="T189" s="372" t="str">
        <f aca="false">IF(TRIM($B189&amp;$C189)="","",IF(N($P189)&lt;=N($N189),"",N($P189)-N($N189)))</f>
        <v/>
      </c>
      <c r="U189" s="372" t="str">
        <f aca="false">IF(OR(TRIM($B189&amp;$C189)="",$V189=""),"",MAX(0,N($V189))-N($S189))</f>
        <v/>
      </c>
      <c r="V189" s="372" t="str">
        <f aca="false">IF(TRIM($B189&amp;$C189)="","",IF(AND(N($L189)=0,N($P189)+N($Q189)+N($R189)=0),"",ROUND(N($L189)-N($P189)-N($Q189)-N($R189),2)))</f>
        <v/>
      </c>
      <c r="W189" s="373" t="str">
        <f aca="false">IF(TRIM($B189&amp;$C189)="","",IF(N($L189)=0,IF((N($P189)+N($Q189)+N($R189))=0,"—未填单价","未填单价，已收 "&amp;TEXT((N($P189)+N($Q189)+N($R189)),"#,##0.00")),IF(N($V189)&gt;0.005,"欠 "&amp;TEXT(N($V189),"#,##0.00")&amp;IF(N($S189)&gt;0,"（开票未到账 "&amp;TEXT(N($S189),"#,##0.00")&amp;"）","")&amp;IF(N($U189)&gt;0,"（未开票 "&amp;TEXT(N($U189),"#,##0.00")&amp;"）",""),IF(N($V189)&lt;-0.005,"多收 "&amp;TEXT(-N($V189),"#,##0.00"),"✔ 已结清")))&amp;IF(N($T189)&gt;0,"｜到账未开票 "&amp;TEXT(N($T189),"#,##0.00")&amp;"，待补票","")&amp;IF(N($Q189)&gt;0,"｜收现 "&amp;TEXT(N($Q189),"#,##0.00"),"")&amp;IF(N($R189)&gt;0,"｜收款不开票 "&amp;TEXT(N($R189),"#,##0.00"),""))</f>
        <v/>
      </c>
      <c r="X189" s="370"/>
      <c r="AB189" s="371" t="str">
        <f aca="false">IF(OR(N($N189)=0,N($AA189)=0),"",ROUND(N($N189)/(1+N($AA189))*N($AA189),2))</f>
        <v/>
      </c>
      <c r="AC189" s="370"/>
      <c r="AD189" s="370"/>
      <c r="AE189" s="374" t="str">
        <f aca="false">IF($AM189="","",IF($AM189=1,IF($AN189&gt;=1,"一次性·已到收款期","一次性·未到期"),$AD189&amp;" 第"&amp;$AN189&amp;"/"&amp;$AM189&amp;"期"))</f>
        <v/>
      </c>
      <c r="AF189" s="372" t="str">
        <f aca="false">IF(OR($AM189="",N($L189)=0),"",ROUND(N($J189)*$AN189/$AM189,2)+N($K189))</f>
        <v/>
      </c>
      <c r="AG189" s="372" t="str">
        <f aca="false">IF($AF189="","",MAX(0,ROUND($AF189-(N($P189)+N($Q189)+N($R189)),2)))</f>
        <v/>
      </c>
      <c r="AH189" s="372" t="str">
        <f aca="false">IF(OR(TRIM($B189&amp;$C189)="",NOT(ISNUMBER($D189))),"",SUMIFS($V$3:$V$1001,$AJ$3:$AJ$1001,$AJ189,$D$3:$D$1001,"&lt;"&amp;$D189))</f>
        <v/>
      </c>
      <c r="AI189" s="372" t="str">
        <f aca="false">IF(TRIM($B189&amp;$C189)="","",SUMIFS($V$3:$V$1001,$AJ$3:$AJ$1001,$AJ189))</f>
        <v/>
      </c>
      <c r="AJ189" s="374" t="str">
        <f aca="false">IF(TRIM($B189&amp;$C189)="","",TRIM($B189)&amp;"｜"&amp;TRIM($C189))</f>
        <v/>
      </c>
      <c r="AK189" s="372" t="str">
        <f aca="false">IF(TRIM($B189&amp;$C189)="","",MIN(N($N189),N($P189)))</f>
        <v/>
      </c>
      <c r="AL189" s="375" t="str">
        <f aca="false">IF(ISNUMBER($D189),YEAR($D189),"")</f>
        <v/>
      </c>
      <c r="AM189" s="375" t="str">
        <f aca="false">IF(OR(TRIM($B189&amp;$C189)="",NOT(ISNUMBER($D189)),NOT(ISNUMBER($E189))),"",IF($E189&lt;$D189,"",IF(IF($AD189="半年付",2,IF($AD189="季度付",4,IF($AD189="月付",12,IF($AD189="半月付",24,1))))=1,1,MAX(1,ROUND(($E189-$D189+1)/365*IF($AD189="半年付",2,IF($AD189="季度付",4,IF($AD189="月付",12,IF($AD189="半月付",24,1)))),0)))))</f>
        <v/>
      </c>
      <c r="AN189" s="375" t="str">
        <f aca="true">IF($AM189="","",MIN($AM189,MAX(0,INT((TODAY()-付款宽限天数-$D189)/(($E189-$D189+1)/$AM189))+1)))</f>
        <v/>
      </c>
    </row>
    <row r="190" customFormat="false" ht="14.9" hidden="false" customHeight="false" outlineLevel="0" collapsed="false">
      <c r="F190" s="370" t="str">
        <f aca="true">IF(TRIM($B190&amp;$C190)="","",IF(OR(ISNUMBER(SEARCH("未",$A190)),ISNUMBER(SEARCH("送出",$A190)),AND(TRIM($A190)="",NOT(ISNUMBER($D190)),N($G190)=0)),"【合同未回】","")&amp;IF(NOT(ISNUMBER($E190)),IF(OR(ISNUMBER(SEARCH("未",$A190)),ISNUMBER(SEARCH("送出",$A190)),AND(TRIM($A190)="",NOT(ISNUMBER($D190)),N($G190)=0)),"","【未填合同期】"),IF($E190&lt;TODAY(),"【已到期】",IF($E190-TODAY()&lt;=提醒天数,"【即将到期，剩余"&amp;($E190-TODAY())&amp;"天】","【正常】")))&amp;IF(OR($AC190="安装免保",$AC190="技术免保",$AC190="质保期内"),"【"&amp;$AC190&amp;"】",""))</f>
        <v/>
      </c>
      <c r="J190" s="371" t="str">
        <f aca="false">IF(OR(N($G190)=0,N($H190)=0),"",ROUND(N($G190)*N($H190)*IF(N($I190)=0,1,N($I190)),2))</f>
        <v/>
      </c>
      <c r="L190" s="371" t="str">
        <f aca="false">IF(TRIM($B190&amp;$C190)="","",IF(AND(N($J190)=0,N($K190)=0),"",ROUND(N($J190)+N($K190),2)))</f>
        <v/>
      </c>
      <c r="R190" s="371"/>
      <c r="S190" s="372" t="str">
        <f aca="false">IF(TRIM($B190&amp;$C190)="","",IF(N($N190)=0,"",MAX(0,MIN(N($N190)-N($P190),N($V190)))))</f>
        <v/>
      </c>
      <c r="T190" s="372" t="str">
        <f aca="false">IF(TRIM($B190&amp;$C190)="","",IF(N($P190)&lt;=N($N190),"",N($P190)-N($N190)))</f>
        <v/>
      </c>
      <c r="U190" s="372" t="str">
        <f aca="false">IF(OR(TRIM($B190&amp;$C190)="",$V190=""),"",MAX(0,N($V190))-N($S190))</f>
        <v/>
      </c>
      <c r="V190" s="372" t="str">
        <f aca="false">IF(TRIM($B190&amp;$C190)="","",IF(AND(N($L190)=0,N($P190)+N($Q190)+N($R190)=0),"",ROUND(N($L190)-N($P190)-N($Q190)-N($R190),2)))</f>
        <v/>
      </c>
      <c r="W190" s="373" t="str">
        <f aca="false">IF(TRIM($B190&amp;$C190)="","",IF(N($L190)=0,IF((N($P190)+N($Q190)+N($R190))=0,"—未填单价","未填单价，已收 "&amp;TEXT((N($P190)+N($Q190)+N($R190)),"#,##0.00")),IF(N($V190)&gt;0.005,"欠 "&amp;TEXT(N($V190),"#,##0.00")&amp;IF(N($S190)&gt;0,"（开票未到账 "&amp;TEXT(N($S190),"#,##0.00")&amp;"）","")&amp;IF(N($U190)&gt;0,"（未开票 "&amp;TEXT(N($U190),"#,##0.00")&amp;"）",""),IF(N($V190)&lt;-0.005,"多收 "&amp;TEXT(-N($V190),"#,##0.00"),"✔ 已结清")))&amp;IF(N($T190)&gt;0,"｜到账未开票 "&amp;TEXT(N($T190),"#,##0.00")&amp;"，待补票","")&amp;IF(N($Q190)&gt;0,"｜收现 "&amp;TEXT(N($Q190),"#,##0.00"),"")&amp;IF(N($R190)&gt;0,"｜收款不开票 "&amp;TEXT(N($R190),"#,##0.00"),""))</f>
        <v/>
      </c>
      <c r="X190" s="370"/>
      <c r="AB190" s="371" t="str">
        <f aca="false">IF(OR(N($N190)=0,N($AA190)=0),"",ROUND(N($N190)/(1+N($AA190))*N($AA190),2))</f>
        <v/>
      </c>
      <c r="AC190" s="370"/>
      <c r="AD190" s="370"/>
      <c r="AE190" s="374" t="str">
        <f aca="false">IF($AM190="","",IF($AM190=1,IF($AN190&gt;=1,"一次性·已到收款期","一次性·未到期"),$AD190&amp;" 第"&amp;$AN190&amp;"/"&amp;$AM190&amp;"期"))</f>
        <v/>
      </c>
      <c r="AF190" s="372" t="str">
        <f aca="false">IF(OR($AM190="",N($L190)=0),"",ROUND(N($J190)*$AN190/$AM190,2)+N($K190))</f>
        <v/>
      </c>
      <c r="AG190" s="372" t="str">
        <f aca="false">IF($AF190="","",MAX(0,ROUND($AF190-(N($P190)+N($Q190)+N($R190)),2)))</f>
        <v/>
      </c>
      <c r="AH190" s="372" t="str">
        <f aca="false">IF(OR(TRIM($B190&amp;$C190)="",NOT(ISNUMBER($D190))),"",SUMIFS($V$3:$V$1001,$AJ$3:$AJ$1001,$AJ190,$D$3:$D$1001,"&lt;"&amp;$D190))</f>
        <v/>
      </c>
      <c r="AI190" s="372" t="str">
        <f aca="false">IF(TRIM($B190&amp;$C190)="","",SUMIFS($V$3:$V$1001,$AJ$3:$AJ$1001,$AJ190))</f>
        <v/>
      </c>
      <c r="AJ190" s="374" t="str">
        <f aca="false">IF(TRIM($B190&amp;$C190)="","",TRIM($B190)&amp;"｜"&amp;TRIM($C190))</f>
        <v/>
      </c>
      <c r="AK190" s="372" t="str">
        <f aca="false">IF(TRIM($B190&amp;$C190)="","",MIN(N($N190),N($P190)))</f>
        <v/>
      </c>
      <c r="AL190" s="375" t="str">
        <f aca="false">IF(ISNUMBER($D190),YEAR($D190),"")</f>
        <v/>
      </c>
      <c r="AM190" s="375" t="str">
        <f aca="false">IF(OR(TRIM($B190&amp;$C190)="",NOT(ISNUMBER($D190)),NOT(ISNUMBER($E190))),"",IF($E190&lt;$D190,"",IF(IF($AD190="半年付",2,IF($AD190="季度付",4,IF($AD190="月付",12,IF($AD190="半月付",24,1))))=1,1,MAX(1,ROUND(($E190-$D190+1)/365*IF($AD190="半年付",2,IF($AD190="季度付",4,IF($AD190="月付",12,IF($AD190="半月付",24,1)))),0)))))</f>
        <v/>
      </c>
      <c r="AN190" s="375" t="str">
        <f aca="true">IF($AM190="","",MIN($AM190,MAX(0,INT((TODAY()-付款宽限天数-$D190)/(($E190-$D190+1)/$AM190))+1)))</f>
        <v/>
      </c>
    </row>
    <row r="191" customFormat="false" ht="14.9" hidden="false" customHeight="false" outlineLevel="0" collapsed="false">
      <c r="F191" s="370" t="str">
        <f aca="true">IF(TRIM($B191&amp;$C191)="","",IF(OR(ISNUMBER(SEARCH("未",$A191)),ISNUMBER(SEARCH("送出",$A191)),AND(TRIM($A191)="",NOT(ISNUMBER($D191)),N($G191)=0)),"【合同未回】","")&amp;IF(NOT(ISNUMBER($E191)),IF(OR(ISNUMBER(SEARCH("未",$A191)),ISNUMBER(SEARCH("送出",$A191)),AND(TRIM($A191)="",NOT(ISNUMBER($D191)),N($G191)=0)),"","【未填合同期】"),IF($E191&lt;TODAY(),"【已到期】",IF($E191-TODAY()&lt;=提醒天数,"【即将到期，剩余"&amp;($E191-TODAY())&amp;"天】","【正常】")))&amp;IF(OR($AC191="安装免保",$AC191="技术免保",$AC191="质保期内"),"【"&amp;$AC191&amp;"】",""))</f>
        <v/>
      </c>
      <c r="J191" s="371" t="str">
        <f aca="false">IF(OR(N($G191)=0,N($H191)=0),"",ROUND(N($G191)*N($H191)*IF(N($I191)=0,1,N($I191)),2))</f>
        <v/>
      </c>
      <c r="L191" s="371" t="str">
        <f aca="false">IF(TRIM($B191&amp;$C191)="","",IF(AND(N($J191)=0,N($K191)=0),"",ROUND(N($J191)+N($K191),2)))</f>
        <v/>
      </c>
      <c r="R191" s="371"/>
      <c r="S191" s="372" t="str">
        <f aca="false">IF(TRIM($B191&amp;$C191)="","",IF(N($N191)=0,"",MAX(0,MIN(N($N191)-N($P191),N($V191)))))</f>
        <v/>
      </c>
      <c r="T191" s="372" t="str">
        <f aca="false">IF(TRIM($B191&amp;$C191)="","",IF(N($P191)&lt;=N($N191),"",N($P191)-N($N191)))</f>
        <v/>
      </c>
      <c r="U191" s="372" t="str">
        <f aca="false">IF(OR(TRIM($B191&amp;$C191)="",$V191=""),"",MAX(0,N($V191))-N($S191))</f>
        <v/>
      </c>
      <c r="V191" s="372" t="str">
        <f aca="false">IF(TRIM($B191&amp;$C191)="","",IF(AND(N($L191)=0,N($P191)+N($Q191)+N($R191)=0),"",ROUND(N($L191)-N($P191)-N($Q191)-N($R191),2)))</f>
        <v/>
      </c>
      <c r="W191" s="373" t="str">
        <f aca="false">IF(TRIM($B191&amp;$C191)="","",IF(N($L191)=0,IF((N($P191)+N($Q191)+N($R191))=0,"—未填单价","未填单价，已收 "&amp;TEXT((N($P191)+N($Q191)+N($R191)),"#,##0.00")),IF(N($V191)&gt;0.005,"欠 "&amp;TEXT(N($V191),"#,##0.00")&amp;IF(N($S191)&gt;0,"（开票未到账 "&amp;TEXT(N($S191),"#,##0.00")&amp;"）","")&amp;IF(N($U191)&gt;0,"（未开票 "&amp;TEXT(N($U191),"#,##0.00")&amp;"）",""),IF(N($V191)&lt;-0.005,"多收 "&amp;TEXT(-N($V191),"#,##0.00"),"✔ 已结清")))&amp;IF(N($T191)&gt;0,"｜到账未开票 "&amp;TEXT(N($T191),"#,##0.00")&amp;"，待补票","")&amp;IF(N($Q191)&gt;0,"｜收现 "&amp;TEXT(N($Q191),"#,##0.00"),"")&amp;IF(N($R191)&gt;0,"｜收款不开票 "&amp;TEXT(N($R191),"#,##0.00"),""))</f>
        <v/>
      </c>
      <c r="X191" s="370"/>
      <c r="AB191" s="371" t="str">
        <f aca="false">IF(OR(N($N191)=0,N($AA191)=0),"",ROUND(N($N191)/(1+N($AA191))*N($AA191),2))</f>
        <v/>
      </c>
      <c r="AC191" s="370"/>
      <c r="AD191" s="370"/>
      <c r="AE191" s="374" t="str">
        <f aca="false">IF($AM191="","",IF($AM191=1,IF($AN191&gt;=1,"一次性·已到收款期","一次性·未到期"),$AD191&amp;" 第"&amp;$AN191&amp;"/"&amp;$AM191&amp;"期"))</f>
        <v/>
      </c>
      <c r="AF191" s="372" t="str">
        <f aca="false">IF(OR($AM191="",N($L191)=0),"",ROUND(N($J191)*$AN191/$AM191,2)+N($K191))</f>
        <v/>
      </c>
      <c r="AG191" s="372" t="str">
        <f aca="false">IF($AF191="","",MAX(0,ROUND($AF191-(N($P191)+N($Q191)+N($R191)),2)))</f>
        <v/>
      </c>
      <c r="AH191" s="372" t="str">
        <f aca="false">IF(OR(TRIM($B191&amp;$C191)="",NOT(ISNUMBER($D191))),"",SUMIFS($V$3:$V$1001,$AJ$3:$AJ$1001,$AJ191,$D$3:$D$1001,"&lt;"&amp;$D191))</f>
        <v/>
      </c>
      <c r="AI191" s="372" t="str">
        <f aca="false">IF(TRIM($B191&amp;$C191)="","",SUMIFS($V$3:$V$1001,$AJ$3:$AJ$1001,$AJ191))</f>
        <v/>
      </c>
      <c r="AJ191" s="374" t="str">
        <f aca="false">IF(TRIM($B191&amp;$C191)="","",TRIM($B191)&amp;"｜"&amp;TRIM($C191))</f>
        <v/>
      </c>
      <c r="AK191" s="372" t="str">
        <f aca="false">IF(TRIM($B191&amp;$C191)="","",MIN(N($N191),N($P191)))</f>
        <v/>
      </c>
      <c r="AL191" s="375" t="str">
        <f aca="false">IF(ISNUMBER($D191),YEAR($D191),"")</f>
        <v/>
      </c>
      <c r="AM191" s="375" t="str">
        <f aca="false">IF(OR(TRIM($B191&amp;$C191)="",NOT(ISNUMBER($D191)),NOT(ISNUMBER($E191))),"",IF($E191&lt;$D191,"",IF(IF($AD191="半年付",2,IF($AD191="季度付",4,IF($AD191="月付",12,IF($AD191="半月付",24,1))))=1,1,MAX(1,ROUND(($E191-$D191+1)/365*IF($AD191="半年付",2,IF($AD191="季度付",4,IF($AD191="月付",12,IF($AD191="半月付",24,1)))),0)))))</f>
        <v/>
      </c>
      <c r="AN191" s="375" t="str">
        <f aca="true">IF($AM191="","",MIN($AM191,MAX(0,INT((TODAY()-付款宽限天数-$D191)/(($E191-$D191+1)/$AM191))+1)))</f>
        <v/>
      </c>
    </row>
    <row r="192" customFormat="false" ht="14.9" hidden="false" customHeight="false" outlineLevel="0" collapsed="false">
      <c r="F192" s="370" t="str">
        <f aca="true">IF(TRIM($B192&amp;$C192)="","",IF(OR(ISNUMBER(SEARCH("未",$A192)),ISNUMBER(SEARCH("送出",$A192)),AND(TRIM($A192)="",NOT(ISNUMBER($D192)),N($G192)=0)),"【合同未回】","")&amp;IF(NOT(ISNUMBER($E192)),IF(OR(ISNUMBER(SEARCH("未",$A192)),ISNUMBER(SEARCH("送出",$A192)),AND(TRIM($A192)="",NOT(ISNUMBER($D192)),N($G192)=0)),"","【未填合同期】"),IF($E192&lt;TODAY(),"【已到期】",IF($E192-TODAY()&lt;=提醒天数,"【即将到期，剩余"&amp;($E192-TODAY())&amp;"天】","【正常】")))&amp;IF(OR($AC192="安装免保",$AC192="技术免保",$AC192="质保期内"),"【"&amp;$AC192&amp;"】",""))</f>
        <v/>
      </c>
      <c r="J192" s="371" t="str">
        <f aca="false">IF(OR(N($G192)=0,N($H192)=0),"",ROUND(N($G192)*N($H192)*IF(N($I192)=0,1,N($I192)),2))</f>
        <v/>
      </c>
      <c r="L192" s="371" t="str">
        <f aca="false">IF(TRIM($B192&amp;$C192)="","",IF(AND(N($J192)=0,N($K192)=0),"",ROUND(N($J192)+N($K192),2)))</f>
        <v/>
      </c>
      <c r="R192" s="371"/>
      <c r="S192" s="372" t="str">
        <f aca="false">IF(TRIM($B192&amp;$C192)="","",IF(N($N192)=0,"",MAX(0,MIN(N($N192)-N($P192),N($V192)))))</f>
        <v/>
      </c>
      <c r="T192" s="372" t="str">
        <f aca="false">IF(TRIM($B192&amp;$C192)="","",IF(N($P192)&lt;=N($N192),"",N($P192)-N($N192)))</f>
        <v/>
      </c>
      <c r="U192" s="372" t="str">
        <f aca="false">IF(OR(TRIM($B192&amp;$C192)="",$V192=""),"",MAX(0,N($V192))-N($S192))</f>
        <v/>
      </c>
      <c r="V192" s="372" t="str">
        <f aca="false">IF(TRIM($B192&amp;$C192)="","",IF(AND(N($L192)=0,N($P192)+N($Q192)+N($R192)=0),"",ROUND(N($L192)-N($P192)-N($Q192)-N($R192),2)))</f>
        <v/>
      </c>
      <c r="W192" s="373" t="str">
        <f aca="false">IF(TRIM($B192&amp;$C192)="","",IF(N($L192)=0,IF((N($P192)+N($Q192)+N($R192))=0,"—未填单价","未填单价，已收 "&amp;TEXT((N($P192)+N($Q192)+N($R192)),"#,##0.00")),IF(N($V192)&gt;0.005,"欠 "&amp;TEXT(N($V192),"#,##0.00")&amp;IF(N($S192)&gt;0,"（开票未到账 "&amp;TEXT(N($S192),"#,##0.00")&amp;"）","")&amp;IF(N($U192)&gt;0,"（未开票 "&amp;TEXT(N($U192),"#,##0.00")&amp;"）",""),IF(N($V192)&lt;-0.005,"多收 "&amp;TEXT(-N($V192),"#,##0.00"),"✔ 已结清")))&amp;IF(N($T192)&gt;0,"｜到账未开票 "&amp;TEXT(N($T192),"#,##0.00")&amp;"，待补票","")&amp;IF(N($Q192)&gt;0,"｜收现 "&amp;TEXT(N($Q192),"#,##0.00"),"")&amp;IF(N($R192)&gt;0,"｜收款不开票 "&amp;TEXT(N($R192),"#,##0.00"),""))</f>
        <v/>
      </c>
      <c r="X192" s="370"/>
      <c r="AB192" s="371" t="str">
        <f aca="false">IF(OR(N($N192)=0,N($AA192)=0),"",ROUND(N($N192)/(1+N($AA192))*N($AA192),2))</f>
        <v/>
      </c>
      <c r="AC192" s="370"/>
      <c r="AD192" s="370"/>
      <c r="AE192" s="374" t="str">
        <f aca="false">IF($AM192="","",IF($AM192=1,IF($AN192&gt;=1,"一次性·已到收款期","一次性·未到期"),$AD192&amp;" 第"&amp;$AN192&amp;"/"&amp;$AM192&amp;"期"))</f>
        <v/>
      </c>
      <c r="AF192" s="372" t="str">
        <f aca="false">IF(OR($AM192="",N($L192)=0),"",ROUND(N($J192)*$AN192/$AM192,2)+N($K192))</f>
        <v/>
      </c>
      <c r="AG192" s="372" t="str">
        <f aca="false">IF($AF192="","",MAX(0,ROUND($AF192-(N($P192)+N($Q192)+N($R192)),2)))</f>
        <v/>
      </c>
      <c r="AH192" s="372" t="str">
        <f aca="false">IF(OR(TRIM($B192&amp;$C192)="",NOT(ISNUMBER($D192))),"",SUMIFS($V$3:$V$1001,$AJ$3:$AJ$1001,$AJ192,$D$3:$D$1001,"&lt;"&amp;$D192))</f>
        <v/>
      </c>
      <c r="AI192" s="372" t="str">
        <f aca="false">IF(TRIM($B192&amp;$C192)="","",SUMIFS($V$3:$V$1001,$AJ$3:$AJ$1001,$AJ192))</f>
        <v/>
      </c>
      <c r="AJ192" s="374" t="str">
        <f aca="false">IF(TRIM($B192&amp;$C192)="","",TRIM($B192)&amp;"｜"&amp;TRIM($C192))</f>
        <v/>
      </c>
      <c r="AK192" s="372" t="str">
        <f aca="false">IF(TRIM($B192&amp;$C192)="","",MIN(N($N192),N($P192)))</f>
        <v/>
      </c>
      <c r="AL192" s="375" t="str">
        <f aca="false">IF(ISNUMBER($D192),YEAR($D192),"")</f>
        <v/>
      </c>
      <c r="AM192" s="375" t="str">
        <f aca="false">IF(OR(TRIM($B192&amp;$C192)="",NOT(ISNUMBER($D192)),NOT(ISNUMBER($E192))),"",IF($E192&lt;$D192,"",IF(IF($AD192="半年付",2,IF($AD192="季度付",4,IF($AD192="月付",12,IF($AD192="半月付",24,1))))=1,1,MAX(1,ROUND(($E192-$D192+1)/365*IF($AD192="半年付",2,IF($AD192="季度付",4,IF($AD192="月付",12,IF($AD192="半月付",24,1)))),0)))))</f>
        <v/>
      </c>
      <c r="AN192" s="375" t="str">
        <f aca="true">IF($AM192="","",MIN($AM192,MAX(0,INT((TODAY()-付款宽限天数-$D192)/(($E192-$D192+1)/$AM192))+1)))</f>
        <v/>
      </c>
    </row>
    <row r="193" customFormat="false" ht="14.9" hidden="false" customHeight="false" outlineLevel="0" collapsed="false">
      <c r="F193" s="370" t="str">
        <f aca="true">IF(TRIM($B193&amp;$C193)="","",IF(OR(ISNUMBER(SEARCH("未",$A193)),ISNUMBER(SEARCH("送出",$A193)),AND(TRIM($A193)="",NOT(ISNUMBER($D193)),N($G193)=0)),"【合同未回】","")&amp;IF(NOT(ISNUMBER($E193)),IF(OR(ISNUMBER(SEARCH("未",$A193)),ISNUMBER(SEARCH("送出",$A193)),AND(TRIM($A193)="",NOT(ISNUMBER($D193)),N($G193)=0)),"","【未填合同期】"),IF($E193&lt;TODAY(),"【已到期】",IF($E193-TODAY()&lt;=提醒天数,"【即将到期，剩余"&amp;($E193-TODAY())&amp;"天】","【正常】")))&amp;IF(OR($AC193="安装免保",$AC193="技术免保",$AC193="质保期内"),"【"&amp;$AC193&amp;"】",""))</f>
        <v/>
      </c>
      <c r="J193" s="371" t="str">
        <f aca="false">IF(OR(N($G193)=0,N($H193)=0),"",ROUND(N($G193)*N($H193)*IF(N($I193)=0,1,N($I193)),2))</f>
        <v/>
      </c>
      <c r="L193" s="371" t="str">
        <f aca="false">IF(TRIM($B193&amp;$C193)="","",IF(AND(N($J193)=0,N($K193)=0),"",ROUND(N($J193)+N($K193),2)))</f>
        <v/>
      </c>
      <c r="R193" s="371"/>
      <c r="S193" s="372" t="str">
        <f aca="false">IF(TRIM($B193&amp;$C193)="","",IF(N($N193)=0,"",MAX(0,MIN(N($N193)-N($P193),N($V193)))))</f>
        <v/>
      </c>
      <c r="T193" s="372" t="str">
        <f aca="false">IF(TRIM($B193&amp;$C193)="","",IF(N($P193)&lt;=N($N193),"",N($P193)-N($N193)))</f>
        <v/>
      </c>
      <c r="U193" s="372" t="str">
        <f aca="false">IF(OR(TRIM($B193&amp;$C193)="",$V193=""),"",MAX(0,N($V193))-N($S193))</f>
        <v/>
      </c>
      <c r="V193" s="372" t="str">
        <f aca="false">IF(TRIM($B193&amp;$C193)="","",IF(AND(N($L193)=0,N($P193)+N($Q193)+N($R193)=0),"",ROUND(N($L193)-N($P193)-N($Q193)-N($R193),2)))</f>
        <v/>
      </c>
      <c r="W193" s="373" t="str">
        <f aca="false">IF(TRIM($B193&amp;$C193)="","",IF(N($L193)=0,IF((N($P193)+N($Q193)+N($R193))=0,"—未填单价","未填单价，已收 "&amp;TEXT((N($P193)+N($Q193)+N($R193)),"#,##0.00")),IF(N($V193)&gt;0.005,"欠 "&amp;TEXT(N($V193),"#,##0.00")&amp;IF(N($S193)&gt;0,"（开票未到账 "&amp;TEXT(N($S193),"#,##0.00")&amp;"）","")&amp;IF(N($U193)&gt;0,"（未开票 "&amp;TEXT(N($U193),"#,##0.00")&amp;"）",""),IF(N($V193)&lt;-0.005,"多收 "&amp;TEXT(-N($V193),"#,##0.00"),"✔ 已结清")))&amp;IF(N($T193)&gt;0,"｜到账未开票 "&amp;TEXT(N($T193),"#,##0.00")&amp;"，待补票","")&amp;IF(N($Q193)&gt;0,"｜收现 "&amp;TEXT(N($Q193),"#,##0.00"),"")&amp;IF(N($R193)&gt;0,"｜收款不开票 "&amp;TEXT(N($R193),"#,##0.00"),""))</f>
        <v/>
      </c>
      <c r="X193" s="370"/>
      <c r="AB193" s="371" t="str">
        <f aca="false">IF(OR(N($N193)=0,N($AA193)=0),"",ROUND(N($N193)/(1+N($AA193))*N($AA193),2))</f>
        <v/>
      </c>
      <c r="AC193" s="370"/>
      <c r="AD193" s="370"/>
      <c r="AE193" s="374" t="str">
        <f aca="false">IF($AM193="","",IF($AM193=1,IF($AN193&gt;=1,"一次性·已到收款期","一次性·未到期"),$AD193&amp;" 第"&amp;$AN193&amp;"/"&amp;$AM193&amp;"期"))</f>
        <v/>
      </c>
      <c r="AF193" s="372" t="str">
        <f aca="false">IF(OR($AM193="",N($L193)=0),"",ROUND(N($J193)*$AN193/$AM193,2)+N($K193))</f>
        <v/>
      </c>
      <c r="AG193" s="372" t="str">
        <f aca="false">IF($AF193="","",MAX(0,ROUND($AF193-(N($P193)+N($Q193)+N($R193)),2)))</f>
        <v/>
      </c>
      <c r="AH193" s="372" t="str">
        <f aca="false">IF(OR(TRIM($B193&amp;$C193)="",NOT(ISNUMBER($D193))),"",SUMIFS($V$3:$V$1001,$AJ$3:$AJ$1001,$AJ193,$D$3:$D$1001,"&lt;"&amp;$D193))</f>
        <v/>
      </c>
      <c r="AI193" s="372" t="str">
        <f aca="false">IF(TRIM($B193&amp;$C193)="","",SUMIFS($V$3:$V$1001,$AJ$3:$AJ$1001,$AJ193))</f>
        <v/>
      </c>
      <c r="AJ193" s="374" t="str">
        <f aca="false">IF(TRIM($B193&amp;$C193)="","",TRIM($B193)&amp;"｜"&amp;TRIM($C193))</f>
        <v/>
      </c>
      <c r="AK193" s="372" t="str">
        <f aca="false">IF(TRIM($B193&amp;$C193)="","",MIN(N($N193),N($P193)))</f>
        <v/>
      </c>
      <c r="AL193" s="375" t="str">
        <f aca="false">IF(ISNUMBER($D193),YEAR($D193),"")</f>
        <v/>
      </c>
      <c r="AM193" s="375" t="str">
        <f aca="false">IF(OR(TRIM($B193&amp;$C193)="",NOT(ISNUMBER($D193)),NOT(ISNUMBER($E193))),"",IF($E193&lt;$D193,"",IF(IF($AD193="半年付",2,IF($AD193="季度付",4,IF($AD193="月付",12,IF($AD193="半月付",24,1))))=1,1,MAX(1,ROUND(($E193-$D193+1)/365*IF($AD193="半年付",2,IF($AD193="季度付",4,IF($AD193="月付",12,IF($AD193="半月付",24,1)))),0)))))</f>
        <v/>
      </c>
      <c r="AN193" s="375" t="str">
        <f aca="true">IF($AM193="","",MIN($AM193,MAX(0,INT((TODAY()-付款宽限天数-$D193)/(($E193-$D193+1)/$AM193))+1)))</f>
        <v/>
      </c>
    </row>
    <row r="194" customFormat="false" ht="14.9" hidden="false" customHeight="false" outlineLevel="0" collapsed="false">
      <c r="F194" s="370" t="str">
        <f aca="true">IF(TRIM($B194&amp;$C194)="","",IF(OR(ISNUMBER(SEARCH("未",$A194)),ISNUMBER(SEARCH("送出",$A194)),AND(TRIM($A194)="",NOT(ISNUMBER($D194)),N($G194)=0)),"【合同未回】","")&amp;IF(NOT(ISNUMBER($E194)),IF(OR(ISNUMBER(SEARCH("未",$A194)),ISNUMBER(SEARCH("送出",$A194)),AND(TRIM($A194)="",NOT(ISNUMBER($D194)),N($G194)=0)),"","【未填合同期】"),IF($E194&lt;TODAY(),"【已到期】",IF($E194-TODAY()&lt;=提醒天数,"【即将到期，剩余"&amp;($E194-TODAY())&amp;"天】","【正常】")))&amp;IF(OR($AC194="安装免保",$AC194="技术免保",$AC194="质保期内"),"【"&amp;$AC194&amp;"】",""))</f>
        <v/>
      </c>
      <c r="J194" s="371" t="str">
        <f aca="false">IF(OR(N($G194)=0,N($H194)=0),"",ROUND(N($G194)*N($H194)*IF(N($I194)=0,1,N($I194)),2))</f>
        <v/>
      </c>
      <c r="L194" s="371" t="str">
        <f aca="false">IF(TRIM($B194&amp;$C194)="","",IF(AND(N($J194)=0,N($K194)=0),"",ROUND(N($J194)+N($K194),2)))</f>
        <v/>
      </c>
      <c r="R194" s="371"/>
      <c r="S194" s="372" t="str">
        <f aca="false">IF(TRIM($B194&amp;$C194)="","",IF(N($N194)=0,"",MAX(0,MIN(N($N194)-N($P194),N($V194)))))</f>
        <v/>
      </c>
      <c r="T194" s="372" t="str">
        <f aca="false">IF(TRIM($B194&amp;$C194)="","",IF(N($P194)&lt;=N($N194),"",N($P194)-N($N194)))</f>
        <v/>
      </c>
      <c r="U194" s="372" t="str">
        <f aca="false">IF(OR(TRIM($B194&amp;$C194)="",$V194=""),"",MAX(0,N($V194))-N($S194))</f>
        <v/>
      </c>
      <c r="V194" s="372" t="str">
        <f aca="false">IF(TRIM($B194&amp;$C194)="","",IF(AND(N($L194)=0,N($P194)+N($Q194)+N($R194)=0),"",ROUND(N($L194)-N($P194)-N($Q194)-N($R194),2)))</f>
        <v/>
      </c>
      <c r="W194" s="373" t="str">
        <f aca="false">IF(TRIM($B194&amp;$C194)="","",IF(N($L194)=0,IF((N($P194)+N($Q194)+N($R194))=0,"—未填单价","未填单价，已收 "&amp;TEXT((N($P194)+N($Q194)+N($R194)),"#,##0.00")),IF(N($V194)&gt;0.005,"欠 "&amp;TEXT(N($V194),"#,##0.00")&amp;IF(N($S194)&gt;0,"（开票未到账 "&amp;TEXT(N($S194),"#,##0.00")&amp;"）","")&amp;IF(N($U194)&gt;0,"（未开票 "&amp;TEXT(N($U194),"#,##0.00")&amp;"）",""),IF(N($V194)&lt;-0.005,"多收 "&amp;TEXT(-N($V194),"#,##0.00"),"✔ 已结清")))&amp;IF(N($T194)&gt;0,"｜到账未开票 "&amp;TEXT(N($T194),"#,##0.00")&amp;"，待补票","")&amp;IF(N($Q194)&gt;0,"｜收现 "&amp;TEXT(N($Q194),"#,##0.00"),"")&amp;IF(N($R194)&gt;0,"｜收款不开票 "&amp;TEXT(N($R194),"#,##0.00"),""))</f>
        <v/>
      </c>
      <c r="X194" s="370"/>
      <c r="AB194" s="371" t="str">
        <f aca="false">IF(OR(N($N194)=0,N($AA194)=0),"",ROUND(N($N194)/(1+N($AA194))*N($AA194),2))</f>
        <v/>
      </c>
      <c r="AC194" s="370"/>
      <c r="AD194" s="370"/>
      <c r="AE194" s="374" t="str">
        <f aca="false">IF($AM194="","",IF($AM194=1,IF($AN194&gt;=1,"一次性·已到收款期","一次性·未到期"),$AD194&amp;" 第"&amp;$AN194&amp;"/"&amp;$AM194&amp;"期"))</f>
        <v/>
      </c>
      <c r="AF194" s="372" t="str">
        <f aca="false">IF(OR($AM194="",N($L194)=0),"",ROUND(N($J194)*$AN194/$AM194,2)+N($K194))</f>
        <v/>
      </c>
      <c r="AG194" s="372" t="str">
        <f aca="false">IF($AF194="","",MAX(0,ROUND($AF194-(N($P194)+N($Q194)+N($R194)),2)))</f>
        <v/>
      </c>
      <c r="AH194" s="372" t="str">
        <f aca="false">IF(OR(TRIM($B194&amp;$C194)="",NOT(ISNUMBER($D194))),"",SUMIFS($V$3:$V$1001,$AJ$3:$AJ$1001,$AJ194,$D$3:$D$1001,"&lt;"&amp;$D194))</f>
        <v/>
      </c>
      <c r="AI194" s="372" t="str">
        <f aca="false">IF(TRIM($B194&amp;$C194)="","",SUMIFS($V$3:$V$1001,$AJ$3:$AJ$1001,$AJ194))</f>
        <v/>
      </c>
      <c r="AJ194" s="374" t="str">
        <f aca="false">IF(TRIM($B194&amp;$C194)="","",TRIM($B194)&amp;"｜"&amp;TRIM($C194))</f>
        <v/>
      </c>
      <c r="AK194" s="372" t="str">
        <f aca="false">IF(TRIM($B194&amp;$C194)="","",MIN(N($N194),N($P194)))</f>
        <v/>
      </c>
      <c r="AL194" s="375" t="str">
        <f aca="false">IF(ISNUMBER($D194),YEAR($D194),"")</f>
        <v/>
      </c>
      <c r="AM194" s="375" t="str">
        <f aca="false">IF(OR(TRIM($B194&amp;$C194)="",NOT(ISNUMBER($D194)),NOT(ISNUMBER($E194))),"",IF($E194&lt;$D194,"",IF(IF($AD194="半年付",2,IF($AD194="季度付",4,IF($AD194="月付",12,IF($AD194="半月付",24,1))))=1,1,MAX(1,ROUND(($E194-$D194+1)/365*IF($AD194="半年付",2,IF($AD194="季度付",4,IF($AD194="月付",12,IF($AD194="半月付",24,1)))),0)))))</f>
        <v/>
      </c>
      <c r="AN194" s="375" t="str">
        <f aca="true">IF($AM194="","",MIN($AM194,MAX(0,INT((TODAY()-付款宽限天数-$D194)/(($E194-$D194+1)/$AM194))+1)))</f>
        <v/>
      </c>
    </row>
    <row r="195" customFormat="false" ht="14.9" hidden="false" customHeight="false" outlineLevel="0" collapsed="false">
      <c r="F195" s="370" t="str">
        <f aca="true">IF(TRIM($B195&amp;$C195)="","",IF(OR(ISNUMBER(SEARCH("未",$A195)),ISNUMBER(SEARCH("送出",$A195)),AND(TRIM($A195)="",NOT(ISNUMBER($D195)),N($G195)=0)),"【合同未回】","")&amp;IF(NOT(ISNUMBER($E195)),IF(OR(ISNUMBER(SEARCH("未",$A195)),ISNUMBER(SEARCH("送出",$A195)),AND(TRIM($A195)="",NOT(ISNUMBER($D195)),N($G195)=0)),"","【未填合同期】"),IF($E195&lt;TODAY(),"【已到期】",IF($E195-TODAY()&lt;=提醒天数,"【即将到期，剩余"&amp;($E195-TODAY())&amp;"天】","【正常】")))&amp;IF(OR($AC195="安装免保",$AC195="技术免保",$AC195="质保期内"),"【"&amp;$AC195&amp;"】",""))</f>
        <v/>
      </c>
      <c r="J195" s="371" t="str">
        <f aca="false">IF(OR(N($G195)=0,N($H195)=0),"",ROUND(N($G195)*N($H195)*IF(N($I195)=0,1,N($I195)),2))</f>
        <v/>
      </c>
      <c r="L195" s="371" t="str">
        <f aca="false">IF(TRIM($B195&amp;$C195)="","",IF(AND(N($J195)=0,N($K195)=0),"",ROUND(N($J195)+N($K195),2)))</f>
        <v/>
      </c>
      <c r="R195" s="371"/>
      <c r="S195" s="372" t="str">
        <f aca="false">IF(TRIM($B195&amp;$C195)="","",IF(N($N195)=0,"",MAX(0,MIN(N($N195)-N($P195),N($V195)))))</f>
        <v/>
      </c>
      <c r="T195" s="372" t="str">
        <f aca="false">IF(TRIM($B195&amp;$C195)="","",IF(N($P195)&lt;=N($N195),"",N($P195)-N($N195)))</f>
        <v/>
      </c>
      <c r="U195" s="372" t="str">
        <f aca="false">IF(OR(TRIM($B195&amp;$C195)="",$V195=""),"",MAX(0,N($V195))-N($S195))</f>
        <v/>
      </c>
      <c r="V195" s="372" t="str">
        <f aca="false">IF(TRIM($B195&amp;$C195)="","",IF(AND(N($L195)=0,N($P195)+N($Q195)+N($R195)=0),"",ROUND(N($L195)-N($P195)-N($Q195)-N($R195),2)))</f>
        <v/>
      </c>
      <c r="W195" s="373" t="str">
        <f aca="false">IF(TRIM($B195&amp;$C195)="","",IF(N($L195)=0,IF((N($P195)+N($Q195)+N($R195))=0,"—未填单价","未填单价，已收 "&amp;TEXT((N($P195)+N($Q195)+N($R195)),"#,##0.00")),IF(N($V195)&gt;0.005,"欠 "&amp;TEXT(N($V195),"#,##0.00")&amp;IF(N($S195)&gt;0,"（开票未到账 "&amp;TEXT(N($S195),"#,##0.00")&amp;"）","")&amp;IF(N($U195)&gt;0,"（未开票 "&amp;TEXT(N($U195),"#,##0.00")&amp;"）",""),IF(N($V195)&lt;-0.005,"多收 "&amp;TEXT(-N($V195),"#,##0.00"),"✔ 已结清")))&amp;IF(N($T195)&gt;0,"｜到账未开票 "&amp;TEXT(N($T195),"#,##0.00")&amp;"，待补票","")&amp;IF(N($Q195)&gt;0,"｜收现 "&amp;TEXT(N($Q195),"#,##0.00"),"")&amp;IF(N($R195)&gt;0,"｜收款不开票 "&amp;TEXT(N($R195),"#,##0.00"),""))</f>
        <v/>
      </c>
      <c r="X195" s="370"/>
      <c r="AB195" s="371" t="str">
        <f aca="false">IF(OR(N($N195)=0,N($AA195)=0),"",ROUND(N($N195)/(1+N($AA195))*N($AA195),2))</f>
        <v/>
      </c>
      <c r="AC195" s="370"/>
      <c r="AD195" s="370"/>
      <c r="AE195" s="374" t="str">
        <f aca="false">IF($AM195="","",IF($AM195=1,IF($AN195&gt;=1,"一次性·已到收款期","一次性·未到期"),$AD195&amp;" 第"&amp;$AN195&amp;"/"&amp;$AM195&amp;"期"))</f>
        <v/>
      </c>
      <c r="AF195" s="372" t="str">
        <f aca="false">IF(OR($AM195="",N($L195)=0),"",ROUND(N($J195)*$AN195/$AM195,2)+N($K195))</f>
        <v/>
      </c>
      <c r="AG195" s="372" t="str">
        <f aca="false">IF($AF195="","",MAX(0,ROUND($AF195-(N($P195)+N($Q195)+N($R195)),2)))</f>
        <v/>
      </c>
      <c r="AH195" s="372" t="str">
        <f aca="false">IF(OR(TRIM($B195&amp;$C195)="",NOT(ISNUMBER($D195))),"",SUMIFS($V$3:$V$1001,$AJ$3:$AJ$1001,$AJ195,$D$3:$D$1001,"&lt;"&amp;$D195))</f>
        <v/>
      </c>
      <c r="AI195" s="372" t="str">
        <f aca="false">IF(TRIM($B195&amp;$C195)="","",SUMIFS($V$3:$V$1001,$AJ$3:$AJ$1001,$AJ195))</f>
        <v/>
      </c>
      <c r="AJ195" s="374" t="str">
        <f aca="false">IF(TRIM($B195&amp;$C195)="","",TRIM($B195)&amp;"｜"&amp;TRIM($C195))</f>
        <v/>
      </c>
      <c r="AK195" s="372" t="str">
        <f aca="false">IF(TRIM($B195&amp;$C195)="","",MIN(N($N195),N($P195)))</f>
        <v/>
      </c>
      <c r="AL195" s="375" t="str">
        <f aca="false">IF(ISNUMBER($D195),YEAR($D195),"")</f>
        <v/>
      </c>
      <c r="AM195" s="375" t="str">
        <f aca="false">IF(OR(TRIM($B195&amp;$C195)="",NOT(ISNUMBER($D195)),NOT(ISNUMBER($E195))),"",IF($E195&lt;$D195,"",IF(IF($AD195="半年付",2,IF($AD195="季度付",4,IF($AD195="月付",12,IF($AD195="半月付",24,1))))=1,1,MAX(1,ROUND(($E195-$D195+1)/365*IF($AD195="半年付",2,IF($AD195="季度付",4,IF($AD195="月付",12,IF($AD195="半月付",24,1)))),0)))))</f>
        <v/>
      </c>
      <c r="AN195" s="375" t="str">
        <f aca="true">IF($AM195="","",MIN($AM195,MAX(0,INT((TODAY()-付款宽限天数-$D195)/(($E195-$D195+1)/$AM195))+1)))</f>
        <v/>
      </c>
    </row>
    <row r="196" customFormat="false" ht="14.9" hidden="false" customHeight="false" outlineLevel="0" collapsed="false">
      <c r="F196" s="370" t="str">
        <f aca="true">IF(TRIM($B196&amp;$C196)="","",IF(OR(ISNUMBER(SEARCH("未",$A196)),ISNUMBER(SEARCH("送出",$A196)),AND(TRIM($A196)="",NOT(ISNUMBER($D196)),N($G196)=0)),"【合同未回】","")&amp;IF(NOT(ISNUMBER($E196)),IF(OR(ISNUMBER(SEARCH("未",$A196)),ISNUMBER(SEARCH("送出",$A196)),AND(TRIM($A196)="",NOT(ISNUMBER($D196)),N($G196)=0)),"","【未填合同期】"),IF($E196&lt;TODAY(),"【已到期】",IF($E196-TODAY()&lt;=提醒天数,"【即将到期，剩余"&amp;($E196-TODAY())&amp;"天】","【正常】")))&amp;IF(OR($AC196="安装免保",$AC196="技术免保",$AC196="质保期内"),"【"&amp;$AC196&amp;"】",""))</f>
        <v/>
      </c>
      <c r="J196" s="371" t="str">
        <f aca="false">IF(OR(N($G196)=0,N($H196)=0),"",ROUND(N($G196)*N($H196)*IF(N($I196)=0,1,N($I196)),2))</f>
        <v/>
      </c>
      <c r="L196" s="371" t="str">
        <f aca="false">IF(TRIM($B196&amp;$C196)="","",IF(AND(N($J196)=0,N($K196)=0),"",ROUND(N($J196)+N($K196),2)))</f>
        <v/>
      </c>
      <c r="R196" s="371"/>
      <c r="S196" s="372" t="str">
        <f aca="false">IF(TRIM($B196&amp;$C196)="","",IF(N($N196)=0,"",MAX(0,MIN(N($N196)-N($P196),N($V196)))))</f>
        <v/>
      </c>
      <c r="T196" s="372" t="str">
        <f aca="false">IF(TRIM($B196&amp;$C196)="","",IF(N($P196)&lt;=N($N196),"",N($P196)-N($N196)))</f>
        <v/>
      </c>
      <c r="U196" s="372" t="str">
        <f aca="false">IF(OR(TRIM($B196&amp;$C196)="",$V196=""),"",MAX(0,N($V196))-N($S196))</f>
        <v/>
      </c>
      <c r="V196" s="372" t="str">
        <f aca="false">IF(TRIM($B196&amp;$C196)="","",IF(AND(N($L196)=0,N($P196)+N($Q196)+N($R196)=0),"",ROUND(N($L196)-N($P196)-N($Q196)-N($R196),2)))</f>
        <v/>
      </c>
      <c r="W196" s="373" t="str">
        <f aca="false">IF(TRIM($B196&amp;$C196)="","",IF(N($L196)=0,IF((N($P196)+N($Q196)+N($R196))=0,"—未填单价","未填单价，已收 "&amp;TEXT((N($P196)+N($Q196)+N($R196)),"#,##0.00")),IF(N($V196)&gt;0.005,"欠 "&amp;TEXT(N($V196),"#,##0.00")&amp;IF(N($S196)&gt;0,"（开票未到账 "&amp;TEXT(N($S196),"#,##0.00")&amp;"）","")&amp;IF(N($U196)&gt;0,"（未开票 "&amp;TEXT(N($U196),"#,##0.00")&amp;"）",""),IF(N($V196)&lt;-0.005,"多收 "&amp;TEXT(-N($V196),"#,##0.00"),"✔ 已结清")))&amp;IF(N($T196)&gt;0,"｜到账未开票 "&amp;TEXT(N($T196),"#,##0.00")&amp;"，待补票","")&amp;IF(N($Q196)&gt;0,"｜收现 "&amp;TEXT(N($Q196),"#,##0.00"),"")&amp;IF(N($R196)&gt;0,"｜收款不开票 "&amp;TEXT(N($R196),"#,##0.00"),""))</f>
        <v/>
      </c>
      <c r="X196" s="370"/>
      <c r="AB196" s="371" t="str">
        <f aca="false">IF(OR(N($N196)=0,N($AA196)=0),"",ROUND(N($N196)/(1+N($AA196))*N($AA196),2))</f>
        <v/>
      </c>
      <c r="AC196" s="370"/>
      <c r="AD196" s="370"/>
      <c r="AE196" s="374" t="str">
        <f aca="false">IF($AM196="","",IF($AM196=1,IF($AN196&gt;=1,"一次性·已到收款期","一次性·未到期"),$AD196&amp;" 第"&amp;$AN196&amp;"/"&amp;$AM196&amp;"期"))</f>
        <v/>
      </c>
      <c r="AF196" s="372" t="str">
        <f aca="false">IF(OR($AM196="",N($L196)=0),"",ROUND(N($J196)*$AN196/$AM196,2)+N($K196))</f>
        <v/>
      </c>
      <c r="AG196" s="372" t="str">
        <f aca="false">IF($AF196="","",MAX(0,ROUND($AF196-(N($P196)+N($Q196)+N($R196)),2)))</f>
        <v/>
      </c>
      <c r="AH196" s="372" t="str">
        <f aca="false">IF(OR(TRIM($B196&amp;$C196)="",NOT(ISNUMBER($D196))),"",SUMIFS($V$3:$V$1001,$AJ$3:$AJ$1001,$AJ196,$D$3:$D$1001,"&lt;"&amp;$D196))</f>
        <v/>
      </c>
      <c r="AI196" s="372" t="str">
        <f aca="false">IF(TRIM($B196&amp;$C196)="","",SUMIFS($V$3:$V$1001,$AJ$3:$AJ$1001,$AJ196))</f>
        <v/>
      </c>
      <c r="AJ196" s="374" t="str">
        <f aca="false">IF(TRIM($B196&amp;$C196)="","",TRIM($B196)&amp;"｜"&amp;TRIM($C196))</f>
        <v/>
      </c>
      <c r="AK196" s="372" t="str">
        <f aca="false">IF(TRIM($B196&amp;$C196)="","",MIN(N($N196),N($P196)))</f>
        <v/>
      </c>
      <c r="AL196" s="375" t="str">
        <f aca="false">IF(ISNUMBER($D196),YEAR($D196),"")</f>
        <v/>
      </c>
      <c r="AM196" s="375" t="str">
        <f aca="false">IF(OR(TRIM($B196&amp;$C196)="",NOT(ISNUMBER($D196)),NOT(ISNUMBER($E196))),"",IF($E196&lt;$D196,"",IF(IF($AD196="半年付",2,IF($AD196="季度付",4,IF($AD196="月付",12,IF($AD196="半月付",24,1))))=1,1,MAX(1,ROUND(($E196-$D196+1)/365*IF($AD196="半年付",2,IF($AD196="季度付",4,IF($AD196="月付",12,IF($AD196="半月付",24,1)))),0)))))</f>
        <v/>
      </c>
      <c r="AN196" s="375" t="str">
        <f aca="true">IF($AM196="","",MIN($AM196,MAX(0,INT((TODAY()-付款宽限天数-$D196)/(($E196-$D196+1)/$AM196))+1)))</f>
        <v/>
      </c>
    </row>
    <row r="197" customFormat="false" ht="14.9" hidden="false" customHeight="false" outlineLevel="0" collapsed="false">
      <c r="F197" s="370" t="str">
        <f aca="true">IF(TRIM($B197&amp;$C197)="","",IF(OR(ISNUMBER(SEARCH("未",$A197)),ISNUMBER(SEARCH("送出",$A197)),AND(TRIM($A197)="",NOT(ISNUMBER($D197)),N($G197)=0)),"【合同未回】","")&amp;IF(NOT(ISNUMBER($E197)),IF(OR(ISNUMBER(SEARCH("未",$A197)),ISNUMBER(SEARCH("送出",$A197)),AND(TRIM($A197)="",NOT(ISNUMBER($D197)),N($G197)=0)),"","【未填合同期】"),IF($E197&lt;TODAY(),"【已到期】",IF($E197-TODAY()&lt;=提醒天数,"【即将到期，剩余"&amp;($E197-TODAY())&amp;"天】","【正常】")))&amp;IF(OR($AC197="安装免保",$AC197="技术免保",$AC197="质保期内"),"【"&amp;$AC197&amp;"】",""))</f>
        <v/>
      </c>
      <c r="J197" s="371" t="str">
        <f aca="false">IF(OR(N($G197)=0,N($H197)=0),"",ROUND(N($G197)*N($H197)*IF(N($I197)=0,1,N($I197)),2))</f>
        <v/>
      </c>
      <c r="L197" s="371" t="str">
        <f aca="false">IF(TRIM($B197&amp;$C197)="","",IF(AND(N($J197)=0,N($K197)=0),"",ROUND(N($J197)+N($K197),2)))</f>
        <v/>
      </c>
      <c r="R197" s="371"/>
      <c r="S197" s="372" t="str">
        <f aca="false">IF(TRIM($B197&amp;$C197)="","",IF(N($N197)=0,"",MAX(0,MIN(N($N197)-N($P197),N($V197)))))</f>
        <v/>
      </c>
      <c r="T197" s="372" t="str">
        <f aca="false">IF(TRIM($B197&amp;$C197)="","",IF(N($P197)&lt;=N($N197),"",N($P197)-N($N197)))</f>
        <v/>
      </c>
      <c r="U197" s="372" t="str">
        <f aca="false">IF(OR(TRIM($B197&amp;$C197)="",$V197=""),"",MAX(0,N($V197))-N($S197))</f>
        <v/>
      </c>
      <c r="V197" s="372" t="str">
        <f aca="false">IF(TRIM($B197&amp;$C197)="","",IF(AND(N($L197)=0,N($P197)+N($Q197)+N($R197)=0),"",ROUND(N($L197)-N($P197)-N($Q197)-N($R197),2)))</f>
        <v/>
      </c>
      <c r="W197" s="373" t="str">
        <f aca="false">IF(TRIM($B197&amp;$C197)="","",IF(N($L197)=0,IF((N($P197)+N($Q197)+N($R197))=0,"—未填单价","未填单价，已收 "&amp;TEXT((N($P197)+N($Q197)+N($R197)),"#,##0.00")),IF(N($V197)&gt;0.005,"欠 "&amp;TEXT(N($V197),"#,##0.00")&amp;IF(N($S197)&gt;0,"（开票未到账 "&amp;TEXT(N($S197),"#,##0.00")&amp;"）","")&amp;IF(N($U197)&gt;0,"（未开票 "&amp;TEXT(N($U197),"#,##0.00")&amp;"）",""),IF(N($V197)&lt;-0.005,"多收 "&amp;TEXT(-N($V197),"#,##0.00"),"✔ 已结清")))&amp;IF(N($T197)&gt;0,"｜到账未开票 "&amp;TEXT(N($T197),"#,##0.00")&amp;"，待补票","")&amp;IF(N($Q197)&gt;0,"｜收现 "&amp;TEXT(N($Q197),"#,##0.00"),"")&amp;IF(N($R197)&gt;0,"｜收款不开票 "&amp;TEXT(N($R197),"#,##0.00"),""))</f>
        <v/>
      </c>
      <c r="X197" s="370"/>
      <c r="AB197" s="371" t="str">
        <f aca="false">IF(OR(N($N197)=0,N($AA197)=0),"",ROUND(N($N197)/(1+N($AA197))*N($AA197),2))</f>
        <v/>
      </c>
      <c r="AC197" s="370"/>
      <c r="AD197" s="370"/>
      <c r="AE197" s="374" t="str">
        <f aca="false">IF($AM197="","",IF($AM197=1,IF($AN197&gt;=1,"一次性·已到收款期","一次性·未到期"),$AD197&amp;" 第"&amp;$AN197&amp;"/"&amp;$AM197&amp;"期"))</f>
        <v/>
      </c>
      <c r="AF197" s="372" t="str">
        <f aca="false">IF(OR($AM197="",N($L197)=0),"",ROUND(N($J197)*$AN197/$AM197,2)+N($K197))</f>
        <v/>
      </c>
      <c r="AG197" s="372" t="str">
        <f aca="false">IF($AF197="","",MAX(0,ROUND($AF197-(N($P197)+N($Q197)+N($R197)),2)))</f>
        <v/>
      </c>
      <c r="AH197" s="372" t="str">
        <f aca="false">IF(OR(TRIM($B197&amp;$C197)="",NOT(ISNUMBER($D197))),"",SUMIFS($V$3:$V$1001,$AJ$3:$AJ$1001,$AJ197,$D$3:$D$1001,"&lt;"&amp;$D197))</f>
        <v/>
      </c>
      <c r="AI197" s="372" t="str">
        <f aca="false">IF(TRIM($B197&amp;$C197)="","",SUMIFS($V$3:$V$1001,$AJ$3:$AJ$1001,$AJ197))</f>
        <v/>
      </c>
      <c r="AJ197" s="374" t="str">
        <f aca="false">IF(TRIM($B197&amp;$C197)="","",TRIM($B197)&amp;"｜"&amp;TRIM($C197))</f>
        <v/>
      </c>
      <c r="AK197" s="372" t="str">
        <f aca="false">IF(TRIM($B197&amp;$C197)="","",MIN(N($N197),N($P197)))</f>
        <v/>
      </c>
      <c r="AL197" s="375" t="str">
        <f aca="false">IF(ISNUMBER($D197),YEAR($D197),"")</f>
        <v/>
      </c>
      <c r="AM197" s="375" t="str">
        <f aca="false">IF(OR(TRIM($B197&amp;$C197)="",NOT(ISNUMBER($D197)),NOT(ISNUMBER($E197))),"",IF($E197&lt;$D197,"",IF(IF($AD197="半年付",2,IF($AD197="季度付",4,IF($AD197="月付",12,IF($AD197="半月付",24,1))))=1,1,MAX(1,ROUND(($E197-$D197+1)/365*IF($AD197="半年付",2,IF($AD197="季度付",4,IF($AD197="月付",12,IF($AD197="半月付",24,1)))),0)))))</f>
        <v/>
      </c>
      <c r="AN197" s="375" t="str">
        <f aca="true">IF($AM197="","",MIN($AM197,MAX(0,INT((TODAY()-付款宽限天数-$D197)/(($E197-$D197+1)/$AM197))+1)))</f>
        <v/>
      </c>
    </row>
    <row r="198" customFormat="false" ht="14.9" hidden="false" customHeight="false" outlineLevel="0" collapsed="false">
      <c r="F198" s="370" t="str">
        <f aca="true">IF(TRIM($B198&amp;$C198)="","",IF(OR(ISNUMBER(SEARCH("未",$A198)),ISNUMBER(SEARCH("送出",$A198)),AND(TRIM($A198)="",NOT(ISNUMBER($D198)),N($G198)=0)),"【合同未回】","")&amp;IF(NOT(ISNUMBER($E198)),IF(OR(ISNUMBER(SEARCH("未",$A198)),ISNUMBER(SEARCH("送出",$A198)),AND(TRIM($A198)="",NOT(ISNUMBER($D198)),N($G198)=0)),"","【未填合同期】"),IF($E198&lt;TODAY(),"【已到期】",IF($E198-TODAY()&lt;=提醒天数,"【即将到期，剩余"&amp;($E198-TODAY())&amp;"天】","【正常】")))&amp;IF(OR($AC198="安装免保",$AC198="技术免保",$AC198="质保期内"),"【"&amp;$AC198&amp;"】",""))</f>
        <v/>
      </c>
      <c r="J198" s="371" t="str">
        <f aca="false">IF(OR(N($G198)=0,N($H198)=0),"",ROUND(N($G198)*N($H198)*IF(N($I198)=0,1,N($I198)),2))</f>
        <v/>
      </c>
      <c r="L198" s="371" t="str">
        <f aca="false">IF(TRIM($B198&amp;$C198)="","",IF(AND(N($J198)=0,N($K198)=0),"",ROUND(N($J198)+N($K198),2)))</f>
        <v/>
      </c>
      <c r="R198" s="371"/>
      <c r="S198" s="372" t="str">
        <f aca="false">IF(TRIM($B198&amp;$C198)="","",IF(N($N198)=0,"",MAX(0,MIN(N($N198)-N($P198),N($V198)))))</f>
        <v/>
      </c>
      <c r="T198" s="372" t="str">
        <f aca="false">IF(TRIM($B198&amp;$C198)="","",IF(N($P198)&lt;=N($N198),"",N($P198)-N($N198)))</f>
        <v/>
      </c>
      <c r="U198" s="372" t="str">
        <f aca="false">IF(OR(TRIM($B198&amp;$C198)="",$V198=""),"",MAX(0,N($V198))-N($S198))</f>
        <v/>
      </c>
      <c r="V198" s="372" t="str">
        <f aca="false">IF(TRIM($B198&amp;$C198)="","",IF(AND(N($L198)=0,N($P198)+N($Q198)+N($R198)=0),"",ROUND(N($L198)-N($P198)-N($Q198)-N($R198),2)))</f>
        <v/>
      </c>
      <c r="W198" s="373" t="str">
        <f aca="false">IF(TRIM($B198&amp;$C198)="","",IF(N($L198)=0,IF((N($P198)+N($Q198)+N($R198))=0,"—未填单价","未填单价，已收 "&amp;TEXT((N($P198)+N($Q198)+N($R198)),"#,##0.00")),IF(N($V198)&gt;0.005,"欠 "&amp;TEXT(N($V198),"#,##0.00")&amp;IF(N($S198)&gt;0,"（开票未到账 "&amp;TEXT(N($S198),"#,##0.00")&amp;"）","")&amp;IF(N($U198)&gt;0,"（未开票 "&amp;TEXT(N($U198),"#,##0.00")&amp;"）",""),IF(N($V198)&lt;-0.005,"多收 "&amp;TEXT(-N($V198),"#,##0.00"),"✔ 已结清")))&amp;IF(N($T198)&gt;0,"｜到账未开票 "&amp;TEXT(N($T198),"#,##0.00")&amp;"，待补票","")&amp;IF(N($Q198)&gt;0,"｜收现 "&amp;TEXT(N($Q198),"#,##0.00"),"")&amp;IF(N($R198)&gt;0,"｜收款不开票 "&amp;TEXT(N($R198),"#,##0.00"),""))</f>
        <v/>
      </c>
      <c r="X198" s="370"/>
      <c r="AB198" s="371" t="str">
        <f aca="false">IF(OR(N($N198)=0,N($AA198)=0),"",ROUND(N($N198)/(1+N($AA198))*N($AA198),2))</f>
        <v/>
      </c>
      <c r="AC198" s="370"/>
      <c r="AD198" s="370"/>
      <c r="AE198" s="374" t="str">
        <f aca="false">IF($AM198="","",IF($AM198=1,IF($AN198&gt;=1,"一次性·已到收款期","一次性·未到期"),$AD198&amp;" 第"&amp;$AN198&amp;"/"&amp;$AM198&amp;"期"))</f>
        <v/>
      </c>
      <c r="AF198" s="372" t="str">
        <f aca="false">IF(OR($AM198="",N($L198)=0),"",ROUND(N($J198)*$AN198/$AM198,2)+N($K198))</f>
        <v/>
      </c>
      <c r="AG198" s="372" t="str">
        <f aca="false">IF($AF198="","",MAX(0,ROUND($AF198-(N($P198)+N($Q198)+N($R198)),2)))</f>
        <v/>
      </c>
      <c r="AH198" s="372" t="str">
        <f aca="false">IF(OR(TRIM($B198&amp;$C198)="",NOT(ISNUMBER($D198))),"",SUMIFS($V$3:$V$1001,$AJ$3:$AJ$1001,$AJ198,$D$3:$D$1001,"&lt;"&amp;$D198))</f>
        <v/>
      </c>
      <c r="AI198" s="372" t="str">
        <f aca="false">IF(TRIM($B198&amp;$C198)="","",SUMIFS($V$3:$V$1001,$AJ$3:$AJ$1001,$AJ198))</f>
        <v/>
      </c>
      <c r="AJ198" s="374" t="str">
        <f aca="false">IF(TRIM($B198&amp;$C198)="","",TRIM($B198)&amp;"｜"&amp;TRIM($C198))</f>
        <v/>
      </c>
      <c r="AK198" s="372" t="str">
        <f aca="false">IF(TRIM($B198&amp;$C198)="","",MIN(N($N198),N($P198)))</f>
        <v/>
      </c>
      <c r="AL198" s="375" t="str">
        <f aca="false">IF(ISNUMBER($D198),YEAR($D198),"")</f>
        <v/>
      </c>
      <c r="AM198" s="375" t="str">
        <f aca="false">IF(OR(TRIM($B198&amp;$C198)="",NOT(ISNUMBER($D198)),NOT(ISNUMBER($E198))),"",IF($E198&lt;$D198,"",IF(IF($AD198="半年付",2,IF($AD198="季度付",4,IF($AD198="月付",12,IF($AD198="半月付",24,1))))=1,1,MAX(1,ROUND(($E198-$D198+1)/365*IF($AD198="半年付",2,IF($AD198="季度付",4,IF($AD198="月付",12,IF($AD198="半月付",24,1)))),0)))))</f>
        <v/>
      </c>
      <c r="AN198" s="375" t="str">
        <f aca="true">IF($AM198="","",MIN($AM198,MAX(0,INT((TODAY()-付款宽限天数-$D198)/(($E198-$D198+1)/$AM198))+1)))</f>
        <v/>
      </c>
    </row>
    <row r="199" customFormat="false" ht="14.9" hidden="false" customHeight="false" outlineLevel="0" collapsed="false">
      <c r="F199" s="370" t="str">
        <f aca="true">IF(TRIM($B199&amp;$C199)="","",IF(OR(ISNUMBER(SEARCH("未",$A199)),ISNUMBER(SEARCH("送出",$A199)),AND(TRIM($A199)="",NOT(ISNUMBER($D199)),N($G199)=0)),"【合同未回】","")&amp;IF(NOT(ISNUMBER($E199)),IF(OR(ISNUMBER(SEARCH("未",$A199)),ISNUMBER(SEARCH("送出",$A199)),AND(TRIM($A199)="",NOT(ISNUMBER($D199)),N($G199)=0)),"","【未填合同期】"),IF($E199&lt;TODAY(),"【已到期】",IF($E199-TODAY()&lt;=提醒天数,"【即将到期，剩余"&amp;($E199-TODAY())&amp;"天】","【正常】")))&amp;IF(OR($AC199="安装免保",$AC199="技术免保",$AC199="质保期内"),"【"&amp;$AC199&amp;"】",""))</f>
        <v/>
      </c>
      <c r="J199" s="371" t="str">
        <f aca="false">IF(OR(N($G199)=0,N($H199)=0),"",ROUND(N($G199)*N($H199)*IF(N($I199)=0,1,N($I199)),2))</f>
        <v/>
      </c>
      <c r="L199" s="371" t="str">
        <f aca="false">IF(TRIM($B199&amp;$C199)="","",IF(AND(N($J199)=0,N($K199)=0),"",ROUND(N($J199)+N($K199),2)))</f>
        <v/>
      </c>
      <c r="R199" s="371"/>
      <c r="S199" s="372" t="str">
        <f aca="false">IF(TRIM($B199&amp;$C199)="","",IF(N($N199)=0,"",MAX(0,MIN(N($N199)-N($P199),N($V199)))))</f>
        <v/>
      </c>
      <c r="T199" s="372" t="str">
        <f aca="false">IF(TRIM($B199&amp;$C199)="","",IF(N($P199)&lt;=N($N199),"",N($P199)-N($N199)))</f>
        <v/>
      </c>
      <c r="U199" s="372" t="str">
        <f aca="false">IF(OR(TRIM($B199&amp;$C199)="",$V199=""),"",MAX(0,N($V199))-N($S199))</f>
        <v/>
      </c>
      <c r="V199" s="372" t="str">
        <f aca="false">IF(TRIM($B199&amp;$C199)="","",IF(AND(N($L199)=0,N($P199)+N($Q199)+N($R199)=0),"",ROUND(N($L199)-N($P199)-N($Q199)-N($R199),2)))</f>
        <v/>
      </c>
      <c r="W199" s="373" t="str">
        <f aca="false">IF(TRIM($B199&amp;$C199)="","",IF(N($L199)=0,IF((N($P199)+N($Q199)+N($R199))=0,"—未填单价","未填单价，已收 "&amp;TEXT((N($P199)+N($Q199)+N($R199)),"#,##0.00")),IF(N($V199)&gt;0.005,"欠 "&amp;TEXT(N($V199),"#,##0.00")&amp;IF(N($S199)&gt;0,"（开票未到账 "&amp;TEXT(N($S199),"#,##0.00")&amp;"）","")&amp;IF(N($U199)&gt;0,"（未开票 "&amp;TEXT(N($U199),"#,##0.00")&amp;"）",""),IF(N($V199)&lt;-0.005,"多收 "&amp;TEXT(-N($V199),"#,##0.00"),"✔ 已结清")))&amp;IF(N($T199)&gt;0,"｜到账未开票 "&amp;TEXT(N($T199),"#,##0.00")&amp;"，待补票","")&amp;IF(N($Q199)&gt;0,"｜收现 "&amp;TEXT(N($Q199),"#,##0.00"),"")&amp;IF(N($R199)&gt;0,"｜收款不开票 "&amp;TEXT(N($R199),"#,##0.00"),""))</f>
        <v/>
      </c>
      <c r="X199" s="370"/>
      <c r="AB199" s="371" t="str">
        <f aca="false">IF(OR(N($N199)=0,N($AA199)=0),"",ROUND(N($N199)/(1+N($AA199))*N($AA199),2))</f>
        <v/>
      </c>
      <c r="AC199" s="370"/>
      <c r="AD199" s="370"/>
      <c r="AE199" s="374" t="str">
        <f aca="false">IF($AM199="","",IF($AM199=1,IF($AN199&gt;=1,"一次性·已到收款期","一次性·未到期"),$AD199&amp;" 第"&amp;$AN199&amp;"/"&amp;$AM199&amp;"期"))</f>
        <v/>
      </c>
      <c r="AF199" s="372" t="str">
        <f aca="false">IF(OR($AM199="",N($L199)=0),"",ROUND(N($J199)*$AN199/$AM199,2)+N($K199))</f>
        <v/>
      </c>
      <c r="AG199" s="372" t="str">
        <f aca="false">IF($AF199="","",MAX(0,ROUND($AF199-(N($P199)+N($Q199)+N($R199)),2)))</f>
        <v/>
      </c>
      <c r="AH199" s="372" t="str">
        <f aca="false">IF(OR(TRIM($B199&amp;$C199)="",NOT(ISNUMBER($D199))),"",SUMIFS($V$3:$V$1001,$AJ$3:$AJ$1001,$AJ199,$D$3:$D$1001,"&lt;"&amp;$D199))</f>
        <v/>
      </c>
      <c r="AI199" s="372" t="str">
        <f aca="false">IF(TRIM($B199&amp;$C199)="","",SUMIFS($V$3:$V$1001,$AJ$3:$AJ$1001,$AJ199))</f>
        <v/>
      </c>
      <c r="AJ199" s="374" t="str">
        <f aca="false">IF(TRIM($B199&amp;$C199)="","",TRIM($B199)&amp;"｜"&amp;TRIM($C199))</f>
        <v/>
      </c>
      <c r="AK199" s="372" t="str">
        <f aca="false">IF(TRIM($B199&amp;$C199)="","",MIN(N($N199),N($P199)))</f>
        <v/>
      </c>
      <c r="AL199" s="375" t="str">
        <f aca="false">IF(ISNUMBER($D199),YEAR($D199),"")</f>
        <v/>
      </c>
      <c r="AM199" s="375" t="str">
        <f aca="false">IF(OR(TRIM($B199&amp;$C199)="",NOT(ISNUMBER($D199)),NOT(ISNUMBER($E199))),"",IF($E199&lt;$D199,"",IF(IF($AD199="半年付",2,IF($AD199="季度付",4,IF($AD199="月付",12,IF($AD199="半月付",24,1))))=1,1,MAX(1,ROUND(($E199-$D199+1)/365*IF($AD199="半年付",2,IF($AD199="季度付",4,IF($AD199="月付",12,IF($AD199="半月付",24,1)))),0)))))</f>
        <v/>
      </c>
      <c r="AN199" s="375" t="str">
        <f aca="true">IF($AM199="","",MIN($AM199,MAX(0,INT((TODAY()-付款宽限天数-$D199)/(($E199-$D199+1)/$AM199))+1)))</f>
        <v/>
      </c>
    </row>
    <row r="200" customFormat="false" ht="14.9" hidden="false" customHeight="false" outlineLevel="0" collapsed="false">
      <c r="F200" s="370" t="str">
        <f aca="true">IF(TRIM($B200&amp;$C200)="","",IF(OR(ISNUMBER(SEARCH("未",$A200)),ISNUMBER(SEARCH("送出",$A200)),AND(TRIM($A200)="",NOT(ISNUMBER($D200)),N($G200)=0)),"【合同未回】","")&amp;IF(NOT(ISNUMBER($E200)),IF(OR(ISNUMBER(SEARCH("未",$A200)),ISNUMBER(SEARCH("送出",$A200)),AND(TRIM($A200)="",NOT(ISNUMBER($D200)),N($G200)=0)),"","【未填合同期】"),IF($E200&lt;TODAY(),"【已到期】",IF($E200-TODAY()&lt;=提醒天数,"【即将到期，剩余"&amp;($E200-TODAY())&amp;"天】","【正常】")))&amp;IF(OR($AC200="安装免保",$AC200="技术免保",$AC200="质保期内"),"【"&amp;$AC200&amp;"】",""))</f>
        <v/>
      </c>
      <c r="J200" s="371" t="str">
        <f aca="false">IF(OR(N($G200)=0,N($H200)=0),"",ROUND(N($G200)*N($H200)*IF(N($I200)=0,1,N($I200)),2))</f>
        <v/>
      </c>
      <c r="L200" s="371" t="str">
        <f aca="false">IF(TRIM($B200&amp;$C200)="","",IF(AND(N($J200)=0,N($K200)=0),"",ROUND(N($J200)+N($K200),2)))</f>
        <v/>
      </c>
      <c r="R200" s="371"/>
      <c r="S200" s="372" t="str">
        <f aca="false">IF(TRIM($B200&amp;$C200)="","",IF(N($N200)=0,"",MAX(0,MIN(N($N200)-N($P200),N($V200)))))</f>
        <v/>
      </c>
      <c r="T200" s="372" t="str">
        <f aca="false">IF(TRIM($B200&amp;$C200)="","",IF(N($P200)&lt;=N($N200),"",N($P200)-N($N200)))</f>
        <v/>
      </c>
      <c r="U200" s="372" t="str">
        <f aca="false">IF(OR(TRIM($B200&amp;$C200)="",$V200=""),"",MAX(0,N($V200))-N($S200))</f>
        <v/>
      </c>
      <c r="V200" s="372" t="str">
        <f aca="false">IF(TRIM($B200&amp;$C200)="","",IF(AND(N($L200)=0,N($P200)+N($Q200)+N($R200)=0),"",ROUND(N($L200)-N($P200)-N($Q200)-N($R200),2)))</f>
        <v/>
      </c>
      <c r="W200" s="373" t="str">
        <f aca="false">IF(TRIM($B200&amp;$C200)="","",IF(N($L200)=0,IF((N($P200)+N($Q200)+N($R200))=0,"—未填单价","未填单价，已收 "&amp;TEXT((N($P200)+N($Q200)+N($R200)),"#,##0.00")),IF(N($V200)&gt;0.005,"欠 "&amp;TEXT(N($V200),"#,##0.00")&amp;IF(N($S200)&gt;0,"（开票未到账 "&amp;TEXT(N($S200),"#,##0.00")&amp;"）","")&amp;IF(N($U200)&gt;0,"（未开票 "&amp;TEXT(N($U200),"#,##0.00")&amp;"）",""),IF(N($V200)&lt;-0.005,"多收 "&amp;TEXT(-N($V200),"#,##0.00"),"✔ 已结清")))&amp;IF(N($T200)&gt;0,"｜到账未开票 "&amp;TEXT(N($T200),"#,##0.00")&amp;"，待补票","")&amp;IF(N($Q200)&gt;0,"｜收现 "&amp;TEXT(N($Q200),"#,##0.00"),"")&amp;IF(N($R200)&gt;0,"｜收款不开票 "&amp;TEXT(N($R200),"#,##0.00"),""))</f>
        <v/>
      </c>
      <c r="X200" s="370"/>
      <c r="AB200" s="371" t="str">
        <f aca="false">IF(OR(N($N200)=0,N($AA200)=0),"",ROUND(N($N200)/(1+N($AA200))*N($AA200),2))</f>
        <v/>
      </c>
      <c r="AC200" s="370"/>
      <c r="AD200" s="370"/>
      <c r="AE200" s="374" t="str">
        <f aca="false">IF($AM200="","",IF($AM200=1,IF($AN200&gt;=1,"一次性·已到收款期","一次性·未到期"),$AD200&amp;" 第"&amp;$AN200&amp;"/"&amp;$AM200&amp;"期"))</f>
        <v/>
      </c>
      <c r="AF200" s="372" t="str">
        <f aca="false">IF(OR($AM200="",N($L200)=0),"",ROUND(N($J200)*$AN200/$AM200,2)+N($K200))</f>
        <v/>
      </c>
      <c r="AG200" s="372" t="str">
        <f aca="false">IF($AF200="","",MAX(0,ROUND($AF200-(N($P200)+N($Q200)+N($R200)),2)))</f>
        <v/>
      </c>
      <c r="AH200" s="372" t="str">
        <f aca="false">IF(OR(TRIM($B200&amp;$C200)="",NOT(ISNUMBER($D200))),"",SUMIFS($V$3:$V$1001,$AJ$3:$AJ$1001,$AJ200,$D$3:$D$1001,"&lt;"&amp;$D200))</f>
        <v/>
      </c>
      <c r="AI200" s="372" t="str">
        <f aca="false">IF(TRIM($B200&amp;$C200)="","",SUMIFS($V$3:$V$1001,$AJ$3:$AJ$1001,$AJ200))</f>
        <v/>
      </c>
      <c r="AJ200" s="374" t="str">
        <f aca="false">IF(TRIM($B200&amp;$C200)="","",TRIM($B200)&amp;"｜"&amp;TRIM($C200))</f>
        <v/>
      </c>
      <c r="AK200" s="372" t="str">
        <f aca="false">IF(TRIM($B200&amp;$C200)="","",MIN(N($N200),N($P200)))</f>
        <v/>
      </c>
      <c r="AL200" s="375" t="str">
        <f aca="false">IF(ISNUMBER($D200),YEAR($D200),"")</f>
        <v/>
      </c>
      <c r="AM200" s="375" t="str">
        <f aca="false">IF(OR(TRIM($B200&amp;$C200)="",NOT(ISNUMBER($D200)),NOT(ISNUMBER($E200))),"",IF($E200&lt;$D200,"",IF(IF($AD200="半年付",2,IF($AD200="季度付",4,IF($AD200="月付",12,IF($AD200="半月付",24,1))))=1,1,MAX(1,ROUND(($E200-$D200+1)/365*IF($AD200="半年付",2,IF($AD200="季度付",4,IF($AD200="月付",12,IF($AD200="半月付",24,1)))),0)))))</f>
        <v/>
      </c>
      <c r="AN200" s="375" t="str">
        <f aca="true">IF($AM200="","",MIN($AM200,MAX(0,INT((TODAY()-付款宽限天数-$D200)/(($E200-$D200+1)/$AM200))+1)))</f>
        <v/>
      </c>
    </row>
    <row r="201" customFormat="false" ht="14.9" hidden="false" customHeight="false" outlineLevel="0" collapsed="false">
      <c r="F201" s="370" t="str">
        <f aca="true">IF(TRIM($B201&amp;$C201)="","",IF(OR(ISNUMBER(SEARCH("未",$A201)),ISNUMBER(SEARCH("送出",$A201)),AND(TRIM($A201)="",NOT(ISNUMBER($D201)),N($G201)=0)),"【合同未回】","")&amp;IF(NOT(ISNUMBER($E201)),IF(OR(ISNUMBER(SEARCH("未",$A201)),ISNUMBER(SEARCH("送出",$A201)),AND(TRIM($A201)="",NOT(ISNUMBER($D201)),N($G201)=0)),"","【未填合同期】"),IF($E201&lt;TODAY(),"【已到期】",IF($E201-TODAY()&lt;=提醒天数,"【即将到期，剩余"&amp;($E201-TODAY())&amp;"天】","【正常】")))&amp;IF(OR($AC201="安装免保",$AC201="技术免保",$AC201="质保期内"),"【"&amp;$AC201&amp;"】",""))</f>
        <v/>
      </c>
      <c r="J201" s="371" t="str">
        <f aca="false">IF(OR(N($G201)=0,N($H201)=0),"",ROUND(N($G201)*N($H201)*IF(N($I201)=0,1,N($I201)),2))</f>
        <v/>
      </c>
      <c r="L201" s="371" t="str">
        <f aca="false">IF(TRIM($B201&amp;$C201)="","",IF(AND(N($J201)=0,N($K201)=0),"",ROUND(N($J201)+N($K201),2)))</f>
        <v/>
      </c>
      <c r="R201" s="371"/>
      <c r="S201" s="372" t="str">
        <f aca="false">IF(TRIM($B201&amp;$C201)="","",IF(N($N201)=0,"",MAX(0,MIN(N($N201)-N($P201),N($V201)))))</f>
        <v/>
      </c>
      <c r="T201" s="372" t="str">
        <f aca="false">IF(TRIM($B201&amp;$C201)="","",IF(N($P201)&lt;=N($N201),"",N($P201)-N($N201)))</f>
        <v/>
      </c>
      <c r="U201" s="372" t="str">
        <f aca="false">IF(OR(TRIM($B201&amp;$C201)="",$V201=""),"",MAX(0,N($V201))-N($S201))</f>
        <v/>
      </c>
      <c r="V201" s="372" t="str">
        <f aca="false">IF(TRIM($B201&amp;$C201)="","",IF(AND(N($L201)=0,N($P201)+N($Q201)+N($R201)=0),"",ROUND(N($L201)-N($P201)-N($Q201)-N($R201),2)))</f>
        <v/>
      </c>
      <c r="W201" s="373" t="str">
        <f aca="false">IF(TRIM($B201&amp;$C201)="","",IF(N($L201)=0,IF((N($P201)+N($Q201)+N($R201))=0,"—未填单价","未填单价，已收 "&amp;TEXT((N($P201)+N($Q201)+N($R201)),"#,##0.00")),IF(N($V201)&gt;0.005,"欠 "&amp;TEXT(N($V201),"#,##0.00")&amp;IF(N($S201)&gt;0,"（开票未到账 "&amp;TEXT(N($S201),"#,##0.00")&amp;"）","")&amp;IF(N($U201)&gt;0,"（未开票 "&amp;TEXT(N($U201),"#,##0.00")&amp;"）",""),IF(N($V201)&lt;-0.005,"多收 "&amp;TEXT(-N($V201),"#,##0.00"),"✔ 已结清")))&amp;IF(N($T201)&gt;0,"｜到账未开票 "&amp;TEXT(N($T201),"#,##0.00")&amp;"，待补票","")&amp;IF(N($Q201)&gt;0,"｜收现 "&amp;TEXT(N($Q201),"#,##0.00"),"")&amp;IF(N($R201)&gt;0,"｜收款不开票 "&amp;TEXT(N($R201),"#,##0.00"),""))</f>
        <v/>
      </c>
      <c r="X201" s="370"/>
      <c r="AB201" s="371" t="str">
        <f aca="false">IF(OR(N($N201)=0,N($AA201)=0),"",ROUND(N($N201)/(1+N($AA201))*N($AA201),2))</f>
        <v/>
      </c>
      <c r="AC201" s="370"/>
      <c r="AD201" s="370"/>
      <c r="AE201" s="374" t="str">
        <f aca="false">IF($AM201="","",IF($AM201=1,IF($AN201&gt;=1,"一次性·已到收款期","一次性·未到期"),$AD201&amp;" 第"&amp;$AN201&amp;"/"&amp;$AM201&amp;"期"))</f>
        <v/>
      </c>
      <c r="AF201" s="372" t="str">
        <f aca="false">IF(OR($AM201="",N($L201)=0),"",ROUND(N($J201)*$AN201/$AM201,2)+N($K201))</f>
        <v/>
      </c>
      <c r="AG201" s="372" t="str">
        <f aca="false">IF($AF201="","",MAX(0,ROUND($AF201-(N($P201)+N($Q201)+N($R201)),2)))</f>
        <v/>
      </c>
      <c r="AH201" s="372" t="str">
        <f aca="false">IF(OR(TRIM($B201&amp;$C201)="",NOT(ISNUMBER($D201))),"",SUMIFS($V$3:$V$1001,$AJ$3:$AJ$1001,$AJ201,$D$3:$D$1001,"&lt;"&amp;$D201))</f>
        <v/>
      </c>
      <c r="AI201" s="372" t="str">
        <f aca="false">IF(TRIM($B201&amp;$C201)="","",SUMIFS($V$3:$V$1001,$AJ$3:$AJ$1001,$AJ201))</f>
        <v/>
      </c>
      <c r="AJ201" s="374" t="str">
        <f aca="false">IF(TRIM($B201&amp;$C201)="","",TRIM($B201)&amp;"｜"&amp;TRIM($C201))</f>
        <v/>
      </c>
      <c r="AK201" s="372" t="str">
        <f aca="false">IF(TRIM($B201&amp;$C201)="","",MIN(N($N201),N($P201)))</f>
        <v/>
      </c>
      <c r="AL201" s="375" t="str">
        <f aca="false">IF(ISNUMBER($D201),YEAR($D201),"")</f>
        <v/>
      </c>
      <c r="AM201" s="375" t="str">
        <f aca="false">IF(OR(TRIM($B201&amp;$C201)="",NOT(ISNUMBER($D201)),NOT(ISNUMBER($E201))),"",IF($E201&lt;$D201,"",IF(IF($AD201="半年付",2,IF($AD201="季度付",4,IF($AD201="月付",12,IF($AD201="半月付",24,1))))=1,1,MAX(1,ROUND(($E201-$D201+1)/365*IF($AD201="半年付",2,IF($AD201="季度付",4,IF($AD201="月付",12,IF($AD201="半月付",24,1)))),0)))))</f>
        <v/>
      </c>
      <c r="AN201" s="375" t="str">
        <f aca="true">IF($AM201="","",MIN($AM201,MAX(0,INT((TODAY()-付款宽限天数-$D201)/(($E201-$D201+1)/$AM201))+1)))</f>
        <v/>
      </c>
    </row>
    <row r="202" customFormat="false" ht="14.9" hidden="false" customHeight="false" outlineLevel="0" collapsed="false">
      <c r="F202" s="370" t="str">
        <f aca="true">IF(TRIM($B202&amp;$C202)="","",IF(OR(ISNUMBER(SEARCH("未",$A202)),ISNUMBER(SEARCH("送出",$A202)),AND(TRIM($A202)="",NOT(ISNUMBER($D202)),N($G202)=0)),"【合同未回】","")&amp;IF(NOT(ISNUMBER($E202)),IF(OR(ISNUMBER(SEARCH("未",$A202)),ISNUMBER(SEARCH("送出",$A202)),AND(TRIM($A202)="",NOT(ISNUMBER($D202)),N($G202)=0)),"","【未填合同期】"),IF($E202&lt;TODAY(),"【已到期】",IF($E202-TODAY()&lt;=提醒天数,"【即将到期，剩余"&amp;($E202-TODAY())&amp;"天】","【正常】")))&amp;IF(OR($AC202="安装免保",$AC202="技术免保",$AC202="质保期内"),"【"&amp;$AC202&amp;"】",""))</f>
        <v/>
      </c>
      <c r="J202" s="371" t="str">
        <f aca="false">IF(OR(N($G202)=0,N($H202)=0),"",ROUND(N($G202)*N($H202)*IF(N($I202)=0,1,N($I202)),2))</f>
        <v/>
      </c>
      <c r="L202" s="371" t="str">
        <f aca="false">IF(TRIM($B202&amp;$C202)="","",IF(AND(N($J202)=0,N($K202)=0),"",ROUND(N($J202)+N($K202),2)))</f>
        <v/>
      </c>
      <c r="R202" s="371"/>
      <c r="S202" s="372" t="str">
        <f aca="false">IF(TRIM($B202&amp;$C202)="","",IF(N($N202)=0,"",MAX(0,MIN(N($N202)-N($P202),N($V202)))))</f>
        <v/>
      </c>
      <c r="T202" s="372" t="str">
        <f aca="false">IF(TRIM($B202&amp;$C202)="","",IF(N($P202)&lt;=N($N202),"",N($P202)-N($N202)))</f>
        <v/>
      </c>
      <c r="U202" s="372" t="str">
        <f aca="false">IF(OR(TRIM($B202&amp;$C202)="",$V202=""),"",MAX(0,N($V202))-N($S202))</f>
        <v/>
      </c>
      <c r="V202" s="372" t="str">
        <f aca="false">IF(TRIM($B202&amp;$C202)="","",IF(AND(N($L202)=0,N($P202)+N($Q202)+N($R202)=0),"",ROUND(N($L202)-N($P202)-N($Q202)-N($R202),2)))</f>
        <v/>
      </c>
      <c r="W202" s="373" t="str">
        <f aca="false">IF(TRIM($B202&amp;$C202)="","",IF(N($L202)=0,IF((N($P202)+N($Q202)+N($R202))=0,"—未填单价","未填单价，已收 "&amp;TEXT((N($P202)+N($Q202)+N($R202)),"#,##0.00")),IF(N($V202)&gt;0.005,"欠 "&amp;TEXT(N($V202),"#,##0.00")&amp;IF(N($S202)&gt;0,"（开票未到账 "&amp;TEXT(N($S202),"#,##0.00")&amp;"）","")&amp;IF(N($U202)&gt;0,"（未开票 "&amp;TEXT(N($U202),"#,##0.00")&amp;"）",""),IF(N($V202)&lt;-0.005,"多收 "&amp;TEXT(-N($V202),"#,##0.00"),"✔ 已结清")))&amp;IF(N($T202)&gt;0,"｜到账未开票 "&amp;TEXT(N($T202),"#,##0.00")&amp;"，待补票","")&amp;IF(N($Q202)&gt;0,"｜收现 "&amp;TEXT(N($Q202),"#,##0.00"),"")&amp;IF(N($R202)&gt;0,"｜收款不开票 "&amp;TEXT(N($R202),"#,##0.00"),""))</f>
        <v/>
      </c>
      <c r="X202" s="370"/>
      <c r="AB202" s="371" t="str">
        <f aca="false">IF(OR(N($N202)=0,N($AA202)=0),"",ROUND(N($N202)/(1+N($AA202))*N($AA202),2))</f>
        <v/>
      </c>
      <c r="AC202" s="370"/>
      <c r="AD202" s="370"/>
      <c r="AE202" s="374" t="str">
        <f aca="false">IF($AM202="","",IF($AM202=1,IF($AN202&gt;=1,"一次性·已到收款期","一次性·未到期"),$AD202&amp;" 第"&amp;$AN202&amp;"/"&amp;$AM202&amp;"期"))</f>
        <v/>
      </c>
      <c r="AF202" s="372" t="str">
        <f aca="false">IF(OR($AM202="",N($L202)=0),"",ROUND(N($J202)*$AN202/$AM202,2)+N($K202))</f>
        <v/>
      </c>
      <c r="AG202" s="372" t="str">
        <f aca="false">IF($AF202="","",MAX(0,ROUND($AF202-(N($P202)+N($Q202)+N($R202)),2)))</f>
        <v/>
      </c>
      <c r="AH202" s="372" t="str">
        <f aca="false">IF(OR(TRIM($B202&amp;$C202)="",NOT(ISNUMBER($D202))),"",SUMIFS($V$3:$V$1001,$AJ$3:$AJ$1001,$AJ202,$D$3:$D$1001,"&lt;"&amp;$D202))</f>
        <v/>
      </c>
      <c r="AI202" s="372" t="str">
        <f aca="false">IF(TRIM($B202&amp;$C202)="","",SUMIFS($V$3:$V$1001,$AJ$3:$AJ$1001,$AJ202))</f>
        <v/>
      </c>
      <c r="AJ202" s="374" t="str">
        <f aca="false">IF(TRIM($B202&amp;$C202)="","",TRIM($B202)&amp;"｜"&amp;TRIM($C202))</f>
        <v/>
      </c>
      <c r="AK202" s="372" t="str">
        <f aca="false">IF(TRIM($B202&amp;$C202)="","",MIN(N($N202),N($P202)))</f>
        <v/>
      </c>
      <c r="AL202" s="375" t="str">
        <f aca="false">IF(ISNUMBER($D202),YEAR($D202),"")</f>
        <v/>
      </c>
      <c r="AM202" s="375" t="str">
        <f aca="false">IF(OR(TRIM($B202&amp;$C202)="",NOT(ISNUMBER($D202)),NOT(ISNUMBER($E202))),"",IF($E202&lt;$D202,"",IF(IF($AD202="半年付",2,IF($AD202="季度付",4,IF($AD202="月付",12,IF($AD202="半月付",24,1))))=1,1,MAX(1,ROUND(($E202-$D202+1)/365*IF($AD202="半年付",2,IF($AD202="季度付",4,IF($AD202="月付",12,IF($AD202="半月付",24,1)))),0)))))</f>
        <v/>
      </c>
      <c r="AN202" s="375" t="str">
        <f aca="true">IF($AM202="","",MIN($AM202,MAX(0,INT((TODAY()-付款宽限天数-$D202)/(($E202-$D202+1)/$AM202))+1)))</f>
        <v/>
      </c>
    </row>
    <row r="203" customFormat="false" ht="14.9" hidden="false" customHeight="false" outlineLevel="0" collapsed="false">
      <c r="F203" s="370" t="str">
        <f aca="true">IF(TRIM($B203&amp;$C203)="","",IF(OR(ISNUMBER(SEARCH("未",$A203)),ISNUMBER(SEARCH("送出",$A203)),AND(TRIM($A203)="",NOT(ISNUMBER($D203)),N($G203)=0)),"【合同未回】","")&amp;IF(NOT(ISNUMBER($E203)),IF(OR(ISNUMBER(SEARCH("未",$A203)),ISNUMBER(SEARCH("送出",$A203)),AND(TRIM($A203)="",NOT(ISNUMBER($D203)),N($G203)=0)),"","【未填合同期】"),IF($E203&lt;TODAY(),"【已到期】",IF($E203-TODAY()&lt;=提醒天数,"【即将到期，剩余"&amp;($E203-TODAY())&amp;"天】","【正常】")))&amp;IF(OR($AC203="安装免保",$AC203="技术免保",$AC203="质保期内"),"【"&amp;$AC203&amp;"】",""))</f>
        <v/>
      </c>
      <c r="J203" s="371" t="str">
        <f aca="false">IF(OR(N($G203)=0,N($H203)=0),"",ROUND(N($G203)*N($H203)*IF(N($I203)=0,1,N($I203)),2))</f>
        <v/>
      </c>
      <c r="L203" s="371" t="str">
        <f aca="false">IF(TRIM($B203&amp;$C203)="","",IF(AND(N($J203)=0,N($K203)=0),"",ROUND(N($J203)+N($K203),2)))</f>
        <v/>
      </c>
      <c r="R203" s="371"/>
      <c r="S203" s="372" t="str">
        <f aca="false">IF(TRIM($B203&amp;$C203)="","",IF(N($N203)=0,"",MAX(0,MIN(N($N203)-N($P203),N($V203)))))</f>
        <v/>
      </c>
      <c r="T203" s="372" t="str">
        <f aca="false">IF(TRIM($B203&amp;$C203)="","",IF(N($P203)&lt;=N($N203),"",N($P203)-N($N203)))</f>
        <v/>
      </c>
      <c r="U203" s="372" t="str">
        <f aca="false">IF(OR(TRIM($B203&amp;$C203)="",$V203=""),"",MAX(0,N($V203))-N($S203))</f>
        <v/>
      </c>
      <c r="V203" s="372" t="str">
        <f aca="false">IF(TRIM($B203&amp;$C203)="","",IF(AND(N($L203)=0,N($P203)+N($Q203)+N($R203)=0),"",ROUND(N($L203)-N($P203)-N($Q203)-N($R203),2)))</f>
        <v/>
      </c>
      <c r="W203" s="373" t="str">
        <f aca="false">IF(TRIM($B203&amp;$C203)="","",IF(N($L203)=0,IF((N($P203)+N($Q203)+N($R203))=0,"—未填单价","未填单价，已收 "&amp;TEXT((N($P203)+N($Q203)+N($R203)),"#,##0.00")),IF(N($V203)&gt;0.005,"欠 "&amp;TEXT(N($V203),"#,##0.00")&amp;IF(N($S203)&gt;0,"（开票未到账 "&amp;TEXT(N($S203),"#,##0.00")&amp;"）","")&amp;IF(N($U203)&gt;0,"（未开票 "&amp;TEXT(N($U203),"#,##0.00")&amp;"）",""),IF(N($V203)&lt;-0.005,"多收 "&amp;TEXT(-N($V203),"#,##0.00"),"✔ 已结清")))&amp;IF(N($T203)&gt;0,"｜到账未开票 "&amp;TEXT(N($T203),"#,##0.00")&amp;"，待补票","")&amp;IF(N($Q203)&gt;0,"｜收现 "&amp;TEXT(N($Q203),"#,##0.00"),"")&amp;IF(N($R203)&gt;0,"｜收款不开票 "&amp;TEXT(N($R203),"#,##0.00"),""))</f>
        <v/>
      </c>
      <c r="X203" s="370"/>
      <c r="AB203" s="371" t="str">
        <f aca="false">IF(OR(N($N203)=0,N($AA203)=0),"",ROUND(N($N203)/(1+N($AA203))*N($AA203),2))</f>
        <v/>
      </c>
      <c r="AC203" s="370"/>
      <c r="AD203" s="370"/>
      <c r="AE203" s="374" t="str">
        <f aca="false">IF($AM203="","",IF($AM203=1,IF($AN203&gt;=1,"一次性·已到收款期","一次性·未到期"),$AD203&amp;" 第"&amp;$AN203&amp;"/"&amp;$AM203&amp;"期"))</f>
        <v/>
      </c>
      <c r="AF203" s="372" t="str">
        <f aca="false">IF(OR($AM203="",N($L203)=0),"",ROUND(N($J203)*$AN203/$AM203,2)+N($K203))</f>
        <v/>
      </c>
      <c r="AG203" s="372" t="str">
        <f aca="false">IF($AF203="","",MAX(0,ROUND($AF203-(N($P203)+N($Q203)+N($R203)),2)))</f>
        <v/>
      </c>
      <c r="AH203" s="372" t="str">
        <f aca="false">IF(OR(TRIM($B203&amp;$C203)="",NOT(ISNUMBER($D203))),"",SUMIFS($V$3:$V$1001,$AJ$3:$AJ$1001,$AJ203,$D$3:$D$1001,"&lt;"&amp;$D203))</f>
        <v/>
      </c>
      <c r="AI203" s="372" t="str">
        <f aca="false">IF(TRIM($B203&amp;$C203)="","",SUMIFS($V$3:$V$1001,$AJ$3:$AJ$1001,$AJ203))</f>
        <v/>
      </c>
      <c r="AJ203" s="374" t="str">
        <f aca="false">IF(TRIM($B203&amp;$C203)="","",TRIM($B203)&amp;"｜"&amp;TRIM($C203))</f>
        <v/>
      </c>
      <c r="AK203" s="372" t="str">
        <f aca="false">IF(TRIM($B203&amp;$C203)="","",MIN(N($N203),N($P203)))</f>
        <v/>
      </c>
      <c r="AL203" s="375" t="str">
        <f aca="false">IF(ISNUMBER($D203),YEAR($D203),"")</f>
        <v/>
      </c>
      <c r="AM203" s="375" t="str">
        <f aca="false">IF(OR(TRIM($B203&amp;$C203)="",NOT(ISNUMBER($D203)),NOT(ISNUMBER($E203))),"",IF($E203&lt;$D203,"",IF(IF($AD203="半年付",2,IF($AD203="季度付",4,IF($AD203="月付",12,IF($AD203="半月付",24,1))))=1,1,MAX(1,ROUND(($E203-$D203+1)/365*IF($AD203="半年付",2,IF($AD203="季度付",4,IF($AD203="月付",12,IF($AD203="半月付",24,1)))),0)))))</f>
        <v/>
      </c>
      <c r="AN203" s="375" t="str">
        <f aca="true">IF($AM203="","",MIN($AM203,MAX(0,INT((TODAY()-付款宽限天数-$D203)/(($E203-$D203+1)/$AM203))+1)))</f>
        <v/>
      </c>
    </row>
    <row r="204" customFormat="false" ht="14.9" hidden="false" customHeight="false" outlineLevel="0" collapsed="false">
      <c r="F204" s="370" t="str">
        <f aca="true">IF(TRIM($B204&amp;$C204)="","",IF(OR(ISNUMBER(SEARCH("未",$A204)),ISNUMBER(SEARCH("送出",$A204)),AND(TRIM($A204)="",NOT(ISNUMBER($D204)),N($G204)=0)),"【合同未回】","")&amp;IF(NOT(ISNUMBER($E204)),IF(OR(ISNUMBER(SEARCH("未",$A204)),ISNUMBER(SEARCH("送出",$A204)),AND(TRIM($A204)="",NOT(ISNUMBER($D204)),N($G204)=0)),"","【未填合同期】"),IF($E204&lt;TODAY(),"【已到期】",IF($E204-TODAY()&lt;=提醒天数,"【即将到期，剩余"&amp;($E204-TODAY())&amp;"天】","【正常】")))&amp;IF(OR($AC204="安装免保",$AC204="技术免保",$AC204="质保期内"),"【"&amp;$AC204&amp;"】",""))</f>
        <v/>
      </c>
      <c r="J204" s="371" t="str">
        <f aca="false">IF(OR(N($G204)=0,N($H204)=0),"",ROUND(N($G204)*N($H204)*IF(N($I204)=0,1,N($I204)),2))</f>
        <v/>
      </c>
      <c r="L204" s="371" t="str">
        <f aca="false">IF(TRIM($B204&amp;$C204)="","",IF(AND(N($J204)=0,N($K204)=0),"",ROUND(N($J204)+N($K204),2)))</f>
        <v/>
      </c>
      <c r="R204" s="371"/>
      <c r="S204" s="372" t="str">
        <f aca="false">IF(TRIM($B204&amp;$C204)="","",IF(N($N204)=0,"",MAX(0,MIN(N($N204)-N($P204),N($V204)))))</f>
        <v/>
      </c>
      <c r="T204" s="372" t="str">
        <f aca="false">IF(TRIM($B204&amp;$C204)="","",IF(N($P204)&lt;=N($N204),"",N($P204)-N($N204)))</f>
        <v/>
      </c>
      <c r="U204" s="372" t="str">
        <f aca="false">IF(OR(TRIM($B204&amp;$C204)="",$V204=""),"",MAX(0,N($V204))-N($S204))</f>
        <v/>
      </c>
      <c r="V204" s="372" t="str">
        <f aca="false">IF(TRIM($B204&amp;$C204)="","",IF(AND(N($L204)=0,N($P204)+N($Q204)+N($R204)=0),"",ROUND(N($L204)-N($P204)-N($Q204)-N($R204),2)))</f>
        <v/>
      </c>
      <c r="W204" s="373" t="str">
        <f aca="false">IF(TRIM($B204&amp;$C204)="","",IF(N($L204)=0,IF((N($P204)+N($Q204)+N($R204))=0,"—未填单价","未填单价，已收 "&amp;TEXT((N($P204)+N($Q204)+N($R204)),"#,##0.00")),IF(N($V204)&gt;0.005,"欠 "&amp;TEXT(N($V204),"#,##0.00")&amp;IF(N($S204)&gt;0,"（开票未到账 "&amp;TEXT(N($S204),"#,##0.00")&amp;"）","")&amp;IF(N($U204)&gt;0,"（未开票 "&amp;TEXT(N($U204),"#,##0.00")&amp;"）",""),IF(N($V204)&lt;-0.005,"多收 "&amp;TEXT(-N($V204),"#,##0.00"),"✔ 已结清")))&amp;IF(N($T204)&gt;0,"｜到账未开票 "&amp;TEXT(N($T204),"#,##0.00")&amp;"，待补票","")&amp;IF(N($Q204)&gt;0,"｜收现 "&amp;TEXT(N($Q204),"#,##0.00"),"")&amp;IF(N($R204)&gt;0,"｜收款不开票 "&amp;TEXT(N($R204),"#,##0.00"),""))</f>
        <v/>
      </c>
      <c r="X204" s="370"/>
      <c r="AB204" s="371" t="str">
        <f aca="false">IF(OR(N($N204)=0,N($AA204)=0),"",ROUND(N($N204)/(1+N($AA204))*N($AA204),2))</f>
        <v/>
      </c>
      <c r="AC204" s="370"/>
      <c r="AD204" s="370"/>
      <c r="AE204" s="374" t="str">
        <f aca="false">IF($AM204="","",IF($AM204=1,IF($AN204&gt;=1,"一次性·已到收款期","一次性·未到期"),$AD204&amp;" 第"&amp;$AN204&amp;"/"&amp;$AM204&amp;"期"))</f>
        <v/>
      </c>
      <c r="AF204" s="372" t="str">
        <f aca="false">IF(OR($AM204="",N($L204)=0),"",ROUND(N($J204)*$AN204/$AM204,2)+N($K204))</f>
        <v/>
      </c>
      <c r="AG204" s="372" t="str">
        <f aca="false">IF($AF204="","",MAX(0,ROUND($AF204-(N($P204)+N($Q204)+N($R204)),2)))</f>
        <v/>
      </c>
      <c r="AH204" s="372" t="str">
        <f aca="false">IF(OR(TRIM($B204&amp;$C204)="",NOT(ISNUMBER($D204))),"",SUMIFS($V$3:$V$1001,$AJ$3:$AJ$1001,$AJ204,$D$3:$D$1001,"&lt;"&amp;$D204))</f>
        <v/>
      </c>
      <c r="AI204" s="372" t="str">
        <f aca="false">IF(TRIM($B204&amp;$C204)="","",SUMIFS($V$3:$V$1001,$AJ$3:$AJ$1001,$AJ204))</f>
        <v/>
      </c>
      <c r="AJ204" s="374" t="str">
        <f aca="false">IF(TRIM($B204&amp;$C204)="","",TRIM($B204)&amp;"｜"&amp;TRIM($C204))</f>
        <v/>
      </c>
      <c r="AK204" s="372" t="str">
        <f aca="false">IF(TRIM($B204&amp;$C204)="","",MIN(N($N204),N($P204)))</f>
        <v/>
      </c>
      <c r="AL204" s="375" t="str">
        <f aca="false">IF(ISNUMBER($D204),YEAR($D204),"")</f>
        <v/>
      </c>
      <c r="AM204" s="375" t="str">
        <f aca="false">IF(OR(TRIM($B204&amp;$C204)="",NOT(ISNUMBER($D204)),NOT(ISNUMBER($E204))),"",IF($E204&lt;$D204,"",IF(IF($AD204="半年付",2,IF($AD204="季度付",4,IF($AD204="月付",12,IF($AD204="半月付",24,1))))=1,1,MAX(1,ROUND(($E204-$D204+1)/365*IF($AD204="半年付",2,IF($AD204="季度付",4,IF($AD204="月付",12,IF($AD204="半月付",24,1)))),0)))))</f>
        <v/>
      </c>
      <c r="AN204" s="375" t="str">
        <f aca="true">IF($AM204="","",MIN($AM204,MAX(0,INT((TODAY()-付款宽限天数-$D204)/(($E204-$D204+1)/$AM204))+1)))</f>
        <v/>
      </c>
    </row>
    <row r="205" customFormat="false" ht="14.9" hidden="false" customHeight="false" outlineLevel="0" collapsed="false">
      <c r="F205" s="370" t="str">
        <f aca="true">IF(TRIM($B205&amp;$C205)="","",IF(OR(ISNUMBER(SEARCH("未",$A205)),ISNUMBER(SEARCH("送出",$A205)),AND(TRIM($A205)="",NOT(ISNUMBER($D205)),N($G205)=0)),"【合同未回】","")&amp;IF(NOT(ISNUMBER($E205)),IF(OR(ISNUMBER(SEARCH("未",$A205)),ISNUMBER(SEARCH("送出",$A205)),AND(TRIM($A205)="",NOT(ISNUMBER($D205)),N($G205)=0)),"","【未填合同期】"),IF($E205&lt;TODAY(),"【已到期】",IF($E205-TODAY()&lt;=提醒天数,"【即将到期，剩余"&amp;($E205-TODAY())&amp;"天】","【正常】")))&amp;IF(OR($AC205="安装免保",$AC205="技术免保",$AC205="质保期内"),"【"&amp;$AC205&amp;"】",""))</f>
        <v/>
      </c>
      <c r="J205" s="371" t="str">
        <f aca="false">IF(OR(N($G205)=0,N($H205)=0),"",ROUND(N($G205)*N($H205)*IF(N($I205)=0,1,N($I205)),2))</f>
        <v/>
      </c>
      <c r="L205" s="371" t="str">
        <f aca="false">IF(TRIM($B205&amp;$C205)="","",IF(AND(N($J205)=0,N($K205)=0),"",ROUND(N($J205)+N($K205),2)))</f>
        <v/>
      </c>
      <c r="R205" s="371"/>
      <c r="S205" s="372" t="str">
        <f aca="false">IF(TRIM($B205&amp;$C205)="","",IF(N($N205)=0,"",MAX(0,MIN(N($N205)-N($P205),N($V205)))))</f>
        <v/>
      </c>
      <c r="T205" s="372" t="str">
        <f aca="false">IF(TRIM($B205&amp;$C205)="","",IF(N($P205)&lt;=N($N205),"",N($P205)-N($N205)))</f>
        <v/>
      </c>
      <c r="U205" s="372" t="str">
        <f aca="false">IF(OR(TRIM($B205&amp;$C205)="",$V205=""),"",MAX(0,N($V205))-N($S205))</f>
        <v/>
      </c>
      <c r="V205" s="372" t="str">
        <f aca="false">IF(TRIM($B205&amp;$C205)="","",IF(AND(N($L205)=0,N($P205)+N($Q205)+N($R205)=0),"",ROUND(N($L205)-N($P205)-N($Q205)-N($R205),2)))</f>
        <v/>
      </c>
      <c r="W205" s="373" t="str">
        <f aca="false">IF(TRIM($B205&amp;$C205)="","",IF(N($L205)=0,IF((N($P205)+N($Q205)+N($R205))=0,"—未填单价","未填单价，已收 "&amp;TEXT((N($P205)+N($Q205)+N($R205)),"#,##0.00")),IF(N($V205)&gt;0.005,"欠 "&amp;TEXT(N($V205),"#,##0.00")&amp;IF(N($S205)&gt;0,"（开票未到账 "&amp;TEXT(N($S205),"#,##0.00")&amp;"）","")&amp;IF(N($U205)&gt;0,"（未开票 "&amp;TEXT(N($U205),"#,##0.00")&amp;"）",""),IF(N($V205)&lt;-0.005,"多收 "&amp;TEXT(-N($V205),"#,##0.00"),"✔ 已结清")))&amp;IF(N($T205)&gt;0,"｜到账未开票 "&amp;TEXT(N($T205),"#,##0.00")&amp;"，待补票","")&amp;IF(N($Q205)&gt;0,"｜收现 "&amp;TEXT(N($Q205),"#,##0.00"),"")&amp;IF(N($R205)&gt;0,"｜收款不开票 "&amp;TEXT(N($R205),"#,##0.00"),""))</f>
        <v/>
      </c>
      <c r="X205" s="370"/>
      <c r="AB205" s="371" t="str">
        <f aca="false">IF(OR(N($N205)=0,N($AA205)=0),"",ROUND(N($N205)/(1+N($AA205))*N($AA205),2))</f>
        <v/>
      </c>
      <c r="AC205" s="370"/>
      <c r="AD205" s="370"/>
      <c r="AE205" s="374" t="str">
        <f aca="false">IF($AM205="","",IF($AM205=1,IF($AN205&gt;=1,"一次性·已到收款期","一次性·未到期"),$AD205&amp;" 第"&amp;$AN205&amp;"/"&amp;$AM205&amp;"期"))</f>
        <v/>
      </c>
      <c r="AF205" s="372" t="str">
        <f aca="false">IF(OR($AM205="",N($L205)=0),"",ROUND(N($J205)*$AN205/$AM205,2)+N($K205))</f>
        <v/>
      </c>
      <c r="AG205" s="372" t="str">
        <f aca="false">IF($AF205="","",MAX(0,ROUND($AF205-(N($P205)+N($Q205)+N($R205)),2)))</f>
        <v/>
      </c>
      <c r="AH205" s="372" t="str">
        <f aca="false">IF(OR(TRIM($B205&amp;$C205)="",NOT(ISNUMBER($D205))),"",SUMIFS($V$3:$V$1001,$AJ$3:$AJ$1001,$AJ205,$D$3:$D$1001,"&lt;"&amp;$D205))</f>
        <v/>
      </c>
      <c r="AI205" s="372" t="str">
        <f aca="false">IF(TRIM($B205&amp;$C205)="","",SUMIFS($V$3:$V$1001,$AJ$3:$AJ$1001,$AJ205))</f>
        <v/>
      </c>
      <c r="AJ205" s="374" t="str">
        <f aca="false">IF(TRIM($B205&amp;$C205)="","",TRIM($B205)&amp;"｜"&amp;TRIM($C205))</f>
        <v/>
      </c>
      <c r="AK205" s="372" t="str">
        <f aca="false">IF(TRIM($B205&amp;$C205)="","",MIN(N($N205),N($P205)))</f>
        <v/>
      </c>
      <c r="AL205" s="375" t="str">
        <f aca="false">IF(ISNUMBER($D205),YEAR($D205),"")</f>
        <v/>
      </c>
      <c r="AM205" s="375" t="str">
        <f aca="false">IF(OR(TRIM($B205&amp;$C205)="",NOT(ISNUMBER($D205)),NOT(ISNUMBER($E205))),"",IF($E205&lt;$D205,"",IF(IF($AD205="半年付",2,IF($AD205="季度付",4,IF($AD205="月付",12,IF($AD205="半月付",24,1))))=1,1,MAX(1,ROUND(($E205-$D205+1)/365*IF($AD205="半年付",2,IF($AD205="季度付",4,IF($AD205="月付",12,IF($AD205="半月付",24,1)))),0)))))</f>
        <v/>
      </c>
      <c r="AN205" s="375" t="str">
        <f aca="true">IF($AM205="","",MIN($AM205,MAX(0,INT((TODAY()-付款宽限天数-$D205)/(($E205-$D205+1)/$AM205))+1)))</f>
        <v/>
      </c>
    </row>
    <row r="206" customFormat="false" ht="14.9" hidden="false" customHeight="false" outlineLevel="0" collapsed="false">
      <c r="F206" s="370" t="str">
        <f aca="true">IF(TRIM($B206&amp;$C206)="","",IF(OR(ISNUMBER(SEARCH("未",$A206)),ISNUMBER(SEARCH("送出",$A206)),AND(TRIM($A206)="",NOT(ISNUMBER($D206)),N($G206)=0)),"【合同未回】","")&amp;IF(NOT(ISNUMBER($E206)),IF(OR(ISNUMBER(SEARCH("未",$A206)),ISNUMBER(SEARCH("送出",$A206)),AND(TRIM($A206)="",NOT(ISNUMBER($D206)),N($G206)=0)),"","【未填合同期】"),IF($E206&lt;TODAY(),"【已到期】",IF($E206-TODAY()&lt;=提醒天数,"【即将到期，剩余"&amp;($E206-TODAY())&amp;"天】","【正常】")))&amp;IF(OR($AC206="安装免保",$AC206="技术免保",$AC206="质保期内"),"【"&amp;$AC206&amp;"】",""))</f>
        <v/>
      </c>
      <c r="J206" s="371" t="str">
        <f aca="false">IF(OR(N($G206)=0,N($H206)=0),"",ROUND(N($G206)*N($H206)*IF(N($I206)=0,1,N($I206)),2))</f>
        <v/>
      </c>
      <c r="L206" s="371" t="str">
        <f aca="false">IF(TRIM($B206&amp;$C206)="","",IF(AND(N($J206)=0,N($K206)=0),"",ROUND(N($J206)+N($K206),2)))</f>
        <v/>
      </c>
      <c r="R206" s="371"/>
      <c r="S206" s="372" t="str">
        <f aca="false">IF(TRIM($B206&amp;$C206)="","",IF(N($N206)=0,"",MAX(0,MIN(N($N206)-N($P206),N($V206)))))</f>
        <v/>
      </c>
      <c r="T206" s="372" t="str">
        <f aca="false">IF(TRIM($B206&amp;$C206)="","",IF(N($P206)&lt;=N($N206),"",N($P206)-N($N206)))</f>
        <v/>
      </c>
      <c r="U206" s="372" t="str">
        <f aca="false">IF(OR(TRIM($B206&amp;$C206)="",$V206=""),"",MAX(0,N($V206))-N($S206))</f>
        <v/>
      </c>
      <c r="V206" s="372" t="str">
        <f aca="false">IF(TRIM($B206&amp;$C206)="","",IF(AND(N($L206)=0,N($P206)+N($Q206)+N($R206)=0),"",ROUND(N($L206)-N($P206)-N($Q206)-N($R206),2)))</f>
        <v/>
      </c>
      <c r="W206" s="373" t="str">
        <f aca="false">IF(TRIM($B206&amp;$C206)="","",IF(N($L206)=0,IF((N($P206)+N($Q206)+N($R206))=0,"—未填单价","未填单价，已收 "&amp;TEXT((N($P206)+N($Q206)+N($R206)),"#,##0.00")),IF(N($V206)&gt;0.005,"欠 "&amp;TEXT(N($V206),"#,##0.00")&amp;IF(N($S206)&gt;0,"（开票未到账 "&amp;TEXT(N($S206),"#,##0.00")&amp;"）","")&amp;IF(N($U206)&gt;0,"（未开票 "&amp;TEXT(N($U206),"#,##0.00")&amp;"）",""),IF(N($V206)&lt;-0.005,"多收 "&amp;TEXT(-N($V206),"#,##0.00"),"✔ 已结清")))&amp;IF(N($T206)&gt;0,"｜到账未开票 "&amp;TEXT(N($T206),"#,##0.00")&amp;"，待补票","")&amp;IF(N($Q206)&gt;0,"｜收现 "&amp;TEXT(N($Q206),"#,##0.00"),"")&amp;IF(N($R206)&gt;0,"｜收款不开票 "&amp;TEXT(N($R206),"#,##0.00"),""))</f>
        <v/>
      </c>
      <c r="X206" s="370"/>
      <c r="AB206" s="371" t="str">
        <f aca="false">IF(OR(N($N206)=0,N($AA206)=0),"",ROUND(N($N206)/(1+N($AA206))*N($AA206),2))</f>
        <v/>
      </c>
      <c r="AC206" s="370"/>
      <c r="AD206" s="370"/>
      <c r="AE206" s="374" t="str">
        <f aca="false">IF($AM206="","",IF($AM206=1,IF($AN206&gt;=1,"一次性·已到收款期","一次性·未到期"),$AD206&amp;" 第"&amp;$AN206&amp;"/"&amp;$AM206&amp;"期"))</f>
        <v/>
      </c>
      <c r="AF206" s="372" t="str">
        <f aca="false">IF(OR($AM206="",N($L206)=0),"",ROUND(N($J206)*$AN206/$AM206,2)+N($K206))</f>
        <v/>
      </c>
      <c r="AG206" s="372" t="str">
        <f aca="false">IF($AF206="","",MAX(0,ROUND($AF206-(N($P206)+N($Q206)+N($R206)),2)))</f>
        <v/>
      </c>
      <c r="AH206" s="372" t="str">
        <f aca="false">IF(OR(TRIM($B206&amp;$C206)="",NOT(ISNUMBER($D206))),"",SUMIFS($V$3:$V$1001,$AJ$3:$AJ$1001,$AJ206,$D$3:$D$1001,"&lt;"&amp;$D206))</f>
        <v/>
      </c>
      <c r="AI206" s="372" t="str">
        <f aca="false">IF(TRIM($B206&amp;$C206)="","",SUMIFS($V$3:$V$1001,$AJ$3:$AJ$1001,$AJ206))</f>
        <v/>
      </c>
      <c r="AJ206" s="374" t="str">
        <f aca="false">IF(TRIM($B206&amp;$C206)="","",TRIM($B206)&amp;"｜"&amp;TRIM($C206))</f>
        <v/>
      </c>
      <c r="AK206" s="372" t="str">
        <f aca="false">IF(TRIM($B206&amp;$C206)="","",MIN(N($N206),N($P206)))</f>
        <v/>
      </c>
      <c r="AL206" s="375" t="str">
        <f aca="false">IF(ISNUMBER($D206),YEAR($D206),"")</f>
        <v/>
      </c>
      <c r="AM206" s="375" t="str">
        <f aca="false">IF(OR(TRIM($B206&amp;$C206)="",NOT(ISNUMBER($D206)),NOT(ISNUMBER($E206))),"",IF($E206&lt;$D206,"",IF(IF($AD206="半年付",2,IF($AD206="季度付",4,IF($AD206="月付",12,IF($AD206="半月付",24,1))))=1,1,MAX(1,ROUND(($E206-$D206+1)/365*IF($AD206="半年付",2,IF($AD206="季度付",4,IF($AD206="月付",12,IF($AD206="半月付",24,1)))),0)))))</f>
        <v/>
      </c>
      <c r="AN206" s="375" t="str">
        <f aca="true">IF($AM206="","",MIN($AM206,MAX(0,INT((TODAY()-付款宽限天数-$D206)/(($E206-$D206+1)/$AM206))+1)))</f>
        <v/>
      </c>
    </row>
    <row r="207" customFormat="false" ht="14.9" hidden="false" customHeight="false" outlineLevel="0" collapsed="false">
      <c r="F207" s="370" t="str">
        <f aca="true">IF(TRIM($B207&amp;$C207)="","",IF(OR(ISNUMBER(SEARCH("未",$A207)),ISNUMBER(SEARCH("送出",$A207)),AND(TRIM($A207)="",NOT(ISNUMBER($D207)),N($G207)=0)),"【合同未回】","")&amp;IF(NOT(ISNUMBER($E207)),IF(OR(ISNUMBER(SEARCH("未",$A207)),ISNUMBER(SEARCH("送出",$A207)),AND(TRIM($A207)="",NOT(ISNUMBER($D207)),N($G207)=0)),"","【未填合同期】"),IF($E207&lt;TODAY(),"【已到期】",IF($E207-TODAY()&lt;=提醒天数,"【即将到期，剩余"&amp;($E207-TODAY())&amp;"天】","【正常】")))&amp;IF(OR($AC207="安装免保",$AC207="技术免保",$AC207="质保期内"),"【"&amp;$AC207&amp;"】",""))</f>
        <v/>
      </c>
      <c r="J207" s="371" t="str">
        <f aca="false">IF(OR(N($G207)=0,N($H207)=0),"",ROUND(N($G207)*N($H207)*IF(N($I207)=0,1,N($I207)),2))</f>
        <v/>
      </c>
      <c r="L207" s="371" t="str">
        <f aca="false">IF(TRIM($B207&amp;$C207)="","",IF(AND(N($J207)=0,N($K207)=0),"",ROUND(N($J207)+N($K207),2)))</f>
        <v/>
      </c>
      <c r="R207" s="371"/>
      <c r="S207" s="372" t="str">
        <f aca="false">IF(TRIM($B207&amp;$C207)="","",IF(N($N207)=0,"",MAX(0,MIN(N($N207)-N($P207),N($V207)))))</f>
        <v/>
      </c>
      <c r="T207" s="372" t="str">
        <f aca="false">IF(TRIM($B207&amp;$C207)="","",IF(N($P207)&lt;=N($N207),"",N($P207)-N($N207)))</f>
        <v/>
      </c>
      <c r="U207" s="372" t="str">
        <f aca="false">IF(OR(TRIM($B207&amp;$C207)="",$V207=""),"",MAX(0,N($V207))-N($S207))</f>
        <v/>
      </c>
      <c r="V207" s="372" t="str">
        <f aca="false">IF(TRIM($B207&amp;$C207)="","",IF(AND(N($L207)=0,N($P207)+N($Q207)+N($R207)=0),"",ROUND(N($L207)-N($P207)-N($Q207)-N($R207),2)))</f>
        <v/>
      </c>
      <c r="W207" s="373" t="str">
        <f aca="false">IF(TRIM($B207&amp;$C207)="","",IF(N($L207)=0,IF((N($P207)+N($Q207)+N($R207))=0,"—未填单价","未填单价，已收 "&amp;TEXT((N($P207)+N($Q207)+N($R207)),"#,##0.00")),IF(N($V207)&gt;0.005,"欠 "&amp;TEXT(N($V207),"#,##0.00")&amp;IF(N($S207)&gt;0,"（开票未到账 "&amp;TEXT(N($S207),"#,##0.00")&amp;"）","")&amp;IF(N($U207)&gt;0,"（未开票 "&amp;TEXT(N($U207),"#,##0.00")&amp;"）",""),IF(N($V207)&lt;-0.005,"多收 "&amp;TEXT(-N($V207),"#,##0.00"),"✔ 已结清")))&amp;IF(N($T207)&gt;0,"｜到账未开票 "&amp;TEXT(N($T207),"#,##0.00")&amp;"，待补票","")&amp;IF(N($Q207)&gt;0,"｜收现 "&amp;TEXT(N($Q207),"#,##0.00"),"")&amp;IF(N($R207)&gt;0,"｜收款不开票 "&amp;TEXT(N($R207),"#,##0.00"),""))</f>
        <v/>
      </c>
      <c r="X207" s="370"/>
      <c r="AB207" s="371" t="str">
        <f aca="false">IF(OR(N($N207)=0,N($AA207)=0),"",ROUND(N($N207)/(1+N($AA207))*N($AA207),2))</f>
        <v/>
      </c>
      <c r="AC207" s="370"/>
      <c r="AD207" s="370"/>
      <c r="AE207" s="374" t="str">
        <f aca="false">IF($AM207="","",IF($AM207=1,IF($AN207&gt;=1,"一次性·已到收款期","一次性·未到期"),$AD207&amp;" 第"&amp;$AN207&amp;"/"&amp;$AM207&amp;"期"))</f>
        <v/>
      </c>
      <c r="AF207" s="372" t="str">
        <f aca="false">IF(OR($AM207="",N($L207)=0),"",ROUND(N($J207)*$AN207/$AM207,2)+N($K207))</f>
        <v/>
      </c>
      <c r="AG207" s="372" t="str">
        <f aca="false">IF($AF207="","",MAX(0,ROUND($AF207-(N($P207)+N($Q207)+N($R207)),2)))</f>
        <v/>
      </c>
      <c r="AH207" s="372" t="str">
        <f aca="false">IF(OR(TRIM($B207&amp;$C207)="",NOT(ISNUMBER($D207))),"",SUMIFS($V$3:$V$1001,$AJ$3:$AJ$1001,$AJ207,$D$3:$D$1001,"&lt;"&amp;$D207))</f>
        <v/>
      </c>
      <c r="AI207" s="372" t="str">
        <f aca="false">IF(TRIM($B207&amp;$C207)="","",SUMIFS($V$3:$V$1001,$AJ$3:$AJ$1001,$AJ207))</f>
        <v/>
      </c>
      <c r="AJ207" s="374" t="str">
        <f aca="false">IF(TRIM($B207&amp;$C207)="","",TRIM($B207)&amp;"｜"&amp;TRIM($C207))</f>
        <v/>
      </c>
      <c r="AK207" s="372" t="str">
        <f aca="false">IF(TRIM($B207&amp;$C207)="","",MIN(N($N207),N($P207)))</f>
        <v/>
      </c>
      <c r="AL207" s="375" t="str">
        <f aca="false">IF(ISNUMBER($D207),YEAR($D207),"")</f>
        <v/>
      </c>
      <c r="AM207" s="375" t="str">
        <f aca="false">IF(OR(TRIM($B207&amp;$C207)="",NOT(ISNUMBER($D207)),NOT(ISNUMBER($E207))),"",IF($E207&lt;$D207,"",IF(IF($AD207="半年付",2,IF($AD207="季度付",4,IF($AD207="月付",12,IF($AD207="半月付",24,1))))=1,1,MAX(1,ROUND(($E207-$D207+1)/365*IF($AD207="半年付",2,IF($AD207="季度付",4,IF($AD207="月付",12,IF($AD207="半月付",24,1)))),0)))))</f>
        <v/>
      </c>
      <c r="AN207" s="375" t="str">
        <f aca="true">IF($AM207="","",MIN($AM207,MAX(0,INT((TODAY()-付款宽限天数-$D207)/(($E207-$D207+1)/$AM207))+1)))</f>
        <v/>
      </c>
    </row>
    <row r="208" customFormat="false" ht="14.9" hidden="false" customHeight="false" outlineLevel="0" collapsed="false">
      <c r="F208" s="370" t="str">
        <f aca="true">IF(TRIM($B208&amp;$C208)="","",IF(OR(ISNUMBER(SEARCH("未",$A208)),ISNUMBER(SEARCH("送出",$A208)),AND(TRIM($A208)="",NOT(ISNUMBER($D208)),N($G208)=0)),"【合同未回】","")&amp;IF(NOT(ISNUMBER($E208)),IF(OR(ISNUMBER(SEARCH("未",$A208)),ISNUMBER(SEARCH("送出",$A208)),AND(TRIM($A208)="",NOT(ISNUMBER($D208)),N($G208)=0)),"","【未填合同期】"),IF($E208&lt;TODAY(),"【已到期】",IF($E208-TODAY()&lt;=提醒天数,"【即将到期，剩余"&amp;($E208-TODAY())&amp;"天】","【正常】")))&amp;IF(OR($AC208="安装免保",$AC208="技术免保",$AC208="质保期内"),"【"&amp;$AC208&amp;"】",""))</f>
        <v/>
      </c>
      <c r="J208" s="371" t="str">
        <f aca="false">IF(OR(N($G208)=0,N($H208)=0),"",ROUND(N($G208)*N($H208)*IF(N($I208)=0,1,N($I208)),2))</f>
        <v/>
      </c>
      <c r="L208" s="371" t="str">
        <f aca="false">IF(TRIM($B208&amp;$C208)="","",IF(AND(N($J208)=0,N($K208)=0),"",ROUND(N($J208)+N($K208),2)))</f>
        <v/>
      </c>
      <c r="R208" s="371"/>
      <c r="S208" s="372" t="str">
        <f aca="false">IF(TRIM($B208&amp;$C208)="","",IF(N($N208)=0,"",MAX(0,MIN(N($N208)-N($P208),N($V208)))))</f>
        <v/>
      </c>
      <c r="T208" s="372" t="str">
        <f aca="false">IF(TRIM($B208&amp;$C208)="","",IF(N($P208)&lt;=N($N208),"",N($P208)-N($N208)))</f>
        <v/>
      </c>
      <c r="U208" s="372" t="str">
        <f aca="false">IF(OR(TRIM($B208&amp;$C208)="",$V208=""),"",MAX(0,N($V208))-N($S208))</f>
        <v/>
      </c>
      <c r="V208" s="372" t="str">
        <f aca="false">IF(TRIM($B208&amp;$C208)="","",IF(AND(N($L208)=0,N($P208)+N($Q208)+N($R208)=0),"",ROUND(N($L208)-N($P208)-N($Q208)-N($R208),2)))</f>
        <v/>
      </c>
      <c r="W208" s="373" t="str">
        <f aca="false">IF(TRIM($B208&amp;$C208)="","",IF(N($L208)=0,IF((N($P208)+N($Q208)+N($R208))=0,"—未填单价","未填单价，已收 "&amp;TEXT((N($P208)+N($Q208)+N($R208)),"#,##0.00")),IF(N($V208)&gt;0.005,"欠 "&amp;TEXT(N($V208),"#,##0.00")&amp;IF(N($S208)&gt;0,"（开票未到账 "&amp;TEXT(N($S208),"#,##0.00")&amp;"）","")&amp;IF(N($U208)&gt;0,"（未开票 "&amp;TEXT(N($U208),"#,##0.00")&amp;"）",""),IF(N($V208)&lt;-0.005,"多收 "&amp;TEXT(-N($V208),"#,##0.00"),"✔ 已结清")))&amp;IF(N($T208)&gt;0,"｜到账未开票 "&amp;TEXT(N($T208),"#,##0.00")&amp;"，待补票","")&amp;IF(N($Q208)&gt;0,"｜收现 "&amp;TEXT(N($Q208),"#,##0.00"),"")&amp;IF(N($R208)&gt;0,"｜收款不开票 "&amp;TEXT(N($R208),"#,##0.00"),""))</f>
        <v/>
      </c>
      <c r="X208" s="370"/>
      <c r="AB208" s="371" t="str">
        <f aca="false">IF(OR(N($N208)=0,N($AA208)=0),"",ROUND(N($N208)/(1+N($AA208))*N($AA208),2))</f>
        <v/>
      </c>
      <c r="AC208" s="370"/>
      <c r="AD208" s="370"/>
      <c r="AE208" s="374" t="str">
        <f aca="false">IF($AM208="","",IF($AM208=1,IF($AN208&gt;=1,"一次性·已到收款期","一次性·未到期"),$AD208&amp;" 第"&amp;$AN208&amp;"/"&amp;$AM208&amp;"期"))</f>
        <v/>
      </c>
      <c r="AF208" s="372" t="str">
        <f aca="false">IF(OR($AM208="",N($L208)=0),"",ROUND(N($J208)*$AN208/$AM208,2)+N($K208))</f>
        <v/>
      </c>
      <c r="AG208" s="372" t="str">
        <f aca="false">IF($AF208="","",MAX(0,ROUND($AF208-(N($P208)+N($Q208)+N($R208)),2)))</f>
        <v/>
      </c>
      <c r="AH208" s="372" t="str">
        <f aca="false">IF(OR(TRIM($B208&amp;$C208)="",NOT(ISNUMBER($D208))),"",SUMIFS($V$3:$V$1001,$AJ$3:$AJ$1001,$AJ208,$D$3:$D$1001,"&lt;"&amp;$D208))</f>
        <v/>
      </c>
      <c r="AI208" s="372" t="str">
        <f aca="false">IF(TRIM($B208&amp;$C208)="","",SUMIFS($V$3:$V$1001,$AJ$3:$AJ$1001,$AJ208))</f>
        <v/>
      </c>
      <c r="AJ208" s="374" t="str">
        <f aca="false">IF(TRIM($B208&amp;$C208)="","",TRIM($B208)&amp;"｜"&amp;TRIM($C208))</f>
        <v/>
      </c>
      <c r="AK208" s="372" t="str">
        <f aca="false">IF(TRIM($B208&amp;$C208)="","",MIN(N($N208),N($P208)))</f>
        <v/>
      </c>
      <c r="AL208" s="375" t="str">
        <f aca="false">IF(ISNUMBER($D208),YEAR($D208),"")</f>
        <v/>
      </c>
      <c r="AM208" s="375" t="str">
        <f aca="false">IF(OR(TRIM($B208&amp;$C208)="",NOT(ISNUMBER($D208)),NOT(ISNUMBER($E208))),"",IF($E208&lt;$D208,"",IF(IF($AD208="半年付",2,IF($AD208="季度付",4,IF($AD208="月付",12,IF($AD208="半月付",24,1))))=1,1,MAX(1,ROUND(($E208-$D208+1)/365*IF($AD208="半年付",2,IF($AD208="季度付",4,IF($AD208="月付",12,IF($AD208="半月付",24,1)))),0)))))</f>
        <v/>
      </c>
      <c r="AN208" s="375" t="str">
        <f aca="true">IF($AM208="","",MIN($AM208,MAX(0,INT((TODAY()-付款宽限天数-$D208)/(($E208-$D208+1)/$AM208))+1)))</f>
        <v/>
      </c>
    </row>
    <row r="209" customFormat="false" ht="14.9" hidden="false" customHeight="false" outlineLevel="0" collapsed="false">
      <c r="F209" s="370" t="str">
        <f aca="true">IF(TRIM($B209&amp;$C209)="","",IF(OR(ISNUMBER(SEARCH("未",$A209)),ISNUMBER(SEARCH("送出",$A209)),AND(TRIM($A209)="",NOT(ISNUMBER($D209)),N($G209)=0)),"【合同未回】","")&amp;IF(NOT(ISNUMBER($E209)),IF(OR(ISNUMBER(SEARCH("未",$A209)),ISNUMBER(SEARCH("送出",$A209)),AND(TRIM($A209)="",NOT(ISNUMBER($D209)),N($G209)=0)),"","【未填合同期】"),IF($E209&lt;TODAY(),"【已到期】",IF($E209-TODAY()&lt;=提醒天数,"【即将到期，剩余"&amp;($E209-TODAY())&amp;"天】","【正常】")))&amp;IF(OR($AC209="安装免保",$AC209="技术免保",$AC209="质保期内"),"【"&amp;$AC209&amp;"】",""))</f>
        <v/>
      </c>
      <c r="J209" s="371" t="str">
        <f aca="false">IF(OR(N($G209)=0,N($H209)=0),"",ROUND(N($G209)*N($H209)*IF(N($I209)=0,1,N($I209)),2))</f>
        <v/>
      </c>
      <c r="L209" s="371" t="str">
        <f aca="false">IF(TRIM($B209&amp;$C209)="","",IF(AND(N($J209)=0,N($K209)=0),"",ROUND(N($J209)+N($K209),2)))</f>
        <v/>
      </c>
      <c r="R209" s="371"/>
      <c r="S209" s="372" t="str">
        <f aca="false">IF(TRIM($B209&amp;$C209)="","",IF(N($N209)=0,"",MAX(0,MIN(N($N209)-N($P209),N($V209)))))</f>
        <v/>
      </c>
      <c r="T209" s="372" t="str">
        <f aca="false">IF(TRIM($B209&amp;$C209)="","",IF(N($P209)&lt;=N($N209),"",N($P209)-N($N209)))</f>
        <v/>
      </c>
      <c r="U209" s="372" t="str">
        <f aca="false">IF(OR(TRIM($B209&amp;$C209)="",$V209=""),"",MAX(0,N($V209))-N($S209))</f>
        <v/>
      </c>
      <c r="V209" s="372" t="str">
        <f aca="false">IF(TRIM($B209&amp;$C209)="","",IF(AND(N($L209)=0,N($P209)+N($Q209)+N($R209)=0),"",ROUND(N($L209)-N($P209)-N($Q209)-N($R209),2)))</f>
        <v/>
      </c>
      <c r="W209" s="373" t="str">
        <f aca="false">IF(TRIM($B209&amp;$C209)="","",IF(N($L209)=0,IF((N($P209)+N($Q209)+N($R209))=0,"—未填单价","未填单价，已收 "&amp;TEXT((N($P209)+N($Q209)+N($R209)),"#,##0.00")),IF(N($V209)&gt;0.005,"欠 "&amp;TEXT(N($V209),"#,##0.00")&amp;IF(N($S209)&gt;0,"（开票未到账 "&amp;TEXT(N($S209),"#,##0.00")&amp;"）","")&amp;IF(N($U209)&gt;0,"（未开票 "&amp;TEXT(N($U209),"#,##0.00")&amp;"）",""),IF(N($V209)&lt;-0.005,"多收 "&amp;TEXT(-N($V209),"#,##0.00"),"✔ 已结清")))&amp;IF(N($T209)&gt;0,"｜到账未开票 "&amp;TEXT(N($T209),"#,##0.00")&amp;"，待补票","")&amp;IF(N($Q209)&gt;0,"｜收现 "&amp;TEXT(N($Q209),"#,##0.00"),"")&amp;IF(N($R209)&gt;0,"｜收款不开票 "&amp;TEXT(N($R209),"#,##0.00"),""))</f>
        <v/>
      </c>
      <c r="X209" s="370"/>
      <c r="AB209" s="371" t="str">
        <f aca="false">IF(OR(N($N209)=0,N($AA209)=0),"",ROUND(N($N209)/(1+N($AA209))*N($AA209),2))</f>
        <v/>
      </c>
      <c r="AC209" s="370"/>
      <c r="AD209" s="370"/>
      <c r="AE209" s="374" t="str">
        <f aca="false">IF($AM209="","",IF($AM209=1,IF($AN209&gt;=1,"一次性·已到收款期","一次性·未到期"),$AD209&amp;" 第"&amp;$AN209&amp;"/"&amp;$AM209&amp;"期"))</f>
        <v/>
      </c>
      <c r="AF209" s="372" t="str">
        <f aca="false">IF(OR($AM209="",N($L209)=0),"",ROUND(N($J209)*$AN209/$AM209,2)+N($K209))</f>
        <v/>
      </c>
      <c r="AG209" s="372" t="str">
        <f aca="false">IF($AF209="","",MAX(0,ROUND($AF209-(N($P209)+N($Q209)+N($R209)),2)))</f>
        <v/>
      </c>
      <c r="AH209" s="372" t="str">
        <f aca="false">IF(OR(TRIM($B209&amp;$C209)="",NOT(ISNUMBER($D209))),"",SUMIFS($V$3:$V$1001,$AJ$3:$AJ$1001,$AJ209,$D$3:$D$1001,"&lt;"&amp;$D209))</f>
        <v/>
      </c>
      <c r="AI209" s="372" t="str">
        <f aca="false">IF(TRIM($B209&amp;$C209)="","",SUMIFS($V$3:$V$1001,$AJ$3:$AJ$1001,$AJ209))</f>
        <v/>
      </c>
      <c r="AJ209" s="374" t="str">
        <f aca="false">IF(TRIM($B209&amp;$C209)="","",TRIM($B209)&amp;"｜"&amp;TRIM($C209))</f>
        <v/>
      </c>
      <c r="AK209" s="372" t="str">
        <f aca="false">IF(TRIM($B209&amp;$C209)="","",MIN(N($N209),N($P209)))</f>
        <v/>
      </c>
      <c r="AL209" s="375" t="str">
        <f aca="false">IF(ISNUMBER($D209),YEAR($D209),"")</f>
        <v/>
      </c>
      <c r="AM209" s="375" t="str">
        <f aca="false">IF(OR(TRIM($B209&amp;$C209)="",NOT(ISNUMBER($D209)),NOT(ISNUMBER($E209))),"",IF($E209&lt;$D209,"",IF(IF($AD209="半年付",2,IF($AD209="季度付",4,IF($AD209="月付",12,IF($AD209="半月付",24,1))))=1,1,MAX(1,ROUND(($E209-$D209+1)/365*IF($AD209="半年付",2,IF($AD209="季度付",4,IF($AD209="月付",12,IF($AD209="半月付",24,1)))),0)))))</f>
        <v/>
      </c>
      <c r="AN209" s="375" t="str">
        <f aca="true">IF($AM209="","",MIN($AM209,MAX(0,INT((TODAY()-付款宽限天数-$D209)/(($E209-$D209+1)/$AM209))+1)))</f>
        <v/>
      </c>
    </row>
    <row r="210" customFormat="false" ht="14.9" hidden="false" customHeight="false" outlineLevel="0" collapsed="false">
      <c r="F210" s="370" t="str">
        <f aca="true">IF(TRIM($B210&amp;$C210)="","",IF(OR(ISNUMBER(SEARCH("未",$A210)),ISNUMBER(SEARCH("送出",$A210)),AND(TRIM($A210)="",NOT(ISNUMBER($D210)),N($G210)=0)),"【合同未回】","")&amp;IF(NOT(ISNUMBER($E210)),IF(OR(ISNUMBER(SEARCH("未",$A210)),ISNUMBER(SEARCH("送出",$A210)),AND(TRIM($A210)="",NOT(ISNUMBER($D210)),N($G210)=0)),"","【未填合同期】"),IF($E210&lt;TODAY(),"【已到期】",IF($E210-TODAY()&lt;=提醒天数,"【即将到期，剩余"&amp;($E210-TODAY())&amp;"天】","【正常】")))&amp;IF(OR($AC210="安装免保",$AC210="技术免保",$AC210="质保期内"),"【"&amp;$AC210&amp;"】",""))</f>
        <v/>
      </c>
      <c r="J210" s="371" t="str">
        <f aca="false">IF(OR(N($G210)=0,N($H210)=0),"",ROUND(N($G210)*N($H210)*IF(N($I210)=0,1,N($I210)),2))</f>
        <v/>
      </c>
      <c r="L210" s="371" t="str">
        <f aca="false">IF(TRIM($B210&amp;$C210)="","",IF(AND(N($J210)=0,N($K210)=0),"",ROUND(N($J210)+N($K210),2)))</f>
        <v/>
      </c>
      <c r="R210" s="371"/>
      <c r="S210" s="372" t="str">
        <f aca="false">IF(TRIM($B210&amp;$C210)="","",IF(N($N210)=0,"",MAX(0,MIN(N($N210)-N($P210),N($V210)))))</f>
        <v/>
      </c>
      <c r="T210" s="372" t="str">
        <f aca="false">IF(TRIM($B210&amp;$C210)="","",IF(N($P210)&lt;=N($N210),"",N($P210)-N($N210)))</f>
        <v/>
      </c>
      <c r="U210" s="372" t="str">
        <f aca="false">IF(OR(TRIM($B210&amp;$C210)="",$V210=""),"",MAX(0,N($V210))-N($S210))</f>
        <v/>
      </c>
      <c r="V210" s="372" t="str">
        <f aca="false">IF(TRIM($B210&amp;$C210)="","",IF(AND(N($L210)=0,N($P210)+N($Q210)+N($R210)=0),"",ROUND(N($L210)-N($P210)-N($Q210)-N($R210),2)))</f>
        <v/>
      </c>
      <c r="W210" s="373" t="str">
        <f aca="false">IF(TRIM($B210&amp;$C210)="","",IF(N($L210)=0,IF((N($P210)+N($Q210)+N($R210))=0,"—未填单价","未填单价，已收 "&amp;TEXT((N($P210)+N($Q210)+N($R210)),"#,##0.00")),IF(N($V210)&gt;0.005,"欠 "&amp;TEXT(N($V210),"#,##0.00")&amp;IF(N($S210)&gt;0,"（开票未到账 "&amp;TEXT(N($S210),"#,##0.00")&amp;"）","")&amp;IF(N($U210)&gt;0,"（未开票 "&amp;TEXT(N($U210),"#,##0.00")&amp;"）",""),IF(N($V210)&lt;-0.005,"多收 "&amp;TEXT(-N($V210),"#,##0.00"),"✔ 已结清")))&amp;IF(N($T210)&gt;0,"｜到账未开票 "&amp;TEXT(N($T210),"#,##0.00")&amp;"，待补票","")&amp;IF(N($Q210)&gt;0,"｜收现 "&amp;TEXT(N($Q210),"#,##0.00"),"")&amp;IF(N($R210)&gt;0,"｜收款不开票 "&amp;TEXT(N($R210),"#,##0.00"),""))</f>
        <v/>
      </c>
      <c r="X210" s="370"/>
      <c r="AB210" s="371" t="str">
        <f aca="false">IF(OR(N($N210)=0,N($AA210)=0),"",ROUND(N($N210)/(1+N($AA210))*N($AA210),2))</f>
        <v/>
      </c>
      <c r="AC210" s="370"/>
      <c r="AD210" s="370"/>
      <c r="AE210" s="374" t="str">
        <f aca="false">IF($AM210="","",IF($AM210=1,IF($AN210&gt;=1,"一次性·已到收款期","一次性·未到期"),$AD210&amp;" 第"&amp;$AN210&amp;"/"&amp;$AM210&amp;"期"))</f>
        <v/>
      </c>
      <c r="AF210" s="372" t="str">
        <f aca="false">IF(OR($AM210="",N($L210)=0),"",ROUND(N($J210)*$AN210/$AM210,2)+N($K210))</f>
        <v/>
      </c>
      <c r="AG210" s="372" t="str">
        <f aca="false">IF($AF210="","",MAX(0,ROUND($AF210-(N($P210)+N($Q210)+N($R210)),2)))</f>
        <v/>
      </c>
      <c r="AH210" s="372" t="str">
        <f aca="false">IF(OR(TRIM($B210&amp;$C210)="",NOT(ISNUMBER($D210))),"",SUMIFS($V$3:$V$1001,$AJ$3:$AJ$1001,$AJ210,$D$3:$D$1001,"&lt;"&amp;$D210))</f>
        <v/>
      </c>
      <c r="AI210" s="372" t="str">
        <f aca="false">IF(TRIM($B210&amp;$C210)="","",SUMIFS($V$3:$V$1001,$AJ$3:$AJ$1001,$AJ210))</f>
        <v/>
      </c>
      <c r="AJ210" s="374" t="str">
        <f aca="false">IF(TRIM($B210&amp;$C210)="","",TRIM($B210)&amp;"｜"&amp;TRIM($C210))</f>
        <v/>
      </c>
      <c r="AK210" s="372" t="str">
        <f aca="false">IF(TRIM($B210&amp;$C210)="","",MIN(N($N210),N($P210)))</f>
        <v/>
      </c>
      <c r="AL210" s="375" t="str">
        <f aca="false">IF(ISNUMBER($D210),YEAR($D210),"")</f>
        <v/>
      </c>
      <c r="AM210" s="375" t="str">
        <f aca="false">IF(OR(TRIM($B210&amp;$C210)="",NOT(ISNUMBER($D210)),NOT(ISNUMBER($E210))),"",IF($E210&lt;$D210,"",IF(IF($AD210="半年付",2,IF($AD210="季度付",4,IF($AD210="月付",12,IF($AD210="半月付",24,1))))=1,1,MAX(1,ROUND(($E210-$D210+1)/365*IF($AD210="半年付",2,IF($AD210="季度付",4,IF($AD210="月付",12,IF($AD210="半月付",24,1)))),0)))))</f>
        <v/>
      </c>
      <c r="AN210" s="375" t="str">
        <f aca="true">IF($AM210="","",MIN($AM210,MAX(0,INT((TODAY()-付款宽限天数-$D210)/(($E210-$D210+1)/$AM210))+1)))</f>
        <v/>
      </c>
    </row>
    <row r="211" customFormat="false" ht="14.9" hidden="false" customHeight="false" outlineLevel="0" collapsed="false">
      <c r="F211" s="370" t="str">
        <f aca="true">IF(TRIM($B211&amp;$C211)="","",IF(OR(ISNUMBER(SEARCH("未",$A211)),ISNUMBER(SEARCH("送出",$A211)),AND(TRIM($A211)="",NOT(ISNUMBER($D211)),N($G211)=0)),"【合同未回】","")&amp;IF(NOT(ISNUMBER($E211)),IF(OR(ISNUMBER(SEARCH("未",$A211)),ISNUMBER(SEARCH("送出",$A211)),AND(TRIM($A211)="",NOT(ISNUMBER($D211)),N($G211)=0)),"","【未填合同期】"),IF($E211&lt;TODAY(),"【已到期】",IF($E211-TODAY()&lt;=提醒天数,"【即将到期，剩余"&amp;($E211-TODAY())&amp;"天】","【正常】")))&amp;IF(OR($AC211="安装免保",$AC211="技术免保",$AC211="质保期内"),"【"&amp;$AC211&amp;"】",""))</f>
        <v/>
      </c>
      <c r="J211" s="371" t="str">
        <f aca="false">IF(OR(N($G211)=0,N($H211)=0),"",ROUND(N($G211)*N($H211)*IF(N($I211)=0,1,N($I211)),2))</f>
        <v/>
      </c>
      <c r="L211" s="371" t="str">
        <f aca="false">IF(TRIM($B211&amp;$C211)="","",IF(AND(N($J211)=0,N($K211)=0),"",ROUND(N($J211)+N($K211),2)))</f>
        <v/>
      </c>
      <c r="R211" s="371"/>
      <c r="S211" s="372" t="str">
        <f aca="false">IF(TRIM($B211&amp;$C211)="","",IF(N($N211)=0,"",MAX(0,MIN(N($N211)-N($P211),N($V211)))))</f>
        <v/>
      </c>
      <c r="T211" s="372" t="str">
        <f aca="false">IF(TRIM($B211&amp;$C211)="","",IF(N($P211)&lt;=N($N211),"",N($P211)-N($N211)))</f>
        <v/>
      </c>
      <c r="U211" s="372" t="str">
        <f aca="false">IF(OR(TRIM($B211&amp;$C211)="",$V211=""),"",MAX(0,N($V211))-N($S211))</f>
        <v/>
      </c>
      <c r="V211" s="372" t="str">
        <f aca="false">IF(TRIM($B211&amp;$C211)="","",IF(AND(N($L211)=0,N($P211)+N($Q211)+N($R211)=0),"",ROUND(N($L211)-N($P211)-N($Q211)-N($R211),2)))</f>
        <v/>
      </c>
      <c r="W211" s="373" t="str">
        <f aca="false">IF(TRIM($B211&amp;$C211)="","",IF(N($L211)=0,IF((N($P211)+N($Q211)+N($R211))=0,"—未填单价","未填单价，已收 "&amp;TEXT((N($P211)+N($Q211)+N($R211)),"#,##0.00")),IF(N($V211)&gt;0.005,"欠 "&amp;TEXT(N($V211),"#,##0.00")&amp;IF(N($S211)&gt;0,"（开票未到账 "&amp;TEXT(N($S211),"#,##0.00")&amp;"）","")&amp;IF(N($U211)&gt;0,"（未开票 "&amp;TEXT(N($U211),"#,##0.00")&amp;"）",""),IF(N($V211)&lt;-0.005,"多收 "&amp;TEXT(-N($V211),"#,##0.00"),"✔ 已结清")))&amp;IF(N($T211)&gt;0,"｜到账未开票 "&amp;TEXT(N($T211),"#,##0.00")&amp;"，待补票","")&amp;IF(N($Q211)&gt;0,"｜收现 "&amp;TEXT(N($Q211),"#,##0.00"),"")&amp;IF(N($R211)&gt;0,"｜收款不开票 "&amp;TEXT(N($R211),"#,##0.00"),""))</f>
        <v/>
      </c>
      <c r="X211" s="370"/>
      <c r="AB211" s="371" t="str">
        <f aca="false">IF(OR(N($N211)=0,N($AA211)=0),"",ROUND(N($N211)/(1+N($AA211))*N($AA211),2))</f>
        <v/>
      </c>
      <c r="AC211" s="370"/>
      <c r="AD211" s="370"/>
      <c r="AE211" s="374" t="str">
        <f aca="false">IF($AM211="","",IF($AM211=1,IF($AN211&gt;=1,"一次性·已到收款期","一次性·未到期"),$AD211&amp;" 第"&amp;$AN211&amp;"/"&amp;$AM211&amp;"期"))</f>
        <v/>
      </c>
      <c r="AF211" s="372" t="str">
        <f aca="false">IF(OR($AM211="",N($L211)=0),"",ROUND(N($J211)*$AN211/$AM211,2)+N($K211))</f>
        <v/>
      </c>
      <c r="AG211" s="372" t="str">
        <f aca="false">IF($AF211="","",MAX(0,ROUND($AF211-(N($P211)+N($Q211)+N($R211)),2)))</f>
        <v/>
      </c>
      <c r="AH211" s="372" t="str">
        <f aca="false">IF(OR(TRIM($B211&amp;$C211)="",NOT(ISNUMBER($D211))),"",SUMIFS($V$3:$V$1001,$AJ$3:$AJ$1001,$AJ211,$D$3:$D$1001,"&lt;"&amp;$D211))</f>
        <v/>
      </c>
      <c r="AI211" s="372" t="str">
        <f aca="false">IF(TRIM($B211&amp;$C211)="","",SUMIFS($V$3:$V$1001,$AJ$3:$AJ$1001,$AJ211))</f>
        <v/>
      </c>
      <c r="AJ211" s="374" t="str">
        <f aca="false">IF(TRIM($B211&amp;$C211)="","",TRIM($B211)&amp;"｜"&amp;TRIM($C211))</f>
        <v/>
      </c>
      <c r="AK211" s="372" t="str">
        <f aca="false">IF(TRIM($B211&amp;$C211)="","",MIN(N($N211),N($P211)))</f>
        <v/>
      </c>
      <c r="AL211" s="375" t="str">
        <f aca="false">IF(ISNUMBER($D211),YEAR($D211),"")</f>
        <v/>
      </c>
      <c r="AM211" s="375" t="str">
        <f aca="false">IF(OR(TRIM($B211&amp;$C211)="",NOT(ISNUMBER($D211)),NOT(ISNUMBER($E211))),"",IF($E211&lt;$D211,"",IF(IF($AD211="半年付",2,IF($AD211="季度付",4,IF($AD211="月付",12,IF($AD211="半月付",24,1))))=1,1,MAX(1,ROUND(($E211-$D211+1)/365*IF($AD211="半年付",2,IF($AD211="季度付",4,IF($AD211="月付",12,IF($AD211="半月付",24,1)))),0)))))</f>
        <v/>
      </c>
      <c r="AN211" s="375" t="str">
        <f aca="true">IF($AM211="","",MIN($AM211,MAX(0,INT((TODAY()-付款宽限天数-$D211)/(($E211-$D211+1)/$AM211))+1)))</f>
        <v/>
      </c>
    </row>
    <row r="212" customFormat="false" ht="14.9" hidden="false" customHeight="false" outlineLevel="0" collapsed="false">
      <c r="F212" s="370" t="str">
        <f aca="true">IF(TRIM($B212&amp;$C212)="","",IF(OR(ISNUMBER(SEARCH("未",$A212)),ISNUMBER(SEARCH("送出",$A212)),AND(TRIM($A212)="",NOT(ISNUMBER($D212)),N($G212)=0)),"【合同未回】","")&amp;IF(NOT(ISNUMBER($E212)),IF(OR(ISNUMBER(SEARCH("未",$A212)),ISNUMBER(SEARCH("送出",$A212)),AND(TRIM($A212)="",NOT(ISNUMBER($D212)),N($G212)=0)),"","【未填合同期】"),IF($E212&lt;TODAY(),"【已到期】",IF($E212-TODAY()&lt;=提醒天数,"【即将到期，剩余"&amp;($E212-TODAY())&amp;"天】","【正常】")))&amp;IF(OR($AC212="安装免保",$AC212="技术免保",$AC212="质保期内"),"【"&amp;$AC212&amp;"】",""))</f>
        <v/>
      </c>
      <c r="J212" s="371" t="str">
        <f aca="false">IF(OR(N($G212)=0,N($H212)=0),"",ROUND(N($G212)*N($H212)*IF(N($I212)=0,1,N($I212)),2))</f>
        <v/>
      </c>
      <c r="L212" s="371" t="str">
        <f aca="false">IF(TRIM($B212&amp;$C212)="","",IF(AND(N($J212)=0,N($K212)=0),"",ROUND(N($J212)+N($K212),2)))</f>
        <v/>
      </c>
      <c r="R212" s="371"/>
      <c r="S212" s="372" t="str">
        <f aca="false">IF(TRIM($B212&amp;$C212)="","",IF(N($N212)=0,"",MAX(0,MIN(N($N212)-N($P212),N($V212)))))</f>
        <v/>
      </c>
      <c r="T212" s="372" t="str">
        <f aca="false">IF(TRIM($B212&amp;$C212)="","",IF(N($P212)&lt;=N($N212),"",N($P212)-N($N212)))</f>
        <v/>
      </c>
      <c r="U212" s="372" t="str">
        <f aca="false">IF(OR(TRIM($B212&amp;$C212)="",$V212=""),"",MAX(0,N($V212))-N($S212))</f>
        <v/>
      </c>
      <c r="V212" s="372" t="str">
        <f aca="false">IF(TRIM($B212&amp;$C212)="","",IF(AND(N($L212)=0,N($P212)+N($Q212)+N($R212)=0),"",ROUND(N($L212)-N($P212)-N($Q212)-N($R212),2)))</f>
        <v/>
      </c>
      <c r="W212" s="373" t="str">
        <f aca="false">IF(TRIM($B212&amp;$C212)="","",IF(N($L212)=0,IF((N($P212)+N($Q212)+N($R212))=0,"—未填单价","未填单价，已收 "&amp;TEXT((N($P212)+N($Q212)+N($R212)),"#,##0.00")),IF(N($V212)&gt;0.005,"欠 "&amp;TEXT(N($V212),"#,##0.00")&amp;IF(N($S212)&gt;0,"（开票未到账 "&amp;TEXT(N($S212),"#,##0.00")&amp;"）","")&amp;IF(N($U212)&gt;0,"（未开票 "&amp;TEXT(N($U212),"#,##0.00")&amp;"）",""),IF(N($V212)&lt;-0.005,"多收 "&amp;TEXT(-N($V212),"#,##0.00"),"✔ 已结清")))&amp;IF(N($T212)&gt;0,"｜到账未开票 "&amp;TEXT(N($T212),"#,##0.00")&amp;"，待补票","")&amp;IF(N($Q212)&gt;0,"｜收现 "&amp;TEXT(N($Q212),"#,##0.00"),"")&amp;IF(N($R212)&gt;0,"｜收款不开票 "&amp;TEXT(N($R212),"#,##0.00"),""))</f>
        <v/>
      </c>
      <c r="X212" s="370"/>
      <c r="AB212" s="371" t="str">
        <f aca="false">IF(OR(N($N212)=0,N($AA212)=0),"",ROUND(N($N212)/(1+N($AA212))*N($AA212),2))</f>
        <v/>
      </c>
      <c r="AC212" s="370"/>
      <c r="AD212" s="370"/>
      <c r="AE212" s="374" t="str">
        <f aca="false">IF($AM212="","",IF($AM212=1,IF($AN212&gt;=1,"一次性·已到收款期","一次性·未到期"),$AD212&amp;" 第"&amp;$AN212&amp;"/"&amp;$AM212&amp;"期"))</f>
        <v/>
      </c>
      <c r="AF212" s="372" t="str">
        <f aca="false">IF(OR($AM212="",N($L212)=0),"",ROUND(N($J212)*$AN212/$AM212,2)+N($K212))</f>
        <v/>
      </c>
      <c r="AG212" s="372" t="str">
        <f aca="false">IF($AF212="","",MAX(0,ROUND($AF212-(N($P212)+N($Q212)+N($R212)),2)))</f>
        <v/>
      </c>
      <c r="AH212" s="372" t="str">
        <f aca="false">IF(OR(TRIM($B212&amp;$C212)="",NOT(ISNUMBER($D212))),"",SUMIFS($V$3:$V$1001,$AJ$3:$AJ$1001,$AJ212,$D$3:$D$1001,"&lt;"&amp;$D212))</f>
        <v/>
      </c>
      <c r="AI212" s="372" t="str">
        <f aca="false">IF(TRIM($B212&amp;$C212)="","",SUMIFS($V$3:$V$1001,$AJ$3:$AJ$1001,$AJ212))</f>
        <v/>
      </c>
      <c r="AJ212" s="374" t="str">
        <f aca="false">IF(TRIM($B212&amp;$C212)="","",TRIM($B212)&amp;"｜"&amp;TRIM($C212))</f>
        <v/>
      </c>
      <c r="AK212" s="372" t="str">
        <f aca="false">IF(TRIM($B212&amp;$C212)="","",MIN(N($N212),N($P212)))</f>
        <v/>
      </c>
      <c r="AL212" s="375" t="str">
        <f aca="false">IF(ISNUMBER($D212),YEAR($D212),"")</f>
        <v/>
      </c>
      <c r="AM212" s="375" t="str">
        <f aca="false">IF(OR(TRIM($B212&amp;$C212)="",NOT(ISNUMBER($D212)),NOT(ISNUMBER($E212))),"",IF($E212&lt;$D212,"",IF(IF($AD212="半年付",2,IF($AD212="季度付",4,IF($AD212="月付",12,IF($AD212="半月付",24,1))))=1,1,MAX(1,ROUND(($E212-$D212+1)/365*IF($AD212="半年付",2,IF($AD212="季度付",4,IF($AD212="月付",12,IF($AD212="半月付",24,1)))),0)))))</f>
        <v/>
      </c>
      <c r="AN212" s="375" t="str">
        <f aca="true">IF($AM212="","",MIN($AM212,MAX(0,INT((TODAY()-付款宽限天数-$D212)/(($E212-$D212+1)/$AM212))+1)))</f>
        <v/>
      </c>
    </row>
    <row r="213" customFormat="false" ht="14.9" hidden="false" customHeight="false" outlineLevel="0" collapsed="false">
      <c r="F213" s="370" t="str">
        <f aca="true">IF(TRIM($B213&amp;$C213)="","",IF(OR(ISNUMBER(SEARCH("未",$A213)),ISNUMBER(SEARCH("送出",$A213)),AND(TRIM($A213)="",NOT(ISNUMBER($D213)),N($G213)=0)),"【合同未回】","")&amp;IF(NOT(ISNUMBER($E213)),IF(OR(ISNUMBER(SEARCH("未",$A213)),ISNUMBER(SEARCH("送出",$A213)),AND(TRIM($A213)="",NOT(ISNUMBER($D213)),N($G213)=0)),"","【未填合同期】"),IF($E213&lt;TODAY(),"【已到期】",IF($E213-TODAY()&lt;=提醒天数,"【即将到期，剩余"&amp;($E213-TODAY())&amp;"天】","【正常】")))&amp;IF(OR($AC213="安装免保",$AC213="技术免保",$AC213="质保期内"),"【"&amp;$AC213&amp;"】",""))</f>
        <v/>
      </c>
      <c r="J213" s="371" t="str">
        <f aca="false">IF(OR(N($G213)=0,N($H213)=0),"",ROUND(N($G213)*N($H213)*IF(N($I213)=0,1,N($I213)),2))</f>
        <v/>
      </c>
      <c r="L213" s="371" t="str">
        <f aca="false">IF(TRIM($B213&amp;$C213)="","",IF(AND(N($J213)=0,N($K213)=0),"",ROUND(N($J213)+N($K213),2)))</f>
        <v/>
      </c>
      <c r="R213" s="371"/>
      <c r="S213" s="372" t="str">
        <f aca="false">IF(TRIM($B213&amp;$C213)="","",IF(N($N213)=0,"",MAX(0,MIN(N($N213)-N($P213),N($V213)))))</f>
        <v/>
      </c>
      <c r="T213" s="372" t="str">
        <f aca="false">IF(TRIM($B213&amp;$C213)="","",IF(N($P213)&lt;=N($N213),"",N($P213)-N($N213)))</f>
        <v/>
      </c>
      <c r="U213" s="372" t="str">
        <f aca="false">IF(OR(TRIM($B213&amp;$C213)="",$V213=""),"",MAX(0,N($V213))-N($S213))</f>
        <v/>
      </c>
      <c r="V213" s="372" t="str">
        <f aca="false">IF(TRIM($B213&amp;$C213)="","",IF(AND(N($L213)=0,N($P213)+N($Q213)+N($R213)=0),"",ROUND(N($L213)-N($P213)-N($Q213)-N($R213),2)))</f>
        <v/>
      </c>
      <c r="W213" s="373" t="str">
        <f aca="false">IF(TRIM($B213&amp;$C213)="","",IF(N($L213)=0,IF((N($P213)+N($Q213)+N($R213))=0,"—未填单价","未填单价，已收 "&amp;TEXT((N($P213)+N($Q213)+N($R213)),"#,##0.00")),IF(N($V213)&gt;0.005,"欠 "&amp;TEXT(N($V213),"#,##0.00")&amp;IF(N($S213)&gt;0,"（开票未到账 "&amp;TEXT(N($S213),"#,##0.00")&amp;"）","")&amp;IF(N($U213)&gt;0,"（未开票 "&amp;TEXT(N($U213),"#,##0.00")&amp;"）",""),IF(N($V213)&lt;-0.005,"多收 "&amp;TEXT(-N($V213),"#,##0.00"),"✔ 已结清")))&amp;IF(N($T213)&gt;0,"｜到账未开票 "&amp;TEXT(N($T213),"#,##0.00")&amp;"，待补票","")&amp;IF(N($Q213)&gt;0,"｜收现 "&amp;TEXT(N($Q213),"#,##0.00"),"")&amp;IF(N($R213)&gt;0,"｜收款不开票 "&amp;TEXT(N($R213),"#,##0.00"),""))</f>
        <v/>
      </c>
      <c r="X213" s="370"/>
      <c r="AB213" s="371" t="str">
        <f aca="false">IF(OR(N($N213)=0,N($AA213)=0),"",ROUND(N($N213)/(1+N($AA213))*N($AA213),2))</f>
        <v/>
      </c>
      <c r="AC213" s="370"/>
      <c r="AD213" s="370"/>
      <c r="AE213" s="374" t="str">
        <f aca="false">IF($AM213="","",IF($AM213=1,IF($AN213&gt;=1,"一次性·已到收款期","一次性·未到期"),$AD213&amp;" 第"&amp;$AN213&amp;"/"&amp;$AM213&amp;"期"))</f>
        <v/>
      </c>
      <c r="AF213" s="372" t="str">
        <f aca="false">IF(OR($AM213="",N($L213)=0),"",ROUND(N($J213)*$AN213/$AM213,2)+N($K213))</f>
        <v/>
      </c>
      <c r="AG213" s="372" t="str">
        <f aca="false">IF($AF213="","",MAX(0,ROUND($AF213-(N($P213)+N($Q213)+N($R213)),2)))</f>
        <v/>
      </c>
      <c r="AH213" s="372" t="str">
        <f aca="false">IF(OR(TRIM($B213&amp;$C213)="",NOT(ISNUMBER($D213))),"",SUMIFS($V$3:$V$1001,$AJ$3:$AJ$1001,$AJ213,$D$3:$D$1001,"&lt;"&amp;$D213))</f>
        <v/>
      </c>
      <c r="AI213" s="372" t="str">
        <f aca="false">IF(TRIM($B213&amp;$C213)="","",SUMIFS($V$3:$V$1001,$AJ$3:$AJ$1001,$AJ213))</f>
        <v/>
      </c>
      <c r="AJ213" s="374" t="str">
        <f aca="false">IF(TRIM($B213&amp;$C213)="","",TRIM($B213)&amp;"｜"&amp;TRIM($C213))</f>
        <v/>
      </c>
      <c r="AK213" s="372" t="str">
        <f aca="false">IF(TRIM($B213&amp;$C213)="","",MIN(N($N213),N($P213)))</f>
        <v/>
      </c>
      <c r="AL213" s="375" t="str">
        <f aca="false">IF(ISNUMBER($D213),YEAR($D213),"")</f>
        <v/>
      </c>
      <c r="AM213" s="375" t="str">
        <f aca="false">IF(OR(TRIM($B213&amp;$C213)="",NOT(ISNUMBER($D213)),NOT(ISNUMBER($E213))),"",IF($E213&lt;$D213,"",IF(IF($AD213="半年付",2,IF($AD213="季度付",4,IF($AD213="月付",12,IF($AD213="半月付",24,1))))=1,1,MAX(1,ROUND(($E213-$D213+1)/365*IF($AD213="半年付",2,IF($AD213="季度付",4,IF($AD213="月付",12,IF($AD213="半月付",24,1)))),0)))))</f>
        <v/>
      </c>
      <c r="AN213" s="375" t="str">
        <f aca="true">IF($AM213="","",MIN($AM213,MAX(0,INT((TODAY()-付款宽限天数-$D213)/(($E213-$D213+1)/$AM213))+1)))</f>
        <v/>
      </c>
    </row>
    <row r="214" customFormat="false" ht="14.9" hidden="false" customHeight="false" outlineLevel="0" collapsed="false">
      <c r="F214" s="370" t="str">
        <f aca="true">IF(TRIM($B214&amp;$C214)="","",IF(OR(ISNUMBER(SEARCH("未",$A214)),ISNUMBER(SEARCH("送出",$A214)),AND(TRIM($A214)="",NOT(ISNUMBER($D214)),N($G214)=0)),"【合同未回】","")&amp;IF(NOT(ISNUMBER($E214)),IF(OR(ISNUMBER(SEARCH("未",$A214)),ISNUMBER(SEARCH("送出",$A214)),AND(TRIM($A214)="",NOT(ISNUMBER($D214)),N($G214)=0)),"","【未填合同期】"),IF($E214&lt;TODAY(),"【已到期】",IF($E214-TODAY()&lt;=提醒天数,"【即将到期，剩余"&amp;($E214-TODAY())&amp;"天】","【正常】")))&amp;IF(OR($AC214="安装免保",$AC214="技术免保",$AC214="质保期内"),"【"&amp;$AC214&amp;"】",""))</f>
        <v/>
      </c>
      <c r="J214" s="371" t="str">
        <f aca="false">IF(OR(N($G214)=0,N($H214)=0),"",ROUND(N($G214)*N($H214)*IF(N($I214)=0,1,N($I214)),2))</f>
        <v/>
      </c>
      <c r="L214" s="371" t="str">
        <f aca="false">IF(TRIM($B214&amp;$C214)="","",IF(AND(N($J214)=0,N($K214)=0),"",ROUND(N($J214)+N($K214),2)))</f>
        <v/>
      </c>
      <c r="R214" s="371"/>
      <c r="S214" s="372" t="str">
        <f aca="false">IF(TRIM($B214&amp;$C214)="","",IF(N($N214)=0,"",MAX(0,MIN(N($N214)-N($P214),N($V214)))))</f>
        <v/>
      </c>
      <c r="T214" s="372" t="str">
        <f aca="false">IF(TRIM($B214&amp;$C214)="","",IF(N($P214)&lt;=N($N214),"",N($P214)-N($N214)))</f>
        <v/>
      </c>
      <c r="U214" s="372" t="str">
        <f aca="false">IF(OR(TRIM($B214&amp;$C214)="",$V214=""),"",MAX(0,N($V214))-N($S214))</f>
        <v/>
      </c>
      <c r="V214" s="372" t="str">
        <f aca="false">IF(TRIM($B214&amp;$C214)="","",IF(AND(N($L214)=0,N($P214)+N($Q214)+N($R214)=0),"",ROUND(N($L214)-N($P214)-N($Q214)-N($R214),2)))</f>
        <v/>
      </c>
      <c r="W214" s="373" t="str">
        <f aca="false">IF(TRIM($B214&amp;$C214)="","",IF(N($L214)=0,IF((N($P214)+N($Q214)+N($R214))=0,"—未填单价","未填单价，已收 "&amp;TEXT((N($P214)+N($Q214)+N($R214)),"#,##0.00")),IF(N($V214)&gt;0.005,"欠 "&amp;TEXT(N($V214),"#,##0.00")&amp;IF(N($S214)&gt;0,"（开票未到账 "&amp;TEXT(N($S214),"#,##0.00")&amp;"）","")&amp;IF(N($U214)&gt;0,"（未开票 "&amp;TEXT(N($U214),"#,##0.00")&amp;"）",""),IF(N($V214)&lt;-0.005,"多收 "&amp;TEXT(-N($V214),"#,##0.00"),"✔ 已结清")))&amp;IF(N($T214)&gt;0,"｜到账未开票 "&amp;TEXT(N($T214),"#,##0.00")&amp;"，待补票","")&amp;IF(N($Q214)&gt;0,"｜收现 "&amp;TEXT(N($Q214),"#,##0.00"),"")&amp;IF(N($R214)&gt;0,"｜收款不开票 "&amp;TEXT(N($R214),"#,##0.00"),""))</f>
        <v/>
      </c>
      <c r="X214" s="370"/>
      <c r="AB214" s="371" t="str">
        <f aca="false">IF(OR(N($N214)=0,N($AA214)=0),"",ROUND(N($N214)/(1+N($AA214))*N($AA214),2))</f>
        <v/>
      </c>
      <c r="AC214" s="370"/>
      <c r="AD214" s="370"/>
      <c r="AE214" s="374" t="str">
        <f aca="false">IF($AM214="","",IF($AM214=1,IF($AN214&gt;=1,"一次性·已到收款期","一次性·未到期"),$AD214&amp;" 第"&amp;$AN214&amp;"/"&amp;$AM214&amp;"期"))</f>
        <v/>
      </c>
      <c r="AF214" s="372" t="str">
        <f aca="false">IF(OR($AM214="",N($L214)=0),"",ROUND(N($J214)*$AN214/$AM214,2)+N($K214))</f>
        <v/>
      </c>
      <c r="AG214" s="372" t="str">
        <f aca="false">IF($AF214="","",MAX(0,ROUND($AF214-(N($P214)+N($Q214)+N($R214)),2)))</f>
        <v/>
      </c>
      <c r="AH214" s="372" t="str">
        <f aca="false">IF(OR(TRIM($B214&amp;$C214)="",NOT(ISNUMBER($D214))),"",SUMIFS($V$3:$V$1001,$AJ$3:$AJ$1001,$AJ214,$D$3:$D$1001,"&lt;"&amp;$D214))</f>
        <v/>
      </c>
      <c r="AI214" s="372" t="str">
        <f aca="false">IF(TRIM($B214&amp;$C214)="","",SUMIFS($V$3:$V$1001,$AJ$3:$AJ$1001,$AJ214))</f>
        <v/>
      </c>
      <c r="AJ214" s="374" t="str">
        <f aca="false">IF(TRIM($B214&amp;$C214)="","",TRIM($B214)&amp;"｜"&amp;TRIM($C214))</f>
        <v/>
      </c>
      <c r="AK214" s="372" t="str">
        <f aca="false">IF(TRIM($B214&amp;$C214)="","",MIN(N($N214),N($P214)))</f>
        <v/>
      </c>
      <c r="AL214" s="375" t="str">
        <f aca="false">IF(ISNUMBER($D214),YEAR($D214),"")</f>
        <v/>
      </c>
      <c r="AM214" s="375" t="str">
        <f aca="false">IF(OR(TRIM($B214&amp;$C214)="",NOT(ISNUMBER($D214)),NOT(ISNUMBER($E214))),"",IF($E214&lt;$D214,"",IF(IF($AD214="半年付",2,IF($AD214="季度付",4,IF($AD214="月付",12,IF($AD214="半月付",24,1))))=1,1,MAX(1,ROUND(($E214-$D214+1)/365*IF($AD214="半年付",2,IF($AD214="季度付",4,IF($AD214="月付",12,IF($AD214="半月付",24,1)))),0)))))</f>
        <v/>
      </c>
      <c r="AN214" s="375" t="str">
        <f aca="true">IF($AM214="","",MIN($AM214,MAX(0,INT((TODAY()-付款宽限天数-$D214)/(($E214-$D214+1)/$AM214))+1)))</f>
        <v/>
      </c>
    </row>
    <row r="215" customFormat="false" ht="14.9" hidden="false" customHeight="false" outlineLevel="0" collapsed="false">
      <c r="F215" s="370" t="str">
        <f aca="true">IF(TRIM($B215&amp;$C215)="","",IF(OR(ISNUMBER(SEARCH("未",$A215)),ISNUMBER(SEARCH("送出",$A215)),AND(TRIM($A215)="",NOT(ISNUMBER($D215)),N($G215)=0)),"【合同未回】","")&amp;IF(NOT(ISNUMBER($E215)),IF(OR(ISNUMBER(SEARCH("未",$A215)),ISNUMBER(SEARCH("送出",$A215)),AND(TRIM($A215)="",NOT(ISNUMBER($D215)),N($G215)=0)),"","【未填合同期】"),IF($E215&lt;TODAY(),"【已到期】",IF($E215-TODAY()&lt;=提醒天数,"【即将到期，剩余"&amp;($E215-TODAY())&amp;"天】","【正常】")))&amp;IF(OR($AC215="安装免保",$AC215="技术免保",$AC215="质保期内"),"【"&amp;$AC215&amp;"】",""))</f>
        <v/>
      </c>
      <c r="J215" s="371" t="str">
        <f aca="false">IF(OR(N($G215)=0,N($H215)=0),"",ROUND(N($G215)*N($H215)*IF(N($I215)=0,1,N($I215)),2))</f>
        <v/>
      </c>
      <c r="L215" s="371" t="str">
        <f aca="false">IF(TRIM($B215&amp;$C215)="","",IF(AND(N($J215)=0,N($K215)=0),"",ROUND(N($J215)+N($K215),2)))</f>
        <v/>
      </c>
      <c r="R215" s="371"/>
      <c r="S215" s="372" t="str">
        <f aca="false">IF(TRIM($B215&amp;$C215)="","",IF(N($N215)=0,"",MAX(0,MIN(N($N215)-N($P215),N($V215)))))</f>
        <v/>
      </c>
      <c r="T215" s="372" t="str">
        <f aca="false">IF(TRIM($B215&amp;$C215)="","",IF(N($P215)&lt;=N($N215),"",N($P215)-N($N215)))</f>
        <v/>
      </c>
      <c r="U215" s="372" t="str">
        <f aca="false">IF(OR(TRIM($B215&amp;$C215)="",$V215=""),"",MAX(0,N($V215))-N($S215))</f>
        <v/>
      </c>
      <c r="V215" s="372" t="str">
        <f aca="false">IF(TRIM($B215&amp;$C215)="","",IF(AND(N($L215)=0,N($P215)+N($Q215)+N($R215)=0),"",ROUND(N($L215)-N($P215)-N($Q215)-N($R215),2)))</f>
        <v/>
      </c>
      <c r="W215" s="373" t="str">
        <f aca="false">IF(TRIM($B215&amp;$C215)="","",IF(N($L215)=0,IF((N($P215)+N($Q215)+N($R215))=0,"—未填单价","未填单价，已收 "&amp;TEXT((N($P215)+N($Q215)+N($R215)),"#,##0.00")),IF(N($V215)&gt;0.005,"欠 "&amp;TEXT(N($V215),"#,##0.00")&amp;IF(N($S215)&gt;0,"（开票未到账 "&amp;TEXT(N($S215),"#,##0.00")&amp;"）","")&amp;IF(N($U215)&gt;0,"（未开票 "&amp;TEXT(N($U215),"#,##0.00")&amp;"）",""),IF(N($V215)&lt;-0.005,"多收 "&amp;TEXT(-N($V215),"#,##0.00"),"✔ 已结清")))&amp;IF(N($T215)&gt;0,"｜到账未开票 "&amp;TEXT(N($T215),"#,##0.00")&amp;"，待补票","")&amp;IF(N($Q215)&gt;0,"｜收现 "&amp;TEXT(N($Q215),"#,##0.00"),"")&amp;IF(N($R215)&gt;0,"｜收款不开票 "&amp;TEXT(N($R215),"#,##0.00"),""))</f>
        <v/>
      </c>
      <c r="X215" s="370"/>
      <c r="AB215" s="371" t="str">
        <f aca="false">IF(OR(N($N215)=0,N($AA215)=0),"",ROUND(N($N215)/(1+N($AA215))*N($AA215),2))</f>
        <v/>
      </c>
      <c r="AC215" s="370"/>
      <c r="AD215" s="370"/>
      <c r="AE215" s="374" t="str">
        <f aca="false">IF($AM215="","",IF($AM215=1,IF($AN215&gt;=1,"一次性·已到收款期","一次性·未到期"),$AD215&amp;" 第"&amp;$AN215&amp;"/"&amp;$AM215&amp;"期"))</f>
        <v/>
      </c>
      <c r="AF215" s="372" t="str">
        <f aca="false">IF(OR($AM215="",N($L215)=0),"",ROUND(N($J215)*$AN215/$AM215,2)+N($K215))</f>
        <v/>
      </c>
      <c r="AG215" s="372" t="str">
        <f aca="false">IF($AF215="","",MAX(0,ROUND($AF215-(N($P215)+N($Q215)+N($R215)),2)))</f>
        <v/>
      </c>
      <c r="AH215" s="372" t="str">
        <f aca="false">IF(OR(TRIM($B215&amp;$C215)="",NOT(ISNUMBER($D215))),"",SUMIFS($V$3:$V$1001,$AJ$3:$AJ$1001,$AJ215,$D$3:$D$1001,"&lt;"&amp;$D215))</f>
        <v/>
      </c>
      <c r="AI215" s="372" t="str">
        <f aca="false">IF(TRIM($B215&amp;$C215)="","",SUMIFS($V$3:$V$1001,$AJ$3:$AJ$1001,$AJ215))</f>
        <v/>
      </c>
      <c r="AJ215" s="374" t="str">
        <f aca="false">IF(TRIM($B215&amp;$C215)="","",TRIM($B215)&amp;"｜"&amp;TRIM($C215))</f>
        <v/>
      </c>
      <c r="AK215" s="372" t="str">
        <f aca="false">IF(TRIM($B215&amp;$C215)="","",MIN(N($N215),N($P215)))</f>
        <v/>
      </c>
      <c r="AL215" s="375" t="str">
        <f aca="false">IF(ISNUMBER($D215),YEAR($D215),"")</f>
        <v/>
      </c>
      <c r="AM215" s="375" t="str">
        <f aca="false">IF(OR(TRIM($B215&amp;$C215)="",NOT(ISNUMBER($D215)),NOT(ISNUMBER($E215))),"",IF($E215&lt;$D215,"",IF(IF($AD215="半年付",2,IF($AD215="季度付",4,IF($AD215="月付",12,IF($AD215="半月付",24,1))))=1,1,MAX(1,ROUND(($E215-$D215+1)/365*IF($AD215="半年付",2,IF($AD215="季度付",4,IF($AD215="月付",12,IF($AD215="半月付",24,1)))),0)))))</f>
        <v/>
      </c>
      <c r="AN215" s="375" t="str">
        <f aca="true">IF($AM215="","",MIN($AM215,MAX(0,INT((TODAY()-付款宽限天数-$D215)/(($E215-$D215+1)/$AM215))+1)))</f>
        <v/>
      </c>
    </row>
    <row r="216" customFormat="false" ht="14.9" hidden="false" customHeight="false" outlineLevel="0" collapsed="false">
      <c r="F216" s="370" t="str">
        <f aca="true">IF(TRIM($B216&amp;$C216)="","",IF(OR(ISNUMBER(SEARCH("未",$A216)),ISNUMBER(SEARCH("送出",$A216)),AND(TRIM($A216)="",NOT(ISNUMBER($D216)),N($G216)=0)),"【合同未回】","")&amp;IF(NOT(ISNUMBER($E216)),IF(OR(ISNUMBER(SEARCH("未",$A216)),ISNUMBER(SEARCH("送出",$A216)),AND(TRIM($A216)="",NOT(ISNUMBER($D216)),N($G216)=0)),"","【未填合同期】"),IF($E216&lt;TODAY(),"【已到期】",IF($E216-TODAY()&lt;=提醒天数,"【即将到期，剩余"&amp;($E216-TODAY())&amp;"天】","【正常】")))&amp;IF(OR($AC216="安装免保",$AC216="技术免保",$AC216="质保期内"),"【"&amp;$AC216&amp;"】",""))</f>
        <v/>
      </c>
      <c r="J216" s="371" t="str">
        <f aca="false">IF(OR(N($G216)=0,N($H216)=0),"",ROUND(N($G216)*N($H216)*IF(N($I216)=0,1,N($I216)),2))</f>
        <v/>
      </c>
      <c r="L216" s="371" t="str">
        <f aca="false">IF(TRIM($B216&amp;$C216)="","",IF(AND(N($J216)=0,N($K216)=0),"",ROUND(N($J216)+N($K216),2)))</f>
        <v/>
      </c>
      <c r="R216" s="371"/>
      <c r="S216" s="372" t="str">
        <f aca="false">IF(TRIM($B216&amp;$C216)="","",IF(N($N216)=0,"",MAX(0,MIN(N($N216)-N($P216),N($V216)))))</f>
        <v/>
      </c>
      <c r="T216" s="372" t="str">
        <f aca="false">IF(TRIM($B216&amp;$C216)="","",IF(N($P216)&lt;=N($N216),"",N($P216)-N($N216)))</f>
        <v/>
      </c>
      <c r="U216" s="372" t="str">
        <f aca="false">IF(OR(TRIM($B216&amp;$C216)="",$V216=""),"",MAX(0,N($V216))-N($S216))</f>
        <v/>
      </c>
      <c r="V216" s="372" t="str">
        <f aca="false">IF(TRIM($B216&amp;$C216)="","",IF(AND(N($L216)=0,N($P216)+N($Q216)+N($R216)=0),"",ROUND(N($L216)-N($P216)-N($Q216)-N($R216),2)))</f>
        <v/>
      </c>
      <c r="W216" s="373" t="str">
        <f aca="false">IF(TRIM($B216&amp;$C216)="","",IF(N($L216)=0,IF((N($P216)+N($Q216)+N($R216))=0,"—未填单价","未填单价，已收 "&amp;TEXT((N($P216)+N($Q216)+N($R216)),"#,##0.00")),IF(N($V216)&gt;0.005,"欠 "&amp;TEXT(N($V216),"#,##0.00")&amp;IF(N($S216)&gt;0,"（开票未到账 "&amp;TEXT(N($S216),"#,##0.00")&amp;"）","")&amp;IF(N($U216)&gt;0,"（未开票 "&amp;TEXT(N($U216),"#,##0.00")&amp;"）",""),IF(N($V216)&lt;-0.005,"多收 "&amp;TEXT(-N($V216),"#,##0.00"),"✔ 已结清")))&amp;IF(N($T216)&gt;0,"｜到账未开票 "&amp;TEXT(N($T216),"#,##0.00")&amp;"，待补票","")&amp;IF(N($Q216)&gt;0,"｜收现 "&amp;TEXT(N($Q216),"#,##0.00"),"")&amp;IF(N($R216)&gt;0,"｜收款不开票 "&amp;TEXT(N($R216),"#,##0.00"),""))</f>
        <v/>
      </c>
      <c r="X216" s="370"/>
      <c r="AB216" s="371" t="str">
        <f aca="false">IF(OR(N($N216)=0,N($AA216)=0),"",ROUND(N($N216)/(1+N($AA216))*N($AA216),2))</f>
        <v/>
      </c>
      <c r="AC216" s="370"/>
      <c r="AD216" s="370"/>
      <c r="AE216" s="374" t="str">
        <f aca="false">IF($AM216="","",IF($AM216=1,IF($AN216&gt;=1,"一次性·已到收款期","一次性·未到期"),$AD216&amp;" 第"&amp;$AN216&amp;"/"&amp;$AM216&amp;"期"))</f>
        <v/>
      </c>
      <c r="AF216" s="372" t="str">
        <f aca="false">IF(OR($AM216="",N($L216)=0),"",ROUND(N($J216)*$AN216/$AM216,2)+N($K216))</f>
        <v/>
      </c>
      <c r="AG216" s="372" t="str">
        <f aca="false">IF($AF216="","",MAX(0,ROUND($AF216-(N($P216)+N($Q216)+N($R216)),2)))</f>
        <v/>
      </c>
      <c r="AH216" s="372" t="str">
        <f aca="false">IF(OR(TRIM($B216&amp;$C216)="",NOT(ISNUMBER($D216))),"",SUMIFS($V$3:$V$1001,$AJ$3:$AJ$1001,$AJ216,$D$3:$D$1001,"&lt;"&amp;$D216))</f>
        <v/>
      </c>
      <c r="AI216" s="372" t="str">
        <f aca="false">IF(TRIM($B216&amp;$C216)="","",SUMIFS($V$3:$V$1001,$AJ$3:$AJ$1001,$AJ216))</f>
        <v/>
      </c>
      <c r="AJ216" s="374" t="str">
        <f aca="false">IF(TRIM($B216&amp;$C216)="","",TRIM($B216)&amp;"｜"&amp;TRIM($C216))</f>
        <v/>
      </c>
      <c r="AK216" s="372" t="str">
        <f aca="false">IF(TRIM($B216&amp;$C216)="","",MIN(N($N216),N($P216)))</f>
        <v/>
      </c>
      <c r="AL216" s="375" t="str">
        <f aca="false">IF(ISNUMBER($D216),YEAR($D216),"")</f>
        <v/>
      </c>
      <c r="AM216" s="375" t="str">
        <f aca="false">IF(OR(TRIM($B216&amp;$C216)="",NOT(ISNUMBER($D216)),NOT(ISNUMBER($E216))),"",IF($E216&lt;$D216,"",IF(IF($AD216="半年付",2,IF($AD216="季度付",4,IF($AD216="月付",12,IF($AD216="半月付",24,1))))=1,1,MAX(1,ROUND(($E216-$D216+1)/365*IF($AD216="半年付",2,IF($AD216="季度付",4,IF($AD216="月付",12,IF($AD216="半月付",24,1)))),0)))))</f>
        <v/>
      </c>
      <c r="AN216" s="375" t="str">
        <f aca="true">IF($AM216="","",MIN($AM216,MAX(0,INT((TODAY()-付款宽限天数-$D216)/(($E216-$D216+1)/$AM216))+1)))</f>
        <v/>
      </c>
    </row>
    <row r="217" customFormat="false" ht="14.9" hidden="false" customHeight="false" outlineLevel="0" collapsed="false">
      <c r="F217" s="370" t="str">
        <f aca="true">IF(TRIM($B217&amp;$C217)="","",IF(OR(ISNUMBER(SEARCH("未",$A217)),ISNUMBER(SEARCH("送出",$A217)),AND(TRIM($A217)="",NOT(ISNUMBER($D217)),N($G217)=0)),"【合同未回】","")&amp;IF(NOT(ISNUMBER($E217)),IF(OR(ISNUMBER(SEARCH("未",$A217)),ISNUMBER(SEARCH("送出",$A217)),AND(TRIM($A217)="",NOT(ISNUMBER($D217)),N($G217)=0)),"","【未填合同期】"),IF($E217&lt;TODAY(),"【已到期】",IF($E217-TODAY()&lt;=提醒天数,"【即将到期，剩余"&amp;($E217-TODAY())&amp;"天】","【正常】")))&amp;IF(OR($AC217="安装免保",$AC217="技术免保",$AC217="质保期内"),"【"&amp;$AC217&amp;"】",""))</f>
        <v/>
      </c>
      <c r="J217" s="371" t="str">
        <f aca="false">IF(OR(N($G217)=0,N($H217)=0),"",ROUND(N($G217)*N($H217)*IF(N($I217)=0,1,N($I217)),2))</f>
        <v/>
      </c>
      <c r="L217" s="371" t="str">
        <f aca="false">IF(TRIM($B217&amp;$C217)="","",IF(AND(N($J217)=0,N($K217)=0),"",ROUND(N($J217)+N($K217),2)))</f>
        <v/>
      </c>
      <c r="R217" s="371"/>
      <c r="S217" s="372" t="str">
        <f aca="false">IF(TRIM($B217&amp;$C217)="","",IF(N($N217)=0,"",MAX(0,MIN(N($N217)-N($P217),N($V217)))))</f>
        <v/>
      </c>
      <c r="T217" s="372" t="str">
        <f aca="false">IF(TRIM($B217&amp;$C217)="","",IF(N($P217)&lt;=N($N217),"",N($P217)-N($N217)))</f>
        <v/>
      </c>
      <c r="U217" s="372" t="str">
        <f aca="false">IF(OR(TRIM($B217&amp;$C217)="",$V217=""),"",MAX(0,N($V217))-N($S217))</f>
        <v/>
      </c>
      <c r="V217" s="372" t="str">
        <f aca="false">IF(TRIM($B217&amp;$C217)="","",IF(AND(N($L217)=0,N($P217)+N($Q217)+N($R217)=0),"",ROUND(N($L217)-N($P217)-N($Q217)-N($R217),2)))</f>
        <v/>
      </c>
      <c r="W217" s="373" t="str">
        <f aca="false">IF(TRIM($B217&amp;$C217)="","",IF(N($L217)=0,IF((N($P217)+N($Q217)+N($R217))=0,"—未填单价","未填单价，已收 "&amp;TEXT((N($P217)+N($Q217)+N($R217)),"#,##0.00")),IF(N($V217)&gt;0.005,"欠 "&amp;TEXT(N($V217),"#,##0.00")&amp;IF(N($S217)&gt;0,"（开票未到账 "&amp;TEXT(N($S217),"#,##0.00")&amp;"）","")&amp;IF(N($U217)&gt;0,"（未开票 "&amp;TEXT(N($U217),"#,##0.00")&amp;"）",""),IF(N($V217)&lt;-0.005,"多收 "&amp;TEXT(-N($V217),"#,##0.00"),"✔ 已结清")))&amp;IF(N($T217)&gt;0,"｜到账未开票 "&amp;TEXT(N($T217),"#,##0.00")&amp;"，待补票","")&amp;IF(N($Q217)&gt;0,"｜收现 "&amp;TEXT(N($Q217),"#,##0.00"),"")&amp;IF(N($R217)&gt;0,"｜收款不开票 "&amp;TEXT(N($R217),"#,##0.00"),""))</f>
        <v/>
      </c>
      <c r="X217" s="370"/>
      <c r="AB217" s="371" t="str">
        <f aca="false">IF(OR(N($N217)=0,N($AA217)=0),"",ROUND(N($N217)/(1+N($AA217))*N($AA217),2))</f>
        <v/>
      </c>
      <c r="AC217" s="370"/>
      <c r="AD217" s="370"/>
      <c r="AE217" s="374" t="str">
        <f aca="false">IF($AM217="","",IF($AM217=1,IF($AN217&gt;=1,"一次性·已到收款期","一次性·未到期"),$AD217&amp;" 第"&amp;$AN217&amp;"/"&amp;$AM217&amp;"期"))</f>
        <v/>
      </c>
      <c r="AF217" s="372" t="str">
        <f aca="false">IF(OR($AM217="",N($L217)=0),"",ROUND(N($J217)*$AN217/$AM217,2)+N($K217))</f>
        <v/>
      </c>
      <c r="AG217" s="372" t="str">
        <f aca="false">IF($AF217="","",MAX(0,ROUND($AF217-(N($P217)+N($Q217)+N($R217)),2)))</f>
        <v/>
      </c>
      <c r="AH217" s="372" t="str">
        <f aca="false">IF(OR(TRIM($B217&amp;$C217)="",NOT(ISNUMBER($D217))),"",SUMIFS($V$3:$V$1001,$AJ$3:$AJ$1001,$AJ217,$D$3:$D$1001,"&lt;"&amp;$D217))</f>
        <v/>
      </c>
      <c r="AI217" s="372" t="str">
        <f aca="false">IF(TRIM($B217&amp;$C217)="","",SUMIFS($V$3:$V$1001,$AJ$3:$AJ$1001,$AJ217))</f>
        <v/>
      </c>
      <c r="AJ217" s="374" t="str">
        <f aca="false">IF(TRIM($B217&amp;$C217)="","",TRIM($B217)&amp;"｜"&amp;TRIM($C217))</f>
        <v/>
      </c>
      <c r="AK217" s="372" t="str">
        <f aca="false">IF(TRIM($B217&amp;$C217)="","",MIN(N($N217),N($P217)))</f>
        <v/>
      </c>
      <c r="AL217" s="375" t="str">
        <f aca="false">IF(ISNUMBER($D217),YEAR($D217),"")</f>
        <v/>
      </c>
      <c r="AM217" s="375" t="str">
        <f aca="false">IF(OR(TRIM($B217&amp;$C217)="",NOT(ISNUMBER($D217)),NOT(ISNUMBER($E217))),"",IF($E217&lt;$D217,"",IF(IF($AD217="半年付",2,IF($AD217="季度付",4,IF($AD217="月付",12,IF($AD217="半月付",24,1))))=1,1,MAX(1,ROUND(($E217-$D217+1)/365*IF($AD217="半年付",2,IF($AD217="季度付",4,IF($AD217="月付",12,IF($AD217="半月付",24,1)))),0)))))</f>
        <v/>
      </c>
      <c r="AN217" s="375" t="str">
        <f aca="true">IF($AM217="","",MIN($AM217,MAX(0,INT((TODAY()-付款宽限天数-$D217)/(($E217-$D217+1)/$AM217))+1)))</f>
        <v/>
      </c>
    </row>
    <row r="218" customFormat="false" ht="14.9" hidden="false" customHeight="false" outlineLevel="0" collapsed="false">
      <c r="F218" s="370" t="str">
        <f aca="true">IF(TRIM($B218&amp;$C218)="","",IF(OR(ISNUMBER(SEARCH("未",$A218)),ISNUMBER(SEARCH("送出",$A218)),AND(TRIM($A218)="",NOT(ISNUMBER($D218)),N($G218)=0)),"【合同未回】","")&amp;IF(NOT(ISNUMBER($E218)),IF(OR(ISNUMBER(SEARCH("未",$A218)),ISNUMBER(SEARCH("送出",$A218)),AND(TRIM($A218)="",NOT(ISNUMBER($D218)),N($G218)=0)),"","【未填合同期】"),IF($E218&lt;TODAY(),"【已到期】",IF($E218-TODAY()&lt;=提醒天数,"【即将到期，剩余"&amp;($E218-TODAY())&amp;"天】","【正常】")))&amp;IF(OR($AC218="安装免保",$AC218="技术免保",$AC218="质保期内"),"【"&amp;$AC218&amp;"】",""))</f>
        <v/>
      </c>
      <c r="J218" s="371" t="str">
        <f aca="false">IF(OR(N($G218)=0,N($H218)=0),"",ROUND(N($G218)*N($H218)*IF(N($I218)=0,1,N($I218)),2))</f>
        <v/>
      </c>
      <c r="L218" s="371" t="str">
        <f aca="false">IF(TRIM($B218&amp;$C218)="","",IF(AND(N($J218)=0,N($K218)=0),"",ROUND(N($J218)+N($K218),2)))</f>
        <v/>
      </c>
      <c r="R218" s="371"/>
      <c r="S218" s="372" t="str">
        <f aca="false">IF(TRIM($B218&amp;$C218)="","",IF(N($N218)=0,"",MAX(0,MIN(N($N218)-N($P218),N($V218)))))</f>
        <v/>
      </c>
      <c r="T218" s="372" t="str">
        <f aca="false">IF(TRIM($B218&amp;$C218)="","",IF(N($P218)&lt;=N($N218),"",N($P218)-N($N218)))</f>
        <v/>
      </c>
      <c r="U218" s="372" t="str">
        <f aca="false">IF(OR(TRIM($B218&amp;$C218)="",$V218=""),"",MAX(0,N($V218))-N($S218))</f>
        <v/>
      </c>
      <c r="V218" s="372" t="str">
        <f aca="false">IF(TRIM($B218&amp;$C218)="","",IF(AND(N($L218)=0,N($P218)+N($Q218)+N($R218)=0),"",ROUND(N($L218)-N($P218)-N($Q218)-N($R218),2)))</f>
        <v/>
      </c>
      <c r="W218" s="373" t="str">
        <f aca="false">IF(TRIM($B218&amp;$C218)="","",IF(N($L218)=0,IF((N($P218)+N($Q218)+N($R218))=0,"—未填单价","未填单价，已收 "&amp;TEXT((N($P218)+N($Q218)+N($R218)),"#,##0.00")),IF(N($V218)&gt;0.005,"欠 "&amp;TEXT(N($V218),"#,##0.00")&amp;IF(N($S218)&gt;0,"（开票未到账 "&amp;TEXT(N($S218),"#,##0.00")&amp;"）","")&amp;IF(N($U218)&gt;0,"（未开票 "&amp;TEXT(N($U218),"#,##0.00")&amp;"）",""),IF(N($V218)&lt;-0.005,"多收 "&amp;TEXT(-N($V218),"#,##0.00"),"✔ 已结清")))&amp;IF(N($T218)&gt;0,"｜到账未开票 "&amp;TEXT(N($T218),"#,##0.00")&amp;"，待补票","")&amp;IF(N($Q218)&gt;0,"｜收现 "&amp;TEXT(N($Q218),"#,##0.00"),"")&amp;IF(N($R218)&gt;0,"｜收款不开票 "&amp;TEXT(N($R218),"#,##0.00"),""))</f>
        <v/>
      </c>
      <c r="X218" s="370"/>
      <c r="AB218" s="371" t="str">
        <f aca="false">IF(OR(N($N218)=0,N($AA218)=0),"",ROUND(N($N218)/(1+N($AA218))*N($AA218),2))</f>
        <v/>
      </c>
      <c r="AC218" s="370"/>
      <c r="AD218" s="370"/>
      <c r="AE218" s="374" t="str">
        <f aca="false">IF($AM218="","",IF($AM218=1,IF($AN218&gt;=1,"一次性·已到收款期","一次性·未到期"),$AD218&amp;" 第"&amp;$AN218&amp;"/"&amp;$AM218&amp;"期"))</f>
        <v/>
      </c>
      <c r="AF218" s="372" t="str">
        <f aca="false">IF(OR($AM218="",N($L218)=0),"",ROUND(N($J218)*$AN218/$AM218,2)+N($K218))</f>
        <v/>
      </c>
      <c r="AG218" s="372" t="str">
        <f aca="false">IF($AF218="","",MAX(0,ROUND($AF218-(N($P218)+N($Q218)+N($R218)),2)))</f>
        <v/>
      </c>
      <c r="AH218" s="372" t="str">
        <f aca="false">IF(OR(TRIM($B218&amp;$C218)="",NOT(ISNUMBER($D218))),"",SUMIFS($V$3:$V$1001,$AJ$3:$AJ$1001,$AJ218,$D$3:$D$1001,"&lt;"&amp;$D218))</f>
        <v/>
      </c>
      <c r="AI218" s="372" t="str">
        <f aca="false">IF(TRIM($B218&amp;$C218)="","",SUMIFS($V$3:$V$1001,$AJ$3:$AJ$1001,$AJ218))</f>
        <v/>
      </c>
      <c r="AJ218" s="374" t="str">
        <f aca="false">IF(TRIM($B218&amp;$C218)="","",TRIM($B218)&amp;"｜"&amp;TRIM($C218))</f>
        <v/>
      </c>
      <c r="AK218" s="372" t="str">
        <f aca="false">IF(TRIM($B218&amp;$C218)="","",MIN(N($N218),N($P218)))</f>
        <v/>
      </c>
      <c r="AL218" s="375" t="str">
        <f aca="false">IF(ISNUMBER($D218),YEAR($D218),"")</f>
        <v/>
      </c>
      <c r="AM218" s="375" t="str">
        <f aca="false">IF(OR(TRIM($B218&amp;$C218)="",NOT(ISNUMBER($D218)),NOT(ISNUMBER($E218))),"",IF($E218&lt;$D218,"",IF(IF($AD218="半年付",2,IF($AD218="季度付",4,IF($AD218="月付",12,IF($AD218="半月付",24,1))))=1,1,MAX(1,ROUND(($E218-$D218+1)/365*IF($AD218="半年付",2,IF($AD218="季度付",4,IF($AD218="月付",12,IF($AD218="半月付",24,1)))),0)))))</f>
        <v/>
      </c>
      <c r="AN218" s="375" t="str">
        <f aca="true">IF($AM218="","",MIN($AM218,MAX(0,INT((TODAY()-付款宽限天数-$D218)/(($E218-$D218+1)/$AM218))+1)))</f>
        <v/>
      </c>
    </row>
    <row r="219" customFormat="false" ht="14.9" hidden="false" customHeight="false" outlineLevel="0" collapsed="false">
      <c r="F219" s="370" t="str">
        <f aca="true">IF(TRIM($B219&amp;$C219)="","",IF(OR(ISNUMBER(SEARCH("未",$A219)),ISNUMBER(SEARCH("送出",$A219)),AND(TRIM($A219)="",NOT(ISNUMBER($D219)),N($G219)=0)),"【合同未回】","")&amp;IF(NOT(ISNUMBER($E219)),IF(OR(ISNUMBER(SEARCH("未",$A219)),ISNUMBER(SEARCH("送出",$A219)),AND(TRIM($A219)="",NOT(ISNUMBER($D219)),N($G219)=0)),"","【未填合同期】"),IF($E219&lt;TODAY(),"【已到期】",IF($E219-TODAY()&lt;=提醒天数,"【即将到期，剩余"&amp;($E219-TODAY())&amp;"天】","【正常】")))&amp;IF(OR($AC219="安装免保",$AC219="技术免保",$AC219="质保期内"),"【"&amp;$AC219&amp;"】",""))</f>
        <v/>
      </c>
      <c r="J219" s="371" t="str">
        <f aca="false">IF(OR(N($G219)=0,N($H219)=0),"",ROUND(N($G219)*N($H219)*IF(N($I219)=0,1,N($I219)),2))</f>
        <v/>
      </c>
      <c r="L219" s="371" t="str">
        <f aca="false">IF(TRIM($B219&amp;$C219)="","",IF(AND(N($J219)=0,N($K219)=0),"",ROUND(N($J219)+N($K219),2)))</f>
        <v/>
      </c>
      <c r="R219" s="371"/>
      <c r="S219" s="372" t="str">
        <f aca="false">IF(TRIM($B219&amp;$C219)="","",IF(N($N219)=0,"",MAX(0,MIN(N($N219)-N($P219),N($V219)))))</f>
        <v/>
      </c>
      <c r="T219" s="372" t="str">
        <f aca="false">IF(TRIM($B219&amp;$C219)="","",IF(N($P219)&lt;=N($N219),"",N($P219)-N($N219)))</f>
        <v/>
      </c>
      <c r="U219" s="372" t="str">
        <f aca="false">IF(OR(TRIM($B219&amp;$C219)="",$V219=""),"",MAX(0,N($V219))-N($S219))</f>
        <v/>
      </c>
      <c r="V219" s="372" t="str">
        <f aca="false">IF(TRIM($B219&amp;$C219)="","",IF(AND(N($L219)=0,N($P219)+N($Q219)+N($R219)=0),"",ROUND(N($L219)-N($P219)-N($Q219)-N($R219),2)))</f>
        <v/>
      </c>
      <c r="W219" s="373" t="str">
        <f aca="false">IF(TRIM($B219&amp;$C219)="","",IF(N($L219)=0,IF((N($P219)+N($Q219)+N($R219))=0,"—未填单价","未填单价，已收 "&amp;TEXT((N($P219)+N($Q219)+N($R219)),"#,##0.00")),IF(N($V219)&gt;0.005,"欠 "&amp;TEXT(N($V219),"#,##0.00")&amp;IF(N($S219)&gt;0,"（开票未到账 "&amp;TEXT(N($S219),"#,##0.00")&amp;"）","")&amp;IF(N($U219)&gt;0,"（未开票 "&amp;TEXT(N($U219),"#,##0.00")&amp;"）",""),IF(N($V219)&lt;-0.005,"多收 "&amp;TEXT(-N($V219),"#,##0.00"),"✔ 已结清")))&amp;IF(N($T219)&gt;0,"｜到账未开票 "&amp;TEXT(N($T219),"#,##0.00")&amp;"，待补票","")&amp;IF(N($Q219)&gt;0,"｜收现 "&amp;TEXT(N($Q219),"#,##0.00"),"")&amp;IF(N($R219)&gt;0,"｜收款不开票 "&amp;TEXT(N($R219),"#,##0.00"),""))</f>
        <v/>
      </c>
      <c r="X219" s="370"/>
      <c r="AB219" s="371" t="str">
        <f aca="false">IF(OR(N($N219)=0,N($AA219)=0),"",ROUND(N($N219)/(1+N($AA219))*N($AA219),2))</f>
        <v/>
      </c>
      <c r="AC219" s="370"/>
      <c r="AD219" s="370"/>
      <c r="AE219" s="374" t="str">
        <f aca="false">IF($AM219="","",IF($AM219=1,IF($AN219&gt;=1,"一次性·已到收款期","一次性·未到期"),$AD219&amp;" 第"&amp;$AN219&amp;"/"&amp;$AM219&amp;"期"))</f>
        <v/>
      </c>
      <c r="AF219" s="372" t="str">
        <f aca="false">IF(OR($AM219="",N($L219)=0),"",ROUND(N($J219)*$AN219/$AM219,2)+N($K219))</f>
        <v/>
      </c>
      <c r="AG219" s="372" t="str">
        <f aca="false">IF($AF219="","",MAX(0,ROUND($AF219-(N($P219)+N($Q219)+N($R219)),2)))</f>
        <v/>
      </c>
      <c r="AH219" s="372" t="str">
        <f aca="false">IF(OR(TRIM($B219&amp;$C219)="",NOT(ISNUMBER($D219))),"",SUMIFS($V$3:$V$1001,$AJ$3:$AJ$1001,$AJ219,$D$3:$D$1001,"&lt;"&amp;$D219))</f>
        <v/>
      </c>
      <c r="AI219" s="372" t="str">
        <f aca="false">IF(TRIM($B219&amp;$C219)="","",SUMIFS($V$3:$V$1001,$AJ$3:$AJ$1001,$AJ219))</f>
        <v/>
      </c>
      <c r="AJ219" s="374" t="str">
        <f aca="false">IF(TRIM($B219&amp;$C219)="","",TRIM($B219)&amp;"｜"&amp;TRIM($C219))</f>
        <v/>
      </c>
      <c r="AK219" s="372" t="str">
        <f aca="false">IF(TRIM($B219&amp;$C219)="","",MIN(N($N219),N($P219)))</f>
        <v/>
      </c>
      <c r="AL219" s="375" t="str">
        <f aca="false">IF(ISNUMBER($D219),YEAR($D219),"")</f>
        <v/>
      </c>
      <c r="AM219" s="375" t="str">
        <f aca="false">IF(OR(TRIM($B219&amp;$C219)="",NOT(ISNUMBER($D219)),NOT(ISNUMBER($E219))),"",IF($E219&lt;$D219,"",IF(IF($AD219="半年付",2,IF($AD219="季度付",4,IF($AD219="月付",12,IF($AD219="半月付",24,1))))=1,1,MAX(1,ROUND(($E219-$D219+1)/365*IF($AD219="半年付",2,IF($AD219="季度付",4,IF($AD219="月付",12,IF($AD219="半月付",24,1)))),0)))))</f>
        <v/>
      </c>
      <c r="AN219" s="375" t="str">
        <f aca="true">IF($AM219="","",MIN($AM219,MAX(0,INT((TODAY()-付款宽限天数-$D219)/(($E219-$D219+1)/$AM219))+1)))</f>
        <v/>
      </c>
    </row>
    <row r="220" customFormat="false" ht="14.9" hidden="false" customHeight="false" outlineLevel="0" collapsed="false">
      <c r="F220" s="370" t="str">
        <f aca="true">IF(TRIM($B220&amp;$C220)="","",IF(OR(ISNUMBER(SEARCH("未",$A220)),ISNUMBER(SEARCH("送出",$A220)),AND(TRIM($A220)="",NOT(ISNUMBER($D220)),N($G220)=0)),"【合同未回】","")&amp;IF(NOT(ISNUMBER($E220)),IF(OR(ISNUMBER(SEARCH("未",$A220)),ISNUMBER(SEARCH("送出",$A220)),AND(TRIM($A220)="",NOT(ISNUMBER($D220)),N($G220)=0)),"","【未填合同期】"),IF($E220&lt;TODAY(),"【已到期】",IF($E220-TODAY()&lt;=提醒天数,"【即将到期，剩余"&amp;($E220-TODAY())&amp;"天】","【正常】")))&amp;IF(OR($AC220="安装免保",$AC220="技术免保",$AC220="质保期内"),"【"&amp;$AC220&amp;"】",""))</f>
        <v/>
      </c>
      <c r="J220" s="371" t="str">
        <f aca="false">IF(OR(N($G220)=0,N($H220)=0),"",ROUND(N($G220)*N($H220)*IF(N($I220)=0,1,N($I220)),2))</f>
        <v/>
      </c>
      <c r="L220" s="371" t="str">
        <f aca="false">IF(TRIM($B220&amp;$C220)="","",IF(AND(N($J220)=0,N($K220)=0),"",ROUND(N($J220)+N($K220),2)))</f>
        <v/>
      </c>
      <c r="R220" s="371"/>
      <c r="S220" s="372" t="str">
        <f aca="false">IF(TRIM($B220&amp;$C220)="","",IF(N($N220)=0,"",MAX(0,MIN(N($N220)-N($P220),N($V220)))))</f>
        <v/>
      </c>
      <c r="T220" s="372" t="str">
        <f aca="false">IF(TRIM($B220&amp;$C220)="","",IF(N($P220)&lt;=N($N220),"",N($P220)-N($N220)))</f>
        <v/>
      </c>
      <c r="U220" s="372" t="str">
        <f aca="false">IF(OR(TRIM($B220&amp;$C220)="",$V220=""),"",MAX(0,N($V220))-N($S220))</f>
        <v/>
      </c>
      <c r="V220" s="372" t="str">
        <f aca="false">IF(TRIM($B220&amp;$C220)="","",IF(AND(N($L220)=0,N($P220)+N($Q220)+N($R220)=0),"",ROUND(N($L220)-N($P220)-N($Q220)-N($R220),2)))</f>
        <v/>
      </c>
      <c r="W220" s="373" t="str">
        <f aca="false">IF(TRIM($B220&amp;$C220)="","",IF(N($L220)=0,IF((N($P220)+N($Q220)+N($R220))=0,"—未填单价","未填单价，已收 "&amp;TEXT((N($P220)+N($Q220)+N($R220)),"#,##0.00")),IF(N($V220)&gt;0.005,"欠 "&amp;TEXT(N($V220),"#,##0.00")&amp;IF(N($S220)&gt;0,"（开票未到账 "&amp;TEXT(N($S220),"#,##0.00")&amp;"）","")&amp;IF(N($U220)&gt;0,"（未开票 "&amp;TEXT(N($U220),"#,##0.00")&amp;"）",""),IF(N($V220)&lt;-0.005,"多收 "&amp;TEXT(-N($V220),"#,##0.00"),"✔ 已结清")))&amp;IF(N($T220)&gt;0,"｜到账未开票 "&amp;TEXT(N($T220),"#,##0.00")&amp;"，待补票","")&amp;IF(N($Q220)&gt;0,"｜收现 "&amp;TEXT(N($Q220),"#,##0.00"),"")&amp;IF(N($R220)&gt;0,"｜收款不开票 "&amp;TEXT(N($R220),"#,##0.00"),""))</f>
        <v/>
      </c>
      <c r="X220" s="370"/>
      <c r="AB220" s="371" t="str">
        <f aca="false">IF(OR(N($N220)=0,N($AA220)=0),"",ROUND(N($N220)/(1+N($AA220))*N($AA220),2))</f>
        <v/>
      </c>
      <c r="AC220" s="370"/>
      <c r="AD220" s="370"/>
      <c r="AE220" s="374" t="str">
        <f aca="false">IF($AM220="","",IF($AM220=1,IF($AN220&gt;=1,"一次性·已到收款期","一次性·未到期"),$AD220&amp;" 第"&amp;$AN220&amp;"/"&amp;$AM220&amp;"期"))</f>
        <v/>
      </c>
      <c r="AF220" s="372" t="str">
        <f aca="false">IF(OR($AM220="",N($L220)=0),"",ROUND(N($J220)*$AN220/$AM220,2)+N($K220))</f>
        <v/>
      </c>
      <c r="AG220" s="372" t="str">
        <f aca="false">IF($AF220="","",MAX(0,ROUND($AF220-(N($P220)+N($Q220)+N($R220)),2)))</f>
        <v/>
      </c>
      <c r="AH220" s="372" t="str">
        <f aca="false">IF(OR(TRIM($B220&amp;$C220)="",NOT(ISNUMBER($D220))),"",SUMIFS($V$3:$V$1001,$AJ$3:$AJ$1001,$AJ220,$D$3:$D$1001,"&lt;"&amp;$D220))</f>
        <v/>
      </c>
      <c r="AI220" s="372" t="str">
        <f aca="false">IF(TRIM($B220&amp;$C220)="","",SUMIFS($V$3:$V$1001,$AJ$3:$AJ$1001,$AJ220))</f>
        <v/>
      </c>
      <c r="AJ220" s="374" t="str">
        <f aca="false">IF(TRIM($B220&amp;$C220)="","",TRIM($B220)&amp;"｜"&amp;TRIM($C220))</f>
        <v/>
      </c>
      <c r="AK220" s="372" t="str">
        <f aca="false">IF(TRIM($B220&amp;$C220)="","",MIN(N($N220),N($P220)))</f>
        <v/>
      </c>
      <c r="AL220" s="375" t="str">
        <f aca="false">IF(ISNUMBER($D220),YEAR($D220),"")</f>
        <v/>
      </c>
      <c r="AM220" s="375" t="str">
        <f aca="false">IF(OR(TRIM($B220&amp;$C220)="",NOT(ISNUMBER($D220)),NOT(ISNUMBER($E220))),"",IF($E220&lt;$D220,"",IF(IF($AD220="半年付",2,IF($AD220="季度付",4,IF($AD220="月付",12,IF($AD220="半月付",24,1))))=1,1,MAX(1,ROUND(($E220-$D220+1)/365*IF($AD220="半年付",2,IF($AD220="季度付",4,IF($AD220="月付",12,IF($AD220="半月付",24,1)))),0)))))</f>
        <v/>
      </c>
      <c r="AN220" s="375" t="str">
        <f aca="true">IF($AM220="","",MIN($AM220,MAX(0,INT((TODAY()-付款宽限天数-$D220)/(($E220-$D220+1)/$AM220))+1)))</f>
        <v/>
      </c>
    </row>
    <row r="221" customFormat="false" ht="14.9" hidden="false" customHeight="false" outlineLevel="0" collapsed="false">
      <c r="F221" s="370" t="str">
        <f aca="true">IF(TRIM($B221&amp;$C221)="","",IF(OR(ISNUMBER(SEARCH("未",$A221)),ISNUMBER(SEARCH("送出",$A221)),AND(TRIM($A221)="",NOT(ISNUMBER($D221)),N($G221)=0)),"【合同未回】","")&amp;IF(NOT(ISNUMBER($E221)),IF(OR(ISNUMBER(SEARCH("未",$A221)),ISNUMBER(SEARCH("送出",$A221)),AND(TRIM($A221)="",NOT(ISNUMBER($D221)),N($G221)=0)),"","【未填合同期】"),IF($E221&lt;TODAY(),"【已到期】",IF($E221-TODAY()&lt;=提醒天数,"【即将到期，剩余"&amp;($E221-TODAY())&amp;"天】","【正常】")))&amp;IF(OR($AC221="安装免保",$AC221="技术免保",$AC221="质保期内"),"【"&amp;$AC221&amp;"】",""))</f>
        <v/>
      </c>
      <c r="J221" s="371" t="str">
        <f aca="false">IF(OR(N($G221)=0,N($H221)=0),"",ROUND(N($G221)*N($H221)*IF(N($I221)=0,1,N($I221)),2))</f>
        <v/>
      </c>
      <c r="L221" s="371" t="str">
        <f aca="false">IF(TRIM($B221&amp;$C221)="","",IF(AND(N($J221)=0,N($K221)=0),"",ROUND(N($J221)+N($K221),2)))</f>
        <v/>
      </c>
      <c r="R221" s="371"/>
      <c r="S221" s="372" t="str">
        <f aca="false">IF(TRIM($B221&amp;$C221)="","",IF(N($N221)=0,"",MAX(0,MIN(N($N221)-N($P221),N($V221)))))</f>
        <v/>
      </c>
      <c r="T221" s="372" t="str">
        <f aca="false">IF(TRIM($B221&amp;$C221)="","",IF(N($P221)&lt;=N($N221),"",N($P221)-N($N221)))</f>
        <v/>
      </c>
      <c r="U221" s="372" t="str">
        <f aca="false">IF(OR(TRIM($B221&amp;$C221)="",$V221=""),"",MAX(0,N($V221))-N($S221))</f>
        <v/>
      </c>
      <c r="V221" s="372" t="str">
        <f aca="false">IF(TRIM($B221&amp;$C221)="","",IF(AND(N($L221)=0,N($P221)+N($Q221)+N($R221)=0),"",ROUND(N($L221)-N($P221)-N($Q221)-N($R221),2)))</f>
        <v/>
      </c>
      <c r="W221" s="373" t="str">
        <f aca="false">IF(TRIM($B221&amp;$C221)="","",IF(N($L221)=0,IF((N($P221)+N($Q221)+N($R221))=0,"—未填单价","未填单价，已收 "&amp;TEXT((N($P221)+N($Q221)+N($R221)),"#,##0.00")),IF(N($V221)&gt;0.005,"欠 "&amp;TEXT(N($V221),"#,##0.00")&amp;IF(N($S221)&gt;0,"（开票未到账 "&amp;TEXT(N($S221),"#,##0.00")&amp;"）","")&amp;IF(N($U221)&gt;0,"（未开票 "&amp;TEXT(N($U221),"#,##0.00")&amp;"）",""),IF(N($V221)&lt;-0.005,"多收 "&amp;TEXT(-N($V221),"#,##0.00"),"✔ 已结清")))&amp;IF(N($T221)&gt;0,"｜到账未开票 "&amp;TEXT(N($T221),"#,##0.00")&amp;"，待补票","")&amp;IF(N($Q221)&gt;0,"｜收现 "&amp;TEXT(N($Q221),"#,##0.00"),"")&amp;IF(N($R221)&gt;0,"｜收款不开票 "&amp;TEXT(N($R221),"#,##0.00"),""))</f>
        <v/>
      </c>
      <c r="X221" s="370"/>
      <c r="AB221" s="371" t="str">
        <f aca="false">IF(OR(N($N221)=0,N($AA221)=0),"",ROUND(N($N221)/(1+N($AA221))*N($AA221),2))</f>
        <v/>
      </c>
      <c r="AC221" s="370"/>
      <c r="AD221" s="370"/>
      <c r="AE221" s="374" t="str">
        <f aca="false">IF($AM221="","",IF($AM221=1,IF($AN221&gt;=1,"一次性·已到收款期","一次性·未到期"),$AD221&amp;" 第"&amp;$AN221&amp;"/"&amp;$AM221&amp;"期"))</f>
        <v/>
      </c>
      <c r="AF221" s="372" t="str">
        <f aca="false">IF(OR($AM221="",N($L221)=0),"",ROUND(N($J221)*$AN221/$AM221,2)+N($K221))</f>
        <v/>
      </c>
      <c r="AG221" s="372" t="str">
        <f aca="false">IF($AF221="","",MAX(0,ROUND($AF221-(N($P221)+N($Q221)+N($R221)),2)))</f>
        <v/>
      </c>
      <c r="AH221" s="372" t="str">
        <f aca="false">IF(OR(TRIM($B221&amp;$C221)="",NOT(ISNUMBER($D221))),"",SUMIFS($V$3:$V$1001,$AJ$3:$AJ$1001,$AJ221,$D$3:$D$1001,"&lt;"&amp;$D221))</f>
        <v/>
      </c>
      <c r="AI221" s="372" t="str">
        <f aca="false">IF(TRIM($B221&amp;$C221)="","",SUMIFS($V$3:$V$1001,$AJ$3:$AJ$1001,$AJ221))</f>
        <v/>
      </c>
      <c r="AJ221" s="374" t="str">
        <f aca="false">IF(TRIM($B221&amp;$C221)="","",TRIM($B221)&amp;"｜"&amp;TRIM($C221))</f>
        <v/>
      </c>
      <c r="AK221" s="372" t="str">
        <f aca="false">IF(TRIM($B221&amp;$C221)="","",MIN(N($N221),N($P221)))</f>
        <v/>
      </c>
      <c r="AL221" s="375" t="str">
        <f aca="false">IF(ISNUMBER($D221),YEAR($D221),"")</f>
        <v/>
      </c>
      <c r="AM221" s="375" t="str">
        <f aca="false">IF(OR(TRIM($B221&amp;$C221)="",NOT(ISNUMBER($D221)),NOT(ISNUMBER($E221))),"",IF($E221&lt;$D221,"",IF(IF($AD221="半年付",2,IF($AD221="季度付",4,IF($AD221="月付",12,IF($AD221="半月付",24,1))))=1,1,MAX(1,ROUND(($E221-$D221+1)/365*IF($AD221="半年付",2,IF($AD221="季度付",4,IF($AD221="月付",12,IF($AD221="半月付",24,1)))),0)))))</f>
        <v/>
      </c>
      <c r="AN221" s="375" t="str">
        <f aca="true">IF($AM221="","",MIN($AM221,MAX(0,INT((TODAY()-付款宽限天数-$D221)/(($E221-$D221+1)/$AM221))+1)))</f>
        <v/>
      </c>
    </row>
    <row r="222" customFormat="false" ht="14.9" hidden="false" customHeight="false" outlineLevel="0" collapsed="false">
      <c r="F222" s="370" t="str">
        <f aca="true">IF(TRIM($B222&amp;$C222)="","",IF(OR(ISNUMBER(SEARCH("未",$A222)),ISNUMBER(SEARCH("送出",$A222)),AND(TRIM($A222)="",NOT(ISNUMBER($D222)),N($G222)=0)),"【合同未回】","")&amp;IF(NOT(ISNUMBER($E222)),IF(OR(ISNUMBER(SEARCH("未",$A222)),ISNUMBER(SEARCH("送出",$A222)),AND(TRIM($A222)="",NOT(ISNUMBER($D222)),N($G222)=0)),"","【未填合同期】"),IF($E222&lt;TODAY(),"【已到期】",IF($E222-TODAY()&lt;=提醒天数,"【即将到期，剩余"&amp;($E222-TODAY())&amp;"天】","【正常】")))&amp;IF(OR($AC222="安装免保",$AC222="技术免保",$AC222="质保期内"),"【"&amp;$AC222&amp;"】",""))</f>
        <v/>
      </c>
      <c r="J222" s="371" t="str">
        <f aca="false">IF(OR(N($G222)=0,N($H222)=0),"",ROUND(N($G222)*N($H222)*IF(N($I222)=0,1,N($I222)),2))</f>
        <v/>
      </c>
      <c r="L222" s="371" t="str">
        <f aca="false">IF(TRIM($B222&amp;$C222)="","",IF(AND(N($J222)=0,N($K222)=0),"",ROUND(N($J222)+N($K222),2)))</f>
        <v/>
      </c>
      <c r="R222" s="371"/>
      <c r="S222" s="372" t="str">
        <f aca="false">IF(TRIM($B222&amp;$C222)="","",IF(N($N222)=0,"",MAX(0,MIN(N($N222)-N($P222),N($V222)))))</f>
        <v/>
      </c>
      <c r="T222" s="372" t="str">
        <f aca="false">IF(TRIM($B222&amp;$C222)="","",IF(N($P222)&lt;=N($N222),"",N($P222)-N($N222)))</f>
        <v/>
      </c>
      <c r="U222" s="372" t="str">
        <f aca="false">IF(OR(TRIM($B222&amp;$C222)="",$V222=""),"",MAX(0,N($V222))-N($S222))</f>
        <v/>
      </c>
      <c r="V222" s="372" t="str">
        <f aca="false">IF(TRIM($B222&amp;$C222)="","",IF(AND(N($L222)=0,N($P222)+N($Q222)+N($R222)=0),"",ROUND(N($L222)-N($P222)-N($Q222)-N($R222),2)))</f>
        <v/>
      </c>
      <c r="W222" s="373" t="str">
        <f aca="false">IF(TRIM($B222&amp;$C222)="","",IF(N($L222)=0,IF((N($P222)+N($Q222)+N($R222))=0,"—未填单价","未填单价，已收 "&amp;TEXT((N($P222)+N($Q222)+N($R222)),"#,##0.00")),IF(N($V222)&gt;0.005,"欠 "&amp;TEXT(N($V222),"#,##0.00")&amp;IF(N($S222)&gt;0,"（开票未到账 "&amp;TEXT(N($S222),"#,##0.00")&amp;"）","")&amp;IF(N($U222)&gt;0,"（未开票 "&amp;TEXT(N($U222),"#,##0.00")&amp;"）",""),IF(N($V222)&lt;-0.005,"多收 "&amp;TEXT(-N($V222),"#,##0.00"),"✔ 已结清")))&amp;IF(N($T222)&gt;0,"｜到账未开票 "&amp;TEXT(N($T222),"#,##0.00")&amp;"，待补票","")&amp;IF(N($Q222)&gt;0,"｜收现 "&amp;TEXT(N($Q222),"#,##0.00"),"")&amp;IF(N($R222)&gt;0,"｜收款不开票 "&amp;TEXT(N($R222),"#,##0.00"),""))</f>
        <v/>
      </c>
      <c r="X222" s="370"/>
      <c r="AB222" s="371" t="str">
        <f aca="false">IF(OR(N($N222)=0,N($AA222)=0),"",ROUND(N($N222)/(1+N($AA222))*N($AA222),2))</f>
        <v/>
      </c>
      <c r="AC222" s="370"/>
      <c r="AD222" s="370"/>
      <c r="AE222" s="374" t="str">
        <f aca="false">IF($AM222="","",IF($AM222=1,IF($AN222&gt;=1,"一次性·已到收款期","一次性·未到期"),$AD222&amp;" 第"&amp;$AN222&amp;"/"&amp;$AM222&amp;"期"))</f>
        <v/>
      </c>
      <c r="AF222" s="372" t="str">
        <f aca="false">IF(OR($AM222="",N($L222)=0),"",ROUND(N($J222)*$AN222/$AM222,2)+N($K222))</f>
        <v/>
      </c>
      <c r="AG222" s="372" t="str">
        <f aca="false">IF($AF222="","",MAX(0,ROUND($AF222-(N($P222)+N($Q222)+N($R222)),2)))</f>
        <v/>
      </c>
      <c r="AH222" s="372" t="str">
        <f aca="false">IF(OR(TRIM($B222&amp;$C222)="",NOT(ISNUMBER($D222))),"",SUMIFS($V$3:$V$1001,$AJ$3:$AJ$1001,$AJ222,$D$3:$D$1001,"&lt;"&amp;$D222))</f>
        <v/>
      </c>
      <c r="AI222" s="372" t="str">
        <f aca="false">IF(TRIM($B222&amp;$C222)="","",SUMIFS($V$3:$V$1001,$AJ$3:$AJ$1001,$AJ222))</f>
        <v/>
      </c>
      <c r="AJ222" s="374" t="str">
        <f aca="false">IF(TRIM($B222&amp;$C222)="","",TRIM($B222)&amp;"｜"&amp;TRIM($C222))</f>
        <v/>
      </c>
      <c r="AK222" s="372" t="str">
        <f aca="false">IF(TRIM($B222&amp;$C222)="","",MIN(N($N222),N($P222)))</f>
        <v/>
      </c>
      <c r="AL222" s="375" t="str">
        <f aca="false">IF(ISNUMBER($D222),YEAR($D222),"")</f>
        <v/>
      </c>
      <c r="AM222" s="375" t="str">
        <f aca="false">IF(OR(TRIM($B222&amp;$C222)="",NOT(ISNUMBER($D222)),NOT(ISNUMBER($E222))),"",IF($E222&lt;$D222,"",IF(IF($AD222="半年付",2,IF($AD222="季度付",4,IF($AD222="月付",12,IF($AD222="半月付",24,1))))=1,1,MAX(1,ROUND(($E222-$D222+1)/365*IF($AD222="半年付",2,IF($AD222="季度付",4,IF($AD222="月付",12,IF($AD222="半月付",24,1)))),0)))))</f>
        <v/>
      </c>
      <c r="AN222" s="375" t="str">
        <f aca="true">IF($AM222="","",MIN($AM222,MAX(0,INT((TODAY()-付款宽限天数-$D222)/(($E222-$D222+1)/$AM222))+1)))</f>
        <v/>
      </c>
    </row>
    <row r="223" customFormat="false" ht="14.9" hidden="false" customHeight="false" outlineLevel="0" collapsed="false">
      <c r="F223" s="370" t="str">
        <f aca="true">IF(TRIM($B223&amp;$C223)="","",IF(OR(ISNUMBER(SEARCH("未",$A223)),ISNUMBER(SEARCH("送出",$A223)),AND(TRIM($A223)="",NOT(ISNUMBER($D223)),N($G223)=0)),"【合同未回】","")&amp;IF(NOT(ISNUMBER($E223)),IF(OR(ISNUMBER(SEARCH("未",$A223)),ISNUMBER(SEARCH("送出",$A223)),AND(TRIM($A223)="",NOT(ISNUMBER($D223)),N($G223)=0)),"","【未填合同期】"),IF($E223&lt;TODAY(),"【已到期】",IF($E223-TODAY()&lt;=提醒天数,"【即将到期，剩余"&amp;($E223-TODAY())&amp;"天】","【正常】")))&amp;IF(OR($AC223="安装免保",$AC223="技术免保",$AC223="质保期内"),"【"&amp;$AC223&amp;"】",""))</f>
        <v/>
      </c>
      <c r="J223" s="371" t="str">
        <f aca="false">IF(OR(N($G223)=0,N($H223)=0),"",ROUND(N($G223)*N($H223)*IF(N($I223)=0,1,N($I223)),2))</f>
        <v/>
      </c>
      <c r="L223" s="371" t="str">
        <f aca="false">IF(TRIM($B223&amp;$C223)="","",IF(AND(N($J223)=0,N($K223)=0),"",ROUND(N($J223)+N($K223),2)))</f>
        <v/>
      </c>
      <c r="R223" s="371"/>
      <c r="S223" s="372" t="str">
        <f aca="false">IF(TRIM($B223&amp;$C223)="","",IF(N($N223)=0,"",MAX(0,MIN(N($N223)-N($P223),N($V223)))))</f>
        <v/>
      </c>
      <c r="T223" s="372" t="str">
        <f aca="false">IF(TRIM($B223&amp;$C223)="","",IF(N($P223)&lt;=N($N223),"",N($P223)-N($N223)))</f>
        <v/>
      </c>
      <c r="U223" s="372" t="str">
        <f aca="false">IF(OR(TRIM($B223&amp;$C223)="",$V223=""),"",MAX(0,N($V223))-N($S223))</f>
        <v/>
      </c>
      <c r="V223" s="372" t="str">
        <f aca="false">IF(TRIM($B223&amp;$C223)="","",IF(AND(N($L223)=0,N($P223)+N($Q223)+N($R223)=0),"",ROUND(N($L223)-N($P223)-N($Q223)-N($R223),2)))</f>
        <v/>
      </c>
      <c r="W223" s="373" t="str">
        <f aca="false">IF(TRIM($B223&amp;$C223)="","",IF(N($L223)=0,IF((N($P223)+N($Q223)+N($R223))=0,"—未填单价","未填单价，已收 "&amp;TEXT((N($P223)+N($Q223)+N($R223)),"#,##0.00")),IF(N($V223)&gt;0.005,"欠 "&amp;TEXT(N($V223),"#,##0.00")&amp;IF(N($S223)&gt;0,"（开票未到账 "&amp;TEXT(N($S223),"#,##0.00")&amp;"）","")&amp;IF(N($U223)&gt;0,"（未开票 "&amp;TEXT(N($U223),"#,##0.00")&amp;"）",""),IF(N($V223)&lt;-0.005,"多收 "&amp;TEXT(-N($V223),"#,##0.00"),"✔ 已结清")))&amp;IF(N($T223)&gt;0,"｜到账未开票 "&amp;TEXT(N($T223),"#,##0.00")&amp;"，待补票","")&amp;IF(N($Q223)&gt;0,"｜收现 "&amp;TEXT(N($Q223),"#,##0.00"),"")&amp;IF(N($R223)&gt;0,"｜收款不开票 "&amp;TEXT(N($R223),"#,##0.00"),""))</f>
        <v/>
      </c>
      <c r="X223" s="370"/>
      <c r="AB223" s="371" t="str">
        <f aca="false">IF(OR(N($N223)=0,N($AA223)=0),"",ROUND(N($N223)/(1+N($AA223))*N($AA223),2))</f>
        <v/>
      </c>
      <c r="AC223" s="370"/>
      <c r="AD223" s="370"/>
      <c r="AE223" s="374" t="str">
        <f aca="false">IF($AM223="","",IF($AM223=1,IF($AN223&gt;=1,"一次性·已到收款期","一次性·未到期"),$AD223&amp;" 第"&amp;$AN223&amp;"/"&amp;$AM223&amp;"期"))</f>
        <v/>
      </c>
      <c r="AF223" s="372" t="str">
        <f aca="false">IF(OR($AM223="",N($L223)=0),"",ROUND(N($J223)*$AN223/$AM223,2)+N($K223))</f>
        <v/>
      </c>
      <c r="AG223" s="372" t="str">
        <f aca="false">IF($AF223="","",MAX(0,ROUND($AF223-(N($P223)+N($Q223)+N($R223)),2)))</f>
        <v/>
      </c>
      <c r="AH223" s="372" t="str">
        <f aca="false">IF(OR(TRIM($B223&amp;$C223)="",NOT(ISNUMBER($D223))),"",SUMIFS($V$3:$V$1001,$AJ$3:$AJ$1001,$AJ223,$D$3:$D$1001,"&lt;"&amp;$D223))</f>
        <v/>
      </c>
      <c r="AI223" s="372" t="str">
        <f aca="false">IF(TRIM($B223&amp;$C223)="","",SUMIFS($V$3:$V$1001,$AJ$3:$AJ$1001,$AJ223))</f>
        <v/>
      </c>
      <c r="AJ223" s="374" t="str">
        <f aca="false">IF(TRIM($B223&amp;$C223)="","",TRIM($B223)&amp;"｜"&amp;TRIM($C223))</f>
        <v/>
      </c>
      <c r="AK223" s="372" t="str">
        <f aca="false">IF(TRIM($B223&amp;$C223)="","",MIN(N($N223),N($P223)))</f>
        <v/>
      </c>
      <c r="AL223" s="375" t="str">
        <f aca="false">IF(ISNUMBER($D223),YEAR($D223),"")</f>
        <v/>
      </c>
      <c r="AM223" s="375" t="str">
        <f aca="false">IF(OR(TRIM($B223&amp;$C223)="",NOT(ISNUMBER($D223)),NOT(ISNUMBER($E223))),"",IF($E223&lt;$D223,"",IF(IF($AD223="半年付",2,IF($AD223="季度付",4,IF($AD223="月付",12,IF($AD223="半月付",24,1))))=1,1,MAX(1,ROUND(($E223-$D223+1)/365*IF($AD223="半年付",2,IF($AD223="季度付",4,IF($AD223="月付",12,IF($AD223="半月付",24,1)))),0)))))</f>
        <v/>
      </c>
      <c r="AN223" s="375" t="str">
        <f aca="true">IF($AM223="","",MIN($AM223,MAX(0,INT((TODAY()-付款宽限天数-$D223)/(($E223-$D223+1)/$AM223))+1)))</f>
        <v/>
      </c>
    </row>
    <row r="224" customFormat="false" ht="14.9" hidden="false" customHeight="false" outlineLevel="0" collapsed="false">
      <c r="F224" s="370" t="str">
        <f aca="true">IF(TRIM($B224&amp;$C224)="","",IF(OR(ISNUMBER(SEARCH("未",$A224)),ISNUMBER(SEARCH("送出",$A224)),AND(TRIM($A224)="",NOT(ISNUMBER($D224)),N($G224)=0)),"【合同未回】","")&amp;IF(NOT(ISNUMBER($E224)),IF(OR(ISNUMBER(SEARCH("未",$A224)),ISNUMBER(SEARCH("送出",$A224)),AND(TRIM($A224)="",NOT(ISNUMBER($D224)),N($G224)=0)),"","【未填合同期】"),IF($E224&lt;TODAY(),"【已到期】",IF($E224-TODAY()&lt;=提醒天数,"【即将到期，剩余"&amp;($E224-TODAY())&amp;"天】","【正常】")))&amp;IF(OR($AC224="安装免保",$AC224="技术免保",$AC224="质保期内"),"【"&amp;$AC224&amp;"】",""))</f>
        <v/>
      </c>
      <c r="J224" s="371" t="str">
        <f aca="false">IF(OR(N($G224)=0,N($H224)=0),"",ROUND(N($G224)*N($H224)*IF(N($I224)=0,1,N($I224)),2))</f>
        <v/>
      </c>
      <c r="L224" s="371" t="str">
        <f aca="false">IF(TRIM($B224&amp;$C224)="","",IF(AND(N($J224)=0,N($K224)=0),"",ROUND(N($J224)+N($K224),2)))</f>
        <v/>
      </c>
      <c r="R224" s="371"/>
      <c r="S224" s="372" t="str">
        <f aca="false">IF(TRIM($B224&amp;$C224)="","",IF(N($N224)=0,"",MAX(0,MIN(N($N224)-N($P224),N($V224)))))</f>
        <v/>
      </c>
      <c r="T224" s="372" t="str">
        <f aca="false">IF(TRIM($B224&amp;$C224)="","",IF(N($P224)&lt;=N($N224),"",N($P224)-N($N224)))</f>
        <v/>
      </c>
      <c r="U224" s="372" t="str">
        <f aca="false">IF(OR(TRIM($B224&amp;$C224)="",$V224=""),"",MAX(0,N($V224))-N($S224))</f>
        <v/>
      </c>
      <c r="V224" s="372" t="str">
        <f aca="false">IF(TRIM($B224&amp;$C224)="","",IF(AND(N($L224)=0,N($P224)+N($Q224)+N($R224)=0),"",ROUND(N($L224)-N($P224)-N($Q224)-N($R224),2)))</f>
        <v/>
      </c>
      <c r="W224" s="373" t="str">
        <f aca="false">IF(TRIM($B224&amp;$C224)="","",IF(N($L224)=0,IF((N($P224)+N($Q224)+N($R224))=0,"—未填单价","未填单价，已收 "&amp;TEXT((N($P224)+N($Q224)+N($R224)),"#,##0.00")),IF(N($V224)&gt;0.005,"欠 "&amp;TEXT(N($V224),"#,##0.00")&amp;IF(N($S224)&gt;0,"（开票未到账 "&amp;TEXT(N($S224),"#,##0.00")&amp;"）","")&amp;IF(N($U224)&gt;0,"（未开票 "&amp;TEXT(N($U224),"#,##0.00")&amp;"）",""),IF(N($V224)&lt;-0.005,"多收 "&amp;TEXT(-N($V224),"#,##0.00"),"✔ 已结清")))&amp;IF(N($T224)&gt;0,"｜到账未开票 "&amp;TEXT(N($T224),"#,##0.00")&amp;"，待补票","")&amp;IF(N($Q224)&gt;0,"｜收现 "&amp;TEXT(N($Q224),"#,##0.00"),"")&amp;IF(N($R224)&gt;0,"｜收款不开票 "&amp;TEXT(N($R224),"#,##0.00"),""))</f>
        <v/>
      </c>
      <c r="X224" s="370"/>
      <c r="AB224" s="371" t="str">
        <f aca="false">IF(OR(N($N224)=0,N($AA224)=0),"",ROUND(N($N224)/(1+N($AA224))*N($AA224),2))</f>
        <v/>
      </c>
      <c r="AC224" s="370"/>
      <c r="AD224" s="370"/>
      <c r="AE224" s="374" t="str">
        <f aca="false">IF($AM224="","",IF($AM224=1,IF($AN224&gt;=1,"一次性·已到收款期","一次性·未到期"),$AD224&amp;" 第"&amp;$AN224&amp;"/"&amp;$AM224&amp;"期"))</f>
        <v/>
      </c>
      <c r="AF224" s="372" t="str">
        <f aca="false">IF(OR($AM224="",N($L224)=0),"",ROUND(N($J224)*$AN224/$AM224,2)+N($K224))</f>
        <v/>
      </c>
      <c r="AG224" s="372" t="str">
        <f aca="false">IF($AF224="","",MAX(0,ROUND($AF224-(N($P224)+N($Q224)+N($R224)),2)))</f>
        <v/>
      </c>
      <c r="AH224" s="372" t="str">
        <f aca="false">IF(OR(TRIM($B224&amp;$C224)="",NOT(ISNUMBER($D224))),"",SUMIFS($V$3:$V$1001,$AJ$3:$AJ$1001,$AJ224,$D$3:$D$1001,"&lt;"&amp;$D224))</f>
        <v/>
      </c>
      <c r="AI224" s="372" t="str">
        <f aca="false">IF(TRIM($B224&amp;$C224)="","",SUMIFS($V$3:$V$1001,$AJ$3:$AJ$1001,$AJ224))</f>
        <v/>
      </c>
      <c r="AJ224" s="374" t="str">
        <f aca="false">IF(TRIM($B224&amp;$C224)="","",TRIM($B224)&amp;"｜"&amp;TRIM($C224))</f>
        <v/>
      </c>
      <c r="AK224" s="372" t="str">
        <f aca="false">IF(TRIM($B224&amp;$C224)="","",MIN(N($N224),N($P224)))</f>
        <v/>
      </c>
      <c r="AL224" s="375" t="str">
        <f aca="false">IF(ISNUMBER($D224),YEAR($D224),"")</f>
        <v/>
      </c>
      <c r="AM224" s="375" t="str">
        <f aca="false">IF(OR(TRIM($B224&amp;$C224)="",NOT(ISNUMBER($D224)),NOT(ISNUMBER($E224))),"",IF($E224&lt;$D224,"",IF(IF($AD224="半年付",2,IF($AD224="季度付",4,IF($AD224="月付",12,IF($AD224="半月付",24,1))))=1,1,MAX(1,ROUND(($E224-$D224+1)/365*IF($AD224="半年付",2,IF($AD224="季度付",4,IF($AD224="月付",12,IF($AD224="半月付",24,1)))),0)))))</f>
        <v/>
      </c>
      <c r="AN224" s="375" t="str">
        <f aca="true">IF($AM224="","",MIN($AM224,MAX(0,INT((TODAY()-付款宽限天数-$D224)/(($E224-$D224+1)/$AM224))+1)))</f>
        <v/>
      </c>
    </row>
    <row r="225" customFormat="false" ht="14.9" hidden="false" customHeight="false" outlineLevel="0" collapsed="false">
      <c r="F225" s="370" t="str">
        <f aca="true">IF(TRIM($B225&amp;$C225)="","",IF(OR(ISNUMBER(SEARCH("未",$A225)),ISNUMBER(SEARCH("送出",$A225)),AND(TRIM($A225)="",NOT(ISNUMBER($D225)),N($G225)=0)),"【合同未回】","")&amp;IF(NOT(ISNUMBER($E225)),IF(OR(ISNUMBER(SEARCH("未",$A225)),ISNUMBER(SEARCH("送出",$A225)),AND(TRIM($A225)="",NOT(ISNUMBER($D225)),N($G225)=0)),"","【未填合同期】"),IF($E225&lt;TODAY(),"【已到期】",IF($E225-TODAY()&lt;=提醒天数,"【即将到期，剩余"&amp;($E225-TODAY())&amp;"天】","【正常】")))&amp;IF(OR($AC225="安装免保",$AC225="技术免保",$AC225="质保期内"),"【"&amp;$AC225&amp;"】",""))</f>
        <v/>
      </c>
      <c r="J225" s="371" t="str">
        <f aca="false">IF(OR(N($G225)=0,N($H225)=0),"",ROUND(N($G225)*N($H225)*IF(N($I225)=0,1,N($I225)),2))</f>
        <v/>
      </c>
      <c r="L225" s="371" t="str">
        <f aca="false">IF(TRIM($B225&amp;$C225)="","",IF(AND(N($J225)=0,N($K225)=0),"",ROUND(N($J225)+N($K225),2)))</f>
        <v/>
      </c>
      <c r="R225" s="371"/>
      <c r="S225" s="372" t="str">
        <f aca="false">IF(TRIM($B225&amp;$C225)="","",IF(N($N225)=0,"",MAX(0,MIN(N($N225)-N($P225),N($V225)))))</f>
        <v/>
      </c>
      <c r="T225" s="372" t="str">
        <f aca="false">IF(TRIM($B225&amp;$C225)="","",IF(N($P225)&lt;=N($N225),"",N($P225)-N($N225)))</f>
        <v/>
      </c>
      <c r="U225" s="372" t="str">
        <f aca="false">IF(OR(TRIM($B225&amp;$C225)="",$V225=""),"",MAX(0,N($V225))-N($S225))</f>
        <v/>
      </c>
      <c r="V225" s="372" t="str">
        <f aca="false">IF(TRIM($B225&amp;$C225)="","",IF(AND(N($L225)=0,N($P225)+N($Q225)+N($R225)=0),"",ROUND(N($L225)-N($P225)-N($Q225)-N($R225),2)))</f>
        <v/>
      </c>
      <c r="W225" s="373" t="str">
        <f aca="false">IF(TRIM($B225&amp;$C225)="","",IF(N($L225)=0,IF((N($P225)+N($Q225)+N($R225))=0,"—未填单价","未填单价，已收 "&amp;TEXT((N($P225)+N($Q225)+N($R225)),"#,##0.00")),IF(N($V225)&gt;0.005,"欠 "&amp;TEXT(N($V225),"#,##0.00")&amp;IF(N($S225)&gt;0,"（开票未到账 "&amp;TEXT(N($S225),"#,##0.00")&amp;"）","")&amp;IF(N($U225)&gt;0,"（未开票 "&amp;TEXT(N($U225),"#,##0.00")&amp;"）",""),IF(N($V225)&lt;-0.005,"多收 "&amp;TEXT(-N($V225),"#,##0.00"),"✔ 已结清")))&amp;IF(N($T225)&gt;0,"｜到账未开票 "&amp;TEXT(N($T225),"#,##0.00")&amp;"，待补票","")&amp;IF(N($Q225)&gt;0,"｜收现 "&amp;TEXT(N($Q225),"#,##0.00"),"")&amp;IF(N($R225)&gt;0,"｜收款不开票 "&amp;TEXT(N($R225),"#,##0.00"),""))</f>
        <v/>
      </c>
      <c r="X225" s="370"/>
      <c r="AB225" s="371" t="str">
        <f aca="false">IF(OR(N($N225)=0,N($AA225)=0),"",ROUND(N($N225)/(1+N($AA225))*N($AA225),2))</f>
        <v/>
      </c>
      <c r="AC225" s="370"/>
      <c r="AD225" s="370"/>
      <c r="AE225" s="374" t="str">
        <f aca="false">IF($AM225="","",IF($AM225=1,IF($AN225&gt;=1,"一次性·已到收款期","一次性·未到期"),$AD225&amp;" 第"&amp;$AN225&amp;"/"&amp;$AM225&amp;"期"))</f>
        <v/>
      </c>
      <c r="AF225" s="372" t="str">
        <f aca="false">IF(OR($AM225="",N($L225)=0),"",ROUND(N($J225)*$AN225/$AM225,2)+N($K225))</f>
        <v/>
      </c>
      <c r="AG225" s="372" t="str">
        <f aca="false">IF($AF225="","",MAX(0,ROUND($AF225-(N($P225)+N($Q225)+N($R225)),2)))</f>
        <v/>
      </c>
      <c r="AH225" s="372" t="str">
        <f aca="false">IF(OR(TRIM($B225&amp;$C225)="",NOT(ISNUMBER($D225))),"",SUMIFS($V$3:$V$1001,$AJ$3:$AJ$1001,$AJ225,$D$3:$D$1001,"&lt;"&amp;$D225))</f>
        <v/>
      </c>
      <c r="AI225" s="372" t="str">
        <f aca="false">IF(TRIM($B225&amp;$C225)="","",SUMIFS($V$3:$V$1001,$AJ$3:$AJ$1001,$AJ225))</f>
        <v/>
      </c>
      <c r="AJ225" s="374" t="str">
        <f aca="false">IF(TRIM($B225&amp;$C225)="","",TRIM($B225)&amp;"｜"&amp;TRIM($C225))</f>
        <v/>
      </c>
      <c r="AK225" s="372" t="str">
        <f aca="false">IF(TRIM($B225&amp;$C225)="","",MIN(N($N225),N($P225)))</f>
        <v/>
      </c>
      <c r="AL225" s="375" t="str">
        <f aca="false">IF(ISNUMBER($D225),YEAR($D225),"")</f>
        <v/>
      </c>
      <c r="AM225" s="375" t="str">
        <f aca="false">IF(OR(TRIM($B225&amp;$C225)="",NOT(ISNUMBER($D225)),NOT(ISNUMBER($E225))),"",IF($E225&lt;$D225,"",IF(IF($AD225="半年付",2,IF($AD225="季度付",4,IF($AD225="月付",12,IF($AD225="半月付",24,1))))=1,1,MAX(1,ROUND(($E225-$D225+1)/365*IF($AD225="半年付",2,IF($AD225="季度付",4,IF($AD225="月付",12,IF($AD225="半月付",24,1)))),0)))))</f>
        <v/>
      </c>
      <c r="AN225" s="375" t="str">
        <f aca="true">IF($AM225="","",MIN($AM225,MAX(0,INT((TODAY()-付款宽限天数-$D225)/(($E225-$D225+1)/$AM225))+1)))</f>
        <v/>
      </c>
    </row>
    <row r="226" customFormat="false" ht="14.9" hidden="false" customHeight="false" outlineLevel="0" collapsed="false">
      <c r="F226" s="370" t="str">
        <f aca="true">IF(TRIM($B226&amp;$C226)="","",IF(OR(ISNUMBER(SEARCH("未",$A226)),ISNUMBER(SEARCH("送出",$A226)),AND(TRIM($A226)="",NOT(ISNUMBER($D226)),N($G226)=0)),"【合同未回】","")&amp;IF(NOT(ISNUMBER($E226)),IF(OR(ISNUMBER(SEARCH("未",$A226)),ISNUMBER(SEARCH("送出",$A226)),AND(TRIM($A226)="",NOT(ISNUMBER($D226)),N($G226)=0)),"","【未填合同期】"),IF($E226&lt;TODAY(),"【已到期】",IF($E226-TODAY()&lt;=提醒天数,"【即将到期，剩余"&amp;($E226-TODAY())&amp;"天】","【正常】")))&amp;IF(OR($AC226="安装免保",$AC226="技术免保",$AC226="质保期内"),"【"&amp;$AC226&amp;"】",""))</f>
        <v/>
      </c>
      <c r="J226" s="371" t="str">
        <f aca="false">IF(OR(N($G226)=0,N($H226)=0),"",ROUND(N($G226)*N($H226)*IF(N($I226)=0,1,N($I226)),2))</f>
        <v/>
      </c>
      <c r="L226" s="371" t="str">
        <f aca="false">IF(TRIM($B226&amp;$C226)="","",IF(AND(N($J226)=0,N($K226)=0),"",ROUND(N($J226)+N($K226),2)))</f>
        <v/>
      </c>
      <c r="R226" s="371"/>
      <c r="S226" s="372" t="str">
        <f aca="false">IF(TRIM($B226&amp;$C226)="","",IF(N($N226)=0,"",MAX(0,MIN(N($N226)-N($P226),N($V226)))))</f>
        <v/>
      </c>
      <c r="T226" s="372" t="str">
        <f aca="false">IF(TRIM($B226&amp;$C226)="","",IF(N($P226)&lt;=N($N226),"",N($P226)-N($N226)))</f>
        <v/>
      </c>
      <c r="U226" s="372" t="str">
        <f aca="false">IF(OR(TRIM($B226&amp;$C226)="",$V226=""),"",MAX(0,N($V226))-N($S226))</f>
        <v/>
      </c>
      <c r="V226" s="372" t="str">
        <f aca="false">IF(TRIM($B226&amp;$C226)="","",IF(AND(N($L226)=0,N($P226)+N($Q226)+N($R226)=0),"",ROUND(N($L226)-N($P226)-N($Q226)-N($R226),2)))</f>
        <v/>
      </c>
      <c r="W226" s="373" t="str">
        <f aca="false">IF(TRIM($B226&amp;$C226)="","",IF(N($L226)=0,IF((N($P226)+N($Q226)+N($R226))=0,"—未填单价","未填单价，已收 "&amp;TEXT((N($P226)+N($Q226)+N($R226)),"#,##0.00")),IF(N($V226)&gt;0.005,"欠 "&amp;TEXT(N($V226),"#,##0.00")&amp;IF(N($S226)&gt;0,"（开票未到账 "&amp;TEXT(N($S226),"#,##0.00")&amp;"）","")&amp;IF(N($U226)&gt;0,"（未开票 "&amp;TEXT(N($U226),"#,##0.00")&amp;"）",""),IF(N($V226)&lt;-0.005,"多收 "&amp;TEXT(-N($V226),"#,##0.00"),"✔ 已结清")))&amp;IF(N($T226)&gt;0,"｜到账未开票 "&amp;TEXT(N($T226),"#,##0.00")&amp;"，待补票","")&amp;IF(N($Q226)&gt;0,"｜收现 "&amp;TEXT(N($Q226),"#,##0.00"),"")&amp;IF(N($R226)&gt;0,"｜收款不开票 "&amp;TEXT(N($R226),"#,##0.00"),""))</f>
        <v/>
      </c>
      <c r="X226" s="370"/>
      <c r="AB226" s="371" t="str">
        <f aca="false">IF(OR(N($N226)=0,N($AA226)=0),"",ROUND(N($N226)/(1+N($AA226))*N($AA226),2))</f>
        <v/>
      </c>
      <c r="AC226" s="370"/>
      <c r="AD226" s="370"/>
      <c r="AE226" s="374" t="str">
        <f aca="false">IF($AM226="","",IF($AM226=1,IF($AN226&gt;=1,"一次性·已到收款期","一次性·未到期"),$AD226&amp;" 第"&amp;$AN226&amp;"/"&amp;$AM226&amp;"期"))</f>
        <v/>
      </c>
      <c r="AF226" s="372" t="str">
        <f aca="false">IF(OR($AM226="",N($L226)=0),"",ROUND(N($J226)*$AN226/$AM226,2)+N($K226))</f>
        <v/>
      </c>
      <c r="AG226" s="372" t="str">
        <f aca="false">IF($AF226="","",MAX(0,ROUND($AF226-(N($P226)+N($Q226)+N($R226)),2)))</f>
        <v/>
      </c>
      <c r="AH226" s="372" t="str">
        <f aca="false">IF(OR(TRIM($B226&amp;$C226)="",NOT(ISNUMBER($D226))),"",SUMIFS($V$3:$V$1001,$AJ$3:$AJ$1001,$AJ226,$D$3:$D$1001,"&lt;"&amp;$D226))</f>
        <v/>
      </c>
      <c r="AI226" s="372" t="str">
        <f aca="false">IF(TRIM($B226&amp;$C226)="","",SUMIFS($V$3:$V$1001,$AJ$3:$AJ$1001,$AJ226))</f>
        <v/>
      </c>
      <c r="AJ226" s="374" t="str">
        <f aca="false">IF(TRIM($B226&amp;$C226)="","",TRIM($B226)&amp;"｜"&amp;TRIM($C226))</f>
        <v/>
      </c>
      <c r="AK226" s="372" t="str">
        <f aca="false">IF(TRIM($B226&amp;$C226)="","",MIN(N($N226),N($P226)))</f>
        <v/>
      </c>
      <c r="AL226" s="375" t="str">
        <f aca="false">IF(ISNUMBER($D226),YEAR($D226),"")</f>
        <v/>
      </c>
      <c r="AM226" s="375" t="str">
        <f aca="false">IF(OR(TRIM($B226&amp;$C226)="",NOT(ISNUMBER($D226)),NOT(ISNUMBER($E226))),"",IF($E226&lt;$D226,"",IF(IF($AD226="半年付",2,IF($AD226="季度付",4,IF($AD226="月付",12,IF($AD226="半月付",24,1))))=1,1,MAX(1,ROUND(($E226-$D226+1)/365*IF($AD226="半年付",2,IF($AD226="季度付",4,IF($AD226="月付",12,IF($AD226="半月付",24,1)))),0)))))</f>
        <v/>
      </c>
      <c r="AN226" s="375" t="str">
        <f aca="true">IF($AM226="","",MIN($AM226,MAX(0,INT((TODAY()-付款宽限天数-$D226)/(($E226-$D226+1)/$AM226))+1)))</f>
        <v/>
      </c>
    </row>
    <row r="227" customFormat="false" ht="14.9" hidden="false" customHeight="false" outlineLevel="0" collapsed="false">
      <c r="F227" s="370" t="str">
        <f aca="true">IF(TRIM($B227&amp;$C227)="","",IF(OR(ISNUMBER(SEARCH("未",$A227)),ISNUMBER(SEARCH("送出",$A227)),AND(TRIM($A227)="",NOT(ISNUMBER($D227)),N($G227)=0)),"【合同未回】","")&amp;IF(NOT(ISNUMBER($E227)),IF(OR(ISNUMBER(SEARCH("未",$A227)),ISNUMBER(SEARCH("送出",$A227)),AND(TRIM($A227)="",NOT(ISNUMBER($D227)),N($G227)=0)),"","【未填合同期】"),IF($E227&lt;TODAY(),"【已到期】",IF($E227-TODAY()&lt;=提醒天数,"【即将到期，剩余"&amp;($E227-TODAY())&amp;"天】","【正常】")))&amp;IF(OR($AC227="安装免保",$AC227="技术免保",$AC227="质保期内"),"【"&amp;$AC227&amp;"】",""))</f>
        <v/>
      </c>
      <c r="J227" s="371" t="str">
        <f aca="false">IF(OR(N($G227)=0,N($H227)=0),"",ROUND(N($G227)*N($H227)*IF(N($I227)=0,1,N($I227)),2))</f>
        <v/>
      </c>
      <c r="L227" s="371" t="str">
        <f aca="false">IF(TRIM($B227&amp;$C227)="","",IF(AND(N($J227)=0,N($K227)=0),"",ROUND(N($J227)+N($K227),2)))</f>
        <v/>
      </c>
      <c r="R227" s="371"/>
      <c r="S227" s="372" t="str">
        <f aca="false">IF(TRIM($B227&amp;$C227)="","",IF(N($N227)=0,"",MAX(0,MIN(N($N227)-N($P227),N($V227)))))</f>
        <v/>
      </c>
      <c r="T227" s="372" t="str">
        <f aca="false">IF(TRIM($B227&amp;$C227)="","",IF(N($P227)&lt;=N($N227),"",N($P227)-N($N227)))</f>
        <v/>
      </c>
      <c r="U227" s="372" t="str">
        <f aca="false">IF(OR(TRIM($B227&amp;$C227)="",$V227=""),"",MAX(0,N($V227))-N($S227))</f>
        <v/>
      </c>
      <c r="V227" s="372" t="str">
        <f aca="false">IF(TRIM($B227&amp;$C227)="","",IF(AND(N($L227)=0,N($P227)+N($Q227)+N($R227)=0),"",ROUND(N($L227)-N($P227)-N($Q227)-N($R227),2)))</f>
        <v/>
      </c>
      <c r="W227" s="373" t="str">
        <f aca="false">IF(TRIM($B227&amp;$C227)="","",IF(N($L227)=0,IF((N($P227)+N($Q227)+N($R227))=0,"—未填单价","未填单价，已收 "&amp;TEXT((N($P227)+N($Q227)+N($R227)),"#,##0.00")),IF(N($V227)&gt;0.005,"欠 "&amp;TEXT(N($V227),"#,##0.00")&amp;IF(N($S227)&gt;0,"（开票未到账 "&amp;TEXT(N($S227),"#,##0.00")&amp;"）","")&amp;IF(N($U227)&gt;0,"（未开票 "&amp;TEXT(N($U227),"#,##0.00")&amp;"）",""),IF(N($V227)&lt;-0.005,"多收 "&amp;TEXT(-N($V227),"#,##0.00"),"✔ 已结清")))&amp;IF(N($T227)&gt;0,"｜到账未开票 "&amp;TEXT(N($T227),"#,##0.00")&amp;"，待补票","")&amp;IF(N($Q227)&gt;0,"｜收现 "&amp;TEXT(N($Q227),"#,##0.00"),"")&amp;IF(N($R227)&gt;0,"｜收款不开票 "&amp;TEXT(N($R227),"#,##0.00"),""))</f>
        <v/>
      </c>
      <c r="X227" s="370"/>
      <c r="AB227" s="371" t="str">
        <f aca="false">IF(OR(N($N227)=0,N($AA227)=0),"",ROUND(N($N227)/(1+N($AA227))*N($AA227),2))</f>
        <v/>
      </c>
      <c r="AC227" s="370"/>
      <c r="AD227" s="370"/>
      <c r="AE227" s="374" t="str">
        <f aca="false">IF($AM227="","",IF($AM227=1,IF($AN227&gt;=1,"一次性·已到收款期","一次性·未到期"),$AD227&amp;" 第"&amp;$AN227&amp;"/"&amp;$AM227&amp;"期"))</f>
        <v/>
      </c>
      <c r="AF227" s="372" t="str">
        <f aca="false">IF(OR($AM227="",N($L227)=0),"",ROUND(N($J227)*$AN227/$AM227,2)+N($K227))</f>
        <v/>
      </c>
      <c r="AG227" s="372" t="str">
        <f aca="false">IF($AF227="","",MAX(0,ROUND($AF227-(N($P227)+N($Q227)+N($R227)),2)))</f>
        <v/>
      </c>
      <c r="AH227" s="372" t="str">
        <f aca="false">IF(OR(TRIM($B227&amp;$C227)="",NOT(ISNUMBER($D227))),"",SUMIFS($V$3:$V$1001,$AJ$3:$AJ$1001,$AJ227,$D$3:$D$1001,"&lt;"&amp;$D227))</f>
        <v/>
      </c>
      <c r="AI227" s="372" t="str">
        <f aca="false">IF(TRIM($B227&amp;$C227)="","",SUMIFS($V$3:$V$1001,$AJ$3:$AJ$1001,$AJ227))</f>
        <v/>
      </c>
      <c r="AJ227" s="374" t="str">
        <f aca="false">IF(TRIM($B227&amp;$C227)="","",TRIM($B227)&amp;"｜"&amp;TRIM($C227))</f>
        <v/>
      </c>
      <c r="AK227" s="372" t="str">
        <f aca="false">IF(TRIM($B227&amp;$C227)="","",MIN(N($N227),N($P227)))</f>
        <v/>
      </c>
      <c r="AL227" s="375" t="str">
        <f aca="false">IF(ISNUMBER($D227),YEAR($D227),"")</f>
        <v/>
      </c>
      <c r="AM227" s="375" t="str">
        <f aca="false">IF(OR(TRIM($B227&amp;$C227)="",NOT(ISNUMBER($D227)),NOT(ISNUMBER($E227))),"",IF($E227&lt;$D227,"",IF(IF($AD227="半年付",2,IF($AD227="季度付",4,IF($AD227="月付",12,IF($AD227="半月付",24,1))))=1,1,MAX(1,ROUND(($E227-$D227+1)/365*IF($AD227="半年付",2,IF($AD227="季度付",4,IF($AD227="月付",12,IF($AD227="半月付",24,1)))),0)))))</f>
        <v/>
      </c>
      <c r="AN227" s="375" t="str">
        <f aca="true">IF($AM227="","",MIN($AM227,MAX(0,INT((TODAY()-付款宽限天数-$D227)/(($E227-$D227+1)/$AM227))+1)))</f>
        <v/>
      </c>
    </row>
    <row r="228" customFormat="false" ht="14.9" hidden="false" customHeight="false" outlineLevel="0" collapsed="false">
      <c r="F228" s="370" t="str">
        <f aca="true">IF(TRIM($B228&amp;$C228)="","",IF(OR(ISNUMBER(SEARCH("未",$A228)),ISNUMBER(SEARCH("送出",$A228)),AND(TRIM($A228)="",NOT(ISNUMBER($D228)),N($G228)=0)),"【合同未回】","")&amp;IF(NOT(ISNUMBER($E228)),IF(OR(ISNUMBER(SEARCH("未",$A228)),ISNUMBER(SEARCH("送出",$A228)),AND(TRIM($A228)="",NOT(ISNUMBER($D228)),N($G228)=0)),"","【未填合同期】"),IF($E228&lt;TODAY(),"【已到期】",IF($E228-TODAY()&lt;=提醒天数,"【即将到期，剩余"&amp;($E228-TODAY())&amp;"天】","【正常】")))&amp;IF(OR($AC228="安装免保",$AC228="技术免保",$AC228="质保期内"),"【"&amp;$AC228&amp;"】",""))</f>
        <v/>
      </c>
      <c r="J228" s="371" t="str">
        <f aca="false">IF(OR(N($G228)=0,N($H228)=0),"",ROUND(N($G228)*N($H228)*IF(N($I228)=0,1,N($I228)),2))</f>
        <v/>
      </c>
      <c r="L228" s="371" t="str">
        <f aca="false">IF(TRIM($B228&amp;$C228)="","",IF(AND(N($J228)=0,N($K228)=0),"",ROUND(N($J228)+N($K228),2)))</f>
        <v/>
      </c>
      <c r="R228" s="371"/>
      <c r="S228" s="372" t="str">
        <f aca="false">IF(TRIM($B228&amp;$C228)="","",IF(N($N228)=0,"",MAX(0,MIN(N($N228)-N($P228),N($V228)))))</f>
        <v/>
      </c>
      <c r="T228" s="372" t="str">
        <f aca="false">IF(TRIM($B228&amp;$C228)="","",IF(N($P228)&lt;=N($N228),"",N($P228)-N($N228)))</f>
        <v/>
      </c>
      <c r="U228" s="372" t="str">
        <f aca="false">IF(OR(TRIM($B228&amp;$C228)="",$V228=""),"",MAX(0,N($V228))-N($S228))</f>
        <v/>
      </c>
      <c r="V228" s="372" t="str">
        <f aca="false">IF(TRIM($B228&amp;$C228)="","",IF(AND(N($L228)=0,N($P228)+N($Q228)+N($R228)=0),"",ROUND(N($L228)-N($P228)-N($Q228)-N($R228),2)))</f>
        <v/>
      </c>
      <c r="W228" s="373" t="str">
        <f aca="false">IF(TRIM($B228&amp;$C228)="","",IF(N($L228)=0,IF((N($P228)+N($Q228)+N($R228))=0,"—未填单价","未填单价，已收 "&amp;TEXT((N($P228)+N($Q228)+N($R228)),"#,##0.00")),IF(N($V228)&gt;0.005,"欠 "&amp;TEXT(N($V228),"#,##0.00")&amp;IF(N($S228)&gt;0,"（开票未到账 "&amp;TEXT(N($S228),"#,##0.00")&amp;"）","")&amp;IF(N($U228)&gt;0,"（未开票 "&amp;TEXT(N($U228),"#,##0.00")&amp;"）",""),IF(N($V228)&lt;-0.005,"多收 "&amp;TEXT(-N($V228),"#,##0.00"),"✔ 已结清")))&amp;IF(N($T228)&gt;0,"｜到账未开票 "&amp;TEXT(N($T228),"#,##0.00")&amp;"，待补票","")&amp;IF(N($Q228)&gt;0,"｜收现 "&amp;TEXT(N($Q228),"#,##0.00"),"")&amp;IF(N($R228)&gt;0,"｜收款不开票 "&amp;TEXT(N($R228),"#,##0.00"),""))</f>
        <v/>
      </c>
      <c r="X228" s="370"/>
      <c r="AB228" s="371" t="str">
        <f aca="false">IF(OR(N($N228)=0,N($AA228)=0),"",ROUND(N($N228)/(1+N($AA228))*N($AA228),2))</f>
        <v/>
      </c>
      <c r="AC228" s="370"/>
      <c r="AD228" s="370"/>
      <c r="AE228" s="374" t="str">
        <f aca="false">IF($AM228="","",IF($AM228=1,IF($AN228&gt;=1,"一次性·已到收款期","一次性·未到期"),$AD228&amp;" 第"&amp;$AN228&amp;"/"&amp;$AM228&amp;"期"))</f>
        <v/>
      </c>
      <c r="AF228" s="372" t="str">
        <f aca="false">IF(OR($AM228="",N($L228)=0),"",ROUND(N($J228)*$AN228/$AM228,2)+N($K228))</f>
        <v/>
      </c>
      <c r="AG228" s="372" t="str">
        <f aca="false">IF($AF228="","",MAX(0,ROUND($AF228-(N($P228)+N($Q228)+N($R228)),2)))</f>
        <v/>
      </c>
      <c r="AH228" s="372" t="str">
        <f aca="false">IF(OR(TRIM($B228&amp;$C228)="",NOT(ISNUMBER($D228))),"",SUMIFS($V$3:$V$1001,$AJ$3:$AJ$1001,$AJ228,$D$3:$D$1001,"&lt;"&amp;$D228))</f>
        <v/>
      </c>
      <c r="AI228" s="372" t="str">
        <f aca="false">IF(TRIM($B228&amp;$C228)="","",SUMIFS($V$3:$V$1001,$AJ$3:$AJ$1001,$AJ228))</f>
        <v/>
      </c>
      <c r="AJ228" s="374" t="str">
        <f aca="false">IF(TRIM($B228&amp;$C228)="","",TRIM($B228)&amp;"｜"&amp;TRIM($C228))</f>
        <v/>
      </c>
      <c r="AK228" s="372" t="str">
        <f aca="false">IF(TRIM($B228&amp;$C228)="","",MIN(N($N228),N($P228)))</f>
        <v/>
      </c>
      <c r="AL228" s="375" t="str">
        <f aca="false">IF(ISNUMBER($D228),YEAR($D228),"")</f>
        <v/>
      </c>
      <c r="AM228" s="375" t="str">
        <f aca="false">IF(OR(TRIM($B228&amp;$C228)="",NOT(ISNUMBER($D228)),NOT(ISNUMBER($E228))),"",IF($E228&lt;$D228,"",IF(IF($AD228="半年付",2,IF($AD228="季度付",4,IF($AD228="月付",12,IF($AD228="半月付",24,1))))=1,1,MAX(1,ROUND(($E228-$D228+1)/365*IF($AD228="半年付",2,IF($AD228="季度付",4,IF($AD228="月付",12,IF($AD228="半月付",24,1)))),0)))))</f>
        <v/>
      </c>
      <c r="AN228" s="375" t="str">
        <f aca="true">IF($AM228="","",MIN($AM228,MAX(0,INT((TODAY()-付款宽限天数-$D228)/(($E228-$D228+1)/$AM228))+1)))</f>
        <v/>
      </c>
    </row>
    <row r="229" customFormat="false" ht="14.9" hidden="false" customHeight="false" outlineLevel="0" collapsed="false">
      <c r="F229" s="370" t="str">
        <f aca="true">IF(TRIM($B229&amp;$C229)="","",IF(OR(ISNUMBER(SEARCH("未",$A229)),ISNUMBER(SEARCH("送出",$A229)),AND(TRIM($A229)="",NOT(ISNUMBER($D229)),N($G229)=0)),"【合同未回】","")&amp;IF(NOT(ISNUMBER($E229)),IF(OR(ISNUMBER(SEARCH("未",$A229)),ISNUMBER(SEARCH("送出",$A229)),AND(TRIM($A229)="",NOT(ISNUMBER($D229)),N($G229)=0)),"","【未填合同期】"),IF($E229&lt;TODAY(),"【已到期】",IF($E229-TODAY()&lt;=提醒天数,"【即将到期，剩余"&amp;($E229-TODAY())&amp;"天】","【正常】")))&amp;IF(OR($AC229="安装免保",$AC229="技术免保",$AC229="质保期内"),"【"&amp;$AC229&amp;"】",""))</f>
        <v/>
      </c>
      <c r="J229" s="371" t="str">
        <f aca="false">IF(OR(N($G229)=0,N($H229)=0),"",ROUND(N($G229)*N($H229)*IF(N($I229)=0,1,N($I229)),2))</f>
        <v/>
      </c>
      <c r="L229" s="371" t="str">
        <f aca="false">IF(TRIM($B229&amp;$C229)="","",IF(AND(N($J229)=0,N($K229)=0),"",ROUND(N($J229)+N($K229),2)))</f>
        <v/>
      </c>
      <c r="R229" s="371"/>
      <c r="S229" s="372" t="str">
        <f aca="false">IF(TRIM($B229&amp;$C229)="","",IF(N($N229)=0,"",MAX(0,MIN(N($N229)-N($P229),N($V229)))))</f>
        <v/>
      </c>
      <c r="T229" s="372" t="str">
        <f aca="false">IF(TRIM($B229&amp;$C229)="","",IF(N($P229)&lt;=N($N229),"",N($P229)-N($N229)))</f>
        <v/>
      </c>
      <c r="U229" s="372" t="str">
        <f aca="false">IF(OR(TRIM($B229&amp;$C229)="",$V229=""),"",MAX(0,N($V229))-N($S229))</f>
        <v/>
      </c>
      <c r="V229" s="372" t="str">
        <f aca="false">IF(TRIM($B229&amp;$C229)="","",IF(AND(N($L229)=0,N($P229)+N($Q229)+N($R229)=0),"",ROUND(N($L229)-N($P229)-N($Q229)-N($R229),2)))</f>
        <v/>
      </c>
      <c r="W229" s="373" t="str">
        <f aca="false">IF(TRIM($B229&amp;$C229)="","",IF(N($L229)=0,IF((N($P229)+N($Q229)+N($R229))=0,"—未填单价","未填单价，已收 "&amp;TEXT((N($P229)+N($Q229)+N($R229)),"#,##0.00")),IF(N($V229)&gt;0.005,"欠 "&amp;TEXT(N($V229),"#,##0.00")&amp;IF(N($S229)&gt;0,"（开票未到账 "&amp;TEXT(N($S229),"#,##0.00")&amp;"）","")&amp;IF(N($U229)&gt;0,"（未开票 "&amp;TEXT(N($U229),"#,##0.00")&amp;"）",""),IF(N($V229)&lt;-0.005,"多收 "&amp;TEXT(-N($V229),"#,##0.00"),"✔ 已结清")))&amp;IF(N($T229)&gt;0,"｜到账未开票 "&amp;TEXT(N($T229),"#,##0.00")&amp;"，待补票","")&amp;IF(N($Q229)&gt;0,"｜收现 "&amp;TEXT(N($Q229),"#,##0.00"),"")&amp;IF(N($R229)&gt;0,"｜收款不开票 "&amp;TEXT(N($R229),"#,##0.00"),""))</f>
        <v/>
      </c>
      <c r="X229" s="370"/>
      <c r="AB229" s="371" t="str">
        <f aca="false">IF(OR(N($N229)=0,N($AA229)=0),"",ROUND(N($N229)/(1+N($AA229))*N($AA229),2))</f>
        <v/>
      </c>
      <c r="AC229" s="370"/>
      <c r="AD229" s="370"/>
      <c r="AE229" s="374" t="str">
        <f aca="false">IF($AM229="","",IF($AM229=1,IF($AN229&gt;=1,"一次性·已到收款期","一次性·未到期"),$AD229&amp;" 第"&amp;$AN229&amp;"/"&amp;$AM229&amp;"期"))</f>
        <v/>
      </c>
      <c r="AF229" s="372" t="str">
        <f aca="false">IF(OR($AM229="",N($L229)=0),"",ROUND(N($J229)*$AN229/$AM229,2)+N($K229))</f>
        <v/>
      </c>
      <c r="AG229" s="372" t="str">
        <f aca="false">IF($AF229="","",MAX(0,ROUND($AF229-(N($P229)+N($Q229)+N($R229)),2)))</f>
        <v/>
      </c>
      <c r="AH229" s="372" t="str">
        <f aca="false">IF(OR(TRIM($B229&amp;$C229)="",NOT(ISNUMBER($D229))),"",SUMIFS($V$3:$V$1001,$AJ$3:$AJ$1001,$AJ229,$D$3:$D$1001,"&lt;"&amp;$D229))</f>
        <v/>
      </c>
      <c r="AI229" s="372" t="str">
        <f aca="false">IF(TRIM($B229&amp;$C229)="","",SUMIFS($V$3:$V$1001,$AJ$3:$AJ$1001,$AJ229))</f>
        <v/>
      </c>
      <c r="AJ229" s="374" t="str">
        <f aca="false">IF(TRIM($B229&amp;$C229)="","",TRIM($B229)&amp;"｜"&amp;TRIM($C229))</f>
        <v/>
      </c>
      <c r="AK229" s="372" t="str">
        <f aca="false">IF(TRIM($B229&amp;$C229)="","",MIN(N($N229),N($P229)))</f>
        <v/>
      </c>
      <c r="AL229" s="375" t="str">
        <f aca="false">IF(ISNUMBER($D229),YEAR($D229),"")</f>
        <v/>
      </c>
      <c r="AM229" s="375" t="str">
        <f aca="false">IF(OR(TRIM($B229&amp;$C229)="",NOT(ISNUMBER($D229)),NOT(ISNUMBER($E229))),"",IF($E229&lt;$D229,"",IF(IF($AD229="半年付",2,IF($AD229="季度付",4,IF($AD229="月付",12,IF($AD229="半月付",24,1))))=1,1,MAX(1,ROUND(($E229-$D229+1)/365*IF($AD229="半年付",2,IF($AD229="季度付",4,IF($AD229="月付",12,IF($AD229="半月付",24,1)))),0)))))</f>
        <v/>
      </c>
      <c r="AN229" s="375" t="str">
        <f aca="true">IF($AM229="","",MIN($AM229,MAX(0,INT((TODAY()-付款宽限天数-$D229)/(($E229-$D229+1)/$AM229))+1)))</f>
        <v/>
      </c>
    </row>
    <row r="230" customFormat="false" ht="14.9" hidden="false" customHeight="false" outlineLevel="0" collapsed="false">
      <c r="F230" s="370" t="str">
        <f aca="true">IF(TRIM($B230&amp;$C230)="","",IF(OR(ISNUMBER(SEARCH("未",$A230)),ISNUMBER(SEARCH("送出",$A230)),AND(TRIM($A230)="",NOT(ISNUMBER($D230)),N($G230)=0)),"【合同未回】","")&amp;IF(NOT(ISNUMBER($E230)),IF(OR(ISNUMBER(SEARCH("未",$A230)),ISNUMBER(SEARCH("送出",$A230)),AND(TRIM($A230)="",NOT(ISNUMBER($D230)),N($G230)=0)),"","【未填合同期】"),IF($E230&lt;TODAY(),"【已到期】",IF($E230-TODAY()&lt;=提醒天数,"【即将到期，剩余"&amp;($E230-TODAY())&amp;"天】","【正常】")))&amp;IF(OR($AC230="安装免保",$AC230="技术免保",$AC230="质保期内"),"【"&amp;$AC230&amp;"】",""))</f>
        <v/>
      </c>
      <c r="J230" s="371" t="str">
        <f aca="false">IF(OR(N($G230)=0,N($H230)=0),"",ROUND(N($G230)*N($H230)*IF(N($I230)=0,1,N($I230)),2))</f>
        <v/>
      </c>
      <c r="L230" s="371" t="str">
        <f aca="false">IF(TRIM($B230&amp;$C230)="","",IF(AND(N($J230)=0,N($K230)=0),"",ROUND(N($J230)+N($K230),2)))</f>
        <v/>
      </c>
      <c r="R230" s="371"/>
      <c r="S230" s="372" t="str">
        <f aca="false">IF(TRIM($B230&amp;$C230)="","",IF(N($N230)=0,"",MAX(0,MIN(N($N230)-N($P230),N($V230)))))</f>
        <v/>
      </c>
      <c r="T230" s="372" t="str">
        <f aca="false">IF(TRIM($B230&amp;$C230)="","",IF(N($P230)&lt;=N($N230),"",N($P230)-N($N230)))</f>
        <v/>
      </c>
      <c r="U230" s="372" t="str">
        <f aca="false">IF(OR(TRIM($B230&amp;$C230)="",$V230=""),"",MAX(0,N($V230))-N($S230))</f>
        <v/>
      </c>
      <c r="V230" s="372" t="str">
        <f aca="false">IF(TRIM($B230&amp;$C230)="","",IF(AND(N($L230)=0,N($P230)+N($Q230)+N($R230)=0),"",ROUND(N($L230)-N($P230)-N($Q230)-N($R230),2)))</f>
        <v/>
      </c>
      <c r="W230" s="373" t="str">
        <f aca="false">IF(TRIM($B230&amp;$C230)="","",IF(N($L230)=0,IF((N($P230)+N($Q230)+N($R230))=0,"—未填单价","未填单价，已收 "&amp;TEXT((N($P230)+N($Q230)+N($R230)),"#,##0.00")),IF(N($V230)&gt;0.005,"欠 "&amp;TEXT(N($V230),"#,##0.00")&amp;IF(N($S230)&gt;0,"（开票未到账 "&amp;TEXT(N($S230),"#,##0.00")&amp;"）","")&amp;IF(N($U230)&gt;0,"（未开票 "&amp;TEXT(N($U230),"#,##0.00")&amp;"）",""),IF(N($V230)&lt;-0.005,"多收 "&amp;TEXT(-N($V230),"#,##0.00"),"✔ 已结清")))&amp;IF(N($T230)&gt;0,"｜到账未开票 "&amp;TEXT(N($T230),"#,##0.00")&amp;"，待补票","")&amp;IF(N($Q230)&gt;0,"｜收现 "&amp;TEXT(N($Q230),"#,##0.00"),"")&amp;IF(N($R230)&gt;0,"｜收款不开票 "&amp;TEXT(N($R230),"#,##0.00"),""))</f>
        <v/>
      </c>
      <c r="X230" s="370"/>
      <c r="AB230" s="371" t="str">
        <f aca="false">IF(OR(N($N230)=0,N($AA230)=0),"",ROUND(N($N230)/(1+N($AA230))*N($AA230),2))</f>
        <v/>
      </c>
      <c r="AC230" s="370"/>
      <c r="AD230" s="370"/>
      <c r="AE230" s="374" t="str">
        <f aca="false">IF($AM230="","",IF($AM230=1,IF($AN230&gt;=1,"一次性·已到收款期","一次性·未到期"),$AD230&amp;" 第"&amp;$AN230&amp;"/"&amp;$AM230&amp;"期"))</f>
        <v/>
      </c>
      <c r="AF230" s="372" t="str">
        <f aca="false">IF(OR($AM230="",N($L230)=0),"",ROUND(N($J230)*$AN230/$AM230,2)+N($K230))</f>
        <v/>
      </c>
      <c r="AG230" s="372" t="str">
        <f aca="false">IF($AF230="","",MAX(0,ROUND($AF230-(N($P230)+N($Q230)+N($R230)),2)))</f>
        <v/>
      </c>
      <c r="AH230" s="372" t="str">
        <f aca="false">IF(OR(TRIM($B230&amp;$C230)="",NOT(ISNUMBER($D230))),"",SUMIFS($V$3:$V$1001,$AJ$3:$AJ$1001,$AJ230,$D$3:$D$1001,"&lt;"&amp;$D230))</f>
        <v/>
      </c>
      <c r="AI230" s="372" t="str">
        <f aca="false">IF(TRIM($B230&amp;$C230)="","",SUMIFS($V$3:$V$1001,$AJ$3:$AJ$1001,$AJ230))</f>
        <v/>
      </c>
      <c r="AJ230" s="374" t="str">
        <f aca="false">IF(TRIM($B230&amp;$C230)="","",TRIM($B230)&amp;"｜"&amp;TRIM($C230))</f>
        <v/>
      </c>
      <c r="AK230" s="372" t="str">
        <f aca="false">IF(TRIM($B230&amp;$C230)="","",MIN(N($N230),N($P230)))</f>
        <v/>
      </c>
      <c r="AL230" s="375" t="str">
        <f aca="false">IF(ISNUMBER($D230),YEAR($D230),"")</f>
        <v/>
      </c>
      <c r="AM230" s="375" t="str">
        <f aca="false">IF(OR(TRIM($B230&amp;$C230)="",NOT(ISNUMBER($D230)),NOT(ISNUMBER($E230))),"",IF($E230&lt;$D230,"",IF(IF($AD230="半年付",2,IF($AD230="季度付",4,IF($AD230="月付",12,IF($AD230="半月付",24,1))))=1,1,MAX(1,ROUND(($E230-$D230+1)/365*IF($AD230="半年付",2,IF($AD230="季度付",4,IF($AD230="月付",12,IF($AD230="半月付",24,1)))),0)))))</f>
        <v/>
      </c>
      <c r="AN230" s="375" t="str">
        <f aca="true">IF($AM230="","",MIN($AM230,MAX(0,INT((TODAY()-付款宽限天数-$D230)/(($E230-$D230+1)/$AM230))+1)))</f>
        <v/>
      </c>
    </row>
    <row r="231" customFormat="false" ht="14.9" hidden="false" customHeight="false" outlineLevel="0" collapsed="false">
      <c r="F231" s="370" t="str">
        <f aca="true">IF(TRIM($B231&amp;$C231)="","",IF(OR(ISNUMBER(SEARCH("未",$A231)),ISNUMBER(SEARCH("送出",$A231)),AND(TRIM($A231)="",NOT(ISNUMBER($D231)),N($G231)=0)),"【合同未回】","")&amp;IF(NOT(ISNUMBER($E231)),IF(OR(ISNUMBER(SEARCH("未",$A231)),ISNUMBER(SEARCH("送出",$A231)),AND(TRIM($A231)="",NOT(ISNUMBER($D231)),N($G231)=0)),"","【未填合同期】"),IF($E231&lt;TODAY(),"【已到期】",IF($E231-TODAY()&lt;=提醒天数,"【即将到期，剩余"&amp;($E231-TODAY())&amp;"天】","【正常】")))&amp;IF(OR($AC231="安装免保",$AC231="技术免保",$AC231="质保期内"),"【"&amp;$AC231&amp;"】",""))</f>
        <v/>
      </c>
      <c r="J231" s="371" t="str">
        <f aca="false">IF(OR(N($G231)=0,N($H231)=0),"",ROUND(N($G231)*N($H231)*IF(N($I231)=0,1,N($I231)),2))</f>
        <v/>
      </c>
      <c r="L231" s="371" t="str">
        <f aca="false">IF(TRIM($B231&amp;$C231)="","",IF(AND(N($J231)=0,N($K231)=0),"",ROUND(N($J231)+N($K231),2)))</f>
        <v/>
      </c>
      <c r="R231" s="371"/>
      <c r="S231" s="372" t="str">
        <f aca="false">IF(TRIM($B231&amp;$C231)="","",IF(N($N231)=0,"",MAX(0,MIN(N($N231)-N($P231),N($V231)))))</f>
        <v/>
      </c>
      <c r="T231" s="372" t="str">
        <f aca="false">IF(TRIM($B231&amp;$C231)="","",IF(N($P231)&lt;=N($N231),"",N($P231)-N($N231)))</f>
        <v/>
      </c>
      <c r="U231" s="372" t="str">
        <f aca="false">IF(OR(TRIM($B231&amp;$C231)="",$V231=""),"",MAX(0,N($V231))-N($S231))</f>
        <v/>
      </c>
      <c r="V231" s="372" t="str">
        <f aca="false">IF(TRIM($B231&amp;$C231)="","",IF(AND(N($L231)=0,N($P231)+N($Q231)+N($R231)=0),"",ROUND(N($L231)-N($P231)-N($Q231)-N($R231),2)))</f>
        <v/>
      </c>
      <c r="W231" s="373" t="str">
        <f aca="false">IF(TRIM($B231&amp;$C231)="","",IF(N($L231)=0,IF((N($P231)+N($Q231)+N($R231))=0,"—未填单价","未填单价，已收 "&amp;TEXT((N($P231)+N($Q231)+N($R231)),"#,##0.00")),IF(N($V231)&gt;0.005,"欠 "&amp;TEXT(N($V231),"#,##0.00")&amp;IF(N($S231)&gt;0,"（开票未到账 "&amp;TEXT(N($S231),"#,##0.00")&amp;"）","")&amp;IF(N($U231)&gt;0,"（未开票 "&amp;TEXT(N($U231),"#,##0.00")&amp;"）",""),IF(N($V231)&lt;-0.005,"多收 "&amp;TEXT(-N($V231),"#,##0.00"),"✔ 已结清")))&amp;IF(N($T231)&gt;0,"｜到账未开票 "&amp;TEXT(N($T231),"#,##0.00")&amp;"，待补票","")&amp;IF(N($Q231)&gt;0,"｜收现 "&amp;TEXT(N($Q231),"#,##0.00"),"")&amp;IF(N($R231)&gt;0,"｜收款不开票 "&amp;TEXT(N($R231),"#,##0.00"),""))</f>
        <v/>
      </c>
      <c r="X231" s="370"/>
      <c r="AB231" s="371" t="str">
        <f aca="false">IF(OR(N($N231)=0,N($AA231)=0),"",ROUND(N($N231)/(1+N($AA231))*N($AA231),2))</f>
        <v/>
      </c>
      <c r="AC231" s="370"/>
      <c r="AD231" s="370"/>
      <c r="AE231" s="374" t="str">
        <f aca="false">IF($AM231="","",IF($AM231=1,IF($AN231&gt;=1,"一次性·已到收款期","一次性·未到期"),$AD231&amp;" 第"&amp;$AN231&amp;"/"&amp;$AM231&amp;"期"))</f>
        <v/>
      </c>
      <c r="AF231" s="372" t="str">
        <f aca="false">IF(OR($AM231="",N($L231)=0),"",ROUND(N($J231)*$AN231/$AM231,2)+N($K231))</f>
        <v/>
      </c>
      <c r="AG231" s="372" t="str">
        <f aca="false">IF($AF231="","",MAX(0,ROUND($AF231-(N($P231)+N($Q231)+N($R231)),2)))</f>
        <v/>
      </c>
      <c r="AH231" s="372" t="str">
        <f aca="false">IF(OR(TRIM($B231&amp;$C231)="",NOT(ISNUMBER($D231))),"",SUMIFS($V$3:$V$1001,$AJ$3:$AJ$1001,$AJ231,$D$3:$D$1001,"&lt;"&amp;$D231))</f>
        <v/>
      </c>
      <c r="AI231" s="372" t="str">
        <f aca="false">IF(TRIM($B231&amp;$C231)="","",SUMIFS($V$3:$V$1001,$AJ$3:$AJ$1001,$AJ231))</f>
        <v/>
      </c>
      <c r="AJ231" s="374" t="str">
        <f aca="false">IF(TRIM($B231&amp;$C231)="","",TRIM($B231)&amp;"｜"&amp;TRIM($C231))</f>
        <v/>
      </c>
      <c r="AK231" s="372" t="str">
        <f aca="false">IF(TRIM($B231&amp;$C231)="","",MIN(N($N231),N($P231)))</f>
        <v/>
      </c>
      <c r="AL231" s="375" t="str">
        <f aca="false">IF(ISNUMBER($D231),YEAR($D231),"")</f>
        <v/>
      </c>
      <c r="AM231" s="375" t="str">
        <f aca="false">IF(OR(TRIM($B231&amp;$C231)="",NOT(ISNUMBER($D231)),NOT(ISNUMBER($E231))),"",IF($E231&lt;$D231,"",IF(IF($AD231="半年付",2,IF($AD231="季度付",4,IF($AD231="月付",12,IF($AD231="半月付",24,1))))=1,1,MAX(1,ROUND(($E231-$D231+1)/365*IF($AD231="半年付",2,IF($AD231="季度付",4,IF($AD231="月付",12,IF($AD231="半月付",24,1)))),0)))))</f>
        <v/>
      </c>
      <c r="AN231" s="375" t="str">
        <f aca="true">IF($AM231="","",MIN($AM231,MAX(0,INT((TODAY()-付款宽限天数-$D231)/(($E231-$D231+1)/$AM231))+1)))</f>
        <v/>
      </c>
    </row>
    <row r="232" customFormat="false" ht="14.9" hidden="false" customHeight="false" outlineLevel="0" collapsed="false">
      <c r="F232" s="370" t="str">
        <f aca="true">IF(TRIM($B232&amp;$C232)="","",IF(OR(ISNUMBER(SEARCH("未",$A232)),ISNUMBER(SEARCH("送出",$A232)),AND(TRIM($A232)="",NOT(ISNUMBER($D232)),N($G232)=0)),"【合同未回】","")&amp;IF(NOT(ISNUMBER($E232)),IF(OR(ISNUMBER(SEARCH("未",$A232)),ISNUMBER(SEARCH("送出",$A232)),AND(TRIM($A232)="",NOT(ISNUMBER($D232)),N($G232)=0)),"","【未填合同期】"),IF($E232&lt;TODAY(),"【已到期】",IF($E232-TODAY()&lt;=提醒天数,"【即将到期，剩余"&amp;($E232-TODAY())&amp;"天】","【正常】")))&amp;IF(OR($AC232="安装免保",$AC232="技术免保",$AC232="质保期内"),"【"&amp;$AC232&amp;"】",""))</f>
        <v/>
      </c>
      <c r="J232" s="371" t="str">
        <f aca="false">IF(OR(N($G232)=0,N($H232)=0),"",ROUND(N($G232)*N($H232)*IF(N($I232)=0,1,N($I232)),2))</f>
        <v/>
      </c>
      <c r="L232" s="371" t="str">
        <f aca="false">IF(TRIM($B232&amp;$C232)="","",IF(AND(N($J232)=0,N($K232)=0),"",ROUND(N($J232)+N($K232),2)))</f>
        <v/>
      </c>
      <c r="R232" s="371"/>
      <c r="S232" s="372" t="str">
        <f aca="false">IF(TRIM($B232&amp;$C232)="","",IF(N($N232)=0,"",MAX(0,MIN(N($N232)-N($P232),N($V232)))))</f>
        <v/>
      </c>
      <c r="T232" s="372" t="str">
        <f aca="false">IF(TRIM($B232&amp;$C232)="","",IF(N($P232)&lt;=N($N232),"",N($P232)-N($N232)))</f>
        <v/>
      </c>
      <c r="U232" s="372" t="str">
        <f aca="false">IF(OR(TRIM($B232&amp;$C232)="",$V232=""),"",MAX(0,N($V232))-N($S232))</f>
        <v/>
      </c>
      <c r="V232" s="372" t="str">
        <f aca="false">IF(TRIM($B232&amp;$C232)="","",IF(AND(N($L232)=0,N($P232)+N($Q232)+N($R232)=0),"",ROUND(N($L232)-N($P232)-N($Q232)-N($R232),2)))</f>
        <v/>
      </c>
      <c r="W232" s="373" t="str">
        <f aca="false">IF(TRIM($B232&amp;$C232)="","",IF(N($L232)=0,IF((N($P232)+N($Q232)+N($R232))=0,"—未填单价","未填单价，已收 "&amp;TEXT((N($P232)+N($Q232)+N($R232)),"#,##0.00")),IF(N($V232)&gt;0.005,"欠 "&amp;TEXT(N($V232),"#,##0.00")&amp;IF(N($S232)&gt;0,"（开票未到账 "&amp;TEXT(N($S232),"#,##0.00")&amp;"）","")&amp;IF(N($U232)&gt;0,"（未开票 "&amp;TEXT(N($U232),"#,##0.00")&amp;"）",""),IF(N($V232)&lt;-0.005,"多收 "&amp;TEXT(-N($V232),"#,##0.00"),"✔ 已结清")))&amp;IF(N($T232)&gt;0,"｜到账未开票 "&amp;TEXT(N($T232),"#,##0.00")&amp;"，待补票","")&amp;IF(N($Q232)&gt;0,"｜收现 "&amp;TEXT(N($Q232),"#,##0.00"),"")&amp;IF(N($R232)&gt;0,"｜收款不开票 "&amp;TEXT(N($R232),"#,##0.00"),""))</f>
        <v/>
      </c>
      <c r="X232" s="370"/>
      <c r="AB232" s="371" t="str">
        <f aca="false">IF(OR(N($N232)=0,N($AA232)=0),"",ROUND(N($N232)/(1+N($AA232))*N($AA232),2))</f>
        <v/>
      </c>
      <c r="AC232" s="370"/>
      <c r="AD232" s="370"/>
      <c r="AE232" s="374" t="str">
        <f aca="false">IF($AM232="","",IF($AM232=1,IF($AN232&gt;=1,"一次性·已到收款期","一次性·未到期"),$AD232&amp;" 第"&amp;$AN232&amp;"/"&amp;$AM232&amp;"期"))</f>
        <v/>
      </c>
      <c r="AF232" s="372" t="str">
        <f aca="false">IF(OR($AM232="",N($L232)=0),"",ROUND(N($J232)*$AN232/$AM232,2)+N($K232))</f>
        <v/>
      </c>
      <c r="AG232" s="372" t="str">
        <f aca="false">IF($AF232="","",MAX(0,ROUND($AF232-(N($P232)+N($Q232)+N($R232)),2)))</f>
        <v/>
      </c>
      <c r="AH232" s="372" t="str">
        <f aca="false">IF(OR(TRIM($B232&amp;$C232)="",NOT(ISNUMBER($D232))),"",SUMIFS($V$3:$V$1001,$AJ$3:$AJ$1001,$AJ232,$D$3:$D$1001,"&lt;"&amp;$D232))</f>
        <v/>
      </c>
      <c r="AI232" s="372" t="str">
        <f aca="false">IF(TRIM($B232&amp;$C232)="","",SUMIFS($V$3:$V$1001,$AJ$3:$AJ$1001,$AJ232))</f>
        <v/>
      </c>
      <c r="AJ232" s="374" t="str">
        <f aca="false">IF(TRIM($B232&amp;$C232)="","",TRIM($B232)&amp;"｜"&amp;TRIM($C232))</f>
        <v/>
      </c>
      <c r="AK232" s="372" t="str">
        <f aca="false">IF(TRIM($B232&amp;$C232)="","",MIN(N($N232),N($P232)))</f>
        <v/>
      </c>
      <c r="AL232" s="375" t="str">
        <f aca="false">IF(ISNUMBER($D232),YEAR($D232),"")</f>
        <v/>
      </c>
      <c r="AM232" s="375" t="str">
        <f aca="false">IF(OR(TRIM($B232&amp;$C232)="",NOT(ISNUMBER($D232)),NOT(ISNUMBER($E232))),"",IF($E232&lt;$D232,"",IF(IF($AD232="半年付",2,IF($AD232="季度付",4,IF($AD232="月付",12,IF($AD232="半月付",24,1))))=1,1,MAX(1,ROUND(($E232-$D232+1)/365*IF($AD232="半年付",2,IF($AD232="季度付",4,IF($AD232="月付",12,IF($AD232="半月付",24,1)))),0)))))</f>
        <v/>
      </c>
      <c r="AN232" s="375" t="str">
        <f aca="true">IF($AM232="","",MIN($AM232,MAX(0,INT((TODAY()-付款宽限天数-$D232)/(($E232-$D232+1)/$AM232))+1)))</f>
        <v/>
      </c>
    </row>
    <row r="233" customFormat="false" ht="14.9" hidden="false" customHeight="false" outlineLevel="0" collapsed="false">
      <c r="F233" s="370" t="str">
        <f aca="true">IF(TRIM($B233&amp;$C233)="","",IF(OR(ISNUMBER(SEARCH("未",$A233)),ISNUMBER(SEARCH("送出",$A233)),AND(TRIM($A233)="",NOT(ISNUMBER($D233)),N($G233)=0)),"【合同未回】","")&amp;IF(NOT(ISNUMBER($E233)),IF(OR(ISNUMBER(SEARCH("未",$A233)),ISNUMBER(SEARCH("送出",$A233)),AND(TRIM($A233)="",NOT(ISNUMBER($D233)),N($G233)=0)),"","【未填合同期】"),IF($E233&lt;TODAY(),"【已到期】",IF($E233-TODAY()&lt;=提醒天数,"【即将到期，剩余"&amp;($E233-TODAY())&amp;"天】","【正常】")))&amp;IF(OR($AC233="安装免保",$AC233="技术免保",$AC233="质保期内"),"【"&amp;$AC233&amp;"】",""))</f>
        <v/>
      </c>
      <c r="J233" s="371" t="str">
        <f aca="false">IF(OR(N($G233)=0,N($H233)=0),"",ROUND(N($G233)*N($H233)*IF(N($I233)=0,1,N($I233)),2))</f>
        <v/>
      </c>
      <c r="L233" s="371" t="str">
        <f aca="false">IF(TRIM($B233&amp;$C233)="","",IF(AND(N($J233)=0,N($K233)=0),"",ROUND(N($J233)+N($K233),2)))</f>
        <v/>
      </c>
      <c r="R233" s="371"/>
      <c r="S233" s="372" t="str">
        <f aca="false">IF(TRIM($B233&amp;$C233)="","",IF(N($N233)=0,"",MAX(0,MIN(N($N233)-N($P233),N($V233)))))</f>
        <v/>
      </c>
      <c r="T233" s="372" t="str">
        <f aca="false">IF(TRIM($B233&amp;$C233)="","",IF(N($P233)&lt;=N($N233),"",N($P233)-N($N233)))</f>
        <v/>
      </c>
      <c r="U233" s="372" t="str">
        <f aca="false">IF(OR(TRIM($B233&amp;$C233)="",$V233=""),"",MAX(0,N($V233))-N($S233))</f>
        <v/>
      </c>
      <c r="V233" s="372" t="str">
        <f aca="false">IF(TRIM($B233&amp;$C233)="","",IF(AND(N($L233)=0,N($P233)+N($Q233)+N($R233)=0),"",ROUND(N($L233)-N($P233)-N($Q233)-N($R233),2)))</f>
        <v/>
      </c>
      <c r="W233" s="373" t="str">
        <f aca="false">IF(TRIM($B233&amp;$C233)="","",IF(N($L233)=0,IF((N($P233)+N($Q233)+N($R233))=0,"—未填单价","未填单价，已收 "&amp;TEXT((N($P233)+N($Q233)+N($R233)),"#,##0.00")),IF(N($V233)&gt;0.005,"欠 "&amp;TEXT(N($V233),"#,##0.00")&amp;IF(N($S233)&gt;0,"（开票未到账 "&amp;TEXT(N($S233),"#,##0.00")&amp;"）","")&amp;IF(N($U233)&gt;0,"（未开票 "&amp;TEXT(N($U233),"#,##0.00")&amp;"）",""),IF(N($V233)&lt;-0.005,"多收 "&amp;TEXT(-N($V233),"#,##0.00"),"✔ 已结清")))&amp;IF(N($T233)&gt;0,"｜到账未开票 "&amp;TEXT(N($T233),"#,##0.00")&amp;"，待补票","")&amp;IF(N($Q233)&gt;0,"｜收现 "&amp;TEXT(N($Q233),"#,##0.00"),"")&amp;IF(N($R233)&gt;0,"｜收款不开票 "&amp;TEXT(N($R233),"#,##0.00"),""))</f>
        <v/>
      </c>
      <c r="X233" s="370"/>
      <c r="AB233" s="371" t="str">
        <f aca="false">IF(OR(N($N233)=0,N($AA233)=0),"",ROUND(N($N233)/(1+N($AA233))*N($AA233),2))</f>
        <v/>
      </c>
      <c r="AC233" s="370"/>
      <c r="AD233" s="370"/>
      <c r="AE233" s="374" t="str">
        <f aca="false">IF($AM233="","",IF($AM233=1,IF($AN233&gt;=1,"一次性·已到收款期","一次性·未到期"),$AD233&amp;" 第"&amp;$AN233&amp;"/"&amp;$AM233&amp;"期"))</f>
        <v/>
      </c>
      <c r="AF233" s="372" t="str">
        <f aca="false">IF(OR($AM233="",N($L233)=0),"",ROUND(N($J233)*$AN233/$AM233,2)+N($K233))</f>
        <v/>
      </c>
      <c r="AG233" s="372" t="str">
        <f aca="false">IF($AF233="","",MAX(0,ROUND($AF233-(N($P233)+N($Q233)+N($R233)),2)))</f>
        <v/>
      </c>
      <c r="AH233" s="372" t="str">
        <f aca="false">IF(OR(TRIM($B233&amp;$C233)="",NOT(ISNUMBER($D233))),"",SUMIFS($V$3:$V$1001,$AJ$3:$AJ$1001,$AJ233,$D$3:$D$1001,"&lt;"&amp;$D233))</f>
        <v/>
      </c>
      <c r="AI233" s="372" t="str">
        <f aca="false">IF(TRIM($B233&amp;$C233)="","",SUMIFS($V$3:$V$1001,$AJ$3:$AJ$1001,$AJ233))</f>
        <v/>
      </c>
      <c r="AJ233" s="374" t="str">
        <f aca="false">IF(TRIM($B233&amp;$C233)="","",TRIM($B233)&amp;"｜"&amp;TRIM($C233))</f>
        <v/>
      </c>
      <c r="AK233" s="372" t="str">
        <f aca="false">IF(TRIM($B233&amp;$C233)="","",MIN(N($N233),N($P233)))</f>
        <v/>
      </c>
      <c r="AL233" s="375" t="str">
        <f aca="false">IF(ISNUMBER($D233),YEAR($D233),"")</f>
        <v/>
      </c>
      <c r="AM233" s="375" t="str">
        <f aca="false">IF(OR(TRIM($B233&amp;$C233)="",NOT(ISNUMBER($D233)),NOT(ISNUMBER($E233))),"",IF($E233&lt;$D233,"",IF(IF($AD233="半年付",2,IF($AD233="季度付",4,IF($AD233="月付",12,IF($AD233="半月付",24,1))))=1,1,MAX(1,ROUND(($E233-$D233+1)/365*IF($AD233="半年付",2,IF($AD233="季度付",4,IF($AD233="月付",12,IF($AD233="半月付",24,1)))),0)))))</f>
        <v/>
      </c>
      <c r="AN233" s="375" t="str">
        <f aca="true">IF($AM233="","",MIN($AM233,MAX(0,INT((TODAY()-付款宽限天数-$D233)/(($E233-$D233+1)/$AM233))+1)))</f>
        <v/>
      </c>
    </row>
    <row r="234" customFormat="false" ht="14.9" hidden="false" customHeight="false" outlineLevel="0" collapsed="false">
      <c r="F234" s="370" t="str">
        <f aca="true">IF(TRIM($B234&amp;$C234)="","",IF(OR(ISNUMBER(SEARCH("未",$A234)),ISNUMBER(SEARCH("送出",$A234)),AND(TRIM($A234)="",NOT(ISNUMBER($D234)),N($G234)=0)),"【合同未回】","")&amp;IF(NOT(ISNUMBER($E234)),IF(OR(ISNUMBER(SEARCH("未",$A234)),ISNUMBER(SEARCH("送出",$A234)),AND(TRIM($A234)="",NOT(ISNUMBER($D234)),N($G234)=0)),"","【未填合同期】"),IF($E234&lt;TODAY(),"【已到期】",IF($E234-TODAY()&lt;=提醒天数,"【即将到期，剩余"&amp;($E234-TODAY())&amp;"天】","【正常】")))&amp;IF(OR($AC234="安装免保",$AC234="技术免保",$AC234="质保期内"),"【"&amp;$AC234&amp;"】",""))</f>
        <v/>
      </c>
      <c r="J234" s="371" t="str">
        <f aca="false">IF(OR(N($G234)=0,N($H234)=0),"",ROUND(N($G234)*N($H234)*IF(N($I234)=0,1,N($I234)),2))</f>
        <v/>
      </c>
      <c r="L234" s="371" t="str">
        <f aca="false">IF(TRIM($B234&amp;$C234)="","",IF(AND(N($J234)=0,N($K234)=0),"",ROUND(N($J234)+N($K234),2)))</f>
        <v/>
      </c>
      <c r="R234" s="371"/>
      <c r="S234" s="372" t="str">
        <f aca="false">IF(TRIM($B234&amp;$C234)="","",IF(N($N234)=0,"",MAX(0,MIN(N($N234)-N($P234),N($V234)))))</f>
        <v/>
      </c>
      <c r="T234" s="372" t="str">
        <f aca="false">IF(TRIM($B234&amp;$C234)="","",IF(N($P234)&lt;=N($N234),"",N($P234)-N($N234)))</f>
        <v/>
      </c>
      <c r="U234" s="372" t="str">
        <f aca="false">IF(OR(TRIM($B234&amp;$C234)="",$V234=""),"",MAX(0,N($V234))-N($S234))</f>
        <v/>
      </c>
      <c r="V234" s="372" t="str">
        <f aca="false">IF(TRIM($B234&amp;$C234)="","",IF(AND(N($L234)=0,N($P234)+N($Q234)+N($R234)=0),"",ROUND(N($L234)-N($P234)-N($Q234)-N($R234),2)))</f>
        <v/>
      </c>
      <c r="W234" s="373" t="str">
        <f aca="false">IF(TRIM($B234&amp;$C234)="","",IF(N($L234)=0,IF((N($P234)+N($Q234)+N($R234))=0,"—未填单价","未填单价，已收 "&amp;TEXT((N($P234)+N($Q234)+N($R234)),"#,##0.00")),IF(N($V234)&gt;0.005,"欠 "&amp;TEXT(N($V234),"#,##0.00")&amp;IF(N($S234)&gt;0,"（开票未到账 "&amp;TEXT(N($S234),"#,##0.00")&amp;"）","")&amp;IF(N($U234)&gt;0,"（未开票 "&amp;TEXT(N($U234),"#,##0.00")&amp;"）",""),IF(N($V234)&lt;-0.005,"多收 "&amp;TEXT(-N($V234),"#,##0.00"),"✔ 已结清")))&amp;IF(N($T234)&gt;0,"｜到账未开票 "&amp;TEXT(N($T234),"#,##0.00")&amp;"，待补票","")&amp;IF(N($Q234)&gt;0,"｜收现 "&amp;TEXT(N($Q234),"#,##0.00"),"")&amp;IF(N($R234)&gt;0,"｜收款不开票 "&amp;TEXT(N($R234),"#,##0.00"),""))</f>
        <v/>
      </c>
      <c r="X234" s="370"/>
      <c r="AB234" s="371" t="str">
        <f aca="false">IF(OR(N($N234)=0,N($AA234)=0),"",ROUND(N($N234)/(1+N($AA234))*N($AA234),2))</f>
        <v/>
      </c>
      <c r="AC234" s="370"/>
      <c r="AD234" s="370"/>
      <c r="AE234" s="374" t="str">
        <f aca="false">IF($AM234="","",IF($AM234=1,IF($AN234&gt;=1,"一次性·已到收款期","一次性·未到期"),$AD234&amp;" 第"&amp;$AN234&amp;"/"&amp;$AM234&amp;"期"))</f>
        <v/>
      </c>
      <c r="AF234" s="372" t="str">
        <f aca="false">IF(OR($AM234="",N($L234)=0),"",ROUND(N($J234)*$AN234/$AM234,2)+N($K234))</f>
        <v/>
      </c>
      <c r="AG234" s="372" t="str">
        <f aca="false">IF($AF234="","",MAX(0,ROUND($AF234-(N($P234)+N($Q234)+N($R234)),2)))</f>
        <v/>
      </c>
      <c r="AH234" s="372" t="str">
        <f aca="false">IF(OR(TRIM($B234&amp;$C234)="",NOT(ISNUMBER($D234))),"",SUMIFS($V$3:$V$1001,$AJ$3:$AJ$1001,$AJ234,$D$3:$D$1001,"&lt;"&amp;$D234))</f>
        <v/>
      </c>
      <c r="AI234" s="372" t="str">
        <f aca="false">IF(TRIM($B234&amp;$C234)="","",SUMIFS($V$3:$V$1001,$AJ$3:$AJ$1001,$AJ234))</f>
        <v/>
      </c>
      <c r="AJ234" s="374" t="str">
        <f aca="false">IF(TRIM($B234&amp;$C234)="","",TRIM($B234)&amp;"｜"&amp;TRIM($C234))</f>
        <v/>
      </c>
      <c r="AK234" s="372" t="str">
        <f aca="false">IF(TRIM($B234&amp;$C234)="","",MIN(N($N234),N($P234)))</f>
        <v/>
      </c>
      <c r="AL234" s="375" t="str">
        <f aca="false">IF(ISNUMBER($D234),YEAR($D234),"")</f>
        <v/>
      </c>
      <c r="AM234" s="375" t="str">
        <f aca="false">IF(OR(TRIM($B234&amp;$C234)="",NOT(ISNUMBER($D234)),NOT(ISNUMBER($E234))),"",IF($E234&lt;$D234,"",IF(IF($AD234="半年付",2,IF($AD234="季度付",4,IF($AD234="月付",12,IF($AD234="半月付",24,1))))=1,1,MAX(1,ROUND(($E234-$D234+1)/365*IF($AD234="半年付",2,IF($AD234="季度付",4,IF($AD234="月付",12,IF($AD234="半月付",24,1)))),0)))))</f>
        <v/>
      </c>
      <c r="AN234" s="375" t="str">
        <f aca="true">IF($AM234="","",MIN($AM234,MAX(0,INT((TODAY()-付款宽限天数-$D234)/(($E234-$D234+1)/$AM234))+1)))</f>
        <v/>
      </c>
    </row>
    <row r="235" customFormat="false" ht="14.9" hidden="false" customHeight="false" outlineLevel="0" collapsed="false">
      <c r="F235" s="370" t="str">
        <f aca="true">IF(TRIM($B235&amp;$C235)="","",IF(OR(ISNUMBER(SEARCH("未",$A235)),ISNUMBER(SEARCH("送出",$A235)),AND(TRIM($A235)="",NOT(ISNUMBER($D235)),N($G235)=0)),"【合同未回】","")&amp;IF(NOT(ISNUMBER($E235)),IF(OR(ISNUMBER(SEARCH("未",$A235)),ISNUMBER(SEARCH("送出",$A235)),AND(TRIM($A235)="",NOT(ISNUMBER($D235)),N($G235)=0)),"","【未填合同期】"),IF($E235&lt;TODAY(),"【已到期】",IF($E235-TODAY()&lt;=提醒天数,"【即将到期，剩余"&amp;($E235-TODAY())&amp;"天】","【正常】")))&amp;IF(OR($AC235="安装免保",$AC235="技术免保",$AC235="质保期内"),"【"&amp;$AC235&amp;"】",""))</f>
        <v/>
      </c>
      <c r="J235" s="371" t="str">
        <f aca="false">IF(OR(N($G235)=0,N($H235)=0),"",ROUND(N($G235)*N($H235)*IF(N($I235)=0,1,N($I235)),2))</f>
        <v/>
      </c>
      <c r="L235" s="371" t="str">
        <f aca="false">IF(TRIM($B235&amp;$C235)="","",IF(AND(N($J235)=0,N($K235)=0),"",ROUND(N($J235)+N($K235),2)))</f>
        <v/>
      </c>
      <c r="R235" s="371"/>
      <c r="S235" s="372" t="str">
        <f aca="false">IF(TRIM($B235&amp;$C235)="","",IF(N($N235)=0,"",MAX(0,MIN(N($N235)-N($P235),N($V235)))))</f>
        <v/>
      </c>
      <c r="T235" s="372" t="str">
        <f aca="false">IF(TRIM($B235&amp;$C235)="","",IF(N($P235)&lt;=N($N235),"",N($P235)-N($N235)))</f>
        <v/>
      </c>
      <c r="U235" s="372" t="str">
        <f aca="false">IF(OR(TRIM($B235&amp;$C235)="",$V235=""),"",MAX(0,N($V235))-N($S235))</f>
        <v/>
      </c>
      <c r="V235" s="372" t="str">
        <f aca="false">IF(TRIM($B235&amp;$C235)="","",IF(AND(N($L235)=0,N($P235)+N($Q235)+N($R235)=0),"",ROUND(N($L235)-N($P235)-N($Q235)-N($R235),2)))</f>
        <v/>
      </c>
      <c r="W235" s="373" t="str">
        <f aca="false">IF(TRIM($B235&amp;$C235)="","",IF(N($L235)=0,IF((N($P235)+N($Q235)+N($R235))=0,"—未填单价","未填单价，已收 "&amp;TEXT((N($P235)+N($Q235)+N($R235)),"#,##0.00")),IF(N($V235)&gt;0.005,"欠 "&amp;TEXT(N($V235),"#,##0.00")&amp;IF(N($S235)&gt;0,"（开票未到账 "&amp;TEXT(N($S235),"#,##0.00")&amp;"）","")&amp;IF(N($U235)&gt;0,"（未开票 "&amp;TEXT(N($U235),"#,##0.00")&amp;"）",""),IF(N($V235)&lt;-0.005,"多收 "&amp;TEXT(-N($V235),"#,##0.00"),"✔ 已结清")))&amp;IF(N($T235)&gt;0,"｜到账未开票 "&amp;TEXT(N($T235),"#,##0.00")&amp;"，待补票","")&amp;IF(N($Q235)&gt;0,"｜收现 "&amp;TEXT(N($Q235),"#,##0.00"),"")&amp;IF(N($R235)&gt;0,"｜收款不开票 "&amp;TEXT(N($R235),"#,##0.00"),""))</f>
        <v/>
      </c>
      <c r="X235" s="370"/>
      <c r="AB235" s="371" t="str">
        <f aca="false">IF(OR(N($N235)=0,N($AA235)=0),"",ROUND(N($N235)/(1+N($AA235))*N($AA235),2))</f>
        <v/>
      </c>
      <c r="AC235" s="370"/>
      <c r="AD235" s="370"/>
      <c r="AE235" s="374" t="str">
        <f aca="false">IF($AM235="","",IF($AM235=1,IF($AN235&gt;=1,"一次性·已到收款期","一次性·未到期"),$AD235&amp;" 第"&amp;$AN235&amp;"/"&amp;$AM235&amp;"期"))</f>
        <v/>
      </c>
      <c r="AF235" s="372" t="str">
        <f aca="false">IF(OR($AM235="",N($L235)=0),"",ROUND(N($J235)*$AN235/$AM235,2)+N($K235))</f>
        <v/>
      </c>
      <c r="AG235" s="372" t="str">
        <f aca="false">IF($AF235="","",MAX(0,ROUND($AF235-(N($P235)+N($Q235)+N($R235)),2)))</f>
        <v/>
      </c>
      <c r="AH235" s="372" t="str">
        <f aca="false">IF(OR(TRIM($B235&amp;$C235)="",NOT(ISNUMBER($D235))),"",SUMIFS($V$3:$V$1001,$AJ$3:$AJ$1001,$AJ235,$D$3:$D$1001,"&lt;"&amp;$D235))</f>
        <v/>
      </c>
      <c r="AI235" s="372" t="str">
        <f aca="false">IF(TRIM($B235&amp;$C235)="","",SUMIFS($V$3:$V$1001,$AJ$3:$AJ$1001,$AJ235))</f>
        <v/>
      </c>
      <c r="AJ235" s="374" t="str">
        <f aca="false">IF(TRIM($B235&amp;$C235)="","",TRIM($B235)&amp;"｜"&amp;TRIM($C235))</f>
        <v/>
      </c>
      <c r="AK235" s="372" t="str">
        <f aca="false">IF(TRIM($B235&amp;$C235)="","",MIN(N($N235),N($P235)))</f>
        <v/>
      </c>
      <c r="AL235" s="375" t="str">
        <f aca="false">IF(ISNUMBER($D235),YEAR($D235),"")</f>
        <v/>
      </c>
      <c r="AM235" s="375" t="str">
        <f aca="false">IF(OR(TRIM($B235&amp;$C235)="",NOT(ISNUMBER($D235)),NOT(ISNUMBER($E235))),"",IF($E235&lt;$D235,"",IF(IF($AD235="半年付",2,IF($AD235="季度付",4,IF($AD235="月付",12,IF($AD235="半月付",24,1))))=1,1,MAX(1,ROUND(($E235-$D235+1)/365*IF($AD235="半年付",2,IF($AD235="季度付",4,IF($AD235="月付",12,IF($AD235="半月付",24,1)))),0)))))</f>
        <v/>
      </c>
      <c r="AN235" s="375" t="str">
        <f aca="true">IF($AM235="","",MIN($AM235,MAX(0,INT((TODAY()-付款宽限天数-$D235)/(($E235-$D235+1)/$AM235))+1)))</f>
        <v/>
      </c>
    </row>
    <row r="236" customFormat="false" ht="14.9" hidden="false" customHeight="false" outlineLevel="0" collapsed="false">
      <c r="F236" s="370" t="str">
        <f aca="true">IF(TRIM($B236&amp;$C236)="","",IF(OR(ISNUMBER(SEARCH("未",$A236)),ISNUMBER(SEARCH("送出",$A236)),AND(TRIM($A236)="",NOT(ISNUMBER($D236)),N($G236)=0)),"【合同未回】","")&amp;IF(NOT(ISNUMBER($E236)),IF(OR(ISNUMBER(SEARCH("未",$A236)),ISNUMBER(SEARCH("送出",$A236)),AND(TRIM($A236)="",NOT(ISNUMBER($D236)),N($G236)=0)),"","【未填合同期】"),IF($E236&lt;TODAY(),"【已到期】",IF($E236-TODAY()&lt;=提醒天数,"【即将到期，剩余"&amp;($E236-TODAY())&amp;"天】","【正常】")))&amp;IF(OR($AC236="安装免保",$AC236="技术免保",$AC236="质保期内"),"【"&amp;$AC236&amp;"】",""))</f>
        <v/>
      </c>
      <c r="J236" s="371" t="str">
        <f aca="false">IF(OR(N($G236)=0,N($H236)=0),"",ROUND(N($G236)*N($H236)*IF(N($I236)=0,1,N($I236)),2))</f>
        <v/>
      </c>
      <c r="L236" s="371" t="str">
        <f aca="false">IF(TRIM($B236&amp;$C236)="","",IF(AND(N($J236)=0,N($K236)=0),"",ROUND(N($J236)+N($K236),2)))</f>
        <v/>
      </c>
      <c r="R236" s="371"/>
      <c r="S236" s="372" t="str">
        <f aca="false">IF(TRIM($B236&amp;$C236)="","",IF(N($N236)=0,"",MAX(0,MIN(N($N236)-N($P236),N($V236)))))</f>
        <v/>
      </c>
      <c r="T236" s="372" t="str">
        <f aca="false">IF(TRIM($B236&amp;$C236)="","",IF(N($P236)&lt;=N($N236),"",N($P236)-N($N236)))</f>
        <v/>
      </c>
      <c r="U236" s="372" t="str">
        <f aca="false">IF(OR(TRIM($B236&amp;$C236)="",$V236=""),"",MAX(0,N($V236))-N($S236))</f>
        <v/>
      </c>
      <c r="V236" s="372" t="str">
        <f aca="false">IF(TRIM($B236&amp;$C236)="","",IF(AND(N($L236)=0,N($P236)+N($Q236)+N($R236)=0),"",ROUND(N($L236)-N($P236)-N($Q236)-N($R236),2)))</f>
        <v/>
      </c>
      <c r="W236" s="373" t="str">
        <f aca="false">IF(TRIM($B236&amp;$C236)="","",IF(N($L236)=0,IF((N($P236)+N($Q236)+N($R236))=0,"—未填单价","未填单价，已收 "&amp;TEXT((N($P236)+N($Q236)+N($R236)),"#,##0.00")),IF(N($V236)&gt;0.005,"欠 "&amp;TEXT(N($V236),"#,##0.00")&amp;IF(N($S236)&gt;0,"（开票未到账 "&amp;TEXT(N($S236),"#,##0.00")&amp;"）","")&amp;IF(N($U236)&gt;0,"（未开票 "&amp;TEXT(N($U236),"#,##0.00")&amp;"）",""),IF(N($V236)&lt;-0.005,"多收 "&amp;TEXT(-N($V236),"#,##0.00"),"✔ 已结清")))&amp;IF(N($T236)&gt;0,"｜到账未开票 "&amp;TEXT(N($T236),"#,##0.00")&amp;"，待补票","")&amp;IF(N($Q236)&gt;0,"｜收现 "&amp;TEXT(N($Q236),"#,##0.00"),"")&amp;IF(N($R236)&gt;0,"｜收款不开票 "&amp;TEXT(N($R236),"#,##0.00"),""))</f>
        <v/>
      </c>
      <c r="X236" s="370"/>
      <c r="AB236" s="371" t="str">
        <f aca="false">IF(OR(N($N236)=0,N($AA236)=0),"",ROUND(N($N236)/(1+N($AA236))*N($AA236),2))</f>
        <v/>
      </c>
      <c r="AC236" s="370"/>
      <c r="AD236" s="370"/>
      <c r="AE236" s="374" t="str">
        <f aca="false">IF($AM236="","",IF($AM236=1,IF($AN236&gt;=1,"一次性·已到收款期","一次性·未到期"),$AD236&amp;" 第"&amp;$AN236&amp;"/"&amp;$AM236&amp;"期"))</f>
        <v/>
      </c>
      <c r="AF236" s="372" t="str">
        <f aca="false">IF(OR($AM236="",N($L236)=0),"",ROUND(N($J236)*$AN236/$AM236,2)+N($K236))</f>
        <v/>
      </c>
      <c r="AG236" s="372" t="str">
        <f aca="false">IF($AF236="","",MAX(0,ROUND($AF236-(N($P236)+N($Q236)+N($R236)),2)))</f>
        <v/>
      </c>
      <c r="AH236" s="372" t="str">
        <f aca="false">IF(OR(TRIM($B236&amp;$C236)="",NOT(ISNUMBER($D236))),"",SUMIFS($V$3:$V$1001,$AJ$3:$AJ$1001,$AJ236,$D$3:$D$1001,"&lt;"&amp;$D236))</f>
        <v/>
      </c>
      <c r="AI236" s="372" t="str">
        <f aca="false">IF(TRIM($B236&amp;$C236)="","",SUMIFS($V$3:$V$1001,$AJ$3:$AJ$1001,$AJ236))</f>
        <v/>
      </c>
      <c r="AJ236" s="374" t="str">
        <f aca="false">IF(TRIM($B236&amp;$C236)="","",TRIM($B236)&amp;"｜"&amp;TRIM($C236))</f>
        <v/>
      </c>
      <c r="AK236" s="372" t="str">
        <f aca="false">IF(TRIM($B236&amp;$C236)="","",MIN(N($N236),N($P236)))</f>
        <v/>
      </c>
      <c r="AL236" s="375" t="str">
        <f aca="false">IF(ISNUMBER($D236),YEAR($D236),"")</f>
        <v/>
      </c>
      <c r="AM236" s="375" t="str">
        <f aca="false">IF(OR(TRIM($B236&amp;$C236)="",NOT(ISNUMBER($D236)),NOT(ISNUMBER($E236))),"",IF($E236&lt;$D236,"",IF(IF($AD236="半年付",2,IF($AD236="季度付",4,IF($AD236="月付",12,IF($AD236="半月付",24,1))))=1,1,MAX(1,ROUND(($E236-$D236+1)/365*IF($AD236="半年付",2,IF($AD236="季度付",4,IF($AD236="月付",12,IF($AD236="半月付",24,1)))),0)))))</f>
        <v/>
      </c>
      <c r="AN236" s="375" t="str">
        <f aca="true">IF($AM236="","",MIN($AM236,MAX(0,INT((TODAY()-付款宽限天数-$D236)/(($E236-$D236+1)/$AM236))+1)))</f>
        <v/>
      </c>
    </row>
    <row r="237" customFormat="false" ht="14.9" hidden="false" customHeight="false" outlineLevel="0" collapsed="false">
      <c r="F237" s="370" t="str">
        <f aca="true">IF(TRIM($B237&amp;$C237)="","",IF(OR(ISNUMBER(SEARCH("未",$A237)),ISNUMBER(SEARCH("送出",$A237)),AND(TRIM($A237)="",NOT(ISNUMBER($D237)),N($G237)=0)),"【合同未回】","")&amp;IF(NOT(ISNUMBER($E237)),IF(OR(ISNUMBER(SEARCH("未",$A237)),ISNUMBER(SEARCH("送出",$A237)),AND(TRIM($A237)="",NOT(ISNUMBER($D237)),N($G237)=0)),"","【未填合同期】"),IF($E237&lt;TODAY(),"【已到期】",IF($E237-TODAY()&lt;=提醒天数,"【即将到期，剩余"&amp;($E237-TODAY())&amp;"天】","【正常】")))&amp;IF(OR($AC237="安装免保",$AC237="技术免保",$AC237="质保期内"),"【"&amp;$AC237&amp;"】",""))</f>
        <v/>
      </c>
      <c r="J237" s="371" t="str">
        <f aca="false">IF(OR(N($G237)=0,N($H237)=0),"",ROUND(N($G237)*N($H237)*IF(N($I237)=0,1,N($I237)),2))</f>
        <v/>
      </c>
      <c r="L237" s="371" t="str">
        <f aca="false">IF(TRIM($B237&amp;$C237)="","",IF(AND(N($J237)=0,N($K237)=0),"",ROUND(N($J237)+N($K237),2)))</f>
        <v/>
      </c>
      <c r="R237" s="371"/>
      <c r="S237" s="372" t="str">
        <f aca="false">IF(TRIM($B237&amp;$C237)="","",IF(N($N237)=0,"",MAX(0,MIN(N($N237)-N($P237),N($V237)))))</f>
        <v/>
      </c>
      <c r="T237" s="372" t="str">
        <f aca="false">IF(TRIM($B237&amp;$C237)="","",IF(N($P237)&lt;=N($N237),"",N($P237)-N($N237)))</f>
        <v/>
      </c>
      <c r="U237" s="372" t="str">
        <f aca="false">IF(OR(TRIM($B237&amp;$C237)="",$V237=""),"",MAX(0,N($V237))-N($S237))</f>
        <v/>
      </c>
      <c r="V237" s="372" t="str">
        <f aca="false">IF(TRIM($B237&amp;$C237)="","",IF(AND(N($L237)=0,N($P237)+N($Q237)+N($R237)=0),"",ROUND(N($L237)-N($P237)-N($Q237)-N($R237),2)))</f>
        <v/>
      </c>
      <c r="W237" s="373" t="str">
        <f aca="false">IF(TRIM($B237&amp;$C237)="","",IF(N($L237)=0,IF((N($P237)+N($Q237)+N($R237))=0,"—未填单价","未填单价，已收 "&amp;TEXT((N($P237)+N($Q237)+N($R237)),"#,##0.00")),IF(N($V237)&gt;0.005,"欠 "&amp;TEXT(N($V237),"#,##0.00")&amp;IF(N($S237)&gt;0,"（开票未到账 "&amp;TEXT(N($S237),"#,##0.00")&amp;"）","")&amp;IF(N($U237)&gt;0,"（未开票 "&amp;TEXT(N($U237),"#,##0.00")&amp;"）",""),IF(N($V237)&lt;-0.005,"多收 "&amp;TEXT(-N($V237),"#,##0.00"),"✔ 已结清")))&amp;IF(N($T237)&gt;0,"｜到账未开票 "&amp;TEXT(N($T237),"#,##0.00")&amp;"，待补票","")&amp;IF(N($Q237)&gt;0,"｜收现 "&amp;TEXT(N($Q237),"#,##0.00"),"")&amp;IF(N($R237)&gt;0,"｜收款不开票 "&amp;TEXT(N($R237),"#,##0.00"),""))</f>
        <v/>
      </c>
      <c r="X237" s="370"/>
      <c r="AB237" s="371" t="str">
        <f aca="false">IF(OR(N($N237)=0,N($AA237)=0),"",ROUND(N($N237)/(1+N($AA237))*N($AA237),2))</f>
        <v/>
      </c>
      <c r="AC237" s="370"/>
      <c r="AD237" s="370"/>
      <c r="AE237" s="374" t="str">
        <f aca="false">IF($AM237="","",IF($AM237=1,IF($AN237&gt;=1,"一次性·已到收款期","一次性·未到期"),$AD237&amp;" 第"&amp;$AN237&amp;"/"&amp;$AM237&amp;"期"))</f>
        <v/>
      </c>
      <c r="AF237" s="372" t="str">
        <f aca="false">IF(OR($AM237="",N($L237)=0),"",ROUND(N($J237)*$AN237/$AM237,2)+N($K237))</f>
        <v/>
      </c>
      <c r="AG237" s="372" t="str">
        <f aca="false">IF($AF237="","",MAX(0,ROUND($AF237-(N($P237)+N($Q237)+N($R237)),2)))</f>
        <v/>
      </c>
      <c r="AH237" s="372" t="str">
        <f aca="false">IF(OR(TRIM($B237&amp;$C237)="",NOT(ISNUMBER($D237))),"",SUMIFS($V$3:$V$1001,$AJ$3:$AJ$1001,$AJ237,$D$3:$D$1001,"&lt;"&amp;$D237))</f>
        <v/>
      </c>
      <c r="AI237" s="372" t="str">
        <f aca="false">IF(TRIM($B237&amp;$C237)="","",SUMIFS($V$3:$V$1001,$AJ$3:$AJ$1001,$AJ237))</f>
        <v/>
      </c>
      <c r="AJ237" s="374" t="str">
        <f aca="false">IF(TRIM($B237&amp;$C237)="","",TRIM($B237)&amp;"｜"&amp;TRIM($C237))</f>
        <v/>
      </c>
      <c r="AK237" s="372" t="str">
        <f aca="false">IF(TRIM($B237&amp;$C237)="","",MIN(N($N237),N($P237)))</f>
        <v/>
      </c>
      <c r="AL237" s="375" t="str">
        <f aca="false">IF(ISNUMBER($D237),YEAR($D237),"")</f>
        <v/>
      </c>
      <c r="AM237" s="375" t="str">
        <f aca="false">IF(OR(TRIM($B237&amp;$C237)="",NOT(ISNUMBER($D237)),NOT(ISNUMBER($E237))),"",IF($E237&lt;$D237,"",IF(IF($AD237="半年付",2,IF($AD237="季度付",4,IF($AD237="月付",12,IF($AD237="半月付",24,1))))=1,1,MAX(1,ROUND(($E237-$D237+1)/365*IF($AD237="半年付",2,IF($AD237="季度付",4,IF($AD237="月付",12,IF($AD237="半月付",24,1)))),0)))))</f>
        <v/>
      </c>
      <c r="AN237" s="375" t="str">
        <f aca="true">IF($AM237="","",MIN($AM237,MAX(0,INT((TODAY()-付款宽限天数-$D237)/(($E237-$D237+1)/$AM237))+1)))</f>
        <v/>
      </c>
    </row>
    <row r="238" customFormat="false" ht="14.9" hidden="false" customHeight="false" outlineLevel="0" collapsed="false">
      <c r="F238" s="370" t="str">
        <f aca="true">IF(TRIM($B238&amp;$C238)="","",IF(OR(ISNUMBER(SEARCH("未",$A238)),ISNUMBER(SEARCH("送出",$A238)),AND(TRIM($A238)="",NOT(ISNUMBER($D238)),N($G238)=0)),"【合同未回】","")&amp;IF(NOT(ISNUMBER($E238)),IF(OR(ISNUMBER(SEARCH("未",$A238)),ISNUMBER(SEARCH("送出",$A238)),AND(TRIM($A238)="",NOT(ISNUMBER($D238)),N($G238)=0)),"","【未填合同期】"),IF($E238&lt;TODAY(),"【已到期】",IF($E238-TODAY()&lt;=提醒天数,"【即将到期，剩余"&amp;($E238-TODAY())&amp;"天】","【正常】")))&amp;IF(OR($AC238="安装免保",$AC238="技术免保",$AC238="质保期内"),"【"&amp;$AC238&amp;"】",""))</f>
        <v/>
      </c>
      <c r="J238" s="371" t="str">
        <f aca="false">IF(OR(N($G238)=0,N($H238)=0),"",ROUND(N($G238)*N($H238)*IF(N($I238)=0,1,N($I238)),2))</f>
        <v/>
      </c>
      <c r="L238" s="371" t="str">
        <f aca="false">IF(TRIM($B238&amp;$C238)="","",IF(AND(N($J238)=0,N($K238)=0),"",ROUND(N($J238)+N($K238),2)))</f>
        <v/>
      </c>
      <c r="R238" s="371"/>
      <c r="S238" s="372" t="str">
        <f aca="false">IF(TRIM($B238&amp;$C238)="","",IF(N($N238)=0,"",MAX(0,MIN(N($N238)-N($P238),N($V238)))))</f>
        <v/>
      </c>
      <c r="T238" s="372" t="str">
        <f aca="false">IF(TRIM($B238&amp;$C238)="","",IF(N($P238)&lt;=N($N238),"",N($P238)-N($N238)))</f>
        <v/>
      </c>
      <c r="U238" s="372" t="str">
        <f aca="false">IF(OR(TRIM($B238&amp;$C238)="",$V238=""),"",MAX(0,N($V238))-N($S238))</f>
        <v/>
      </c>
      <c r="V238" s="372" t="str">
        <f aca="false">IF(TRIM($B238&amp;$C238)="","",IF(AND(N($L238)=0,N($P238)+N($Q238)+N($R238)=0),"",ROUND(N($L238)-N($P238)-N($Q238)-N($R238),2)))</f>
        <v/>
      </c>
      <c r="W238" s="373" t="str">
        <f aca="false">IF(TRIM($B238&amp;$C238)="","",IF(N($L238)=0,IF((N($P238)+N($Q238)+N($R238))=0,"—未填单价","未填单价，已收 "&amp;TEXT((N($P238)+N($Q238)+N($R238)),"#,##0.00")),IF(N($V238)&gt;0.005,"欠 "&amp;TEXT(N($V238),"#,##0.00")&amp;IF(N($S238)&gt;0,"（开票未到账 "&amp;TEXT(N($S238),"#,##0.00")&amp;"）","")&amp;IF(N($U238)&gt;0,"（未开票 "&amp;TEXT(N($U238),"#,##0.00")&amp;"）",""),IF(N($V238)&lt;-0.005,"多收 "&amp;TEXT(-N($V238),"#,##0.00"),"✔ 已结清")))&amp;IF(N($T238)&gt;0,"｜到账未开票 "&amp;TEXT(N($T238),"#,##0.00")&amp;"，待补票","")&amp;IF(N($Q238)&gt;0,"｜收现 "&amp;TEXT(N($Q238),"#,##0.00"),"")&amp;IF(N($R238)&gt;0,"｜收款不开票 "&amp;TEXT(N($R238),"#,##0.00"),""))</f>
        <v/>
      </c>
      <c r="X238" s="370"/>
      <c r="AB238" s="371" t="str">
        <f aca="false">IF(OR(N($N238)=0,N($AA238)=0),"",ROUND(N($N238)/(1+N($AA238))*N($AA238),2))</f>
        <v/>
      </c>
      <c r="AC238" s="370"/>
      <c r="AD238" s="370"/>
      <c r="AE238" s="374" t="str">
        <f aca="false">IF($AM238="","",IF($AM238=1,IF($AN238&gt;=1,"一次性·已到收款期","一次性·未到期"),$AD238&amp;" 第"&amp;$AN238&amp;"/"&amp;$AM238&amp;"期"))</f>
        <v/>
      </c>
      <c r="AF238" s="372" t="str">
        <f aca="false">IF(OR($AM238="",N($L238)=0),"",ROUND(N($J238)*$AN238/$AM238,2)+N($K238))</f>
        <v/>
      </c>
      <c r="AG238" s="372" t="str">
        <f aca="false">IF($AF238="","",MAX(0,ROUND($AF238-(N($P238)+N($Q238)+N($R238)),2)))</f>
        <v/>
      </c>
      <c r="AH238" s="372" t="str">
        <f aca="false">IF(OR(TRIM($B238&amp;$C238)="",NOT(ISNUMBER($D238))),"",SUMIFS($V$3:$V$1001,$AJ$3:$AJ$1001,$AJ238,$D$3:$D$1001,"&lt;"&amp;$D238))</f>
        <v/>
      </c>
      <c r="AI238" s="372" t="str">
        <f aca="false">IF(TRIM($B238&amp;$C238)="","",SUMIFS($V$3:$V$1001,$AJ$3:$AJ$1001,$AJ238))</f>
        <v/>
      </c>
      <c r="AJ238" s="374" t="str">
        <f aca="false">IF(TRIM($B238&amp;$C238)="","",TRIM($B238)&amp;"｜"&amp;TRIM($C238))</f>
        <v/>
      </c>
      <c r="AK238" s="372" t="str">
        <f aca="false">IF(TRIM($B238&amp;$C238)="","",MIN(N($N238),N($P238)))</f>
        <v/>
      </c>
      <c r="AL238" s="375" t="str">
        <f aca="false">IF(ISNUMBER($D238),YEAR($D238),"")</f>
        <v/>
      </c>
      <c r="AM238" s="375" t="str">
        <f aca="false">IF(OR(TRIM($B238&amp;$C238)="",NOT(ISNUMBER($D238)),NOT(ISNUMBER($E238))),"",IF($E238&lt;$D238,"",IF(IF($AD238="半年付",2,IF($AD238="季度付",4,IF($AD238="月付",12,IF($AD238="半月付",24,1))))=1,1,MAX(1,ROUND(($E238-$D238+1)/365*IF($AD238="半年付",2,IF($AD238="季度付",4,IF($AD238="月付",12,IF($AD238="半月付",24,1)))),0)))))</f>
        <v/>
      </c>
      <c r="AN238" s="375" t="str">
        <f aca="true">IF($AM238="","",MIN($AM238,MAX(0,INT((TODAY()-付款宽限天数-$D238)/(($E238-$D238+1)/$AM238))+1)))</f>
        <v/>
      </c>
    </row>
    <row r="239" customFormat="false" ht="14.9" hidden="false" customHeight="false" outlineLevel="0" collapsed="false">
      <c r="F239" s="370" t="str">
        <f aca="true">IF(TRIM($B239&amp;$C239)="","",IF(OR(ISNUMBER(SEARCH("未",$A239)),ISNUMBER(SEARCH("送出",$A239)),AND(TRIM($A239)="",NOT(ISNUMBER($D239)),N($G239)=0)),"【合同未回】","")&amp;IF(NOT(ISNUMBER($E239)),IF(OR(ISNUMBER(SEARCH("未",$A239)),ISNUMBER(SEARCH("送出",$A239)),AND(TRIM($A239)="",NOT(ISNUMBER($D239)),N($G239)=0)),"","【未填合同期】"),IF($E239&lt;TODAY(),"【已到期】",IF($E239-TODAY()&lt;=提醒天数,"【即将到期，剩余"&amp;($E239-TODAY())&amp;"天】","【正常】")))&amp;IF(OR($AC239="安装免保",$AC239="技术免保",$AC239="质保期内"),"【"&amp;$AC239&amp;"】",""))</f>
        <v/>
      </c>
      <c r="J239" s="371" t="str">
        <f aca="false">IF(OR(N($G239)=0,N($H239)=0),"",ROUND(N($G239)*N($H239)*IF(N($I239)=0,1,N($I239)),2))</f>
        <v/>
      </c>
      <c r="L239" s="371" t="str">
        <f aca="false">IF(TRIM($B239&amp;$C239)="","",IF(AND(N($J239)=0,N($K239)=0),"",ROUND(N($J239)+N($K239),2)))</f>
        <v/>
      </c>
      <c r="R239" s="371"/>
      <c r="S239" s="372" t="str">
        <f aca="false">IF(TRIM($B239&amp;$C239)="","",IF(N($N239)=0,"",MAX(0,MIN(N($N239)-N($P239),N($V239)))))</f>
        <v/>
      </c>
      <c r="T239" s="372" t="str">
        <f aca="false">IF(TRIM($B239&amp;$C239)="","",IF(N($P239)&lt;=N($N239),"",N($P239)-N($N239)))</f>
        <v/>
      </c>
      <c r="U239" s="372" t="str">
        <f aca="false">IF(OR(TRIM($B239&amp;$C239)="",$V239=""),"",MAX(0,N($V239))-N($S239))</f>
        <v/>
      </c>
      <c r="V239" s="372" t="str">
        <f aca="false">IF(TRIM($B239&amp;$C239)="","",IF(AND(N($L239)=0,N($P239)+N($Q239)+N($R239)=0),"",ROUND(N($L239)-N($P239)-N($Q239)-N($R239),2)))</f>
        <v/>
      </c>
      <c r="W239" s="373" t="str">
        <f aca="false">IF(TRIM($B239&amp;$C239)="","",IF(N($L239)=0,IF((N($P239)+N($Q239)+N($R239))=0,"—未填单价","未填单价，已收 "&amp;TEXT((N($P239)+N($Q239)+N($R239)),"#,##0.00")),IF(N($V239)&gt;0.005,"欠 "&amp;TEXT(N($V239),"#,##0.00")&amp;IF(N($S239)&gt;0,"（开票未到账 "&amp;TEXT(N($S239),"#,##0.00")&amp;"）","")&amp;IF(N($U239)&gt;0,"（未开票 "&amp;TEXT(N($U239),"#,##0.00")&amp;"）",""),IF(N($V239)&lt;-0.005,"多收 "&amp;TEXT(-N($V239),"#,##0.00"),"✔ 已结清")))&amp;IF(N($T239)&gt;0,"｜到账未开票 "&amp;TEXT(N($T239),"#,##0.00")&amp;"，待补票","")&amp;IF(N($Q239)&gt;0,"｜收现 "&amp;TEXT(N($Q239),"#,##0.00"),"")&amp;IF(N($R239)&gt;0,"｜收款不开票 "&amp;TEXT(N($R239),"#,##0.00"),""))</f>
        <v/>
      </c>
      <c r="X239" s="370"/>
      <c r="AB239" s="371" t="str">
        <f aca="false">IF(OR(N($N239)=0,N($AA239)=0),"",ROUND(N($N239)/(1+N($AA239))*N($AA239),2))</f>
        <v/>
      </c>
      <c r="AC239" s="370"/>
      <c r="AD239" s="370"/>
      <c r="AE239" s="374" t="str">
        <f aca="false">IF($AM239="","",IF($AM239=1,IF($AN239&gt;=1,"一次性·已到收款期","一次性·未到期"),$AD239&amp;" 第"&amp;$AN239&amp;"/"&amp;$AM239&amp;"期"))</f>
        <v/>
      </c>
      <c r="AF239" s="372" t="str">
        <f aca="false">IF(OR($AM239="",N($L239)=0),"",ROUND(N($J239)*$AN239/$AM239,2)+N($K239))</f>
        <v/>
      </c>
      <c r="AG239" s="372" t="str">
        <f aca="false">IF($AF239="","",MAX(0,ROUND($AF239-(N($P239)+N($Q239)+N($R239)),2)))</f>
        <v/>
      </c>
      <c r="AH239" s="372" t="str">
        <f aca="false">IF(OR(TRIM($B239&amp;$C239)="",NOT(ISNUMBER($D239))),"",SUMIFS($V$3:$V$1001,$AJ$3:$AJ$1001,$AJ239,$D$3:$D$1001,"&lt;"&amp;$D239))</f>
        <v/>
      </c>
      <c r="AI239" s="372" t="str">
        <f aca="false">IF(TRIM($B239&amp;$C239)="","",SUMIFS($V$3:$V$1001,$AJ$3:$AJ$1001,$AJ239))</f>
        <v/>
      </c>
      <c r="AJ239" s="374" t="str">
        <f aca="false">IF(TRIM($B239&amp;$C239)="","",TRIM($B239)&amp;"｜"&amp;TRIM($C239))</f>
        <v/>
      </c>
      <c r="AK239" s="372" t="str">
        <f aca="false">IF(TRIM($B239&amp;$C239)="","",MIN(N($N239),N($P239)))</f>
        <v/>
      </c>
      <c r="AL239" s="375" t="str">
        <f aca="false">IF(ISNUMBER($D239),YEAR($D239),"")</f>
        <v/>
      </c>
      <c r="AM239" s="375" t="str">
        <f aca="false">IF(OR(TRIM($B239&amp;$C239)="",NOT(ISNUMBER($D239)),NOT(ISNUMBER($E239))),"",IF($E239&lt;$D239,"",IF(IF($AD239="半年付",2,IF($AD239="季度付",4,IF($AD239="月付",12,IF($AD239="半月付",24,1))))=1,1,MAX(1,ROUND(($E239-$D239+1)/365*IF($AD239="半年付",2,IF($AD239="季度付",4,IF($AD239="月付",12,IF($AD239="半月付",24,1)))),0)))))</f>
        <v/>
      </c>
      <c r="AN239" s="375" t="str">
        <f aca="true">IF($AM239="","",MIN($AM239,MAX(0,INT((TODAY()-付款宽限天数-$D239)/(($E239-$D239+1)/$AM239))+1)))</f>
        <v/>
      </c>
    </row>
    <row r="240" customFormat="false" ht="14.9" hidden="false" customHeight="false" outlineLevel="0" collapsed="false">
      <c r="F240" s="370" t="str">
        <f aca="true">IF(TRIM($B240&amp;$C240)="","",IF(OR(ISNUMBER(SEARCH("未",$A240)),ISNUMBER(SEARCH("送出",$A240)),AND(TRIM($A240)="",NOT(ISNUMBER($D240)),N($G240)=0)),"【合同未回】","")&amp;IF(NOT(ISNUMBER($E240)),IF(OR(ISNUMBER(SEARCH("未",$A240)),ISNUMBER(SEARCH("送出",$A240)),AND(TRIM($A240)="",NOT(ISNUMBER($D240)),N($G240)=0)),"","【未填合同期】"),IF($E240&lt;TODAY(),"【已到期】",IF($E240-TODAY()&lt;=提醒天数,"【即将到期，剩余"&amp;($E240-TODAY())&amp;"天】","【正常】")))&amp;IF(OR($AC240="安装免保",$AC240="技术免保",$AC240="质保期内"),"【"&amp;$AC240&amp;"】",""))</f>
        <v/>
      </c>
      <c r="J240" s="371" t="str">
        <f aca="false">IF(OR(N($G240)=0,N($H240)=0),"",ROUND(N($G240)*N($H240)*IF(N($I240)=0,1,N($I240)),2))</f>
        <v/>
      </c>
      <c r="L240" s="371" t="str">
        <f aca="false">IF(TRIM($B240&amp;$C240)="","",IF(AND(N($J240)=0,N($K240)=0),"",ROUND(N($J240)+N($K240),2)))</f>
        <v/>
      </c>
      <c r="R240" s="371"/>
      <c r="S240" s="372" t="str">
        <f aca="false">IF(TRIM($B240&amp;$C240)="","",IF(N($N240)=0,"",MAX(0,MIN(N($N240)-N($P240),N($V240)))))</f>
        <v/>
      </c>
      <c r="T240" s="372" t="str">
        <f aca="false">IF(TRIM($B240&amp;$C240)="","",IF(N($P240)&lt;=N($N240),"",N($P240)-N($N240)))</f>
        <v/>
      </c>
      <c r="U240" s="372" t="str">
        <f aca="false">IF(OR(TRIM($B240&amp;$C240)="",$V240=""),"",MAX(0,N($V240))-N($S240))</f>
        <v/>
      </c>
      <c r="V240" s="372" t="str">
        <f aca="false">IF(TRIM($B240&amp;$C240)="","",IF(AND(N($L240)=0,N($P240)+N($Q240)+N($R240)=0),"",ROUND(N($L240)-N($P240)-N($Q240)-N($R240),2)))</f>
        <v/>
      </c>
      <c r="W240" s="373" t="str">
        <f aca="false">IF(TRIM($B240&amp;$C240)="","",IF(N($L240)=0,IF((N($P240)+N($Q240)+N($R240))=0,"—未填单价","未填单价，已收 "&amp;TEXT((N($P240)+N($Q240)+N($R240)),"#,##0.00")),IF(N($V240)&gt;0.005,"欠 "&amp;TEXT(N($V240),"#,##0.00")&amp;IF(N($S240)&gt;0,"（开票未到账 "&amp;TEXT(N($S240),"#,##0.00")&amp;"）","")&amp;IF(N($U240)&gt;0,"（未开票 "&amp;TEXT(N($U240),"#,##0.00")&amp;"）",""),IF(N($V240)&lt;-0.005,"多收 "&amp;TEXT(-N($V240),"#,##0.00"),"✔ 已结清")))&amp;IF(N($T240)&gt;0,"｜到账未开票 "&amp;TEXT(N($T240),"#,##0.00")&amp;"，待补票","")&amp;IF(N($Q240)&gt;0,"｜收现 "&amp;TEXT(N($Q240),"#,##0.00"),"")&amp;IF(N($R240)&gt;0,"｜收款不开票 "&amp;TEXT(N($R240),"#,##0.00"),""))</f>
        <v/>
      </c>
      <c r="X240" s="370"/>
      <c r="AB240" s="371" t="str">
        <f aca="false">IF(OR(N($N240)=0,N($AA240)=0),"",ROUND(N($N240)/(1+N($AA240))*N($AA240),2))</f>
        <v/>
      </c>
      <c r="AC240" s="370"/>
      <c r="AD240" s="370"/>
      <c r="AE240" s="374" t="str">
        <f aca="false">IF($AM240="","",IF($AM240=1,IF($AN240&gt;=1,"一次性·已到收款期","一次性·未到期"),$AD240&amp;" 第"&amp;$AN240&amp;"/"&amp;$AM240&amp;"期"))</f>
        <v/>
      </c>
      <c r="AF240" s="372" t="str">
        <f aca="false">IF(OR($AM240="",N($L240)=0),"",ROUND(N($J240)*$AN240/$AM240,2)+N($K240))</f>
        <v/>
      </c>
      <c r="AG240" s="372" t="str">
        <f aca="false">IF($AF240="","",MAX(0,ROUND($AF240-(N($P240)+N($Q240)+N($R240)),2)))</f>
        <v/>
      </c>
      <c r="AH240" s="372" t="str">
        <f aca="false">IF(OR(TRIM($B240&amp;$C240)="",NOT(ISNUMBER($D240))),"",SUMIFS($V$3:$V$1001,$AJ$3:$AJ$1001,$AJ240,$D$3:$D$1001,"&lt;"&amp;$D240))</f>
        <v/>
      </c>
      <c r="AI240" s="372" t="str">
        <f aca="false">IF(TRIM($B240&amp;$C240)="","",SUMIFS($V$3:$V$1001,$AJ$3:$AJ$1001,$AJ240))</f>
        <v/>
      </c>
      <c r="AJ240" s="374" t="str">
        <f aca="false">IF(TRIM($B240&amp;$C240)="","",TRIM($B240)&amp;"｜"&amp;TRIM($C240))</f>
        <v/>
      </c>
      <c r="AK240" s="372" t="str">
        <f aca="false">IF(TRIM($B240&amp;$C240)="","",MIN(N($N240),N($P240)))</f>
        <v/>
      </c>
      <c r="AL240" s="375" t="str">
        <f aca="false">IF(ISNUMBER($D240),YEAR($D240),"")</f>
        <v/>
      </c>
      <c r="AM240" s="375" t="str">
        <f aca="false">IF(OR(TRIM($B240&amp;$C240)="",NOT(ISNUMBER($D240)),NOT(ISNUMBER($E240))),"",IF($E240&lt;$D240,"",IF(IF($AD240="半年付",2,IF($AD240="季度付",4,IF($AD240="月付",12,IF($AD240="半月付",24,1))))=1,1,MAX(1,ROUND(($E240-$D240+1)/365*IF($AD240="半年付",2,IF($AD240="季度付",4,IF($AD240="月付",12,IF($AD240="半月付",24,1)))),0)))))</f>
        <v/>
      </c>
      <c r="AN240" s="375" t="str">
        <f aca="true">IF($AM240="","",MIN($AM240,MAX(0,INT((TODAY()-付款宽限天数-$D240)/(($E240-$D240+1)/$AM240))+1)))</f>
        <v/>
      </c>
    </row>
    <row r="241" customFormat="false" ht="14.9" hidden="false" customHeight="false" outlineLevel="0" collapsed="false">
      <c r="F241" s="370" t="str">
        <f aca="true">IF(TRIM($B241&amp;$C241)="","",IF(OR(ISNUMBER(SEARCH("未",$A241)),ISNUMBER(SEARCH("送出",$A241)),AND(TRIM($A241)="",NOT(ISNUMBER($D241)),N($G241)=0)),"【合同未回】","")&amp;IF(NOT(ISNUMBER($E241)),IF(OR(ISNUMBER(SEARCH("未",$A241)),ISNUMBER(SEARCH("送出",$A241)),AND(TRIM($A241)="",NOT(ISNUMBER($D241)),N($G241)=0)),"","【未填合同期】"),IF($E241&lt;TODAY(),"【已到期】",IF($E241-TODAY()&lt;=提醒天数,"【即将到期，剩余"&amp;($E241-TODAY())&amp;"天】","【正常】")))&amp;IF(OR($AC241="安装免保",$AC241="技术免保",$AC241="质保期内"),"【"&amp;$AC241&amp;"】",""))</f>
        <v/>
      </c>
      <c r="J241" s="371" t="str">
        <f aca="false">IF(OR(N($G241)=0,N($H241)=0),"",ROUND(N($G241)*N($H241)*IF(N($I241)=0,1,N($I241)),2))</f>
        <v/>
      </c>
      <c r="L241" s="371" t="str">
        <f aca="false">IF(TRIM($B241&amp;$C241)="","",IF(AND(N($J241)=0,N($K241)=0),"",ROUND(N($J241)+N($K241),2)))</f>
        <v/>
      </c>
      <c r="R241" s="371"/>
      <c r="S241" s="372" t="str">
        <f aca="false">IF(TRIM($B241&amp;$C241)="","",IF(N($N241)=0,"",MAX(0,MIN(N($N241)-N($P241),N($V241)))))</f>
        <v/>
      </c>
      <c r="T241" s="372" t="str">
        <f aca="false">IF(TRIM($B241&amp;$C241)="","",IF(N($P241)&lt;=N($N241),"",N($P241)-N($N241)))</f>
        <v/>
      </c>
      <c r="U241" s="372" t="str">
        <f aca="false">IF(OR(TRIM($B241&amp;$C241)="",$V241=""),"",MAX(0,N($V241))-N($S241))</f>
        <v/>
      </c>
      <c r="V241" s="372" t="str">
        <f aca="false">IF(TRIM($B241&amp;$C241)="","",IF(AND(N($L241)=0,N($P241)+N($Q241)+N($R241)=0),"",ROUND(N($L241)-N($P241)-N($Q241)-N($R241),2)))</f>
        <v/>
      </c>
      <c r="W241" s="373" t="str">
        <f aca="false">IF(TRIM($B241&amp;$C241)="","",IF(N($L241)=0,IF((N($P241)+N($Q241)+N($R241))=0,"—未填单价","未填单价，已收 "&amp;TEXT((N($P241)+N($Q241)+N($R241)),"#,##0.00")),IF(N($V241)&gt;0.005,"欠 "&amp;TEXT(N($V241),"#,##0.00")&amp;IF(N($S241)&gt;0,"（开票未到账 "&amp;TEXT(N($S241),"#,##0.00")&amp;"）","")&amp;IF(N($U241)&gt;0,"（未开票 "&amp;TEXT(N($U241),"#,##0.00")&amp;"）",""),IF(N($V241)&lt;-0.005,"多收 "&amp;TEXT(-N($V241),"#,##0.00"),"✔ 已结清")))&amp;IF(N($T241)&gt;0,"｜到账未开票 "&amp;TEXT(N($T241),"#,##0.00")&amp;"，待补票","")&amp;IF(N($Q241)&gt;0,"｜收现 "&amp;TEXT(N($Q241),"#,##0.00"),"")&amp;IF(N($R241)&gt;0,"｜收款不开票 "&amp;TEXT(N($R241),"#,##0.00"),""))</f>
        <v/>
      </c>
      <c r="X241" s="370"/>
      <c r="AB241" s="371" t="str">
        <f aca="false">IF(OR(N($N241)=0,N($AA241)=0),"",ROUND(N($N241)/(1+N($AA241))*N($AA241),2))</f>
        <v/>
      </c>
      <c r="AC241" s="370"/>
      <c r="AD241" s="370"/>
      <c r="AE241" s="374" t="str">
        <f aca="false">IF($AM241="","",IF($AM241=1,IF($AN241&gt;=1,"一次性·已到收款期","一次性·未到期"),$AD241&amp;" 第"&amp;$AN241&amp;"/"&amp;$AM241&amp;"期"))</f>
        <v/>
      </c>
      <c r="AF241" s="372" t="str">
        <f aca="false">IF(OR($AM241="",N($L241)=0),"",ROUND(N($J241)*$AN241/$AM241,2)+N($K241))</f>
        <v/>
      </c>
      <c r="AG241" s="372" t="str">
        <f aca="false">IF($AF241="","",MAX(0,ROUND($AF241-(N($P241)+N($Q241)+N($R241)),2)))</f>
        <v/>
      </c>
      <c r="AH241" s="372" t="str">
        <f aca="false">IF(OR(TRIM($B241&amp;$C241)="",NOT(ISNUMBER($D241))),"",SUMIFS($V$3:$V$1001,$AJ$3:$AJ$1001,$AJ241,$D$3:$D$1001,"&lt;"&amp;$D241))</f>
        <v/>
      </c>
      <c r="AI241" s="372" t="str">
        <f aca="false">IF(TRIM($B241&amp;$C241)="","",SUMIFS($V$3:$V$1001,$AJ$3:$AJ$1001,$AJ241))</f>
        <v/>
      </c>
      <c r="AJ241" s="374" t="str">
        <f aca="false">IF(TRIM($B241&amp;$C241)="","",TRIM($B241)&amp;"｜"&amp;TRIM($C241))</f>
        <v/>
      </c>
      <c r="AK241" s="372" t="str">
        <f aca="false">IF(TRIM($B241&amp;$C241)="","",MIN(N($N241),N($P241)))</f>
        <v/>
      </c>
      <c r="AL241" s="375" t="str">
        <f aca="false">IF(ISNUMBER($D241),YEAR($D241),"")</f>
        <v/>
      </c>
      <c r="AM241" s="375" t="str">
        <f aca="false">IF(OR(TRIM($B241&amp;$C241)="",NOT(ISNUMBER($D241)),NOT(ISNUMBER($E241))),"",IF($E241&lt;$D241,"",IF(IF($AD241="半年付",2,IF($AD241="季度付",4,IF($AD241="月付",12,IF($AD241="半月付",24,1))))=1,1,MAX(1,ROUND(($E241-$D241+1)/365*IF($AD241="半年付",2,IF($AD241="季度付",4,IF($AD241="月付",12,IF($AD241="半月付",24,1)))),0)))))</f>
        <v/>
      </c>
      <c r="AN241" s="375" t="str">
        <f aca="true">IF($AM241="","",MIN($AM241,MAX(0,INT((TODAY()-付款宽限天数-$D241)/(($E241-$D241+1)/$AM241))+1)))</f>
        <v/>
      </c>
    </row>
    <row r="242" customFormat="false" ht="14.9" hidden="false" customHeight="false" outlineLevel="0" collapsed="false">
      <c r="F242" s="370" t="str">
        <f aca="true">IF(TRIM($B242&amp;$C242)="","",IF(OR(ISNUMBER(SEARCH("未",$A242)),ISNUMBER(SEARCH("送出",$A242)),AND(TRIM($A242)="",NOT(ISNUMBER($D242)),N($G242)=0)),"【合同未回】","")&amp;IF(NOT(ISNUMBER($E242)),IF(OR(ISNUMBER(SEARCH("未",$A242)),ISNUMBER(SEARCH("送出",$A242)),AND(TRIM($A242)="",NOT(ISNUMBER($D242)),N($G242)=0)),"","【未填合同期】"),IF($E242&lt;TODAY(),"【已到期】",IF($E242-TODAY()&lt;=提醒天数,"【即将到期，剩余"&amp;($E242-TODAY())&amp;"天】","【正常】")))&amp;IF(OR($AC242="安装免保",$AC242="技术免保",$AC242="质保期内"),"【"&amp;$AC242&amp;"】",""))</f>
        <v/>
      </c>
      <c r="J242" s="371" t="str">
        <f aca="false">IF(OR(N($G242)=0,N($H242)=0),"",ROUND(N($G242)*N($H242)*IF(N($I242)=0,1,N($I242)),2))</f>
        <v/>
      </c>
      <c r="L242" s="371" t="str">
        <f aca="false">IF(TRIM($B242&amp;$C242)="","",IF(AND(N($J242)=0,N($K242)=0),"",ROUND(N($J242)+N($K242),2)))</f>
        <v/>
      </c>
      <c r="R242" s="371"/>
      <c r="S242" s="372" t="str">
        <f aca="false">IF(TRIM($B242&amp;$C242)="","",IF(N($N242)=0,"",MAX(0,MIN(N($N242)-N($P242),N($V242)))))</f>
        <v/>
      </c>
      <c r="T242" s="372" t="str">
        <f aca="false">IF(TRIM($B242&amp;$C242)="","",IF(N($P242)&lt;=N($N242),"",N($P242)-N($N242)))</f>
        <v/>
      </c>
      <c r="U242" s="372" t="str">
        <f aca="false">IF(OR(TRIM($B242&amp;$C242)="",$V242=""),"",MAX(0,N($V242))-N($S242))</f>
        <v/>
      </c>
      <c r="V242" s="372" t="str">
        <f aca="false">IF(TRIM($B242&amp;$C242)="","",IF(AND(N($L242)=0,N($P242)+N($Q242)+N($R242)=0),"",ROUND(N($L242)-N($P242)-N($Q242)-N($R242),2)))</f>
        <v/>
      </c>
      <c r="W242" s="373" t="str">
        <f aca="false">IF(TRIM($B242&amp;$C242)="","",IF(N($L242)=0,IF((N($P242)+N($Q242)+N($R242))=0,"—未填单价","未填单价，已收 "&amp;TEXT((N($P242)+N($Q242)+N($R242)),"#,##0.00")),IF(N($V242)&gt;0.005,"欠 "&amp;TEXT(N($V242),"#,##0.00")&amp;IF(N($S242)&gt;0,"（开票未到账 "&amp;TEXT(N($S242),"#,##0.00")&amp;"）","")&amp;IF(N($U242)&gt;0,"（未开票 "&amp;TEXT(N($U242),"#,##0.00")&amp;"）",""),IF(N($V242)&lt;-0.005,"多收 "&amp;TEXT(-N($V242),"#,##0.00"),"✔ 已结清")))&amp;IF(N($T242)&gt;0,"｜到账未开票 "&amp;TEXT(N($T242),"#,##0.00")&amp;"，待补票","")&amp;IF(N($Q242)&gt;0,"｜收现 "&amp;TEXT(N($Q242),"#,##0.00"),"")&amp;IF(N($R242)&gt;0,"｜收款不开票 "&amp;TEXT(N($R242),"#,##0.00"),""))</f>
        <v/>
      </c>
      <c r="X242" s="370"/>
      <c r="AB242" s="371" t="str">
        <f aca="false">IF(OR(N($N242)=0,N($AA242)=0),"",ROUND(N($N242)/(1+N($AA242))*N($AA242),2))</f>
        <v/>
      </c>
      <c r="AC242" s="370"/>
      <c r="AD242" s="370"/>
      <c r="AE242" s="374" t="str">
        <f aca="false">IF($AM242="","",IF($AM242=1,IF($AN242&gt;=1,"一次性·已到收款期","一次性·未到期"),$AD242&amp;" 第"&amp;$AN242&amp;"/"&amp;$AM242&amp;"期"))</f>
        <v/>
      </c>
      <c r="AF242" s="372" t="str">
        <f aca="false">IF(OR($AM242="",N($L242)=0),"",ROUND(N($J242)*$AN242/$AM242,2)+N($K242))</f>
        <v/>
      </c>
      <c r="AG242" s="372" t="str">
        <f aca="false">IF($AF242="","",MAX(0,ROUND($AF242-(N($P242)+N($Q242)+N($R242)),2)))</f>
        <v/>
      </c>
      <c r="AH242" s="372" t="str">
        <f aca="false">IF(OR(TRIM($B242&amp;$C242)="",NOT(ISNUMBER($D242))),"",SUMIFS($V$3:$V$1001,$AJ$3:$AJ$1001,$AJ242,$D$3:$D$1001,"&lt;"&amp;$D242))</f>
        <v/>
      </c>
      <c r="AI242" s="372" t="str">
        <f aca="false">IF(TRIM($B242&amp;$C242)="","",SUMIFS($V$3:$V$1001,$AJ$3:$AJ$1001,$AJ242))</f>
        <v/>
      </c>
      <c r="AJ242" s="374" t="str">
        <f aca="false">IF(TRIM($B242&amp;$C242)="","",TRIM($B242)&amp;"｜"&amp;TRIM($C242))</f>
        <v/>
      </c>
      <c r="AK242" s="372" t="str">
        <f aca="false">IF(TRIM($B242&amp;$C242)="","",MIN(N($N242),N($P242)))</f>
        <v/>
      </c>
      <c r="AL242" s="375" t="str">
        <f aca="false">IF(ISNUMBER($D242),YEAR($D242),"")</f>
        <v/>
      </c>
      <c r="AM242" s="375" t="str">
        <f aca="false">IF(OR(TRIM($B242&amp;$C242)="",NOT(ISNUMBER($D242)),NOT(ISNUMBER($E242))),"",IF($E242&lt;$D242,"",IF(IF($AD242="半年付",2,IF($AD242="季度付",4,IF($AD242="月付",12,IF($AD242="半月付",24,1))))=1,1,MAX(1,ROUND(($E242-$D242+1)/365*IF($AD242="半年付",2,IF($AD242="季度付",4,IF($AD242="月付",12,IF($AD242="半月付",24,1)))),0)))))</f>
        <v/>
      </c>
      <c r="AN242" s="375" t="str">
        <f aca="true">IF($AM242="","",MIN($AM242,MAX(0,INT((TODAY()-付款宽限天数-$D242)/(($E242-$D242+1)/$AM242))+1)))</f>
        <v/>
      </c>
    </row>
    <row r="243" customFormat="false" ht="14.9" hidden="false" customHeight="false" outlineLevel="0" collapsed="false">
      <c r="F243" s="370" t="str">
        <f aca="true">IF(TRIM($B243&amp;$C243)="","",IF(OR(ISNUMBER(SEARCH("未",$A243)),ISNUMBER(SEARCH("送出",$A243)),AND(TRIM($A243)="",NOT(ISNUMBER($D243)),N($G243)=0)),"【合同未回】","")&amp;IF(NOT(ISNUMBER($E243)),IF(OR(ISNUMBER(SEARCH("未",$A243)),ISNUMBER(SEARCH("送出",$A243)),AND(TRIM($A243)="",NOT(ISNUMBER($D243)),N($G243)=0)),"","【未填合同期】"),IF($E243&lt;TODAY(),"【已到期】",IF($E243-TODAY()&lt;=提醒天数,"【即将到期，剩余"&amp;($E243-TODAY())&amp;"天】","【正常】")))&amp;IF(OR($AC243="安装免保",$AC243="技术免保",$AC243="质保期内"),"【"&amp;$AC243&amp;"】",""))</f>
        <v/>
      </c>
      <c r="J243" s="371" t="str">
        <f aca="false">IF(OR(N($G243)=0,N($H243)=0),"",ROUND(N($G243)*N($H243)*IF(N($I243)=0,1,N($I243)),2))</f>
        <v/>
      </c>
      <c r="L243" s="371" t="str">
        <f aca="false">IF(TRIM($B243&amp;$C243)="","",IF(AND(N($J243)=0,N($K243)=0),"",ROUND(N($J243)+N($K243),2)))</f>
        <v/>
      </c>
      <c r="R243" s="371"/>
      <c r="S243" s="372" t="str">
        <f aca="false">IF(TRIM($B243&amp;$C243)="","",IF(N($N243)=0,"",MAX(0,MIN(N($N243)-N($P243),N($V243)))))</f>
        <v/>
      </c>
      <c r="T243" s="372" t="str">
        <f aca="false">IF(TRIM($B243&amp;$C243)="","",IF(N($P243)&lt;=N($N243),"",N($P243)-N($N243)))</f>
        <v/>
      </c>
      <c r="U243" s="372" t="str">
        <f aca="false">IF(OR(TRIM($B243&amp;$C243)="",$V243=""),"",MAX(0,N($V243))-N($S243))</f>
        <v/>
      </c>
      <c r="V243" s="372" t="str">
        <f aca="false">IF(TRIM($B243&amp;$C243)="","",IF(AND(N($L243)=0,N($P243)+N($Q243)+N($R243)=0),"",ROUND(N($L243)-N($P243)-N($Q243)-N($R243),2)))</f>
        <v/>
      </c>
      <c r="W243" s="373" t="str">
        <f aca="false">IF(TRIM($B243&amp;$C243)="","",IF(N($L243)=0,IF((N($P243)+N($Q243)+N($R243))=0,"—未填单价","未填单价，已收 "&amp;TEXT((N($P243)+N($Q243)+N($R243)),"#,##0.00")),IF(N($V243)&gt;0.005,"欠 "&amp;TEXT(N($V243),"#,##0.00")&amp;IF(N($S243)&gt;0,"（开票未到账 "&amp;TEXT(N($S243),"#,##0.00")&amp;"）","")&amp;IF(N($U243)&gt;0,"（未开票 "&amp;TEXT(N($U243),"#,##0.00")&amp;"）",""),IF(N($V243)&lt;-0.005,"多收 "&amp;TEXT(-N($V243),"#,##0.00"),"✔ 已结清")))&amp;IF(N($T243)&gt;0,"｜到账未开票 "&amp;TEXT(N($T243),"#,##0.00")&amp;"，待补票","")&amp;IF(N($Q243)&gt;0,"｜收现 "&amp;TEXT(N($Q243),"#,##0.00"),"")&amp;IF(N($R243)&gt;0,"｜收款不开票 "&amp;TEXT(N($R243),"#,##0.00"),""))</f>
        <v/>
      </c>
      <c r="X243" s="370"/>
      <c r="AB243" s="371" t="str">
        <f aca="false">IF(OR(N($N243)=0,N($AA243)=0),"",ROUND(N($N243)/(1+N($AA243))*N($AA243),2))</f>
        <v/>
      </c>
      <c r="AC243" s="370"/>
      <c r="AD243" s="370"/>
      <c r="AE243" s="374" t="str">
        <f aca="false">IF($AM243="","",IF($AM243=1,IF($AN243&gt;=1,"一次性·已到收款期","一次性·未到期"),$AD243&amp;" 第"&amp;$AN243&amp;"/"&amp;$AM243&amp;"期"))</f>
        <v/>
      </c>
      <c r="AF243" s="372" t="str">
        <f aca="false">IF(OR($AM243="",N($L243)=0),"",ROUND(N($J243)*$AN243/$AM243,2)+N($K243))</f>
        <v/>
      </c>
      <c r="AG243" s="372" t="str">
        <f aca="false">IF($AF243="","",MAX(0,ROUND($AF243-(N($P243)+N($Q243)+N($R243)),2)))</f>
        <v/>
      </c>
      <c r="AH243" s="372" t="str">
        <f aca="false">IF(OR(TRIM($B243&amp;$C243)="",NOT(ISNUMBER($D243))),"",SUMIFS($V$3:$V$1001,$AJ$3:$AJ$1001,$AJ243,$D$3:$D$1001,"&lt;"&amp;$D243))</f>
        <v/>
      </c>
      <c r="AI243" s="372" t="str">
        <f aca="false">IF(TRIM($B243&amp;$C243)="","",SUMIFS($V$3:$V$1001,$AJ$3:$AJ$1001,$AJ243))</f>
        <v/>
      </c>
      <c r="AJ243" s="374" t="str">
        <f aca="false">IF(TRIM($B243&amp;$C243)="","",TRIM($B243)&amp;"｜"&amp;TRIM($C243))</f>
        <v/>
      </c>
      <c r="AK243" s="372" t="str">
        <f aca="false">IF(TRIM($B243&amp;$C243)="","",MIN(N($N243),N($P243)))</f>
        <v/>
      </c>
      <c r="AL243" s="375" t="str">
        <f aca="false">IF(ISNUMBER($D243),YEAR($D243),"")</f>
        <v/>
      </c>
      <c r="AM243" s="375" t="str">
        <f aca="false">IF(OR(TRIM($B243&amp;$C243)="",NOT(ISNUMBER($D243)),NOT(ISNUMBER($E243))),"",IF($E243&lt;$D243,"",IF(IF($AD243="半年付",2,IF($AD243="季度付",4,IF($AD243="月付",12,IF($AD243="半月付",24,1))))=1,1,MAX(1,ROUND(($E243-$D243+1)/365*IF($AD243="半年付",2,IF($AD243="季度付",4,IF($AD243="月付",12,IF($AD243="半月付",24,1)))),0)))))</f>
        <v/>
      </c>
      <c r="AN243" s="375" t="str">
        <f aca="true">IF($AM243="","",MIN($AM243,MAX(0,INT((TODAY()-付款宽限天数-$D243)/(($E243-$D243+1)/$AM243))+1)))</f>
        <v/>
      </c>
    </row>
    <row r="244" customFormat="false" ht="14.9" hidden="false" customHeight="false" outlineLevel="0" collapsed="false">
      <c r="F244" s="370" t="str">
        <f aca="true">IF(TRIM($B244&amp;$C244)="","",IF(OR(ISNUMBER(SEARCH("未",$A244)),ISNUMBER(SEARCH("送出",$A244)),AND(TRIM($A244)="",NOT(ISNUMBER($D244)),N($G244)=0)),"【合同未回】","")&amp;IF(NOT(ISNUMBER($E244)),IF(OR(ISNUMBER(SEARCH("未",$A244)),ISNUMBER(SEARCH("送出",$A244)),AND(TRIM($A244)="",NOT(ISNUMBER($D244)),N($G244)=0)),"","【未填合同期】"),IF($E244&lt;TODAY(),"【已到期】",IF($E244-TODAY()&lt;=提醒天数,"【即将到期，剩余"&amp;($E244-TODAY())&amp;"天】","【正常】")))&amp;IF(OR($AC244="安装免保",$AC244="技术免保",$AC244="质保期内"),"【"&amp;$AC244&amp;"】",""))</f>
        <v/>
      </c>
      <c r="J244" s="371" t="str">
        <f aca="false">IF(OR(N($G244)=0,N($H244)=0),"",ROUND(N($G244)*N($H244)*IF(N($I244)=0,1,N($I244)),2))</f>
        <v/>
      </c>
      <c r="L244" s="371" t="str">
        <f aca="false">IF(TRIM($B244&amp;$C244)="","",IF(AND(N($J244)=0,N($K244)=0),"",ROUND(N($J244)+N($K244),2)))</f>
        <v/>
      </c>
      <c r="R244" s="371"/>
      <c r="S244" s="372" t="str">
        <f aca="false">IF(TRIM($B244&amp;$C244)="","",IF(N($N244)=0,"",MAX(0,MIN(N($N244)-N($P244),N($V244)))))</f>
        <v/>
      </c>
      <c r="T244" s="372" t="str">
        <f aca="false">IF(TRIM($B244&amp;$C244)="","",IF(N($P244)&lt;=N($N244),"",N($P244)-N($N244)))</f>
        <v/>
      </c>
      <c r="U244" s="372" t="str">
        <f aca="false">IF(OR(TRIM($B244&amp;$C244)="",$V244=""),"",MAX(0,N($V244))-N($S244))</f>
        <v/>
      </c>
      <c r="V244" s="372" t="str">
        <f aca="false">IF(TRIM($B244&amp;$C244)="","",IF(AND(N($L244)=0,N($P244)+N($Q244)+N($R244)=0),"",ROUND(N($L244)-N($P244)-N($Q244)-N($R244),2)))</f>
        <v/>
      </c>
      <c r="W244" s="373" t="str">
        <f aca="false">IF(TRIM($B244&amp;$C244)="","",IF(N($L244)=0,IF((N($P244)+N($Q244)+N($R244))=0,"—未填单价","未填单价，已收 "&amp;TEXT((N($P244)+N($Q244)+N($R244)),"#,##0.00")),IF(N($V244)&gt;0.005,"欠 "&amp;TEXT(N($V244),"#,##0.00")&amp;IF(N($S244)&gt;0,"（开票未到账 "&amp;TEXT(N($S244),"#,##0.00")&amp;"）","")&amp;IF(N($U244)&gt;0,"（未开票 "&amp;TEXT(N($U244),"#,##0.00")&amp;"）",""),IF(N($V244)&lt;-0.005,"多收 "&amp;TEXT(-N($V244),"#,##0.00"),"✔ 已结清")))&amp;IF(N($T244)&gt;0,"｜到账未开票 "&amp;TEXT(N($T244),"#,##0.00")&amp;"，待补票","")&amp;IF(N($Q244)&gt;0,"｜收现 "&amp;TEXT(N($Q244),"#,##0.00"),"")&amp;IF(N($R244)&gt;0,"｜收款不开票 "&amp;TEXT(N($R244),"#,##0.00"),""))</f>
        <v/>
      </c>
      <c r="X244" s="370"/>
      <c r="AB244" s="371" t="str">
        <f aca="false">IF(OR(N($N244)=0,N($AA244)=0),"",ROUND(N($N244)/(1+N($AA244))*N($AA244),2))</f>
        <v/>
      </c>
      <c r="AC244" s="370"/>
      <c r="AD244" s="370"/>
      <c r="AE244" s="374" t="str">
        <f aca="false">IF($AM244="","",IF($AM244=1,IF($AN244&gt;=1,"一次性·已到收款期","一次性·未到期"),$AD244&amp;" 第"&amp;$AN244&amp;"/"&amp;$AM244&amp;"期"))</f>
        <v/>
      </c>
      <c r="AF244" s="372" t="str">
        <f aca="false">IF(OR($AM244="",N($L244)=0),"",ROUND(N($J244)*$AN244/$AM244,2)+N($K244))</f>
        <v/>
      </c>
      <c r="AG244" s="372" t="str">
        <f aca="false">IF($AF244="","",MAX(0,ROUND($AF244-(N($P244)+N($Q244)+N($R244)),2)))</f>
        <v/>
      </c>
      <c r="AH244" s="372" t="str">
        <f aca="false">IF(OR(TRIM($B244&amp;$C244)="",NOT(ISNUMBER($D244))),"",SUMIFS($V$3:$V$1001,$AJ$3:$AJ$1001,$AJ244,$D$3:$D$1001,"&lt;"&amp;$D244))</f>
        <v/>
      </c>
      <c r="AI244" s="372" t="str">
        <f aca="false">IF(TRIM($B244&amp;$C244)="","",SUMIFS($V$3:$V$1001,$AJ$3:$AJ$1001,$AJ244))</f>
        <v/>
      </c>
      <c r="AJ244" s="374" t="str">
        <f aca="false">IF(TRIM($B244&amp;$C244)="","",TRIM($B244)&amp;"｜"&amp;TRIM($C244))</f>
        <v/>
      </c>
      <c r="AK244" s="372" t="str">
        <f aca="false">IF(TRIM($B244&amp;$C244)="","",MIN(N($N244),N($P244)))</f>
        <v/>
      </c>
      <c r="AL244" s="375" t="str">
        <f aca="false">IF(ISNUMBER($D244),YEAR($D244),"")</f>
        <v/>
      </c>
      <c r="AM244" s="375" t="str">
        <f aca="false">IF(OR(TRIM($B244&amp;$C244)="",NOT(ISNUMBER($D244)),NOT(ISNUMBER($E244))),"",IF($E244&lt;$D244,"",IF(IF($AD244="半年付",2,IF($AD244="季度付",4,IF($AD244="月付",12,IF($AD244="半月付",24,1))))=1,1,MAX(1,ROUND(($E244-$D244+1)/365*IF($AD244="半年付",2,IF($AD244="季度付",4,IF($AD244="月付",12,IF($AD244="半月付",24,1)))),0)))))</f>
        <v/>
      </c>
      <c r="AN244" s="375" t="str">
        <f aca="true">IF($AM244="","",MIN($AM244,MAX(0,INT((TODAY()-付款宽限天数-$D244)/(($E244-$D244+1)/$AM244))+1)))</f>
        <v/>
      </c>
    </row>
    <row r="245" customFormat="false" ht="14.9" hidden="false" customHeight="false" outlineLevel="0" collapsed="false">
      <c r="F245" s="370" t="str">
        <f aca="true">IF(TRIM($B245&amp;$C245)="","",IF(OR(ISNUMBER(SEARCH("未",$A245)),ISNUMBER(SEARCH("送出",$A245)),AND(TRIM($A245)="",NOT(ISNUMBER($D245)),N($G245)=0)),"【合同未回】","")&amp;IF(NOT(ISNUMBER($E245)),IF(OR(ISNUMBER(SEARCH("未",$A245)),ISNUMBER(SEARCH("送出",$A245)),AND(TRIM($A245)="",NOT(ISNUMBER($D245)),N($G245)=0)),"","【未填合同期】"),IF($E245&lt;TODAY(),"【已到期】",IF($E245-TODAY()&lt;=提醒天数,"【即将到期，剩余"&amp;($E245-TODAY())&amp;"天】","【正常】")))&amp;IF(OR($AC245="安装免保",$AC245="技术免保",$AC245="质保期内"),"【"&amp;$AC245&amp;"】",""))</f>
        <v/>
      </c>
      <c r="J245" s="371" t="str">
        <f aca="false">IF(OR(N($G245)=0,N($H245)=0),"",ROUND(N($G245)*N($H245)*IF(N($I245)=0,1,N($I245)),2))</f>
        <v/>
      </c>
      <c r="L245" s="371" t="str">
        <f aca="false">IF(TRIM($B245&amp;$C245)="","",IF(AND(N($J245)=0,N($K245)=0),"",ROUND(N($J245)+N($K245),2)))</f>
        <v/>
      </c>
      <c r="R245" s="371"/>
      <c r="S245" s="372" t="str">
        <f aca="false">IF(TRIM($B245&amp;$C245)="","",IF(N($N245)=0,"",MAX(0,MIN(N($N245)-N($P245),N($V245)))))</f>
        <v/>
      </c>
      <c r="T245" s="372" t="str">
        <f aca="false">IF(TRIM($B245&amp;$C245)="","",IF(N($P245)&lt;=N($N245),"",N($P245)-N($N245)))</f>
        <v/>
      </c>
      <c r="U245" s="372" t="str">
        <f aca="false">IF(OR(TRIM($B245&amp;$C245)="",$V245=""),"",MAX(0,N($V245))-N($S245))</f>
        <v/>
      </c>
      <c r="V245" s="372" t="str">
        <f aca="false">IF(TRIM($B245&amp;$C245)="","",IF(AND(N($L245)=0,N($P245)+N($Q245)+N($R245)=0),"",ROUND(N($L245)-N($P245)-N($Q245)-N($R245),2)))</f>
        <v/>
      </c>
      <c r="W245" s="373" t="str">
        <f aca="false">IF(TRIM($B245&amp;$C245)="","",IF(N($L245)=0,IF((N($P245)+N($Q245)+N($R245))=0,"—未填单价","未填单价，已收 "&amp;TEXT((N($P245)+N($Q245)+N($R245)),"#,##0.00")),IF(N($V245)&gt;0.005,"欠 "&amp;TEXT(N($V245),"#,##0.00")&amp;IF(N($S245)&gt;0,"（开票未到账 "&amp;TEXT(N($S245),"#,##0.00")&amp;"）","")&amp;IF(N($U245)&gt;0,"（未开票 "&amp;TEXT(N($U245),"#,##0.00")&amp;"）",""),IF(N($V245)&lt;-0.005,"多收 "&amp;TEXT(-N($V245),"#,##0.00"),"✔ 已结清")))&amp;IF(N($T245)&gt;0,"｜到账未开票 "&amp;TEXT(N($T245),"#,##0.00")&amp;"，待补票","")&amp;IF(N($Q245)&gt;0,"｜收现 "&amp;TEXT(N($Q245),"#,##0.00"),"")&amp;IF(N($R245)&gt;0,"｜收款不开票 "&amp;TEXT(N($R245),"#,##0.00"),""))</f>
        <v/>
      </c>
      <c r="X245" s="370"/>
      <c r="AB245" s="371" t="str">
        <f aca="false">IF(OR(N($N245)=0,N($AA245)=0),"",ROUND(N($N245)/(1+N($AA245))*N($AA245),2))</f>
        <v/>
      </c>
      <c r="AC245" s="370"/>
      <c r="AD245" s="370"/>
      <c r="AE245" s="374" t="str">
        <f aca="false">IF($AM245="","",IF($AM245=1,IF($AN245&gt;=1,"一次性·已到收款期","一次性·未到期"),$AD245&amp;" 第"&amp;$AN245&amp;"/"&amp;$AM245&amp;"期"))</f>
        <v/>
      </c>
      <c r="AF245" s="372" t="str">
        <f aca="false">IF(OR($AM245="",N($L245)=0),"",ROUND(N($J245)*$AN245/$AM245,2)+N($K245))</f>
        <v/>
      </c>
      <c r="AG245" s="372" t="str">
        <f aca="false">IF($AF245="","",MAX(0,ROUND($AF245-(N($P245)+N($Q245)+N($R245)),2)))</f>
        <v/>
      </c>
      <c r="AH245" s="372" t="str">
        <f aca="false">IF(OR(TRIM($B245&amp;$C245)="",NOT(ISNUMBER($D245))),"",SUMIFS($V$3:$V$1001,$AJ$3:$AJ$1001,$AJ245,$D$3:$D$1001,"&lt;"&amp;$D245))</f>
        <v/>
      </c>
      <c r="AI245" s="372" t="str">
        <f aca="false">IF(TRIM($B245&amp;$C245)="","",SUMIFS($V$3:$V$1001,$AJ$3:$AJ$1001,$AJ245))</f>
        <v/>
      </c>
      <c r="AJ245" s="374" t="str">
        <f aca="false">IF(TRIM($B245&amp;$C245)="","",TRIM($B245)&amp;"｜"&amp;TRIM($C245))</f>
        <v/>
      </c>
      <c r="AK245" s="372" t="str">
        <f aca="false">IF(TRIM($B245&amp;$C245)="","",MIN(N($N245),N($P245)))</f>
        <v/>
      </c>
      <c r="AL245" s="375" t="str">
        <f aca="false">IF(ISNUMBER($D245),YEAR($D245),"")</f>
        <v/>
      </c>
      <c r="AM245" s="375" t="str">
        <f aca="false">IF(OR(TRIM($B245&amp;$C245)="",NOT(ISNUMBER($D245)),NOT(ISNUMBER($E245))),"",IF($E245&lt;$D245,"",IF(IF($AD245="半年付",2,IF($AD245="季度付",4,IF($AD245="月付",12,IF($AD245="半月付",24,1))))=1,1,MAX(1,ROUND(($E245-$D245+1)/365*IF($AD245="半年付",2,IF($AD245="季度付",4,IF($AD245="月付",12,IF($AD245="半月付",24,1)))),0)))))</f>
        <v/>
      </c>
      <c r="AN245" s="375" t="str">
        <f aca="true">IF($AM245="","",MIN($AM245,MAX(0,INT((TODAY()-付款宽限天数-$D245)/(($E245-$D245+1)/$AM245))+1)))</f>
        <v/>
      </c>
    </row>
    <row r="246" customFormat="false" ht="14.9" hidden="false" customHeight="false" outlineLevel="0" collapsed="false">
      <c r="F246" s="370" t="str">
        <f aca="true">IF(TRIM($B246&amp;$C246)="","",IF(OR(ISNUMBER(SEARCH("未",$A246)),ISNUMBER(SEARCH("送出",$A246)),AND(TRIM($A246)="",NOT(ISNUMBER($D246)),N($G246)=0)),"【合同未回】","")&amp;IF(NOT(ISNUMBER($E246)),IF(OR(ISNUMBER(SEARCH("未",$A246)),ISNUMBER(SEARCH("送出",$A246)),AND(TRIM($A246)="",NOT(ISNUMBER($D246)),N($G246)=0)),"","【未填合同期】"),IF($E246&lt;TODAY(),"【已到期】",IF($E246-TODAY()&lt;=提醒天数,"【即将到期，剩余"&amp;($E246-TODAY())&amp;"天】","【正常】")))&amp;IF(OR($AC246="安装免保",$AC246="技术免保",$AC246="质保期内"),"【"&amp;$AC246&amp;"】",""))</f>
        <v/>
      </c>
      <c r="J246" s="371" t="str">
        <f aca="false">IF(OR(N($G246)=0,N($H246)=0),"",ROUND(N($G246)*N($H246)*IF(N($I246)=0,1,N($I246)),2))</f>
        <v/>
      </c>
      <c r="L246" s="371" t="str">
        <f aca="false">IF(TRIM($B246&amp;$C246)="","",IF(AND(N($J246)=0,N($K246)=0),"",ROUND(N($J246)+N($K246),2)))</f>
        <v/>
      </c>
      <c r="R246" s="371"/>
      <c r="S246" s="372" t="str">
        <f aca="false">IF(TRIM($B246&amp;$C246)="","",IF(N($N246)=0,"",MAX(0,MIN(N($N246)-N($P246),N($V246)))))</f>
        <v/>
      </c>
      <c r="T246" s="372" t="str">
        <f aca="false">IF(TRIM($B246&amp;$C246)="","",IF(N($P246)&lt;=N($N246),"",N($P246)-N($N246)))</f>
        <v/>
      </c>
      <c r="U246" s="372" t="str">
        <f aca="false">IF(OR(TRIM($B246&amp;$C246)="",$V246=""),"",MAX(0,N($V246))-N($S246))</f>
        <v/>
      </c>
      <c r="V246" s="372" t="str">
        <f aca="false">IF(TRIM($B246&amp;$C246)="","",IF(AND(N($L246)=0,N($P246)+N($Q246)+N($R246)=0),"",ROUND(N($L246)-N($P246)-N($Q246)-N($R246),2)))</f>
        <v/>
      </c>
      <c r="W246" s="373" t="str">
        <f aca="false">IF(TRIM($B246&amp;$C246)="","",IF(N($L246)=0,IF((N($P246)+N($Q246)+N($R246))=0,"—未填单价","未填单价，已收 "&amp;TEXT((N($P246)+N($Q246)+N($R246)),"#,##0.00")),IF(N($V246)&gt;0.005,"欠 "&amp;TEXT(N($V246),"#,##0.00")&amp;IF(N($S246)&gt;0,"（开票未到账 "&amp;TEXT(N($S246),"#,##0.00")&amp;"）","")&amp;IF(N($U246)&gt;0,"（未开票 "&amp;TEXT(N($U246),"#,##0.00")&amp;"）",""),IF(N($V246)&lt;-0.005,"多收 "&amp;TEXT(-N($V246),"#,##0.00"),"✔ 已结清")))&amp;IF(N($T246)&gt;0,"｜到账未开票 "&amp;TEXT(N($T246),"#,##0.00")&amp;"，待补票","")&amp;IF(N($Q246)&gt;0,"｜收现 "&amp;TEXT(N($Q246),"#,##0.00"),"")&amp;IF(N($R246)&gt;0,"｜收款不开票 "&amp;TEXT(N($R246),"#,##0.00"),""))</f>
        <v/>
      </c>
      <c r="X246" s="370"/>
      <c r="AB246" s="371" t="str">
        <f aca="false">IF(OR(N($N246)=0,N($AA246)=0),"",ROUND(N($N246)/(1+N($AA246))*N($AA246),2))</f>
        <v/>
      </c>
      <c r="AC246" s="370"/>
      <c r="AD246" s="370"/>
      <c r="AE246" s="374" t="str">
        <f aca="false">IF($AM246="","",IF($AM246=1,IF($AN246&gt;=1,"一次性·已到收款期","一次性·未到期"),$AD246&amp;" 第"&amp;$AN246&amp;"/"&amp;$AM246&amp;"期"))</f>
        <v/>
      </c>
      <c r="AF246" s="372" t="str">
        <f aca="false">IF(OR($AM246="",N($L246)=0),"",ROUND(N($J246)*$AN246/$AM246,2)+N($K246))</f>
        <v/>
      </c>
      <c r="AG246" s="372" t="str">
        <f aca="false">IF($AF246="","",MAX(0,ROUND($AF246-(N($P246)+N($Q246)+N($R246)),2)))</f>
        <v/>
      </c>
      <c r="AH246" s="372" t="str">
        <f aca="false">IF(OR(TRIM($B246&amp;$C246)="",NOT(ISNUMBER($D246))),"",SUMIFS($V$3:$V$1001,$AJ$3:$AJ$1001,$AJ246,$D$3:$D$1001,"&lt;"&amp;$D246))</f>
        <v/>
      </c>
      <c r="AI246" s="372" t="str">
        <f aca="false">IF(TRIM($B246&amp;$C246)="","",SUMIFS($V$3:$V$1001,$AJ$3:$AJ$1001,$AJ246))</f>
        <v/>
      </c>
      <c r="AJ246" s="374" t="str">
        <f aca="false">IF(TRIM($B246&amp;$C246)="","",TRIM($B246)&amp;"｜"&amp;TRIM($C246))</f>
        <v/>
      </c>
      <c r="AK246" s="372" t="str">
        <f aca="false">IF(TRIM($B246&amp;$C246)="","",MIN(N($N246),N($P246)))</f>
        <v/>
      </c>
      <c r="AL246" s="375" t="str">
        <f aca="false">IF(ISNUMBER($D246),YEAR($D246),"")</f>
        <v/>
      </c>
      <c r="AM246" s="375" t="str">
        <f aca="false">IF(OR(TRIM($B246&amp;$C246)="",NOT(ISNUMBER($D246)),NOT(ISNUMBER($E246))),"",IF($E246&lt;$D246,"",IF(IF($AD246="半年付",2,IF($AD246="季度付",4,IF($AD246="月付",12,IF($AD246="半月付",24,1))))=1,1,MAX(1,ROUND(($E246-$D246+1)/365*IF($AD246="半年付",2,IF($AD246="季度付",4,IF($AD246="月付",12,IF($AD246="半月付",24,1)))),0)))))</f>
        <v/>
      </c>
      <c r="AN246" s="375" t="str">
        <f aca="true">IF($AM246="","",MIN($AM246,MAX(0,INT((TODAY()-付款宽限天数-$D246)/(($E246-$D246+1)/$AM246))+1)))</f>
        <v/>
      </c>
    </row>
    <row r="247" customFormat="false" ht="14.9" hidden="false" customHeight="false" outlineLevel="0" collapsed="false">
      <c r="F247" s="370" t="str">
        <f aca="true">IF(TRIM($B247&amp;$C247)="","",IF(OR(ISNUMBER(SEARCH("未",$A247)),ISNUMBER(SEARCH("送出",$A247)),AND(TRIM($A247)="",NOT(ISNUMBER($D247)),N($G247)=0)),"【合同未回】","")&amp;IF(NOT(ISNUMBER($E247)),IF(OR(ISNUMBER(SEARCH("未",$A247)),ISNUMBER(SEARCH("送出",$A247)),AND(TRIM($A247)="",NOT(ISNUMBER($D247)),N($G247)=0)),"","【未填合同期】"),IF($E247&lt;TODAY(),"【已到期】",IF($E247-TODAY()&lt;=提醒天数,"【即将到期，剩余"&amp;($E247-TODAY())&amp;"天】","【正常】")))&amp;IF(OR($AC247="安装免保",$AC247="技术免保",$AC247="质保期内"),"【"&amp;$AC247&amp;"】",""))</f>
        <v/>
      </c>
      <c r="J247" s="371" t="str">
        <f aca="false">IF(OR(N($G247)=0,N($H247)=0),"",ROUND(N($G247)*N($H247)*IF(N($I247)=0,1,N($I247)),2))</f>
        <v/>
      </c>
      <c r="L247" s="371" t="str">
        <f aca="false">IF(TRIM($B247&amp;$C247)="","",IF(AND(N($J247)=0,N($K247)=0),"",ROUND(N($J247)+N($K247),2)))</f>
        <v/>
      </c>
      <c r="R247" s="371"/>
      <c r="S247" s="372" t="str">
        <f aca="false">IF(TRIM($B247&amp;$C247)="","",IF(N($N247)=0,"",MAX(0,MIN(N($N247)-N($P247),N($V247)))))</f>
        <v/>
      </c>
      <c r="T247" s="372" t="str">
        <f aca="false">IF(TRIM($B247&amp;$C247)="","",IF(N($P247)&lt;=N($N247),"",N($P247)-N($N247)))</f>
        <v/>
      </c>
      <c r="U247" s="372" t="str">
        <f aca="false">IF(OR(TRIM($B247&amp;$C247)="",$V247=""),"",MAX(0,N($V247))-N($S247))</f>
        <v/>
      </c>
      <c r="V247" s="372" t="str">
        <f aca="false">IF(TRIM($B247&amp;$C247)="","",IF(AND(N($L247)=0,N($P247)+N($Q247)+N($R247)=0),"",ROUND(N($L247)-N($P247)-N($Q247)-N($R247),2)))</f>
        <v/>
      </c>
      <c r="W247" s="373" t="str">
        <f aca="false">IF(TRIM($B247&amp;$C247)="","",IF(N($L247)=0,IF((N($P247)+N($Q247)+N($R247))=0,"—未填单价","未填单价，已收 "&amp;TEXT((N($P247)+N($Q247)+N($R247)),"#,##0.00")),IF(N($V247)&gt;0.005,"欠 "&amp;TEXT(N($V247),"#,##0.00")&amp;IF(N($S247)&gt;0,"（开票未到账 "&amp;TEXT(N($S247),"#,##0.00")&amp;"）","")&amp;IF(N($U247)&gt;0,"（未开票 "&amp;TEXT(N($U247),"#,##0.00")&amp;"）",""),IF(N($V247)&lt;-0.005,"多收 "&amp;TEXT(-N($V247),"#,##0.00"),"✔ 已结清")))&amp;IF(N($T247)&gt;0,"｜到账未开票 "&amp;TEXT(N($T247),"#,##0.00")&amp;"，待补票","")&amp;IF(N($Q247)&gt;0,"｜收现 "&amp;TEXT(N($Q247),"#,##0.00"),"")&amp;IF(N($R247)&gt;0,"｜收款不开票 "&amp;TEXT(N($R247),"#,##0.00"),""))</f>
        <v/>
      </c>
      <c r="X247" s="370"/>
      <c r="AB247" s="371" t="str">
        <f aca="false">IF(OR(N($N247)=0,N($AA247)=0),"",ROUND(N($N247)/(1+N($AA247))*N($AA247),2))</f>
        <v/>
      </c>
      <c r="AC247" s="370"/>
      <c r="AD247" s="370"/>
      <c r="AE247" s="374" t="str">
        <f aca="false">IF($AM247="","",IF($AM247=1,IF($AN247&gt;=1,"一次性·已到收款期","一次性·未到期"),$AD247&amp;" 第"&amp;$AN247&amp;"/"&amp;$AM247&amp;"期"))</f>
        <v/>
      </c>
      <c r="AF247" s="372" t="str">
        <f aca="false">IF(OR($AM247="",N($L247)=0),"",ROUND(N($J247)*$AN247/$AM247,2)+N($K247))</f>
        <v/>
      </c>
      <c r="AG247" s="372" t="str">
        <f aca="false">IF($AF247="","",MAX(0,ROUND($AF247-(N($P247)+N($Q247)+N($R247)),2)))</f>
        <v/>
      </c>
      <c r="AH247" s="372" t="str">
        <f aca="false">IF(OR(TRIM($B247&amp;$C247)="",NOT(ISNUMBER($D247))),"",SUMIFS($V$3:$V$1001,$AJ$3:$AJ$1001,$AJ247,$D$3:$D$1001,"&lt;"&amp;$D247))</f>
        <v/>
      </c>
      <c r="AI247" s="372" t="str">
        <f aca="false">IF(TRIM($B247&amp;$C247)="","",SUMIFS($V$3:$V$1001,$AJ$3:$AJ$1001,$AJ247))</f>
        <v/>
      </c>
      <c r="AJ247" s="374" t="str">
        <f aca="false">IF(TRIM($B247&amp;$C247)="","",TRIM($B247)&amp;"｜"&amp;TRIM($C247))</f>
        <v/>
      </c>
      <c r="AK247" s="372" t="str">
        <f aca="false">IF(TRIM($B247&amp;$C247)="","",MIN(N($N247),N($P247)))</f>
        <v/>
      </c>
      <c r="AL247" s="375" t="str">
        <f aca="false">IF(ISNUMBER($D247),YEAR($D247),"")</f>
        <v/>
      </c>
      <c r="AM247" s="375" t="str">
        <f aca="false">IF(OR(TRIM($B247&amp;$C247)="",NOT(ISNUMBER($D247)),NOT(ISNUMBER($E247))),"",IF($E247&lt;$D247,"",IF(IF($AD247="半年付",2,IF($AD247="季度付",4,IF($AD247="月付",12,IF($AD247="半月付",24,1))))=1,1,MAX(1,ROUND(($E247-$D247+1)/365*IF($AD247="半年付",2,IF($AD247="季度付",4,IF($AD247="月付",12,IF($AD247="半月付",24,1)))),0)))))</f>
        <v/>
      </c>
      <c r="AN247" s="375" t="str">
        <f aca="true">IF($AM247="","",MIN($AM247,MAX(0,INT((TODAY()-付款宽限天数-$D247)/(($E247-$D247+1)/$AM247))+1)))</f>
        <v/>
      </c>
    </row>
    <row r="248" customFormat="false" ht="14.9" hidden="false" customHeight="false" outlineLevel="0" collapsed="false">
      <c r="F248" s="370" t="str">
        <f aca="true">IF(TRIM($B248&amp;$C248)="","",IF(OR(ISNUMBER(SEARCH("未",$A248)),ISNUMBER(SEARCH("送出",$A248)),AND(TRIM($A248)="",NOT(ISNUMBER($D248)),N($G248)=0)),"【合同未回】","")&amp;IF(NOT(ISNUMBER($E248)),IF(OR(ISNUMBER(SEARCH("未",$A248)),ISNUMBER(SEARCH("送出",$A248)),AND(TRIM($A248)="",NOT(ISNUMBER($D248)),N($G248)=0)),"","【未填合同期】"),IF($E248&lt;TODAY(),"【已到期】",IF($E248-TODAY()&lt;=提醒天数,"【即将到期，剩余"&amp;($E248-TODAY())&amp;"天】","【正常】")))&amp;IF(OR($AC248="安装免保",$AC248="技术免保",$AC248="质保期内"),"【"&amp;$AC248&amp;"】",""))</f>
        <v/>
      </c>
      <c r="J248" s="371" t="str">
        <f aca="false">IF(OR(N($G248)=0,N($H248)=0),"",ROUND(N($G248)*N($H248)*IF(N($I248)=0,1,N($I248)),2))</f>
        <v/>
      </c>
      <c r="L248" s="371" t="str">
        <f aca="false">IF(TRIM($B248&amp;$C248)="","",IF(AND(N($J248)=0,N($K248)=0),"",ROUND(N($J248)+N($K248),2)))</f>
        <v/>
      </c>
      <c r="R248" s="371"/>
      <c r="S248" s="372" t="str">
        <f aca="false">IF(TRIM($B248&amp;$C248)="","",IF(N($N248)=0,"",MAX(0,MIN(N($N248)-N($P248),N($V248)))))</f>
        <v/>
      </c>
      <c r="T248" s="372" t="str">
        <f aca="false">IF(TRIM($B248&amp;$C248)="","",IF(N($P248)&lt;=N($N248),"",N($P248)-N($N248)))</f>
        <v/>
      </c>
      <c r="U248" s="372" t="str">
        <f aca="false">IF(OR(TRIM($B248&amp;$C248)="",$V248=""),"",MAX(0,N($V248))-N($S248))</f>
        <v/>
      </c>
      <c r="V248" s="372" t="str">
        <f aca="false">IF(TRIM($B248&amp;$C248)="","",IF(AND(N($L248)=0,N($P248)+N($Q248)+N($R248)=0),"",ROUND(N($L248)-N($P248)-N($Q248)-N($R248),2)))</f>
        <v/>
      </c>
      <c r="W248" s="373" t="str">
        <f aca="false">IF(TRIM($B248&amp;$C248)="","",IF(N($L248)=0,IF((N($P248)+N($Q248)+N($R248))=0,"—未填单价","未填单价，已收 "&amp;TEXT((N($P248)+N($Q248)+N($R248)),"#,##0.00")),IF(N($V248)&gt;0.005,"欠 "&amp;TEXT(N($V248),"#,##0.00")&amp;IF(N($S248)&gt;0,"（开票未到账 "&amp;TEXT(N($S248),"#,##0.00")&amp;"）","")&amp;IF(N($U248)&gt;0,"（未开票 "&amp;TEXT(N($U248),"#,##0.00")&amp;"）",""),IF(N($V248)&lt;-0.005,"多收 "&amp;TEXT(-N($V248),"#,##0.00"),"✔ 已结清")))&amp;IF(N($T248)&gt;0,"｜到账未开票 "&amp;TEXT(N($T248),"#,##0.00")&amp;"，待补票","")&amp;IF(N($Q248)&gt;0,"｜收现 "&amp;TEXT(N($Q248),"#,##0.00"),"")&amp;IF(N($R248)&gt;0,"｜收款不开票 "&amp;TEXT(N($R248),"#,##0.00"),""))</f>
        <v/>
      </c>
      <c r="X248" s="370"/>
      <c r="AB248" s="371" t="str">
        <f aca="false">IF(OR(N($N248)=0,N($AA248)=0),"",ROUND(N($N248)/(1+N($AA248))*N($AA248),2))</f>
        <v/>
      </c>
      <c r="AC248" s="370"/>
      <c r="AD248" s="370"/>
      <c r="AE248" s="374" t="str">
        <f aca="false">IF($AM248="","",IF($AM248=1,IF($AN248&gt;=1,"一次性·已到收款期","一次性·未到期"),$AD248&amp;" 第"&amp;$AN248&amp;"/"&amp;$AM248&amp;"期"))</f>
        <v/>
      </c>
      <c r="AF248" s="372" t="str">
        <f aca="false">IF(OR($AM248="",N($L248)=0),"",ROUND(N($J248)*$AN248/$AM248,2)+N($K248))</f>
        <v/>
      </c>
      <c r="AG248" s="372" t="str">
        <f aca="false">IF($AF248="","",MAX(0,ROUND($AF248-(N($P248)+N($Q248)+N($R248)),2)))</f>
        <v/>
      </c>
      <c r="AH248" s="372" t="str">
        <f aca="false">IF(OR(TRIM($B248&amp;$C248)="",NOT(ISNUMBER($D248))),"",SUMIFS($V$3:$V$1001,$AJ$3:$AJ$1001,$AJ248,$D$3:$D$1001,"&lt;"&amp;$D248))</f>
        <v/>
      </c>
      <c r="AI248" s="372" t="str">
        <f aca="false">IF(TRIM($B248&amp;$C248)="","",SUMIFS($V$3:$V$1001,$AJ$3:$AJ$1001,$AJ248))</f>
        <v/>
      </c>
      <c r="AJ248" s="374" t="str">
        <f aca="false">IF(TRIM($B248&amp;$C248)="","",TRIM($B248)&amp;"｜"&amp;TRIM($C248))</f>
        <v/>
      </c>
      <c r="AK248" s="372" t="str">
        <f aca="false">IF(TRIM($B248&amp;$C248)="","",MIN(N($N248),N($P248)))</f>
        <v/>
      </c>
      <c r="AL248" s="375" t="str">
        <f aca="false">IF(ISNUMBER($D248),YEAR($D248),"")</f>
        <v/>
      </c>
      <c r="AM248" s="375" t="str">
        <f aca="false">IF(OR(TRIM($B248&amp;$C248)="",NOT(ISNUMBER($D248)),NOT(ISNUMBER($E248))),"",IF($E248&lt;$D248,"",IF(IF($AD248="半年付",2,IF($AD248="季度付",4,IF($AD248="月付",12,IF($AD248="半月付",24,1))))=1,1,MAX(1,ROUND(($E248-$D248+1)/365*IF($AD248="半年付",2,IF($AD248="季度付",4,IF($AD248="月付",12,IF($AD248="半月付",24,1)))),0)))))</f>
        <v/>
      </c>
      <c r="AN248" s="375" t="str">
        <f aca="true">IF($AM248="","",MIN($AM248,MAX(0,INT((TODAY()-付款宽限天数-$D248)/(($E248-$D248+1)/$AM248))+1)))</f>
        <v/>
      </c>
    </row>
    <row r="249" customFormat="false" ht="14.9" hidden="false" customHeight="false" outlineLevel="0" collapsed="false">
      <c r="F249" s="370" t="str">
        <f aca="true">IF(TRIM($B249&amp;$C249)="","",IF(OR(ISNUMBER(SEARCH("未",$A249)),ISNUMBER(SEARCH("送出",$A249)),AND(TRIM($A249)="",NOT(ISNUMBER($D249)),N($G249)=0)),"【合同未回】","")&amp;IF(NOT(ISNUMBER($E249)),IF(OR(ISNUMBER(SEARCH("未",$A249)),ISNUMBER(SEARCH("送出",$A249)),AND(TRIM($A249)="",NOT(ISNUMBER($D249)),N($G249)=0)),"","【未填合同期】"),IF($E249&lt;TODAY(),"【已到期】",IF($E249-TODAY()&lt;=提醒天数,"【即将到期，剩余"&amp;($E249-TODAY())&amp;"天】","【正常】")))&amp;IF(OR($AC249="安装免保",$AC249="技术免保",$AC249="质保期内"),"【"&amp;$AC249&amp;"】",""))</f>
        <v/>
      </c>
      <c r="J249" s="371" t="str">
        <f aca="false">IF(OR(N($G249)=0,N($H249)=0),"",ROUND(N($G249)*N($H249)*IF(N($I249)=0,1,N($I249)),2))</f>
        <v/>
      </c>
      <c r="L249" s="371" t="str">
        <f aca="false">IF(TRIM($B249&amp;$C249)="","",IF(AND(N($J249)=0,N($K249)=0),"",ROUND(N($J249)+N($K249),2)))</f>
        <v/>
      </c>
      <c r="R249" s="371"/>
      <c r="S249" s="372" t="str">
        <f aca="false">IF(TRIM($B249&amp;$C249)="","",IF(N($N249)=0,"",MAX(0,MIN(N($N249)-N($P249),N($V249)))))</f>
        <v/>
      </c>
      <c r="T249" s="372" t="str">
        <f aca="false">IF(TRIM($B249&amp;$C249)="","",IF(N($P249)&lt;=N($N249),"",N($P249)-N($N249)))</f>
        <v/>
      </c>
      <c r="U249" s="372" t="str">
        <f aca="false">IF(OR(TRIM($B249&amp;$C249)="",$V249=""),"",MAX(0,N($V249))-N($S249))</f>
        <v/>
      </c>
      <c r="V249" s="372" t="str">
        <f aca="false">IF(TRIM($B249&amp;$C249)="","",IF(AND(N($L249)=0,N($P249)+N($Q249)+N($R249)=0),"",ROUND(N($L249)-N($P249)-N($Q249)-N($R249),2)))</f>
        <v/>
      </c>
      <c r="W249" s="373" t="str">
        <f aca="false">IF(TRIM($B249&amp;$C249)="","",IF(N($L249)=0,IF((N($P249)+N($Q249)+N($R249))=0,"—未填单价","未填单价，已收 "&amp;TEXT((N($P249)+N($Q249)+N($R249)),"#,##0.00")),IF(N($V249)&gt;0.005,"欠 "&amp;TEXT(N($V249),"#,##0.00")&amp;IF(N($S249)&gt;0,"（开票未到账 "&amp;TEXT(N($S249),"#,##0.00")&amp;"）","")&amp;IF(N($U249)&gt;0,"（未开票 "&amp;TEXT(N($U249),"#,##0.00")&amp;"）",""),IF(N($V249)&lt;-0.005,"多收 "&amp;TEXT(-N($V249),"#,##0.00"),"✔ 已结清")))&amp;IF(N($T249)&gt;0,"｜到账未开票 "&amp;TEXT(N($T249),"#,##0.00")&amp;"，待补票","")&amp;IF(N($Q249)&gt;0,"｜收现 "&amp;TEXT(N($Q249),"#,##0.00"),"")&amp;IF(N($R249)&gt;0,"｜收款不开票 "&amp;TEXT(N($R249),"#,##0.00"),""))</f>
        <v/>
      </c>
      <c r="X249" s="370"/>
      <c r="AB249" s="371" t="str">
        <f aca="false">IF(OR(N($N249)=0,N($AA249)=0),"",ROUND(N($N249)/(1+N($AA249))*N($AA249),2))</f>
        <v/>
      </c>
      <c r="AC249" s="370"/>
      <c r="AD249" s="370"/>
      <c r="AE249" s="374" t="str">
        <f aca="false">IF($AM249="","",IF($AM249=1,IF($AN249&gt;=1,"一次性·已到收款期","一次性·未到期"),$AD249&amp;" 第"&amp;$AN249&amp;"/"&amp;$AM249&amp;"期"))</f>
        <v/>
      </c>
      <c r="AF249" s="372" t="str">
        <f aca="false">IF(OR($AM249="",N($L249)=0),"",ROUND(N($J249)*$AN249/$AM249,2)+N($K249))</f>
        <v/>
      </c>
      <c r="AG249" s="372" t="str">
        <f aca="false">IF($AF249="","",MAX(0,ROUND($AF249-(N($P249)+N($Q249)+N($R249)),2)))</f>
        <v/>
      </c>
      <c r="AH249" s="372" t="str">
        <f aca="false">IF(OR(TRIM($B249&amp;$C249)="",NOT(ISNUMBER($D249))),"",SUMIFS($V$3:$V$1001,$AJ$3:$AJ$1001,$AJ249,$D$3:$D$1001,"&lt;"&amp;$D249))</f>
        <v/>
      </c>
      <c r="AI249" s="372" t="str">
        <f aca="false">IF(TRIM($B249&amp;$C249)="","",SUMIFS($V$3:$V$1001,$AJ$3:$AJ$1001,$AJ249))</f>
        <v/>
      </c>
      <c r="AJ249" s="374" t="str">
        <f aca="false">IF(TRIM($B249&amp;$C249)="","",TRIM($B249)&amp;"｜"&amp;TRIM($C249))</f>
        <v/>
      </c>
      <c r="AK249" s="372" t="str">
        <f aca="false">IF(TRIM($B249&amp;$C249)="","",MIN(N($N249),N($P249)))</f>
        <v/>
      </c>
      <c r="AL249" s="375" t="str">
        <f aca="false">IF(ISNUMBER($D249),YEAR($D249),"")</f>
        <v/>
      </c>
      <c r="AM249" s="375" t="str">
        <f aca="false">IF(OR(TRIM($B249&amp;$C249)="",NOT(ISNUMBER($D249)),NOT(ISNUMBER($E249))),"",IF($E249&lt;$D249,"",IF(IF($AD249="半年付",2,IF($AD249="季度付",4,IF($AD249="月付",12,IF($AD249="半月付",24,1))))=1,1,MAX(1,ROUND(($E249-$D249+1)/365*IF($AD249="半年付",2,IF($AD249="季度付",4,IF($AD249="月付",12,IF($AD249="半月付",24,1)))),0)))))</f>
        <v/>
      </c>
      <c r="AN249" s="375" t="str">
        <f aca="true">IF($AM249="","",MIN($AM249,MAX(0,INT((TODAY()-付款宽限天数-$D249)/(($E249-$D249+1)/$AM249))+1)))</f>
        <v/>
      </c>
    </row>
    <row r="250" customFormat="false" ht="14.9" hidden="false" customHeight="false" outlineLevel="0" collapsed="false">
      <c r="F250" s="370" t="str">
        <f aca="true">IF(TRIM($B250&amp;$C250)="","",IF(OR(ISNUMBER(SEARCH("未",$A250)),ISNUMBER(SEARCH("送出",$A250)),AND(TRIM($A250)="",NOT(ISNUMBER($D250)),N($G250)=0)),"【合同未回】","")&amp;IF(NOT(ISNUMBER($E250)),IF(OR(ISNUMBER(SEARCH("未",$A250)),ISNUMBER(SEARCH("送出",$A250)),AND(TRIM($A250)="",NOT(ISNUMBER($D250)),N($G250)=0)),"","【未填合同期】"),IF($E250&lt;TODAY(),"【已到期】",IF($E250-TODAY()&lt;=提醒天数,"【即将到期，剩余"&amp;($E250-TODAY())&amp;"天】","【正常】")))&amp;IF(OR($AC250="安装免保",$AC250="技术免保",$AC250="质保期内"),"【"&amp;$AC250&amp;"】",""))</f>
        <v/>
      </c>
      <c r="J250" s="371" t="str">
        <f aca="false">IF(OR(N($G250)=0,N($H250)=0),"",ROUND(N($G250)*N($H250)*IF(N($I250)=0,1,N($I250)),2))</f>
        <v/>
      </c>
      <c r="L250" s="371" t="str">
        <f aca="false">IF(TRIM($B250&amp;$C250)="","",IF(AND(N($J250)=0,N($K250)=0),"",ROUND(N($J250)+N($K250),2)))</f>
        <v/>
      </c>
      <c r="R250" s="371"/>
      <c r="S250" s="372" t="str">
        <f aca="false">IF(TRIM($B250&amp;$C250)="","",IF(N($N250)=0,"",MAX(0,MIN(N($N250)-N($P250),N($V250)))))</f>
        <v/>
      </c>
      <c r="T250" s="372" t="str">
        <f aca="false">IF(TRIM($B250&amp;$C250)="","",IF(N($P250)&lt;=N($N250),"",N($P250)-N($N250)))</f>
        <v/>
      </c>
      <c r="U250" s="372" t="str">
        <f aca="false">IF(OR(TRIM($B250&amp;$C250)="",$V250=""),"",MAX(0,N($V250))-N($S250))</f>
        <v/>
      </c>
      <c r="V250" s="372" t="str">
        <f aca="false">IF(TRIM($B250&amp;$C250)="","",IF(AND(N($L250)=0,N($P250)+N($Q250)+N($R250)=0),"",ROUND(N($L250)-N($P250)-N($Q250)-N($R250),2)))</f>
        <v/>
      </c>
      <c r="W250" s="373" t="str">
        <f aca="false">IF(TRIM($B250&amp;$C250)="","",IF(N($L250)=0,IF((N($P250)+N($Q250)+N($R250))=0,"—未填单价","未填单价，已收 "&amp;TEXT((N($P250)+N($Q250)+N($R250)),"#,##0.00")),IF(N($V250)&gt;0.005,"欠 "&amp;TEXT(N($V250),"#,##0.00")&amp;IF(N($S250)&gt;0,"（开票未到账 "&amp;TEXT(N($S250),"#,##0.00")&amp;"）","")&amp;IF(N($U250)&gt;0,"（未开票 "&amp;TEXT(N($U250),"#,##0.00")&amp;"）",""),IF(N($V250)&lt;-0.005,"多收 "&amp;TEXT(-N($V250),"#,##0.00"),"✔ 已结清")))&amp;IF(N($T250)&gt;0,"｜到账未开票 "&amp;TEXT(N($T250),"#,##0.00")&amp;"，待补票","")&amp;IF(N($Q250)&gt;0,"｜收现 "&amp;TEXT(N($Q250),"#,##0.00"),"")&amp;IF(N($R250)&gt;0,"｜收款不开票 "&amp;TEXT(N($R250),"#,##0.00"),""))</f>
        <v/>
      </c>
      <c r="X250" s="370"/>
      <c r="AB250" s="371" t="str">
        <f aca="false">IF(OR(N($N250)=0,N($AA250)=0),"",ROUND(N($N250)/(1+N($AA250))*N($AA250),2))</f>
        <v/>
      </c>
      <c r="AC250" s="370"/>
      <c r="AD250" s="370"/>
      <c r="AE250" s="374" t="str">
        <f aca="false">IF($AM250="","",IF($AM250=1,IF($AN250&gt;=1,"一次性·已到收款期","一次性·未到期"),$AD250&amp;" 第"&amp;$AN250&amp;"/"&amp;$AM250&amp;"期"))</f>
        <v/>
      </c>
      <c r="AF250" s="372" t="str">
        <f aca="false">IF(OR($AM250="",N($L250)=0),"",ROUND(N($J250)*$AN250/$AM250,2)+N($K250))</f>
        <v/>
      </c>
      <c r="AG250" s="372" t="str">
        <f aca="false">IF($AF250="","",MAX(0,ROUND($AF250-(N($P250)+N($Q250)+N($R250)),2)))</f>
        <v/>
      </c>
      <c r="AH250" s="372" t="str">
        <f aca="false">IF(OR(TRIM($B250&amp;$C250)="",NOT(ISNUMBER($D250))),"",SUMIFS($V$3:$V$1001,$AJ$3:$AJ$1001,$AJ250,$D$3:$D$1001,"&lt;"&amp;$D250))</f>
        <v/>
      </c>
      <c r="AI250" s="372" t="str">
        <f aca="false">IF(TRIM($B250&amp;$C250)="","",SUMIFS($V$3:$V$1001,$AJ$3:$AJ$1001,$AJ250))</f>
        <v/>
      </c>
      <c r="AJ250" s="374" t="str">
        <f aca="false">IF(TRIM($B250&amp;$C250)="","",TRIM($B250)&amp;"｜"&amp;TRIM($C250))</f>
        <v/>
      </c>
      <c r="AK250" s="372" t="str">
        <f aca="false">IF(TRIM($B250&amp;$C250)="","",MIN(N($N250),N($P250)))</f>
        <v/>
      </c>
      <c r="AL250" s="375" t="str">
        <f aca="false">IF(ISNUMBER($D250),YEAR($D250),"")</f>
        <v/>
      </c>
      <c r="AM250" s="375" t="str">
        <f aca="false">IF(OR(TRIM($B250&amp;$C250)="",NOT(ISNUMBER($D250)),NOT(ISNUMBER($E250))),"",IF($E250&lt;$D250,"",IF(IF($AD250="半年付",2,IF($AD250="季度付",4,IF($AD250="月付",12,IF($AD250="半月付",24,1))))=1,1,MAX(1,ROUND(($E250-$D250+1)/365*IF($AD250="半年付",2,IF($AD250="季度付",4,IF($AD250="月付",12,IF($AD250="半月付",24,1)))),0)))))</f>
        <v/>
      </c>
      <c r="AN250" s="375" t="str">
        <f aca="true">IF($AM250="","",MIN($AM250,MAX(0,INT((TODAY()-付款宽限天数-$D250)/(($E250-$D250+1)/$AM250))+1)))</f>
        <v/>
      </c>
    </row>
    <row r="251" customFormat="false" ht="14.9" hidden="false" customHeight="false" outlineLevel="0" collapsed="false">
      <c r="F251" s="370" t="str">
        <f aca="true">IF(TRIM($B251&amp;$C251)="","",IF(OR(ISNUMBER(SEARCH("未",$A251)),ISNUMBER(SEARCH("送出",$A251)),AND(TRIM($A251)="",NOT(ISNUMBER($D251)),N($G251)=0)),"【合同未回】","")&amp;IF(NOT(ISNUMBER($E251)),IF(OR(ISNUMBER(SEARCH("未",$A251)),ISNUMBER(SEARCH("送出",$A251)),AND(TRIM($A251)="",NOT(ISNUMBER($D251)),N($G251)=0)),"","【未填合同期】"),IF($E251&lt;TODAY(),"【已到期】",IF($E251-TODAY()&lt;=提醒天数,"【即将到期，剩余"&amp;($E251-TODAY())&amp;"天】","【正常】")))&amp;IF(OR($AC251="安装免保",$AC251="技术免保",$AC251="质保期内"),"【"&amp;$AC251&amp;"】",""))</f>
        <v/>
      </c>
      <c r="J251" s="371" t="str">
        <f aca="false">IF(OR(N($G251)=0,N($H251)=0),"",ROUND(N($G251)*N($H251)*IF(N($I251)=0,1,N($I251)),2))</f>
        <v/>
      </c>
      <c r="L251" s="371" t="str">
        <f aca="false">IF(TRIM($B251&amp;$C251)="","",IF(AND(N($J251)=0,N($K251)=0),"",ROUND(N($J251)+N($K251),2)))</f>
        <v/>
      </c>
      <c r="R251" s="371"/>
      <c r="S251" s="372" t="str">
        <f aca="false">IF(TRIM($B251&amp;$C251)="","",IF(N($N251)=0,"",MAX(0,MIN(N($N251)-N($P251),N($V251)))))</f>
        <v/>
      </c>
      <c r="T251" s="372" t="str">
        <f aca="false">IF(TRIM($B251&amp;$C251)="","",IF(N($P251)&lt;=N($N251),"",N($P251)-N($N251)))</f>
        <v/>
      </c>
      <c r="U251" s="372" t="str">
        <f aca="false">IF(OR(TRIM($B251&amp;$C251)="",$V251=""),"",MAX(0,N($V251))-N($S251))</f>
        <v/>
      </c>
      <c r="V251" s="372" t="str">
        <f aca="false">IF(TRIM($B251&amp;$C251)="","",IF(AND(N($L251)=0,N($P251)+N($Q251)+N($R251)=0),"",ROUND(N($L251)-N($P251)-N($Q251)-N($R251),2)))</f>
        <v/>
      </c>
      <c r="W251" s="373" t="str">
        <f aca="false">IF(TRIM($B251&amp;$C251)="","",IF(N($L251)=0,IF((N($P251)+N($Q251)+N($R251))=0,"—未填单价","未填单价，已收 "&amp;TEXT((N($P251)+N($Q251)+N($R251)),"#,##0.00")),IF(N($V251)&gt;0.005,"欠 "&amp;TEXT(N($V251),"#,##0.00")&amp;IF(N($S251)&gt;0,"（开票未到账 "&amp;TEXT(N($S251),"#,##0.00")&amp;"）","")&amp;IF(N($U251)&gt;0,"（未开票 "&amp;TEXT(N($U251),"#,##0.00")&amp;"）",""),IF(N($V251)&lt;-0.005,"多收 "&amp;TEXT(-N($V251),"#,##0.00"),"✔ 已结清")))&amp;IF(N($T251)&gt;0,"｜到账未开票 "&amp;TEXT(N($T251),"#,##0.00")&amp;"，待补票","")&amp;IF(N($Q251)&gt;0,"｜收现 "&amp;TEXT(N($Q251),"#,##0.00"),"")&amp;IF(N($R251)&gt;0,"｜收款不开票 "&amp;TEXT(N($R251),"#,##0.00"),""))</f>
        <v/>
      </c>
      <c r="X251" s="370"/>
      <c r="AB251" s="371" t="str">
        <f aca="false">IF(OR(N($N251)=0,N($AA251)=0),"",ROUND(N($N251)/(1+N($AA251))*N($AA251),2))</f>
        <v/>
      </c>
      <c r="AC251" s="370"/>
      <c r="AD251" s="370"/>
      <c r="AE251" s="374" t="str">
        <f aca="false">IF($AM251="","",IF($AM251=1,IF($AN251&gt;=1,"一次性·已到收款期","一次性·未到期"),$AD251&amp;" 第"&amp;$AN251&amp;"/"&amp;$AM251&amp;"期"))</f>
        <v/>
      </c>
      <c r="AF251" s="372" t="str">
        <f aca="false">IF(OR($AM251="",N($L251)=0),"",ROUND(N($J251)*$AN251/$AM251,2)+N($K251))</f>
        <v/>
      </c>
      <c r="AG251" s="372" t="str">
        <f aca="false">IF($AF251="","",MAX(0,ROUND($AF251-(N($P251)+N($Q251)+N($R251)),2)))</f>
        <v/>
      </c>
      <c r="AH251" s="372" t="str">
        <f aca="false">IF(OR(TRIM($B251&amp;$C251)="",NOT(ISNUMBER($D251))),"",SUMIFS($V$3:$V$1001,$AJ$3:$AJ$1001,$AJ251,$D$3:$D$1001,"&lt;"&amp;$D251))</f>
        <v/>
      </c>
      <c r="AI251" s="372" t="str">
        <f aca="false">IF(TRIM($B251&amp;$C251)="","",SUMIFS($V$3:$V$1001,$AJ$3:$AJ$1001,$AJ251))</f>
        <v/>
      </c>
      <c r="AJ251" s="374" t="str">
        <f aca="false">IF(TRIM($B251&amp;$C251)="","",TRIM($B251)&amp;"｜"&amp;TRIM($C251))</f>
        <v/>
      </c>
      <c r="AK251" s="372" t="str">
        <f aca="false">IF(TRIM($B251&amp;$C251)="","",MIN(N($N251),N($P251)))</f>
        <v/>
      </c>
      <c r="AL251" s="375" t="str">
        <f aca="false">IF(ISNUMBER($D251),YEAR($D251),"")</f>
        <v/>
      </c>
      <c r="AM251" s="375" t="str">
        <f aca="false">IF(OR(TRIM($B251&amp;$C251)="",NOT(ISNUMBER($D251)),NOT(ISNUMBER($E251))),"",IF($E251&lt;$D251,"",IF(IF($AD251="半年付",2,IF($AD251="季度付",4,IF($AD251="月付",12,IF($AD251="半月付",24,1))))=1,1,MAX(1,ROUND(($E251-$D251+1)/365*IF($AD251="半年付",2,IF($AD251="季度付",4,IF($AD251="月付",12,IF($AD251="半月付",24,1)))),0)))))</f>
        <v/>
      </c>
      <c r="AN251" s="375" t="str">
        <f aca="true">IF($AM251="","",MIN($AM251,MAX(0,INT((TODAY()-付款宽限天数-$D251)/(($E251-$D251+1)/$AM251))+1)))</f>
        <v/>
      </c>
    </row>
    <row r="252" customFormat="false" ht="14.9" hidden="false" customHeight="false" outlineLevel="0" collapsed="false">
      <c r="F252" s="370" t="str">
        <f aca="true">IF(TRIM($B252&amp;$C252)="","",IF(OR(ISNUMBER(SEARCH("未",$A252)),ISNUMBER(SEARCH("送出",$A252)),AND(TRIM($A252)="",NOT(ISNUMBER($D252)),N($G252)=0)),"【合同未回】","")&amp;IF(NOT(ISNUMBER($E252)),IF(OR(ISNUMBER(SEARCH("未",$A252)),ISNUMBER(SEARCH("送出",$A252)),AND(TRIM($A252)="",NOT(ISNUMBER($D252)),N($G252)=0)),"","【未填合同期】"),IF($E252&lt;TODAY(),"【已到期】",IF($E252-TODAY()&lt;=提醒天数,"【即将到期，剩余"&amp;($E252-TODAY())&amp;"天】","【正常】")))&amp;IF(OR($AC252="安装免保",$AC252="技术免保",$AC252="质保期内"),"【"&amp;$AC252&amp;"】",""))</f>
        <v/>
      </c>
      <c r="J252" s="371" t="str">
        <f aca="false">IF(OR(N($G252)=0,N($H252)=0),"",ROUND(N($G252)*N($H252)*IF(N($I252)=0,1,N($I252)),2))</f>
        <v/>
      </c>
      <c r="L252" s="371" t="str">
        <f aca="false">IF(TRIM($B252&amp;$C252)="","",IF(AND(N($J252)=0,N($K252)=0),"",ROUND(N($J252)+N($K252),2)))</f>
        <v/>
      </c>
      <c r="R252" s="371"/>
      <c r="S252" s="372" t="str">
        <f aca="false">IF(TRIM($B252&amp;$C252)="","",IF(N($N252)=0,"",MAX(0,MIN(N($N252)-N($P252),N($V252)))))</f>
        <v/>
      </c>
      <c r="T252" s="372" t="str">
        <f aca="false">IF(TRIM($B252&amp;$C252)="","",IF(N($P252)&lt;=N($N252),"",N($P252)-N($N252)))</f>
        <v/>
      </c>
      <c r="U252" s="372" t="str">
        <f aca="false">IF(OR(TRIM($B252&amp;$C252)="",$V252=""),"",MAX(0,N($V252))-N($S252))</f>
        <v/>
      </c>
      <c r="V252" s="372" t="str">
        <f aca="false">IF(TRIM($B252&amp;$C252)="","",IF(AND(N($L252)=0,N($P252)+N($Q252)+N($R252)=0),"",ROUND(N($L252)-N($P252)-N($Q252)-N($R252),2)))</f>
        <v/>
      </c>
      <c r="W252" s="373" t="str">
        <f aca="false">IF(TRIM($B252&amp;$C252)="","",IF(N($L252)=0,IF((N($P252)+N($Q252)+N($R252))=0,"—未填单价","未填单价，已收 "&amp;TEXT((N($P252)+N($Q252)+N($R252)),"#,##0.00")),IF(N($V252)&gt;0.005,"欠 "&amp;TEXT(N($V252),"#,##0.00")&amp;IF(N($S252)&gt;0,"（开票未到账 "&amp;TEXT(N($S252),"#,##0.00")&amp;"）","")&amp;IF(N($U252)&gt;0,"（未开票 "&amp;TEXT(N($U252),"#,##0.00")&amp;"）",""),IF(N($V252)&lt;-0.005,"多收 "&amp;TEXT(-N($V252),"#,##0.00"),"✔ 已结清")))&amp;IF(N($T252)&gt;0,"｜到账未开票 "&amp;TEXT(N($T252),"#,##0.00")&amp;"，待补票","")&amp;IF(N($Q252)&gt;0,"｜收现 "&amp;TEXT(N($Q252),"#,##0.00"),"")&amp;IF(N($R252)&gt;0,"｜收款不开票 "&amp;TEXT(N($R252),"#,##0.00"),""))</f>
        <v/>
      </c>
      <c r="X252" s="370"/>
      <c r="AB252" s="371" t="str">
        <f aca="false">IF(OR(N($N252)=0,N($AA252)=0),"",ROUND(N($N252)/(1+N($AA252))*N($AA252),2))</f>
        <v/>
      </c>
      <c r="AC252" s="370"/>
      <c r="AD252" s="370"/>
      <c r="AE252" s="374" t="str">
        <f aca="false">IF($AM252="","",IF($AM252=1,IF($AN252&gt;=1,"一次性·已到收款期","一次性·未到期"),$AD252&amp;" 第"&amp;$AN252&amp;"/"&amp;$AM252&amp;"期"))</f>
        <v/>
      </c>
      <c r="AF252" s="372" t="str">
        <f aca="false">IF(OR($AM252="",N($L252)=0),"",ROUND(N($J252)*$AN252/$AM252,2)+N($K252))</f>
        <v/>
      </c>
      <c r="AG252" s="372" t="str">
        <f aca="false">IF($AF252="","",MAX(0,ROUND($AF252-(N($P252)+N($Q252)+N($R252)),2)))</f>
        <v/>
      </c>
      <c r="AH252" s="372" t="str">
        <f aca="false">IF(OR(TRIM($B252&amp;$C252)="",NOT(ISNUMBER($D252))),"",SUMIFS($V$3:$V$1001,$AJ$3:$AJ$1001,$AJ252,$D$3:$D$1001,"&lt;"&amp;$D252))</f>
        <v/>
      </c>
      <c r="AI252" s="372" t="str">
        <f aca="false">IF(TRIM($B252&amp;$C252)="","",SUMIFS($V$3:$V$1001,$AJ$3:$AJ$1001,$AJ252))</f>
        <v/>
      </c>
      <c r="AJ252" s="374" t="str">
        <f aca="false">IF(TRIM($B252&amp;$C252)="","",TRIM($B252)&amp;"｜"&amp;TRIM($C252))</f>
        <v/>
      </c>
      <c r="AK252" s="372" t="str">
        <f aca="false">IF(TRIM($B252&amp;$C252)="","",MIN(N($N252),N($P252)))</f>
        <v/>
      </c>
      <c r="AL252" s="375" t="str">
        <f aca="false">IF(ISNUMBER($D252),YEAR($D252),"")</f>
        <v/>
      </c>
      <c r="AM252" s="375" t="str">
        <f aca="false">IF(OR(TRIM($B252&amp;$C252)="",NOT(ISNUMBER($D252)),NOT(ISNUMBER($E252))),"",IF($E252&lt;$D252,"",IF(IF($AD252="半年付",2,IF($AD252="季度付",4,IF($AD252="月付",12,IF($AD252="半月付",24,1))))=1,1,MAX(1,ROUND(($E252-$D252+1)/365*IF($AD252="半年付",2,IF($AD252="季度付",4,IF($AD252="月付",12,IF($AD252="半月付",24,1)))),0)))))</f>
        <v/>
      </c>
      <c r="AN252" s="375" t="str">
        <f aca="true">IF($AM252="","",MIN($AM252,MAX(0,INT((TODAY()-付款宽限天数-$D252)/(($E252-$D252+1)/$AM252))+1)))</f>
        <v/>
      </c>
    </row>
    <row r="253" customFormat="false" ht="14.9" hidden="false" customHeight="false" outlineLevel="0" collapsed="false">
      <c r="F253" s="370" t="str">
        <f aca="true">IF(TRIM($B253&amp;$C253)="","",IF(OR(ISNUMBER(SEARCH("未",$A253)),ISNUMBER(SEARCH("送出",$A253)),AND(TRIM($A253)="",NOT(ISNUMBER($D253)),N($G253)=0)),"【合同未回】","")&amp;IF(NOT(ISNUMBER($E253)),IF(OR(ISNUMBER(SEARCH("未",$A253)),ISNUMBER(SEARCH("送出",$A253)),AND(TRIM($A253)="",NOT(ISNUMBER($D253)),N($G253)=0)),"","【未填合同期】"),IF($E253&lt;TODAY(),"【已到期】",IF($E253-TODAY()&lt;=提醒天数,"【即将到期，剩余"&amp;($E253-TODAY())&amp;"天】","【正常】")))&amp;IF(OR($AC253="安装免保",$AC253="技术免保",$AC253="质保期内"),"【"&amp;$AC253&amp;"】",""))</f>
        <v/>
      </c>
      <c r="J253" s="371" t="str">
        <f aca="false">IF(OR(N($G253)=0,N($H253)=0),"",ROUND(N($G253)*N($H253)*IF(N($I253)=0,1,N($I253)),2))</f>
        <v/>
      </c>
      <c r="L253" s="371" t="str">
        <f aca="false">IF(TRIM($B253&amp;$C253)="","",IF(AND(N($J253)=0,N($K253)=0),"",ROUND(N($J253)+N($K253),2)))</f>
        <v/>
      </c>
      <c r="R253" s="371"/>
      <c r="S253" s="372" t="str">
        <f aca="false">IF(TRIM($B253&amp;$C253)="","",IF(N($N253)=0,"",MAX(0,MIN(N($N253)-N($P253),N($V253)))))</f>
        <v/>
      </c>
      <c r="T253" s="372" t="str">
        <f aca="false">IF(TRIM($B253&amp;$C253)="","",IF(N($P253)&lt;=N($N253),"",N($P253)-N($N253)))</f>
        <v/>
      </c>
      <c r="U253" s="372" t="str">
        <f aca="false">IF(OR(TRIM($B253&amp;$C253)="",$V253=""),"",MAX(0,N($V253))-N($S253))</f>
        <v/>
      </c>
      <c r="V253" s="372" t="str">
        <f aca="false">IF(TRIM($B253&amp;$C253)="","",IF(AND(N($L253)=0,N($P253)+N($Q253)+N($R253)=0),"",ROUND(N($L253)-N($P253)-N($Q253)-N($R253),2)))</f>
        <v/>
      </c>
      <c r="W253" s="373" t="str">
        <f aca="false">IF(TRIM($B253&amp;$C253)="","",IF(N($L253)=0,IF((N($P253)+N($Q253)+N($R253))=0,"—未填单价","未填单价，已收 "&amp;TEXT((N($P253)+N($Q253)+N($R253)),"#,##0.00")),IF(N($V253)&gt;0.005,"欠 "&amp;TEXT(N($V253),"#,##0.00")&amp;IF(N($S253)&gt;0,"（开票未到账 "&amp;TEXT(N($S253),"#,##0.00")&amp;"）","")&amp;IF(N($U253)&gt;0,"（未开票 "&amp;TEXT(N($U253),"#,##0.00")&amp;"）",""),IF(N($V253)&lt;-0.005,"多收 "&amp;TEXT(-N($V253),"#,##0.00"),"✔ 已结清")))&amp;IF(N($T253)&gt;0,"｜到账未开票 "&amp;TEXT(N($T253),"#,##0.00")&amp;"，待补票","")&amp;IF(N($Q253)&gt;0,"｜收现 "&amp;TEXT(N($Q253),"#,##0.00"),"")&amp;IF(N($R253)&gt;0,"｜收款不开票 "&amp;TEXT(N($R253),"#,##0.00"),""))</f>
        <v/>
      </c>
      <c r="X253" s="370"/>
      <c r="AB253" s="371" t="str">
        <f aca="false">IF(OR(N($N253)=0,N($AA253)=0),"",ROUND(N($N253)/(1+N($AA253))*N($AA253),2))</f>
        <v/>
      </c>
      <c r="AC253" s="370"/>
      <c r="AD253" s="370"/>
      <c r="AE253" s="374" t="str">
        <f aca="false">IF($AM253="","",IF($AM253=1,IF($AN253&gt;=1,"一次性·已到收款期","一次性·未到期"),$AD253&amp;" 第"&amp;$AN253&amp;"/"&amp;$AM253&amp;"期"))</f>
        <v/>
      </c>
      <c r="AF253" s="372" t="str">
        <f aca="false">IF(OR($AM253="",N($L253)=0),"",ROUND(N($J253)*$AN253/$AM253,2)+N($K253))</f>
        <v/>
      </c>
      <c r="AG253" s="372" t="str">
        <f aca="false">IF($AF253="","",MAX(0,ROUND($AF253-(N($P253)+N($Q253)+N($R253)),2)))</f>
        <v/>
      </c>
      <c r="AH253" s="372" t="str">
        <f aca="false">IF(OR(TRIM($B253&amp;$C253)="",NOT(ISNUMBER($D253))),"",SUMIFS($V$3:$V$1001,$AJ$3:$AJ$1001,$AJ253,$D$3:$D$1001,"&lt;"&amp;$D253))</f>
        <v/>
      </c>
      <c r="AI253" s="372" t="str">
        <f aca="false">IF(TRIM($B253&amp;$C253)="","",SUMIFS($V$3:$V$1001,$AJ$3:$AJ$1001,$AJ253))</f>
        <v/>
      </c>
      <c r="AJ253" s="374" t="str">
        <f aca="false">IF(TRIM($B253&amp;$C253)="","",TRIM($B253)&amp;"｜"&amp;TRIM($C253))</f>
        <v/>
      </c>
      <c r="AK253" s="372" t="str">
        <f aca="false">IF(TRIM($B253&amp;$C253)="","",MIN(N($N253),N($P253)))</f>
        <v/>
      </c>
      <c r="AL253" s="375" t="str">
        <f aca="false">IF(ISNUMBER($D253),YEAR($D253),"")</f>
        <v/>
      </c>
      <c r="AM253" s="375" t="str">
        <f aca="false">IF(OR(TRIM($B253&amp;$C253)="",NOT(ISNUMBER($D253)),NOT(ISNUMBER($E253))),"",IF($E253&lt;$D253,"",IF(IF($AD253="半年付",2,IF($AD253="季度付",4,IF($AD253="月付",12,IF($AD253="半月付",24,1))))=1,1,MAX(1,ROUND(($E253-$D253+1)/365*IF($AD253="半年付",2,IF($AD253="季度付",4,IF($AD253="月付",12,IF($AD253="半月付",24,1)))),0)))))</f>
        <v/>
      </c>
      <c r="AN253" s="375" t="str">
        <f aca="true">IF($AM253="","",MIN($AM253,MAX(0,INT((TODAY()-付款宽限天数-$D253)/(($E253-$D253+1)/$AM253))+1)))</f>
        <v/>
      </c>
    </row>
    <row r="254" customFormat="false" ht="14.9" hidden="false" customHeight="false" outlineLevel="0" collapsed="false">
      <c r="F254" s="370" t="str">
        <f aca="true">IF(TRIM($B254&amp;$C254)="","",IF(OR(ISNUMBER(SEARCH("未",$A254)),ISNUMBER(SEARCH("送出",$A254)),AND(TRIM($A254)="",NOT(ISNUMBER($D254)),N($G254)=0)),"【合同未回】","")&amp;IF(NOT(ISNUMBER($E254)),IF(OR(ISNUMBER(SEARCH("未",$A254)),ISNUMBER(SEARCH("送出",$A254)),AND(TRIM($A254)="",NOT(ISNUMBER($D254)),N($G254)=0)),"","【未填合同期】"),IF($E254&lt;TODAY(),"【已到期】",IF($E254-TODAY()&lt;=提醒天数,"【即将到期，剩余"&amp;($E254-TODAY())&amp;"天】","【正常】")))&amp;IF(OR($AC254="安装免保",$AC254="技术免保",$AC254="质保期内"),"【"&amp;$AC254&amp;"】",""))</f>
        <v/>
      </c>
      <c r="J254" s="371" t="str">
        <f aca="false">IF(OR(N($G254)=0,N($H254)=0),"",ROUND(N($G254)*N($H254)*IF(N($I254)=0,1,N($I254)),2))</f>
        <v/>
      </c>
      <c r="L254" s="371" t="str">
        <f aca="false">IF(TRIM($B254&amp;$C254)="","",IF(AND(N($J254)=0,N($K254)=0),"",ROUND(N($J254)+N($K254),2)))</f>
        <v/>
      </c>
      <c r="R254" s="371"/>
      <c r="S254" s="372" t="str">
        <f aca="false">IF(TRIM($B254&amp;$C254)="","",IF(N($N254)=0,"",MAX(0,MIN(N($N254)-N($P254),N($V254)))))</f>
        <v/>
      </c>
      <c r="T254" s="372" t="str">
        <f aca="false">IF(TRIM($B254&amp;$C254)="","",IF(N($P254)&lt;=N($N254),"",N($P254)-N($N254)))</f>
        <v/>
      </c>
      <c r="U254" s="372" t="str">
        <f aca="false">IF(OR(TRIM($B254&amp;$C254)="",$V254=""),"",MAX(0,N($V254))-N($S254))</f>
        <v/>
      </c>
      <c r="V254" s="372" t="str">
        <f aca="false">IF(TRIM($B254&amp;$C254)="","",IF(AND(N($L254)=0,N($P254)+N($Q254)+N($R254)=0),"",ROUND(N($L254)-N($P254)-N($Q254)-N($R254),2)))</f>
        <v/>
      </c>
      <c r="W254" s="373" t="str">
        <f aca="false">IF(TRIM($B254&amp;$C254)="","",IF(N($L254)=0,IF((N($P254)+N($Q254)+N($R254))=0,"—未填单价","未填单价，已收 "&amp;TEXT((N($P254)+N($Q254)+N($R254)),"#,##0.00")),IF(N($V254)&gt;0.005,"欠 "&amp;TEXT(N($V254),"#,##0.00")&amp;IF(N($S254)&gt;0,"（开票未到账 "&amp;TEXT(N($S254),"#,##0.00")&amp;"）","")&amp;IF(N($U254)&gt;0,"（未开票 "&amp;TEXT(N($U254),"#,##0.00")&amp;"）",""),IF(N($V254)&lt;-0.005,"多收 "&amp;TEXT(-N($V254),"#,##0.00"),"✔ 已结清")))&amp;IF(N($T254)&gt;0,"｜到账未开票 "&amp;TEXT(N($T254),"#,##0.00")&amp;"，待补票","")&amp;IF(N($Q254)&gt;0,"｜收现 "&amp;TEXT(N($Q254),"#,##0.00"),"")&amp;IF(N($R254)&gt;0,"｜收款不开票 "&amp;TEXT(N($R254),"#,##0.00"),""))</f>
        <v/>
      </c>
      <c r="X254" s="370"/>
      <c r="AB254" s="371" t="str">
        <f aca="false">IF(OR(N($N254)=0,N($AA254)=0),"",ROUND(N($N254)/(1+N($AA254))*N($AA254),2))</f>
        <v/>
      </c>
      <c r="AC254" s="370"/>
      <c r="AD254" s="370"/>
      <c r="AE254" s="374" t="str">
        <f aca="false">IF($AM254="","",IF($AM254=1,IF($AN254&gt;=1,"一次性·已到收款期","一次性·未到期"),$AD254&amp;" 第"&amp;$AN254&amp;"/"&amp;$AM254&amp;"期"))</f>
        <v/>
      </c>
      <c r="AF254" s="372" t="str">
        <f aca="false">IF(OR($AM254="",N($L254)=0),"",ROUND(N($J254)*$AN254/$AM254,2)+N($K254))</f>
        <v/>
      </c>
      <c r="AG254" s="372" t="str">
        <f aca="false">IF($AF254="","",MAX(0,ROUND($AF254-(N($P254)+N($Q254)+N($R254)),2)))</f>
        <v/>
      </c>
      <c r="AH254" s="372" t="str">
        <f aca="false">IF(OR(TRIM($B254&amp;$C254)="",NOT(ISNUMBER($D254))),"",SUMIFS($V$3:$V$1001,$AJ$3:$AJ$1001,$AJ254,$D$3:$D$1001,"&lt;"&amp;$D254))</f>
        <v/>
      </c>
      <c r="AI254" s="372" t="str">
        <f aca="false">IF(TRIM($B254&amp;$C254)="","",SUMIFS($V$3:$V$1001,$AJ$3:$AJ$1001,$AJ254))</f>
        <v/>
      </c>
      <c r="AJ254" s="374" t="str">
        <f aca="false">IF(TRIM($B254&amp;$C254)="","",TRIM($B254)&amp;"｜"&amp;TRIM($C254))</f>
        <v/>
      </c>
      <c r="AK254" s="372" t="str">
        <f aca="false">IF(TRIM($B254&amp;$C254)="","",MIN(N($N254),N($P254)))</f>
        <v/>
      </c>
      <c r="AL254" s="375" t="str">
        <f aca="false">IF(ISNUMBER($D254),YEAR($D254),"")</f>
        <v/>
      </c>
      <c r="AM254" s="375" t="str">
        <f aca="false">IF(OR(TRIM($B254&amp;$C254)="",NOT(ISNUMBER($D254)),NOT(ISNUMBER($E254))),"",IF($E254&lt;$D254,"",IF(IF($AD254="半年付",2,IF($AD254="季度付",4,IF($AD254="月付",12,IF($AD254="半月付",24,1))))=1,1,MAX(1,ROUND(($E254-$D254+1)/365*IF($AD254="半年付",2,IF($AD254="季度付",4,IF($AD254="月付",12,IF($AD254="半月付",24,1)))),0)))))</f>
        <v/>
      </c>
      <c r="AN254" s="375" t="str">
        <f aca="true">IF($AM254="","",MIN($AM254,MAX(0,INT((TODAY()-付款宽限天数-$D254)/(($E254-$D254+1)/$AM254))+1)))</f>
        <v/>
      </c>
    </row>
    <row r="255" customFormat="false" ht="14.9" hidden="false" customHeight="false" outlineLevel="0" collapsed="false">
      <c r="F255" s="370" t="str">
        <f aca="true">IF(TRIM($B255&amp;$C255)="","",IF(OR(ISNUMBER(SEARCH("未",$A255)),ISNUMBER(SEARCH("送出",$A255)),AND(TRIM($A255)="",NOT(ISNUMBER($D255)),N($G255)=0)),"【合同未回】","")&amp;IF(NOT(ISNUMBER($E255)),IF(OR(ISNUMBER(SEARCH("未",$A255)),ISNUMBER(SEARCH("送出",$A255)),AND(TRIM($A255)="",NOT(ISNUMBER($D255)),N($G255)=0)),"","【未填合同期】"),IF($E255&lt;TODAY(),"【已到期】",IF($E255-TODAY()&lt;=提醒天数,"【即将到期，剩余"&amp;($E255-TODAY())&amp;"天】","【正常】")))&amp;IF(OR($AC255="安装免保",$AC255="技术免保",$AC255="质保期内"),"【"&amp;$AC255&amp;"】",""))</f>
        <v/>
      </c>
      <c r="J255" s="371" t="str">
        <f aca="false">IF(OR(N($G255)=0,N($H255)=0),"",ROUND(N($G255)*N($H255)*IF(N($I255)=0,1,N($I255)),2))</f>
        <v/>
      </c>
      <c r="L255" s="371" t="str">
        <f aca="false">IF(TRIM($B255&amp;$C255)="","",IF(AND(N($J255)=0,N($K255)=0),"",ROUND(N($J255)+N($K255),2)))</f>
        <v/>
      </c>
      <c r="R255" s="371"/>
      <c r="S255" s="372" t="str">
        <f aca="false">IF(TRIM($B255&amp;$C255)="","",IF(N($N255)=0,"",MAX(0,MIN(N($N255)-N($P255),N($V255)))))</f>
        <v/>
      </c>
      <c r="T255" s="372" t="str">
        <f aca="false">IF(TRIM($B255&amp;$C255)="","",IF(N($P255)&lt;=N($N255),"",N($P255)-N($N255)))</f>
        <v/>
      </c>
      <c r="U255" s="372" t="str">
        <f aca="false">IF(OR(TRIM($B255&amp;$C255)="",$V255=""),"",MAX(0,N($V255))-N($S255))</f>
        <v/>
      </c>
      <c r="V255" s="372" t="str">
        <f aca="false">IF(TRIM($B255&amp;$C255)="","",IF(AND(N($L255)=0,N($P255)+N($Q255)+N($R255)=0),"",ROUND(N($L255)-N($P255)-N($Q255)-N($R255),2)))</f>
        <v/>
      </c>
      <c r="W255" s="373" t="str">
        <f aca="false">IF(TRIM($B255&amp;$C255)="","",IF(N($L255)=0,IF((N($P255)+N($Q255)+N($R255))=0,"—未填单价","未填单价，已收 "&amp;TEXT((N($P255)+N($Q255)+N($R255)),"#,##0.00")),IF(N($V255)&gt;0.005,"欠 "&amp;TEXT(N($V255),"#,##0.00")&amp;IF(N($S255)&gt;0,"（开票未到账 "&amp;TEXT(N($S255),"#,##0.00")&amp;"）","")&amp;IF(N($U255)&gt;0,"（未开票 "&amp;TEXT(N($U255),"#,##0.00")&amp;"）",""),IF(N($V255)&lt;-0.005,"多收 "&amp;TEXT(-N($V255),"#,##0.00"),"✔ 已结清")))&amp;IF(N($T255)&gt;0,"｜到账未开票 "&amp;TEXT(N($T255),"#,##0.00")&amp;"，待补票","")&amp;IF(N($Q255)&gt;0,"｜收现 "&amp;TEXT(N($Q255),"#,##0.00"),"")&amp;IF(N($R255)&gt;0,"｜收款不开票 "&amp;TEXT(N($R255),"#,##0.00"),""))</f>
        <v/>
      </c>
      <c r="X255" s="370"/>
      <c r="AB255" s="371" t="str">
        <f aca="false">IF(OR(N($N255)=0,N($AA255)=0),"",ROUND(N($N255)/(1+N($AA255))*N($AA255),2))</f>
        <v/>
      </c>
      <c r="AC255" s="370"/>
      <c r="AD255" s="370"/>
      <c r="AE255" s="374" t="str">
        <f aca="false">IF($AM255="","",IF($AM255=1,IF($AN255&gt;=1,"一次性·已到收款期","一次性·未到期"),$AD255&amp;" 第"&amp;$AN255&amp;"/"&amp;$AM255&amp;"期"))</f>
        <v/>
      </c>
      <c r="AF255" s="372" t="str">
        <f aca="false">IF(OR($AM255="",N($L255)=0),"",ROUND(N($J255)*$AN255/$AM255,2)+N($K255))</f>
        <v/>
      </c>
      <c r="AG255" s="372" t="str">
        <f aca="false">IF($AF255="","",MAX(0,ROUND($AF255-(N($P255)+N($Q255)+N($R255)),2)))</f>
        <v/>
      </c>
      <c r="AH255" s="372" t="str">
        <f aca="false">IF(OR(TRIM($B255&amp;$C255)="",NOT(ISNUMBER($D255))),"",SUMIFS($V$3:$V$1001,$AJ$3:$AJ$1001,$AJ255,$D$3:$D$1001,"&lt;"&amp;$D255))</f>
        <v/>
      </c>
      <c r="AI255" s="372" t="str">
        <f aca="false">IF(TRIM($B255&amp;$C255)="","",SUMIFS($V$3:$V$1001,$AJ$3:$AJ$1001,$AJ255))</f>
        <v/>
      </c>
      <c r="AJ255" s="374" t="str">
        <f aca="false">IF(TRIM($B255&amp;$C255)="","",TRIM($B255)&amp;"｜"&amp;TRIM($C255))</f>
        <v/>
      </c>
      <c r="AK255" s="372" t="str">
        <f aca="false">IF(TRIM($B255&amp;$C255)="","",MIN(N($N255),N($P255)))</f>
        <v/>
      </c>
      <c r="AL255" s="375" t="str">
        <f aca="false">IF(ISNUMBER($D255),YEAR($D255),"")</f>
        <v/>
      </c>
      <c r="AM255" s="375" t="str">
        <f aca="false">IF(OR(TRIM($B255&amp;$C255)="",NOT(ISNUMBER($D255)),NOT(ISNUMBER($E255))),"",IF($E255&lt;$D255,"",IF(IF($AD255="半年付",2,IF($AD255="季度付",4,IF($AD255="月付",12,IF($AD255="半月付",24,1))))=1,1,MAX(1,ROUND(($E255-$D255+1)/365*IF($AD255="半年付",2,IF($AD255="季度付",4,IF($AD255="月付",12,IF($AD255="半月付",24,1)))),0)))))</f>
        <v/>
      </c>
      <c r="AN255" s="375" t="str">
        <f aca="true">IF($AM255="","",MIN($AM255,MAX(0,INT((TODAY()-付款宽限天数-$D255)/(($E255-$D255+1)/$AM255))+1)))</f>
        <v/>
      </c>
    </row>
    <row r="256" customFormat="false" ht="14.9" hidden="false" customHeight="false" outlineLevel="0" collapsed="false">
      <c r="F256" s="370" t="str">
        <f aca="true">IF(TRIM($B256&amp;$C256)="","",IF(OR(ISNUMBER(SEARCH("未",$A256)),ISNUMBER(SEARCH("送出",$A256)),AND(TRIM($A256)="",NOT(ISNUMBER($D256)),N($G256)=0)),"【合同未回】","")&amp;IF(NOT(ISNUMBER($E256)),IF(OR(ISNUMBER(SEARCH("未",$A256)),ISNUMBER(SEARCH("送出",$A256)),AND(TRIM($A256)="",NOT(ISNUMBER($D256)),N($G256)=0)),"","【未填合同期】"),IF($E256&lt;TODAY(),"【已到期】",IF($E256-TODAY()&lt;=提醒天数,"【即将到期，剩余"&amp;($E256-TODAY())&amp;"天】","【正常】")))&amp;IF(OR($AC256="安装免保",$AC256="技术免保",$AC256="质保期内"),"【"&amp;$AC256&amp;"】",""))</f>
        <v/>
      </c>
      <c r="J256" s="371" t="str">
        <f aca="false">IF(OR(N($G256)=0,N($H256)=0),"",ROUND(N($G256)*N($H256)*IF(N($I256)=0,1,N($I256)),2))</f>
        <v/>
      </c>
      <c r="L256" s="371" t="str">
        <f aca="false">IF(TRIM($B256&amp;$C256)="","",IF(AND(N($J256)=0,N($K256)=0),"",ROUND(N($J256)+N($K256),2)))</f>
        <v/>
      </c>
      <c r="R256" s="371"/>
      <c r="S256" s="372" t="str">
        <f aca="false">IF(TRIM($B256&amp;$C256)="","",IF(N($N256)=0,"",MAX(0,MIN(N($N256)-N($P256),N($V256)))))</f>
        <v/>
      </c>
      <c r="T256" s="372" t="str">
        <f aca="false">IF(TRIM($B256&amp;$C256)="","",IF(N($P256)&lt;=N($N256),"",N($P256)-N($N256)))</f>
        <v/>
      </c>
      <c r="U256" s="372" t="str">
        <f aca="false">IF(OR(TRIM($B256&amp;$C256)="",$V256=""),"",MAX(0,N($V256))-N($S256))</f>
        <v/>
      </c>
      <c r="V256" s="372" t="str">
        <f aca="false">IF(TRIM($B256&amp;$C256)="","",IF(AND(N($L256)=0,N($P256)+N($Q256)+N($R256)=0),"",ROUND(N($L256)-N($P256)-N($Q256)-N($R256),2)))</f>
        <v/>
      </c>
      <c r="W256" s="373" t="str">
        <f aca="false">IF(TRIM($B256&amp;$C256)="","",IF(N($L256)=0,IF((N($P256)+N($Q256)+N($R256))=0,"—未填单价","未填单价，已收 "&amp;TEXT((N($P256)+N($Q256)+N($R256)),"#,##0.00")),IF(N($V256)&gt;0.005,"欠 "&amp;TEXT(N($V256),"#,##0.00")&amp;IF(N($S256)&gt;0,"（开票未到账 "&amp;TEXT(N($S256),"#,##0.00")&amp;"）","")&amp;IF(N($U256)&gt;0,"（未开票 "&amp;TEXT(N($U256),"#,##0.00")&amp;"）",""),IF(N($V256)&lt;-0.005,"多收 "&amp;TEXT(-N($V256),"#,##0.00"),"✔ 已结清")))&amp;IF(N($T256)&gt;0,"｜到账未开票 "&amp;TEXT(N($T256),"#,##0.00")&amp;"，待补票","")&amp;IF(N($Q256)&gt;0,"｜收现 "&amp;TEXT(N($Q256),"#,##0.00"),"")&amp;IF(N($R256)&gt;0,"｜收款不开票 "&amp;TEXT(N($R256),"#,##0.00"),""))</f>
        <v/>
      </c>
      <c r="X256" s="370"/>
      <c r="AB256" s="371" t="str">
        <f aca="false">IF(OR(N($N256)=0,N($AA256)=0),"",ROUND(N($N256)/(1+N($AA256))*N($AA256),2))</f>
        <v/>
      </c>
      <c r="AC256" s="370"/>
      <c r="AD256" s="370"/>
      <c r="AE256" s="374" t="str">
        <f aca="false">IF($AM256="","",IF($AM256=1,IF($AN256&gt;=1,"一次性·已到收款期","一次性·未到期"),$AD256&amp;" 第"&amp;$AN256&amp;"/"&amp;$AM256&amp;"期"))</f>
        <v/>
      </c>
      <c r="AF256" s="372" t="str">
        <f aca="false">IF(OR($AM256="",N($L256)=0),"",ROUND(N($J256)*$AN256/$AM256,2)+N($K256))</f>
        <v/>
      </c>
      <c r="AG256" s="372" t="str">
        <f aca="false">IF($AF256="","",MAX(0,ROUND($AF256-(N($P256)+N($Q256)+N($R256)),2)))</f>
        <v/>
      </c>
      <c r="AH256" s="372" t="str">
        <f aca="false">IF(OR(TRIM($B256&amp;$C256)="",NOT(ISNUMBER($D256))),"",SUMIFS($V$3:$V$1001,$AJ$3:$AJ$1001,$AJ256,$D$3:$D$1001,"&lt;"&amp;$D256))</f>
        <v/>
      </c>
      <c r="AI256" s="372" t="str">
        <f aca="false">IF(TRIM($B256&amp;$C256)="","",SUMIFS($V$3:$V$1001,$AJ$3:$AJ$1001,$AJ256))</f>
        <v/>
      </c>
      <c r="AJ256" s="374" t="str">
        <f aca="false">IF(TRIM($B256&amp;$C256)="","",TRIM($B256)&amp;"｜"&amp;TRIM($C256))</f>
        <v/>
      </c>
      <c r="AK256" s="372" t="str">
        <f aca="false">IF(TRIM($B256&amp;$C256)="","",MIN(N($N256),N($P256)))</f>
        <v/>
      </c>
      <c r="AL256" s="375" t="str">
        <f aca="false">IF(ISNUMBER($D256),YEAR($D256),"")</f>
        <v/>
      </c>
      <c r="AM256" s="375" t="str">
        <f aca="false">IF(OR(TRIM($B256&amp;$C256)="",NOT(ISNUMBER($D256)),NOT(ISNUMBER($E256))),"",IF($E256&lt;$D256,"",IF(IF($AD256="半年付",2,IF($AD256="季度付",4,IF($AD256="月付",12,IF($AD256="半月付",24,1))))=1,1,MAX(1,ROUND(($E256-$D256+1)/365*IF($AD256="半年付",2,IF($AD256="季度付",4,IF($AD256="月付",12,IF($AD256="半月付",24,1)))),0)))))</f>
        <v/>
      </c>
      <c r="AN256" s="375" t="str">
        <f aca="true">IF($AM256="","",MIN($AM256,MAX(0,INT((TODAY()-付款宽限天数-$D256)/(($E256-$D256+1)/$AM256))+1)))</f>
        <v/>
      </c>
    </row>
    <row r="257" customFormat="false" ht="14.9" hidden="false" customHeight="false" outlineLevel="0" collapsed="false">
      <c r="F257" s="370" t="str">
        <f aca="true">IF(TRIM($B257&amp;$C257)="","",IF(OR(ISNUMBER(SEARCH("未",$A257)),ISNUMBER(SEARCH("送出",$A257)),AND(TRIM($A257)="",NOT(ISNUMBER($D257)),N($G257)=0)),"【合同未回】","")&amp;IF(NOT(ISNUMBER($E257)),IF(OR(ISNUMBER(SEARCH("未",$A257)),ISNUMBER(SEARCH("送出",$A257)),AND(TRIM($A257)="",NOT(ISNUMBER($D257)),N($G257)=0)),"","【未填合同期】"),IF($E257&lt;TODAY(),"【已到期】",IF($E257-TODAY()&lt;=提醒天数,"【即将到期，剩余"&amp;($E257-TODAY())&amp;"天】","【正常】")))&amp;IF(OR($AC257="安装免保",$AC257="技术免保",$AC257="质保期内"),"【"&amp;$AC257&amp;"】",""))</f>
        <v/>
      </c>
      <c r="J257" s="371" t="str">
        <f aca="false">IF(OR(N($G257)=0,N($H257)=0),"",ROUND(N($G257)*N($H257)*IF(N($I257)=0,1,N($I257)),2))</f>
        <v/>
      </c>
      <c r="L257" s="371" t="str">
        <f aca="false">IF(TRIM($B257&amp;$C257)="","",IF(AND(N($J257)=0,N($K257)=0),"",ROUND(N($J257)+N($K257),2)))</f>
        <v/>
      </c>
      <c r="R257" s="371"/>
      <c r="S257" s="372" t="str">
        <f aca="false">IF(TRIM($B257&amp;$C257)="","",IF(N($N257)=0,"",MAX(0,MIN(N($N257)-N($P257),N($V257)))))</f>
        <v/>
      </c>
      <c r="T257" s="372" t="str">
        <f aca="false">IF(TRIM($B257&amp;$C257)="","",IF(N($P257)&lt;=N($N257),"",N($P257)-N($N257)))</f>
        <v/>
      </c>
      <c r="U257" s="372" t="str">
        <f aca="false">IF(OR(TRIM($B257&amp;$C257)="",$V257=""),"",MAX(0,N($V257))-N($S257))</f>
        <v/>
      </c>
      <c r="V257" s="372" t="str">
        <f aca="false">IF(TRIM($B257&amp;$C257)="","",IF(AND(N($L257)=0,N($P257)+N($Q257)+N($R257)=0),"",ROUND(N($L257)-N($P257)-N($Q257)-N($R257),2)))</f>
        <v/>
      </c>
      <c r="W257" s="373" t="str">
        <f aca="false">IF(TRIM($B257&amp;$C257)="","",IF(N($L257)=0,IF((N($P257)+N($Q257)+N($R257))=0,"—未填单价","未填单价，已收 "&amp;TEXT((N($P257)+N($Q257)+N($R257)),"#,##0.00")),IF(N($V257)&gt;0.005,"欠 "&amp;TEXT(N($V257),"#,##0.00")&amp;IF(N($S257)&gt;0,"（开票未到账 "&amp;TEXT(N($S257),"#,##0.00")&amp;"）","")&amp;IF(N($U257)&gt;0,"（未开票 "&amp;TEXT(N($U257),"#,##0.00")&amp;"）",""),IF(N($V257)&lt;-0.005,"多收 "&amp;TEXT(-N($V257),"#,##0.00"),"✔ 已结清")))&amp;IF(N($T257)&gt;0,"｜到账未开票 "&amp;TEXT(N($T257),"#,##0.00")&amp;"，待补票","")&amp;IF(N($Q257)&gt;0,"｜收现 "&amp;TEXT(N($Q257),"#,##0.00"),"")&amp;IF(N($R257)&gt;0,"｜收款不开票 "&amp;TEXT(N($R257),"#,##0.00"),""))</f>
        <v/>
      </c>
      <c r="X257" s="370"/>
      <c r="AB257" s="371" t="str">
        <f aca="false">IF(OR(N($N257)=0,N($AA257)=0),"",ROUND(N($N257)/(1+N($AA257))*N($AA257),2))</f>
        <v/>
      </c>
      <c r="AC257" s="370"/>
      <c r="AD257" s="370"/>
      <c r="AE257" s="374" t="str">
        <f aca="false">IF($AM257="","",IF($AM257=1,IF($AN257&gt;=1,"一次性·已到收款期","一次性·未到期"),$AD257&amp;" 第"&amp;$AN257&amp;"/"&amp;$AM257&amp;"期"))</f>
        <v/>
      </c>
      <c r="AF257" s="372" t="str">
        <f aca="false">IF(OR($AM257="",N($L257)=0),"",ROUND(N($J257)*$AN257/$AM257,2)+N($K257))</f>
        <v/>
      </c>
      <c r="AG257" s="372" t="str">
        <f aca="false">IF($AF257="","",MAX(0,ROUND($AF257-(N($P257)+N($Q257)+N($R257)),2)))</f>
        <v/>
      </c>
      <c r="AH257" s="372" t="str">
        <f aca="false">IF(OR(TRIM($B257&amp;$C257)="",NOT(ISNUMBER($D257))),"",SUMIFS($V$3:$V$1001,$AJ$3:$AJ$1001,$AJ257,$D$3:$D$1001,"&lt;"&amp;$D257))</f>
        <v/>
      </c>
      <c r="AI257" s="372" t="str">
        <f aca="false">IF(TRIM($B257&amp;$C257)="","",SUMIFS($V$3:$V$1001,$AJ$3:$AJ$1001,$AJ257))</f>
        <v/>
      </c>
      <c r="AJ257" s="374" t="str">
        <f aca="false">IF(TRIM($B257&amp;$C257)="","",TRIM($B257)&amp;"｜"&amp;TRIM($C257))</f>
        <v/>
      </c>
      <c r="AK257" s="372" t="str">
        <f aca="false">IF(TRIM($B257&amp;$C257)="","",MIN(N($N257),N($P257)))</f>
        <v/>
      </c>
      <c r="AL257" s="375" t="str">
        <f aca="false">IF(ISNUMBER($D257),YEAR($D257),"")</f>
        <v/>
      </c>
      <c r="AM257" s="375" t="str">
        <f aca="false">IF(OR(TRIM($B257&amp;$C257)="",NOT(ISNUMBER($D257)),NOT(ISNUMBER($E257))),"",IF($E257&lt;$D257,"",IF(IF($AD257="半年付",2,IF($AD257="季度付",4,IF($AD257="月付",12,IF($AD257="半月付",24,1))))=1,1,MAX(1,ROUND(($E257-$D257+1)/365*IF($AD257="半年付",2,IF($AD257="季度付",4,IF($AD257="月付",12,IF($AD257="半月付",24,1)))),0)))))</f>
        <v/>
      </c>
      <c r="AN257" s="375" t="str">
        <f aca="true">IF($AM257="","",MIN($AM257,MAX(0,INT((TODAY()-付款宽限天数-$D257)/(($E257-$D257+1)/$AM257))+1)))</f>
        <v/>
      </c>
    </row>
    <row r="258" customFormat="false" ht="14.9" hidden="false" customHeight="false" outlineLevel="0" collapsed="false">
      <c r="F258" s="370" t="str">
        <f aca="true">IF(TRIM($B258&amp;$C258)="","",IF(OR(ISNUMBER(SEARCH("未",$A258)),ISNUMBER(SEARCH("送出",$A258)),AND(TRIM($A258)="",NOT(ISNUMBER($D258)),N($G258)=0)),"【合同未回】","")&amp;IF(NOT(ISNUMBER($E258)),IF(OR(ISNUMBER(SEARCH("未",$A258)),ISNUMBER(SEARCH("送出",$A258)),AND(TRIM($A258)="",NOT(ISNUMBER($D258)),N($G258)=0)),"","【未填合同期】"),IF($E258&lt;TODAY(),"【已到期】",IF($E258-TODAY()&lt;=提醒天数,"【即将到期，剩余"&amp;($E258-TODAY())&amp;"天】","【正常】")))&amp;IF(OR($AC258="安装免保",$AC258="技术免保",$AC258="质保期内"),"【"&amp;$AC258&amp;"】",""))</f>
        <v/>
      </c>
      <c r="J258" s="371" t="str">
        <f aca="false">IF(OR(N($G258)=0,N($H258)=0),"",ROUND(N($G258)*N($H258)*IF(N($I258)=0,1,N($I258)),2))</f>
        <v/>
      </c>
      <c r="L258" s="371" t="str">
        <f aca="false">IF(TRIM($B258&amp;$C258)="","",IF(AND(N($J258)=0,N($K258)=0),"",ROUND(N($J258)+N($K258),2)))</f>
        <v/>
      </c>
      <c r="R258" s="371"/>
      <c r="S258" s="372" t="str">
        <f aca="false">IF(TRIM($B258&amp;$C258)="","",IF(N($N258)=0,"",MAX(0,MIN(N($N258)-N($P258),N($V258)))))</f>
        <v/>
      </c>
      <c r="T258" s="372" t="str">
        <f aca="false">IF(TRIM($B258&amp;$C258)="","",IF(N($P258)&lt;=N($N258),"",N($P258)-N($N258)))</f>
        <v/>
      </c>
      <c r="U258" s="372" t="str">
        <f aca="false">IF(OR(TRIM($B258&amp;$C258)="",$V258=""),"",MAX(0,N($V258))-N($S258))</f>
        <v/>
      </c>
      <c r="V258" s="372" t="str">
        <f aca="false">IF(TRIM($B258&amp;$C258)="","",IF(AND(N($L258)=0,N($P258)+N($Q258)+N($R258)=0),"",ROUND(N($L258)-N($P258)-N($Q258)-N($R258),2)))</f>
        <v/>
      </c>
      <c r="W258" s="373" t="str">
        <f aca="false">IF(TRIM($B258&amp;$C258)="","",IF(N($L258)=0,IF((N($P258)+N($Q258)+N($R258))=0,"—未填单价","未填单价，已收 "&amp;TEXT((N($P258)+N($Q258)+N($R258)),"#,##0.00")),IF(N($V258)&gt;0.005,"欠 "&amp;TEXT(N($V258),"#,##0.00")&amp;IF(N($S258)&gt;0,"（开票未到账 "&amp;TEXT(N($S258),"#,##0.00")&amp;"）","")&amp;IF(N($U258)&gt;0,"（未开票 "&amp;TEXT(N($U258),"#,##0.00")&amp;"）",""),IF(N($V258)&lt;-0.005,"多收 "&amp;TEXT(-N($V258),"#,##0.00"),"✔ 已结清")))&amp;IF(N($T258)&gt;0,"｜到账未开票 "&amp;TEXT(N($T258),"#,##0.00")&amp;"，待补票","")&amp;IF(N($Q258)&gt;0,"｜收现 "&amp;TEXT(N($Q258),"#,##0.00"),"")&amp;IF(N($R258)&gt;0,"｜收款不开票 "&amp;TEXT(N($R258),"#,##0.00"),""))</f>
        <v/>
      </c>
      <c r="X258" s="370"/>
      <c r="AB258" s="371" t="str">
        <f aca="false">IF(OR(N($N258)=0,N($AA258)=0),"",ROUND(N($N258)/(1+N($AA258))*N($AA258),2))</f>
        <v/>
      </c>
      <c r="AC258" s="370"/>
      <c r="AD258" s="370"/>
      <c r="AE258" s="374" t="str">
        <f aca="false">IF($AM258="","",IF($AM258=1,IF($AN258&gt;=1,"一次性·已到收款期","一次性·未到期"),$AD258&amp;" 第"&amp;$AN258&amp;"/"&amp;$AM258&amp;"期"))</f>
        <v/>
      </c>
      <c r="AF258" s="372" t="str">
        <f aca="false">IF(OR($AM258="",N($L258)=0),"",ROUND(N($J258)*$AN258/$AM258,2)+N($K258))</f>
        <v/>
      </c>
      <c r="AG258" s="372" t="str">
        <f aca="false">IF($AF258="","",MAX(0,ROUND($AF258-(N($P258)+N($Q258)+N($R258)),2)))</f>
        <v/>
      </c>
      <c r="AH258" s="372" t="str">
        <f aca="false">IF(OR(TRIM($B258&amp;$C258)="",NOT(ISNUMBER($D258))),"",SUMIFS($V$3:$V$1001,$AJ$3:$AJ$1001,$AJ258,$D$3:$D$1001,"&lt;"&amp;$D258))</f>
        <v/>
      </c>
      <c r="AI258" s="372" t="str">
        <f aca="false">IF(TRIM($B258&amp;$C258)="","",SUMIFS($V$3:$V$1001,$AJ$3:$AJ$1001,$AJ258))</f>
        <v/>
      </c>
      <c r="AJ258" s="374" t="str">
        <f aca="false">IF(TRIM($B258&amp;$C258)="","",TRIM($B258)&amp;"｜"&amp;TRIM($C258))</f>
        <v/>
      </c>
      <c r="AK258" s="372" t="str">
        <f aca="false">IF(TRIM($B258&amp;$C258)="","",MIN(N($N258),N($P258)))</f>
        <v/>
      </c>
      <c r="AL258" s="375" t="str">
        <f aca="false">IF(ISNUMBER($D258),YEAR($D258),"")</f>
        <v/>
      </c>
      <c r="AM258" s="375" t="str">
        <f aca="false">IF(OR(TRIM($B258&amp;$C258)="",NOT(ISNUMBER($D258)),NOT(ISNUMBER($E258))),"",IF($E258&lt;$D258,"",IF(IF($AD258="半年付",2,IF($AD258="季度付",4,IF($AD258="月付",12,IF($AD258="半月付",24,1))))=1,1,MAX(1,ROUND(($E258-$D258+1)/365*IF($AD258="半年付",2,IF($AD258="季度付",4,IF($AD258="月付",12,IF($AD258="半月付",24,1)))),0)))))</f>
        <v/>
      </c>
      <c r="AN258" s="375" t="str">
        <f aca="true">IF($AM258="","",MIN($AM258,MAX(0,INT((TODAY()-付款宽限天数-$D258)/(($E258-$D258+1)/$AM258))+1)))</f>
        <v/>
      </c>
    </row>
    <row r="259" customFormat="false" ht="14.9" hidden="false" customHeight="false" outlineLevel="0" collapsed="false">
      <c r="F259" s="370" t="str">
        <f aca="true">IF(TRIM($B259&amp;$C259)="","",IF(OR(ISNUMBER(SEARCH("未",$A259)),ISNUMBER(SEARCH("送出",$A259)),AND(TRIM($A259)="",NOT(ISNUMBER($D259)),N($G259)=0)),"【合同未回】","")&amp;IF(NOT(ISNUMBER($E259)),IF(OR(ISNUMBER(SEARCH("未",$A259)),ISNUMBER(SEARCH("送出",$A259)),AND(TRIM($A259)="",NOT(ISNUMBER($D259)),N($G259)=0)),"","【未填合同期】"),IF($E259&lt;TODAY(),"【已到期】",IF($E259-TODAY()&lt;=提醒天数,"【即将到期，剩余"&amp;($E259-TODAY())&amp;"天】","【正常】")))&amp;IF(OR($AC259="安装免保",$AC259="技术免保",$AC259="质保期内"),"【"&amp;$AC259&amp;"】",""))</f>
        <v/>
      </c>
      <c r="J259" s="371" t="str">
        <f aca="false">IF(OR(N($G259)=0,N($H259)=0),"",ROUND(N($G259)*N($H259)*IF(N($I259)=0,1,N($I259)),2))</f>
        <v/>
      </c>
      <c r="L259" s="371" t="str">
        <f aca="false">IF(TRIM($B259&amp;$C259)="","",IF(AND(N($J259)=0,N($K259)=0),"",ROUND(N($J259)+N($K259),2)))</f>
        <v/>
      </c>
      <c r="R259" s="371"/>
      <c r="S259" s="372" t="str">
        <f aca="false">IF(TRIM($B259&amp;$C259)="","",IF(N($N259)=0,"",MAX(0,MIN(N($N259)-N($P259),N($V259)))))</f>
        <v/>
      </c>
      <c r="T259" s="372" t="str">
        <f aca="false">IF(TRIM($B259&amp;$C259)="","",IF(N($P259)&lt;=N($N259),"",N($P259)-N($N259)))</f>
        <v/>
      </c>
      <c r="U259" s="372" t="str">
        <f aca="false">IF(OR(TRIM($B259&amp;$C259)="",$V259=""),"",MAX(0,N($V259))-N($S259))</f>
        <v/>
      </c>
      <c r="V259" s="372" t="str">
        <f aca="false">IF(TRIM($B259&amp;$C259)="","",IF(AND(N($L259)=0,N($P259)+N($Q259)+N($R259)=0),"",ROUND(N($L259)-N($P259)-N($Q259)-N($R259),2)))</f>
        <v/>
      </c>
      <c r="W259" s="373" t="str">
        <f aca="false">IF(TRIM($B259&amp;$C259)="","",IF(N($L259)=0,IF((N($P259)+N($Q259)+N($R259))=0,"—未填单价","未填单价，已收 "&amp;TEXT((N($P259)+N($Q259)+N($R259)),"#,##0.00")),IF(N($V259)&gt;0.005,"欠 "&amp;TEXT(N($V259),"#,##0.00")&amp;IF(N($S259)&gt;0,"（开票未到账 "&amp;TEXT(N($S259),"#,##0.00")&amp;"）","")&amp;IF(N($U259)&gt;0,"（未开票 "&amp;TEXT(N($U259),"#,##0.00")&amp;"）",""),IF(N($V259)&lt;-0.005,"多收 "&amp;TEXT(-N($V259),"#,##0.00"),"✔ 已结清")))&amp;IF(N($T259)&gt;0,"｜到账未开票 "&amp;TEXT(N($T259),"#,##0.00")&amp;"，待补票","")&amp;IF(N($Q259)&gt;0,"｜收现 "&amp;TEXT(N($Q259),"#,##0.00"),"")&amp;IF(N($R259)&gt;0,"｜收款不开票 "&amp;TEXT(N($R259),"#,##0.00"),""))</f>
        <v/>
      </c>
      <c r="X259" s="370"/>
      <c r="AB259" s="371" t="str">
        <f aca="false">IF(OR(N($N259)=0,N($AA259)=0),"",ROUND(N($N259)/(1+N($AA259))*N($AA259),2))</f>
        <v/>
      </c>
      <c r="AC259" s="370"/>
      <c r="AD259" s="370"/>
      <c r="AE259" s="374" t="str">
        <f aca="false">IF($AM259="","",IF($AM259=1,IF($AN259&gt;=1,"一次性·已到收款期","一次性·未到期"),$AD259&amp;" 第"&amp;$AN259&amp;"/"&amp;$AM259&amp;"期"))</f>
        <v/>
      </c>
      <c r="AF259" s="372" t="str">
        <f aca="false">IF(OR($AM259="",N($L259)=0),"",ROUND(N($J259)*$AN259/$AM259,2)+N($K259))</f>
        <v/>
      </c>
      <c r="AG259" s="372" t="str">
        <f aca="false">IF($AF259="","",MAX(0,ROUND($AF259-(N($P259)+N($Q259)+N($R259)),2)))</f>
        <v/>
      </c>
      <c r="AH259" s="372" t="str">
        <f aca="false">IF(OR(TRIM($B259&amp;$C259)="",NOT(ISNUMBER($D259))),"",SUMIFS($V$3:$V$1001,$AJ$3:$AJ$1001,$AJ259,$D$3:$D$1001,"&lt;"&amp;$D259))</f>
        <v/>
      </c>
      <c r="AI259" s="372" t="str">
        <f aca="false">IF(TRIM($B259&amp;$C259)="","",SUMIFS($V$3:$V$1001,$AJ$3:$AJ$1001,$AJ259))</f>
        <v/>
      </c>
      <c r="AJ259" s="374" t="str">
        <f aca="false">IF(TRIM($B259&amp;$C259)="","",TRIM($B259)&amp;"｜"&amp;TRIM($C259))</f>
        <v/>
      </c>
      <c r="AK259" s="372" t="str">
        <f aca="false">IF(TRIM($B259&amp;$C259)="","",MIN(N($N259),N($P259)))</f>
        <v/>
      </c>
      <c r="AL259" s="375" t="str">
        <f aca="false">IF(ISNUMBER($D259),YEAR($D259),"")</f>
        <v/>
      </c>
      <c r="AM259" s="375" t="str">
        <f aca="false">IF(OR(TRIM($B259&amp;$C259)="",NOT(ISNUMBER($D259)),NOT(ISNUMBER($E259))),"",IF($E259&lt;$D259,"",IF(IF($AD259="半年付",2,IF($AD259="季度付",4,IF($AD259="月付",12,IF($AD259="半月付",24,1))))=1,1,MAX(1,ROUND(($E259-$D259+1)/365*IF($AD259="半年付",2,IF($AD259="季度付",4,IF($AD259="月付",12,IF($AD259="半月付",24,1)))),0)))))</f>
        <v/>
      </c>
      <c r="AN259" s="375" t="str">
        <f aca="true">IF($AM259="","",MIN($AM259,MAX(0,INT((TODAY()-付款宽限天数-$D259)/(($E259-$D259+1)/$AM259))+1)))</f>
        <v/>
      </c>
    </row>
    <row r="260" customFormat="false" ht="14.9" hidden="false" customHeight="false" outlineLevel="0" collapsed="false">
      <c r="F260" s="370" t="str">
        <f aca="true">IF(TRIM($B260&amp;$C260)="","",IF(OR(ISNUMBER(SEARCH("未",$A260)),ISNUMBER(SEARCH("送出",$A260)),AND(TRIM($A260)="",NOT(ISNUMBER($D260)),N($G260)=0)),"【合同未回】","")&amp;IF(NOT(ISNUMBER($E260)),IF(OR(ISNUMBER(SEARCH("未",$A260)),ISNUMBER(SEARCH("送出",$A260)),AND(TRIM($A260)="",NOT(ISNUMBER($D260)),N($G260)=0)),"","【未填合同期】"),IF($E260&lt;TODAY(),"【已到期】",IF($E260-TODAY()&lt;=提醒天数,"【即将到期，剩余"&amp;($E260-TODAY())&amp;"天】","【正常】")))&amp;IF(OR($AC260="安装免保",$AC260="技术免保",$AC260="质保期内"),"【"&amp;$AC260&amp;"】",""))</f>
        <v/>
      </c>
      <c r="J260" s="371" t="str">
        <f aca="false">IF(OR(N($G260)=0,N($H260)=0),"",ROUND(N($G260)*N($H260)*IF(N($I260)=0,1,N($I260)),2))</f>
        <v/>
      </c>
      <c r="L260" s="371" t="str">
        <f aca="false">IF(TRIM($B260&amp;$C260)="","",IF(AND(N($J260)=0,N($K260)=0),"",ROUND(N($J260)+N($K260),2)))</f>
        <v/>
      </c>
      <c r="R260" s="371"/>
      <c r="S260" s="372" t="str">
        <f aca="false">IF(TRIM($B260&amp;$C260)="","",IF(N($N260)=0,"",MAX(0,MIN(N($N260)-N($P260),N($V260)))))</f>
        <v/>
      </c>
      <c r="T260" s="372" t="str">
        <f aca="false">IF(TRIM($B260&amp;$C260)="","",IF(N($P260)&lt;=N($N260),"",N($P260)-N($N260)))</f>
        <v/>
      </c>
      <c r="U260" s="372" t="str">
        <f aca="false">IF(OR(TRIM($B260&amp;$C260)="",$V260=""),"",MAX(0,N($V260))-N($S260))</f>
        <v/>
      </c>
      <c r="V260" s="372" t="str">
        <f aca="false">IF(TRIM($B260&amp;$C260)="","",IF(AND(N($L260)=0,N($P260)+N($Q260)+N($R260)=0),"",ROUND(N($L260)-N($P260)-N($Q260)-N($R260),2)))</f>
        <v/>
      </c>
      <c r="W260" s="373" t="str">
        <f aca="false">IF(TRIM($B260&amp;$C260)="","",IF(N($L260)=0,IF((N($P260)+N($Q260)+N($R260))=0,"—未填单价","未填单价，已收 "&amp;TEXT((N($P260)+N($Q260)+N($R260)),"#,##0.00")),IF(N($V260)&gt;0.005,"欠 "&amp;TEXT(N($V260),"#,##0.00")&amp;IF(N($S260)&gt;0,"（开票未到账 "&amp;TEXT(N($S260),"#,##0.00")&amp;"）","")&amp;IF(N($U260)&gt;0,"（未开票 "&amp;TEXT(N($U260),"#,##0.00")&amp;"）",""),IF(N($V260)&lt;-0.005,"多收 "&amp;TEXT(-N($V260),"#,##0.00"),"✔ 已结清")))&amp;IF(N($T260)&gt;0,"｜到账未开票 "&amp;TEXT(N($T260),"#,##0.00")&amp;"，待补票","")&amp;IF(N($Q260)&gt;0,"｜收现 "&amp;TEXT(N($Q260),"#,##0.00"),"")&amp;IF(N($R260)&gt;0,"｜收款不开票 "&amp;TEXT(N($R260),"#,##0.00"),""))</f>
        <v/>
      </c>
      <c r="X260" s="370"/>
      <c r="AB260" s="371" t="str">
        <f aca="false">IF(OR(N($N260)=0,N($AA260)=0),"",ROUND(N($N260)/(1+N($AA260))*N($AA260),2))</f>
        <v/>
      </c>
      <c r="AC260" s="370"/>
      <c r="AD260" s="370"/>
      <c r="AE260" s="374" t="str">
        <f aca="false">IF($AM260="","",IF($AM260=1,IF($AN260&gt;=1,"一次性·已到收款期","一次性·未到期"),$AD260&amp;" 第"&amp;$AN260&amp;"/"&amp;$AM260&amp;"期"))</f>
        <v/>
      </c>
      <c r="AF260" s="372" t="str">
        <f aca="false">IF(OR($AM260="",N($L260)=0),"",ROUND(N($J260)*$AN260/$AM260,2)+N($K260))</f>
        <v/>
      </c>
      <c r="AG260" s="372" t="str">
        <f aca="false">IF($AF260="","",MAX(0,ROUND($AF260-(N($P260)+N($Q260)+N($R260)),2)))</f>
        <v/>
      </c>
      <c r="AH260" s="372" t="str">
        <f aca="false">IF(OR(TRIM($B260&amp;$C260)="",NOT(ISNUMBER($D260))),"",SUMIFS($V$3:$V$1001,$AJ$3:$AJ$1001,$AJ260,$D$3:$D$1001,"&lt;"&amp;$D260))</f>
        <v/>
      </c>
      <c r="AI260" s="372" t="str">
        <f aca="false">IF(TRIM($B260&amp;$C260)="","",SUMIFS($V$3:$V$1001,$AJ$3:$AJ$1001,$AJ260))</f>
        <v/>
      </c>
      <c r="AJ260" s="374" t="str">
        <f aca="false">IF(TRIM($B260&amp;$C260)="","",TRIM($B260)&amp;"｜"&amp;TRIM($C260))</f>
        <v/>
      </c>
      <c r="AK260" s="372" t="str">
        <f aca="false">IF(TRIM($B260&amp;$C260)="","",MIN(N($N260),N($P260)))</f>
        <v/>
      </c>
      <c r="AL260" s="375" t="str">
        <f aca="false">IF(ISNUMBER($D260),YEAR($D260),"")</f>
        <v/>
      </c>
      <c r="AM260" s="375" t="str">
        <f aca="false">IF(OR(TRIM($B260&amp;$C260)="",NOT(ISNUMBER($D260)),NOT(ISNUMBER($E260))),"",IF($E260&lt;$D260,"",IF(IF($AD260="半年付",2,IF($AD260="季度付",4,IF($AD260="月付",12,IF($AD260="半月付",24,1))))=1,1,MAX(1,ROUND(($E260-$D260+1)/365*IF($AD260="半年付",2,IF($AD260="季度付",4,IF($AD260="月付",12,IF($AD260="半月付",24,1)))),0)))))</f>
        <v/>
      </c>
      <c r="AN260" s="375" t="str">
        <f aca="true">IF($AM260="","",MIN($AM260,MAX(0,INT((TODAY()-付款宽限天数-$D260)/(($E260-$D260+1)/$AM260))+1)))</f>
        <v/>
      </c>
    </row>
    <row r="261" customFormat="false" ht="14.9" hidden="false" customHeight="false" outlineLevel="0" collapsed="false">
      <c r="F261" s="370" t="str">
        <f aca="true">IF(TRIM($B261&amp;$C261)="","",IF(OR(ISNUMBER(SEARCH("未",$A261)),ISNUMBER(SEARCH("送出",$A261)),AND(TRIM($A261)="",NOT(ISNUMBER($D261)),N($G261)=0)),"【合同未回】","")&amp;IF(NOT(ISNUMBER($E261)),IF(OR(ISNUMBER(SEARCH("未",$A261)),ISNUMBER(SEARCH("送出",$A261)),AND(TRIM($A261)="",NOT(ISNUMBER($D261)),N($G261)=0)),"","【未填合同期】"),IF($E261&lt;TODAY(),"【已到期】",IF($E261-TODAY()&lt;=提醒天数,"【即将到期，剩余"&amp;($E261-TODAY())&amp;"天】","【正常】")))&amp;IF(OR($AC261="安装免保",$AC261="技术免保",$AC261="质保期内"),"【"&amp;$AC261&amp;"】",""))</f>
        <v/>
      </c>
      <c r="J261" s="371" t="str">
        <f aca="false">IF(OR(N($G261)=0,N($H261)=0),"",ROUND(N($G261)*N($H261)*IF(N($I261)=0,1,N($I261)),2))</f>
        <v/>
      </c>
      <c r="L261" s="371" t="str">
        <f aca="false">IF(TRIM($B261&amp;$C261)="","",IF(AND(N($J261)=0,N($K261)=0),"",ROUND(N($J261)+N($K261),2)))</f>
        <v/>
      </c>
      <c r="R261" s="371"/>
      <c r="S261" s="372" t="str">
        <f aca="false">IF(TRIM($B261&amp;$C261)="","",IF(N($N261)=0,"",MAX(0,MIN(N($N261)-N($P261),N($V261)))))</f>
        <v/>
      </c>
      <c r="T261" s="372" t="str">
        <f aca="false">IF(TRIM($B261&amp;$C261)="","",IF(N($P261)&lt;=N($N261),"",N($P261)-N($N261)))</f>
        <v/>
      </c>
      <c r="U261" s="372" t="str">
        <f aca="false">IF(OR(TRIM($B261&amp;$C261)="",$V261=""),"",MAX(0,N($V261))-N($S261))</f>
        <v/>
      </c>
      <c r="V261" s="372" t="str">
        <f aca="false">IF(TRIM($B261&amp;$C261)="","",IF(AND(N($L261)=0,N($P261)+N($Q261)+N($R261)=0),"",ROUND(N($L261)-N($P261)-N($Q261)-N($R261),2)))</f>
        <v/>
      </c>
      <c r="W261" s="373" t="str">
        <f aca="false">IF(TRIM($B261&amp;$C261)="","",IF(N($L261)=0,IF((N($P261)+N($Q261)+N($R261))=0,"—未填单价","未填单价，已收 "&amp;TEXT((N($P261)+N($Q261)+N($R261)),"#,##0.00")),IF(N($V261)&gt;0.005,"欠 "&amp;TEXT(N($V261),"#,##0.00")&amp;IF(N($S261)&gt;0,"（开票未到账 "&amp;TEXT(N($S261),"#,##0.00")&amp;"）","")&amp;IF(N($U261)&gt;0,"（未开票 "&amp;TEXT(N($U261),"#,##0.00")&amp;"）",""),IF(N($V261)&lt;-0.005,"多收 "&amp;TEXT(-N($V261),"#,##0.00"),"✔ 已结清")))&amp;IF(N($T261)&gt;0,"｜到账未开票 "&amp;TEXT(N($T261),"#,##0.00")&amp;"，待补票","")&amp;IF(N($Q261)&gt;0,"｜收现 "&amp;TEXT(N($Q261),"#,##0.00"),"")&amp;IF(N($R261)&gt;0,"｜收款不开票 "&amp;TEXT(N($R261),"#,##0.00"),""))</f>
        <v/>
      </c>
      <c r="X261" s="370"/>
      <c r="AB261" s="371" t="str">
        <f aca="false">IF(OR(N($N261)=0,N($AA261)=0),"",ROUND(N($N261)/(1+N($AA261))*N($AA261),2))</f>
        <v/>
      </c>
      <c r="AC261" s="370"/>
      <c r="AD261" s="370"/>
      <c r="AE261" s="374" t="str">
        <f aca="false">IF($AM261="","",IF($AM261=1,IF($AN261&gt;=1,"一次性·已到收款期","一次性·未到期"),$AD261&amp;" 第"&amp;$AN261&amp;"/"&amp;$AM261&amp;"期"))</f>
        <v/>
      </c>
      <c r="AF261" s="372" t="str">
        <f aca="false">IF(OR($AM261="",N($L261)=0),"",ROUND(N($J261)*$AN261/$AM261,2)+N($K261))</f>
        <v/>
      </c>
      <c r="AG261" s="372" t="str">
        <f aca="false">IF($AF261="","",MAX(0,ROUND($AF261-(N($P261)+N($Q261)+N($R261)),2)))</f>
        <v/>
      </c>
      <c r="AH261" s="372" t="str">
        <f aca="false">IF(OR(TRIM($B261&amp;$C261)="",NOT(ISNUMBER($D261))),"",SUMIFS($V$3:$V$1001,$AJ$3:$AJ$1001,$AJ261,$D$3:$D$1001,"&lt;"&amp;$D261))</f>
        <v/>
      </c>
      <c r="AI261" s="372" t="str">
        <f aca="false">IF(TRIM($B261&amp;$C261)="","",SUMIFS($V$3:$V$1001,$AJ$3:$AJ$1001,$AJ261))</f>
        <v/>
      </c>
      <c r="AJ261" s="374" t="str">
        <f aca="false">IF(TRIM($B261&amp;$C261)="","",TRIM($B261)&amp;"｜"&amp;TRIM($C261))</f>
        <v/>
      </c>
      <c r="AK261" s="372" t="str">
        <f aca="false">IF(TRIM($B261&amp;$C261)="","",MIN(N($N261),N($P261)))</f>
        <v/>
      </c>
      <c r="AL261" s="375" t="str">
        <f aca="false">IF(ISNUMBER($D261),YEAR($D261),"")</f>
        <v/>
      </c>
      <c r="AM261" s="375" t="str">
        <f aca="false">IF(OR(TRIM($B261&amp;$C261)="",NOT(ISNUMBER($D261)),NOT(ISNUMBER($E261))),"",IF($E261&lt;$D261,"",IF(IF($AD261="半年付",2,IF($AD261="季度付",4,IF($AD261="月付",12,IF($AD261="半月付",24,1))))=1,1,MAX(1,ROUND(($E261-$D261+1)/365*IF($AD261="半年付",2,IF($AD261="季度付",4,IF($AD261="月付",12,IF($AD261="半月付",24,1)))),0)))))</f>
        <v/>
      </c>
      <c r="AN261" s="375" t="str">
        <f aca="true">IF($AM261="","",MIN($AM261,MAX(0,INT((TODAY()-付款宽限天数-$D261)/(($E261-$D261+1)/$AM261))+1)))</f>
        <v/>
      </c>
    </row>
    <row r="262" customFormat="false" ht="14.9" hidden="false" customHeight="false" outlineLevel="0" collapsed="false">
      <c r="F262" s="370" t="str">
        <f aca="true">IF(TRIM($B262&amp;$C262)="","",IF(OR(ISNUMBER(SEARCH("未",$A262)),ISNUMBER(SEARCH("送出",$A262)),AND(TRIM($A262)="",NOT(ISNUMBER($D262)),N($G262)=0)),"【合同未回】","")&amp;IF(NOT(ISNUMBER($E262)),IF(OR(ISNUMBER(SEARCH("未",$A262)),ISNUMBER(SEARCH("送出",$A262)),AND(TRIM($A262)="",NOT(ISNUMBER($D262)),N($G262)=0)),"","【未填合同期】"),IF($E262&lt;TODAY(),"【已到期】",IF($E262-TODAY()&lt;=提醒天数,"【即将到期，剩余"&amp;($E262-TODAY())&amp;"天】","【正常】")))&amp;IF(OR($AC262="安装免保",$AC262="技术免保",$AC262="质保期内"),"【"&amp;$AC262&amp;"】",""))</f>
        <v/>
      </c>
      <c r="J262" s="371" t="str">
        <f aca="false">IF(OR(N($G262)=0,N($H262)=0),"",ROUND(N($G262)*N($H262)*IF(N($I262)=0,1,N($I262)),2))</f>
        <v/>
      </c>
      <c r="L262" s="371" t="str">
        <f aca="false">IF(TRIM($B262&amp;$C262)="","",IF(AND(N($J262)=0,N($K262)=0),"",ROUND(N($J262)+N($K262),2)))</f>
        <v/>
      </c>
      <c r="R262" s="371"/>
      <c r="S262" s="372" t="str">
        <f aca="false">IF(TRIM($B262&amp;$C262)="","",IF(N($N262)=0,"",MAX(0,MIN(N($N262)-N($P262),N($V262)))))</f>
        <v/>
      </c>
      <c r="T262" s="372" t="str">
        <f aca="false">IF(TRIM($B262&amp;$C262)="","",IF(N($P262)&lt;=N($N262),"",N($P262)-N($N262)))</f>
        <v/>
      </c>
      <c r="U262" s="372" t="str">
        <f aca="false">IF(OR(TRIM($B262&amp;$C262)="",$V262=""),"",MAX(0,N($V262))-N($S262))</f>
        <v/>
      </c>
      <c r="V262" s="372" t="str">
        <f aca="false">IF(TRIM($B262&amp;$C262)="","",IF(AND(N($L262)=0,N($P262)+N($Q262)+N($R262)=0),"",ROUND(N($L262)-N($P262)-N($Q262)-N($R262),2)))</f>
        <v/>
      </c>
      <c r="W262" s="373" t="str">
        <f aca="false">IF(TRIM($B262&amp;$C262)="","",IF(N($L262)=0,IF((N($P262)+N($Q262)+N($R262))=0,"—未填单价","未填单价，已收 "&amp;TEXT((N($P262)+N($Q262)+N($R262)),"#,##0.00")),IF(N($V262)&gt;0.005,"欠 "&amp;TEXT(N($V262),"#,##0.00")&amp;IF(N($S262)&gt;0,"（开票未到账 "&amp;TEXT(N($S262),"#,##0.00")&amp;"）","")&amp;IF(N($U262)&gt;0,"（未开票 "&amp;TEXT(N($U262),"#,##0.00")&amp;"）",""),IF(N($V262)&lt;-0.005,"多收 "&amp;TEXT(-N($V262),"#,##0.00"),"✔ 已结清")))&amp;IF(N($T262)&gt;0,"｜到账未开票 "&amp;TEXT(N($T262),"#,##0.00")&amp;"，待补票","")&amp;IF(N($Q262)&gt;0,"｜收现 "&amp;TEXT(N($Q262),"#,##0.00"),"")&amp;IF(N($R262)&gt;0,"｜收款不开票 "&amp;TEXT(N($R262),"#,##0.00"),""))</f>
        <v/>
      </c>
      <c r="X262" s="370"/>
      <c r="AB262" s="371" t="str">
        <f aca="false">IF(OR(N($N262)=0,N($AA262)=0),"",ROUND(N($N262)/(1+N($AA262))*N($AA262),2))</f>
        <v/>
      </c>
      <c r="AC262" s="370"/>
      <c r="AD262" s="370"/>
      <c r="AE262" s="374" t="str">
        <f aca="false">IF($AM262="","",IF($AM262=1,IF($AN262&gt;=1,"一次性·已到收款期","一次性·未到期"),$AD262&amp;" 第"&amp;$AN262&amp;"/"&amp;$AM262&amp;"期"))</f>
        <v/>
      </c>
      <c r="AF262" s="372" t="str">
        <f aca="false">IF(OR($AM262="",N($L262)=0),"",ROUND(N($J262)*$AN262/$AM262,2)+N($K262))</f>
        <v/>
      </c>
      <c r="AG262" s="372" t="str">
        <f aca="false">IF($AF262="","",MAX(0,ROUND($AF262-(N($P262)+N($Q262)+N($R262)),2)))</f>
        <v/>
      </c>
      <c r="AH262" s="372" t="str">
        <f aca="false">IF(OR(TRIM($B262&amp;$C262)="",NOT(ISNUMBER($D262))),"",SUMIFS($V$3:$V$1001,$AJ$3:$AJ$1001,$AJ262,$D$3:$D$1001,"&lt;"&amp;$D262))</f>
        <v/>
      </c>
      <c r="AI262" s="372" t="str">
        <f aca="false">IF(TRIM($B262&amp;$C262)="","",SUMIFS($V$3:$V$1001,$AJ$3:$AJ$1001,$AJ262))</f>
        <v/>
      </c>
      <c r="AJ262" s="374" t="str">
        <f aca="false">IF(TRIM($B262&amp;$C262)="","",TRIM($B262)&amp;"｜"&amp;TRIM($C262))</f>
        <v/>
      </c>
      <c r="AK262" s="372" t="str">
        <f aca="false">IF(TRIM($B262&amp;$C262)="","",MIN(N($N262),N($P262)))</f>
        <v/>
      </c>
      <c r="AL262" s="375" t="str">
        <f aca="false">IF(ISNUMBER($D262),YEAR($D262),"")</f>
        <v/>
      </c>
      <c r="AM262" s="375" t="str">
        <f aca="false">IF(OR(TRIM($B262&amp;$C262)="",NOT(ISNUMBER($D262)),NOT(ISNUMBER($E262))),"",IF($E262&lt;$D262,"",IF(IF($AD262="半年付",2,IF($AD262="季度付",4,IF($AD262="月付",12,IF($AD262="半月付",24,1))))=1,1,MAX(1,ROUND(($E262-$D262+1)/365*IF($AD262="半年付",2,IF($AD262="季度付",4,IF($AD262="月付",12,IF($AD262="半月付",24,1)))),0)))))</f>
        <v/>
      </c>
      <c r="AN262" s="375" t="str">
        <f aca="true">IF($AM262="","",MIN($AM262,MAX(0,INT((TODAY()-付款宽限天数-$D262)/(($E262-$D262+1)/$AM262))+1)))</f>
        <v/>
      </c>
    </row>
    <row r="263" customFormat="false" ht="14.9" hidden="false" customHeight="false" outlineLevel="0" collapsed="false">
      <c r="F263" s="370" t="str">
        <f aca="true">IF(TRIM($B263&amp;$C263)="","",IF(OR(ISNUMBER(SEARCH("未",$A263)),ISNUMBER(SEARCH("送出",$A263)),AND(TRIM($A263)="",NOT(ISNUMBER($D263)),N($G263)=0)),"【合同未回】","")&amp;IF(NOT(ISNUMBER($E263)),IF(OR(ISNUMBER(SEARCH("未",$A263)),ISNUMBER(SEARCH("送出",$A263)),AND(TRIM($A263)="",NOT(ISNUMBER($D263)),N($G263)=0)),"","【未填合同期】"),IF($E263&lt;TODAY(),"【已到期】",IF($E263-TODAY()&lt;=提醒天数,"【即将到期，剩余"&amp;($E263-TODAY())&amp;"天】","【正常】")))&amp;IF(OR($AC263="安装免保",$AC263="技术免保",$AC263="质保期内"),"【"&amp;$AC263&amp;"】",""))</f>
        <v/>
      </c>
      <c r="J263" s="371" t="str">
        <f aca="false">IF(OR(N($G263)=0,N($H263)=0),"",ROUND(N($G263)*N($H263)*IF(N($I263)=0,1,N($I263)),2))</f>
        <v/>
      </c>
      <c r="L263" s="371" t="str">
        <f aca="false">IF(TRIM($B263&amp;$C263)="","",IF(AND(N($J263)=0,N($K263)=0),"",ROUND(N($J263)+N($K263),2)))</f>
        <v/>
      </c>
      <c r="R263" s="371"/>
      <c r="S263" s="372" t="str">
        <f aca="false">IF(TRIM($B263&amp;$C263)="","",IF(N($N263)=0,"",MAX(0,MIN(N($N263)-N($P263),N($V263)))))</f>
        <v/>
      </c>
      <c r="T263" s="372" t="str">
        <f aca="false">IF(TRIM($B263&amp;$C263)="","",IF(N($P263)&lt;=N($N263),"",N($P263)-N($N263)))</f>
        <v/>
      </c>
      <c r="U263" s="372" t="str">
        <f aca="false">IF(OR(TRIM($B263&amp;$C263)="",$V263=""),"",MAX(0,N($V263))-N($S263))</f>
        <v/>
      </c>
      <c r="V263" s="372" t="str">
        <f aca="false">IF(TRIM($B263&amp;$C263)="","",IF(AND(N($L263)=0,N($P263)+N($Q263)+N($R263)=0),"",ROUND(N($L263)-N($P263)-N($Q263)-N($R263),2)))</f>
        <v/>
      </c>
      <c r="W263" s="373" t="str">
        <f aca="false">IF(TRIM($B263&amp;$C263)="","",IF(N($L263)=0,IF((N($P263)+N($Q263)+N($R263))=0,"—未填单价","未填单价，已收 "&amp;TEXT((N($P263)+N($Q263)+N($R263)),"#,##0.00")),IF(N($V263)&gt;0.005,"欠 "&amp;TEXT(N($V263),"#,##0.00")&amp;IF(N($S263)&gt;0,"（开票未到账 "&amp;TEXT(N($S263),"#,##0.00")&amp;"）","")&amp;IF(N($U263)&gt;0,"（未开票 "&amp;TEXT(N($U263),"#,##0.00")&amp;"）",""),IF(N($V263)&lt;-0.005,"多收 "&amp;TEXT(-N($V263),"#,##0.00"),"✔ 已结清")))&amp;IF(N($T263)&gt;0,"｜到账未开票 "&amp;TEXT(N($T263),"#,##0.00")&amp;"，待补票","")&amp;IF(N($Q263)&gt;0,"｜收现 "&amp;TEXT(N($Q263),"#,##0.00"),"")&amp;IF(N($R263)&gt;0,"｜收款不开票 "&amp;TEXT(N($R263),"#,##0.00"),""))</f>
        <v/>
      </c>
      <c r="X263" s="370"/>
      <c r="AB263" s="371" t="str">
        <f aca="false">IF(OR(N($N263)=0,N($AA263)=0),"",ROUND(N($N263)/(1+N($AA263))*N($AA263),2))</f>
        <v/>
      </c>
      <c r="AC263" s="370"/>
      <c r="AD263" s="370"/>
      <c r="AE263" s="374" t="str">
        <f aca="false">IF($AM263="","",IF($AM263=1,IF($AN263&gt;=1,"一次性·已到收款期","一次性·未到期"),$AD263&amp;" 第"&amp;$AN263&amp;"/"&amp;$AM263&amp;"期"))</f>
        <v/>
      </c>
      <c r="AF263" s="372" t="str">
        <f aca="false">IF(OR($AM263="",N($L263)=0),"",ROUND(N($J263)*$AN263/$AM263,2)+N($K263))</f>
        <v/>
      </c>
      <c r="AG263" s="372" t="str">
        <f aca="false">IF($AF263="","",MAX(0,ROUND($AF263-(N($P263)+N($Q263)+N($R263)),2)))</f>
        <v/>
      </c>
      <c r="AH263" s="372" t="str">
        <f aca="false">IF(OR(TRIM($B263&amp;$C263)="",NOT(ISNUMBER($D263))),"",SUMIFS($V$3:$V$1001,$AJ$3:$AJ$1001,$AJ263,$D$3:$D$1001,"&lt;"&amp;$D263))</f>
        <v/>
      </c>
      <c r="AI263" s="372" t="str">
        <f aca="false">IF(TRIM($B263&amp;$C263)="","",SUMIFS($V$3:$V$1001,$AJ$3:$AJ$1001,$AJ263))</f>
        <v/>
      </c>
      <c r="AJ263" s="374" t="str">
        <f aca="false">IF(TRIM($B263&amp;$C263)="","",TRIM($B263)&amp;"｜"&amp;TRIM($C263))</f>
        <v/>
      </c>
      <c r="AK263" s="372" t="str">
        <f aca="false">IF(TRIM($B263&amp;$C263)="","",MIN(N($N263),N($P263)))</f>
        <v/>
      </c>
      <c r="AL263" s="375" t="str">
        <f aca="false">IF(ISNUMBER($D263),YEAR($D263),"")</f>
        <v/>
      </c>
      <c r="AM263" s="375" t="str">
        <f aca="false">IF(OR(TRIM($B263&amp;$C263)="",NOT(ISNUMBER($D263)),NOT(ISNUMBER($E263))),"",IF($E263&lt;$D263,"",IF(IF($AD263="半年付",2,IF($AD263="季度付",4,IF($AD263="月付",12,IF($AD263="半月付",24,1))))=1,1,MAX(1,ROUND(($E263-$D263+1)/365*IF($AD263="半年付",2,IF($AD263="季度付",4,IF($AD263="月付",12,IF($AD263="半月付",24,1)))),0)))))</f>
        <v/>
      </c>
      <c r="AN263" s="375" t="str">
        <f aca="true">IF($AM263="","",MIN($AM263,MAX(0,INT((TODAY()-付款宽限天数-$D263)/(($E263-$D263+1)/$AM263))+1)))</f>
        <v/>
      </c>
    </row>
    <row r="264" customFormat="false" ht="14.9" hidden="false" customHeight="false" outlineLevel="0" collapsed="false">
      <c r="F264" s="370" t="str">
        <f aca="true">IF(TRIM($B264&amp;$C264)="","",IF(OR(ISNUMBER(SEARCH("未",$A264)),ISNUMBER(SEARCH("送出",$A264)),AND(TRIM($A264)="",NOT(ISNUMBER($D264)),N($G264)=0)),"【合同未回】","")&amp;IF(NOT(ISNUMBER($E264)),IF(OR(ISNUMBER(SEARCH("未",$A264)),ISNUMBER(SEARCH("送出",$A264)),AND(TRIM($A264)="",NOT(ISNUMBER($D264)),N($G264)=0)),"","【未填合同期】"),IF($E264&lt;TODAY(),"【已到期】",IF($E264-TODAY()&lt;=提醒天数,"【即将到期，剩余"&amp;($E264-TODAY())&amp;"天】","【正常】")))&amp;IF(OR($AC264="安装免保",$AC264="技术免保",$AC264="质保期内"),"【"&amp;$AC264&amp;"】",""))</f>
        <v/>
      </c>
      <c r="J264" s="371" t="str">
        <f aca="false">IF(OR(N($G264)=0,N($H264)=0),"",ROUND(N($G264)*N($H264)*IF(N($I264)=0,1,N($I264)),2))</f>
        <v/>
      </c>
      <c r="L264" s="371" t="str">
        <f aca="false">IF(TRIM($B264&amp;$C264)="","",IF(AND(N($J264)=0,N($K264)=0),"",ROUND(N($J264)+N($K264),2)))</f>
        <v/>
      </c>
      <c r="R264" s="371"/>
      <c r="S264" s="372" t="str">
        <f aca="false">IF(TRIM($B264&amp;$C264)="","",IF(N($N264)=0,"",MAX(0,MIN(N($N264)-N($P264),N($V264)))))</f>
        <v/>
      </c>
      <c r="T264" s="372" t="str">
        <f aca="false">IF(TRIM($B264&amp;$C264)="","",IF(N($P264)&lt;=N($N264),"",N($P264)-N($N264)))</f>
        <v/>
      </c>
      <c r="U264" s="372" t="str">
        <f aca="false">IF(OR(TRIM($B264&amp;$C264)="",$V264=""),"",MAX(0,N($V264))-N($S264))</f>
        <v/>
      </c>
      <c r="V264" s="372" t="str">
        <f aca="false">IF(TRIM($B264&amp;$C264)="","",IF(AND(N($L264)=0,N($P264)+N($Q264)+N($R264)=0),"",ROUND(N($L264)-N($P264)-N($Q264)-N($R264),2)))</f>
        <v/>
      </c>
      <c r="W264" s="373" t="str">
        <f aca="false">IF(TRIM($B264&amp;$C264)="","",IF(N($L264)=0,IF((N($P264)+N($Q264)+N($R264))=0,"—未填单价","未填单价，已收 "&amp;TEXT((N($P264)+N($Q264)+N($R264)),"#,##0.00")),IF(N($V264)&gt;0.005,"欠 "&amp;TEXT(N($V264),"#,##0.00")&amp;IF(N($S264)&gt;0,"（开票未到账 "&amp;TEXT(N($S264),"#,##0.00")&amp;"）","")&amp;IF(N($U264)&gt;0,"（未开票 "&amp;TEXT(N($U264),"#,##0.00")&amp;"）",""),IF(N($V264)&lt;-0.005,"多收 "&amp;TEXT(-N($V264),"#,##0.00"),"✔ 已结清")))&amp;IF(N($T264)&gt;0,"｜到账未开票 "&amp;TEXT(N($T264),"#,##0.00")&amp;"，待补票","")&amp;IF(N($Q264)&gt;0,"｜收现 "&amp;TEXT(N($Q264),"#,##0.00"),"")&amp;IF(N($R264)&gt;0,"｜收款不开票 "&amp;TEXT(N($R264),"#,##0.00"),""))</f>
        <v/>
      </c>
      <c r="X264" s="370"/>
      <c r="AB264" s="371" t="str">
        <f aca="false">IF(OR(N($N264)=0,N($AA264)=0),"",ROUND(N($N264)/(1+N($AA264))*N($AA264),2))</f>
        <v/>
      </c>
      <c r="AC264" s="370"/>
      <c r="AD264" s="370"/>
      <c r="AE264" s="374" t="str">
        <f aca="false">IF($AM264="","",IF($AM264=1,IF($AN264&gt;=1,"一次性·已到收款期","一次性·未到期"),$AD264&amp;" 第"&amp;$AN264&amp;"/"&amp;$AM264&amp;"期"))</f>
        <v/>
      </c>
      <c r="AF264" s="372" t="str">
        <f aca="false">IF(OR($AM264="",N($L264)=0),"",ROUND(N($J264)*$AN264/$AM264,2)+N($K264))</f>
        <v/>
      </c>
      <c r="AG264" s="372" t="str">
        <f aca="false">IF($AF264="","",MAX(0,ROUND($AF264-(N($P264)+N($Q264)+N($R264)),2)))</f>
        <v/>
      </c>
      <c r="AH264" s="372" t="str">
        <f aca="false">IF(OR(TRIM($B264&amp;$C264)="",NOT(ISNUMBER($D264))),"",SUMIFS($V$3:$V$1001,$AJ$3:$AJ$1001,$AJ264,$D$3:$D$1001,"&lt;"&amp;$D264))</f>
        <v/>
      </c>
      <c r="AI264" s="372" t="str">
        <f aca="false">IF(TRIM($B264&amp;$C264)="","",SUMIFS($V$3:$V$1001,$AJ$3:$AJ$1001,$AJ264))</f>
        <v/>
      </c>
      <c r="AJ264" s="374" t="str">
        <f aca="false">IF(TRIM($B264&amp;$C264)="","",TRIM($B264)&amp;"｜"&amp;TRIM($C264))</f>
        <v/>
      </c>
      <c r="AK264" s="372" t="str">
        <f aca="false">IF(TRIM($B264&amp;$C264)="","",MIN(N($N264),N($P264)))</f>
        <v/>
      </c>
      <c r="AL264" s="375" t="str">
        <f aca="false">IF(ISNUMBER($D264),YEAR($D264),"")</f>
        <v/>
      </c>
      <c r="AM264" s="375" t="str">
        <f aca="false">IF(OR(TRIM($B264&amp;$C264)="",NOT(ISNUMBER($D264)),NOT(ISNUMBER($E264))),"",IF($E264&lt;$D264,"",IF(IF($AD264="半年付",2,IF($AD264="季度付",4,IF($AD264="月付",12,IF($AD264="半月付",24,1))))=1,1,MAX(1,ROUND(($E264-$D264+1)/365*IF($AD264="半年付",2,IF($AD264="季度付",4,IF($AD264="月付",12,IF($AD264="半月付",24,1)))),0)))))</f>
        <v/>
      </c>
      <c r="AN264" s="375" t="str">
        <f aca="true">IF($AM264="","",MIN($AM264,MAX(0,INT((TODAY()-付款宽限天数-$D264)/(($E264-$D264+1)/$AM264))+1)))</f>
        <v/>
      </c>
    </row>
    <row r="265" customFormat="false" ht="14.9" hidden="false" customHeight="false" outlineLevel="0" collapsed="false">
      <c r="F265" s="370" t="str">
        <f aca="true">IF(TRIM($B265&amp;$C265)="","",IF(OR(ISNUMBER(SEARCH("未",$A265)),ISNUMBER(SEARCH("送出",$A265)),AND(TRIM($A265)="",NOT(ISNUMBER($D265)),N($G265)=0)),"【合同未回】","")&amp;IF(NOT(ISNUMBER($E265)),IF(OR(ISNUMBER(SEARCH("未",$A265)),ISNUMBER(SEARCH("送出",$A265)),AND(TRIM($A265)="",NOT(ISNUMBER($D265)),N($G265)=0)),"","【未填合同期】"),IF($E265&lt;TODAY(),"【已到期】",IF($E265-TODAY()&lt;=提醒天数,"【即将到期，剩余"&amp;($E265-TODAY())&amp;"天】","【正常】")))&amp;IF(OR($AC265="安装免保",$AC265="技术免保",$AC265="质保期内"),"【"&amp;$AC265&amp;"】",""))</f>
        <v/>
      </c>
      <c r="J265" s="371" t="str">
        <f aca="false">IF(OR(N($G265)=0,N($H265)=0),"",ROUND(N($G265)*N($H265)*IF(N($I265)=0,1,N($I265)),2))</f>
        <v/>
      </c>
      <c r="L265" s="371" t="str">
        <f aca="false">IF(TRIM($B265&amp;$C265)="","",IF(AND(N($J265)=0,N($K265)=0),"",ROUND(N($J265)+N($K265),2)))</f>
        <v/>
      </c>
      <c r="R265" s="371"/>
      <c r="S265" s="372" t="str">
        <f aca="false">IF(TRIM($B265&amp;$C265)="","",IF(N($N265)=0,"",MAX(0,MIN(N($N265)-N($P265),N($V265)))))</f>
        <v/>
      </c>
      <c r="T265" s="372" t="str">
        <f aca="false">IF(TRIM($B265&amp;$C265)="","",IF(N($P265)&lt;=N($N265),"",N($P265)-N($N265)))</f>
        <v/>
      </c>
      <c r="U265" s="372" t="str">
        <f aca="false">IF(OR(TRIM($B265&amp;$C265)="",$V265=""),"",MAX(0,N($V265))-N($S265))</f>
        <v/>
      </c>
      <c r="V265" s="372" t="str">
        <f aca="false">IF(TRIM($B265&amp;$C265)="","",IF(AND(N($L265)=0,N($P265)+N($Q265)+N($R265)=0),"",ROUND(N($L265)-N($P265)-N($Q265)-N($R265),2)))</f>
        <v/>
      </c>
      <c r="W265" s="373" t="str">
        <f aca="false">IF(TRIM($B265&amp;$C265)="","",IF(N($L265)=0,IF((N($P265)+N($Q265)+N($R265))=0,"—未填单价","未填单价，已收 "&amp;TEXT((N($P265)+N($Q265)+N($R265)),"#,##0.00")),IF(N($V265)&gt;0.005,"欠 "&amp;TEXT(N($V265),"#,##0.00")&amp;IF(N($S265)&gt;0,"（开票未到账 "&amp;TEXT(N($S265),"#,##0.00")&amp;"）","")&amp;IF(N($U265)&gt;0,"（未开票 "&amp;TEXT(N($U265),"#,##0.00")&amp;"）",""),IF(N($V265)&lt;-0.005,"多收 "&amp;TEXT(-N($V265),"#,##0.00"),"✔ 已结清")))&amp;IF(N($T265)&gt;0,"｜到账未开票 "&amp;TEXT(N($T265),"#,##0.00")&amp;"，待补票","")&amp;IF(N($Q265)&gt;0,"｜收现 "&amp;TEXT(N($Q265),"#,##0.00"),"")&amp;IF(N($R265)&gt;0,"｜收款不开票 "&amp;TEXT(N($R265),"#,##0.00"),""))</f>
        <v/>
      </c>
      <c r="X265" s="370"/>
      <c r="AB265" s="371" t="str">
        <f aca="false">IF(OR(N($N265)=0,N($AA265)=0),"",ROUND(N($N265)/(1+N($AA265))*N($AA265),2))</f>
        <v/>
      </c>
      <c r="AC265" s="370"/>
      <c r="AD265" s="370"/>
      <c r="AE265" s="374" t="str">
        <f aca="false">IF($AM265="","",IF($AM265=1,IF($AN265&gt;=1,"一次性·已到收款期","一次性·未到期"),$AD265&amp;" 第"&amp;$AN265&amp;"/"&amp;$AM265&amp;"期"))</f>
        <v/>
      </c>
      <c r="AF265" s="372" t="str">
        <f aca="false">IF(OR($AM265="",N($L265)=0),"",ROUND(N($J265)*$AN265/$AM265,2)+N($K265))</f>
        <v/>
      </c>
      <c r="AG265" s="372" t="str">
        <f aca="false">IF($AF265="","",MAX(0,ROUND($AF265-(N($P265)+N($Q265)+N($R265)),2)))</f>
        <v/>
      </c>
      <c r="AH265" s="372" t="str">
        <f aca="false">IF(OR(TRIM($B265&amp;$C265)="",NOT(ISNUMBER($D265))),"",SUMIFS($V$3:$V$1001,$AJ$3:$AJ$1001,$AJ265,$D$3:$D$1001,"&lt;"&amp;$D265))</f>
        <v/>
      </c>
      <c r="AI265" s="372" t="str">
        <f aca="false">IF(TRIM($B265&amp;$C265)="","",SUMIFS($V$3:$V$1001,$AJ$3:$AJ$1001,$AJ265))</f>
        <v/>
      </c>
      <c r="AJ265" s="374" t="str">
        <f aca="false">IF(TRIM($B265&amp;$C265)="","",TRIM($B265)&amp;"｜"&amp;TRIM($C265))</f>
        <v/>
      </c>
      <c r="AK265" s="372" t="str">
        <f aca="false">IF(TRIM($B265&amp;$C265)="","",MIN(N($N265),N($P265)))</f>
        <v/>
      </c>
      <c r="AL265" s="375" t="str">
        <f aca="false">IF(ISNUMBER($D265),YEAR($D265),"")</f>
        <v/>
      </c>
      <c r="AM265" s="375" t="str">
        <f aca="false">IF(OR(TRIM($B265&amp;$C265)="",NOT(ISNUMBER($D265)),NOT(ISNUMBER($E265))),"",IF($E265&lt;$D265,"",IF(IF($AD265="半年付",2,IF($AD265="季度付",4,IF($AD265="月付",12,IF($AD265="半月付",24,1))))=1,1,MAX(1,ROUND(($E265-$D265+1)/365*IF($AD265="半年付",2,IF($AD265="季度付",4,IF($AD265="月付",12,IF($AD265="半月付",24,1)))),0)))))</f>
        <v/>
      </c>
      <c r="AN265" s="375" t="str">
        <f aca="true">IF($AM265="","",MIN($AM265,MAX(0,INT((TODAY()-付款宽限天数-$D265)/(($E265-$D265+1)/$AM265))+1)))</f>
        <v/>
      </c>
    </row>
    <row r="266" customFormat="false" ht="14.9" hidden="false" customHeight="false" outlineLevel="0" collapsed="false">
      <c r="F266" s="370" t="str">
        <f aca="true">IF(TRIM($B266&amp;$C266)="","",IF(OR(ISNUMBER(SEARCH("未",$A266)),ISNUMBER(SEARCH("送出",$A266)),AND(TRIM($A266)="",NOT(ISNUMBER($D266)),N($G266)=0)),"【合同未回】","")&amp;IF(NOT(ISNUMBER($E266)),IF(OR(ISNUMBER(SEARCH("未",$A266)),ISNUMBER(SEARCH("送出",$A266)),AND(TRIM($A266)="",NOT(ISNUMBER($D266)),N($G266)=0)),"","【未填合同期】"),IF($E266&lt;TODAY(),"【已到期】",IF($E266-TODAY()&lt;=提醒天数,"【即将到期，剩余"&amp;($E266-TODAY())&amp;"天】","【正常】")))&amp;IF(OR($AC266="安装免保",$AC266="技术免保",$AC266="质保期内"),"【"&amp;$AC266&amp;"】",""))</f>
        <v/>
      </c>
      <c r="J266" s="371" t="str">
        <f aca="false">IF(OR(N($G266)=0,N($H266)=0),"",ROUND(N($G266)*N($H266)*IF(N($I266)=0,1,N($I266)),2))</f>
        <v/>
      </c>
      <c r="L266" s="371" t="str">
        <f aca="false">IF(TRIM($B266&amp;$C266)="","",IF(AND(N($J266)=0,N($K266)=0),"",ROUND(N($J266)+N($K266),2)))</f>
        <v/>
      </c>
      <c r="R266" s="371"/>
      <c r="S266" s="372" t="str">
        <f aca="false">IF(TRIM($B266&amp;$C266)="","",IF(N($N266)=0,"",MAX(0,MIN(N($N266)-N($P266),N($V266)))))</f>
        <v/>
      </c>
      <c r="T266" s="372" t="str">
        <f aca="false">IF(TRIM($B266&amp;$C266)="","",IF(N($P266)&lt;=N($N266),"",N($P266)-N($N266)))</f>
        <v/>
      </c>
      <c r="U266" s="372" t="str">
        <f aca="false">IF(OR(TRIM($B266&amp;$C266)="",$V266=""),"",MAX(0,N($V266))-N($S266))</f>
        <v/>
      </c>
      <c r="V266" s="372" t="str">
        <f aca="false">IF(TRIM($B266&amp;$C266)="","",IF(AND(N($L266)=0,N($P266)+N($Q266)+N($R266)=0),"",ROUND(N($L266)-N($P266)-N($Q266)-N($R266),2)))</f>
        <v/>
      </c>
      <c r="W266" s="373" t="str">
        <f aca="false">IF(TRIM($B266&amp;$C266)="","",IF(N($L266)=0,IF((N($P266)+N($Q266)+N($R266))=0,"—未填单价","未填单价，已收 "&amp;TEXT((N($P266)+N($Q266)+N($R266)),"#,##0.00")),IF(N($V266)&gt;0.005,"欠 "&amp;TEXT(N($V266),"#,##0.00")&amp;IF(N($S266)&gt;0,"（开票未到账 "&amp;TEXT(N($S266),"#,##0.00")&amp;"）","")&amp;IF(N($U266)&gt;0,"（未开票 "&amp;TEXT(N($U266),"#,##0.00")&amp;"）",""),IF(N($V266)&lt;-0.005,"多收 "&amp;TEXT(-N($V266),"#,##0.00"),"✔ 已结清")))&amp;IF(N($T266)&gt;0,"｜到账未开票 "&amp;TEXT(N($T266),"#,##0.00")&amp;"，待补票","")&amp;IF(N($Q266)&gt;0,"｜收现 "&amp;TEXT(N($Q266),"#,##0.00"),"")&amp;IF(N($R266)&gt;0,"｜收款不开票 "&amp;TEXT(N($R266),"#,##0.00"),""))</f>
        <v/>
      </c>
      <c r="X266" s="370"/>
      <c r="AB266" s="371" t="str">
        <f aca="false">IF(OR(N($N266)=0,N($AA266)=0),"",ROUND(N($N266)/(1+N($AA266))*N($AA266),2))</f>
        <v/>
      </c>
      <c r="AC266" s="370"/>
      <c r="AD266" s="370"/>
      <c r="AE266" s="374" t="str">
        <f aca="false">IF($AM266="","",IF($AM266=1,IF($AN266&gt;=1,"一次性·已到收款期","一次性·未到期"),$AD266&amp;" 第"&amp;$AN266&amp;"/"&amp;$AM266&amp;"期"))</f>
        <v/>
      </c>
      <c r="AF266" s="372" t="str">
        <f aca="false">IF(OR($AM266="",N($L266)=0),"",ROUND(N($J266)*$AN266/$AM266,2)+N($K266))</f>
        <v/>
      </c>
      <c r="AG266" s="372" t="str">
        <f aca="false">IF($AF266="","",MAX(0,ROUND($AF266-(N($P266)+N($Q266)+N($R266)),2)))</f>
        <v/>
      </c>
      <c r="AH266" s="372" t="str">
        <f aca="false">IF(OR(TRIM($B266&amp;$C266)="",NOT(ISNUMBER($D266))),"",SUMIFS($V$3:$V$1001,$AJ$3:$AJ$1001,$AJ266,$D$3:$D$1001,"&lt;"&amp;$D266))</f>
        <v/>
      </c>
      <c r="AI266" s="372" t="str">
        <f aca="false">IF(TRIM($B266&amp;$C266)="","",SUMIFS($V$3:$V$1001,$AJ$3:$AJ$1001,$AJ266))</f>
        <v/>
      </c>
      <c r="AJ266" s="374" t="str">
        <f aca="false">IF(TRIM($B266&amp;$C266)="","",TRIM($B266)&amp;"｜"&amp;TRIM($C266))</f>
        <v/>
      </c>
      <c r="AK266" s="372" t="str">
        <f aca="false">IF(TRIM($B266&amp;$C266)="","",MIN(N($N266),N($P266)))</f>
        <v/>
      </c>
      <c r="AL266" s="375" t="str">
        <f aca="false">IF(ISNUMBER($D266),YEAR($D266),"")</f>
        <v/>
      </c>
      <c r="AM266" s="375" t="str">
        <f aca="false">IF(OR(TRIM($B266&amp;$C266)="",NOT(ISNUMBER($D266)),NOT(ISNUMBER($E266))),"",IF($E266&lt;$D266,"",IF(IF($AD266="半年付",2,IF($AD266="季度付",4,IF($AD266="月付",12,IF($AD266="半月付",24,1))))=1,1,MAX(1,ROUND(($E266-$D266+1)/365*IF($AD266="半年付",2,IF($AD266="季度付",4,IF($AD266="月付",12,IF($AD266="半月付",24,1)))),0)))))</f>
        <v/>
      </c>
      <c r="AN266" s="375" t="str">
        <f aca="true">IF($AM266="","",MIN($AM266,MAX(0,INT((TODAY()-付款宽限天数-$D266)/(($E266-$D266+1)/$AM266))+1)))</f>
        <v/>
      </c>
    </row>
    <row r="267" customFormat="false" ht="14.9" hidden="false" customHeight="false" outlineLevel="0" collapsed="false">
      <c r="F267" s="370" t="str">
        <f aca="true">IF(TRIM($B267&amp;$C267)="","",IF(OR(ISNUMBER(SEARCH("未",$A267)),ISNUMBER(SEARCH("送出",$A267)),AND(TRIM($A267)="",NOT(ISNUMBER($D267)),N($G267)=0)),"【合同未回】","")&amp;IF(NOT(ISNUMBER($E267)),IF(OR(ISNUMBER(SEARCH("未",$A267)),ISNUMBER(SEARCH("送出",$A267)),AND(TRIM($A267)="",NOT(ISNUMBER($D267)),N($G267)=0)),"","【未填合同期】"),IF($E267&lt;TODAY(),"【已到期】",IF($E267-TODAY()&lt;=提醒天数,"【即将到期，剩余"&amp;($E267-TODAY())&amp;"天】","【正常】")))&amp;IF(OR($AC267="安装免保",$AC267="技术免保",$AC267="质保期内"),"【"&amp;$AC267&amp;"】",""))</f>
        <v/>
      </c>
      <c r="J267" s="371" t="str">
        <f aca="false">IF(OR(N($G267)=0,N($H267)=0),"",ROUND(N($G267)*N($H267)*IF(N($I267)=0,1,N($I267)),2))</f>
        <v/>
      </c>
      <c r="L267" s="371" t="str">
        <f aca="false">IF(TRIM($B267&amp;$C267)="","",IF(AND(N($J267)=0,N($K267)=0),"",ROUND(N($J267)+N($K267),2)))</f>
        <v/>
      </c>
      <c r="R267" s="371"/>
      <c r="S267" s="372" t="str">
        <f aca="false">IF(TRIM($B267&amp;$C267)="","",IF(N($N267)=0,"",MAX(0,MIN(N($N267)-N($P267),N($V267)))))</f>
        <v/>
      </c>
      <c r="T267" s="372" t="str">
        <f aca="false">IF(TRIM($B267&amp;$C267)="","",IF(N($P267)&lt;=N($N267),"",N($P267)-N($N267)))</f>
        <v/>
      </c>
      <c r="U267" s="372" t="str">
        <f aca="false">IF(OR(TRIM($B267&amp;$C267)="",$V267=""),"",MAX(0,N($V267))-N($S267))</f>
        <v/>
      </c>
      <c r="V267" s="372" t="str">
        <f aca="false">IF(TRIM($B267&amp;$C267)="","",IF(AND(N($L267)=0,N($P267)+N($Q267)+N($R267)=0),"",ROUND(N($L267)-N($P267)-N($Q267)-N($R267),2)))</f>
        <v/>
      </c>
      <c r="W267" s="373" t="str">
        <f aca="false">IF(TRIM($B267&amp;$C267)="","",IF(N($L267)=0,IF((N($P267)+N($Q267)+N($R267))=0,"—未填单价","未填单价，已收 "&amp;TEXT((N($P267)+N($Q267)+N($R267)),"#,##0.00")),IF(N($V267)&gt;0.005,"欠 "&amp;TEXT(N($V267),"#,##0.00")&amp;IF(N($S267)&gt;0,"（开票未到账 "&amp;TEXT(N($S267),"#,##0.00")&amp;"）","")&amp;IF(N($U267)&gt;0,"（未开票 "&amp;TEXT(N($U267),"#,##0.00")&amp;"）",""),IF(N($V267)&lt;-0.005,"多收 "&amp;TEXT(-N($V267),"#,##0.00"),"✔ 已结清")))&amp;IF(N($T267)&gt;0,"｜到账未开票 "&amp;TEXT(N($T267),"#,##0.00")&amp;"，待补票","")&amp;IF(N($Q267)&gt;0,"｜收现 "&amp;TEXT(N($Q267),"#,##0.00"),"")&amp;IF(N($R267)&gt;0,"｜收款不开票 "&amp;TEXT(N($R267),"#,##0.00"),""))</f>
        <v/>
      </c>
      <c r="X267" s="370"/>
      <c r="AB267" s="371" t="str">
        <f aca="false">IF(OR(N($N267)=0,N($AA267)=0),"",ROUND(N($N267)/(1+N($AA267))*N($AA267),2))</f>
        <v/>
      </c>
      <c r="AC267" s="370"/>
      <c r="AD267" s="370"/>
      <c r="AE267" s="374" t="str">
        <f aca="false">IF($AM267="","",IF($AM267=1,IF($AN267&gt;=1,"一次性·已到收款期","一次性·未到期"),$AD267&amp;" 第"&amp;$AN267&amp;"/"&amp;$AM267&amp;"期"))</f>
        <v/>
      </c>
      <c r="AF267" s="372" t="str">
        <f aca="false">IF(OR($AM267="",N($L267)=0),"",ROUND(N($J267)*$AN267/$AM267,2)+N($K267))</f>
        <v/>
      </c>
      <c r="AG267" s="372" t="str">
        <f aca="false">IF($AF267="","",MAX(0,ROUND($AF267-(N($P267)+N($Q267)+N($R267)),2)))</f>
        <v/>
      </c>
      <c r="AH267" s="372" t="str">
        <f aca="false">IF(OR(TRIM($B267&amp;$C267)="",NOT(ISNUMBER($D267))),"",SUMIFS($V$3:$V$1001,$AJ$3:$AJ$1001,$AJ267,$D$3:$D$1001,"&lt;"&amp;$D267))</f>
        <v/>
      </c>
      <c r="AI267" s="372" t="str">
        <f aca="false">IF(TRIM($B267&amp;$C267)="","",SUMIFS($V$3:$V$1001,$AJ$3:$AJ$1001,$AJ267))</f>
        <v/>
      </c>
      <c r="AJ267" s="374" t="str">
        <f aca="false">IF(TRIM($B267&amp;$C267)="","",TRIM($B267)&amp;"｜"&amp;TRIM($C267))</f>
        <v/>
      </c>
      <c r="AK267" s="372" t="str">
        <f aca="false">IF(TRIM($B267&amp;$C267)="","",MIN(N($N267),N($P267)))</f>
        <v/>
      </c>
      <c r="AL267" s="375" t="str">
        <f aca="false">IF(ISNUMBER($D267),YEAR($D267),"")</f>
        <v/>
      </c>
      <c r="AM267" s="375" t="str">
        <f aca="false">IF(OR(TRIM($B267&amp;$C267)="",NOT(ISNUMBER($D267)),NOT(ISNUMBER($E267))),"",IF($E267&lt;$D267,"",IF(IF($AD267="半年付",2,IF($AD267="季度付",4,IF($AD267="月付",12,IF($AD267="半月付",24,1))))=1,1,MAX(1,ROUND(($E267-$D267+1)/365*IF($AD267="半年付",2,IF($AD267="季度付",4,IF($AD267="月付",12,IF($AD267="半月付",24,1)))),0)))))</f>
        <v/>
      </c>
      <c r="AN267" s="375" t="str">
        <f aca="true">IF($AM267="","",MIN($AM267,MAX(0,INT((TODAY()-付款宽限天数-$D267)/(($E267-$D267+1)/$AM267))+1)))</f>
        <v/>
      </c>
    </row>
    <row r="268" customFormat="false" ht="14.9" hidden="false" customHeight="false" outlineLevel="0" collapsed="false">
      <c r="F268" s="370" t="str">
        <f aca="true">IF(TRIM($B268&amp;$C268)="","",IF(OR(ISNUMBER(SEARCH("未",$A268)),ISNUMBER(SEARCH("送出",$A268)),AND(TRIM($A268)="",NOT(ISNUMBER($D268)),N($G268)=0)),"【合同未回】","")&amp;IF(NOT(ISNUMBER($E268)),IF(OR(ISNUMBER(SEARCH("未",$A268)),ISNUMBER(SEARCH("送出",$A268)),AND(TRIM($A268)="",NOT(ISNUMBER($D268)),N($G268)=0)),"","【未填合同期】"),IF($E268&lt;TODAY(),"【已到期】",IF($E268-TODAY()&lt;=提醒天数,"【即将到期，剩余"&amp;($E268-TODAY())&amp;"天】","【正常】")))&amp;IF(OR($AC268="安装免保",$AC268="技术免保",$AC268="质保期内"),"【"&amp;$AC268&amp;"】",""))</f>
        <v/>
      </c>
      <c r="J268" s="371" t="str">
        <f aca="false">IF(OR(N($G268)=0,N($H268)=0),"",ROUND(N($G268)*N($H268)*IF(N($I268)=0,1,N($I268)),2))</f>
        <v/>
      </c>
      <c r="L268" s="371" t="str">
        <f aca="false">IF(TRIM($B268&amp;$C268)="","",IF(AND(N($J268)=0,N($K268)=0),"",ROUND(N($J268)+N($K268),2)))</f>
        <v/>
      </c>
      <c r="R268" s="371"/>
      <c r="S268" s="372" t="str">
        <f aca="false">IF(TRIM($B268&amp;$C268)="","",IF(N($N268)=0,"",MAX(0,MIN(N($N268)-N($P268),N($V268)))))</f>
        <v/>
      </c>
      <c r="T268" s="372" t="str">
        <f aca="false">IF(TRIM($B268&amp;$C268)="","",IF(N($P268)&lt;=N($N268),"",N($P268)-N($N268)))</f>
        <v/>
      </c>
      <c r="U268" s="372" t="str">
        <f aca="false">IF(OR(TRIM($B268&amp;$C268)="",$V268=""),"",MAX(0,N($V268))-N($S268))</f>
        <v/>
      </c>
      <c r="V268" s="372" t="str">
        <f aca="false">IF(TRIM($B268&amp;$C268)="","",IF(AND(N($L268)=0,N($P268)+N($Q268)+N($R268)=0),"",ROUND(N($L268)-N($P268)-N($Q268)-N($R268),2)))</f>
        <v/>
      </c>
      <c r="W268" s="373" t="str">
        <f aca="false">IF(TRIM($B268&amp;$C268)="","",IF(N($L268)=0,IF((N($P268)+N($Q268)+N($R268))=0,"—未填单价","未填单价，已收 "&amp;TEXT((N($P268)+N($Q268)+N($R268)),"#,##0.00")),IF(N($V268)&gt;0.005,"欠 "&amp;TEXT(N($V268),"#,##0.00")&amp;IF(N($S268)&gt;0,"（开票未到账 "&amp;TEXT(N($S268),"#,##0.00")&amp;"）","")&amp;IF(N($U268)&gt;0,"（未开票 "&amp;TEXT(N($U268),"#,##0.00")&amp;"）",""),IF(N($V268)&lt;-0.005,"多收 "&amp;TEXT(-N($V268),"#,##0.00"),"✔ 已结清")))&amp;IF(N($T268)&gt;0,"｜到账未开票 "&amp;TEXT(N($T268),"#,##0.00")&amp;"，待补票","")&amp;IF(N($Q268)&gt;0,"｜收现 "&amp;TEXT(N($Q268),"#,##0.00"),"")&amp;IF(N($R268)&gt;0,"｜收款不开票 "&amp;TEXT(N($R268),"#,##0.00"),""))</f>
        <v/>
      </c>
      <c r="X268" s="370"/>
      <c r="AB268" s="371" t="str">
        <f aca="false">IF(OR(N($N268)=0,N($AA268)=0),"",ROUND(N($N268)/(1+N($AA268))*N($AA268),2))</f>
        <v/>
      </c>
      <c r="AC268" s="370"/>
      <c r="AD268" s="370"/>
      <c r="AE268" s="374" t="str">
        <f aca="false">IF($AM268="","",IF($AM268=1,IF($AN268&gt;=1,"一次性·已到收款期","一次性·未到期"),$AD268&amp;" 第"&amp;$AN268&amp;"/"&amp;$AM268&amp;"期"))</f>
        <v/>
      </c>
      <c r="AF268" s="372" t="str">
        <f aca="false">IF(OR($AM268="",N($L268)=0),"",ROUND(N($J268)*$AN268/$AM268,2)+N($K268))</f>
        <v/>
      </c>
      <c r="AG268" s="372" t="str">
        <f aca="false">IF($AF268="","",MAX(0,ROUND($AF268-(N($P268)+N($Q268)+N($R268)),2)))</f>
        <v/>
      </c>
      <c r="AH268" s="372" t="str">
        <f aca="false">IF(OR(TRIM($B268&amp;$C268)="",NOT(ISNUMBER($D268))),"",SUMIFS($V$3:$V$1001,$AJ$3:$AJ$1001,$AJ268,$D$3:$D$1001,"&lt;"&amp;$D268))</f>
        <v/>
      </c>
      <c r="AI268" s="372" t="str">
        <f aca="false">IF(TRIM($B268&amp;$C268)="","",SUMIFS($V$3:$V$1001,$AJ$3:$AJ$1001,$AJ268))</f>
        <v/>
      </c>
      <c r="AJ268" s="374" t="str">
        <f aca="false">IF(TRIM($B268&amp;$C268)="","",TRIM($B268)&amp;"｜"&amp;TRIM($C268))</f>
        <v/>
      </c>
      <c r="AK268" s="372" t="str">
        <f aca="false">IF(TRIM($B268&amp;$C268)="","",MIN(N($N268),N($P268)))</f>
        <v/>
      </c>
      <c r="AL268" s="375" t="str">
        <f aca="false">IF(ISNUMBER($D268),YEAR($D268),"")</f>
        <v/>
      </c>
      <c r="AM268" s="375" t="str">
        <f aca="false">IF(OR(TRIM($B268&amp;$C268)="",NOT(ISNUMBER($D268)),NOT(ISNUMBER($E268))),"",IF($E268&lt;$D268,"",IF(IF($AD268="半年付",2,IF($AD268="季度付",4,IF($AD268="月付",12,IF($AD268="半月付",24,1))))=1,1,MAX(1,ROUND(($E268-$D268+1)/365*IF($AD268="半年付",2,IF($AD268="季度付",4,IF($AD268="月付",12,IF($AD268="半月付",24,1)))),0)))))</f>
        <v/>
      </c>
      <c r="AN268" s="375" t="str">
        <f aca="true">IF($AM268="","",MIN($AM268,MAX(0,INT((TODAY()-付款宽限天数-$D268)/(($E268-$D268+1)/$AM268))+1)))</f>
        <v/>
      </c>
    </row>
    <row r="269" customFormat="false" ht="14.9" hidden="false" customHeight="false" outlineLevel="0" collapsed="false">
      <c r="F269" s="370" t="str">
        <f aca="true">IF(TRIM($B269&amp;$C269)="","",IF(OR(ISNUMBER(SEARCH("未",$A269)),ISNUMBER(SEARCH("送出",$A269)),AND(TRIM($A269)="",NOT(ISNUMBER($D269)),N($G269)=0)),"【合同未回】","")&amp;IF(NOT(ISNUMBER($E269)),IF(OR(ISNUMBER(SEARCH("未",$A269)),ISNUMBER(SEARCH("送出",$A269)),AND(TRIM($A269)="",NOT(ISNUMBER($D269)),N($G269)=0)),"","【未填合同期】"),IF($E269&lt;TODAY(),"【已到期】",IF($E269-TODAY()&lt;=提醒天数,"【即将到期，剩余"&amp;($E269-TODAY())&amp;"天】","【正常】")))&amp;IF(OR($AC269="安装免保",$AC269="技术免保",$AC269="质保期内"),"【"&amp;$AC269&amp;"】",""))</f>
        <v/>
      </c>
      <c r="J269" s="371" t="str">
        <f aca="false">IF(OR(N($G269)=0,N($H269)=0),"",ROUND(N($G269)*N($H269)*IF(N($I269)=0,1,N($I269)),2))</f>
        <v/>
      </c>
      <c r="L269" s="371" t="str">
        <f aca="false">IF(TRIM($B269&amp;$C269)="","",IF(AND(N($J269)=0,N($K269)=0),"",ROUND(N($J269)+N($K269),2)))</f>
        <v/>
      </c>
      <c r="R269" s="371"/>
      <c r="S269" s="372" t="str">
        <f aca="false">IF(TRIM($B269&amp;$C269)="","",IF(N($N269)=0,"",MAX(0,MIN(N($N269)-N($P269),N($V269)))))</f>
        <v/>
      </c>
      <c r="T269" s="372" t="str">
        <f aca="false">IF(TRIM($B269&amp;$C269)="","",IF(N($P269)&lt;=N($N269),"",N($P269)-N($N269)))</f>
        <v/>
      </c>
      <c r="U269" s="372" t="str">
        <f aca="false">IF(OR(TRIM($B269&amp;$C269)="",$V269=""),"",MAX(0,N($V269))-N($S269))</f>
        <v/>
      </c>
      <c r="V269" s="372" t="str">
        <f aca="false">IF(TRIM($B269&amp;$C269)="","",IF(AND(N($L269)=0,N($P269)+N($Q269)+N($R269)=0),"",ROUND(N($L269)-N($P269)-N($Q269)-N($R269),2)))</f>
        <v/>
      </c>
      <c r="W269" s="373" t="str">
        <f aca="false">IF(TRIM($B269&amp;$C269)="","",IF(N($L269)=0,IF((N($P269)+N($Q269)+N($R269))=0,"—未填单价","未填单价，已收 "&amp;TEXT((N($P269)+N($Q269)+N($R269)),"#,##0.00")),IF(N($V269)&gt;0.005,"欠 "&amp;TEXT(N($V269),"#,##0.00")&amp;IF(N($S269)&gt;0,"（开票未到账 "&amp;TEXT(N($S269),"#,##0.00")&amp;"）","")&amp;IF(N($U269)&gt;0,"（未开票 "&amp;TEXT(N($U269),"#,##0.00")&amp;"）",""),IF(N($V269)&lt;-0.005,"多收 "&amp;TEXT(-N($V269),"#,##0.00"),"✔ 已结清")))&amp;IF(N($T269)&gt;0,"｜到账未开票 "&amp;TEXT(N($T269),"#,##0.00")&amp;"，待补票","")&amp;IF(N($Q269)&gt;0,"｜收现 "&amp;TEXT(N($Q269),"#,##0.00"),"")&amp;IF(N($R269)&gt;0,"｜收款不开票 "&amp;TEXT(N($R269),"#,##0.00"),""))</f>
        <v/>
      </c>
      <c r="X269" s="370"/>
      <c r="AB269" s="371" t="str">
        <f aca="false">IF(OR(N($N269)=0,N($AA269)=0),"",ROUND(N($N269)/(1+N($AA269))*N($AA269),2))</f>
        <v/>
      </c>
      <c r="AC269" s="370"/>
      <c r="AD269" s="370"/>
      <c r="AE269" s="374" t="str">
        <f aca="false">IF($AM269="","",IF($AM269=1,IF($AN269&gt;=1,"一次性·已到收款期","一次性·未到期"),$AD269&amp;" 第"&amp;$AN269&amp;"/"&amp;$AM269&amp;"期"))</f>
        <v/>
      </c>
      <c r="AF269" s="372" t="str">
        <f aca="false">IF(OR($AM269="",N($L269)=0),"",ROUND(N($J269)*$AN269/$AM269,2)+N($K269))</f>
        <v/>
      </c>
      <c r="AG269" s="372" t="str">
        <f aca="false">IF($AF269="","",MAX(0,ROUND($AF269-(N($P269)+N($Q269)+N($R269)),2)))</f>
        <v/>
      </c>
      <c r="AH269" s="372" t="str">
        <f aca="false">IF(OR(TRIM($B269&amp;$C269)="",NOT(ISNUMBER($D269))),"",SUMIFS($V$3:$V$1001,$AJ$3:$AJ$1001,$AJ269,$D$3:$D$1001,"&lt;"&amp;$D269))</f>
        <v/>
      </c>
      <c r="AI269" s="372" t="str">
        <f aca="false">IF(TRIM($B269&amp;$C269)="","",SUMIFS($V$3:$V$1001,$AJ$3:$AJ$1001,$AJ269))</f>
        <v/>
      </c>
      <c r="AJ269" s="374" t="str">
        <f aca="false">IF(TRIM($B269&amp;$C269)="","",TRIM($B269)&amp;"｜"&amp;TRIM($C269))</f>
        <v/>
      </c>
      <c r="AK269" s="372" t="str">
        <f aca="false">IF(TRIM($B269&amp;$C269)="","",MIN(N($N269),N($P269)))</f>
        <v/>
      </c>
      <c r="AL269" s="375" t="str">
        <f aca="false">IF(ISNUMBER($D269),YEAR($D269),"")</f>
        <v/>
      </c>
      <c r="AM269" s="375" t="str">
        <f aca="false">IF(OR(TRIM($B269&amp;$C269)="",NOT(ISNUMBER($D269)),NOT(ISNUMBER($E269))),"",IF($E269&lt;$D269,"",IF(IF($AD269="半年付",2,IF($AD269="季度付",4,IF($AD269="月付",12,IF($AD269="半月付",24,1))))=1,1,MAX(1,ROUND(($E269-$D269+1)/365*IF($AD269="半年付",2,IF($AD269="季度付",4,IF($AD269="月付",12,IF($AD269="半月付",24,1)))),0)))))</f>
        <v/>
      </c>
      <c r="AN269" s="375" t="str">
        <f aca="true">IF($AM269="","",MIN($AM269,MAX(0,INT((TODAY()-付款宽限天数-$D269)/(($E269-$D269+1)/$AM269))+1)))</f>
        <v/>
      </c>
    </row>
    <row r="270" customFormat="false" ht="14.9" hidden="false" customHeight="false" outlineLevel="0" collapsed="false">
      <c r="F270" s="370" t="str">
        <f aca="true">IF(TRIM($B270&amp;$C270)="","",IF(OR(ISNUMBER(SEARCH("未",$A270)),ISNUMBER(SEARCH("送出",$A270)),AND(TRIM($A270)="",NOT(ISNUMBER($D270)),N($G270)=0)),"【合同未回】","")&amp;IF(NOT(ISNUMBER($E270)),IF(OR(ISNUMBER(SEARCH("未",$A270)),ISNUMBER(SEARCH("送出",$A270)),AND(TRIM($A270)="",NOT(ISNUMBER($D270)),N($G270)=0)),"","【未填合同期】"),IF($E270&lt;TODAY(),"【已到期】",IF($E270-TODAY()&lt;=提醒天数,"【即将到期，剩余"&amp;($E270-TODAY())&amp;"天】","【正常】")))&amp;IF(OR($AC270="安装免保",$AC270="技术免保",$AC270="质保期内"),"【"&amp;$AC270&amp;"】",""))</f>
        <v/>
      </c>
      <c r="J270" s="371" t="str">
        <f aca="false">IF(OR(N($G270)=0,N($H270)=0),"",ROUND(N($G270)*N($H270)*IF(N($I270)=0,1,N($I270)),2))</f>
        <v/>
      </c>
      <c r="L270" s="371" t="str">
        <f aca="false">IF(TRIM($B270&amp;$C270)="","",IF(AND(N($J270)=0,N($K270)=0),"",ROUND(N($J270)+N($K270),2)))</f>
        <v/>
      </c>
      <c r="R270" s="371"/>
      <c r="S270" s="372" t="str">
        <f aca="false">IF(TRIM($B270&amp;$C270)="","",IF(N($N270)=0,"",MAX(0,MIN(N($N270)-N($P270),N($V270)))))</f>
        <v/>
      </c>
      <c r="T270" s="372" t="str">
        <f aca="false">IF(TRIM($B270&amp;$C270)="","",IF(N($P270)&lt;=N($N270),"",N($P270)-N($N270)))</f>
        <v/>
      </c>
      <c r="U270" s="372" t="str">
        <f aca="false">IF(OR(TRIM($B270&amp;$C270)="",$V270=""),"",MAX(0,N($V270))-N($S270))</f>
        <v/>
      </c>
      <c r="V270" s="372" t="str">
        <f aca="false">IF(TRIM($B270&amp;$C270)="","",IF(AND(N($L270)=0,N($P270)+N($Q270)+N($R270)=0),"",ROUND(N($L270)-N($P270)-N($Q270)-N($R270),2)))</f>
        <v/>
      </c>
      <c r="W270" s="373" t="str">
        <f aca="false">IF(TRIM($B270&amp;$C270)="","",IF(N($L270)=0,IF((N($P270)+N($Q270)+N($R270))=0,"—未填单价","未填单价，已收 "&amp;TEXT((N($P270)+N($Q270)+N($R270)),"#,##0.00")),IF(N($V270)&gt;0.005,"欠 "&amp;TEXT(N($V270),"#,##0.00")&amp;IF(N($S270)&gt;0,"（开票未到账 "&amp;TEXT(N($S270),"#,##0.00")&amp;"）","")&amp;IF(N($U270)&gt;0,"（未开票 "&amp;TEXT(N($U270),"#,##0.00")&amp;"）",""),IF(N($V270)&lt;-0.005,"多收 "&amp;TEXT(-N($V270),"#,##0.00"),"✔ 已结清")))&amp;IF(N($T270)&gt;0,"｜到账未开票 "&amp;TEXT(N($T270),"#,##0.00")&amp;"，待补票","")&amp;IF(N($Q270)&gt;0,"｜收现 "&amp;TEXT(N($Q270),"#,##0.00"),"")&amp;IF(N($R270)&gt;0,"｜收款不开票 "&amp;TEXT(N($R270),"#,##0.00"),""))</f>
        <v/>
      </c>
      <c r="X270" s="370"/>
      <c r="AB270" s="371" t="str">
        <f aca="false">IF(OR(N($N270)=0,N($AA270)=0),"",ROUND(N($N270)/(1+N($AA270))*N($AA270),2))</f>
        <v/>
      </c>
      <c r="AC270" s="370"/>
      <c r="AD270" s="370"/>
      <c r="AE270" s="374" t="str">
        <f aca="false">IF($AM270="","",IF($AM270=1,IF($AN270&gt;=1,"一次性·已到收款期","一次性·未到期"),$AD270&amp;" 第"&amp;$AN270&amp;"/"&amp;$AM270&amp;"期"))</f>
        <v/>
      </c>
      <c r="AF270" s="372" t="str">
        <f aca="false">IF(OR($AM270="",N($L270)=0),"",ROUND(N($J270)*$AN270/$AM270,2)+N($K270))</f>
        <v/>
      </c>
      <c r="AG270" s="372" t="str">
        <f aca="false">IF($AF270="","",MAX(0,ROUND($AF270-(N($P270)+N($Q270)+N($R270)),2)))</f>
        <v/>
      </c>
      <c r="AH270" s="372" t="str">
        <f aca="false">IF(OR(TRIM($B270&amp;$C270)="",NOT(ISNUMBER($D270))),"",SUMIFS($V$3:$V$1001,$AJ$3:$AJ$1001,$AJ270,$D$3:$D$1001,"&lt;"&amp;$D270))</f>
        <v/>
      </c>
      <c r="AI270" s="372" t="str">
        <f aca="false">IF(TRIM($B270&amp;$C270)="","",SUMIFS($V$3:$V$1001,$AJ$3:$AJ$1001,$AJ270))</f>
        <v/>
      </c>
      <c r="AJ270" s="374" t="str">
        <f aca="false">IF(TRIM($B270&amp;$C270)="","",TRIM($B270)&amp;"｜"&amp;TRIM($C270))</f>
        <v/>
      </c>
      <c r="AK270" s="372" t="str">
        <f aca="false">IF(TRIM($B270&amp;$C270)="","",MIN(N($N270),N($P270)))</f>
        <v/>
      </c>
      <c r="AL270" s="375" t="str">
        <f aca="false">IF(ISNUMBER($D270),YEAR($D270),"")</f>
        <v/>
      </c>
      <c r="AM270" s="375" t="str">
        <f aca="false">IF(OR(TRIM($B270&amp;$C270)="",NOT(ISNUMBER($D270)),NOT(ISNUMBER($E270))),"",IF($E270&lt;$D270,"",IF(IF($AD270="半年付",2,IF($AD270="季度付",4,IF($AD270="月付",12,IF($AD270="半月付",24,1))))=1,1,MAX(1,ROUND(($E270-$D270+1)/365*IF($AD270="半年付",2,IF($AD270="季度付",4,IF($AD270="月付",12,IF($AD270="半月付",24,1)))),0)))))</f>
        <v/>
      </c>
      <c r="AN270" s="375" t="str">
        <f aca="true">IF($AM270="","",MIN($AM270,MAX(0,INT((TODAY()-付款宽限天数-$D270)/(($E270-$D270+1)/$AM270))+1)))</f>
        <v/>
      </c>
    </row>
    <row r="271" customFormat="false" ht="14.9" hidden="false" customHeight="false" outlineLevel="0" collapsed="false">
      <c r="F271" s="370" t="str">
        <f aca="true">IF(TRIM($B271&amp;$C271)="","",IF(OR(ISNUMBER(SEARCH("未",$A271)),ISNUMBER(SEARCH("送出",$A271)),AND(TRIM($A271)="",NOT(ISNUMBER($D271)),N($G271)=0)),"【合同未回】","")&amp;IF(NOT(ISNUMBER($E271)),IF(OR(ISNUMBER(SEARCH("未",$A271)),ISNUMBER(SEARCH("送出",$A271)),AND(TRIM($A271)="",NOT(ISNUMBER($D271)),N($G271)=0)),"","【未填合同期】"),IF($E271&lt;TODAY(),"【已到期】",IF($E271-TODAY()&lt;=提醒天数,"【即将到期，剩余"&amp;($E271-TODAY())&amp;"天】","【正常】")))&amp;IF(OR($AC271="安装免保",$AC271="技术免保",$AC271="质保期内"),"【"&amp;$AC271&amp;"】",""))</f>
        <v/>
      </c>
      <c r="J271" s="371" t="str">
        <f aca="false">IF(OR(N($G271)=0,N($H271)=0),"",ROUND(N($G271)*N($H271)*IF(N($I271)=0,1,N($I271)),2))</f>
        <v/>
      </c>
      <c r="L271" s="371" t="str">
        <f aca="false">IF(TRIM($B271&amp;$C271)="","",IF(AND(N($J271)=0,N($K271)=0),"",ROUND(N($J271)+N($K271),2)))</f>
        <v/>
      </c>
      <c r="R271" s="371"/>
      <c r="S271" s="372" t="str">
        <f aca="false">IF(TRIM($B271&amp;$C271)="","",IF(N($N271)=0,"",MAX(0,MIN(N($N271)-N($P271),N($V271)))))</f>
        <v/>
      </c>
      <c r="T271" s="372" t="str">
        <f aca="false">IF(TRIM($B271&amp;$C271)="","",IF(N($P271)&lt;=N($N271),"",N($P271)-N($N271)))</f>
        <v/>
      </c>
      <c r="U271" s="372" t="str">
        <f aca="false">IF(OR(TRIM($B271&amp;$C271)="",$V271=""),"",MAX(0,N($V271))-N($S271))</f>
        <v/>
      </c>
      <c r="V271" s="372" t="str">
        <f aca="false">IF(TRIM($B271&amp;$C271)="","",IF(AND(N($L271)=0,N($P271)+N($Q271)+N($R271)=0),"",ROUND(N($L271)-N($P271)-N($Q271)-N($R271),2)))</f>
        <v/>
      </c>
      <c r="W271" s="373" t="str">
        <f aca="false">IF(TRIM($B271&amp;$C271)="","",IF(N($L271)=0,IF((N($P271)+N($Q271)+N($R271))=0,"—未填单价","未填单价，已收 "&amp;TEXT((N($P271)+N($Q271)+N($R271)),"#,##0.00")),IF(N($V271)&gt;0.005,"欠 "&amp;TEXT(N($V271),"#,##0.00")&amp;IF(N($S271)&gt;0,"（开票未到账 "&amp;TEXT(N($S271),"#,##0.00")&amp;"）","")&amp;IF(N($U271)&gt;0,"（未开票 "&amp;TEXT(N($U271),"#,##0.00")&amp;"）",""),IF(N($V271)&lt;-0.005,"多收 "&amp;TEXT(-N($V271),"#,##0.00"),"✔ 已结清")))&amp;IF(N($T271)&gt;0,"｜到账未开票 "&amp;TEXT(N($T271),"#,##0.00")&amp;"，待补票","")&amp;IF(N($Q271)&gt;0,"｜收现 "&amp;TEXT(N($Q271),"#,##0.00"),"")&amp;IF(N($R271)&gt;0,"｜收款不开票 "&amp;TEXT(N($R271),"#,##0.00"),""))</f>
        <v/>
      </c>
      <c r="X271" s="370"/>
      <c r="AB271" s="371" t="str">
        <f aca="false">IF(OR(N($N271)=0,N($AA271)=0),"",ROUND(N($N271)/(1+N($AA271))*N($AA271),2))</f>
        <v/>
      </c>
      <c r="AC271" s="370"/>
      <c r="AD271" s="370"/>
      <c r="AE271" s="374" t="str">
        <f aca="false">IF($AM271="","",IF($AM271=1,IF($AN271&gt;=1,"一次性·已到收款期","一次性·未到期"),$AD271&amp;" 第"&amp;$AN271&amp;"/"&amp;$AM271&amp;"期"))</f>
        <v/>
      </c>
      <c r="AF271" s="372" t="str">
        <f aca="false">IF(OR($AM271="",N($L271)=0),"",ROUND(N($J271)*$AN271/$AM271,2)+N($K271))</f>
        <v/>
      </c>
      <c r="AG271" s="372" t="str">
        <f aca="false">IF($AF271="","",MAX(0,ROUND($AF271-(N($P271)+N($Q271)+N($R271)),2)))</f>
        <v/>
      </c>
      <c r="AH271" s="372" t="str">
        <f aca="false">IF(OR(TRIM($B271&amp;$C271)="",NOT(ISNUMBER($D271))),"",SUMIFS($V$3:$V$1001,$AJ$3:$AJ$1001,$AJ271,$D$3:$D$1001,"&lt;"&amp;$D271))</f>
        <v/>
      </c>
      <c r="AI271" s="372" t="str">
        <f aca="false">IF(TRIM($B271&amp;$C271)="","",SUMIFS($V$3:$V$1001,$AJ$3:$AJ$1001,$AJ271))</f>
        <v/>
      </c>
      <c r="AJ271" s="374" t="str">
        <f aca="false">IF(TRIM($B271&amp;$C271)="","",TRIM($B271)&amp;"｜"&amp;TRIM($C271))</f>
        <v/>
      </c>
      <c r="AK271" s="372" t="str">
        <f aca="false">IF(TRIM($B271&amp;$C271)="","",MIN(N($N271),N($P271)))</f>
        <v/>
      </c>
      <c r="AL271" s="375" t="str">
        <f aca="false">IF(ISNUMBER($D271),YEAR($D271),"")</f>
        <v/>
      </c>
      <c r="AM271" s="375" t="str">
        <f aca="false">IF(OR(TRIM($B271&amp;$C271)="",NOT(ISNUMBER($D271)),NOT(ISNUMBER($E271))),"",IF($E271&lt;$D271,"",IF(IF($AD271="半年付",2,IF($AD271="季度付",4,IF($AD271="月付",12,IF($AD271="半月付",24,1))))=1,1,MAX(1,ROUND(($E271-$D271+1)/365*IF($AD271="半年付",2,IF($AD271="季度付",4,IF($AD271="月付",12,IF($AD271="半月付",24,1)))),0)))))</f>
        <v/>
      </c>
      <c r="AN271" s="375" t="str">
        <f aca="true">IF($AM271="","",MIN($AM271,MAX(0,INT((TODAY()-付款宽限天数-$D271)/(($E271-$D271+1)/$AM271))+1)))</f>
        <v/>
      </c>
    </row>
    <row r="272" customFormat="false" ht="14.9" hidden="false" customHeight="false" outlineLevel="0" collapsed="false">
      <c r="F272" s="370" t="str">
        <f aca="true">IF(TRIM($B272&amp;$C272)="","",IF(OR(ISNUMBER(SEARCH("未",$A272)),ISNUMBER(SEARCH("送出",$A272)),AND(TRIM($A272)="",NOT(ISNUMBER($D272)),N($G272)=0)),"【合同未回】","")&amp;IF(NOT(ISNUMBER($E272)),IF(OR(ISNUMBER(SEARCH("未",$A272)),ISNUMBER(SEARCH("送出",$A272)),AND(TRIM($A272)="",NOT(ISNUMBER($D272)),N($G272)=0)),"","【未填合同期】"),IF($E272&lt;TODAY(),"【已到期】",IF($E272-TODAY()&lt;=提醒天数,"【即将到期，剩余"&amp;($E272-TODAY())&amp;"天】","【正常】")))&amp;IF(OR($AC272="安装免保",$AC272="技术免保",$AC272="质保期内"),"【"&amp;$AC272&amp;"】",""))</f>
        <v/>
      </c>
      <c r="J272" s="371" t="str">
        <f aca="false">IF(OR(N($G272)=0,N($H272)=0),"",ROUND(N($G272)*N($H272)*IF(N($I272)=0,1,N($I272)),2))</f>
        <v/>
      </c>
      <c r="L272" s="371" t="str">
        <f aca="false">IF(TRIM($B272&amp;$C272)="","",IF(AND(N($J272)=0,N($K272)=0),"",ROUND(N($J272)+N($K272),2)))</f>
        <v/>
      </c>
      <c r="R272" s="371"/>
      <c r="S272" s="372" t="str">
        <f aca="false">IF(TRIM($B272&amp;$C272)="","",IF(N($N272)=0,"",MAX(0,MIN(N($N272)-N($P272),N($V272)))))</f>
        <v/>
      </c>
      <c r="T272" s="372" t="str">
        <f aca="false">IF(TRIM($B272&amp;$C272)="","",IF(N($P272)&lt;=N($N272),"",N($P272)-N($N272)))</f>
        <v/>
      </c>
      <c r="U272" s="372" t="str">
        <f aca="false">IF(OR(TRIM($B272&amp;$C272)="",$V272=""),"",MAX(0,N($V272))-N($S272))</f>
        <v/>
      </c>
      <c r="V272" s="372" t="str">
        <f aca="false">IF(TRIM($B272&amp;$C272)="","",IF(AND(N($L272)=0,N($P272)+N($Q272)+N($R272)=0),"",ROUND(N($L272)-N($P272)-N($Q272)-N($R272),2)))</f>
        <v/>
      </c>
      <c r="W272" s="373" t="str">
        <f aca="false">IF(TRIM($B272&amp;$C272)="","",IF(N($L272)=0,IF((N($P272)+N($Q272)+N($R272))=0,"—未填单价","未填单价，已收 "&amp;TEXT((N($P272)+N($Q272)+N($R272)),"#,##0.00")),IF(N($V272)&gt;0.005,"欠 "&amp;TEXT(N($V272),"#,##0.00")&amp;IF(N($S272)&gt;0,"（开票未到账 "&amp;TEXT(N($S272),"#,##0.00")&amp;"）","")&amp;IF(N($U272)&gt;0,"（未开票 "&amp;TEXT(N($U272),"#,##0.00")&amp;"）",""),IF(N($V272)&lt;-0.005,"多收 "&amp;TEXT(-N($V272),"#,##0.00"),"✔ 已结清")))&amp;IF(N($T272)&gt;0,"｜到账未开票 "&amp;TEXT(N($T272),"#,##0.00")&amp;"，待补票","")&amp;IF(N($Q272)&gt;0,"｜收现 "&amp;TEXT(N($Q272),"#,##0.00"),"")&amp;IF(N($R272)&gt;0,"｜收款不开票 "&amp;TEXT(N($R272),"#,##0.00"),""))</f>
        <v/>
      </c>
      <c r="X272" s="370"/>
      <c r="AB272" s="371" t="str">
        <f aca="false">IF(OR(N($N272)=0,N($AA272)=0),"",ROUND(N($N272)/(1+N($AA272))*N($AA272),2))</f>
        <v/>
      </c>
      <c r="AC272" s="370"/>
      <c r="AD272" s="370"/>
      <c r="AE272" s="374" t="str">
        <f aca="false">IF($AM272="","",IF($AM272=1,IF($AN272&gt;=1,"一次性·已到收款期","一次性·未到期"),$AD272&amp;" 第"&amp;$AN272&amp;"/"&amp;$AM272&amp;"期"))</f>
        <v/>
      </c>
      <c r="AF272" s="372" t="str">
        <f aca="false">IF(OR($AM272="",N($L272)=0),"",ROUND(N($J272)*$AN272/$AM272,2)+N($K272))</f>
        <v/>
      </c>
      <c r="AG272" s="372" t="str">
        <f aca="false">IF($AF272="","",MAX(0,ROUND($AF272-(N($P272)+N($Q272)+N($R272)),2)))</f>
        <v/>
      </c>
      <c r="AH272" s="372" t="str">
        <f aca="false">IF(OR(TRIM($B272&amp;$C272)="",NOT(ISNUMBER($D272))),"",SUMIFS($V$3:$V$1001,$AJ$3:$AJ$1001,$AJ272,$D$3:$D$1001,"&lt;"&amp;$D272))</f>
        <v/>
      </c>
      <c r="AI272" s="372" t="str">
        <f aca="false">IF(TRIM($B272&amp;$C272)="","",SUMIFS($V$3:$V$1001,$AJ$3:$AJ$1001,$AJ272))</f>
        <v/>
      </c>
      <c r="AJ272" s="374" t="str">
        <f aca="false">IF(TRIM($B272&amp;$C272)="","",TRIM($B272)&amp;"｜"&amp;TRIM($C272))</f>
        <v/>
      </c>
      <c r="AK272" s="372" t="str">
        <f aca="false">IF(TRIM($B272&amp;$C272)="","",MIN(N($N272),N($P272)))</f>
        <v/>
      </c>
      <c r="AL272" s="375" t="str">
        <f aca="false">IF(ISNUMBER($D272),YEAR($D272),"")</f>
        <v/>
      </c>
      <c r="AM272" s="375" t="str">
        <f aca="false">IF(OR(TRIM($B272&amp;$C272)="",NOT(ISNUMBER($D272)),NOT(ISNUMBER($E272))),"",IF($E272&lt;$D272,"",IF(IF($AD272="半年付",2,IF($AD272="季度付",4,IF($AD272="月付",12,IF($AD272="半月付",24,1))))=1,1,MAX(1,ROUND(($E272-$D272+1)/365*IF($AD272="半年付",2,IF($AD272="季度付",4,IF($AD272="月付",12,IF($AD272="半月付",24,1)))),0)))))</f>
        <v/>
      </c>
      <c r="AN272" s="375" t="str">
        <f aca="true">IF($AM272="","",MIN($AM272,MAX(0,INT((TODAY()-付款宽限天数-$D272)/(($E272-$D272+1)/$AM272))+1)))</f>
        <v/>
      </c>
    </row>
    <row r="273" customFormat="false" ht="14.9" hidden="false" customHeight="false" outlineLevel="0" collapsed="false">
      <c r="F273" s="370" t="str">
        <f aca="true">IF(TRIM($B273&amp;$C273)="","",IF(OR(ISNUMBER(SEARCH("未",$A273)),ISNUMBER(SEARCH("送出",$A273)),AND(TRIM($A273)="",NOT(ISNUMBER($D273)),N($G273)=0)),"【合同未回】","")&amp;IF(NOT(ISNUMBER($E273)),IF(OR(ISNUMBER(SEARCH("未",$A273)),ISNUMBER(SEARCH("送出",$A273)),AND(TRIM($A273)="",NOT(ISNUMBER($D273)),N($G273)=0)),"","【未填合同期】"),IF($E273&lt;TODAY(),"【已到期】",IF($E273-TODAY()&lt;=提醒天数,"【即将到期，剩余"&amp;($E273-TODAY())&amp;"天】","【正常】")))&amp;IF(OR($AC273="安装免保",$AC273="技术免保",$AC273="质保期内"),"【"&amp;$AC273&amp;"】",""))</f>
        <v/>
      </c>
      <c r="J273" s="371" t="str">
        <f aca="false">IF(OR(N($G273)=0,N($H273)=0),"",ROUND(N($G273)*N($H273)*IF(N($I273)=0,1,N($I273)),2))</f>
        <v/>
      </c>
      <c r="L273" s="371" t="str">
        <f aca="false">IF(TRIM($B273&amp;$C273)="","",IF(AND(N($J273)=0,N($K273)=0),"",ROUND(N($J273)+N($K273),2)))</f>
        <v/>
      </c>
      <c r="R273" s="371"/>
      <c r="S273" s="372" t="str">
        <f aca="false">IF(TRIM($B273&amp;$C273)="","",IF(N($N273)=0,"",MAX(0,MIN(N($N273)-N($P273),N($V273)))))</f>
        <v/>
      </c>
      <c r="T273" s="372" t="str">
        <f aca="false">IF(TRIM($B273&amp;$C273)="","",IF(N($P273)&lt;=N($N273),"",N($P273)-N($N273)))</f>
        <v/>
      </c>
      <c r="U273" s="372" t="str">
        <f aca="false">IF(OR(TRIM($B273&amp;$C273)="",$V273=""),"",MAX(0,N($V273))-N($S273))</f>
        <v/>
      </c>
      <c r="V273" s="372" t="str">
        <f aca="false">IF(TRIM($B273&amp;$C273)="","",IF(AND(N($L273)=0,N($P273)+N($Q273)+N($R273)=0),"",ROUND(N($L273)-N($P273)-N($Q273)-N($R273),2)))</f>
        <v/>
      </c>
      <c r="W273" s="373" t="str">
        <f aca="false">IF(TRIM($B273&amp;$C273)="","",IF(N($L273)=0,IF((N($P273)+N($Q273)+N($R273))=0,"—未填单价","未填单价，已收 "&amp;TEXT((N($P273)+N($Q273)+N($R273)),"#,##0.00")),IF(N($V273)&gt;0.005,"欠 "&amp;TEXT(N($V273),"#,##0.00")&amp;IF(N($S273)&gt;0,"（开票未到账 "&amp;TEXT(N($S273),"#,##0.00")&amp;"）","")&amp;IF(N($U273)&gt;0,"（未开票 "&amp;TEXT(N($U273),"#,##0.00")&amp;"）",""),IF(N($V273)&lt;-0.005,"多收 "&amp;TEXT(-N($V273),"#,##0.00"),"✔ 已结清")))&amp;IF(N($T273)&gt;0,"｜到账未开票 "&amp;TEXT(N($T273),"#,##0.00")&amp;"，待补票","")&amp;IF(N($Q273)&gt;0,"｜收现 "&amp;TEXT(N($Q273),"#,##0.00"),"")&amp;IF(N($R273)&gt;0,"｜收款不开票 "&amp;TEXT(N($R273),"#,##0.00"),""))</f>
        <v/>
      </c>
      <c r="X273" s="370"/>
      <c r="AB273" s="371" t="str">
        <f aca="false">IF(OR(N($N273)=0,N($AA273)=0),"",ROUND(N($N273)/(1+N($AA273))*N($AA273),2))</f>
        <v/>
      </c>
      <c r="AC273" s="370"/>
      <c r="AD273" s="370"/>
      <c r="AE273" s="374" t="str">
        <f aca="false">IF($AM273="","",IF($AM273=1,IF($AN273&gt;=1,"一次性·已到收款期","一次性·未到期"),$AD273&amp;" 第"&amp;$AN273&amp;"/"&amp;$AM273&amp;"期"))</f>
        <v/>
      </c>
      <c r="AF273" s="372" t="str">
        <f aca="false">IF(OR($AM273="",N($L273)=0),"",ROUND(N($J273)*$AN273/$AM273,2)+N($K273))</f>
        <v/>
      </c>
      <c r="AG273" s="372" t="str">
        <f aca="false">IF($AF273="","",MAX(0,ROUND($AF273-(N($P273)+N($Q273)+N($R273)),2)))</f>
        <v/>
      </c>
      <c r="AH273" s="372" t="str">
        <f aca="false">IF(OR(TRIM($B273&amp;$C273)="",NOT(ISNUMBER($D273))),"",SUMIFS($V$3:$V$1001,$AJ$3:$AJ$1001,$AJ273,$D$3:$D$1001,"&lt;"&amp;$D273))</f>
        <v/>
      </c>
      <c r="AI273" s="372" t="str">
        <f aca="false">IF(TRIM($B273&amp;$C273)="","",SUMIFS($V$3:$V$1001,$AJ$3:$AJ$1001,$AJ273))</f>
        <v/>
      </c>
      <c r="AJ273" s="374" t="str">
        <f aca="false">IF(TRIM($B273&amp;$C273)="","",TRIM($B273)&amp;"｜"&amp;TRIM($C273))</f>
        <v/>
      </c>
      <c r="AK273" s="372" t="str">
        <f aca="false">IF(TRIM($B273&amp;$C273)="","",MIN(N($N273),N($P273)))</f>
        <v/>
      </c>
      <c r="AL273" s="375" t="str">
        <f aca="false">IF(ISNUMBER($D273),YEAR($D273),"")</f>
        <v/>
      </c>
      <c r="AM273" s="375" t="str">
        <f aca="false">IF(OR(TRIM($B273&amp;$C273)="",NOT(ISNUMBER($D273)),NOT(ISNUMBER($E273))),"",IF($E273&lt;$D273,"",IF(IF($AD273="半年付",2,IF($AD273="季度付",4,IF($AD273="月付",12,IF($AD273="半月付",24,1))))=1,1,MAX(1,ROUND(($E273-$D273+1)/365*IF($AD273="半年付",2,IF($AD273="季度付",4,IF($AD273="月付",12,IF($AD273="半月付",24,1)))),0)))))</f>
        <v/>
      </c>
      <c r="AN273" s="375" t="str">
        <f aca="true">IF($AM273="","",MIN($AM273,MAX(0,INT((TODAY()-付款宽限天数-$D273)/(($E273-$D273+1)/$AM273))+1)))</f>
        <v/>
      </c>
    </row>
    <row r="274" customFormat="false" ht="14.9" hidden="false" customHeight="false" outlineLevel="0" collapsed="false">
      <c r="F274" s="370" t="str">
        <f aca="true">IF(TRIM($B274&amp;$C274)="","",IF(OR(ISNUMBER(SEARCH("未",$A274)),ISNUMBER(SEARCH("送出",$A274)),AND(TRIM($A274)="",NOT(ISNUMBER($D274)),N($G274)=0)),"【合同未回】","")&amp;IF(NOT(ISNUMBER($E274)),IF(OR(ISNUMBER(SEARCH("未",$A274)),ISNUMBER(SEARCH("送出",$A274)),AND(TRIM($A274)="",NOT(ISNUMBER($D274)),N($G274)=0)),"","【未填合同期】"),IF($E274&lt;TODAY(),"【已到期】",IF($E274-TODAY()&lt;=提醒天数,"【即将到期，剩余"&amp;($E274-TODAY())&amp;"天】","【正常】")))&amp;IF(OR($AC274="安装免保",$AC274="技术免保",$AC274="质保期内"),"【"&amp;$AC274&amp;"】",""))</f>
        <v/>
      </c>
      <c r="J274" s="371" t="str">
        <f aca="false">IF(OR(N($G274)=0,N($H274)=0),"",ROUND(N($G274)*N($H274)*IF(N($I274)=0,1,N($I274)),2))</f>
        <v/>
      </c>
      <c r="L274" s="371" t="str">
        <f aca="false">IF(TRIM($B274&amp;$C274)="","",IF(AND(N($J274)=0,N($K274)=0),"",ROUND(N($J274)+N($K274),2)))</f>
        <v/>
      </c>
      <c r="R274" s="371"/>
      <c r="S274" s="372" t="str">
        <f aca="false">IF(TRIM($B274&amp;$C274)="","",IF(N($N274)=0,"",MAX(0,MIN(N($N274)-N($P274),N($V274)))))</f>
        <v/>
      </c>
      <c r="T274" s="372" t="str">
        <f aca="false">IF(TRIM($B274&amp;$C274)="","",IF(N($P274)&lt;=N($N274),"",N($P274)-N($N274)))</f>
        <v/>
      </c>
      <c r="U274" s="372" t="str">
        <f aca="false">IF(OR(TRIM($B274&amp;$C274)="",$V274=""),"",MAX(0,N($V274))-N($S274))</f>
        <v/>
      </c>
      <c r="V274" s="372" t="str">
        <f aca="false">IF(TRIM($B274&amp;$C274)="","",IF(AND(N($L274)=0,N($P274)+N($Q274)+N($R274)=0),"",ROUND(N($L274)-N($P274)-N($Q274)-N($R274),2)))</f>
        <v/>
      </c>
      <c r="W274" s="373" t="str">
        <f aca="false">IF(TRIM($B274&amp;$C274)="","",IF(N($L274)=0,IF((N($P274)+N($Q274)+N($R274))=0,"—未填单价","未填单价，已收 "&amp;TEXT((N($P274)+N($Q274)+N($R274)),"#,##0.00")),IF(N($V274)&gt;0.005,"欠 "&amp;TEXT(N($V274),"#,##0.00")&amp;IF(N($S274)&gt;0,"（开票未到账 "&amp;TEXT(N($S274),"#,##0.00")&amp;"）","")&amp;IF(N($U274)&gt;0,"（未开票 "&amp;TEXT(N($U274),"#,##0.00")&amp;"）",""),IF(N($V274)&lt;-0.005,"多收 "&amp;TEXT(-N($V274),"#,##0.00"),"✔ 已结清")))&amp;IF(N($T274)&gt;0,"｜到账未开票 "&amp;TEXT(N($T274),"#,##0.00")&amp;"，待补票","")&amp;IF(N($Q274)&gt;0,"｜收现 "&amp;TEXT(N($Q274),"#,##0.00"),"")&amp;IF(N($R274)&gt;0,"｜收款不开票 "&amp;TEXT(N($R274),"#,##0.00"),""))</f>
        <v/>
      </c>
      <c r="X274" s="370"/>
      <c r="AB274" s="371" t="str">
        <f aca="false">IF(OR(N($N274)=0,N($AA274)=0),"",ROUND(N($N274)/(1+N($AA274))*N($AA274),2))</f>
        <v/>
      </c>
      <c r="AC274" s="370"/>
      <c r="AD274" s="370"/>
      <c r="AE274" s="374" t="str">
        <f aca="false">IF($AM274="","",IF($AM274=1,IF($AN274&gt;=1,"一次性·已到收款期","一次性·未到期"),$AD274&amp;" 第"&amp;$AN274&amp;"/"&amp;$AM274&amp;"期"))</f>
        <v/>
      </c>
      <c r="AF274" s="372" t="str">
        <f aca="false">IF(OR($AM274="",N($L274)=0),"",ROUND(N($J274)*$AN274/$AM274,2)+N($K274))</f>
        <v/>
      </c>
      <c r="AG274" s="372" t="str">
        <f aca="false">IF($AF274="","",MAX(0,ROUND($AF274-(N($P274)+N($Q274)+N($R274)),2)))</f>
        <v/>
      </c>
      <c r="AH274" s="372" t="str">
        <f aca="false">IF(OR(TRIM($B274&amp;$C274)="",NOT(ISNUMBER($D274))),"",SUMIFS($V$3:$V$1001,$AJ$3:$AJ$1001,$AJ274,$D$3:$D$1001,"&lt;"&amp;$D274))</f>
        <v/>
      </c>
      <c r="AI274" s="372" t="str">
        <f aca="false">IF(TRIM($B274&amp;$C274)="","",SUMIFS($V$3:$V$1001,$AJ$3:$AJ$1001,$AJ274))</f>
        <v/>
      </c>
      <c r="AJ274" s="374" t="str">
        <f aca="false">IF(TRIM($B274&amp;$C274)="","",TRIM($B274)&amp;"｜"&amp;TRIM($C274))</f>
        <v/>
      </c>
      <c r="AK274" s="372" t="str">
        <f aca="false">IF(TRIM($B274&amp;$C274)="","",MIN(N($N274),N($P274)))</f>
        <v/>
      </c>
      <c r="AL274" s="375" t="str">
        <f aca="false">IF(ISNUMBER($D274),YEAR($D274),"")</f>
        <v/>
      </c>
      <c r="AM274" s="375" t="str">
        <f aca="false">IF(OR(TRIM($B274&amp;$C274)="",NOT(ISNUMBER($D274)),NOT(ISNUMBER($E274))),"",IF($E274&lt;$D274,"",IF(IF($AD274="半年付",2,IF($AD274="季度付",4,IF($AD274="月付",12,IF($AD274="半月付",24,1))))=1,1,MAX(1,ROUND(($E274-$D274+1)/365*IF($AD274="半年付",2,IF($AD274="季度付",4,IF($AD274="月付",12,IF($AD274="半月付",24,1)))),0)))))</f>
        <v/>
      </c>
      <c r="AN274" s="375" t="str">
        <f aca="true">IF($AM274="","",MIN($AM274,MAX(0,INT((TODAY()-付款宽限天数-$D274)/(($E274-$D274+1)/$AM274))+1)))</f>
        <v/>
      </c>
    </row>
    <row r="275" customFormat="false" ht="14.9" hidden="false" customHeight="false" outlineLevel="0" collapsed="false">
      <c r="F275" s="370" t="str">
        <f aca="true">IF(TRIM($B275&amp;$C275)="","",IF(OR(ISNUMBER(SEARCH("未",$A275)),ISNUMBER(SEARCH("送出",$A275)),AND(TRIM($A275)="",NOT(ISNUMBER($D275)),N($G275)=0)),"【合同未回】","")&amp;IF(NOT(ISNUMBER($E275)),IF(OR(ISNUMBER(SEARCH("未",$A275)),ISNUMBER(SEARCH("送出",$A275)),AND(TRIM($A275)="",NOT(ISNUMBER($D275)),N($G275)=0)),"","【未填合同期】"),IF($E275&lt;TODAY(),"【已到期】",IF($E275-TODAY()&lt;=提醒天数,"【即将到期，剩余"&amp;($E275-TODAY())&amp;"天】","【正常】")))&amp;IF(OR($AC275="安装免保",$AC275="技术免保",$AC275="质保期内"),"【"&amp;$AC275&amp;"】",""))</f>
        <v/>
      </c>
      <c r="J275" s="371" t="str">
        <f aca="false">IF(OR(N($G275)=0,N($H275)=0),"",ROUND(N($G275)*N($H275)*IF(N($I275)=0,1,N($I275)),2))</f>
        <v/>
      </c>
      <c r="L275" s="371" t="str">
        <f aca="false">IF(TRIM($B275&amp;$C275)="","",IF(AND(N($J275)=0,N($K275)=0),"",ROUND(N($J275)+N($K275),2)))</f>
        <v/>
      </c>
      <c r="R275" s="371"/>
      <c r="S275" s="372" t="str">
        <f aca="false">IF(TRIM($B275&amp;$C275)="","",IF(N($N275)=0,"",MAX(0,MIN(N($N275)-N($P275),N($V275)))))</f>
        <v/>
      </c>
      <c r="T275" s="372" t="str">
        <f aca="false">IF(TRIM($B275&amp;$C275)="","",IF(N($P275)&lt;=N($N275),"",N($P275)-N($N275)))</f>
        <v/>
      </c>
      <c r="U275" s="372" t="str">
        <f aca="false">IF(OR(TRIM($B275&amp;$C275)="",$V275=""),"",MAX(0,N($V275))-N($S275))</f>
        <v/>
      </c>
      <c r="V275" s="372" t="str">
        <f aca="false">IF(TRIM($B275&amp;$C275)="","",IF(AND(N($L275)=0,N($P275)+N($Q275)+N($R275)=0),"",ROUND(N($L275)-N($P275)-N($Q275)-N($R275),2)))</f>
        <v/>
      </c>
      <c r="W275" s="373" t="str">
        <f aca="false">IF(TRIM($B275&amp;$C275)="","",IF(N($L275)=0,IF((N($P275)+N($Q275)+N($R275))=0,"—未填单价","未填单价，已收 "&amp;TEXT((N($P275)+N($Q275)+N($R275)),"#,##0.00")),IF(N($V275)&gt;0.005,"欠 "&amp;TEXT(N($V275),"#,##0.00")&amp;IF(N($S275)&gt;0,"（开票未到账 "&amp;TEXT(N($S275),"#,##0.00")&amp;"）","")&amp;IF(N($U275)&gt;0,"（未开票 "&amp;TEXT(N($U275),"#,##0.00")&amp;"）",""),IF(N($V275)&lt;-0.005,"多收 "&amp;TEXT(-N($V275),"#,##0.00"),"✔ 已结清")))&amp;IF(N($T275)&gt;0,"｜到账未开票 "&amp;TEXT(N($T275),"#,##0.00")&amp;"，待补票","")&amp;IF(N($Q275)&gt;0,"｜收现 "&amp;TEXT(N($Q275),"#,##0.00"),"")&amp;IF(N($R275)&gt;0,"｜收款不开票 "&amp;TEXT(N($R275),"#,##0.00"),""))</f>
        <v/>
      </c>
      <c r="X275" s="370"/>
      <c r="AB275" s="371" t="str">
        <f aca="false">IF(OR(N($N275)=0,N($AA275)=0),"",ROUND(N($N275)/(1+N($AA275))*N($AA275),2))</f>
        <v/>
      </c>
      <c r="AC275" s="370"/>
      <c r="AD275" s="370"/>
      <c r="AE275" s="374" t="str">
        <f aca="false">IF($AM275="","",IF($AM275=1,IF($AN275&gt;=1,"一次性·已到收款期","一次性·未到期"),$AD275&amp;" 第"&amp;$AN275&amp;"/"&amp;$AM275&amp;"期"))</f>
        <v/>
      </c>
      <c r="AF275" s="372" t="str">
        <f aca="false">IF(OR($AM275="",N($L275)=0),"",ROUND(N($J275)*$AN275/$AM275,2)+N($K275))</f>
        <v/>
      </c>
      <c r="AG275" s="372" t="str">
        <f aca="false">IF($AF275="","",MAX(0,ROUND($AF275-(N($P275)+N($Q275)+N($R275)),2)))</f>
        <v/>
      </c>
      <c r="AH275" s="372" t="str">
        <f aca="false">IF(OR(TRIM($B275&amp;$C275)="",NOT(ISNUMBER($D275))),"",SUMIFS($V$3:$V$1001,$AJ$3:$AJ$1001,$AJ275,$D$3:$D$1001,"&lt;"&amp;$D275))</f>
        <v/>
      </c>
      <c r="AI275" s="372" t="str">
        <f aca="false">IF(TRIM($B275&amp;$C275)="","",SUMIFS($V$3:$V$1001,$AJ$3:$AJ$1001,$AJ275))</f>
        <v/>
      </c>
      <c r="AJ275" s="374" t="str">
        <f aca="false">IF(TRIM($B275&amp;$C275)="","",TRIM($B275)&amp;"｜"&amp;TRIM($C275))</f>
        <v/>
      </c>
      <c r="AK275" s="372" t="str">
        <f aca="false">IF(TRIM($B275&amp;$C275)="","",MIN(N($N275),N($P275)))</f>
        <v/>
      </c>
      <c r="AL275" s="375" t="str">
        <f aca="false">IF(ISNUMBER($D275),YEAR($D275),"")</f>
        <v/>
      </c>
      <c r="AM275" s="375" t="str">
        <f aca="false">IF(OR(TRIM($B275&amp;$C275)="",NOT(ISNUMBER($D275)),NOT(ISNUMBER($E275))),"",IF($E275&lt;$D275,"",IF(IF($AD275="半年付",2,IF($AD275="季度付",4,IF($AD275="月付",12,IF($AD275="半月付",24,1))))=1,1,MAX(1,ROUND(($E275-$D275+1)/365*IF($AD275="半年付",2,IF($AD275="季度付",4,IF($AD275="月付",12,IF($AD275="半月付",24,1)))),0)))))</f>
        <v/>
      </c>
      <c r="AN275" s="375" t="str">
        <f aca="true">IF($AM275="","",MIN($AM275,MAX(0,INT((TODAY()-付款宽限天数-$D275)/(($E275-$D275+1)/$AM275))+1)))</f>
        <v/>
      </c>
    </row>
    <row r="276" customFormat="false" ht="14.9" hidden="false" customHeight="false" outlineLevel="0" collapsed="false">
      <c r="F276" s="370" t="str">
        <f aca="true">IF(TRIM($B276&amp;$C276)="","",IF(OR(ISNUMBER(SEARCH("未",$A276)),ISNUMBER(SEARCH("送出",$A276)),AND(TRIM($A276)="",NOT(ISNUMBER($D276)),N($G276)=0)),"【合同未回】","")&amp;IF(NOT(ISNUMBER($E276)),IF(OR(ISNUMBER(SEARCH("未",$A276)),ISNUMBER(SEARCH("送出",$A276)),AND(TRIM($A276)="",NOT(ISNUMBER($D276)),N($G276)=0)),"","【未填合同期】"),IF($E276&lt;TODAY(),"【已到期】",IF($E276-TODAY()&lt;=提醒天数,"【即将到期，剩余"&amp;($E276-TODAY())&amp;"天】","【正常】")))&amp;IF(OR($AC276="安装免保",$AC276="技术免保",$AC276="质保期内"),"【"&amp;$AC276&amp;"】",""))</f>
        <v/>
      </c>
      <c r="J276" s="371" t="str">
        <f aca="false">IF(OR(N($G276)=0,N($H276)=0),"",ROUND(N($G276)*N($H276)*IF(N($I276)=0,1,N($I276)),2))</f>
        <v/>
      </c>
      <c r="L276" s="371" t="str">
        <f aca="false">IF(TRIM($B276&amp;$C276)="","",IF(AND(N($J276)=0,N($K276)=0),"",ROUND(N($J276)+N($K276),2)))</f>
        <v/>
      </c>
      <c r="R276" s="371"/>
      <c r="S276" s="372" t="str">
        <f aca="false">IF(TRIM($B276&amp;$C276)="","",IF(N($N276)=0,"",MAX(0,MIN(N($N276)-N($P276),N($V276)))))</f>
        <v/>
      </c>
      <c r="T276" s="372" t="str">
        <f aca="false">IF(TRIM($B276&amp;$C276)="","",IF(N($P276)&lt;=N($N276),"",N($P276)-N($N276)))</f>
        <v/>
      </c>
      <c r="U276" s="372" t="str">
        <f aca="false">IF(OR(TRIM($B276&amp;$C276)="",$V276=""),"",MAX(0,N($V276))-N($S276))</f>
        <v/>
      </c>
      <c r="V276" s="372" t="str">
        <f aca="false">IF(TRIM($B276&amp;$C276)="","",IF(AND(N($L276)=0,N($P276)+N($Q276)+N($R276)=0),"",ROUND(N($L276)-N($P276)-N($Q276)-N($R276),2)))</f>
        <v/>
      </c>
      <c r="W276" s="373" t="str">
        <f aca="false">IF(TRIM($B276&amp;$C276)="","",IF(N($L276)=0,IF((N($P276)+N($Q276)+N($R276))=0,"—未填单价","未填单价，已收 "&amp;TEXT((N($P276)+N($Q276)+N($R276)),"#,##0.00")),IF(N($V276)&gt;0.005,"欠 "&amp;TEXT(N($V276),"#,##0.00")&amp;IF(N($S276)&gt;0,"（开票未到账 "&amp;TEXT(N($S276),"#,##0.00")&amp;"）","")&amp;IF(N($U276)&gt;0,"（未开票 "&amp;TEXT(N($U276),"#,##0.00")&amp;"）",""),IF(N($V276)&lt;-0.005,"多收 "&amp;TEXT(-N($V276),"#,##0.00"),"✔ 已结清")))&amp;IF(N($T276)&gt;0,"｜到账未开票 "&amp;TEXT(N($T276),"#,##0.00")&amp;"，待补票","")&amp;IF(N($Q276)&gt;0,"｜收现 "&amp;TEXT(N($Q276),"#,##0.00"),"")&amp;IF(N($R276)&gt;0,"｜收款不开票 "&amp;TEXT(N($R276),"#,##0.00"),""))</f>
        <v/>
      </c>
      <c r="X276" s="370"/>
      <c r="AB276" s="371" t="str">
        <f aca="false">IF(OR(N($N276)=0,N($AA276)=0),"",ROUND(N($N276)/(1+N($AA276))*N($AA276),2))</f>
        <v/>
      </c>
      <c r="AC276" s="370"/>
      <c r="AD276" s="370"/>
      <c r="AE276" s="374" t="str">
        <f aca="false">IF($AM276="","",IF($AM276=1,IF($AN276&gt;=1,"一次性·已到收款期","一次性·未到期"),$AD276&amp;" 第"&amp;$AN276&amp;"/"&amp;$AM276&amp;"期"))</f>
        <v/>
      </c>
      <c r="AF276" s="372" t="str">
        <f aca="false">IF(OR($AM276="",N($L276)=0),"",ROUND(N($J276)*$AN276/$AM276,2)+N($K276))</f>
        <v/>
      </c>
      <c r="AG276" s="372" t="str">
        <f aca="false">IF($AF276="","",MAX(0,ROUND($AF276-(N($P276)+N($Q276)+N($R276)),2)))</f>
        <v/>
      </c>
      <c r="AH276" s="372" t="str">
        <f aca="false">IF(OR(TRIM($B276&amp;$C276)="",NOT(ISNUMBER($D276))),"",SUMIFS($V$3:$V$1001,$AJ$3:$AJ$1001,$AJ276,$D$3:$D$1001,"&lt;"&amp;$D276))</f>
        <v/>
      </c>
      <c r="AI276" s="372" t="str">
        <f aca="false">IF(TRIM($B276&amp;$C276)="","",SUMIFS($V$3:$V$1001,$AJ$3:$AJ$1001,$AJ276))</f>
        <v/>
      </c>
      <c r="AJ276" s="374" t="str">
        <f aca="false">IF(TRIM($B276&amp;$C276)="","",TRIM($B276)&amp;"｜"&amp;TRIM($C276))</f>
        <v/>
      </c>
      <c r="AK276" s="372" t="str">
        <f aca="false">IF(TRIM($B276&amp;$C276)="","",MIN(N($N276),N($P276)))</f>
        <v/>
      </c>
      <c r="AL276" s="375" t="str">
        <f aca="false">IF(ISNUMBER($D276),YEAR($D276),"")</f>
        <v/>
      </c>
      <c r="AM276" s="375" t="str">
        <f aca="false">IF(OR(TRIM($B276&amp;$C276)="",NOT(ISNUMBER($D276)),NOT(ISNUMBER($E276))),"",IF($E276&lt;$D276,"",IF(IF($AD276="半年付",2,IF($AD276="季度付",4,IF($AD276="月付",12,IF($AD276="半月付",24,1))))=1,1,MAX(1,ROUND(($E276-$D276+1)/365*IF($AD276="半年付",2,IF($AD276="季度付",4,IF($AD276="月付",12,IF($AD276="半月付",24,1)))),0)))))</f>
        <v/>
      </c>
      <c r="AN276" s="375" t="str">
        <f aca="true">IF($AM276="","",MIN($AM276,MAX(0,INT((TODAY()-付款宽限天数-$D276)/(($E276-$D276+1)/$AM276))+1)))</f>
        <v/>
      </c>
    </row>
    <row r="277" customFormat="false" ht="14.9" hidden="false" customHeight="false" outlineLevel="0" collapsed="false">
      <c r="F277" s="370" t="str">
        <f aca="true">IF(TRIM($B277&amp;$C277)="","",IF(OR(ISNUMBER(SEARCH("未",$A277)),ISNUMBER(SEARCH("送出",$A277)),AND(TRIM($A277)="",NOT(ISNUMBER($D277)),N($G277)=0)),"【合同未回】","")&amp;IF(NOT(ISNUMBER($E277)),IF(OR(ISNUMBER(SEARCH("未",$A277)),ISNUMBER(SEARCH("送出",$A277)),AND(TRIM($A277)="",NOT(ISNUMBER($D277)),N($G277)=0)),"","【未填合同期】"),IF($E277&lt;TODAY(),"【已到期】",IF($E277-TODAY()&lt;=提醒天数,"【即将到期，剩余"&amp;($E277-TODAY())&amp;"天】","【正常】")))&amp;IF(OR($AC277="安装免保",$AC277="技术免保",$AC277="质保期内"),"【"&amp;$AC277&amp;"】",""))</f>
        <v/>
      </c>
      <c r="J277" s="371" t="str">
        <f aca="false">IF(OR(N($G277)=0,N($H277)=0),"",ROUND(N($G277)*N($H277)*IF(N($I277)=0,1,N($I277)),2))</f>
        <v/>
      </c>
      <c r="L277" s="371" t="str">
        <f aca="false">IF(TRIM($B277&amp;$C277)="","",IF(AND(N($J277)=0,N($K277)=0),"",ROUND(N($J277)+N($K277),2)))</f>
        <v/>
      </c>
      <c r="R277" s="371"/>
      <c r="S277" s="372" t="str">
        <f aca="false">IF(TRIM($B277&amp;$C277)="","",IF(N($N277)=0,"",MAX(0,MIN(N($N277)-N($P277),N($V277)))))</f>
        <v/>
      </c>
      <c r="T277" s="372" t="str">
        <f aca="false">IF(TRIM($B277&amp;$C277)="","",IF(N($P277)&lt;=N($N277),"",N($P277)-N($N277)))</f>
        <v/>
      </c>
      <c r="U277" s="372" t="str">
        <f aca="false">IF(OR(TRIM($B277&amp;$C277)="",$V277=""),"",MAX(0,N($V277))-N($S277))</f>
        <v/>
      </c>
      <c r="V277" s="372" t="str">
        <f aca="false">IF(TRIM($B277&amp;$C277)="","",IF(AND(N($L277)=0,N($P277)+N($Q277)+N($R277)=0),"",ROUND(N($L277)-N($P277)-N($Q277)-N($R277),2)))</f>
        <v/>
      </c>
      <c r="W277" s="373" t="str">
        <f aca="false">IF(TRIM($B277&amp;$C277)="","",IF(N($L277)=0,IF((N($P277)+N($Q277)+N($R277))=0,"—未填单价","未填单价，已收 "&amp;TEXT((N($P277)+N($Q277)+N($R277)),"#,##0.00")),IF(N($V277)&gt;0.005,"欠 "&amp;TEXT(N($V277),"#,##0.00")&amp;IF(N($S277)&gt;0,"（开票未到账 "&amp;TEXT(N($S277),"#,##0.00")&amp;"）","")&amp;IF(N($U277)&gt;0,"（未开票 "&amp;TEXT(N($U277),"#,##0.00")&amp;"）",""),IF(N($V277)&lt;-0.005,"多收 "&amp;TEXT(-N($V277),"#,##0.00"),"✔ 已结清")))&amp;IF(N($T277)&gt;0,"｜到账未开票 "&amp;TEXT(N($T277),"#,##0.00")&amp;"，待补票","")&amp;IF(N($Q277)&gt;0,"｜收现 "&amp;TEXT(N($Q277),"#,##0.00"),"")&amp;IF(N($R277)&gt;0,"｜收款不开票 "&amp;TEXT(N($R277),"#,##0.00"),""))</f>
        <v/>
      </c>
      <c r="X277" s="370"/>
      <c r="AB277" s="371" t="str">
        <f aca="false">IF(OR(N($N277)=0,N($AA277)=0),"",ROUND(N($N277)/(1+N($AA277))*N($AA277),2))</f>
        <v/>
      </c>
      <c r="AC277" s="370"/>
      <c r="AD277" s="370"/>
      <c r="AE277" s="374" t="str">
        <f aca="false">IF($AM277="","",IF($AM277=1,IF($AN277&gt;=1,"一次性·已到收款期","一次性·未到期"),$AD277&amp;" 第"&amp;$AN277&amp;"/"&amp;$AM277&amp;"期"))</f>
        <v/>
      </c>
      <c r="AF277" s="372" t="str">
        <f aca="false">IF(OR($AM277="",N($L277)=0),"",ROUND(N($J277)*$AN277/$AM277,2)+N($K277))</f>
        <v/>
      </c>
      <c r="AG277" s="372" t="str">
        <f aca="false">IF($AF277="","",MAX(0,ROUND($AF277-(N($P277)+N($Q277)+N($R277)),2)))</f>
        <v/>
      </c>
      <c r="AH277" s="372" t="str">
        <f aca="false">IF(OR(TRIM($B277&amp;$C277)="",NOT(ISNUMBER($D277))),"",SUMIFS($V$3:$V$1001,$AJ$3:$AJ$1001,$AJ277,$D$3:$D$1001,"&lt;"&amp;$D277))</f>
        <v/>
      </c>
      <c r="AI277" s="372" t="str">
        <f aca="false">IF(TRIM($B277&amp;$C277)="","",SUMIFS($V$3:$V$1001,$AJ$3:$AJ$1001,$AJ277))</f>
        <v/>
      </c>
      <c r="AJ277" s="374" t="str">
        <f aca="false">IF(TRIM($B277&amp;$C277)="","",TRIM($B277)&amp;"｜"&amp;TRIM($C277))</f>
        <v/>
      </c>
      <c r="AK277" s="372" t="str">
        <f aca="false">IF(TRIM($B277&amp;$C277)="","",MIN(N($N277),N($P277)))</f>
        <v/>
      </c>
      <c r="AL277" s="375" t="str">
        <f aca="false">IF(ISNUMBER($D277),YEAR($D277),"")</f>
        <v/>
      </c>
      <c r="AM277" s="375" t="str">
        <f aca="false">IF(OR(TRIM($B277&amp;$C277)="",NOT(ISNUMBER($D277)),NOT(ISNUMBER($E277))),"",IF($E277&lt;$D277,"",IF(IF($AD277="半年付",2,IF($AD277="季度付",4,IF($AD277="月付",12,IF($AD277="半月付",24,1))))=1,1,MAX(1,ROUND(($E277-$D277+1)/365*IF($AD277="半年付",2,IF($AD277="季度付",4,IF($AD277="月付",12,IF($AD277="半月付",24,1)))),0)))))</f>
        <v/>
      </c>
      <c r="AN277" s="375" t="str">
        <f aca="true">IF($AM277="","",MIN($AM277,MAX(0,INT((TODAY()-付款宽限天数-$D277)/(($E277-$D277+1)/$AM277))+1)))</f>
        <v/>
      </c>
    </row>
    <row r="278" customFormat="false" ht="14.9" hidden="false" customHeight="false" outlineLevel="0" collapsed="false">
      <c r="F278" s="370" t="str">
        <f aca="true">IF(TRIM($B278&amp;$C278)="","",IF(OR(ISNUMBER(SEARCH("未",$A278)),ISNUMBER(SEARCH("送出",$A278)),AND(TRIM($A278)="",NOT(ISNUMBER($D278)),N($G278)=0)),"【合同未回】","")&amp;IF(NOT(ISNUMBER($E278)),IF(OR(ISNUMBER(SEARCH("未",$A278)),ISNUMBER(SEARCH("送出",$A278)),AND(TRIM($A278)="",NOT(ISNUMBER($D278)),N($G278)=0)),"","【未填合同期】"),IF($E278&lt;TODAY(),"【已到期】",IF($E278-TODAY()&lt;=提醒天数,"【即将到期，剩余"&amp;($E278-TODAY())&amp;"天】","【正常】")))&amp;IF(OR($AC278="安装免保",$AC278="技术免保",$AC278="质保期内"),"【"&amp;$AC278&amp;"】",""))</f>
        <v/>
      </c>
      <c r="J278" s="371" t="str">
        <f aca="false">IF(OR(N($G278)=0,N($H278)=0),"",ROUND(N($G278)*N($H278)*IF(N($I278)=0,1,N($I278)),2))</f>
        <v/>
      </c>
      <c r="L278" s="371" t="str">
        <f aca="false">IF(TRIM($B278&amp;$C278)="","",IF(AND(N($J278)=0,N($K278)=0),"",ROUND(N($J278)+N($K278),2)))</f>
        <v/>
      </c>
      <c r="R278" s="371"/>
      <c r="S278" s="372" t="str">
        <f aca="false">IF(TRIM($B278&amp;$C278)="","",IF(N($N278)=0,"",MAX(0,MIN(N($N278)-N($P278),N($V278)))))</f>
        <v/>
      </c>
      <c r="T278" s="372" t="str">
        <f aca="false">IF(TRIM($B278&amp;$C278)="","",IF(N($P278)&lt;=N($N278),"",N($P278)-N($N278)))</f>
        <v/>
      </c>
      <c r="U278" s="372" t="str">
        <f aca="false">IF(OR(TRIM($B278&amp;$C278)="",$V278=""),"",MAX(0,N($V278))-N($S278))</f>
        <v/>
      </c>
      <c r="V278" s="372" t="str">
        <f aca="false">IF(TRIM($B278&amp;$C278)="","",IF(AND(N($L278)=0,N($P278)+N($Q278)+N($R278)=0),"",ROUND(N($L278)-N($P278)-N($Q278)-N($R278),2)))</f>
        <v/>
      </c>
      <c r="W278" s="373" t="str">
        <f aca="false">IF(TRIM($B278&amp;$C278)="","",IF(N($L278)=0,IF((N($P278)+N($Q278)+N($R278))=0,"—未填单价","未填单价，已收 "&amp;TEXT((N($P278)+N($Q278)+N($R278)),"#,##0.00")),IF(N($V278)&gt;0.005,"欠 "&amp;TEXT(N($V278),"#,##0.00")&amp;IF(N($S278)&gt;0,"（开票未到账 "&amp;TEXT(N($S278),"#,##0.00")&amp;"）","")&amp;IF(N($U278)&gt;0,"（未开票 "&amp;TEXT(N($U278),"#,##0.00")&amp;"）",""),IF(N($V278)&lt;-0.005,"多收 "&amp;TEXT(-N($V278),"#,##0.00"),"✔ 已结清")))&amp;IF(N($T278)&gt;0,"｜到账未开票 "&amp;TEXT(N($T278),"#,##0.00")&amp;"，待补票","")&amp;IF(N($Q278)&gt;0,"｜收现 "&amp;TEXT(N($Q278),"#,##0.00"),"")&amp;IF(N($R278)&gt;0,"｜收款不开票 "&amp;TEXT(N($R278),"#,##0.00"),""))</f>
        <v/>
      </c>
      <c r="X278" s="370"/>
      <c r="AB278" s="371" t="str">
        <f aca="false">IF(OR(N($N278)=0,N($AA278)=0),"",ROUND(N($N278)/(1+N($AA278))*N($AA278),2))</f>
        <v/>
      </c>
      <c r="AC278" s="370"/>
      <c r="AD278" s="370"/>
      <c r="AE278" s="374" t="str">
        <f aca="false">IF($AM278="","",IF($AM278=1,IF($AN278&gt;=1,"一次性·已到收款期","一次性·未到期"),$AD278&amp;" 第"&amp;$AN278&amp;"/"&amp;$AM278&amp;"期"))</f>
        <v/>
      </c>
      <c r="AF278" s="372" t="str">
        <f aca="false">IF(OR($AM278="",N($L278)=0),"",ROUND(N($J278)*$AN278/$AM278,2)+N($K278))</f>
        <v/>
      </c>
      <c r="AG278" s="372" t="str">
        <f aca="false">IF($AF278="","",MAX(0,ROUND($AF278-(N($P278)+N($Q278)+N($R278)),2)))</f>
        <v/>
      </c>
      <c r="AH278" s="372" t="str">
        <f aca="false">IF(OR(TRIM($B278&amp;$C278)="",NOT(ISNUMBER($D278))),"",SUMIFS($V$3:$V$1001,$AJ$3:$AJ$1001,$AJ278,$D$3:$D$1001,"&lt;"&amp;$D278))</f>
        <v/>
      </c>
      <c r="AI278" s="372" t="str">
        <f aca="false">IF(TRIM($B278&amp;$C278)="","",SUMIFS($V$3:$V$1001,$AJ$3:$AJ$1001,$AJ278))</f>
        <v/>
      </c>
      <c r="AJ278" s="374" t="str">
        <f aca="false">IF(TRIM($B278&amp;$C278)="","",TRIM($B278)&amp;"｜"&amp;TRIM($C278))</f>
        <v/>
      </c>
      <c r="AK278" s="372" t="str">
        <f aca="false">IF(TRIM($B278&amp;$C278)="","",MIN(N($N278),N($P278)))</f>
        <v/>
      </c>
      <c r="AL278" s="375" t="str">
        <f aca="false">IF(ISNUMBER($D278),YEAR($D278),"")</f>
        <v/>
      </c>
      <c r="AM278" s="375" t="str">
        <f aca="false">IF(OR(TRIM($B278&amp;$C278)="",NOT(ISNUMBER($D278)),NOT(ISNUMBER($E278))),"",IF($E278&lt;$D278,"",IF(IF($AD278="半年付",2,IF($AD278="季度付",4,IF($AD278="月付",12,IF($AD278="半月付",24,1))))=1,1,MAX(1,ROUND(($E278-$D278+1)/365*IF($AD278="半年付",2,IF($AD278="季度付",4,IF($AD278="月付",12,IF($AD278="半月付",24,1)))),0)))))</f>
        <v/>
      </c>
      <c r="AN278" s="375" t="str">
        <f aca="true">IF($AM278="","",MIN($AM278,MAX(0,INT((TODAY()-付款宽限天数-$D278)/(($E278-$D278+1)/$AM278))+1)))</f>
        <v/>
      </c>
    </row>
    <row r="279" customFormat="false" ht="14.9" hidden="false" customHeight="false" outlineLevel="0" collapsed="false">
      <c r="F279" s="370" t="str">
        <f aca="true">IF(TRIM($B279&amp;$C279)="","",IF(OR(ISNUMBER(SEARCH("未",$A279)),ISNUMBER(SEARCH("送出",$A279)),AND(TRIM($A279)="",NOT(ISNUMBER($D279)),N($G279)=0)),"【合同未回】","")&amp;IF(NOT(ISNUMBER($E279)),IF(OR(ISNUMBER(SEARCH("未",$A279)),ISNUMBER(SEARCH("送出",$A279)),AND(TRIM($A279)="",NOT(ISNUMBER($D279)),N($G279)=0)),"","【未填合同期】"),IF($E279&lt;TODAY(),"【已到期】",IF($E279-TODAY()&lt;=提醒天数,"【即将到期，剩余"&amp;($E279-TODAY())&amp;"天】","【正常】")))&amp;IF(OR($AC279="安装免保",$AC279="技术免保",$AC279="质保期内"),"【"&amp;$AC279&amp;"】",""))</f>
        <v/>
      </c>
      <c r="J279" s="371" t="str">
        <f aca="false">IF(OR(N($G279)=0,N($H279)=0),"",ROUND(N($G279)*N($H279)*IF(N($I279)=0,1,N($I279)),2))</f>
        <v/>
      </c>
      <c r="L279" s="371" t="str">
        <f aca="false">IF(TRIM($B279&amp;$C279)="","",IF(AND(N($J279)=0,N($K279)=0),"",ROUND(N($J279)+N($K279),2)))</f>
        <v/>
      </c>
      <c r="R279" s="371"/>
      <c r="S279" s="372" t="str">
        <f aca="false">IF(TRIM($B279&amp;$C279)="","",IF(N($N279)=0,"",MAX(0,MIN(N($N279)-N($P279),N($V279)))))</f>
        <v/>
      </c>
      <c r="T279" s="372" t="str">
        <f aca="false">IF(TRIM($B279&amp;$C279)="","",IF(N($P279)&lt;=N($N279),"",N($P279)-N($N279)))</f>
        <v/>
      </c>
      <c r="U279" s="372" t="str">
        <f aca="false">IF(OR(TRIM($B279&amp;$C279)="",$V279=""),"",MAX(0,N($V279))-N($S279))</f>
        <v/>
      </c>
      <c r="V279" s="372" t="str">
        <f aca="false">IF(TRIM($B279&amp;$C279)="","",IF(AND(N($L279)=0,N($P279)+N($Q279)+N($R279)=0),"",ROUND(N($L279)-N($P279)-N($Q279)-N($R279),2)))</f>
        <v/>
      </c>
      <c r="W279" s="373" t="str">
        <f aca="false">IF(TRIM($B279&amp;$C279)="","",IF(N($L279)=0,IF((N($P279)+N($Q279)+N($R279))=0,"—未填单价","未填单价，已收 "&amp;TEXT((N($P279)+N($Q279)+N($R279)),"#,##0.00")),IF(N($V279)&gt;0.005,"欠 "&amp;TEXT(N($V279),"#,##0.00")&amp;IF(N($S279)&gt;0,"（开票未到账 "&amp;TEXT(N($S279),"#,##0.00")&amp;"）","")&amp;IF(N($U279)&gt;0,"（未开票 "&amp;TEXT(N($U279),"#,##0.00")&amp;"）",""),IF(N($V279)&lt;-0.005,"多收 "&amp;TEXT(-N($V279),"#,##0.00"),"✔ 已结清")))&amp;IF(N($T279)&gt;0,"｜到账未开票 "&amp;TEXT(N($T279),"#,##0.00")&amp;"，待补票","")&amp;IF(N($Q279)&gt;0,"｜收现 "&amp;TEXT(N($Q279),"#,##0.00"),"")&amp;IF(N($R279)&gt;0,"｜收款不开票 "&amp;TEXT(N($R279),"#,##0.00"),""))</f>
        <v/>
      </c>
      <c r="X279" s="370"/>
      <c r="AB279" s="371" t="str">
        <f aca="false">IF(OR(N($N279)=0,N($AA279)=0),"",ROUND(N($N279)/(1+N($AA279))*N($AA279),2))</f>
        <v/>
      </c>
      <c r="AC279" s="370"/>
      <c r="AD279" s="370"/>
      <c r="AE279" s="374" t="str">
        <f aca="false">IF($AM279="","",IF($AM279=1,IF($AN279&gt;=1,"一次性·已到收款期","一次性·未到期"),$AD279&amp;" 第"&amp;$AN279&amp;"/"&amp;$AM279&amp;"期"))</f>
        <v/>
      </c>
      <c r="AF279" s="372" t="str">
        <f aca="false">IF(OR($AM279="",N($L279)=0),"",ROUND(N($J279)*$AN279/$AM279,2)+N($K279))</f>
        <v/>
      </c>
      <c r="AG279" s="372" t="str">
        <f aca="false">IF($AF279="","",MAX(0,ROUND($AF279-(N($P279)+N($Q279)+N($R279)),2)))</f>
        <v/>
      </c>
      <c r="AH279" s="372" t="str">
        <f aca="false">IF(OR(TRIM($B279&amp;$C279)="",NOT(ISNUMBER($D279))),"",SUMIFS($V$3:$V$1001,$AJ$3:$AJ$1001,$AJ279,$D$3:$D$1001,"&lt;"&amp;$D279))</f>
        <v/>
      </c>
      <c r="AI279" s="372" t="str">
        <f aca="false">IF(TRIM($B279&amp;$C279)="","",SUMIFS($V$3:$V$1001,$AJ$3:$AJ$1001,$AJ279))</f>
        <v/>
      </c>
      <c r="AJ279" s="374" t="str">
        <f aca="false">IF(TRIM($B279&amp;$C279)="","",TRIM($B279)&amp;"｜"&amp;TRIM($C279))</f>
        <v/>
      </c>
      <c r="AK279" s="372" t="str">
        <f aca="false">IF(TRIM($B279&amp;$C279)="","",MIN(N($N279),N($P279)))</f>
        <v/>
      </c>
      <c r="AL279" s="375" t="str">
        <f aca="false">IF(ISNUMBER($D279),YEAR($D279),"")</f>
        <v/>
      </c>
      <c r="AM279" s="375" t="str">
        <f aca="false">IF(OR(TRIM($B279&amp;$C279)="",NOT(ISNUMBER($D279)),NOT(ISNUMBER($E279))),"",IF($E279&lt;$D279,"",IF(IF($AD279="半年付",2,IF($AD279="季度付",4,IF($AD279="月付",12,IF($AD279="半月付",24,1))))=1,1,MAX(1,ROUND(($E279-$D279+1)/365*IF($AD279="半年付",2,IF($AD279="季度付",4,IF($AD279="月付",12,IF($AD279="半月付",24,1)))),0)))))</f>
        <v/>
      </c>
      <c r="AN279" s="375" t="str">
        <f aca="true">IF($AM279="","",MIN($AM279,MAX(0,INT((TODAY()-付款宽限天数-$D279)/(($E279-$D279+1)/$AM279))+1)))</f>
        <v/>
      </c>
    </row>
    <row r="280" customFormat="false" ht="14.9" hidden="false" customHeight="false" outlineLevel="0" collapsed="false">
      <c r="F280" s="370" t="str">
        <f aca="true">IF(TRIM($B280&amp;$C280)="","",IF(OR(ISNUMBER(SEARCH("未",$A280)),ISNUMBER(SEARCH("送出",$A280)),AND(TRIM($A280)="",NOT(ISNUMBER($D280)),N($G280)=0)),"【合同未回】","")&amp;IF(NOT(ISNUMBER($E280)),IF(OR(ISNUMBER(SEARCH("未",$A280)),ISNUMBER(SEARCH("送出",$A280)),AND(TRIM($A280)="",NOT(ISNUMBER($D280)),N($G280)=0)),"","【未填合同期】"),IF($E280&lt;TODAY(),"【已到期】",IF($E280-TODAY()&lt;=提醒天数,"【即将到期，剩余"&amp;($E280-TODAY())&amp;"天】","【正常】")))&amp;IF(OR($AC280="安装免保",$AC280="技术免保",$AC280="质保期内"),"【"&amp;$AC280&amp;"】",""))</f>
        <v/>
      </c>
      <c r="J280" s="371" t="str">
        <f aca="false">IF(OR(N($G280)=0,N($H280)=0),"",ROUND(N($G280)*N($H280)*IF(N($I280)=0,1,N($I280)),2))</f>
        <v/>
      </c>
      <c r="L280" s="371" t="str">
        <f aca="false">IF(TRIM($B280&amp;$C280)="","",IF(AND(N($J280)=0,N($K280)=0),"",ROUND(N($J280)+N($K280),2)))</f>
        <v/>
      </c>
      <c r="R280" s="371"/>
      <c r="S280" s="372" t="str">
        <f aca="false">IF(TRIM($B280&amp;$C280)="","",IF(N($N280)=0,"",MAX(0,MIN(N($N280)-N($P280),N($V280)))))</f>
        <v/>
      </c>
      <c r="T280" s="372" t="str">
        <f aca="false">IF(TRIM($B280&amp;$C280)="","",IF(N($P280)&lt;=N($N280),"",N($P280)-N($N280)))</f>
        <v/>
      </c>
      <c r="U280" s="372" t="str">
        <f aca="false">IF(OR(TRIM($B280&amp;$C280)="",$V280=""),"",MAX(0,N($V280))-N($S280))</f>
        <v/>
      </c>
      <c r="V280" s="372" t="str">
        <f aca="false">IF(TRIM($B280&amp;$C280)="","",IF(AND(N($L280)=0,N($P280)+N($Q280)+N($R280)=0),"",ROUND(N($L280)-N($P280)-N($Q280)-N($R280),2)))</f>
        <v/>
      </c>
      <c r="W280" s="373" t="str">
        <f aca="false">IF(TRIM($B280&amp;$C280)="","",IF(N($L280)=0,IF((N($P280)+N($Q280)+N($R280))=0,"—未填单价","未填单价，已收 "&amp;TEXT((N($P280)+N($Q280)+N($R280)),"#,##0.00")),IF(N($V280)&gt;0.005,"欠 "&amp;TEXT(N($V280),"#,##0.00")&amp;IF(N($S280)&gt;0,"（开票未到账 "&amp;TEXT(N($S280),"#,##0.00")&amp;"）","")&amp;IF(N($U280)&gt;0,"（未开票 "&amp;TEXT(N($U280),"#,##0.00")&amp;"）",""),IF(N($V280)&lt;-0.005,"多收 "&amp;TEXT(-N($V280),"#,##0.00"),"✔ 已结清")))&amp;IF(N($T280)&gt;0,"｜到账未开票 "&amp;TEXT(N($T280),"#,##0.00")&amp;"，待补票","")&amp;IF(N($Q280)&gt;0,"｜收现 "&amp;TEXT(N($Q280),"#,##0.00"),"")&amp;IF(N($R280)&gt;0,"｜收款不开票 "&amp;TEXT(N($R280),"#,##0.00"),""))</f>
        <v/>
      </c>
      <c r="X280" s="370"/>
      <c r="AB280" s="371" t="str">
        <f aca="false">IF(OR(N($N280)=0,N($AA280)=0),"",ROUND(N($N280)/(1+N($AA280))*N($AA280),2))</f>
        <v/>
      </c>
      <c r="AC280" s="370"/>
      <c r="AD280" s="370"/>
      <c r="AE280" s="374" t="str">
        <f aca="false">IF($AM280="","",IF($AM280=1,IF($AN280&gt;=1,"一次性·已到收款期","一次性·未到期"),$AD280&amp;" 第"&amp;$AN280&amp;"/"&amp;$AM280&amp;"期"))</f>
        <v/>
      </c>
      <c r="AF280" s="372" t="str">
        <f aca="false">IF(OR($AM280="",N($L280)=0),"",ROUND(N($J280)*$AN280/$AM280,2)+N($K280))</f>
        <v/>
      </c>
      <c r="AG280" s="372" t="str">
        <f aca="false">IF($AF280="","",MAX(0,ROUND($AF280-(N($P280)+N($Q280)+N($R280)),2)))</f>
        <v/>
      </c>
      <c r="AH280" s="372" t="str">
        <f aca="false">IF(OR(TRIM($B280&amp;$C280)="",NOT(ISNUMBER($D280))),"",SUMIFS($V$3:$V$1001,$AJ$3:$AJ$1001,$AJ280,$D$3:$D$1001,"&lt;"&amp;$D280))</f>
        <v/>
      </c>
      <c r="AI280" s="372" t="str">
        <f aca="false">IF(TRIM($B280&amp;$C280)="","",SUMIFS($V$3:$V$1001,$AJ$3:$AJ$1001,$AJ280))</f>
        <v/>
      </c>
      <c r="AJ280" s="374" t="str">
        <f aca="false">IF(TRIM($B280&amp;$C280)="","",TRIM($B280)&amp;"｜"&amp;TRIM($C280))</f>
        <v/>
      </c>
      <c r="AK280" s="372" t="str">
        <f aca="false">IF(TRIM($B280&amp;$C280)="","",MIN(N($N280),N($P280)))</f>
        <v/>
      </c>
      <c r="AL280" s="375" t="str">
        <f aca="false">IF(ISNUMBER($D280),YEAR($D280),"")</f>
        <v/>
      </c>
      <c r="AM280" s="375" t="str">
        <f aca="false">IF(OR(TRIM($B280&amp;$C280)="",NOT(ISNUMBER($D280)),NOT(ISNUMBER($E280))),"",IF($E280&lt;$D280,"",IF(IF($AD280="半年付",2,IF($AD280="季度付",4,IF($AD280="月付",12,IF($AD280="半月付",24,1))))=1,1,MAX(1,ROUND(($E280-$D280+1)/365*IF($AD280="半年付",2,IF($AD280="季度付",4,IF($AD280="月付",12,IF($AD280="半月付",24,1)))),0)))))</f>
        <v/>
      </c>
      <c r="AN280" s="375" t="str">
        <f aca="true">IF($AM280="","",MIN($AM280,MAX(0,INT((TODAY()-付款宽限天数-$D280)/(($E280-$D280+1)/$AM280))+1)))</f>
        <v/>
      </c>
    </row>
    <row r="281" customFormat="false" ht="14.9" hidden="false" customHeight="false" outlineLevel="0" collapsed="false">
      <c r="F281" s="370" t="str">
        <f aca="true">IF(TRIM($B281&amp;$C281)="","",IF(OR(ISNUMBER(SEARCH("未",$A281)),ISNUMBER(SEARCH("送出",$A281)),AND(TRIM($A281)="",NOT(ISNUMBER($D281)),N($G281)=0)),"【合同未回】","")&amp;IF(NOT(ISNUMBER($E281)),IF(OR(ISNUMBER(SEARCH("未",$A281)),ISNUMBER(SEARCH("送出",$A281)),AND(TRIM($A281)="",NOT(ISNUMBER($D281)),N($G281)=0)),"","【未填合同期】"),IF($E281&lt;TODAY(),"【已到期】",IF($E281-TODAY()&lt;=提醒天数,"【即将到期，剩余"&amp;($E281-TODAY())&amp;"天】","【正常】")))&amp;IF(OR($AC281="安装免保",$AC281="技术免保",$AC281="质保期内"),"【"&amp;$AC281&amp;"】",""))</f>
        <v/>
      </c>
      <c r="J281" s="371" t="str">
        <f aca="false">IF(OR(N($G281)=0,N($H281)=0),"",ROUND(N($G281)*N($H281)*IF(N($I281)=0,1,N($I281)),2))</f>
        <v/>
      </c>
      <c r="L281" s="371" t="str">
        <f aca="false">IF(TRIM($B281&amp;$C281)="","",IF(AND(N($J281)=0,N($K281)=0),"",ROUND(N($J281)+N($K281),2)))</f>
        <v/>
      </c>
      <c r="R281" s="371"/>
      <c r="S281" s="372" t="str">
        <f aca="false">IF(TRIM($B281&amp;$C281)="","",IF(N($N281)=0,"",MAX(0,MIN(N($N281)-N($P281),N($V281)))))</f>
        <v/>
      </c>
      <c r="T281" s="372" t="str">
        <f aca="false">IF(TRIM($B281&amp;$C281)="","",IF(N($P281)&lt;=N($N281),"",N($P281)-N($N281)))</f>
        <v/>
      </c>
      <c r="U281" s="372" t="str">
        <f aca="false">IF(OR(TRIM($B281&amp;$C281)="",$V281=""),"",MAX(0,N($V281))-N($S281))</f>
        <v/>
      </c>
      <c r="V281" s="372" t="str">
        <f aca="false">IF(TRIM($B281&amp;$C281)="","",IF(AND(N($L281)=0,N($P281)+N($Q281)+N($R281)=0),"",ROUND(N($L281)-N($P281)-N($Q281)-N($R281),2)))</f>
        <v/>
      </c>
      <c r="W281" s="373" t="str">
        <f aca="false">IF(TRIM($B281&amp;$C281)="","",IF(N($L281)=0,IF((N($P281)+N($Q281)+N($R281))=0,"—未填单价","未填单价，已收 "&amp;TEXT((N($P281)+N($Q281)+N($R281)),"#,##0.00")),IF(N($V281)&gt;0.005,"欠 "&amp;TEXT(N($V281),"#,##0.00")&amp;IF(N($S281)&gt;0,"（开票未到账 "&amp;TEXT(N($S281),"#,##0.00")&amp;"）","")&amp;IF(N($U281)&gt;0,"（未开票 "&amp;TEXT(N($U281),"#,##0.00")&amp;"）",""),IF(N($V281)&lt;-0.005,"多收 "&amp;TEXT(-N($V281),"#,##0.00"),"✔ 已结清")))&amp;IF(N($T281)&gt;0,"｜到账未开票 "&amp;TEXT(N($T281),"#,##0.00")&amp;"，待补票","")&amp;IF(N($Q281)&gt;0,"｜收现 "&amp;TEXT(N($Q281),"#,##0.00"),"")&amp;IF(N($R281)&gt;0,"｜收款不开票 "&amp;TEXT(N($R281),"#,##0.00"),""))</f>
        <v/>
      </c>
      <c r="X281" s="370"/>
      <c r="AB281" s="371" t="str">
        <f aca="false">IF(OR(N($N281)=0,N($AA281)=0),"",ROUND(N($N281)/(1+N($AA281))*N($AA281),2))</f>
        <v/>
      </c>
      <c r="AC281" s="370"/>
      <c r="AD281" s="370"/>
      <c r="AE281" s="374" t="str">
        <f aca="false">IF($AM281="","",IF($AM281=1,IF($AN281&gt;=1,"一次性·已到收款期","一次性·未到期"),$AD281&amp;" 第"&amp;$AN281&amp;"/"&amp;$AM281&amp;"期"))</f>
        <v/>
      </c>
      <c r="AF281" s="372" t="str">
        <f aca="false">IF(OR($AM281="",N($L281)=0),"",ROUND(N($J281)*$AN281/$AM281,2)+N($K281))</f>
        <v/>
      </c>
      <c r="AG281" s="372" t="str">
        <f aca="false">IF($AF281="","",MAX(0,ROUND($AF281-(N($P281)+N($Q281)+N($R281)),2)))</f>
        <v/>
      </c>
      <c r="AH281" s="372" t="str">
        <f aca="false">IF(OR(TRIM($B281&amp;$C281)="",NOT(ISNUMBER($D281))),"",SUMIFS($V$3:$V$1001,$AJ$3:$AJ$1001,$AJ281,$D$3:$D$1001,"&lt;"&amp;$D281))</f>
        <v/>
      </c>
      <c r="AI281" s="372" t="str">
        <f aca="false">IF(TRIM($B281&amp;$C281)="","",SUMIFS($V$3:$V$1001,$AJ$3:$AJ$1001,$AJ281))</f>
        <v/>
      </c>
      <c r="AJ281" s="374" t="str">
        <f aca="false">IF(TRIM($B281&amp;$C281)="","",TRIM($B281)&amp;"｜"&amp;TRIM($C281))</f>
        <v/>
      </c>
      <c r="AK281" s="372" t="str">
        <f aca="false">IF(TRIM($B281&amp;$C281)="","",MIN(N($N281),N($P281)))</f>
        <v/>
      </c>
      <c r="AL281" s="375" t="str">
        <f aca="false">IF(ISNUMBER($D281),YEAR($D281),"")</f>
        <v/>
      </c>
      <c r="AM281" s="375" t="str">
        <f aca="false">IF(OR(TRIM($B281&amp;$C281)="",NOT(ISNUMBER($D281)),NOT(ISNUMBER($E281))),"",IF($E281&lt;$D281,"",IF(IF($AD281="半年付",2,IF($AD281="季度付",4,IF($AD281="月付",12,IF($AD281="半月付",24,1))))=1,1,MAX(1,ROUND(($E281-$D281+1)/365*IF($AD281="半年付",2,IF($AD281="季度付",4,IF($AD281="月付",12,IF($AD281="半月付",24,1)))),0)))))</f>
        <v/>
      </c>
      <c r="AN281" s="375" t="str">
        <f aca="true">IF($AM281="","",MIN($AM281,MAX(0,INT((TODAY()-付款宽限天数-$D281)/(($E281-$D281+1)/$AM281))+1)))</f>
        <v/>
      </c>
    </row>
    <row r="282" customFormat="false" ht="14.9" hidden="false" customHeight="false" outlineLevel="0" collapsed="false">
      <c r="F282" s="370" t="str">
        <f aca="true">IF(TRIM($B282&amp;$C282)="","",IF(OR(ISNUMBER(SEARCH("未",$A282)),ISNUMBER(SEARCH("送出",$A282)),AND(TRIM($A282)="",NOT(ISNUMBER($D282)),N($G282)=0)),"【合同未回】","")&amp;IF(NOT(ISNUMBER($E282)),IF(OR(ISNUMBER(SEARCH("未",$A282)),ISNUMBER(SEARCH("送出",$A282)),AND(TRIM($A282)="",NOT(ISNUMBER($D282)),N($G282)=0)),"","【未填合同期】"),IF($E282&lt;TODAY(),"【已到期】",IF($E282-TODAY()&lt;=提醒天数,"【即将到期，剩余"&amp;($E282-TODAY())&amp;"天】","【正常】")))&amp;IF(OR($AC282="安装免保",$AC282="技术免保",$AC282="质保期内"),"【"&amp;$AC282&amp;"】",""))</f>
        <v/>
      </c>
      <c r="J282" s="371" t="str">
        <f aca="false">IF(OR(N($G282)=0,N($H282)=0),"",ROUND(N($G282)*N($H282)*IF(N($I282)=0,1,N($I282)),2))</f>
        <v/>
      </c>
      <c r="L282" s="371" t="str">
        <f aca="false">IF(TRIM($B282&amp;$C282)="","",IF(AND(N($J282)=0,N($K282)=0),"",ROUND(N($J282)+N($K282),2)))</f>
        <v/>
      </c>
      <c r="R282" s="371"/>
      <c r="S282" s="372" t="str">
        <f aca="false">IF(TRIM($B282&amp;$C282)="","",IF(N($N282)=0,"",MAX(0,MIN(N($N282)-N($P282),N($V282)))))</f>
        <v/>
      </c>
      <c r="T282" s="372" t="str">
        <f aca="false">IF(TRIM($B282&amp;$C282)="","",IF(N($P282)&lt;=N($N282),"",N($P282)-N($N282)))</f>
        <v/>
      </c>
      <c r="U282" s="372" t="str">
        <f aca="false">IF(OR(TRIM($B282&amp;$C282)="",$V282=""),"",MAX(0,N($V282))-N($S282))</f>
        <v/>
      </c>
      <c r="V282" s="372" t="str">
        <f aca="false">IF(TRIM($B282&amp;$C282)="","",IF(AND(N($L282)=0,N($P282)+N($Q282)+N($R282)=0),"",ROUND(N($L282)-N($P282)-N($Q282)-N($R282),2)))</f>
        <v/>
      </c>
      <c r="W282" s="373" t="str">
        <f aca="false">IF(TRIM($B282&amp;$C282)="","",IF(N($L282)=0,IF((N($P282)+N($Q282)+N($R282))=0,"—未填单价","未填单价，已收 "&amp;TEXT((N($P282)+N($Q282)+N($R282)),"#,##0.00")),IF(N($V282)&gt;0.005,"欠 "&amp;TEXT(N($V282),"#,##0.00")&amp;IF(N($S282)&gt;0,"（开票未到账 "&amp;TEXT(N($S282),"#,##0.00")&amp;"）","")&amp;IF(N($U282)&gt;0,"（未开票 "&amp;TEXT(N($U282),"#,##0.00")&amp;"）",""),IF(N($V282)&lt;-0.005,"多收 "&amp;TEXT(-N($V282),"#,##0.00"),"✔ 已结清")))&amp;IF(N($T282)&gt;0,"｜到账未开票 "&amp;TEXT(N($T282),"#,##0.00")&amp;"，待补票","")&amp;IF(N($Q282)&gt;0,"｜收现 "&amp;TEXT(N($Q282),"#,##0.00"),"")&amp;IF(N($R282)&gt;0,"｜收款不开票 "&amp;TEXT(N($R282),"#,##0.00"),""))</f>
        <v/>
      </c>
      <c r="X282" s="370"/>
      <c r="AB282" s="371" t="str">
        <f aca="false">IF(OR(N($N282)=0,N($AA282)=0),"",ROUND(N($N282)/(1+N($AA282))*N($AA282),2))</f>
        <v/>
      </c>
      <c r="AC282" s="370"/>
      <c r="AD282" s="370"/>
      <c r="AE282" s="374" t="str">
        <f aca="false">IF($AM282="","",IF($AM282=1,IF($AN282&gt;=1,"一次性·已到收款期","一次性·未到期"),$AD282&amp;" 第"&amp;$AN282&amp;"/"&amp;$AM282&amp;"期"))</f>
        <v/>
      </c>
      <c r="AF282" s="372" t="str">
        <f aca="false">IF(OR($AM282="",N($L282)=0),"",ROUND(N($J282)*$AN282/$AM282,2)+N($K282))</f>
        <v/>
      </c>
      <c r="AG282" s="372" t="str">
        <f aca="false">IF($AF282="","",MAX(0,ROUND($AF282-(N($P282)+N($Q282)+N($R282)),2)))</f>
        <v/>
      </c>
      <c r="AH282" s="372" t="str">
        <f aca="false">IF(OR(TRIM($B282&amp;$C282)="",NOT(ISNUMBER($D282))),"",SUMIFS($V$3:$V$1001,$AJ$3:$AJ$1001,$AJ282,$D$3:$D$1001,"&lt;"&amp;$D282))</f>
        <v/>
      </c>
      <c r="AI282" s="372" t="str">
        <f aca="false">IF(TRIM($B282&amp;$C282)="","",SUMIFS($V$3:$V$1001,$AJ$3:$AJ$1001,$AJ282))</f>
        <v/>
      </c>
      <c r="AJ282" s="374" t="str">
        <f aca="false">IF(TRIM($B282&amp;$C282)="","",TRIM($B282)&amp;"｜"&amp;TRIM($C282))</f>
        <v/>
      </c>
      <c r="AK282" s="372" t="str">
        <f aca="false">IF(TRIM($B282&amp;$C282)="","",MIN(N($N282),N($P282)))</f>
        <v/>
      </c>
      <c r="AL282" s="375" t="str">
        <f aca="false">IF(ISNUMBER($D282),YEAR($D282),"")</f>
        <v/>
      </c>
      <c r="AM282" s="375" t="str">
        <f aca="false">IF(OR(TRIM($B282&amp;$C282)="",NOT(ISNUMBER($D282)),NOT(ISNUMBER($E282))),"",IF($E282&lt;$D282,"",IF(IF($AD282="半年付",2,IF($AD282="季度付",4,IF($AD282="月付",12,IF($AD282="半月付",24,1))))=1,1,MAX(1,ROUND(($E282-$D282+1)/365*IF($AD282="半年付",2,IF($AD282="季度付",4,IF($AD282="月付",12,IF($AD282="半月付",24,1)))),0)))))</f>
        <v/>
      </c>
      <c r="AN282" s="375" t="str">
        <f aca="true">IF($AM282="","",MIN($AM282,MAX(0,INT((TODAY()-付款宽限天数-$D282)/(($E282-$D282+1)/$AM282))+1)))</f>
        <v/>
      </c>
    </row>
    <row r="283" customFormat="false" ht="14.9" hidden="false" customHeight="false" outlineLevel="0" collapsed="false">
      <c r="F283" s="370" t="str">
        <f aca="true">IF(TRIM($B283&amp;$C283)="","",IF(OR(ISNUMBER(SEARCH("未",$A283)),ISNUMBER(SEARCH("送出",$A283)),AND(TRIM($A283)="",NOT(ISNUMBER($D283)),N($G283)=0)),"【合同未回】","")&amp;IF(NOT(ISNUMBER($E283)),IF(OR(ISNUMBER(SEARCH("未",$A283)),ISNUMBER(SEARCH("送出",$A283)),AND(TRIM($A283)="",NOT(ISNUMBER($D283)),N($G283)=0)),"","【未填合同期】"),IF($E283&lt;TODAY(),"【已到期】",IF($E283-TODAY()&lt;=提醒天数,"【即将到期，剩余"&amp;($E283-TODAY())&amp;"天】","【正常】")))&amp;IF(OR($AC283="安装免保",$AC283="技术免保",$AC283="质保期内"),"【"&amp;$AC283&amp;"】",""))</f>
        <v/>
      </c>
      <c r="J283" s="371" t="str">
        <f aca="false">IF(OR(N($G283)=0,N($H283)=0),"",ROUND(N($G283)*N($H283)*IF(N($I283)=0,1,N($I283)),2))</f>
        <v/>
      </c>
      <c r="L283" s="371" t="str">
        <f aca="false">IF(TRIM($B283&amp;$C283)="","",IF(AND(N($J283)=0,N($K283)=0),"",ROUND(N($J283)+N($K283),2)))</f>
        <v/>
      </c>
      <c r="R283" s="371"/>
      <c r="S283" s="372" t="str">
        <f aca="false">IF(TRIM($B283&amp;$C283)="","",IF(N($N283)=0,"",MAX(0,MIN(N($N283)-N($P283),N($V283)))))</f>
        <v/>
      </c>
      <c r="T283" s="372" t="str">
        <f aca="false">IF(TRIM($B283&amp;$C283)="","",IF(N($P283)&lt;=N($N283),"",N($P283)-N($N283)))</f>
        <v/>
      </c>
      <c r="U283" s="372" t="str">
        <f aca="false">IF(OR(TRIM($B283&amp;$C283)="",$V283=""),"",MAX(0,N($V283))-N($S283))</f>
        <v/>
      </c>
      <c r="V283" s="372" t="str">
        <f aca="false">IF(TRIM($B283&amp;$C283)="","",IF(AND(N($L283)=0,N($P283)+N($Q283)+N($R283)=0),"",ROUND(N($L283)-N($P283)-N($Q283)-N($R283),2)))</f>
        <v/>
      </c>
      <c r="W283" s="373" t="str">
        <f aca="false">IF(TRIM($B283&amp;$C283)="","",IF(N($L283)=0,IF((N($P283)+N($Q283)+N($R283))=0,"—未填单价","未填单价，已收 "&amp;TEXT((N($P283)+N($Q283)+N($R283)),"#,##0.00")),IF(N($V283)&gt;0.005,"欠 "&amp;TEXT(N($V283),"#,##0.00")&amp;IF(N($S283)&gt;0,"（开票未到账 "&amp;TEXT(N($S283),"#,##0.00")&amp;"）","")&amp;IF(N($U283)&gt;0,"（未开票 "&amp;TEXT(N($U283),"#,##0.00")&amp;"）",""),IF(N($V283)&lt;-0.005,"多收 "&amp;TEXT(-N($V283),"#,##0.00"),"✔ 已结清")))&amp;IF(N($T283)&gt;0,"｜到账未开票 "&amp;TEXT(N($T283),"#,##0.00")&amp;"，待补票","")&amp;IF(N($Q283)&gt;0,"｜收现 "&amp;TEXT(N($Q283),"#,##0.00"),"")&amp;IF(N($R283)&gt;0,"｜收款不开票 "&amp;TEXT(N($R283),"#,##0.00"),""))</f>
        <v/>
      </c>
      <c r="X283" s="370"/>
      <c r="AB283" s="371" t="str">
        <f aca="false">IF(OR(N($N283)=0,N($AA283)=0),"",ROUND(N($N283)/(1+N($AA283))*N($AA283),2))</f>
        <v/>
      </c>
      <c r="AC283" s="370"/>
      <c r="AD283" s="370"/>
      <c r="AE283" s="374" t="str">
        <f aca="false">IF($AM283="","",IF($AM283=1,IF($AN283&gt;=1,"一次性·已到收款期","一次性·未到期"),$AD283&amp;" 第"&amp;$AN283&amp;"/"&amp;$AM283&amp;"期"))</f>
        <v/>
      </c>
      <c r="AF283" s="372" t="str">
        <f aca="false">IF(OR($AM283="",N($L283)=0),"",ROUND(N($J283)*$AN283/$AM283,2)+N($K283))</f>
        <v/>
      </c>
      <c r="AG283" s="372" t="str">
        <f aca="false">IF($AF283="","",MAX(0,ROUND($AF283-(N($P283)+N($Q283)+N($R283)),2)))</f>
        <v/>
      </c>
      <c r="AH283" s="372" t="str">
        <f aca="false">IF(OR(TRIM($B283&amp;$C283)="",NOT(ISNUMBER($D283))),"",SUMIFS($V$3:$V$1001,$AJ$3:$AJ$1001,$AJ283,$D$3:$D$1001,"&lt;"&amp;$D283))</f>
        <v/>
      </c>
      <c r="AI283" s="372" t="str">
        <f aca="false">IF(TRIM($B283&amp;$C283)="","",SUMIFS($V$3:$V$1001,$AJ$3:$AJ$1001,$AJ283))</f>
        <v/>
      </c>
      <c r="AJ283" s="374" t="str">
        <f aca="false">IF(TRIM($B283&amp;$C283)="","",TRIM($B283)&amp;"｜"&amp;TRIM($C283))</f>
        <v/>
      </c>
      <c r="AK283" s="372" t="str">
        <f aca="false">IF(TRIM($B283&amp;$C283)="","",MIN(N($N283),N($P283)))</f>
        <v/>
      </c>
      <c r="AL283" s="375" t="str">
        <f aca="false">IF(ISNUMBER($D283),YEAR($D283),"")</f>
        <v/>
      </c>
      <c r="AM283" s="375" t="str">
        <f aca="false">IF(OR(TRIM($B283&amp;$C283)="",NOT(ISNUMBER($D283)),NOT(ISNUMBER($E283))),"",IF($E283&lt;$D283,"",IF(IF($AD283="半年付",2,IF($AD283="季度付",4,IF($AD283="月付",12,IF($AD283="半月付",24,1))))=1,1,MAX(1,ROUND(($E283-$D283+1)/365*IF($AD283="半年付",2,IF($AD283="季度付",4,IF($AD283="月付",12,IF($AD283="半月付",24,1)))),0)))))</f>
        <v/>
      </c>
      <c r="AN283" s="375" t="str">
        <f aca="true">IF($AM283="","",MIN($AM283,MAX(0,INT((TODAY()-付款宽限天数-$D283)/(($E283-$D283+1)/$AM283))+1)))</f>
        <v/>
      </c>
    </row>
    <row r="284" customFormat="false" ht="14.9" hidden="false" customHeight="false" outlineLevel="0" collapsed="false">
      <c r="F284" s="370" t="str">
        <f aca="true">IF(TRIM($B284&amp;$C284)="","",IF(OR(ISNUMBER(SEARCH("未",$A284)),ISNUMBER(SEARCH("送出",$A284)),AND(TRIM($A284)="",NOT(ISNUMBER($D284)),N($G284)=0)),"【合同未回】","")&amp;IF(NOT(ISNUMBER($E284)),IF(OR(ISNUMBER(SEARCH("未",$A284)),ISNUMBER(SEARCH("送出",$A284)),AND(TRIM($A284)="",NOT(ISNUMBER($D284)),N($G284)=0)),"","【未填合同期】"),IF($E284&lt;TODAY(),"【已到期】",IF($E284-TODAY()&lt;=提醒天数,"【即将到期，剩余"&amp;($E284-TODAY())&amp;"天】","【正常】")))&amp;IF(OR($AC284="安装免保",$AC284="技术免保",$AC284="质保期内"),"【"&amp;$AC284&amp;"】",""))</f>
        <v/>
      </c>
      <c r="J284" s="371" t="str">
        <f aca="false">IF(OR(N($G284)=0,N($H284)=0),"",ROUND(N($G284)*N($H284)*IF(N($I284)=0,1,N($I284)),2))</f>
        <v/>
      </c>
      <c r="L284" s="371" t="str">
        <f aca="false">IF(TRIM($B284&amp;$C284)="","",IF(AND(N($J284)=0,N($K284)=0),"",ROUND(N($J284)+N($K284),2)))</f>
        <v/>
      </c>
      <c r="R284" s="371"/>
      <c r="S284" s="372" t="str">
        <f aca="false">IF(TRIM($B284&amp;$C284)="","",IF(N($N284)=0,"",MAX(0,MIN(N($N284)-N($P284),N($V284)))))</f>
        <v/>
      </c>
      <c r="T284" s="372" t="str">
        <f aca="false">IF(TRIM($B284&amp;$C284)="","",IF(N($P284)&lt;=N($N284),"",N($P284)-N($N284)))</f>
        <v/>
      </c>
      <c r="U284" s="372" t="str">
        <f aca="false">IF(OR(TRIM($B284&amp;$C284)="",$V284=""),"",MAX(0,N($V284))-N($S284))</f>
        <v/>
      </c>
      <c r="V284" s="372" t="str">
        <f aca="false">IF(TRIM($B284&amp;$C284)="","",IF(AND(N($L284)=0,N($P284)+N($Q284)+N($R284)=0),"",ROUND(N($L284)-N($P284)-N($Q284)-N($R284),2)))</f>
        <v/>
      </c>
      <c r="W284" s="373" t="str">
        <f aca="false">IF(TRIM($B284&amp;$C284)="","",IF(N($L284)=0,IF((N($P284)+N($Q284)+N($R284))=0,"—未填单价","未填单价，已收 "&amp;TEXT((N($P284)+N($Q284)+N($R284)),"#,##0.00")),IF(N($V284)&gt;0.005,"欠 "&amp;TEXT(N($V284),"#,##0.00")&amp;IF(N($S284)&gt;0,"（开票未到账 "&amp;TEXT(N($S284),"#,##0.00")&amp;"）","")&amp;IF(N($U284)&gt;0,"（未开票 "&amp;TEXT(N($U284),"#,##0.00")&amp;"）",""),IF(N($V284)&lt;-0.005,"多收 "&amp;TEXT(-N($V284),"#,##0.00"),"✔ 已结清")))&amp;IF(N($T284)&gt;0,"｜到账未开票 "&amp;TEXT(N($T284),"#,##0.00")&amp;"，待补票","")&amp;IF(N($Q284)&gt;0,"｜收现 "&amp;TEXT(N($Q284),"#,##0.00"),"")&amp;IF(N($R284)&gt;0,"｜收款不开票 "&amp;TEXT(N($R284),"#,##0.00"),""))</f>
        <v/>
      </c>
      <c r="X284" s="370"/>
      <c r="AB284" s="371" t="str">
        <f aca="false">IF(OR(N($N284)=0,N($AA284)=0),"",ROUND(N($N284)/(1+N($AA284))*N($AA284),2))</f>
        <v/>
      </c>
      <c r="AC284" s="370"/>
      <c r="AD284" s="370"/>
      <c r="AE284" s="374" t="str">
        <f aca="false">IF($AM284="","",IF($AM284=1,IF($AN284&gt;=1,"一次性·已到收款期","一次性·未到期"),$AD284&amp;" 第"&amp;$AN284&amp;"/"&amp;$AM284&amp;"期"))</f>
        <v/>
      </c>
      <c r="AF284" s="372" t="str">
        <f aca="false">IF(OR($AM284="",N($L284)=0),"",ROUND(N($J284)*$AN284/$AM284,2)+N($K284))</f>
        <v/>
      </c>
      <c r="AG284" s="372" t="str">
        <f aca="false">IF($AF284="","",MAX(0,ROUND($AF284-(N($P284)+N($Q284)+N($R284)),2)))</f>
        <v/>
      </c>
      <c r="AH284" s="372" t="str">
        <f aca="false">IF(OR(TRIM($B284&amp;$C284)="",NOT(ISNUMBER($D284))),"",SUMIFS($V$3:$V$1001,$AJ$3:$AJ$1001,$AJ284,$D$3:$D$1001,"&lt;"&amp;$D284))</f>
        <v/>
      </c>
      <c r="AI284" s="372" t="str">
        <f aca="false">IF(TRIM($B284&amp;$C284)="","",SUMIFS($V$3:$V$1001,$AJ$3:$AJ$1001,$AJ284))</f>
        <v/>
      </c>
      <c r="AJ284" s="374" t="str">
        <f aca="false">IF(TRIM($B284&amp;$C284)="","",TRIM($B284)&amp;"｜"&amp;TRIM($C284))</f>
        <v/>
      </c>
      <c r="AK284" s="372" t="str">
        <f aca="false">IF(TRIM($B284&amp;$C284)="","",MIN(N($N284),N($P284)))</f>
        <v/>
      </c>
      <c r="AL284" s="375" t="str">
        <f aca="false">IF(ISNUMBER($D284),YEAR($D284),"")</f>
        <v/>
      </c>
      <c r="AM284" s="375" t="str">
        <f aca="false">IF(OR(TRIM($B284&amp;$C284)="",NOT(ISNUMBER($D284)),NOT(ISNUMBER($E284))),"",IF($E284&lt;$D284,"",IF(IF($AD284="半年付",2,IF($AD284="季度付",4,IF($AD284="月付",12,IF($AD284="半月付",24,1))))=1,1,MAX(1,ROUND(($E284-$D284+1)/365*IF($AD284="半年付",2,IF($AD284="季度付",4,IF($AD284="月付",12,IF($AD284="半月付",24,1)))),0)))))</f>
        <v/>
      </c>
      <c r="AN284" s="375" t="str">
        <f aca="true">IF($AM284="","",MIN($AM284,MAX(0,INT((TODAY()-付款宽限天数-$D284)/(($E284-$D284+1)/$AM284))+1)))</f>
        <v/>
      </c>
    </row>
    <row r="285" customFormat="false" ht="14.9" hidden="false" customHeight="false" outlineLevel="0" collapsed="false">
      <c r="F285" s="370" t="str">
        <f aca="true">IF(TRIM($B285&amp;$C285)="","",IF(OR(ISNUMBER(SEARCH("未",$A285)),ISNUMBER(SEARCH("送出",$A285)),AND(TRIM($A285)="",NOT(ISNUMBER($D285)),N($G285)=0)),"【合同未回】","")&amp;IF(NOT(ISNUMBER($E285)),IF(OR(ISNUMBER(SEARCH("未",$A285)),ISNUMBER(SEARCH("送出",$A285)),AND(TRIM($A285)="",NOT(ISNUMBER($D285)),N($G285)=0)),"","【未填合同期】"),IF($E285&lt;TODAY(),"【已到期】",IF($E285-TODAY()&lt;=提醒天数,"【即将到期，剩余"&amp;($E285-TODAY())&amp;"天】","【正常】")))&amp;IF(OR($AC285="安装免保",$AC285="技术免保",$AC285="质保期内"),"【"&amp;$AC285&amp;"】",""))</f>
        <v/>
      </c>
      <c r="J285" s="371" t="str">
        <f aca="false">IF(OR(N($G285)=0,N($H285)=0),"",ROUND(N($G285)*N($H285)*IF(N($I285)=0,1,N($I285)),2))</f>
        <v/>
      </c>
      <c r="L285" s="371" t="str">
        <f aca="false">IF(TRIM($B285&amp;$C285)="","",IF(AND(N($J285)=0,N($K285)=0),"",ROUND(N($J285)+N($K285),2)))</f>
        <v/>
      </c>
      <c r="R285" s="371"/>
      <c r="S285" s="372" t="str">
        <f aca="false">IF(TRIM($B285&amp;$C285)="","",IF(N($N285)=0,"",MAX(0,MIN(N($N285)-N($P285),N($V285)))))</f>
        <v/>
      </c>
      <c r="T285" s="372" t="str">
        <f aca="false">IF(TRIM($B285&amp;$C285)="","",IF(N($P285)&lt;=N($N285),"",N($P285)-N($N285)))</f>
        <v/>
      </c>
      <c r="U285" s="372" t="str">
        <f aca="false">IF(OR(TRIM($B285&amp;$C285)="",$V285=""),"",MAX(0,N($V285))-N($S285))</f>
        <v/>
      </c>
      <c r="V285" s="372" t="str">
        <f aca="false">IF(TRIM($B285&amp;$C285)="","",IF(AND(N($L285)=0,N($P285)+N($Q285)+N($R285)=0),"",ROUND(N($L285)-N($P285)-N($Q285)-N($R285),2)))</f>
        <v/>
      </c>
      <c r="W285" s="373" t="str">
        <f aca="false">IF(TRIM($B285&amp;$C285)="","",IF(N($L285)=0,IF((N($P285)+N($Q285)+N($R285))=0,"—未填单价","未填单价，已收 "&amp;TEXT((N($P285)+N($Q285)+N($R285)),"#,##0.00")),IF(N($V285)&gt;0.005,"欠 "&amp;TEXT(N($V285),"#,##0.00")&amp;IF(N($S285)&gt;0,"（开票未到账 "&amp;TEXT(N($S285),"#,##0.00")&amp;"）","")&amp;IF(N($U285)&gt;0,"（未开票 "&amp;TEXT(N($U285),"#,##0.00")&amp;"）",""),IF(N($V285)&lt;-0.005,"多收 "&amp;TEXT(-N($V285),"#,##0.00"),"✔ 已结清")))&amp;IF(N($T285)&gt;0,"｜到账未开票 "&amp;TEXT(N($T285),"#,##0.00")&amp;"，待补票","")&amp;IF(N($Q285)&gt;0,"｜收现 "&amp;TEXT(N($Q285),"#,##0.00"),"")&amp;IF(N($R285)&gt;0,"｜收款不开票 "&amp;TEXT(N($R285),"#,##0.00"),""))</f>
        <v/>
      </c>
      <c r="X285" s="370"/>
      <c r="AB285" s="371" t="str">
        <f aca="false">IF(OR(N($N285)=0,N($AA285)=0),"",ROUND(N($N285)/(1+N($AA285))*N($AA285),2))</f>
        <v/>
      </c>
      <c r="AC285" s="370"/>
      <c r="AD285" s="370"/>
      <c r="AE285" s="374" t="str">
        <f aca="false">IF($AM285="","",IF($AM285=1,IF($AN285&gt;=1,"一次性·已到收款期","一次性·未到期"),$AD285&amp;" 第"&amp;$AN285&amp;"/"&amp;$AM285&amp;"期"))</f>
        <v/>
      </c>
      <c r="AF285" s="372" t="str">
        <f aca="false">IF(OR($AM285="",N($L285)=0),"",ROUND(N($J285)*$AN285/$AM285,2)+N($K285))</f>
        <v/>
      </c>
      <c r="AG285" s="372" t="str">
        <f aca="false">IF($AF285="","",MAX(0,ROUND($AF285-(N($P285)+N($Q285)+N($R285)),2)))</f>
        <v/>
      </c>
      <c r="AH285" s="372" t="str">
        <f aca="false">IF(OR(TRIM($B285&amp;$C285)="",NOT(ISNUMBER($D285))),"",SUMIFS($V$3:$V$1001,$AJ$3:$AJ$1001,$AJ285,$D$3:$D$1001,"&lt;"&amp;$D285))</f>
        <v/>
      </c>
      <c r="AI285" s="372" t="str">
        <f aca="false">IF(TRIM($B285&amp;$C285)="","",SUMIFS($V$3:$V$1001,$AJ$3:$AJ$1001,$AJ285))</f>
        <v/>
      </c>
      <c r="AJ285" s="374" t="str">
        <f aca="false">IF(TRIM($B285&amp;$C285)="","",TRIM($B285)&amp;"｜"&amp;TRIM($C285))</f>
        <v/>
      </c>
      <c r="AK285" s="372" t="str">
        <f aca="false">IF(TRIM($B285&amp;$C285)="","",MIN(N($N285),N($P285)))</f>
        <v/>
      </c>
      <c r="AL285" s="375" t="str">
        <f aca="false">IF(ISNUMBER($D285),YEAR($D285),"")</f>
        <v/>
      </c>
      <c r="AM285" s="375" t="str">
        <f aca="false">IF(OR(TRIM($B285&amp;$C285)="",NOT(ISNUMBER($D285)),NOT(ISNUMBER($E285))),"",IF($E285&lt;$D285,"",IF(IF($AD285="半年付",2,IF($AD285="季度付",4,IF($AD285="月付",12,IF($AD285="半月付",24,1))))=1,1,MAX(1,ROUND(($E285-$D285+1)/365*IF($AD285="半年付",2,IF($AD285="季度付",4,IF($AD285="月付",12,IF($AD285="半月付",24,1)))),0)))))</f>
        <v/>
      </c>
      <c r="AN285" s="375" t="str">
        <f aca="true">IF($AM285="","",MIN($AM285,MAX(0,INT((TODAY()-付款宽限天数-$D285)/(($E285-$D285+1)/$AM285))+1)))</f>
        <v/>
      </c>
    </row>
    <row r="286" customFormat="false" ht="14.9" hidden="false" customHeight="false" outlineLevel="0" collapsed="false">
      <c r="F286" s="370" t="str">
        <f aca="true">IF(TRIM($B286&amp;$C286)="","",IF(OR(ISNUMBER(SEARCH("未",$A286)),ISNUMBER(SEARCH("送出",$A286)),AND(TRIM($A286)="",NOT(ISNUMBER($D286)),N($G286)=0)),"【合同未回】","")&amp;IF(NOT(ISNUMBER($E286)),IF(OR(ISNUMBER(SEARCH("未",$A286)),ISNUMBER(SEARCH("送出",$A286)),AND(TRIM($A286)="",NOT(ISNUMBER($D286)),N($G286)=0)),"","【未填合同期】"),IF($E286&lt;TODAY(),"【已到期】",IF($E286-TODAY()&lt;=提醒天数,"【即将到期，剩余"&amp;($E286-TODAY())&amp;"天】","【正常】")))&amp;IF(OR($AC286="安装免保",$AC286="技术免保",$AC286="质保期内"),"【"&amp;$AC286&amp;"】",""))</f>
        <v/>
      </c>
      <c r="J286" s="371" t="str">
        <f aca="false">IF(OR(N($G286)=0,N($H286)=0),"",ROUND(N($G286)*N($H286)*IF(N($I286)=0,1,N($I286)),2))</f>
        <v/>
      </c>
      <c r="L286" s="371" t="str">
        <f aca="false">IF(TRIM($B286&amp;$C286)="","",IF(AND(N($J286)=0,N($K286)=0),"",ROUND(N($J286)+N($K286),2)))</f>
        <v/>
      </c>
      <c r="R286" s="371"/>
      <c r="S286" s="372" t="str">
        <f aca="false">IF(TRIM($B286&amp;$C286)="","",IF(N($N286)=0,"",MAX(0,MIN(N($N286)-N($P286),N($V286)))))</f>
        <v/>
      </c>
      <c r="T286" s="372" t="str">
        <f aca="false">IF(TRIM($B286&amp;$C286)="","",IF(N($P286)&lt;=N($N286),"",N($P286)-N($N286)))</f>
        <v/>
      </c>
      <c r="U286" s="372" t="str">
        <f aca="false">IF(OR(TRIM($B286&amp;$C286)="",$V286=""),"",MAX(0,N($V286))-N($S286))</f>
        <v/>
      </c>
      <c r="V286" s="372" t="str">
        <f aca="false">IF(TRIM($B286&amp;$C286)="","",IF(AND(N($L286)=0,N($P286)+N($Q286)+N($R286)=0),"",ROUND(N($L286)-N($P286)-N($Q286)-N($R286),2)))</f>
        <v/>
      </c>
      <c r="W286" s="373" t="str">
        <f aca="false">IF(TRIM($B286&amp;$C286)="","",IF(N($L286)=0,IF((N($P286)+N($Q286)+N($R286))=0,"—未填单价","未填单价，已收 "&amp;TEXT((N($P286)+N($Q286)+N($R286)),"#,##0.00")),IF(N($V286)&gt;0.005,"欠 "&amp;TEXT(N($V286),"#,##0.00")&amp;IF(N($S286)&gt;0,"（开票未到账 "&amp;TEXT(N($S286),"#,##0.00")&amp;"）","")&amp;IF(N($U286)&gt;0,"（未开票 "&amp;TEXT(N($U286),"#,##0.00")&amp;"）",""),IF(N($V286)&lt;-0.005,"多收 "&amp;TEXT(-N($V286),"#,##0.00"),"✔ 已结清")))&amp;IF(N($T286)&gt;0,"｜到账未开票 "&amp;TEXT(N($T286),"#,##0.00")&amp;"，待补票","")&amp;IF(N($Q286)&gt;0,"｜收现 "&amp;TEXT(N($Q286),"#,##0.00"),"")&amp;IF(N($R286)&gt;0,"｜收款不开票 "&amp;TEXT(N($R286),"#,##0.00"),""))</f>
        <v/>
      </c>
      <c r="X286" s="370"/>
      <c r="AB286" s="371" t="str">
        <f aca="false">IF(OR(N($N286)=0,N($AA286)=0),"",ROUND(N($N286)/(1+N($AA286))*N($AA286),2))</f>
        <v/>
      </c>
      <c r="AC286" s="370"/>
      <c r="AD286" s="370"/>
      <c r="AE286" s="374" t="str">
        <f aca="false">IF($AM286="","",IF($AM286=1,IF($AN286&gt;=1,"一次性·已到收款期","一次性·未到期"),$AD286&amp;" 第"&amp;$AN286&amp;"/"&amp;$AM286&amp;"期"))</f>
        <v/>
      </c>
      <c r="AF286" s="372" t="str">
        <f aca="false">IF(OR($AM286="",N($L286)=0),"",ROUND(N($J286)*$AN286/$AM286,2)+N($K286))</f>
        <v/>
      </c>
      <c r="AG286" s="372" t="str">
        <f aca="false">IF($AF286="","",MAX(0,ROUND($AF286-(N($P286)+N($Q286)+N($R286)),2)))</f>
        <v/>
      </c>
      <c r="AH286" s="372" t="str">
        <f aca="false">IF(OR(TRIM($B286&amp;$C286)="",NOT(ISNUMBER($D286))),"",SUMIFS($V$3:$V$1001,$AJ$3:$AJ$1001,$AJ286,$D$3:$D$1001,"&lt;"&amp;$D286))</f>
        <v/>
      </c>
      <c r="AI286" s="372" t="str">
        <f aca="false">IF(TRIM($B286&amp;$C286)="","",SUMIFS($V$3:$V$1001,$AJ$3:$AJ$1001,$AJ286))</f>
        <v/>
      </c>
      <c r="AJ286" s="374" t="str">
        <f aca="false">IF(TRIM($B286&amp;$C286)="","",TRIM($B286)&amp;"｜"&amp;TRIM($C286))</f>
        <v/>
      </c>
      <c r="AK286" s="372" t="str">
        <f aca="false">IF(TRIM($B286&amp;$C286)="","",MIN(N($N286),N($P286)))</f>
        <v/>
      </c>
      <c r="AL286" s="375" t="str">
        <f aca="false">IF(ISNUMBER($D286),YEAR($D286),"")</f>
        <v/>
      </c>
      <c r="AM286" s="375" t="str">
        <f aca="false">IF(OR(TRIM($B286&amp;$C286)="",NOT(ISNUMBER($D286)),NOT(ISNUMBER($E286))),"",IF($E286&lt;$D286,"",IF(IF($AD286="半年付",2,IF($AD286="季度付",4,IF($AD286="月付",12,IF($AD286="半月付",24,1))))=1,1,MAX(1,ROUND(($E286-$D286+1)/365*IF($AD286="半年付",2,IF($AD286="季度付",4,IF($AD286="月付",12,IF($AD286="半月付",24,1)))),0)))))</f>
        <v/>
      </c>
      <c r="AN286" s="375" t="str">
        <f aca="true">IF($AM286="","",MIN($AM286,MAX(0,INT((TODAY()-付款宽限天数-$D286)/(($E286-$D286+1)/$AM286))+1)))</f>
        <v/>
      </c>
    </row>
    <row r="287" customFormat="false" ht="14.9" hidden="false" customHeight="false" outlineLevel="0" collapsed="false">
      <c r="F287" s="370" t="str">
        <f aca="true">IF(TRIM($B287&amp;$C287)="","",IF(OR(ISNUMBER(SEARCH("未",$A287)),ISNUMBER(SEARCH("送出",$A287)),AND(TRIM($A287)="",NOT(ISNUMBER($D287)),N($G287)=0)),"【合同未回】","")&amp;IF(NOT(ISNUMBER($E287)),IF(OR(ISNUMBER(SEARCH("未",$A287)),ISNUMBER(SEARCH("送出",$A287)),AND(TRIM($A287)="",NOT(ISNUMBER($D287)),N($G287)=0)),"","【未填合同期】"),IF($E287&lt;TODAY(),"【已到期】",IF($E287-TODAY()&lt;=提醒天数,"【即将到期，剩余"&amp;($E287-TODAY())&amp;"天】","【正常】")))&amp;IF(OR($AC287="安装免保",$AC287="技术免保",$AC287="质保期内"),"【"&amp;$AC287&amp;"】",""))</f>
        <v/>
      </c>
      <c r="J287" s="371" t="str">
        <f aca="false">IF(OR(N($G287)=0,N($H287)=0),"",ROUND(N($G287)*N($H287)*IF(N($I287)=0,1,N($I287)),2))</f>
        <v/>
      </c>
      <c r="L287" s="371" t="str">
        <f aca="false">IF(TRIM($B287&amp;$C287)="","",IF(AND(N($J287)=0,N($K287)=0),"",ROUND(N($J287)+N($K287),2)))</f>
        <v/>
      </c>
      <c r="R287" s="371"/>
      <c r="S287" s="372" t="str">
        <f aca="false">IF(TRIM($B287&amp;$C287)="","",IF(N($N287)=0,"",MAX(0,MIN(N($N287)-N($P287),N($V287)))))</f>
        <v/>
      </c>
      <c r="T287" s="372" t="str">
        <f aca="false">IF(TRIM($B287&amp;$C287)="","",IF(N($P287)&lt;=N($N287),"",N($P287)-N($N287)))</f>
        <v/>
      </c>
      <c r="U287" s="372" t="str">
        <f aca="false">IF(OR(TRIM($B287&amp;$C287)="",$V287=""),"",MAX(0,N($V287))-N($S287))</f>
        <v/>
      </c>
      <c r="V287" s="372" t="str">
        <f aca="false">IF(TRIM($B287&amp;$C287)="","",IF(AND(N($L287)=0,N($P287)+N($Q287)+N($R287)=0),"",ROUND(N($L287)-N($P287)-N($Q287)-N($R287),2)))</f>
        <v/>
      </c>
      <c r="W287" s="373" t="str">
        <f aca="false">IF(TRIM($B287&amp;$C287)="","",IF(N($L287)=0,IF((N($P287)+N($Q287)+N($R287))=0,"—未填单价","未填单价，已收 "&amp;TEXT((N($P287)+N($Q287)+N($R287)),"#,##0.00")),IF(N($V287)&gt;0.005,"欠 "&amp;TEXT(N($V287),"#,##0.00")&amp;IF(N($S287)&gt;0,"（开票未到账 "&amp;TEXT(N($S287),"#,##0.00")&amp;"）","")&amp;IF(N($U287)&gt;0,"（未开票 "&amp;TEXT(N($U287),"#,##0.00")&amp;"）",""),IF(N($V287)&lt;-0.005,"多收 "&amp;TEXT(-N($V287),"#,##0.00"),"✔ 已结清")))&amp;IF(N($T287)&gt;0,"｜到账未开票 "&amp;TEXT(N($T287),"#,##0.00")&amp;"，待补票","")&amp;IF(N($Q287)&gt;0,"｜收现 "&amp;TEXT(N($Q287),"#,##0.00"),"")&amp;IF(N($R287)&gt;0,"｜收款不开票 "&amp;TEXT(N($R287),"#,##0.00"),""))</f>
        <v/>
      </c>
      <c r="X287" s="370"/>
      <c r="AB287" s="371" t="str">
        <f aca="false">IF(OR(N($N287)=0,N($AA287)=0),"",ROUND(N($N287)/(1+N($AA287))*N($AA287),2))</f>
        <v/>
      </c>
      <c r="AC287" s="370"/>
      <c r="AD287" s="370"/>
      <c r="AE287" s="374" t="str">
        <f aca="false">IF($AM287="","",IF($AM287=1,IF($AN287&gt;=1,"一次性·已到收款期","一次性·未到期"),$AD287&amp;" 第"&amp;$AN287&amp;"/"&amp;$AM287&amp;"期"))</f>
        <v/>
      </c>
      <c r="AF287" s="372" t="str">
        <f aca="false">IF(OR($AM287="",N($L287)=0),"",ROUND(N($J287)*$AN287/$AM287,2)+N($K287))</f>
        <v/>
      </c>
      <c r="AG287" s="372" t="str">
        <f aca="false">IF($AF287="","",MAX(0,ROUND($AF287-(N($P287)+N($Q287)+N($R287)),2)))</f>
        <v/>
      </c>
      <c r="AH287" s="372" t="str">
        <f aca="false">IF(OR(TRIM($B287&amp;$C287)="",NOT(ISNUMBER($D287))),"",SUMIFS($V$3:$V$1001,$AJ$3:$AJ$1001,$AJ287,$D$3:$D$1001,"&lt;"&amp;$D287))</f>
        <v/>
      </c>
      <c r="AI287" s="372" t="str">
        <f aca="false">IF(TRIM($B287&amp;$C287)="","",SUMIFS($V$3:$V$1001,$AJ$3:$AJ$1001,$AJ287))</f>
        <v/>
      </c>
      <c r="AJ287" s="374" t="str">
        <f aca="false">IF(TRIM($B287&amp;$C287)="","",TRIM($B287)&amp;"｜"&amp;TRIM($C287))</f>
        <v/>
      </c>
      <c r="AK287" s="372" t="str">
        <f aca="false">IF(TRIM($B287&amp;$C287)="","",MIN(N($N287),N($P287)))</f>
        <v/>
      </c>
      <c r="AL287" s="375" t="str">
        <f aca="false">IF(ISNUMBER($D287),YEAR($D287),"")</f>
        <v/>
      </c>
      <c r="AM287" s="375" t="str">
        <f aca="false">IF(OR(TRIM($B287&amp;$C287)="",NOT(ISNUMBER($D287)),NOT(ISNUMBER($E287))),"",IF($E287&lt;$D287,"",IF(IF($AD287="半年付",2,IF($AD287="季度付",4,IF($AD287="月付",12,IF($AD287="半月付",24,1))))=1,1,MAX(1,ROUND(($E287-$D287+1)/365*IF($AD287="半年付",2,IF($AD287="季度付",4,IF($AD287="月付",12,IF($AD287="半月付",24,1)))),0)))))</f>
        <v/>
      </c>
      <c r="AN287" s="375" t="str">
        <f aca="true">IF($AM287="","",MIN($AM287,MAX(0,INT((TODAY()-付款宽限天数-$D287)/(($E287-$D287+1)/$AM287))+1)))</f>
        <v/>
      </c>
    </row>
    <row r="288" customFormat="false" ht="14.9" hidden="false" customHeight="false" outlineLevel="0" collapsed="false">
      <c r="F288" s="370" t="str">
        <f aca="true">IF(TRIM($B288&amp;$C288)="","",IF(OR(ISNUMBER(SEARCH("未",$A288)),ISNUMBER(SEARCH("送出",$A288)),AND(TRIM($A288)="",NOT(ISNUMBER($D288)),N($G288)=0)),"【合同未回】","")&amp;IF(NOT(ISNUMBER($E288)),IF(OR(ISNUMBER(SEARCH("未",$A288)),ISNUMBER(SEARCH("送出",$A288)),AND(TRIM($A288)="",NOT(ISNUMBER($D288)),N($G288)=0)),"","【未填合同期】"),IF($E288&lt;TODAY(),"【已到期】",IF($E288-TODAY()&lt;=提醒天数,"【即将到期，剩余"&amp;($E288-TODAY())&amp;"天】","【正常】")))&amp;IF(OR($AC288="安装免保",$AC288="技术免保",$AC288="质保期内"),"【"&amp;$AC288&amp;"】",""))</f>
        <v/>
      </c>
      <c r="J288" s="371" t="str">
        <f aca="false">IF(OR(N($G288)=0,N($H288)=0),"",ROUND(N($G288)*N($H288)*IF(N($I288)=0,1,N($I288)),2))</f>
        <v/>
      </c>
      <c r="L288" s="371" t="str">
        <f aca="false">IF(TRIM($B288&amp;$C288)="","",IF(AND(N($J288)=0,N($K288)=0),"",ROUND(N($J288)+N($K288),2)))</f>
        <v/>
      </c>
      <c r="R288" s="371"/>
      <c r="S288" s="372" t="str">
        <f aca="false">IF(TRIM($B288&amp;$C288)="","",IF(N($N288)=0,"",MAX(0,MIN(N($N288)-N($P288),N($V288)))))</f>
        <v/>
      </c>
      <c r="T288" s="372" t="str">
        <f aca="false">IF(TRIM($B288&amp;$C288)="","",IF(N($P288)&lt;=N($N288),"",N($P288)-N($N288)))</f>
        <v/>
      </c>
      <c r="U288" s="372" t="str">
        <f aca="false">IF(OR(TRIM($B288&amp;$C288)="",$V288=""),"",MAX(0,N($V288))-N($S288))</f>
        <v/>
      </c>
      <c r="V288" s="372" t="str">
        <f aca="false">IF(TRIM($B288&amp;$C288)="","",IF(AND(N($L288)=0,N($P288)+N($Q288)+N($R288)=0),"",ROUND(N($L288)-N($P288)-N($Q288)-N($R288),2)))</f>
        <v/>
      </c>
      <c r="W288" s="373" t="str">
        <f aca="false">IF(TRIM($B288&amp;$C288)="","",IF(N($L288)=0,IF((N($P288)+N($Q288)+N($R288))=0,"—未填单价","未填单价，已收 "&amp;TEXT((N($P288)+N($Q288)+N($R288)),"#,##0.00")),IF(N($V288)&gt;0.005,"欠 "&amp;TEXT(N($V288),"#,##0.00")&amp;IF(N($S288)&gt;0,"（开票未到账 "&amp;TEXT(N($S288),"#,##0.00")&amp;"）","")&amp;IF(N($U288)&gt;0,"（未开票 "&amp;TEXT(N($U288),"#,##0.00")&amp;"）",""),IF(N($V288)&lt;-0.005,"多收 "&amp;TEXT(-N($V288),"#,##0.00"),"✔ 已结清")))&amp;IF(N($T288)&gt;0,"｜到账未开票 "&amp;TEXT(N($T288),"#,##0.00")&amp;"，待补票","")&amp;IF(N($Q288)&gt;0,"｜收现 "&amp;TEXT(N($Q288),"#,##0.00"),"")&amp;IF(N($R288)&gt;0,"｜收款不开票 "&amp;TEXT(N($R288),"#,##0.00"),""))</f>
        <v/>
      </c>
      <c r="X288" s="370"/>
      <c r="AB288" s="371" t="str">
        <f aca="false">IF(OR(N($N288)=0,N($AA288)=0),"",ROUND(N($N288)/(1+N($AA288))*N($AA288),2))</f>
        <v/>
      </c>
      <c r="AC288" s="370"/>
      <c r="AD288" s="370"/>
      <c r="AE288" s="374" t="str">
        <f aca="false">IF($AM288="","",IF($AM288=1,IF($AN288&gt;=1,"一次性·已到收款期","一次性·未到期"),$AD288&amp;" 第"&amp;$AN288&amp;"/"&amp;$AM288&amp;"期"))</f>
        <v/>
      </c>
      <c r="AF288" s="372" t="str">
        <f aca="false">IF(OR($AM288="",N($L288)=0),"",ROUND(N($J288)*$AN288/$AM288,2)+N($K288))</f>
        <v/>
      </c>
      <c r="AG288" s="372" t="str">
        <f aca="false">IF($AF288="","",MAX(0,ROUND($AF288-(N($P288)+N($Q288)+N($R288)),2)))</f>
        <v/>
      </c>
      <c r="AH288" s="372" t="str">
        <f aca="false">IF(OR(TRIM($B288&amp;$C288)="",NOT(ISNUMBER($D288))),"",SUMIFS($V$3:$V$1001,$AJ$3:$AJ$1001,$AJ288,$D$3:$D$1001,"&lt;"&amp;$D288))</f>
        <v/>
      </c>
      <c r="AI288" s="372" t="str">
        <f aca="false">IF(TRIM($B288&amp;$C288)="","",SUMIFS($V$3:$V$1001,$AJ$3:$AJ$1001,$AJ288))</f>
        <v/>
      </c>
      <c r="AJ288" s="374" t="str">
        <f aca="false">IF(TRIM($B288&amp;$C288)="","",TRIM($B288)&amp;"｜"&amp;TRIM($C288))</f>
        <v/>
      </c>
      <c r="AK288" s="372" t="str">
        <f aca="false">IF(TRIM($B288&amp;$C288)="","",MIN(N($N288),N($P288)))</f>
        <v/>
      </c>
      <c r="AL288" s="375" t="str">
        <f aca="false">IF(ISNUMBER($D288),YEAR($D288),"")</f>
        <v/>
      </c>
      <c r="AM288" s="375" t="str">
        <f aca="false">IF(OR(TRIM($B288&amp;$C288)="",NOT(ISNUMBER($D288)),NOT(ISNUMBER($E288))),"",IF($E288&lt;$D288,"",IF(IF($AD288="半年付",2,IF($AD288="季度付",4,IF($AD288="月付",12,IF($AD288="半月付",24,1))))=1,1,MAX(1,ROUND(($E288-$D288+1)/365*IF($AD288="半年付",2,IF($AD288="季度付",4,IF($AD288="月付",12,IF($AD288="半月付",24,1)))),0)))))</f>
        <v/>
      </c>
      <c r="AN288" s="375" t="str">
        <f aca="true">IF($AM288="","",MIN($AM288,MAX(0,INT((TODAY()-付款宽限天数-$D288)/(($E288-$D288+1)/$AM288))+1)))</f>
        <v/>
      </c>
    </row>
    <row r="289" customFormat="false" ht="14.9" hidden="false" customHeight="false" outlineLevel="0" collapsed="false">
      <c r="F289" s="370" t="str">
        <f aca="true">IF(TRIM($B289&amp;$C289)="","",IF(OR(ISNUMBER(SEARCH("未",$A289)),ISNUMBER(SEARCH("送出",$A289)),AND(TRIM($A289)="",NOT(ISNUMBER($D289)),N($G289)=0)),"【合同未回】","")&amp;IF(NOT(ISNUMBER($E289)),IF(OR(ISNUMBER(SEARCH("未",$A289)),ISNUMBER(SEARCH("送出",$A289)),AND(TRIM($A289)="",NOT(ISNUMBER($D289)),N($G289)=0)),"","【未填合同期】"),IF($E289&lt;TODAY(),"【已到期】",IF($E289-TODAY()&lt;=提醒天数,"【即将到期，剩余"&amp;($E289-TODAY())&amp;"天】","【正常】")))&amp;IF(OR($AC289="安装免保",$AC289="技术免保",$AC289="质保期内"),"【"&amp;$AC289&amp;"】",""))</f>
        <v/>
      </c>
      <c r="J289" s="371" t="str">
        <f aca="false">IF(OR(N($G289)=0,N($H289)=0),"",ROUND(N($G289)*N($H289)*IF(N($I289)=0,1,N($I289)),2))</f>
        <v/>
      </c>
      <c r="L289" s="371" t="str">
        <f aca="false">IF(TRIM($B289&amp;$C289)="","",IF(AND(N($J289)=0,N($K289)=0),"",ROUND(N($J289)+N($K289),2)))</f>
        <v/>
      </c>
      <c r="R289" s="371"/>
      <c r="S289" s="372" t="str">
        <f aca="false">IF(TRIM($B289&amp;$C289)="","",IF(N($N289)=0,"",MAX(0,MIN(N($N289)-N($P289),N($V289)))))</f>
        <v/>
      </c>
      <c r="T289" s="372" t="str">
        <f aca="false">IF(TRIM($B289&amp;$C289)="","",IF(N($P289)&lt;=N($N289),"",N($P289)-N($N289)))</f>
        <v/>
      </c>
      <c r="U289" s="372" t="str">
        <f aca="false">IF(OR(TRIM($B289&amp;$C289)="",$V289=""),"",MAX(0,N($V289))-N($S289))</f>
        <v/>
      </c>
      <c r="V289" s="372" t="str">
        <f aca="false">IF(TRIM($B289&amp;$C289)="","",IF(AND(N($L289)=0,N($P289)+N($Q289)+N($R289)=0),"",ROUND(N($L289)-N($P289)-N($Q289)-N($R289),2)))</f>
        <v/>
      </c>
      <c r="W289" s="373" t="str">
        <f aca="false">IF(TRIM($B289&amp;$C289)="","",IF(N($L289)=0,IF((N($P289)+N($Q289)+N($R289))=0,"—未填单价","未填单价，已收 "&amp;TEXT((N($P289)+N($Q289)+N($R289)),"#,##0.00")),IF(N($V289)&gt;0.005,"欠 "&amp;TEXT(N($V289),"#,##0.00")&amp;IF(N($S289)&gt;0,"（开票未到账 "&amp;TEXT(N($S289),"#,##0.00")&amp;"）","")&amp;IF(N($U289)&gt;0,"（未开票 "&amp;TEXT(N($U289),"#,##0.00")&amp;"）",""),IF(N($V289)&lt;-0.005,"多收 "&amp;TEXT(-N($V289),"#,##0.00"),"✔ 已结清")))&amp;IF(N($T289)&gt;0,"｜到账未开票 "&amp;TEXT(N($T289),"#,##0.00")&amp;"，待补票","")&amp;IF(N($Q289)&gt;0,"｜收现 "&amp;TEXT(N($Q289),"#,##0.00"),"")&amp;IF(N($R289)&gt;0,"｜收款不开票 "&amp;TEXT(N($R289),"#,##0.00"),""))</f>
        <v/>
      </c>
      <c r="X289" s="370"/>
      <c r="AB289" s="371" t="str">
        <f aca="false">IF(OR(N($N289)=0,N($AA289)=0),"",ROUND(N($N289)/(1+N($AA289))*N($AA289),2))</f>
        <v/>
      </c>
      <c r="AC289" s="370"/>
      <c r="AD289" s="370"/>
      <c r="AE289" s="374" t="str">
        <f aca="false">IF($AM289="","",IF($AM289=1,IF($AN289&gt;=1,"一次性·已到收款期","一次性·未到期"),$AD289&amp;" 第"&amp;$AN289&amp;"/"&amp;$AM289&amp;"期"))</f>
        <v/>
      </c>
      <c r="AF289" s="372" t="str">
        <f aca="false">IF(OR($AM289="",N($L289)=0),"",ROUND(N($J289)*$AN289/$AM289,2)+N($K289))</f>
        <v/>
      </c>
      <c r="AG289" s="372" t="str">
        <f aca="false">IF($AF289="","",MAX(0,ROUND($AF289-(N($P289)+N($Q289)+N($R289)),2)))</f>
        <v/>
      </c>
      <c r="AH289" s="372" t="str">
        <f aca="false">IF(OR(TRIM($B289&amp;$C289)="",NOT(ISNUMBER($D289))),"",SUMIFS($V$3:$V$1001,$AJ$3:$AJ$1001,$AJ289,$D$3:$D$1001,"&lt;"&amp;$D289))</f>
        <v/>
      </c>
      <c r="AI289" s="372" t="str">
        <f aca="false">IF(TRIM($B289&amp;$C289)="","",SUMIFS($V$3:$V$1001,$AJ$3:$AJ$1001,$AJ289))</f>
        <v/>
      </c>
      <c r="AJ289" s="374" t="str">
        <f aca="false">IF(TRIM($B289&amp;$C289)="","",TRIM($B289)&amp;"｜"&amp;TRIM($C289))</f>
        <v/>
      </c>
      <c r="AK289" s="372" t="str">
        <f aca="false">IF(TRIM($B289&amp;$C289)="","",MIN(N($N289),N($P289)))</f>
        <v/>
      </c>
      <c r="AL289" s="375" t="str">
        <f aca="false">IF(ISNUMBER($D289),YEAR($D289),"")</f>
        <v/>
      </c>
      <c r="AM289" s="375" t="str">
        <f aca="false">IF(OR(TRIM($B289&amp;$C289)="",NOT(ISNUMBER($D289)),NOT(ISNUMBER($E289))),"",IF($E289&lt;$D289,"",IF(IF($AD289="半年付",2,IF($AD289="季度付",4,IF($AD289="月付",12,IF($AD289="半月付",24,1))))=1,1,MAX(1,ROUND(($E289-$D289+1)/365*IF($AD289="半年付",2,IF($AD289="季度付",4,IF($AD289="月付",12,IF($AD289="半月付",24,1)))),0)))))</f>
        <v/>
      </c>
      <c r="AN289" s="375" t="str">
        <f aca="true">IF($AM289="","",MIN($AM289,MAX(0,INT((TODAY()-付款宽限天数-$D289)/(($E289-$D289+1)/$AM289))+1)))</f>
        <v/>
      </c>
    </row>
    <row r="290" customFormat="false" ht="14.9" hidden="false" customHeight="false" outlineLevel="0" collapsed="false">
      <c r="F290" s="370" t="str">
        <f aca="true">IF(TRIM($B290&amp;$C290)="","",IF(OR(ISNUMBER(SEARCH("未",$A290)),ISNUMBER(SEARCH("送出",$A290)),AND(TRIM($A290)="",NOT(ISNUMBER($D290)),N($G290)=0)),"【合同未回】","")&amp;IF(NOT(ISNUMBER($E290)),IF(OR(ISNUMBER(SEARCH("未",$A290)),ISNUMBER(SEARCH("送出",$A290)),AND(TRIM($A290)="",NOT(ISNUMBER($D290)),N($G290)=0)),"","【未填合同期】"),IF($E290&lt;TODAY(),"【已到期】",IF($E290-TODAY()&lt;=提醒天数,"【即将到期，剩余"&amp;($E290-TODAY())&amp;"天】","【正常】")))&amp;IF(OR($AC290="安装免保",$AC290="技术免保",$AC290="质保期内"),"【"&amp;$AC290&amp;"】",""))</f>
        <v/>
      </c>
      <c r="J290" s="371" t="str">
        <f aca="false">IF(OR(N($G290)=0,N($H290)=0),"",ROUND(N($G290)*N($H290)*IF(N($I290)=0,1,N($I290)),2))</f>
        <v/>
      </c>
      <c r="L290" s="371" t="str">
        <f aca="false">IF(TRIM($B290&amp;$C290)="","",IF(AND(N($J290)=0,N($K290)=0),"",ROUND(N($J290)+N($K290),2)))</f>
        <v/>
      </c>
      <c r="R290" s="371"/>
      <c r="S290" s="372" t="str">
        <f aca="false">IF(TRIM($B290&amp;$C290)="","",IF(N($N290)=0,"",MAX(0,MIN(N($N290)-N($P290),N($V290)))))</f>
        <v/>
      </c>
      <c r="T290" s="372" t="str">
        <f aca="false">IF(TRIM($B290&amp;$C290)="","",IF(N($P290)&lt;=N($N290),"",N($P290)-N($N290)))</f>
        <v/>
      </c>
      <c r="U290" s="372" t="str">
        <f aca="false">IF(OR(TRIM($B290&amp;$C290)="",$V290=""),"",MAX(0,N($V290))-N($S290))</f>
        <v/>
      </c>
      <c r="V290" s="372" t="str">
        <f aca="false">IF(TRIM($B290&amp;$C290)="","",IF(AND(N($L290)=0,N($P290)+N($Q290)+N($R290)=0),"",ROUND(N($L290)-N($P290)-N($Q290)-N($R290),2)))</f>
        <v/>
      </c>
      <c r="W290" s="373" t="str">
        <f aca="false">IF(TRIM($B290&amp;$C290)="","",IF(N($L290)=0,IF((N($P290)+N($Q290)+N($R290))=0,"—未填单价","未填单价，已收 "&amp;TEXT((N($P290)+N($Q290)+N($R290)),"#,##0.00")),IF(N($V290)&gt;0.005,"欠 "&amp;TEXT(N($V290),"#,##0.00")&amp;IF(N($S290)&gt;0,"（开票未到账 "&amp;TEXT(N($S290),"#,##0.00")&amp;"）","")&amp;IF(N($U290)&gt;0,"（未开票 "&amp;TEXT(N($U290),"#,##0.00")&amp;"）",""),IF(N($V290)&lt;-0.005,"多收 "&amp;TEXT(-N($V290),"#,##0.00"),"✔ 已结清")))&amp;IF(N($T290)&gt;0,"｜到账未开票 "&amp;TEXT(N($T290),"#,##0.00")&amp;"，待补票","")&amp;IF(N($Q290)&gt;0,"｜收现 "&amp;TEXT(N($Q290),"#,##0.00"),"")&amp;IF(N($R290)&gt;0,"｜收款不开票 "&amp;TEXT(N($R290),"#,##0.00"),""))</f>
        <v/>
      </c>
      <c r="X290" s="370"/>
      <c r="AB290" s="371" t="str">
        <f aca="false">IF(OR(N($N290)=0,N($AA290)=0),"",ROUND(N($N290)/(1+N($AA290))*N($AA290),2))</f>
        <v/>
      </c>
      <c r="AC290" s="370"/>
      <c r="AD290" s="370"/>
      <c r="AE290" s="374" t="str">
        <f aca="false">IF($AM290="","",IF($AM290=1,IF($AN290&gt;=1,"一次性·已到收款期","一次性·未到期"),$AD290&amp;" 第"&amp;$AN290&amp;"/"&amp;$AM290&amp;"期"))</f>
        <v/>
      </c>
      <c r="AF290" s="372" t="str">
        <f aca="false">IF(OR($AM290="",N($L290)=0),"",ROUND(N($J290)*$AN290/$AM290,2)+N($K290))</f>
        <v/>
      </c>
      <c r="AG290" s="372" t="str">
        <f aca="false">IF($AF290="","",MAX(0,ROUND($AF290-(N($P290)+N($Q290)+N($R290)),2)))</f>
        <v/>
      </c>
      <c r="AH290" s="372" t="str">
        <f aca="false">IF(OR(TRIM($B290&amp;$C290)="",NOT(ISNUMBER($D290))),"",SUMIFS($V$3:$V$1001,$AJ$3:$AJ$1001,$AJ290,$D$3:$D$1001,"&lt;"&amp;$D290))</f>
        <v/>
      </c>
      <c r="AI290" s="372" t="str">
        <f aca="false">IF(TRIM($B290&amp;$C290)="","",SUMIFS($V$3:$V$1001,$AJ$3:$AJ$1001,$AJ290))</f>
        <v/>
      </c>
      <c r="AJ290" s="374" t="str">
        <f aca="false">IF(TRIM($B290&amp;$C290)="","",TRIM($B290)&amp;"｜"&amp;TRIM($C290))</f>
        <v/>
      </c>
      <c r="AK290" s="372" t="str">
        <f aca="false">IF(TRIM($B290&amp;$C290)="","",MIN(N($N290),N($P290)))</f>
        <v/>
      </c>
      <c r="AL290" s="375" t="str">
        <f aca="false">IF(ISNUMBER($D290),YEAR($D290),"")</f>
        <v/>
      </c>
      <c r="AM290" s="375" t="str">
        <f aca="false">IF(OR(TRIM($B290&amp;$C290)="",NOT(ISNUMBER($D290)),NOT(ISNUMBER($E290))),"",IF($E290&lt;$D290,"",IF(IF($AD290="半年付",2,IF($AD290="季度付",4,IF($AD290="月付",12,IF($AD290="半月付",24,1))))=1,1,MAX(1,ROUND(($E290-$D290+1)/365*IF($AD290="半年付",2,IF($AD290="季度付",4,IF($AD290="月付",12,IF($AD290="半月付",24,1)))),0)))))</f>
        <v/>
      </c>
      <c r="AN290" s="375" t="str">
        <f aca="true">IF($AM290="","",MIN($AM290,MAX(0,INT((TODAY()-付款宽限天数-$D290)/(($E290-$D290+1)/$AM290))+1)))</f>
        <v/>
      </c>
    </row>
    <row r="291" customFormat="false" ht="14.9" hidden="false" customHeight="false" outlineLevel="0" collapsed="false">
      <c r="F291" s="370" t="str">
        <f aca="true">IF(TRIM($B291&amp;$C291)="","",IF(OR(ISNUMBER(SEARCH("未",$A291)),ISNUMBER(SEARCH("送出",$A291)),AND(TRIM($A291)="",NOT(ISNUMBER($D291)),N($G291)=0)),"【合同未回】","")&amp;IF(NOT(ISNUMBER($E291)),IF(OR(ISNUMBER(SEARCH("未",$A291)),ISNUMBER(SEARCH("送出",$A291)),AND(TRIM($A291)="",NOT(ISNUMBER($D291)),N($G291)=0)),"","【未填合同期】"),IF($E291&lt;TODAY(),"【已到期】",IF($E291-TODAY()&lt;=提醒天数,"【即将到期，剩余"&amp;($E291-TODAY())&amp;"天】","【正常】")))&amp;IF(OR($AC291="安装免保",$AC291="技术免保",$AC291="质保期内"),"【"&amp;$AC291&amp;"】",""))</f>
        <v/>
      </c>
      <c r="J291" s="371" t="str">
        <f aca="false">IF(OR(N($G291)=0,N($H291)=0),"",ROUND(N($G291)*N($H291)*IF(N($I291)=0,1,N($I291)),2))</f>
        <v/>
      </c>
      <c r="L291" s="371" t="str">
        <f aca="false">IF(TRIM($B291&amp;$C291)="","",IF(AND(N($J291)=0,N($K291)=0),"",ROUND(N($J291)+N($K291),2)))</f>
        <v/>
      </c>
      <c r="R291" s="371"/>
      <c r="S291" s="372" t="str">
        <f aca="false">IF(TRIM($B291&amp;$C291)="","",IF(N($N291)=0,"",MAX(0,MIN(N($N291)-N($P291),N($V291)))))</f>
        <v/>
      </c>
      <c r="T291" s="372" t="str">
        <f aca="false">IF(TRIM($B291&amp;$C291)="","",IF(N($P291)&lt;=N($N291),"",N($P291)-N($N291)))</f>
        <v/>
      </c>
      <c r="U291" s="372" t="str">
        <f aca="false">IF(OR(TRIM($B291&amp;$C291)="",$V291=""),"",MAX(0,N($V291))-N($S291))</f>
        <v/>
      </c>
      <c r="V291" s="372" t="str">
        <f aca="false">IF(TRIM($B291&amp;$C291)="","",IF(AND(N($L291)=0,N($P291)+N($Q291)+N($R291)=0),"",ROUND(N($L291)-N($P291)-N($Q291)-N($R291),2)))</f>
        <v/>
      </c>
      <c r="W291" s="373" t="str">
        <f aca="false">IF(TRIM($B291&amp;$C291)="","",IF(N($L291)=0,IF((N($P291)+N($Q291)+N($R291))=0,"—未填单价","未填单价，已收 "&amp;TEXT((N($P291)+N($Q291)+N($R291)),"#,##0.00")),IF(N($V291)&gt;0.005,"欠 "&amp;TEXT(N($V291),"#,##0.00")&amp;IF(N($S291)&gt;0,"（开票未到账 "&amp;TEXT(N($S291),"#,##0.00")&amp;"）","")&amp;IF(N($U291)&gt;0,"（未开票 "&amp;TEXT(N($U291),"#,##0.00")&amp;"）",""),IF(N($V291)&lt;-0.005,"多收 "&amp;TEXT(-N($V291),"#,##0.00"),"✔ 已结清")))&amp;IF(N($T291)&gt;0,"｜到账未开票 "&amp;TEXT(N($T291),"#,##0.00")&amp;"，待补票","")&amp;IF(N($Q291)&gt;0,"｜收现 "&amp;TEXT(N($Q291),"#,##0.00"),"")&amp;IF(N($R291)&gt;0,"｜收款不开票 "&amp;TEXT(N($R291),"#,##0.00"),""))</f>
        <v/>
      </c>
      <c r="X291" s="370"/>
      <c r="AB291" s="371" t="str">
        <f aca="false">IF(OR(N($N291)=0,N($AA291)=0),"",ROUND(N($N291)/(1+N($AA291))*N($AA291),2))</f>
        <v/>
      </c>
      <c r="AC291" s="370"/>
      <c r="AD291" s="370"/>
      <c r="AE291" s="374" t="str">
        <f aca="false">IF($AM291="","",IF($AM291=1,IF($AN291&gt;=1,"一次性·已到收款期","一次性·未到期"),$AD291&amp;" 第"&amp;$AN291&amp;"/"&amp;$AM291&amp;"期"))</f>
        <v/>
      </c>
      <c r="AF291" s="372" t="str">
        <f aca="false">IF(OR($AM291="",N($L291)=0),"",ROUND(N($J291)*$AN291/$AM291,2)+N($K291))</f>
        <v/>
      </c>
      <c r="AG291" s="372" t="str">
        <f aca="false">IF($AF291="","",MAX(0,ROUND($AF291-(N($P291)+N($Q291)+N($R291)),2)))</f>
        <v/>
      </c>
      <c r="AH291" s="372" t="str">
        <f aca="false">IF(OR(TRIM($B291&amp;$C291)="",NOT(ISNUMBER($D291))),"",SUMIFS($V$3:$V$1001,$AJ$3:$AJ$1001,$AJ291,$D$3:$D$1001,"&lt;"&amp;$D291))</f>
        <v/>
      </c>
      <c r="AI291" s="372" t="str">
        <f aca="false">IF(TRIM($B291&amp;$C291)="","",SUMIFS($V$3:$V$1001,$AJ$3:$AJ$1001,$AJ291))</f>
        <v/>
      </c>
      <c r="AJ291" s="374" t="str">
        <f aca="false">IF(TRIM($B291&amp;$C291)="","",TRIM($B291)&amp;"｜"&amp;TRIM($C291))</f>
        <v/>
      </c>
      <c r="AK291" s="372" t="str">
        <f aca="false">IF(TRIM($B291&amp;$C291)="","",MIN(N($N291),N($P291)))</f>
        <v/>
      </c>
      <c r="AL291" s="375" t="str">
        <f aca="false">IF(ISNUMBER($D291),YEAR($D291),"")</f>
        <v/>
      </c>
      <c r="AM291" s="375" t="str">
        <f aca="false">IF(OR(TRIM($B291&amp;$C291)="",NOT(ISNUMBER($D291)),NOT(ISNUMBER($E291))),"",IF($E291&lt;$D291,"",IF(IF($AD291="半年付",2,IF($AD291="季度付",4,IF($AD291="月付",12,IF($AD291="半月付",24,1))))=1,1,MAX(1,ROUND(($E291-$D291+1)/365*IF($AD291="半年付",2,IF($AD291="季度付",4,IF($AD291="月付",12,IF($AD291="半月付",24,1)))),0)))))</f>
        <v/>
      </c>
      <c r="AN291" s="375" t="str">
        <f aca="true">IF($AM291="","",MIN($AM291,MAX(0,INT((TODAY()-付款宽限天数-$D291)/(($E291-$D291+1)/$AM291))+1)))</f>
        <v/>
      </c>
    </row>
    <row r="292" customFormat="false" ht="14.9" hidden="false" customHeight="false" outlineLevel="0" collapsed="false">
      <c r="F292" s="370" t="str">
        <f aca="true">IF(TRIM($B292&amp;$C292)="","",IF(OR(ISNUMBER(SEARCH("未",$A292)),ISNUMBER(SEARCH("送出",$A292)),AND(TRIM($A292)="",NOT(ISNUMBER($D292)),N($G292)=0)),"【合同未回】","")&amp;IF(NOT(ISNUMBER($E292)),IF(OR(ISNUMBER(SEARCH("未",$A292)),ISNUMBER(SEARCH("送出",$A292)),AND(TRIM($A292)="",NOT(ISNUMBER($D292)),N($G292)=0)),"","【未填合同期】"),IF($E292&lt;TODAY(),"【已到期】",IF($E292-TODAY()&lt;=提醒天数,"【即将到期，剩余"&amp;($E292-TODAY())&amp;"天】","【正常】")))&amp;IF(OR($AC292="安装免保",$AC292="技术免保",$AC292="质保期内"),"【"&amp;$AC292&amp;"】",""))</f>
        <v/>
      </c>
      <c r="J292" s="371" t="str">
        <f aca="false">IF(OR(N($G292)=0,N($H292)=0),"",ROUND(N($G292)*N($H292)*IF(N($I292)=0,1,N($I292)),2))</f>
        <v/>
      </c>
      <c r="L292" s="371" t="str">
        <f aca="false">IF(TRIM($B292&amp;$C292)="","",IF(AND(N($J292)=0,N($K292)=0),"",ROUND(N($J292)+N($K292),2)))</f>
        <v/>
      </c>
      <c r="R292" s="371"/>
      <c r="S292" s="372" t="str">
        <f aca="false">IF(TRIM($B292&amp;$C292)="","",IF(N($N292)=0,"",MAX(0,MIN(N($N292)-N($P292),N($V292)))))</f>
        <v/>
      </c>
      <c r="T292" s="372" t="str">
        <f aca="false">IF(TRIM($B292&amp;$C292)="","",IF(N($P292)&lt;=N($N292),"",N($P292)-N($N292)))</f>
        <v/>
      </c>
      <c r="U292" s="372" t="str">
        <f aca="false">IF(OR(TRIM($B292&amp;$C292)="",$V292=""),"",MAX(0,N($V292))-N($S292))</f>
        <v/>
      </c>
      <c r="V292" s="372" t="str">
        <f aca="false">IF(TRIM($B292&amp;$C292)="","",IF(AND(N($L292)=0,N($P292)+N($Q292)+N($R292)=0),"",ROUND(N($L292)-N($P292)-N($Q292)-N($R292),2)))</f>
        <v/>
      </c>
      <c r="W292" s="373" t="str">
        <f aca="false">IF(TRIM($B292&amp;$C292)="","",IF(N($L292)=0,IF((N($P292)+N($Q292)+N($R292))=0,"—未填单价","未填单价，已收 "&amp;TEXT((N($P292)+N($Q292)+N($R292)),"#,##0.00")),IF(N($V292)&gt;0.005,"欠 "&amp;TEXT(N($V292),"#,##0.00")&amp;IF(N($S292)&gt;0,"（开票未到账 "&amp;TEXT(N($S292),"#,##0.00")&amp;"）","")&amp;IF(N($U292)&gt;0,"（未开票 "&amp;TEXT(N($U292),"#,##0.00")&amp;"）",""),IF(N($V292)&lt;-0.005,"多收 "&amp;TEXT(-N($V292),"#,##0.00"),"✔ 已结清")))&amp;IF(N($T292)&gt;0,"｜到账未开票 "&amp;TEXT(N($T292),"#,##0.00")&amp;"，待补票","")&amp;IF(N($Q292)&gt;0,"｜收现 "&amp;TEXT(N($Q292),"#,##0.00"),"")&amp;IF(N($R292)&gt;0,"｜收款不开票 "&amp;TEXT(N($R292),"#,##0.00"),""))</f>
        <v/>
      </c>
      <c r="X292" s="370"/>
      <c r="AB292" s="371" t="str">
        <f aca="false">IF(OR(N($N292)=0,N($AA292)=0),"",ROUND(N($N292)/(1+N($AA292))*N($AA292),2))</f>
        <v/>
      </c>
      <c r="AC292" s="370"/>
      <c r="AD292" s="370"/>
      <c r="AE292" s="374" t="str">
        <f aca="false">IF($AM292="","",IF($AM292=1,IF($AN292&gt;=1,"一次性·已到收款期","一次性·未到期"),$AD292&amp;" 第"&amp;$AN292&amp;"/"&amp;$AM292&amp;"期"))</f>
        <v/>
      </c>
      <c r="AF292" s="372" t="str">
        <f aca="false">IF(OR($AM292="",N($L292)=0),"",ROUND(N($J292)*$AN292/$AM292,2)+N($K292))</f>
        <v/>
      </c>
      <c r="AG292" s="372" t="str">
        <f aca="false">IF($AF292="","",MAX(0,ROUND($AF292-(N($P292)+N($Q292)+N($R292)),2)))</f>
        <v/>
      </c>
      <c r="AH292" s="372" t="str">
        <f aca="false">IF(OR(TRIM($B292&amp;$C292)="",NOT(ISNUMBER($D292))),"",SUMIFS($V$3:$V$1001,$AJ$3:$AJ$1001,$AJ292,$D$3:$D$1001,"&lt;"&amp;$D292))</f>
        <v/>
      </c>
      <c r="AI292" s="372" t="str">
        <f aca="false">IF(TRIM($B292&amp;$C292)="","",SUMIFS($V$3:$V$1001,$AJ$3:$AJ$1001,$AJ292))</f>
        <v/>
      </c>
      <c r="AJ292" s="374" t="str">
        <f aca="false">IF(TRIM($B292&amp;$C292)="","",TRIM($B292)&amp;"｜"&amp;TRIM($C292))</f>
        <v/>
      </c>
      <c r="AK292" s="372" t="str">
        <f aca="false">IF(TRIM($B292&amp;$C292)="","",MIN(N($N292),N($P292)))</f>
        <v/>
      </c>
      <c r="AL292" s="375" t="str">
        <f aca="false">IF(ISNUMBER($D292),YEAR($D292),"")</f>
        <v/>
      </c>
      <c r="AM292" s="375" t="str">
        <f aca="false">IF(OR(TRIM($B292&amp;$C292)="",NOT(ISNUMBER($D292)),NOT(ISNUMBER($E292))),"",IF($E292&lt;$D292,"",IF(IF($AD292="半年付",2,IF($AD292="季度付",4,IF($AD292="月付",12,IF($AD292="半月付",24,1))))=1,1,MAX(1,ROUND(($E292-$D292+1)/365*IF($AD292="半年付",2,IF($AD292="季度付",4,IF($AD292="月付",12,IF($AD292="半月付",24,1)))),0)))))</f>
        <v/>
      </c>
      <c r="AN292" s="375" t="str">
        <f aca="true">IF($AM292="","",MIN($AM292,MAX(0,INT((TODAY()-付款宽限天数-$D292)/(($E292-$D292+1)/$AM292))+1)))</f>
        <v/>
      </c>
    </row>
    <row r="293" customFormat="false" ht="14.9" hidden="false" customHeight="false" outlineLevel="0" collapsed="false">
      <c r="F293" s="370" t="str">
        <f aca="true">IF(TRIM($B293&amp;$C293)="","",IF(OR(ISNUMBER(SEARCH("未",$A293)),ISNUMBER(SEARCH("送出",$A293)),AND(TRIM($A293)="",NOT(ISNUMBER($D293)),N($G293)=0)),"【合同未回】","")&amp;IF(NOT(ISNUMBER($E293)),IF(OR(ISNUMBER(SEARCH("未",$A293)),ISNUMBER(SEARCH("送出",$A293)),AND(TRIM($A293)="",NOT(ISNUMBER($D293)),N($G293)=0)),"","【未填合同期】"),IF($E293&lt;TODAY(),"【已到期】",IF($E293-TODAY()&lt;=提醒天数,"【即将到期，剩余"&amp;($E293-TODAY())&amp;"天】","【正常】")))&amp;IF(OR($AC293="安装免保",$AC293="技术免保",$AC293="质保期内"),"【"&amp;$AC293&amp;"】",""))</f>
        <v/>
      </c>
      <c r="J293" s="371" t="str">
        <f aca="false">IF(OR(N($G293)=0,N($H293)=0),"",ROUND(N($G293)*N($H293)*IF(N($I293)=0,1,N($I293)),2))</f>
        <v/>
      </c>
      <c r="L293" s="371" t="str">
        <f aca="false">IF(TRIM($B293&amp;$C293)="","",IF(AND(N($J293)=0,N($K293)=0),"",ROUND(N($J293)+N($K293),2)))</f>
        <v/>
      </c>
      <c r="R293" s="371"/>
      <c r="S293" s="372" t="str">
        <f aca="false">IF(TRIM($B293&amp;$C293)="","",IF(N($N293)=0,"",MAX(0,MIN(N($N293)-N($P293),N($V293)))))</f>
        <v/>
      </c>
      <c r="T293" s="372" t="str">
        <f aca="false">IF(TRIM($B293&amp;$C293)="","",IF(N($P293)&lt;=N($N293),"",N($P293)-N($N293)))</f>
        <v/>
      </c>
      <c r="U293" s="372" t="str">
        <f aca="false">IF(OR(TRIM($B293&amp;$C293)="",$V293=""),"",MAX(0,N($V293))-N($S293))</f>
        <v/>
      </c>
      <c r="V293" s="372" t="str">
        <f aca="false">IF(TRIM($B293&amp;$C293)="","",IF(AND(N($L293)=0,N($P293)+N($Q293)+N($R293)=0),"",ROUND(N($L293)-N($P293)-N($Q293)-N($R293),2)))</f>
        <v/>
      </c>
      <c r="W293" s="373" t="str">
        <f aca="false">IF(TRIM($B293&amp;$C293)="","",IF(N($L293)=0,IF((N($P293)+N($Q293)+N($R293))=0,"—未填单价","未填单价，已收 "&amp;TEXT((N($P293)+N($Q293)+N($R293)),"#,##0.00")),IF(N($V293)&gt;0.005,"欠 "&amp;TEXT(N($V293),"#,##0.00")&amp;IF(N($S293)&gt;0,"（开票未到账 "&amp;TEXT(N($S293),"#,##0.00")&amp;"）","")&amp;IF(N($U293)&gt;0,"（未开票 "&amp;TEXT(N($U293),"#,##0.00")&amp;"）",""),IF(N($V293)&lt;-0.005,"多收 "&amp;TEXT(-N($V293),"#,##0.00"),"✔ 已结清")))&amp;IF(N($T293)&gt;0,"｜到账未开票 "&amp;TEXT(N($T293),"#,##0.00")&amp;"，待补票","")&amp;IF(N($Q293)&gt;0,"｜收现 "&amp;TEXT(N($Q293),"#,##0.00"),"")&amp;IF(N($R293)&gt;0,"｜收款不开票 "&amp;TEXT(N($R293),"#,##0.00"),""))</f>
        <v/>
      </c>
      <c r="X293" s="370"/>
      <c r="AB293" s="371" t="str">
        <f aca="false">IF(OR(N($N293)=0,N($AA293)=0),"",ROUND(N($N293)/(1+N($AA293))*N($AA293),2))</f>
        <v/>
      </c>
      <c r="AC293" s="370"/>
      <c r="AD293" s="370"/>
      <c r="AE293" s="374" t="str">
        <f aca="false">IF($AM293="","",IF($AM293=1,IF($AN293&gt;=1,"一次性·已到收款期","一次性·未到期"),$AD293&amp;" 第"&amp;$AN293&amp;"/"&amp;$AM293&amp;"期"))</f>
        <v/>
      </c>
      <c r="AF293" s="372" t="str">
        <f aca="false">IF(OR($AM293="",N($L293)=0),"",ROUND(N($J293)*$AN293/$AM293,2)+N($K293))</f>
        <v/>
      </c>
      <c r="AG293" s="372" t="str">
        <f aca="false">IF($AF293="","",MAX(0,ROUND($AF293-(N($P293)+N($Q293)+N($R293)),2)))</f>
        <v/>
      </c>
      <c r="AH293" s="372" t="str">
        <f aca="false">IF(OR(TRIM($B293&amp;$C293)="",NOT(ISNUMBER($D293))),"",SUMIFS($V$3:$V$1001,$AJ$3:$AJ$1001,$AJ293,$D$3:$D$1001,"&lt;"&amp;$D293))</f>
        <v/>
      </c>
      <c r="AI293" s="372" t="str">
        <f aca="false">IF(TRIM($B293&amp;$C293)="","",SUMIFS($V$3:$V$1001,$AJ$3:$AJ$1001,$AJ293))</f>
        <v/>
      </c>
      <c r="AJ293" s="374" t="str">
        <f aca="false">IF(TRIM($B293&amp;$C293)="","",TRIM($B293)&amp;"｜"&amp;TRIM($C293))</f>
        <v/>
      </c>
      <c r="AK293" s="372" t="str">
        <f aca="false">IF(TRIM($B293&amp;$C293)="","",MIN(N($N293),N($P293)))</f>
        <v/>
      </c>
      <c r="AL293" s="375" t="str">
        <f aca="false">IF(ISNUMBER($D293),YEAR($D293),"")</f>
        <v/>
      </c>
      <c r="AM293" s="375" t="str">
        <f aca="false">IF(OR(TRIM($B293&amp;$C293)="",NOT(ISNUMBER($D293)),NOT(ISNUMBER($E293))),"",IF($E293&lt;$D293,"",IF(IF($AD293="半年付",2,IF($AD293="季度付",4,IF($AD293="月付",12,IF($AD293="半月付",24,1))))=1,1,MAX(1,ROUND(($E293-$D293+1)/365*IF($AD293="半年付",2,IF($AD293="季度付",4,IF($AD293="月付",12,IF($AD293="半月付",24,1)))),0)))))</f>
        <v/>
      </c>
      <c r="AN293" s="375" t="str">
        <f aca="true">IF($AM293="","",MIN($AM293,MAX(0,INT((TODAY()-付款宽限天数-$D293)/(($E293-$D293+1)/$AM293))+1)))</f>
        <v/>
      </c>
    </row>
    <row r="294" customFormat="false" ht="14.9" hidden="false" customHeight="false" outlineLevel="0" collapsed="false">
      <c r="F294" s="370" t="str">
        <f aca="true">IF(TRIM($B294&amp;$C294)="","",IF(OR(ISNUMBER(SEARCH("未",$A294)),ISNUMBER(SEARCH("送出",$A294)),AND(TRIM($A294)="",NOT(ISNUMBER($D294)),N($G294)=0)),"【合同未回】","")&amp;IF(NOT(ISNUMBER($E294)),IF(OR(ISNUMBER(SEARCH("未",$A294)),ISNUMBER(SEARCH("送出",$A294)),AND(TRIM($A294)="",NOT(ISNUMBER($D294)),N($G294)=0)),"","【未填合同期】"),IF($E294&lt;TODAY(),"【已到期】",IF($E294-TODAY()&lt;=提醒天数,"【即将到期，剩余"&amp;($E294-TODAY())&amp;"天】","【正常】")))&amp;IF(OR($AC294="安装免保",$AC294="技术免保",$AC294="质保期内"),"【"&amp;$AC294&amp;"】",""))</f>
        <v/>
      </c>
      <c r="J294" s="371" t="str">
        <f aca="false">IF(OR(N($G294)=0,N($H294)=0),"",ROUND(N($G294)*N($H294)*IF(N($I294)=0,1,N($I294)),2))</f>
        <v/>
      </c>
      <c r="L294" s="371" t="str">
        <f aca="false">IF(TRIM($B294&amp;$C294)="","",IF(AND(N($J294)=0,N($K294)=0),"",ROUND(N($J294)+N($K294),2)))</f>
        <v/>
      </c>
      <c r="R294" s="371"/>
      <c r="S294" s="372" t="str">
        <f aca="false">IF(TRIM($B294&amp;$C294)="","",IF(N($N294)=0,"",MAX(0,MIN(N($N294)-N($P294),N($V294)))))</f>
        <v/>
      </c>
      <c r="T294" s="372" t="str">
        <f aca="false">IF(TRIM($B294&amp;$C294)="","",IF(N($P294)&lt;=N($N294),"",N($P294)-N($N294)))</f>
        <v/>
      </c>
      <c r="U294" s="372" t="str">
        <f aca="false">IF(OR(TRIM($B294&amp;$C294)="",$V294=""),"",MAX(0,N($V294))-N($S294))</f>
        <v/>
      </c>
      <c r="V294" s="372" t="str">
        <f aca="false">IF(TRIM($B294&amp;$C294)="","",IF(AND(N($L294)=0,N($P294)+N($Q294)+N($R294)=0),"",ROUND(N($L294)-N($P294)-N($Q294)-N($R294),2)))</f>
        <v/>
      </c>
      <c r="W294" s="373" t="str">
        <f aca="false">IF(TRIM($B294&amp;$C294)="","",IF(N($L294)=0,IF((N($P294)+N($Q294)+N($R294))=0,"—未填单价","未填单价，已收 "&amp;TEXT((N($P294)+N($Q294)+N($R294)),"#,##0.00")),IF(N($V294)&gt;0.005,"欠 "&amp;TEXT(N($V294),"#,##0.00")&amp;IF(N($S294)&gt;0,"（开票未到账 "&amp;TEXT(N($S294),"#,##0.00")&amp;"）","")&amp;IF(N($U294)&gt;0,"（未开票 "&amp;TEXT(N($U294),"#,##0.00")&amp;"）",""),IF(N($V294)&lt;-0.005,"多收 "&amp;TEXT(-N($V294),"#,##0.00"),"✔ 已结清")))&amp;IF(N($T294)&gt;0,"｜到账未开票 "&amp;TEXT(N($T294),"#,##0.00")&amp;"，待补票","")&amp;IF(N($Q294)&gt;0,"｜收现 "&amp;TEXT(N($Q294),"#,##0.00"),"")&amp;IF(N($R294)&gt;0,"｜收款不开票 "&amp;TEXT(N($R294),"#,##0.00"),""))</f>
        <v/>
      </c>
      <c r="X294" s="370"/>
      <c r="AB294" s="371" t="str">
        <f aca="false">IF(OR(N($N294)=0,N($AA294)=0),"",ROUND(N($N294)/(1+N($AA294))*N($AA294),2))</f>
        <v/>
      </c>
      <c r="AC294" s="370"/>
      <c r="AD294" s="370"/>
      <c r="AE294" s="374" t="str">
        <f aca="false">IF($AM294="","",IF($AM294=1,IF($AN294&gt;=1,"一次性·已到收款期","一次性·未到期"),$AD294&amp;" 第"&amp;$AN294&amp;"/"&amp;$AM294&amp;"期"))</f>
        <v/>
      </c>
      <c r="AF294" s="372" t="str">
        <f aca="false">IF(OR($AM294="",N($L294)=0),"",ROUND(N($J294)*$AN294/$AM294,2)+N($K294))</f>
        <v/>
      </c>
      <c r="AG294" s="372" t="str">
        <f aca="false">IF($AF294="","",MAX(0,ROUND($AF294-(N($P294)+N($Q294)+N($R294)),2)))</f>
        <v/>
      </c>
      <c r="AH294" s="372" t="str">
        <f aca="false">IF(OR(TRIM($B294&amp;$C294)="",NOT(ISNUMBER($D294))),"",SUMIFS($V$3:$V$1001,$AJ$3:$AJ$1001,$AJ294,$D$3:$D$1001,"&lt;"&amp;$D294))</f>
        <v/>
      </c>
      <c r="AI294" s="372" t="str">
        <f aca="false">IF(TRIM($B294&amp;$C294)="","",SUMIFS($V$3:$V$1001,$AJ$3:$AJ$1001,$AJ294))</f>
        <v/>
      </c>
      <c r="AJ294" s="374" t="str">
        <f aca="false">IF(TRIM($B294&amp;$C294)="","",TRIM($B294)&amp;"｜"&amp;TRIM($C294))</f>
        <v/>
      </c>
      <c r="AK294" s="372" t="str">
        <f aca="false">IF(TRIM($B294&amp;$C294)="","",MIN(N($N294),N($P294)))</f>
        <v/>
      </c>
      <c r="AL294" s="375" t="str">
        <f aca="false">IF(ISNUMBER($D294),YEAR($D294),"")</f>
        <v/>
      </c>
      <c r="AM294" s="375" t="str">
        <f aca="false">IF(OR(TRIM($B294&amp;$C294)="",NOT(ISNUMBER($D294)),NOT(ISNUMBER($E294))),"",IF($E294&lt;$D294,"",IF(IF($AD294="半年付",2,IF($AD294="季度付",4,IF($AD294="月付",12,IF($AD294="半月付",24,1))))=1,1,MAX(1,ROUND(($E294-$D294+1)/365*IF($AD294="半年付",2,IF($AD294="季度付",4,IF($AD294="月付",12,IF($AD294="半月付",24,1)))),0)))))</f>
        <v/>
      </c>
      <c r="AN294" s="375" t="str">
        <f aca="true">IF($AM294="","",MIN($AM294,MAX(0,INT((TODAY()-付款宽限天数-$D294)/(($E294-$D294+1)/$AM294))+1)))</f>
        <v/>
      </c>
    </row>
    <row r="295" customFormat="false" ht="14.9" hidden="false" customHeight="false" outlineLevel="0" collapsed="false">
      <c r="F295" s="370" t="str">
        <f aca="true">IF(TRIM($B295&amp;$C295)="","",IF(OR(ISNUMBER(SEARCH("未",$A295)),ISNUMBER(SEARCH("送出",$A295)),AND(TRIM($A295)="",NOT(ISNUMBER($D295)),N($G295)=0)),"【合同未回】","")&amp;IF(NOT(ISNUMBER($E295)),IF(OR(ISNUMBER(SEARCH("未",$A295)),ISNUMBER(SEARCH("送出",$A295)),AND(TRIM($A295)="",NOT(ISNUMBER($D295)),N($G295)=0)),"","【未填合同期】"),IF($E295&lt;TODAY(),"【已到期】",IF($E295-TODAY()&lt;=提醒天数,"【即将到期，剩余"&amp;($E295-TODAY())&amp;"天】","【正常】")))&amp;IF(OR($AC295="安装免保",$AC295="技术免保",$AC295="质保期内"),"【"&amp;$AC295&amp;"】",""))</f>
        <v/>
      </c>
      <c r="J295" s="371" t="str">
        <f aca="false">IF(OR(N($G295)=0,N($H295)=0),"",ROUND(N($G295)*N($H295)*IF(N($I295)=0,1,N($I295)),2))</f>
        <v/>
      </c>
      <c r="L295" s="371" t="str">
        <f aca="false">IF(TRIM($B295&amp;$C295)="","",IF(AND(N($J295)=0,N($K295)=0),"",ROUND(N($J295)+N($K295),2)))</f>
        <v/>
      </c>
      <c r="R295" s="371"/>
      <c r="S295" s="372" t="str">
        <f aca="false">IF(TRIM($B295&amp;$C295)="","",IF(N($N295)=0,"",MAX(0,MIN(N($N295)-N($P295),N($V295)))))</f>
        <v/>
      </c>
      <c r="T295" s="372" t="str">
        <f aca="false">IF(TRIM($B295&amp;$C295)="","",IF(N($P295)&lt;=N($N295),"",N($P295)-N($N295)))</f>
        <v/>
      </c>
      <c r="U295" s="372" t="str">
        <f aca="false">IF(OR(TRIM($B295&amp;$C295)="",$V295=""),"",MAX(0,N($V295))-N($S295))</f>
        <v/>
      </c>
      <c r="V295" s="372" t="str">
        <f aca="false">IF(TRIM($B295&amp;$C295)="","",IF(AND(N($L295)=0,N($P295)+N($Q295)+N($R295)=0),"",ROUND(N($L295)-N($P295)-N($Q295)-N($R295),2)))</f>
        <v/>
      </c>
      <c r="W295" s="373" t="str">
        <f aca="false">IF(TRIM($B295&amp;$C295)="","",IF(N($L295)=0,IF((N($P295)+N($Q295)+N($R295))=0,"—未填单价","未填单价，已收 "&amp;TEXT((N($P295)+N($Q295)+N($R295)),"#,##0.00")),IF(N($V295)&gt;0.005,"欠 "&amp;TEXT(N($V295),"#,##0.00")&amp;IF(N($S295)&gt;0,"（开票未到账 "&amp;TEXT(N($S295),"#,##0.00")&amp;"）","")&amp;IF(N($U295)&gt;0,"（未开票 "&amp;TEXT(N($U295),"#,##0.00")&amp;"）",""),IF(N($V295)&lt;-0.005,"多收 "&amp;TEXT(-N($V295),"#,##0.00"),"✔ 已结清")))&amp;IF(N($T295)&gt;0,"｜到账未开票 "&amp;TEXT(N($T295),"#,##0.00")&amp;"，待补票","")&amp;IF(N($Q295)&gt;0,"｜收现 "&amp;TEXT(N($Q295),"#,##0.00"),"")&amp;IF(N($R295)&gt;0,"｜收款不开票 "&amp;TEXT(N($R295),"#,##0.00"),""))</f>
        <v/>
      </c>
      <c r="X295" s="370"/>
      <c r="AB295" s="371" t="str">
        <f aca="false">IF(OR(N($N295)=0,N($AA295)=0),"",ROUND(N($N295)/(1+N($AA295))*N($AA295),2))</f>
        <v/>
      </c>
      <c r="AC295" s="370"/>
      <c r="AD295" s="370"/>
      <c r="AE295" s="374" t="str">
        <f aca="false">IF($AM295="","",IF($AM295=1,IF($AN295&gt;=1,"一次性·已到收款期","一次性·未到期"),$AD295&amp;" 第"&amp;$AN295&amp;"/"&amp;$AM295&amp;"期"))</f>
        <v/>
      </c>
      <c r="AF295" s="372" t="str">
        <f aca="false">IF(OR($AM295="",N($L295)=0),"",ROUND(N($J295)*$AN295/$AM295,2)+N($K295))</f>
        <v/>
      </c>
      <c r="AG295" s="372" t="str">
        <f aca="false">IF($AF295="","",MAX(0,ROUND($AF295-(N($P295)+N($Q295)+N($R295)),2)))</f>
        <v/>
      </c>
      <c r="AH295" s="372" t="str">
        <f aca="false">IF(OR(TRIM($B295&amp;$C295)="",NOT(ISNUMBER($D295))),"",SUMIFS($V$3:$V$1001,$AJ$3:$AJ$1001,$AJ295,$D$3:$D$1001,"&lt;"&amp;$D295))</f>
        <v/>
      </c>
      <c r="AI295" s="372" t="str">
        <f aca="false">IF(TRIM($B295&amp;$C295)="","",SUMIFS($V$3:$V$1001,$AJ$3:$AJ$1001,$AJ295))</f>
        <v/>
      </c>
      <c r="AJ295" s="374" t="str">
        <f aca="false">IF(TRIM($B295&amp;$C295)="","",TRIM($B295)&amp;"｜"&amp;TRIM($C295))</f>
        <v/>
      </c>
      <c r="AK295" s="372" t="str">
        <f aca="false">IF(TRIM($B295&amp;$C295)="","",MIN(N($N295),N($P295)))</f>
        <v/>
      </c>
      <c r="AL295" s="375" t="str">
        <f aca="false">IF(ISNUMBER($D295),YEAR($D295),"")</f>
        <v/>
      </c>
      <c r="AM295" s="375" t="str">
        <f aca="false">IF(OR(TRIM($B295&amp;$C295)="",NOT(ISNUMBER($D295)),NOT(ISNUMBER($E295))),"",IF($E295&lt;$D295,"",IF(IF($AD295="半年付",2,IF($AD295="季度付",4,IF($AD295="月付",12,IF($AD295="半月付",24,1))))=1,1,MAX(1,ROUND(($E295-$D295+1)/365*IF($AD295="半年付",2,IF($AD295="季度付",4,IF($AD295="月付",12,IF($AD295="半月付",24,1)))),0)))))</f>
        <v/>
      </c>
      <c r="AN295" s="375" t="str">
        <f aca="true">IF($AM295="","",MIN($AM295,MAX(0,INT((TODAY()-付款宽限天数-$D295)/(($E295-$D295+1)/$AM295))+1)))</f>
        <v/>
      </c>
    </row>
    <row r="296" customFormat="false" ht="14.9" hidden="false" customHeight="false" outlineLevel="0" collapsed="false">
      <c r="F296" s="370" t="str">
        <f aca="true">IF(TRIM($B296&amp;$C296)="","",IF(OR(ISNUMBER(SEARCH("未",$A296)),ISNUMBER(SEARCH("送出",$A296)),AND(TRIM($A296)="",NOT(ISNUMBER($D296)),N($G296)=0)),"【合同未回】","")&amp;IF(NOT(ISNUMBER($E296)),IF(OR(ISNUMBER(SEARCH("未",$A296)),ISNUMBER(SEARCH("送出",$A296)),AND(TRIM($A296)="",NOT(ISNUMBER($D296)),N($G296)=0)),"","【未填合同期】"),IF($E296&lt;TODAY(),"【已到期】",IF($E296-TODAY()&lt;=提醒天数,"【即将到期，剩余"&amp;($E296-TODAY())&amp;"天】","【正常】")))&amp;IF(OR($AC296="安装免保",$AC296="技术免保",$AC296="质保期内"),"【"&amp;$AC296&amp;"】",""))</f>
        <v/>
      </c>
      <c r="J296" s="371" t="str">
        <f aca="false">IF(OR(N($G296)=0,N($H296)=0),"",ROUND(N($G296)*N($H296)*IF(N($I296)=0,1,N($I296)),2))</f>
        <v/>
      </c>
      <c r="L296" s="371" t="str">
        <f aca="false">IF(TRIM($B296&amp;$C296)="","",IF(AND(N($J296)=0,N($K296)=0),"",ROUND(N($J296)+N($K296),2)))</f>
        <v/>
      </c>
      <c r="R296" s="371"/>
      <c r="S296" s="372" t="str">
        <f aca="false">IF(TRIM($B296&amp;$C296)="","",IF(N($N296)=0,"",MAX(0,MIN(N($N296)-N($P296),N($V296)))))</f>
        <v/>
      </c>
      <c r="T296" s="372" t="str">
        <f aca="false">IF(TRIM($B296&amp;$C296)="","",IF(N($P296)&lt;=N($N296),"",N($P296)-N($N296)))</f>
        <v/>
      </c>
      <c r="U296" s="372" t="str">
        <f aca="false">IF(OR(TRIM($B296&amp;$C296)="",$V296=""),"",MAX(0,N($V296))-N($S296))</f>
        <v/>
      </c>
      <c r="V296" s="372" t="str">
        <f aca="false">IF(TRIM($B296&amp;$C296)="","",IF(AND(N($L296)=0,N($P296)+N($Q296)+N($R296)=0),"",ROUND(N($L296)-N($P296)-N($Q296)-N($R296),2)))</f>
        <v/>
      </c>
      <c r="W296" s="373" t="str">
        <f aca="false">IF(TRIM($B296&amp;$C296)="","",IF(N($L296)=0,IF((N($P296)+N($Q296)+N($R296))=0,"—未填单价","未填单价，已收 "&amp;TEXT((N($P296)+N($Q296)+N($R296)),"#,##0.00")),IF(N($V296)&gt;0.005,"欠 "&amp;TEXT(N($V296),"#,##0.00")&amp;IF(N($S296)&gt;0,"（开票未到账 "&amp;TEXT(N($S296),"#,##0.00")&amp;"）","")&amp;IF(N($U296)&gt;0,"（未开票 "&amp;TEXT(N($U296),"#,##0.00")&amp;"）",""),IF(N($V296)&lt;-0.005,"多收 "&amp;TEXT(-N($V296),"#,##0.00"),"✔ 已结清")))&amp;IF(N($T296)&gt;0,"｜到账未开票 "&amp;TEXT(N($T296),"#,##0.00")&amp;"，待补票","")&amp;IF(N($Q296)&gt;0,"｜收现 "&amp;TEXT(N($Q296),"#,##0.00"),"")&amp;IF(N($R296)&gt;0,"｜收款不开票 "&amp;TEXT(N($R296),"#,##0.00"),""))</f>
        <v/>
      </c>
      <c r="X296" s="370"/>
      <c r="AB296" s="371" t="str">
        <f aca="false">IF(OR(N($N296)=0,N($AA296)=0),"",ROUND(N($N296)/(1+N($AA296))*N($AA296),2))</f>
        <v/>
      </c>
      <c r="AC296" s="370"/>
      <c r="AD296" s="370"/>
      <c r="AE296" s="374" t="str">
        <f aca="false">IF($AM296="","",IF($AM296=1,IF($AN296&gt;=1,"一次性·已到收款期","一次性·未到期"),$AD296&amp;" 第"&amp;$AN296&amp;"/"&amp;$AM296&amp;"期"))</f>
        <v/>
      </c>
      <c r="AF296" s="372" t="str">
        <f aca="false">IF(OR($AM296="",N($L296)=0),"",ROUND(N($J296)*$AN296/$AM296,2)+N($K296))</f>
        <v/>
      </c>
      <c r="AG296" s="372" t="str">
        <f aca="false">IF($AF296="","",MAX(0,ROUND($AF296-(N($P296)+N($Q296)+N($R296)),2)))</f>
        <v/>
      </c>
      <c r="AH296" s="372" t="str">
        <f aca="false">IF(OR(TRIM($B296&amp;$C296)="",NOT(ISNUMBER($D296))),"",SUMIFS($V$3:$V$1001,$AJ$3:$AJ$1001,$AJ296,$D$3:$D$1001,"&lt;"&amp;$D296))</f>
        <v/>
      </c>
      <c r="AI296" s="372" t="str">
        <f aca="false">IF(TRIM($B296&amp;$C296)="","",SUMIFS($V$3:$V$1001,$AJ$3:$AJ$1001,$AJ296))</f>
        <v/>
      </c>
      <c r="AJ296" s="374" t="str">
        <f aca="false">IF(TRIM($B296&amp;$C296)="","",TRIM($B296)&amp;"｜"&amp;TRIM($C296))</f>
        <v/>
      </c>
      <c r="AK296" s="372" t="str">
        <f aca="false">IF(TRIM($B296&amp;$C296)="","",MIN(N($N296),N($P296)))</f>
        <v/>
      </c>
      <c r="AL296" s="375" t="str">
        <f aca="false">IF(ISNUMBER($D296),YEAR($D296),"")</f>
        <v/>
      </c>
      <c r="AM296" s="375" t="str">
        <f aca="false">IF(OR(TRIM($B296&amp;$C296)="",NOT(ISNUMBER($D296)),NOT(ISNUMBER($E296))),"",IF($E296&lt;$D296,"",IF(IF($AD296="半年付",2,IF($AD296="季度付",4,IF($AD296="月付",12,IF($AD296="半月付",24,1))))=1,1,MAX(1,ROUND(($E296-$D296+1)/365*IF($AD296="半年付",2,IF($AD296="季度付",4,IF($AD296="月付",12,IF($AD296="半月付",24,1)))),0)))))</f>
        <v/>
      </c>
      <c r="AN296" s="375" t="str">
        <f aca="true">IF($AM296="","",MIN($AM296,MAX(0,INT((TODAY()-付款宽限天数-$D296)/(($E296-$D296+1)/$AM296))+1)))</f>
        <v/>
      </c>
    </row>
    <row r="297" customFormat="false" ht="14.9" hidden="false" customHeight="false" outlineLevel="0" collapsed="false">
      <c r="F297" s="370" t="str">
        <f aca="true">IF(TRIM($B297&amp;$C297)="","",IF(OR(ISNUMBER(SEARCH("未",$A297)),ISNUMBER(SEARCH("送出",$A297)),AND(TRIM($A297)="",NOT(ISNUMBER($D297)),N($G297)=0)),"【合同未回】","")&amp;IF(NOT(ISNUMBER($E297)),IF(OR(ISNUMBER(SEARCH("未",$A297)),ISNUMBER(SEARCH("送出",$A297)),AND(TRIM($A297)="",NOT(ISNUMBER($D297)),N($G297)=0)),"","【未填合同期】"),IF($E297&lt;TODAY(),"【已到期】",IF($E297-TODAY()&lt;=提醒天数,"【即将到期，剩余"&amp;($E297-TODAY())&amp;"天】","【正常】")))&amp;IF(OR($AC297="安装免保",$AC297="技术免保",$AC297="质保期内"),"【"&amp;$AC297&amp;"】",""))</f>
        <v/>
      </c>
      <c r="J297" s="371" t="str">
        <f aca="false">IF(OR(N($G297)=0,N($H297)=0),"",ROUND(N($G297)*N($H297)*IF(N($I297)=0,1,N($I297)),2))</f>
        <v/>
      </c>
      <c r="L297" s="371" t="str">
        <f aca="false">IF(TRIM($B297&amp;$C297)="","",IF(AND(N($J297)=0,N($K297)=0),"",ROUND(N($J297)+N($K297),2)))</f>
        <v/>
      </c>
      <c r="R297" s="371"/>
      <c r="S297" s="372" t="str">
        <f aca="false">IF(TRIM($B297&amp;$C297)="","",IF(N($N297)=0,"",MAX(0,MIN(N($N297)-N($P297),N($V297)))))</f>
        <v/>
      </c>
      <c r="T297" s="372" t="str">
        <f aca="false">IF(TRIM($B297&amp;$C297)="","",IF(N($P297)&lt;=N($N297),"",N($P297)-N($N297)))</f>
        <v/>
      </c>
      <c r="U297" s="372" t="str">
        <f aca="false">IF(OR(TRIM($B297&amp;$C297)="",$V297=""),"",MAX(0,N($V297))-N($S297))</f>
        <v/>
      </c>
      <c r="V297" s="372" t="str">
        <f aca="false">IF(TRIM($B297&amp;$C297)="","",IF(AND(N($L297)=0,N($P297)+N($Q297)+N($R297)=0),"",ROUND(N($L297)-N($P297)-N($Q297)-N($R297),2)))</f>
        <v/>
      </c>
      <c r="W297" s="373" t="str">
        <f aca="false">IF(TRIM($B297&amp;$C297)="","",IF(N($L297)=0,IF((N($P297)+N($Q297)+N($R297))=0,"—未填单价","未填单价，已收 "&amp;TEXT((N($P297)+N($Q297)+N($R297)),"#,##0.00")),IF(N($V297)&gt;0.005,"欠 "&amp;TEXT(N($V297),"#,##0.00")&amp;IF(N($S297)&gt;0,"（开票未到账 "&amp;TEXT(N($S297),"#,##0.00")&amp;"）","")&amp;IF(N($U297)&gt;0,"（未开票 "&amp;TEXT(N($U297),"#,##0.00")&amp;"）",""),IF(N($V297)&lt;-0.005,"多收 "&amp;TEXT(-N($V297),"#,##0.00"),"✔ 已结清")))&amp;IF(N($T297)&gt;0,"｜到账未开票 "&amp;TEXT(N($T297),"#,##0.00")&amp;"，待补票","")&amp;IF(N($Q297)&gt;0,"｜收现 "&amp;TEXT(N($Q297),"#,##0.00"),"")&amp;IF(N($R297)&gt;0,"｜收款不开票 "&amp;TEXT(N($R297),"#,##0.00"),""))</f>
        <v/>
      </c>
      <c r="X297" s="370"/>
      <c r="AB297" s="371" t="str">
        <f aca="false">IF(OR(N($N297)=0,N($AA297)=0),"",ROUND(N($N297)/(1+N($AA297))*N($AA297),2))</f>
        <v/>
      </c>
      <c r="AC297" s="370"/>
      <c r="AD297" s="370"/>
      <c r="AE297" s="374" t="str">
        <f aca="false">IF($AM297="","",IF($AM297=1,IF($AN297&gt;=1,"一次性·已到收款期","一次性·未到期"),$AD297&amp;" 第"&amp;$AN297&amp;"/"&amp;$AM297&amp;"期"))</f>
        <v/>
      </c>
      <c r="AF297" s="372" t="str">
        <f aca="false">IF(OR($AM297="",N($L297)=0),"",ROUND(N($J297)*$AN297/$AM297,2)+N($K297))</f>
        <v/>
      </c>
      <c r="AG297" s="372" t="str">
        <f aca="false">IF($AF297="","",MAX(0,ROUND($AF297-(N($P297)+N($Q297)+N($R297)),2)))</f>
        <v/>
      </c>
      <c r="AH297" s="372" t="str">
        <f aca="false">IF(OR(TRIM($B297&amp;$C297)="",NOT(ISNUMBER($D297))),"",SUMIFS($V$3:$V$1001,$AJ$3:$AJ$1001,$AJ297,$D$3:$D$1001,"&lt;"&amp;$D297))</f>
        <v/>
      </c>
      <c r="AI297" s="372" t="str">
        <f aca="false">IF(TRIM($B297&amp;$C297)="","",SUMIFS($V$3:$V$1001,$AJ$3:$AJ$1001,$AJ297))</f>
        <v/>
      </c>
      <c r="AJ297" s="374" t="str">
        <f aca="false">IF(TRIM($B297&amp;$C297)="","",TRIM($B297)&amp;"｜"&amp;TRIM($C297))</f>
        <v/>
      </c>
      <c r="AK297" s="372" t="str">
        <f aca="false">IF(TRIM($B297&amp;$C297)="","",MIN(N($N297),N($P297)))</f>
        <v/>
      </c>
      <c r="AL297" s="375" t="str">
        <f aca="false">IF(ISNUMBER($D297),YEAR($D297),"")</f>
        <v/>
      </c>
      <c r="AM297" s="375" t="str">
        <f aca="false">IF(OR(TRIM($B297&amp;$C297)="",NOT(ISNUMBER($D297)),NOT(ISNUMBER($E297))),"",IF($E297&lt;$D297,"",IF(IF($AD297="半年付",2,IF($AD297="季度付",4,IF($AD297="月付",12,IF($AD297="半月付",24,1))))=1,1,MAX(1,ROUND(($E297-$D297+1)/365*IF($AD297="半年付",2,IF($AD297="季度付",4,IF($AD297="月付",12,IF($AD297="半月付",24,1)))),0)))))</f>
        <v/>
      </c>
      <c r="AN297" s="375" t="str">
        <f aca="true">IF($AM297="","",MIN($AM297,MAX(0,INT((TODAY()-付款宽限天数-$D297)/(($E297-$D297+1)/$AM297))+1)))</f>
        <v/>
      </c>
    </row>
    <row r="298" customFormat="false" ht="14.9" hidden="false" customHeight="false" outlineLevel="0" collapsed="false">
      <c r="F298" s="370" t="str">
        <f aca="true">IF(TRIM($B298&amp;$C298)="","",IF(OR(ISNUMBER(SEARCH("未",$A298)),ISNUMBER(SEARCH("送出",$A298)),AND(TRIM($A298)="",NOT(ISNUMBER($D298)),N($G298)=0)),"【合同未回】","")&amp;IF(NOT(ISNUMBER($E298)),IF(OR(ISNUMBER(SEARCH("未",$A298)),ISNUMBER(SEARCH("送出",$A298)),AND(TRIM($A298)="",NOT(ISNUMBER($D298)),N($G298)=0)),"","【未填合同期】"),IF($E298&lt;TODAY(),"【已到期】",IF($E298-TODAY()&lt;=提醒天数,"【即将到期，剩余"&amp;($E298-TODAY())&amp;"天】","【正常】")))&amp;IF(OR($AC298="安装免保",$AC298="技术免保",$AC298="质保期内"),"【"&amp;$AC298&amp;"】",""))</f>
        <v/>
      </c>
      <c r="J298" s="371" t="str">
        <f aca="false">IF(OR(N($G298)=0,N($H298)=0),"",ROUND(N($G298)*N($H298)*IF(N($I298)=0,1,N($I298)),2))</f>
        <v/>
      </c>
      <c r="L298" s="371" t="str">
        <f aca="false">IF(TRIM($B298&amp;$C298)="","",IF(AND(N($J298)=0,N($K298)=0),"",ROUND(N($J298)+N($K298),2)))</f>
        <v/>
      </c>
      <c r="R298" s="371"/>
      <c r="S298" s="372" t="str">
        <f aca="false">IF(TRIM($B298&amp;$C298)="","",IF(N($N298)=0,"",MAX(0,MIN(N($N298)-N($P298),N($V298)))))</f>
        <v/>
      </c>
      <c r="T298" s="372" t="str">
        <f aca="false">IF(TRIM($B298&amp;$C298)="","",IF(N($P298)&lt;=N($N298),"",N($P298)-N($N298)))</f>
        <v/>
      </c>
      <c r="U298" s="372" t="str">
        <f aca="false">IF(OR(TRIM($B298&amp;$C298)="",$V298=""),"",MAX(0,N($V298))-N($S298))</f>
        <v/>
      </c>
      <c r="V298" s="372" t="str">
        <f aca="false">IF(TRIM($B298&amp;$C298)="","",IF(AND(N($L298)=0,N($P298)+N($Q298)+N($R298)=0),"",ROUND(N($L298)-N($P298)-N($Q298)-N($R298),2)))</f>
        <v/>
      </c>
      <c r="W298" s="373" t="str">
        <f aca="false">IF(TRIM($B298&amp;$C298)="","",IF(N($L298)=0,IF((N($P298)+N($Q298)+N($R298))=0,"—未填单价","未填单价，已收 "&amp;TEXT((N($P298)+N($Q298)+N($R298)),"#,##0.00")),IF(N($V298)&gt;0.005,"欠 "&amp;TEXT(N($V298),"#,##0.00")&amp;IF(N($S298)&gt;0,"（开票未到账 "&amp;TEXT(N($S298),"#,##0.00")&amp;"）","")&amp;IF(N($U298)&gt;0,"（未开票 "&amp;TEXT(N($U298),"#,##0.00")&amp;"）",""),IF(N($V298)&lt;-0.005,"多收 "&amp;TEXT(-N($V298),"#,##0.00"),"✔ 已结清")))&amp;IF(N($T298)&gt;0,"｜到账未开票 "&amp;TEXT(N($T298),"#,##0.00")&amp;"，待补票","")&amp;IF(N($Q298)&gt;0,"｜收现 "&amp;TEXT(N($Q298),"#,##0.00"),"")&amp;IF(N($R298)&gt;0,"｜收款不开票 "&amp;TEXT(N($R298),"#,##0.00"),""))</f>
        <v/>
      </c>
      <c r="X298" s="370"/>
      <c r="AB298" s="371" t="str">
        <f aca="false">IF(OR(N($N298)=0,N($AA298)=0),"",ROUND(N($N298)/(1+N($AA298))*N($AA298),2))</f>
        <v/>
      </c>
      <c r="AC298" s="370"/>
      <c r="AD298" s="370"/>
      <c r="AE298" s="374" t="str">
        <f aca="false">IF($AM298="","",IF($AM298=1,IF($AN298&gt;=1,"一次性·已到收款期","一次性·未到期"),$AD298&amp;" 第"&amp;$AN298&amp;"/"&amp;$AM298&amp;"期"))</f>
        <v/>
      </c>
      <c r="AF298" s="372" t="str">
        <f aca="false">IF(OR($AM298="",N($L298)=0),"",ROUND(N($J298)*$AN298/$AM298,2)+N($K298))</f>
        <v/>
      </c>
      <c r="AG298" s="372" t="str">
        <f aca="false">IF($AF298="","",MAX(0,ROUND($AF298-(N($P298)+N($Q298)+N($R298)),2)))</f>
        <v/>
      </c>
      <c r="AH298" s="372" t="str">
        <f aca="false">IF(OR(TRIM($B298&amp;$C298)="",NOT(ISNUMBER($D298))),"",SUMIFS($V$3:$V$1001,$AJ$3:$AJ$1001,$AJ298,$D$3:$D$1001,"&lt;"&amp;$D298))</f>
        <v/>
      </c>
      <c r="AI298" s="372" t="str">
        <f aca="false">IF(TRIM($B298&amp;$C298)="","",SUMIFS($V$3:$V$1001,$AJ$3:$AJ$1001,$AJ298))</f>
        <v/>
      </c>
      <c r="AJ298" s="374" t="str">
        <f aca="false">IF(TRIM($B298&amp;$C298)="","",TRIM($B298)&amp;"｜"&amp;TRIM($C298))</f>
        <v/>
      </c>
      <c r="AK298" s="372" t="str">
        <f aca="false">IF(TRIM($B298&amp;$C298)="","",MIN(N($N298),N($P298)))</f>
        <v/>
      </c>
      <c r="AL298" s="375" t="str">
        <f aca="false">IF(ISNUMBER($D298),YEAR($D298),"")</f>
        <v/>
      </c>
      <c r="AM298" s="375" t="str">
        <f aca="false">IF(OR(TRIM($B298&amp;$C298)="",NOT(ISNUMBER($D298)),NOT(ISNUMBER($E298))),"",IF($E298&lt;$D298,"",IF(IF($AD298="半年付",2,IF($AD298="季度付",4,IF($AD298="月付",12,IF($AD298="半月付",24,1))))=1,1,MAX(1,ROUND(($E298-$D298+1)/365*IF($AD298="半年付",2,IF($AD298="季度付",4,IF($AD298="月付",12,IF($AD298="半月付",24,1)))),0)))))</f>
        <v/>
      </c>
      <c r="AN298" s="375" t="str">
        <f aca="true">IF($AM298="","",MIN($AM298,MAX(0,INT((TODAY()-付款宽限天数-$D298)/(($E298-$D298+1)/$AM298))+1)))</f>
        <v/>
      </c>
    </row>
    <row r="299" customFormat="false" ht="14.9" hidden="false" customHeight="false" outlineLevel="0" collapsed="false">
      <c r="F299" s="370" t="str">
        <f aca="true">IF(TRIM($B299&amp;$C299)="","",IF(OR(ISNUMBER(SEARCH("未",$A299)),ISNUMBER(SEARCH("送出",$A299)),AND(TRIM($A299)="",NOT(ISNUMBER($D299)),N($G299)=0)),"【合同未回】","")&amp;IF(NOT(ISNUMBER($E299)),IF(OR(ISNUMBER(SEARCH("未",$A299)),ISNUMBER(SEARCH("送出",$A299)),AND(TRIM($A299)="",NOT(ISNUMBER($D299)),N($G299)=0)),"","【未填合同期】"),IF($E299&lt;TODAY(),"【已到期】",IF($E299-TODAY()&lt;=提醒天数,"【即将到期，剩余"&amp;($E299-TODAY())&amp;"天】","【正常】")))&amp;IF(OR($AC299="安装免保",$AC299="技术免保",$AC299="质保期内"),"【"&amp;$AC299&amp;"】",""))</f>
        <v/>
      </c>
      <c r="J299" s="371" t="str">
        <f aca="false">IF(OR(N($G299)=0,N($H299)=0),"",ROUND(N($G299)*N($H299)*IF(N($I299)=0,1,N($I299)),2))</f>
        <v/>
      </c>
      <c r="L299" s="371" t="str">
        <f aca="false">IF(TRIM($B299&amp;$C299)="","",IF(AND(N($J299)=0,N($K299)=0),"",ROUND(N($J299)+N($K299),2)))</f>
        <v/>
      </c>
      <c r="R299" s="371"/>
      <c r="S299" s="372" t="str">
        <f aca="false">IF(TRIM($B299&amp;$C299)="","",IF(N($N299)=0,"",MAX(0,MIN(N($N299)-N($P299),N($V299)))))</f>
        <v/>
      </c>
      <c r="T299" s="372" t="str">
        <f aca="false">IF(TRIM($B299&amp;$C299)="","",IF(N($P299)&lt;=N($N299),"",N($P299)-N($N299)))</f>
        <v/>
      </c>
      <c r="U299" s="372" t="str">
        <f aca="false">IF(OR(TRIM($B299&amp;$C299)="",$V299=""),"",MAX(0,N($V299))-N($S299))</f>
        <v/>
      </c>
      <c r="V299" s="372" t="str">
        <f aca="false">IF(TRIM($B299&amp;$C299)="","",IF(AND(N($L299)=0,N($P299)+N($Q299)+N($R299)=0),"",ROUND(N($L299)-N($P299)-N($Q299)-N($R299),2)))</f>
        <v/>
      </c>
      <c r="W299" s="373" t="str">
        <f aca="false">IF(TRIM($B299&amp;$C299)="","",IF(N($L299)=0,IF((N($P299)+N($Q299)+N($R299))=0,"—未填单价","未填单价，已收 "&amp;TEXT((N($P299)+N($Q299)+N($R299)),"#,##0.00")),IF(N($V299)&gt;0.005,"欠 "&amp;TEXT(N($V299),"#,##0.00")&amp;IF(N($S299)&gt;0,"（开票未到账 "&amp;TEXT(N($S299),"#,##0.00")&amp;"）","")&amp;IF(N($U299)&gt;0,"（未开票 "&amp;TEXT(N($U299),"#,##0.00")&amp;"）",""),IF(N($V299)&lt;-0.005,"多收 "&amp;TEXT(-N($V299),"#,##0.00"),"✔ 已结清")))&amp;IF(N($T299)&gt;0,"｜到账未开票 "&amp;TEXT(N($T299),"#,##0.00")&amp;"，待补票","")&amp;IF(N($Q299)&gt;0,"｜收现 "&amp;TEXT(N($Q299),"#,##0.00"),"")&amp;IF(N($R299)&gt;0,"｜收款不开票 "&amp;TEXT(N($R299),"#,##0.00"),""))</f>
        <v/>
      </c>
      <c r="X299" s="370"/>
      <c r="AB299" s="371" t="str">
        <f aca="false">IF(OR(N($N299)=0,N($AA299)=0),"",ROUND(N($N299)/(1+N($AA299))*N($AA299),2))</f>
        <v/>
      </c>
      <c r="AC299" s="370"/>
      <c r="AD299" s="370"/>
      <c r="AE299" s="374" t="str">
        <f aca="false">IF($AM299="","",IF($AM299=1,IF($AN299&gt;=1,"一次性·已到收款期","一次性·未到期"),$AD299&amp;" 第"&amp;$AN299&amp;"/"&amp;$AM299&amp;"期"))</f>
        <v/>
      </c>
      <c r="AF299" s="372" t="str">
        <f aca="false">IF(OR($AM299="",N($L299)=0),"",ROUND(N($J299)*$AN299/$AM299,2)+N($K299))</f>
        <v/>
      </c>
      <c r="AG299" s="372" t="str">
        <f aca="false">IF($AF299="","",MAX(0,ROUND($AF299-(N($P299)+N($Q299)+N($R299)),2)))</f>
        <v/>
      </c>
      <c r="AH299" s="372" t="str">
        <f aca="false">IF(OR(TRIM($B299&amp;$C299)="",NOT(ISNUMBER($D299))),"",SUMIFS($V$3:$V$1001,$AJ$3:$AJ$1001,$AJ299,$D$3:$D$1001,"&lt;"&amp;$D299))</f>
        <v/>
      </c>
      <c r="AI299" s="372" t="str">
        <f aca="false">IF(TRIM($B299&amp;$C299)="","",SUMIFS($V$3:$V$1001,$AJ$3:$AJ$1001,$AJ299))</f>
        <v/>
      </c>
      <c r="AJ299" s="374" t="str">
        <f aca="false">IF(TRIM($B299&amp;$C299)="","",TRIM($B299)&amp;"｜"&amp;TRIM($C299))</f>
        <v/>
      </c>
      <c r="AK299" s="372" t="str">
        <f aca="false">IF(TRIM($B299&amp;$C299)="","",MIN(N($N299),N($P299)))</f>
        <v/>
      </c>
      <c r="AL299" s="375" t="str">
        <f aca="false">IF(ISNUMBER($D299),YEAR($D299),"")</f>
        <v/>
      </c>
      <c r="AM299" s="375" t="str">
        <f aca="false">IF(OR(TRIM($B299&amp;$C299)="",NOT(ISNUMBER($D299)),NOT(ISNUMBER($E299))),"",IF($E299&lt;$D299,"",IF(IF($AD299="半年付",2,IF($AD299="季度付",4,IF($AD299="月付",12,IF($AD299="半月付",24,1))))=1,1,MAX(1,ROUND(($E299-$D299+1)/365*IF($AD299="半年付",2,IF($AD299="季度付",4,IF($AD299="月付",12,IF($AD299="半月付",24,1)))),0)))))</f>
        <v/>
      </c>
      <c r="AN299" s="375" t="str">
        <f aca="true">IF($AM299="","",MIN($AM299,MAX(0,INT((TODAY()-付款宽限天数-$D299)/(($E299-$D299+1)/$AM299))+1)))</f>
        <v/>
      </c>
    </row>
    <row r="300" customFormat="false" ht="14.9" hidden="false" customHeight="false" outlineLevel="0" collapsed="false">
      <c r="F300" s="370" t="str">
        <f aca="true">IF(TRIM($B300&amp;$C300)="","",IF(OR(ISNUMBER(SEARCH("未",$A300)),ISNUMBER(SEARCH("送出",$A300)),AND(TRIM($A300)="",NOT(ISNUMBER($D300)),N($G300)=0)),"【合同未回】","")&amp;IF(NOT(ISNUMBER($E300)),IF(OR(ISNUMBER(SEARCH("未",$A300)),ISNUMBER(SEARCH("送出",$A300)),AND(TRIM($A300)="",NOT(ISNUMBER($D300)),N($G300)=0)),"","【未填合同期】"),IF($E300&lt;TODAY(),"【已到期】",IF($E300-TODAY()&lt;=提醒天数,"【即将到期，剩余"&amp;($E300-TODAY())&amp;"天】","【正常】")))&amp;IF(OR($AC300="安装免保",$AC300="技术免保",$AC300="质保期内"),"【"&amp;$AC300&amp;"】",""))</f>
        <v/>
      </c>
      <c r="J300" s="371" t="str">
        <f aca="false">IF(OR(N($G300)=0,N($H300)=0),"",ROUND(N($G300)*N($H300)*IF(N($I300)=0,1,N($I300)),2))</f>
        <v/>
      </c>
      <c r="L300" s="371" t="str">
        <f aca="false">IF(TRIM($B300&amp;$C300)="","",IF(AND(N($J300)=0,N($K300)=0),"",ROUND(N($J300)+N($K300),2)))</f>
        <v/>
      </c>
      <c r="R300" s="371"/>
      <c r="S300" s="372" t="str">
        <f aca="false">IF(TRIM($B300&amp;$C300)="","",IF(N($N300)=0,"",MAX(0,MIN(N($N300)-N($P300),N($V300)))))</f>
        <v/>
      </c>
      <c r="T300" s="372" t="str">
        <f aca="false">IF(TRIM($B300&amp;$C300)="","",IF(N($P300)&lt;=N($N300),"",N($P300)-N($N300)))</f>
        <v/>
      </c>
      <c r="U300" s="372" t="str">
        <f aca="false">IF(OR(TRIM($B300&amp;$C300)="",$V300=""),"",MAX(0,N($V300))-N($S300))</f>
        <v/>
      </c>
      <c r="V300" s="372" t="str">
        <f aca="false">IF(TRIM($B300&amp;$C300)="","",IF(AND(N($L300)=0,N($P300)+N($Q300)+N($R300)=0),"",ROUND(N($L300)-N($P300)-N($Q300)-N($R300),2)))</f>
        <v/>
      </c>
      <c r="W300" s="373" t="str">
        <f aca="false">IF(TRIM($B300&amp;$C300)="","",IF(N($L300)=0,IF((N($P300)+N($Q300)+N($R300))=0,"—未填单价","未填单价，已收 "&amp;TEXT((N($P300)+N($Q300)+N($R300)),"#,##0.00")),IF(N($V300)&gt;0.005,"欠 "&amp;TEXT(N($V300),"#,##0.00")&amp;IF(N($S300)&gt;0,"（开票未到账 "&amp;TEXT(N($S300),"#,##0.00")&amp;"）","")&amp;IF(N($U300)&gt;0,"（未开票 "&amp;TEXT(N($U300),"#,##0.00")&amp;"）",""),IF(N($V300)&lt;-0.005,"多收 "&amp;TEXT(-N($V300),"#,##0.00"),"✔ 已结清")))&amp;IF(N($T300)&gt;0,"｜到账未开票 "&amp;TEXT(N($T300),"#,##0.00")&amp;"，待补票","")&amp;IF(N($Q300)&gt;0,"｜收现 "&amp;TEXT(N($Q300),"#,##0.00"),"")&amp;IF(N($R300)&gt;0,"｜收款不开票 "&amp;TEXT(N($R300),"#,##0.00"),""))</f>
        <v/>
      </c>
      <c r="X300" s="370"/>
      <c r="AB300" s="371" t="str">
        <f aca="false">IF(OR(N($N300)=0,N($AA300)=0),"",ROUND(N($N300)/(1+N($AA300))*N($AA300),2))</f>
        <v/>
      </c>
      <c r="AC300" s="370"/>
      <c r="AD300" s="370"/>
      <c r="AE300" s="374" t="str">
        <f aca="false">IF($AM300="","",IF($AM300=1,IF($AN300&gt;=1,"一次性·已到收款期","一次性·未到期"),$AD300&amp;" 第"&amp;$AN300&amp;"/"&amp;$AM300&amp;"期"))</f>
        <v/>
      </c>
      <c r="AF300" s="372" t="str">
        <f aca="false">IF(OR($AM300="",N($L300)=0),"",ROUND(N($J300)*$AN300/$AM300,2)+N($K300))</f>
        <v/>
      </c>
      <c r="AG300" s="372" t="str">
        <f aca="false">IF($AF300="","",MAX(0,ROUND($AF300-(N($P300)+N($Q300)+N($R300)),2)))</f>
        <v/>
      </c>
      <c r="AH300" s="372" t="str">
        <f aca="false">IF(OR(TRIM($B300&amp;$C300)="",NOT(ISNUMBER($D300))),"",SUMIFS($V$3:$V$1001,$AJ$3:$AJ$1001,$AJ300,$D$3:$D$1001,"&lt;"&amp;$D300))</f>
        <v/>
      </c>
      <c r="AI300" s="372" t="str">
        <f aca="false">IF(TRIM($B300&amp;$C300)="","",SUMIFS($V$3:$V$1001,$AJ$3:$AJ$1001,$AJ300))</f>
        <v/>
      </c>
      <c r="AJ300" s="374" t="str">
        <f aca="false">IF(TRIM($B300&amp;$C300)="","",TRIM($B300)&amp;"｜"&amp;TRIM($C300))</f>
        <v/>
      </c>
      <c r="AK300" s="372" t="str">
        <f aca="false">IF(TRIM($B300&amp;$C300)="","",MIN(N($N300),N($P300)))</f>
        <v/>
      </c>
      <c r="AL300" s="375" t="str">
        <f aca="false">IF(ISNUMBER($D300),YEAR($D300),"")</f>
        <v/>
      </c>
      <c r="AM300" s="375" t="str">
        <f aca="false">IF(OR(TRIM($B300&amp;$C300)="",NOT(ISNUMBER($D300)),NOT(ISNUMBER($E300))),"",IF($E300&lt;$D300,"",IF(IF($AD300="半年付",2,IF($AD300="季度付",4,IF($AD300="月付",12,IF($AD300="半月付",24,1))))=1,1,MAX(1,ROUND(($E300-$D300+1)/365*IF($AD300="半年付",2,IF($AD300="季度付",4,IF($AD300="月付",12,IF($AD300="半月付",24,1)))),0)))))</f>
        <v/>
      </c>
      <c r="AN300" s="375" t="str">
        <f aca="true">IF($AM300="","",MIN($AM300,MAX(0,INT((TODAY()-付款宽限天数-$D300)/(($E300-$D300+1)/$AM300))+1)))</f>
        <v/>
      </c>
    </row>
    <row r="301" customFormat="false" ht="14.9" hidden="false" customHeight="false" outlineLevel="0" collapsed="false">
      <c r="F301" s="370" t="str">
        <f aca="true">IF(TRIM($B301&amp;$C301)="","",IF(OR(ISNUMBER(SEARCH("未",$A301)),ISNUMBER(SEARCH("送出",$A301)),AND(TRIM($A301)="",NOT(ISNUMBER($D301)),N($G301)=0)),"【合同未回】","")&amp;IF(NOT(ISNUMBER($E301)),IF(OR(ISNUMBER(SEARCH("未",$A301)),ISNUMBER(SEARCH("送出",$A301)),AND(TRIM($A301)="",NOT(ISNUMBER($D301)),N($G301)=0)),"","【未填合同期】"),IF($E301&lt;TODAY(),"【已到期】",IF($E301-TODAY()&lt;=提醒天数,"【即将到期，剩余"&amp;($E301-TODAY())&amp;"天】","【正常】")))&amp;IF(OR($AC301="安装免保",$AC301="技术免保",$AC301="质保期内"),"【"&amp;$AC301&amp;"】",""))</f>
        <v/>
      </c>
      <c r="J301" s="371" t="str">
        <f aca="false">IF(OR(N($G301)=0,N($H301)=0),"",ROUND(N($G301)*N($H301)*IF(N($I301)=0,1,N($I301)),2))</f>
        <v/>
      </c>
      <c r="L301" s="371" t="str">
        <f aca="false">IF(TRIM($B301&amp;$C301)="","",IF(AND(N($J301)=0,N($K301)=0),"",ROUND(N($J301)+N($K301),2)))</f>
        <v/>
      </c>
      <c r="R301" s="371"/>
      <c r="S301" s="372" t="str">
        <f aca="false">IF(TRIM($B301&amp;$C301)="","",IF(N($N301)=0,"",MAX(0,MIN(N($N301)-N($P301),N($V301)))))</f>
        <v/>
      </c>
      <c r="T301" s="372" t="str">
        <f aca="false">IF(TRIM($B301&amp;$C301)="","",IF(N($P301)&lt;=N($N301),"",N($P301)-N($N301)))</f>
        <v/>
      </c>
      <c r="U301" s="372" t="str">
        <f aca="false">IF(OR(TRIM($B301&amp;$C301)="",$V301=""),"",MAX(0,N($V301))-N($S301))</f>
        <v/>
      </c>
      <c r="V301" s="372" t="str">
        <f aca="false">IF(TRIM($B301&amp;$C301)="","",IF(AND(N($L301)=0,N($P301)+N($Q301)+N($R301)=0),"",ROUND(N($L301)-N($P301)-N($Q301)-N($R301),2)))</f>
        <v/>
      </c>
      <c r="W301" s="373" t="str">
        <f aca="false">IF(TRIM($B301&amp;$C301)="","",IF(N($L301)=0,IF((N($P301)+N($Q301)+N($R301))=0,"—未填单价","未填单价，已收 "&amp;TEXT((N($P301)+N($Q301)+N($R301)),"#,##0.00")),IF(N($V301)&gt;0.005,"欠 "&amp;TEXT(N($V301),"#,##0.00")&amp;IF(N($S301)&gt;0,"（开票未到账 "&amp;TEXT(N($S301),"#,##0.00")&amp;"）","")&amp;IF(N($U301)&gt;0,"（未开票 "&amp;TEXT(N($U301),"#,##0.00")&amp;"）",""),IF(N($V301)&lt;-0.005,"多收 "&amp;TEXT(-N($V301),"#,##0.00"),"✔ 已结清")))&amp;IF(N($T301)&gt;0,"｜到账未开票 "&amp;TEXT(N($T301),"#,##0.00")&amp;"，待补票","")&amp;IF(N($Q301)&gt;0,"｜收现 "&amp;TEXT(N($Q301),"#,##0.00"),"")&amp;IF(N($R301)&gt;0,"｜收款不开票 "&amp;TEXT(N($R301),"#,##0.00"),""))</f>
        <v/>
      </c>
      <c r="X301" s="370"/>
      <c r="AB301" s="371" t="str">
        <f aca="false">IF(OR(N($N301)=0,N($AA301)=0),"",ROUND(N($N301)/(1+N($AA301))*N($AA301),2))</f>
        <v/>
      </c>
      <c r="AC301" s="370"/>
      <c r="AD301" s="370"/>
      <c r="AE301" s="374" t="str">
        <f aca="false">IF($AM301="","",IF($AM301=1,IF($AN301&gt;=1,"一次性·已到收款期","一次性·未到期"),$AD301&amp;" 第"&amp;$AN301&amp;"/"&amp;$AM301&amp;"期"))</f>
        <v/>
      </c>
      <c r="AF301" s="372" t="str">
        <f aca="false">IF(OR($AM301="",N($L301)=0),"",ROUND(N($J301)*$AN301/$AM301,2)+N($K301))</f>
        <v/>
      </c>
      <c r="AG301" s="372" t="str">
        <f aca="false">IF($AF301="","",MAX(0,ROUND($AF301-(N($P301)+N($Q301)+N($R301)),2)))</f>
        <v/>
      </c>
      <c r="AH301" s="372" t="str">
        <f aca="false">IF(OR(TRIM($B301&amp;$C301)="",NOT(ISNUMBER($D301))),"",SUMIFS($V$3:$V$1001,$AJ$3:$AJ$1001,$AJ301,$D$3:$D$1001,"&lt;"&amp;$D301))</f>
        <v/>
      </c>
      <c r="AI301" s="372" t="str">
        <f aca="false">IF(TRIM($B301&amp;$C301)="","",SUMIFS($V$3:$V$1001,$AJ$3:$AJ$1001,$AJ301))</f>
        <v/>
      </c>
      <c r="AJ301" s="374" t="str">
        <f aca="false">IF(TRIM($B301&amp;$C301)="","",TRIM($B301)&amp;"｜"&amp;TRIM($C301))</f>
        <v/>
      </c>
      <c r="AK301" s="372" t="str">
        <f aca="false">IF(TRIM($B301&amp;$C301)="","",MIN(N($N301),N($P301)))</f>
        <v/>
      </c>
      <c r="AL301" s="375" t="str">
        <f aca="false">IF(ISNUMBER($D301),YEAR($D301),"")</f>
        <v/>
      </c>
      <c r="AM301" s="375" t="str">
        <f aca="false">IF(OR(TRIM($B301&amp;$C301)="",NOT(ISNUMBER($D301)),NOT(ISNUMBER($E301))),"",IF($E301&lt;$D301,"",IF(IF($AD301="半年付",2,IF($AD301="季度付",4,IF($AD301="月付",12,IF($AD301="半月付",24,1))))=1,1,MAX(1,ROUND(($E301-$D301+1)/365*IF($AD301="半年付",2,IF($AD301="季度付",4,IF($AD301="月付",12,IF($AD301="半月付",24,1)))),0)))))</f>
        <v/>
      </c>
      <c r="AN301" s="375" t="str">
        <f aca="true">IF($AM301="","",MIN($AM301,MAX(0,INT((TODAY()-付款宽限天数-$D301)/(($E301-$D301+1)/$AM301))+1)))</f>
        <v/>
      </c>
    </row>
    <row r="302" customFormat="false" ht="14.9" hidden="false" customHeight="false" outlineLevel="0" collapsed="false">
      <c r="F302" s="370" t="str">
        <f aca="true">IF(TRIM($B302&amp;$C302)="","",IF(OR(ISNUMBER(SEARCH("未",$A302)),ISNUMBER(SEARCH("送出",$A302)),AND(TRIM($A302)="",NOT(ISNUMBER($D302)),N($G302)=0)),"【合同未回】","")&amp;IF(NOT(ISNUMBER($E302)),IF(OR(ISNUMBER(SEARCH("未",$A302)),ISNUMBER(SEARCH("送出",$A302)),AND(TRIM($A302)="",NOT(ISNUMBER($D302)),N($G302)=0)),"","【未填合同期】"),IF($E302&lt;TODAY(),"【已到期】",IF($E302-TODAY()&lt;=提醒天数,"【即将到期，剩余"&amp;($E302-TODAY())&amp;"天】","【正常】")))&amp;IF(OR($AC302="安装免保",$AC302="技术免保",$AC302="质保期内"),"【"&amp;$AC302&amp;"】",""))</f>
        <v/>
      </c>
      <c r="J302" s="371" t="str">
        <f aca="false">IF(OR(N($G302)=0,N($H302)=0),"",ROUND(N($G302)*N($H302)*IF(N($I302)=0,1,N($I302)),2))</f>
        <v/>
      </c>
      <c r="L302" s="371" t="str">
        <f aca="false">IF(TRIM($B302&amp;$C302)="","",IF(AND(N($J302)=0,N($K302)=0),"",ROUND(N($J302)+N($K302),2)))</f>
        <v/>
      </c>
      <c r="R302" s="371"/>
      <c r="S302" s="372" t="str">
        <f aca="false">IF(TRIM($B302&amp;$C302)="","",IF(N($N302)=0,"",MAX(0,MIN(N($N302)-N($P302),N($V302)))))</f>
        <v/>
      </c>
      <c r="T302" s="372" t="str">
        <f aca="false">IF(TRIM($B302&amp;$C302)="","",IF(N($P302)&lt;=N($N302),"",N($P302)-N($N302)))</f>
        <v/>
      </c>
      <c r="U302" s="372" t="str">
        <f aca="false">IF(OR(TRIM($B302&amp;$C302)="",$V302=""),"",MAX(0,N($V302))-N($S302))</f>
        <v/>
      </c>
      <c r="V302" s="372" t="str">
        <f aca="false">IF(TRIM($B302&amp;$C302)="","",IF(AND(N($L302)=0,N($P302)+N($Q302)+N($R302)=0),"",ROUND(N($L302)-N($P302)-N($Q302)-N($R302),2)))</f>
        <v/>
      </c>
      <c r="W302" s="373" t="str">
        <f aca="false">IF(TRIM($B302&amp;$C302)="","",IF(N($L302)=0,IF((N($P302)+N($Q302)+N($R302))=0,"—未填单价","未填单价，已收 "&amp;TEXT((N($P302)+N($Q302)+N($R302)),"#,##0.00")),IF(N($V302)&gt;0.005,"欠 "&amp;TEXT(N($V302),"#,##0.00")&amp;IF(N($S302)&gt;0,"（开票未到账 "&amp;TEXT(N($S302),"#,##0.00")&amp;"）","")&amp;IF(N($U302)&gt;0,"（未开票 "&amp;TEXT(N($U302),"#,##0.00")&amp;"）",""),IF(N($V302)&lt;-0.005,"多收 "&amp;TEXT(-N($V302),"#,##0.00"),"✔ 已结清")))&amp;IF(N($T302)&gt;0,"｜到账未开票 "&amp;TEXT(N($T302),"#,##0.00")&amp;"，待补票","")&amp;IF(N($Q302)&gt;0,"｜收现 "&amp;TEXT(N($Q302),"#,##0.00"),"")&amp;IF(N($R302)&gt;0,"｜收款不开票 "&amp;TEXT(N($R302),"#,##0.00"),""))</f>
        <v/>
      </c>
      <c r="X302" s="370"/>
      <c r="AB302" s="371" t="str">
        <f aca="false">IF(OR(N($N302)=0,N($AA302)=0),"",ROUND(N($N302)/(1+N($AA302))*N($AA302),2))</f>
        <v/>
      </c>
      <c r="AC302" s="370"/>
      <c r="AD302" s="370"/>
      <c r="AE302" s="374" t="str">
        <f aca="false">IF($AM302="","",IF($AM302=1,IF($AN302&gt;=1,"一次性·已到收款期","一次性·未到期"),$AD302&amp;" 第"&amp;$AN302&amp;"/"&amp;$AM302&amp;"期"))</f>
        <v/>
      </c>
      <c r="AF302" s="372" t="str">
        <f aca="false">IF(OR($AM302="",N($L302)=0),"",ROUND(N($J302)*$AN302/$AM302,2)+N($K302))</f>
        <v/>
      </c>
      <c r="AG302" s="372" t="str">
        <f aca="false">IF($AF302="","",MAX(0,ROUND($AF302-(N($P302)+N($Q302)+N($R302)),2)))</f>
        <v/>
      </c>
      <c r="AH302" s="372" t="str">
        <f aca="false">IF(OR(TRIM($B302&amp;$C302)="",NOT(ISNUMBER($D302))),"",SUMIFS($V$3:$V$1001,$AJ$3:$AJ$1001,$AJ302,$D$3:$D$1001,"&lt;"&amp;$D302))</f>
        <v/>
      </c>
      <c r="AI302" s="372" t="str">
        <f aca="false">IF(TRIM($B302&amp;$C302)="","",SUMIFS($V$3:$V$1001,$AJ$3:$AJ$1001,$AJ302))</f>
        <v/>
      </c>
      <c r="AJ302" s="374" t="str">
        <f aca="false">IF(TRIM($B302&amp;$C302)="","",TRIM($B302)&amp;"｜"&amp;TRIM($C302))</f>
        <v/>
      </c>
      <c r="AK302" s="372" t="str">
        <f aca="false">IF(TRIM($B302&amp;$C302)="","",MIN(N($N302),N($P302)))</f>
        <v/>
      </c>
      <c r="AL302" s="375" t="str">
        <f aca="false">IF(ISNUMBER($D302),YEAR($D302),"")</f>
        <v/>
      </c>
      <c r="AM302" s="375" t="str">
        <f aca="false">IF(OR(TRIM($B302&amp;$C302)="",NOT(ISNUMBER($D302)),NOT(ISNUMBER($E302))),"",IF($E302&lt;$D302,"",IF(IF($AD302="半年付",2,IF($AD302="季度付",4,IF($AD302="月付",12,IF($AD302="半月付",24,1))))=1,1,MAX(1,ROUND(($E302-$D302+1)/365*IF($AD302="半年付",2,IF($AD302="季度付",4,IF($AD302="月付",12,IF($AD302="半月付",24,1)))),0)))))</f>
        <v/>
      </c>
      <c r="AN302" s="375" t="str">
        <f aca="true">IF($AM302="","",MIN($AM302,MAX(0,INT((TODAY()-付款宽限天数-$D302)/(($E302-$D302+1)/$AM302))+1)))</f>
        <v/>
      </c>
    </row>
    <row r="303" customFormat="false" ht="14.9" hidden="false" customHeight="false" outlineLevel="0" collapsed="false">
      <c r="F303" s="370" t="str">
        <f aca="true">IF(TRIM($B303&amp;$C303)="","",IF(OR(ISNUMBER(SEARCH("未",$A303)),ISNUMBER(SEARCH("送出",$A303)),AND(TRIM($A303)="",NOT(ISNUMBER($D303)),N($G303)=0)),"【合同未回】","")&amp;IF(NOT(ISNUMBER($E303)),IF(OR(ISNUMBER(SEARCH("未",$A303)),ISNUMBER(SEARCH("送出",$A303)),AND(TRIM($A303)="",NOT(ISNUMBER($D303)),N($G303)=0)),"","【未填合同期】"),IF($E303&lt;TODAY(),"【已到期】",IF($E303-TODAY()&lt;=提醒天数,"【即将到期，剩余"&amp;($E303-TODAY())&amp;"天】","【正常】")))&amp;IF(OR($AC303="安装免保",$AC303="技术免保",$AC303="质保期内"),"【"&amp;$AC303&amp;"】",""))</f>
        <v/>
      </c>
      <c r="J303" s="371" t="str">
        <f aca="false">IF(OR(N($G303)=0,N($H303)=0),"",ROUND(N($G303)*N($H303)*IF(N($I303)=0,1,N($I303)),2))</f>
        <v/>
      </c>
      <c r="L303" s="371" t="str">
        <f aca="false">IF(TRIM($B303&amp;$C303)="","",IF(AND(N($J303)=0,N($K303)=0),"",ROUND(N($J303)+N($K303),2)))</f>
        <v/>
      </c>
      <c r="R303" s="371"/>
      <c r="S303" s="372" t="str">
        <f aca="false">IF(TRIM($B303&amp;$C303)="","",IF(N($N303)=0,"",MAX(0,MIN(N($N303)-N($P303),N($V303)))))</f>
        <v/>
      </c>
      <c r="T303" s="372" t="str">
        <f aca="false">IF(TRIM($B303&amp;$C303)="","",IF(N($P303)&lt;=N($N303),"",N($P303)-N($N303)))</f>
        <v/>
      </c>
      <c r="U303" s="372" t="str">
        <f aca="false">IF(OR(TRIM($B303&amp;$C303)="",$V303=""),"",MAX(0,N($V303))-N($S303))</f>
        <v/>
      </c>
      <c r="V303" s="372" t="str">
        <f aca="false">IF(TRIM($B303&amp;$C303)="","",IF(AND(N($L303)=0,N($P303)+N($Q303)+N($R303)=0),"",ROUND(N($L303)-N($P303)-N($Q303)-N($R303),2)))</f>
        <v/>
      </c>
      <c r="W303" s="373" t="str">
        <f aca="false">IF(TRIM($B303&amp;$C303)="","",IF(N($L303)=0,IF((N($P303)+N($Q303)+N($R303))=0,"—未填单价","未填单价，已收 "&amp;TEXT((N($P303)+N($Q303)+N($R303)),"#,##0.00")),IF(N($V303)&gt;0.005,"欠 "&amp;TEXT(N($V303),"#,##0.00")&amp;IF(N($S303)&gt;0,"（开票未到账 "&amp;TEXT(N($S303),"#,##0.00")&amp;"）","")&amp;IF(N($U303)&gt;0,"（未开票 "&amp;TEXT(N($U303),"#,##0.00")&amp;"）",""),IF(N($V303)&lt;-0.005,"多收 "&amp;TEXT(-N($V303),"#,##0.00"),"✔ 已结清")))&amp;IF(N($T303)&gt;0,"｜到账未开票 "&amp;TEXT(N($T303),"#,##0.00")&amp;"，待补票","")&amp;IF(N($Q303)&gt;0,"｜收现 "&amp;TEXT(N($Q303),"#,##0.00"),"")&amp;IF(N($R303)&gt;0,"｜收款不开票 "&amp;TEXT(N($R303),"#,##0.00"),""))</f>
        <v/>
      </c>
      <c r="X303" s="370"/>
      <c r="AB303" s="371" t="str">
        <f aca="false">IF(OR(N($N303)=0,N($AA303)=0),"",ROUND(N($N303)/(1+N($AA303))*N($AA303),2))</f>
        <v/>
      </c>
      <c r="AC303" s="370"/>
      <c r="AD303" s="370"/>
      <c r="AE303" s="374" t="str">
        <f aca="false">IF($AM303="","",IF($AM303=1,IF($AN303&gt;=1,"一次性·已到收款期","一次性·未到期"),$AD303&amp;" 第"&amp;$AN303&amp;"/"&amp;$AM303&amp;"期"))</f>
        <v/>
      </c>
      <c r="AF303" s="372" t="str">
        <f aca="false">IF(OR($AM303="",N($L303)=0),"",ROUND(N($J303)*$AN303/$AM303,2)+N($K303))</f>
        <v/>
      </c>
      <c r="AG303" s="372" t="str">
        <f aca="false">IF($AF303="","",MAX(0,ROUND($AF303-(N($P303)+N($Q303)+N($R303)),2)))</f>
        <v/>
      </c>
      <c r="AH303" s="372" t="str">
        <f aca="false">IF(OR(TRIM($B303&amp;$C303)="",NOT(ISNUMBER($D303))),"",SUMIFS($V$3:$V$1001,$AJ$3:$AJ$1001,$AJ303,$D$3:$D$1001,"&lt;"&amp;$D303))</f>
        <v/>
      </c>
      <c r="AI303" s="372" t="str">
        <f aca="false">IF(TRIM($B303&amp;$C303)="","",SUMIFS($V$3:$V$1001,$AJ$3:$AJ$1001,$AJ303))</f>
        <v/>
      </c>
      <c r="AJ303" s="374" t="str">
        <f aca="false">IF(TRIM($B303&amp;$C303)="","",TRIM($B303)&amp;"｜"&amp;TRIM($C303))</f>
        <v/>
      </c>
      <c r="AK303" s="372" t="str">
        <f aca="false">IF(TRIM($B303&amp;$C303)="","",MIN(N($N303),N($P303)))</f>
        <v/>
      </c>
      <c r="AL303" s="375" t="str">
        <f aca="false">IF(ISNUMBER($D303),YEAR($D303),"")</f>
        <v/>
      </c>
      <c r="AM303" s="375" t="str">
        <f aca="false">IF(OR(TRIM($B303&amp;$C303)="",NOT(ISNUMBER($D303)),NOT(ISNUMBER($E303))),"",IF($E303&lt;$D303,"",IF(IF($AD303="半年付",2,IF($AD303="季度付",4,IF($AD303="月付",12,IF($AD303="半月付",24,1))))=1,1,MAX(1,ROUND(($E303-$D303+1)/365*IF($AD303="半年付",2,IF($AD303="季度付",4,IF($AD303="月付",12,IF($AD303="半月付",24,1)))),0)))))</f>
        <v/>
      </c>
      <c r="AN303" s="375" t="str">
        <f aca="true">IF($AM303="","",MIN($AM303,MAX(0,INT((TODAY()-付款宽限天数-$D303)/(($E303-$D303+1)/$AM303))+1)))</f>
        <v/>
      </c>
    </row>
    <row r="304" customFormat="false" ht="14.9" hidden="false" customHeight="false" outlineLevel="0" collapsed="false">
      <c r="F304" s="370" t="str">
        <f aca="true">IF(TRIM($B304&amp;$C304)="","",IF(OR(ISNUMBER(SEARCH("未",$A304)),ISNUMBER(SEARCH("送出",$A304)),AND(TRIM($A304)="",NOT(ISNUMBER($D304)),N($G304)=0)),"【合同未回】","")&amp;IF(NOT(ISNUMBER($E304)),IF(OR(ISNUMBER(SEARCH("未",$A304)),ISNUMBER(SEARCH("送出",$A304)),AND(TRIM($A304)="",NOT(ISNUMBER($D304)),N($G304)=0)),"","【未填合同期】"),IF($E304&lt;TODAY(),"【已到期】",IF($E304-TODAY()&lt;=提醒天数,"【即将到期，剩余"&amp;($E304-TODAY())&amp;"天】","【正常】")))&amp;IF(OR($AC304="安装免保",$AC304="技术免保",$AC304="质保期内"),"【"&amp;$AC304&amp;"】",""))</f>
        <v/>
      </c>
      <c r="J304" s="371" t="str">
        <f aca="false">IF(OR(N($G304)=0,N($H304)=0),"",ROUND(N($G304)*N($H304)*IF(N($I304)=0,1,N($I304)),2))</f>
        <v/>
      </c>
      <c r="L304" s="371" t="str">
        <f aca="false">IF(TRIM($B304&amp;$C304)="","",IF(AND(N($J304)=0,N($K304)=0),"",ROUND(N($J304)+N($K304),2)))</f>
        <v/>
      </c>
      <c r="R304" s="371"/>
      <c r="S304" s="372" t="str">
        <f aca="false">IF(TRIM($B304&amp;$C304)="","",IF(N($N304)=0,"",MAX(0,MIN(N($N304)-N($P304),N($V304)))))</f>
        <v/>
      </c>
      <c r="T304" s="372" t="str">
        <f aca="false">IF(TRIM($B304&amp;$C304)="","",IF(N($P304)&lt;=N($N304),"",N($P304)-N($N304)))</f>
        <v/>
      </c>
      <c r="U304" s="372" t="str">
        <f aca="false">IF(OR(TRIM($B304&amp;$C304)="",$V304=""),"",MAX(0,N($V304))-N($S304))</f>
        <v/>
      </c>
      <c r="V304" s="372" t="str">
        <f aca="false">IF(TRIM($B304&amp;$C304)="","",IF(AND(N($L304)=0,N($P304)+N($Q304)+N($R304)=0),"",ROUND(N($L304)-N($P304)-N($Q304)-N($R304),2)))</f>
        <v/>
      </c>
      <c r="W304" s="373" t="str">
        <f aca="false">IF(TRIM($B304&amp;$C304)="","",IF(N($L304)=0,IF((N($P304)+N($Q304)+N($R304))=0,"—未填单价","未填单价，已收 "&amp;TEXT((N($P304)+N($Q304)+N($R304)),"#,##0.00")),IF(N($V304)&gt;0.005,"欠 "&amp;TEXT(N($V304),"#,##0.00")&amp;IF(N($S304)&gt;0,"（开票未到账 "&amp;TEXT(N($S304),"#,##0.00")&amp;"）","")&amp;IF(N($U304)&gt;0,"（未开票 "&amp;TEXT(N($U304),"#,##0.00")&amp;"）",""),IF(N($V304)&lt;-0.005,"多收 "&amp;TEXT(-N($V304),"#,##0.00"),"✔ 已结清")))&amp;IF(N($T304)&gt;0,"｜到账未开票 "&amp;TEXT(N($T304),"#,##0.00")&amp;"，待补票","")&amp;IF(N($Q304)&gt;0,"｜收现 "&amp;TEXT(N($Q304),"#,##0.00"),"")&amp;IF(N($R304)&gt;0,"｜收款不开票 "&amp;TEXT(N($R304),"#,##0.00"),""))</f>
        <v/>
      </c>
      <c r="X304" s="370"/>
      <c r="AB304" s="371" t="str">
        <f aca="false">IF(OR(N($N304)=0,N($AA304)=0),"",ROUND(N($N304)/(1+N($AA304))*N($AA304),2))</f>
        <v/>
      </c>
      <c r="AC304" s="370"/>
      <c r="AD304" s="370"/>
      <c r="AE304" s="374" t="str">
        <f aca="false">IF($AM304="","",IF($AM304=1,IF($AN304&gt;=1,"一次性·已到收款期","一次性·未到期"),$AD304&amp;" 第"&amp;$AN304&amp;"/"&amp;$AM304&amp;"期"))</f>
        <v/>
      </c>
      <c r="AF304" s="372" t="str">
        <f aca="false">IF(OR($AM304="",N($L304)=0),"",ROUND(N($J304)*$AN304/$AM304,2)+N($K304))</f>
        <v/>
      </c>
      <c r="AG304" s="372" t="str">
        <f aca="false">IF($AF304="","",MAX(0,ROUND($AF304-(N($P304)+N($Q304)+N($R304)),2)))</f>
        <v/>
      </c>
      <c r="AH304" s="372" t="str">
        <f aca="false">IF(OR(TRIM($B304&amp;$C304)="",NOT(ISNUMBER($D304))),"",SUMIFS($V$3:$V$1001,$AJ$3:$AJ$1001,$AJ304,$D$3:$D$1001,"&lt;"&amp;$D304))</f>
        <v/>
      </c>
      <c r="AI304" s="372" t="str">
        <f aca="false">IF(TRIM($B304&amp;$C304)="","",SUMIFS($V$3:$V$1001,$AJ$3:$AJ$1001,$AJ304))</f>
        <v/>
      </c>
      <c r="AJ304" s="374" t="str">
        <f aca="false">IF(TRIM($B304&amp;$C304)="","",TRIM($B304)&amp;"｜"&amp;TRIM($C304))</f>
        <v/>
      </c>
      <c r="AK304" s="372" t="str">
        <f aca="false">IF(TRIM($B304&amp;$C304)="","",MIN(N($N304),N($P304)))</f>
        <v/>
      </c>
      <c r="AL304" s="375" t="str">
        <f aca="false">IF(ISNUMBER($D304),YEAR($D304),"")</f>
        <v/>
      </c>
      <c r="AM304" s="375" t="str">
        <f aca="false">IF(OR(TRIM($B304&amp;$C304)="",NOT(ISNUMBER($D304)),NOT(ISNUMBER($E304))),"",IF($E304&lt;$D304,"",IF(IF($AD304="半年付",2,IF($AD304="季度付",4,IF($AD304="月付",12,IF($AD304="半月付",24,1))))=1,1,MAX(1,ROUND(($E304-$D304+1)/365*IF($AD304="半年付",2,IF($AD304="季度付",4,IF($AD304="月付",12,IF($AD304="半月付",24,1)))),0)))))</f>
        <v/>
      </c>
      <c r="AN304" s="375" t="str">
        <f aca="true">IF($AM304="","",MIN($AM304,MAX(0,INT((TODAY()-付款宽限天数-$D304)/(($E304-$D304+1)/$AM304))+1)))</f>
        <v/>
      </c>
    </row>
    <row r="305" customFormat="false" ht="14.9" hidden="false" customHeight="false" outlineLevel="0" collapsed="false">
      <c r="F305" s="370" t="str">
        <f aca="true">IF(TRIM($B305&amp;$C305)="","",IF(OR(ISNUMBER(SEARCH("未",$A305)),ISNUMBER(SEARCH("送出",$A305)),AND(TRIM($A305)="",NOT(ISNUMBER($D305)),N($G305)=0)),"【合同未回】","")&amp;IF(NOT(ISNUMBER($E305)),IF(OR(ISNUMBER(SEARCH("未",$A305)),ISNUMBER(SEARCH("送出",$A305)),AND(TRIM($A305)="",NOT(ISNUMBER($D305)),N($G305)=0)),"","【未填合同期】"),IF($E305&lt;TODAY(),"【已到期】",IF($E305-TODAY()&lt;=提醒天数,"【即将到期，剩余"&amp;($E305-TODAY())&amp;"天】","【正常】")))&amp;IF(OR($AC305="安装免保",$AC305="技术免保",$AC305="质保期内"),"【"&amp;$AC305&amp;"】",""))</f>
        <v/>
      </c>
      <c r="J305" s="371" t="str">
        <f aca="false">IF(OR(N($G305)=0,N($H305)=0),"",ROUND(N($G305)*N($H305)*IF(N($I305)=0,1,N($I305)),2))</f>
        <v/>
      </c>
      <c r="L305" s="371" t="str">
        <f aca="false">IF(TRIM($B305&amp;$C305)="","",IF(AND(N($J305)=0,N($K305)=0),"",ROUND(N($J305)+N($K305),2)))</f>
        <v/>
      </c>
      <c r="R305" s="371"/>
      <c r="S305" s="372" t="str">
        <f aca="false">IF(TRIM($B305&amp;$C305)="","",IF(N($N305)=0,"",MAX(0,MIN(N($N305)-N($P305),N($V305)))))</f>
        <v/>
      </c>
      <c r="T305" s="372" t="str">
        <f aca="false">IF(TRIM($B305&amp;$C305)="","",IF(N($P305)&lt;=N($N305),"",N($P305)-N($N305)))</f>
        <v/>
      </c>
      <c r="U305" s="372" t="str">
        <f aca="false">IF(OR(TRIM($B305&amp;$C305)="",$V305=""),"",MAX(0,N($V305))-N($S305))</f>
        <v/>
      </c>
      <c r="V305" s="372" t="str">
        <f aca="false">IF(TRIM($B305&amp;$C305)="","",IF(AND(N($L305)=0,N($P305)+N($Q305)+N($R305)=0),"",ROUND(N($L305)-N($P305)-N($Q305)-N($R305),2)))</f>
        <v/>
      </c>
      <c r="W305" s="373" t="str">
        <f aca="false">IF(TRIM($B305&amp;$C305)="","",IF(N($L305)=0,IF((N($P305)+N($Q305)+N($R305))=0,"—未填单价","未填单价，已收 "&amp;TEXT((N($P305)+N($Q305)+N($R305)),"#,##0.00")),IF(N($V305)&gt;0.005,"欠 "&amp;TEXT(N($V305),"#,##0.00")&amp;IF(N($S305)&gt;0,"（开票未到账 "&amp;TEXT(N($S305),"#,##0.00")&amp;"）","")&amp;IF(N($U305)&gt;0,"（未开票 "&amp;TEXT(N($U305),"#,##0.00")&amp;"）",""),IF(N($V305)&lt;-0.005,"多收 "&amp;TEXT(-N($V305),"#,##0.00"),"✔ 已结清")))&amp;IF(N($T305)&gt;0,"｜到账未开票 "&amp;TEXT(N($T305),"#,##0.00")&amp;"，待补票","")&amp;IF(N($Q305)&gt;0,"｜收现 "&amp;TEXT(N($Q305),"#,##0.00"),"")&amp;IF(N($R305)&gt;0,"｜收款不开票 "&amp;TEXT(N($R305),"#,##0.00"),""))</f>
        <v/>
      </c>
      <c r="X305" s="370"/>
      <c r="AB305" s="371" t="str">
        <f aca="false">IF(OR(N($N305)=0,N($AA305)=0),"",ROUND(N($N305)/(1+N($AA305))*N($AA305),2))</f>
        <v/>
      </c>
      <c r="AC305" s="370"/>
      <c r="AD305" s="370"/>
      <c r="AE305" s="374" t="str">
        <f aca="false">IF($AM305="","",IF($AM305=1,IF($AN305&gt;=1,"一次性·已到收款期","一次性·未到期"),$AD305&amp;" 第"&amp;$AN305&amp;"/"&amp;$AM305&amp;"期"))</f>
        <v/>
      </c>
      <c r="AF305" s="372" t="str">
        <f aca="false">IF(OR($AM305="",N($L305)=0),"",ROUND(N($J305)*$AN305/$AM305,2)+N($K305))</f>
        <v/>
      </c>
      <c r="AG305" s="372" t="str">
        <f aca="false">IF($AF305="","",MAX(0,ROUND($AF305-(N($P305)+N($Q305)+N($R305)),2)))</f>
        <v/>
      </c>
      <c r="AH305" s="372" t="str">
        <f aca="false">IF(OR(TRIM($B305&amp;$C305)="",NOT(ISNUMBER($D305))),"",SUMIFS($V$3:$V$1001,$AJ$3:$AJ$1001,$AJ305,$D$3:$D$1001,"&lt;"&amp;$D305))</f>
        <v/>
      </c>
      <c r="AI305" s="372" t="str">
        <f aca="false">IF(TRIM($B305&amp;$C305)="","",SUMIFS($V$3:$V$1001,$AJ$3:$AJ$1001,$AJ305))</f>
        <v/>
      </c>
      <c r="AJ305" s="374" t="str">
        <f aca="false">IF(TRIM($B305&amp;$C305)="","",TRIM($B305)&amp;"｜"&amp;TRIM($C305))</f>
        <v/>
      </c>
      <c r="AK305" s="372" t="str">
        <f aca="false">IF(TRIM($B305&amp;$C305)="","",MIN(N($N305),N($P305)))</f>
        <v/>
      </c>
      <c r="AL305" s="375" t="str">
        <f aca="false">IF(ISNUMBER($D305),YEAR($D305),"")</f>
        <v/>
      </c>
      <c r="AM305" s="375" t="str">
        <f aca="false">IF(OR(TRIM($B305&amp;$C305)="",NOT(ISNUMBER($D305)),NOT(ISNUMBER($E305))),"",IF($E305&lt;$D305,"",IF(IF($AD305="半年付",2,IF($AD305="季度付",4,IF($AD305="月付",12,IF($AD305="半月付",24,1))))=1,1,MAX(1,ROUND(($E305-$D305+1)/365*IF($AD305="半年付",2,IF($AD305="季度付",4,IF($AD305="月付",12,IF($AD305="半月付",24,1)))),0)))))</f>
        <v/>
      </c>
      <c r="AN305" s="375" t="str">
        <f aca="true">IF($AM305="","",MIN($AM305,MAX(0,INT((TODAY()-付款宽限天数-$D305)/(($E305-$D305+1)/$AM305))+1)))</f>
        <v/>
      </c>
    </row>
    <row r="306" customFormat="false" ht="14.9" hidden="false" customHeight="false" outlineLevel="0" collapsed="false">
      <c r="F306" s="370" t="str">
        <f aca="true">IF(TRIM($B306&amp;$C306)="","",IF(OR(ISNUMBER(SEARCH("未",$A306)),ISNUMBER(SEARCH("送出",$A306)),AND(TRIM($A306)="",NOT(ISNUMBER($D306)),N($G306)=0)),"【合同未回】","")&amp;IF(NOT(ISNUMBER($E306)),IF(OR(ISNUMBER(SEARCH("未",$A306)),ISNUMBER(SEARCH("送出",$A306)),AND(TRIM($A306)="",NOT(ISNUMBER($D306)),N($G306)=0)),"","【未填合同期】"),IF($E306&lt;TODAY(),"【已到期】",IF($E306-TODAY()&lt;=提醒天数,"【即将到期，剩余"&amp;($E306-TODAY())&amp;"天】","【正常】")))&amp;IF(OR($AC306="安装免保",$AC306="技术免保",$AC306="质保期内"),"【"&amp;$AC306&amp;"】",""))</f>
        <v/>
      </c>
      <c r="J306" s="371" t="str">
        <f aca="false">IF(OR(N($G306)=0,N($H306)=0),"",ROUND(N($G306)*N($H306)*IF(N($I306)=0,1,N($I306)),2))</f>
        <v/>
      </c>
      <c r="L306" s="371" t="str">
        <f aca="false">IF(TRIM($B306&amp;$C306)="","",IF(AND(N($J306)=0,N($K306)=0),"",ROUND(N($J306)+N($K306),2)))</f>
        <v/>
      </c>
      <c r="R306" s="371"/>
      <c r="S306" s="372" t="str">
        <f aca="false">IF(TRIM($B306&amp;$C306)="","",IF(N($N306)=0,"",MAX(0,MIN(N($N306)-N($P306),N($V306)))))</f>
        <v/>
      </c>
      <c r="T306" s="372" t="str">
        <f aca="false">IF(TRIM($B306&amp;$C306)="","",IF(N($P306)&lt;=N($N306),"",N($P306)-N($N306)))</f>
        <v/>
      </c>
      <c r="U306" s="372" t="str">
        <f aca="false">IF(OR(TRIM($B306&amp;$C306)="",$V306=""),"",MAX(0,N($V306))-N($S306))</f>
        <v/>
      </c>
      <c r="V306" s="372" t="str">
        <f aca="false">IF(TRIM($B306&amp;$C306)="","",IF(AND(N($L306)=0,N($P306)+N($Q306)+N($R306)=0),"",ROUND(N($L306)-N($P306)-N($Q306)-N($R306),2)))</f>
        <v/>
      </c>
      <c r="W306" s="373" t="str">
        <f aca="false">IF(TRIM($B306&amp;$C306)="","",IF(N($L306)=0,IF((N($P306)+N($Q306)+N($R306))=0,"—未填单价","未填单价，已收 "&amp;TEXT((N($P306)+N($Q306)+N($R306)),"#,##0.00")),IF(N($V306)&gt;0.005,"欠 "&amp;TEXT(N($V306),"#,##0.00")&amp;IF(N($S306)&gt;0,"（开票未到账 "&amp;TEXT(N($S306),"#,##0.00")&amp;"）","")&amp;IF(N($U306)&gt;0,"（未开票 "&amp;TEXT(N($U306),"#,##0.00")&amp;"）",""),IF(N($V306)&lt;-0.005,"多收 "&amp;TEXT(-N($V306),"#,##0.00"),"✔ 已结清")))&amp;IF(N($T306)&gt;0,"｜到账未开票 "&amp;TEXT(N($T306),"#,##0.00")&amp;"，待补票","")&amp;IF(N($Q306)&gt;0,"｜收现 "&amp;TEXT(N($Q306),"#,##0.00"),"")&amp;IF(N($R306)&gt;0,"｜收款不开票 "&amp;TEXT(N($R306),"#,##0.00"),""))</f>
        <v/>
      </c>
      <c r="X306" s="370"/>
      <c r="AB306" s="371" t="str">
        <f aca="false">IF(OR(N($N306)=0,N($AA306)=0),"",ROUND(N($N306)/(1+N($AA306))*N($AA306),2))</f>
        <v/>
      </c>
      <c r="AC306" s="370"/>
      <c r="AD306" s="370"/>
      <c r="AE306" s="374" t="str">
        <f aca="false">IF($AM306="","",IF($AM306=1,IF($AN306&gt;=1,"一次性·已到收款期","一次性·未到期"),$AD306&amp;" 第"&amp;$AN306&amp;"/"&amp;$AM306&amp;"期"))</f>
        <v/>
      </c>
      <c r="AF306" s="372" t="str">
        <f aca="false">IF(OR($AM306="",N($L306)=0),"",ROUND(N($J306)*$AN306/$AM306,2)+N($K306))</f>
        <v/>
      </c>
      <c r="AG306" s="372" t="str">
        <f aca="false">IF($AF306="","",MAX(0,ROUND($AF306-(N($P306)+N($Q306)+N($R306)),2)))</f>
        <v/>
      </c>
      <c r="AH306" s="372" t="str">
        <f aca="false">IF(OR(TRIM($B306&amp;$C306)="",NOT(ISNUMBER($D306))),"",SUMIFS($V$3:$V$1001,$AJ$3:$AJ$1001,$AJ306,$D$3:$D$1001,"&lt;"&amp;$D306))</f>
        <v/>
      </c>
      <c r="AI306" s="372" t="str">
        <f aca="false">IF(TRIM($B306&amp;$C306)="","",SUMIFS($V$3:$V$1001,$AJ$3:$AJ$1001,$AJ306))</f>
        <v/>
      </c>
      <c r="AJ306" s="374" t="str">
        <f aca="false">IF(TRIM($B306&amp;$C306)="","",TRIM($B306)&amp;"｜"&amp;TRIM($C306))</f>
        <v/>
      </c>
      <c r="AK306" s="372" t="str">
        <f aca="false">IF(TRIM($B306&amp;$C306)="","",MIN(N($N306),N($P306)))</f>
        <v/>
      </c>
      <c r="AL306" s="375" t="str">
        <f aca="false">IF(ISNUMBER($D306),YEAR($D306),"")</f>
        <v/>
      </c>
      <c r="AM306" s="375" t="str">
        <f aca="false">IF(OR(TRIM($B306&amp;$C306)="",NOT(ISNUMBER($D306)),NOT(ISNUMBER($E306))),"",IF($E306&lt;$D306,"",IF(IF($AD306="半年付",2,IF($AD306="季度付",4,IF($AD306="月付",12,IF($AD306="半月付",24,1))))=1,1,MAX(1,ROUND(($E306-$D306+1)/365*IF($AD306="半年付",2,IF($AD306="季度付",4,IF($AD306="月付",12,IF($AD306="半月付",24,1)))),0)))))</f>
        <v/>
      </c>
      <c r="AN306" s="375" t="str">
        <f aca="true">IF($AM306="","",MIN($AM306,MAX(0,INT((TODAY()-付款宽限天数-$D306)/(($E306-$D306+1)/$AM306))+1)))</f>
        <v/>
      </c>
    </row>
    <row r="307" customFormat="false" ht="14.9" hidden="false" customHeight="false" outlineLevel="0" collapsed="false">
      <c r="F307" s="370" t="str">
        <f aca="true">IF(TRIM($B307&amp;$C307)="","",IF(OR(ISNUMBER(SEARCH("未",$A307)),ISNUMBER(SEARCH("送出",$A307)),AND(TRIM($A307)="",NOT(ISNUMBER($D307)),N($G307)=0)),"【合同未回】","")&amp;IF(NOT(ISNUMBER($E307)),IF(OR(ISNUMBER(SEARCH("未",$A307)),ISNUMBER(SEARCH("送出",$A307)),AND(TRIM($A307)="",NOT(ISNUMBER($D307)),N($G307)=0)),"","【未填合同期】"),IF($E307&lt;TODAY(),"【已到期】",IF($E307-TODAY()&lt;=提醒天数,"【即将到期，剩余"&amp;($E307-TODAY())&amp;"天】","【正常】")))&amp;IF(OR($AC307="安装免保",$AC307="技术免保",$AC307="质保期内"),"【"&amp;$AC307&amp;"】",""))</f>
        <v/>
      </c>
      <c r="J307" s="371" t="str">
        <f aca="false">IF(OR(N($G307)=0,N($H307)=0),"",ROUND(N($G307)*N($H307)*IF(N($I307)=0,1,N($I307)),2))</f>
        <v/>
      </c>
      <c r="L307" s="371" t="str">
        <f aca="false">IF(TRIM($B307&amp;$C307)="","",IF(AND(N($J307)=0,N($K307)=0),"",ROUND(N($J307)+N($K307),2)))</f>
        <v/>
      </c>
      <c r="R307" s="371"/>
      <c r="S307" s="372" t="str">
        <f aca="false">IF(TRIM($B307&amp;$C307)="","",IF(N($N307)=0,"",MAX(0,MIN(N($N307)-N($P307),N($V307)))))</f>
        <v/>
      </c>
      <c r="T307" s="372" t="str">
        <f aca="false">IF(TRIM($B307&amp;$C307)="","",IF(N($P307)&lt;=N($N307),"",N($P307)-N($N307)))</f>
        <v/>
      </c>
      <c r="U307" s="372" t="str">
        <f aca="false">IF(OR(TRIM($B307&amp;$C307)="",$V307=""),"",MAX(0,N($V307))-N($S307))</f>
        <v/>
      </c>
      <c r="V307" s="372" t="str">
        <f aca="false">IF(TRIM($B307&amp;$C307)="","",IF(AND(N($L307)=0,N($P307)+N($Q307)+N($R307)=0),"",ROUND(N($L307)-N($P307)-N($Q307)-N($R307),2)))</f>
        <v/>
      </c>
      <c r="W307" s="373" t="str">
        <f aca="false">IF(TRIM($B307&amp;$C307)="","",IF(N($L307)=0,IF((N($P307)+N($Q307)+N($R307))=0,"—未填单价","未填单价，已收 "&amp;TEXT((N($P307)+N($Q307)+N($R307)),"#,##0.00")),IF(N($V307)&gt;0.005,"欠 "&amp;TEXT(N($V307),"#,##0.00")&amp;IF(N($S307)&gt;0,"（开票未到账 "&amp;TEXT(N($S307),"#,##0.00")&amp;"）","")&amp;IF(N($U307)&gt;0,"（未开票 "&amp;TEXT(N($U307),"#,##0.00")&amp;"）",""),IF(N($V307)&lt;-0.005,"多收 "&amp;TEXT(-N($V307),"#,##0.00"),"✔ 已结清")))&amp;IF(N($T307)&gt;0,"｜到账未开票 "&amp;TEXT(N($T307),"#,##0.00")&amp;"，待补票","")&amp;IF(N($Q307)&gt;0,"｜收现 "&amp;TEXT(N($Q307),"#,##0.00"),"")&amp;IF(N($R307)&gt;0,"｜收款不开票 "&amp;TEXT(N($R307),"#,##0.00"),""))</f>
        <v/>
      </c>
      <c r="X307" s="370"/>
      <c r="AB307" s="371" t="str">
        <f aca="false">IF(OR(N($N307)=0,N($AA307)=0),"",ROUND(N($N307)/(1+N($AA307))*N($AA307),2))</f>
        <v/>
      </c>
      <c r="AC307" s="370"/>
      <c r="AD307" s="370"/>
      <c r="AE307" s="374" t="str">
        <f aca="false">IF($AM307="","",IF($AM307=1,IF($AN307&gt;=1,"一次性·已到收款期","一次性·未到期"),$AD307&amp;" 第"&amp;$AN307&amp;"/"&amp;$AM307&amp;"期"))</f>
        <v/>
      </c>
      <c r="AF307" s="372" t="str">
        <f aca="false">IF(OR($AM307="",N($L307)=0),"",ROUND(N($J307)*$AN307/$AM307,2)+N($K307))</f>
        <v/>
      </c>
      <c r="AG307" s="372" t="str">
        <f aca="false">IF($AF307="","",MAX(0,ROUND($AF307-(N($P307)+N($Q307)+N($R307)),2)))</f>
        <v/>
      </c>
      <c r="AH307" s="372" t="str">
        <f aca="false">IF(OR(TRIM($B307&amp;$C307)="",NOT(ISNUMBER($D307))),"",SUMIFS($V$3:$V$1001,$AJ$3:$AJ$1001,$AJ307,$D$3:$D$1001,"&lt;"&amp;$D307))</f>
        <v/>
      </c>
      <c r="AI307" s="372" t="str">
        <f aca="false">IF(TRIM($B307&amp;$C307)="","",SUMIFS($V$3:$V$1001,$AJ$3:$AJ$1001,$AJ307))</f>
        <v/>
      </c>
      <c r="AJ307" s="374" t="str">
        <f aca="false">IF(TRIM($B307&amp;$C307)="","",TRIM($B307)&amp;"｜"&amp;TRIM($C307))</f>
        <v/>
      </c>
      <c r="AK307" s="372" t="str">
        <f aca="false">IF(TRIM($B307&amp;$C307)="","",MIN(N($N307),N($P307)))</f>
        <v/>
      </c>
      <c r="AL307" s="375" t="str">
        <f aca="false">IF(ISNUMBER($D307),YEAR($D307),"")</f>
        <v/>
      </c>
      <c r="AM307" s="375" t="str">
        <f aca="false">IF(OR(TRIM($B307&amp;$C307)="",NOT(ISNUMBER($D307)),NOT(ISNUMBER($E307))),"",IF($E307&lt;$D307,"",IF(IF($AD307="半年付",2,IF($AD307="季度付",4,IF($AD307="月付",12,IF($AD307="半月付",24,1))))=1,1,MAX(1,ROUND(($E307-$D307+1)/365*IF($AD307="半年付",2,IF($AD307="季度付",4,IF($AD307="月付",12,IF($AD307="半月付",24,1)))),0)))))</f>
        <v/>
      </c>
      <c r="AN307" s="375" t="str">
        <f aca="true">IF($AM307="","",MIN($AM307,MAX(0,INT((TODAY()-付款宽限天数-$D307)/(($E307-$D307+1)/$AM307))+1)))</f>
        <v/>
      </c>
    </row>
    <row r="308" customFormat="false" ht="14.9" hidden="false" customHeight="false" outlineLevel="0" collapsed="false">
      <c r="F308" s="370" t="str">
        <f aca="true">IF(TRIM($B308&amp;$C308)="","",IF(OR(ISNUMBER(SEARCH("未",$A308)),ISNUMBER(SEARCH("送出",$A308)),AND(TRIM($A308)="",NOT(ISNUMBER($D308)),N($G308)=0)),"【合同未回】","")&amp;IF(NOT(ISNUMBER($E308)),IF(OR(ISNUMBER(SEARCH("未",$A308)),ISNUMBER(SEARCH("送出",$A308)),AND(TRIM($A308)="",NOT(ISNUMBER($D308)),N($G308)=0)),"","【未填合同期】"),IF($E308&lt;TODAY(),"【已到期】",IF($E308-TODAY()&lt;=提醒天数,"【即将到期，剩余"&amp;($E308-TODAY())&amp;"天】","【正常】")))&amp;IF(OR($AC308="安装免保",$AC308="技术免保",$AC308="质保期内"),"【"&amp;$AC308&amp;"】",""))</f>
        <v/>
      </c>
      <c r="J308" s="371" t="str">
        <f aca="false">IF(OR(N($G308)=0,N($H308)=0),"",ROUND(N($G308)*N($H308)*IF(N($I308)=0,1,N($I308)),2))</f>
        <v/>
      </c>
      <c r="L308" s="371" t="str">
        <f aca="false">IF(TRIM($B308&amp;$C308)="","",IF(AND(N($J308)=0,N($K308)=0),"",ROUND(N($J308)+N($K308),2)))</f>
        <v/>
      </c>
      <c r="R308" s="371"/>
      <c r="S308" s="372" t="str">
        <f aca="false">IF(TRIM($B308&amp;$C308)="","",IF(N($N308)=0,"",MAX(0,MIN(N($N308)-N($P308),N($V308)))))</f>
        <v/>
      </c>
      <c r="T308" s="372" t="str">
        <f aca="false">IF(TRIM($B308&amp;$C308)="","",IF(N($P308)&lt;=N($N308),"",N($P308)-N($N308)))</f>
        <v/>
      </c>
      <c r="U308" s="372" t="str">
        <f aca="false">IF(OR(TRIM($B308&amp;$C308)="",$V308=""),"",MAX(0,N($V308))-N($S308))</f>
        <v/>
      </c>
      <c r="V308" s="372" t="str">
        <f aca="false">IF(TRIM($B308&amp;$C308)="","",IF(AND(N($L308)=0,N($P308)+N($Q308)+N($R308)=0),"",ROUND(N($L308)-N($P308)-N($Q308)-N($R308),2)))</f>
        <v/>
      </c>
      <c r="W308" s="373" t="str">
        <f aca="false">IF(TRIM($B308&amp;$C308)="","",IF(N($L308)=0,IF((N($P308)+N($Q308)+N($R308))=0,"—未填单价","未填单价，已收 "&amp;TEXT((N($P308)+N($Q308)+N($R308)),"#,##0.00")),IF(N($V308)&gt;0.005,"欠 "&amp;TEXT(N($V308),"#,##0.00")&amp;IF(N($S308)&gt;0,"（开票未到账 "&amp;TEXT(N($S308),"#,##0.00")&amp;"）","")&amp;IF(N($U308)&gt;0,"（未开票 "&amp;TEXT(N($U308),"#,##0.00")&amp;"）",""),IF(N($V308)&lt;-0.005,"多收 "&amp;TEXT(-N($V308),"#,##0.00"),"✔ 已结清")))&amp;IF(N($T308)&gt;0,"｜到账未开票 "&amp;TEXT(N($T308),"#,##0.00")&amp;"，待补票","")&amp;IF(N($Q308)&gt;0,"｜收现 "&amp;TEXT(N($Q308),"#,##0.00"),"")&amp;IF(N($R308)&gt;0,"｜收款不开票 "&amp;TEXT(N($R308),"#,##0.00"),""))</f>
        <v/>
      </c>
      <c r="X308" s="370"/>
      <c r="AB308" s="371" t="str">
        <f aca="false">IF(OR(N($N308)=0,N($AA308)=0),"",ROUND(N($N308)/(1+N($AA308))*N($AA308),2))</f>
        <v/>
      </c>
      <c r="AC308" s="370"/>
      <c r="AD308" s="370"/>
      <c r="AE308" s="374" t="str">
        <f aca="false">IF($AM308="","",IF($AM308=1,IF($AN308&gt;=1,"一次性·已到收款期","一次性·未到期"),$AD308&amp;" 第"&amp;$AN308&amp;"/"&amp;$AM308&amp;"期"))</f>
        <v/>
      </c>
      <c r="AF308" s="372" t="str">
        <f aca="false">IF(OR($AM308="",N($L308)=0),"",ROUND(N($J308)*$AN308/$AM308,2)+N($K308))</f>
        <v/>
      </c>
      <c r="AG308" s="372" t="str">
        <f aca="false">IF($AF308="","",MAX(0,ROUND($AF308-(N($P308)+N($Q308)+N($R308)),2)))</f>
        <v/>
      </c>
      <c r="AH308" s="372" t="str">
        <f aca="false">IF(OR(TRIM($B308&amp;$C308)="",NOT(ISNUMBER($D308))),"",SUMIFS($V$3:$V$1001,$AJ$3:$AJ$1001,$AJ308,$D$3:$D$1001,"&lt;"&amp;$D308))</f>
        <v/>
      </c>
      <c r="AI308" s="372" t="str">
        <f aca="false">IF(TRIM($B308&amp;$C308)="","",SUMIFS($V$3:$V$1001,$AJ$3:$AJ$1001,$AJ308))</f>
        <v/>
      </c>
      <c r="AJ308" s="374" t="str">
        <f aca="false">IF(TRIM($B308&amp;$C308)="","",TRIM($B308)&amp;"｜"&amp;TRIM($C308))</f>
        <v/>
      </c>
      <c r="AK308" s="372" t="str">
        <f aca="false">IF(TRIM($B308&amp;$C308)="","",MIN(N($N308),N($P308)))</f>
        <v/>
      </c>
      <c r="AL308" s="375" t="str">
        <f aca="false">IF(ISNUMBER($D308),YEAR($D308),"")</f>
        <v/>
      </c>
      <c r="AM308" s="375" t="str">
        <f aca="false">IF(OR(TRIM($B308&amp;$C308)="",NOT(ISNUMBER($D308)),NOT(ISNUMBER($E308))),"",IF($E308&lt;$D308,"",IF(IF($AD308="半年付",2,IF($AD308="季度付",4,IF($AD308="月付",12,IF($AD308="半月付",24,1))))=1,1,MAX(1,ROUND(($E308-$D308+1)/365*IF($AD308="半年付",2,IF($AD308="季度付",4,IF($AD308="月付",12,IF($AD308="半月付",24,1)))),0)))))</f>
        <v/>
      </c>
      <c r="AN308" s="375" t="str">
        <f aca="true">IF($AM308="","",MIN($AM308,MAX(0,INT((TODAY()-付款宽限天数-$D308)/(($E308-$D308+1)/$AM308))+1)))</f>
        <v/>
      </c>
    </row>
    <row r="309" customFormat="false" ht="14.9" hidden="false" customHeight="false" outlineLevel="0" collapsed="false">
      <c r="F309" s="370" t="str">
        <f aca="true">IF(TRIM($B309&amp;$C309)="","",IF(OR(ISNUMBER(SEARCH("未",$A309)),ISNUMBER(SEARCH("送出",$A309)),AND(TRIM($A309)="",NOT(ISNUMBER($D309)),N($G309)=0)),"【合同未回】","")&amp;IF(NOT(ISNUMBER($E309)),IF(OR(ISNUMBER(SEARCH("未",$A309)),ISNUMBER(SEARCH("送出",$A309)),AND(TRIM($A309)="",NOT(ISNUMBER($D309)),N($G309)=0)),"","【未填合同期】"),IF($E309&lt;TODAY(),"【已到期】",IF($E309-TODAY()&lt;=提醒天数,"【即将到期，剩余"&amp;($E309-TODAY())&amp;"天】","【正常】")))&amp;IF(OR($AC309="安装免保",$AC309="技术免保",$AC309="质保期内"),"【"&amp;$AC309&amp;"】",""))</f>
        <v/>
      </c>
      <c r="J309" s="371" t="str">
        <f aca="false">IF(OR(N($G309)=0,N($H309)=0),"",ROUND(N($G309)*N($H309)*IF(N($I309)=0,1,N($I309)),2))</f>
        <v/>
      </c>
      <c r="L309" s="371" t="str">
        <f aca="false">IF(TRIM($B309&amp;$C309)="","",IF(AND(N($J309)=0,N($K309)=0),"",ROUND(N($J309)+N($K309),2)))</f>
        <v/>
      </c>
      <c r="R309" s="371"/>
      <c r="S309" s="372" t="str">
        <f aca="false">IF(TRIM($B309&amp;$C309)="","",IF(N($N309)=0,"",MAX(0,MIN(N($N309)-N($P309),N($V309)))))</f>
        <v/>
      </c>
      <c r="T309" s="372" t="str">
        <f aca="false">IF(TRIM($B309&amp;$C309)="","",IF(N($P309)&lt;=N($N309),"",N($P309)-N($N309)))</f>
        <v/>
      </c>
      <c r="U309" s="372" t="str">
        <f aca="false">IF(OR(TRIM($B309&amp;$C309)="",$V309=""),"",MAX(0,N($V309))-N($S309))</f>
        <v/>
      </c>
      <c r="V309" s="372" t="str">
        <f aca="false">IF(TRIM($B309&amp;$C309)="","",IF(AND(N($L309)=0,N($P309)+N($Q309)+N($R309)=0),"",ROUND(N($L309)-N($P309)-N($Q309)-N($R309),2)))</f>
        <v/>
      </c>
      <c r="W309" s="373" t="str">
        <f aca="false">IF(TRIM($B309&amp;$C309)="","",IF(N($L309)=0,IF((N($P309)+N($Q309)+N($R309))=0,"—未填单价","未填单价，已收 "&amp;TEXT((N($P309)+N($Q309)+N($R309)),"#,##0.00")),IF(N($V309)&gt;0.005,"欠 "&amp;TEXT(N($V309),"#,##0.00")&amp;IF(N($S309)&gt;0,"（开票未到账 "&amp;TEXT(N($S309),"#,##0.00")&amp;"）","")&amp;IF(N($U309)&gt;0,"（未开票 "&amp;TEXT(N($U309),"#,##0.00")&amp;"）",""),IF(N($V309)&lt;-0.005,"多收 "&amp;TEXT(-N($V309),"#,##0.00"),"✔ 已结清")))&amp;IF(N($T309)&gt;0,"｜到账未开票 "&amp;TEXT(N($T309),"#,##0.00")&amp;"，待补票","")&amp;IF(N($Q309)&gt;0,"｜收现 "&amp;TEXT(N($Q309),"#,##0.00"),"")&amp;IF(N($R309)&gt;0,"｜收款不开票 "&amp;TEXT(N($R309),"#,##0.00"),""))</f>
        <v/>
      </c>
      <c r="X309" s="370"/>
      <c r="AB309" s="371" t="str">
        <f aca="false">IF(OR(N($N309)=0,N($AA309)=0),"",ROUND(N($N309)/(1+N($AA309))*N($AA309),2))</f>
        <v/>
      </c>
      <c r="AC309" s="370"/>
      <c r="AD309" s="370"/>
      <c r="AE309" s="374" t="str">
        <f aca="false">IF($AM309="","",IF($AM309=1,IF($AN309&gt;=1,"一次性·已到收款期","一次性·未到期"),$AD309&amp;" 第"&amp;$AN309&amp;"/"&amp;$AM309&amp;"期"))</f>
        <v/>
      </c>
      <c r="AF309" s="372" t="str">
        <f aca="false">IF(OR($AM309="",N($L309)=0),"",ROUND(N($J309)*$AN309/$AM309,2)+N($K309))</f>
        <v/>
      </c>
      <c r="AG309" s="372" t="str">
        <f aca="false">IF($AF309="","",MAX(0,ROUND($AF309-(N($P309)+N($Q309)+N($R309)),2)))</f>
        <v/>
      </c>
      <c r="AH309" s="372" t="str">
        <f aca="false">IF(OR(TRIM($B309&amp;$C309)="",NOT(ISNUMBER($D309))),"",SUMIFS($V$3:$V$1001,$AJ$3:$AJ$1001,$AJ309,$D$3:$D$1001,"&lt;"&amp;$D309))</f>
        <v/>
      </c>
      <c r="AI309" s="372" t="str">
        <f aca="false">IF(TRIM($B309&amp;$C309)="","",SUMIFS($V$3:$V$1001,$AJ$3:$AJ$1001,$AJ309))</f>
        <v/>
      </c>
      <c r="AJ309" s="374" t="str">
        <f aca="false">IF(TRIM($B309&amp;$C309)="","",TRIM($B309)&amp;"｜"&amp;TRIM($C309))</f>
        <v/>
      </c>
      <c r="AK309" s="372" t="str">
        <f aca="false">IF(TRIM($B309&amp;$C309)="","",MIN(N($N309),N($P309)))</f>
        <v/>
      </c>
      <c r="AL309" s="375" t="str">
        <f aca="false">IF(ISNUMBER($D309),YEAR($D309),"")</f>
        <v/>
      </c>
      <c r="AM309" s="375" t="str">
        <f aca="false">IF(OR(TRIM($B309&amp;$C309)="",NOT(ISNUMBER($D309)),NOT(ISNUMBER($E309))),"",IF($E309&lt;$D309,"",IF(IF($AD309="半年付",2,IF($AD309="季度付",4,IF($AD309="月付",12,IF($AD309="半月付",24,1))))=1,1,MAX(1,ROUND(($E309-$D309+1)/365*IF($AD309="半年付",2,IF($AD309="季度付",4,IF($AD309="月付",12,IF($AD309="半月付",24,1)))),0)))))</f>
        <v/>
      </c>
      <c r="AN309" s="375" t="str">
        <f aca="true">IF($AM309="","",MIN($AM309,MAX(0,INT((TODAY()-付款宽限天数-$D309)/(($E309-$D309+1)/$AM309))+1)))</f>
        <v/>
      </c>
    </row>
    <row r="310" customFormat="false" ht="14.9" hidden="false" customHeight="false" outlineLevel="0" collapsed="false">
      <c r="F310" s="370" t="str">
        <f aca="true">IF(TRIM($B310&amp;$C310)="","",IF(OR(ISNUMBER(SEARCH("未",$A310)),ISNUMBER(SEARCH("送出",$A310)),AND(TRIM($A310)="",NOT(ISNUMBER($D310)),N($G310)=0)),"【合同未回】","")&amp;IF(NOT(ISNUMBER($E310)),IF(OR(ISNUMBER(SEARCH("未",$A310)),ISNUMBER(SEARCH("送出",$A310)),AND(TRIM($A310)="",NOT(ISNUMBER($D310)),N($G310)=0)),"","【未填合同期】"),IF($E310&lt;TODAY(),"【已到期】",IF($E310-TODAY()&lt;=提醒天数,"【即将到期，剩余"&amp;($E310-TODAY())&amp;"天】","【正常】")))&amp;IF(OR($AC310="安装免保",$AC310="技术免保",$AC310="质保期内"),"【"&amp;$AC310&amp;"】",""))</f>
        <v/>
      </c>
      <c r="J310" s="371" t="str">
        <f aca="false">IF(OR(N($G310)=0,N($H310)=0),"",ROUND(N($G310)*N($H310)*IF(N($I310)=0,1,N($I310)),2))</f>
        <v/>
      </c>
      <c r="L310" s="371" t="str">
        <f aca="false">IF(TRIM($B310&amp;$C310)="","",IF(AND(N($J310)=0,N($K310)=0),"",ROUND(N($J310)+N($K310),2)))</f>
        <v/>
      </c>
      <c r="R310" s="371"/>
      <c r="S310" s="372" t="str">
        <f aca="false">IF(TRIM($B310&amp;$C310)="","",IF(N($N310)=0,"",MAX(0,MIN(N($N310)-N($P310),N($V310)))))</f>
        <v/>
      </c>
      <c r="T310" s="372" t="str">
        <f aca="false">IF(TRIM($B310&amp;$C310)="","",IF(N($P310)&lt;=N($N310),"",N($P310)-N($N310)))</f>
        <v/>
      </c>
      <c r="U310" s="372" t="str">
        <f aca="false">IF(OR(TRIM($B310&amp;$C310)="",$V310=""),"",MAX(0,N($V310))-N($S310))</f>
        <v/>
      </c>
      <c r="V310" s="372" t="str">
        <f aca="false">IF(TRIM($B310&amp;$C310)="","",IF(AND(N($L310)=0,N($P310)+N($Q310)+N($R310)=0),"",ROUND(N($L310)-N($P310)-N($Q310)-N($R310),2)))</f>
        <v/>
      </c>
      <c r="W310" s="373" t="str">
        <f aca="false">IF(TRIM($B310&amp;$C310)="","",IF(N($L310)=0,IF((N($P310)+N($Q310)+N($R310))=0,"—未填单价","未填单价，已收 "&amp;TEXT((N($P310)+N($Q310)+N($R310)),"#,##0.00")),IF(N($V310)&gt;0.005,"欠 "&amp;TEXT(N($V310),"#,##0.00")&amp;IF(N($S310)&gt;0,"（开票未到账 "&amp;TEXT(N($S310),"#,##0.00")&amp;"）","")&amp;IF(N($U310)&gt;0,"（未开票 "&amp;TEXT(N($U310),"#,##0.00")&amp;"）",""),IF(N($V310)&lt;-0.005,"多收 "&amp;TEXT(-N($V310),"#,##0.00"),"✔ 已结清")))&amp;IF(N($T310)&gt;0,"｜到账未开票 "&amp;TEXT(N($T310),"#,##0.00")&amp;"，待补票","")&amp;IF(N($Q310)&gt;0,"｜收现 "&amp;TEXT(N($Q310),"#,##0.00"),"")&amp;IF(N($R310)&gt;0,"｜收款不开票 "&amp;TEXT(N($R310),"#,##0.00"),""))</f>
        <v/>
      </c>
      <c r="X310" s="370"/>
      <c r="AB310" s="371" t="str">
        <f aca="false">IF(OR(N($N310)=0,N($AA310)=0),"",ROUND(N($N310)/(1+N($AA310))*N($AA310),2))</f>
        <v/>
      </c>
      <c r="AC310" s="370"/>
      <c r="AD310" s="370"/>
      <c r="AE310" s="374" t="str">
        <f aca="false">IF($AM310="","",IF($AM310=1,IF($AN310&gt;=1,"一次性·已到收款期","一次性·未到期"),$AD310&amp;" 第"&amp;$AN310&amp;"/"&amp;$AM310&amp;"期"))</f>
        <v/>
      </c>
      <c r="AF310" s="372" t="str">
        <f aca="false">IF(OR($AM310="",N($L310)=0),"",ROUND(N($J310)*$AN310/$AM310,2)+N($K310))</f>
        <v/>
      </c>
      <c r="AG310" s="372" t="str">
        <f aca="false">IF($AF310="","",MAX(0,ROUND($AF310-(N($P310)+N($Q310)+N($R310)),2)))</f>
        <v/>
      </c>
      <c r="AH310" s="372" t="str">
        <f aca="false">IF(OR(TRIM($B310&amp;$C310)="",NOT(ISNUMBER($D310))),"",SUMIFS($V$3:$V$1001,$AJ$3:$AJ$1001,$AJ310,$D$3:$D$1001,"&lt;"&amp;$D310))</f>
        <v/>
      </c>
      <c r="AI310" s="372" t="str">
        <f aca="false">IF(TRIM($B310&amp;$C310)="","",SUMIFS($V$3:$V$1001,$AJ$3:$AJ$1001,$AJ310))</f>
        <v/>
      </c>
      <c r="AJ310" s="374" t="str">
        <f aca="false">IF(TRIM($B310&amp;$C310)="","",TRIM($B310)&amp;"｜"&amp;TRIM($C310))</f>
        <v/>
      </c>
      <c r="AK310" s="372" t="str">
        <f aca="false">IF(TRIM($B310&amp;$C310)="","",MIN(N($N310),N($P310)))</f>
        <v/>
      </c>
      <c r="AL310" s="375" t="str">
        <f aca="false">IF(ISNUMBER($D310),YEAR($D310),"")</f>
        <v/>
      </c>
      <c r="AM310" s="375" t="str">
        <f aca="false">IF(OR(TRIM($B310&amp;$C310)="",NOT(ISNUMBER($D310)),NOT(ISNUMBER($E310))),"",IF($E310&lt;$D310,"",IF(IF($AD310="半年付",2,IF($AD310="季度付",4,IF($AD310="月付",12,IF($AD310="半月付",24,1))))=1,1,MAX(1,ROUND(($E310-$D310+1)/365*IF($AD310="半年付",2,IF($AD310="季度付",4,IF($AD310="月付",12,IF($AD310="半月付",24,1)))),0)))))</f>
        <v/>
      </c>
      <c r="AN310" s="375" t="str">
        <f aca="true">IF($AM310="","",MIN($AM310,MAX(0,INT((TODAY()-付款宽限天数-$D310)/(($E310-$D310+1)/$AM310))+1)))</f>
        <v/>
      </c>
    </row>
    <row r="311" customFormat="false" ht="14.9" hidden="false" customHeight="false" outlineLevel="0" collapsed="false">
      <c r="F311" s="370" t="str">
        <f aca="true">IF(TRIM($B311&amp;$C311)="","",IF(OR(ISNUMBER(SEARCH("未",$A311)),ISNUMBER(SEARCH("送出",$A311)),AND(TRIM($A311)="",NOT(ISNUMBER($D311)),N($G311)=0)),"【合同未回】","")&amp;IF(NOT(ISNUMBER($E311)),IF(OR(ISNUMBER(SEARCH("未",$A311)),ISNUMBER(SEARCH("送出",$A311)),AND(TRIM($A311)="",NOT(ISNUMBER($D311)),N($G311)=0)),"","【未填合同期】"),IF($E311&lt;TODAY(),"【已到期】",IF($E311-TODAY()&lt;=提醒天数,"【即将到期，剩余"&amp;($E311-TODAY())&amp;"天】","【正常】")))&amp;IF(OR($AC311="安装免保",$AC311="技术免保",$AC311="质保期内"),"【"&amp;$AC311&amp;"】",""))</f>
        <v/>
      </c>
      <c r="J311" s="371" t="str">
        <f aca="false">IF(OR(N($G311)=0,N($H311)=0),"",ROUND(N($G311)*N($H311)*IF(N($I311)=0,1,N($I311)),2))</f>
        <v/>
      </c>
      <c r="L311" s="371" t="str">
        <f aca="false">IF(TRIM($B311&amp;$C311)="","",IF(AND(N($J311)=0,N($K311)=0),"",ROUND(N($J311)+N($K311),2)))</f>
        <v/>
      </c>
      <c r="R311" s="371"/>
      <c r="S311" s="372" t="str">
        <f aca="false">IF(TRIM($B311&amp;$C311)="","",IF(N($N311)=0,"",MAX(0,MIN(N($N311)-N($P311),N($V311)))))</f>
        <v/>
      </c>
      <c r="T311" s="372" t="str">
        <f aca="false">IF(TRIM($B311&amp;$C311)="","",IF(N($P311)&lt;=N($N311),"",N($P311)-N($N311)))</f>
        <v/>
      </c>
      <c r="U311" s="372" t="str">
        <f aca="false">IF(OR(TRIM($B311&amp;$C311)="",$V311=""),"",MAX(0,N($V311))-N($S311))</f>
        <v/>
      </c>
      <c r="V311" s="372" t="str">
        <f aca="false">IF(TRIM($B311&amp;$C311)="","",IF(AND(N($L311)=0,N($P311)+N($Q311)+N($R311)=0),"",ROUND(N($L311)-N($P311)-N($Q311)-N($R311),2)))</f>
        <v/>
      </c>
      <c r="W311" s="373" t="str">
        <f aca="false">IF(TRIM($B311&amp;$C311)="","",IF(N($L311)=0,IF((N($P311)+N($Q311)+N($R311))=0,"—未填单价","未填单价，已收 "&amp;TEXT((N($P311)+N($Q311)+N($R311)),"#,##0.00")),IF(N($V311)&gt;0.005,"欠 "&amp;TEXT(N($V311),"#,##0.00")&amp;IF(N($S311)&gt;0,"（开票未到账 "&amp;TEXT(N($S311),"#,##0.00")&amp;"）","")&amp;IF(N($U311)&gt;0,"（未开票 "&amp;TEXT(N($U311),"#,##0.00")&amp;"）",""),IF(N($V311)&lt;-0.005,"多收 "&amp;TEXT(-N($V311),"#,##0.00"),"✔ 已结清")))&amp;IF(N($T311)&gt;0,"｜到账未开票 "&amp;TEXT(N($T311),"#,##0.00")&amp;"，待补票","")&amp;IF(N($Q311)&gt;0,"｜收现 "&amp;TEXT(N($Q311),"#,##0.00"),"")&amp;IF(N($R311)&gt;0,"｜收款不开票 "&amp;TEXT(N($R311),"#,##0.00"),""))</f>
        <v/>
      </c>
      <c r="X311" s="370"/>
      <c r="AB311" s="371" t="str">
        <f aca="false">IF(OR(N($N311)=0,N($AA311)=0),"",ROUND(N($N311)/(1+N($AA311))*N($AA311),2))</f>
        <v/>
      </c>
      <c r="AC311" s="370"/>
      <c r="AD311" s="370"/>
      <c r="AE311" s="374" t="str">
        <f aca="false">IF($AM311="","",IF($AM311=1,IF($AN311&gt;=1,"一次性·已到收款期","一次性·未到期"),$AD311&amp;" 第"&amp;$AN311&amp;"/"&amp;$AM311&amp;"期"))</f>
        <v/>
      </c>
      <c r="AF311" s="372" t="str">
        <f aca="false">IF(OR($AM311="",N($L311)=0),"",ROUND(N($J311)*$AN311/$AM311,2)+N($K311))</f>
        <v/>
      </c>
      <c r="AG311" s="372" t="str">
        <f aca="false">IF($AF311="","",MAX(0,ROUND($AF311-(N($P311)+N($Q311)+N($R311)),2)))</f>
        <v/>
      </c>
      <c r="AH311" s="372" t="str">
        <f aca="false">IF(OR(TRIM($B311&amp;$C311)="",NOT(ISNUMBER($D311))),"",SUMIFS($V$3:$V$1001,$AJ$3:$AJ$1001,$AJ311,$D$3:$D$1001,"&lt;"&amp;$D311))</f>
        <v/>
      </c>
      <c r="AI311" s="372" t="str">
        <f aca="false">IF(TRIM($B311&amp;$C311)="","",SUMIFS($V$3:$V$1001,$AJ$3:$AJ$1001,$AJ311))</f>
        <v/>
      </c>
      <c r="AJ311" s="374" t="str">
        <f aca="false">IF(TRIM($B311&amp;$C311)="","",TRIM($B311)&amp;"｜"&amp;TRIM($C311))</f>
        <v/>
      </c>
      <c r="AK311" s="372" t="str">
        <f aca="false">IF(TRIM($B311&amp;$C311)="","",MIN(N($N311),N($P311)))</f>
        <v/>
      </c>
      <c r="AL311" s="375" t="str">
        <f aca="false">IF(ISNUMBER($D311),YEAR($D311),"")</f>
        <v/>
      </c>
      <c r="AM311" s="375" t="str">
        <f aca="false">IF(OR(TRIM($B311&amp;$C311)="",NOT(ISNUMBER($D311)),NOT(ISNUMBER($E311))),"",IF($E311&lt;$D311,"",IF(IF($AD311="半年付",2,IF($AD311="季度付",4,IF($AD311="月付",12,IF($AD311="半月付",24,1))))=1,1,MAX(1,ROUND(($E311-$D311+1)/365*IF($AD311="半年付",2,IF($AD311="季度付",4,IF($AD311="月付",12,IF($AD311="半月付",24,1)))),0)))))</f>
        <v/>
      </c>
      <c r="AN311" s="375" t="str">
        <f aca="true">IF($AM311="","",MIN($AM311,MAX(0,INT((TODAY()-付款宽限天数-$D311)/(($E311-$D311+1)/$AM311))+1)))</f>
        <v/>
      </c>
    </row>
    <row r="312" customFormat="false" ht="14.9" hidden="false" customHeight="false" outlineLevel="0" collapsed="false">
      <c r="F312" s="370" t="str">
        <f aca="true">IF(TRIM($B312&amp;$C312)="","",IF(OR(ISNUMBER(SEARCH("未",$A312)),ISNUMBER(SEARCH("送出",$A312)),AND(TRIM($A312)="",NOT(ISNUMBER($D312)),N($G312)=0)),"【合同未回】","")&amp;IF(NOT(ISNUMBER($E312)),IF(OR(ISNUMBER(SEARCH("未",$A312)),ISNUMBER(SEARCH("送出",$A312)),AND(TRIM($A312)="",NOT(ISNUMBER($D312)),N($G312)=0)),"","【未填合同期】"),IF($E312&lt;TODAY(),"【已到期】",IF($E312-TODAY()&lt;=提醒天数,"【即将到期，剩余"&amp;($E312-TODAY())&amp;"天】","【正常】")))&amp;IF(OR($AC312="安装免保",$AC312="技术免保",$AC312="质保期内"),"【"&amp;$AC312&amp;"】",""))</f>
        <v/>
      </c>
      <c r="J312" s="371" t="str">
        <f aca="false">IF(OR(N($G312)=0,N($H312)=0),"",ROUND(N($G312)*N($H312)*IF(N($I312)=0,1,N($I312)),2))</f>
        <v/>
      </c>
      <c r="L312" s="371" t="str">
        <f aca="false">IF(TRIM($B312&amp;$C312)="","",IF(AND(N($J312)=0,N($K312)=0),"",ROUND(N($J312)+N($K312),2)))</f>
        <v/>
      </c>
      <c r="R312" s="371"/>
      <c r="S312" s="372" t="str">
        <f aca="false">IF(TRIM($B312&amp;$C312)="","",IF(N($N312)=0,"",MAX(0,MIN(N($N312)-N($P312),N($V312)))))</f>
        <v/>
      </c>
      <c r="T312" s="372" t="str">
        <f aca="false">IF(TRIM($B312&amp;$C312)="","",IF(N($P312)&lt;=N($N312),"",N($P312)-N($N312)))</f>
        <v/>
      </c>
      <c r="U312" s="372" t="str">
        <f aca="false">IF(OR(TRIM($B312&amp;$C312)="",$V312=""),"",MAX(0,N($V312))-N($S312))</f>
        <v/>
      </c>
      <c r="V312" s="372" t="str">
        <f aca="false">IF(TRIM($B312&amp;$C312)="","",IF(AND(N($L312)=0,N($P312)+N($Q312)+N($R312)=0),"",ROUND(N($L312)-N($P312)-N($Q312)-N($R312),2)))</f>
        <v/>
      </c>
      <c r="W312" s="373" t="str">
        <f aca="false">IF(TRIM($B312&amp;$C312)="","",IF(N($L312)=0,IF((N($P312)+N($Q312)+N($R312))=0,"—未填单价","未填单价，已收 "&amp;TEXT((N($P312)+N($Q312)+N($R312)),"#,##0.00")),IF(N($V312)&gt;0.005,"欠 "&amp;TEXT(N($V312),"#,##0.00")&amp;IF(N($S312)&gt;0,"（开票未到账 "&amp;TEXT(N($S312),"#,##0.00")&amp;"）","")&amp;IF(N($U312)&gt;0,"（未开票 "&amp;TEXT(N($U312),"#,##0.00")&amp;"）",""),IF(N($V312)&lt;-0.005,"多收 "&amp;TEXT(-N($V312),"#,##0.00"),"✔ 已结清")))&amp;IF(N($T312)&gt;0,"｜到账未开票 "&amp;TEXT(N($T312),"#,##0.00")&amp;"，待补票","")&amp;IF(N($Q312)&gt;0,"｜收现 "&amp;TEXT(N($Q312),"#,##0.00"),"")&amp;IF(N($R312)&gt;0,"｜收款不开票 "&amp;TEXT(N($R312),"#,##0.00"),""))</f>
        <v/>
      </c>
      <c r="X312" s="370"/>
      <c r="AB312" s="371" t="str">
        <f aca="false">IF(OR(N($N312)=0,N($AA312)=0),"",ROUND(N($N312)/(1+N($AA312))*N($AA312),2))</f>
        <v/>
      </c>
      <c r="AC312" s="370"/>
      <c r="AD312" s="370"/>
      <c r="AE312" s="374" t="str">
        <f aca="false">IF($AM312="","",IF($AM312=1,IF($AN312&gt;=1,"一次性·已到收款期","一次性·未到期"),$AD312&amp;" 第"&amp;$AN312&amp;"/"&amp;$AM312&amp;"期"))</f>
        <v/>
      </c>
      <c r="AF312" s="372" t="str">
        <f aca="false">IF(OR($AM312="",N($L312)=0),"",ROUND(N($J312)*$AN312/$AM312,2)+N($K312))</f>
        <v/>
      </c>
      <c r="AG312" s="372" t="str">
        <f aca="false">IF($AF312="","",MAX(0,ROUND($AF312-(N($P312)+N($Q312)+N($R312)),2)))</f>
        <v/>
      </c>
      <c r="AH312" s="372" t="str">
        <f aca="false">IF(OR(TRIM($B312&amp;$C312)="",NOT(ISNUMBER($D312))),"",SUMIFS($V$3:$V$1001,$AJ$3:$AJ$1001,$AJ312,$D$3:$D$1001,"&lt;"&amp;$D312))</f>
        <v/>
      </c>
      <c r="AI312" s="372" t="str">
        <f aca="false">IF(TRIM($B312&amp;$C312)="","",SUMIFS($V$3:$V$1001,$AJ$3:$AJ$1001,$AJ312))</f>
        <v/>
      </c>
      <c r="AJ312" s="374" t="str">
        <f aca="false">IF(TRIM($B312&amp;$C312)="","",TRIM($B312)&amp;"｜"&amp;TRIM($C312))</f>
        <v/>
      </c>
      <c r="AK312" s="372" t="str">
        <f aca="false">IF(TRIM($B312&amp;$C312)="","",MIN(N($N312),N($P312)))</f>
        <v/>
      </c>
      <c r="AL312" s="375" t="str">
        <f aca="false">IF(ISNUMBER($D312),YEAR($D312),"")</f>
        <v/>
      </c>
      <c r="AM312" s="375" t="str">
        <f aca="false">IF(OR(TRIM($B312&amp;$C312)="",NOT(ISNUMBER($D312)),NOT(ISNUMBER($E312))),"",IF($E312&lt;$D312,"",IF(IF($AD312="半年付",2,IF($AD312="季度付",4,IF($AD312="月付",12,IF($AD312="半月付",24,1))))=1,1,MAX(1,ROUND(($E312-$D312+1)/365*IF($AD312="半年付",2,IF($AD312="季度付",4,IF($AD312="月付",12,IF($AD312="半月付",24,1)))),0)))))</f>
        <v/>
      </c>
      <c r="AN312" s="375" t="str">
        <f aca="true">IF($AM312="","",MIN($AM312,MAX(0,INT((TODAY()-付款宽限天数-$D312)/(($E312-$D312+1)/$AM312))+1)))</f>
        <v/>
      </c>
    </row>
    <row r="313" customFormat="false" ht="14.9" hidden="false" customHeight="false" outlineLevel="0" collapsed="false">
      <c r="F313" s="370" t="str">
        <f aca="true">IF(TRIM($B313&amp;$C313)="","",IF(OR(ISNUMBER(SEARCH("未",$A313)),ISNUMBER(SEARCH("送出",$A313)),AND(TRIM($A313)="",NOT(ISNUMBER($D313)),N($G313)=0)),"【合同未回】","")&amp;IF(NOT(ISNUMBER($E313)),IF(OR(ISNUMBER(SEARCH("未",$A313)),ISNUMBER(SEARCH("送出",$A313)),AND(TRIM($A313)="",NOT(ISNUMBER($D313)),N($G313)=0)),"","【未填合同期】"),IF($E313&lt;TODAY(),"【已到期】",IF($E313-TODAY()&lt;=提醒天数,"【即将到期，剩余"&amp;($E313-TODAY())&amp;"天】","【正常】")))&amp;IF(OR($AC313="安装免保",$AC313="技术免保",$AC313="质保期内"),"【"&amp;$AC313&amp;"】",""))</f>
        <v/>
      </c>
      <c r="J313" s="371" t="str">
        <f aca="false">IF(OR(N($G313)=0,N($H313)=0),"",ROUND(N($G313)*N($H313)*IF(N($I313)=0,1,N($I313)),2))</f>
        <v/>
      </c>
      <c r="L313" s="371" t="str">
        <f aca="false">IF(TRIM($B313&amp;$C313)="","",IF(AND(N($J313)=0,N($K313)=0),"",ROUND(N($J313)+N($K313),2)))</f>
        <v/>
      </c>
      <c r="R313" s="371"/>
      <c r="S313" s="372" t="str">
        <f aca="false">IF(TRIM($B313&amp;$C313)="","",IF(N($N313)=0,"",MAX(0,MIN(N($N313)-N($P313),N($V313)))))</f>
        <v/>
      </c>
      <c r="T313" s="372" t="str">
        <f aca="false">IF(TRIM($B313&amp;$C313)="","",IF(N($P313)&lt;=N($N313),"",N($P313)-N($N313)))</f>
        <v/>
      </c>
      <c r="U313" s="372" t="str">
        <f aca="false">IF(OR(TRIM($B313&amp;$C313)="",$V313=""),"",MAX(0,N($V313))-N($S313))</f>
        <v/>
      </c>
      <c r="V313" s="372" t="str">
        <f aca="false">IF(TRIM($B313&amp;$C313)="","",IF(AND(N($L313)=0,N($P313)+N($Q313)+N($R313)=0),"",ROUND(N($L313)-N($P313)-N($Q313)-N($R313),2)))</f>
        <v/>
      </c>
      <c r="W313" s="373" t="str">
        <f aca="false">IF(TRIM($B313&amp;$C313)="","",IF(N($L313)=0,IF((N($P313)+N($Q313)+N($R313))=0,"—未填单价","未填单价，已收 "&amp;TEXT((N($P313)+N($Q313)+N($R313)),"#,##0.00")),IF(N($V313)&gt;0.005,"欠 "&amp;TEXT(N($V313),"#,##0.00")&amp;IF(N($S313)&gt;0,"（开票未到账 "&amp;TEXT(N($S313),"#,##0.00")&amp;"）","")&amp;IF(N($U313)&gt;0,"（未开票 "&amp;TEXT(N($U313),"#,##0.00")&amp;"）",""),IF(N($V313)&lt;-0.005,"多收 "&amp;TEXT(-N($V313),"#,##0.00"),"✔ 已结清")))&amp;IF(N($T313)&gt;0,"｜到账未开票 "&amp;TEXT(N($T313),"#,##0.00")&amp;"，待补票","")&amp;IF(N($Q313)&gt;0,"｜收现 "&amp;TEXT(N($Q313),"#,##0.00"),"")&amp;IF(N($R313)&gt;0,"｜收款不开票 "&amp;TEXT(N($R313),"#,##0.00"),""))</f>
        <v/>
      </c>
      <c r="X313" s="370"/>
      <c r="AB313" s="371" t="str">
        <f aca="false">IF(OR(N($N313)=0,N($AA313)=0),"",ROUND(N($N313)/(1+N($AA313))*N($AA313),2))</f>
        <v/>
      </c>
      <c r="AC313" s="370"/>
      <c r="AD313" s="370"/>
      <c r="AE313" s="374" t="str">
        <f aca="false">IF($AM313="","",IF($AM313=1,IF($AN313&gt;=1,"一次性·已到收款期","一次性·未到期"),$AD313&amp;" 第"&amp;$AN313&amp;"/"&amp;$AM313&amp;"期"))</f>
        <v/>
      </c>
      <c r="AF313" s="372" t="str">
        <f aca="false">IF(OR($AM313="",N($L313)=0),"",ROUND(N($J313)*$AN313/$AM313,2)+N($K313))</f>
        <v/>
      </c>
      <c r="AG313" s="372" t="str">
        <f aca="false">IF($AF313="","",MAX(0,ROUND($AF313-(N($P313)+N($Q313)+N($R313)),2)))</f>
        <v/>
      </c>
      <c r="AH313" s="372" t="str">
        <f aca="false">IF(OR(TRIM($B313&amp;$C313)="",NOT(ISNUMBER($D313))),"",SUMIFS($V$3:$V$1001,$AJ$3:$AJ$1001,$AJ313,$D$3:$D$1001,"&lt;"&amp;$D313))</f>
        <v/>
      </c>
      <c r="AI313" s="372" t="str">
        <f aca="false">IF(TRIM($B313&amp;$C313)="","",SUMIFS($V$3:$V$1001,$AJ$3:$AJ$1001,$AJ313))</f>
        <v/>
      </c>
      <c r="AJ313" s="374" t="str">
        <f aca="false">IF(TRIM($B313&amp;$C313)="","",TRIM($B313)&amp;"｜"&amp;TRIM($C313))</f>
        <v/>
      </c>
      <c r="AK313" s="372" t="str">
        <f aca="false">IF(TRIM($B313&amp;$C313)="","",MIN(N($N313),N($P313)))</f>
        <v/>
      </c>
      <c r="AL313" s="375" t="str">
        <f aca="false">IF(ISNUMBER($D313),YEAR($D313),"")</f>
        <v/>
      </c>
      <c r="AM313" s="375" t="str">
        <f aca="false">IF(OR(TRIM($B313&amp;$C313)="",NOT(ISNUMBER($D313)),NOT(ISNUMBER($E313))),"",IF($E313&lt;$D313,"",IF(IF($AD313="半年付",2,IF($AD313="季度付",4,IF($AD313="月付",12,IF($AD313="半月付",24,1))))=1,1,MAX(1,ROUND(($E313-$D313+1)/365*IF($AD313="半年付",2,IF($AD313="季度付",4,IF($AD313="月付",12,IF($AD313="半月付",24,1)))),0)))))</f>
        <v/>
      </c>
      <c r="AN313" s="375" t="str">
        <f aca="true">IF($AM313="","",MIN($AM313,MAX(0,INT((TODAY()-付款宽限天数-$D313)/(($E313-$D313+1)/$AM313))+1)))</f>
        <v/>
      </c>
    </row>
    <row r="314" customFormat="false" ht="14.9" hidden="false" customHeight="false" outlineLevel="0" collapsed="false">
      <c r="F314" s="370" t="str">
        <f aca="true">IF(TRIM($B314&amp;$C314)="","",IF(OR(ISNUMBER(SEARCH("未",$A314)),ISNUMBER(SEARCH("送出",$A314)),AND(TRIM($A314)="",NOT(ISNUMBER($D314)),N($G314)=0)),"【合同未回】","")&amp;IF(NOT(ISNUMBER($E314)),IF(OR(ISNUMBER(SEARCH("未",$A314)),ISNUMBER(SEARCH("送出",$A314)),AND(TRIM($A314)="",NOT(ISNUMBER($D314)),N($G314)=0)),"","【未填合同期】"),IF($E314&lt;TODAY(),"【已到期】",IF($E314-TODAY()&lt;=提醒天数,"【即将到期，剩余"&amp;($E314-TODAY())&amp;"天】","【正常】")))&amp;IF(OR($AC314="安装免保",$AC314="技术免保",$AC314="质保期内"),"【"&amp;$AC314&amp;"】",""))</f>
        <v/>
      </c>
      <c r="J314" s="371" t="str">
        <f aca="false">IF(OR(N($G314)=0,N($H314)=0),"",ROUND(N($G314)*N($H314)*IF(N($I314)=0,1,N($I314)),2))</f>
        <v/>
      </c>
      <c r="L314" s="371" t="str">
        <f aca="false">IF(TRIM($B314&amp;$C314)="","",IF(AND(N($J314)=0,N($K314)=0),"",ROUND(N($J314)+N($K314),2)))</f>
        <v/>
      </c>
      <c r="R314" s="371"/>
      <c r="S314" s="372" t="str">
        <f aca="false">IF(TRIM($B314&amp;$C314)="","",IF(N($N314)=0,"",MAX(0,MIN(N($N314)-N($P314),N($V314)))))</f>
        <v/>
      </c>
      <c r="T314" s="372" t="str">
        <f aca="false">IF(TRIM($B314&amp;$C314)="","",IF(N($P314)&lt;=N($N314),"",N($P314)-N($N314)))</f>
        <v/>
      </c>
      <c r="U314" s="372" t="str">
        <f aca="false">IF(OR(TRIM($B314&amp;$C314)="",$V314=""),"",MAX(0,N($V314))-N($S314))</f>
        <v/>
      </c>
      <c r="V314" s="372" t="str">
        <f aca="false">IF(TRIM($B314&amp;$C314)="","",IF(AND(N($L314)=0,N($P314)+N($Q314)+N($R314)=0),"",ROUND(N($L314)-N($P314)-N($Q314)-N($R314),2)))</f>
        <v/>
      </c>
      <c r="W314" s="373" t="str">
        <f aca="false">IF(TRIM($B314&amp;$C314)="","",IF(N($L314)=0,IF((N($P314)+N($Q314)+N($R314))=0,"—未填单价","未填单价，已收 "&amp;TEXT((N($P314)+N($Q314)+N($R314)),"#,##0.00")),IF(N($V314)&gt;0.005,"欠 "&amp;TEXT(N($V314),"#,##0.00")&amp;IF(N($S314)&gt;0,"（开票未到账 "&amp;TEXT(N($S314),"#,##0.00")&amp;"）","")&amp;IF(N($U314)&gt;0,"（未开票 "&amp;TEXT(N($U314),"#,##0.00")&amp;"）",""),IF(N($V314)&lt;-0.005,"多收 "&amp;TEXT(-N($V314),"#,##0.00"),"✔ 已结清")))&amp;IF(N($T314)&gt;0,"｜到账未开票 "&amp;TEXT(N($T314),"#,##0.00")&amp;"，待补票","")&amp;IF(N($Q314)&gt;0,"｜收现 "&amp;TEXT(N($Q314),"#,##0.00"),"")&amp;IF(N($R314)&gt;0,"｜收款不开票 "&amp;TEXT(N($R314),"#,##0.00"),""))</f>
        <v/>
      </c>
      <c r="X314" s="370"/>
      <c r="AB314" s="371" t="str">
        <f aca="false">IF(OR(N($N314)=0,N($AA314)=0),"",ROUND(N($N314)/(1+N($AA314))*N($AA314),2))</f>
        <v/>
      </c>
      <c r="AC314" s="370"/>
      <c r="AD314" s="370"/>
      <c r="AE314" s="374" t="str">
        <f aca="false">IF($AM314="","",IF($AM314=1,IF($AN314&gt;=1,"一次性·已到收款期","一次性·未到期"),$AD314&amp;" 第"&amp;$AN314&amp;"/"&amp;$AM314&amp;"期"))</f>
        <v/>
      </c>
      <c r="AF314" s="372" t="str">
        <f aca="false">IF(OR($AM314="",N($L314)=0),"",ROUND(N($J314)*$AN314/$AM314,2)+N($K314))</f>
        <v/>
      </c>
      <c r="AG314" s="372" t="str">
        <f aca="false">IF($AF314="","",MAX(0,ROUND($AF314-(N($P314)+N($Q314)+N($R314)),2)))</f>
        <v/>
      </c>
      <c r="AH314" s="372" t="str">
        <f aca="false">IF(OR(TRIM($B314&amp;$C314)="",NOT(ISNUMBER($D314))),"",SUMIFS($V$3:$V$1001,$AJ$3:$AJ$1001,$AJ314,$D$3:$D$1001,"&lt;"&amp;$D314))</f>
        <v/>
      </c>
      <c r="AI314" s="372" t="str">
        <f aca="false">IF(TRIM($B314&amp;$C314)="","",SUMIFS($V$3:$V$1001,$AJ$3:$AJ$1001,$AJ314))</f>
        <v/>
      </c>
      <c r="AJ314" s="374" t="str">
        <f aca="false">IF(TRIM($B314&amp;$C314)="","",TRIM($B314)&amp;"｜"&amp;TRIM($C314))</f>
        <v/>
      </c>
      <c r="AK314" s="372" t="str">
        <f aca="false">IF(TRIM($B314&amp;$C314)="","",MIN(N($N314),N($P314)))</f>
        <v/>
      </c>
      <c r="AL314" s="375" t="str">
        <f aca="false">IF(ISNUMBER($D314),YEAR($D314),"")</f>
        <v/>
      </c>
      <c r="AM314" s="375" t="str">
        <f aca="false">IF(OR(TRIM($B314&amp;$C314)="",NOT(ISNUMBER($D314)),NOT(ISNUMBER($E314))),"",IF($E314&lt;$D314,"",IF(IF($AD314="半年付",2,IF($AD314="季度付",4,IF($AD314="月付",12,IF($AD314="半月付",24,1))))=1,1,MAX(1,ROUND(($E314-$D314+1)/365*IF($AD314="半年付",2,IF($AD314="季度付",4,IF($AD314="月付",12,IF($AD314="半月付",24,1)))),0)))))</f>
        <v/>
      </c>
      <c r="AN314" s="375" t="str">
        <f aca="true">IF($AM314="","",MIN($AM314,MAX(0,INT((TODAY()-付款宽限天数-$D314)/(($E314-$D314+1)/$AM314))+1)))</f>
        <v/>
      </c>
    </row>
    <row r="315" customFormat="false" ht="14.9" hidden="false" customHeight="false" outlineLevel="0" collapsed="false">
      <c r="F315" s="370" t="str">
        <f aca="true">IF(TRIM($B315&amp;$C315)="","",IF(OR(ISNUMBER(SEARCH("未",$A315)),ISNUMBER(SEARCH("送出",$A315)),AND(TRIM($A315)="",NOT(ISNUMBER($D315)),N($G315)=0)),"【合同未回】","")&amp;IF(NOT(ISNUMBER($E315)),IF(OR(ISNUMBER(SEARCH("未",$A315)),ISNUMBER(SEARCH("送出",$A315)),AND(TRIM($A315)="",NOT(ISNUMBER($D315)),N($G315)=0)),"","【未填合同期】"),IF($E315&lt;TODAY(),"【已到期】",IF($E315-TODAY()&lt;=提醒天数,"【即将到期，剩余"&amp;($E315-TODAY())&amp;"天】","【正常】")))&amp;IF(OR($AC315="安装免保",$AC315="技术免保",$AC315="质保期内"),"【"&amp;$AC315&amp;"】",""))</f>
        <v/>
      </c>
      <c r="J315" s="371" t="str">
        <f aca="false">IF(OR(N($G315)=0,N($H315)=0),"",ROUND(N($G315)*N($H315)*IF(N($I315)=0,1,N($I315)),2))</f>
        <v/>
      </c>
      <c r="L315" s="371" t="str">
        <f aca="false">IF(TRIM($B315&amp;$C315)="","",IF(AND(N($J315)=0,N($K315)=0),"",ROUND(N($J315)+N($K315),2)))</f>
        <v/>
      </c>
      <c r="R315" s="371"/>
      <c r="S315" s="372" t="str">
        <f aca="false">IF(TRIM($B315&amp;$C315)="","",IF(N($N315)=0,"",MAX(0,MIN(N($N315)-N($P315),N($V315)))))</f>
        <v/>
      </c>
      <c r="T315" s="372" t="str">
        <f aca="false">IF(TRIM($B315&amp;$C315)="","",IF(N($P315)&lt;=N($N315),"",N($P315)-N($N315)))</f>
        <v/>
      </c>
      <c r="U315" s="372" t="str">
        <f aca="false">IF(OR(TRIM($B315&amp;$C315)="",$V315=""),"",MAX(0,N($V315))-N($S315))</f>
        <v/>
      </c>
      <c r="V315" s="372" t="str">
        <f aca="false">IF(TRIM($B315&amp;$C315)="","",IF(AND(N($L315)=0,N($P315)+N($Q315)+N($R315)=0),"",ROUND(N($L315)-N($P315)-N($Q315)-N($R315),2)))</f>
        <v/>
      </c>
      <c r="W315" s="373" t="str">
        <f aca="false">IF(TRIM($B315&amp;$C315)="","",IF(N($L315)=0,IF((N($P315)+N($Q315)+N($R315))=0,"—未填单价","未填单价，已收 "&amp;TEXT((N($P315)+N($Q315)+N($R315)),"#,##0.00")),IF(N($V315)&gt;0.005,"欠 "&amp;TEXT(N($V315),"#,##0.00")&amp;IF(N($S315)&gt;0,"（开票未到账 "&amp;TEXT(N($S315),"#,##0.00")&amp;"）","")&amp;IF(N($U315)&gt;0,"（未开票 "&amp;TEXT(N($U315),"#,##0.00")&amp;"）",""),IF(N($V315)&lt;-0.005,"多收 "&amp;TEXT(-N($V315),"#,##0.00"),"✔ 已结清")))&amp;IF(N($T315)&gt;0,"｜到账未开票 "&amp;TEXT(N($T315),"#,##0.00")&amp;"，待补票","")&amp;IF(N($Q315)&gt;0,"｜收现 "&amp;TEXT(N($Q315),"#,##0.00"),"")&amp;IF(N($R315)&gt;0,"｜收款不开票 "&amp;TEXT(N($R315),"#,##0.00"),""))</f>
        <v/>
      </c>
      <c r="X315" s="370"/>
      <c r="AB315" s="371" t="str">
        <f aca="false">IF(OR(N($N315)=0,N($AA315)=0),"",ROUND(N($N315)/(1+N($AA315))*N($AA315),2))</f>
        <v/>
      </c>
      <c r="AC315" s="370"/>
      <c r="AD315" s="370"/>
      <c r="AE315" s="374" t="str">
        <f aca="false">IF($AM315="","",IF($AM315=1,IF($AN315&gt;=1,"一次性·已到收款期","一次性·未到期"),$AD315&amp;" 第"&amp;$AN315&amp;"/"&amp;$AM315&amp;"期"))</f>
        <v/>
      </c>
      <c r="AF315" s="372" t="str">
        <f aca="false">IF(OR($AM315="",N($L315)=0),"",ROUND(N($J315)*$AN315/$AM315,2)+N($K315))</f>
        <v/>
      </c>
      <c r="AG315" s="372" t="str">
        <f aca="false">IF($AF315="","",MAX(0,ROUND($AF315-(N($P315)+N($Q315)+N($R315)),2)))</f>
        <v/>
      </c>
      <c r="AH315" s="372" t="str">
        <f aca="false">IF(OR(TRIM($B315&amp;$C315)="",NOT(ISNUMBER($D315))),"",SUMIFS($V$3:$V$1001,$AJ$3:$AJ$1001,$AJ315,$D$3:$D$1001,"&lt;"&amp;$D315))</f>
        <v/>
      </c>
      <c r="AI315" s="372" t="str">
        <f aca="false">IF(TRIM($B315&amp;$C315)="","",SUMIFS($V$3:$V$1001,$AJ$3:$AJ$1001,$AJ315))</f>
        <v/>
      </c>
      <c r="AJ315" s="374" t="str">
        <f aca="false">IF(TRIM($B315&amp;$C315)="","",TRIM($B315)&amp;"｜"&amp;TRIM($C315))</f>
        <v/>
      </c>
      <c r="AK315" s="372" t="str">
        <f aca="false">IF(TRIM($B315&amp;$C315)="","",MIN(N($N315),N($P315)))</f>
        <v/>
      </c>
      <c r="AL315" s="375" t="str">
        <f aca="false">IF(ISNUMBER($D315),YEAR($D315),"")</f>
        <v/>
      </c>
      <c r="AM315" s="375" t="str">
        <f aca="false">IF(OR(TRIM($B315&amp;$C315)="",NOT(ISNUMBER($D315)),NOT(ISNUMBER($E315))),"",IF($E315&lt;$D315,"",IF(IF($AD315="半年付",2,IF($AD315="季度付",4,IF($AD315="月付",12,IF($AD315="半月付",24,1))))=1,1,MAX(1,ROUND(($E315-$D315+1)/365*IF($AD315="半年付",2,IF($AD315="季度付",4,IF($AD315="月付",12,IF($AD315="半月付",24,1)))),0)))))</f>
        <v/>
      </c>
      <c r="AN315" s="375" t="str">
        <f aca="true">IF($AM315="","",MIN($AM315,MAX(0,INT((TODAY()-付款宽限天数-$D315)/(($E315-$D315+1)/$AM315))+1)))</f>
        <v/>
      </c>
    </row>
    <row r="316" customFormat="false" ht="14.9" hidden="false" customHeight="false" outlineLevel="0" collapsed="false">
      <c r="F316" s="370" t="str">
        <f aca="true">IF(TRIM($B316&amp;$C316)="","",IF(OR(ISNUMBER(SEARCH("未",$A316)),ISNUMBER(SEARCH("送出",$A316)),AND(TRIM($A316)="",NOT(ISNUMBER($D316)),N($G316)=0)),"【合同未回】","")&amp;IF(NOT(ISNUMBER($E316)),IF(OR(ISNUMBER(SEARCH("未",$A316)),ISNUMBER(SEARCH("送出",$A316)),AND(TRIM($A316)="",NOT(ISNUMBER($D316)),N($G316)=0)),"","【未填合同期】"),IF($E316&lt;TODAY(),"【已到期】",IF($E316-TODAY()&lt;=提醒天数,"【即将到期，剩余"&amp;($E316-TODAY())&amp;"天】","【正常】")))&amp;IF(OR($AC316="安装免保",$AC316="技术免保",$AC316="质保期内"),"【"&amp;$AC316&amp;"】",""))</f>
        <v/>
      </c>
      <c r="J316" s="371" t="str">
        <f aca="false">IF(OR(N($G316)=0,N($H316)=0),"",ROUND(N($G316)*N($H316)*IF(N($I316)=0,1,N($I316)),2))</f>
        <v/>
      </c>
      <c r="L316" s="371" t="str">
        <f aca="false">IF(TRIM($B316&amp;$C316)="","",IF(AND(N($J316)=0,N($K316)=0),"",ROUND(N($J316)+N($K316),2)))</f>
        <v/>
      </c>
      <c r="R316" s="371"/>
      <c r="S316" s="372" t="str">
        <f aca="false">IF(TRIM($B316&amp;$C316)="","",IF(N($N316)=0,"",MAX(0,MIN(N($N316)-N($P316),N($V316)))))</f>
        <v/>
      </c>
      <c r="T316" s="372" t="str">
        <f aca="false">IF(TRIM($B316&amp;$C316)="","",IF(N($P316)&lt;=N($N316),"",N($P316)-N($N316)))</f>
        <v/>
      </c>
      <c r="U316" s="372" t="str">
        <f aca="false">IF(OR(TRIM($B316&amp;$C316)="",$V316=""),"",MAX(0,N($V316))-N($S316))</f>
        <v/>
      </c>
      <c r="V316" s="372" t="str">
        <f aca="false">IF(TRIM($B316&amp;$C316)="","",IF(AND(N($L316)=0,N($P316)+N($Q316)+N($R316)=0),"",ROUND(N($L316)-N($P316)-N($Q316)-N($R316),2)))</f>
        <v/>
      </c>
      <c r="W316" s="373" t="str">
        <f aca="false">IF(TRIM($B316&amp;$C316)="","",IF(N($L316)=0,IF((N($P316)+N($Q316)+N($R316))=0,"—未填单价","未填单价，已收 "&amp;TEXT((N($P316)+N($Q316)+N($R316)),"#,##0.00")),IF(N($V316)&gt;0.005,"欠 "&amp;TEXT(N($V316),"#,##0.00")&amp;IF(N($S316)&gt;0,"（开票未到账 "&amp;TEXT(N($S316),"#,##0.00")&amp;"）","")&amp;IF(N($U316)&gt;0,"（未开票 "&amp;TEXT(N($U316),"#,##0.00")&amp;"）",""),IF(N($V316)&lt;-0.005,"多收 "&amp;TEXT(-N($V316),"#,##0.00"),"✔ 已结清")))&amp;IF(N($T316)&gt;0,"｜到账未开票 "&amp;TEXT(N($T316),"#,##0.00")&amp;"，待补票","")&amp;IF(N($Q316)&gt;0,"｜收现 "&amp;TEXT(N($Q316),"#,##0.00"),"")&amp;IF(N($R316)&gt;0,"｜收款不开票 "&amp;TEXT(N($R316),"#,##0.00"),""))</f>
        <v/>
      </c>
      <c r="X316" s="370"/>
      <c r="AB316" s="371" t="str">
        <f aca="false">IF(OR(N($N316)=0,N($AA316)=0),"",ROUND(N($N316)/(1+N($AA316))*N($AA316),2))</f>
        <v/>
      </c>
      <c r="AC316" s="370"/>
      <c r="AD316" s="370"/>
      <c r="AE316" s="374" t="str">
        <f aca="false">IF($AM316="","",IF($AM316=1,IF($AN316&gt;=1,"一次性·已到收款期","一次性·未到期"),$AD316&amp;" 第"&amp;$AN316&amp;"/"&amp;$AM316&amp;"期"))</f>
        <v/>
      </c>
      <c r="AF316" s="372" t="str">
        <f aca="false">IF(OR($AM316="",N($L316)=0),"",ROUND(N($J316)*$AN316/$AM316,2)+N($K316))</f>
        <v/>
      </c>
      <c r="AG316" s="372" t="str">
        <f aca="false">IF($AF316="","",MAX(0,ROUND($AF316-(N($P316)+N($Q316)+N($R316)),2)))</f>
        <v/>
      </c>
      <c r="AH316" s="372" t="str">
        <f aca="false">IF(OR(TRIM($B316&amp;$C316)="",NOT(ISNUMBER($D316))),"",SUMIFS($V$3:$V$1001,$AJ$3:$AJ$1001,$AJ316,$D$3:$D$1001,"&lt;"&amp;$D316))</f>
        <v/>
      </c>
      <c r="AI316" s="372" t="str">
        <f aca="false">IF(TRIM($B316&amp;$C316)="","",SUMIFS($V$3:$V$1001,$AJ$3:$AJ$1001,$AJ316))</f>
        <v/>
      </c>
      <c r="AJ316" s="374" t="str">
        <f aca="false">IF(TRIM($B316&amp;$C316)="","",TRIM($B316)&amp;"｜"&amp;TRIM($C316))</f>
        <v/>
      </c>
      <c r="AK316" s="372" t="str">
        <f aca="false">IF(TRIM($B316&amp;$C316)="","",MIN(N($N316),N($P316)))</f>
        <v/>
      </c>
      <c r="AL316" s="375" t="str">
        <f aca="false">IF(ISNUMBER($D316),YEAR($D316),"")</f>
        <v/>
      </c>
      <c r="AM316" s="375" t="str">
        <f aca="false">IF(OR(TRIM($B316&amp;$C316)="",NOT(ISNUMBER($D316)),NOT(ISNUMBER($E316))),"",IF($E316&lt;$D316,"",IF(IF($AD316="半年付",2,IF($AD316="季度付",4,IF($AD316="月付",12,IF($AD316="半月付",24,1))))=1,1,MAX(1,ROUND(($E316-$D316+1)/365*IF($AD316="半年付",2,IF($AD316="季度付",4,IF($AD316="月付",12,IF($AD316="半月付",24,1)))),0)))))</f>
        <v/>
      </c>
      <c r="AN316" s="375" t="str">
        <f aca="true">IF($AM316="","",MIN($AM316,MAX(0,INT((TODAY()-付款宽限天数-$D316)/(($E316-$D316+1)/$AM316))+1)))</f>
        <v/>
      </c>
    </row>
    <row r="317" customFormat="false" ht="14.9" hidden="false" customHeight="false" outlineLevel="0" collapsed="false">
      <c r="F317" s="370" t="str">
        <f aca="true">IF(TRIM($B317&amp;$C317)="","",IF(OR(ISNUMBER(SEARCH("未",$A317)),ISNUMBER(SEARCH("送出",$A317)),AND(TRIM($A317)="",NOT(ISNUMBER($D317)),N($G317)=0)),"【合同未回】","")&amp;IF(NOT(ISNUMBER($E317)),IF(OR(ISNUMBER(SEARCH("未",$A317)),ISNUMBER(SEARCH("送出",$A317)),AND(TRIM($A317)="",NOT(ISNUMBER($D317)),N($G317)=0)),"","【未填合同期】"),IF($E317&lt;TODAY(),"【已到期】",IF($E317-TODAY()&lt;=提醒天数,"【即将到期，剩余"&amp;($E317-TODAY())&amp;"天】","【正常】")))&amp;IF(OR($AC317="安装免保",$AC317="技术免保",$AC317="质保期内"),"【"&amp;$AC317&amp;"】",""))</f>
        <v/>
      </c>
      <c r="J317" s="371" t="str">
        <f aca="false">IF(OR(N($G317)=0,N($H317)=0),"",ROUND(N($G317)*N($H317)*IF(N($I317)=0,1,N($I317)),2))</f>
        <v/>
      </c>
      <c r="L317" s="371" t="str">
        <f aca="false">IF(TRIM($B317&amp;$C317)="","",IF(AND(N($J317)=0,N($K317)=0),"",ROUND(N($J317)+N($K317),2)))</f>
        <v/>
      </c>
      <c r="R317" s="371"/>
      <c r="S317" s="372" t="str">
        <f aca="false">IF(TRIM($B317&amp;$C317)="","",IF(N($N317)=0,"",MAX(0,MIN(N($N317)-N($P317),N($V317)))))</f>
        <v/>
      </c>
      <c r="T317" s="372" t="str">
        <f aca="false">IF(TRIM($B317&amp;$C317)="","",IF(N($P317)&lt;=N($N317),"",N($P317)-N($N317)))</f>
        <v/>
      </c>
      <c r="U317" s="372" t="str">
        <f aca="false">IF(OR(TRIM($B317&amp;$C317)="",$V317=""),"",MAX(0,N($V317))-N($S317))</f>
        <v/>
      </c>
      <c r="V317" s="372" t="str">
        <f aca="false">IF(TRIM($B317&amp;$C317)="","",IF(AND(N($L317)=0,N($P317)+N($Q317)+N($R317)=0),"",ROUND(N($L317)-N($P317)-N($Q317)-N($R317),2)))</f>
        <v/>
      </c>
      <c r="W317" s="373" t="str">
        <f aca="false">IF(TRIM($B317&amp;$C317)="","",IF(N($L317)=0,IF((N($P317)+N($Q317)+N($R317))=0,"—未填单价","未填单价，已收 "&amp;TEXT((N($P317)+N($Q317)+N($R317)),"#,##0.00")),IF(N($V317)&gt;0.005,"欠 "&amp;TEXT(N($V317),"#,##0.00")&amp;IF(N($S317)&gt;0,"（开票未到账 "&amp;TEXT(N($S317),"#,##0.00")&amp;"）","")&amp;IF(N($U317)&gt;0,"（未开票 "&amp;TEXT(N($U317),"#,##0.00")&amp;"）",""),IF(N($V317)&lt;-0.005,"多收 "&amp;TEXT(-N($V317),"#,##0.00"),"✔ 已结清")))&amp;IF(N($T317)&gt;0,"｜到账未开票 "&amp;TEXT(N($T317),"#,##0.00")&amp;"，待补票","")&amp;IF(N($Q317)&gt;0,"｜收现 "&amp;TEXT(N($Q317),"#,##0.00"),"")&amp;IF(N($R317)&gt;0,"｜收款不开票 "&amp;TEXT(N($R317),"#,##0.00"),""))</f>
        <v/>
      </c>
      <c r="X317" s="370"/>
      <c r="AB317" s="371" t="str">
        <f aca="false">IF(OR(N($N317)=0,N($AA317)=0),"",ROUND(N($N317)/(1+N($AA317))*N($AA317),2))</f>
        <v/>
      </c>
      <c r="AC317" s="370"/>
      <c r="AD317" s="370"/>
      <c r="AE317" s="374" t="str">
        <f aca="false">IF($AM317="","",IF($AM317=1,IF($AN317&gt;=1,"一次性·已到收款期","一次性·未到期"),$AD317&amp;" 第"&amp;$AN317&amp;"/"&amp;$AM317&amp;"期"))</f>
        <v/>
      </c>
      <c r="AF317" s="372" t="str">
        <f aca="false">IF(OR($AM317="",N($L317)=0),"",ROUND(N($J317)*$AN317/$AM317,2)+N($K317))</f>
        <v/>
      </c>
      <c r="AG317" s="372" t="str">
        <f aca="false">IF($AF317="","",MAX(0,ROUND($AF317-(N($P317)+N($Q317)+N($R317)),2)))</f>
        <v/>
      </c>
      <c r="AH317" s="372" t="str">
        <f aca="false">IF(OR(TRIM($B317&amp;$C317)="",NOT(ISNUMBER($D317))),"",SUMIFS($V$3:$V$1001,$AJ$3:$AJ$1001,$AJ317,$D$3:$D$1001,"&lt;"&amp;$D317))</f>
        <v/>
      </c>
      <c r="AI317" s="372" t="str">
        <f aca="false">IF(TRIM($B317&amp;$C317)="","",SUMIFS($V$3:$V$1001,$AJ$3:$AJ$1001,$AJ317))</f>
        <v/>
      </c>
      <c r="AJ317" s="374" t="str">
        <f aca="false">IF(TRIM($B317&amp;$C317)="","",TRIM($B317)&amp;"｜"&amp;TRIM($C317))</f>
        <v/>
      </c>
      <c r="AK317" s="372" t="str">
        <f aca="false">IF(TRIM($B317&amp;$C317)="","",MIN(N($N317),N($P317)))</f>
        <v/>
      </c>
      <c r="AL317" s="375" t="str">
        <f aca="false">IF(ISNUMBER($D317),YEAR($D317),"")</f>
        <v/>
      </c>
      <c r="AM317" s="375" t="str">
        <f aca="false">IF(OR(TRIM($B317&amp;$C317)="",NOT(ISNUMBER($D317)),NOT(ISNUMBER($E317))),"",IF($E317&lt;$D317,"",IF(IF($AD317="半年付",2,IF($AD317="季度付",4,IF($AD317="月付",12,IF($AD317="半月付",24,1))))=1,1,MAX(1,ROUND(($E317-$D317+1)/365*IF($AD317="半年付",2,IF($AD317="季度付",4,IF($AD317="月付",12,IF($AD317="半月付",24,1)))),0)))))</f>
        <v/>
      </c>
      <c r="AN317" s="375" t="str">
        <f aca="true">IF($AM317="","",MIN($AM317,MAX(0,INT((TODAY()-付款宽限天数-$D317)/(($E317-$D317+1)/$AM317))+1)))</f>
        <v/>
      </c>
    </row>
    <row r="318" customFormat="false" ht="14.9" hidden="false" customHeight="false" outlineLevel="0" collapsed="false">
      <c r="F318" s="370" t="str">
        <f aca="true">IF(TRIM($B318&amp;$C318)="","",IF(OR(ISNUMBER(SEARCH("未",$A318)),ISNUMBER(SEARCH("送出",$A318)),AND(TRIM($A318)="",NOT(ISNUMBER($D318)),N($G318)=0)),"【合同未回】","")&amp;IF(NOT(ISNUMBER($E318)),IF(OR(ISNUMBER(SEARCH("未",$A318)),ISNUMBER(SEARCH("送出",$A318)),AND(TRIM($A318)="",NOT(ISNUMBER($D318)),N($G318)=0)),"","【未填合同期】"),IF($E318&lt;TODAY(),"【已到期】",IF($E318-TODAY()&lt;=提醒天数,"【即将到期，剩余"&amp;($E318-TODAY())&amp;"天】","【正常】")))&amp;IF(OR($AC318="安装免保",$AC318="技术免保",$AC318="质保期内"),"【"&amp;$AC318&amp;"】",""))</f>
        <v/>
      </c>
      <c r="J318" s="371" t="str">
        <f aca="false">IF(OR(N($G318)=0,N($H318)=0),"",ROUND(N($G318)*N($H318)*IF(N($I318)=0,1,N($I318)),2))</f>
        <v/>
      </c>
      <c r="L318" s="371" t="str">
        <f aca="false">IF(TRIM($B318&amp;$C318)="","",IF(AND(N($J318)=0,N($K318)=0),"",ROUND(N($J318)+N($K318),2)))</f>
        <v/>
      </c>
      <c r="R318" s="371"/>
      <c r="S318" s="372" t="str">
        <f aca="false">IF(TRIM($B318&amp;$C318)="","",IF(N($N318)=0,"",MAX(0,MIN(N($N318)-N($P318),N($V318)))))</f>
        <v/>
      </c>
      <c r="T318" s="372" t="str">
        <f aca="false">IF(TRIM($B318&amp;$C318)="","",IF(N($P318)&lt;=N($N318),"",N($P318)-N($N318)))</f>
        <v/>
      </c>
      <c r="U318" s="372" t="str">
        <f aca="false">IF(OR(TRIM($B318&amp;$C318)="",$V318=""),"",MAX(0,N($V318))-N($S318))</f>
        <v/>
      </c>
      <c r="V318" s="372" t="str">
        <f aca="false">IF(TRIM($B318&amp;$C318)="","",IF(AND(N($L318)=0,N($P318)+N($Q318)+N($R318)=0),"",ROUND(N($L318)-N($P318)-N($Q318)-N($R318),2)))</f>
        <v/>
      </c>
      <c r="W318" s="373" t="str">
        <f aca="false">IF(TRIM($B318&amp;$C318)="","",IF(N($L318)=0,IF((N($P318)+N($Q318)+N($R318))=0,"—未填单价","未填单价，已收 "&amp;TEXT((N($P318)+N($Q318)+N($R318)),"#,##0.00")),IF(N($V318)&gt;0.005,"欠 "&amp;TEXT(N($V318),"#,##0.00")&amp;IF(N($S318)&gt;0,"（开票未到账 "&amp;TEXT(N($S318),"#,##0.00")&amp;"）","")&amp;IF(N($U318)&gt;0,"（未开票 "&amp;TEXT(N($U318),"#,##0.00")&amp;"）",""),IF(N($V318)&lt;-0.005,"多收 "&amp;TEXT(-N($V318),"#,##0.00"),"✔ 已结清")))&amp;IF(N($T318)&gt;0,"｜到账未开票 "&amp;TEXT(N($T318),"#,##0.00")&amp;"，待补票","")&amp;IF(N($Q318)&gt;0,"｜收现 "&amp;TEXT(N($Q318),"#,##0.00"),"")&amp;IF(N($R318)&gt;0,"｜收款不开票 "&amp;TEXT(N($R318),"#,##0.00"),""))</f>
        <v/>
      </c>
      <c r="X318" s="370"/>
      <c r="AB318" s="371" t="str">
        <f aca="false">IF(OR(N($N318)=0,N($AA318)=0),"",ROUND(N($N318)/(1+N($AA318))*N($AA318),2))</f>
        <v/>
      </c>
      <c r="AC318" s="370"/>
      <c r="AD318" s="370"/>
      <c r="AE318" s="374" t="str">
        <f aca="false">IF($AM318="","",IF($AM318=1,IF($AN318&gt;=1,"一次性·已到收款期","一次性·未到期"),$AD318&amp;" 第"&amp;$AN318&amp;"/"&amp;$AM318&amp;"期"))</f>
        <v/>
      </c>
      <c r="AF318" s="372" t="str">
        <f aca="false">IF(OR($AM318="",N($L318)=0),"",ROUND(N($J318)*$AN318/$AM318,2)+N($K318))</f>
        <v/>
      </c>
      <c r="AG318" s="372" t="str">
        <f aca="false">IF($AF318="","",MAX(0,ROUND($AF318-(N($P318)+N($Q318)+N($R318)),2)))</f>
        <v/>
      </c>
      <c r="AH318" s="372" t="str">
        <f aca="false">IF(OR(TRIM($B318&amp;$C318)="",NOT(ISNUMBER($D318))),"",SUMIFS($V$3:$V$1001,$AJ$3:$AJ$1001,$AJ318,$D$3:$D$1001,"&lt;"&amp;$D318))</f>
        <v/>
      </c>
      <c r="AI318" s="372" t="str">
        <f aca="false">IF(TRIM($B318&amp;$C318)="","",SUMIFS($V$3:$V$1001,$AJ$3:$AJ$1001,$AJ318))</f>
        <v/>
      </c>
      <c r="AJ318" s="374" t="str">
        <f aca="false">IF(TRIM($B318&amp;$C318)="","",TRIM($B318)&amp;"｜"&amp;TRIM($C318))</f>
        <v/>
      </c>
      <c r="AK318" s="372" t="str">
        <f aca="false">IF(TRIM($B318&amp;$C318)="","",MIN(N($N318),N($P318)))</f>
        <v/>
      </c>
      <c r="AL318" s="375" t="str">
        <f aca="false">IF(ISNUMBER($D318),YEAR($D318),"")</f>
        <v/>
      </c>
      <c r="AM318" s="375" t="str">
        <f aca="false">IF(OR(TRIM($B318&amp;$C318)="",NOT(ISNUMBER($D318)),NOT(ISNUMBER($E318))),"",IF($E318&lt;$D318,"",IF(IF($AD318="半年付",2,IF($AD318="季度付",4,IF($AD318="月付",12,IF($AD318="半月付",24,1))))=1,1,MAX(1,ROUND(($E318-$D318+1)/365*IF($AD318="半年付",2,IF($AD318="季度付",4,IF($AD318="月付",12,IF($AD318="半月付",24,1)))),0)))))</f>
        <v/>
      </c>
      <c r="AN318" s="375" t="str">
        <f aca="true">IF($AM318="","",MIN($AM318,MAX(0,INT((TODAY()-付款宽限天数-$D318)/(($E318-$D318+1)/$AM318))+1)))</f>
        <v/>
      </c>
    </row>
    <row r="319" customFormat="false" ht="14.9" hidden="false" customHeight="false" outlineLevel="0" collapsed="false">
      <c r="F319" s="370" t="str">
        <f aca="true">IF(TRIM($B319&amp;$C319)="","",IF(OR(ISNUMBER(SEARCH("未",$A319)),ISNUMBER(SEARCH("送出",$A319)),AND(TRIM($A319)="",NOT(ISNUMBER($D319)),N($G319)=0)),"【合同未回】","")&amp;IF(NOT(ISNUMBER($E319)),IF(OR(ISNUMBER(SEARCH("未",$A319)),ISNUMBER(SEARCH("送出",$A319)),AND(TRIM($A319)="",NOT(ISNUMBER($D319)),N($G319)=0)),"","【未填合同期】"),IF($E319&lt;TODAY(),"【已到期】",IF($E319-TODAY()&lt;=提醒天数,"【即将到期，剩余"&amp;($E319-TODAY())&amp;"天】","【正常】")))&amp;IF(OR($AC319="安装免保",$AC319="技术免保",$AC319="质保期内"),"【"&amp;$AC319&amp;"】",""))</f>
        <v/>
      </c>
      <c r="J319" s="371" t="str">
        <f aca="false">IF(OR(N($G319)=0,N($H319)=0),"",ROUND(N($G319)*N($H319)*IF(N($I319)=0,1,N($I319)),2))</f>
        <v/>
      </c>
      <c r="L319" s="371" t="str">
        <f aca="false">IF(TRIM($B319&amp;$C319)="","",IF(AND(N($J319)=0,N($K319)=0),"",ROUND(N($J319)+N($K319),2)))</f>
        <v/>
      </c>
      <c r="R319" s="371"/>
      <c r="S319" s="372" t="str">
        <f aca="false">IF(TRIM($B319&amp;$C319)="","",IF(N($N319)=0,"",MAX(0,MIN(N($N319)-N($P319),N($V319)))))</f>
        <v/>
      </c>
      <c r="T319" s="372" t="str">
        <f aca="false">IF(TRIM($B319&amp;$C319)="","",IF(N($P319)&lt;=N($N319),"",N($P319)-N($N319)))</f>
        <v/>
      </c>
      <c r="U319" s="372" t="str">
        <f aca="false">IF(OR(TRIM($B319&amp;$C319)="",$V319=""),"",MAX(0,N($V319))-N($S319))</f>
        <v/>
      </c>
      <c r="V319" s="372" t="str">
        <f aca="false">IF(TRIM($B319&amp;$C319)="","",IF(AND(N($L319)=0,N($P319)+N($Q319)+N($R319)=0),"",ROUND(N($L319)-N($P319)-N($Q319)-N($R319),2)))</f>
        <v/>
      </c>
      <c r="W319" s="373" t="str">
        <f aca="false">IF(TRIM($B319&amp;$C319)="","",IF(N($L319)=0,IF((N($P319)+N($Q319)+N($R319))=0,"—未填单价","未填单价，已收 "&amp;TEXT((N($P319)+N($Q319)+N($R319)),"#,##0.00")),IF(N($V319)&gt;0.005,"欠 "&amp;TEXT(N($V319),"#,##0.00")&amp;IF(N($S319)&gt;0,"（开票未到账 "&amp;TEXT(N($S319),"#,##0.00")&amp;"）","")&amp;IF(N($U319)&gt;0,"（未开票 "&amp;TEXT(N($U319),"#,##0.00")&amp;"）",""),IF(N($V319)&lt;-0.005,"多收 "&amp;TEXT(-N($V319),"#,##0.00"),"✔ 已结清")))&amp;IF(N($T319)&gt;0,"｜到账未开票 "&amp;TEXT(N($T319),"#,##0.00")&amp;"，待补票","")&amp;IF(N($Q319)&gt;0,"｜收现 "&amp;TEXT(N($Q319),"#,##0.00"),"")&amp;IF(N($R319)&gt;0,"｜收款不开票 "&amp;TEXT(N($R319),"#,##0.00"),""))</f>
        <v/>
      </c>
      <c r="X319" s="370"/>
      <c r="AB319" s="371" t="str">
        <f aca="false">IF(OR(N($N319)=0,N($AA319)=0),"",ROUND(N($N319)/(1+N($AA319))*N($AA319),2))</f>
        <v/>
      </c>
      <c r="AC319" s="370"/>
      <c r="AD319" s="370"/>
      <c r="AE319" s="374" t="str">
        <f aca="false">IF($AM319="","",IF($AM319=1,IF($AN319&gt;=1,"一次性·已到收款期","一次性·未到期"),$AD319&amp;" 第"&amp;$AN319&amp;"/"&amp;$AM319&amp;"期"))</f>
        <v/>
      </c>
      <c r="AF319" s="372" t="str">
        <f aca="false">IF(OR($AM319="",N($L319)=0),"",ROUND(N($J319)*$AN319/$AM319,2)+N($K319))</f>
        <v/>
      </c>
      <c r="AG319" s="372" t="str">
        <f aca="false">IF($AF319="","",MAX(0,ROUND($AF319-(N($P319)+N($Q319)+N($R319)),2)))</f>
        <v/>
      </c>
      <c r="AH319" s="372" t="str">
        <f aca="false">IF(OR(TRIM($B319&amp;$C319)="",NOT(ISNUMBER($D319))),"",SUMIFS($V$3:$V$1001,$AJ$3:$AJ$1001,$AJ319,$D$3:$D$1001,"&lt;"&amp;$D319))</f>
        <v/>
      </c>
      <c r="AI319" s="372" t="str">
        <f aca="false">IF(TRIM($B319&amp;$C319)="","",SUMIFS($V$3:$V$1001,$AJ$3:$AJ$1001,$AJ319))</f>
        <v/>
      </c>
      <c r="AJ319" s="374" t="str">
        <f aca="false">IF(TRIM($B319&amp;$C319)="","",TRIM($B319)&amp;"｜"&amp;TRIM($C319))</f>
        <v/>
      </c>
      <c r="AK319" s="372" t="str">
        <f aca="false">IF(TRIM($B319&amp;$C319)="","",MIN(N($N319),N($P319)))</f>
        <v/>
      </c>
      <c r="AL319" s="375" t="str">
        <f aca="false">IF(ISNUMBER($D319),YEAR($D319),"")</f>
        <v/>
      </c>
      <c r="AM319" s="375" t="str">
        <f aca="false">IF(OR(TRIM($B319&amp;$C319)="",NOT(ISNUMBER($D319)),NOT(ISNUMBER($E319))),"",IF($E319&lt;$D319,"",IF(IF($AD319="半年付",2,IF($AD319="季度付",4,IF($AD319="月付",12,IF($AD319="半月付",24,1))))=1,1,MAX(1,ROUND(($E319-$D319+1)/365*IF($AD319="半年付",2,IF($AD319="季度付",4,IF($AD319="月付",12,IF($AD319="半月付",24,1)))),0)))))</f>
        <v/>
      </c>
      <c r="AN319" s="375" t="str">
        <f aca="true">IF($AM319="","",MIN($AM319,MAX(0,INT((TODAY()-付款宽限天数-$D319)/(($E319-$D319+1)/$AM319))+1)))</f>
        <v/>
      </c>
    </row>
    <row r="320" customFormat="false" ht="14.9" hidden="false" customHeight="false" outlineLevel="0" collapsed="false">
      <c r="F320" s="370" t="str">
        <f aca="true">IF(TRIM($B320&amp;$C320)="","",IF(OR(ISNUMBER(SEARCH("未",$A320)),ISNUMBER(SEARCH("送出",$A320)),AND(TRIM($A320)="",NOT(ISNUMBER($D320)),N($G320)=0)),"【合同未回】","")&amp;IF(NOT(ISNUMBER($E320)),IF(OR(ISNUMBER(SEARCH("未",$A320)),ISNUMBER(SEARCH("送出",$A320)),AND(TRIM($A320)="",NOT(ISNUMBER($D320)),N($G320)=0)),"","【未填合同期】"),IF($E320&lt;TODAY(),"【已到期】",IF($E320-TODAY()&lt;=提醒天数,"【即将到期，剩余"&amp;($E320-TODAY())&amp;"天】","【正常】")))&amp;IF(OR($AC320="安装免保",$AC320="技术免保",$AC320="质保期内"),"【"&amp;$AC320&amp;"】",""))</f>
        <v/>
      </c>
      <c r="J320" s="371" t="str">
        <f aca="false">IF(OR(N($G320)=0,N($H320)=0),"",ROUND(N($G320)*N($H320)*IF(N($I320)=0,1,N($I320)),2))</f>
        <v/>
      </c>
      <c r="L320" s="371" t="str">
        <f aca="false">IF(TRIM($B320&amp;$C320)="","",IF(AND(N($J320)=0,N($K320)=0),"",ROUND(N($J320)+N($K320),2)))</f>
        <v/>
      </c>
      <c r="R320" s="371"/>
      <c r="S320" s="372" t="str">
        <f aca="false">IF(TRIM($B320&amp;$C320)="","",IF(N($N320)=0,"",MAX(0,MIN(N($N320)-N($P320),N($V320)))))</f>
        <v/>
      </c>
      <c r="T320" s="372" t="str">
        <f aca="false">IF(TRIM($B320&amp;$C320)="","",IF(N($P320)&lt;=N($N320),"",N($P320)-N($N320)))</f>
        <v/>
      </c>
      <c r="U320" s="372" t="str">
        <f aca="false">IF(OR(TRIM($B320&amp;$C320)="",$V320=""),"",MAX(0,N($V320))-N($S320))</f>
        <v/>
      </c>
      <c r="V320" s="372" t="str">
        <f aca="false">IF(TRIM($B320&amp;$C320)="","",IF(AND(N($L320)=0,N($P320)+N($Q320)+N($R320)=0),"",ROUND(N($L320)-N($P320)-N($Q320)-N($R320),2)))</f>
        <v/>
      </c>
      <c r="W320" s="373" t="str">
        <f aca="false">IF(TRIM($B320&amp;$C320)="","",IF(N($L320)=0,IF((N($P320)+N($Q320)+N($R320))=0,"—未填单价","未填单价，已收 "&amp;TEXT((N($P320)+N($Q320)+N($R320)),"#,##0.00")),IF(N($V320)&gt;0.005,"欠 "&amp;TEXT(N($V320),"#,##0.00")&amp;IF(N($S320)&gt;0,"（开票未到账 "&amp;TEXT(N($S320),"#,##0.00")&amp;"）","")&amp;IF(N($U320)&gt;0,"（未开票 "&amp;TEXT(N($U320),"#,##0.00")&amp;"）",""),IF(N($V320)&lt;-0.005,"多收 "&amp;TEXT(-N($V320),"#,##0.00"),"✔ 已结清")))&amp;IF(N($T320)&gt;0,"｜到账未开票 "&amp;TEXT(N($T320),"#,##0.00")&amp;"，待补票","")&amp;IF(N($Q320)&gt;0,"｜收现 "&amp;TEXT(N($Q320),"#,##0.00"),"")&amp;IF(N($R320)&gt;0,"｜收款不开票 "&amp;TEXT(N($R320),"#,##0.00"),""))</f>
        <v/>
      </c>
      <c r="X320" s="370"/>
      <c r="AB320" s="371" t="str">
        <f aca="false">IF(OR(N($N320)=0,N($AA320)=0),"",ROUND(N($N320)/(1+N($AA320))*N($AA320),2))</f>
        <v/>
      </c>
      <c r="AC320" s="370"/>
      <c r="AD320" s="370"/>
      <c r="AE320" s="374" t="str">
        <f aca="false">IF($AM320="","",IF($AM320=1,IF($AN320&gt;=1,"一次性·已到收款期","一次性·未到期"),$AD320&amp;" 第"&amp;$AN320&amp;"/"&amp;$AM320&amp;"期"))</f>
        <v/>
      </c>
      <c r="AF320" s="372" t="str">
        <f aca="false">IF(OR($AM320="",N($L320)=0),"",ROUND(N($J320)*$AN320/$AM320,2)+N($K320))</f>
        <v/>
      </c>
      <c r="AG320" s="372" t="str">
        <f aca="false">IF($AF320="","",MAX(0,ROUND($AF320-(N($P320)+N($Q320)+N($R320)),2)))</f>
        <v/>
      </c>
      <c r="AH320" s="372" t="str">
        <f aca="false">IF(OR(TRIM($B320&amp;$C320)="",NOT(ISNUMBER($D320))),"",SUMIFS($V$3:$V$1001,$AJ$3:$AJ$1001,$AJ320,$D$3:$D$1001,"&lt;"&amp;$D320))</f>
        <v/>
      </c>
      <c r="AI320" s="372" t="str">
        <f aca="false">IF(TRIM($B320&amp;$C320)="","",SUMIFS($V$3:$V$1001,$AJ$3:$AJ$1001,$AJ320))</f>
        <v/>
      </c>
      <c r="AJ320" s="374" t="str">
        <f aca="false">IF(TRIM($B320&amp;$C320)="","",TRIM($B320)&amp;"｜"&amp;TRIM($C320))</f>
        <v/>
      </c>
      <c r="AK320" s="372" t="str">
        <f aca="false">IF(TRIM($B320&amp;$C320)="","",MIN(N($N320),N($P320)))</f>
        <v/>
      </c>
      <c r="AL320" s="375" t="str">
        <f aca="false">IF(ISNUMBER($D320),YEAR($D320),"")</f>
        <v/>
      </c>
      <c r="AM320" s="375" t="str">
        <f aca="false">IF(OR(TRIM($B320&amp;$C320)="",NOT(ISNUMBER($D320)),NOT(ISNUMBER($E320))),"",IF($E320&lt;$D320,"",IF(IF($AD320="半年付",2,IF($AD320="季度付",4,IF($AD320="月付",12,IF($AD320="半月付",24,1))))=1,1,MAX(1,ROUND(($E320-$D320+1)/365*IF($AD320="半年付",2,IF($AD320="季度付",4,IF($AD320="月付",12,IF($AD320="半月付",24,1)))),0)))))</f>
        <v/>
      </c>
      <c r="AN320" s="375" t="str">
        <f aca="true">IF($AM320="","",MIN($AM320,MAX(0,INT((TODAY()-付款宽限天数-$D320)/(($E320-$D320+1)/$AM320))+1)))</f>
        <v/>
      </c>
    </row>
    <row r="321" customFormat="false" ht="14.9" hidden="false" customHeight="false" outlineLevel="0" collapsed="false">
      <c r="F321" s="370" t="str">
        <f aca="true">IF(TRIM($B321&amp;$C321)="","",IF(OR(ISNUMBER(SEARCH("未",$A321)),ISNUMBER(SEARCH("送出",$A321)),AND(TRIM($A321)="",NOT(ISNUMBER($D321)),N($G321)=0)),"【合同未回】","")&amp;IF(NOT(ISNUMBER($E321)),IF(OR(ISNUMBER(SEARCH("未",$A321)),ISNUMBER(SEARCH("送出",$A321)),AND(TRIM($A321)="",NOT(ISNUMBER($D321)),N($G321)=0)),"","【未填合同期】"),IF($E321&lt;TODAY(),"【已到期】",IF($E321-TODAY()&lt;=提醒天数,"【即将到期，剩余"&amp;($E321-TODAY())&amp;"天】","【正常】")))&amp;IF(OR($AC321="安装免保",$AC321="技术免保",$AC321="质保期内"),"【"&amp;$AC321&amp;"】",""))</f>
        <v/>
      </c>
      <c r="J321" s="371" t="str">
        <f aca="false">IF(OR(N($G321)=0,N($H321)=0),"",ROUND(N($G321)*N($H321)*IF(N($I321)=0,1,N($I321)),2))</f>
        <v/>
      </c>
      <c r="L321" s="371" t="str">
        <f aca="false">IF(TRIM($B321&amp;$C321)="","",IF(AND(N($J321)=0,N($K321)=0),"",ROUND(N($J321)+N($K321),2)))</f>
        <v/>
      </c>
      <c r="R321" s="371"/>
      <c r="S321" s="372" t="str">
        <f aca="false">IF(TRIM($B321&amp;$C321)="","",IF(N($N321)=0,"",MAX(0,MIN(N($N321)-N($P321),N($V321)))))</f>
        <v/>
      </c>
      <c r="T321" s="372" t="str">
        <f aca="false">IF(TRIM($B321&amp;$C321)="","",IF(N($P321)&lt;=N($N321),"",N($P321)-N($N321)))</f>
        <v/>
      </c>
      <c r="U321" s="372" t="str">
        <f aca="false">IF(OR(TRIM($B321&amp;$C321)="",$V321=""),"",MAX(0,N($V321))-N($S321))</f>
        <v/>
      </c>
      <c r="V321" s="372" t="str">
        <f aca="false">IF(TRIM($B321&amp;$C321)="","",IF(AND(N($L321)=0,N($P321)+N($Q321)+N($R321)=0),"",ROUND(N($L321)-N($P321)-N($Q321)-N($R321),2)))</f>
        <v/>
      </c>
      <c r="W321" s="373" t="str">
        <f aca="false">IF(TRIM($B321&amp;$C321)="","",IF(N($L321)=0,IF((N($P321)+N($Q321)+N($R321))=0,"—未填单价","未填单价，已收 "&amp;TEXT((N($P321)+N($Q321)+N($R321)),"#,##0.00")),IF(N($V321)&gt;0.005,"欠 "&amp;TEXT(N($V321),"#,##0.00")&amp;IF(N($S321)&gt;0,"（开票未到账 "&amp;TEXT(N($S321),"#,##0.00")&amp;"）","")&amp;IF(N($U321)&gt;0,"（未开票 "&amp;TEXT(N($U321),"#,##0.00")&amp;"）",""),IF(N($V321)&lt;-0.005,"多收 "&amp;TEXT(-N($V321),"#,##0.00"),"✔ 已结清")))&amp;IF(N($T321)&gt;0,"｜到账未开票 "&amp;TEXT(N($T321),"#,##0.00")&amp;"，待补票","")&amp;IF(N($Q321)&gt;0,"｜收现 "&amp;TEXT(N($Q321),"#,##0.00"),"")&amp;IF(N($R321)&gt;0,"｜收款不开票 "&amp;TEXT(N($R321),"#,##0.00"),""))</f>
        <v/>
      </c>
      <c r="X321" s="370"/>
      <c r="AB321" s="371" t="str">
        <f aca="false">IF(OR(N($N321)=0,N($AA321)=0),"",ROUND(N($N321)/(1+N($AA321))*N($AA321),2))</f>
        <v/>
      </c>
      <c r="AC321" s="370"/>
      <c r="AD321" s="370"/>
      <c r="AE321" s="374" t="str">
        <f aca="false">IF($AM321="","",IF($AM321=1,IF($AN321&gt;=1,"一次性·已到收款期","一次性·未到期"),$AD321&amp;" 第"&amp;$AN321&amp;"/"&amp;$AM321&amp;"期"))</f>
        <v/>
      </c>
      <c r="AF321" s="372" t="str">
        <f aca="false">IF(OR($AM321="",N($L321)=0),"",ROUND(N($J321)*$AN321/$AM321,2)+N($K321))</f>
        <v/>
      </c>
      <c r="AG321" s="372" t="str">
        <f aca="false">IF($AF321="","",MAX(0,ROUND($AF321-(N($P321)+N($Q321)+N($R321)),2)))</f>
        <v/>
      </c>
      <c r="AH321" s="372" t="str">
        <f aca="false">IF(OR(TRIM($B321&amp;$C321)="",NOT(ISNUMBER($D321))),"",SUMIFS($V$3:$V$1001,$AJ$3:$AJ$1001,$AJ321,$D$3:$D$1001,"&lt;"&amp;$D321))</f>
        <v/>
      </c>
      <c r="AI321" s="372" t="str">
        <f aca="false">IF(TRIM($B321&amp;$C321)="","",SUMIFS($V$3:$V$1001,$AJ$3:$AJ$1001,$AJ321))</f>
        <v/>
      </c>
      <c r="AJ321" s="374" t="str">
        <f aca="false">IF(TRIM($B321&amp;$C321)="","",TRIM($B321)&amp;"｜"&amp;TRIM($C321))</f>
        <v/>
      </c>
      <c r="AK321" s="372" t="str">
        <f aca="false">IF(TRIM($B321&amp;$C321)="","",MIN(N($N321),N($P321)))</f>
        <v/>
      </c>
      <c r="AL321" s="375" t="str">
        <f aca="false">IF(ISNUMBER($D321),YEAR($D321),"")</f>
        <v/>
      </c>
      <c r="AM321" s="375" t="str">
        <f aca="false">IF(OR(TRIM($B321&amp;$C321)="",NOT(ISNUMBER($D321)),NOT(ISNUMBER($E321))),"",IF($E321&lt;$D321,"",IF(IF($AD321="半年付",2,IF($AD321="季度付",4,IF($AD321="月付",12,IF($AD321="半月付",24,1))))=1,1,MAX(1,ROUND(($E321-$D321+1)/365*IF($AD321="半年付",2,IF($AD321="季度付",4,IF($AD321="月付",12,IF($AD321="半月付",24,1)))),0)))))</f>
        <v/>
      </c>
      <c r="AN321" s="375" t="str">
        <f aca="true">IF($AM321="","",MIN($AM321,MAX(0,INT((TODAY()-付款宽限天数-$D321)/(($E321-$D321+1)/$AM321))+1)))</f>
        <v/>
      </c>
    </row>
    <row r="322" customFormat="false" ht="14.9" hidden="false" customHeight="false" outlineLevel="0" collapsed="false">
      <c r="F322" s="370" t="str">
        <f aca="true">IF(TRIM($B322&amp;$C322)="","",IF(OR(ISNUMBER(SEARCH("未",$A322)),ISNUMBER(SEARCH("送出",$A322)),AND(TRIM($A322)="",NOT(ISNUMBER($D322)),N($G322)=0)),"【合同未回】","")&amp;IF(NOT(ISNUMBER($E322)),IF(OR(ISNUMBER(SEARCH("未",$A322)),ISNUMBER(SEARCH("送出",$A322)),AND(TRIM($A322)="",NOT(ISNUMBER($D322)),N($G322)=0)),"","【未填合同期】"),IF($E322&lt;TODAY(),"【已到期】",IF($E322-TODAY()&lt;=提醒天数,"【即将到期，剩余"&amp;($E322-TODAY())&amp;"天】","【正常】")))&amp;IF(OR($AC322="安装免保",$AC322="技术免保",$AC322="质保期内"),"【"&amp;$AC322&amp;"】",""))</f>
        <v/>
      </c>
      <c r="J322" s="371" t="str">
        <f aca="false">IF(OR(N($G322)=0,N($H322)=0),"",ROUND(N($G322)*N($H322)*IF(N($I322)=0,1,N($I322)),2))</f>
        <v/>
      </c>
      <c r="L322" s="371" t="str">
        <f aca="false">IF(TRIM($B322&amp;$C322)="","",IF(AND(N($J322)=0,N($K322)=0),"",ROUND(N($J322)+N($K322),2)))</f>
        <v/>
      </c>
      <c r="R322" s="371"/>
      <c r="S322" s="372" t="str">
        <f aca="false">IF(TRIM($B322&amp;$C322)="","",IF(N($N322)=0,"",MAX(0,MIN(N($N322)-N($P322),N($V322)))))</f>
        <v/>
      </c>
      <c r="T322" s="372" t="str">
        <f aca="false">IF(TRIM($B322&amp;$C322)="","",IF(N($P322)&lt;=N($N322),"",N($P322)-N($N322)))</f>
        <v/>
      </c>
      <c r="U322" s="372" t="str">
        <f aca="false">IF(OR(TRIM($B322&amp;$C322)="",$V322=""),"",MAX(0,N($V322))-N($S322))</f>
        <v/>
      </c>
      <c r="V322" s="372" t="str">
        <f aca="false">IF(TRIM($B322&amp;$C322)="","",IF(AND(N($L322)=0,N($P322)+N($Q322)+N($R322)=0),"",ROUND(N($L322)-N($P322)-N($Q322)-N($R322),2)))</f>
        <v/>
      </c>
      <c r="W322" s="373" t="str">
        <f aca="false">IF(TRIM($B322&amp;$C322)="","",IF(N($L322)=0,IF((N($P322)+N($Q322)+N($R322))=0,"—未填单价","未填单价，已收 "&amp;TEXT((N($P322)+N($Q322)+N($R322)),"#,##0.00")),IF(N($V322)&gt;0.005,"欠 "&amp;TEXT(N($V322),"#,##0.00")&amp;IF(N($S322)&gt;0,"（开票未到账 "&amp;TEXT(N($S322),"#,##0.00")&amp;"）","")&amp;IF(N($U322)&gt;0,"（未开票 "&amp;TEXT(N($U322),"#,##0.00")&amp;"）",""),IF(N($V322)&lt;-0.005,"多收 "&amp;TEXT(-N($V322),"#,##0.00"),"✔ 已结清")))&amp;IF(N($T322)&gt;0,"｜到账未开票 "&amp;TEXT(N($T322),"#,##0.00")&amp;"，待补票","")&amp;IF(N($Q322)&gt;0,"｜收现 "&amp;TEXT(N($Q322),"#,##0.00"),"")&amp;IF(N($R322)&gt;0,"｜收款不开票 "&amp;TEXT(N($R322),"#,##0.00"),""))</f>
        <v/>
      </c>
      <c r="X322" s="370"/>
      <c r="AB322" s="371" t="str">
        <f aca="false">IF(OR(N($N322)=0,N($AA322)=0),"",ROUND(N($N322)/(1+N($AA322))*N($AA322),2))</f>
        <v/>
      </c>
      <c r="AC322" s="370"/>
      <c r="AD322" s="370"/>
      <c r="AE322" s="374" t="str">
        <f aca="false">IF($AM322="","",IF($AM322=1,IF($AN322&gt;=1,"一次性·已到收款期","一次性·未到期"),$AD322&amp;" 第"&amp;$AN322&amp;"/"&amp;$AM322&amp;"期"))</f>
        <v/>
      </c>
      <c r="AF322" s="372" t="str">
        <f aca="false">IF(OR($AM322="",N($L322)=0),"",ROUND(N($J322)*$AN322/$AM322,2)+N($K322))</f>
        <v/>
      </c>
      <c r="AG322" s="372" t="str">
        <f aca="false">IF($AF322="","",MAX(0,ROUND($AF322-(N($P322)+N($Q322)+N($R322)),2)))</f>
        <v/>
      </c>
      <c r="AH322" s="372" t="str">
        <f aca="false">IF(OR(TRIM($B322&amp;$C322)="",NOT(ISNUMBER($D322))),"",SUMIFS($V$3:$V$1001,$AJ$3:$AJ$1001,$AJ322,$D$3:$D$1001,"&lt;"&amp;$D322))</f>
        <v/>
      </c>
      <c r="AI322" s="372" t="str">
        <f aca="false">IF(TRIM($B322&amp;$C322)="","",SUMIFS($V$3:$V$1001,$AJ$3:$AJ$1001,$AJ322))</f>
        <v/>
      </c>
      <c r="AJ322" s="374" t="str">
        <f aca="false">IF(TRIM($B322&amp;$C322)="","",TRIM($B322)&amp;"｜"&amp;TRIM($C322))</f>
        <v/>
      </c>
      <c r="AK322" s="372" t="str">
        <f aca="false">IF(TRIM($B322&amp;$C322)="","",MIN(N($N322),N($P322)))</f>
        <v/>
      </c>
      <c r="AL322" s="375" t="str">
        <f aca="false">IF(ISNUMBER($D322),YEAR($D322),"")</f>
        <v/>
      </c>
      <c r="AM322" s="375" t="str">
        <f aca="false">IF(OR(TRIM($B322&amp;$C322)="",NOT(ISNUMBER($D322)),NOT(ISNUMBER($E322))),"",IF($E322&lt;$D322,"",IF(IF($AD322="半年付",2,IF($AD322="季度付",4,IF($AD322="月付",12,IF($AD322="半月付",24,1))))=1,1,MAX(1,ROUND(($E322-$D322+1)/365*IF($AD322="半年付",2,IF($AD322="季度付",4,IF($AD322="月付",12,IF($AD322="半月付",24,1)))),0)))))</f>
        <v/>
      </c>
      <c r="AN322" s="375" t="str">
        <f aca="true">IF($AM322="","",MIN($AM322,MAX(0,INT((TODAY()-付款宽限天数-$D322)/(($E322-$D322+1)/$AM322))+1)))</f>
        <v/>
      </c>
    </row>
    <row r="323" customFormat="false" ht="14.9" hidden="false" customHeight="false" outlineLevel="0" collapsed="false">
      <c r="F323" s="370" t="str">
        <f aca="true">IF(TRIM($B323&amp;$C323)="","",IF(OR(ISNUMBER(SEARCH("未",$A323)),ISNUMBER(SEARCH("送出",$A323)),AND(TRIM($A323)="",NOT(ISNUMBER($D323)),N($G323)=0)),"【合同未回】","")&amp;IF(NOT(ISNUMBER($E323)),IF(OR(ISNUMBER(SEARCH("未",$A323)),ISNUMBER(SEARCH("送出",$A323)),AND(TRIM($A323)="",NOT(ISNUMBER($D323)),N($G323)=0)),"","【未填合同期】"),IF($E323&lt;TODAY(),"【已到期】",IF($E323-TODAY()&lt;=提醒天数,"【即将到期，剩余"&amp;($E323-TODAY())&amp;"天】","【正常】")))&amp;IF(OR($AC323="安装免保",$AC323="技术免保",$AC323="质保期内"),"【"&amp;$AC323&amp;"】",""))</f>
        <v/>
      </c>
      <c r="J323" s="371" t="str">
        <f aca="false">IF(OR(N($G323)=0,N($H323)=0),"",ROUND(N($G323)*N($H323)*IF(N($I323)=0,1,N($I323)),2))</f>
        <v/>
      </c>
      <c r="L323" s="371" t="str">
        <f aca="false">IF(TRIM($B323&amp;$C323)="","",IF(AND(N($J323)=0,N($K323)=0),"",ROUND(N($J323)+N($K323),2)))</f>
        <v/>
      </c>
      <c r="R323" s="371"/>
      <c r="S323" s="372" t="str">
        <f aca="false">IF(TRIM($B323&amp;$C323)="","",IF(N($N323)=0,"",MAX(0,MIN(N($N323)-N($P323),N($V323)))))</f>
        <v/>
      </c>
      <c r="T323" s="372" t="str">
        <f aca="false">IF(TRIM($B323&amp;$C323)="","",IF(N($P323)&lt;=N($N323),"",N($P323)-N($N323)))</f>
        <v/>
      </c>
      <c r="U323" s="372" t="str">
        <f aca="false">IF(OR(TRIM($B323&amp;$C323)="",$V323=""),"",MAX(0,N($V323))-N($S323))</f>
        <v/>
      </c>
      <c r="V323" s="372" t="str">
        <f aca="false">IF(TRIM($B323&amp;$C323)="","",IF(AND(N($L323)=0,N($P323)+N($Q323)+N($R323)=0),"",ROUND(N($L323)-N($P323)-N($Q323)-N($R323),2)))</f>
        <v/>
      </c>
      <c r="W323" s="373" t="str">
        <f aca="false">IF(TRIM($B323&amp;$C323)="","",IF(N($L323)=0,IF((N($P323)+N($Q323)+N($R323))=0,"—未填单价","未填单价，已收 "&amp;TEXT((N($P323)+N($Q323)+N($R323)),"#,##0.00")),IF(N($V323)&gt;0.005,"欠 "&amp;TEXT(N($V323),"#,##0.00")&amp;IF(N($S323)&gt;0,"（开票未到账 "&amp;TEXT(N($S323),"#,##0.00")&amp;"）","")&amp;IF(N($U323)&gt;0,"（未开票 "&amp;TEXT(N($U323),"#,##0.00")&amp;"）",""),IF(N($V323)&lt;-0.005,"多收 "&amp;TEXT(-N($V323),"#,##0.00"),"✔ 已结清")))&amp;IF(N($T323)&gt;0,"｜到账未开票 "&amp;TEXT(N($T323),"#,##0.00")&amp;"，待补票","")&amp;IF(N($Q323)&gt;0,"｜收现 "&amp;TEXT(N($Q323),"#,##0.00"),"")&amp;IF(N($R323)&gt;0,"｜收款不开票 "&amp;TEXT(N($R323),"#,##0.00"),""))</f>
        <v/>
      </c>
      <c r="X323" s="370"/>
      <c r="AB323" s="371" t="str">
        <f aca="false">IF(OR(N($N323)=0,N($AA323)=0),"",ROUND(N($N323)/(1+N($AA323))*N($AA323),2))</f>
        <v/>
      </c>
      <c r="AC323" s="370"/>
      <c r="AD323" s="370"/>
      <c r="AE323" s="374" t="str">
        <f aca="false">IF($AM323="","",IF($AM323=1,IF($AN323&gt;=1,"一次性·已到收款期","一次性·未到期"),$AD323&amp;" 第"&amp;$AN323&amp;"/"&amp;$AM323&amp;"期"))</f>
        <v/>
      </c>
      <c r="AF323" s="372" t="str">
        <f aca="false">IF(OR($AM323="",N($L323)=0),"",ROUND(N($J323)*$AN323/$AM323,2)+N($K323))</f>
        <v/>
      </c>
      <c r="AG323" s="372" t="str">
        <f aca="false">IF($AF323="","",MAX(0,ROUND($AF323-(N($P323)+N($Q323)+N($R323)),2)))</f>
        <v/>
      </c>
      <c r="AH323" s="372" t="str">
        <f aca="false">IF(OR(TRIM($B323&amp;$C323)="",NOT(ISNUMBER($D323))),"",SUMIFS($V$3:$V$1001,$AJ$3:$AJ$1001,$AJ323,$D$3:$D$1001,"&lt;"&amp;$D323))</f>
        <v/>
      </c>
      <c r="AI323" s="372" t="str">
        <f aca="false">IF(TRIM($B323&amp;$C323)="","",SUMIFS($V$3:$V$1001,$AJ$3:$AJ$1001,$AJ323))</f>
        <v/>
      </c>
      <c r="AJ323" s="374" t="str">
        <f aca="false">IF(TRIM($B323&amp;$C323)="","",TRIM($B323)&amp;"｜"&amp;TRIM($C323))</f>
        <v/>
      </c>
      <c r="AK323" s="372" t="str">
        <f aca="false">IF(TRIM($B323&amp;$C323)="","",MIN(N($N323),N($P323)))</f>
        <v/>
      </c>
      <c r="AL323" s="375" t="str">
        <f aca="false">IF(ISNUMBER($D323),YEAR($D323),"")</f>
        <v/>
      </c>
      <c r="AM323" s="375" t="str">
        <f aca="false">IF(OR(TRIM($B323&amp;$C323)="",NOT(ISNUMBER($D323)),NOT(ISNUMBER($E323))),"",IF($E323&lt;$D323,"",IF(IF($AD323="半年付",2,IF($AD323="季度付",4,IF($AD323="月付",12,IF($AD323="半月付",24,1))))=1,1,MAX(1,ROUND(($E323-$D323+1)/365*IF($AD323="半年付",2,IF($AD323="季度付",4,IF($AD323="月付",12,IF($AD323="半月付",24,1)))),0)))))</f>
        <v/>
      </c>
      <c r="AN323" s="375" t="str">
        <f aca="true">IF($AM323="","",MIN($AM323,MAX(0,INT((TODAY()-付款宽限天数-$D323)/(($E323-$D323+1)/$AM323))+1)))</f>
        <v/>
      </c>
    </row>
    <row r="324" customFormat="false" ht="14.9" hidden="false" customHeight="false" outlineLevel="0" collapsed="false">
      <c r="F324" s="370" t="str">
        <f aca="true">IF(TRIM($B324&amp;$C324)="","",IF(OR(ISNUMBER(SEARCH("未",$A324)),ISNUMBER(SEARCH("送出",$A324)),AND(TRIM($A324)="",NOT(ISNUMBER($D324)),N($G324)=0)),"【合同未回】","")&amp;IF(NOT(ISNUMBER($E324)),IF(OR(ISNUMBER(SEARCH("未",$A324)),ISNUMBER(SEARCH("送出",$A324)),AND(TRIM($A324)="",NOT(ISNUMBER($D324)),N($G324)=0)),"","【未填合同期】"),IF($E324&lt;TODAY(),"【已到期】",IF($E324-TODAY()&lt;=提醒天数,"【即将到期，剩余"&amp;($E324-TODAY())&amp;"天】","【正常】")))&amp;IF(OR($AC324="安装免保",$AC324="技术免保",$AC324="质保期内"),"【"&amp;$AC324&amp;"】",""))</f>
        <v/>
      </c>
      <c r="J324" s="371" t="str">
        <f aca="false">IF(OR(N($G324)=0,N($H324)=0),"",ROUND(N($G324)*N($H324)*IF(N($I324)=0,1,N($I324)),2))</f>
        <v/>
      </c>
      <c r="L324" s="371" t="str">
        <f aca="false">IF(TRIM($B324&amp;$C324)="","",IF(AND(N($J324)=0,N($K324)=0),"",ROUND(N($J324)+N($K324),2)))</f>
        <v/>
      </c>
      <c r="R324" s="371"/>
      <c r="S324" s="372" t="str">
        <f aca="false">IF(TRIM($B324&amp;$C324)="","",IF(N($N324)=0,"",MAX(0,MIN(N($N324)-N($P324),N($V324)))))</f>
        <v/>
      </c>
      <c r="T324" s="372" t="str">
        <f aca="false">IF(TRIM($B324&amp;$C324)="","",IF(N($P324)&lt;=N($N324),"",N($P324)-N($N324)))</f>
        <v/>
      </c>
      <c r="U324" s="372" t="str">
        <f aca="false">IF(OR(TRIM($B324&amp;$C324)="",$V324=""),"",MAX(0,N($V324))-N($S324))</f>
        <v/>
      </c>
      <c r="V324" s="372" t="str">
        <f aca="false">IF(TRIM($B324&amp;$C324)="","",IF(AND(N($L324)=0,N($P324)+N($Q324)+N($R324)=0),"",ROUND(N($L324)-N($P324)-N($Q324)-N($R324),2)))</f>
        <v/>
      </c>
      <c r="W324" s="373" t="str">
        <f aca="false">IF(TRIM($B324&amp;$C324)="","",IF(N($L324)=0,IF((N($P324)+N($Q324)+N($R324))=0,"—未填单价","未填单价，已收 "&amp;TEXT((N($P324)+N($Q324)+N($R324)),"#,##0.00")),IF(N($V324)&gt;0.005,"欠 "&amp;TEXT(N($V324),"#,##0.00")&amp;IF(N($S324)&gt;0,"（开票未到账 "&amp;TEXT(N($S324),"#,##0.00")&amp;"）","")&amp;IF(N($U324)&gt;0,"（未开票 "&amp;TEXT(N($U324),"#,##0.00")&amp;"）",""),IF(N($V324)&lt;-0.005,"多收 "&amp;TEXT(-N($V324),"#,##0.00"),"✔ 已结清")))&amp;IF(N($T324)&gt;0,"｜到账未开票 "&amp;TEXT(N($T324),"#,##0.00")&amp;"，待补票","")&amp;IF(N($Q324)&gt;0,"｜收现 "&amp;TEXT(N($Q324),"#,##0.00"),"")&amp;IF(N($R324)&gt;0,"｜收款不开票 "&amp;TEXT(N($R324),"#,##0.00"),""))</f>
        <v/>
      </c>
      <c r="X324" s="370"/>
      <c r="AB324" s="371" t="str">
        <f aca="false">IF(OR(N($N324)=0,N($AA324)=0),"",ROUND(N($N324)/(1+N($AA324))*N($AA324),2))</f>
        <v/>
      </c>
      <c r="AC324" s="370"/>
      <c r="AD324" s="370"/>
      <c r="AE324" s="374" t="str">
        <f aca="false">IF($AM324="","",IF($AM324=1,IF($AN324&gt;=1,"一次性·已到收款期","一次性·未到期"),$AD324&amp;" 第"&amp;$AN324&amp;"/"&amp;$AM324&amp;"期"))</f>
        <v/>
      </c>
      <c r="AF324" s="372" t="str">
        <f aca="false">IF(OR($AM324="",N($L324)=0),"",ROUND(N($J324)*$AN324/$AM324,2)+N($K324))</f>
        <v/>
      </c>
      <c r="AG324" s="372" t="str">
        <f aca="false">IF($AF324="","",MAX(0,ROUND($AF324-(N($P324)+N($Q324)+N($R324)),2)))</f>
        <v/>
      </c>
      <c r="AH324" s="372" t="str">
        <f aca="false">IF(OR(TRIM($B324&amp;$C324)="",NOT(ISNUMBER($D324))),"",SUMIFS($V$3:$V$1001,$AJ$3:$AJ$1001,$AJ324,$D$3:$D$1001,"&lt;"&amp;$D324))</f>
        <v/>
      </c>
      <c r="AI324" s="372" t="str">
        <f aca="false">IF(TRIM($B324&amp;$C324)="","",SUMIFS($V$3:$V$1001,$AJ$3:$AJ$1001,$AJ324))</f>
        <v/>
      </c>
      <c r="AJ324" s="374" t="str">
        <f aca="false">IF(TRIM($B324&amp;$C324)="","",TRIM($B324)&amp;"｜"&amp;TRIM($C324))</f>
        <v/>
      </c>
      <c r="AK324" s="372" t="str">
        <f aca="false">IF(TRIM($B324&amp;$C324)="","",MIN(N($N324),N($P324)))</f>
        <v/>
      </c>
      <c r="AL324" s="375" t="str">
        <f aca="false">IF(ISNUMBER($D324),YEAR($D324),"")</f>
        <v/>
      </c>
      <c r="AM324" s="375" t="str">
        <f aca="false">IF(OR(TRIM($B324&amp;$C324)="",NOT(ISNUMBER($D324)),NOT(ISNUMBER($E324))),"",IF($E324&lt;$D324,"",IF(IF($AD324="半年付",2,IF($AD324="季度付",4,IF($AD324="月付",12,IF($AD324="半月付",24,1))))=1,1,MAX(1,ROUND(($E324-$D324+1)/365*IF($AD324="半年付",2,IF($AD324="季度付",4,IF($AD324="月付",12,IF($AD324="半月付",24,1)))),0)))))</f>
        <v/>
      </c>
      <c r="AN324" s="375" t="str">
        <f aca="true">IF($AM324="","",MIN($AM324,MAX(0,INT((TODAY()-付款宽限天数-$D324)/(($E324-$D324+1)/$AM324))+1)))</f>
        <v/>
      </c>
    </row>
    <row r="325" customFormat="false" ht="14.9" hidden="false" customHeight="false" outlineLevel="0" collapsed="false">
      <c r="F325" s="370" t="str">
        <f aca="true">IF(TRIM($B325&amp;$C325)="","",IF(OR(ISNUMBER(SEARCH("未",$A325)),ISNUMBER(SEARCH("送出",$A325)),AND(TRIM($A325)="",NOT(ISNUMBER($D325)),N($G325)=0)),"【合同未回】","")&amp;IF(NOT(ISNUMBER($E325)),IF(OR(ISNUMBER(SEARCH("未",$A325)),ISNUMBER(SEARCH("送出",$A325)),AND(TRIM($A325)="",NOT(ISNUMBER($D325)),N($G325)=0)),"","【未填合同期】"),IF($E325&lt;TODAY(),"【已到期】",IF($E325-TODAY()&lt;=提醒天数,"【即将到期，剩余"&amp;($E325-TODAY())&amp;"天】","【正常】")))&amp;IF(OR($AC325="安装免保",$AC325="技术免保",$AC325="质保期内"),"【"&amp;$AC325&amp;"】",""))</f>
        <v/>
      </c>
      <c r="J325" s="371" t="str">
        <f aca="false">IF(OR(N($G325)=0,N($H325)=0),"",ROUND(N($G325)*N($H325)*IF(N($I325)=0,1,N($I325)),2))</f>
        <v/>
      </c>
      <c r="L325" s="371" t="str">
        <f aca="false">IF(TRIM($B325&amp;$C325)="","",IF(AND(N($J325)=0,N($K325)=0),"",ROUND(N($J325)+N($K325),2)))</f>
        <v/>
      </c>
      <c r="R325" s="371"/>
      <c r="S325" s="372" t="str">
        <f aca="false">IF(TRIM($B325&amp;$C325)="","",IF(N($N325)=0,"",MAX(0,MIN(N($N325)-N($P325),N($V325)))))</f>
        <v/>
      </c>
      <c r="T325" s="372" t="str">
        <f aca="false">IF(TRIM($B325&amp;$C325)="","",IF(N($P325)&lt;=N($N325),"",N($P325)-N($N325)))</f>
        <v/>
      </c>
      <c r="U325" s="372" t="str">
        <f aca="false">IF(OR(TRIM($B325&amp;$C325)="",$V325=""),"",MAX(0,N($V325))-N($S325))</f>
        <v/>
      </c>
      <c r="V325" s="372" t="str">
        <f aca="false">IF(TRIM($B325&amp;$C325)="","",IF(AND(N($L325)=0,N($P325)+N($Q325)+N($R325)=0),"",ROUND(N($L325)-N($P325)-N($Q325)-N($R325),2)))</f>
        <v/>
      </c>
      <c r="W325" s="373" t="str">
        <f aca="false">IF(TRIM($B325&amp;$C325)="","",IF(N($L325)=0,IF((N($P325)+N($Q325)+N($R325))=0,"—未填单价","未填单价，已收 "&amp;TEXT((N($P325)+N($Q325)+N($R325)),"#,##0.00")),IF(N($V325)&gt;0.005,"欠 "&amp;TEXT(N($V325),"#,##0.00")&amp;IF(N($S325)&gt;0,"（开票未到账 "&amp;TEXT(N($S325),"#,##0.00")&amp;"）","")&amp;IF(N($U325)&gt;0,"（未开票 "&amp;TEXT(N($U325),"#,##0.00")&amp;"）",""),IF(N($V325)&lt;-0.005,"多收 "&amp;TEXT(-N($V325),"#,##0.00"),"✔ 已结清")))&amp;IF(N($T325)&gt;0,"｜到账未开票 "&amp;TEXT(N($T325),"#,##0.00")&amp;"，待补票","")&amp;IF(N($Q325)&gt;0,"｜收现 "&amp;TEXT(N($Q325),"#,##0.00"),"")&amp;IF(N($R325)&gt;0,"｜收款不开票 "&amp;TEXT(N($R325),"#,##0.00"),""))</f>
        <v/>
      </c>
      <c r="X325" s="370"/>
      <c r="AB325" s="371" t="str">
        <f aca="false">IF(OR(N($N325)=0,N($AA325)=0),"",ROUND(N($N325)/(1+N($AA325))*N($AA325),2))</f>
        <v/>
      </c>
      <c r="AC325" s="370"/>
      <c r="AD325" s="370"/>
      <c r="AE325" s="374" t="str">
        <f aca="false">IF($AM325="","",IF($AM325=1,IF($AN325&gt;=1,"一次性·已到收款期","一次性·未到期"),$AD325&amp;" 第"&amp;$AN325&amp;"/"&amp;$AM325&amp;"期"))</f>
        <v/>
      </c>
      <c r="AF325" s="372" t="str">
        <f aca="false">IF(OR($AM325="",N($L325)=0),"",ROUND(N($J325)*$AN325/$AM325,2)+N($K325))</f>
        <v/>
      </c>
      <c r="AG325" s="372" t="str">
        <f aca="false">IF($AF325="","",MAX(0,ROUND($AF325-(N($P325)+N($Q325)+N($R325)),2)))</f>
        <v/>
      </c>
      <c r="AH325" s="372" t="str">
        <f aca="false">IF(OR(TRIM($B325&amp;$C325)="",NOT(ISNUMBER($D325))),"",SUMIFS($V$3:$V$1001,$AJ$3:$AJ$1001,$AJ325,$D$3:$D$1001,"&lt;"&amp;$D325))</f>
        <v/>
      </c>
      <c r="AI325" s="372" t="str">
        <f aca="false">IF(TRIM($B325&amp;$C325)="","",SUMIFS($V$3:$V$1001,$AJ$3:$AJ$1001,$AJ325))</f>
        <v/>
      </c>
      <c r="AJ325" s="374" t="str">
        <f aca="false">IF(TRIM($B325&amp;$C325)="","",TRIM($B325)&amp;"｜"&amp;TRIM($C325))</f>
        <v/>
      </c>
      <c r="AK325" s="372" t="str">
        <f aca="false">IF(TRIM($B325&amp;$C325)="","",MIN(N($N325),N($P325)))</f>
        <v/>
      </c>
      <c r="AL325" s="375" t="str">
        <f aca="false">IF(ISNUMBER($D325),YEAR($D325),"")</f>
        <v/>
      </c>
      <c r="AM325" s="375" t="str">
        <f aca="false">IF(OR(TRIM($B325&amp;$C325)="",NOT(ISNUMBER($D325)),NOT(ISNUMBER($E325))),"",IF($E325&lt;$D325,"",IF(IF($AD325="半年付",2,IF($AD325="季度付",4,IF($AD325="月付",12,IF($AD325="半月付",24,1))))=1,1,MAX(1,ROUND(($E325-$D325+1)/365*IF($AD325="半年付",2,IF($AD325="季度付",4,IF($AD325="月付",12,IF($AD325="半月付",24,1)))),0)))))</f>
        <v/>
      </c>
      <c r="AN325" s="375" t="str">
        <f aca="true">IF($AM325="","",MIN($AM325,MAX(0,INT((TODAY()-付款宽限天数-$D325)/(($E325-$D325+1)/$AM325))+1)))</f>
        <v/>
      </c>
    </row>
    <row r="326" customFormat="false" ht="14.9" hidden="false" customHeight="false" outlineLevel="0" collapsed="false">
      <c r="F326" s="370" t="str">
        <f aca="true">IF(TRIM($B326&amp;$C326)="","",IF(OR(ISNUMBER(SEARCH("未",$A326)),ISNUMBER(SEARCH("送出",$A326)),AND(TRIM($A326)="",NOT(ISNUMBER($D326)),N($G326)=0)),"【合同未回】","")&amp;IF(NOT(ISNUMBER($E326)),IF(OR(ISNUMBER(SEARCH("未",$A326)),ISNUMBER(SEARCH("送出",$A326)),AND(TRIM($A326)="",NOT(ISNUMBER($D326)),N($G326)=0)),"","【未填合同期】"),IF($E326&lt;TODAY(),"【已到期】",IF($E326-TODAY()&lt;=提醒天数,"【即将到期，剩余"&amp;($E326-TODAY())&amp;"天】","【正常】")))&amp;IF(OR($AC326="安装免保",$AC326="技术免保",$AC326="质保期内"),"【"&amp;$AC326&amp;"】",""))</f>
        <v/>
      </c>
      <c r="J326" s="371" t="str">
        <f aca="false">IF(OR(N($G326)=0,N($H326)=0),"",ROUND(N($G326)*N($H326)*IF(N($I326)=0,1,N($I326)),2))</f>
        <v/>
      </c>
      <c r="L326" s="371" t="str">
        <f aca="false">IF(TRIM($B326&amp;$C326)="","",IF(AND(N($J326)=0,N($K326)=0),"",ROUND(N($J326)+N($K326),2)))</f>
        <v/>
      </c>
      <c r="R326" s="371"/>
      <c r="S326" s="372" t="str">
        <f aca="false">IF(TRIM($B326&amp;$C326)="","",IF(N($N326)=0,"",MAX(0,MIN(N($N326)-N($P326),N($V326)))))</f>
        <v/>
      </c>
      <c r="T326" s="372" t="str">
        <f aca="false">IF(TRIM($B326&amp;$C326)="","",IF(N($P326)&lt;=N($N326),"",N($P326)-N($N326)))</f>
        <v/>
      </c>
      <c r="U326" s="372" t="str">
        <f aca="false">IF(OR(TRIM($B326&amp;$C326)="",$V326=""),"",MAX(0,N($V326))-N($S326))</f>
        <v/>
      </c>
      <c r="V326" s="372" t="str">
        <f aca="false">IF(TRIM($B326&amp;$C326)="","",IF(AND(N($L326)=0,N($P326)+N($Q326)+N($R326)=0),"",ROUND(N($L326)-N($P326)-N($Q326)-N($R326),2)))</f>
        <v/>
      </c>
      <c r="W326" s="373" t="str">
        <f aca="false">IF(TRIM($B326&amp;$C326)="","",IF(N($L326)=0,IF((N($P326)+N($Q326)+N($R326))=0,"—未填单价","未填单价，已收 "&amp;TEXT((N($P326)+N($Q326)+N($R326)),"#,##0.00")),IF(N($V326)&gt;0.005,"欠 "&amp;TEXT(N($V326),"#,##0.00")&amp;IF(N($S326)&gt;0,"（开票未到账 "&amp;TEXT(N($S326),"#,##0.00")&amp;"）","")&amp;IF(N($U326)&gt;0,"（未开票 "&amp;TEXT(N($U326),"#,##0.00")&amp;"）",""),IF(N($V326)&lt;-0.005,"多收 "&amp;TEXT(-N($V326),"#,##0.00"),"✔ 已结清")))&amp;IF(N($T326)&gt;0,"｜到账未开票 "&amp;TEXT(N($T326),"#,##0.00")&amp;"，待补票","")&amp;IF(N($Q326)&gt;0,"｜收现 "&amp;TEXT(N($Q326),"#,##0.00"),"")&amp;IF(N($R326)&gt;0,"｜收款不开票 "&amp;TEXT(N($R326),"#,##0.00"),""))</f>
        <v/>
      </c>
      <c r="X326" s="370"/>
      <c r="AB326" s="371" t="str">
        <f aca="false">IF(OR(N($N326)=0,N($AA326)=0),"",ROUND(N($N326)/(1+N($AA326))*N($AA326),2))</f>
        <v/>
      </c>
      <c r="AC326" s="370"/>
      <c r="AD326" s="370"/>
      <c r="AE326" s="374" t="str">
        <f aca="false">IF($AM326="","",IF($AM326=1,IF($AN326&gt;=1,"一次性·已到收款期","一次性·未到期"),$AD326&amp;" 第"&amp;$AN326&amp;"/"&amp;$AM326&amp;"期"))</f>
        <v/>
      </c>
      <c r="AF326" s="372" t="str">
        <f aca="false">IF(OR($AM326="",N($L326)=0),"",ROUND(N($J326)*$AN326/$AM326,2)+N($K326))</f>
        <v/>
      </c>
      <c r="AG326" s="372" t="str">
        <f aca="false">IF($AF326="","",MAX(0,ROUND($AF326-(N($P326)+N($Q326)+N($R326)),2)))</f>
        <v/>
      </c>
      <c r="AH326" s="372" t="str">
        <f aca="false">IF(OR(TRIM($B326&amp;$C326)="",NOT(ISNUMBER($D326))),"",SUMIFS($V$3:$V$1001,$AJ$3:$AJ$1001,$AJ326,$D$3:$D$1001,"&lt;"&amp;$D326))</f>
        <v/>
      </c>
      <c r="AI326" s="372" t="str">
        <f aca="false">IF(TRIM($B326&amp;$C326)="","",SUMIFS($V$3:$V$1001,$AJ$3:$AJ$1001,$AJ326))</f>
        <v/>
      </c>
      <c r="AJ326" s="374" t="str">
        <f aca="false">IF(TRIM($B326&amp;$C326)="","",TRIM($B326)&amp;"｜"&amp;TRIM($C326))</f>
        <v/>
      </c>
      <c r="AK326" s="372" t="str">
        <f aca="false">IF(TRIM($B326&amp;$C326)="","",MIN(N($N326),N($P326)))</f>
        <v/>
      </c>
      <c r="AL326" s="375" t="str">
        <f aca="false">IF(ISNUMBER($D326),YEAR($D326),"")</f>
        <v/>
      </c>
      <c r="AM326" s="375" t="str">
        <f aca="false">IF(OR(TRIM($B326&amp;$C326)="",NOT(ISNUMBER($D326)),NOT(ISNUMBER($E326))),"",IF($E326&lt;$D326,"",IF(IF($AD326="半年付",2,IF($AD326="季度付",4,IF($AD326="月付",12,IF($AD326="半月付",24,1))))=1,1,MAX(1,ROUND(($E326-$D326+1)/365*IF($AD326="半年付",2,IF($AD326="季度付",4,IF($AD326="月付",12,IF($AD326="半月付",24,1)))),0)))))</f>
        <v/>
      </c>
      <c r="AN326" s="375" t="str">
        <f aca="true">IF($AM326="","",MIN($AM326,MAX(0,INT((TODAY()-付款宽限天数-$D326)/(($E326-$D326+1)/$AM326))+1)))</f>
        <v/>
      </c>
    </row>
    <row r="327" customFormat="false" ht="14.9" hidden="false" customHeight="false" outlineLevel="0" collapsed="false">
      <c r="F327" s="370" t="str">
        <f aca="true">IF(TRIM($B327&amp;$C327)="","",IF(OR(ISNUMBER(SEARCH("未",$A327)),ISNUMBER(SEARCH("送出",$A327)),AND(TRIM($A327)="",NOT(ISNUMBER($D327)),N($G327)=0)),"【合同未回】","")&amp;IF(NOT(ISNUMBER($E327)),IF(OR(ISNUMBER(SEARCH("未",$A327)),ISNUMBER(SEARCH("送出",$A327)),AND(TRIM($A327)="",NOT(ISNUMBER($D327)),N($G327)=0)),"","【未填合同期】"),IF($E327&lt;TODAY(),"【已到期】",IF($E327-TODAY()&lt;=提醒天数,"【即将到期，剩余"&amp;($E327-TODAY())&amp;"天】","【正常】")))&amp;IF(OR($AC327="安装免保",$AC327="技术免保",$AC327="质保期内"),"【"&amp;$AC327&amp;"】",""))</f>
        <v/>
      </c>
      <c r="J327" s="371" t="str">
        <f aca="false">IF(OR(N($G327)=0,N($H327)=0),"",ROUND(N($G327)*N($H327)*IF(N($I327)=0,1,N($I327)),2))</f>
        <v/>
      </c>
      <c r="L327" s="371" t="str">
        <f aca="false">IF(TRIM($B327&amp;$C327)="","",IF(AND(N($J327)=0,N($K327)=0),"",ROUND(N($J327)+N($K327),2)))</f>
        <v/>
      </c>
      <c r="R327" s="371"/>
      <c r="S327" s="372" t="str">
        <f aca="false">IF(TRIM($B327&amp;$C327)="","",IF(N($N327)=0,"",MAX(0,MIN(N($N327)-N($P327),N($V327)))))</f>
        <v/>
      </c>
      <c r="T327" s="372" t="str">
        <f aca="false">IF(TRIM($B327&amp;$C327)="","",IF(N($P327)&lt;=N($N327),"",N($P327)-N($N327)))</f>
        <v/>
      </c>
      <c r="U327" s="372" t="str">
        <f aca="false">IF(OR(TRIM($B327&amp;$C327)="",$V327=""),"",MAX(0,N($V327))-N($S327))</f>
        <v/>
      </c>
      <c r="V327" s="372" t="str">
        <f aca="false">IF(TRIM($B327&amp;$C327)="","",IF(AND(N($L327)=0,N($P327)+N($Q327)+N($R327)=0),"",ROUND(N($L327)-N($P327)-N($Q327)-N($R327),2)))</f>
        <v/>
      </c>
      <c r="W327" s="373" t="str">
        <f aca="false">IF(TRIM($B327&amp;$C327)="","",IF(N($L327)=0,IF((N($P327)+N($Q327)+N($R327))=0,"—未填单价","未填单价，已收 "&amp;TEXT((N($P327)+N($Q327)+N($R327)),"#,##0.00")),IF(N($V327)&gt;0.005,"欠 "&amp;TEXT(N($V327),"#,##0.00")&amp;IF(N($S327)&gt;0,"（开票未到账 "&amp;TEXT(N($S327),"#,##0.00")&amp;"）","")&amp;IF(N($U327)&gt;0,"（未开票 "&amp;TEXT(N($U327),"#,##0.00")&amp;"）",""),IF(N($V327)&lt;-0.005,"多收 "&amp;TEXT(-N($V327),"#,##0.00"),"✔ 已结清")))&amp;IF(N($T327)&gt;0,"｜到账未开票 "&amp;TEXT(N($T327),"#,##0.00")&amp;"，待补票","")&amp;IF(N($Q327)&gt;0,"｜收现 "&amp;TEXT(N($Q327),"#,##0.00"),"")&amp;IF(N($R327)&gt;0,"｜收款不开票 "&amp;TEXT(N($R327),"#,##0.00"),""))</f>
        <v/>
      </c>
      <c r="X327" s="370"/>
      <c r="AB327" s="371" t="str">
        <f aca="false">IF(OR(N($N327)=0,N($AA327)=0),"",ROUND(N($N327)/(1+N($AA327))*N($AA327),2))</f>
        <v/>
      </c>
      <c r="AC327" s="370"/>
      <c r="AD327" s="370"/>
      <c r="AE327" s="374" t="str">
        <f aca="false">IF($AM327="","",IF($AM327=1,IF($AN327&gt;=1,"一次性·已到收款期","一次性·未到期"),$AD327&amp;" 第"&amp;$AN327&amp;"/"&amp;$AM327&amp;"期"))</f>
        <v/>
      </c>
      <c r="AF327" s="372" t="str">
        <f aca="false">IF(OR($AM327="",N($L327)=0),"",ROUND(N($J327)*$AN327/$AM327,2)+N($K327))</f>
        <v/>
      </c>
      <c r="AG327" s="372" t="str">
        <f aca="false">IF($AF327="","",MAX(0,ROUND($AF327-(N($P327)+N($Q327)+N($R327)),2)))</f>
        <v/>
      </c>
      <c r="AH327" s="372" t="str">
        <f aca="false">IF(OR(TRIM($B327&amp;$C327)="",NOT(ISNUMBER($D327))),"",SUMIFS($V$3:$V$1001,$AJ$3:$AJ$1001,$AJ327,$D$3:$D$1001,"&lt;"&amp;$D327))</f>
        <v/>
      </c>
      <c r="AI327" s="372" t="str">
        <f aca="false">IF(TRIM($B327&amp;$C327)="","",SUMIFS($V$3:$V$1001,$AJ$3:$AJ$1001,$AJ327))</f>
        <v/>
      </c>
      <c r="AJ327" s="374" t="str">
        <f aca="false">IF(TRIM($B327&amp;$C327)="","",TRIM($B327)&amp;"｜"&amp;TRIM($C327))</f>
        <v/>
      </c>
      <c r="AK327" s="372" t="str">
        <f aca="false">IF(TRIM($B327&amp;$C327)="","",MIN(N($N327),N($P327)))</f>
        <v/>
      </c>
      <c r="AL327" s="375" t="str">
        <f aca="false">IF(ISNUMBER($D327),YEAR($D327),"")</f>
        <v/>
      </c>
      <c r="AM327" s="375" t="str">
        <f aca="false">IF(OR(TRIM($B327&amp;$C327)="",NOT(ISNUMBER($D327)),NOT(ISNUMBER($E327))),"",IF($E327&lt;$D327,"",IF(IF($AD327="半年付",2,IF($AD327="季度付",4,IF($AD327="月付",12,IF($AD327="半月付",24,1))))=1,1,MAX(1,ROUND(($E327-$D327+1)/365*IF($AD327="半年付",2,IF($AD327="季度付",4,IF($AD327="月付",12,IF($AD327="半月付",24,1)))),0)))))</f>
        <v/>
      </c>
      <c r="AN327" s="375" t="str">
        <f aca="true">IF($AM327="","",MIN($AM327,MAX(0,INT((TODAY()-付款宽限天数-$D327)/(($E327-$D327+1)/$AM327))+1)))</f>
        <v/>
      </c>
    </row>
    <row r="328" customFormat="false" ht="14.9" hidden="false" customHeight="false" outlineLevel="0" collapsed="false">
      <c r="F328" s="370" t="str">
        <f aca="true">IF(TRIM($B328&amp;$C328)="","",IF(OR(ISNUMBER(SEARCH("未",$A328)),ISNUMBER(SEARCH("送出",$A328)),AND(TRIM($A328)="",NOT(ISNUMBER($D328)),N($G328)=0)),"【合同未回】","")&amp;IF(NOT(ISNUMBER($E328)),IF(OR(ISNUMBER(SEARCH("未",$A328)),ISNUMBER(SEARCH("送出",$A328)),AND(TRIM($A328)="",NOT(ISNUMBER($D328)),N($G328)=0)),"","【未填合同期】"),IF($E328&lt;TODAY(),"【已到期】",IF($E328-TODAY()&lt;=提醒天数,"【即将到期，剩余"&amp;($E328-TODAY())&amp;"天】","【正常】")))&amp;IF(OR($AC328="安装免保",$AC328="技术免保",$AC328="质保期内"),"【"&amp;$AC328&amp;"】",""))</f>
        <v/>
      </c>
      <c r="J328" s="371" t="str">
        <f aca="false">IF(OR(N($G328)=0,N($H328)=0),"",ROUND(N($G328)*N($H328)*IF(N($I328)=0,1,N($I328)),2))</f>
        <v/>
      </c>
      <c r="L328" s="371" t="str">
        <f aca="false">IF(TRIM($B328&amp;$C328)="","",IF(AND(N($J328)=0,N($K328)=0),"",ROUND(N($J328)+N($K328),2)))</f>
        <v/>
      </c>
      <c r="R328" s="371"/>
      <c r="S328" s="372" t="str">
        <f aca="false">IF(TRIM($B328&amp;$C328)="","",IF(N($N328)=0,"",MAX(0,MIN(N($N328)-N($P328),N($V328)))))</f>
        <v/>
      </c>
      <c r="T328" s="372" t="str">
        <f aca="false">IF(TRIM($B328&amp;$C328)="","",IF(N($P328)&lt;=N($N328),"",N($P328)-N($N328)))</f>
        <v/>
      </c>
      <c r="U328" s="372" t="str">
        <f aca="false">IF(OR(TRIM($B328&amp;$C328)="",$V328=""),"",MAX(0,N($V328))-N($S328))</f>
        <v/>
      </c>
      <c r="V328" s="372" t="str">
        <f aca="false">IF(TRIM($B328&amp;$C328)="","",IF(AND(N($L328)=0,N($P328)+N($Q328)+N($R328)=0),"",ROUND(N($L328)-N($P328)-N($Q328)-N($R328),2)))</f>
        <v/>
      </c>
      <c r="W328" s="373" t="str">
        <f aca="false">IF(TRIM($B328&amp;$C328)="","",IF(N($L328)=0,IF((N($P328)+N($Q328)+N($R328))=0,"—未填单价","未填单价，已收 "&amp;TEXT((N($P328)+N($Q328)+N($R328)),"#,##0.00")),IF(N($V328)&gt;0.005,"欠 "&amp;TEXT(N($V328),"#,##0.00")&amp;IF(N($S328)&gt;0,"（开票未到账 "&amp;TEXT(N($S328),"#,##0.00")&amp;"）","")&amp;IF(N($U328)&gt;0,"（未开票 "&amp;TEXT(N($U328),"#,##0.00")&amp;"）",""),IF(N($V328)&lt;-0.005,"多收 "&amp;TEXT(-N($V328),"#,##0.00"),"✔ 已结清")))&amp;IF(N($T328)&gt;0,"｜到账未开票 "&amp;TEXT(N($T328),"#,##0.00")&amp;"，待补票","")&amp;IF(N($Q328)&gt;0,"｜收现 "&amp;TEXT(N($Q328),"#,##0.00"),"")&amp;IF(N($R328)&gt;0,"｜收款不开票 "&amp;TEXT(N($R328),"#,##0.00"),""))</f>
        <v/>
      </c>
      <c r="X328" s="370"/>
      <c r="AB328" s="371" t="str">
        <f aca="false">IF(OR(N($N328)=0,N($AA328)=0),"",ROUND(N($N328)/(1+N($AA328))*N($AA328),2))</f>
        <v/>
      </c>
      <c r="AC328" s="370"/>
      <c r="AD328" s="370"/>
      <c r="AE328" s="374" t="str">
        <f aca="false">IF($AM328="","",IF($AM328=1,IF($AN328&gt;=1,"一次性·已到收款期","一次性·未到期"),$AD328&amp;" 第"&amp;$AN328&amp;"/"&amp;$AM328&amp;"期"))</f>
        <v/>
      </c>
      <c r="AF328" s="372" t="str">
        <f aca="false">IF(OR($AM328="",N($L328)=0),"",ROUND(N($J328)*$AN328/$AM328,2)+N($K328))</f>
        <v/>
      </c>
      <c r="AG328" s="372" t="str">
        <f aca="false">IF($AF328="","",MAX(0,ROUND($AF328-(N($P328)+N($Q328)+N($R328)),2)))</f>
        <v/>
      </c>
      <c r="AH328" s="372" t="str">
        <f aca="false">IF(OR(TRIM($B328&amp;$C328)="",NOT(ISNUMBER($D328))),"",SUMIFS($V$3:$V$1001,$AJ$3:$AJ$1001,$AJ328,$D$3:$D$1001,"&lt;"&amp;$D328))</f>
        <v/>
      </c>
      <c r="AI328" s="372" t="str">
        <f aca="false">IF(TRIM($B328&amp;$C328)="","",SUMIFS($V$3:$V$1001,$AJ$3:$AJ$1001,$AJ328))</f>
        <v/>
      </c>
      <c r="AJ328" s="374" t="str">
        <f aca="false">IF(TRIM($B328&amp;$C328)="","",TRIM($B328)&amp;"｜"&amp;TRIM($C328))</f>
        <v/>
      </c>
      <c r="AK328" s="372" t="str">
        <f aca="false">IF(TRIM($B328&amp;$C328)="","",MIN(N($N328),N($P328)))</f>
        <v/>
      </c>
      <c r="AL328" s="375" t="str">
        <f aca="false">IF(ISNUMBER($D328),YEAR($D328),"")</f>
        <v/>
      </c>
      <c r="AM328" s="375" t="str">
        <f aca="false">IF(OR(TRIM($B328&amp;$C328)="",NOT(ISNUMBER($D328)),NOT(ISNUMBER($E328))),"",IF($E328&lt;$D328,"",IF(IF($AD328="半年付",2,IF($AD328="季度付",4,IF($AD328="月付",12,IF($AD328="半月付",24,1))))=1,1,MAX(1,ROUND(($E328-$D328+1)/365*IF($AD328="半年付",2,IF($AD328="季度付",4,IF($AD328="月付",12,IF($AD328="半月付",24,1)))),0)))))</f>
        <v/>
      </c>
      <c r="AN328" s="375" t="str">
        <f aca="true">IF($AM328="","",MIN($AM328,MAX(0,INT((TODAY()-付款宽限天数-$D328)/(($E328-$D328+1)/$AM328))+1)))</f>
        <v/>
      </c>
    </row>
    <row r="329" customFormat="false" ht="14.9" hidden="false" customHeight="false" outlineLevel="0" collapsed="false">
      <c r="F329" s="370" t="str">
        <f aca="true">IF(TRIM($B329&amp;$C329)="","",IF(OR(ISNUMBER(SEARCH("未",$A329)),ISNUMBER(SEARCH("送出",$A329)),AND(TRIM($A329)="",NOT(ISNUMBER($D329)),N($G329)=0)),"【合同未回】","")&amp;IF(NOT(ISNUMBER($E329)),IF(OR(ISNUMBER(SEARCH("未",$A329)),ISNUMBER(SEARCH("送出",$A329)),AND(TRIM($A329)="",NOT(ISNUMBER($D329)),N($G329)=0)),"","【未填合同期】"),IF($E329&lt;TODAY(),"【已到期】",IF($E329-TODAY()&lt;=提醒天数,"【即将到期，剩余"&amp;($E329-TODAY())&amp;"天】","【正常】")))&amp;IF(OR($AC329="安装免保",$AC329="技术免保",$AC329="质保期内"),"【"&amp;$AC329&amp;"】",""))</f>
        <v/>
      </c>
      <c r="J329" s="371" t="str">
        <f aca="false">IF(OR(N($G329)=0,N($H329)=0),"",ROUND(N($G329)*N($H329)*IF(N($I329)=0,1,N($I329)),2))</f>
        <v/>
      </c>
      <c r="L329" s="371" t="str">
        <f aca="false">IF(TRIM($B329&amp;$C329)="","",IF(AND(N($J329)=0,N($K329)=0),"",ROUND(N($J329)+N($K329),2)))</f>
        <v/>
      </c>
      <c r="R329" s="371"/>
      <c r="S329" s="372" t="str">
        <f aca="false">IF(TRIM($B329&amp;$C329)="","",IF(N($N329)=0,"",MAX(0,MIN(N($N329)-N($P329),N($V329)))))</f>
        <v/>
      </c>
      <c r="T329" s="372" t="str">
        <f aca="false">IF(TRIM($B329&amp;$C329)="","",IF(N($P329)&lt;=N($N329),"",N($P329)-N($N329)))</f>
        <v/>
      </c>
      <c r="U329" s="372" t="str">
        <f aca="false">IF(OR(TRIM($B329&amp;$C329)="",$V329=""),"",MAX(0,N($V329))-N($S329))</f>
        <v/>
      </c>
      <c r="V329" s="372" t="str">
        <f aca="false">IF(TRIM($B329&amp;$C329)="","",IF(AND(N($L329)=0,N($P329)+N($Q329)+N($R329)=0),"",ROUND(N($L329)-N($P329)-N($Q329)-N($R329),2)))</f>
        <v/>
      </c>
      <c r="W329" s="373" t="str">
        <f aca="false">IF(TRIM($B329&amp;$C329)="","",IF(N($L329)=0,IF((N($P329)+N($Q329)+N($R329))=0,"—未填单价","未填单价，已收 "&amp;TEXT((N($P329)+N($Q329)+N($R329)),"#,##0.00")),IF(N($V329)&gt;0.005,"欠 "&amp;TEXT(N($V329),"#,##0.00")&amp;IF(N($S329)&gt;0,"（开票未到账 "&amp;TEXT(N($S329),"#,##0.00")&amp;"）","")&amp;IF(N($U329)&gt;0,"（未开票 "&amp;TEXT(N($U329),"#,##0.00")&amp;"）",""),IF(N($V329)&lt;-0.005,"多收 "&amp;TEXT(-N($V329),"#,##0.00"),"✔ 已结清")))&amp;IF(N($T329)&gt;0,"｜到账未开票 "&amp;TEXT(N($T329),"#,##0.00")&amp;"，待补票","")&amp;IF(N($Q329)&gt;0,"｜收现 "&amp;TEXT(N($Q329),"#,##0.00"),"")&amp;IF(N($R329)&gt;0,"｜收款不开票 "&amp;TEXT(N($R329),"#,##0.00"),""))</f>
        <v/>
      </c>
      <c r="X329" s="370"/>
      <c r="AB329" s="371" t="str">
        <f aca="false">IF(OR(N($N329)=0,N($AA329)=0),"",ROUND(N($N329)/(1+N($AA329))*N($AA329),2))</f>
        <v/>
      </c>
      <c r="AC329" s="370"/>
      <c r="AD329" s="370"/>
      <c r="AE329" s="374" t="str">
        <f aca="false">IF($AM329="","",IF($AM329=1,IF($AN329&gt;=1,"一次性·已到收款期","一次性·未到期"),$AD329&amp;" 第"&amp;$AN329&amp;"/"&amp;$AM329&amp;"期"))</f>
        <v/>
      </c>
      <c r="AF329" s="372" t="str">
        <f aca="false">IF(OR($AM329="",N($L329)=0),"",ROUND(N($J329)*$AN329/$AM329,2)+N($K329))</f>
        <v/>
      </c>
      <c r="AG329" s="372" t="str">
        <f aca="false">IF($AF329="","",MAX(0,ROUND($AF329-(N($P329)+N($Q329)+N($R329)),2)))</f>
        <v/>
      </c>
      <c r="AH329" s="372" t="str">
        <f aca="false">IF(OR(TRIM($B329&amp;$C329)="",NOT(ISNUMBER($D329))),"",SUMIFS($V$3:$V$1001,$AJ$3:$AJ$1001,$AJ329,$D$3:$D$1001,"&lt;"&amp;$D329))</f>
        <v/>
      </c>
      <c r="AI329" s="372" t="str">
        <f aca="false">IF(TRIM($B329&amp;$C329)="","",SUMIFS($V$3:$V$1001,$AJ$3:$AJ$1001,$AJ329))</f>
        <v/>
      </c>
      <c r="AJ329" s="374" t="str">
        <f aca="false">IF(TRIM($B329&amp;$C329)="","",TRIM($B329)&amp;"｜"&amp;TRIM($C329))</f>
        <v/>
      </c>
      <c r="AK329" s="372" t="str">
        <f aca="false">IF(TRIM($B329&amp;$C329)="","",MIN(N($N329),N($P329)))</f>
        <v/>
      </c>
      <c r="AL329" s="375" t="str">
        <f aca="false">IF(ISNUMBER($D329),YEAR($D329),"")</f>
        <v/>
      </c>
      <c r="AM329" s="375" t="str">
        <f aca="false">IF(OR(TRIM($B329&amp;$C329)="",NOT(ISNUMBER($D329)),NOT(ISNUMBER($E329))),"",IF($E329&lt;$D329,"",IF(IF($AD329="半年付",2,IF($AD329="季度付",4,IF($AD329="月付",12,IF($AD329="半月付",24,1))))=1,1,MAX(1,ROUND(($E329-$D329+1)/365*IF($AD329="半年付",2,IF($AD329="季度付",4,IF($AD329="月付",12,IF($AD329="半月付",24,1)))),0)))))</f>
        <v/>
      </c>
      <c r="AN329" s="375" t="str">
        <f aca="true">IF($AM329="","",MIN($AM329,MAX(0,INT((TODAY()-付款宽限天数-$D329)/(($E329-$D329+1)/$AM329))+1)))</f>
        <v/>
      </c>
    </row>
    <row r="330" customFormat="false" ht="14.9" hidden="false" customHeight="false" outlineLevel="0" collapsed="false">
      <c r="F330" s="370" t="str">
        <f aca="true">IF(TRIM($B330&amp;$C330)="","",IF(OR(ISNUMBER(SEARCH("未",$A330)),ISNUMBER(SEARCH("送出",$A330)),AND(TRIM($A330)="",NOT(ISNUMBER($D330)),N($G330)=0)),"【合同未回】","")&amp;IF(NOT(ISNUMBER($E330)),IF(OR(ISNUMBER(SEARCH("未",$A330)),ISNUMBER(SEARCH("送出",$A330)),AND(TRIM($A330)="",NOT(ISNUMBER($D330)),N($G330)=0)),"","【未填合同期】"),IF($E330&lt;TODAY(),"【已到期】",IF($E330-TODAY()&lt;=提醒天数,"【即将到期，剩余"&amp;($E330-TODAY())&amp;"天】","【正常】")))&amp;IF(OR($AC330="安装免保",$AC330="技术免保",$AC330="质保期内"),"【"&amp;$AC330&amp;"】",""))</f>
        <v/>
      </c>
      <c r="J330" s="371" t="str">
        <f aca="false">IF(OR(N($G330)=0,N($H330)=0),"",ROUND(N($G330)*N($H330)*IF(N($I330)=0,1,N($I330)),2))</f>
        <v/>
      </c>
      <c r="L330" s="371" t="str">
        <f aca="false">IF(TRIM($B330&amp;$C330)="","",IF(AND(N($J330)=0,N($K330)=0),"",ROUND(N($J330)+N($K330),2)))</f>
        <v/>
      </c>
      <c r="R330" s="371"/>
      <c r="S330" s="372" t="str">
        <f aca="false">IF(TRIM($B330&amp;$C330)="","",IF(N($N330)=0,"",MAX(0,MIN(N($N330)-N($P330),N($V330)))))</f>
        <v/>
      </c>
      <c r="T330" s="372" t="str">
        <f aca="false">IF(TRIM($B330&amp;$C330)="","",IF(N($P330)&lt;=N($N330),"",N($P330)-N($N330)))</f>
        <v/>
      </c>
      <c r="U330" s="372" t="str">
        <f aca="false">IF(OR(TRIM($B330&amp;$C330)="",$V330=""),"",MAX(0,N($V330))-N($S330))</f>
        <v/>
      </c>
      <c r="V330" s="372" t="str">
        <f aca="false">IF(TRIM($B330&amp;$C330)="","",IF(AND(N($L330)=0,N($P330)+N($Q330)+N($R330)=0),"",ROUND(N($L330)-N($P330)-N($Q330)-N($R330),2)))</f>
        <v/>
      </c>
      <c r="W330" s="373" t="str">
        <f aca="false">IF(TRIM($B330&amp;$C330)="","",IF(N($L330)=0,IF((N($P330)+N($Q330)+N($R330))=0,"—未填单价","未填单价，已收 "&amp;TEXT((N($P330)+N($Q330)+N($R330)),"#,##0.00")),IF(N($V330)&gt;0.005,"欠 "&amp;TEXT(N($V330),"#,##0.00")&amp;IF(N($S330)&gt;0,"（开票未到账 "&amp;TEXT(N($S330),"#,##0.00")&amp;"）","")&amp;IF(N($U330)&gt;0,"（未开票 "&amp;TEXT(N($U330),"#,##0.00")&amp;"）",""),IF(N($V330)&lt;-0.005,"多收 "&amp;TEXT(-N($V330),"#,##0.00"),"✔ 已结清")))&amp;IF(N($T330)&gt;0,"｜到账未开票 "&amp;TEXT(N($T330),"#,##0.00")&amp;"，待补票","")&amp;IF(N($Q330)&gt;0,"｜收现 "&amp;TEXT(N($Q330),"#,##0.00"),"")&amp;IF(N($R330)&gt;0,"｜收款不开票 "&amp;TEXT(N($R330),"#,##0.00"),""))</f>
        <v/>
      </c>
      <c r="X330" s="370"/>
      <c r="AB330" s="371" t="str">
        <f aca="false">IF(OR(N($N330)=0,N($AA330)=0),"",ROUND(N($N330)/(1+N($AA330))*N($AA330),2))</f>
        <v/>
      </c>
      <c r="AC330" s="370"/>
      <c r="AD330" s="370"/>
      <c r="AE330" s="374" t="str">
        <f aca="false">IF($AM330="","",IF($AM330=1,IF($AN330&gt;=1,"一次性·已到收款期","一次性·未到期"),$AD330&amp;" 第"&amp;$AN330&amp;"/"&amp;$AM330&amp;"期"))</f>
        <v/>
      </c>
      <c r="AF330" s="372" t="str">
        <f aca="false">IF(OR($AM330="",N($L330)=0),"",ROUND(N($J330)*$AN330/$AM330,2)+N($K330))</f>
        <v/>
      </c>
      <c r="AG330" s="372" t="str">
        <f aca="false">IF($AF330="","",MAX(0,ROUND($AF330-(N($P330)+N($Q330)+N($R330)),2)))</f>
        <v/>
      </c>
      <c r="AH330" s="372" t="str">
        <f aca="false">IF(OR(TRIM($B330&amp;$C330)="",NOT(ISNUMBER($D330))),"",SUMIFS($V$3:$V$1001,$AJ$3:$AJ$1001,$AJ330,$D$3:$D$1001,"&lt;"&amp;$D330))</f>
        <v/>
      </c>
      <c r="AI330" s="372" t="str">
        <f aca="false">IF(TRIM($B330&amp;$C330)="","",SUMIFS($V$3:$V$1001,$AJ$3:$AJ$1001,$AJ330))</f>
        <v/>
      </c>
      <c r="AJ330" s="374" t="str">
        <f aca="false">IF(TRIM($B330&amp;$C330)="","",TRIM($B330)&amp;"｜"&amp;TRIM($C330))</f>
        <v/>
      </c>
      <c r="AK330" s="372" t="str">
        <f aca="false">IF(TRIM($B330&amp;$C330)="","",MIN(N($N330),N($P330)))</f>
        <v/>
      </c>
      <c r="AL330" s="375" t="str">
        <f aca="false">IF(ISNUMBER($D330),YEAR($D330),"")</f>
        <v/>
      </c>
      <c r="AM330" s="375" t="str">
        <f aca="false">IF(OR(TRIM($B330&amp;$C330)="",NOT(ISNUMBER($D330)),NOT(ISNUMBER($E330))),"",IF($E330&lt;$D330,"",IF(IF($AD330="半年付",2,IF($AD330="季度付",4,IF($AD330="月付",12,IF($AD330="半月付",24,1))))=1,1,MAX(1,ROUND(($E330-$D330+1)/365*IF($AD330="半年付",2,IF($AD330="季度付",4,IF($AD330="月付",12,IF($AD330="半月付",24,1)))),0)))))</f>
        <v/>
      </c>
      <c r="AN330" s="375" t="str">
        <f aca="true">IF($AM330="","",MIN($AM330,MAX(0,INT((TODAY()-付款宽限天数-$D330)/(($E330-$D330+1)/$AM330))+1)))</f>
        <v/>
      </c>
    </row>
    <row r="331" customFormat="false" ht="14.9" hidden="false" customHeight="false" outlineLevel="0" collapsed="false">
      <c r="F331" s="370" t="str">
        <f aca="true">IF(TRIM($B331&amp;$C331)="","",IF(OR(ISNUMBER(SEARCH("未",$A331)),ISNUMBER(SEARCH("送出",$A331)),AND(TRIM($A331)="",NOT(ISNUMBER($D331)),N($G331)=0)),"【合同未回】","")&amp;IF(NOT(ISNUMBER($E331)),IF(OR(ISNUMBER(SEARCH("未",$A331)),ISNUMBER(SEARCH("送出",$A331)),AND(TRIM($A331)="",NOT(ISNUMBER($D331)),N($G331)=0)),"","【未填合同期】"),IF($E331&lt;TODAY(),"【已到期】",IF($E331-TODAY()&lt;=提醒天数,"【即将到期，剩余"&amp;($E331-TODAY())&amp;"天】","【正常】")))&amp;IF(OR($AC331="安装免保",$AC331="技术免保",$AC331="质保期内"),"【"&amp;$AC331&amp;"】",""))</f>
        <v/>
      </c>
      <c r="J331" s="371" t="str">
        <f aca="false">IF(OR(N($G331)=0,N($H331)=0),"",ROUND(N($G331)*N($H331)*IF(N($I331)=0,1,N($I331)),2))</f>
        <v/>
      </c>
      <c r="L331" s="371" t="str">
        <f aca="false">IF(TRIM($B331&amp;$C331)="","",IF(AND(N($J331)=0,N($K331)=0),"",ROUND(N($J331)+N($K331),2)))</f>
        <v/>
      </c>
      <c r="R331" s="371"/>
      <c r="S331" s="372" t="str">
        <f aca="false">IF(TRIM($B331&amp;$C331)="","",IF(N($N331)=0,"",MAX(0,MIN(N($N331)-N($P331),N($V331)))))</f>
        <v/>
      </c>
      <c r="T331" s="372" t="str">
        <f aca="false">IF(TRIM($B331&amp;$C331)="","",IF(N($P331)&lt;=N($N331),"",N($P331)-N($N331)))</f>
        <v/>
      </c>
      <c r="U331" s="372" t="str">
        <f aca="false">IF(OR(TRIM($B331&amp;$C331)="",$V331=""),"",MAX(0,N($V331))-N($S331))</f>
        <v/>
      </c>
      <c r="V331" s="372" t="str">
        <f aca="false">IF(TRIM($B331&amp;$C331)="","",IF(AND(N($L331)=0,N($P331)+N($Q331)+N($R331)=0),"",ROUND(N($L331)-N($P331)-N($Q331)-N($R331),2)))</f>
        <v/>
      </c>
      <c r="W331" s="373" t="str">
        <f aca="false">IF(TRIM($B331&amp;$C331)="","",IF(N($L331)=0,IF((N($P331)+N($Q331)+N($R331))=0,"—未填单价","未填单价，已收 "&amp;TEXT((N($P331)+N($Q331)+N($R331)),"#,##0.00")),IF(N($V331)&gt;0.005,"欠 "&amp;TEXT(N($V331),"#,##0.00")&amp;IF(N($S331)&gt;0,"（开票未到账 "&amp;TEXT(N($S331),"#,##0.00")&amp;"）","")&amp;IF(N($U331)&gt;0,"（未开票 "&amp;TEXT(N($U331),"#,##0.00")&amp;"）",""),IF(N($V331)&lt;-0.005,"多收 "&amp;TEXT(-N($V331),"#,##0.00"),"✔ 已结清")))&amp;IF(N($T331)&gt;0,"｜到账未开票 "&amp;TEXT(N($T331),"#,##0.00")&amp;"，待补票","")&amp;IF(N($Q331)&gt;0,"｜收现 "&amp;TEXT(N($Q331),"#,##0.00"),"")&amp;IF(N($R331)&gt;0,"｜收款不开票 "&amp;TEXT(N($R331),"#,##0.00"),""))</f>
        <v/>
      </c>
      <c r="X331" s="370"/>
      <c r="AB331" s="371" t="str">
        <f aca="false">IF(OR(N($N331)=0,N($AA331)=0),"",ROUND(N($N331)/(1+N($AA331))*N($AA331),2))</f>
        <v/>
      </c>
      <c r="AC331" s="370"/>
      <c r="AD331" s="370"/>
      <c r="AE331" s="374" t="str">
        <f aca="false">IF($AM331="","",IF($AM331=1,IF($AN331&gt;=1,"一次性·已到收款期","一次性·未到期"),$AD331&amp;" 第"&amp;$AN331&amp;"/"&amp;$AM331&amp;"期"))</f>
        <v/>
      </c>
      <c r="AF331" s="372" t="str">
        <f aca="false">IF(OR($AM331="",N($L331)=0),"",ROUND(N($J331)*$AN331/$AM331,2)+N($K331))</f>
        <v/>
      </c>
      <c r="AG331" s="372" t="str">
        <f aca="false">IF($AF331="","",MAX(0,ROUND($AF331-(N($P331)+N($Q331)+N($R331)),2)))</f>
        <v/>
      </c>
      <c r="AH331" s="372" t="str">
        <f aca="false">IF(OR(TRIM($B331&amp;$C331)="",NOT(ISNUMBER($D331))),"",SUMIFS($V$3:$V$1001,$AJ$3:$AJ$1001,$AJ331,$D$3:$D$1001,"&lt;"&amp;$D331))</f>
        <v/>
      </c>
      <c r="AI331" s="372" t="str">
        <f aca="false">IF(TRIM($B331&amp;$C331)="","",SUMIFS($V$3:$V$1001,$AJ$3:$AJ$1001,$AJ331))</f>
        <v/>
      </c>
      <c r="AJ331" s="374" t="str">
        <f aca="false">IF(TRIM($B331&amp;$C331)="","",TRIM($B331)&amp;"｜"&amp;TRIM($C331))</f>
        <v/>
      </c>
      <c r="AK331" s="372" t="str">
        <f aca="false">IF(TRIM($B331&amp;$C331)="","",MIN(N($N331),N($P331)))</f>
        <v/>
      </c>
      <c r="AL331" s="375" t="str">
        <f aca="false">IF(ISNUMBER($D331),YEAR($D331),"")</f>
        <v/>
      </c>
      <c r="AM331" s="375" t="str">
        <f aca="false">IF(OR(TRIM($B331&amp;$C331)="",NOT(ISNUMBER($D331)),NOT(ISNUMBER($E331))),"",IF($E331&lt;$D331,"",IF(IF($AD331="半年付",2,IF($AD331="季度付",4,IF($AD331="月付",12,IF($AD331="半月付",24,1))))=1,1,MAX(1,ROUND(($E331-$D331+1)/365*IF($AD331="半年付",2,IF($AD331="季度付",4,IF($AD331="月付",12,IF($AD331="半月付",24,1)))),0)))))</f>
        <v/>
      </c>
      <c r="AN331" s="375" t="str">
        <f aca="true">IF($AM331="","",MIN($AM331,MAX(0,INT((TODAY()-付款宽限天数-$D331)/(($E331-$D331+1)/$AM331))+1)))</f>
        <v/>
      </c>
    </row>
    <row r="332" customFormat="false" ht="14.9" hidden="false" customHeight="false" outlineLevel="0" collapsed="false">
      <c r="F332" s="370" t="str">
        <f aca="true">IF(TRIM($B332&amp;$C332)="","",IF(OR(ISNUMBER(SEARCH("未",$A332)),ISNUMBER(SEARCH("送出",$A332)),AND(TRIM($A332)="",NOT(ISNUMBER($D332)),N($G332)=0)),"【合同未回】","")&amp;IF(NOT(ISNUMBER($E332)),IF(OR(ISNUMBER(SEARCH("未",$A332)),ISNUMBER(SEARCH("送出",$A332)),AND(TRIM($A332)="",NOT(ISNUMBER($D332)),N($G332)=0)),"","【未填合同期】"),IF($E332&lt;TODAY(),"【已到期】",IF($E332-TODAY()&lt;=提醒天数,"【即将到期，剩余"&amp;($E332-TODAY())&amp;"天】","【正常】")))&amp;IF(OR($AC332="安装免保",$AC332="技术免保",$AC332="质保期内"),"【"&amp;$AC332&amp;"】",""))</f>
        <v/>
      </c>
      <c r="J332" s="371" t="str">
        <f aca="false">IF(OR(N($G332)=0,N($H332)=0),"",ROUND(N($G332)*N($H332)*IF(N($I332)=0,1,N($I332)),2))</f>
        <v/>
      </c>
      <c r="L332" s="371" t="str">
        <f aca="false">IF(TRIM($B332&amp;$C332)="","",IF(AND(N($J332)=0,N($K332)=0),"",ROUND(N($J332)+N($K332),2)))</f>
        <v/>
      </c>
      <c r="R332" s="371"/>
      <c r="S332" s="372" t="str">
        <f aca="false">IF(TRIM($B332&amp;$C332)="","",IF(N($N332)=0,"",MAX(0,MIN(N($N332)-N($P332),N($V332)))))</f>
        <v/>
      </c>
      <c r="T332" s="372" t="str">
        <f aca="false">IF(TRIM($B332&amp;$C332)="","",IF(N($P332)&lt;=N($N332),"",N($P332)-N($N332)))</f>
        <v/>
      </c>
      <c r="U332" s="372" t="str">
        <f aca="false">IF(OR(TRIM($B332&amp;$C332)="",$V332=""),"",MAX(0,N($V332))-N($S332))</f>
        <v/>
      </c>
      <c r="V332" s="372" t="str">
        <f aca="false">IF(TRIM($B332&amp;$C332)="","",IF(AND(N($L332)=0,N($P332)+N($Q332)+N($R332)=0),"",ROUND(N($L332)-N($P332)-N($Q332)-N($R332),2)))</f>
        <v/>
      </c>
      <c r="W332" s="373" t="str">
        <f aca="false">IF(TRIM($B332&amp;$C332)="","",IF(N($L332)=0,IF((N($P332)+N($Q332)+N($R332))=0,"—未填单价","未填单价，已收 "&amp;TEXT((N($P332)+N($Q332)+N($R332)),"#,##0.00")),IF(N($V332)&gt;0.005,"欠 "&amp;TEXT(N($V332),"#,##0.00")&amp;IF(N($S332)&gt;0,"（开票未到账 "&amp;TEXT(N($S332),"#,##0.00")&amp;"）","")&amp;IF(N($U332)&gt;0,"（未开票 "&amp;TEXT(N($U332),"#,##0.00")&amp;"）",""),IF(N($V332)&lt;-0.005,"多收 "&amp;TEXT(-N($V332),"#,##0.00"),"✔ 已结清")))&amp;IF(N($T332)&gt;0,"｜到账未开票 "&amp;TEXT(N($T332),"#,##0.00")&amp;"，待补票","")&amp;IF(N($Q332)&gt;0,"｜收现 "&amp;TEXT(N($Q332),"#,##0.00"),"")&amp;IF(N($R332)&gt;0,"｜收款不开票 "&amp;TEXT(N($R332),"#,##0.00"),""))</f>
        <v/>
      </c>
      <c r="X332" s="370"/>
      <c r="AB332" s="371" t="str">
        <f aca="false">IF(OR(N($N332)=0,N($AA332)=0),"",ROUND(N($N332)/(1+N($AA332))*N($AA332),2))</f>
        <v/>
      </c>
      <c r="AC332" s="370"/>
      <c r="AD332" s="370"/>
      <c r="AE332" s="374" t="str">
        <f aca="false">IF($AM332="","",IF($AM332=1,IF($AN332&gt;=1,"一次性·已到收款期","一次性·未到期"),$AD332&amp;" 第"&amp;$AN332&amp;"/"&amp;$AM332&amp;"期"))</f>
        <v/>
      </c>
      <c r="AF332" s="372" t="str">
        <f aca="false">IF(OR($AM332="",N($L332)=0),"",ROUND(N($J332)*$AN332/$AM332,2)+N($K332))</f>
        <v/>
      </c>
      <c r="AG332" s="372" t="str">
        <f aca="false">IF($AF332="","",MAX(0,ROUND($AF332-(N($P332)+N($Q332)+N($R332)),2)))</f>
        <v/>
      </c>
      <c r="AH332" s="372" t="str">
        <f aca="false">IF(OR(TRIM($B332&amp;$C332)="",NOT(ISNUMBER($D332))),"",SUMIFS($V$3:$V$1001,$AJ$3:$AJ$1001,$AJ332,$D$3:$D$1001,"&lt;"&amp;$D332))</f>
        <v/>
      </c>
      <c r="AI332" s="372" t="str">
        <f aca="false">IF(TRIM($B332&amp;$C332)="","",SUMIFS($V$3:$V$1001,$AJ$3:$AJ$1001,$AJ332))</f>
        <v/>
      </c>
      <c r="AJ332" s="374" t="str">
        <f aca="false">IF(TRIM($B332&amp;$C332)="","",TRIM($B332)&amp;"｜"&amp;TRIM($C332))</f>
        <v/>
      </c>
      <c r="AK332" s="372" t="str">
        <f aca="false">IF(TRIM($B332&amp;$C332)="","",MIN(N($N332),N($P332)))</f>
        <v/>
      </c>
      <c r="AL332" s="375" t="str">
        <f aca="false">IF(ISNUMBER($D332),YEAR($D332),"")</f>
        <v/>
      </c>
      <c r="AM332" s="375" t="str">
        <f aca="false">IF(OR(TRIM($B332&amp;$C332)="",NOT(ISNUMBER($D332)),NOT(ISNUMBER($E332))),"",IF($E332&lt;$D332,"",IF(IF($AD332="半年付",2,IF($AD332="季度付",4,IF($AD332="月付",12,IF($AD332="半月付",24,1))))=1,1,MAX(1,ROUND(($E332-$D332+1)/365*IF($AD332="半年付",2,IF($AD332="季度付",4,IF($AD332="月付",12,IF($AD332="半月付",24,1)))),0)))))</f>
        <v/>
      </c>
      <c r="AN332" s="375" t="str">
        <f aca="true">IF($AM332="","",MIN($AM332,MAX(0,INT((TODAY()-付款宽限天数-$D332)/(($E332-$D332+1)/$AM332))+1)))</f>
        <v/>
      </c>
    </row>
    <row r="333" customFormat="false" ht="14.9" hidden="false" customHeight="false" outlineLevel="0" collapsed="false">
      <c r="F333" s="370" t="str">
        <f aca="true">IF(TRIM($B333&amp;$C333)="","",IF(OR(ISNUMBER(SEARCH("未",$A333)),ISNUMBER(SEARCH("送出",$A333)),AND(TRIM($A333)="",NOT(ISNUMBER($D333)),N($G333)=0)),"【合同未回】","")&amp;IF(NOT(ISNUMBER($E333)),IF(OR(ISNUMBER(SEARCH("未",$A333)),ISNUMBER(SEARCH("送出",$A333)),AND(TRIM($A333)="",NOT(ISNUMBER($D333)),N($G333)=0)),"","【未填合同期】"),IF($E333&lt;TODAY(),"【已到期】",IF($E333-TODAY()&lt;=提醒天数,"【即将到期，剩余"&amp;($E333-TODAY())&amp;"天】","【正常】")))&amp;IF(OR($AC333="安装免保",$AC333="技术免保",$AC333="质保期内"),"【"&amp;$AC333&amp;"】",""))</f>
        <v/>
      </c>
      <c r="J333" s="371" t="str">
        <f aca="false">IF(OR(N($G333)=0,N($H333)=0),"",ROUND(N($G333)*N($H333)*IF(N($I333)=0,1,N($I333)),2))</f>
        <v/>
      </c>
      <c r="L333" s="371" t="str">
        <f aca="false">IF(TRIM($B333&amp;$C333)="","",IF(AND(N($J333)=0,N($K333)=0),"",ROUND(N($J333)+N($K333),2)))</f>
        <v/>
      </c>
      <c r="R333" s="371"/>
      <c r="S333" s="372" t="str">
        <f aca="false">IF(TRIM($B333&amp;$C333)="","",IF(N($N333)=0,"",MAX(0,MIN(N($N333)-N($P333),N($V333)))))</f>
        <v/>
      </c>
      <c r="T333" s="372" t="str">
        <f aca="false">IF(TRIM($B333&amp;$C333)="","",IF(N($P333)&lt;=N($N333),"",N($P333)-N($N333)))</f>
        <v/>
      </c>
      <c r="U333" s="372" t="str">
        <f aca="false">IF(OR(TRIM($B333&amp;$C333)="",$V333=""),"",MAX(0,N($V333))-N($S333))</f>
        <v/>
      </c>
      <c r="V333" s="372" t="str">
        <f aca="false">IF(TRIM($B333&amp;$C333)="","",IF(AND(N($L333)=0,N($P333)+N($Q333)+N($R333)=0),"",ROUND(N($L333)-N($P333)-N($Q333)-N($R333),2)))</f>
        <v/>
      </c>
      <c r="W333" s="373" t="str">
        <f aca="false">IF(TRIM($B333&amp;$C333)="","",IF(N($L333)=0,IF((N($P333)+N($Q333)+N($R333))=0,"—未填单价","未填单价，已收 "&amp;TEXT((N($P333)+N($Q333)+N($R333)),"#,##0.00")),IF(N($V333)&gt;0.005,"欠 "&amp;TEXT(N($V333),"#,##0.00")&amp;IF(N($S333)&gt;0,"（开票未到账 "&amp;TEXT(N($S333),"#,##0.00")&amp;"）","")&amp;IF(N($U333)&gt;0,"（未开票 "&amp;TEXT(N($U333),"#,##0.00")&amp;"）",""),IF(N($V333)&lt;-0.005,"多收 "&amp;TEXT(-N($V333),"#,##0.00"),"✔ 已结清")))&amp;IF(N($T333)&gt;0,"｜到账未开票 "&amp;TEXT(N($T333),"#,##0.00")&amp;"，待补票","")&amp;IF(N($Q333)&gt;0,"｜收现 "&amp;TEXT(N($Q333),"#,##0.00"),"")&amp;IF(N($R333)&gt;0,"｜收款不开票 "&amp;TEXT(N($R333),"#,##0.00"),""))</f>
        <v/>
      </c>
      <c r="X333" s="370"/>
      <c r="AB333" s="371" t="str">
        <f aca="false">IF(OR(N($N333)=0,N($AA333)=0),"",ROUND(N($N333)/(1+N($AA333))*N($AA333),2))</f>
        <v/>
      </c>
      <c r="AC333" s="370"/>
      <c r="AD333" s="370"/>
      <c r="AE333" s="374" t="str">
        <f aca="false">IF($AM333="","",IF($AM333=1,IF($AN333&gt;=1,"一次性·已到收款期","一次性·未到期"),$AD333&amp;" 第"&amp;$AN333&amp;"/"&amp;$AM333&amp;"期"))</f>
        <v/>
      </c>
      <c r="AF333" s="372" t="str">
        <f aca="false">IF(OR($AM333="",N($L333)=0),"",ROUND(N($J333)*$AN333/$AM333,2)+N($K333))</f>
        <v/>
      </c>
      <c r="AG333" s="372" t="str">
        <f aca="false">IF($AF333="","",MAX(0,ROUND($AF333-(N($P333)+N($Q333)+N($R333)),2)))</f>
        <v/>
      </c>
      <c r="AH333" s="372" t="str">
        <f aca="false">IF(OR(TRIM($B333&amp;$C333)="",NOT(ISNUMBER($D333))),"",SUMIFS($V$3:$V$1001,$AJ$3:$AJ$1001,$AJ333,$D$3:$D$1001,"&lt;"&amp;$D333))</f>
        <v/>
      </c>
      <c r="AI333" s="372" t="str">
        <f aca="false">IF(TRIM($B333&amp;$C333)="","",SUMIFS($V$3:$V$1001,$AJ$3:$AJ$1001,$AJ333))</f>
        <v/>
      </c>
      <c r="AJ333" s="374" t="str">
        <f aca="false">IF(TRIM($B333&amp;$C333)="","",TRIM($B333)&amp;"｜"&amp;TRIM($C333))</f>
        <v/>
      </c>
      <c r="AK333" s="372" t="str">
        <f aca="false">IF(TRIM($B333&amp;$C333)="","",MIN(N($N333),N($P333)))</f>
        <v/>
      </c>
      <c r="AL333" s="375" t="str">
        <f aca="false">IF(ISNUMBER($D333),YEAR($D333),"")</f>
        <v/>
      </c>
      <c r="AM333" s="375" t="str">
        <f aca="false">IF(OR(TRIM($B333&amp;$C333)="",NOT(ISNUMBER($D333)),NOT(ISNUMBER($E333))),"",IF($E333&lt;$D333,"",IF(IF($AD333="半年付",2,IF($AD333="季度付",4,IF($AD333="月付",12,IF($AD333="半月付",24,1))))=1,1,MAX(1,ROUND(($E333-$D333+1)/365*IF($AD333="半年付",2,IF($AD333="季度付",4,IF($AD333="月付",12,IF($AD333="半月付",24,1)))),0)))))</f>
        <v/>
      </c>
      <c r="AN333" s="375" t="str">
        <f aca="true">IF($AM333="","",MIN($AM333,MAX(0,INT((TODAY()-付款宽限天数-$D333)/(($E333-$D333+1)/$AM333))+1)))</f>
        <v/>
      </c>
    </row>
    <row r="334" customFormat="false" ht="14.9" hidden="false" customHeight="false" outlineLevel="0" collapsed="false">
      <c r="F334" s="370" t="str">
        <f aca="true">IF(TRIM($B334&amp;$C334)="","",IF(OR(ISNUMBER(SEARCH("未",$A334)),ISNUMBER(SEARCH("送出",$A334)),AND(TRIM($A334)="",NOT(ISNUMBER($D334)),N($G334)=0)),"【合同未回】","")&amp;IF(NOT(ISNUMBER($E334)),IF(OR(ISNUMBER(SEARCH("未",$A334)),ISNUMBER(SEARCH("送出",$A334)),AND(TRIM($A334)="",NOT(ISNUMBER($D334)),N($G334)=0)),"","【未填合同期】"),IF($E334&lt;TODAY(),"【已到期】",IF($E334-TODAY()&lt;=提醒天数,"【即将到期，剩余"&amp;($E334-TODAY())&amp;"天】","【正常】")))&amp;IF(OR($AC334="安装免保",$AC334="技术免保",$AC334="质保期内"),"【"&amp;$AC334&amp;"】",""))</f>
        <v/>
      </c>
      <c r="J334" s="371" t="str">
        <f aca="false">IF(OR(N($G334)=0,N($H334)=0),"",ROUND(N($G334)*N($H334)*IF(N($I334)=0,1,N($I334)),2))</f>
        <v/>
      </c>
      <c r="L334" s="371" t="str">
        <f aca="false">IF(TRIM($B334&amp;$C334)="","",IF(AND(N($J334)=0,N($K334)=0),"",ROUND(N($J334)+N($K334),2)))</f>
        <v/>
      </c>
      <c r="R334" s="371"/>
      <c r="S334" s="372" t="str">
        <f aca="false">IF(TRIM($B334&amp;$C334)="","",IF(N($N334)=0,"",MAX(0,MIN(N($N334)-N($P334),N($V334)))))</f>
        <v/>
      </c>
      <c r="T334" s="372" t="str">
        <f aca="false">IF(TRIM($B334&amp;$C334)="","",IF(N($P334)&lt;=N($N334),"",N($P334)-N($N334)))</f>
        <v/>
      </c>
      <c r="U334" s="372" t="str">
        <f aca="false">IF(OR(TRIM($B334&amp;$C334)="",$V334=""),"",MAX(0,N($V334))-N($S334))</f>
        <v/>
      </c>
      <c r="V334" s="372" t="str">
        <f aca="false">IF(TRIM($B334&amp;$C334)="","",IF(AND(N($L334)=0,N($P334)+N($Q334)+N($R334)=0),"",ROUND(N($L334)-N($P334)-N($Q334)-N($R334),2)))</f>
        <v/>
      </c>
      <c r="W334" s="373" t="str">
        <f aca="false">IF(TRIM($B334&amp;$C334)="","",IF(N($L334)=0,IF((N($P334)+N($Q334)+N($R334))=0,"—未填单价","未填单价，已收 "&amp;TEXT((N($P334)+N($Q334)+N($R334)),"#,##0.00")),IF(N($V334)&gt;0.005,"欠 "&amp;TEXT(N($V334),"#,##0.00")&amp;IF(N($S334)&gt;0,"（开票未到账 "&amp;TEXT(N($S334),"#,##0.00")&amp;"）","")&amp;IF(N($U334)&gt;0,"（未开票 "&amp;TEXT(N($U334),"#,##0.00")&amp;"）",""),IF(N($V334)&lt;-0.005,"多收 "&amp;TEXT(-N($V334),"#,##0.00"),"✔ 已结清")))&amp;IF(N($T334)&gt;0,"｜到账未开票 "&amp;TEXT(N($T334),"#,##0.00")&amp;"，待补票","")&amp;IF(N($Q334)&gt;0,"｜收现 "&amp;TEXT(N($Q334),"#,##0.00"),"")&amp;IF(N($R334)&gt;0,"｜收款不开票 "&amp;TEXT(N($R334),"#,##0.00"),""))</f>
        <v/>
      </c>
      <c r="X334" s="370"/>
      <c r="AB334" s="371" t="str">
        <f aca="false">IF(OR(N($N334)=0,N($AA334)=0),"",ROUND(N($N334)/(1+N($AA334))*N($AA334),2))</f>
        <v/>
      </c>
      <c r="AC334" s="370"/>
      <c r="AD334" s="370"/>
      <c r="AE334" s="374" t="str">
        <f aca="false">IF($AM334="","",IF($AM334=1,IF($AN334&gt;=1,"一次性·已到收款期","一次性·未到期"),$AD334&amp;" 第"&amp;$AN334&amp;"/"&amp;$AM334&amp;"期"))</f>
        <v/>
      </c>
      <c r="AF334" s="372" t="str">
        <f aca="false">IF(OR($AM334="",N($L334)=0),"",ROUND(N($J334)*$AN334/$AM334,2)+N($K334))</f>
        <v/>
      </c>
      <c r="AG334" s="372" t="str">
        <f aca="false">IF($AF334="","",MAX(0,ROUND($AF334-(N($P334)+N($Q334)+N($R334)),2)))</f>
        <v/>
      </c>
      <c r="AH334" s="372" t="str">
        <f aca="false">IF(OR(TRIM($B334&amp;$C334)="",NOT(ISNUMBER($D334))),"",SUMIFS($V$3:$V$1001,$AJ$3:$AJ$1001,$AJ334,$D$3:$D$1001,"&lt;"&amp;$D334))</f>
        <v/>
      </c>
      <c r="AI334" s="372" t="str">
        <f aca="false">IF(TRIM($B334&amp;$C334)="","",SUMIFS($V$3:$V$1001,$AJ$3:$AJ$1001,$AJ334))</f>
        <v/>
      </c>
      <c r="AJ334" s="374" t="str">
        <f aca="false">IF(TRIM($B334&amp;$C334)="","",TRIM($B334)&amp;"｜"&amp;TRIM($C334))</f>
        <v/>
      </c>
      <c r="AK334" s="372" t="str">
        <f aca="false">IF(TRIM($B334&amp;$C334)="","",MIN(N($N334),N($P334)))</f>
        <v/>
      </c>
      <c r="AL334" s="375" t="str">
        <f aca="false">IF(ISNUMBER($D334),YEAR($D334),"")</f>
        <v/>
      </c>
      <c r="AM334" s="375" t="str">
        <f aca="false">IF(OR(TRIM($B334&amp;$C334)="",NOT(ISNUMBER($D334)),NOT(ISNUMBER($E334))),"",IF($E334&lt;$D334,"",IF(IF($AD334="半年付",2,IF($AD334="季度付",4,IF($AD334="月付",12,IF($AD334="半月付",24,1))))=1,1,MAX(1,ROUND(($E334-$D334+1)/365*IF($AD334="半年付",2,IF($AD334="季度付",4,IF($AD334="月付",12,IF($AD334="半月付",24,1)))),0)))))</f>
        <v/>
      </c>
      <c r="AN334" s="375" t="str">
        <f aca="true">IF($AM334="","",MIN($AM334,MAX(0,INT((TODAY()-付款宽限天数-$D334)/(($E334-$D334+1)/$AM334))+1)))</f>
        <v/>
      </c>
    </row>
    <row r="335" customFormat="false" ht="14.9" hidden="false" customHeight="false" outlineLevel="0" collapsed="false">
      <c r="F335" s="370" t="str">
        <f aca="true">IF(TRIM($B335&amp;$C335)="","",IF(OR(ISNUMBER(SEARCH("未",$A335)),ISNUMBER(SEARCH("送出",$A335)),AND(TRIM($A335)="",NOT(ISNUMBER($D335)),N($G335)=0)),"【合同未回】","")&amp;IF(NOT(ISNUMBER($E335)),IF(OR(ISNUMBER(SEARCH("未",$A335)),ISNUMBER(SEARCH("送出",$A335)),AND(TRIM($A335)="",NOT(ISNUMBER($D335)),N($G335)=0)),"","【未填合同期】"),IF($E335&lt;TODAY(),"【已到期】",IF($E335-TODAY()&lt;=提醒天数,"【即将到期，剩余"&amp;($E335-TODAY())&amp;"天】","【正常】")))&amp;IF(OR($AC335="安装免保",$AC335="技术免保",$AC335="质保期内"),"【"&amp;$AC335&amp;"】",""))</f>
        <v/>
      </c>
      <c r="J335" s="371" t="str">
        <f aca="false">IF(OR(N($G335)=0,N($H335)=0),"",ROUND(N($G335)*N($H335)*IF(N($I335)=0,1,N($I335)),2))</f>
        <v/>
      </c>
      <c r="L335" s="371" t="str">
        <f aca="false">IF(TRIM($B335&amp;$C335)="","",IF(AND(N($J335)=0,N($K335)=0),"",ROUND(N($J335)+N($K335),2)))</f>
        <v/>
      </c>
      <c r="R335" s="371"/>
      <c r="S335" s="372" t="str">
        <f aca="false">IF(TRIM($B335&amp;$C335)="","",IF(N($N335)=0,"",MAX(0,MIN(N($N335)-N($P335),N($V335)))))</f>
        <v/>
      </c>
      <c r="T335" s="372" t="str">
        <f aca="false">IF(TRIM($B335&amp;$C335)="","",IF(N($P335)&lt;=N($N335),"",N($P335)-N($N335)))</f>
        <v/>
      </c>
      <c r="U335" s="372" t="str">
        <f aca="false">IF(OR(TRIM($B335&amp;$C335)="",$V335=""),"",MAX(0,N($V335))-N($S335))</f>
        <v/>
      </c>
      <c r="V335" s="372" t="str">
        <f aca="false">IF(TRIM($B335&amp;$C335)="","",IF(AND(N($L335)=0,N($P335)+N($Q335)+N($R335)=0),"",ROUND(N($L335)-N($P335)-N($Q335)-N($R335),2)))</f>
        <v/>
      </c>
      <c r="W335" s="373" t="str">
        <f aca="false">IF(TRIM($B335&amp;$C335)="","",IF(N($L335)=0,IF((N($P335)+N($Q335)+N($R335))=0,"—未填单价","未填单价，已收 "&amp;TEXT((N($P335)+N($Q335)+N($R335)),"#,##0.00")),IF(N($V335)&gt;0.005,"欠 "&amp;TEXT(N($V335),"#,##0.00")&amp;IF(N($S335)&gt;0,"（开票未到账 "&amp;TEXT(N($S335),"#,##0.00")&amp;"）","")&amp;IF(N($U335)&gt;0,"（未开票 "&amp;TEXT(N($U335),"#,##0.00")&amp;"）",""),IF(N($V335)&lt;-0.005,"多收 "&amp;TEXT(-N($V335),"#,##0.00"),"✔ 已结清")))&amp;IF(N($T335)&gt;0,"｜到账未开票 "&amp;TEXT(N($T335),"#,##0.00")&amp;"，待补票","")&amp;IF(N($Q335)&gt;0,"｜收现 "&amp;TEXT(N($Q335),"#,##0.00"),"")&amp;IF(N($R335)&gt;0,"｜收款不开票 "&amp;TEXT(N($R335),"#,##0.00"),""))</f>
        <v/>
      </c>
      <c r="X335" s="370"/>
      <c r="AB335" s="371" t="str">
        <f aca="false">IF(OR(N($N335)=0,N($AA335)=0),"",ROUND(N($N335)/(1+N($AA335))*N($AA335),2))</f>
        <v/>
      </c>
      <c r="AC335" s="370"/>
      <c r="AD335" s="370"/>
      <c r="AE335" s="374" t="str">
        <f aca="false">IF($AM335="","",IF($AM335=1,IF($AN335&gt;=1,"一次性·已到收款期","一次性·未到期"),$AD335&amp;" 第"&amp;$AN335&amp;"/"&amp;$AM335&amp;"期"))</f>
        <v/>
      </c>
      <c r="AF335" s="372" t="str">
        <f aca="false">IF(OR($AM335="",N($L335)=0),"",ROUND(N($J335)*$AN335/$AM335,2)+N($K335))</f>
        <v/>
      </c>
      <c r="AG335" s="372" t="str">
        <f aca="false">IF($AF335="","",MAX(0,ROUND($AF335-(N($P335)+N($Q335)+N($R335)),2)))</f>
        <v/>
      </c>
      <c r="AH335" s="372" t="str">
        <f aca="false">IF(OR(TRIM($B335&amp;$C335)="",NOT(ISNUMBER($D335))),"",SUMIFS($V$3:$V$1001,$AJ$3:$AJ$1001,$AJ335,$D$3:$D$1001,"&lt;"&amp;$D335))</f>
        <v/>
      </c>
      <c r="AI335" s="372" t="str">
        <f aca="false">IF(TRIM($B335&amp;$C335)="","",SUMIFS($V$3:$V$1001,$AJ$3:$AJ$1001,$AJ335))</f>
        <v/>
      </c>
      <c r="AJ335" s="374" t="str">
        <f aca="false">IF(TRIM($B335&amp;$C335)="","",TRIM($B335)&amp;"｜"&amp;TRIM($C335))</f>
        <v/>
      </c>
      <c r="AK335" s="372" t="str">
        <f aca="false">IF(TRIM($B335&amp;$C335)="","",MIN(N($N335),N($P335)))</f>
        <v/>
      </c>
      <c r="AL335" s="375" t="str">
        <f aca="false">IF(ISNUMBER($D335),YEAR($D335),"")</f>
        <v/>
      </c>
      <c r="AM335" s="375" t="str">
        <f aca="false">IF(OR(TRIM($B335&amp;$C335)="",NOT(ISNUMBER($D335)),NOT(ISNUMBER($E335))),"",IF($E335&lt;$D335,"",IF(IF($AD335="半年付",2,IF($AD335="季度付",4,IF($AD335="月付",12,IF($AD335="半月付",24,1))))=1,1,MAX(1,ROUND(($E335-$D335+1)/365*IF($AD335="半年付",2,IF($AD335="季度付",4,IF($AD335="月付",12,IF($AD335="半月付",24,1)))),0)))))</f>
        <v/>
      </c>
      <c r="AN335" s="375" t="str">
        <f aca="true">IF($AM335="","",MIN($AM335,MAX(0,INT((TODAY()-付款宽限天数-$D335)/(($E335-$D335+1)/$AM335))+1)))</f>
        <v/>
      </c>
    </row>
    <row r="336" customFormat="false" ht="14.9" hidden="false" customHeight="false" outlineLevel="0" collapsed="false">
      <c r="F336" s="370" t="str">
        <f aca="true">IF(TRIM($B336&amp;$C336)="","",IF(OR(ISNUMBER(SEARCH("未",$A336)),ISNUMBER(SEARCH("送出",$A336)),AND(TRIM($A336)="",NOT(ISNUMBER($D336)),N($G336)=0)),"【合同未回】","")&amp;IF(NOT(ISNUMBER($E336)),IF(OR(ISNUMBER(SEARCH("未",$A336)),ISNUMBER(SEARCH("送出",$A336)),AND(TRIM($A336)="",NOT(ISNUMBER($D336)),N($G336)=0)),"","【未填合同期】"),IF($E336&lt;TODAY(),"【已到期】",IF($E336-TODAY()&lt;=提醒天数,"【即将到期，剩余"&amp;($E336-TODAY())&amp;"天】","【正常】")))&amp;IF(OR($AC336="安装免保",$AC336="技术免保",$AC336="质保期内"),"【"&amp;$AC336&amp;"】",""))</f>
        <v/>
      </c>
      <c r="J336" s="371" t="str">
        <f aca="false">IF(OR(N($G336)=0,N($H336)=0),"",ROUND(N($G336)*N($H336)*IF(N($I336)=0,1,N($I336)),2))</f>
        <v/>
      </c>
      <c r="L336" s="371" t="str">
        <f aca="false">IF(TRIM($B336&amp;$C336)="","",IF(AND(N($J336)=0,N($K336)=0),"",ROUND(N($J336)+N($K336),2)))</f>
        <v/>
      </c>
      <c r="R336" s="371"/>
      <c r="S336" s="372" t="str">
        <f aca="false">IF(TRIM($B336&amp;$C336)="","",IF(N($N336)=0,"",MAX(0,MIN(N($N336)-N($P336),N($V336)))))</f>
        <v/>
      </c>
      <c r="T336" s="372" t="str">
        <f aca="false">IF(TRIM($B336&amp;$C336)="","",IF(N($P336)&lt;=N($N336),"",N($P336)-N($N336)))</f>
        <v/>
      </c>
      <c r="U336" s="372" t="str">
        <f aca="false">IF(OR(TRIM($B336&amp;$C336)="",$V336=""),"",MAX(0,N($V336))-N($S336))</f>
        <v/>
      </c>
      <c r="V336" s="372" t="str">
        <f aca="false">IF(TRIM($B336&amp;$C336)="","",IF(AND(N($L336)=0,N($P336)+N($Q336)+N($R336)=0),"",ROUND(N($L336)-N($P336)-N($Q336)-N($R336),2)))</f>
        <v/>
      </c>
      <c r="W336" s="373" t="str">
        <f aca="false">IF(TRIM($B336&amp;$C336)="","",IF(N($L336)=0,IF((N($P336)+N($Q336)+N($R336))=0,"—未填单价","未填单价，已收 "&amp;TEXT((N($P336)+N($Q336)+N($R336)),"#,##0.00")),IF(N($V336)&gt;0.005,"欠 "&amp;TEXT(N($V336),"#,##0.00")&amp;IF(N($S336)&gt;0,"（开票未到账 "&amp;TEXT(N($S336),"#,##0.00")&amp;"）","")&amp;IF(N($U336)&gt;0,"（未开票 "&amp;TEXT(N($U336),"#,##0.00")&amp;"）",""),IF(N($V336)&lt;-0.005,"多收 "&amp;TEXT(-N($V336),"#,##0.00"),"✔ 已结清")))&amp;IF(N($T336)&gt;0,"｜到账未开票 "&amp;TEXT(N($T336),"#,##0.00")&amp;"，待补票","")&amp;IF(N($Q336)&gt;0,"｜收现 "&amp;TEXT(N($Q336),"#,##0.00"),"")&amp;IF(N($R336)&gt;0,"｜收款不开票 "&amp;TEXT(N($R336),"#,##0.00"),""))</f>
        <v/>
      </c>
      <c r="X336" s="370"/>
      <c r="AB336" s="371" t="str">
        <f aca="false">IF(OR(N($N336)=0,N($AA336)=0),"",ROUND(N($N336)/(1+N($AA336))*N($AA336),2))</f>
        <v/>
      </c>
      <c r="AC336" s="370"/>
      <c r="AD336" s="370"/>
      <c r="AE336" s="374" t="str">
        <f aca="false">IF($AM336="","",IF($AM336=1,IF($AN336&gt;=1,"一次性·已到收款期","一次性·未到期"),$AD336&amp;" 第"&amp;$AN336&amp;"/"&amp;$AM336&amp;"期"))</f>
        <v/>
      </c>
      <c r="AF336" s="372" t="str">
        <f aca="false">IF(OR($AM336="",N($L336)=0),"",ROUND(N($J336)*$AN336/$AM336,2)+N($K336))</f>
        <v/>
      </c>
      <c r="AG336" s="372" t="str">
        <f aca="false">IF($AF336="","",MAX(0,ROUND($AF336-(N($P336)+N($Q336)+N($R336)),2)))</f>
        <v/>
      </c>
      <c r="AH336" s="372" t="str">
        <f aca="false">IF(OR(TRIM($B336&amp;$C336)="",NOT(ISNUMBER($D336))),"",SUMIFS($V$3:$V$1001,$AJ$3:$AJ$1001,$AJ336,$D$3:$D$1001,"&lt;"&amp;$D336))</f>
        <v/>
      </c>
      <c r="AI336" s="372" t="str">
        <f aca="false">IF(TRIM($B336&amp;$C336)="","",SUMIFS($V$3:$V$1001,$AJ$3:$AJ$1001,$AJ336))</f>
        <v/>
      </c>
      <c r="AJ336" s="374" t="str">
        <f aca="false">IF(TRIM($B336&amp;$C336)="","",TRIM($B336)&amp;"｜"&amp;TRIM($C336))</f>
        <v/>
      </c>
      <c r="AK336" s="372" t="str">
        <f aca="false">IF(TRIM($B336&amp;$C336)="","",MIN(N($N336),N($P336)))</f>
        <v/>
      </c>
      <c r="AL336" s="375" t="str">
        <f aca="false">IF(ISNUMBER($D336),YEAR($D336),"")</f>
        <v/>
      </c>
      <c r="AM336" s="375" t="str">
        <f aca="false">IF(OR(TRIM($B336&amp;$C336)="",NOT(ISNUMBER($D336)),NOT(ISNUMBER($E336))),"",IF($E336&lt;$D336,"",IF(IF($AD336="半年付",2,IF($AD336="季度付",4,IF($AD336="月付",12,IF($AD336="半月付",24,1))))=1,1,MAX(1,ROUND(($E336-$D336+1)/365*IF($AD336="半年付",2,IF($AD336="季度付",4,IF($AD336="月付",12,IF($AD336="半月付",24,1)))),0)))))</f>
        <v/>
      </c>
      <c r="AN336" s="375" t="str">
        <f aca="true">IF($AM336="","",MIN($AM336,MAX(0,INT((TODAY()-付款宽限天数-$D336)/(($E336-$D336+1)/$AM336))+1)))</f>
        <v/>
      </c>
    </row>
    <row r="337" customFormat="false" ht="14.9" hidden="false" customHeight="false" outlineLevel="0" collapsed="false">
      <c r="F337" s="370" t="str">
        <f aca="true">IF(TRIM($B337&amp;$C337)="","",IF(OR(ISNUMBER(SEARCH("未",$A337)),ISNUMBER(SEARCH("送出",$A337)),AND(TRIM($A337)="",NOT(ISNUMBER($D337)),N($G337)=0)),"【合同未回】","")&amp;IF(NOT(ISNUMBER($E337)),IF(OR(ISNUMBER(SEARCH("未",$A337)),ISNUMBER(SEARCH("送出",$A337)),AND(TRIM($A337)="",NOT(ISNUMBER($D337)),N($G337)=0)),"","【未填合同期】"),IF($E337&lt;TODAY(),"【已到期】",IF($E337-TODAY()&lt;=提醒天数,"【即将到期，剩余"&amp;($E337-TODAY())&amp;"天】","【正常】")))&amp;IF(OR($AC337="安装免保",$AC337="技术免保",$AC337="质保期内"),"【"&amp;$AC337&amp;"】",""))</f>
        <v/>
      </c>
      <c r="J337" s="371" t="str">
        <f aca="false">IF(OR(N($G337)=0,N($H337)=0),"",ROUND(N($G337)*N($H337)*IF(N($I337)=0,1,N($I337)),2))</f>
        <v/>
      </c>
      <c r="L337" s="371" t="str">
        <f aca="false">IF(TRIM($B337&amp;$C337)="","",IF(AND(N($J337)=0,N($K337)=0),"",ROUND(N($J337)+N($K337),2)))</f>
        <v/>
      </c>
      <c r="R337" s="371"/>
      <c r="S337" s="372" t="str">
        <f aca="false">IF(TRIM($B337&amp;$C337)="","",IF(N($N337)=0,"",MAX(0,MIN(N($N337)-N($P337),N($V337)))))</f>
        <v/>
      </c>
      <c r="T337" s="372" t="str">
        <f aca="false">IF(TRIM($B337&amp;$C337)="","",IF(N($P337)&lt;=N($N337),"",N($P337)-N($N337)))</f>
        <v/>
      </c>
      <c r="U337" s="372" t="str">
        <f aca="false">IF(OR(TRIM($B337&amp;$C337)="",$V337=""),"",MAX(0,N($V337))-N($S337))</f>
        <v/>
      </c>
      <c r="V337" s="372" t="str">
        <f aca="false">IF(TRIM($B337&amp;$C337)="","",IF(AND(N($L337)=0,N($P337)+N($Q337)+N($R337)=0),"",ROUND(N($L337)-N($P337)-N($Q337)-N($R337),2)))</f>
        <v/>
      </c>
      <c r="W337" s="373" t="str">
        <f aca="false">IF(TRIM($B337&amp;$C337)="","",IF(N($L337)=0,IF((N($P337)+N($Q337)+N($R337))=0,"—未填单价","未填单价，已收 "&amp;TEXT((N($P337)+N($Q337)+N($R337)),"#,##0.00")),IF(N($V337)&gt;0.005,"欠 "&amp;TEXT(N($V337),"#,##0.00")&amp;IF(N($S337)&gt;0,"（开票未到账 "&amp;TEXT(N($S337),"#,##0.00")&amp;"）","")&amp;IF(N($U337)&gt;0,"（未开票 "&amp;TEXT(N($U337),"#,##0.00")&amp;"）",""),IF(N($V337)&lt;-0.005,"多收 "&amp;TEXT(-N($V337),"#,##0.00"),"✔ 已结清")))&amp;IF(N($T337)&gt;0,"｜到账未开票 "&amp;TEXT(N($T337),"#,##0.00")&amp;"，待补票","")&amp;IF(N($Q337)&gt;0,"｜收现 "&amp;TEXT(N($Q337),"#,##0.00"),"")&amp;IF(N($R337)&gt;0,"｜收款不开票 "&amp;TEXT(N($R337),"#,##0.00"),""))</f>
        <v/>
      </c>
      <c r="X337" s="370"/>
      <c r="AB337" s="371" t="str">
        <f aca="false">IF(OR(N($N337)=0,N($AA337)=0),"",ROUND(N($N337)/(1+N($AA337))*N($AA337),2))</f>
        <v/>
      </c>
      <c r="AC337" s="370"/>
      <c r="AD337" s="370"/>
      <c r="AE337" s="374" t="str">
        <f aca="false">IF($AM337="","",IF($AM337=1,IF($AN337&gt;=1,"一次性·已到收款期","一次性·未到期"),$AD337&amp;" 第"&amp;$AN337&amp;"/"&amp;$AM337&amp;"期"))</f>
        <v/>
      </c>
      <c r="AF337" s="372" t="str">
        <f aca="false">IF(OR($AM337="",N($L337)=0),"",ROUND(N($J337)*$AN337/$AM337,2)+N($K337))</f>
        <v/>
      </c>
      <c r="AG337" s="372" t="str">
        <f aca="false">IF($AF337="","",MAX(0,ROUND($AF337-(N($P337)+N($Q337)+N($R337)),2)))</f>
        <v/>
      </c>
      <c r="AH337" s="372" t="str">
        <f aca="false">IF(OR(TRIM($B337&amp;$C337)="",NOT(ISNUMBER($D337))),"",SUMIFS($V$3:$V$1001,$AJ$3:$AJ$1001,$AJ337,$D$3:$D$1001,"&lt;"&amp;$D337))</f>
        <v/>
      </c>
      <c r="AI337" s="372" t="str">
        <f aca="false">IF(TRIM($B337&amp;$C337)="","",SUMIFS($V$3:$V$1001,$AJ$3:$AJ$1001,$AJ337))</f>
        <v/>
      </c>
      <c r="AJ337" s="374" t="str">
        <f aca="false">IF(TRIM($B337&amp;$C337)="","",TRIM($B337)&amp;"｜"&amp;TRIM($C337))</f>
        <v/>
      </c>
      <c r="AK337" s="372" t="str">
        <f aca="false">IF(TRIM($B337&amp;$C337)="","",MIN(N($N337),N($P337)))</f>
        <v/>
      </c>
      <c r="AL337" s="375" t="str">
        <f aca="false">IF(ISNUMBER($D337),YEAR($D337),"")</f>
        <v/>
      </c>
      <c r="AM337" s="375" t="str">
        <f aca="false">IF(OR(TRIM($B337&amp;$C337)="",NOT(ISNUMBER($D337)),NOT(ISNUMBER($E337))),"",IF($E337&lt;$D337,"",IF(IF($AD337="半年付",2,IF($AD337="季度付",4,IF($AD337="月付",12,IF($AD337="半月付",24,1))))=1,1,MAX(1,ROUND(($E337-$D337+1)/365*IF($AD337="半年付",2,IF($AD337="季度付",4,IF($AD337="月付",12,IF($AD337="半月付",24,1)))),0)))))</f>
        <v/>
      </c>
      <c r="AN337" s="375" t="str">
        <f aca="true">IF($AM337="","",MIN($AM337,MAX(0,INT((TODAY()-付款宽限天数-$D337)/(($E337-$D337+1)/$AM337))+1)))</f>
        <v/>
      </c>
    </row>
    <row r="338" customFormat="false" ht="14.9" hidden="false" customHeight="false" outlineLevel="0" collapsed="false">
      <c r="F338" s="370" t="str">
        <f aca="true">IF(TRIM($B338&amp;$C338)="","",IF(OR(ISNUMBER(SEARCH("未",$A338)),ISNUMBER(SEARCH("送出",$A338)),AND(TRIM($A338)="",NOT(ISNUMBER($D338)),N($G338)=0)),"【合同未回】","")&amp;IF(NOT(ISNUMBER($E338)),IF(OR(ISNUMBER(SEARCH("未",$A338)),ISNUMBER(SEARCH("送出",$A338)),AND(TRIM($A338)="",NOT(ISNUMBER($D338)),N($G338)=0)),"","【未填合同期】"),IF($E338&lt;TODAY(),"【已到期】",IF($E338-TODAY()&lt;=提醒天数,"【即将到期，剩余"&amp;($E338-TODAY())&amp;"天】","【正常】")))&amp;IF(OR($AC338="安装免保",$AC338="技术免保",$AC338="质保期内"),"【"&amp;$AC338&amp;"】",""))</f>
        <v/>
      </c>
      <c r="J338" s="371" t="str">
        <f aca="false">IF(OR(N($G338)=0,N($H338)=0),"",ROUND(N($G338)*N($H338)*IF(N($I338)=0,1,N($I338)),2))</f>
        <v/>
      </c>
      <c r="L338" s="371" t="str">
        <f aca="false">IF(TRIM($B338&amp;$C338)="","",IF(AND(N($J338)=0,N($K338)=0),"",ROUND(N($J338)+N($K338),2)))</f>
        <v/>
      </c>
      <c r="R338" s="371"/>
      <c r="S338" s="372" t="str">
        <f aca="false">IF(TRIM($B338&amp;$C338)="","",IF(N($N338)=0,"",MAX(0,MIN(N($N338)-N($P338),N($V338)))))</f>
        <v/>
      </c>
      <c r="T338" s="372" t="str">
        <f aca="false">IF(TRIM($B338&amp;$C338)="","",IF(N($P338)&lt;=N($N338),"",N($P338)-N($N338)))</f>
        <v/>
      </c>
      <c r="U338" s="372" t="str">
        <f aca="false">IF(OR(TRIM($B338&amp;$C338)="",$V338=""),"",MAX(0,N($V338))-N($S338))</f>
        <v/>
      </c>
      <c r="V338" s="372" t="str">
        <f aca="false">IF(TRIM($B338&amp;$C338)="","",IF(AND(N($L338)=0,N($P338)+N($Q338)+N($R338)=0),"",ROUND(N($L338)-N($P338)-N($Q338)-N($R338),2)))</f>
        <v/>
      </c>
      <c r="W338" s="373" t="str">
        <f aca="false">IF(TRIM($B338&amp;$C338)="","",IF(N($L338)=0,IF((N($P338)+N($Q338)+N($R338))=0,"—未填单价","未填单价，已收 "&amp;TEXT((N($P338)+N($Q338)+N($R338)),"#,##0.00")),IF(N($V338)&gt;0.005,"欠 "&amp;TEXT(N($V338),"#,##0.00")&amp;IF(N($S338)&gt;0,"（开票未到账 "&amp;TEXT(N($S338),"#,##0.00")&amp;"）","")&amp;IF(N($U338)&gt;0,"（未开票 "&amp;TEXT(N($U338),"#,##0.00")&amp;"）",""),IF(N($V338)&lt;-0.005,"多收 "&amp;TEXT(-N($V338),"#,##0.00"),"✔ 已结清")))&amp;IF(N($T338)&gt;0,"｜到账未开票 "&amp;TEXT(N($T338),"#,##0.00")&amp;"，待补票","")&amp;IF(N($Q338)&gt;0,"｜收现 "&amp;TEXT(N($Q338),"#,##0.00"),"")&amp;IF(N($R338)&gt;0,"｜收款不开票 "&amp;TEXT(N($R338),"#,##0.00"),""))</f>
        <v/>
      </c>
      <c r="X338" s="370"/>
      <c r="AB338" s="371" t="str">
        <f aca="false">IF(OR(N($N338)=0,N($AA338)=0),"",ROUND(N($N338)/(1+N($AA338))*N($AA338),2))</f>
        <v/>
      </c>
      <c r="AC338" s="370"/>
      <c r="AD338" s="370"/>
      <c r="AE338" s="374" t="str">
        <f aca="false">IF($AM338="","",IF($AM338=1,IF($AN338&gt;=1,"一次性·已到收款期","一次性·未到期"),$AD338&amp;" 第"&amp;$AN338&amp;"/"&amp;$AM338&amp;"期"))</f>
        <v/>
      </c>
      <c r="AF338" s="372" t="str">
        <f aca="false">IF(OR($AM338="",N($L338)=0),"",ROUND(N($J338)*$AN338/$AM338,2)+N($K338))</f>
        <v/>
      </c>
      <c r="AG338" s="372" t="str">
        <f aca="false">IF($AF338="","",MAX(0,ROUND($AF338-(N($P338)+N($Q338)+N($R338)),2)))</f>
        <v/>
      </c>
      <c r="AH338" s="372" t="str">
        <f aca="false">IF(OR(TRIM($B338&amp;$C338)="",NOT(ISNUMBER($D338))),"",SUMIFS($V$3:$V$1001,$AJ$3:$AJ$1001,$AJ338,$D$3:$D$1001,"&lt;"&amp;$D338))</f>
        <v/>
      </c>
      <c r="AI338" s="372" t="str">
        <f aca="false">IF(TRIM($B338&amp;$C338)="","",SUMIFS($V$3:$V$1001,$AJ$3:$AJ$1001,$AJ338))</f>
        <v/>
      </c>
      <c r="AJ338" s="374" t="str">
        <f aca="false">IF(TRIM($B338&amp;$C338)="","",TRIM($B338)&amp;"｜"&amp;TRIM($C338))</f>
        <v/>
      </c>
      <c r="AK338" s="372" t="str">
        <f aca="false">IF(TRIM($B338&amp;$C338)="","",MIN(N($N338),N($P338)))</f>
        <v/>
      </c>
      <c r="AL338" s="375" t="str">
        <f aca="false">IF(ISNUMBER($D338),YEAR($D338),"")</f>
        <v/>
      </c>
      <c r="AM338" s="375" t="str">
        <f aca="false">IF(OR(TRIM($B338&amp;$C338)="",NOT(ISNUMBER($D338)),NOT(ISNUMBER($E338))),"",IF($E338&lt;$D338,"",IF(IF($AD338="半年付",2,IF($AD338="季度付",4,IF($AD338="月付",12,IF($AD338="半月付",24,1))))=1,1,MAX(1,ROUND(($E338-$D338+1)/365*IF($AD338="半年付",2,IF($AD338="季度付",4,IF($AD338="月付",12,IF($AD338="半月付",24,1)))),0)))))</f>
        <v/>
      </c>
      <c r="AN338" s="375" t="str">
        <f aca="true">IF($AM338="","",MIN($AM338,MAX(0,INT((TODAY()-付款宽限天数-$D338)/(($E338-$D338+1)/$AM338))+1)))</f>
        <v/>
      </c>
    </row>
    <row r="339" customFormat="false" ht="14.9" hidden="false" customHeight="false" outlineLevel="0" collapsed="false">
      <c r="F339" s="370" t="str">
        <f aca="true">IF(TRIM($B339&amp;$C339)="","",IF(OR(ISNUMBER(SEARCH("未",$A339)),ISNUMBER(SEARCH("送出",$A339)),AND(TRIM($A339)="",NOT(ISNUMBER($D339)),N($G339)=0)),"【合同未回】","")&amp;IF(NOT(ISNUMBER($E339)),IF(OR(ISNUMBER(SEARCH("未",$A339)),ISNUMBER(SEARCH("送出",$A339)),AND(TRIM($A339)="",NOT(ISNUMBER($D339)),N($G339)=0)),"","【未填合同期】"),IF($E339&lt;TODAY(),"【已到期】",IF($E339-TODAY()&lt;=提醒天数,"【即将到期，剩余"&amp;($E339-TODAY())&amp;"天】","【正常】")))&amp;IF(OR($AC339="安装免保",$AC339="技术免保",$AC339="质保期内"),"【"&amp;$AC339&amp;"】",""))</f>
        <v/>
      </c>
      <c r="J339" s="371" t="str">
        <f aca="false">IF(OR(N($G339)=0,N($H339)=0),"",ROUND(N($G339)*N($H339)*IF(N($I339)=0,1,N($I339)),2))</f>
        <v/>
      </c>
      <c r="L339" s="371" t="str">
        <f aca="false">IF(TRIM($B339&amp;$C339)="","",IF(AND(N($J339)=0,N($K339)=0),"",ROUND(N($J339)+N($K339),2)))</f>
        <v/>
      </c>
      <c r="R339" s="371"/>
      <c r="S339" s="372" t="str">
        <f aca="false">IF(TRIM($B339&amp;$C339)="","",IF(N($N339)=0,"",MAX(0,MIN(N($N339)-N($P339),N($V339)))))</f>
        <v/>
      </c>
      <c r="T339" s="372" t="str">
        <f aca="false">IF(TRIM($B339&amp;$C339)="","",IF(N($P339)&lt;=N($N339),"",N($P339)-N($N339)))</f>
        <v/>
      </c>
      <c r="U339" s="372" t="str">
        <f aca="false">IF(OR(TRIM($B339&amp;$C339)="",$V339=""),"",MAX(0,N($V339))-N($S339))</f>
        <v/>
      </c>
      <c r="V339" s="372" t="str">
        <f aca="false">IF(TRIM($B339&amp;$C339)="","",IF(AND(N($L339)=0,N($P339)+N($Q339)+N($R339)=0),"",ROUND(N($L339)-N($P339)-N($Q339)-N($R339),2)))</f>
        <v/>
      </c>
      <c r="W339" s="373" t="str">
        <f aca="false">IF(TRIM($B339&amp;$C339)="","",IF(N($L339)=0,IF((N($P339)+N($Q339)+N($R339))=0,"—未填单价","未填单价，已收 "&amp;TEXT((N($P339)+N($Q339)+N($R339)),"#,##0.00")),IF(N($V339)&gt;0.005,"欠 "&amp;TEXT(N($V339),"#,##0.00")&amp;IF(N($S339)&gt;0,"（开票未到账 "&amp;TEXT(N($S339),"#,##0.00")&amp;"）","")&amp;IF(N($U339)&gt;0,"（未开票 "&amp;TEXT(N($U339),"#,##0.00")&amp;"）",""),IF(N($V339)&lt;-0.005,"多收 "&amp;TEXT(-N($V339),"#,##0.00"),"✔ 已结清")))&amp;IF(N($T339)&gt;0,"｜到账未开票 "&amp;TEXT(N($T339),"#,##0.00")&amp;"，待补票","")&amp;IF(N($Q339)&gt;0,"｜收现 "&amp;TEXT(N($Q339),"#,##0.00"),"")&amp;IF(N($R339)&gt;0,"｜收款不开票 "&amp;TEXT(N($R339),"#,##0.00"),""))</f>
        <v/>
      </c>
      <c r="X339" s="370"/>
      <c r="AB339" s="371" t="str">
        <f aca="false">IF(OR(N($N339)=0,N($AA339)=0),"",ROUND(N($N339)/(1+N($AA339))*N($AA339),2))</f>
        <v/>
      </c>
      <c r="AC339" s="370"/>
      <c r="AD339" s="370"/>
      <c r="AE339" s="374" t="str">
        <f aca="false">IF($AM339="","",IF($AM339=1,IF($AN339&gt;=1,"一次性·已到收款期","一次性·未到期"),$AD339&amp;" 第"&amp;$AN339&amp;"/"&amp;$AM339&amp;"期"))</f>
        <v/>
      </c>
      <c r="AF339" s="372" t="str">
        <f aca="false">IF(OR($AM339="",N($L339)=0),"",ROUND(N($J339)*$AN339/$AM339,2)+N($K339))</f>
        <v/>
      </c>
      <c r="AG339" s="372" t="str">
        <f aca="false">IF($AF339="","",MAX(0,ROUND($AF339-(N($P339)+N($Q339)+N($R339)),2)))</f>
        <v/>
      </c>
      <c r="AH339" s="372" t="str">
        <f aca="false">IF(OR(TRIM($B339&amp;$C339)="",NOT(ISNUMBER($D339))),"",SUMIFS($V$3:$V$1001,$AJ$3:$AJ$1001,$AJ339,$D$3:$D$1001,"&lt;"&amp;$D339))</f>
        <v/>
      </c>
      <c r="AI339" s="372" t="str">
        <f aca="false">IF(TRIM($B339&amp;$C339)="","",SUMIFS($V$3:$V$1001,$AJ$3:$AJ$1001,$AJ339))</f>
        <v/>
      </c>
      <c r="AJ339" s="374" t="str">
        <f aca="false">IF(TRIM($B339&amp;$C339)="","",TRIM($B339)&amp;"｜"&amp;TRIM($C339))</f>
        <v/>
      </c>
      <c r="AK339" s="372" t="str">
        <f aca="false">IF(TRIM($B339&amp;$C339)="","",MIN(N($N339),N($P339)))</f>
        <v/>
      </c>
      <c r="AL339" s="375" t="str">
        <f aca="false">IF(ISNUMBER($D339),YEAR($D339),"")</f>
        <v/>
      </c>
      <c r="AM339" s="375" t="str">
        <f aca="false">IF(OR(TRIM($B339&amp;$C339)="",NOT(ISNUMBER($D339)),NOT(ISNUMBER($E339))),"",IF($E339&lt;$D339,"",IF(IF($AD339="半年付",2,IF($AD339="季度付",4,IF($AD339="月付",12,IF($AD339="半月付",24,1))))=1,1,MAX(1,ROUND(($E339-$D339+1)/365*IF($AD339="半年付",2,IF($AD339="季度付",4,IF($AD339="月付",12,IF($AD339="半月付",24,1)))),0)))))</f>
        <v/>
      </c>
      <c r="AN339" s="375" t="str">
        <f aca="true">IF($AM339="","",MIN($AM339,MAX(0,INT((TODAY()-付款宽限天数-$D339)/(($E339-$D339+1)/$AM339))+1)))</f>
        <v/>
      </c>
    </row>
    <row r="340" customFormat="false" ht="14.9" hidden="false" customHeight="false" outlineLevel="0" collapsed="false">
      <c r="F340" s="370" t="str">
        <f aca="true">IF(TRIM($B340&amp;$C340)="","",IF(OR(ISNUMBER(SEARCH("未",$A340)),ISNUMBER(SEARCH("送出",$A340)),AND(TRIM($A340)="",NOT(ISNUMBER($D340)),N($G340)=0)),"【合同未回】","")&amp;IF(NOT(ISNUMBER($E340)),IF(OR(ISNUMBER(SEARCH("未",$A340)),ISNUMBER(SEARCH("送出",$A340)),AND(TRIM($A340)="",NOT(ISNUMBER($D340)),N($G340)=0)),"","【未填合同期】"),IF($E340&lt;TODAY(),"【已到期】",IF($E340-TODAY()&lt;=提醒天数,"【即将到期，剩余"&amp;($E340-TODAY())&amp;"天】","【正常】")))&amp;IF(OR($AC340="安装免保",$AC340="技术免保",$AC340="质保期内"),"【"&amp;$AC340&amp;"】",""))</f>
        <v/>
      </c>
      <c r="J340" s="371" t="str">
        <f aca="false">IF(OR(N($G340)=0,N($H340)=0),"",ROUND(N($G340)*N($H340)*IF(N($I340)=0,1,N($I340)),2))</f>
        <v/>
      </c>
      <c r="L340" s="371" t="str">
        <f aca="false">IF(TRIM($B340&amp;$C340)="","",IF(AND(N($J340)=0,N($K340)=0),"",ROUND(N($J340)+N($K340),2)))</f>
        <v/>
      </c>
      <c r="R340" s="371"/>
      <c r="S340" s="372" t="str">
        <f aca="false">IF(TRIM($B340&amp;$C340)="","",IF(N($N340)=0,"",MAX(0,MIN(N($N340)-N($P340),N($V340)))))</f>
        <v/>
      </c>
      <c r="T340" s="372" t="str">
        <f aca="false">IF(TRIM($B340&amp;$C340)="","",IF(N($P340)&lt;=N($N340),"",N($P340)-N($N340)))</f>
        <v/>
      </c>
      <c r="U340" s="372" t="str">
        <f aca="false">IF(OR(TRIM($B340&amp;$C340)="",$V340=""),"",MAX(0,N($V340))-N($S340))</f>
        <v/>
      </c>
      <c r="V340" s="372" t="str">
        <f aca="false">IF(TRIM($B340&amp;$C340)="","",IF(AND(N($L340)=0,N($P340)+N($Q340)+N($R340)=0),"",ROUND(N($L340)-N($P340)-N($Q340)-N($R340),2)))</f>
        <v/>
      </c>
      <c r="W340" s="373" t="str">
        <f aca="false">IF(TRIM($B340&amp;$C340)="","",IF(N($L340)=0,IF((N($P340)+N($Q340)+N($R340))=0,"—未填单价","未填单价，已收 "&amp;TEXT((N($P340)+N($Q340)+N($R340)),"#,##0.00")),IF(N($V340)&gt;0.005,"欠 "&amp;TEXT(N($V340),"#,##0.00")&amp;IF(N($S340)&gt;0,"（开票未到账 "&amp;TEXT(N($S340),"#,##0.00")&amp;"）","")&amp;IF(N($U340)&gt;0,"（未开票 "&amp;TEXT(N($U340),"#,##0.00")&amp;"）",""),IF(N($V340)&lt;-0.005,"多收 "&amp;TEXT(-N($V340),"#,##0.00"),"✔ 已结清")))&amp;IF(N($T340)&gt;0,"｜到账未开票 "&amp;TEXT(N($T340),"#,##0.00")&amp;"，待补票","")&amp;IF(N($Q340)&gt;0,"｜收现 "&amp;TEXT(N($Q340),"#,##0.00"),"")&amp;IF(N($R340)&gt;0,"｜收款不开票 "&amp;TEXT(N($R340),"#,##0.00"),""))</f>
        <v/>
      </c>
      <c r="X340" s="370"/>
      <c r="AB340" s="371" t="str">
        <f aca="false">IF(OR(N($N340)=0,N($AA340)=0),"",ROUND(N($N340)/(1+N($AA340))*N($AA340),2))</f>
        <v/>
      </c>
      <c r="AC340" s="370"/>
      <c r="AD340" s="370"/>
      <c r="AE340" s="374" t="str">
        <f aca="false">IF($AM340="","",IF($AM340=1,IF($AN340&gt;=1,"一次性·已到收款期","一次性·未到期"),$AD340&amp;" 第"&amp;$AN340&amp;"/"&amp;$AM340&amp;"期"))</f>
        <v/>
      </c>
      <c r="AF340" s="372" t="str">
        <f aca="false">IF(OR($AM340="",N($L340)=0),"",ROUND(N($J340)*$AN340/$AM340,2)+N($K340))</f>
        <v/>
      </c>
      <c r="AG340" s="372" t="str">
        <f aca="false">IF($AF340="","",MAX(0,ROUND($AF340-(N($P340)+N($Q340)+N($R340)),2)))</f>
        <v/>
      </c>
      <c r="AH340" s="372" t="str">
        <f aca="false">IF(OR(TRIM($B340&amp;$C340)="",NOT(ISNUMBER($D340))),"",SUMIFS($V$3:$V$1001,$AJ$3:$AJ$1001,$AJ340,$D$3:$D$1001,"&lt;"&amp;$D340))</f>
        <v/>
      </c>
      <c r="AI340" s="372" t="str">
        <f aca="false">IF(TRIM($B340&amp;$C340)="","",SUMIFS($V$3:$V$1001,$AJ$3:$AJ$1001,$AJ340))</f>
        <v/>
      </c>
      <c r="AJ340" s="374" t="str">
        <f aca="false">IF(TRIM($B340&amp;$C340)="","",TRIM($B340)&amp;"｜"&amp;TRIM($C340))</f>
        <v/>
      </c>
      <c r="AK340" s="372" t="str">
        <f aca="false">IF(TRIM($B340&amp;$C340)="","",MIN(N($N340),N($P340)))</f>
        <v/>
      </c>
      <c r="AL340" s="375" t="str">
        <f aca="false">IF(ISNUMBER($D340),YEAR($D340),"")</f>
        <v/>
      </c>
      <c r="AM340" s="375" t="str">
        <f aca="false">IF(OR(TRIM($B340&amp;$C340)="",NOT(ISNUMBER($D340)),NOT(ISNUMBER($E340))),"",IF($E340&lt;$D340,"",IF(IF($AD340="半年付",2,IF($AD340="季度付",4,IF($AD340="月付",12,IF($AD340="半月付",24,1))))=1,1,MAX(1,ROUND(($E340-$D340+1)/365*IF($AD340="半年付",2,IF($AD340="季度付",4,IF($AD340="月付",12,IF($AD340="半月付",24,1)))),0)))))</f>
        <v/>
      </c>
      <c r="AN340" s="375" t="str">
        <f aca="true">IF($AM340="","",MIN($AM340,MAX(0,INT((TODAY()-付款宽限天数-$D340)/(($E340-$D340+1)/$AM340))+1)))</f>
        <v/>
      </c>
    </row>
    <row r="341" customFormat="false" ht="14.9" hidden="false" customHeight="false" outlineLevel="0" collapsed="false">
      <c r="F341" s="370" t="str">
        <f aca="true">IF(TRIM($B341&amp;$C341)="","",IF(OR(ISNUMBER(SEARCH("未",$A341)),ISNUMBER(SEARCH("送出",$A341)),AND(TRIM($A341)="",NOT(ISNUMBER($D341)),N($G341)=0)),"【合同未回】","")&amp;IF(NOT(ISNUMBER($E341)),IF(OR(ISNUMBER(SEARCH("未",$A341)),ISNUMBER(SEARCH("送出",$A341)),AND(TRIM($A341)="",NOT(ISNUMBER($D341)),N($G341)=0)),"","【未填合同期】"),IF($E341&lt;TODAY(),"【已到期】",IF($E341-TODAY()&lt;=提醒天数,"【即将到期，剩余"&amp;($E341-TODAY())&amp;"天】","【正常】")))&amp;IF(OR($AC341="安装免保",$AC341="技术免保",$AC341="质保期内"),"【"&amp;$AC341&amp;"】",""))</f>
        <v/>
      </c>
      <c r="J341" s="371" t="str">
        <f aca="false">IF(OR(N($G341)=0,N($H341)=0),"",ROUND(N($G341)*N($H341)*IF(N($I341)=0,1,N($I341)),2))</f>
        <v/>
      </c>
      <c r="L341" s="371" t="str">
        <f aca="false">IF(TRIM($B341&amp;$C341)="","",IF(AND(N($J341)=0,N($K341)=0),"",ROUND(N($J341)+N($K341),2)))</f>
        <v/>
      </c>
      <c r="R341" s="371"/>
      <c r="S341" s="372" t="str">
        <f aca="false">IF(TRIM($B341&amp;$C341)="","",IF(N($N341)=0,"",MAX(0,MIN(N($N341)-N($P341),N($V341)))))</f>
        <v/>
      </c>
      <c r="T341" s="372" t="str">
        <f aca="false">IF(TRIM($B341&amp;$C341)="","",IF(N($P341)&lt;=N($N341),"",N($P341)-N($N341)))</f>
        <v/>
      </c>
      <c r="U341" s="372" t="str">
        <f aca="false">IF(OR(TRIM($B341&amp;$C341)="",$V341=""),"",MAX(0,N($V341))-N($S341))</f>
        <v/>
      </c>
      <c r="V341" s="372" t="str">
        <f aca="false">IF(TRIM($B341&amp;$C341)="","",IF(AND(N($L341)=0,N($P341)+N($Q341)+N($R341)=0),"",ROUND(N($L341)-N($P341)-N($Q341)-N($R341),2)))</f>
        <v/>
      </c>
      <c r="W341" s="373" t="str">
        <f aca="false">IF(TRIM($B341&amp;$C341)="","",IF(N($L341)=0,IF((N($P341)+N($Q341)+N($R341))=0,"—未填单价","未填单价，已收 "&amp;TEXT((N($P341)+N($Q341)+N($R341)),"#,##0.00")),IF(N($V341)&gt;0.005,"欠 "&amp;TEXT(N($V341),"#,##0.00")&amp;IF(N($S341)&gt;0,"（开票未到账 "&amp;TEXT(N($S341),"#,##0.00")&amp;"）","")&amp;IF(N($U341)&gt;0,"（未开票 "&amp;TEXT(N($U341),"#,##0.00")&amp;"）",""),IF(N($V341)&lt;-0.005,"多收 "&amp;TEXT(-N($V341),"#,##0.00"),"✔ 已结清")))&amp;IF(N($T341)&gt;0,"｜到账未开票 "&amp;TEXT(N($T341),"#,##0.00")&amp;"，待补票","")&amp;IF(N($Q341)&gt;0,"｜收现 "&amp;TEXT(N($Q341),"#,##0.00"),"")&amp;IF(N($R341)&gt;0,"｜收款不开票 "&amp;TEXT(N($R341),"#,##0.00"),""))</f>
        <v/>
      </c>
      <c r="X341" s="370"/>
      <c r="AB341" s="371" t="str">
        <f aca="false">IF(OR(N($N341)=0,N($AA341)=0),"",ROUND(N($N341)/(1+N($AA341))*N($AA341),2))</f>
        <v/>
      </c>
      <c r="AC341" s="370"/>
      <c r="AD341" s="370"/>
      <c r="AE341" s="374" t="str">
        <f aca="false">IF($AM341="","",IF($AM341=1,IF($AN341&gt;=1,"一次性·已到收款期","一次性·未到期"),$AD341&amp;" 第"&amp;$AN341&amp;"/"&amp;$AM341&amp;"期"))</f>
        <v/>
      </c>
      <c r="AF341" s="372" t="str">
        <f aca="false">IF(OR($AM341="",N($L341)=0),"",ROUND(N($J341)*$AN341/$AM341,2)+N($K341))</f>
        <v/>
      </c>
      <c r="AG341" s="372" t="str">
        <f aca="false">IF($AF341="","",MAX(0,ROUND($AF341-(N($P341)+N($Q341)+N($R341)),2)))</f>
        <v/>
      </c>
      <c r="AH341" s="372" t="str">
        <f aca="false">IF(OR(TRIM($B341&amp;$C341)="",NOT(ISNUMBER($D341))),"",SUMIFS($V$3:$V$1001,$AJ$3:$AJ$1001,$AJ341,$D$3:$D$1001,"&lt;"&amp;$D341))</f>
        <v/>
      </c>
      <c r="AI341" s="372" t="str">
        <f aca="false">IF(TRIM($B341&amp;$C341)="","",SUMIFS($V$3:$V$1001,$AJ$3:$AJ$1001,$AJ341))</f>
        <v/>
      </c>
      <c r="AJ341" s="374" t="str">
        <f aca="false">IF(TRIM($B341&amp;$C341)="","",TRIM($B341)&amp;"｜"&amp;TRIM($C341))</f>
        <v/>
      </c>
      <c r="AK341" s="372" t="str">
        <f aca="false">IF(TRIM($B341&amp;$C341)="","",MIN(N($N341),N($P341)))</f>
        <v/>
      </c>
      <c r="AL341" s="375" t="str">
        <f aca="false">IF(ISNUMBER($D341),YEAR($D341),"")</f>
        <v/>
      </c>
      <c r="AM341" s="375" t="str">
        <f aca="false">IF(OR(TRIM($B341&amp;$C341)="",NOT(ISNUMBER($D341)),NOT(ISNUMBER($E341))),"",IF($E341&lt;$D341,"",IF(IF($AD341="半年付",2,IF($AD341="季度付",4,IF($AD341="月付",12,IF($AD341="半月付",24,1))))=1,1,MAX(1,ROUND(($E341-$D341+1)/365*IF($AD341="半年付",2,IF($AD341="季度付",4,IF($AD341="月付",12,IF($AD341="半月付",24,1)))),0)))))</f>
        <v/>
      </c>
      <c r="AN341" s="375" t="str">
        <f aca="true">IF($AM341="","",MIN($AM341,MAX(0,INT((TODAY()-付款宽限天数-$D341)/(($E341-$D341+1)/$AM341))+1)))</f>
        <v/>
      </c>
    </row>
    <row r="342" customFormat="false" ht="14.9" hidden="false" customHeight="false" outlineLevel="0" collapsed="false">
      <c r="F342" s="370" t="str">
        <f aca="true">IF(TRIM($B342&amp;$C342)="","",IF(OR(ISNUMBER(SEARCH("未",$A342)),ISNUMBER(SEARCH("送出",$A342)),AND(TRIM($A342)="",NOT(ISNUMBER($D342)),N($G342)=0)),"【合同未回】","")&amp;IF(NOT(ISNUMBER($E342)),IF(OR(ISNUMBER(SEARCH("未",$A342)),ISNUMBER(SEARCH("送出",$A342)),AND(TRIM($A342)="",NOT(ISNUMBER($D342)),N($G342)=0)),"","【未填合同期】"),IF($E342&lt;TODAY(),"【已到期】",IF($E342-TODAY()&lt;=提醒天数,"【即将到期，剩余"&amp;($E342-TODAY())&amp;"天】","【正常】")))&amp;IF(OR($AC342="安装免保",$AC342="技术免保",$AC342="质保期内"),"【"&amp;$AC342&amp;"】",""))</f>
        <v/>
      </c>
      <c r="J342" s="371" t="str">
        <f aca="false">IF(OR(N($G342)=0,N($H342)=0),"",ROUND(N($G342)*N($H342)*IF(N($I342)=0,1,N($I342)),2))</f>
        <v/>
      </c>
      <c r="L342" s="371" t="str">
        <f aca="false">IF(TRIM($B342&amp;$C342)="","",IF(AND(N($J342)=0,N($K342)=0),"",ROUND(N($J342)+N($K342),2)))</f>
        <v/>
      </c>
      <c r="R342" s="371"/>
      <c r="S342" s="372" t="str">
        <f aca="false">IF(TRIM($B342&amp;$C342)="","",IF(N($N342)=0,"",MAX(0,MIN(N($N342)-N($P342),N($V342)))))</f>
        <v/>
      </c>
      <c r="T342" s="372" t="str">
        <f aca="false">IF(TRIM($B342&amp;$C342)="","",IF(N($P342)&lt;=N($N342),"",N($P342)-N($N342)))</f>
        <v/>
      </c>
      <c r="U342" s="372" t="str">
        <f aca="false">IF(OR(TRIM($B342&amp;$C342)="",$V342=""),"",MAX(0,N($V342))-N($S342))</f>
        <v/>
      </c>
      <c r="V342" s="372" t="str">
        <f aca="false">IF(TRIM($B342&amp;$C342)="","",IF(AND(N($L342)=0,N($P342)+N($Q342)+N($R342)=0),"",ROUND(N($L342)-N($P342)-N($Q342)-N($R342),2)))</f>
        <v/>
      </c>
      <c r="W342" s="373" t="str">
        <f aca="false">IF(TRIM($B342&amp;$C342)="","",IF(N($L342)=0,IF((N($P342)+N($Q342)+N($R342))=0,"—未填单价","未填单价，已收 "&amp;TEXT((N($P342)+N($Q342)+N($R342)),"#,##0.00")),IF(N($V342)&gt;0.005,"欠 "&amp;TEXT(N($V342),"#,##0.00")&amp;IF(N($S342)&gt;0,"（开票未到账 "&amp;TEXT(N($S342),"#,##0.00")&amp;"）","")&amp;IF(N($U342)&gt;0,"（未开票 "&amp;TEXT(N($U342),"#,##0.00")&amp;"）",""),IF(N($V342)&lt;-0.005,"多收 "&amp;TEXT(-N($V342),"#,##0.00"),"✔ 已结清")))&amp;IF(N($T342)&gt;0,"｜到账未开票 "&amp;TEXT(N($T342),"#,##0.00")&amp;"，待补票","")&amp;IF(N($Q342)&gt;0,"｜收现 "&amp;TEXT(N($Q342),"#,##0.00"),"")&amp;IF(N($R342)&gt;0,"｜收款不开票 "&amp;TEXT(N($R342),"#,##0.00"),""))</f>
        <v/>
      </c>
      <c r="X342" s="370"/>
      <c r="AB342" s="371" t="str">
        <f aca="false">IF(OR(N($N342)=0,N($AA342)=0),"",ROUND(N($N342)/(1+N($AA342))*N($AA342),2))</f>
        <v/>
      </c>
      <c r="AC342" s="370"/>
      <c r="AD342" s="370"/>
      <c r="AE342" s="374" t="str">
        <f aca="false">IF($AM342="","",IF($AM342=1,IF($AN342&gt;=1,"一次性·已到收款期","一次性·未到期"),$AD342&amp;" 第"&amp;$AN342&amp;"/"&amp;$AM342&amp;"期"))</f>
        <v/>
      </c>
      <c r="AF342" s="372" t="str">
        <f aca="false">IF(OR($AM342="",N($L342)=0),"",ROUND(N($J342)*$AN342/$AM342,2)+N($K342))</f>
        <v/>
      </c>
      <c r="AG342" s="372" t="str">
        <f aca="false">IF($AF342="","",MAX(0,ROUND($AF342-(N($P342)+N($Q342)+N($R342)),2)))</f>
        <v/>
      </c>
      <c r="AH342" s="372" t="str">
        <f aca="false">IF(OR(TRIM($B342&amp;$C342)="",NOT(ISNUMBER($D342))),"",SUMIFS($V$3:$V$1001,$AJ$3:$AJ$1001,$AJ342,$D$3:$D$1001,"&lt;"&amp;$D342))</f>
        <v/>
      </c>
      <c r="AI342" s="372" t="str">
        <f aca="false">IF(TRIM($B342&amp;$C342)="","",SUMIFS($V$3:$V$1001,$AJ$3:$AJ$1001,$AJ342))</f>
        <v/>
      </c>
      <c r="AJ342" s="374" t="str">
        <f aca="false">IF(TRIM($B342&amp;$C342)="","",TRIM($B342)&amp;"｜"&amp;TRIM($C342))</f>
        <v/>
      </c>
      <c r="AK342" s="372" t="str">
        <f aca="false">IF(TRIM($B342&amp;$C342)="","",MIN(N($N342),N($P342)))</f>
        <v/>
      </c>
      <c r="AL342" s="375" t="str">
        <f aca="false">IF(ISNUMBER($D342),YEAR($D342),"")</f>
        <v/>
      </c>
      <c r="AM342" s="375" t="str">
        <f aca="false">IF(OR(TRIM($B342&amp;$C342)="",NOT(ISNUMBER($D342)),NOT(ISNUMBER($E342))),"",IF($E342&lt;$D342,"",IF(IF($AD342="半年付",2,IF($AD342="季度付",4,IF($AD342="月付",12,IF($AD342="半月付",24,1))))=1,1,MAX(1,ROUND(($E342-$D342+1)/365*IF($AD342="半年付",2,IF($AD342="季度付",4,IF($AD342="月付",12,IF($AD342="半月付",24,1)))),0)))))</f>
        <v/>
      </c>
      <c r="AN342" s="375" t="str">
        <f aca="true">IF($AM342="","",MIN($AM342,MAX(0,INT((TODAY()-付款宽限天数-$D342)/(($E342-$D342+1)/$AM342))+1)))</f>
        <v/>
      </c>
    </row>
    <row r="343" customFormat="false" ht="14.9" hidden="false" customHeight="false" outlineLevel="0" collapsed="false">
      <c r="F343" s="370" t="str">
        <f aca="true">IF(TRIM($B343&amp;$C343)="","",IF(OR(ISNUMBER(SEARCH("未",$A343)),ISNUMBER(SEARCH("送出",$A343)),AND(TRIM($A343)="",NOT(ISNUMBER($D343)),N($G343)=0)),"【合同未回】","")&amp;IF(NOT(ISNUMBER($E343)),IF(OR(ISNUMBER(SEARCH("未",$A343)),ISNUMBER(SEARCH("送出",$A343)),AND(TRIM($A343)="",NOT(ISNUMBER($D343)),N($G343)=0)),"","【未填合同期】"),IF($E343&lt;TODAY(),"【已到期】",IF($E343-TODAY()&lt;=提醒天数,"【即将到期，剩余"&amp;($E343-TODAY())&amp;"天】","【正常】")))&amp;IF(OR($AC343="安装免保",$AC343="技术免保",$AC343="质保期内"),"【"&amp;$AC343&amp;"】",""))</f>
        <v/>
      </c>
      <c r="J343" s="371" t="str">
        <f aca="false">IF(OR(N($G343)=0,N($H343)=0),"",ROUND(N($G343)*N($H343)*IF(N($I343)=0,1,N($I343)),2))</f>
        <v/>
      </c>
      <c r="L343" s="371" t="str">
        <f aca="false">IF(TRIM($B343&amp;$C343)="","",IF(AND(N($J343)=0,N($K343)=0),"",ROUND(N($J343)+N($K343),2)))</f>
        <v/>
      </c>
      <c r="R343" s="371"/>
      <c r="S343" s="372" t="str">
        <f aca="false">IF(TRIM($B343&amp;$C343)="","",IF(N($N343)=0,"",MAX(0,MIN(N($N343)-N($P343),N($V343)))))</f>
        <v/>
      </c>
      <c r="T343" s="372" t="str">
        <f aca="false">IF(TRIM($B343&amp;$C343)="","",IF(N($P343)&lt;=N($N343),"",N($P343)-N($N343)))</f>
        <v/>
      </c>
      <c r="U343" s="372" t="str">
        <f aca="false">IF(OR(TRIM($B343&amp;$C343)="",$V343=""),"",MAX(0,N($V343))-N($S343))</f>
        <v/>
      </c>
      <c r="V343" s="372" t="str">
        <f aca="false">IF(TRIM($B343&amp;$C343)="","",IF(AND(N($L343)=0,N($P343)+N($Q343)+N($R343)=0),"",ROUND(N($L343)-N($P343)-N($Q343)-N($R343),2)))</f>
        <v/>
      </c>
      <c r="W343" s="373" t="str">
        <f aca="false">IF(TRIM($B343&amp;$C343)="","",IF(N($L343)=0,IF((N($P343)+N($Q343)+N($R343))=0,"—未填单价","未填单价，已收 "&amp;TEXT((N($P343)+N($Q343)+N($R343)),"#,##0.00")),IF(N($V343)&gt;0.005,"欠 "&amp;TEXT(N($V343),"#,##0.00")&amp;IF(N($S343)&gt;0,"（开票未到账 "&amp;TEXT(N($S343),"#,##0.00")&amp;"）","")&amp;IF(N($U343)&gt;0,"（未开票 "&amp;TEXT(N($U343),"#,##0.00")&amp;"）",""),IF(N($V343)&lt;-0.005,"多收 "&amp;TEXT(-N($V343),"#,##0.00"),"✔ 已结清")))&amp;IF(N($T343)&gt;0,"｜到账未开票 "&amp;TEXT(N($T343),"#,##0.00")&amp;"，待补票","")&amp;IF(N($Q343)&gt;0,"｜收现 "&amp;TEXT(N($Q343),"#,##0.00"),"")&amp;IF(N($R343)&gt;0,"｜收款不开票 "&amp;TEXT(N($R343),"#,##0.00"),""))</f>
        <v/>
      </c>
      <c r="X343" s="370"/>
      <c r="AB343" s="371" t="str">
        <f aca="false">IF(OR(N($N343)=0,N($AA343)=0),"",ROUND(N($N343)/(1+N($AA343))*N($AA343),2))</f>
        <v/>
      </c>
      <c r="AC343" s="370"/>
      <c r="AD343" s="370"/>
      <c r="AE343" s="374" t="str">
        <f aca="false">IF($AM343="","",IF($AM343=1,IF($AN343&gt;=1,"一次性·已到收款期","一次性·未到期"),$AD343&amp;" 第"&amp;$AN343&amp;"/"&amp;$AM343&amp;"期"))</f>
        <v/>
      </c>
      <c r="AF343" s="372" t="str">
        <f aca="false">IF(OR($AM343="",N($L343)=0),"",ROUND(N($J343)*$AN343/$AM343,2)+N($K343))</f>
        <v/>
      </c>
      <c r="AG343" s="372" t="str">
        <f aca="false">IF($AF343="","",MAX(0,ROUND($AF343-(N($P343)+N($Q343)+N($R343)),2)))</f>
        <v/>
      </c>
      <c r="AH343" s="372" t="str">
        <f aca="false">IF(OR(TRIM($B343&amp;$C343)="",NOT(ISNUMBER($D343))),"",SUMIFS($V$3:$V$1001,$AJ$3:$AJ$1001,$AJ343,$D$3:$D$1001,"&lt;"&amp;$D343))</f>
        <v/>
      </c>
      <c r="AI343" s="372" t="str">
        <f aca="false">IF(TRIM($B343&amp;$C343)="","",SUMIFS($V$3:$V$1001,$AJ$3:$AJ$1001,$AJ343))</f>
        <v/>
      </c>
      <c r="AJ343" s="374" t="str">
        <f aca="false">IF(TRIM($B343&amp;$C343)="","",TRIM($B343)&amp;"｜"&amp;TRIM($C343))</f>
        <v/>
      </c>
      <c r="AK343" s="372" t="str">
        <f aca="false">IF(TRIM($B343&amp;$C343)="","",MIN(N($N343),N($P343)))</f>
        <v/>
      </c>
      <c r="AL343" s="375" t="str">
        <f aca="false">IF(ISNUMBER($D343),YEAR($D343),"")</f>
        <v/>
      </c>
      <c r="AM343" s="375" t="str">
        <f aca="false">IF(OR(TRIM($B343&amp;$C343)="",NOT(ISNUMBER($D343)),NOT(ISNUMBER($E343))),"",IF($E343&lt;$D343,"",IF(IF($AD343="半年付",2,IF($AD343="季度付",4,IF($AD343="月付",12,IF($AD343="半月付",24,1))))=1,1,MAX(1,ROUND(($E343-$D343+1)/365*IF($AD343="半年付",2,IF($AD343="季度付",4,IF($AD343="月付",12,IF($AD343="半月付",24,1)))),0)))))</f>
        <v/>
      </c>
      <c r="AN343" s="375" t="str">
        <f aca="true">IF($AM343="","",MIN($AM343,MAX(0,INT((TODAY()-付款宽限天数-$D343)/(($E343-$D343+1)/$AM343))+1)))</f>
        <v/>
      </c>
    </row>
    <row r="344" customFormat="false" ht="14.9" hidden="false" customHeight="false" outlineLevel="0" collapsed="false">
      <c r="F344" s="370" t="str">
        <f aca="true">IF(TRIM($B344&amp;$C344)="","",IF(OR(ISNUMBER(SEARCH("未",$A344)),ISNUMBER(SEARCH("送出",$A344)),AND(TRIM($A344)="",NOT(ISNUMBER($D344)),N($G344)=0)),"【合同未回】","")&amp;IF(NOT(ISNUMBER($E344)),IF(OR(ISNUMBER(SEARCH("未",$A344)),ISNUMBER(SEARCH("送出",$A344)),AND(TRIM($A344)="",NOT(ISNUMBER($D344)),N($G344)=0)),"","【未填合同期】"),IF($E344&lt;TODAY(),"【已到期】",IF($E344-TODAY()&lt;=提醒天数,"【即将到期，剩余"&amp;($E344-TODAY())&amp;"天】","【正常】")))&amp;IF(OR($AC344="安装免保",$AC344="技术免保",$AC344="质保期内"),"【"&amp;$AC344&amp;"】",""))</f>
        <v/>
      </c>
      <c r="J344" s="371" t="str">
        <f aca="false">IF(OR(N($G344)=0,N($H344)=0),"",ROUND(N($G344)*N($H344)*IF(N($I344)=0,1,N($I344)),2))</f>
        <v/>
      </c>
      <c r="L344" s="371" t="str">
        <f aca="false">IF(TRIM($B344&amp;$C344)="","",IF(AND(N($J344)=0,N($K344)=0),"",ROUND(N($J344)+N($K344),2)))</f>
        <v/>
      </c>
      <c r="R344" s="371"/>
      <c r="S344" s="372" t="str">
        <f aca="false">IF(TRIM($B344&amp;$C344)="","",IF(N($N344)=0,"",MAX(0,MIN(N($N344)-N($P344),N($V344)))))</f>
        <v/>
      </c>
      <c r="T344" s="372" t="str">
        <f aca="false">IF(TRIM($B344&amp;$C344)="","",IF(N($P344)&lt;=N($N344),"",N($P344)-N($N344)))</f>
        <v/>
      </c>
      <c r="U344" s="372" t="str">
        <f aca="false">IF(OR(TRIM($B344&amp;$C344)="",$V344=""),"",MAX(0,N($V344))-N($S344))</f>
        <v/>
      </c>
      <c r="V344" s="372" t="str">
        <f aca="false">IF(TRIM($B344&amp;$C344)="","",IF(AND(N($L344)=0,N($P344)+N($Q344)+N($R344)=0),"",ROUND(N($L344)-N($P344)-N($Q344)-N($R344),2)))</f>
        <v/>
      </c>
      <c r="W344" s="373" t="str">
        <f aca="false">IF(TRIM($B344&amp;$C344)="","",IF(N($L344)=0,IF((N($P344)+N($Q344)+N($R344))=0,"—未填单价","未填单价，已收 "&amp;TEXT((N($P344)+N($Q344)+N($R344)),"#,##0.00")),IF(N($V344)&gt;0.005,"欠 "&amp;TEXT(N($V344),"#,##0.00")&amp;IF(N($S344)&gt;0,"（开票未到账 "&amp;TEXT(N($S344),"#,##0.00")&amp;"）","")&amp;IF(N($U344)&gt;0,"（未开票 "&amp;TEXT(N($U344),"#,##0.00")&amp;"）",""),IF(N($V344)&lt;-0.005,"多收 "&amp;TEXT(-N($V344),"#,##0.00"),"✔ 已结清")))&amp;IF(N($T344)&gt;0,"｜到账未开票 "&amp;TEXT(N($T344),"#,##0.00")&amp;"，待补票","")&amp;IF(N($Q344)&gt;0,"｜收现 "&amp;TEXT(N($Q344),"#,##0.00"),"")&amp;IF(N($R344)&gt;0,"｜收款不开票 "&amp;TEXT(N($R344),"#,##0.00"),""))</f>
        <v/>
      </c>
      <c r="X344" s="370"/>
      <c r="AB344" s="371" t="str">
        <f aca="false">IF(OR(N($N344)=0,N($AA344)=0),"",ROUND(N($N344)/(1+N($AA344))*N($AA344),2))</f>
        <v/>
      </c>
      <c r="AC344" s="370"/>
      <c r="AD344" s="370"/>
      <c r="AE344" s="374" t="str">
        <f aca="false">IF($AM344="","",IF($AM344=1,IF($AN344&gt;=1,"一次性·已到收款期","一次性·未到期"),$AD344&amp;" 第"&amp;$AN344&amp;"/"&amp;$AM344&amp;"期"))</f>
        <v/>
      </c>
      <c r="AF344" s="372" t="str">
        <f aca="false">IF(OR($AM344="",N($L344)=0),"",ROUND(N($J344)*$AN344/$AM344,2)+N($K344))</f>
        <v/>
      </c>
      <c r="AG344" s="372" t="str">
        <f aca="false">IF($AF344="","",MAX(0,ROUND($AF344-(N($P344)+N($Q344)+N($R344)),2)))</f>
        <v/>
      </c>
      <c r="AH344" s="372" t="str">
        <f aca="false">IF(OR(TRIM($B344&amp;$C344)="",NOT(ISNUMBER($D344))),"",SUMIFS($V$3:$V$1001,$AJ$3:$AJ$1001,$AJ344,$D$3:$D$1001,"&lt;"&amp;$D344))</f>
        <v/>
      </c>
      <c r="AI344" s="372" t="str">
        <f aca="false">IF(TRIM($B344&amp;$C344)="","",SUMIFS($V$3:$V$1001,$AJ$3:$AJ$1001,$AJ344))</f>
        <v/>
      </c>
      <c r="AJ344" s="374" t="str">
        <f aca="false">IF(TRIM($B344&amp;$C344)="","",TRIM($B344)&amp;"｜"&amp;TRIM($C344))</f>
        <v/>
      </c>
      <c r="AK344" s="372" t="str">
        <f aca="false">IF(TRIM($B344&amp;$C344)="","",MIN(N($N344),N($P344)))</f>
        <v/>
      </c>
      <c r="AL344" s="375" t="str">
        <f aca="false">IF(ISNUMBER($D344),YEAR($D344),"")</f>
        <v/>
      </c>
      <c r="AM344" s="375" t="str">
        <f aca="false">IF(OR(TRIM($B344&amp;$C344)="",NOT(ISNUMBER($D344)),NOT(ISNUMBER($E344))),"",IF($E344&lt;$D344,"",IF(IF($AD344="半年付",2,IF($AD344="季度付",4,IF($AD344="月付",12,IF($AD344="半月付",24,1))))=1,1,MAX(1,ROUND(($E344-$D344+1)/365*IF($AD344="半年付",2,IF($AD344="季度付",4,IF($AD344="月付",12,IF($AD344="半月付",24,1)))),0)))))</f>
        <v/>
      </c>
      <c r="AN344" s="375" t="str">
        <f aca="true">IF($AM344="","",MIN($AM344,MAX(0,INT((TODAY()-付款宽限天数-$D344)/(($E344-$D344+1)/$AM344))+1)))</f>
        <v/>
      </c>
    </row>
    <row r="345" customFormat="false" ht="14.9" hidden="false" customHeight="false" outlineLevel="0" collapsed="false">
      <c r="F345" s="370" t="str">
        <f aca="true">IF(TRIM($B345&amp;$C345)="","",IF(OR(ISNUMBER(SEARCH("未",$A345)),ISNUMBER(SEARCH("送出",$A345)),AND(TRIM($A345)="",NOT(ISNUMBER($D345)),N($G345)=0)),"【合同未回】","")&amp;IF(NOT(ISNUMBER($E345)),IF(OR(ISNUMBER(SEARCH("未",$A345)),ISNUMBER(SEARCH("送出",$A345)),AND(TRIM($A345)="",NOT(ISNUMBER($D345)),N($G345)=0)),"","【未填合同期】"),IF($E345&lt;TODAY(),"【已到期】",IF($E345-TODAY()&lt;=提醒天数,"【即将到期，剩余"&amp;($E345-TODAY())&amp;"天】","【正常】")))&amp;IF(OR($AC345="安装免保",$AC345="技术免保",$AC345="质保期内"),"【"&amp;$AC345&amp;"】",""))</f>
        <v/>
      </c>
      <c r="J345" s="371" t="str">
        <f aca="false">IF(OR(N($G345)=0,N($H345)=0),"",ROUND(N($G345)*N($H345)*IF(N($I345)=0,1,N($I345)),2))</f>
        <v/>
      </c>
      <c r="L345" s="371" t="str">
        <f aca="false">IF(TRIM($B345&amp;$C345)="","",IF(AND(N($J345)=0,N($K345)=0),"",ROUND(N($J345)+N($K345),2)))</f>
        <v/>
      </c>
      <c r="R345" s="371"/>
      <c r="S345" s="372" t="str">
        <f aca="false">IF(TRIM($B345&amp;$C345)="","",IF(N($N345)=0,"",MAX(0,MIN(N($N345)-N($P345),N($V345)))))</f>
        <v/>
      </c>
      <c r="T345" s="372" t="str">
        <f aca="false">IF(TRIM($B345&amp;$C345)="","",IF(N($P345)&lt;=N($N345),"",N($P345)-N($N345)))</f>
        <v/>
      </c>
      <c r="U345" s="372" t="str">
        <f aca="false">IF(OR(TRIM($B345&amp;$C345)="",$V345=""),"",MAX(0,N($V345))-N($S345))</f>
        <v/>
      </c>
      <c r="V345" s="372" t="str">
        <f aca="false">IF(TRIM($B345&amp;$C345)="","",IF(AND(N($L345)=0,N($P345)+N($Q345)+N($R345)=0),"",ROUND(N($L345)-N($P345)-N($Q345)-N($R345),2)))</f>
        <v/>
      </c>
      <c r="W345" s="373" t="str">
        <f aca="false">IF(TRIM($B345&amp;$C345)="","",IF(N($L345)=0,IF((N($P345)+N($Q345)+N($R345))=0,"—未填单价","未填单价，已收 "&amp;TEXT((N($P345)+N($Q345)+N($R345)),"#,##0.00")),IF(N($V345)&gt;0.005,"欠 "&amp;TEXT(N($V345),"#,##0.00")&amp;IF(N($S345)&gt;0,"（开票未到账 "&amp;TEXT(N($S345),"#,##0.00")&amp;"）","")&amp;IF(N($U345)&gt;0,"（未开票 "&amp;TEXT(N($U345),"#,##0.00")&amp;"）",""),IF(N($V345)&lt;-0.005,"多收 "&amp;TEXT(-N($V345),"#,##0.00"),"✔ 已结清")))&amp;IF(N($T345)&gt;0,"｜到账未开票 "&amp;TEXT(N($T345),"#,##0.00")&amp;"，待补票","")&amp;IF(N($Q345)&gt;0,"｜收现 "&amp;TEXT(N($Q345),"#,##0.00"),"")&amp;IF(N($R345)&gt;0,"｜收款不开票 "&amp;TEXT(N($R345),"#,##0.00"),""))</f>
        <v/>
      </c>
      <c r="X345" s="370"/>
      <c r="AB345" s="371" t="str">
        <f aca="false">IF(OR(N($N345)=0,N($AA345)=0),"",ROUND(N($N345)/(1+N($AA345))*N($AA345),2))</f>
        <v/>
      </c>
      <c r="AC345" s="370"/>
      <c r="AD345" s="370"/>
      <c r="AE345" s="374" t="str">
        <f aca="false">IF($AM345="","",IF($AM345=1,IF($AN345&gt;=1,"一次性·已到收款期","一次性·未到期"),$AD345&amp;" 第"&amp;$AN345&amp;"/"&amp;$AM345&amp;"期"))</f>
        <v/>
      </c>
      <c r="AF345" s="372" t="str">
        <f aca="false">IF(OR($AM345="",N($L345)=0),"",ROUND(N($J345)*$AN345/$AM345,2)+N($K345))</f>
        <v/>
      </c>
      <c r="AG345" s="372" t="str">
        <f aca="false">IF($AF345="","",MAX(0,ROUND($AF345-(N($P345)+N($Q345)+N($R345)),2)))</f>
        <v/>
      </c>
      <c r="AH345" s="372" t="str">
        <f aca="false">IF(OR(TRIM($B345&amp;$C345)="",NOT(ISNUMBER($D345))),"",SUMIFS($V$3:$V$1001,$AJ$3:$AJ$1001,$AJ345,$D$3:$D$1001,"&lt;"&amp;$D345))</f>
        <v/>
      </c>
      <c r="AI345" s="372" t="str">
        <f aca="false">IF(TRIM($B345&amp;$C345)="","",SUMIFS($V$3:$V$1001,$AJ$3:$AJ$1001,$AJ345))</f>
        <v/>
      </c>
      <c r="AJ345" s="374" t="str">
        <f aca="false">IF(TRIM($B345&amp;$C345)="","",TRIM($B345)&amp;"｜"&amp;TRIM($C345))</f>
        <v/>
      </c>
      <c r="AK345" s="372" t="str">
        <f aca="false">IF(TRIM($B345&amp;$C345)="","",MIN(N($N345),N($P345)))</f>
        <v/>
      </c>
      <c r="AL345" s="375" t="str">
        <f aca="false">IF(ISNUMBER($D345),YEAR($D345),"")</f>
        <v/>
      </c>
      <c r="AM345" s="375" t="str">
        <f aca="false">IF(OR(TRIM($B345&amp;$C345)="",NOT(ISNUMBER($D345)),NOT(ISNUMBER($E345))),"",IF($E345&lt;$D345,"",IF(IF($AD345="半年付",2,IF($AD345="季度付",4,IF($AD345="月付",12,IF($AD345="半月付",24,1))))=1,1,MAX(1,ROUND(($E345-$D345+1)/365*IF($AD345="半年付",2,IF($AD345="季度付",4,IF($AD345="月付",12,IF($AD345="半月付",24,1)))),0)))))</f>
        <v/>
      </c>
      <c r="AN345" s="375" t="str">
        <f aca="true">IF($AM345="","",MIN($AM345,MAX(0,INT((TODAY()-付款宽限天数-$D345)/(($E345-$D345+1)/$AM345))+1)))</f>
        <v/>
      </c>
    </row>
    <row r="346" customFormat="false" ht="14.9" hidden="false" customHeight="false" outlineLevel="0" collapsed="false">
      <c r="F346" s="370" t="str">
        <f aca="true">IF(TRIM($B346&amp;$C346)="","",IF(OR(ISNUMBER(SEARCH("未",$A346)),ISNUMBER(SEARCH("送出",$A346)),AND(TRIM($A346)="",NOT(ISNUMBER($D346)),N($G346)=0)),"【合同未回】","")&amp;IF(NOT(ISNUMBER($E346)),IF(OR(ISNUMBER(SEARCH("未",$A346)),ISNUMBER(SEARCH("送出",$A346)),AND(TRIM($A346)="",NOT(ISNUMBER($D346)),N($G346)=0)),"","【未填合同期】"),IF($E346&lt;TODAY(),"【已到期】",IF($E346-TODAY()&lt;=提醒天数,"【即将到期，剩余"&amp;($E346-TODAY())&amp;"天】","【正常】")))&amp;IF(OR($AC346="安装免保",$AC346="技术免保",$AC346="质保期内"),"【"&amp;$AC346&amp;"】",""))</f>
        <v/>
      </c>
      <c r="J346" s="371" t="str">
        <f aca="false">IF(OR(N($G346)=0,N($H346)=0),"",ROUND(N($G346)*N($H346)*IF(N($I346)=0,1,N($I346)),2))</f>
        <v/>
      </c>
      <c r="L346" s="371" t="str">
        <f aca="false">IF(TRIM($B346&amp;$C346)="","",IF(AND(N($J346)=0,N($K346)=0),"",ROUND(N($J346)+N($K346),2)))</f>
        <v/>
      </c>
      <c r="R346" s="371"/>
      <c r="S346" s="372" t="str">
        <f aca="false">IF(TRIM($B346&amp;$C346)="","",IF(N($N346)=0,"",MAX(0,MIN(N($N346)-N($P346),N($V346)))))</f>
        <v/>
      </c>
      <c r="T346" s="372" t="str">
        <f aca="false">IF(TRIM($B346&amp;$C346)="","",IF(N($P346)&lt;=N($N346),"",N($P346)-N($N346)))</f>
        <v/>
      </c>
      <c r="U346" s="372" t="str">
        <f aca="false">IF(OR(TRIM($B346&amp;$C346)="",$V346=""),"",MAX(0,N($V346))-N($S346))</f>
        <v/>
      </c>
      <c r="V346" s="372" t="str">
        <f aca="false">IF(TRIM($B346&amp;$C346)="","",IF(AND(N($L346)=0,N($P346)+N($Q346)+N($R346)=0),"",ROUND(N($L346)-N($P346)-N($Q346)-N($R346),2)))</f>
        <v/>
      </c>
      <c r="W346" s="373" t="str">
        <f aca="false">IF(TRIM($B346&amp;$C346)="","",IF(N($L346)=0,IF((N($P346)+N($Q346)+N($R346))=0,"—未填单价","未填单价，已收 "&amp;TEXT((N($P346)+N($Q346)+N($R346)),"#,##0.00")),IF(N($V346)&gt;0.005,"欠 "&amp;TEXT(N($V346),"#,##0.00")&amp;IF(N($S346)&gt;0,"（开票未到账 "&amp;TEXT(N($S346),"#,##0.00")&amp;"）","")&amp;IF(N($U346)&gt;0,"（未开票 "&amp;TEXT(N($U346),"#,##0.00")&amp;"）",""),IF(N($V346)&lt;-0.005,"多收 "&amp;TEXT(-N($V346),"#,##0.00"),"✔ 已结清")))&amp;IF(N($T346)&gt;0,"｜到账未开票 "&amp;TEXT(N($T346),"#,##0.00")&amp;"，待补票","")&amp;IF(N($Q346)&gt;0,"｜收现 "&amp;TEXT(N($Q346),"#,##0.00"),"")&amp;IF(N($R346)&gt;0,"｜收款不开票 "&amp;TEXT(N($R346),"#,##0.00"),""))</f>
        <v/>
      </c>
      <c r="X346" s="370"/>
      <c r="AB346" s="371" t="str">
        <f aca="false">IF(OR(N($N346)=0,N($AA346)=0),"",ROUND(N($N346)/(1+N($AA346))*N($AA346),2))</f>
        <v/>
      </c>
      <c r="AC346" s="370"/>
      <c r="AD346" s="370"/>
      <c r="AE346" s="374" t="str">
        <f aca="false">IF($AM346="","",IF($AM346=1,IF($AN346&gt;=1,"一次性·已到收款期","一次性·未到期"),$AD346&amp;" 第"&amp;$AN346&amp;"/"&amp;$AM346&amp;"期"))</f>
        <v/>
      </c>
      <c r="AF346" s="372" t="str">
        <f aca="false">IF(OR($AM346="",N($L346)=0),"",ROUND(N($J346)*$AN346/$AM346,2)+N($K346))</f>
        <v/>
      </c>
      <c r="AG346" s="372" t="str">
        <f aca="false">IF($AF346="","",MAX(0,ROUND($AF346-(N($P346)+N($Q346)+N($R346)),2)))</f>
        <v/>
      </c>
      <c r="AH346" s="372" t="str">
        <f aca="false">IF(OR(TRIM($B346&amp;$C346)="",NOT(ISNUMBER($D346))),"",SUMIFS($V$3:$V$1001,$AJ$3:$AJ$1001,$AJ346,$D$3:$D$1001,"&lt;"&amp;$D346))</f>
        <v/>
      </c>
      <c r="AI346" s="372" t="str">
        <f aca="false">IF(TRIM($B346&amp;$C346)="","",SUMIFS($V$3:$V$1001,$AJ$3:$AJ$1001,$AJ346))</f>
        <v/>
      </c>
      <c r="AJ346" s="374" t="str">
        <f aca="false">IF(TRIM($B346&amp;$C346)="","",TRIM($B346)&amp;"｜"&amp;TRIM($C346))</f>
        <v/>
      </c>
      <c r="AK346" s="372" t="str">
        <f aca="false">IF(TRIM($B346&amp;$C346)="","",MIN(N($N346),N($P346)))</f>
        <v/>
      </c>
      <c r="AL346" s="375" t="str">
        <f aca="false">IF(ISNUMBER($D346),YEAR($D346),"")</f>
        <v/>
      </c>
      <c r="AM346" s="375" t="str">
        <f aca="false">IF(OR(TRIM($B346&amp;$C346)="",NOT(ISNUMBER($D346)),NOT(ISNUMBER($E346))),"",IF($E346&lt;$D346,"",IF(IF($AD346="半年付",2,IF($AD346="季度付",4,IF($AD346="月付",12,IF($AD346="半月付",24,1))))=1,1,MAX(1,ROUND(($E346-$D346+1)/365*IF($AD346="半年付",2,IF($AD346="季度付",4,IF($AD346="月付",12,IF($AD346="半月付",24,1)))),0)))))</f>
        <v/>
      </c>
      <c r="AN346" s="375" t="str">
        <f aca="true">IF($AM346="","",MIN($AM346,MAX(0,INT((TODAY()-付款宽限天数-$D346)/(($E346-$D346+1)/$AM346))+1)))</f>
        <v/>
      </c>
    </row>
    <row r="347" customFormat="false" ht="14.9" hidden="false" customHeight="false" outlineLevel="0" collapsed="false">
      <c r="F347" s="370" t="str">
        <f aca="true">IF(TRIM($B347&amp;$C347)="","",IF(OR(ISNUMBER(SEARCH("未",$A347)),ISNUMBER(SEARCH("送出",$A347)),AND(TRIM($A347)="",NOT(ISNUMBER($D347)),N($G347)=0)),"【合同未回】","")&amp;IF(NOT(ISNUMBER($E347)),IF(OR(ISNUMBER(SEARCH("未",$A347)),ISNUMBER(SEARCH("送出",$A347)),AND(TRIM($A347)="",NOT(ISNUMBER($D347)),N($G347)=0)),"","【未填合同期】"),IF($E347&lt;TODAY(),"【已到期】",IF($E347-TODAY()&lt;=提醒天数,"【即将到期，剩余"&amp;($E347-TODAY())&amp;"天】","【正常】")))&amp;IF(OR($AC347="安装免保",$AC347="技术免保",$AC347="质保期内"),"【"&amp;$AC347&amp;"】",""))</f>
        <v/>
      </c>
      <c r="J347" s="371" t="str">
        <f aca="false">IF(OR(N($G347)=0,N($H347)=0),"",ROUND(N($G347)*N($H347)*IF(N($I347)=0,1,N($I347)),2))</f>
        <v/>
      </c>
      <c r="L347" s="371" t="str">
        <f aca="false">IF(TRIM($B347&amp;$C347)="","",IF(AND(N($J347)=0,N($K347)=0),"",ROUND(N($J347)+N($K347),2)))</f>
        <v/>
      </c>
      <c r="R347" s="371"/>
      <c r="S347" s="372" t="str">
        <f aca="false">IF(TRIM($B347&amp;$C347)="","",IF(N($N347)=0,"",MAX(0,MIN(N($N347)-N($P347),N($V347)))))</f>
        <v/>
      </c>
      <c r="T347" s="372" t="str">
        <f aca="false">IF(TRIM($B347&amp;$C347)="","",IF(N($P347)&lt;=N($N347),"",N($P347)-N($N347)))</f>
        <v/>
      </c>
      <c r="U347" s="372" t="str">
        <f aca="false">IF(OR(TRIM($B347&amp;$C347)="",$V347=""),"",MAX(0,N($V347))-N($S347))</f>
        <v/>
      </c>
      <c r="V347" s="372" t="str">
        <f aca="false">IF(TRIM($B347&amp;$C347)="","",IF(AND(N($L347)=0,N($P347)+N($Q347)+N($R347)=0),"",ROUND(N($L347)-N($P347)-N($Q347)-N($R347),2)))</f>
        <v/>
      </c>
      <c r="W347" s="373" t="str">
        <f aca="false">IF(TRIM($B347&amp;$C347)="","",IF(N($L347)=0,IF((N($P347)+N($Q347)+N($R347))=0,"—未填单价","未填单价，已收 "&amp;TEXT((N($P347)+N($Q347)+N($R347)),"#,##0.00")),IF(N($V347)&gt;0.005,"欠 "&amp;TEXT(N($V347),"#,##0.00")&amp;IF(N($S347)&gt;0,"（开票未到账 "&amp;TEXT(N($S347),"#,##0.00")&amp;"）","")&amp;IF(N($U347)&gt;0,"（未开票 "&amp;TEXT(N($U347),"#,##0.00")&amp;"）",""),IF(N($V347)&lt;-0.005,"多收 "&amp;TEXT(-N($V347),"#,##0.00"),"✔ 已结清")))&amp;IF(N($T347)&gt;0,"｜到账未开票 "&amp;TEXT(N($T347),"#,##0.00")&amp;"，待补票","")&amp;IF(N($Q347)&gt;0,"｜收现 "&amp;TEXT(N($Q347),"#,##0.00"),"")&amp;IF(N($R347)&gt;0,"｜收款不开票 "&amp;TEXT(N($R347),"#,##0.00"),""))</f>
        <v/>
      </c>
      <c r="X347" s="370"/>
      <c r="AB347" s="371" t="str">
        <f aca="false">IF(OR(N($N347)=0,N($AA347)=0),"",ROUND(N($N347)/(1+N($AA347))*N($AA347),2))</f>
        <v/>
      </c>
      <c r="AC347" s="370"/>
      <c r="AD347" s="370"/>
      <c r="AE347" s="374" t="str">
        <f aca="false">IF($AM347="","",IF($AM347=1,IF($AN347&gt;=1,"一次性·已到收款期","一次性·未到期"),$AD347&amp;" 第"&amp;$AN347&amp;"/"&amp;$AM347&amp;"期"))</f>
        <v/>
      </c>
      <c r="AF347" s="372" t="str">
        <f aca="false">IF(OR($AM347="",N($L347)=0),"",ROUND(N($J347)*$AN347/$AM347,2)+N($K347))</f>
        <v/>
      </c>
      <c r="AG347" s="372" t="str">
        <f aca="false">IF($AF347="","",MAX(0,ROUND($AF347-(N($P347)+N($Q347)+N($R347)),2)))</f>
        <v/>
      </c>
      <c r="AH347" s="372" t="str">
        <f aca="false">IF(OR(TRIM($B347&amp;$C347)="",NOT(ISNUMBER($D347))),"",SUMIFS($V$3:$V$1001,$AJ$3:$AJ$1001,$AJ347,$D$3:$D$1001,"&lt;"&amp;$D347))</f>
        <v/>
      </c>
      <c r="AI347" s="372" t="str">
        <f aca="false">IF(TRIM($B347&amp;$C347)="","",SUMIFS($V$3:$V$1001,$AJ$3:$AJ$1001,$AJ347))</f>
        <v/>
      </c>
      <c r="AJ347" s="374" t="str">
        <f aca="false">IF(TRIM($B347&amp;$C347)="","",TRIM($B347)&amp;"｜"&amp;TRIM($C347))</f>
        <v/>
      </c>
      <c r="AK347" s="372" t="str">
        <f aca="false">IF(TRIM($B347&amp;$C347)="","",MIN(N($N347),N($P347)))</f>
        <v/>
      </c>
      <c r="AL347" s="375" t="str">
        <f aca="false">IF(ISNUMBER($D347),YEAR($D347),"")</f>
        <v/>
      </c>
      <c r="AM347" s="375" t="str">
        <f aca="false">IF(OR(TRIM($B347&amp;$C347)="",NOT(ISNUMBER($D347)),NOT(ISNUMBER($E347))),"",IF($E347&lt;$D347,"",IF(IF($AD347="半年付",2,IF($AD347="季度付",4,IF($AD347="月付",12,IF($AD347="半月付",24,1))))=1,1,MAX(1,ROUND(($E347-$D347+1)/365*IF($AD347="半年付",2,IF($AD347="季度付",4,IF($AD347="月付",12,IF($AD347="半月付",24,1)))),0)))))</f>
        <v/>
      </c>
      <c r="AN347" s="375" t="str">
        <f aca="true">IF($AM347="","",MIN($AM347,MAX(0,INT((TODAY()-付款宽限天数-$D347)/(($E347-$D347+1)/$AM347))+1)))</f>
        <v/>
      </c>
    </row>
    <row r="348" customFormat="false" ht="14.9" hidden="false" customHeight="false" outlineLevel="0" collapsed="false">
      <c r="F348" s="370" t="str">
        <f aca="true">IF(TRIM($B348&amp;$C348)="","",IF(OR(ISNUMBER(SEARCH("未",$A348)),ISNUMBER(SEARCH("送出",$A348)),AND(TRIM($A348)="",NOT(ISNUMBER($D348)),N($G348)=0)),"【合同未回】","")&amp;IF(NOT(ISNUMBER($E348)),IF(OR(ISNUMBER(SEARCH("未",$A348)),ISNUMBER(SEARCH("送出",$A348)),AND(TRIM($A348)="",NOT(ISNUMBER($D348)),N($G348)=0)),"","【未填合同期】"),IF($E348&lt;TODAY(),"【已到期】",IF($E348-TODAY()&lt;=提醒天数,"【即将到期，剩余"&amp;($E348-TODAY())&amp;"天】","【正常】")))&amp;IF(OR($AC348="安装免保",$AC348="技术免保",$AC348="质保期内"),"【"&amp;$AC348&amp;"】",""))</f>
        <v/>
      </c>
      <c r="J348" s="371" t="str">
        <f aca="false">IF(OR(N($G348)=0,N($H348)=0),"",ROUND(N($G348)*N($H348)*IF(N($I348)=0,1,N($I348)),2))</f>
        <v/>
      </c>
      <c r="L348" s="371" t="str">
        <f aca="false">IF(TRIM($B348&amp;$C348)="","",IF(AND(N($J348)=0,N($K348)=0),"",ROUND(N($J348)+N($K348),2)))</f>
        <v/>
      </c>
      <c r="R348" s="371"/>
      <c r="S348" s="372" t="str">
        <f aca="false">IF(TRIM($B348&amp;$C348)="","",IF(N($N348)=0,"",MAX(0,MIN(N($N348)-N($P348),N($V348)))))</f>
        <v/>
      </c>
      <c r="T348" s="372" t="str">
        <f aca="false">IF(TRIM($B348&amp;$C348)="","",IF(N($P348)&lt;=N($N348),"",N($P348)-N($N348)))</f>
        <v/>
      </c>
      <c r="U348" s="372" t="str">
        <f aca="false">IF(OR(TRIM($B348&amp;$C348)="",$V348=""),"",MAX(0,N($V348))-N($S348))</f>
        <v/>
      </c>
      <c r="V348" s="372" t="str">
        <f aca="false">IF(TRIM($B348&amp;$C348)="","",IF(AND(N($L348)=0,N($P348)+N($Q348)+N($R348)=0),"",ROUND(N($L348)-N($P348)-N($Q348)-N($R348),2)))</f>
        <v/>
      </c>
      <c r="W348" s="373" t="str">
        <f aca="false">IF(TRIM($B348&amp;$C348)="","",IF(N($L348)=0,IF((N($P348)+N($Q348)+N($R348))=0,"—未填单价","未填单价，已收 "&amp;TEXT((N($P348)+N($Q348)+N($R348)),"#,##0.00")),IF(N($V348)&gt;0.005,"欠 "&amp;TEXT(N($V348),"#,##0.00")&amp;IF(N($S348)&gt;0,"（开票未到账 "&amp;TEXT(N($S348),"#,##0.00")&amp;"）","")&amp;IF(N($U348)&gt;0,"（未开票 "&amp;TEXT(N($U348),"#,##0.00")&amp;"）",""),IF(N($V348)&lt;-0.005,"多收 "&amp;TEXT(-N($V348),"#,##0.00"),"✔ 已结清")))&amp;IF(N($T348)&gt;0,"｜到账未开票 "&amp;TEXT(N($T348),"#,##0.00")&amp;"，待补票","")&amp;IF(N($Q348)&gt;0,"｜收现 "&amp;TEXT(N($Q348),"#,##0.00"),"")&amp;IF(N($R348)&gt;0,"｜收款不开票 "&amp;TEXT(N($R348),"#,##0.00"),""))</f>
        <v/>
      </c>
      <c r="X348" s="370"/>
      <c r="AB348" s="371" t="str">
        <f aca="false">IF(OR(N($N348)=0,N($AA348)=0),"",ROUND(N($N348)/(1+N($AA348))*N($AA348),2))</f>
        <v/>
      </c>
      <c r="AC348" s="370"/>
      <c r="AD348" s="370"/>
      <c r="AE348" s="374" t="str">
        <f aca="false">IF($AM348="","",IF($AM348=1,IF($AN348&gt;=1,"一次性·已到收款期","一次性·未到期"),$AD348&amp;" 第"&amp;$AN348&amp;"/"&amp;$AM348&amp;"期"))</f>
        <v/>
      </c>
      <c r="AF348" s="372" t="str">
        <f aca="false">IF(OR($AM348="",N($L348)=0),"",ROUND(N($J348)*$AN348/$AM348,2)+N($K348))</f>
        <v/>
      </c>
      <c r="AG348" s="372" t="str">
        <f aca="false">IF($AF348="","",MAX(0,ROUND($AF348-(N($P348)+N($Q348)+N($R348)),2)))</f>
        <v/>
      </c>
      <c r="AH348" s="372" t="str">
        <f aca="false">IF(OR(TRIM($B348&amp;$C348)="",NOT(ISNUMBER($D348))),"",SUMIFS($V$3:$V$1001,$AJ$3:$AJ$1001,$AJ348,$D$3:$D$1001,"&lt;"&amp;$D348))</f>
        <v/>
      </c>
      <c r="AI348" s="372" t="str">
        <f aca="false">IF(TRIM($B348&amp;$C348)="","",SUMIFS($V$3:$V$1001,$AJ$3:$AJ$1001,$AJ348))</f>
        <v/>
      </c>
      <c r="AJ348" s="374" t="str">
        <f aca="false">IF(TRIM($B348&amp;$C348)="","",TRIM($B348)&amp;"｜"&amp;TRIM($C348))</f>
        <v/>
      </c>
      <c r="AK348" s="372" t="str">
        <f aca="false">IF(TRIM($B348&amp;$C348)="","",MIN(N($N348),N($P348)))</f>
        <v/>
      </c>
      <c r="AL348" s="375" t="str">
        <f aca="false">IF(ISNUMBER($D348),YEAR($D348),"")</f>
        <v/>
      </c>
      <c r="AM348" s="375" t="str">
        <f aca="false">IF(OR(TRIM($B348&amp;$C348)="",NOT(ISNUMBER($D348)),NOT(ISNUMBER($E348))),"",IF($E348&lt;$D348,"",IF(IF($AD348="半年付",2,IF($AD348="季度付",4,IF($AD348="月付",12,IF($AD348="半月付",24,1))))=1,1,MAX(1,ROUND(($E348-$D348+1)/365*IF($AD348="半年付",2,IF($AD348="季度付",4,IF($AD348="月付",12,IF($AD348="半月付",24,1)))),0)))))</f>
        <v/>
      </c>
      <c r="AN348" s="375" t="str">
        <f aca="true">IF($AM348="","",MIN($AM348,MAX(0,INT((TODAY()-付款宽限天数-$D348)/(($E348-$D348+1)/$AM348))+1)))</f>
        <v/>
      </c>
    </row>
    <row r="349" customFormat="false" ht="14.9" hidden="false" customHeight="false" outlineLevel="0" collapsed="false">
      <c r="F349" s="370" t="str">
        <f aca="true">IF(TRIM($B349&amp;$C349)="","",IF(OR(ISNUMBER(SEARCH("未",$A349)),ISNUMBER(SEARCH("送出",$A349)),AND(TRIM($A349)="",NOT(ISNUMBER($D349)),N($G349)=0)),"【合同未回】","")&amp;IF(NOT(ISNUMBER($E349)),IF(OR(ISNUMBER(SEARCH("未",$A349)),ISNUMBER(SEARCH("送出",$A349)),AND(TRIM($A349)="",NOT(ISNUMBER($D349)),N($G349)=0)),"","【未填合同期】"),IF($E349&lt;TODAY(),"【已到期】",IF($E349-TODAY()&lt;=提醒天数,"【即将到期，剩余"&amp;($E349-TODAY())&amp;"天】","【正常】")))&amp;IF(OR($AC349="安装免保",$AC349="技术免保",$AC349="质保期内"),"【"&amp;$AC349&amp;"】",""))</f>
        <v/>
      </c>
      <c r="J349" s="371" t="str">
        <f aca="false">IF(OR(N($G349)=0,N($H349)=0),"",ROUND(N($G349)*N($H349)*IF(N($I349)=0,1,N($I349)),2))</f>
        <v/>
      </c>
      <c r="L349" s="371" t="str">
        <f aca="false">IF(TRIM($B349&amp;$C349)="","",IF(AND(N($J349)=0,N($K349)=0),"",ROUND(N($J349)+N($K349),2)))</f>
        <v/>
      </c>
      <c r="R349" s="371"/>
      <c r="S349" s="372" t="str">
        <f aca="false">IF(TRIM($B349&amp;$C349)="","",IF(N($N349)=0,"",MAX(0,MIN(N($N349)-N($P349),N($V349)))))</f>
        <v/>
      </c>
      <c r="T349" s="372" t="str">
        <f aca="false">IF(TRIM($B349&amp;$C349)="","",IF(N($P349)&lt;=N($N349),"",N($P349)-N($N349)))</f>
        <v/>
      </c>
      <c r="U349" s="372" t="str">
        <f aca="false">IF(OR(TRIM($B349&amp;$C349)="",$V349=""),"",MAX(0,N($V349))-N($S349))</f>
        <v/>
      </c>
      <c r="V349" s="372" t="str">
        <f aca="false">IF(TRIM($B349&amp;$C349)="","",IF(AND(N($L349)=0,N($P349)+N($Q349)+N($R349)=0),"",ROUND(N($L349)-N($P349)-N($Q349)-N($R349),2)))</f>
        <v/>
      </c>
      <c r="W349" s="373" t="str">
        <f aca="false">IF(TRIM($B349&amp;$C349)="","",IF(N($L349)=0,IF((N($P349)+N($Q349)+N($R349))=0,"—未填单价","未填单价，已收 "&amp;TEXT((N($P349)+N($Q349)+N($R349)),"#,##0.00")),IF(N($V349)&gt;0.005,"欠 "&amp;TEXT(N($V349),"#,##0.00")&amp;IF(N($S349)&gt;0,"（开票未到账 "&amp;TEXT(N($S349),"#,##0.00")&amp;"）","")&amp;IF(N($U349)&gt;0,"（未开票 "&amp;TEXT(N($U349),"#,##0.00")&amp;"）",""),IF(N($V349)&lt;-0.005,"多收 "&amp;TEXT(-N($V349),"#,##0.00"),"✔ 已结清")))&amp;IF(N($T349)&gt;0,"｜到账未开票 "&amp;TEXT(N($T349),"#,##0.00")&amp;"，待补票","")&amp;IF(N($Q349)&gt;0,"｜收现 "&amp;TEXT(N($Q349),"#,##0.00"),"")&amp;IF(N($R349)&gt;0,"｜收款不开票 "&amp;TEXT(N($R349),"#,##0.00"),""))</f>
        <v/>
      </c>
      <c r="X349" s="370"/>
      <c r="AB349" s="371" t="str">
        <f aca="false">IF(OR(N($N349)=0,N($AA349)=0),"",ROUND(N($N349)/(1+N($AA349))*N($AA349),2))</f>
        <v/>
      </c>
      <c r="AC349" s="370"/>
      <c r="AD349" s="370"/>
      <c r="AE349" s="374" t="str">
        <f aca="false">IF($AM349="","",IF($AM349=1,IF($AN349&gt;=1,"一次性·已到收款期","一次性·未到期"),$AD349&amp;" 第"&amp;$AN349&amp;"/"&amp;$AM349&amp;"期"))</f>
        <v/>
      </c>
      <c r="AF349" s="372" t="str">
        <f aca="false">IF(OR($AM349="",N($L349)=0),"",ROUND(N($J349)*$AN349/$AM349,2)+N($K349))</f>
        <v/>
      </c>
      <c r="AG349" s="372" t="str">
        <f aca="false">IF($AF349="","",MAX(0,ROUND($AF349-(N($P349)+N($Q349)+N($R349)),2)))</f>
        <v/>
      </c>
      <c r="AH349" s="372" t="str">
        <f aca="false">IF(OR(TRIM($B349&amp;$C349)="",NOT(ISNUMBER($D349))),"",SUMIFS($V$3:$V$1001,$AJ$3:$AJ$1001,$AJ349,$D$3:$D$1001,"&lt;"&amp;$D349))</f>
        <v/>
      </c>
      <c r="AI349" s="372" t="str">
        <f aca="false">IF(TRIM($B349&amp;$C349)="","",SUMIFS($V$3:$V$1001,$AJ$3:$AJ$1001,$AJ349))</f>
        <v/>
      </c>
      <c r="AJ349" s="374" t="str">
        <f aca="false">IF(TRIM($B349&amp;$C349)="","",TRIM($B349)&amp;"｜"&amp;TRIM($C349))</f>
        <v/>
      </c>
      <c r="AK349" s="372" t="str">
        <f aca="false">IF(TRIM($B349&amp;$C349)="","",MIN(N($N349),N($P349)))</f>
        <v/>
      </c>
      <c r="AL349" s="375" t="str">
        <f aca="false">IF(ISNUMBER($D349),YEAR($D349),"")</f>
        <v/>
      </c>
      <c r="AM349" s="375" t="str">
        <f aca="false">IF(OR(TRIM($B349&amp;$C349)="",NOT(ISNUMBER($D349)),NOT(ISNUMBER($E349))),"",IF($E349&lt;$D349,"",IF(IF($AD349="半年付",2,IF($AD349="季度付",4,IF($AD349="月付",12,IF($AD349="半月付",24,1))))=1,1,MAX(1,ROUND(($E349-$D349+1)/365*IF($AD349="半年付",2,IF($AD349="季度付",4,IF($AD349="月付",12,IF($AD349="半月付",24,1)))),0)))))</f>
        <v/>
      </c>
      <c r="AN349" s="375" t="str">
        <f aca="true">IF($AM349="","",MIN($AM349,MAX(0,INT((TODAY()-付款宽限天数-$D349)/(($E349-$D349+1)/$AM349))+1)))</f>
        <v/>
      </c>
    </row>
    <row r="350" customFormat="false" ht="14.9" hidden="false" customHeight="false" outlineLevel="0" collapsed="false">
      <c r="F350" s="370" t="str">
        <f aca="true">IF(TRIM($B350&amp;$C350)="","",IF(OR(ISNUMBER(SEARCH("未",$A350)),ISNUMBER(SEARCH("送出",$A350)),AND(TRIM($A350)="",NOT(ISNUMBER($D350)),N($G350)=0)),"【合同未回】","")&amp;IF(NOT(ISNUMBER($E350)),IF(OR(ISNUMBER(SEARCH("未",$A350)),ISNUMBER(SEARCH("送出",$A350)),AND(TRIM($A350)="",NOT(ISNUMBER($D350)),N($G350)=0)),"","【未填合同期】"),IF($E350&lt;TODAY(),"【已到期】",IF($E350-TODAY()&lt;=提醒天数,"【即将到期，剩余"&amp;($E350-TODAY())&amp;"天】","【正常】")))&amp;IF(OR($AC350="安装免保",$AC350="技术免保",$AC350="质保期内"),"【"&amp;$AC350&amp;"】",""))</f>
        <v/>
      </c>
      <c r="J350" s="371" t="str">
        <f aca="false">IF(OR(N($G350)=0,N($H350)=0),"",ROUND(N($G350)*N($H350)*IF(N($I350)=0,1,N($I350)),2))</f>
        <v/>
      </c>
      <c r="L350" s="371" t="str">
        <f aca="false">IF(TRIM($B350&amp;$C350)="","",IF(AND(N($J350)=0,N($K350)=0),"",ROUND(N($J350)+N($K350),2)))</f>
        <v/>
      </c>
      <c r="R350" s="371"/>
      <c r="S350" s="372" t="str">
        <f aca="false">IF(TRIM($B350&amp;$C350)="","",IF(N($N350)=0,"",MAX(0,MIN(N($N350)-N($P350),N($V350)))))</f>
        <v/>
      </c>
      <c r="T350" s="372" t="str">
        <f aca="false">IF(TRIM($B350&amp;$C350)="","",IF(N($P350)&lt;=N($N350),"",N($P350)-N($N350)))</f>
        <v/>
      </c>
      <c r="U350" s="372" t="str">
        <f aca="false">IF(OR(TRIM($B350&amp;$C350)="",$V350=""),"",MAX(0,N($V350))-N($S350))</f>
        <v/>
      </c>
      <c r="V350" s="372" t="str">
        <f aca="false">IF(TRIM($B350&amp;$C350)="","",IF(AND(N($L350)=0,N($P350)+N($Q350)+N($R350)=0),"",ROUND(N($L350)-N($P350)-N($Q350)-N($R350),2)))</f>
        <v/>
      </c>
      <c r="W350" s="373" t="str">
        <f aca="false">IF(TRIM($B350&amp;$C350)="","",IF(N($L350)=0,IF((N($P350)+N($Q350)+N($R350))=0,"—未填单价","未填单价，已收 "&amp;TEXT((N($P350)+N($Q350)+N($R350)),"#,##0.00")),IF(N($V350)&gt;0.005,"欠 "&amp;TEXT(N($V350),"#,##0.00")&amp;IF(N($S350)&gt;0,"（开票未到账 "&amp;TEXT(N($S350),"#,##0.00")&amp;"）","")&amp;IF(N($U350)&gt;0,"（未开票 "&amp;TEXT(N($U350),"#,##0.00")&amp;"）",""),IF(N($V350)&lt;-0.005,"多收 "&amp;TEXT(-N($V350),"#,##0.00"),"✔ 已结清")))&amp;IF(N($T350)&gt;0,"｜到账未开票 "&amp;TEXT(N($T350),"#,##0.00")&amp;"，待补票","")&amp;IF(N($Q350)&gt;0,"｜收现 "&amp;TEXT(N($Q350),"#,##0.00"),"")&amp;IF(N($R350)&gt;0,"｜收款不开票 "&amp;TEXT(N($R350),"#,##0.00"),""))</f>
        <v/>
      </c>
      <c r="X350" s="370"/>
      <c r="AB350" s="371" t="str">
        <f aca="false">IF(OR(N($N350)=0,N($AA350)=0),"",ROUND(N($N350)/(1+N($AA350))*N($AA350),2))</f>
        <v/>
      </c>
      <c r="AC350" s="370"/>
      <c r="AD350" s="370"/>
      <c r="AE350" s="374" t="str">
        <f aca="false">IF($AM350="","",IF($AM350=1,IF($AN350&gt;=1,"一次性·已到收款期","一次性·未到期"),$AD350&amp;" 第"&amp;$AN350&amp;"/"&amp;$AM350&amp;"期"))</f>
        <v/>
      </c>
      <c r="AF350" s="372" t="str">
        <f aca="false">IF(OR($AM350="",N($L350)=0),"",ROUND(N($J350)*$AN350/$AM350,2)+N($K350))</f>
        <v/>
      </c>
      <c r="AG350" s="372" t="str">
        <f aca="false">IF($AF350="","",MAX(0,ROUND($AF350-(N($P350)+N($Q350)+N($R350)),2)))</f>
        <v/>
      </c>
      <c r="AH350" s="372" t="str">
        <f aca="false">IF(OR(TRIM($B350&amp;$C350)="",NOT(ISNUMBER($D350))),"",SUMIFS($V$3:$V$1001,$AJ$3:$AJ$1001,$AJ350,$D$3:$D$1001,"&lt;"&amp;$D350))</f>
        <v/>
      </c>
      <c r="AI350" s="372" t="str">
        <f aca="false">IF(TRIM($B350&amp;$C350)="","",SUMIFS($V$3:$V$1001,$AJ$3:$AJ$1001,$AJ350))</f>
        <v/>
      </c>
      <c r="AJ350" s="374" t="str">
        <f aca="false">IF(TRIM($B350&amp;$C350)="","",TRIM($B350)&amp;"｜"&amp;TRIM($C350))</f>
        <v/>
      </c>
      <c r="AK350" s="372" t="str">
        <f aca="false">IF(TRIM($B350&amp;$C350)="","",MIN(N($N350),N($P350)))</f>
        <v/>
      </c>
      <c r="AL350" s="375" t="str">
        <f aca="false">IF(ISNUMBER($D350),YEAR($D350),"")</f>
        <v/>
      </c>
      <c r="AM350" s="375" t="str">
        <f aca="false">IF(OR(TRIM($B350&amp;$C350)="",NOT(ISNUMBER($D350)),NOT(ISNUMBER($E350))),"",IF($E350&lt;$D350,"",IF(IF($AD350="半年付",2,IF($AD350="季度付",4,IF($AD350="月付",12,IF($AD350="半月付",24,1))))=1,1,MAX(1,ROUND(($E350-$D350+1)/365*IF($AD350="半年付",2,IF($AD350="季度付",4,IF($AD350="月付",12,IF($AD350="半月付",24,1)))),0)))))</f>
        <v/>
      </c>
      <c r="AN350" s="375" t="str">
        <f aca="true">IF($AM350="","",MIN($AM350,MAX(0,INT((TODAY()-付款宽限天数-$D350)/(($E350-$D350+1)/$AM350))+1)))</f>
        <v/>
      </c>
    </row>
    <row r="351" customFormat="false" ht="14.9" hidden="false" customHeight="false" outlineLevel="0" collapsed="false">
      <c r="F351" s="370" t="str">
        <f aca="true">IF(TRIM($B351&amp;$C351)="","",IF(OR(ISNUMBER(SEARCH("未",$A351)),ISNUMBER(SEARCH("送出",$A351)),AND(TRIM($A351)="",NOT(ISNUMBER($D351)),N($G351)=0)),"【合同未回】","")&amp;IF(NOT(ISNUMBER($E351)),IF(OR(ISNUMBER(SEARCH("未",$A351)),ISNUMBER(SEARCH("送出",$A351)),AND(TRIM($A351)="",NOT(ISNUMBER($D351)),N($G351)=0)),"","【未填合同期】"),IF($E351&lt;TODAY(),"【已到期】",IF($E351-TODAY()&lt;=提醒天数,"【即将到期，剩余"&amp;($E351-TODAY())&amp;"天】","【正常】")))&amp;IF(OR($AC351="安装免保",$AC351="技术免保",$AC351="质保期内"),"【"&amp;$AC351&amp;"】",""))</f>
        <v/>
      </c>
      <c r="J351" s="371" t="str">
        <f aca="false">IF(OR(N($G351)=0,N($H351)=0),"",ROUND(N($G351)*N($H351)*IF(N($I351)=0,1,N($I351)),2))</f>
        <v/>
      </c>
      <c r="L351" s="371" t="str">
        <f aca="false">IF(TRIM($B351&amp;$C351)="","",IF(AND(N($J351)=0,N($K351)=0),"",ROUND(N($J351)+N($K351),2)))</f>
        <v/>
      </c>
      <c r="R351" s="371"/>
      <c r="S351" s="372" t="str">
        <f aca="false">IF(TRIM($B351&amp;$C351)="","",IF(N($N351)=0,"",MAX(0,MIN(N($N351)-N($P351),N($V351)))))</f>
        <v/>
      </c>
      <c r="T351" s="372" t="str">
        <f aca="false">IF(TRIM($B351&amp;$C351)="","",IF(N($P351)&lt;=N($N351),"",N($P351)-N($N351)))</f>
        <v/>
      </c>
      <c r="U351" s="372" t="str">
        <f aca="false">IF(OR(TRIM($B351&amp;$C351)="",$V351=""),"",MAX(0,N($V351))-N($S351))</f>
        <v/>
      </c>
      <c r="V351" s="372" t="str">
        <f aca="false">IF(TRIM($B351&amp;$C351)="","",IF(AND(N($L351)=0,N($P351)+N($Q351)+N($R351)=0),"",ROUND(N($L351)-N($P351)-N($Q351)-N($R351),2)))</f>
        <v/>
      </c>
      <c r="W351" s="373" t="str">
        <f aca="false">IF(TRIM($B351&amp;$C351)="","",IF(N($L351)=0,IF((N($P351)+N($Q351)+N($R351))=0,"—未填单价","未填单价，已收 "&amp;TEXT((N($P351)+N($Q351)+N($R351)),"#,##0.00")),IF(N($V351)&gt;0.005,"欠 "&amp;TEXT(N($V351),"#,##0.00")&amp;IF(N($S351)&gt;0,"（开票未到账 "&amp;TEXT(N($S351),"#,##0.00")&amp;"）","")&amp;IF(N($U351)&gt;0,"（未开票 "&amp;TEXT(N($U351),"#,##0.00")&amp;"）",""),IF(N($V351)&lt;-0.005,"多收 "&amp;TEXT(-N($V351),"#,##0.00"),"✔ 已结清")))&amp;IF(N($T351)&gt;0,"｜到账未开票 "&amp;TEXT(N($T351),"#,##0.00")&amp;"，待补票","")&amp;IF(N($Q351)&gt;0,"｜收现 "&amp;TEXT(N($Q351),"#,##0.00"),"")&amp;IF(N($R351)&gt;0,"｜收款不开票 "&amp;TEXT(N($R351),"#,##0.00"),""))</f>
        <v/>
      </c>
      <c r="X351" s="370"/>
      <c r="AB351" s="371" t="str">
        <f aca="false">IF(OR(N($N351)=0,N($AA351)=0),"",ROUND(N($N351)/(1+N($AA351))*N($AA351),2))</f>
        <v/>
      </c>
      <c r="AC351" s="370"/>
      <c r="AD351" s="370"/>
      <c r="AE351" s="374" t="str">
        <f aca="false">IF($AM351="","",IF($AM351=1,IF($AN351&gt;=1,"一次性·已到收款期","一次性·未到期"),$AD351&amp;" 第"&amp;$AN351&amp;"/"&amp;$AM351&amp;"期"))</f>
        <v/>
      </c>
      <c r="AF351" s="372" t="str">
        <f aca="false">IF(OR($AM351="",N($L351)=0),"",ROUND(N($J351)*$AN351/$AM351,2)+N($K351))</f>
        <v/>
      </c>
      <c r="AG351" s="372" t="str">
        <f aca="false">IF($AF351="","",MAX(0,ROUND($AF351-(N($P351)+N($Q351)+N($R351)),2)))</f>
        <v/>
      </c>
      <c r="AH351" s="372" t="str">
        <f aca="false">IF(OR(TRIM($B351&amp;$C351)="",NOT(ISNUMBER($D351))),"",SUMIFS($V$3:$V$1001,$AJ$3:$AJ$1001,$AJ351,$D$3:$D$1001,"&lt;"&amp;$D351))</f>
        <v/>
      </c>
      <c r="AI351" s="372" t="str">
        <f aca="false">IF(TRIM($B351&amp;$C351)="","",SUMIFS($V$3:$V$1001,$AJ$3:$AJ$1001,$AJ351))</f>
        <v/>
      </c>
      <c r="AJ351" s="374" t="str">
        <f aca="false">IF(TRIM($B351&amp;$C351)="","",TRIM($B351)&amp;"｜"&amp;TRIM($C351))</f>
        <v/>
      </c>
      <c r="AK351" s="372" t="str">
        <f aca="false">IF(TRIM($B351&amp;$C351)="","",MIN(N($N351),N($P351)))</f>
        <v/>
      </c>
      <c r="AL351" s="375" t="str">
        <f aca="false">IF(ISNUMBER($D351),YEAR($D351),"")</f>
        <v/>
      </c>
      <c r="AM351" s="375" t="str">
        <f aca="false">IF(OR(TRIM($B351&amp;$C351)="",NOT(ISNUMBER($D351)),NOT(ISNUMBER($E351))),"",IF($E351&lt;$D351,"",IF(IF($AD351="半年付",2,IF($AD351="季度付",4,IF($AD351="月付",12,IF($AD351="半月付",24,1))))=1,1,MAX(1,ROUND(($E351-$D351+1)/365*IF($AD351="半年付",2,IF($AD351="季度付",4,IF($AD351="月付",12,IF($AD351="半月付",24,1)))),0)))))</f>
        <v/>
      </c>
      <c r="AN351" s="375" t="str">
        <f aca="true">IF($AM351="","",MIN($AM351,MAX(0,INT((TODAY()-付款宽限天数-$D351)/(($E351-$D351+1)/$AM351))+1)))</f>
        <v/>
      </c>
    </row>
    <row r="352" customFormat="false" ht="14.9" hidden="false" customHeight="false" outlineLevel="0" collapsed="false">
      <c r="F352" s="370" t="str">
        <f aca="true">IF(TRIM($B352&amp;$C352)="","",IF(OR(ISNUMBER(SEARCH("未",$A352)),ISNUMBER(SEARCH("送出",$A352)),AND(TRIM($A352)="",NOT(ISNUMBER($D352)),N($G352)=0)),"【合同未回】","")&amp;IF(NOT(ISNUMBER($E352)),IF(OR(ISNUMBER(SEARCH("未",$A352)),ISNUMBER(SEARCH("送出",$A352)),AND(TRIM($A352)="",NOT(ISNUMBER($D352)),N($G352)=0)),"","【未填合同期】"),IF($E352&lt;TODAY(),"【已到期】",IF($E352-TODAY()&lt;=提醒天数,"【即将到期，剩余"&amp;($E352-TODAY())&amp;"天】","【正常】")))&amp;IF(OR($AC352="安装免保",$AC352="技术免保",$AC352="质保期内"),"【"&amp;$AC352&amp;"】",""))</f>
        <v/>
      </c>
      <c r="J352" s="371" t="str">
        <f aca="false">IF(OR(N($G352)=0,N($H352)=0),"",ROUND(N($G352)*N($H352)*IF(N($I352)=0,1,N($I352)),2))</f>
        <v/>
      </c>
      <c r="L352" s="371" t="str">
        <f aca="false">IF(TRIM($B352&amp;$C352)="","",IF(AND(N($J352)=0,N($K352)=0),"",ROUND(N($J352)+N($K352),2)))</f>
        <v/>
      </c>
      <c r="R352" s="371"/>
      <c r="S352" s="372" t="str">
        <f aca="false">IF(TRIM($B352&amp;$C352)="","",IF(N($N352)=0,"",MAX(0,MIN(N($N352)-N($P352),N($V352)))))</f>
        <v/>
      </c>
      <c r="T352" s="372" t="str">
        <f aca="false">IF(TRIM($B352&amp;$C352)="","",IF(N($P352)&lt;=N($N352),"",N($P352)-N($N352)))</f>
        <v/>
      </c>
      <c r="U352" s="372" t="str">
        <f aca="false">IF(OR(TRIM($B352&amp;$C352)="",$V352=""),"",MAX(0,N($V352))-N($S352))</f>
        <v/>
      </c>
      <c r="V352" s="372" t="str">
        <f aca="false">IF(TRIM($B352&amp;$C352)="","",IF(AND(N($L352)=0,N($P352)+N($Q352)+N($R352)=0),"",ROUND(N($L352)-N($P352)-N($Q352)-N($R352),2)))</f>
        <v/>
      </c>
      <c r="W352" s="373" t="str">
        <f aca="false">IF(TRIM($B352&amp;$C352)="","",IF(N($L352)=0,IF((N($P352)+N($Q352)+N($R352))=0,"—未填单价","未填单价，已收 "&amp;TEXT((N($P352)+N($Q352)+N($R352)),"#,##0.00")),IF(N($V352)&gt;0.005,"欠 "&amp;TEXT(N($V352),"#,##0.00")&amp;IF(N($S352)&gt;0,"（开票未到账 "&amp;TEXT(N($S352),"#,##0.00")&amp;"）","")&amp;IF(N($U352)&gt;0,"（未开票 "&amp;TEXT(N($U352),"#,##0.00")&amp;"）",""),IF(N($V352)&lt;-0.005,"多收 "&amp;TEXT(-N($V352),"#,##0.00"),"✔ 已结清")))&amp;IF(N($T352)&gt;0,"｜到账未开票 "&amp;TEXT(N($T352),"#,##0.00")&amp;"，待补票","")&amp;IF(N($Q352)&gt;0,"｜收现 "&amp;TEXT(N($Q352),"#,##0.00"),"")&amp;IF(N($R352)&gt;0,"｜收款不开票 "&amp;TEXT(N($R352),"#,##0.00"),""))</f>
        <v/>
      </c>
      <c r="X352" s="370"/>
      <c r="AB352" s="371" t="str">
        <f aca="false">IF(OR(N($N352)=0,N($AA352)=0),"",ROUND(N($N352)/(1+N($AA352))*N($AA352),2))</f>
        <v/>
      </c>
      <c r="AC352" s="370"/>
      <c r="AD352" s="370"/>
      <c r="AE352" s="374" t="str">
        <f aca="false">IF($AM352="","",IF($AM352=1,IF($AN352&gt;=1,"一次性·已到收款期","一次性·未到期"),$AD352&amp;" 第"&amp;$AN352&amp;"/"&amp;$AM352&amp;"期"))</f>
        <v/>
      </c>
      <c r="AF352" s="372" t="str">
        <f aca="false">IF(OR($AM352="",N($L352)=0),"",ROUND(N($J352)*$AN352/$AM352,2)+N($K352))</f>
        <v/>
      </c>
      <c r="AG352" s="372" t="str">
        <f aca="false">IF($AF352="","",MAX(0,ROUND($AF352-(N($P352)+N($Q352)+N($R352)),2)))</f>
        <v/>
      </c>
      <c r="AH352" s="372" t="str">
        <f aca="false">IF(OR(TRIM($B352&amp;$C352)="",NOT(ISNUMBER($D352))),"",SUMIFS($V$3:$V$1001,$AJ$3:$AJ$1001,$AJ352,$D$3:$D$1001,"&lt;"&amp;$D352))</f>
        <v/>
      </c>
      <c r="AI352" s="372" t="str">
        <f aca="false">IF(TRIM($B352&amp;$C352)="","",SUMIFS($V$3:$V$1001,$AJ$3:$AJ$1001,$AJ352))</f>
        <v/>
      </c>
      <c r="AJ352" s="374" t="str">
        <f aca="false">IF(TRIM($B352&amp;$C352)="","",TRIM($B352)&amp;"｜"&amp;TRIM($C352))</f>
        <v/>
      </c>
      <c r="AK352" s="372" t="str">
        <f aca="false">IF(TRIM($B352&amp;$C352)="","",MIN(N($N352),N($P352)))</f>
        <v/>
      </c>
      <c r="AL352" s="375" t="str">
        <f aca="false">IF(ISNUMBER($D352),YEAR($D352),"")</f>
        <v/>
      </c>
      <c r="AM352" s="375" t="str">
        <f aca="false">IF(OR(TRIM($B352&amp;$C352)="",NOT(ISNUMBER($D352)),NOT(ISNUMBER($E352))),"",IF($E352&lt;$D352,"",IF(IF($AD352="半年付",2,IF($AD352="季度付",4,IF($AD352="月付",12,IF($AD352="半月付",24,1))))=1,1,MAX(1,ROUND(($E352-$D352+1)/365*IF($AD352="半年付",2,IF($AD352="季度付",4,IF($AD352="月付",12,IF($AD352="半月付",24,1)))),0)))))</f>
        <v/>
      </c>
      <c r="AN352" s="375" t="str">
        <f aca="true">IF($AM352="","",MIN($AM352,MAX(0,INT((TODAY()-付款宽限天数-$D352)/(($E352-$D352+1)/$AM352))+1)))</f>
        <v/>
      </c>
    </row>
    <row r="353" customFormat="false" ht="14.9" hidden="false" customHeight="false" outlineLevel="0" collapsed="false">
      <c r="F353" s="370" t="str">
        <f aca="true">IF(TRIM($B353&amp;$C353)="","",IF(OR(ISNUMBER(SEARCH("未",$A353)),ISNUMBER(SEARCH("送出",$A353)),AND(TRIM($A353)="",NOT(ISNUMBER($D353)),N($G353)=0)),"【合同未回】","")&amp;IF(NOT(ISNUMBER($E353)),IF(OR(ISNUMBER(SEARCH("未",$A353)),ISNUMBER(SEARCH("送出",$A353)),AND(TRIM($A353)="",NOT(ISNUMBER($D353)),N($G353)=0)),"","【未填合同期】"),IF($E353&lt;TODAY(),"【已到期】",IF($E353-TODAY()&lt;=提醒天数,"【即将到期，剩余"&amp;($E353-TODAY())&amp;"天】","【正常】")))&amp;IF(OR($AC353="安装免保",$AC353="技术免保",$AC353="质保期内"),"【"&amp;$AC353&amp;"】",""))</f>
        <v/>
      </c>
      <c r="J353" s="371" t="str">
        <f aca="false">IF(OR(N($G353)=0,N($H353)=0),"",ROUND(N($G353)*N($H353)*IF(N($I353)=0,1,N($I353)),2))</f>
        <v/>
      </c>
      <c r="L353" s="371" t="str">
        <f aca="false">IF(TRIM($B353&amp;$C353)="","",IF(AND(N($J353)=0,N($K353)=0),"",ROUND(N($J353)+N($K353),2)))</f>
        <v/>
      </c>
      <c r="R353" s="371"/>
      <c r="S353" s="372" t="str">
        <f aca="false">IF(TRIM($B353&amp;$C353)="","",IF(N($N353)=0,"",MAX(0,MIN(N($N353)-N($P353),N($V353)))))</f>
        <v/>
      </c>
      <c r="T353" s="372" t="str">
        <f aca="false">IF(TRIM($B353&amp;$C353)="","",IF(N($P353)&lt;=N($N353),"",N($P353)-N($N353)))</f>
        <v/>
      </c>
      <c r="U353" s="372" t="str">
        <f aca="false">IF(OR(TRIM($B353&amp;$C353)="",$V353=""),"",MAX(0,N($V353))-N($S353))</f>
        <v/>
      </c>
      <c r="V353" s="372" t="str">
        <f aca="false">IF(TRIM($B353&amp;$C353)="","",IF(AND(N($L353)=0,N($P353)+N($Q353)+N($R353)=0),"",ROUND(N($L353)-N($P353)-N($Q353)-N($R353),2)))</f>
        <v/>
      </c>
      <c r="W353" s="373" t="str">
        <f aca="false">IF(TRIM($B353&amp;$C353)="","",IF(N($L353)=0,IF((N($P353)+N($Q353)+N($R353))=0,"—未填单价","未填单价，已收 "&amp;TEXT((N($P353)+N($Q353)+N($R353)),"#,##0.00")),IF(N($V353)&gt;0.005,"欠 "&amp;TEXT(N($V353),"#,##0.00")&amp;IF(N($S353)&gt;0,"（开票未到账 "&amp;TEXT(N($S353),"#,##0.00")&amp;"）","")&amp;IF(N($U353)&gt;0,"（未开票 "&amp;TEXT(N($U353),"#,##0.00")&amp;"）",""),IF(N($V353)&lt;-0.005,"多收 "&amp;TEXT(-N($V353),"#,##0.00"),"✔ 已结清")))&amp;IF(N($T353)&gt;0,"｜到账未开票 "&amp;TEXT(N($T353),"#,##0.00")&amp;"，待补票","")&amp;IF(N($Q353)&gt;0,"｜收现 "&amp;TEXT(N($Q353),"#,##0.00"),"")&amp;IF(N($R353)&gt;0,"｜收款不开票 "&amp;TEXT(N($R353),"#,##0.00"),""))</f>
        <v/>
      </c>
      <c r="X353" s="370"/>
      <c r="AB353" s="371" t="str">
        <f aca="false">IF(OR(N($N353)=0,N($AA353)=0),"",ROUND(N($N353)/(1+N($AA353))*N($AA353),2))</f>
        <v/>
      </c>
      <c r="AC353" s="370"/>
      <c r="AD353" s="370"/>
      <c r="AE353" s="374" t="str">
        <f aca="false">IF($AM353="","",IF($AM353=1,IF($AN353&gt;=1,"一次性·已到收款期","一次性·未到期"),$AD353&amp;" 第"&amp;$AN353&amp;"/"&amp;$AM353&amp;"期"))</f>
        <v/>
      </c>
      <c r="AF353" s="372" t="str">
        <f aca="false">IF(OR($AM353="",N($L353)=0),"",ROUND(N($J353)*$AN353/$AM353,2)+N($K353))</f>
        <v/>
      </c>
      <c r="AG353" s="372" t="str">
        <f aca="false">IF($AF353="","",MAX(0,ROUND($AF353-(N($P353)+N($Q353)+N($R353)),2)))</f>
        <v/>
      </c>
      <c r="AH353" s="372" t="str">
        <f aca="false">IF(OR(TRIM($B353&amp;$C353)="",NOT(ISNUMBER($D353))),"",SUMIFS($V$3:$V$1001,$AJ$3:$AJ$1001,$AJ353,$D$3:$D$1001,"&lt;"&amp;$D353))</f>
        <v/>
      </c>
      <c r="AI353" s="372" t="str">
        <f aca="false">IF(TRIM($B353&amp;$C353)="","",SUMIFS($V$3:$V$1001,$AJ$3:$AJ$1001,$AJ353))</f>
        <v/>
      </c>
      <c r="AJ353" s="374" t="str">
        <f aca="false">IF(TRIM($B353&amp;$C353)="","",TRIM($B353)&amp;"｜"&amp;TRIM($C353))</f>
        <v/>
      </c>
      <c r="AK353" s="372" t="str">
        <f aca="false">IF(TRIM($B353&amp;$C353)="","",MIN(N($N353),N($P353)))</f>
        <v/>
      </c>
      <c r="AL353" s="375" t="str">
        <f aca="false">IF(ISNUMBER($D353),YEAR($D353),"")</f>
        <v/>
      </c>
      <c r="AM353" s="375" t="str">
        <f aca="false">IF(OR(TRIM($B353&amp;$C353)="",NOT(ISNUMBER($D353)),NOT(ISNUMBER($E353))),"",IF($E353&lt;$D353,"",IF(IF($AD353="半年付",2,IF($AD353="季度付",4,IF($AD353="月付",12,IF($AD353="半月付",24,1))))=1,1,MAX(1,ROUND(($E353-$D353+1)/365*IF($AD353="半年付",2,IF($AD353="季度付",4,IF($AD353="月付",12,IF($AD353="半月付",24,1)))),0)))))</f>
        <v/>
      </c>
      <c r="AN353" s="375" t="str">
        <f aca="true">IF($AM353="","",MIN($AM353,MAX(0,INT((TODAY()-付款宽限天数-$D353)/(($E353-$D353+1)/$AM353))+1)))</f>
        <v/>
      </c>
    </row>
    <row r="354" customFormat="false" ht="14.9" hidden="false" customHeight="false" outlineLevel="0" collapsed="false">
      <c r="F354" s="370" t="str">
        <f aca="true">IF(TRIM($B354&amp;$C354)="","",IF(OR(ISNUMBER(SEARCH("未",$A354)),ISNUMBER(SEARCH("送出",$A354)),AND(TRIM($A354)="",NOT(ISNUMBER($D354)),N($G354)=0)),"【合同未回】","")&amp;IF(NOT(ISNUMBER($E354)),IF(OR(ISNUMBER(SEARCH("未",$A354)),ISNUMBER(SEARCH("送出",$A354)),AND(TRIM($A354)="",NOT(ISNUMBER($D354)),N($G354)=0)),"","【未填合同期】"),IF($E354&lt;TODAY(),"【已到期】",IF($E354-TODAY()&lt;=提醒天数,"【即将到期，剩余"&amp;($E354-TODAY())&amp;"天】","【正常】")))&amp;IF(OR($AC354="安装免保",$AC354="技术免保",$AC354="质保期内"),"【"&amp;$AC354&amp;"】",""))</f>
        <v/>
      </c>
      <c r="J354" s="371" t="str">
        <f aca="false">IF(OR(N($G354)=0,N($H354)=0),"",ROUND(N($G354)*N($H354)*IF(N($I354)=0,1,N($I354)),2))</f>
        <v/>
      </c>
      <c r="L354" s="371" t="str">
        <f aca="false">IF(TRIM($B354&amp;$C354)="","",IF(AND(N($J354)=0,N($K354)=0),"",ROUND(N($J354)+N($K354),2)))</f>
        <v/>
      </c>
      <c r="R354" s="371"/>
      <c r="S354" s="372" t="str">
        <f aca="false">IF(TRIM($B354&amp;$C354)="","",IF(N($N354)=0,"",MAX(0,MIN(N($N354)-N($P354),N($V354)))))</f>
        <v/>
      </c>
      <c r="T354" s="372" t="str">
        <f aca="false">IF(TRIM($B354&amp;$C354)="","",IF(N($P354)&lt;=N($N354),"",N($P354)-N($N354)))</f>
        <v/>
      </c>
      <c r="U354" s="372" t="str">
        <f aca="false">IF(OR(TRIM($B354&amp;$C354)="",$V354=""),"",MAX(0,N($V354))-N($S354))</f>
        <v/>
      </c>
      <c r="V354" s="372" t="str">
        <f aca="false">IF(TRIM($B354&amp;$C354)="","",IF(AND(N($L354)=0,N($P354)+N($Q354)+N($R354)=0),"",ROUND(N($L354)-N($P354)-N($Q354)-N($R354),2)))</f>
        <v/>
      </c>
      <c r="W354" s="373" t="str">
        <f aca="false">IF(TRIM($B354&amp;$C354)="","",IF(N($L354)=0,IF((N($P354)+N($Q354)+N($R354))=0,"—未填单价","未填单价，已收 "&amp;TEXT((N($P354)+N($Q354)+N($R354)),"#,##0.00")),IF(N($V354)&gt;0.005,"欠 "&amp;TEXT(N($V354),"#,##0.00")&amp;IF(N($S354)&gt;0,"（开票未到账 "&amp;TEXT(N($S354),"#,##0.00")&amp;"）","")&amp;IF(N($U354)&gt;0,"（未开票 "&amp;TEXT(N($U354),"#,##0.00")&amp;"）",""),IF(N($V354)&lt;-0.005,"多收 "&amp;TEXT(-N($V354),"#,##0.00"),"✔ 已结清")))&amp;IF(N($T354)&gt;0,"｜到账未开票 "&amp;TEXT(N($T354),"#,##0.00")&amp;"，待补票","")&amp;IF(N($Q354)&gt;0,"｜收现 "&amp;TEXT(N($Q354),"#,##0.00"),"")&amp;IF(N($R354)&gt;0,"｜收款不开票 "&amp;TEXT(N($R354),"#,##0.00"),""))</f>
        <v/>
      </c>
      <c r="X354" s="370"/>
      <c r="AB354" s="371" t="str">
        <f aca="false">IF(OR(N($N354)=0,N($AA354)=0),"",ROUND(N($N354)/(1+N($AA354))*N($AA354),2))</f>
        <v/>
      </c>
      <c r="AC354" s="370"/>
      <c r="AD354" s="370"/>
      <c r="AE354" s="374" t="str">
        <f aca="false">IF($AM354="","",IF($AM354=1,IF($AN354&gt;=1,"一次性·已到收款期","一次性·未到期"),$AD354&amp;" 第"&amp;$AN354&amp;"/"&amp;$AM354&amp;"期"))</f>
        <v/>
      </c>
      <c r="AF354" s="372" t="str">
        <f aca="false">IF(OR($AM354="",N($L354)=0),"",ROUND(N($J354)*$AN354/$AM354,2)+N($K354))</f>
        <v/>
      </c>
      <c r="AG354" s="372" t="str">
        <f aca="false">IF($AF354="","",MAX(0,ROUND($AF354-(N($P354)+N($Q354)+N($R354)),2)))</f>
        <v/>
      </c>
      <c r="AH354" s="372" t="str">
        <f aca="false">IF(OR(TRIM($B354&amp;$C354)="",NOT(ISNUMBER($D354))),"",SUMIFS($V$3:$V$1001,$AJ$3:$AJ$1001,$AJ354,$D$3:$D$1001,"&lt;"&amp;$D354))</f>
        <v/>
      </c>
      <c r="AI354" s="372" t="str">
        <f aca="false">IF(TRIM($B354&amp;$C354)="","",SUMIFS($V$3:$V$1001,$AJ$3:$AJ$1001,$AJ354))</f>
        <v/>
      </c>
      <c r="AJ354" s="374" t="str">
        <f aca="false">IF(TRIM($B354&amp;$C354)="","",TRIM($B354)&amp;"｜"&amp;TRIM($C354))</f>
        <v/>
      </c>
      <c r="AK354" s="372" t="str">
        <f aca="false">IF(TRIM($B354&amp;$C354)="","",MIN(N($N354),N($P354)))</f>
        <v/>
      </c>
      <c r="AL354" s="375" t="str">
        <f aca="false">IF(ISNUMBER($D354),YEAR($D354),"")</f>
        <v/>
      </c>
      <c r="AM354" s="375" t="str">
        <f aca="false">IF(OR(TRIM($B354&amp;$C354)="",NOT(ISNUMBER($D354)),NOT(ISNUMBER($E354))),"",IF($E354&lt;$D354,"",IF(IF($AD354="半年付",2,IF($AD354="季度付",4,IF($AD354="月付",12,IF($AD354="半月付",24,1))))=1,1,MAX(1,ROUND(($E354-$D354+1)/365*IF($AD354="半年付",2,IF($AD354="季度付",4,IF($AD354="月付",12,IF($AD354="半月付",24,1)))),0)))))</f>
        <v/>
      </c>
      <c r="AN354" s="375" t="str">
        <f aca="true">IF($AM354="","",MIN($AM354,MAX(0,INT((TODAY()-付款宽限天数-$D354)/(($E354-$D354+1)/$AM354))+1)))</f>
        <v/>
      </c>
    </row>
    <row r="355" customFormat="false" ht="14.9" hidden="false" customHeight="false" outlineLevel="0" collapsed="false">
      <c r="F355" s="370" t="str">
        <f aca="true">IF(TRIM($B355&amp;$C355)="","",IF(OR(ISNUMBER(SEARCH("未",$A355)),ISNUMBER(SEARCH("送出",$A355)),AND(TRIM($A355)="",NOT(ISNUMBER($D355)),N($G355)=0)),"【合同未回】","")&amp;IF(NOT(ISNUMBER($E355)),IF(OR(ISNUMBER(SEARCH("未",$A355)),ISNUMBER(SEARCH("送出",$A355)),AND(TRIM($A355)="",NOT(ISNUMBER($D355)),N($G355)=0)),"","【未填合同期】"),IF($E355&lt;TODAY(),"【已到期】",IF($E355-TODAY()&lt;=提醒天数,"【即将到期，剩余"&amp;($E355-TODAY())&amp;"天】","【正常】")))&amp;IF(OR($AC355="安装免保",$AC355="技术免保",$AC355="质保期内"),"【"&amp;$AC355&amp;"】",""))</f>
        <v/>
      </c>
      <c r="J355" s="371" t="str">
        <f aca="false">IF(OR(N($G355)=0,N($H355)=0),"",ROUND(N($G355)*N($H355)*IF(N($I355)=0,1,N($I355)),2))</f>
        <v/>
      </c>
      <c r="L355" s="371" t="str">
        <f aca="false">IF(TRIM($B355&amp;$C355)="","",IF(AND(N($J355)=0,N($K355)=0),"",ROUND(N($J355)+N($K355),2)))</f>
        <v/>
      </c>
      <c r="R355" s="371"/>
      <c r="S355" s="372" t="str">
        <f aca="false">IF(TRIM($B355&amp;$C355)="","",IF(N($N355)=0,"",MAX(0,MIN(N($N355)-N($P355),N($V355)))))</f>
        <v/>
      </c>
      <c r="T355" s="372" t="str">
        <f aca="false">IF(TRIM($B355&amp;$C355)="","",IF(N($P355)&lt;=N($N355),"",N($P355)-N($N355)))</f>
        <v/>
      </c>
      <c r="U355" s="372" t="str">
        <f aca="false">IF(OR(TRIM($B355&amp;$C355)="",$V355=""),"",MAX(0,N($V355))-N($S355))</f>
        <v/>
      </c>
      <c r="V355" s="372" t="str">
        <f aca="false">IF(TRIM($B355&amp;$C355)="","",IF(AND(N($L355)=0,N($P355)+N($Q355)+N($R355)=0),"",ROUND(N($L355)-N($P355)-N($Q355)-N($R355),2)))</f>
        <v/>
      </c>
      <c r="W355" s="373" t="str">
        <f aca="false">IF(TRIM($B355&amp;$C355)="","",IF(N($L355)=0,IF((N($P355)+N($Q355)+N($R355))=0,"—未填单价","未填单价，已收 "&amp;TEXT((N($P355)+N($Q355)+N($R355)),"#,##0.00")),IF(N($V355)&gt;0.005,"欠 "&amp;TEXT(N($V355),"#,##0.00")&amp;IF(N($S355)&gt;0,"（开票未到账 "&amp;TEXT(N($S355),"#,##0.00")&amp;"）","")&amp;IF(N($U355)&gt;0,"（未开票 "&amp;TEXT(N($U355),"#,##0.00")&amp;"）",""),IF(N($V355)&lt;-0.005,"多收 "&amp;TEXT(-N($V355),"#,##0.00"),"✔ 已结清")))&amp;IF(N($T355)&gt;0,"｜到账未开票 "&amp;TEXT(N($T355),"#,##0.00")&amp;"，待补票","")&amp;IF(N($Q355)&gt;0,"｜收现 "&amp;TEXT(N($Q355),"#,##0.00"),"")&amp;IF(N($R355)&gt;0,"｜收款不开票 "&amp;TEXT(N($R355),"#,##0.00"),""))</f>
        <v/>
      </c>
      <c r="X355" s="370"/>
      <c r="AB355" s="371" t="str">
        <f aca="false">IF(OR(N($N355)=0,N($AA355)=0),"",ROUND(N($N355)/(1+N($AA355))*N($AA355),2))</f>
        <v/>
      </c>
      <c r="AC355" s="370"/>
      <c r="AD355" s="370"/>
      <c r="AE355" s="374" t="str">
        <f aca="false">IF($AM355="","",IF($AM355=1,IF($AN355&gt;=1,"一次性·已到收款期","一次性·未到期"),$AD355&amp;" 第"&amp;$AN355&amp;"/"&amp;$AM355&amp;"期"))</f>
        <v/>
      </c>
      <c r="AF355" s="372" t="str">
        <f aca="false">IF(OR($AM355="",N($L355)=0),"",ROUND(N($J355)*$AN355/$AM355,2)+N($K355))</f>
        <v/>
      </c>
      <c r="AG355" s="372" t="str">
        <f aca="false">IF($AF355="","",MAX(0,ROUND($AF355-(N($P355)+N($Q355)+N($R355)),2)))</f>
        <v/>
      </c>
      <c r="AH355" s="372" t="str">
        <f aca="false">IF(OR(TRIM($B355&amp;$C355)="",NOT(ISNUMBER($D355))),"",SUMIFS($V$3:$V$1001,$AJ$3:$AJ$1001,$AJ355,$D$3:$D$1001,"&lt;"&amp;$D355))</f>
        <v/>
      </c>
      <c r="AI355" s="372" t="str">
        <f aca="false">IF(TRIM($B355&amp;$C355)="","",SUMIFS($V$3:$V$1001,$AJ$3:$AJ$1001,$AJ355))</f>
        <v/>
      </c>
      <c r="AJ355" s="374" t="str">
        <f aca="false">IF(TRIM($B355&amp;$C355)="","",TRIM($B355)&amp;"｜"&amp;TRIM($C355))</f>
        <v/>
      </c>
      <c r="AK355" s="372" t="str">
        <f aca="false">IF(TRIM($B355&amp;$C355)="","",MIN(N($N355),N($P355)))</f>
        <v/>
      </c>
      <c r="AL355" s="375" t="str">
        <f aca="false">IF(ISNUMBER($D355),YEAR($D355),"")</f>
        <v/>
      </c>
      <c r="AM355" s="375" t="str">
        <f aca="false">IF(OR(TRIM($B355&amp;$C355)="",NOT(ISNUMBER($D355)),NOT(ISNUMBER($E355))),"",IF($E355&lt;$D355,"",IF(IF($AD355="半年付",2,IF($AD355="季度付",4,IF($AD355="月付",12,IF($AD355="半月付",24,1))))=1,1,MAX(1,ROUND(($E355-$D355+1)/365*IF($AD355="半年付",2,IF($AD355="季度付",4,IF($AD355="月付",12,IF($AD355="半月付",24,1)))),0)))))</f>
        <v/>
      </c>
      <c r="AN355" s="375" t="str">
        <f aca="true">IF($AM355="","",MIN($AM355,MAX(0,INT((TODAY()-付款宽限天数-$D355)/(($E355-$D355+1)/$AM355))+1)))</f>
        <v/>
      </c>
    </row>
    <row r="356" customFormat="false" ht="14.9" hidden="false" customHeight="false" outlineLevel="0" collapsed="false">
      <c r="F356" s="370" t="str">
        <f aca="true">IF(TRIM($B356&amp;$C356)="","",IF(OR(ISNUMBER(SEARCH("未",$A356)),ISNUMBER(SEARCH("送出",$A356)),AND(TRIM($A356)="",NOT(ISNUMBER($D356)),N($G356)=0)),"【合同未回】","")&amp;IF(NOT(ISNUMBER($E356)),IF(OR(ISNUMBER(SEARCH("未",$A356)),ISNUMBER(SEARCH("送出",$A356)),AND(TRIM($A356)="",NOT(ISNUMBER($D356)),N($G356)=0)),"","【未填合同期】"),IF($E356&lt;TODAY(),"【已到期】",IF($E356-TODAY()&lt;=提醒天数,"【即将到期，剩余"&amp;($E356-TODAY())&amp;"天】","【正常】")))&amp;IF(OR($AC356="安装免保",$AC356="技术免保",$AC356="质保期内"),"【"&amp;$AC356&amp;"】",""))</f>
        <v/>
      </c>
      <c r="J356" s="371" t="str">
        <f aca="false">IF(OR(N($G356)=0,N($H356)=0),"",ROUND(N($G356)*N($H356)*IF(N($I356)=0,1,N($I356)),2))</f>
        <v/>
      </c>
      <c r="L356" s="371" t="str">
        <f aca="false">IF(TRIM($B356&amp;$C356)="","",IF(AND(N($J356)=0,N($K356)=0),"",ROUND(N($J356)+N($K356),2)))</f>
        <v/>
      </c>
      <c r="R356" s="371"/>
      <c r="S356" s="372" t="str">
        <f aca="false">IF(TRIM($B356&amp;$C356)="","",IF(N($N356)=0,"",MAX(0,MIN(N($N356)-N($P356),N($V356)))))</f>
        <v/>
      </c>
      <c r="T356" s="372" t="str">
        <f aca="false">IF(TRIM($B356&amp;$C356)="","",IF(N($P356)&lt;=N($N356),"",N($P356)-N($N356)))</f>
        <v/>
      </c>
      <c r="U356" s="372" t="str">
        <f aca="false">IF(OR(TRIM($B356&amp;$C356)="",$V356=""),"",MAX(0,N($V356))-N($S356))</f>
        <v/>
      </c>
      <c r="V356" s="372" t="str">
        <f aca="false">IF(TRIM($B356&amp;$C356)="","",IF(AND(N($L356)=0,N($P356)+N($Q356)+N($R356)=0),"",ROUND(N($L356)-N($P356)-N($Q356)-N($R356),2)))</f>
        <v/>
      </c>
      <c r="W356" s="373" t="str">
        <f aca="false">IF(TRIM($B356&amp;$C356)="","",IF(N($L356)=0,IF((N($P356)+N($Q356)+N($R356))=0,"—未填单价","未填单价，已收 "&amp;TEXT((N($P356)+N($Q356)+N($R356)),"#,##0.00")),IF(N($V356)&gt;0.005,"欠 "&amp;TEXT(N($V356),"#,##0.00")&amp;IF(N($S356)&gt;0,"（开票未到账 "&amp;TEXT(N($S356),"#,##0.00")&amp;"）","")&amp;IF(N($U356)&gt;0,"（未开票 "&amp;TEXT(N($U356),"#,##0.00")&amp;"）",""),IF(N($V356)&lt;-0.005,"多收 "&amp;TEXT(-N($V356),"#,##0.00"),"✔ 已结清")))&amp;IF(N($T356)&gt;0,"｜到账未开票 "&amp;TEXT(N($T356),"#,##0.00")&amp;"，待补票","")&amp;IF(N($Q356)&gt;0,"｜收现 "&amp;TEXT(N($Q356),"#,##0.00"),"")&amp;IF(N($R356)&gt;0,"｜收款不开票 "&amp;TEXT(N($R356),"#,##0.00"),""))</f>
        <v/>
      </c>
      <c r="X356" s="370"/>
      <c r="AB356" s="371" t="str">
        <f aca="false">IF(OR(N($N356)=0,N($AA356)=0),"",ROUND(N($N356)/(1+N($AA356))*N($AA356),2))</f>
        <v/>
      </c>
      <c r="AC356" s="370"/>
      <c r="AD356" s="370"/>
      <c r="AE356" s="374" t="str">
        <f aca="false">IF($AM356="","",IF($AM356=1,IF($AN356&gt;=1,"一次性·已到收款期","一次性·未到期"),$AD356&amp;" 第"&amp;$AN356&amp;"/"&amp;$AM356&amp;"期"))</f>
        <v/>
      </c>
      <c r="AF356" s="372" t="str">
        <f aca="false">IF(OR($AM356="",N($L356)=0),"",ROUND(N($J356)*$AN356/$AM356,2)+N($K356))</f>
        <v/>
      </c>
      <c r="AG356" s="372" t="str">
        <f aca="false">IF($AF356="","",MAX(0,ROUND($AF356-(N($P356)+N($Q356)+N($R356)),2)))</f>
        <v/>
      </c>
      <c r="AH356" s="372" t="str">
        <f aca="false">IF(OR(TRIM($B356&amp;$C356)="",NOT(ISNUMBER($D356))),"",SUMIFS($V$3:$V$1001,$AJ$3:$AJ$1001,$AJ356,$D$3:$D$1001,"&lt;"&amp;$D356))</f>
        <v/>
      </c>
      <c r="AI356" s="372" t="str">
        <f aca="false">IF(TRIM($B356&amp;$C356)="","",SUMIFS($V$3:$V$1001,$AJ$3:$AJ$1001,$AJ356))</f>
        <v/>
      </c>
      <c r="AJ356" s="374" t="str">
        <f aca="false">IF(TRIM($B356&amp;$C356)="","",TRIM($B356)&amp;"｜"&amp;TRIM($C356))</f>
        <v/>
      </c>
      <c r="AK356" s="372" t="str">
        <f aca="false">IF(TRIM($B356&amp;$C356)="","",MIN(N($N356),N($P356)))</f>
        <v/>
      </c>
      <c r="AL356" s="375" t="str">
        <f aca="false">IF(ISNUMBER($D356),YEAR($D356),"")</f>
        <v/>
      </c>
      <c r="AM356" s="375" t="str">
        <f aca="false">IF(OR(TRIM($B356&amp;$C356)="",NOT(ISNUMBER($D356)),NOT(ISNUMBER($E356))),"",IF($E356&lt;$D356,"",IF(IF($AD356="半年付",2,IF($AD356="季度付",4,IF($AD356="月付",12,IF($AD356="半月付",24,1))))=1,1,MAX(1,ROUND(($E356-$D356+1)/365*IF($AD356="半年付",2,IF($AD356="季度付",4,IF($AD356="月付",12,IF($AD356="半月付",24,1)))),0)))))</f>
        <v/>
      </c>
      <c r="AN356" s="375" t="str">
        <f aca="true">IF($AM356="","",MIN($AM356,MAX(0,INT((TODAY()-付款宽限天数-$D356)/(($E356-$D356+1)/$AM356))+1)))</f>
        <v/>
      </c>
    </row>
    <row r="357" customFormat="false" ht="14.9" hidden="false" customHeight="false" outlineLevel="0" collapsed="false">
      <c r="F357" s="370" t="str">
        <f aca="true">IF(TRIM($B357&amp;$C357)="","",IF(OR(ISNUMBER(SEARCH("未",$A357)),ISNUMBER(SEARCH("送出",$A357)),AND(TRIM($A357)="",NOT(ISNUMBER($D357)),N($G357)=0)),"【合同未回】","")&amp;IF(NOT(ISNUMBER($E357)),IF(OR(ISNUMBER(SEARCH("未",$A357)),ISNUMBER(SEARCH("送出",$A357)),AND(TRIM($A357)="",NOT(ISNUMBER($D357)),N($G357)=0)),"","【未填合同期】"),IF($E357&lt;TODAY(),"【已到期】",IF($E357-TODAY()&lt;=提醒天数,"【即将到期，剩余"&amp;($E357-TODAY())&amp;"天】","【正常】")))&amp;IF(OR($AC357="安装免保",$AC357="技术免保",$AC357="质保期内"),"【"&amp;$AC357&amp;"】",""))</f>
        <v/>
      </c>
      <c r="J357" s="371" t="str">
        <f aca="false">IF(OR(N($G357)=0,N($H357)=0),"",ROUND(N($G357)*N($H357)*IF(N($I357)=0,1,N($I357)),2))</f>
        <v/>
      </c>
      <c r="L357" s="371" t="str">
        <f aca="false">IF(TRIM($B357&amp;$C357)="","",IF(AND(N($J357)=0,N($K357)=0),"",ROUND(N($J357)+N($K357),2)))</f>
        <v/>
      </c>
      <c r="R357" s="371"/>
      <c r="S357" s="372" t="str">
        <f aca="false">IF(TRIM($B357&amp;$C357)="","",IF(N($N357)=0,"",MAX(0,MIN(N($N357)-N($P357),N($V357)))))</f>
        <v/>
      </c>
      <c r="T357" s="372" t="str">
        <f aca="false">IF(TRIM($B357&amp;$C357)="","",IF(N($P357)&lt;=N($N357),"",N($P357)-N($N357)))</f>
        <v/>
      </c>
      <c r="U357" s="372" t="str">
        <f aca="false">IF(OR(TRIM($B357&amp;$C357)="",$V357=""),"",MAX(0,N($V357))-N($S357))</f>
        <v/>
      </c>
      <c r="V357" s="372" t="str">
        <f aca="false">IF(TRIM($B357&amp;$C357)="","",IF(AND(N($L357)=0,N($P357)+N($Q357)+N($R357)=0),"",ROUND(N($L357)-N($P357)-N($Q357)-N($R357),2)))</f>
        <v/>
      </c>
      <c r="W357" s="373" t="str">
        <f aca="false">IF(TRIM($B357&amp;$C357)="","",IF(N($L357)=0,IF((N($P357)+N($Q357)+N($R357))=0,"—未填单价","未填单价，已收 "&amp;TEXT((N($P357)+N($Q357)+N($R357)),"#,##0.00")),IF(N($V357)&gt;0.005,"欠 "&amp;TEXT(N($V357),"#,##0.00")&amp;IF(N($S357)&gt;0,"（开票未到账 "&amp;TEXT(N($S357),"#,##0.00")&amp;"）","")&amp;IF(N($U357)&gt;0,"（未开票 "&amp;TEXT(N($U357),"#,##0.00")&amp;"）",""),IF(N($V357)&lt;-0.005,"多收 "&amp;TEXT(-N($V357),"#,##0.00"),"✔ 已结清")))&amp;IF(N($T357)&gt;0,"｜到账未开票 "&amp;TEXT(N($T357),"#,##0.00")&amp;"，待补票","")&amp;IF(N($Q357)&gt;0,"｜收现 "&amp;TEXT(N($Q357),"#,##0.00"),"")&amp;IF(N($R357)&gt;0,"｜收款不开票 "&amp;TEXT(N($R357),"#,##0.00"),""))</f>
        <v/>
      </c>
      <c r="X357" s="370"/>
      <c r="AB357" s="371" t="str">
        <f aca="false">IF(OR(N($N357)=0,N($AA357)=0),"",ROUND(N($N357)/(1+N($AA357))*N($AA357),2))</f>
        <v/>
      </c>
      <c r="AC357" s="370"/>
      <c r="AD357" s="370"/>
      <c r="AE357" s="374" t="str">
        <f aca="false">IF($AM357="","",IF($AM357=1,IF($AN357&gt;=1,"一次性·已到收款期","一次性·未到期"),$AD357&amp;" 第"&amp;$AN357&amp;"/"&amp;$AM357&amp;"期"))</f>
        <v/>
      </c>
      <c r="AF357" s="372" t="str">
        <f aca="false">IF(OR($AM357="",N($L357)=0),"",ROUND(N($J357)*$AN357/$AM357,2)+N($K357))</f>
        <v/>
      </c>
      <c r="AG357" s="372" t="str">
        <f aca="false">IF($AF357="","",MAX(0,ROUND($AF357-(N($P357)+N($Q357)+N($R357)),2)))</f>
        <v/>
      </c>
      <c r="AH357" s="372" t="str">
        <f aca="false">IF(OR(TRIM($B357&amp;$C357)="",NOT(ISNUMBER($D357))),"",SUMIFS($V$3:$V$1001,$AJ$3:$AJ$1001,$AJ357,$D$3:$D$1001,"&lt;"&amp;$D357))</f>
        <v/>
      </c>
      <c r="AI357" s="372" t="str">
        <f aca="false">IF(TRIM($B357&amp;$C357)="","",SUMIFS($V$3:$V$1001,$AJ$3:$AJ$1001,$AJ357))</f>
        <v/>
      </c>
      <c r="AJ357" s="374" t="str">
        <f aca="false">IF(TRIM($B357&amp;$C357)="","",TRIM($B357)&amp;"｜"&amp;TRIM($C357))</f>
        <v/>
      </c>
      <c r="AK357" s="372" t="str">
        <f aca="false">IF(TRIM($B357&amp;$C357)="","",MIN(N($N357),N($P357)))</f>
        <v/>
      </c>
      <c r="AL357" s="375" t="str">
        <f aca="false">IF(ISNUMBER($D357),YEAR($D357),"")</f>
        <v/>
      </c>
      <c r="AM357" s="375" t="str">
        <f aca="false">IF(OR(TRIM($B357&amp;$C357)="",NOT(ISNUMBER($D357)),NOT(ISNUMBER($E357))),"",IF($E357&lt;$D357,"",IF(IF($AD357="半年付",2,IF($AD357="季度付",4,IF($AD357="月付",12,IF($AD357="半月付",24,1))))=1,1,MAX(1,ROUND(($E357-$D357+1)/365*IF($AD357="半年付",2,IF($AD357="季度付",4,IF($AD357="月付",12,IF($AD357="半月付",24,1)))),0)))))</f>
        <v/>
      </c>
      <c r="AN357" s="375" t="str">
        <f aca="true">IF($AM357="","",MIN($AM357,MAX(0,INT((TODAY()-付款宽限天数-$D357)/(($E357-$D357+1)/$AM357))+1)))</f>
        <v/>
      </c>
    </row>
    <row r="358" customFormat="false" ht="14.9" hidden="false" customHeight="false" outlineLevel="0" collapsed="false">
      <c r="F358" s="370" t="str">
        <f aca="true">IF(TRIM($B358&amp;$C358)="","",IF(OR(ISNUMBER(SEARCH("未",$A358)),ISNUMBER(SEARCH("送出",$A358)),AND(TRIM($A358)="",NOT(ISNUMBER($D358)),N($G358)=0)),"【合同未回】","")&amp;IF(NOT(ISNUMBER($E358)),IF(OR(ISNUMBER(SEARCH("未",$A358)),ISNUMBER(SEARCH("送出",$A358)),AND(TRIM($A358)="",NOT(ISNUMBER($D358)),N($G358)=0)),"","【未填合同期】"),IF($E358&lt;TODAY(),"【已到期】",IF($E358-TODAY()&lt;=提醒天数,"【即将到期，剩余"&amp;($E358-TODAY())&amp;"天】","【正常】")))&amp;IF(OR($AC358="安装免保",$AC358="技术免保",$AC358="质保期内"),"【"&amp;$AC358&amp;"】",""))</f>
        <v/>
      </c>
      <c r="J358" s="371" t="str">
        <f aca="false">IF(OR(N($G358)=0,N($H358)=0),"",ROUND(N($G358)*N($H358)*IF(N($I358)=0,1,N($I358)),2))</f>
        <v/>
      </c>
      <c r="L358" s="371" t="str">
        <f aca="false">IF(TRIM($B358&amp;$C358)="","",IF(AND(N($J358)=0,N($K358)=0),"",ROUND(N($J358)+N($K358),2)))</f>
        <v/>
      </c>
      <c r="R358" s="371"/>
      <c r="S358" s="372" t="str">
        <f aca="false">IF(TRIM($B358&amp;$C358)="","",IF(N($N358)=0,"",MAX(0,MIN(N($N358)-N($P358),N($V358)))))</f>
        <v/>
      </c>
      <c r="T358" s="372" t="str">
        <f aca="false">IF(TRIM($B358&amp;$C358)="","",IF(N($P358)&lt;=N($N358),"",N($P358)-N($N358)))</f>
        <v/>
      </c>
      <c r="U358" s="372" t="str">
        <f aca="false">IF(OR(TRIM($B358&amp;$C358)="",$V358=""),"",MAX(0,N($V358))-N($S358))</f>
        <v/>
      </c>
      <c r="V358" s="372" t="str">
        <f aca="false">IF(TRIM($B358&amp;$C358)="","",IF(AND(N($L358)=0,N($P358)+N($Q358)+N($R358)=0),"",ROUND(N($L358)-N($P358)-N($Q358)-N($R358),2)))</f>
        <v/>
      </c>
      <c r="W358" s="373" t="str">
        <f aca="false">IF(TRIM($B358&amp;$C358)="","",IF(N($L358)=0,IF((N($P358)+N($Q358)+N($R358))=0,"—未填单价","未填单价，已收 "&amp;TEXT((N($P358)+N($Q358)+N($R358)),"#,##0.00")),IF(N($V358)&gt;0.005,"欠 "&amp;TEXT(N($V358),"#,##0.00")&amp;IF(N($S358)&gt;0,"（开票未到账 "&amp;TEXT(N($S358),"#,##0.00")&amp;"）","")&amp;IF(N($U358)&gt;0,"（未开票 "&amp;TEXT(N($U358),"#,##0.00")&amp;"）",""),IF(N($V358)&lt;-0.005,"多收 "&amp;TEXT(-N($V358),"#,##0.00"),"✔ 已结清")))&amp;IF(N($T358)&gt;0,"｜到账未开票 "&amp;TEXT(N($T358),"#,##0.00")&amp;"，待补票","")&amp;IF(N($Q358)&gt;0,"｜收现 "&amp;TEXT(N($Q358),"#,##0.00"),"")&amp;IF(N($R358)&gt;0,"｜收款不开票 "&amp;TEXT(N($R358),"#,##0.00"),""))</f>
        <v/>
      </c>
      <c r="X358" s="370"/>
      <c r="AB358" s="371" t="str">
        <f aca="false">IF(OR(N($N358)=0,N($AA358)=0),"",ROUND(N($N358)/(1+N($AA358))*N($AA358),2))</f>
        <v/>
      </c>
      <c r="AC358" s="370"/>
      <c r="AD358" s="370"/>
      <c r="AE358" s="374" t="str">
        <f aca="false">IF($AM358="","",IF($AM358=1,IF($AN358&gt;=1,"一次性·已到收款期","一次性·未到期"),$AD358&amp;" 第"&amp;$AN358&amp;"/"&amp;$AM358&amp;"期"))</f>
        <v/>
      </c>
      <c r="AF358" s="372" t="str">
        <f aca="false">IF(OR($AM358="",N($L358)=0),"",ROUND(N($J358)*$AN358/$AM358,2)+N($K358))</f>
        <v/>
      </c>
      <c r="AG358" s="372" t="str">
        <f aca="false">IF($AF358="","",MAX(0,ROUND($AF358-(N($P358)+N($Q358)+N($R358)),2)))</f>
        <v/>
      </c>
      <c r="AH358" s="372" t="str">
        <f aca="false">IF(OR(TRIM($B358&amp;$C358)="",NOT(ISNUMBER($D358))),"",SUMIFS($V$3:$V$1001,$AJ$3:$AJ$1001,$AJ358,$D$3:$D$1001,"&lt;"&amp;$D358))</f>
        <v/>
      </c>
      <c r="AI358" s="372" t="str">
        <f aca="false">IF(TRIM($B358&amp;$C358)="","",SUMIFS($V$3:$V$1001,$AJ$3:$AJ$1001,$AJ358))</f>
        <v/>
      </c>
      <c r="AJ358" s="374" t="str">
        <f aca="false">IF(TRIM($B358&amp;$C358)="","",TRIM($B358)&amp;"｜"&amp;TRIM($C358))</f>
        <v/>
      </c>
      <c r="AK358" s="372" t="str">
        <f aca="false">IF(TRIM($B358&amp;$C358)="","",MIN(N($N358),N($P358)))</f>
        <v/>
      </c>
      <c r="AL358" s="375" t="str">
        <f aca="false">IF(ISNUMBER($D358),YEAR($D358),"")</f>
        <v/>
      </c>
      <c r="AM358" s="375" t="str">
        <f aca="false">IF(OR(TRIM($B358&amp;$C358)="",NOT(ISNUMBER($D358)),NOT(ISNUMBER($E358))),"",IF($E358&lt;$D358,"",IF(IF($AD358="半年付",2,IF($AD358="季度付",4,IF($AD358="月付",12,IF($AD358="半月付",24,1))))=1,1,MAX(1,ROUND(($E358-$D358+1)/365*IF($AD358="半年付",2,IF($AD358="季度付",4,IF($AD358="月付",12,IF($AD358="半月付",24,1)))),0)))))</f>
        <v/>
      </c>
      <c r="AN358" s="375" t="str">
        <f aca="true">IF($AM358="","",MIN($AM358,MAX(0,INT((TODAY()-付款宽限天数-$D358)/(($E358-$D358+1)/$AM358))+1)))</f>
        <v/>
      </c>
    </row>
    <row r="359" customFormat="false" ht="14.9" hidden="false" customHeight="false" outlineLevel="0" collapsed="false">
      <c r="F359" s="370" t="str">
        <f aca="true">IF(TRIM($B359&amp;$C359)="","",IF(OR(ISNUMBER(SEARCH("未",$A359)),ISNUMBER(SEARCH("送出",$A359)),AND(TRIM($A359)="",NOT(ISNUMBER($D359)),N($G359)=0)),"【合同未回】","")&amp;IF(NOT(ISNUMBER($E359)),IF(OR(ISNUMBER(SEARCH("未",$A359)),ISNUMBER(SEARCH("送出",$A359)),AND(TRIM($A359)="",NOT(ISNUMBER($D359)),N($G359)=0)),"","【未填合同期】"),IF($E359&lt;TODAY(),"【已到期】",IF($E359-TODAY()&lt;=提醒天数,"【即将到期，剩余"&amp;($E359-TODAY())&amp;"天】","【正常】")))&amp;IF(OR($AC359="安装免保",$AC359="技术免保",$AC359="质保期内"),"【"&amp;$AC359&amp;"】",""))</f>
        <v/>
      </c>
      <c r="J359" s="371" t="str">
        <f aca="false">IF(OR(N($G359)=0,N($H359)=0),"",ROUND(N($G359)*N($H359)*IF(N($I359)=0,1,N($I359)),2))</f>
        <v/>
      </c>
      <c r="L359" s="371" t="str">
        <f aca="false">IF(TRIM($B359&amp;$C359)="","",IF(AND(N($J359)=0,N($K359)=0),"",ROUND(N($J359)+N($K359),2)))</f>
        <v/>
      </c>
      <c r="R359" s="371"/>
      <c r="S359" s="372" t="str">
        <f aca="false">IF(TRIM($B359&amp;$C359)="","",IF(N($N359)=0,"",MAX(0,MIN(N($N359)-N($P359),N($V359)))))</f>
        <v/>
      </c>
      <c r="T359" s="372" t="str">
        <f aca="false">IF(TRIM($B359&amp;$C359)="","",IF(N($P359)&lt;=N($N359),"",N($P359)-N($N359)))</f>
        <v/>
      </c>
      <c r="U359" s="372" t="str">
        <f aca="false">IF(OR(TRIM($B359&amp;$C359)="",$V359=""),"",MAX(0,N($V359))-N($S359))</f>
        <v/>
      </c>
      <c r="V359" s="372" t="str">
        <f aca="false">IF(TRIM($B359&amp;$C359)="","",IF(AND(N($L359)=0,N($P359)+N($Q359)+N($R359)=0),"",ROUND(N($L359)-N($P359)-N($Q359)-N($R359),2)))</f>
        <v/>
      </c>
      <c r="W359" s="373" t="str">
        <f aca="false">IF(TRIM($B359&amp;$C359)="","",IF(N($L359)=0,IF((N($P359)+N($Q359)+N($R359))=0,"—未填单价","未填单价，已收 "&amp;TEXT((N($P359)+N($Q359)+N($R359)),"#,##0.00")),IF(N($V359)&gt;0.005,"欠 "&amp;TEXT(N($V359),"#,##0.00")&amp;IF(N($S359)&gt;0,"（开票未到账 "&amp;TEXT(N($S359),"#,##0.00")&amp;"）","")&amp;IF(N($U359)&gt;0,"（未开票 "&amp;TEXT(N($U359),"#,##0.00")&amp;"）",""),IF(N($V359)&lt;-0.005,"多收 "&amp;TEXT(-N($V359),"#,##0.00"),"✔ 已结清")))&amp;IF(N($T359)&gt;0,"｜到账未开票 "&amp;TEXT(N($T359),"#,##0.00")&amp;"，待补票","")&amp;IF(N($Q359)&gt;0,"｜收现 "&amp;TEXT(N($Q359),"#,##0.00"),"")&amp;IF(N($R359)&gt;0,"｜收款不开票 "&amp;TEXT(N($R359),"#,##0.00"),""))</f>
        <v/>
      </c>
      <c r="X359" s="370"/>
      <c r="AB359" s="371" t="str">
        <f aca="false">IF(OR(N($N359)=0,N($AA359)=0),"",ROUND(N($N359)/(1+N($AA359))*N($AA359),2))</f>
        <v/>
      </c>
      <c r="AC359" s="370"/>
      <c r="AD359" s="370"/>
      <c r="AE359" s="374" t="str">
        <f aca="false">IF($AM359="","",IF($AM359=1,IF($AN359&gt;=1,"一次性·已到收款期","一次性·未到期"),$AD359&amp;" 第"&amp;$AN359&amp;"/"&amp;$AM359&amp;"期"))</f>
        <v/>
      </c>
      <c r="AF359" s="372" t="str">
        <f aca="false">IF(OR($AM359="",N($L359)=0),"",ROUND(N($J359)*$AN359/$AM359,2)+N($K359))</f>
        <v/>
      </c>
      <c r="AG359" s="372" t="str">
        <f aca="false">IF($AF359="","",MAX(0,ROUND($AF359-(N($P359)+N($Q359)+N($R359)),2)))</f>
        <v/>
      </c>
      <c r="AH359" s="372" t="str">
        <f aca="false">IF(OR(TRIM($B359&amp;$C359)="",NOT(ISNUMBER($D359))),"",SUMIFS($V$3:$V$1001,$AJ$3:$AJ$1001,$AJ359,$D$3:$D$1001,"&lt;"&amp;$D359))</f>
        <v/>
      </c>
      <c r="AI359" s="372" t="str">
        <f aca="false">IF(TRIM($B359&amp;$C359)="","",SUMIFS($V$3:$V$1001,$AJ$3:$AJ$1001,$AJ359))</f>
        <v/>
      </c>
      <c r="AJ359" s="374" t="str">
        <f aca="false">IF(TRIM($B359&amp;$C359)="","",TRIM($B359)&amp;"｜"&amp;TRIM($C359))</f>
        <v/>
      </c>
      <c r="AK359" s="372" t="str">
        <f aca="false">IF(TRIM($B359&amp;$C359)="","",MIN(N($N359),N($P359)))</f>
        <v/>
      </c>
      <c r="AL359" s="375" t="str">
        <f aca="false">IF(ISNUMBER($D359),YEAR($D359),"")</f>
        <v/>
      </c>
      <c r="AM359" s="375" t="str">
        <f aca="false">IF(OR(TRIM($B359&amp;$C359)="",NOT(ISNUMBER($D359)),NOT(ISNUMBER($E359))),"",IF($E359&lt;$D359,"",IF(IF($AD359="半年付",2,IF($AD359="季度付",4,IF($AD359="月付",12,IF($AD359="半月付",24,1))))=1,1,MAX(1,ROUND(($E359-$D359+1)/365*IF($AD359="半年付",2,IF($AD359="季度付",4,IF($AD359="月付",12,IF($AD359="半月付",24,1)))),0)))))</f>
        <v/>
      </c>
      <c r="AN359" s="375" t="str">
        <f aca="true">IF($AM359="","",MIN($AM359,MAX(0,INT((TODAY()-付款宽限天数-$D359)/(($E359-$D359+1)/$AM359))+1)))</f>
        <v/>
      </c>
    </row>
    <row r="360" customFormat="false" ht="14.9" hidden="false" customHeight="false" outlineLevel="0" collapsed="false">
      <c r="F360" s="370" t="str">
        <f aca="true">IF(TRIM($B360&amp;$C360)="","",IF(OR(ISNUMBER(SEARCH("未",$A360)),ISNUMBER(SEARCH("送出",$A360)),AND(TRIM($A360)="",NOT(ISNUMBER($D360)),N($G360)=0)),"【合同未回】","")&amp;IF(NOT(ISNUMBER($E360)),IF(OR(ISNUMBER(SEARCH("未",$A360)),ISNUMBER(SEARCH("送出",$A360)),AND(TRIM($A360)="",NOT(ISNUMBER($D360)),N($G360)=0)),"","【未填合同期】"),IF($E360&lt;TODAY(),"【已到期】",IF($E360-TODAY()&lt;=提醒天数,"【即将到期，剩余"&amp;($E360-TODAY())&amp;"天】","【正常】")))&amp;IF(OR($AC360="安装免保",$AC360="技术免保",$AC360="质保期内"),"【"&amp;$AC360&amp;"】",""))</f>
        <v/>
      </c>
      <c r="J360" s="371" t="str">
        <f aca="false">IF(OR(N($G360)=0,N($H360)=0),"",ROUND(N($G360)*N($H360)*IF(N($I360)=0,1,N($I360)),2))</f>
        <v/>
      </c>
      <c r="L360" s="371" t="str">
        <f aca="false">IF(TRIM($B360&amp;$C360)="","",IF(AND(N($J360)=0,N($K360)=0),"",ROUND(N($J360)+N($K360),2)))</f>
        <v/>
      </c>
      <c r="R360" s="371"/>
      <c r="S360" s="372" t="str">
        <f aca="false">IF(TRIM($B360&amp;$C360)="","",IF(N($N360)=0,"",MAX(0,MIN(N($N360)-N($P360),N($V360)))))</f>
        <v/>
      </c>
      <c r="T360" s="372" t="str">
        <f aca="false">IF(TRIM($B360&amp;$C360)="","",IF(N($P360)&lt;=N($N360),"",N($P360)-N($N360)))</f>
        <v/>
      </c>
      <c r="U360" s="372" t="str">
        <f aca="false">IF(OR(TRIM($B360&amp;$C360)="",$V360=""),"",MAX(0,N($V360))-N($S360))</f>
        <v/>
      </c>
      <c r="V360" s="372" t="str">
        <f aca="false">IF(TRIM($B360&amp;$C360)="","",IF(AND(N($L360)=0,N($P360)+N($Q360)+N($R360)=0),"",ROUND(N($L360)-N($P360)-N($Q360)-N($R360),2)))</f>
        <v/>
      </c>
      <c r="W360" s="373" t="str">
        <f aca="false">IF(TRIM($B360&amp;$C360)="","",IF(N($L360)=0,IF((N($P360)+N($Q360)+N($R360))=0,"—未填单价","未填单价，已收 "&amp;TEXT((N($P360)+N($Q360)+N($R360)),"#,##0.00")),IF(N($V360)&gt;0.005,"欠 "&amp;TEXT(N($V360),"#,##0.00")&amp;IF(N($S360)&gt;0,"（开票未到账 "&amp;TEXT(N($S360),"#,##0.00")&amp;"）","")&amp;IF(N($U360)&gt;0,"（未开票 "&amp;TEXT(N($U360),"#,##0.00")&amp;"）",""),IF(N($V360)&lt;-0.005,"多收 "&amp;TEXT(-N($V360),"#,##0.00"),"✔ 已结清")))&amp;IF(N($T360)&gt;0,"｜到账未开票 "&amp;TEXT(N($T360),"#,##0.00")&amp;"，待补票","")&amp;IF(N($Q360)&gt;0,"｜收现 "&amp;TEXT(N($Q360),"#,##0.00"),"")&amp;IF(N($R360)&gt;0,"｜收款不开票 "&amp;TEXT(N($R360),"#,##0.00"),""))</f>
        <v/>
      </c>
      <c r="X360" s="370"/>
      <c r="AB360" s="371" t="str">
        <f aca="false">IF(OR(N($N360)=0,N($AA360)=0),"",ROUND(N($N360)/(1+N($AA360))*N($AA360),2))</f>
        <v/>
      </c>
      <c r="AC360" s="370"/>
      <c r="AD360" s="370"/>
      <c r="AE360" s="374" t="str">
        <f aca="false">IF($AM360="","",IF($AM360=1,IF($AN360&gt;=1,"一次性·已到收款期","一次性·未到期"),$AD360&amp;" 第"&amp;$AN360&amp;"/"&amp;$AM360&amp;"期"))</f>
        <v/>
      </c>
      <c r="AF360" s="372" t="str">
        <f aca="false">IF(OR($AM360="",N($L360)=0),"",ROUND(N($J360)*$AN360/$AM360,2)+N($K360))</f>
        <v/>
      </c>
      <c r="AG360" s="372" t="str">
        <f aca="false">IF($AF360="","",MAX(0,ROUND($AF360-(N($P360)+N($Q360)+N($R360)),2)))</f>
        <v/>
      </c>
      <c r="AH360" s="372" t="str">
        <f aca="false">IF(OR(TRIM($B360&amp;$C360)="",NOT(ISNUMBER($D360))),"",SUMIFS($V$3:$V$1001,$AJ$3:$AJ$1001,$AJ360,$D$3:$D$1001,"&lt;"&amp;$D360))</f>
        <v/>
      </c>
      <c r="AI360" s="372" t="str">
        <f aca="false">IF(TRIM($B360&amp;$C360)="","",SUMIFS($V$3:$V$1001,$AJ$3:$AJ$1001,$AJ360))</f>
        <v/>
      </c>
      <c r="AJ360" s="374" t="str">
        <f aca="false">IF(TRIM($B360&amp;$C360)="","",TRIM($B360)&amp;"｜"&amp;TRIM($C360))</f>
        <v/>
      </c>
      <c r="AK360" s="372" t="str">
        <f aca="false">IF(TRIM($B360&amp;$C360)="","",MIN(N($N360),N($P360)))</f>
        <v/>
      </c>
      <c r="AL360" s="375" t="str">
        <f aca="false">IF(ISNUMBER($D360),YEAR($D360),"")</f>
        <v/>
      </c>
      <c r="AM360" s="375" t="str">
        <f aca="false">IF(OR(TRIM($B360&amp;$C360)="",NOT(ISNUMBER($D360)),NOT(ISNUMBER($E360))),"",IF($E360&lt;$D360,"",IF(IF($AD360="半年付",2,IF($AD360="季度付",4,IF($AD360="月付",12,IF($AD360="半月付",24,1))))=1,1,MAX(1,ROUND(($E360-$D360+1)/365*IF($AD360="半年付",2,IF($AD360="季度付",4,IF($AD360="月付",12,IF($AD360="半月付",24,1)))),0)))))</f>
        <v/>
      </c>
      <c r="AN360" s="375" t="str">
        <f aca="true">IF($AM360="","",MIN($AM360,MAX(0,INT((TODAY()-付款宽限天数-$D360)/(($E360-$D360+1)/$AM360))+1)))</f>
        <v/>
      </c>
    </row>
    <row r="361" customFormat="false" ht="14.9" hidden="false" customHeight="false" outlineLevel="0" collapsed="false">
      <c r="F361" s="370" t="str">
        <f aca="true">IF(TRIM($B361&amp;$C361)="","",IF(OR(ISNUMBER(SEARCH("未",$A361)),ISNUMBER(SEARCH("送出",$A361)),AND(TRIM($A361)="",NOT(ISNUMBER($D361)),N($G361)=0)),"【合同未回】","")&amp;IF(NOT(ISNUMBER($E361)),IF(OR(ISNUMBER(SEARCH("未",$A361)),ISNUMBER(SEARCH("送出",$A361)),AND(TRIM($A361)="",NOT(ISNUMBER($D361)),N($G361)=0)),"","【未填合同期】"),IF($E361&lt;TODAY(),"【已到期】",IF($E361-TODAY()&lt;=提醒天数,"【即将到期，剩余"&amp;($E361-TODAY())&amp;"天】","【正常】")))&amp;IF(OR($AC361="安装免保",$AC361="技术免保",$AC361="质保期内"),"【"&amp;$AC361&amp;"】",""))</f>
        <v/>
      </c>
      <c r="J361" s="371" t="str">
        <f aca="false">IF(OR(N($G361)=0,N($H361)=0),"",ROUND(N($G361)*N($H361)*IF(N($I361)=0,1,N($I361)),2))</f>
        <v/>
      </c>
      <c r="L361" s="371" t="str">
        <f aca="false">IF(TRIM($B361&amp;$C361)="","",IF(AND(N($J361)=0,N($K361)=0),"",ROUND(N($J361)+N($K361),2)))</f>
        <v/>
      </c>
      <c r="R361" s="371"/>
      <c r="S361" s="372" t="str">
        <f aca="false">IF(TRIM($B361&amp;$C361)="","",IF(N($N361)=0,"",MAX(0,MIN(N($N361)-N($P361),N($V361)))))</f>
        <v/>
      </c>
      <c r="T361" s="372" t="str">
        <f aca="false">IF(TRIM($B361&amp;$C361)="","",IF(N($P361)&lt;=N($N361),"",N($P361)-N($N361)))</f>
        <v/>
      </c>
      <c r="U361" s="372" t="str">
        <f aca="false">IF(OR(TRIM($B361&amp;$C361)="",$V361=""),"",MAX(0,N($V361))-N($S361))</f>
        <v/>
      </c>
      <c r="V361" s="372" t="str">
        <f aca="false">IF(TRIM($B361&amp;$C361)="","",IF(AND(N($L361)=0,N($P361)+N($Q361)+N($R361)=0),"",ROUND(N($L361)-N($P361)-N($Q361)-N($R361),2)))</f>
        <v/>
      </c>
      <c r="W361" s="373" t="str">
        <f aca="false">IF(TRIM($B361&amp;$C361)="","",IF(N($L361)=0,IF((N($P361)+N($Q361)+N($R361))=0,"—未填单价","未填单价，已收 "&amp;TEXT((N($P361)+N($Q361)+N($R361)),"#,##0.00")),IF(N($V361)&gt;0.005,"欠 "&amp;TEXT(N($V361),"#,##0.00")&amp;IF(N($S361)&gt;0,"（开票未到账 "&amp;TEXT(N($S361),"#,##0.00")&amp;"）","")&amp;IF(N($U361)&gt;0,"（未开票 "&amp;TEXT(N($U361),"#,##0.00")&amp;"）",""),IF(N($V361)&lt;-0.005,"多收 "&amp;TEXT(-N($V361),"#,##0.00"),"✔ 已结清")))&amp;IF(N($T361)&gt;0,"｜到账未开票 "&amp;TEXT(N($T361),"#,##0.00")&amp;"，待补票","")&amp;IF(N($Q361)&gt;0,"｜收现 "&amp;TEXT(N($Q361),"#,##0.00"),"")&amp;IF(N($R361)&gt;0,"｜收款不开票 "&amp;TEXT(N($R361),"#,##0.00"),""))</f>
        <v/>
      </c>
      <c r="X361" s="370"/>
      <c r="AB361" s="371" t="str">
        <f aca="false">IF(OR(N($N361)=0,N($AA361)=0),"",ROUND(N($N361)/(1+N($AA361))*N($AA361),2))</f>
        <v/>
      </c>
      <c r="AC361" s="370"/>
      <c r="AD361" s="370"/>
      <c r="AE361" s="374" t="str">
        <f aca="false">IF($AM361="","",IF($AM361=1,IF($AN361&gt;=1,"一次性·已到收款期","一次性·未到期"),$AD361&amp;" 第"&amp;$AN361&amp;"/"&amp;$AM361&amp;"期"))</f>
        <v/>
      </c>
      <c r="AF361" s="372" t="str">
        <f aca="false">IF(OR($AM361="",N($L361)=0),"",ROUND(N($J361)*$AN361/$AM361,2)+N($K361))</f>
        <v/>
      </c>
      <c r="AG361" s="372" t="str">
        <f aca="false">IF($AF361="","",MAX(0,ROUND($AF361-(N($P361)+N($Q361)+N($R361)),2)))</f>
        <v/>
      </c>
      <c r="AH361" s="372" t="str">
        <f aca="false">IF(OR(TRIM($B361&amp;$C361)="",NOT(ISNUMBER($D361))),"",SUMIFS($V$3:$V$1001,$AJ$3:$AJ$1001,$AJ361,$D$3:$D$1001,"&lt;"&amp;$D361))</f>
        <v/>
      </c>
      <c r="AI361" s="372" t="str">
        <f aca="false">IF(TRIM($B361&amp;$C361)="","",SUMIFS($V$3:$V$1001,$AJ$3:$AJ$1001,$AJ361))</f>
        <v/>
      </c>
      <c r="AJ361" s="374" t="str">
        <f aca="false">IF(TRIM($B361&amp;$C361)="","",TRIM($B361)&amp;"｜"&amp;TRIM($C361))</f>
        <v/>
      </c>
      <c r="AK361" s="372" t="str">
        <f aca="false">IF(TRIM($B361&amp;$C361)="","",MIN(N($N361),N($P361)))</f>
        <v/>
      </c>
      <c r="AL361" s="375" t="str">
        <f aca="false">IF(ISNUMBER($D361),YEAR($D361),"")</f>
        <v/>
      </c>
      <c r="AM361" s="375" t="str">
        <f aca="false">IF(OR(TRIM($B361&amp;$C361)="",NOT(ISNUMBER($D361)),NOT(ISNUMBER($E361))),"",IF($E361&lt;$D361,"",IF(IF($AD361="半年付",2,IF($AD361="季度付",4,IF($AD361="月付",12,IF($AD361="半月付",24,1))))=1,1,MAX(1,ROUND(($E361-$D361+1)/365*IF($AD361="半年付",2,IF($AD361="季度付",4,IF($AD361="月付",12,IF($AD361="半月付",24,1)))),0)))))</f>
        <v/>
      </c>
      <c r="AN361" s="375" t="str">
        <f aca="true">IF($AM361="","",MIN($AM361,MAX(0,INT((TODAY()-付款宽限天数-$D361)/(($E361-$D361+1)/$AM361))+1)))</f>
        <v/>
      </c>
    </row>
    <row r="362" customFormat="false" ht="14.9" hidden="false" customHeight="false" outlineLevel="0" collapsed="false">
      <c r="F362" s="370" t="str">
        <f aca="true">IF(TRIM($B362&amp;$C362)="","",IF(OR(ISNUMBER(SEARCH("未",$A362)),ISNUMBER(SEARCH("送出",$A362)),AND(TRIM($A362)="",NOT(ISNUMBER($D362)),N($G362)=0)),"【合同未回】","")&amp;IF(NOT(ISNUMBER($E362)),IF(OR(ISNUMBER(SEARCH("未",$A362)),ISNUMBER(SEARCH("送出",$A362)),AND(TRIM($A362)="",NOT(ISNUMBER($D362)),N($G362)=0)),"","【未填合同期】"),IF($E362&lt;TODAY(),"【已到期】",IF($E362-TODAY()&lt;=提醒天数,"【即将到期，剩余"&amp;($E362-TODAY())&amp;"天】","【正常】")))&amp;IF(OR($AC362="安装免保",$AC362="技术免保",$AC362="质保期内"),"【"&amp;$AC362&amp;"】",""))</f>
        <v/>
      </c>
      <c r="J362" s="371" t="str">
        <f aca="false">IF(OR(N($G362)=0,N($H362)=0),"",ROUND(N($G362)*N($H362)*IF(N($I362)=0,1,N($I362)),2))</f>
        <v/>
      </c>
      <c r="L362" s="371" t="str">
        <f aca="false">IF(TRIM($B362&amp;$C362)="","",IF(AND(N($J362)=0,N($K362)=0),"",ROUND(N($J362)+N($K362),2)))</f>
        <v/>
      </c>
      <c r="R362" s="371"/>
      <c r="S362" s="372" t="str">
        <f aca="false">IF(TRIM($B362&amp;$C362)="","",IF(N($N362)=0,"",MAX(0,MIN(N($N362)-N($P362),N($V362)))))</f>
        <v/>
      </c>
      <c r="T362" s="372" t="str">
        <f aca="false">IF(TRIM($B362&amp;$C362)="","",IF(N($P362)&lt;=N($N362),"",N($P362)-N($N362)))</f>
        <v/>
      </c>
      <c r="U362" s="372" t="str">
        <f aca="false">IF(OR(TRIM($B362&amp;$C362)="",$V362=""),"",MAX(0,N($V362))-N($S362))</f>
        <v/>
      </c>
      <c r="V362" s="372" t="str">
        <f aca="false">IF(TRIM($B362&amp;$C362)="","",IF(AND(N($L362)=0,N($P362)+N($Q362)+N($R362)=0),"",ROUND(N($L362)-N($P362)-N($Q362)-N($R362),2)))</f>
        <v/>
      </c>
      <c r="W362" s="373" t="str">
        <f aca="false">IF(TRIM($B362&amp;$C362)="","",IF(N($L362)=0,IF((N($P362)+N($Q362)+N($R362))=0,"—未填单价","未填单价，已收 "&amp;TEXT((N($P362)+N($Q362)+N($R362)),"#,##0.00")),IF(N($V362)&gt;0.005,"欠 "&amp;TEXT(N($V362),"#,##0.00")&amp;IF(N($S362)&gt;0,"（开票未到账 "&amp;TEXT(N($S362),"#,##0.00")&amp;"）","")&amp;IF(N($U362)&gt;0,"（未开票 "&amp;TEXT(N($U362),"#,##0.00")&amp;"）",""),IF(N($V362)&lt;-0.005,"多收 "&amp;TEXT(-N($V362),"#,##0.00"),"✔ 已结清")))&amp;IF(N($T362)&gt;0,"｜到账未开票 "&amp;TEXT(N($T362),"#,##0.00")&amp;"，待补票","")&amp;IF(N($Q362)&gt;0,"｜收现 "&amp;TEXT(N($Q362),"#,##0.00"),"")&amp;IF(N($R362)&gt;0,"｜收款不开票 "&amp;TEXT(N($R362),"#,##0.00"),""))</f>
        <v/>
      </c>
      <c r="X362" s="370"/>
      <c r="AB362" s="371" t="str">
        <f aca="false">IF(OR(N($N362)=0,N($AA362)=0),"",ROUND(N($N362)/(1+N($AA362))*N($AA362),2))</f>
        <v/>
      </c>
      <c r="AC362" s="370"/>
      <c r="AD362" s="370"/>
      <c r="AE362" s="374" t="str">
        <f aca="false">IF($AM362="","",IF($AM362=1,IF($AN362&gt;=1,"一次性·已到收款期","一次性·未到期"),$AD362&amp;" 第"&amp;$AN362&amp;"/"&amp;$AM362&amp;"期"))</f>
        <v/>
      </c>
      <c r="AF362" s="372" t="str">
        <f aca="false">IF(OR($AM362="",N($L362)=0),"",ROUND(N($J362)*$AN362/$AM362,2)+N($K362))</f>
        <v/>
      </c>
      <c r="AG362" s="372" t="str">
        <f aca="false">IF($AF362="","",MAX(0,ROUND($AF362-(N($P362)+N($Q362)+N($R362)),2)))</f>
        <v/>
      </c>
      <c r="AH362" s="372" t="str">
        <f aca="false">IF(OR(TRIM($B362&amp;$C362)="",NOT(ISNUMBER($D362))),"",SUMIFS($V$3:$V$1001,$AJ$3:$AJ$1001,$AJ362,$D$3:$D$1001,"&lt;"&amp;$D362))</f>
        <v/>
      </c>
      <c r="AI362" s="372" t="str">
        <f aca="false">IF(TRIM($B362&amp;$C362)="","",SUMIFS($V$3:$V$1001,$AJ$3:$AJ$1001,$AJ362))</f>
        <v/>
      </c>
      <c r="AJ362" s="374" t="str">
        <f aca="false">IF(TRIM($B362&amp;$C362)="","",TRIM($B362)&amp;"｜"&amp;TRIM($C362))</f>
        <v/>
      </c>
      <c r="AK362" s="372" t="str">
        <f aca="false">IF(TRIM($B362&amp;$C362)="","",MIN(N($N362),N($P362)))</f>
        <v/>
      </c>
      <c r="AL362" s="375" t="str">
        <f aca="false">IF(ISNUMBER($D362),YEAR($D362),"")</f>
        <v/>
      </c>
      <c r="AM362" s="375" t="str">
        <f aca="false">IF(OR(TRIM($B362&amp;$C362)="",NOT(ISNUMBER($D362)),NOT(ISNUMBER($E362))),"",IF($E362&lt;$D362,"",IF(IF($AD362="半年付",2,IF($AD362="季度付",4,IF($AD362="月付",12,IF($AD362="半月付",24,1))))=1,1,MAX(1,ROUND(($E362-$D362+1)/365*IF($AD362="半年付",2,IF($AD362="季度付",4,IF($AD362="月付",12,IF($AD362="半月付",24,1)))),0)))))</f>
        <v/>
      </c>
      <c r="AN362" s="375" t="str">
        <f aca="true">IF($AM362="","",MIN($AM362,MAX(0,INT((TODAY()-付款宽限天数-$D362)/(($E362-$D362+1)/$AM362))+1)))</f>
        <v/>
      </c>
    </row>
    <row r="363" customFormat="false" ht="14.9" hidden="false" customHeight="false" outlineLevel="0" collapsed="false">
      <c r="F363" s="370" t="str">
        <f aca="true">IF(TRIM($B363&amp;$C363)="","",IF(OR(ISNUMBER(SEARCH("未",$A363)),ISNUMBER(SEARCH("送出",$A363)),AND(TRIM($A363)="",NOT(ISNUMBER($D363)),N($G363)=0)),"【合同未回】","")&amp;IF(NOT(ISNUMBER($E363)),IF(OR(ISNUMBER(SEARCH("未",$A363)),ISNUMBER(SEARCH("送出",$A363)),AND(TRIM($A363)="",NOT(ISNUMBER($D363)),N($G363)=0)),"","【未填合同期】"),IF($E363&lt;TODAY(),"【已到期】",IF($E363-TODAY()&lt;=提醒天数,"【即将到期，剩余"&amp;($E363-TODAY())&amp;"天】","【正常】")))&amp;IF(OR($AC363="安装免保",$AC363="技术免保",$AC363="质保期内"),"【"&amp;$AC363&amp;"】",""))</f>
        <v/>
      </c>
      <c r="J363" s="371" t="str">
        <f aca="false">IF(OR(N($G363)=0,N($H363)=0),"",ROUND(N($G363)*N($H363)*IF(N($I363)=0,1,N($I363)),2))</f>
        <v/>
      </c>
      <c r="L363" s="371" t="str">
        <f aca="false">IF(TRIM($B363&amp;$C363)="","",IF(AND(N($J363)=0,N($K363)=0),"",ROUND(N($J363)+N($K363),2)))</f>
        <v/>
      </c>
      <c r="R363" s="371"/>
      <c r="S363" s="372" t="str">
        <f aca="false">IF(TRIM($B363&amp;$C363)="","",IF(N($N363)=0,"",MAX(0,MIN(N($N363)-N($P363),N($V363)))))</f>
        <v/>
      </c>
      <c r="T363" s="372" t="str">
        <f aca="false">IF(TRIM($B363&amp;$C363)="","",IF(N($P363)&lt;=N($N363),"",N($P363)-N($N363)))</f>
        <v/>
      </c>
      <c r="U363" s="372" t="str">
        <f aca="false">IF(OR(TRIM($B363&amp;$C363)="",$V363=""),"",MAX(0,N($V363))-N($S363))</f>
        <v/>
      </c>
      <c r="V363" s="372" t="str">
        <f aca="false">IF(TRIM($B363&amp;$C363)="","",IF(AND(N($L363)=0,N($P363)+N($Q363)+N($R363)=0),"",ROUND(N($L363)-N($P363)-N($Q363)-N($R363),2)))</f>
        <v/>
      </c>
      <c r="W363" s="373" t="str">
        <f aca="false">IF(TRIM($B363&amp;$C363)="","",IF(N($L363)=0,IF((N($P363)+N($Q363)+N($R363))=0,"—未填单价","未填单价，已收 "&amp;TEXT((N($P363)+N($Q363)+N($R363)),"#,##0.00")),IF(N($V363)&gt;0.005,"欠 "&amp;TEXT(N($V363),"#,##0.00")&amp;IF(N($S363)&gt;0,"（开票未到账 "&amp;TEXT(N($S363),"#,##0.00")&amp;"）","")&amp;IF(N($U363)&gt;0,"（未开票 "&amp;TEXT(N($U363),"#,##0.00")&amp;"）",""),IF(N($V363)&lt;-0.005,"多收 "&amp;TEXT(-N($V363),"#,##0.00"),"✔ 已结清")))&amp;IF(N($T363)&gt;0,"｜到账未开票 "&amp;TEXT(N($T363),"#,##0.00")&amp;"，待补票","")&amp;IF(N($Q363)&gt;0,"｜收现 "&amp;TEXT(N($Q363),"#,##0.00"),"")&amp;IF(N($R363)&gt;0,"｜收款不开票 "&amp;TEXT(N($R363),"#,##0.00"),""))</f>
        <v/>
      </c>
      <c r="X363" s="370"/>
      <c r="AB363" s="371" t="str">
        <f aca="false">IF(OR(N($N363)=0,N($AA363)=0),"",ROUND(N($N363)/(1+N($AA363))*N($AA363),2))</f>
        <v/>
      </c>
      <c r="AC363" s="370"/>
      <c r="AD363" s="370"/>
      <c r="AE363" s="374" t="str">
        <f aca="false">IF($AM363="","",IF($AM363=1,IF($AN363&gt;=1,"一次性·已到收款期","一次性·未到期"),$AD363&amp;" 第"&amp;$AN363&amp;"/"&amp;$AM363&amp;"期"))</f>
        <v/>
      </c>
      <c r="AF363" s="372" t="str">
        <f aca="false">IF(OR($AM363="",N($L363)=0),"",ROUND(N($J363)*$AN363/$AM363,2)+N($K363))</f>
        <v/>
      </c>
      <c r="AG363" s="372" t="str">
        <f aca="false">IF($AF363="","",MAX(0,ROUND($AF363-(N($P363)+N($Q363)+N($R363)),2)))</f>
        <v/>
      </c>
      <c r="AH363" s="372" t="str">
        <f aca="false">IF(OR(TRIM($B363&amp;$C363)="",NOT(ISNUMBER($D363))),"",SUMIFS($V$3:$V$1001,$AJ$3:$AJ$1001,$AJ363,$D$3:$D$1001,"&lt;"&amp;$D363))</f>
        <v/>
      </c>
      <c r="AI363" s="372" t="str">
        <f aca="false">IF(TRIM($B363&amp;$C363)="","",SUMIFS($V$3:$V$1001,$AJ$3:$AJ$1001,$AJ363))</f>
        <v/>
      </c>
      <c r="AJ363" s="374" t="str">
        <f aca="false">IF(TRIM($B363&amp;$C363)="","",TRIM($B363)&amp;"｜"&amp;TRIM($C363))</f>
        <v/>
      </c>
      <c r="AK363" s="372" t="str">
        <f aca="false">IF(TRIM($B363&amp;$C363)="","",MIN(N($N363),N($P363)))</f>
        <v/>
      </c>
      <c r="AL363" s="375" t="str">
        <f aca="false">IF(ISNUMBER($D363),YEAR($D363),"")</f>
        <v/>
      </c>
      <c r="AM363" s="375" t="str">
        <f aca="false">IF(OR(TRIM($B363&amp;$C363)="",NOT(ISNUMBER($D363)),NOT(ISNUMBER($E363))),"",IF($E363&lt;$D363,"",IF(IF($AD363="半年付",2,IF($AD363="季度付",4,IF($AD363="月付",12,IF($AD363="半月付",24,1))))=1,1,MAX(1,ROUND(($E363-$D363+1)/365*IF($AD363="半年付",2,IF($AD363="季度付",4,IF($AD363="月付",12,IF($AD363="半月付",24,1)))),0)))))</f>
        <v/>
      </c>
      <c r="AN363" s="375" t="str">
        <f aca="true">IF($AM363="","",MIN($AM363,MAX(0,INT((TODAY()-付款宽限天数-$D363)/(($E363-$D363+1)/$AM363))+1)))</f>
        <v/>
      </c>
    </row>
    <row r="364" customFormat="false" ht="14.9" hidden="false" customHeight="false" outlineLevel="0" collapsed="false">
      <c r="F364" s="370" t="str">
        <f aca="true">IF(TRIM($B364&amp;$C364)="","",IF(OR(ISNUMBER(SEARCH("未",$A364)),ISNUMBER(SEARCH("送出",$A364)),AND(TRIM($A364)="",NOT(ISNUMBER($D364)),N($G364)=0)),"【合同未回】","")&amp;IF(NOT(ISNUMBER($E364)),IF(OR(ISNUMBER(SEARCH("未",$A364)),ISNUMBER(SEARCH("送出",$A364)),AND(TRIM($A364)="",NOT(ISNUMBER($D364)),N($G364)=0)),"","【未填合同期】"),IF($E364&lt;TODAY(),"【已到期】",IF($E364-TODAY()&lt;=提醒天数,"【即将到期，剩余"&amp;($E364-TODAY())&amp;"天】","【正常】")))&amp;IF(OR($AC364="安装免保",$AC364="技术免保",$AC364="质保期内"),"【"&amp;$AC364&amp;"】",""))</f>
        <v/>
      </c>
      <c r="J364" s="371" t="str">
        <f aca="false">IF(OR(N($G364)=0,N($H364)=0),"",ROUND(N($G364)*N($H364)*IF(N($I364)=0,1,N($I364)),2))</f>
        <v/>
      </c>
      <c r="L364" s="371" t="str">
        <f aca="false">IF(TRIM($B364&amp;$C364)="","",IF(AND(N($J364)=0,N($K364)=0),"",ROUND(N($J364)+N($K364),2)))</f>
        <v/>
      </c>
      <c r="R364" s="371"/>
      <c r="S364" s="372" t="str">
        <f aca="false">IF(TRIM($B364&amp;$C364)="","",IF(N($N364)=0,"",MAX(0,MIN(N($N364)-N($P364),N($V364)))))</f>
        <v/>
      </c>
      <c r="T364" s="372" t="str">
        <f aca="false">IF(TRIM($B364&amp;$C364)="","",IF(N($P364)&lt;=N($N364),"",N($P364)-N($N364)))</f>
        <v/>
      </c>
      <c r="U364" s="372" t="str">
        <f aca="false">IF(OR(TRIM($B364&amp;$C364)="",$V364=""),"",MAX(0,N($V364))-N($S364))</f>
        <v/>
      </c>
      <c r="V364" s="372" t="str">
        <f aca="false">IF(TRIM($B364&amp;$C364)="","",IF(AND(N($L364)=0,N($P364)+N($Q364)+N($R364)=0),"",ROUND(N($L364)-N($P364)-N($Q364)-N($R364),2)))</f>
        <v/>
      </c>
      <c r="W364" s="373" t="str">
        <f aca="false">IF(TRIM($B364&amp;$C364)="","",IF(N($L364)=0,IF((N($P364)+N($Q364)+N($R364))=0,"—未填单价","未填单价，已收 "&amp;TEXT((N($P364)+N($Q364)+N($R364)),"#,##0.00")),IF(N($V364)&gt;0.005,"欠 "&amp;TEXT(N($V364),"#,##0.00")&amp;IF(N($S364)&gt;0,"（开票未到账 "&amp;TEXT(N($S364),"#,##0.00")&amp;"）","")&amp;IF(N($U364)&gt;0,"（未开票 "&amp;TEXT(N($U364),"#,##0.00")&amp;"）",""),IF(N($V364)&lt;-0.005,"多收 "&amp;TEXT(-N($V364),"#,##0.00"),"✔ 已结清")))&amp;IF(N($T364)&gt;0,"｜到账未开票 "&amp;TEXT(N($T364),"#,##0.00")&amp;"，待补票","")&amp;IF(N($Q364)&gt;0,"｜收现 "&amp;TEXT(N($Q364),"#,##0.00"),"")&amp;IF(N($R364)&gt;0,"｜收款不开票 "&amp;TEXT(N($R364),"#,##0.00"),""))</f>
        <v/>
      </c>
      <c r="X364" s="370"/>
      <c r="AB364" s="371" t="str">
        <f aca="false">IF(OR(N($N364)=0,N($AA364)=0),"",ROUND(N($N364)/(1+N($AA364))*N($AA364),2))</f>
        <v/>
      </c>
      <c r="AC364" s="370"/>
      <c r="AD364" s="370"/>
      <c r="AE364" s="374" t="str">
        <f aca="false">IF($AM364="","",IF($AM364=1,IF($AN364&gt;=1,"一次性·已到收款期","一次性·未到期"),$AD364&amp;" 第"&amp;$AN364&amp;"/"&amp;$AM364&amp;"期"))</f>
        <v/>
      </c>
      <c r="AF364" s="372" t="str">
        <f aca="false">IF(OR($AM364="",N($L364)=0),"",ROUND(N($J364)*$AN364/$AM364,2)+N($K364))</f>
        <v/>
      </c>
      <c r="AG364" s="372" t="str">
        <f aca="false">IF($AF364="","",MAX(0,ROUND($AF364-(N($P364)+N($Q364)+N($R364)),2)))</f>
        <v/>
      </c>
      <c r="AH364" s="372" t="str">
        <f aca="false">IF(OR(TRIM($B364&amp;$C364)="",NOT(ISNUMBER($D364))),"",SUMIFS($V$3:$V$1001,$AJ$3:$AJ$1001,$AJ364,$D$3:$D$1001,"&lt;"&amp;$D364))</f>
        <v/>
      </c>
      <c r="AI364" s="372" t="str">
        <f aca="false">IF(TRIM($B364&amp;$C364)="","",SUMIFS($V$3:$V$1001,$AJ$3:$AJ$1001,$AJ364))</f>
        <v/>
      </c>
      <c r="AJ364" s="374" t="str">
        <f aca="false">IF(TRIM($B364&amp;$C364)="","",TRIM($B364)&amp;"｜"&amp;TRIM($C364))</f>
        <v/>
      </c>
      <c r="AK364" s="372" t="str">
        <f aca="false">IF(TRIM($B364&amp;$C364)="","",MIN(N($N364),N($P364)))</f>
        <v/>
      </c>
      <c r="AL364" s="375" t="str">
        <f aca="false">IF(ISNUMBER($D364),YEAR($D364),"")</f>
        <v/>
      </c>
      <c r="AM364" s="375" t="str">
        <f aca="false">IF(OR(TRIM($B364&amp;$C364)="",NOT(ISNUMBER($D364)),NOT(ISNUMBER($E364))),"",IF($E364&lt;$D364,"",IF(IF($AD364="半年付",2,IF($AD364="季度付",4,IF($AD364="月付",12,IF($AD364="半月付",24,1))))=1,1,MAX(1,ROUND(($E364-$D364+1)/365*IF($AD364="半年付",2,IF($AD364="季度付",4,IF($AD364="月付",12,IF($AD364="半月付",24,1)))),0)))))</f>
        <v/>
      </c>
      <c r="AN364" s="375" t="str">
        <f aca="true">IF($AM364="","",MIN($AM364,MAX(0,INT((TODAY()-付款宽限天数-$D364)/(($E364-$D364+1)/$AM364))+1)))</f>
        <v/>
      </c>
    </row>
    <row r="365" customFormat="false" ht="14.9" hidden="false" customHeight="false" outlineLevel="0" collapsed="false">
      <c r="F365" s="370" t="str">
        <f aca="true">IF(TRIM($B365&amp;$C365)="","",IF(OR(ISNUMBER(SEARCH("未",$A365)),ISNUMBER(SEARCH("送出",$A365)),AND(TRIM($A365)="",NOT(ISNUMBER($D365)),N($G365)=0)),"【合同未回】","")&amp;IF(NOT(ISNUMBER($E365)),IF(OR(ISNUMBER(SEARCH("未",$A365)),ISNUMBER(SEARCH("送出",$A365)),AND(TRIM($A365)="",NOT(ISNUMBER($D365)),N($G365)=0)),"","【未填合同期】"),IF($E365&lt;TODAY(),"【已到期】",IF($E365-TODAY()&lt;=提醒天数,"【即将到期，剩余"&amp;($E365-TODAY())&amp;"天】","【正常】")))&amp;IF(OR($AC365="安装免保",$AC365="技术免保",$AC365="质保期内"),"【"&amp;$AC365&amp;"】",""))</f>
        <v/>
      </c>
      <c r="J365" s="371" t="str">
        <f aca="false">IF(OR(N($G365)=0,N($H365)=0),"",ROUND(N($G365)*N($H365)*IF(N($I365)=0,1,N($I365)),2))</f>
        <v/>
      </c>
      <c r="L365" s="371" t="str">
        <f aca="false">IF(TRIM($B365&amp;$C365)="","",IF(AND(N($J365)=0,N($K365)=0),"",ROUND(N($J365)+N($K365),2)))</f>
        <v/>
      </c>
      <c r="R365" s="371"/>
      <c r="S365" s="372" t="str">
        <f aca="false">IF(TRIM($B365&amp;$C365)="","",IF(N($N365)=0,"",MAX(0,MIN(N($N365)-N($P365),N($V365)))))</f>
        <v/>
      </c>
      <c r="T365" s="372" t="str">
        <f aca="false">IF(TRIM($B365&amp;$C365)="","",IF(N($P365)&lt;=N($N365),"",N($P365)-N($N365)))</f>
        <v/>
      </c>
      <c r="U365" s="372" t="str">
        <f aca="false">IF(OR(TRIM($B365&amp;$C365)="",$V365=""),"",MAX(0,N($V365))-N($S365))</f>
        <v/>
      </c>
      <c r="V365" s="372" t="str">
        <f aca="false">IF(TRIM($B365&amp;$C365)="","",IF(AND(N($L365)=0,N($P365)+N($Q365)+N($R365)=0),"",ROUND(N($L365)-N($P365)-N($Q365)-N($R365),2)))</f>
        <v/>
      </c>
      <c r="W365" s="373" t="str">
        <f aca="false">IF(TRIM($B365&amp;$C365)="","",IF(N($L365)=0,IF((N($P365)+N($Q365)+N($R365))=0,"—未填单价","未填单价，已收 "&amp;TEXT((N($P365)+N($Q365)+N($R365)),"#,##0.00")),IF(N($V365)&gt;0.005,"欠 "&amp;TEXT(N($V365),"#,##0.00")&amp;IF(N($S365)&gt;0,"（开票未到账 "&amp;TEXT(N($S365),"#,##0.00")&amp;"）","")&amp;IF(N($U365)&gt;0,"（未开票 "&amp;TEXT(N($U365),"#,##0.00")&amp;"）",""),IF(N($V365)&lt;-0.005,"多收 "&amp;TEXT(-N($V365),"#,##0.00"),"✔ 已结清")))&amp;IF(N($T365)&gt;0,"｜到账未开票 "&amp;TEXT(N($T365),"#,##0.00")&amp;"，待补票","")&amp;IF(N($Q365)&gt;0,"｜收现 "&amp;TEXT(N($Q365),"#,##0.00"),"")&amp;IF(N($R365)&gt;0,"｜收款不开票 "&amp;TEXT(N($R365),"#,##0.00"),""))</f>
        <v/>
      </c>
      <c r="X365" s="370"/>
      <c r="AB365" s="371" t="str">
        <f aca="false">IF(OR(N($N365)=0,N($AA365)=0),"",ROUND(N($N365)/(1+N($AA365))*N($AA365),2))</f>
        <v/>
      </c>
      <c r="AC365" s="370"/>
      <c r="AD365" s="370"/>
      <c r="AE365" s="374" t="str">
        <f aca="false">IF($AM365="","",IF($AM365=1,IF($AN365&gt;=1,"一次性·已到收款期","一次性·未到期"),$AD365&amp;" 第"&amp;$AN365&amp;"/"&amp;$AM365&amp;"期"))</f>
        <v/>
      </c>
      <c r="AF365" s="372" t="str">
        <f aca="false">IF(OR($AM365="",N($L365)=0),"",ROUND(N($J365)*$AN365/$AM365,2)+N($K365))</f>
        <v/>
      </c>
      <c r="AG365" s="372" t="str">
        <f aca="false">IF($AF365="","",MAX(0,ROUND($AF365-(N($P365)+N($Q365)+N($R365)),2)))</f>
        <v/>
      </c>
      <c r="AH365" s="372" t="str">
        <f aca="false">IF(OR(TRIM($B365&amp;$C365)="",NOT(ISNUMBER($D365))),"",SUMIFS($V$3:$V$1001,$AJ$3:$AJ$1001,$AJ365,$D$3:$D$1001,"&lt;"&amp;$D365))</f>
        <v/>
      </c>
      <c r="AI365" s="372" t="str">
        <f aca="false">IF(TRIM($B365&amp;$C365)="","",SUMIFS($V$3:$V$1001,$AJ$3:$AJ$1001,$AJ365))</f>
        <v/>
      </c>
      <c r="AJ365" s="374" t="str">
        <f aca="false">IF(TRIM($B365&amp;$C365)="","",TRIM($B365)&amp;"｜"&amp;TRIM($C365))</f>
        <v/>
      </c>
      <c r="AK365" s="372" t="str">
        <f aca="false">IF(TRIM($B365&amp;$C365)="","",MIN(N($N365),N($P365)))</f>
        <v/>
      </c>
      <c r="AL365" s="375" t="str">
        <f aca="false">IF(ISNUMBER($D365),YEAR($D365),"")</f>
        <v/>
      </c>
      <c r="AM365" s="375" t="str">
        <f aca="false">IF(OR(TRIM($B365&amp;$C365)="",NOT(ISNUMBER($D365)),NOT(ISNUMBER($E365))),"",IF($E365&lt;$D365,"",IF(IF($AD365="半年付",2,IF($AD365="季度付",4,IF($AD365="月付",12,IF($AD365="半月付",24,1))))=1,1,MAX(1,ROUND(($E365-$D365+1)/365*IF($AD365="半年付",2,IF($AD365="季度付",4,IF($AD365="月付",12,IF($AD365="半月付",24,1)))),0)))))</f>
        <v/>
      </c>
      <c r="AN365" s="375" t="str">
        <f aca="true">IF($AM365="","",MIN($AM365,MAX(0,INT((TODAY()-付款宽限天数-$D365)/(($E365-$D365+1)/$AM365))+1)))</f>
        <v/>
      </c>
    </row>
    <row r="366" customFormat="false" ht="14.9" hidden="false" customHeight="false" outlineLevel="0" collapsed="false">
      <c r="F366" s="370" t="str">
        <f aca="true">IF(TRIM($B366&amp;$C366)="","",IF(OR(ISNUMBER(SEARCH("未",$A366)),ISNUMBER(SEARCH("送出",$A366)),AND(TRIM($A366)="",NOT(ISNUMBER($D366)),N($G366)=0)),"【合同未回】","")&amp;IF(NOT(ISNUMBER($E366)),IF(OR(ISNUMBER(SEARCH("未",$A366)),ISNUMBER(SEARCH("送出",$A366)),AND(TRIM($A366)="",NOT(ISNUMBER($D366)),N($G366)=0)),"","【未填合同期】"),IF($E366&lt;TODAY(),"【已到期】",IF($E366-TODAY()&lt;=提醒天数,"【即将到期，剩余"&amp;($E366-TODAY())&amp;"天】","【正常】")))&amp;IF(OR($AC366="安装免保",$AC366="技术免保",$AC366="质保期内"),"【"&amp;$AC366&amp;"】",""))</f>
        <v/>
      </c>
      <c r="J366" s="371" t="str">
        <f aca="false">IF(OR(N($G366)=0,N($H366)=0),"",ROUND(N($G366)*N($H366)*IF(N($I366)=0,1,N($I366)),2))</f>
        <v/>
      </c>
      <c r="L366" s="371" t="str">
        <f aca="false">IF(TRIM($B366&amp;$C366)="","",IF(AND(N($J366)=0,N($K366)=0),"",ROUND(N($J366)+N($K366),2)))</f>
        <v/>
      </c>
      <c r="R366" s="371"/>
      <c r="S366" s="372" t="str">
        <f aca="false">IF(TRIM($B366&amp;$C366)="","",IF(N($N366)=0,"",MAX(0,MIN(N($N366)-N($P366),N($V366)))))</f>
        <v/>
      </c>
      <c r="T366" s="372" t="str">
        <f aca="false">IF(TRIM($B366&amp;$C366)="","",IF(N($P366)&lt;=N($N366),"",N($P366)-N($N366)))</f>
        <v/>
      </c>
      <c r="U366" s="372" t="str">
        <f aca="false">IF(OR(TRIM($B366&amp;$C366)="",$V366=""),"",MAX(0,N($V366))-N($S366))</f>
        <v/>
      </c>
      <c r="V366" s="372" t="str">
        <f aca="false">IF(TRIM($B366&amp;$C366)="","",IF(AND(N($L366)=0,N($P366)+N($Q366)+N($R366)=0),"",ROUND(N($L366)-N($P366)-N($Q366)-N($R366),2)))</f>
        <v/>
      </c>
      <c r="W366" s="373" t="str">
        <f aca="false">IF(TRIM($B366&amp;$C366)="","",IF(N($L366)=0,IF((N($P366)+N($Q366)+N($R366))=0,"—未填单价","未填单价，已收 "&amp;TEXT((N($P366)+N($Q366)+N($R366)),"#,##0.00")),IF(N($V366)&gt;0.005,"欠 "&amp;TEXT(N($V366),"#,##0.00")&amp;IF(N($S366)&gt;0,"（开票未到账 "&amp;TEXT(N($S366),"#,##0.00")&amp;"）","")&amp;IF(N($U366)&gt;0,"（未开票 "&amp;TEXT(N($U366),"#,##0.00")&amp;"）",""),IF(N($V366)&lt;-0.005,"多收 "&amp;TEXT(-N($V366),"#,##0.00"),"✔ 已结清")))&amp;IF(N($T366)&gt;0,"｜到账未开票 "&amp;TEXT(N($T366),"#,##0.00")&amp;"，待补票","")&amp;IF(N($Q366)&gt;0,"｜收现 "&amp;TEXT(N($Q366),"#,##0.00"),"")&amp;IF(N($R366)&gt;0,"｜收款不开票 "&amp;TEXT(N($R366),"#,##0.00"),""))</f>
        <v/>
      </c>
      <c r="X366" s="370"/>
      <c r="AB366" s="371" t="str">
        <f aca="false">IF(OR(N($N366)=0,N($AA366)=0),"",ROUND(N($N366)/(1+N($AA366))*N($AA366),2))</f>
        <v/>
      </c>
      <c r="AC366" s="370"/>
      <c r="AD366" s="370"/>
      <c r="AE366" s="374" t="str">
        <f aca="false">IF($AM366="","",IF($AM366=1,IF($AN366&gt;=1,"一次性·已到收款期","一次性·未到期"),$AD366&amp;" 第"&amp;$AN366&amp;"/"&amp;$AM366&amp;"期"))</f>
        <v/>
      </c>
      <c r="AF366" s="372" t="str">
        <f aca="false">IF(OR($AM366="",N($L366)=0),"",ROUND(N($J366)*$AN366/$AM366,2)+N($K366))</f>
        <v/>
      </c>
      <c r="AG366" s="372" t="str">
        <f aca="false">IF($AF366="","",MAX(0,ROUND($AF366-(N($P366)+N($Q366)+N($R366)),2)))</f>
        <v/>
      </c>
      <c r="AH366" s="372" t="str">
        <f aca="false">IF(OR(TRIM($B366&amp;$C366)="",NOT(ISNUMBER($D366))),"",SUMIFS($V$3:$V$1001,$AJ$3:$AJ$1001,$AJ366,$D$3:$D$1001,"&lt;"&amp;$D366))</f>
        <v/>
      </c>
      <c r="AI366" s="372" t="str">
        <f aca="false">IF(TRIM($B366&amp;$C366)="","",SUMIFS($V$3:$V$1001,$AJ$3:$AJ$1001,$AJ366))</f>
        <v/>
      </c>
      <c r="AJ366" s="374" t="str">
        <f aca="false">IF(TRIM($B366&amp;$C366)="","",TRIM($B366)&amp;"｜"&amp;TRIM($C366))</f>
        <v/>
      </c>
      <c r="AK366" s="372" t="str">
        <f aca="false">IF(TRIM($B366&amp;$C366)="","",MIN(N($N366),N($P366)))</f>
        <v/>
      </c>
      <c r="AL366" s="375" t="str">
        <f aca="false">IF(ISNUMBER($D366),YEAR($D366),"")</f>
        <v/>
      </c>
      <c r="AM366" s="375" t="str">
        <f aca="false">IF(OR(TRIM($B366&amp;$C366)="",NOT(ISNUMBER($D366)),NOT(ISNUMBER($E366))),"",IF($E366&lt;$D366,"",IF(IF($AD366="半年付",2,IF($AD366="季度付",4,IF($AD366="月付",12,IF($AD366="半月付",24,1))))=1,1,MAX(1,ROUND(($E366-$D366+1)/365*IF($AD366="半年付",2,IF($AD366="季度付",4,IF($AD366="月付",12,IF($AD366="半月付",24,1)))),0)))))</f>
        <v/>
      </c>
      <c r="AN366" s="375" t="str">
        <f aca="true">IF($AM366="","",MIN($AM366,MAX(0,INT((TODAY()-付款宽限天数-$D366)/(($E366-$D366+1)/$AM366))+1)))</f>
        <v/>
      </c>
    </row>
    <row r="367" customFormat="false" ht="14.9" hidden="false" customHeight="false" outlineLevel="0" collapsed="false">
      <c r="F367" s="370" t="str">
        <f aca="true">IF(TRIM($B367&amp;$C367)="","",IF(OR(ISNUMBER(SEARCH("未",$A367)),ISNUMBER(SEARCH("送出",$A367)),AND(TRIM($A367)="",NOT(ISNUMBER($D367)),N($G367)=0)),"【合同未回】","")&amp;IF(NOT(ISNUMBER($E367)),IF(OR(ISNUMBER(SEARCH("未",$A367)),ISNUMBER(SEARCH("送出",$A367)),AND(TRIM($A367)="",NOT(ISNUMBER($D367)),N($G367)=0)),"","【未填合同期】"),IF($E367&lt;TODAY(),"【已到期】",IF($E367-TODAY()&lt;=提醒天数,"【即将到期，剩余"&amp;($E367-TODAY())&amp;"天】","【正常】")))&amp;IF(OR($AC367="安装免保",$AC367="技术免保",$AC367="质保期内"),"【"&amp;$AC367&amp;"】",""))</f>
        <v/>
      </c>
      <c r="J367" s="371" t="str">
        <f aca="false">IF(OR(N($G367)=0,N($H367)=0),"",ROUND(N($G367)*N($H367)*IF(N($I367)=0,1,N($I367)),2))</f>
        <v/>
      </c>
      <c r="L367" s="371" t="str">
        <f aca="false">IF(TRIM($B367&amp;$C367)="","",IF(AND(N($J367)=0,N($K367)=0),"",ROUND(N($J367)+N($K367),2)))</f>
        <v/>
      </c>
      <c r="R367" s="371"/>
      <c r="S367" s="372" t="str">
        <f aca="false">IF(TRIM($B367&amp;$C367)="","",IF(N($N367)=0,"",MAX(0,MIN(N($N367)-N($P367),N($V367)))))</f>
        <v/>
      </c>
      <c r="T367" s="372" t="str">
        <f aca="false">IF(TRIM($B367&amp;$C367)="","",IF(N($P367)&lt;=N($N367),"",N($P367)-N($N367)))</f>
        <v/>
      </c>
      <c r="U367" s="372" t="str">
        <f aca="false">IF(OR(TRIM($B367&amp;$C367)="",$V367=""),"",MAX(0,N($V367))-N($S367))</f>
        <v/>
      </c>
      <c r="V367" s="372" t="str">
        <f aca="false">IF(TRIM($B367&amp;$C367)="","",IF(AND(N($L367)=0,N($P367)+N($Q367)+N($R367)=0),"",ROUND(N($L367)-N($P367)-N($Q367)-N($R367),2)))</f>
        <v/>
      </c>
      <c r="W367" s="373" t="str">
        <f aca="false">IF(TRIM($B367&amp;$C367)="","",IF(N($L367)=0,IF((N($P367)+N($Q367)+N($R367))=0,"—未填单价","未填单价，已收 "&amp;TEXT((N($P367)+N($Q367)+N($R367)),"#,##0.00")),IF(N($V367)&gt;0.005,"欠 "&amp;TEXT(N($V367),"#,##0.00")&amp;IF(N($S367)&gt;0,"（开票未到账 "&amp;TEXT(N($S367),"#,##0.00")&amp;"）","")&amp;IF(N($U367)&gt;0,"（未开票 "&amp;TEXT(N($U367),"#,##0.00")&amp;"）",""),IF(N($V367)&lt;-0.005,"多收 "&amp;TEXT(-N($V367),"#,##0.00"),"✔ 已结清")))&amp;IF(N($T367)&gt;0,"｜到账未开票 "&amp;TEXT(N($T367),"#,##0.00")&amp;"，待补票","")&amp;IF(N($Q367)&gt;0,"｜收现 "&amp;TEXT(N($Q367),"#,##0.00"),"")&amp;IF(N($R367)&gt;0,"｜收款不开票 "&amp;TEXT(N($R367),"#,##0.00"),""))</f>
        <v/>
      </c>
      <c r="X367" s="370"/>
      <c r="AB367" s="371" t="str">
        <f aca="false">IF(OR(N($N367)=0,N($AA367)=0),"",ROUND(N($N367)/(1+N($AA367))*N($AA367),2))</f>
        <v/>
      </c>
      <c r="AC367" s="370"/>
      <c r="AD367" s="370"/>
      <c r="AE367" s="374" t="str">
        <f aca="false">IF($AM367="","",IF($AM367=1,IF($AN367&gt;=1,"一次性·已到收款期","一次性·未到期"),$AD367&amp;" 第"&amp;$AN367&amp;"/"&amp;$AM367&amp;"期"))</f>
        <v/>
      </c>
      <c r="AF367" s="372" t="str">
        <f aca="false">IF(OR($AM367="",N($L367)=0),"",ROUND(N($J367)*$AN367/$AM367,2)+N($K367))</f>
        <v/>
      </c>
      <c r="AG367" s="372" t="str">
        <f aca="false">IF($AF367="","",MAX(0,ROUND($AF367-(N($P367)+N($Q367)+N($R367)),2)))</f>
        <v/>
      </c>
      <c r="AH367" s="372" t="str">
        <f aca="false">IF(OR(TRIM($B367&amp;$C367)="",NOT(ISNUMBER($D367))),"",SUMIFS($V$3:$V$1001,$AJ$3:$AJ$1001,$AJ367,$D$3:$D$1001,"&lt;"&amp;$D367))</f>
        <v/>
      </c>
      <c r="AI367" s="372" t="str">
        <f aca="false">IF(TRIM($B367&amp;$C367)="","",SUMIFS($V$3:$V$1001,$AJ$3:$AJ$1001,$AJ367))</f>
        <v/>
      </c>
      <c r="AJ367" s="374" t="str">
        <f aca="false">IF(TRIM($B367&amp;$C367)="","",TRIM($B367)&amp;"｜"&amp;TRIM($C367))</f>
        <v/>
      </c>
      <c r="AK367" s="372" t="str">
        <f aca="false">IF(TRIM($B367&amp;$C367)="","",MIN(N($N367),N($P367)))</f>
        <v/>
      </c>
      <c r="AL367" s="375" t="str">
        <f aca="false">IF(ISNUMBER($D367),YEAR($D367),"")</f>
        <v/>
      </c>
      <c r="AM367" s="375" t="str">
        <f aca="false">IF(OR(TRIM($B367&amp;$C367)="",NOT(ISNUMBER($D367)),NOT(ISNUMBER($E367))),"",IF($E367&lt;$D367,"",IF(IF($AD367="半年付",2,IF($AD367="季度付",4,IF($AD367="月付",12,IF($AD367="半月付",24,1))))=1,1,MAX(1,ROUND(($E367-$D367+1)/365*IF($AD367="半年付",2,IF($AD367="季度付",4,IF($AD367="月付",12,IF($AD367="半月付",24,1)))),0)))))</f>
        <v/>
      </c>
      <c r="AN367" s="375" t="str">
        <f aca="true">IF($AM367="","",MIN($AM367,MAX(0,INT((TODAY()-付款宽限天数-$D367)/(($E367-$D367+1)/$AM367))+1)))</f>
        <v/>
      </c>
    </row>
    <row r="368" customFormat="false" ht="14.9" hidden="false" customHeight="false" outlineLevel="0" collapsed="false">
      <c r="F368" s="370" t="str">
        <f aca="true">IF(TRIM($B368&amp;$C368)="","",IF(OR(ISNUMBER(SEARCH("未",$A368)),ISNUMBER(SEARCH("送出",$A368)),AND(TRIM($A368)="",NOT(ISNUMBER($D368)),N($G368)=0)),"【合同未回】","")&amp;IF(NOT(ISNUMBER($E368)),IF(OR(ISNUMBER(SEARCH("未",$A368)),ISNUMBER(SEARCH("送出",$A368)),AND(TRIM($A368)="",NOT(ISNUMBER($D368)),N($G368)=0)),"","【未填合同期】"),IF($E368&lt;TODAY(),"【已到期】",IF($E368-TODAY()&lt;=提醒天数,"【即将到期，剩余"&amp;($E368-TODAY())&amp;"天】","【正常】")))&amp;IF(OR($AC368="安装免保",$AC368="技术免保",$AC368="质保期内"),"【"&amp;$AC368&amp;"】",""))</f>
        <v/>
      </c>
      <c r="J368" s="371" t="str">
        <f aca="false">IF(OR(N($G368)=0,N($H368)=0),"",ROUND(N($G368)*N($H368)*IF(N($I368)=0,1,N($I368)),2))</f>
        <v/>
      </c>
      <c r="L368" s="371" t="str">
        <f aca="false">IF(TRIM($B368&amp;$C368)="","",IF(AND(N($J368)=0,N($K368)=0),"",ROUND(N($J368)+N($K368),2)))</f>
        <v/>
      </c>
      <c r="R368" s="371"/>
      <c r="S368" s="372" t="str">
        <f aca="false">IF(TRIM($B368&amp;$C368)="","",IF(N($N368)=0,"",MAX(0,MIN(N($N368)-N($P368),N($V368)))))</f>
        <v/>
      </c>
      <c r="T368" s="372" t="str">
        <f aca="false">IF(TRIM($B368&amp;$C368)="","",IF(N($P368)&lt;=N($N368),"",N($P368)-N($N368)))</f>
        <v/>
      </c>
      <c r="U368" s="372" t="str">
        <f aca="false">IF(OR(TRIM($B368&amp;$C368)="",$V368=""),"",MAX(0,N($V368))-N($S368))</f>
        <v/>
      </c>
      <c r="V368" s="372" t="str">
        <f aca="false">IF(TRIM($B368&amp;$C368)="","",IF(AND(N($L368)=0,N($P368)+N($Q368)+N($R368)=0),"",ROUND(N($L368)-N($P368)-N($Q368)-N($R368),2)))</f>
        <v/>
      </c>
      <c r="W368" s="373" t="str">
        <f aca="false">IF(TRIM($B368&amp;$C368)="","",IF(N($L368)=0,IF((N($P368)+N($Q368)+N($R368))=0,"—未填单价","未填单价，已收 "&amp;TEXT((N($P368)+N($Q368)+N($R368)),"#,##0.00")),IF(N($V368)&gt;0.005,"欠 "&amp;TEXT(N($V368),"#,##0.00")&amp;IF(N($S368)&gt;0,"（开票未到账 "&amp;TEXT(N($S368),"#,##0.00")&amp;"）","")&amp;IF(N($U368)&gt;0,"（未开票 "&amp;TEXT(N($U368),"#,##0.00")&amp;"）",""),IF(N($V368)&lt;-0.005,"多收 "&amp;TEXT(-N($V368),"#,##0.00"),"✔ 已结清")))&amp;IF(N($T368)&gt;0,"｜到账未开票 "&amp;TEXT(N($T368),"#,##0.00")&amp;"，待补票","")&amp;IF(N($Q368)&gt;0,"｜收现 "&amp;TEXT(N($Q368),"#,##0.00"),"")&amp;IF(N($R368)&gt;0,"｜收款不开票 "&amp;TEXT(N($R368),"#,##0.00"),""))</f>
        <v/>
      </c>
      <c r="X368" s="370"/>
      <c r="AB368" s="371" t="str">
        <f aca="false">IF(OR(N($N368)=0,N($AA368)=0),"",ROUND(N($N368)/(1+N($AA368))*N($AA368),2))</f>
        <v/>
      </c>
      <c r="AC368" s="370"/>
      <c r="AD368" s="370"/>
      <c r="AE368" s="374" t="str">
        <f aca="false">IF($AM368="","",IF($AM368=1,IF($AN368&gt;=1,"一次性·已到收款期","一次性·未到期"),$AD368&amp;" 第"&amp;$AN368&amp;"/"&amp;$AM368&amp;"期"))</f>
        <v/>
      </c>
      <c r="AF368" s="372" t="str">
        <f aca="false">IF(OR($AM368="",N($L368)=0),"",ROUND(N($J368)*$AN368/$AM368,2)+N($K368))</f>
        <v/>
      </c>
      <c r="AG368" s="372" t="str">
        <f aca="false">IF($AF368="","",MAX(0,ROUND($AF368-(N($P368)+N($Q368)+N($R368)),2)))</f>
        <v/>
      </c>
      <c r="AH368" s="372" t="str">
        <f aca="false">IF(OR(TRIM($B368&amp;$C368)="",NOT(ISNUMBER($D368))),"",SUMIFS($V$3:$V$1001,$AJ$3:$AJ$1001,$AJ368,$D$3:$D$1001,"&lt;"&amp;$D368))</f>
        <v/>
      </c>
      <c r="AI368" s="372" t="str">
        <f aca="false">IF(TRIM($B368&amp;$C368)="","",SUMIFS($V$3:$V$1001,$AJ$3:$AJ$1001,$AJ368))</f>
        <v/>
      </c>
      <c r="AJ368" s="374" t="str">
        <f aca="false">IF(TRIM($B368&amp;$C368)="","",TRIM($B368)&amp;"｜"&amp;TRIM($C368))</f>
        <v/>
      </c>
      <c r="AK368" s="372" t="str">
        <f aca="false">IF(TRIM($B368&amp;$C368)="","",MIN(N($N368),N($P368)))</f>
        <v/>
      </c>
      <c r="AL368" s="375" t="str">
        <f aca="false">IF(ISNUMBER($D368),YEAR($D368),"")</f>
        <v/>
      </c>
      <c r="AM368" s="375" t="str">
        <f aca="false">IF(OR(TRIM($B368&amp;$C368)="",NOT(ISNUMBER($D368)),NOT(ISNUMBER($E368))),"",IF($E368&lt;$D368,"",IF(IF($AD368="半年付",2,IF($AD368="季度付",4,IF($AD368="月付",12,IF($AD368="半月付",24,1))))=1,1,MAX(1,ROUND(($E368-$D368+1)/365*IF($AD368="半年付",2,IF($AD368="季度付",4,IF($AD368="月付",12,IF($AD368="半月付",24,1)))),0)))))</f>
        <v/>
      </c>
      <c r="AN368" s="375" t="str">
        <f aca="true">IF($AM368="","",MIN($AM368,MAX(0,INT((TODAY()-付款宽限天数-$D368)/(($E368-$D368+1)/$AM368))+1)))</f>
        <v/>
      </c>
    </row>
    <row r="369" customFormat="false" ht="14.9" hidden="false" customHeight="false" outlineLevel="0" collapsed="false">
      <c r="F369" s="370" t="str">
        <f aca="true">IF(TRIM($B369&amp;$C369)="","",IF(OR(ISNUMBER(SEARCH("未",$A369)),ISNUMBER(SEARCH("送出",$A369)),AND(TRIM($A369)="",NOT(ISNUMBER($D369)),N($G369)=0)),"【合同未回】","")&amp;IF(NOT(ISNUMBER($E369)),IF(OR(ISNUMBER(SEARCH("未",$A369)),ISNUMBER(SEARCH("送出",$A369)),AND(TRIM($A369)="",NOT(ISNUMBER($D369)),N($G369)=0)),"","【未填合同期】"),IF($E369&lt;TODAY(),"【已到期】",IF($E369-TODAY()&lt;=提醒天数,"【即将到期，剩余"&amp;($E369-TODAY())&amp;"天】","【正常】")))&amp;IF(OR($AC369="安装免保",$AC369="技术免保",$AC369="质保期内"),"【"&amp;$AC369&amp;"】",""))</f>
        <v/>
      </c>
      <c r="J369" s="371" t="str">
        <f aca="false">IF(OR(N($G369)=0,N($H369)=0),"",ROUND(N($G369)*N($H369)*IF(N($I369)=0,1,N($I369)),2))</f>
        <v/>
      </c>
      <c r="L369" s="371" t="str">
        <f aca="false">IF(TRIM($B369&amp;$C369)="","",IF(AND(N($J369)=0,N($K369)=0),"",ROUND(N($J369)+N($K369),2)))</f>
        <v/>
      </c>
      <c r="R369" s="371"/>
      <c r="S369" s="372" t="str">
        <f aca="false">IF(TRIM($B369&amp;$C369)="","",IF(N($N369)=0,"",MAX(0,MIN(N($N369)-N($P369),N($V369)))))</f>
        <v/>
      </c>
      <c r="T369" s="372" t="str">
        <f aca="false">IF(TRIM($B369&amp;$C369)="","",IF(N($P369)&lt;=N($N369),"",N($P369)-N($N369)))</f>
        <v/>
      </c>
      <c r="U369" s="372" t="str">
        <f aca="false">IF(OR(TRIM($B369&amp;$C369)="",$V369=""),"",MAX(0,N($V369))-N($S369))</f>
        <v/>
      </c>
      <c r="V369" s="372" t="str">
        <f aca="false">IF(TRIM($B369&amp;$C369)="","",IF(AND(N($L369)=0,N($P369)+N($Q369)+N($R369)=0),"",ROUND(N($L369)-N($P369)-N($Q369)-N($R369),2)))</f>
        <v/>
      </c>
      <c r="W369" s="373" t="str">
        <f aca="false">IF(TRIM($B369&amp;$C369)="","",IF(N($L369)=0,IF((N($P369)+N($Q369)+N($R369))=0,"—未填单价","未填单价，已收 "&amp;TEXT((N($P369)+N($Q369)+N($R369)),"#,##0.00")),IF(N($V369)&gt;0.005,"欠 "&amp;TEXT(N($V369),"#,##0.00")&amp;IF(N($S369)&gt;0,"（开票未到账 "&amp;TEXT(N($S369),"#,##0.00")&amp;"）","")&amp;IF(N($U369)&gt;0,"（未开票 "&amp;TEXT(N($U369),"#,##0.00")&amp;"）",""),IF(N($V369)&lt;-0.005,"多收 "&amp;TEXT(-N($V369),"#,##0.00"),"✔ 已结清")))&amp;IF(N($T369)&gt;0,"｜到账未开票 "&amp;TEXT(N($T369),"#,##0.00")&amp;"，待补票","")&amp;IF(N($Q369)&gt;0,"｜收现 "&amp;TEXT(N($Q369),"#,##0.00"),"")&amp;IF(N($R369)&gt;0,"｜收款不开票 "&amp;TEXT(N($R369),"#,##0.00"),""))</f>
        <v/>
      </c>
      <c r="X369" s="370"/>
      <c r="AB369" s="371" t="str">
        <f aca="false">IF(OR(N($N369)=0,N($AA369)=0),"",ROUND(N($N369)/(1+N($AA369))*N($AA369),2))</f>
        <v/>
      </c>
      <c r="AC369" s="370"/>
      <c r="AD369" s="370"/>
      <c r="AE369" s="374" t="str">
        <f aca="false">IF($AM369="","",IF($AM369=1,IF($AN369&gt;=1,"一次性·已到收款期","一次性·未到期"),$AD369&amp;" 第"&amp;$AN369&amp;"/"&amp;$AM369&amp;"期"))</f>
        <v/>
      </c>
      <c r="AF369" s="372" t="str">
        <f aca="false">IF(OR($AM369="",N($L369)=0),"",ROUND(N($J369)*$AN369/$AM369,2)+N($K369))</f>
        <v/>
      </c>
      <c r="AG369" s="372" t="str">
        <f aca="false">IF($AF369="","",MAX(0,ROUND($AF369-(N($P369)+N($Q369)+N($R369)),2)))</f>
        <v/>
      </c>
      <c r="AH369" s="372" t="str">
        <f aca="false">IF(OR(TRIM($B369&amp;$C369)="",NOT(ISNUMBER($D369))),"",SUMIFS($V$3:$V$1001,$AJ$3:$AJ$1001,$AJ369,$D$3:$D$1001,"&lt;"&amp;$D369))</f>
        <v/>
      </c>
      <c r="AI369" s="372" t="str">
        <f aca="false">IF(TRIM($B369&amp;$C369)="","",SUMIFS($V$3:$V$1001,$AJ$3:$AJ$1001,$AJ369))</f>
        <v/>
      </c>
      <c r="AJ369" s="374" t="str">
        <f aca="false">IF(TRIM($B369&amp;$C369)="","",TRIM($B369)&amp;"｜"&amp;TRIM($C369))</f>
        <v/>
      </c>
      <c r="AK369" s="372" t="str">
        <f aca="false">IF(TRIM($B369&amp;$C369)="","",MIN(N($N369),N($P369)))</f>
        <v/>
      </c>
      <c r="AL369" s="375" t="str">
        <f aca="false">IF(ISNUMBER($D369),YEAR($D369),"")</f>
        <v/>
      </c>
      <c r="AM369" s="375" t="str">
        <f aca="false">IF(OR(TRIM($B369&amp;$C369)="",NOT(ISNUMBER($D369)),NOT(ISNUMBER($E369))),"",IF($E369&lt;$D369,"",IF(IF($AD369="半年付",2,IF($AD369="季度付",4,IF($AD369="月付",12,IF($AD369="半月付",24,1))))=1,1,MAX(1,ROUND(($E369-$D369+1)/365*IF($AD369="半年付",2,IF($AD369="季度付",4,IF($AD369="月付",12,IF($AD369="半月付",24,1)))),0)))))</f>
        <v/>
      </c>
      <c r="AN369" s="375" t="str">
        <f aca="true">IF($AM369="","",MIN($AM369,MAX(0,INT((TODAY()-付款宽限天数-$D369)/(($E369-$D369+1)/$AM369))+1)))</f>
        <v/>
      </c>
    </row>
    <row r="370" customFormat="false" ht="14.9" hidden="false" customHeight="false" outlineLevel="0" collapsed="false">
      <c r="F370" s="370" t="str">
        <f aca="true">IF(TRIM($B370&amp;$C370)="","",IF(OR(ISNUMBER(SEARCH("未",$A370)),ISNUMBER(SEARCH("送出",$A370)),AND(TRIM($A370)="",NOT(ISNUMBER($D370)),N($G370)=0)),"【合同未回】","")&amp;IF(NOT(ISNUMBER($E370)),IF(OR(ISNUMBER(SEARCH("未",$A370)),ISNUMBER(SEARCH("送出",$A370)),AND(TRIM($A370)="",NOT(ISNUMBER($D370)),N($G370)=0)),"","【未填合同期】"),IF($E370&lt;TODAY(),"【已到期】",IF($E370-TODAY()&lt;=提醒天数,"【即将到期，剩余"&amp;($E370-TODAY())&amp;"天】","【正常】")))&amp;IF(OR($AC370="安装免保",$AC370="技术免保",$AC370="质保期内"),"【"&amp;$AC370&amp;"】",""))</f>
        <v/>
      </c>
      <c r="J370" s="371" t="str">
        <f aca="false">IF(OR(N($G370)=0,N($H370)=0),"",ROUND(N($G370)*N($H370)*IF(N($I370)=0,1,N($I370)),2))</f>
        <v/>
      </c>
      <c r="L370" s="371" t="str">
        <f aca="false">IF(TRIM($B370&amp;$C370)="","",IF(AND(N($J370)=0,N($K370)=0),"",ROUND(N($J370)+N($K370),2)))</f>
        <v/>
      </c>
      <c r="R370" s="371"/>
      <c r="S370" s="372" t="str">
        <f aca="false">IF(TRIM($B370&amp;$C370)="","",IF(N($N370)=0,"",MAX(0,MIN(N($N370)-N($P370),N($V370)))))</f>
        <v/>
      </c>
      <c r="T370" s="372" t="str">
        <f aca="false">IF(TRIM($B370&amp;$C370)="","",IF(N($P370)&lt;=N($N370),"",N($P370)-N($N370)))</f>
        <v/>
      </c>
      <c r="U370" s="372" t="str">
        <f aca="false">IF(OR(TRIM($B370&amp;$C370)="",$V370=""),"",MAX(0,N($V370))-N($S370))</f>
        <v/>
      </c>
      <c r="V370" s="372" t="str">
        <f aca="false">IF(TRIM($B370&amp;$C370)="","",IF(AND(N($L370)=0,N($P370)+N($Q370)+N($R370)=0),"",ROUND(N($L370)-N($P370)-N($Q370)-N($R370),2)))</f>
        <v/>
      </c>
      <c r="W370" s="373" t="str">
        <f aca="false">IF(TRIM($B370&amp;$C370)="","",IF(N($L370)=0,IF((N($P370)+N($Q370)+N($R370))=0,"—未填单价","未填单价，已收 "&amp;TEXT((N($P370)+N($Q370)+N($R370)),"#,##0.00")),IF(N($V370)&gt;0.005,"欠 "&amp;TEXT(N($V370),"#,##0.00")&amp;IF(N($S370)&gt;0,"（开票未到账 "&amp;TEXT(N($S370),"#,##0.00")&amp;"）","")&amp;IF(N($U370)&gt;0,"（未开票 "&amp;TEXT(N($U370),"#,##0.00")&amp;"）",""),IF(N($V370)&lt;-0.005,"多收 "&amp;TEXT(-N($V370),"#,##0.00"),"✔ 已结清")))&amp;IF(N($T370)&gt;0,"｜到账未开票 "&amp;TEXT(N($T370),"#,##0.00")&amp;"，待补票","")&amp;IF(N($Q370)&gt;0,"｜收现 "&amp;TEXT(N($Q370),"#,##0.00"),"")&amp;IF(N($R370)&gt;0,"｜收款不开票 "&amp;TEXT(N($R370),"#,##0.00"),""))</f>
        <v/>
      </c>
      <c r="X370" s="370"/>
      <c r="AB370" s="371" t="str">
        <f aca="false">IF(OR(N($N370)=0,N($AA370)=0),"",ROUND(N($N370)/(1+N($AA370))*N($AA370),2))</f>
        <v/>
      </c>
      <c r="AC370" s="370"/>
      <c r="AD370" s="370"/>
      <c r="AE370" s="374" t="str">
        <f aca="false">IF($AM370="","",IF($AM370=1,IF($AN370&gt;=1,"一次性·已到收款期","一次性·未到期"),$AD370&amp;" 第"&amp;$AN370&amp;"/"&amp;$AM370&amp;"期"))</f>
        <v/>
      </c>
      <c r="AF370" s="372" t="str">
        <f aca="false">IF(OR($AM370="",N($L370)=0),"",ROUND(N($J370)*$AN370/$AM370,2)+N($K370))</f>
        <v/>
      </c>
      <c r="AG370" s="372" t="str">
        <f aca="false">IF($AF370="","",MAX(0,ROUND($AF370-(N($P370)+N($Q370)+N($R370)),2)))</f>
        <v/>
      </c>
      <c r="AH370" s="372" t="str">
        <f aca="false">IF(OR(TRIM($B370&amp;$C370)="",NOT(ISNUMBER($D370))),"",SUMIFS($V$3:$V$1001,$AJ$3:$AJ$1001,$AJ370,$D$3:$D$1001,"&lt;"&amp;$D370))</f>
        <v/>
      </c>
      <c r="AI370" s="372" t="str">
        <f aca="false">IF(TRIM($B370&amp;$C370)="","",SUMIFS($V$3:$V$1001,$AJ$3:$AJ$1001,$AJ370))</f>
        <v/>
      </c>
      <c r="AJ370" s="374" t="str">
        <f aca="false">IF(TRIM($B370&amp;$C370)="","",TRIM($B370)&amp;"｜"&amp;TRIM($C370))</f>
        <v/>
      </c>
      <c r="AK370" s="372" t="str">
        <f aca="false">IF(TRIM($B370&amp;$C370)="","",MIN(N($N370),N($P370)))</f>
        <v/>
      </c>
      <c r="AL370" s="375" t="str">
        <f aca="false">IF(ISNUMBER($D370),YEAR($D370),"")</f>
        <v/>
      </c>
      <c r="AM370" s="375" t="str">
        <f aca="false">IF(OR(TRIM($B370&amp;$C370)="",NOT(ISNUMBER($D370)),NOT(ISNUMBER($E370))),"",IF($E370&lt;$D370,"",IF(IF($AD370="半年付",2,IF($AD370="季度付",4,IF($AD370="月付",12,IF($AD370="半月付",24,1))))=1,1,MAX(1,ROUND(($E370-$D370+1)/365*IF($AD370="半年付",2,IF($AD370="季度付",4,IF($AD370="月付",12,IF($AD370="半月付",24,1)))),0)))))</f>
        <v/>
      </c>
      <c r="AN370" s="375" t="str">
        <f aca="true">IF($AM370="","",MIN($AM370,MAX(0,INT((TODAY()-付款宽限天数-$D370)/(($E370-$D370+1)/$AM370))+1)))</f>
        <v/>
      </c>
    </row>
    <row r="371" customFormat="false" ht="14.9" hidden="false" customHeight="false" outlineLevel="0" collapsed="false">
      <c r="F371" s="370" t="str">
        <f aca="true">IF(TRIM($B371&amp;$C371)="","",IF(OR(ISNUMBER(SEARCH("未",$A371)),ISNUMBER(SEARCH("送出",$A371)),AND(TRIM($A371)="",NOT(ISNUMBER($D371)),N($G371)=0)),"【合同未回】","")&amp;IF(NOT(ISNUMBER($E371)),IF(OR(ISNUMBER(SEARCH("未",$A371)),ISNUMBER(SEARCH("送出",$A371)),AND(TRIM($A371)="",NOT(ISNUMBER($D371)),N($G371)=0)),"","【未填合同期】"),IF($E371&lt;TODAY(),"【已到期】",IF($E371-TODAY()&lt;=提醒天数,"【即将到期，剩余"&amp;($E371-TODAY())&amp;"天】","【正常】")))&amp;IF(OR($AC371="安装免保",$AC371="技术免保",$AC371="质保期内"),"【"&amp;$AC371&amp;"】",""))</f>
        <v/>
      </c>
      <c r="J371" s="371" t="str">
        <f aca="false">IF(OR(N($G371)=0,N($H371)=0),"",ROUND(N($G371)*N($H371)*IF(N($I371)=0,1,N($I371)),2))</f>
        <v/>
      </c>
      <c r="L371" s="371" t="str">
        <f aca="false">IF(TRIM($B371&amp;$C371)="","",IF(AND(N($J371)=0,N($K371)=0),"",ROUND(N($J371)+N($K371),2)))</f>
        <v/>
      </c>
      <c r="R371" s="371"/>
      <c r="S371" s="372" t="str">
        <f aca="false">IF(TRIM($B371&amp;$C371)="","",IF(N($N371)=0,"",MAX(0,MIN(N($N371)-N($P371),N($V371)))))</f>
        <v/>
      </c>
      <c r="T371" s="372" t="str">
        <f aca="false">IF(TRIM($B371&amp;$C371)="","",IF(N($P371)&lt;=N($N371),"",N($P371)-N($N371)))</f>
        <v/>
      </c>
      <c r="U371" s="372" t="str">
        <f aca="false">IF(OR(TRIM($B371&amp;$C371)="",$V371=""),"",MAX(0,N($V371))-N($S371))</f>
        <v/>
      </c>
      <c r="V371" s="372" t="str">
        <f aca="false">IF(TRIM($B371&amp;$C371)="","",IF(AND(N($L371)=0,N($P371)+N($Q371)+N($R371)=0),"",ROUND(N($L371)-N($P371)-N($Q371)-N($R371),2)))</f>
        <v/>
      </c>
      <c r="W371" s="373" t="str">
        <f aca="false">IF(TRIM($B371&amp;$C371)="","",IF(N($L371)=0,IF((N($P371)+N($Q371)+N($R371))=0,"—未填单价","未填单价，已收 "&amp;TEXT((N($P371)+N($Q371)+N($R371)),"#,##0.00")),IF(N($V371)&gt;0.005,"欠 "&amp;TEXT(N($V371),"#,##0.00")&amp;IF(N($S371)&gt;0,"（开票未到账 "&amp;TEXT(N($S371),"#,##0.00")&amp;"）","")&amp;IF(N($U371)&gt;0,"（未开票 "&amp;TEXT(N($U371),"#,##0.00")&amp;"）",""),IF(N($V371)&lt;-0.005,"多收 "&amp;TEXT(-N($V371),"#,##0.00"),"✔ 已结清")))&amp;IF(N($T371)&gt;0,"｜到账未开票 "&amp;TEXT(N($T371),"#,##0.00")&amp;"，待补票","")&amp;IF(N($Q371)&gt;0,"｜收现 "&amp;TEXT(N($Q371),"#,##0.00"),"")&amp;IF(N($R371)&gt;0,"｜收款不开票 "&amp;TEXT(N($R371),"#,##0.00"),""))</f>
        <v/>
      </c>
      <c r="X371" s="370"/>
      <c r="AB371" s="371" t="str">
        <f aca="false">IF(OR(N($N371)=0,N($AA371)=0),"",ROUND(N($N371)/(1+N($AA371))*N($AA371),2))</f>
        <v/>
      </c>
      <c r="AC371" s="370"/>
      <c r="AD371" s="370"/>
      <c r="AE371" s="374" t="str">
        <f aca="false">IF($AM371="","",IF($AM371=1,IF($AN371&gt;=1,"一次性·已到收款期","一次性·未到期"),$AD371&amp;" 第"&amp;$AN371&amp;"/"&amp;$AM371&amp;"期"))</f>
        <v/>
      </c>
      <c r="AF371" s="372" t="str">
        <f aca="false">IF(OR($AM371="",N($L371)=0),"",ROUND(N($J371)*$AN371/$AM371,2)+N($K371))</f>
        <v/>
      </c>
      <c r="AG371" s="372" t="str">
        <f aca="false">IF($AF371="","",MAX(0,ROUND($AF371-(N($P371)+N($Q371)+N($R371)),2)))</f>
        <v/>
      </c>
      <c r="AH371" s="372" t="str">
        <f aca="false">IF(OR(TRIM($B371&amp;$C371)="",NOT(ISNUMBER($D371))),"",SUMIFS($V$3:$V$1001,$AJ$3:$AJ$1001,$AJ371,$D$3:$D$1001,"&lt;"&amp;$D371))</f>
        <v/>
      </c>
      <c r="AI371" s="372" t="str">
        <f aca="false">IF(TRIM($B371&amp;$C371)="","",SUMIFS($V$3:$V$1001,$AJ$3:$AJ$1001,$AJ371))</f>
        <v/>
      </c>
      <c r="AJ371" s="374" t="str">
        <f aca="false">IF(TRIM($B371&amp;$C371)="","",TRIM($B371)&amp;"｜"&amp;TRIM($C371))</f>
        <v/>
      </c>
      <c r="AK371" s="372" t="str">
        <f aca="false">IF(TRIM($B371&amp;$C371)="","",MIN(N($N371),N($P371)))</f>
        <v/>
      </c>
      <c r="AL371" s="375" t="str">
        <f aca="false">IF(ISNUMBER($D371),YEAR($D371),"")</f>
        <v/>
      </c>
      <c r="AM371" s="375" t="str">
        <f aca="false">IF(OR(TRIM($B371&amp;$C371)="",NOT(ISNUMBER($D371)),NOT(ISNUMBER($E371))),"",IF($E371&lt;$D371,"",IF(IF($AD371="半年付",2,IF($AD371="季度付",4,IF($AD371="月付",12,IF($AD371="半月付",24,1))))=1,1,MAX(1,ROUND(($E371-$D371+1)/365*IF($AD371="半年付",2,IF($AD371="季度付",4,IF($AD371="月付",12,IF($AD371="半月付",24,1)))),0)))))</f>
        <v/>
      </c>
      <c r="AN371" s="375" t="str">
        <f aca="true">IF($AM371="","",MIN($AM371,MAX(0,INT((TODAY()-付款宽限天数-$D371)/(($E371-$D371+1)/$AM371))+1)))</f>
        <v/>
      </c>
    </row>
    <row r="372" customFormat="false" ht="14.9" hidden="false" customHeight="false" outlineLevel="0" collapsed="false">
      <c r="F372" s="370" t="str">
        <f aca="true">IF(TRIM($B372&amp;$C372)="","",IF(OR(ISNUMBER(SEARCH("未",$A372)),ISNUMBER(SEARCH("送出",$A372)),AND(TRIM($A372)="",NOT(ISNUMBER($D372)),N($G372)=0)),"【合同未回】","")&amp;IF(NOT(ISNUMBER($E372)),IF(OR(ISNUMBER(SEARCH("未",$A372)),ISNUMBER(SEARCH("送出",$A372)),AND(TRIM($A372)="",NOT(ISNUMBER($D372)),N($G372)=0)),"","【未填合同期】"),IF($E372&lt;TODAY(),"【已到期】",IF($E372-TODAY()&lt;=提醒天数,"【即将到期，剩余"&amp;($E372-TODAY())&amp;"天】","【正常】")))&amp;IF(OR($AC372="安装免保",$AC372="技术免保",$AC372="质保期内"),"【"&amp;$AC372&amp;"】",""))</f>
        <v/>
      </c>
      <c r="J372" s="371" t="str">
        <f aca="false">IF(OR(N($G372)=0,N($H372)=0),"",ROUND(N($G372)*N($H372)*IF(N($I372)=0,1,N($I372)),2))</f>
        <v/>
      </c>
      <c r="L372" s="371" t="str">
        <f aca="false">IF(TRIM($B372&amp;$C372)="","",IF(AND(N($J372)=0,N($K372)=0),"",ROUND(N($J372)+N($K372),2)))</f>
        <v/>
      </c>
      <c r="R372" s="371"/>
      <c r="S372" s="372" t="str">
        <f aca="false">IF(TRIM($B372&amp;$C372)="","",IF(N($N372)=0,"",MAX(0,MIN(N($N372)-N($P372),N($V372)))))</f>
        <v/>
      </c>
      <c r="T372" s="372" t="str">
        <f aca="false">IF(TRIM($B372&amp;$C372)="","",IF(N($P372)&lt;=N($N372),"",N($P372)-N($N372)))</f>
        <v/>
      </c>
      <c r="U372" s="372" t="str">
        <f aca="false">IF(OR(TRIM($B372&amp;$C372)="",$V372=""),"",MAX(0,N($V372))-N($S372))</f>
        <v/>
      </c>
      <c r="V372" s="372" t="str">
        <f aca="false">IF(TRIM($B372&amp;$C372)="","",IF(AND(N($L372)=0,N($P372)+N($Q372)+N($R372)=0),"",ROUND(N($L372)-N($P372)-N($Q372)-N($R372),2)))</f>
        <v/>
      </c>
      <c r="W372" s="373" t="str">
        <f aca="false">IF(TRIM($B372&amp;$C372)="","",IF(N($L372)=0,IF((N($P372)+N($Q372)+N($R372))=0,"—未填单价","未填单价，已收 "&amp;TEXT((N($P372)+N($Q372)+N($R372)),"#,##0.00")),IF(N($V372)&gt;0.005,"欠 "&amp;TEXT(N($V372),"#,##0.00")&amp;IF(N($S372)&gt;0,"（开票未到账 "&amp;TEXT(N($S372),"#,##0.00")&amp;"）","")&amp;IF(N($U372)&gt;0,"（未开票 "&amp;TEXT(N($U372),"#,##0.00")&amp;"）",""),IF(N($V372)&lt;-0.005,"多收 "&amp;TEXT(-N($V372),"#,##0.00"),"✔ 已结清")))&amp;IF(N($T372)&gt;0,"｜到账未开票 "&amp;TEXT(N($T372),"#,##0.00")&amp;"，待补票","")&amp;IF(N($Q372)&gt;0,"｜收现 "&amp;TEXT(N($Q372),"#,##0.00"),"")&amp;IF(N($R372)&gt;0,"｜收款不开票 "&amp;TEXT(N($R372),"#,##0.00"),""))</f>
        <v/>
      </c>
      <c r="X372" s="370"/>
      <c r="AB372" s="371" t="str">
        <f aca="false">IF(OR(N($N372)=0,N($AA372)=0),"",ROUND(N($N372)/(1+N($AA372))*N($AA372),2))</f>
        <v/>
      </c>
      <c r="AC372" s="370"/>
      <c r="AD372" s="370"/>
      <c r="AE372" s="374" t="str">
        <f aca="false">IF($AM372="","",IF($AM372=1,IF($AN372&gt;=1,"一次性·已到收款期","一次性·未到期"),$AD372&amp;" 第"&amp;$AN372&amp;"/"&amp;$AM372&amp;"期"))</f>
        <v/>
      </c>
      <c r="AF372" s="372" t="str">
        <f aca="false">IF(OR($AM372="",N($L372)=0),"",ROUND(N($J372)*$AN372/$AM372,2)+N($K372))</f>
        <v/>
      </c>
      <c r="AG372" s="372" t="str">
        <f aca="false">IF($AF372="","",MAX(0,ROUND($AF372-(N($P372)+N($Q372)+N($R372)),2)))</f>
        <v/>
      </c>
      <c r="AH372" s="372" t="str">
        <f aca="false">IF(OR(TRIM($B372&amp;$C372)="",NOT(ISNUMBER($D372))),"",SUMIFS($V$3:$V$1001,$AJ$3:$AJ$1001,$AJ372,$D$3:$D$1001,"&lt;"&amp;$D372))</f>
        <v/>
      </c>
      <c r="AI372" s="372" t="str">
        <f aca="false">IF(TRIM($B372&amp;$C372)="","",SUMIFS($V$3:$V$1001,$AJ$3:$AJ$1001,$AJ372))</f>
        <v/>
      </c>
      <c r="AJ372" s="374" t="str">
        <f aca="false">IF(TRIM($B372&amp;$C372)="","",TRIM($B372)&amp;"｜"&amp;TRIM($C372))</f>
        <v/>
      </c>
      <c r="AK372" s="372" t="str">
        <f aca="false">IF(TRIM($B372&amp;$C372)="","",MIN(N($N372),N($P372)))</f>
        <v/>
      </c>
      <c r="AL372" s="375" t="str">
        <f aca="false">IF(ISNUMBER($D372),YEAR($D372),"")</f>
        <v/>
      </c>
      <c r="AM372" s="375" t="str">
        <f aca="false">IF(OR(TRIM($B372&amp;$C372)="",NOT(ISNUMBER($D372)),NOT(ISNUMBER($E372))),"",IF($E372&lt;$D372,"",IF(IF($AD372="半年付",2,IF($AD372="季度付",4,IF($AD372="月付",12,IF($AD372="半月付",24,1))))=1,1,MAX(1,ROUND(($E372-$D372+1)/365*IF($AD372="半年付",2,IF($AD372="季度付",4,IF($AD372="月付",12,IF($AD372="半月付",24,1)))),0)))))</f>
        <v/>
      </c>
      <c r="AN372" s="375" t="str">
        <f aca="true">IF($AM372="","",MIN($AM372,MAX(0,INT((TODAY()-付款宽限天数-$D372)/(($E372-$D372+1)/$AM372))+1)))</f>
        <v/>
      </c>
    </row>
    <row r="373" customFormat="false" ht="14.9" hidden="false" customHeight="false" outlineLevel="0" collapsed="false">
      <c r="F373" s="370" t="str">
        <f aca="true">IF(TRIM($B373&amp;$C373)="","",IF(OR(ISNUMBER(SEARCH("未",$A373)),ISNUMBER(SEARCH("送出",$A373)),AND(TRIM($A373)="",NOT(ISNUMBER($D373)),N($G373)=0)),"【合同未回】","")&amp;IF(NOT(ISNUMBER($E373)),IF(OR(ISNUMBER(SEARCH("未",$A373)),ISNUMBER(SEARCH("送出",$A373)),AND(TRIM($A373)="",NOT(ISNUMBER($D373)),N($G373)=0)),"","【未填合同期】"),IF($E373&lt;TODAY(),"【已到期】",IF($E373-TODAY()&lt;=提醒天数,"【即将到期，剩余"&amp;($E373-TODAY())&amp;"天】","【正常】")))&amp;IF(OR($AC373="安装免保",$AC373="技术免保",$AC373="质保期内"),"【"&amp;$AC373&amp;"】",""))</f>
        <v/>
      </c>
      <c r="J373" s="371" t="str">
        <f aca="false">IF(OR(N($G373)=0,N($H373)=0),"",ROUND(N($G373)*N($H373)*IF(N($I373)=0,1,N($I373)),2))</f>
        <v/>
      </c>
      <c r="L373" s="371" t="str">
        <f aca="false">IF(TRIM($B373&amp;$C373)="","",IF(AND(N($J373)=0,N($K373)=0),"",ROUND(N($J373)+N($K373),2)))</f>
        <v/>
      </c>
      <c r="R373" s="371"/>
      <c r="S373" s="372" t="str">
        <f aca="false">IF(TRIM($B373&amp;$C373)="","",IF(N($N373)=0,"",MAX(0,MIN(N($N373)-N($P373),N($V373)))))</f>
        <v/>
      </c>
      <c r="T373" s="372" t="str">
        <f aca="false">IF(TRIM($B373&amp;$C373)="","",IF(N($P373)&lt;=N($N373),"",N($P373)-N($N373)))</f>
        <v/>
      </c>
      <c r="U373" s="372" t="str">
        <f aca="false">IF(OR(TRIM($B373&amp;$C373)="",$V373=""),"",MAX(0,N($V373))-N($S373))</f>
        <v/>
      </c>
      <c r="V373" s="372" t="str">
        <f aca="false">IF(TRIM($B373&amp;$C373)="","",IF(AND(N($L373)=0,N($P373)+N($Q373)+N($R373)=0),"",ROUND(N($L373)-N($P373)-N($Q373)-N($R373),2)))</f>
        <v/>
      </c>
      <c r="W373" s="373" t="str">
        <f aca="false">IF(TRIM($B373&amp;$C373)="","",IF(N($L373)=0,IF((N($P373)+N($Q373)+N($R373))=0,"—未填单价","未填单价，已收 "&amp;TEXT((N($P373)+N($Q373)+N($R373)),"#,##0.00")),IF(N($V373)&gt;0.005,"欠 "&amp;TEXT(N($V373),"#,##0.00")&amp;IF(N($S373)&gt;0,"（开票未到账 "&amp;TEXT(N($S373),"#,##0.00")&amp;"）","")&amp;IF(N($U373)&gt;0,"（未开票 "&amp;TEXT(N($U373),"#,##0.00")&amp;"）",""),IF(N($V373)&lt;-0.005,"多收 "&amp;TEXT(-N($V373),"#,##0.00"),"✔ 已结清")))&amp;IF(N($T373)&gt;0,"｜到账未开票 "&amp;TEXT(N($T373),"#,##0.00")&amp;"，待补票","")&amp;IF(N($Q373)&gt;0,"｜收现 "&amp;TEXT(N($Q373),"#,##0.00"),"")&amp;IF(N($R373)&gt;0,"｜收款不开票 "&amp;TEXT(N($R373),"#,##0.00"),""))</f>
        <v/>
      </c>
      <c r="X373" s="370"/>
      <c r="AB373" s="371" t="str">
        <f aca="false">IF(OR(N($N373)=0,N($AA373)=0),"",ROUND(N($N373)/(1+N($AA373))*N($AA373),2))</f>
        <v/>
      </c>
      <c r="AC373" s="370"/>
      <c r="AD373" s="370"/>
      <c r="AE373" s="374" t="str">
        <f aca="false">IF($AM373="","",IF($AM373=1,IF($AN373&gt;=1,"一次性·已到收款期","一次性·未到期"),$AD373&amp;" 第"&amp;$AN373&amp;"/"&amp;$AM373&amp;"期"))</f>
        <v/>
      </c>
      <c r="AF373" s="372" t="str">
        <f aca="false">IF(OR($AM373="",N($L373)=0),"",ROUND(N($J373)*$AN373/$AM373,2)+N($K373))</f>
        <v/>
      </c>
      <c r="AG373" s="372" t="str">
        <f aca="false">IF($AF373="","",MAX(0,ROUND($AF373-(N($P373)+N($Q373)+N($R373)),2)))</f>
        <v/>
      </c>
      <c r="AH373" s="372" t="str">
        <f aca="false">IF(OR(TRIM($B373&amp;$C373)="",NOT(ISNUMBER($D373))),"",SUMIFS($V$3:$V$1001,$AJ$3:$AJ$1001,$AJ373,$D$3:$D$1001,"&lt;"&amp;$D373))</f>
        <v/>
      </c>
      <c r="AI373" s="372" t="str">
        <f aca="false">IF(TRIM($B373&amp;$C373)="","",SUMIFS($V$3:$V$1001,$AJ$3:$AJ$1001,$AJ373))</f>
        <v/>
      </c>
      <c r="AJ373" s="374" t="str">
        <f aca="false">IF(TRIM($B373&amp;$C373)="","",TRIM($B373)&amp;"｜"&amp;TRIM($C373))</f>
        <v/>
      </c>
      <c r="AK373" s="372" t="str">
        <f aca="false">IF(TRIM($B373&amp;$C373)="","",MIN(N($N373),N($P373)))</f>
        <v/>
      </c>
      <c r="AL373" s="375" t="str">
        <f aca="false">IF(ISNUMBER($D373),YEAR($D373),"")</f>
        <v/>
      </c>
      <c r="AM373" s="375" t="str">
        <f aca="false">IF(OR(TRIM($B373&amp;$C373)="",NOT(ISNUMBER($D373)),NOT(ISNUMBER($E373))),"",IF($E373&lt;$D373,"",IF(IF($AD373="半年付",2,IF($AD373="季度付",4,IF($AD373="月付",12,IF($AD373="半月付",24,1))))=1,1,MAX(1,ROUND(($E373-$D373+1)/365*IF($AD373="半年付",2,IF($AD373="季度付",4,IF($AD373="月付",12,IF($AD373="半月付",24,1)))),0)))))</f>
        <v/>
      </c>
      <c r="AN373" s="375" t="str">
        <f aca="true">IF($AM373="","",MIN($AM373,MAX(0,INT((TODAY()-付款宽限天数-$D373)/(($E373-$D373+1)/$AM373))+1)))</f>
        <v/>
      </c>
    </row>
    <row r="374" customFormat="false" ht="14.9" hidden="false" customHeight="false" outlineLevel="0" collapsed="false">
      <c r="F374" s="370" t="str">
        <f aca="true">IF(TRIM($B374&amp;$C374)="","",IF(OR(ISNUMBER(SEARCH("未",$A374)),ISNUMBER(SEARCH("送出",$A374)),AND(TRIM($A374)="",NOT(ISNUMBER($D374)),N($G374)=0)),"【合同未回】","")&amp;IF(NOT(ISNUMBER($E374)),IF(OR(ISNUMBER(SEARCH("未",$A374)),ISNUMBER(SEARCH("送出",$A374)),AND(TRIM($A374)="",NOT(ISNUMBER($D374)),N($G374)=0)),"","【未填合同期】"),IF($E374&lt;TODAY(),"【已到期】",IF($E374-TODAY()&lt;=提醒天数,"【即将到期，剩余"&amp;($E374-TODAY())&amp;"天】","【正常】")))&amp;IF(OR($AC374="安装免保",$AC374="技术免保",$AC374="质保期内"),"【"&amp;$AC374&amp;"】",""))</f>
        <v/>
      </c>
      <c r="J374" s="371" t="str">
        <f aca="false">IF(OR(N($G374)=0,N($H374)=0),"",ROUND(N($G374)*N($H374)*IF(N($I374)=0,1,N($I374)),2))</f>
        <v/>
      </c>
      <c r="L374" s="371" t="str">
        <f aca="false">IF(TRIM($B374&amp;$C374)="","",IF(AND(N($J374)=0,N($K374)=0),"",ROUND(N($J374)+N($K374),2)))</f>
        <v/>
      </c>
      <c r="R374" s="371"/>
      <c r="S374" s="372" t="str">
        <f aca="false">IF(TRIM($B374&amp;$C374)="","",IF(N($N374)=0,"",MAX(0,MIN(N($N374)-N($P374),N($V374)))))</f>
        <v/>
      </c>
      <c r="T374" s="372" t="str">
        <f aca="false">IF(TRIM($B374&amp;$C374)="","",IF(N($P374)&lt;=N($N374),"",N($P374)-N($N374)))</f>
        <v/>
      </c>
      <c r="U374" s="372" t="str">
        <f aca="false">IF(OR(TRIM($B374&amp;$C374)="",$V374=""),"",MAX(0,N($V374))-N($S374))</f>
        <v/>
      </c>
      <c r="V374" s="372" t="str">
        <f aca="false">IF(TRIM($B374&amp;$C374)="","",IF(AND(N($L374)=0,N($P374)+N($Q374)+N($R374)=0),"",ROUND(N($L374)-N($P374)-N($Q374)-N($R374),2)))</f>
        <v/>
      </c>
      <c r="W374" s="373" t="str">
        <f aca="false">IF(TRIM($B374&amp;$C374)="","",IF(N($L374)=0,IF((N($P374)+N($Q374)+N($R374))=0,"—未填单价","未填单价，已收 "&amp;TEXT((N($P374)+N($Q374)+N($R374)),"#,##0.00")),IF(N($V374)&gt;0.005,"欠 "&amp;TEXT(N($V374),"#,##0.00")&amp;IF(N($S374)&gt;0,"（开票未到账 "&amp;TEXT(N($S374),"#,##0.00")&amp;"）","")&amp;IF(N($U374)&gt;0,"（未开票 "&amp;TEXT(N($U374),"#,##0.00")&amp;"）",""),IF(N($V374)&lt;-0.005,"多收 "&amp;TEXT(-N($V374),"#,##0.00"),"✔ 已结清")))&amp;IF(N($T374)&gt;0,"｜到账未开票 "&amp;TEXT(N($T374),"#,##0.00")&amp;"，待补票","")&amp;IF(N($Q374)&gt;0,"｜收现 "&amp;TEXT(N($Q374),"#,##0.00"),"")&amp;IF(N($R374)&gt;0,"｜收款不开票 "&amp;TEXT(N($R374),"#,##0.00"),""))</f>
        <v/>
      </c>
      <c r="X374" s="370"/>
      <c r="AB374" s="371" t="str">
        <f aca="false">IF(OR(N($N374)=0,N($AA374)=0),"",ROUND(N($N374)/(1+N($AA374))*N($AA374),2))</f>
        <v/>
      </c>
      <c r="AC374" s="370"/>
      <c r="AD374" s="370"/>
      <c r="AE374" s="374" t="str">
        <f aca="false">IF($AM374="","",IF($AM374=1,IF($AN374&gt;=1,"一次性·已到收款期","一次性·未到期"),$AD374&amp;" 第"&amp;$AN374&amp;"/"&amp;$AM374&amp;"期"))</f>
        <v/>
      </c>
      <c r="AF374" s="372" t="str">
        <f aca="false">IF(OR($AM374="",N($L374)=0),"",ROUND(N($J374)*$AN374/$AM374,2)+N($K374))</f>
        <v/>
      </c>
      <c r="AG374" s="372" t="str">
        <f aca="false">IF($AF374="","",MAX(0,ROUND($AF374-(N($P374)+N($Q374)+N($R374)),2)))</f>
        <v/>
      </c>
      <c r="AH374" s="372" t="str">
        <f aca="false">IF(OR(TRIM($B374&amp;$C374)="",NOT(ISNUMBER($D374))),"",SUMIFS($V$3:$V$1001,$AJ$3:$AJ$1001,$AJ374,$D$3:$D$1001,"&lt;"&amp;$D374))</f>
        <v/>
      </c>
      <c r="AI374" s="372" t="str">
        <f aca="false">IF(TRIM($B374&amp;$C374)="","",SUMIFS($V$3:$V$1001,$AJ$3:$AJ$1001,$AJ374))</f>
        <v/>
      </c>
      <c r="AJ374" s="374" t="str">
        <f aca="false">IF(TRIM($B374&amp;$C374)="","",TRIM($B374)&amp;"｜"&amp;TRIM($C374))</f>
        <v/>
      </c>
      <c r="AK374" s="372" t="str">
        <f aca="false">IF(TRIM($B374&amp;$C374)="","",MIN(N($N374),N($P374)))</f>
        <v/>
      </c>
      <c r="AL374" s="375" t="str">
        <f aca="false">IF(ISNUMBER($D374),YEAR($D374),"")</f>
        <v/>
      </c>
      <c r="AM374" s="375" t="str">
        <f aca="false">IF(OR(TRIM($B374&amp;$C374)="",NOT(ISNUMBER($D374)),NOT(ISNUMBER($E374))),"",IF($E374&lt;$D374,"",IF(IF($AD374="半年付",2,IF($AD374="季度付",4,IF($AD374="月付",12,IF($AD374="半月付",24,1))))=1,1,MAX(1,ROUND(($E374-$D374+1)/365*IF($AD374="半年付",2,IF($AD374="季度付",4,IF($AD374="月付",12,IF($AD374="半月付",24,1)))),0)))))</f>
        <v/>
      </c>
      <c r="AN374" s="375" t="str">
        <f aca="true">IF($AM374="","",MIN($AM374,MAX(0,INT((TODAY()-付款宽限天数-$D374)/(($E374-$D374+1)/$AM374))+1)))</f>
        <v/>
      </c>
    </row>
    <row r="375" customFormat="false" ht="14.9" hidden="false" customHeight="false" outlineLevel="0" collapsed="false">
      <c r="F375" s="370" t="str">
        <f aca="true">IF(TRIM($B375&amp;$C375)="","",IF(OR(ISNUMBER(SEARCH("未",$A375)),ISNUMBER(SEARCH("送出",$A375)),AND(TRIM($A375)="",NOT(ISNUMBER($D375)),N($G375)=0)),"【合同未回】","")&amp;IF(NOT(ISNUMBER($E375)),IF(OR(ISNUMBER(SEARCH("未",$A375)),ISNUMBER(SEARCH("送出",$A375)),AND(TRIM($A375)="",NOT(ISNUMBER($D375)),N($G375)=0)),"","【未填合同期】"),IF($E375&lt;TODAY(),"【已到期】",IF($E375-TODAY()&lt;=提醒天数,"【即将到期，剩余"&amp;($E375-TODAY())&amp;"天】","【正常】")))&amp;IF(OR($AC375="安装免保",$AC375="技术免保",$AC375="质保期内"),"【"&amp;$AC375&amp;"】",""))</f>
        <v/>
      </c>
      <c r="J375" s="371" t="str">
        <f aca="false">IF(OR(N($G375)=0,N($H375)=0),"",ROUND(N($G375)*N($H375)*IF(N($I375)=0,1,N($I375)),2))</f>
        <v/>
      </c>
      <c r="L375" s="371" t="str">
        <f aca="false">IF(TRIM($B375&amp;$C375)="","",IF(AND(N($J375)=0,N($K375)=0),"",ROUND(N($J375)+N($K375),2)))</f>
        <v/>
      </c>
      <c r="R375" s="371"/>
      <c r="S375" s="372" t="str">
        <f aca="false">IF(TRIM($B375&amp;$C375)="","",IF(N($N375)=0,"",MAX(0,MIN(N($N375)-N($P375),N($V375)))))</f>
        <v/>
      </c>
      <c r="T375" s="372" t="str">
        <f aca="false">IF(TRIM($B375&amp;$C375)="","",IF(N($P375)&lt;=N($N375),"",N($P375)-N($N375)))</f>
        <v/>
      </c>
      <c r="U375" s="372" t="str">
        <f aca="false">IF(OR(TRIM($B375&amp;$C375)="",$V375=""),"",MAX(0,N($V375))-N($S375))</f>
        <v/>
      </c>
      <c r="V375" s="372" t="str">
        <f aca="false">IF(TRIM($B375&amp;$C375)="","",IF(AND(N($L375)=0,N($P375)+N($Q375)+N($R375)=0),"",ROUND(N($L375)-N($P375)-N($Q375)-N($R375),2)))</f>
        <v/>
      </c>
      <c r="W375" s="373" t="str">
        <f aca="false">IF(TRIM($B375&amp;$C375)="","",IF(N($L375)=0,IF((N($P375)+N($Q375)+N($R375))=0,"—未填单价","未填单价，已收 "&amp;TEXT((N($P375)+N($Q375)+N($R375)),"#,##0.00")),IF(N($V375)&gt;0.005,"欠 "&amp;TEXT(N($V375),"#,##0.00")&amp;IF(N($S375)&gt;0,"（开票未到账 "&amp;TEXT(N($S375),"#,##0.00")&amp;"）","")&amp;IF(N($U375)&gt;0,"（未开票 "&amp;TEXT(N($U375),"#,##0.00")&amp;"）",""),IF(N($V375)&lt;-0.005,"多收 "&amp;TEXT(-N($V375),"#,##0.00"),"✔ 已结清")))&amp;IF(N($T375)&gt;0,"｜到账未开票 "&amp;TEXT(N($T375),"#,##0.00")&amp;"，待补票","")&amp;IF(N($Q375)&gt;0,"｜收现 "&amp;TEXT(N($Q375),"#,##0.00"),"")&amp;IF(N($R375)&gt;0,"｜收款不开票 "&amp;TEXT(N($R375),"#,##0.00"),""))</f>
        <v/>
      </c>
      <c r="X375" s="370"/>
      <c r="AB375" s="371" t="str">
        <f aca="false">IF(OR(N($N375)=0,N($AA375)=0),"",ROUND(N($N375)/(1+N($AA375))*N($AA375),2))</f>
        <v/>
      </c>
      <c r="AC375" s="370"/>
      <c r="AD375" s="370"/>
      <c r="AE375" s="374" t="str">
        <f aca="false">IF($AM375="","",IF($AM375=1,IF($AN375&gt;=1,"一次性·已到收款期","一次性·未到期"),$AD375&amp;" 第"&amp;$AN375&amp;"/"&amp;$AM375&amp;"期"))</f>
        <v/>
      </c>
      <c r="AF375" s="372" t="str">
        <f aca="false">IF(OR($AM375="",N($L375)=0),"",ROUND(N($J375)*$AN375/$AM375,2)+N($K375))</f>
        <v/>
      </c>
      <c r="AG375" s="372" t="str">
        <f aca="false">IF($AF375="","",MAX(0,ROUND($AF375-(N($P375)+N($Q375)+N($R375)),2)))</f>
        <v/>
      </c>
      <c r="AH375" s="372" t="str">
        <f aca="false">IF(OR(TRIM($B375&amp;$C375)="",NOT(ISNUMBER($D375))),"",SUMIFS($V$3:$V$1001,$AJ$3:$AJ$1001,$AJ375,$D$3:$D$1001,"&lt;"&amp;$D375))</f>
        <v/>
      </c>
      <c r="AI375" s="372" t="str">
        <f aca="false">IF(TRIM($B375&amp;$C375)="","",SUMIFS($V$3:$V$1001,$AJ$3:$AJ$1001,$AJ375))</f>
        <v/>
      </c>
      <c r="AJ375" s="374" t="str">
        <f aca="false">IF(TRIM($B375&amp;$C375)="","",TRIM($B375)&amp;"｜"&amp;TRIM($C375))</f>
        <v/>
      </c>
      <c r="AK375" s="372" t="str">
        <f aca="false">IF(TRIM($B375&amp;$C375)="","",MIN(N($N375),N($P375)))</f>
        <v/>
      </c>
      <c r="AL375" s="375" t="str">
        <f aca="false">IF(ISNUMBER($D375),YEAR($D375),"")</f>
        <v/>
      </c>
      <c r="AM375" s="375" t="str">
        <f aca="false">IF(OR(TRIM($B375&amp;$C375)="",NOT(ISNUMBER($D375)),NOT(ISNUMBER($E375))),"",IF($E375&lt;$D375,"",IF(IF($AD375="半年付",2,IF($AD375="季度付",4,IF($AD375="月付",12,IF($AD375="半月付",24,1))))=1,1,MAX(1,ROUND(($E375-$D375+1)/365*IF($AD375="半年付",2,IF($AD375="季度付",4,IF($AD375="月付",12,IF($AD375="半月付",24,1)))),0)))))</f>
        <v/>
      </c>
      <c r="AN375" s="375" t="str">
        <f aca="true">IF($AM375="","",MIN($AM375,MAX(0,INT((TODAY()-付款宽限天数-$D375)/(($E375-$D375+1)/$AM375))+1)))</f>
        <v/>
      </c>
    </row>
    <row r="376" customFormat="false" ht="14.9" hidden="false" customHeight="false" outlineLevel="0" collapsed="false">
      <c r="F376" s="370" t="str">
        <f aca="true">IF(TRIM($B376&amp;$C376)="","",IF(OR(ISNUMBER(SEARCH("未",$A376)),ISNUMBER(SEARCH("送出",$A376)),AND(TRIM($A376)="",NOT(ISNUMBER($D376)),N($G376)=0)),"【合同未回】","")&amp;IF(NOT(ISNUMBER($E376)),IF(OR(ISNUMBER(SEARCH("未",$A376)),ISNUMBER(SEARCH("送出",$A376)),AND(TRIM($A376)="",NOT(ISNUMBER($D376)),N($G376)=0)),"","【未填合同期】"),IF($E376&lt;TODAY(),"【已到期】",IF($E376-TODAY()&lt;=提醒天数,"【即将到期，剩余"&amp;($E376-TODAY())&amp;"天】","【正常】")))&amp;IF(OR($AC376="安装免保",$AC376="技术免保",$AC376="质保期内"),"【"&amp;$AC376&amp;"】",""))</f>
        <v/>
      </c>
      <c r="J376" s="371" t="str">
        <f aca="false">IF(OR(N($G376)=0,N($H376)=0),"",ROUND(N($G376)*N($H376)*IF(N($I376)=0,1,N($I376)),2))</f>
        <v/>
      </c>
      <c r="L376" s="371" t="str">
        <f aca="false">IF(TRIM($B376&amp;$C376)="","",IF(AND(N($J376)=0,N($K376)=0),"",ROUND(N($J376)+N($K376),2)))</f>
        <v/>
      </c>
      <c r="R376" s="371"/>
      <c r="S376" s="372" t="str">
        <f aca="false">IF(TRIM($B376&amp;$C376)="","",IF(N($N376)=0,"",MAX(0,MIN(N($N376)-N($P376),N($V376)))))</f>
        <v/>
      </c>
      <c r="T376" s="372" t="str">
        <f aca="false">IF(TRIM($B376&amp;$C376)="","",IF(N($P376)&lt;=N($N376),"",N($P376)-N($N376)))</f>
        <v/>
      </c>
      <c r="U376" s="372" t="str">
        <f aca="false">IF(OR(TRIM($B376&amp;$C376)="",$V376=""),"",MAX(0,N($V376))-N($S376))</f>
        <v/>
      </c>
      <c r="V376" s="372" t="str">
        <f aca="false">IF(TRIM($B376&amp;$C376)="","",IF(AND(N($L376)=0,N($P376)+N($Q376)+N($R376)=0),"",ROUND(N($L376)-N($P376)-N($Q376)-N($R376),2)))</f>
        <v/>
      </c>
      <c r="W376" s="373" t="str">
        <f aca="false">IF(TRIM($B376&amp;$C376)="","",IF(N($L376)=0,IF((N($P376)+N($Q376)+N($R376))=0,"—未填单价","未填单价，已收 "&amp;TEXT((N($P376)+N($Q376)+N($R376)),"#,##0.00")),IF(N($V376)&gt;0.005,"欠 "&amp;TEXT(N($V376),"#,##0.00")&amp;IF(N($S376)&gt;0,"（开票未到账 "&amp;TEXT(N($S376),"#,##0.00")&amp;"）","")&amp;IF(N($U376)&gt;0,"（未开票 "&amp;TEXT(N($U376),"#,##0.00")&amp;"）",""),IF(N($V376)&lt;-0.005,"多收 "&amp;TEXT(-N($V376),"#,##0.00"),"✔ 已结清")))&amp;IF(N($T376)&gt;0,"｜到账未开票 "&amp;TEXT(N($T376),"#,##0.00")&amp;"，待补票","")&amp;IF(N($Q376)&gt;0,"｜收现 "&amp;TEXT(N($Q376),"#,##0.00"),"")&amp;IF(N($R376)&gt;0,"｜收款不开票 "&amp;TEXT(N($R376),"#,##0.00"),""))</f>
        <v/>
      </c>
      <c r="X376" s="370"/>
      <c r="AB376" s="371" t="str">
        <f aca="false">IF(OR(N($N376)=0,N($AA376)=0),"",ROUND(N($N376)/(1+N($AA376))*N($AA376),2))</f>
        <v/>
      </c>
      <c r="AC376" s="370"/>
      <c r="AD376" s="370"/>
      <c r="AE376" s="374" t="str">
        <f aca="false">IF($AM376="","",IF($AM376=1,IF($AN376&gt;=1,"一次性·已到收款期","一次性·未到期"),$AD376&amp;" 第"&amp;$AN376&amp;"/"&amp;$AM376&amp;"期"))</f>
        <v/>
      </c>
      <c r="AF376" s="372" t="str">
        <f aca="false">IF(OR($AM376="",N($L376)=0),"",ROUND(N($J376)*$AN376/$AM376,2)+N($K376))</f>
        <v/>
      </c>
      <c r="AG376" s="372" t="str">
        <f aca="false">IF($AF376="","",MAX(0,ROUND($AF376-(N($P376)+N($Q376)+N($R376)),2)))</f>
        <v/>
      </c>
      <c r="AH376" s="372" t="str">
        <f aca="false">IF(OR(TRIM($B376&amp;$C376)="",NOT(ISNUMBER($D376))),"",SUMIFS($V$3:$V$1001,$AJ$3:$AJ$1001,$AJ376,$D$3:$D$1001,"&lt;"&amp;$D376))</f>
        <v/>
      </c>
      <c r="AI376" s="372" t="str">
        <f aca="false">IF(TRIM($B376&amp;$C376)="","",SUMIFS($V$3:$V$1001,$AJ$3:$AJ$1001,$AJ376))</f>
        <v/>
      </c>
      <c r="AJ376" s="374" t="str">
        <f aca="false">IF(TRIM($B376&amp;$C376)="","",TRIM($B376)&amp;"｜"&amp;TRIM($C376))</f>
        <v/>
      </c>
      <c r="AK376" s="372" t="str">
        <f aca="false">IF(TRIM($B376&amp;$C376)="","",MIN(N($N376),N($P376)))</f>
        <v/>
      </c>
      <c r="AL376" s="375" t="str">
        <f aca="false">IF(ISNUMBER($D376),YEAR($D376),"")</f>
        <v/>
      </c>
      <c r="AM376" s="375" t="str">
        <f aca="false">IF(OR(TRIM($B376&amp;$C376)="",NOT(ISNUMBER($D376)),NOT(ISNUMBER($E376))),"",IF($E376&lt;$D376,"",IF(IF($AD376="半年付",2,IF($AD376="季度付",4,IF($AD376="月付",12,IF($AD376="半月付",24,1))))=1,1,MAX(1,ROUND(($E376-$D376+1)/365*IF($AD376="半年付",2,IF($AD376="季度付",4,IF($AD376="月付",12,IF($AD376="半月付",24,1)))),0)))))</f>
        <v/>
      </c>
      <c r="AN376" s="375" t="str">
        <f aca="true">IF($AM376="","",MIN($AM376,MAX(0,INT((TODAY()-付款宽限天数-$D376)/(($E376-$D376+1)/$AM376))+1)))</f>
        <v/>
      </c>
    </row>
    <row r="377" customFormat="false" ht="14.9" hidden="false" customHeight="false" outlineLevel="0" collapsed="false">
      <c r="F377" s="370" t="str">
        <f aca="true">IF(TRIM($B377&amp;$C377)="","",IF(OR(ISNUMBER(SEARCH("未",$A377)),ISNUMBER(SEARCH("送出",$A377)),AND(TRIM($A377)="",NOT(ISNUMBER($D377)),N($G377)=0)),"【合同未回】","")&amp;IF(NOT(ISNUMBER($E377)),IF(OR(ISNUMBER(SEARCH("未",$A377)),ISNUMBER(SEARCH("送出",$A377)),AND(TRIM($A377)="",NOT(ISNUMBER($D377)),N($G377)=0)),"","【未填合同期】"),IF($E377&lt;TODAY(),"【已到期】",IF($E377-TODAY()&lt;=提醒天数,"【即将到期，剩余"&amp;($E377-TODAY())&amp;"天】","【正常】")))&amp;IF(OR($AC377="安装免保",$AC377="技术免保",$AC377="质保期内"),"【"&amp;$AC377&amp;"】",""))</f>
        <v/>
      </c>
      <c r="J377" s="371" t="str">
        <f aca="false">IF(OR(N($G377)=0,N($H377)=0),"",ROUND(N($G377)*N($H377)*IF(N($I377)=0,1,N($I377)),2))</f>
        <v/>
      </c>
      <c r="L377" s="371" t="str">
        <f aca="false">IF(TRIM($B377&amp;$C377)="","",IF(AND(N($J377)=0,N($K377)=0),"",ROUND(N($J377)+N($K377),2)))</f>
        <v/>
      </c>
      <c r="R377" s="371"/>
      <c r="S377" s="372" t="str">
        <f aca="false">IF(TRIM($B377&amp;$C377)="","",IF(N($N377)=0,"",MAX(0,MIN(N($N377)-N($P377),N($V377)))))</f>
        <v/>
      </c>
      <c r="T377" s="372" t="str">
        <f aca="false">IF(TRIM($B377&amp;$C377)="","",IF(N($P377)&lt;=N($N377),"",N($P377)-N($N377)))</f>
        <v/>
      </c>
      <c r="U377" s="372" t="str">
        <f aca="false">IF(OR(TRIM($B377&amp;$C377)="",$V377=""),"",MAX(0,N($V377))-N($S377))</f>
        <v/>
      </c>
      <c r="V377" s="372" t="str">
        <f aca="false">IF(TRIM($B377&amp;$C377)="","",IF(AND(N($L377)=0,N($P377)+N($Q377)+N($R377)=0),"",ROUND(N($L377)-N($P377)-N($Q377)-N($R377),2)))</f>
        <v/>
      </c>
      <c r="W377" s="373" t="str">
        <f aca="false">IF(TRIM($B377&amp;$C377)="","",IF(N($L377)=0,IF((N($P377)+N($Q377)+N($R377))=0,"—未填单价","未填单价，已收 "&amp;TEXT((N($P377)+N($Q377)+N($R377)),"#,##0.00")),IF(N($V377)&gt;0.005,"欠 "&amp;TEXT(N($V377),"#,##0.00")&amp;IF(N($S377)&gt;0,"（开票未到账 "&amp;TEXT(N($S377),"#,##0.00")&amp;"）","")&amp;IF(N($U377)&gt;0,"（未开票 "&amp;TEXT(N($U377),"#,##0.00")&amp;"）",""),IF(N($V377)&lt;-0.005,"多收 "&amp;TEXT(-N($V377),"#,##0.00"),"✔ 已结清")))&amp;IF(N($T377)&gt;0,"｜到账未开票 "&amp;TEXT(N($T377),"#,##0.00")&amp;"，待补票","")&amp;IF(N($Q377)&gt;0,"｜收现 "&amp;TEXT(N($Q377),"#,##0.00"),"")&amp;IF(N($R377)&gt;0,"｜收款不开票 "&amp;TEXT(N($R377),"#,##0.00"),""))</f>
        <v/>
      </c>
      <c r="X377" s="370"/>
      <c r="AB377" s="371" t="str">
        <f aca="false">IF(OR(N($N377)=0,N($AA377)=0),"",ROUND(N($N377)/(1+N($AA377))*N($AA377),2))</f>
        <v/>
      </c>
      <c r="AC377" s="370"/>
      <c r="AD377" s="370"/>
      <c r="AE377" s="374" t="str">
        <f aca="false">IF($AM377="","",IF($AM377=1,IF($AN377&gt;=1,"一次性·已到收款期","一次性·未到期"),$AD377&amp;" 第"&amp;$AN377&amp;"/"&amp;$AM377&amp;"期"))</f>
        <v/>
      </c>
      <c r="AF377" s="372" t="str">
        <f aca="false">IF(OR($AM377="",N($L377)=0),"",ROUND(N($J377)*$AN377/$AM377,2)+N($K377))</f>
        <v/>
      </c>
      <c r="AG377" s="372" t="str">
        <f aca="false">IF($AF377="","",MAX(0,ROUND($AF377-(N($P377)+N($Q377)+N($R377)),2)))</f>
        <v/>
      </c>
      <c r="AH377" s="372" t="str">
        <f aca="false">IF(OR(TRIM($B377&amp;$C377)="",NOT(ISNUMBER($D377))),"",SUMIFS($V$3:$V$1001,$AJ$3:$AJ$1001,$AJ377,$D$3:$D$1001,"&lt;"&amp;$D377))</f>
        <v/>
      </c>
      <c r="AI377" s="372" t="str">
        <f aca="false">IF(TRIM($B377&amp;$C377)="","",SUMIFS($V$3:$V$1001,$AJ$3:$AJ$1001,$AJ377))</f>
        <v/>
      </c>
      <c r="AJ377" s="374" t="str">
        <f aca="false">IF(TRIM($B377&amp;$C377)="","",TRIM($B377)&amp;"｜"&amp;TRIM($C377))</f>
        <v/>
      </c>
      <c r="AK377" s="372" t="str">
        <f aca="false">IF(TRIM($B377&amp;$C377)="","",MIN(N($N377),N($P377)))</f>
        <v/>
      </c>
      <c r="AL377" s="375" t="str">
        <f aca="false">IF(ISNUMBER($D377),YEAR($D377),"")</f>
        <v/>
      </c>
      <c r="AM377" s="375" t="str">
        <f aca="false">IF(OR(TRIM($B377&amp;$C377)="",NOT(ISNUMBER($D377)),NOT(ISNUMBER($E377))),"",IF($E377&lt;$D377,"",IF(IF($AD377="半年付",2,IF($AD377="季度付",4,IF($AD377="月付",12,IF($AD377="半月付",24,1))))=1,1,MAX(1,ROUND(($E377-$D377+1)/365*IF($AD377="半年付",2,IF($AD377="季度付",4,IF($AD377="月付",12,IF($AD377="半月付",24,1)))),0)))))</f>
        <v/>
      </c>
      <c r="AN377" s="375" t="str">
        <f aca="true">IF($AM377="","",MIN($AM377,MAX(0,INT((TODAY()-付款宽限天数-$D377)/(($E377-$D377+1)/$AM377))+1)))</f>
        <v/>
      </c>
    </row>
    <row r="378" customFormat="false" ht="14.9" hidden="false" customHeight="false" outlineLevel="0" collapsed="false">
      <c r="F378" s="370" t="str">
        <f aca="true">IF(TRIM($B378&amp;$C378)="","",IF(OR(ISNUMBER(SEARCH("未",$A378)),ISNUMBER(SEARCH("送出",$A378)),AND(TRIM($A378)="",NOT(ISNUMBER($D378)),N($G378)=0)),"【合同未回】","")&amp;IF(NOT(ISNUMBER($E378)),IF(OR(ISNUMBER(SEARCH("未",$A378)),ISNUMBER(SEARCH("送出",$A378)),AND(TRIM($A378)="",NOT(ISNUMBER($D378)),N($G378)=0)),"","【未填合同期】"),IF($E378&lt;TODAY(),"【已到期】",IF($E378-TODAY()&lt;=提醒天数,"【即将到期，剩余"&amp;($E378-TODAY())&amp;"天】","【正常】")))&amp;IF(OR($AC378="安装免保",$AC378="技术免保",$AC378="质保期内"),"【"&amp;$AC378&amp;"】",""))</f>
        <v/>
      </c>
      <c r="J378" s="371" t="str">
        <f aca="false">IF(OR(N($G378)=0,N($H378)=0),"",ROUND(N($G378)*N($H378)*IF(N($I378)=0,1,N($I378)),2))</f>
        <v/>
      </c>
      <c r="L378" s="371" t="str">
        <f aca="false">IF(TRIM($B378&amp;$C378)="","",IF(AND(N($J378)=0,N($K378)=0),"",ROUND(N($J378)+N($K378),2)))</f>
        <v/>
      </c>
      <c r="R378" s="371"/>
      <c r="S378" s="372" t="str">
        <f aca="false">IF(TRIM($B378&amp;$C378)="","",IF(N($N378)=0,"",MAX(0,MIN(N($N378)-N($P378),N($V378)))))</f>
        <v/>
      </c>
      <c r="T378" s="372" t="str">
        <f aca="false">IF(TRIM($B378&amp;$C378)="","",IF(N($P378)&lt;=N($N378),"",N($P378)-N($N378)))</f>
        <v/>
      </c>
      <c r="U378" s="372" t="str">
        <f aca="false">IF(OR(TRIM($B378&amp;$C378)="",$V378=""),"",MAX(0,N($V378))-N($S378))</f>
        <v/>
      </c>
      <c r="V378" s="372" t="str">
        <f aca="false">IF(TRIM($B378&amp;$C378)="","",IF(AND(N($L378)=0,N($P378)+N($Q378)+N($R378)=0),"",ROUND(N($L378)-N($P378)-N($Q378)-N($R378),2)))</f>
        <v/>
      </c>
      <c r="W378" s="373" t="str">
        <f aca="false">IF(TRIM($B378&amp;$C378)="","",IF(N($L378)=0,IF((N($P378)+N($Q378)+N($R378))=0,"—未填单价","未填单价，已收 "&amp;TEXT((N($P378)+N($Q378)+N($R378)),"#,##0.00")),IF(N($V378)&gt;0.005,"欠 "&amp;TEXT(N($V378),"#,##0.00")&amp;IF(N($S378)&gt;0,"（开票未到账 "&amp;TEXT(N($S378),"#,##0.00")&amp;"）","")&amp;IF(N($U378)&gt;0,"（未开票 "&amp;TEXT(N($U378),"#,##0.00")&amp;"）",""),IF(N($V378)&lt;-0.005,"多收 "&amp;TEXT(-N($V378),"#,##0.00"),"✔ 已结清")))&amp;IF(N($T378)&gt;0,"｜到账未开票 "&amp;TEXT(N($T378),"#,##0.00")&amp;"，待补票","")&amp;IF(N($Q378)&gt;0,"｜收现 "&amp;TEXT(N($Q378),"#,##0.00"),"")&amp;IF(N($R378)&gt;0,"｜收款不开票 "&amp;TEXT(N($R378),"#,##0.00"),""))</f>
        <v/>
      </c>
      <c r="X378" s="370"/>
      <c r="AB378" s="371" t="str">
        <f aca="false">IF(OR(N($N378)=0,N($AA378)=0),"",ROUND(N($N378)/(1+N($AA378))*N($AA378),2))</f>
        <v/>
      </c>
      <c r="AC378" s="370"/>
      <c r="AD378" s="370"/>
      <c r="AE378" s="374" t="str">
        <f aca="false">IF($AM378="","",IF($AM378=1,IF($AN378&gt;=1,"一次性·已到收款期","一次性·未到期"),$AD378&amp;" 第"&amp;$AN378&amp;"/"&amp;$AM378&amp;"期"))</f>
        <v/>
      </c>
      <c r="AF378" s="372" t="str">
        <f aca="false">IF(OR($AM378="",N($L378)=0),"",ROUND(N($J378)*$AN378/$AM378,2)+N($K378))</f>
        <v/>
      </c>
      <c r="AG378" s="372" t="str">
        <f aca="false">IF($AF378="","",MAX(0,ROUND($AF378-(N($P378)+N($Q378)+N($R378)),2)))</f>
        <v/>
      </c>
      <c r="AH378" s="372" t="str">
        <f aca="false">IF(OR(TRIM($B378&amp;$C378)="",NOT(ISNUMBER($D378))),"",SUMIFS($V$3:$V$1001,$AJ$3:$AJ$1001,$AJ378,$D$3:$D$1001,"&lt;"&amp;$D378))</f>
        <v/>
      </c>
      <c r="AI378" s="372" t="str">
        <f aca="false">IF(TRIM($B378&amp;$C378)="","",SUMIFS($V$3:$V$1001,$AJ$3:$AJ$1001,$AJ378))</f>
        <v/>
      </c>
      <c r="AJ378" s="374" t="str">
        <f aca="false">IF(TRIM($B378&amp;$C378)="","",TRIM($B378)&amp;"｜"&amp;TRIM($C378))</f>
        <v/>
      </c>
      <c r="AK378" s="372" t="str">
        <f aca="false">IF(TRIM($B378&amp;$C378)="","",MIN(N($N378),N($P378)))</f>
        <v/>
      </c>
      <c r="AL378" s="375" t="str">
        <f aca="false">IF(ISNUMBER($D378),YEAR($D378),"")</f>
        <v/>
      </c>
      <c r="AM378" s="375" t="str">
        <f aca="false">IF(OR(TRIM($B378&amp;$C378)="",NOT(ISNUMBER($D378)),NOT(ISNUMBER($E378))),"",IF($E378&lt;$D378,"",IF(IF($AD378="半年付",2,IF($AD378="季度付",4,IF($AD378="月付",12,IF($AD378="半月付",24,1))))=1,1,MAX(1,ROUND(($E378-$D378+1)/365*IF($AD378="半年付",2,IF($AD378="季度付",4,IF($AD378="月付",12,IF($AD378="半月付",24,1)))),0)))))</f>
        <v/>
      </c>
      <c r="AN378" s="375" t="str">
        <f aca="true">IF($AM378="","",MIN($AM378,MAX(0,INT((TODAY()-付款宽限天数-$D378)/(($E378-$D378+1)/$AM378))+1)))</f>
        <v/>
      </c>
    </row>
    <row r="379" customFormat="false" ht="14.9" hidden="false" customHeight="false" outlineLevel="0" collapsed="false">
      <c r="F379" s="370" t="str">
        <f aca="true">IF(TRIM($B379&amp;$C379)="","",IF(OR(ISNUMBER(SEARCH("未",$A379)),ISNUMBER(SEARCH("送出",$A379)),AND(TRIM($A379)="",NOT(ISNUMBER($D379)),N($G379)=0)),"【合同未回】","")&amp;IF(NOT(ISNUMBER($E379)),IF(OR(ISNUMBER(SEARCH("未",$A379)),ISNUMBER(SEARCH("送出",$A379)),AND(TRIM($A379)="",NOT(ISNUMBER($D379)),N($G379)=0)),"","【未填合同期】"),IF($E379&lt;TODAY(),"【已到期】",IF($E379-TODAY()&lt;=提醒天数,"【即将到期，剩余"&amp;($E379-TODAY())&amp;"天】","【正常】")))&amp;IF(OR($AC379="安装免保",$AC379="技术免保",$AC379="质保期内"),"【"&amp;$AC379&amp;"】",""))</f>
        <v/>
      </c>
      <c r="J379" s="371" t="str">
        <f aca="false">IF(OR(N($G379)=0,N($H379)=0),"",ROUND(N($G379)*N($H379)*IF(N($I379)=0,1,N($I379)),2))</f>
        <v/>
      </c>
      <c r="L379" s="371" t="str">
        <f aca="false">IF(TRIM($B379&amp;$C379)="","",IF(AND(N($J379)=0,N($K379)=0),"",ROUND(N($J379)+N($K379),2)))</f>
        <v/>
      </c>
      <c r="R379" s="371"/>
      <c r="S379" s="372" t="str">
        <f aca="false">IF(TRIM($B379&amp;$C379)="","",IF(N($N379)=0,"",MAX(0,MIN(N($N379)-N($P379),N($V379)))))</f>
        <v/>
      </c>
      <c r="T379" s="372" t="str">
        <f aca="false">IF(TRIM($B379&amp;$C379)="","",IF(N($P379)&lt;=N($N379),"",N($P379)-N($N379)))</f>
        <v/>
      </c>
      <c r="U379" s="372" t="str">
        <f aca="false">IF(OR(TRIM($B379&amp;$C379)="",$V379=""),"",MAX(0,N($V379))-N($S379))</f>
        <v/>
      </c>
      <c r="V379" s="372" t="str">
        <f aca="false">IF(TRIM($B379&amp;$C379)="","",IF(AND(N($L379)=0,N($P379)+N($Q379)+N($R379)=0),"",ROUND(N($L379)-N($P379)-N($Q379)-N($R379),2)))</f>
        <v/>
      </c>
      <c r="W379" s="373" t="str">
        <f aca="false">IF(TRIM($B379&amp;$C379)="","",IF(N($L379)=0,IF((N($P379)+N($Q379)+N($R379))=0,"—未填单价","未填单价，已收 "&amp;TEXT((N($P379)+N($Q379)+N($R379)),"#,##0.00")),IF(N($V379)&gt;0.005,"欠 "&amp;TEXT(N($V379),"#,##0.00")&amp;IF(N($S379)&gt;0,"（开票未到账 "&amp;TEXT(N($S379),"#,##0.00")&amp;"）","")&amp;IF(N($U379)&gt;0,"（未开票 "&amp;TEXT(N($U379),"#,##0.00")&amp;"）",""),IF(N($V379)&lt;-0.005,"多收 "&amp;TEXT(-N($V379),"#,##0.00"),"✔ 已结清")))&amp;IF(N($T379)&gt;0,"｜到账未开票 "&amp;TEXT(N($T379),"#,##0.00")&amp;"，待补票","")&amp;IF(N($Q379)&gt;0,"｜收现 "&amp;TEXT(N($Q379),"#,##0.00"),"")&amp;IF(N($R379)&gt;0,"｜收款不开票 "&amp;TEXT(N($R379),"#,##0.00"),""))</f>
        <v/>
      </c>
      <c r="X379" s="370"/>
      <c r="AB379" s="371" t="str">
        <f aca="false">IF(OR(N($N379)=0,N($AA379)=0),"",ROUND(N($N379)/(1+N($AA379))*N($AA379),2))</f>
        <v/>
      </c>
      <c r="AC379" s="370"/>
      <c r="AD379" s="370"/>
      <c r="AE379" s="374" t="str">
        <f aca="false">IF($AM379="","",IF($AM379=1,IF($AN379&gt;=1,"一次性·已到收款期","一次性·未到期"),$AD379&amp;" 第"&amp;$AN379&amp;"/"&amp;$AM379&amp;"期"))</f>
        <v/>
      </c>
      <c r="AF379" s="372" t="str">
        <f aca="false">IF(OR($AM379="",N($L379)=0),"",ROUND(N($J379)*$AN379/$AM379,2)+N($K379))</f>
        <v/>
      </c>
      <c r="AG379" s="372" t="str">
        <f aca="false">IF($AF379="","",MAX(0,ROUND($AF379-(N($P379)+N($Q379)+N($R379)),2)))</f>
        <v/>
      </c>
      <c r="AH379" s="372" t="str">
        <f aca="false">IF(OR(TRIM($B379&amp;$C379)="",NOT(ISNUMBER($D379))),"",SUMIFS($V$3:$V$1001,$AJ$3:$AJ$1001,$AJ379,$D$3:$D$1001,"&lt;"&amp;$D379))</f>
        <v/>
      </c>
      <c r="AI379" s="372" t="str">
        <f aca="false">IF(TRIM($B379&amp;$C379)="","",SUMIFS($V$3:$V$1001,$AJ$3:$AJ$1001,$AJ379))</f>
        <v/>
      </c>
      <c r="AJ379" s="374" t="str">
        <f aca="false">IF(TRIM($B379&amp;$C379)="","",TRIM($B379)&amp;"｜"&amp;TRIM($C379))</f>
        <v/>
      </c>
      <c r="AK379" s="372" t="str">
        <f aca="false">IF(TRIM($B379&amp;$C379)="","",MIN(N($N379),N($P379)))</f>
        <v/>
      </c>
      <c r="AL379" s="375" t="str">
        <f aca="false">IF(ISNUMBER($D379),YEAR($D379),"")</f>
        <v/>
      </c>
      <c r="AM379" s="375" t="str">
        <f aca="false">IF(OR(TRIM($B379&amp;$C379)="",NOT(ISNUMBER($D379)),NOT(ISNUMBER($E379))),"",IF($E379&lt;$D379,"",IF(IF($AD379="半年付",2,IF($AD379="季度付",4,IF($AD379="月付",12,IF($AD379="半月付",24,1))))=1,1,MAX(1,ROUND(($E379-$D379+1)/365*IF($AD379="半年付",2,IF($AD379="季度付",4,IF($AD379="月付",12,IF($AD379="半月付",24,1)))),0)))))</f>
        <v/>
      </c>
      <c r="AN379" s="375" t="str">
        <f aca="true">IF($AM379="","",MIN($AM379,MAX(0,INT((TODAY()-付款宽限天数-$D379)/(($E379-$D379+1)/$AM379))+1)))</f>
        <v/>
      </c>
    </row>
    <row r="380" customFormat="false" ht="14.9" hidden="false" customHeight="false" outlineLevel="0" collapsed="false">
      <c r="F380" s="370" t="str">
        <f aca="true">IF(TRIM($B380&amp;$C380)="","",IF(OR(ISNUMBER(SEARCH("未",$A380)),ISNUMBER(SEARCH("送出",$A380)),AND(TRIM($A380)="",NOT(ISNUMBER($D380)),N($G380)=0)),"【合同未回】","")&amp;IF(NOT(ISNUMBER($E380)),IF(OR(ISNUMBER(SEARCH("未",$A380)),ISNUMBER(SEARCH("送出",$A380)),AND(TRIM($A380)="",NOT(ISNUMBER($D380)),N($G380)=0)),"","【未填合同期】"),IF($E380&lt;TODAY(),"【已到期】",IF($E380-TODAY()&lt;=提醒天数,"【即将到期，剩余"&amp;($E380-TODAY())&amp;"天】","【正常】")))&amp;IF(OR($AC380="安装免保",$AC380="技术免保",$AC380="质保期内"),"【"&amp;$AC380&amp;"】",""))</f>
        <v/>
      </c>
      <c r="J380" s="371" t="str">
        <f aca="false">IF(OR(N($G380)=0,N($H380)=0),"",ROUND(N($G380)*N($H380)*IF(N($I380)=0,1,N($I380)),2))</f>
        <v/>
      </c>
      <c r="L380" s="371" t="str">
        <f aca="false">IF(TRIM($B380&amp;$C380)="","",IF(AND(N($J380)=0,N($K380)=0),"",ROUND(N($J380)+N($K380),2)))</f>
        <v/>
      </c>
      <c r="R380" s="371"/>
      <c r="S380" s="372" t="str">
        <f aca="false">IF(TRIM($B380&amp;$C380)="","",IF(N($N380)=0,"",MAX(0,MIN(N($N380)-N($P380),N($V380)))))</f>
        <v/>
      </c>
      <c r="T380" s="372" t="str">
        <f aca="false">IF(TRIM($B380&amp;$C380)="","",IF(N($P380)&lt;=N($N380),"",N($P380)-N($N380)))</f>
        <v/>
      </c>
      <c r="U380" s="372" t="str">
        <f aca="false">IF(OR(TRIM($B380&amp;$C380)="",$V380=""),"",MAX(0,N($V380))-N($S380))</f>
        <v/>
      </c>
      <c r="V380" s="372" t="str">
        <f aca="false">IF(TRIM($B380&amp;$C380)="","",IF(AND(N($L380)=0,N($P380)+N($Q380)+N($R380)=0),"",ROUND(N($L380)-N($P380)-N($Q380)-N($R380),2)))</f>
        <v/>
      </c>
      <c r="W380" s="373" t="str">
        <f aca="false">IF(TRIM($B380&amp;$C380)="","",IF(N($L380)=0,IF((N($P380)+N($Q380)+N($R380))=0,"—未填单价","未填单价，已收 "&amp;TEXT((N($P380)+N($Q380)+N($R380)),"#,##0.00")),IF(N($V380)&gt;0.005,"欠 "&amp;TEXT(N($V380),"#,##0.00")&amp;IF(N($S380)&gt;0,"（开票未到账 "&amp;TEXT(N($S380),"#,##0.00")&amp;"）","")&amp;IF(N($U380)&gt;0,"（未开票 "&amp;TEXT(N($U380),"#,##0.00")&amp;"）",""),IF(N($V380)&lt;-0.005,"多收 "&amp;TEXT(-N($V380),"#,##0.00"),"✔ 已结清")))&amp;IF(N($T380)&gt;0,"｜到账未开票 "&amp;TEXT(N($T380),"#,##0.00")&amp;"，待补票","")&amp;IF(N($Q380)&gt;0,"｜收现 "&amp;TEXT(N($Q380),"#,##0.00"),"")&amp;IF(N($R380)&gt;0,"｜收款不开票 "&amp;TEXT(N($R380),"#,##0.00"),""))</f>
        <v/>
      </c>
      <c r="X380" s="370"/>
      <c r="AB380" s="371" t="str">
        <f aca="false">IF(OR(N($N380)=0,N($AA380)=0),"",ROUND(N($N380)/(1+N($AA380))*N($AA380),2))</f>
        <v/>
      </c>
      <c r="AC380" s="370"/>
      <c r="AD380" s="370"/>
      <c r="AE380" s="374" t="str">
        <f aca="false">IF($AM380="","",IF($AM380=1,IF($AN380&gt;=1,"一次性·已到收款期","一次性·未到期"),$AD380&amp;" 第"&amp;$AN380&amp;"/"&amp;$AM380&amp;"期"))</f>
        <v/>
      </c>
      <c r="AF380" s="372" t="str">
        <f aca="false">IF(OR($AM380="",N($L380)=0),"",ROUND(N($J380)*$AN380/$AM380,2)+N($K380))</f>
        <v/>
      </c>
      <c r="AG380" s="372" t="str">
        <f aca="false">IF($AF380="","",MAX(0,ROUND($AF380-(N($P380)+N($Q380)+N($R380)),2)))</f>
        <v/>
      </c>
      <c r="AH380" s="372" t="str">
        <f aca="false">IF(OR(TRIM($B380&amp;$C380)="",NOT(ISNUMBER($D380))),"",SUMIFS($V$3:$V$1001,$AJ$3:$AJ$1001,$AJ380,$D$3:$D$1001,"&lt;"&amp;$D380))</f>
        <v/>
      </c>
      <c r="AI380" s="372" t="str">
        <f aca="false">IF(TRIM($B380&amp;$C380)="","",SUMIFS($V$3:$V$1001,$AJ$3:$AJ$1001,$AJ380))</f>
        <v/>
      </c>
      <c r="AJ380" s="374" t="str">
        <f aca="false">IF(TRIM($B380&amp;$C380)="","",TRIM($B380)&amp;"｜"&amp;TRIM($C380))</f>
        <v/>
      </c>
      <c r="AK380" s="372" t="str">
        <f aca="false">IF(TRIM($B380&amp;$C380)="","",MIN(N($N380),N($P380)))</f>
        <v/>
      </c>
      <c r="AL380" s="375" t="str">
        <f aca="false">IF(ISNUMBER($D380),YEAR($D380),"")</f>
        <v/>
      </c>
      <c r="AM380" s="375" t="str">
        <f aca="false">IF(OR(TRIM($B380&amp;$C380)="",NOT(ISNUMBER($D380)),NOT(ISNUMBER($E380))),"",IF($E380&lt;$D380,"",IF(IF($AD380="半年付",2,IF($AD380="季度付",4,IF($AD380="月付",12,IF($AD380="半月付",24,1))))=1,1,MAX(1,ROUND(($E380-$D380+1)/365*IF($AD380="半年付",2,IF($AD380="季度付",4,IF($AD380="月付",12,IF($AD380="半月付",24,1)))),0)))))</f>
        <v/>
      </c>
      <c r="AN380" s="375" t="str">
        <f aca="true">IF($AM380="","",MIN($AM380,MAX(0,INT((TODAY()-付款宽限天数-$D380)/(($E380-$D380+1)/$AM380))+1)))</f>
        <v/>
      </c>
    </row>
    <row r="381" customFormat="false" ht="14.9" hidden="false" customHeight="false" outlineLevel="0" collapsed="false">
      <c r="F381" s="370" t="str">
        <f aca="true">IF(TRIM($B381&amp;$C381)="","",IF(OR(ISNUMBER(SEARCH("未",$A381)),ISNUMBER(SEARCH("送出",$A381)),AND(TRIM($A381)="",NOT(ISNUMBER($D381)),N($G381)=0)),"【合同未回】","")&amp;IF(NOT(ISNUMBER($E381)),IF(OR(ISNUMBER(SEARCH("未",$A381)),ISNUMBER(SEARCH("送出",$A381)),AND(TRIM($A381)="",NOT(ISNUMBER($D381)),N($G381)=0)),"","【未填合同期】"),IF($E381&lt;TODAY(),"【已到期】",IF($E381-TODAY()&lt;=提醒天数,"【即将到期，剩余"&amp;($E381-TODAY())&amp;"天】","【正常】")))&amp;IF(OR($AC381="安装免保",$AC381="技术免保",$AC381="质保期内"),"【"&amp;$AC381&amp;"】",""))</f>
        <v/>
      </c>
      <c r="J381" s="371" t="str">
        <f aca="false">IF(OR(N($G381)=0,N($H381)=0),"",ROUND(N($G381)*N($H381)*IF(N($I381)=0,1,N($I381)),2))</f>
        <v/>
      </c>
      <c r="L381" s="371" t="str">
        <f aca="false">IF(TRIM($B381&amp;$C381)="","",IF(AND(N($J381)=0,N($K381)=0),"",ROUND(N($J381)+N($K381),2)))</f>
        <v/>
      </c>
      <c r="R381" s="371"/>
      <c r="S381" s="372" t="str">
        <f aca="false">IF(TRIM($B381&amp;$C381)="","",IF(N($N381)=0,"",MAX(0,MIN(N($N381)-N($P381),N($V381)))))</f>
        <v/>
      </c>
      <c r="T381" s="372" t="str">
        <f aca="false">IF(TRIM($B381&amp;$C381)="","",IF(N($P381)&lt;=N($N381),"",N($P381)-N($N381)))</f>
        <v/>
      </c>
      <c r="U381" s="372" t="str">
        <f aca="false">IF(OR(TRIM($B381&amp;$C381)="",$V381=""),"",MAX(0,N($V381))-N($S381))</f>
        <v/>
      </c>
      <c r="V381" s="372" t="str">
        <f aca="false">IF(TRIM($B381&amp;$C381)="","",IF(AND(N($L381)=0,N($P381)+N($Q381)+N($R381)=0),"",ROUND(N($L381)-N($P381)-N($Q381)-N($R381),2)))</f>
        <v/>
      </c>
      <c r="W381" s="373" t="str">
        <f aca="false">IF(TRIM($B381&amp;$C381)="","",IF(N($L381)=0,IF((N($P381)+N($Q381)+N($R381))=0,"—未填单价","未填单价，已收 "&amp;TEXT((N($P381)+N($Q381)+N($R381)),"#,##0.00")),IF(N($V381)&gt;0.005,"欠 "&amp;TEXT(N($V381),"#,##0.00")&amp;IF(N($S381)&gt;0,"（开票未到账 "&amp;TEXT(N($S381),"#,##0.00")&amp;"）","")&amp;IF(N($U381)&gt;0,"（未开票 "&amp;TEXT(N($U381),"#,##0.00")&amp;"）",""),IF(N($V381)&lt;-0.005,"多收 "&amp;TEXT(-N($V381),"#,##0.00"),"✔ 已结清")))&amp;IF(N($T381)&gt;0,"｜到账未开票 "&amp;TEXT(N($T381),"#,##0.00")&amp;"，待补票","")&amp;IF(N($Q381)&gt;0,"｜收现 "&amp;TEXT(N($Q381),"#,##0.00"),"")&amp;IF(N($R381)&gt;0,"｜收款不开票 "&amp;TEXT(N($R381),"#,##0.00"),""))</f>
        <v/>
      </c>
      <c r="X381" s="370"/>
      <c r="AB381" s="371" t="str">
        <f aca="false">IF(OR(N($N381)=0,N($AA381)=0),"",ROUND(N($N381)/(1+N($AA381))*N($AA381),2))</f>
        <v/>
      </c>
      <c r="AC381" s="370"/>
      <c r="AD381" s="370"/>
      <c r="AE381" s="374" t="str">
        <f aca="false">IF($AM381="","",IF($AM381=1,IF($AN381&gt;=1,"一次性·已到收款期","一次性·未到期"),$AD381&amp;" 第"&amp;$AN381&amp;"/"&amp;$AM381&amp;"期"))</f>
        <v/>
      </c>
      <c r="AF381" s="372" t="str">
        <f aca="false">IF(OR($AM381="",N($L381)=0),"",ROUND(N($J381)*$AN381/$AM381,2)+N($K381))</f>
        <v/>
      </c>
      <c r="AG381" s="372" t="str">
        <f aca="false">IF($AF381="","",MAX(0,ROUND($AF381-(N($P381)+N($Q381)+N($R381)),2)))</f>
        <v/>
      </c>
      <c r="AH381" s="372" t="str">
        <f aca="false">IF(OR(TRIM($B381&amp;$C381)="",NOT(ISNUMBER($D381))),"",SUMIFS($V$3:$V$1001,$AJ$3:$AJ$1001,$AJ381,$D$3:$D$1001,"&lt;"&amp;$D381))</f>
        <v/>
      </c>
      <c r="AI381" s="372" t="str">
        <f aca="false">IF(TRIM($B381&amp;$C381)="","",SUMIFS($V$3:$V$1001,$AJ$3:$AJ$1001,$AJ381))</f>
        <v/>
      </c>
      <c r="AJ381" s="374" t="str">
        <f aca="false">IF(TRIM($B381&amp;$C381)="","",TRIM($B381)&amp;"｜"&amp;TRIM($C381))</f>
        <v/>
      </c>
      <c r="AK381" s="372" t="str">
        <f aca="false">IF(TRIM($B381&amp;$C381)="","",MIN(N($N381),N($P381)))</f>
        <v/>
      </c>
      <c r="AL381" s="375" t="str">
        <f aca="false">IF(ISNUMBER($D381),YEAR($D381),"")</f>
        <v/>
      </c>
      <c r="AM381" s="375" t="str">
        <f aca="false">IF(OR(TRIM($B381&amp;$C381)="",NOT(ISNUMBER($D381)),NOT(ISNUMBER($E381))),"",IF($E381&lt;$D381,"",IF(IF($AD381="半年付",2,IF($AD381="季度付",4,IF($AD381="月付",12,IF($AD381="半月付",24,1))))=1,1,MAX(1,ROUND(($E381-$D381+1)/365*IF($AD381="半年付",2,IF($AD381="季度付",4,IF($AD381="月付",12,IF($AD381="半月付",24,1)))),0)))))</f>
        <v/>
      </c>
      <c r="AN381" s="375" t="str">
        <f aca="true">IF($AM381="","",MIN($AM381,MAX(0,INT((TODAY()-付款宽限天数-$D381)/(($E381-$D381+1)/$AM381))+1)))</f>
        <v/>
      </c>
    </row>
    <row r="382" customFormat="false" ht="14.9" hidden="false" customHeight="false" outlineLevel="0" collapsed="false">
      <c r="F382" s="370" t="str">
        <f aca="true">IF(TRIM($B382&amp;$C382)="","",IF(OR(ISNUMBER(SEARCH("未",$A382)),ISNUMBER(SEARCH("送出",$A382)),AND(TRIM($A382)="",NOT(ISNUMBER($D382)),N($G382)=0)),"【合同未回】","")&amp;IF(NOT(ISNUMBER($E382)),IF(OR(ISNUMBER(SEARCH("未",$A382)),ISNUMBER(SEARCH("送出",$A382)),AND(TRIM($A382)="",NOT(ISNUMBER($D382)),N($G382)=0)),"","【未填合同期】"),IF($E382&lt;TODAY(),"【已到期】",IF($E382-TODAY()&lt;=提醒天数,"【即将到期，剩余"&amp;($E382-TODAY())&amp;"天】","【正常】")))&amp;IF(OR($AC382="安装免保",$AC382="技术免保",$AC382="质保期内"),"【"&amp;$AC382&amp;"】",""))</f>
        <v/>
      </c>
      <c r="J382" s="371" t="str">
        <f aca="false">IF(OR(N($G382)=0,N($H382)=0),"",ROUND(N($G382)*N($H382)*IF(N($I382)=0,1,N($I382)),2))</f>
        <v/>
      </c>
      <c r="L382" s="371" t="str">
        <f aca="false">IF(TRIM($B382&amp;$C382)="","",IF(AND(N($J382)=0,N($K382)=0),"",ROUND(N($J382)+N($K382),2)))</f>
        <v/>
      </c>
      <c r="R382" s="371"/>
      <c r="S382" s="372" t="str">
        <f aca="false">IF(TRIM($B382&amp;$C382)="","",IF(N($N382)=0,"",MAX(0,MIN(N($N382)-N($P382),N($V382)))))</f>
        <v/>
      </c>
      <c r="T382" s="372" t="str">
        <f aca="false">IF(TRIM($B382&amp;$C382)="","",IF(N($P382)&lt;=N($N382),"",N($P382)-N($N382)))</f>
        <v/>
      </c>
      <c r="U382" s="372" t="str">
        <f aca="false">IF(OR(TRIM($B382&amp;$C382)="",$V382=""),"",MAX(0,N($V382))-N($S382))</f>
        <v/>
      </c>
      <c r="V382" s="372" t="str">
        <f aca="false">IF(TRIM($B382&amp;$C382)="","",IF(AND(N($L382)=0,N($P382)+N($Q382)+N($R382)=0),"",ROUND(N($L382)-N($P382)-N($Q382)-N($R382),2)))</f>
        <v/>
      </c>
      <c r="W382" s="373" t="str">
        <f aca="false">IF(TRIM($B382&amp;$C382)="","",IF(N($L382)=0,IF((N($P382)+N($Q382)+N($R382))=0,"—未填单价","未填单价，已收 "&amp;TEXT((N($P382)+N($Q382)+N($R382)),"#,##0.00")),IF(N($V382)&gt;0.005,"欠 "&amp;TEXT(N($V382),"#,##0.00")&amp;IF(N($S382)&gt;0,"（开票未到账 "&amp;TEXT(N($S382),"#,##0.00")&amp;"）","")&amp;IF(N($U382)&gt;0,"（未开票 "&amp;TEXT(N($U382),"#,##0.00")&amp;"）",""),IF(N($V382)&lt;-0.005,"多收 "&amp;TEXT(-N($V382),"#,##0.00"),"✔ 已结清")))&amp;IF(N($T382)&gt;0,"｜到账未开票 "&amp;TEXT(N($T382),"#,##0.00")&amp;"，待补票","")&amp;IF(N($Q382)&gt;0,"｜收现 "&amp;TEXT(N($Q382),"#,##0.00"),"")&amp;IF(N($R382)&gt;0,"｜收款不开票 "&amp;TEXT(N($R382),"#,##0.00"),""))</f>
        <v/>
      </c>
      <c r="X382" s="370"/>
      <c r="AB382" s="371" t="str">
        <f aca="false">IF(OR(N($N382)=0,N($AA382)=0),"",ROUND(N($N382)/(1+N($AA382))*N($AA382),2))</f>
        <v/>
      </c>
      <c r="AC382" s="370"/>
      <c r="AD382" s="370"/>
      <c r="AE382" s="374" t="str">
        <f aca="false">IF($AM382="","",IF($AM382=1,IF($AN382&gt;=1,"一次性·已到收款期","一次性·未到期"),$AD382&amp;" 第"&amp;$AN382&amp;"/"&amp;$AM382&amp;"期"))</f>
        <v/>
      </c>
      <c r="AF382" s="372" t="str">
        <f aca="false">IF(OR($AM382="",N($L382)=0),"",ROUND(N($J382)*$AN382/$AM382,2)+N($K382))</f>
        <v/>
      </c>
      <c r="AG382" s="372" t="str">
        <f aca="false">IF($AF382="","",MAX(0,ROUND($AF382-(N($P382)+N($Q382)+N($R382)),2)))</f>
        <v/>
      </c>
      <c r="AH382" s="372" t="str">
        <f aca="false">IF(OR(TRIM($B382&amp;$C382)="",NOT(ISNUMBER($D382))),"",SUMIFS($V$3:$V$1001,$AJ$3:$AJ$1001,$AJ382,$D$3:$D$1001,"&lt;"&amp;$D382))</f>
        <v/>
      </c>
      <c r="AI382" s="372" t="str">
        <f aca="false">IF(TRIM($B382&amp;$C382)="","",SUMIFS($V$3:$V$1001,$AJ$3:$AJ$1001,$AJ382))</f>
        <v/>
      </c>
      <c r="AJ382" s="374" t="str">
        <f aca="false">IF(TRIM($B382&amp;$C382)="","",TRIM($B382)&amp;"｜"&amp;TRIM($C382))</f>
        <v/>
      </c>
      <c r="AK382" s="372" t="str">
        <f aca="false">IF(TRIM($B382&amp;$C382)="","",MIN(N($N382),N($P382)))</f>
        <v/>
      </c>
      <c r="AL382" s="375" t="str">
        <f aca="false">IF(ISNUMBER($D382),YEAR($D382),"")</f>
        <v/>
      </c>
      <c r="AM382" s="375" t="str">
        <f aca="false">IF(OR(TRIM($B382&amp;$C382)="",NOT(ISNUMBER($D382)),NOT(ISNUMBER($E382))),"",IF($E382&lt;$D382,"",IF(IF($AD382="半年付",2,IF($AD382="季度付",4,IF($AD382="月付",12,IF($AD382="半月付",24,1))))=1,1,MAX(1,ROUND(($E382-$D382+1)/365*IF($AD382="半年付",2,IF($AD382="季度付",4,IF($AD382="月付",12,IF($AD382="半月付",24,1)))),0)))))</f>
        <v/>
      </c>
      <c r="AN382" s="375" t="str">
        <f aca="true">IF($AM382="","",MIN($AM382,MAX(0,INT((TODAY()-付款宽限天数-$D382)/(($E382-$D382+1)/$AM382))+1)))</f>
        <v/>
      </c>
    </row>
    <row r="383" customFormat="false" ht="14.9" hidden="false" customHeight="false" outlineLevel="0" collapsed="false">
      <c r="F383" s="370" t="str">
        <f aca="true">IF(TRIM($B383&amp;$C383)="","",IF(OR(ISNUMBER(SEARCH("未",$A383)),ISNUMBER(SEARCH("送出",$A383)),AND(TRIM($A383)="",NOT(ISNUMBER($D383)),N($G383)=0)),"【合同未回】","")&amp;IF(NOT(ISNUMBER($E383)),IF(OR(ISNUMBER(SEARCH("未",$A383)),ISNUMBER(SEARCH("送出",$A383)),AND(TRIM($A383)="",NOT(ISNUMBER($D383)),N($G383)=0)),"","【未填合同期】"),IF($E383&lt;TODAY(),"【已到期】",IF($E383-TODAY()&lt;=提醒天数,"【即将到期，剩余"&amp;($E383-TODAY())&amp;"天】","【正常】")))&amp;IF(OR($AC383="安装免保",$AC383="技术免保",$AC383="质保期内"),"【"&amp;$AC383&amp;"】",""))</f>
        <v/>
      </c>
      <c r="J383" s="371" t="str">
        <f aca="false">IF(OR(N($G383)=0,N($H383)=0),"",ROUND(N($G383)*N($H383)*IF(N($I383)=0,1,N($I383)),2))</f>
        <v/>
      </c>
      <c r="L383" s="371" t="str">
        <f aca="false">IF(TRIM($B383&amp;$C383)="","",IF(AND(N($J383)=0,N($K383)=0),"",ROUND(N($J383)+N($K383),2)))</f>
        <v/>
      </c>
      <c r="R383" s="371"/>
      <c r="S383" s="372" t="str">
        <f aca="false">IF(TRIM($B383&amp;$C383)="","",IF(N($N383)=0,"",MAX(0,MIN(N($N383)-N($P383),N($V383)))))</f>
        <v/>
      </c>
      <c r="T383" s="372" t="str">
        <f aca="false">IF(TRIM($B383&amp;$C383)="","",IF(N($P383)&lt;=N($N383),"",N($P383)-N($N383)))</f>
        <v/>
      </c>
      <c r="U383" s="372" t="str">
        <f aca="false">IF(OR(TRIM($B383&amp;$C383)="",$V383=""),"",MAX(0,N($V383))-N($S383))</f>
        <v/>
      </c>
      <c r="V383" s="372" t="str">
        <f aca="false">IF(TRIM($B383&amp;$C383)="","",IF(AND(N($L383)=0,N($P383)+N($Q383)+N($R383)=0),"",ROUND(N($L383)-N($P383)-N($Q383)-N($R383),2)))</f>
        <v/>
      </c>
      <c r="W383" s="373" t="str">
        <f aca="false">IF(TRIM($B383&amp;$C383)="","",IF(N($L383)=0,IF((N($P383)+N($Q383)+N($R383))=0,"—未填单价","未填单价，已收 "&amp;TEXT((N($P383)+N($Q383)+N($R383)),"#,##0.00")),IF(N($V383)&gt;0.005,"欠 "&amp;TEXT(N($V383),"#,##0.00")&amp;IF(N($S383)&gt;0,"（开票未到账 "&amp;TEXT(N($S383),"#,##0.00")&amp;"）","")&amp;IF(N($U383)&gt;0,"（未开票 "&amp;TEXT(N($U383),"#,##0.00")&amp;"）",""),IF(N($V383)&lt;-0.005,"多收 "&amp;TEXT(-N($V383),"#,##0.00"),"✔ 已结清")))&amp;IF(N($T383)&gt;0,"｜到账未开票 "&amp;TEXT(N($T383),"#,##0.00")&amp;"，待补票","")&amp;IF(N($Q383)&gt;0,"｜收现 "&amp;TEXT(N($Q383),"#,##0.00"),"")&amp;IF(N($R383)&gt;0,"｜收款不开票 "&amp;TEXT(N($R383),"#,##0.00"),""))</f>
        <v/>
      </c>
      <c r="X383" s="370"/>
      <c r="AB383" s="371" t="str">
        <f aca="false">IF(OR(N($N383)=0,N($AA383)=0),"",ROUND(N($N383)/(1+N($AA383))*N($AA383),2))</f>
        <v/>
      </c>
      <c r="AC383" s="370"/>
      <c r="AD383" s="370"/>
      <c r="AE383" s="374" t="str">
        <f aca="false">IF($AM383="","",IF($AM383=1,IF($AN383&gt;=1,"一次性·已到收款期","一次性·未到期"),$AD383&amp;" 第"&amp;$AN383&amp;"/"&amp;$AM383&amp;"期"))</f>
        <v/>
      </c>
      <c r="AF383" s="372" t="str">
        <f aca="false">IF(OR($AM383="",N($L383)=0),"",ROUND(N($J383)*$AN383/$AM383,2)+N($K383))</f>
        <v/>
      </c>
      <c r="AG383" s="372" t="str">
        <f aca="false">IF($AF383="","",MAX(0,ROUND($AF383-(N($P383)+N($Q383)+N($R383)),2)))</f>
        <v/>
      </c>
      <c r="AH383" s="372" t="str">
        <f aca="false">IF(OR(TRIM($B383&amp;$C383)="",NOT(ISNUMBER($D383))),"",SUMIFS($V$3:$V$1001,$AJ$3:$AJ$1001,$AJ383,$D$3:$D$1001,"&lt;"&amp;$D383))</f>
        <v/>
      </c>
      <c r="AI383" s="372" t="str">
        <f aca="false">IF(TRIM($B383&amp;$C383)="","",SUMIFS($V$3:$V$1001,$AJ$3:$AJ$1001,$AJ383))</f>
        <v/>
      </c>
      <c r="AJ383" s="374" t="str">
        <f aca="false">IF(TRIM($B383&amp;$C383)="","",TRIM($B383)&amp;"｜"&amp;TRIM($C383))</f>
        <v/>
      </c>
      <c r="AK383" s="372" t="str">
        <f aca="false">IF(TRIM($B383&amp;$C383)="","",MIN(N($N383),N($P383)))</f>
        <v/>
      </c>
      <c r="AL383" s="375" t="str">
        <f aca="false">IF(ISNUMBER($D383),YEAR($D383),"")</f>
        <v/>
      </c>
      <c r="AM383" s="375" t="str">
        <f aca="false">IF(OR(TRIM($B383&amp;$C383)="",NOT(ISNUMBER($D383)),NOT(ISNUMBER($E383))),"",IF($E383&lt;$D383,"",IF(IF($AD383="半年付",2,IF($AD383="季度付",4,IF($AD383="月付",12,IF($AD383="半月付",24,1))))=1,1,MAX(1,ROUND(($E383-$D383+1)/365*IF($AD383="半年付",2,IF($AD383="季度付",4,IF($AD383="月付",12,IF($AD383="半月付",24,1)))),0)))))</f>
        <v/>
      </c>
      <c r="AN383" s="375" t="str">
        <f aca="true">IF($AM383="","",MIN($AM383,MAX(0,INT((TODAY()-付款宽限天数-$D383)/(($E383-$D383+1)/$AM383))+1)))</f>
        <v/>
      </c>
    </row>
    <row r="384" customFormat="false" ht="14.9" hidden="false" customHeight="false" outlineLevel="0" collapsed="false">
      <c r="F384" s="370" t="str">
        <f aca="true">IF(TRIM($B384&amp;$C384)="","",IF(OR(ISNUMBER(SEARCH("未",$A384)),ISNUMBER(SEARCH("送出",$A384)),AND(TRIM($A384)="",NOT(ISNUMBER($D384)),N($G384)=0)),"【合同未回】","")&amp;IF(NOT(ISNUMBER($E384)),IF(OR(ISNUMBER(SEARCH("未",$A384)),ISNUMBER(SEARCH("送出",$A384)),AND(TRIM($A384)="",NOT(ISNUMBER($D384)),N($G384)=0)),"","【未填合同期】"),IF($E384&lt;TODAY(),"【已到期】",IF($E384-TODAY()&lt;=提醒天数,"【即将到期，剩余"&amp;($E384-TODAY())&amp;"天】","【正常】")))&amp;IF(OR($AC384="安装免保",$AC384="技术免保",$AC384="质保期内"),"【"&amp;$AC384&amp;"】",""))</f>
        <v/>
      </c>
      <c r="J384" s="371" t="str">
        <f aca="false">IF(OR(N($G384)=0,N($H384)=0),"",ROUND(N($G384)*N($H384)*IF(N($I384)=0,1,N($I384)),2))</f>
        <v/>
      </c>
      <c r="L384" s="371" t="str">
        <f aca="false">IF(TRIM($B384&amp;$C384)="","",IF(AND(N($J384)=0,N($K384)=0),"",ROUND(N($J384)+N($K384),2)))</f>
        <v/>
      </c>
      <c r="R384" s="371"/>
      <c r="S384" s="372" t="str">
        <f aca="false">IF(TRIM($B384&amp;$C384)="","",IF(N($N384)=0,"",MAX(0,MIN(N($N384)-N($P384),N($V384)))))</f>
        <v/>
      </c>
      <c r="T384" s="372" t="str">
        <f aca="false">IF(TRIM($B384&amp;$C384)="","",IF(N($P384)&lt;=N($N384),"",N($P384)-N($N384)))</f>
        <v/>
      </c>
      <c r="U384" s="372" t="str">
        <f aca="false">IF(OR(TRIM($B384&amp;$C384)="",$V384=""),"",MAX(0,N($V384))-N($S384))</f>
        <v/>
      </c>
      <c r="V384" s="372" t="str">
        <f aca="false">IF(TRIM($B384&amp;$C384)="","",IF(AND(N($L384)=0,N($P384)+N($Q384)+N($R384)=0),"",ROUND(N($L384)-N($P384)-N($Q384)-N($R384),2)))</f>
        <v/>
      </c>
      <c r="W384" s="373" t="str">
        <f aca="false">IF(TRIM($B384&amp;$C384)="","",IF(N($L384)=0,IF((N($P384)+N($Q384)+N($R384))=0,"—未填单价","未填单价，已收 "&amp;TEXT((N($P384)+N($Q384)+N($R384)),"#,##0.00")),IF(N($V384)&gt;0.005,"欠 "&amp;TEXT(N($V384),"#,##0.00")&amp;IF(N($S384)&gt;0,"（开票未到账 "&amp;TEXT(N($S384),"#,##0.00")&amp;"）","")&amp;IF(N($U384)&gt;0,"（未开票 "&amp;TEXT(N($U384),"#,##0.00")&amp;"）",""),IF(N($V384)&lt;-0.005,"多收 "&amp;TEXT(-N($V384),"#,##0.00"),"✔ 已结清")))&amp;IF(N($T384)&gt;0,"｜到账未开票 "&amp;TEXT(N($T384),"#,##0.00")&amp;"，待补票","")&amp;IF(N($Q384)&gt;0,"｜收现 "&amp;TEXT(N($Q384),"#,##0.00"),"")&amp;IF(N($R384)&gt;0,"｜收款不开票 "&amp;TEXT(N($R384),"#,##0.00"),""))</f>
        <v/>
      </c>
      <c r="X384" s="370"/>
      <c r="AB384" s="371" t="str">
        <f aca="false">IF(OR(N($N384)=0,N($AA384)=0),"",ROUND(N($N384)/(1+N($AA384))*N($AA384),2))</f>
        <v/>
      </c>
      <c r="AC384" s="370"/>
      <c r="AD384" s="370"/>
      <c r="AE384" s="374" t="str">
        <f aca="false">IF($AM384="","",IF($AM384=1,IF($AN384&gt;=1,"一次性·已到收款期","一次性·未到期"),$AD384&amp;" 第"&amp;$AN384&amp;"/"&amp;$AM384&amp;"期"))</f>
        <v/>
      </c>
      <c r="AF384" s="372" t="str">
        <f aca="false">IF(OR($AM384="",N($L384)=0),"",ROUND(N($J384)*$AN384/$AM384,2)+N($K384))</f>
        <v/>
      </c>
      <c r="AG384" s="372" t="str">
        <f aca="false">IF($AF384="","",MAX(0,ROUND($AF384-(N($P384)+N($Q384)+N($R384)),2)))</f>
        <v/>
      </c>
      <c r="AH384" s="372" t="str">
        <f aca="false">IF(OR(TRIM($B384&amp;$C384)="",NOT(ISNUMBER($D384))),"",SUMIFS($V$3:$V$1001,$AJ$3:$AJ$1001,$AJ384,$D$3:$D$1001,"&lt;"&amp;$D384))</f>
        <v/>
      </c>
      <c r="AI384" s="372" t="str">
        <f aca="false">IF(TRIM($B384&amp;$C384)="","",SUMIFS($V$3:$V$1001,$AJ$3:$AJ$1001,$AJ384))</f>
        <v/>
      </c>
      <c r="AJ384" s="374" t="str">
        <f aca="false">IF(TRIM($B384&amp;$C384)="","",TRIM($B384)&amp;"｜"&amp;TRIM($C384))</f>
        <v/>
      </c>
      <c r="AK384" s="372" t="str">
        <f aca="false">IF(TRIM($B384&amp;$C384)="","",MIN(N($N384),N($P384)))</f>
        <v/>
      </c>
      <c r="AL384" s="375" t="str">
        <f aca="false">IF(ISNUMBER($D384),YEAR($D384),"")</f>
        <v/>
      </c>
      <c r="AM384" s="375" t="str">
        <f aca="false">IF(OR(TRIM($B384&amp;$C384)="",NOT(ISNUMBER($D384)),NOT(ISNUMBER($E384))),"",IF($E384&lt;$D384,"",IF(IF($AD384="半年付",2,IF($AD384="季度付",4,IF($AD384="月付",12,IF($AD384="半月付",24,1))))=1,1,MAX(1,ROUND(($E384-$D384+1)/365*IF($AD384="半年付",2,IF($AD384="季度付",4,IF($AD384="月付",12,IF($AD384="半月付",24,1)))),0)))))</f>
        <v/>
      </c>
      <c r="AN384" s="375" t="str">
        <f aca="true">IF($AM384="","",MIN($AM384,MAX(0,INT((TODAY()-付款宽限天数-$D384)/(($E384-$D384+1)/$AM384))+1)))</f>
        <v/>
      </c>
    </row>
    <row r="385" customFormat="false" ht="14.9" hidden="false" customHeight="false" outlineLevel="0" collapsed="false">
      <c r="F385" s="370" t="str">
        <f aca="true">IF(TRIM($B385&amp;$C385)="","",IF(OR(ISNUMBER(SEARCH("未",$A385)),ISNUMBER(SEARCH("送出",$A385)),AND(TRIM($A385)="",NOT(ISNUMBER($D385)),N($G385)=0)),"【合同未回】","")&amp;IF(NOT(ISNUMBER($E385)),IF(OR(ISNUMBER(SEARCH("未",$A385)),ISNUMBER(SEARCH("送出",$A385)),AND(TRIM($A385)="",NOT(ISNUMBER($D385)),N($G385)=0)),"","【未填合同期】"),IF($E385&lt;TODAY(),"【已到期】",IF($E385-TODAY()&lt;=提醒天数,"【即将到期，剩余"&amp;($E385-TODAY())&amp;"天】","【正常】")))&amp;IF(OR($AC385="安装免保",$AC385="技术免保",$AC385="质保期内"),"【"&amp;$AC385&amp;"】",""))</f>
        <v/>
      </c>
      <c r="J385" s="371" t="str">
        <f aca="false">IF(OR(N($G385)=0,N($H385)=0),"",ROUND(N($G385)*N($H385)*IF(N($I385)=0,1,N($I385)),2))</f>
        <v/>
      </c>
      <c r="L385" s="371" t="str">
        <f aca="false">IF(TRIM($B385&amp;$C385)="","",IF(AND(N($J385)=0,N($K385)=0),"",ROUND(N($J385)+N($K385),2)))</f>
        <v/>
      </c>
      <c r="R385" s="371"/>
      <c r="S385" s="372" t="str">
        <f aca="false">IF(TRIM($B385&amp;$C385)="","",IF(N($N385)=0,"",MAX(0,MIN(N($N385)-N($P385),N($V385)))))</f>
        <v/>
      </c>
      <c r="T385" s="372" t="str">
        <f aca="false">IF(TRIM($B385&amp;$C385)="","",IF(N($P385)&lt;=N($N385),"",N($P385)-N($N385)))</f>
        <v/>
      </c>
      <c r="U385" s="372" t="str">
        <f aca="false">IF(OR(TRIM($B385&amp;$C385)="",$V385=""),"",MAX(0,N($V385))-N($S385))</f>
        <v/>
      </c>
      <c r="V385" s="372" t="str">
        <f aca="false">IF(TRIM($B385&amp;$C385)="","",IF(AND(N($L385)=0,N($P385)+N($Q385)+N($R385)=0),"",ROUND(N($L385)-N($P385)-N($Q385)-N($R385),2)))</f>
        <v/>
      </c>
      <c r="W385" s="373" t="str">
        <f aca="false">IF(TRIM($B385&amp;$C385)="","",IF(N($L385)=0,IF((N($P385)+N($Q385)+N($R385))=0,"—未填单价","未填单价，已收 "&amp;TEXT((N($P385)+N($Q385)+N($R385)),"#,##0.00")),IF(N($V385)&gt;0.005,"欠 "&amp;TEXT(N($V385),"#,##0.00")&amp;IF(N($S385)&gt;0,"（开票未到账 "&amp;TEXT(N($S385),"#,##0.00")&amp;"）","")&amp;IF(N($U385)&gt;0,"（未开票 "&amp;TEXT(N($U385),"#,##0.00")&amp;"）",""),IF(N($V385)&lt;-0.005,"多收 "&amp;TEXT(-N($V385),"#,##0.00"),"✔ 已结清")))&amp;IF(N($T385)&gt;0,"｜到账未开票 "&amp;TEXT(N($T385),"#,##0.00")&amp;"，待补票","")&amp;IF(N($Q385)&gt;0,"｜收现 "&amp;TEXT(N($Q385),"#,##0.00"),"")&amp;IF(N($R385)&gt;0,"｜收款不开票 "&amp;TEXT(N($R385),"#,##0.00"),""))</f>
        <v/>
      </c>
      <c r="X385" s="370"/>
      <c r="AB385" s="371" t="str">
        <f aca="false">IF(OR(N($N385)=0,N($AA385)=0),"",ROUND(N($N385)/(1+N($AA385))*N($AA385),2))</f>
        <v/>
      </c>
      <c r="AC385" s="370"/>
      <c r="AD385" s="370"/>
      <c r="AE385" s="374" t="str">
        <f aca="false">IF($AM385="","",IF($AM385=1,IF($AN385&gt;=1,"一次性·已到收款期","一次性·未到期"),$AD385&amp;" 第"&amp;$AN385&amp;"/"&amp;$AM385&amp;"期"))</f>
        <v/>
      </c>
      <c r="AF385" s="372" t="str">
        <f aca="false">IF(OR($AM385="",N($L385)=0),"",ROUND(N($J385)*$AN385/$AM385,2)+N($K385))</f>
        <v/>
      </c>
      <c r="AG385" s="372" t="str">
        <f aca="false">IF($AF385="","",MAX(0,ROUND($AF385-(N($P385)+N($Q385)+N($R385)),2)))</f>
        <v/>
      </c>
      <c r="AH385" s="372" t="str">
        <f aca="false">IF(OR(TRIM($B385&amp;$C385)="",NOT(ISNUMBER($D385))),"",SUMIFS($V$3:$V$1001,$AJ$3:$AJ$1001,$AJ385,$D$3:$D$1001,"&lt;"&amp;$D385))</f>
        <v/>
      </c>
      <c r="AI385" s="372" t="str">
        <f aca="false">IF(TRIM($B385&amp;$C385)="","",SUMIFS($V$3:$V$1001,$AJ$3:$AJ$1001,$AJ385))</f>
        <v/>
      </c>
      <c r="AJ385" s="374" t="str">
        <f aca="false">IF(TRIM($B385&amp;$C385)="","",TRIM($B385)&amp;"｜"&amp;TRIM($C385))</f>
        <v/>
      </c>
      <c r="AK385" s="372" t="str">
        <f aca="false">IF(TRIM($B385&amp;$C385)="","",MIN(N($N385),N($P385)))</f>
        <v/>
      </c>
      <c r="AL385" s="375" t="str">
        <f aca="false">IF(ISNUMBER($D385),YEAR($D385),"")</f>
        <v/>
      </c>
      <c r="AM385" s="375" t="str">
        <f aca="false">IF(OR(TRIM($B385&amp;$C385)="",NOT(ISNUMBER($D385)),NOT(ISNUMBER($E385))),"",IF($E385&lt;$D385,"",IF(IF($AD385="半年付",2,IF($AD385="季度付",4,IF($AD385="月付",12,IF($AD385="半月付",24,1))))=1,1,MAX(1,ROUND(($E385-$D385+1)/365*IF($AD385="半年付",2,IF($AD385="季度付",4,IF($AD385="月付",12,IF($AD385="半月付",24,1)))),0)))))</f>
        <v/>
      </c>
      <c r="AN385" s="375" t="str">
        <f aca="true">IF($AM385="","",MIN($AM385,MAX(0,INT((TODAY()-付款宽限天数-$D385)/(($E385-$D385+1)/$AM385))+1)))</f>
        <v/>
      </c>
    </row>
    <row r="386" customFormat="false" ht="14.9" hidden="false" customHeight="false" outlineLevel="0" collapsed="false">
      <c r="F386" s="370" t="str">
        <f aca="true">IF(TRIM($B386&amp;$C386)="","",IF(OR(ISNUMBER(SEARCH("未",$A386)),ISNUMBER(SEARCH("送出",$A386)),AND(TRIM($A386)="",NOT(ISNUMBER($D386)),N($G386)=0)),"【合同未回】","")&amp;IF(NOT(ISNUMBER($E386)),IF(OR(ISNUMBER(SEARCH("未",$A386)),ISNUMBER(SEARCH("送出",$A386)),AND(TRIM($A386)="",NOT(ISNUMBER($D386)),N($G386)=0)),"","【未填合同期】"),IF($E386&lt;TODAY(),"【已到期】",IF($E386-TODAY()&lt;=提醒天数,"【即将到期，剩余"&amp;($E386-TODAY())&amp;"天】","【正常】")))&amp;IF(OR($AC386="安装免保",$AC386="技术免保",$AC386="质保期内"),"【"&amp;$AC386&amp;"】",""))</f>
        <v/>
      </c>
      <c r="J386" s="371" t="str">
        <f aca="false">IF(OR(N($G386)=0,N($H386)=0),"",ROUND(N($G386)*N($H386)*IF(N($I386)=0,1,N($I386)),2))</f>
        <v/>
      </c>
      <c r="L386" s="371" t="str">
        <f aca="false">IF(TRIM($B386&amp;$C386)="","",IF(AND(N($J386)=0,N($K386)=0),"",ROUND(N($J386)+N($K386),2)))</f>
        <v/>
      </c>
      <c r="R386" s="371"/>
      <c r="S386" s="372" t="str">
        <f aca="false">IF(TRIM($B386&amp;$C386)="","",IF(N($N386)=0,"",MAX(0,MIN(N($N386)-N($P386),N($V386)))))</f>
        <v/>
      </c>
      <c r="T386" s="372" t="str">
        <f aca="false">IF(TRIM($B386&amp;$C386)="","",IF(N($P386)&lt;=N($N386),"",N($P386)-N($N386)))</f>
        <v/>
      </c>
      <c r="U386" s="372" t="str">
        <f aca="false">IF(OR(TRIM($B386&amp;$C386)="",$V386=""),"",MAX(0,N($V386))-N($S386))</f>
        <v/>
      </c>
      <c r="V386" s="372" t="str">
        <f aca="false">IF(TRIM($B386&amp;$C386)="","",IF(AND(N($L386)=0,N($P386)+N($Q386)+N($R386)=0),"",ROUND(N($L386)-N($P386)-N($Q386)-N($R386),2)))</f>
        <v/>
      </c>
      <c r="W386" s="373" t="str">
        <f aca="false">IF(TRIM($B386&amp;$C386)="","",IF(N($L386)=0,IF((N($P386)+N($Q386)+N($R386))=0,"—未填单价","未填单价，已收 "&amp;TEXT((N($P386)+N($Q386)+N($R386)),"#,##0.00")),IF(N($V386)&gt;0.005,"欠 "&amp;TEXT(N($V386),"#,##0.00")&amp;IF(N($S386)&gt;0,"（开票未到账 "&amp;TEXT(N($S386),"#,##0.00")&amp;"）","")&amp;IF(N($U386)&gt;0,"（未开票 "&amp;TEXT(N($U386),"#,##0.00")&amp;"）",""),IF(N($V386)&lt;-0.005,"多收 "&amp;TEXT(-N($V386),"#,##0.00"),"✔ 已结清")))&amp;IF(N($T386)&gt;0,"｜到账未开票 "&amp;TEXT(N($T386),"#,##0.00")&amp;"，待补票","")&amp;IF(N($Q386)&gt;0,"｜收现 "&amp;TEXT(N($Q386),"#,##0.00"),"")&amp;IF(N($R386)&gt;0,"｜收款不开票 "&amp;TEXT(N($R386),"#,##0.00"),""))</f>
        <v/>
      </c>
      <c r="X386" s="370"/>
      <c r="AB386" s="371" t="str">
        <f aca="false">IF(OR(N($N386)=0,N($AA386)=0),"",ROUND(N($N386)/(1+N($AA386))*N($AA386),2))</f>
        <v/>
      </c>
      <c r="AC386" s="370"/>
      <c r="AD386" s="370"/>
      <c r="AE386" s="374" t="str">
        <f aca="false">IF($AM386="","",IF($AM386=1,IF($AN386&gt;=1,"一次性·已到收款期","一次性·未到期"),$AD386&amp;" 第"&amp;$AN386&amp;"/"&amp;$AM386&amp;"期"))</f>
        <v/>
      </c>
      <c r="AF386" s="372" t="str">
        <f aca="false">IF(OR($AM386="",N($L386)=0),"",ROUND(N($J386)*$AN386/$AM386,2)+N($K386))</f>
        <v/>
      </c>
      <c r="AG386" s="372" t="str">
        <f aca="false">IF($AF386="","",MAX(0,ROUND($AF386-(N($P386)+N($Q386)+N($R386)),2)))</f>
        <v/>
      </c>
      <c r="AH386" s="372" t="str">
        <f aca="false">IF(OR(TRIM($B386&amp;$C386)="",NOT(ISNUMBER($D386))),"",SUMIFS($V$3:$V$1001,$AJ$3:$AJ$1001,$AJ386,$D$3:$D$1001,"&lt;"&amp;$D386))</f>
        <v/>
      </c>
      <c r="AI386" s="372" t="str">
        <f aca="false">IF(TRIM($B386&amp;$C386)="","",SUMIFS($V$3:$V$1001,$AJ$3:$AJ$1001,$AJ386))</f>
        <v/>
      </c>
      <c r="AJ386" s="374" t="str">
        <f aca="false">IF(TRIM($B386&amp;$C386)="","",TRIM($B386)&amp;"｜"&amp;TRIM($C386))</f>
        <v/>
      </c>
      <c r="AK386" s="372" t="str">
        <f aca="false">IF(TRIM($B386&amp;$C386)="","",MIN(N($N386),N($P386)))</f>
        <v/>
      </c>
      <c r="AL386" s="375" t="str">
        <f aca="false">IF(ISNUMBER($D386),YEAR($D386),"")</f>
        <v/>
      </c>
      <c r="AM386" s="375" t="str">
        <f aca="false">IF(OR(TRIM($B386&amp;$C386)="",NOT(ISNUMBER($D386)),NOT(ISNUMBER($E386))),"",IF($E386&lt;$D386,"",IF(IF($AD386="半年付",2,IF($AD386="季度付",4,IF($AD386="月付",12,IF($AD386="半月付",24,1))))=1,1,MAX(1,ROUND(($E386-$D386+1)/365*IF($AD386="半年付",2,IF($AD386="季度付",4,IF($AD386="月付",12,IF($AD386="半月付",24,1)))),0)))))</f>
        <v/>
      </c>
      <c r="AN386" s="375" t="str">
        <f aca="true">IF($AM386="","",MIN($AM386,MAX(0,INT((TODAY()-付款宽限天数-$D386)/(($E386-$D386+1)/$AM386))+1)))</f>
        <v/>
      </c>
    </row>
    <row r="387" customFormat="false" ht="14.9" hidden="false" customHeight="false" outlineLevel="0" collapsed="false">
      <c r="F387" s="370" t="str">
        <f aca="true">IF(TRIM($B387&amp;$C387)="","",IF(OR(ISNUMBER(SEARCH("未",$A387)),ISNUMBER(SEARCH("送出",$A387)),AND(TRIM($A387)="",NOT(ISNUMBER($D387)),N($G387)=0)),"【合同未回】","")&amp;IF(NOT(ISNUMBER($E387)),IF(OR(ISNUMBER(SEARCH("未",$A387)),ISNUMBER(SEARCH("送出",$A387)),AND(TRIM($A387)="",NOT(ISNUMBER($D387)),N($G387)=0)),"","【未填合同期】"),IF($E387&lt;TODAY(),"【已到期】",IF($E387-TODAY()&lt;=提醒天数,"【即将到期，剩余"&amp;($E387-TODAY())&amp;"天】","【正常】")))&amp;IF(OR($AC387="安装免保",$AC387="技术免保",$AC387="质保期内"),"【"&amp;$AC387&amp;"】",""))</f>
        <v/>
      </c>
      <c r="J387" s="371" t="str">
        <f aca="false">IF(OR(N($G387)=0,N($H387)=0),"",ROUND(N($G387)*N($H387)*IF(N($I387)=0,1,N($I387)),2))</f>
        <v/>
      </c>
      <c r="L387" s="371" t="str">
        <f aca="false">IF(TRIM($B387&amp;$C387)="","",IF(AND(N($J387)=0,N($K387)=0),"",ROUND(N($J387)+N($K387),2)))</f>
        <v/>
      </c>
      <c r="R387" s="371"/>
      <c r="S387" s="372" t="str">
        <f aca="false">IF(TRIM($B387&amp;$C387)="","",IF(N($N387)=0,"",MAX(0,MIN(N($N387)-N($P387),N($V387)))))</f>
        <v/>
      </c>
      <c r="T387" s="372" t="str">
        <f aca="false">IF(TRIM($B387&amp;$C387)="","",IF(N($P387)&lt;=N($N387),"",N($P387)-N($N387)))</f>
        <v/>
      </c>
      <c r="U387" s="372" t="str">
        <f aca="false">IF(OR(TRIM($B387&amp;$C387)="",$V387=""),"",MAX(0,N($V387))-N($S387))</f>
        <v/>
      </c>
      <c r="V387" s="372" t="str">
        <f aca="false">IF(TRIM($B387&amp;$C387)="","",IF(AND(N($L387)=0,N($P387)+N($Q387)+N($R387)=0),"",ROUND(N($L387)-N($P387)-N($Q387)-N($R387),2)))</f>
        <v/>
      </c>
      <c r="W387" s="373" t="str">
        <f aca="false">IF(TRIM($B387&amp;$C387)="","",IF(N($L387)=0,IF((N($P387)+N($Q387)+N($R387))=0,"—未填单价","未填单价，已收 "&amp;TEXT((N($P387)+N($Q387)+N($R387)),"#,##0.00")),IF(N($V387)&gt;0.005,"欠 "&amp;TEXT(N($V387),"#,##0.00")&amp;IF(N($S387)&gt;0,"（开票未到账 "&amp;TEXT(N($S387),"#,##0.00")&amp;"）","")&amp;IF(N($U387)&gt;0,"（未开票 "&amp;TEXT(N($U387),"#,##0.00")&amp;"）",""),IF(N($V387)&lt;-0.005,"多收 "&amp;TEXT(-N($V387),"#,##0.00"),"✔ 已结清")))&amp;IF(N($T387)&gt;0,"｜到账未开票 "&amp;TEXT(N($T387),"#,##0.00")&amp;"，待补票","")&amp;IF(N($Q387)&gt;0,"｜收现 "&amp;TEXT(N($Q387),"#,##0.00"),"")&amp;IF(N($R387)&gt;0,"｜收款不开票 "&amp;TEXT(N($R387),"#,##0.00"),""))</f>
        <v/>
      </c>
      <c r="X387" s="370"/>
      <c r="AB387" s="371" t="str">
        <f aca="false">IF(OR(N($N387)=0,N($AA387)=0),"",ROUND(N($N387)/(1+N($AA387))*N($AA387),2))</f>
        <v/>
      </c>
      <c r="AC387" s="370"/>
      <c r="AD387" s="370"/>
      <c r="AE387" s="374" t="str">
        <f aca="false">IF($AM387="","",IF($AM387=1,IF($AN387&gt;=1,"一次性·已到收款期","一次性·未到期"),$AD387&amp;" 第"&amp;$AN387&amp;"/"&amp;$AM387&amp;"期"))</f>
        <v/>
      </c>
      <c r="AF387" s="372" t="str">
        <f aca="false">IF(OR($AM387="",N($L387)=0),"",ROUND(N($J387)*$AN387/$AM387,2)+N($K387))</f>
        <v/>
      </c>
      <c r="AG387" s="372" t="str">
        <f aca="false">IF($AF387="","",MAX(0,ROUND($AF387-(N($P387)+N($Q387)+N($R387)),2)))</f>
        <v/>
      </c>
      <c r="AH387" s="372" t="str">
        <f aca="false">IF(OR(TRIM($B387&amp;$C387)="",NOT(ISNUMBER($D387))),"",SUMIFS($V$3:$V$1001,$AJ$3:$AJ$1001,$AJ387,$D$3:$D$1001,"&lt;"&amp;$D387))</f>
        <v/>
      </c>
      <c r="AI387" s="372" t="str">
        <f aca="false">IF(TRIM($B387&amp;$C387)="","",SUMIFS($V$3:$V$1001,$AJ$3:$AJ$1001,$AJ387))</f>
        <v/>
      </c>
      <c r="AJ387" s="374" t="str">
        <f aca="false">IF(TRIM($B387&amp;$C387)="","",TRIM($B387)&amp;"｜"&amp;TRIM($C387))</f>
        <v/>
      </c>
      <c r="AK387" s="372" t="str">
        <f aca="false">IF(TRIM($B387&amp;$C387)="","",MIN(N($N387),N($P387)))</f>
        <v/>
      </c>
      <c r="AL387" s="375" t="str">
        <f aca="false">IF(ISNUMBER($D387),YEAR($D387),"")</f>
        <v/>
      </c>
      <c r="AM387" s="375" t="str">
        <f aca="false">IF(OR(TRIM($B387&amp;$C387)="",NOT(ISNUMBER($D387)),NOT(ISNUMBER($E387))),"",IF($E387&lt;$D387,"",IF(IF($AD387="半年付",2,IF($AD387="季度付",4,IF($AD387="月付",12,IF($AD387="半月付",24,1))))=1,1,MAX(1,ROUND(($E387-$D387+1)/365*IF($AD387="半年付",2,IF($AD387="季度付",4,IF($AD387="月付",12,IF($AD387="半月付",24,1)))),0)))))</f>
        <v/>
      </c>
      <c r="AN387" s="375" t="str">
        <f aca="true">IF($AM387="","",MIN($AM387,MAX(0,INT((TODAY()-付款宽限天数-$D387)/(($E387-$D387+1)/$AM387))+1)))</f>
        <v/>
      </c>
    </row>
    <row r="388" customFormat="false" ht="14.9" hidden="false" customHeight="false" outlineLevel="0" collapsed="false">
      <c r="F388" s="370" t="str">
        <f aca="true">IF(TRIM($B388&amp;$C388)="","",IF(OR(ISNUMBER(SEARCH("未",$A388)),ISNUMBER(SEARCH("送出",$A388)),AND(TRIM($A388)="",NOT(ISNUMBER($D388)),N($G388)=0)),"【合同未回】","")&amp;IF(NOT(ISNUMBER($E388)),IF(OR(ISNUMBER(SEARCH("未",$A388)),ISNUMBER(SEARCH("送出",$A388)),AND(TRIM($A388)="",NOT(ISNUMBER($D388)),N($G388)=0)),"","【未填合同期】"),IF($E388&lt;TODAY(),"【已到期】",IF($E388-TODAY()&lt;=提醒天数,"【即将到期，剩余"&amp;($E388-TODAY())&amp;"天】","【正常】")))&amp;IF(OR($AC388="安装免保",$AC388="技术免保",$AC388="质保期内"),"【"&amp;$AC388&amp;"】",""))</f>
        <v/>
      </c>
      <c r="J388" s="371" t="str">
        <f aca="false">IF(OR(N($G388)=0,N($H388)=0),"",ROUND(N($G388)*N($H388)*IF(N($I388)=0,1,N($I388)),2))</f>
        <v/>
      </c>
      <c r="L388" s="371" t="str">
        <f aca="false">IF(TRIM($B388&amp;$C388)="","",IF(AND(N($J388)=0,N($K388)=0),"",ROUND(N($J388)+N($K388),2)))</f>
        <v/>
      </c>
      <c r="R388" s="371"/>
      <c r="S388" s="372" t="str">
        <f aca="false">IF(TRIM($B388&amp;$C388)="","",IF(N($N388)=0,"",MAX(0,MIN(N($N388)-N($P388),N($V388)))))</f>
        <v/>
      </c>
      <c r="T388" s="372" t="str">
        <f aca="false">IF(TRIM($B388&amp;$C388)="","",IF(N($P388)&lt;=N($N388),"",N($P388)-N($N388)))</f>
        <v/>
      </c>
      <c r="U388" s="372" t="str">
        <f aca="false">IF(OR(TRIM($B388&amp;$C388)="",$V388=""),"",MAX(0,N($V388))-N($S388))</f>
        <v/>
      </c>
      <c r="V388" s="372" t="str">
        <f aca="false">IF(TRIM($B388&amp;$C388)="","",IF(AND(N($L388)=0,N($P388)+N($Q388)+N($R388)=0),"",ROUND(N($L388)-N($P388)-N($Q388)-N($R388),2)))</f>
        <v/>
      </c>
      <c r="W388" s="373" t="str">
        <f aca="false">IF(TRIM($B388&amp;$C388)="","",IF(N($L388)=0,IF((N($P388)+N($Q388)+N($R388))=0,"—未填单价","未填单价，已收 "&amp;TEXT((N($P388)+N($Q388)+N($R388)),"#,##0.00")),IF(N($V388)&gt;0.005,"欠 "&amp;TEXT(N($V388),"#,##0.00")&amp;IF(N($S388)&gt;0,"（开票未到账 "&amp;TEXT(N($S388),"#,##0.00")&amp;"）","")&amp;IF(N($U388)&gt;0,"（未开票 "&amp;TEXT(N($U388),"#,##0.00")&amp;"）",""),IF(N($V388)&lt;-0.005,"多收 "&amp;TEXT(-N($V388),"#,##0.00"),"✔ 已结清")))&amp;IF(N($T388)&gt;0,"｜到账未开票 "&amp;TEXT(N($T388),"#,##0.00")&amp;"，待补票","")&amp;IF(N($Q388)&gt;0,"｜收现 "&amp;TEXT(N($Q388),"#,##0.00"),"")&amp;IF(N($R388)&gt;0,"｜收款不开票 "&amp;TEXT(N($R388),"#,##0.00"),""))</f>
        <v/>
      </c>
      <c r="X388" s="370"/>
      <c r="AB388" s="371" t="str">
        <f aca="false">IF(OR(N($N388)=0,N($AA388)=0),"",ROUND(N($N388)/(1+N($AA388))*N($AA388),2))</f>
        <v/>
      </c>
      <c r="AC388" s="370"/>
      <c r="AD388" s="370"/>
      <c r="AE388" s="374" t="str">
        <f aca="false">IF($AM388="","",IF($AM388=1,IF($AN388&gt;=1,"一次性·已到收款期","一次性·未到期"),$AD388&amp;" 第"&amp;$AN388&amp;"/"&amp;$AM388&amp;"期"))</f>
        <v/>
      </c>
      <c r="AF388" s="372" t="str">
        <f aca="false">IF(OR($AM388="",N($L388)=0),"",ROUND(N($J388)*$AN388/$AM388,2)+N($K388))</f>
        <v/>
      </c>
      <c r="AG388" s="372" t="str">
        <f aca="false">IF($AF388="","",MAX(0,ROUND($AF388-(N($P388)+N($Q388)+N($R388)),2)))</f>
        <v/>
      </c>
      <c r="AH388" s="372" t="str">
        <f aca="false">IF(OR(TRIM($B388&amp;$C388)="",NOT(ISNUMBER($D388))),"",SUMIFS($V$3:$V$1001,$AJ$3:$AJ$1001,$AJ388,$D$3:$D$1001,"&lt;"&amp;$D388))</f>
        <v/>
      </c>
      <c r="AI388" s="372" t="str">
        <f aca="false">IF(TRIM($B388&amp;$C388)="","",SUMIFS($V$3:$V$1001,$AJ$3:$AJ$1001,$AJ388))</f>
        <v/>
      </c>
      <c r="AJ388" s="374" t="str">
        <f aca="false">IF(TRIM($B388&amp;$C388)="","",TRIM($B388)&amp;"｜"&amp;TRIM($C388))</f>
        <v/>
      </c>
      <c r="AK388" s="372" t="str">
        <f aca="false">IF(TRIM($B388&amp;$C388)="","",MIN(N($N388),N($P388)))</f>
        <v/>
      </c>
      <c r="AL388" s="375" t="str">
        <f aca="false">IF(ISNUMBER($D388),YEAR($D388),"")</f>
        <v/>
      </c>
      <c r="AM388" s="375" t="str">
        <f aca="false">IF(OR(TRIM($B388&amp;$C388)="",NOT(ISNUMBER($D388)),NOT(ISNUMBER($E388))),"",IF($E388&lt;$D388,"",IF(IF($AD388="半年付",2,IF($AD388="季度付",4,IF($AD388="月付",12,IF($AD388="半月付",24,1))))=1,1,MAX(1,ROUND(($E388-$D388+1)/365*IF($AD388="半年付",2,IF($AD388="季度付",4,IF($AD388="月付",12,IF($AD388="半月付",24,1)))),0)))))</f>
        <v/>
      </c>
      <c r="AN388" s="375" t="str">
        <f aca="true">IF($AM388="","",MIN($AM388,MAX(0,INT((TODAY()-付款宽限天数-$D388)/(($E388-$D388+1)/$AM388))+1)))</f>
        <v/>
      </c>
    </row>
    <row r="389" customFormat="false" ht="14.9" hidden="false" customHeight="false" outlineLevel="0" collapsed="false">
      <c r="F389" s="370" t="str">
        <f aca="true">IF(TRIM($B389&amp;$C389)="","",IF(OR(ISNUMBER(SEARCH("未",$A389)),ISNUMBER(SEARCH("送出",$A389)),AND(TRIM($A389)="",NOT(ISNUMBER($D389)),N($G389)=0)),"【合同未回】","")&amp;IF(NOT(ISNUMBER($E389)),IF(OR(ISNUMBER(SEARCH("未",$A389)),ISNUMBER(SEARCH("送出",$A389)),AND(TRIM($A389)="",NOT(ISNUMBER($D389)),N($G389)=0)),"","【未填合同期】"),IF($E389&lt;TODAY(),"【已到期】",IF($E389-TODAY()&lt;=提醒天数,"【即将到期，剩余"&amp;($E389-TODAY())&amp;"天】","【正常】")))&amp;IF(OR($AC389="安装免保",$AC389="技术免保",$AC389="质保期内"),"【"&amp;$AC389&amp;"】",""))</f>
        <v/>
      </c>
      <c r="J389" s="371" t="str">
        <f aca="false">IF(OR(N($G389)=0,N($H389)=0),"",ROUND(N($G389)*N($H389)*IF(N($I389)=0,1,N($I389)),2))</f>
        <v/>
      </c>
      <c r="L389" s="371" t="str">
        <f aca="false">IF(TRIM($B389&amp;$C389)="","",IF(AND(N($J389)=0,N($K389)=0),"",ROUND(N($J389)+N($K389),2)))</f>
        <v/>
      </c>
      <c r="R389" s="371"/>
      <c r="S389" s="372" t="str">
        <f aca="false">IF(TRIM($B389&amp;$C389)="","",IF(N($N389)=0,"",MAX(0,MIN(N($N389)-N($P389),N($V389)))))</f>
        <v/>
      </c>
      <c r="T389" s="372" t="str">
        <f aca="false">IF(TRIM($B389&amp;$C389)="","",IF(N($P389)&lt;=N($N389),"",N($P389)-N($N389)))</f>
        <v/>
      </c>
      <c r="U389" s="372" t="str">
        <f aca="false">IF(OR(TRIM($B389&amp;$C389)="",$V389=""),"",MAX(0,N($V389))-N($S389))</f>
        <v/>
      </c>
      <c r="V389" s="372" t="str">
        <f aca="false">IF(TRIM($B389&amp;$C389)="","",IF(AND(N($L389)=0,N($P389)+N($Q389)+N($R389)=0),"",ROUND(N($L389)-N($P389)-N($Q389)-N($R389),2)))</f>
        <v/>
      </c>
      <c r="W389" s="373" t="str">
        <f aca="false">IF(TRIM($B389&amp;$C389)="","",IF(N($L389)=0,IF((N($P389)+N($Q389)+N($R389))=0,"—未填单价","未填单价，已收 "&amp;TEXT((N($P389)+N($Q389)+N($R389)),"#,##0.00")),IF(N($V389)&gt;0.005,"欠 "&amp;TEXT(N($V389),"#,##0.00")&amp;IF(N($S389)&gt;0,"（开票未到账 "&amp;TEXT(N($S389),"#,##0.00")&amp;"）","")&amp;IF(N($U389)&gt;0,"（未开票 "&amp;TEXT(N($U389),"#,##0.00")&amp;"）",""),IF(N($V389)&lt;-0.005,"多收 "&amp;TEXT(-N($V389),"#,##0.00"),"✔ 已结清")))&amp;IF(N($T389)&gt;0,"｜到账未开票 "&amp;TEXT(N($T389),"#,##0.00")&amp;"，待补票","")&amp;IF(N($Q389)&gt;0,"｜收现 "&amp;TEXT(N($Q389),"#,##0.00"),"")&amp;IF(N($R389)&gt;0,"｜收款不开票 "&amp;TEXT(N($R389),"#,##0.00"),""))</f>
        <v/>
      </c>
      <c r="X389" s="370"/>
      <c r="AB389" s="371" t="str">
        <f aca="false">IF(OR(N($N389)=0,N($AA389)=0),"",ROUND(N($N389)/(1+N($AA389))*N($AA389),2))</f>
        <v/>
      </c>
      <c r="AC389" s="370"/>
      <c r="AD389" s="370"/>
      <c r="AE389" s="374" t="str">
        <f aca="false">IF($AM389="","",IF($AM389=1,IF($AN389&gt;=1,"一次性·已到收款期","一次性·未到期"),$AD389&amp;" 第"&amp;$AN389&amp;"/"&amp;$AM389&amp;"期"))</f>
        <v/>
      </c>
      <c r="AF389" s="372" t="str">
        <f aca="false">IF(OR($AM389="",N($L389)=0),"",ROUND(N($J389)*$AN389/$AM389,2)+N($K389))</f>
        <v/>
      </c>
      <c r="AG389" s="372" t="str">
        <f aca="false">IF($AF389="","",MAX(0,ROUND($AF389-(N($P389)+N($Q389)+N($R389)),2)))</f>
        <v/>
      </c>
      <c r="AH389" s="372" t="str">
        <f aca="false">IF(OR(TRIM($B389&amp;$C389)="",NOT(ISNUMBER($D389))),"",SUMIFS($V$3:$V$1001,$AJ$3:$AJ$1001,$AJ389,$D$3:$D$1001,"&lt;"&amp;$D389))</f>
        <v/>
      </c>
      <c r="AI389" s="372" t="str">
        <f aca="false">IF(TRIM($B389&amp;$C389)="","",SUMIFS($V$3:$V$1001,$AJ$3:$AJ$1001,$AJ389))</f>
        <v/>
      </c>
      <c r="AJ389" s="374" t="str">
        <f aca="false">IF(TRIM($B389&amp;$C389)="","",TRIM($B389)&amp;"｜"&amp;TRIM($C389))</f>
        <v/>
      </c>
      <c r="AK389" s="372" t="str">
        <f aca="false">IF(TRIM($B389&amp;$C389)="","",MIN(N($N389),N($P389)))</f>
        <v/>
      </c>
      <c r="AL389" s="375" t="str">
        <f aca="false">IF(ISNUMBER($D389),YEAR($D389),"")</f>
        <v/>
      </c>
      <c r="AM389" s="375" t="str">
        <f aca="false">IF(OR(TRIM($B389&amp;$C389)="",NOT(ISNUMBER($D389)),NOT(ISNUMBER($E389))),"",IF($E389&lt;$D389,"",IF(IF($AD389="半年付",2,IF($AD389="季度付",4,IF($AD389="月付",12,IF($AD389="半月付",24,1))))=1,1,MAX(1,ROUND(($E389-$D389+1)/365*IF($AD389="半年付",2,IF($AD389="季度付",4,IF($AD389="月付",12,IF($AD389="半月付",24,1)))),0)))))</f>
        <v/>
      </c>
      <c r="AN389" s="375" t="str">
        <f aca="true">IF($AM389="","",MIN($AM389,MAX(0,INT((TODAY()-付款宽限天数-$D389)/(($E389-$D389+1)/$AM389))+1)))</f>
        <v/>
      </c>
    </row>
    <row r="390" customFormat="false" ht="14.9" hidden="false" customHeight="false" outlineLevel="0" collapsed="false">
      <c r="F390" s="370" t="str">
        <f aca="true">IF(TRIM($B390&amp;$C390)="","",IF(OR(ISNUMBER(SEARCH("未",$A390)),ISNUMBER(SEARCH("送出",$A390)),AND(TRIM($A390)="",NOT(ISNUMBER($D390)),N($G390)=0)),"【合同未回】","")&amp;IF(NOT(ISNUMBER($E390)),IF(OR(ISNUMBER(SEARCH("未",$A390)),ISNUMBER(SEARCH("送出",$A390)),AND(TRIM($A390)="",NOT(ISNUMBER($D390)),N($G390)=0)),"","【未填合同期】"),IF($E390&lt;TODAY(),"【已到期】",IF($E390-TODAY()&lt;=提醒天数,"【即将到期，剩余"&amp;($E390-TODAY())&amp;"天】","【正常】")))&amp;IF(OR($AC390="安装免保",$AC390="技术免保",$AC390="质保期内"),"【"&amp;$AC390&amp;"】",""))</f>
        <v/>
      </c>
      <c r="J390" s="371" t="str">
        <f aca="false">IF(OR(N($G390)=0,N($H390)=0),"",ROUND(N($G390)*N($H390)*IF(N($I390)=0,1,N($I390)),2))</f>
        <v/>
      </c>
      <c r="L390" s="371" t="str">
        <f aca="false">IF(TRIM($B390&amp;$C390)="","",IF(AND(N($J390)=0,N($K390)=0),"",ROUND(N($J390)+N($K390),2)))</f>
        <v/>
      </c>
      <c r="R390" s="371"/>
      <c r="S390" s="372" t="str">
        <f aca="false">IF(TRIM($B390&amp;$C390)="","",IF(N($N390)=0,"",MAX(0,MIN(N($N390)-N($P390),N($V390)))))</f>
        <v/>
      </c>
      <c r="T390" s="372" t="str">
        <f aca="false">IF(TRIM($B390&amp;$C390)="","",IF(N($P390)&lt;=N($N390),"",N($P390)-N($N390)))</f>
        <v/>
      </c>
      <c r="U390" s="372" t="str">
        <f aca="false">IF(OR(TRIM($B390&amp;$C390)="",$V390=""),"",MAX(0,N($V390))-N($S390))</f>
        <v/>
      </c>
      <c r="V390" s="372" t="str">
        <f aca="false">IF(TRIM($B390&amp;$C390)="","",IF(AND(N($L390)=0,N($P390)+N($Q390)+N($R390)=0),"",ROUND(N($L390)-N($P390)-N($Q390)-N($R390),2)))</f>
        <v/>
      </c>
      <c r="W390" s="373" t="str">
        <f aca="false">IF(TRIM($B390&amp;$C390)="","",IF(N($L390)=0,IF((N($P390)+N($Q390)+N($R390))=0,"—未填单价","未填单价，已收 "&amp;TEXT((N($P390)+N($Q390)+N($R390)),"#,##0.00")),IF(N($V390)&gt;0.005,"欠 "&amp;TEXT(N($V390),"#,##0.00")&amp;IF(N($S390)&gt;0,"（开票未到账 "&amp;TEXT(N($S390),"#,##0.00")&amp;"）","")&amp;IF(N($U390)&gt;0,"（未开票 "&amp;TEXT(N($U390),"#,##0.00")&amp;"）",""),IF(N($V390)&lt;-0.005,"多收 "&amp;TEXT(-N($V390),"#,##0.00"),"✔ 已结清")))&amp;IF(N($T390)&gt;0,"｜到账未开票 "&amp;TEXT(N($T390),"#,##0.00")&amp;"，待补票","")&amp;IF(N($Q390)&gt;0,"｜收现 "&amp;TEXT(N($Q390),"#,##0.00"),"")&amp;IF(N($R390)&gt;0,"｜收款不开票 "&amp;TEXT(N($R390),"#,##0.00"),""))</f>
        <v/>
      </c>
      <c r="X390" s="370"/>
      <c r="AB390" s="371" t="str">
        <f aca="false">IF(OR(N($N390)=0,N($AA390)=0),"",ROUND(N($N390)/(1+N($AA390))*N($AA390),2))</f>
        <v/>
      </c>
      <c r="AC390" s="370"/>
      <c r="AD390" s="370"/>
      <c r="AE390" s="374" t="str">
        <f aca="false">IF($AM390="","",IF($AM390=1,IF($AN390&gt;=1,"一次性·已到收款期","一次性·未到期"),$AD390&amp;" 第"&amp;$AN390&amp;"/"&amp;$AM390&amp;"期"))</f>
        <v/>
      </c>
      <c r="AF390" s="372" t="str">
        <f aca="false">IF(OR($AM390="",N($L390)=0),"",ROUND(N($J390)*$AN390/$AM390,2)+N($K390))</f>
        <v/>
      </c>
      <c r="AG390" s="372" t="str">
        <f aca="false">IF($AF390="","",MAX(0,ROUND($AF390-(N($P390)+N($Q390)+N($R390)),2)))</f>
        <v/>
      </c>
      <c r="AH390" s="372" t="str">
        <f aca="false">IF(OR(TRIM($B390&amp;$C390)="",NOT(ISNUMBER($D390))),"",SUMIFS($V$3:$V$1001,$AJ$3:$AJ$1001,$AJ390,$D$3:$D$1001,"&lt;"&amp;$D390))</f>
        <v/>
      </c>
      <c r="AI390" s="372" t="str">
        <f aca="false">IF(TRIM($B390&amp;$C390)="","",SUMIFS($V$3:$V$1001,$AJ$3:$AJ$1001,$AJ390))</f>
        <v/>
      </c>
      <c r="AJ390" s="374" t="str">
        <f aca="false">IF(TRIM($B390&amp;$C390)="","",TRIM($B390)&amp;"｜"&amp;TRIM($C390))</f>
        <v/>
      </c>
      <c r="AK390" s="372" t="str">
        <f aca="false">IF(TRIM($B390&amp;$C390)="","",MIN(N($N390),N($P390)))</f>
        <v/>
      </c>
      <c r="AL390" s="375" t="str">
        <f aca="false">IF(ISNUMBER($D390),YEAR($D390),"")</f>
        <v/>
      </c>
      <c r="AM390" s="375" t="str">
        <f aca="false">IF(OR(TRIM($B390&amp;$C390)="",NOT(ISNUMBER($D390)),NOT(ISNUMBER($E390))),"",IF($E390&lt;$D390,"",IF(IF($AD390="半年付",2,IF($AD390="季度付",4,IF($AD390="月付",12,IF($AD390="半月付",24,1))))=1,1,MAX(1,ROUND(($E390-$D390+1)/365*IF($AD390="半年付",2,IF($AD390="季度付",4,IF($AD390="月付",12,IF($AD390="半月付",24,1)))),0)))))</f>
        <v/>
      </c>
      <c r="AN390" s="375" t="str">
        <f aca="true">IF($AM390="","",MIN($AM390,MAX(0,INT((TODAY()-付款宽限天数-$D390)/(($E390-$D390+1)/$AM390))+1)))</f>
        <v/>
      </c>
    </row>
    <row r="391" customFormat="false" ht="14.9" hidden="false" customHeight="false" outlineLevel="0" collapsed="false">
      <c r="F391" s="370" t="str">
        <f aca="true">IF(TRIM($B391&amp;$C391)="","",IF(OR(ISNUMBER(SEARCH("未",$A391)),ISNUMBER(SEARCH("送出",$A391)),AND(TRIM($A391)="",NOT(ISNUMBER($D391)),N($G391)=0)),"【合同未回】","")&amp;IF(NOT(ISNUMBER($E391)),IF(OR(ISNUMBER(SEARCH("未",$A391)),ISNUMBER(SEARCH("送出",$A391)),AND(TRIM($A391)="",NOT(ISNUMBER($D391)),N($G391)=0)),"","【未填合同期】"),IF($E391&lt;TODAY(),"【已到期】",IF($E391-TODAY()&lt;=提醒天数,"【即将到期，剩余"&amp;($E391-TODAY())&amp;"天】","【正常】")))&amp;IF(OR($AC391="安装免保",$AC391="技术免保",$AC391="质保期内"),"【"&amp;$AC391&amp;"】",""))</f>
        <v/>
      </c>
      <c r="J391" s="371" t="str">
        <f aca="false">IF(OR(N($G391)=0,N($H391)=0),"",ROUND(N($G391)*N($H391)*IF(N($I391)=0,1,N($I391)),2))</f>
        <v/>
      </c>
      <c r="L391" s="371" t="str">
        <f aca="false">IF(TRIM($B391&amp;$C391)="","",IF(AND(N($J391)=0,N($K391)=0),"",ROUND(N($J391)+N($K391),2)))</f>
        <v/>
      </c>
      <c r="R391" s="371"/>
      <c r="S391" s="372" t="str">
        <f aca="false">IF(TRIM($B391&amp;$C391)="","",IF(N($N391)=0,"",MAX(0,MIN(N($N391)-N($P391),N($V391)))))</f>
        <v/>
      </c>
      <c r="T391" s="372" t="str">
        <f aca="false">IF(TRIM($B391&amp;$C391)="","",IF(N($P391)&lt;=N($N391),"",N($P391)-N($N391)))</f>
        <v/>
      </c>
      <c r="U391" s="372" t="str">
        <f aca="false">IF(OR(TRIM($B391&amp;$C391)="",$V391=""),"",MAX(0,N($V391))-N($S391))</f>
        <v/>
      </c>
      <c r="V391" s="372" t="str">
        <f aca="false">IF(TRIM($B391&amp;$C391)="","",IF(AND(N($L391)=0,N($P391)+N($Q391)+N($R391)=0),"",ROUND(N($L391)-N($P391)-N($Q391)-N($R391),2)))</f>
        <v/>
      </c>
      <c r="W391" s="373" t="str">
        <f aca="false">IF(TRIM($B391&amp;$C391)="","",IF(N($L391)=0,IF((N($P391)+N($Q391)+N($R391))=0,"—未填单价","未填单价，已收 "&amp;TEXT((N($P391)+N($Q391)+N($R391)),"#,##0.00")),IF(N($V391)&gt;0.005,"欠 "&amp;TEXT(N($V391),"#,##0.00")&amp;IF(N($S391)&gt;0,"（开票未到账 "&amp;TEXT(N($S391),"#,##0.00")&amp;"）","")&amp;IF(N($U391)&gt;0,"（未开票 "&amp;TEXT(N($U391),"#,##0.00")&amp;"）",""),IF(N($V391)&lt;-0.005,"多收 "&amp;TEXT(-N($V391),"#,##0.00"),"✔ 已结清")))&amp;IF(N($T391)&gt;0,"｜到账未开票 "&amp;TEXT(N($T391),"#,##0.00")&amp;"，待补票","")&amp;IF(N($Q391)&gt;0,"｜收现 "&amp;TEXT(N($Q391),"#,##0.00"),"")&amp;IF(N($R391)&gt;0,"｜收款不开票 "&amp;TEXT(N($R391),"#,##0.00"),""))</f>
        <v/>
      </c>
      <c r="X391" s="370"/>
      <c r="AB391" s="371" t="str">
        <f aca="false">IF(OR(N($N391)=0,N($AA391)=0),"",ROUND(N($N391)/(1+N($AA391))*N($AA391),2))</f>
        <v/>
      </c>
      <c r="AC391" s="370"/>
      <c r="AD391" s="370"/>
      <c r="AE391" s="374" t="str">
        <f aca="false">IF($AM391="","",IF($AM391=1,IF($AN391&gt;=1,"一次性·已到收款期","一次性·未到期"),$AD391&amp;" 第"&amp;$AN391&amp;"/"&amp;$AM391&amp;"期"))</f>
        <v/>
      </c>
      <c r="AF391" s="372" t="str">
        <f aca="false">IF(OR($AM391="",N($L391)=0),"",ROUND(N($J391)*$AN391/$AM391,2)+N($K391))</f>
        <v/>
      </c>
      <c r="AG391" s="372" t="str">
        <f aca="false">IF($AF391="","",MAX(0,ROUND($AF391-(N($P391)+N($Q391)+N($R391)),2)))</f>
        <v/>
      </c>
      <c r="AH391" s="372" t="str">
        <f aca="false">IF(OR(TRIM($B391&amp;$C391)="",NOT(ISNUMBER($D391))),"",SUMIFS($V$3:$V$1001,$AJ$3:$AJ$1001,$AJ391,$D$3:$D$1001,"&lt;"&amp;$D391))</f>
        <v/>
      </c>
      <c r="AI391" s="372" t="str">
        <f aca="false">IF(TRIM($B391&amp;$C391)="","",SUMIFS($V$3:$V$1001,$AJ$3:$AJ$1001,$AJ391))</f>
        <v/>
      </c>
      <c r="AJ391" s="374" t="str">
        <f aca="false">IF(TRIM($B391&amp;$C391)="","",TRIM($B391)&amp;"｜"&amp;TRIM($C391))</f>
        <v/>
      </c>
      <c r="AK391" s="372" t="str">
        <f aca="false">IF(TRIM($B391&amp;$C391)="","",MIN(N($N391),N($P391)))</f>
        <v/>
      </c>
      <c r="AL391" s="375" t="str">
        <f aca="false">IF(ISNUMBER($D391),YEAR($D391),"")</f>
        <v/>
      </c>
      <c r="AM391" s="375" t="str">
        <f aca="false">IF(OR(TRIM($B391&amp;$C391)="",NOT(ISNUMBER($D391)),NOT(ISNUMBER($E391))),"",IF($E391&lt;$D391,"",IF(IF($AD391="半年付",2,IF($AD391="季度付",4,IF($AD391="月付",12,IF($AD391="半月付",24,1))))=1,1,MAX(1,ROUND(($E391-$D391+1)/365*IF($AD391="半年付",2,IF($AD391="季度付",4,IF($AD391="月付",12,IF($AD391="半月付",24,1)))),0)))))</f>
        <v/>
      </c>
      <c r="AN391" s="375" t="str">
        <f aca="true">IF($AM391="","",MIN($AM391,MAX(0,INT((TODAY()-付款宽限天数-$D391)/(($E391-$D391+1)/$AM391))+1)))</f>
        <v/>
      </c>
    </row>
    <row r="392" customFormat="false" ht="14.9" hidden="false" customHeight="false" outlineLevel="0" collapsed="false">
      <c r="F392" s="370" t="str">
        <f aca="true">IF(TRIM($B392&amp;$C392)="","",IF(OR(ISNUMBER(SEARCH("未",$A392)),ISNUMBER(SEARCH("送出",$A392)),AND(TRIM($A392)="",NOT(ISNUMBER($D392)),N($G392)=0)),"【合同未回】","")&amp;IF(NOT(ISNUMBER($E392)),IF(OR(ISNUMBER(SEARCH("未",$A392)),ISNUMBER(SEARCH("送出",$A392)),AND(TRIM($A392)="",NOT(ISNUMBER($D392)),N($G392)=0)),"","【未填合同期】"),IF($E392&lt;TODAY(),"【已到期】",IF($E392-TODAY()&lt;=提醒天数,"【即将到期，剩余"&amp;($E392-TODAY())&amp;"天】","【正常】")))&amp;IF(OR($AC392="安装免保",$AC392="技术免保",$AC392="质保期内"),"【"&amp;$AC392&amp;"】",""))</f>
        <v/>
      </c>
      <c r="J392" s="371" t="str">
        <f aca="false">IF(OR(N($G392)=0,N($H392)=0),"",ROUND(N($G392)*N($H392)*IF(N($I392)=0,1,N($I392)),2))</f>
        <v/>
      </c>
      <c r="L392" s="371" t="str">
        <f aca="false">IF(TRIM($B392&amp;$C392)="","",IF(AND(N($J392)=0,N($K392)=0),"",ROUND(N($J392)+N($K392),2)))</f>
        <v/>
      </c>
      <c r="R392" s="371"/>
      <c r="S392" s="372" t="str">
        <f aca="false">IF(TRIM($B392&amp;$C392)="","",IF(N($N392)=0,"",MAX(0,MIN(N($N392)-N($P392),N($V392)))))</f>
        <v/>
      </c>
      <c r="T392" s="372" t="str">
        <f aca="false">IF(TRIM($B392&amp;$C392)="","",IF(N($P392)&lt;=N($N392),"",N($P392)-N($N392)))</f>
        <v/>
      </c>
      <c r="U392" s="372" t="str">
        <f aca="false">IF(OR(TRIM($B392&amp;$C392)="",$V392=""),"",MAX(0,N($V392))-N($S392))</f>
        <v/>
      </c>
      <c r="V392" s="372" t="str">
        <f aca="false">IF(TRIM($B392&amp;$C392)="","",IF(AND(N($L392)=0,N($P392)+N($Q392)+N($R392)=0),"",ROUND(N($L392)-N($P392)-N($Q392)-N($R392),2)))</f>
        <v/>
      </c>
      <c r="W392" s="373" t="str">
        <f aca="false">IF(TRIM($B392&amp;$C392)="","",IF(N($L392)=0,IF((N($P392)+N($Q392)+N($R392))=0,"—未填单价","未填单价，已收 "&amp;TEXT((N($P392)+N($Q392)+N($R392)),"#,##0.00")),IF(N($V392)&gt;0.005,"欠 "&amp;TEXT(N($V392),"#,##0.00")&amp;IF(N($S392)&gt;0,"（开票未到账 "&amp;TEXT(N($S392),"#,##0.00")&amp;"）","")&amp;IF(N($U392)&gt;0,"（未开票 "&amp;TEXT(N($U392),"#,##0.00")&amp;"）",""),IF(N($V392)&lt;-0.005,"多收 "&amp;TEXT(-N($V392),"#,##0.00"),"✔ 已结清")))&amp;IF(N($T392)&gt;0,"｜到账未开票 "&amp;TEXT(N($T392),"#,##0.00")&amp;"，待补票","")&amp;IF(N($Q392)&gt;0,"｜收现 "&amp;TEXT(N($Q392),"#,##0.00"),"")&amp;IF(N($R392)&gt;0,"｜收款不开票 "&amp;TEXT(N($R392),"#,##0.00"),""))</f>
        <v/>
      </c>
      <c r="X392" s="370"/>
      <c r="AB392" s="371" t="str">
        <f aca="false">IF(OR(N($N392)=0,N($AA392)=0),"",ROUND(N($N392)/(1+N($AA392))*N($AA392),2))</f>
        <v/>
      </c>
      <c r="AC392" s="370"/>
      <c r="AD392" s="370"/>
      <c r="AE392" s="374" t="str">
        <f aca="false">IF($AM392="","",IF($AM392=1,IF($AN392&gt;=1,"一次性·已到收款期","一次性·未到期"),$AD392&amp;" 第"&amp;$AN392&amp;"/"&amp;$AM392&amp;"期"))</f>
        <v/>
      </c>
      <c r="AF392" s="372" t="str">
        <f aca="false">IF(OR($AM392="",N($L392)=0),"",ROUND(N($J392)*$AN392/$AM392,2)+N($K392))</f>
        <v/>
      </c>
      <c r="AG392" s="372" t="str">
        <f aca="false">IF($AF392="","",MAX(0,ROUND($AF392-(N($P392)+N($Q392)+N($R392)),2)))</f>
        <v/>
      </c>
      <c r="AH392" s="372" t="str">
        <f aca="false">IF(OR(TRIM($B392&amp;$C392)="",NOT(ISNUMBER($D392))),"",SUMIFS($V$3:$V$1001,$AJ$3:$AJ$1001,$AJ392,$D$3:$D$1001,"&lt;"&amp;$D392))</f>
        <v/>
      </c>
      <c r="AI392" s="372" t="str">
        <f aca="false">IF(TRIM($B392&amp;$C392)="","",SUMIFS($V$3:$V$1001,$AJ$3:$AJ$1001,$AJ392))</f>
        <v/>
      </c>
      <c r="AJ392" s="374" t="str">
        <f aca="false">IF(TRIM($B392&amp;$C392)="","",TRIM($B392)&amp;"｜"&amp;TRIM($C392))</f>
        <v/>
      </c>
      <c r="AK392" s="372" t="str">
        <f aca="false">IF(TRIM($B392&amp;$C392)="","",MIN(N($N392),N($P392)))</f>
        <v/>
      </c>
      <c r="AL392" s="375" t="str">
        <f aca="false">IF(ISNUMBER($D392),YEAR($D392),"")</f>
        <v/>
      </c>
      <c r="AM392" s="375" t="str">
        <f aca="false">IF(OR(TRIM($B392&amp;$C392)="",NOT(ISNUMBER($D392)),NOT(ISNUMBER($E392))),"",IF($E392&lt;$D392,"",IF(IF($AD392="半年付",2,IF($AD392="季度付",4,IF($AD392="月付",12,IF($AD392="半月付",24,1))))=1,1,MAX(1,ROUND(($E392-$D392+1)/365*IF($AD392="半年付",2,IF($AD392="季度付",4,IF($AD392="月付",12,IF($AD392="半月付",24,1)))),0)))))</f>
        <v/>
      </c>
      <c r="AN392" s="375" t="str">
        <f aca="true">IF($AM392="","",MIN($AM392,MAX(0,INT((TODAY()-付款宽限天数-$D392)/(($E392-$D392+1)/$AM392))+1)))</f>
        <v/>
      </c>
    </row>
    <row r="393" customFormat="false" ht="14.9" hidden="false" customHeight="false" outlineLevel="0" collapsed="false">
      <c r="F393" s="370" t="str">
        <f aca="true">IF(TRIM($B393&amp;$C393)="","",IF(OR(ISNUMBER(SEARCH("未",$A393)),ISNUMBER(SEARCH("送出",$A393)),AND(TRIM($A393)="",NOT(ISNUMBER($D393)),N($G393)=0)),"【合同未回】","")&amp;IF(NOT(ISNUMBER($E393)),IF(OR(ISNUMBER(SEARCH("未",$A393)),ISNUMBER(SEARCH("送出",$A393)),AND(TRIM($A393)="",NOT(ISNUMBER($D393)),N($G393)=0)),"","【未填合同期】"),IF($E393&lt;TODAY(),"【已到期】",IF($E393-TODAY()&lt;=提醒天数,"【即将到期，剩余"&amp;($E393-TODAY())&amp;"天】","【正常】")))&amp;IF(OR($AC393="安装免保",$AC393="技术免保",$AC393="质保期内"),"【"&amp;$AC393&amp;"】",""))</f>
        <v/>
      </c>
      <c r="J393" s="371" t="str">
        <f aca="false">IF(OR(N($G393)=0,N($H393)=0),"",ROUND(N($G393)*N($H393)*IF(N($I393)=0,1,N($I393)),2))</f>
        <v/>
      </c>
      <c r="L393" s="371" t="str">
        <f aca="false">IF(TRIM($B393&amp;$C393)="","",IF(AND(N($J393)=0,N($K393)=0),"",ROUND(N($J393)+N($K393),2)))</f>
        <v/>
      </c>
      <c r="R393" s="371"/>
      <c r="S393" s="372" t="str">
        <f aca="false">IF(TRIM($B393&amp;$C393)="","",IF(N($N393)=0,"",MAX(0,MIN(N($N393)-N($P393),N($V393)))))</f>
        <v/>
      </c>
      <c r="T393" s="372" t="str">
        <f aca="false">IF(TRIM($B393&amp;$C393)="","",IF(N($P393)&lt;=N($N393),"",N($P393)-N($N393)))</f>
        <v/>
      </c>
      <c r="U393" s="372" t="str">
        <f aca="false">IF(OR(TRIM($B393&amp;$C393)="",$V393=""),"",MAX(0,N($V393))-N($S393))</f>
        <v/>
      </c>
      <c r="V393" s="372" t="str">
        <f aca="false">IF(TRIM($B393&amp;$C393)="","",IF(AND(N($L393)=0,N($P393)+N($Q393)+N($R393)=0),"",ROUND(N($L393)-N($P393)-N($Q393)-N($R393),2)))</f>
        <v/>
      </c>
      <c r="W393" s="373" t="str">
        <f aca="false">IF(TRIM($B393&amp;$C393)="","",IF(N($L393)=0,IF((N($P393)+N($Q393)+N($R393))=0,"—未填单价","未填单价，已收 "&amp;TEXT((N($P393)+N($Q393)+N($R393)),"#,##0.00")),IF(N($V393)&gt;0.005,"欠 "&amp;TEXT(N($V393),"#,##0.00")&amp;IF(N($S393)&gt;0,"（开票未到账 "&amp;TEXT(N($S393),"#,##0.00")&amp;"）","")&amp;IF(N($U393)&gt;0,"（未开票 "&amp;TEXT(N($U393),"#,##0.00")&amp;"）",""),IF(N($V393)&lt;-0.005,"多收 "&amp;TEXT(-N($V393),"#,##0.00"),"✔ 已结清")))&amp;IF(N($T393)&gt;0,"｜到账未开票 "&amp;TEXT(N($T393),"#,##0.00")&amp;"，待补票","")&amp;IF(N($Q393)&gt;0,"｜收现 "&amp;TEXT(N($Q393),"#,##0.00"),"")&amp;IF(N($R393)&gt;0,"｜收款不开票 "&amp;TEXT(N($R393),"#,##0.00"),""))</f>
        <v/>
      </c>
      <c r="X393" s="370"/>
      <c r="AB393" s="371" t="str">
        <f aca="false">IF(OR(N($N393)=0,N($AA393)=0),"",ROUND(N($N393)/(1+N($AA393))*N($AA393),2))</f>
        <v/>
      </c>
      <c r="AC393" s="370"/>
      <c r="AD393" s="370"/>
      <c r="AE393" s="374" t="str">
        <f aca="false">IF($AM393="","",IF($AM393=1,IF($AN393&gt;=1,"一次性·已到收款期","一次性·未到期"),$AD393&amp;" 第"&amp;$AN393&amp;"/"&amp;$AM393&amp;"期"))</f>
        <v/>
      </c>
      <c r="AF393" s="372" t="str">
        <f aca="false">IF(OR($AM393="",N($L393)=0),"",ROUND(N($J393)*$AN393/$AM393,2)+N($K393))</f>
        <v/>
      </c>
      <c r="AG393" s="372" t="str">
        <f aca="false">IF($AF393="","",MAX(0,ROUND($AF393-(N($P393)+N($Q393)+N($R393)),2)))</f>
        <v/>
      </c>
      <c r="AH393" s="372" t="str">
        <f aca="false">IF(OR(TRIM($B393&amp;$C393)="",NOT(ISNUMBER($D393))),"",SUMIFS($V$3:$V$1001,$AJ$3:$AJ$1001,$AJ393,$D$3:$D$1001,"&lt;"&amp;$D393))</f>
        <v/>
      </c>
      <c r="AI393" s="372" t="str">
        <f aca="false">IF(TRIM($B393&amp;$C393)="","",SUMIFS($V$3:$V$1001,$AJ$3:$AJ$1001,$AJ393))</f>
        <v/>
      </c>
      <c r="AJ393" s="374" t="str">
        <f aca="false">IF(TRIM($B393&amp;$C393)="","",TRIM($B393)&amp;"｜"&amp;TRIM($C393))</f>
        <v/>
      </c>
      <c r="AK393" s="372" t="str">
        <f aca="false">IF(TRIM($B393&amp;$C393)="","",MIN(N($N393),N($P393)))</f>
        <v/>
      </c>
      <c r="AL393" s="375" t="str">
        <f aca="false">IF(ISNUMBER($D393),YEAR($D393),"")</f>
        <v/>
      </c>
      <c r="AM393" s="375" t="str">
        <f aca="false">IF(OR(TRIM($B393&amp;$C393)="",NOT(ISNUMBER($D393)),NOT(ISNUMBER($E393))),"",IF($E393&lt;$D393,"",IF(IF($AD393="半年付",2,IF($AD393="季度付",4,IF($AD393="月付",12,IF($AD393="半月付",24,1))))=1,1,MAX(1,ROUND(($E393-$D393+1)/365*IF($AD393="半年付",2,IF($AD393="季度付",4,IF($AD393="月付",12,IF($AD393="半月付",24,1)))),0)))))</f>
        <v/>
      </c>
      <c r="AN393" s="375" t="str">
        <f aca="true">IF($AM393="","",MIN($AM393,MAX(0,INT((TODAY()-付款宽限天数-$D393)/(($E393-$D393+1)/$AM393))+1)))</f>
        <v/>
      </c>
    </row>
    <row r="394" customFormat="false" ht="14.9" hidden="false" customHeight="false" outlineLevel="0" collapsed="false">
      <c r="F394" s="370" t="str">
        <f aca="true">IF(TRIM($B394&amp;$C394)="","",IF(OR(ISNUMBER(SEARCH("未",$A394)),ISNUMBER(SEARCH("送出",$A394)),AND(TRIM($A394)="",NOT(ISNUMBER($D394)),N($G394)=0)),"【合同未回】","")&amp;IF(NOT(ISNUMBER($E394)),IF(OR(ISNUMBER(SEARCH("未",$A394)),ISNUMBER(SEARCH("送出",$A394)),AND(TRIM($A394)="",NOT(ISNUMBER($D394)),N($G394)=0)),"","【未填合同期】"),IF($E394&lt;TODAY(),"【已到期】",IF($E394-TODAY()&lt;=提醒天数,"【即将到期，剩余"&amp;($E394-TODAY())&amp;"天】","【正常】")))&amp;IF(OR($AC394="安装免保",$AC394="技术免保",$AC394="质保期内"),"【"&amp;$AC394&amp;"】",""))</f>
        <v/>
      </c>
      <c r="J394" s="371" t="str">
        <f aca="false">IF(OR(N($G394)=0,N($H394)=0),"",ROUND(N($G394)*N($H394)*IF(N($I394)=0,1,N($I394)),2))</f>
        <v/>
      </c>
      <c r="L394" s="371" t="str">
        <f aca="false">IF(TRIM($B394&amp;$C394)="","",IF(AND(N($J394)=0,N($K394)=0),"",ROUND(N($J394)+N($K394),2)))</f>
        <v/>
      </c>
      <c r="R394" s="371"/>
      <c r="S394" s="372" t="str">
        <f aca="false">IF(TRIM($B394&amp;$C394)="","",IF(N($N394)=0,"",MAX(0,MIN(N($N394)-N($P394),N($V394)))))</f>
        <v/>
      </c>
      <c r="T394" s="372" t="str">
        <f aca="false">IF(TRIM($B394&amp;$C394)="","",IF(N($P394)&lt;=N($N394),"",N($P394)-N($N394)))</f>
        <v/>
      </c>
      <c r="U394" s="372" t="str">
        <f aca="false">IF(OR(TRIM($B394&amp;$C394)="",$V394=""),"",MAX(0,N($V394))-N($S394))</f>
        <v/>
      </c>
      <c r="V394" s="372" t="str">
        <f aca="false">IF(TRIM($B394&amp;$C394)="","",IF(AND(N($L394)=0,N($P394)+N($Q394)+N($R394)=0),"",ROUND(N($L394)-N($P394)-N($Q394)-N($R394),2)))</f>
        <v/>
      </c>
      <c r="W394" s="373" t="str">
        <f aca="false">IF(TRIM($B394&amp;$C394)="","",IF(N($L394)=0,IF((N($P394)+N($Q394)+N($R394))=0,"—未填单价","未填单价，已收 "&amp;TEXT((N($P394)+N($Q394)+N($R394)),"#,##0.00")),IF(N($V394)&gt;0.005,"欠 "&amp;TEXT(N($V394),"#,##0.00")&amp;IF(N($S394)&gt;0,"（开票未到账 "&amp;TEXT(N($S394),"#,##0.00")&amp;"）","")&amp;IF(N($U394)&gt;0,"（未开票 "&amp;TEXT(N($U394),"#,##0.00")&amp;"）",""),IF(N($V394)&lt;-0.005,"多收 "&amp;TEXT(-N($V394),"#,##0.00"),"✔ 已结清")))&amp;IF(N($T394)&gt;0,"｜到账未开票 "&amp;TEXT(N($T394),"#,##0.00")&amp;"，待补票","")&amp;IF(N($Q394)&gt;0,"｜收现 "&amp;TEXT(N($Q394),"#,##0.00"),"")&amp;IF(N($R394)&gt;0,"｜收款不开票 "&amp;TEXT(N($R394),"#,##0.00"),""))</f>
        <v/>
      </c>
      <c r="X394" s="370"/>
      <c r="AB394" s="371" t="str">
        <f aca="false">IF(OR(N($N394)=0,N($AA394)=0),"",ROUND(N($N394)/(1+N($AA394))*N($AA394),2))</f>
        <v/>
      </c>
      <c r="AC394" s="370"/>
      <c r="AD394" s="370"/>
      <c r="AE394" s="374" t="str">
        <f aca="false">IF($AM394="","",IF($AM394=1,IF($AN394&gt;=1,"一次性·已到收款期","一次性·未到期"),$AD394&amp;" 第"&amp;$AN394&amp;"/"&amp;$AM394&amp;"期"))</f>
        <v/>
      </c>
      <c r="AF394" s="372" t="str">
        <f aca="false">IF(OR($AM394="",N($L394)=0),"",ROUND(N($J394)*$AN394/$AM394,2)+N($K394))</f>
        <v/>
      </c>
      <c r="AG394" s="372" t="str">
        <f aca="false">IF($AF394="","",MAX(0,ROUND($AF394-(N($P394)+N($Q394)+N($R394)),2)))</f>
        <v/>
      </c>
      <c r="AH394" s="372" t="str">
        <f aca="false">IF(OR(TRIM($B394&amp;$C394)="",NOT(ISNUMBER($D394))),"",SUMIFS($V$3:$V$1001,$AJ$3:$AJ$1001,$AJ394,$D$3:$D$1001,"&lt;"&amp;$D394))</f>
        <v/>
      </c>
      <c r="AI394" s="372" t="str">
        <f aca="false">IF(TRIM($B394&amp;$C394)="","",SUMIFS($V$3:$V$1001,$AJ$3:$AJ$1001,$AJ394))</f>
        <v/>
      </c>
      <c r="AJ394" s="374" t="str">
        <f aca="false">IF(TRIM($B394&amp;$C394)="","",TRIM($B394)&amp;"｜"&amp;TRIM($C394))</f>
        <v/>
      </c>
      <c r="AK394" s="372" t="str">
        <f aca="false">IF(TRIM($B394&amp;$C394)="","",MIN(N($N394),N($P394)))</f>
        <v/>
      </c>
      <c r="AL394" s="375" t="str">
        <f aca="false">IF(ISNUMBER($D394),YEAR($D394),"")</f>
        <v/>
      </c>
      <c r="AM394" s="375" t="str">
        <f aca="false">IF(OR(TRIM($B394&amp;$C394)="",NOT(ISNUMBER($D394)),NOT(ISNUMBER($E394))),"",IF($E394&lt;$D394,"",IF(IF($AD394="半年付",2,IF($AD394="季度付",4,IF($AD394="月付",12,IF($AD394="半月付",24,1))))=1,1,MAX(1,ROUND(($E394-$D394+1)/365*IF($AD394="半年付",2,IF($AD394="季度付",4,IF($AD394="月付",12,IF($AD394="半月付",24,1)))),0)))))</f>
        <v/>
      </c>
      <c r="AN394" s="375" t="str">
        <f aca="true">IF($AM394="","",MIN($AM394,MAX(0,INT((TODAY()-付款宽限天数-$D394)/(($E394-$D394+1)/$AM394))+1)))</f>
        <v/>
      </c>
    </row>
    <row r="395" customFormat="false" ht="14.9" hidden="false" customHeight="false" outlineLevel="0" collapsed="false">
      <c r="F395" s="370" t="str">
        <f aca="true">IF(TRIM($B395&amp;$C395)="","",IF(OR(ISNUMBER(SEARCH("未",$A395)),ISNUMBER(SEARCH("送出",$A395)),AND(TRIM($A395)="",NOT(ISNUMBER($D395)),N($G395)=0)),"【合同未回】","")&amp;IF(NOT(ISNUMBER($E395)),IF(OR(ISNUMBER(SEARCH("未",$A395)),ISNUMBER(SEARCH("送出",$A395)),AND(TRIM($A395)="",NOT(ISNUMBER($D395)),N($G395)=0)),"","【未填合同期】"),IF($E395&lt;TODAY(),"【已到期】",IF($E395-TODAY()&lt;=提醒天数,"【即将到期，剩余"&amp;($E395-TODAY())&amp;"天】","【正常】")))&amp;IF(OR($AC395="安装免保",$AC395="技术免保",$AC395="质保期内"),"【"&amp;$AC395&amp;"】",""))</f>
        <v/>
      </c>
      <c r="J395" s="371" t="str">
        <f aca="false">IF(OR(N($G395)=0,N($H395)=0),"",ROUND(N($G395)*N($H395)*IF(N($I395)=0,1,N($I395)),2))</f>
        <v/>
      </c>
      <c r="L395" s="371" t="str">
        <f aca="false">IF(TRIM($B395&amp;$C395)="","",IF(AND(N($J395)=0,N($K395)=0),"",ROUND(N($J395)+N($K395),2)))</f>
        <v/>
      </c>
      <c r="R395" s="371"/>
      <c r="S395" s="372" t="str">
        <f aca="false">IF(TRIM($B395&amp;$C395)="","",IF(N($N395)=0,"",MAX(0,MIN(N($N395)-N($P395),N($V395)))))</f>
        <v/>
      </c>
      <c r="T395" s="372" t="str">
        <f aca="false">IF(TRIM($B395&amp;$C395)="","",IF(N($P395)&lt;=N($N395),"",N($P395)-N($N395)))</f>
        <v/>
      </c>
      <c r="U395" s="372" t="str">
        <f aca="false">IF(OR(TRIM($B395&amp;$C395)="",$V395=""),"",MAX(0,N($V395))-N($S395))</f>
        <v/>
      </c>
      <c r="V395" s="372" t="str">
        <f aca="false">IF(TRIM($B395&amp;$C395)="","",IF(AND(N($L395)=0,N($P395)+N($Q395)+N($R395)=0),"",ROUND(N($L395)-N($P395)-N($Q395)-N($R395),2)))</f>
        <v/>
      </c>
      <c r="W395" s="373" t="str">
        <f aca="false">IF(TRIM($B395&amp;$C395)="","",IF(N($L395)=0,IF((N($P395)+N($Q395)+N($R395))=0,"—未填单价","未填单价，已收 "&amp;TEXT((N($P395)+N($Q395)+N($R395)),"#,##0.00")),IF(N($V395)&gt;0.005,"欠 "&amp;TEXT(N($V395),"#,##0.00")&amp;IF(N($S395)&gt;0,"（开票未到账 "&amp;TEXT(N($S395),"#,##0.00")&amp;"）","")&amp;IF(N($U395)&gt;0,"（未开票 "&amp;TEXT(N($U395),"#,##0.00")&amp;"）",""),IF(N($V395)&lt;-0.005,"多收 "&amp;TEXT(-N($V395),"#,##0.00"),"✔ 已结清")))&amp;IF(N($T395)&gt;0,"｜到账未开票 "&amp;TEXT(N($T395),"#,##0.00")&amp;"，待补票","")&amp;IF(N($Q395)&gt;0,"｜收现 "&amp;TEXT(N($Q395),"#,##0.00"),"")&amp;IF(N($R395)&gt;0,"｜收款不开票 "&amp;TEXT(N($R395),"#,##0.00"),""))</f>
        <v/>
      </c>
      <c r="X395" s="370"/>
      <c r="AB395" s="371" t="str">
        <f aca="false">IF(OR(N($N395)=0,N($AA395)=0),"",ROUND(N($N395)/(1+N($AA395))*N($AA395),2))</f>
        <v/>
      </c>
      <c r="AC395" s="370"/>
      <c r="AD395" s="370"/>
      <c r="AE395" s="374" t="str">
        <f aca="false">IF($AM395="","",IF($AM395=1,IF($AN395&gt;=1,"一次性·已到收款期","一次性·未到期"),$AD395&amp;" 第"&amp;$AN395&amp;"/"&amp;$AM395&amp;"期"))</f>
        <v/>
      </c>
      <c r="AF395" s="372" t="str">
        <f aca="false">IF(OR($AM395="",N($L395)=0),"",ROUND(N($J395)*$AN395/$AM395,2)+N($K395))</f>
        <v/>
      </c>
      <c r="AG395" s="372" t="str">
        <f aca="false">IF($AF395="","",MAX(0,ROUND($AF395-(N($P395)+N($Q395)+N($R395)),2)))</f>
        <v/>
      </c>
      <c r="AH395" s="372" t="str">
        <f aca="false">IF(OR(TRIM($B395&amp;$C395)="",NOT(ISNUMBER($D395))),"",SUMIFS($V$3:$V$1001,$AJ$3:$AJ$1001,$AJ395,$D$3:$D$1001,"&lt;"&amp;$D395))</f>
        <v/>
      </c>
      <c r="AI395" s="372" t="str">
        <f aca="false">IF(TRIM($B395&amp;$C395)="","",SUMIFS($V$3:$V$1001,$AJ$3:$AJ$1001,$AJ395))</f>
        <v/>
      </c>
      <c r="AJ395" s="374" t="str">
        <f aca="false">IF(TRIM($B395&amp;$C395)="","",TRIM($B395)&amp;"｜"&amp;TRIM($C395))</f>
        <v/>
      </c>
      <c r="AK395" s="372" t="str">
        <f aca="false">IF(TRIM($B395&amp;$C395)="","",MIN(N($N395),N($P395)))</f>
        <v/>
      </c>
      <c r="AL395" s="375" t="str">
        <f aca="false">IF(ISNUMBER($D395),YEAR($D395),"")</f>
        <v/>
      </c>
      <c r="AM395" s="375" t="str">
        <f aca="false">IF(OR(TRIM($B395&amp;$C395)="",NOT(ISNUMBER($D395)),NOT(ISNUMBER($E395))),"",IF($E395&lt;$D395,"",IF(IF($AD395="半年付",2,IF($AD395="季度付",4,IF($AD395="月付",12,IF($AD395="半月付",24,1))))=1,1,MAX(1,ROUND(($E395-$D395+1)/365*IF($AD395="半年付",2,IF($AD395="季度付",4,IF($AD395="月付",12,IF($AD395="半月付",24,1)))),0)))))</f>
        <v/>
      </c>
      <c r="AN395" s="375" t="str">
        <f aca="true">IF($AM395="","",MIN($AM395,MAX(0,INT((TODAY()-付款宽限天数-$D395)/(($E395-$D395+1)/$AM395))+1)))</f>
        <v/>
      </c>
    </row>
    <row r="396" customFormat="false" ht="14.9" hidden="false" customHeight="false" outlineLevel="0" collapsed="false">
      <c r="F396" s="370" t="str">
        <f aca="true">IF(TRIM($B396&amp;$C396)="","",IF(OR(ISNUMBER(SEARCH("未",$A396)),ISNUMBER(SEARCH("送出",$A396)),AND(TRIM($A396)="",NOT(ISNUMBER($D396)),N($G396)=0)),"【合同未回】","")&amp;IF(NOT(ISNUMBER($E396)),IF(OR(ISNUMBER(SEARCH("未",$A396)),ISNUMBER(SEARCH("送出",$A396)),AND(TRIM($A396)="",NOT(ISNUMBER($D396)),N($G396)=0)),"","【未填合同期】"),IF($E396&lt;TODAY(),"【已到期】",IF($E396-TODAY()&lt;=提醒天数,"【即将到期，剩余"&amp;($E396-TODAY())&amp;"天】","【正常】")))&amp;IF(OR($AC396="安装免保",$AC396="技术免保",$AC396="质保期内"),"【"&amp;$AC396&amp;"】",""))</f>
        <v/>
      </c>
      <c r="J396" s="371" t="str">
        <f aca="false">IF(OR(N($G396)=0,N($H396)=0),"",ROUND(N($G396)*N($H396)*IF(N($I396)=0,1,N($I396)),2))</f>
        <v/>
      </c>
      <c r="L396" s="371" t="str">
        <f aca="false">IF(TRIM($B396&amp;$C396)="","",IF(AND(N($J396)=0,N($K396)=0),"",ROUND(N($J396)+N($K396),2)))</f>
        <v/>
      </c>
      <c r="R396" s="371"/>
      <c r="S396" s="372" t="str">
        <f aca="false">IF(TRIM($B396&amp;$C396)="","",IF(N($N396)=0,"",MAX(0,MIN(N($N396)-N($P396),N($V396)))))</f>
        <v/>
      </c>
      <c r="T396" s="372" t="str">
        <f aca="false">IF(TRIM($B396&amp;$C396)="","",IF(N($P396)&lt;=N($N396),"",N($P396)-N($N396)))</f>
        <v/>
      </c>
      <c r="U396" s="372" t="str">
        <f aca="false">IF(OR(TRIM($B396&amp;$C396)="",$V396=""),"",MAX(0,N($V396))-N($S396))</f>
        <v/>
      </c>
      <c r="V396" s="372" t="str">
        <f aca="false">IF(TRIM($B396&amp;$C396)="","",IF(AND(N($L396)=0,N($P396)+N($Q396)+N($R396)=0),"",ROUND(N($L396)-N($P396)-N($Q396)-N($R396),2)))</f>
        <v/>
      </c>
      <c r="W396" s="373" t="str">
        <f aca="false">IF(TRIM($B396&amp;$C396)="","",IF(N($L396)=0,IF((N($P396)+N($Q396)+N($R396))=0,"—未填单价","未填单价，已收 "&amp;TEXT((N($P396)+N($Q396)+N($R396)),"#,##0.00")),IF(N($V396)&gt;0.005,"欠 "&amp;TEXT(N($V396),"#,##0.00")&amp;IF(N($S396)&gt;0,"（开票未到账 "&amp;TEXT(N($S396),"#,##0.00")&amp;"）","")&amp;IF(N($U396)&gt;0,"（未开票 "&amp;TEXT(N($U396),"#,##0.00")&amp;"）",""),IF(N($V396)&lt;-0.005,"多收 "&amp;TEXT(-N($V396),"#,##0.00"),"✔ 已结清")))&amp;IF(N($T396)&gt;0,"｜到账未开票 "&amp;TEXT(N($T396),"#,##0.00")&amp;"，待补票","")&amp;IF(N($Q396)&gt;0,"｜收现 "&amp;TEXT(N($Q396),"#,##0.00"),"")&amp;IF(N($R396)&gt;0,"｜收款不开票 "&amp;TEXT(N($R396),"#,##0.00"),""))</f>
        <v/>
      </c>
      <c r="X396" s="370"/>
      <c r="AB396" s="371" t="str">
        <f aca="false">IF(OR(N($N396)=0,N($AA396)=0),"",ROUND(N($N396)/(1+N($AA396))*N($AA396),2))</f>
        <v/>
      </c>
      <c r="AC396" s="370"/>
      <c r="AD396" s="370"/>
      <c r="AE396" s="374" t="str">
        <f aca="false">IF($AM396="","",IF($AM396=1,IF($AN396&gt;=1,"一次性·已到收款期","一次性·未到期"),$AD396&amp;" 第"&amp;$AN396&amp;"/"&amp;$AM396&amp;"期"))</f>
        <v/>
      </c>
      <c r="AF396" s="372" t="str">
        <f aca="false">IF(OR($AM396="",N($L396)=0),"",ROUND(N($J396)*$AN396/$AM396,2)+N($K396))</f>
        <v/>
      </c>
      <c r="AG396" s="372" t="str">
        <f aca="false">IF($AF396="","",MAX(0,ROUND($AF396-(N($P396)+N($Q396)+N($R396)),2)))</f>
        <v/>
      </c>
      <c r="AH396" s="372" t="str">
        <f aca="false">IF(OR(TRIM($B396&amp;$C396)="",NOT(ISNUMBER($D396))),"",SUMIFS($V$3:$V$1001,$AJ$3:$AJ$1001,$AJ396,$D$3:$D$1001,"&lt;"&amp;$D396))</f>
        <v/>
      </c>
      <c r="AI396" s="372" t="str">
        <f aca="false">IF(TRIM($B396&amp;$C396)="","",SUMIFS($V$3:$V$1001,$AJ$3:$AJ$1001,$AJ396))</f>
        <v/>
      </c>
      <c r="AJ396" s="374" t="str">
        <f aca="false">IF(TRIM($B396&amp;$C396)="","",TRIM($B396)&amp;"｜"&amp;TRIM($C396))</f>
        <v/>
      </c>
      <c r="AK396" s="372" t="str">
        <f aca="false">IF(TRIM($B396&amp;$C396)="","",MIN(N($N396),N($P396)))</f>
        <v/>
      </c>
      <c r="AL396" s="375" t="str">
        <f aca="false">IF(ISNUMBER($D396),YEAR($D396),"")</f>
        <v/>
      </c>
      <c r="AM396" s="375" t="str">
        <f aca="false">IF(OR(TRIM($B396&amp;$C396)="",NOT(ISNUMBER($D396)),NOT(ISNUMBER($E396))),"",IF($E396&lt;$D396,"",IF(IF($AD396="半年付",2,IF($AD396="季度付",4,IF($AD396="月付",12,IF($AD396="半月付",24,1))))=1,1,MAX(1,ROUND(($E396-$D396+1)/365*IF($AD396="半年付",2,IF($AD396="季度付",4,IF($AD396="月付",12,IF($AD396="半月付",24,1)))),0)))))</f>
        <v/>
      </c>
      <c r="AN396" s="375" t="str">
        <f aca="true">IF($AM396="","",MIN($AM396,MAX(0,INT((TODAY()-付款宽限天数-$D396)/(($E396-$D396+1)/$AM396))+1)))</f>
        <v/>
      </c>
    </row>
    <row r="397" customFormat="false" ht="14.9" hidden="false" customHeight="false" outlineLevel="0" collapsed="false">
      <c r="F397" s="370" t="str">
        <f aca="true">IF(TRIM($B397&amp;$C397)="","",IF(OR(ISNUMBER(SEARCH("未",$A397)),ISNUMBER(SEARCH("送出",$A397)),AND(TRIM($A397)="",NOT(ISNUMBER($D397)),N($G397)=0)),"【合同未回】","")&amp;IF(NOT(ISNUMBER($E397)),IF(OR(ISNUMBER(SEARCH("未",$A397)),ISNUMBER(SEARCH("送出",$A397)),AND(TRIM($A397)="",NOT(ISNUMBER($D397)),N($G397)=0)),"","【未填合同期】"),IF($E397&lt;TODAY(),"【已到期】",IF($E397-TODAY()&lt;=提醒天数,"【即将到期，剩余"&amp;($E397-TODAY())&amp;"天】","【正常】")))&amp;IF(OR($AC397="安装免保",$AC397="技术免保",$AC397="质保期内"),"【"&amp;$AC397&amp;"】",""))</f>
        <v/>
      </c>
      <c r="J397" s="371" t="str">
        <f aca="false">IF(OR(N($G397)=0,N($H397)=0),"",ROUND(N($G397)*N($H397)*IF(N($I397)=0,1,N($I397)),2))</f>
        <v/>
      </c>
      <c r="L397" s="371" t="str">
        <f aca="false">IF(TRIM($B397&amp;$C397)="","",IF(AND(N($J397)=0,N($K397)=0),"",ROUND(N($J397)+N($K397),2)))</f>
        <v/>
      </c>
      <c r="R397" s="371"/>
      <c r="S397" s="372" t="str">
        <f aca="false">IF(TRIM($B397&amp;$C397)="","",IF(N($N397)=0,"",MAX(0,MIN(N($N397)-N($P397),N($V397)))))</f>
        <v/>
      </c>
      <c r="T397" s="372" t="str">
        <f aca="false">IF(TRIM($B397&amp;$C397)="","",IF(N($P397)&lt;=N($N397),"",N($P397)-N($N397)))</f>
        <v/>
      </c>
      <c r="U397" s="372" t="str">
        <f aca="false">IF(OR(TRIM($B397&amp;$C397)="",$V397=""),"",MAX(0,N($V397))-N($S397))</f>
        <v/>
      </c>
      <c r="V397" s="372" t="str">
        <f aca="false">IF(TRIM($B397&amp;$C397)="","",IF(AND(N($L397)=0,N($P397)+N($Q397)+N($R397)=0),"",ROUND(N($L397)-N($P397)-N($Q397)-N($R397),2)))</f>
        <v/>
      </c>
      <c r="W397" s="373" t="str">
        <f aca="false">IF(TRIM($B397&amp;$C397)="","",IF(N($L397)=0,IF((N($P397)+N($Q397)+N($R397))=0,"—未填单价","未填单价，已收 "&amp;TEXT((N($P397)+N($Q397)+N($R397)),"#,##0.00")),IF(N($V397)&gt;0.005,"欠 "&amp;TEXT(N($V397),"#,##0.00")&amp;IF(N($S397)&gt;0,"（开票未到账 "&amp;TEXT(N($S397),"#,##0.00")&amp;"）","")&amp;IF(N($U397)&gt;0,"（未开票 "&amp;TEXT(N($U397),"#,##0.00")&amp;"）",""),IF(N($V397)&lt;-0.005,"多收 "&amp;TEXT(-N($V397),"#,##0.00"),"✔ 已结清")))&amp;IF(N($T397)&gt;0,"｜到账未开票 "&amp;TEXT(N($T397),"#,##0.00")&amp;"，待补票","")&amp;IF(N($Q397)&gt;0,"｜收现 "&amp;TEXT(N($Q397),"#,##0.00"),"")&amp;IF(N($R397)&gt;0,"｜收款不开票 "&amp;TEXT(N($R397),"#,##0.00"),""))</f>
        <v/>
      </c>
      <c r="X397" s="370"/>
      <c r="AB397" s="371" t="str">
        <f aca="false">IF(OR(N($N397)=0,N($AA397)=0),"",ROUND(N($N397)/(1+N($AA397))*N($AA397),2))</f>
        <v/>
      </c>
      <c r="AC397" s="370"/>
      <c r="AD397" s="370"/>
      <c r="AE397" s="374" t="str">
        <f aca="false">IF($AM397="","",IF($AM397=1,IF($AN397&gt;=1,"一次性·已到收款期","一次性·未到期"),$AD397&amp;" 第"&amp;$AN397&amp;"/"&amp;$AM397&amp;"期"))</f>
        <v/>
      </c>
      <c r="AF397" s="372" t="str">
        <f aca="false">IF(OR($AM397="",N($L397)=0),"",ROUND(N($J397)*$AN397/$AM397,2)+N($K397))</f>
        <v/>
      </c>
      <c r="AG397" s="372" t="str">
        <f aca="false">IF($AF397="","",MAX(0,ROUND($AF397-(N($P397)+N($Q397)+N($R397)),2)))</f>
        <v/>
      </c>
      <c r="AH397" s="372" t="str">
        <f aca="false">IF(OR(TRIM($B397&amp;$C397)="",NOT(ISNUMBER($D397))),"",SUMIFS($V$3:$V$1001,$AJ$3:$AJ$1001,$AJ397,$D$3:$D$1001,"&lt;"&amp;$D397))</f>
        <v/>
      </c>
      <c r="AI397" s="372" t="str">
        <f aca="false">IF(TRIM($B397&amp;$C397)="","",SUMIFS($V$3:$V$1001,$AJ$3:$AJ$1001,$AJ397))</f>
        <v/>
      </c>
      <c r="AJ397" s="374" t="str">
        <f aca="false">IF(TRIM($B397&amp;$C397)="","",TRIM($B397)&amp;"｜"&amp;TRIM($C397))</f>
        <v/>
      </c>
      <c r="AK397" s="372" t="str">
        <f aca="false">IF(TRIM($B397&amp;$C397)="","",MIN(N($N397),N($P397)))</f>
        <v/>
      </c>
      <c r="AL397" s="375" t="str">
        <f aca="false">IF(ISNUMBER($D397),YEAR($D397),"")</f>
        <v/>
      </c>
      <c r="AM397" s="375" t="str">
        <f aca="false">IF(OR(TRIM($B397&amp;$C397)="",NOT(ISNUMBER($D397)),NOT(ISNUMBER($E397))),"",IF($E397&lt;$D397,"",IF(IF($AD397="半年付",2,IF($AD397="季度付",4,IF($AD397="月付",12,IF($AD397="半月付",24,1))))=1,1,MAX(1,ROUND(($E397-$D397+1)/365*IF($AD397="半年付",2,IF($AD397="季度付",4,IF($AD397="月付",12,IF($AD397="半月付",24,1)))),0)))))</f>
        <v/>
      </c>
      <c r="AN397" s="375" t="str">
        <f aca="true">IF($AM397="","",MIN($AM397,MAX(0,INT((TODAY()-付款宽限天数-$D397)/(($E397-$D397+1)/$AM397))+1)))</f>
        <v/>
      </c>
    </row>
    <row r="398" customFormat="false" ht="14.9" hidden="false" customHeight="false" outlineLevel="0" collapsed="false">
      <c r="F398" s="370" t="str">
        <f aca="true">IF(TRIM($B398&amp;$C398)="","",IF(OR(ISNUMBER(SEARCH("未",$A398)),ISNUMBER(SEARCH("送出",$A398)),AND(TRIM($A398)="",NOT(ISNUMBER($D398)),N($G398)=0)),"【合同未回】","")&amp;IF(NOT(ISNUMBER($E398)),IF(OR(ISNUMBER(SEARCH("未",$A398)),ISNUMBER(SEARCH("送出",$A398)),AND(TRIM($A398)="",NOT(ISNUMBER($D398)),N($G398)=0)),"","【未填合同期】"),IF($E398&lt;TODAY(),"【已到期】",IF($E398-TODAY()&lt;=提醒天数,"【即将到期，剩余"&amp;($E398-TODAY())&amp;"天】","【正常】")))&amp;IF(OR($AC398="安装免保",$AC398="技术免保",$AC398="质保期内"),"【"&amp;$AC398&amp;"】",""))</f>
        <v/>
      </c>
      <c r="J398" s="371" t="str">
        <f aca="false">IF(OR(N($G398)=0,N($H398)=0),"",ROUND(N($G398)*N($H398)*IF(N($I398)=0,1,N($I398)),2))</f>
        <v/>
      </c>
      <c r="L398" s="371" t="str">
        <f aca="false">IF(TRIM($B398&amp;$C398)="","",IF(AND(N($J398)=0,N($K398)=0),"",ROUND(N($J398)+N($K398),2)))</f>
        <v/>
      </c>
      <c r="R398" s="371"/>
      <c r="S398" s="372" t="str">
        <f aca="false">IF(TRIM($B398&amp;$C398)="","",IF(N($N398)=0,"",MAX(0,MIN(N($N398)-N($P398),N($V398)))))</f>
        <v/>
      </c>
      <c r="T398" s="372" t="str">
        <f aca="false">IF(TRIM($B398&amp;$C398)="","",IF(N($P398)&lt;=N($N398),"",N($P398)-N($N398)))</f>
        <v/>
      </c>
      <c r="U398" s="372" t="str">
        <f aca="false">IF(OR(TRIM($B398&amp;$C398)="",$V398=""),"",MAX(0,N($V398))-N($S398))</f>
        <v/>
      </c>
      <c r="V398" s="372" t="str">
        <f aca="false">IF(TRIM($B398&amp;$C398)="","",IF(AND(N($L398)=0,N($P398)+N($Q398)+N($R398)=0),"",ROUND(N($L398)-N($P398)-N($Q398)-N($R398),2)))</f>
        <v/>
      </c>
      <c r="W398" s="373" t="str">
        <f aca="false">IF(TRIM($B398&amp;$C398)="","",IF(N($L398)=0,IF((N($P398)+N($Q398)+N($R398))=0,"—未填单价","未填单价，已收 "&amp;TEXT((N($P398)+N($Q398)+N($R398)),"#,##0.00")),IF(N($V398)&gt;0.005,"欠 "&amp;TEXT(N($V398),"#,##0.00")&amp;IF(N($S398)&gt;0,"（开票未到账 "&amp;TEXT(N($S398),"#,##0.00")&amp;"）","")&amp;IF(N($U398)&gt;0,"（未开票 "&amp;TEXT(N($U398),"#,##0.00")&amp;"）",""),IF(N($V398)&lt;-0.005,"多收 "&amp;TEXT(-N($V398),"#,##0.00"),"✔ 已结清")))&amp;IF(N($T398)&gt;0,"｜到账未开票 "&amp;TEXT(N($T398),"#,##0.00")&amp;"，待补票","")&amp;IF(N($Q398)&gt;0,"｜收现 "&amp;TEXT(N($Q398),"#,##0.00"),"")&amp;IF(N($R398)&gt;0,"｜收款不开票 "&amp;TEXT(N($R398),"#,##0.00"),""))</f>
        <v/>
      </c>
      <c r="X398" s="370"/>
      <c r="AB398" s="371" t="str">
        <f aca="false">IF(OR(N($N398)=0,N($AA398)=0),"",ROUND(N($N398)/(1+N($AA398))*N($AA398),2))</f>
        <v/>
      </c>
      <c r="AC398" s="370"/>
      <c r="AD398" s="370"/>
      <c r="AE398" s="374" t="str">
        <f aca="false">IF($AM398="","",IF($AM398=1,IF($AN398&gt;=1,"一次性·已到收款期","一次性·未到期"),$AD398&amp;" 第"&amp;$AN398&amp;"/"&amp;$AM398&amp;"期"))</f>
        <v/>
      </c>
      <c r="AF398" s="372" t="str">
        <f aca="false">IF(OR($AM398="",N($L398)=0),"",ROUND(N($J398)*$AN398/$AM398,2)+N($K398))</f>
        <v/>
      </c>
      <c r="AG398" s="372" t="str">
        <f aca="false">IF($AF398="","",MAX(0,ROUND($AF398-(N($P398)+N($Q398)+N($R398)),2)))</f>
        <v/>
      </c>
      <c r="AH398" s="372" t="str">
        <f aca="false">IF(OR(TRIM($B398&amp;$C398)="",NOT(ISNUMBER($D398))),"",SUMIFS($V$3:$V$1001,$AJ$3:$AJ$1001,$AJ398,$D$3:$D$1001,"&lt;"&amp;$D398))</f>
        <v/>
      </c>
      <c r="AI398" s="372" t="str">
        <f aca="false">IF(TRIM($B398&amp;$C398)="","",SUMIFS($V$3:$V$1001,$AJ$3:$AJ$1001,$AJ398))</f>
        <v/>
      </c>
      <c r="AJ398" s="374" t="str">
        <f aca="false">IF(TRIM($B398&amp;$C398)="","",TRIM($B398)&amp;"｜"&amp;TRIM($C398))</f>
        <v/>
      </c>
      <c r="AK398" s="372" t="str">
        <f aca="false">IF(TRIM($B398&amp;$C398)="","",MIN(N($N398),N($P398)))</f>
        <v/>
      </c>
      <c r="AL398" s="375" t="str">
        <f aca="false">IF(ISNUMBER($D398),YEAR($D398),"")</f>
        <v/>
      </c>
      <c r="AM398" s="375" t="str">
        <f aca="false">IF(OR(TRIM($B398&amp;$C398)="",NOT(ISNUMBER($D398)),NOT(ISNUMBER($E398))),"",IF($E398&lt;$D398,"",IF(IF($AD398="半年付",2,IF($AD398="季度付",4,IF($AD398="月付",12,IF($AD398="半月付",24,1))))=1,1,MAX(1,ROUND(($E398-$D398+1)/365*IF($AD398="半年付",2,IF($AD398="季度付",4,IF($AD398="月付",12,IF($AD398="半月付",24,1)))),0)))))</f>
        <v/>
      </c>
      <c r="AN398" s="375" t="str">
        <f aca="true">IF($AM398="","",MIN($AM398,MAX(0,INT((TODAY()-付款宽限天数-$D398)/(($E398-$D398+1)/$AM398))+1)))</f>
        <v/>
      </c>
    </row>
    <row r="399" customFormat="false" ht="14.9" hidden="false" customHeight="false" outlineLevel="0" collapsed="false">
      <c r="F399" s="370" t="str">
        <f aca="true">IF(TRIM($B399&amp;$C399)="","",IF(OR(ISNUMBER(SEARCH("未",$A399)),ISNUMBER(SEARCH("送出",$A399)),AND(TRIM($A399)="",NOT(ISNUMBER($D399)),N($G399)=0)),"【合同未回】","")&amp;IF(NOT(ISNUMBER($E399)),IF(OR(ISNUMBER(SEARCH("未",$A399)),ISNUMBER(SEARCH("送出",$A399)),AND(TRIM($A399)="",NOT(ISNUMBER($D399)),N($G399)=0)),"","【未填合同期】"),IF($E399&lt;TODAY(),"【已到期】",IF($E399-TODAY()&lt;=提醒天数,"【即将到期，剩余"&amp;($E399-TODAY())&amp;"天】","【正常】")))&amp;IF(OR($AC399="安装免保",$AC399="技术免保",$AC399="质保期内"),"【"&amp;$AC399&amp;"】",""))</f>
        <v/>
      </c>
      <c r="J399" s="371" t="str">
        <f aca="false">IF(OR(N($G399)=0,N($H399)=0),"",ROUND(N($G399)*N($H399)*IF(N($I399)=0,1,N($I399)),2))</f>
        <v/>
      </c>
      <c r="L399" s="371" t="str">
        <f aca="false">IF(TRIM($B399&amp;$C399)="","",IF(AND(N($J399)=0,N($K399)=0),"",ROUND(N($J399)+N($K399),2)))</f>
        <v/>
      </c>
      <c r="R399" s="371"/>
      <c r="S399" s="372" t="str">
        <f aca="false">IF(TRIM($B399&amp;$C399)="","",IF(N($N399)=0,"",MAX(0,MIN(N($N399)-N($P399),N($V399)))))</f>
        <v/>
      </c>
      <c r="T399" s="372" t="str">
        <f aca="false">IF(TRIM($B399&amp;$C399)="","",IF(N($P399)&lt;=N($N399),"",N($P399)-N($N399)))</f>
        <v/>
      </c>
      <c r="U399" s="372" t="str">
        <f aca="false">IF(OR(TRIM($B399&amp;$C399)="",$V399=""),"",MAX(0,N($V399))-N($S399))</f>
        <v/>
      </c>
      <c r="V399" s="372" t="str">
        <f aca="false">IF(TRIM($B399&amp;$C399)="","",IF(AND(N($L399)=0,N($P399)+N($Q399)+N($R399)=0),"",ROUND(N($L399)-N($P399)-N($Q399)-N($R399),2)))</f>
        <v/>
      </c>
      <c r="W399" s="373" t="str">
        <f aca="false">IF(TRIM($B399&amp;$C399)="","",IF(N($L399)=0,IF((N($P399)+N($Q399)+N($R399))=0,"—未填单价","未填单价，已收 "&amp;TEXT((N($P399)+N($Q399)+N($R399)),"#,##0.00")),IF(N($V399)&gt;0.005,"欠 "&amp;TEXT(N($V399),"#,##0.00")&amp;IF(N($S399)&gt;0,"（开票未到账 "&amp;TEXT(N($S399),"#,##0.00")&amp;"）","")&amp;IF(N($U399)&gt;0,"（未开票 "&amp;TEXT(N($U399),"#,##0.00")&amp;"）",""),IF(N($V399)&lt;-0.005,"多收 "&amp;TEXT(-N($V399),"#,##0.00"),"✔ 已结清")))&amp;IF(N($T399)&gt;0,"｜到账未开票 "&amp;TEXT(N($T399),"#,##0.00")&amp;"，待补票","")&amp;IF(N($Q399)&gt;0,"｜收现 "&amp;TEXT(N($Q399),"#,##0.00"),"")&amp;IF(N($R399)&gt;0,"｜收款不开票 "&amp;TEXT(N($R399),"#,##0.00"),""))</f>
        <v/>
      </c>
      <c r="X399" s="370"/>
      <c r="AB399" s="371" t="str">
        <f aca="false">IF(OR(N($N399)=0,N($AA399)=0),"",ROUND(N($N399)/(1+N($AA399))*N($AA399),2))</f>
        <v/>
      </c>
      <c r="AC399" s="370"/>
      <c r="AD399" s="370"/>
      <c r="AE399" s="374" t="str">
        <f aca="false">IF($AM399="","",IF($AM399=1,IF($AN399&gt;=1,"一次性·已到收款期","一次性·未到期"),$AD399&amp;" 第"&amp;$AN399&amp;"/"&amp;$AM399&amp;"期"))</f>
        <v/>
      </c>
      <c r="AF399" s="372" t="str">
        <f aca="false">IF(OR($AM399="",N($L399)=0),"",ROUND(N($J399)*$AN399/$AM399,2)+N($K399))</f>
        <v/>
      </c>
      <c r="AG399" s="372" t="str">
        <f aca="false">IF($AF399="","",MAX(0,ROUND($AF399-(N($P399)+N($Q399)+N($R399)),2)))</f>
        <v/>
      </c>
      <c r="AH399" s="372" t="str">
        <f aca="false">IF(OR(TRIM($B399&amp;$C399)="",NOT(ISNUMBER($D399))),"",SUMIFS($V$3:$V$1001,$AJ$3:$AJ$1001,$AJ399,$D$3:$D$1001,"&lt;"&amp;$D399))</f>
        <v/>
      </c>
      <c r="AI399" s="372" t="str">
        <f aca="false">IF(TRIM($B399&amp;$C399)="","",SUMIFS($V$3:$V$1001,$AJ$3:$AJ$1001,$AJ399))</f>
        <v/>
      </c>
      <c r="AJ399" s="374" t="str">
        <f aca="false">IF(TRIM($B399&amp;$C399)="","",TRIM($B399)&amp;"｜"&amp;TRIM($C399))</f>
        <v/>
      </c>
      <c r="AK399" s="372" t="str">
        <f aca="false">IF(TRIM($B399&amp;$C399)="","",MIN(N($N399),N($P399)))</f>
        <v/>
      </c>
      <c r="AL399" s="375" t="str">
        <f aca="false">IF(ISNUMBER($D399),YEAR($D399),"")</f>
        <v/>
      </c>
      <c r="AM399" s="375" t="str">
        <f aca="false">IF(OR(TRIM($B399&amp;$C399)="",NOT(ISNUMBER($D399)),NOT(ISNUMBER($E399))),"",IF($E399&lt;$D399,"",IF(IF($AD399="半年付",2,IF($AD399="季度付",4,IF($AD399="月付",12,IF($AD399="半月付",24,1))))=1,1,MAX(1,ROUND(($E399-$D399+1)/365*IF($AD399="半年付",2,IF($AD399="季度付",4,IF($AD399="月付",12,IF($AD399="半月付",24,1)))),0)))))</f>
        <v/>
      </c>
      <c r="AN399" s="375" t="str">
        <f aca="true">IF($AM399="","",MIN($AM399,MAX(0,INT((TODAY()-付款宽限天数-$D399)/(($E399-$D399+1)/$AM399))+1)))</f>
        <v/>
      </c>
    </row>
    <row r="400" customFormat="false" ht="14.9" hidden="false" customHeight="false" outlineLevel="0" collapsed="false">
      <c r="F400" s="370" t="str">
        <f aca="true">IF(TRIM($B400&amp;$C400)="","",IF(OR(ISNUMBER(SEARCH("未",$A400)),ISNUMBER(SEARCH("送出",$A400)),AND(TRIM($A400)="",NOT(ISNUMBER($D400)),N($G400)=0)),"【合同未回】","")&amp;IF(NOT(ISNUMBER($E400)),IF(OR(ISNUMBER(SEARCH("未",$A400)),ISNUMBER(SEARCH("送出",$A400)),AND(TRIM($A400)="",NOT(ISNUMBER($D400)),N($G400)=0)),"","【未填合同期】"),IF($E400&lt;TODAY(),"【已到期】",IF($E400-TODAY()&lt;=提醒天数,"【即将到期，剩余"&amp;($E400-TODAY())&amp;"天】","【正常】")))&amp;IF(OR($AC400="安装免保",$AC400="技术免保",$AC400="质保期内"),"【"&amp;$AC400&amp;"】",""))</f>
        <v/>
      </c>
      <c r="J400" s="371" t="str">
        <f aca="false">IF(OR(N($G400)=0,N($H400)=0),"",ROUND(N($G400)*N($H400)*IF(N($I400)=0,1,N($I400)),2))</f>
        <v/>
      </c>
      <c r="L400" s="371" t="str">
        <f aca="false">IF(TRIM($B400&amp;$C400)="","",IF(AND(N($J400)=0,N($K400)=0),"",ROUND(N($J400)+N($K400),2)))</f>
        <v/>
      </c>
      <c r="R400" s="371"/>
      <c r="S400" s="372" t="str">
        <f aca="false">IF(TRIM($B400&amp;$C400)="","",IF(N($N400)=0,"",MAX(0,MIN(N($N400)-N($P400),N($V400)))))</f>
        <v/>
      </c>
      <c r="T400" s="372" t="str">
        <f aca="false">IF(TRIM($B400&amp;$C400)="","",IF(N($P400)&lt;=N($N400),"",N($P400)-N($N400)))</f>
        <v/>
      </c>
      <c r="U400" s="372" t="str">
        <f aca="false">IF(OR(TRIM($B400&amp;$C400)="",$V400=""),"",MAX(0,N($V400))-N($S400))</f>
        <v/>
      </c>
      <c r="V400" s="372" t="str">
        <f aca="false">IF(TRIM($B400&amp;$C400)="","",IF(AND(N($L400)=0,N($P400)+N($Q400)+N($R400)=0),"",ROUND(N($L400)-N($P400)-N($Q400)-N($R400),2)))</f>
        <v/>
      </c>
      <c r="W400" s="373" t="str">
        <f aca="false">IF(TRIM($B400&amp;$C400)="","",IF(N($L400)=0,IF((N($P400)+N($Q400)+N($R400))=0,"—未填单价","未填单价，已收 "&amp;TEXT((N($P400)+N($Q400)+N($R400)),"#,##0.00")),IF(N($V400)&gt;0.005,"欠 "&amp;TEXT(N($V400),"#,##0.00")&amp;IF(N($S400)&gt;0,"（开票未到账 "&amp;TEXT(N($S400),"#,##0.00")&amp;"）","")&amp;IF(N($U400)&gt;0,"（未开票 "&amp;TEXT(N($U400),"#,##0.00")&amp;"）",""),IF(N($V400)&lt;-0.005,"多收 "&amp;TEXT(-N($V400),"#,##0.00"),"✔ 已结清")))&amp;IF(N($T400)&gt;0,"｜到账未开票 "&amp;TEXT(N($T400),"#,##0.00")&amp;"，待补票","")&amp;IF(N($Q400)&gt;0,"｜收现 "&amp;TEXT(N($Q400),"#,##0.00"),"")&amp;IF(N($R400)&gt;0,"｜收款不开票 "&amp;TEXT(N($R400),"#,##0.00"),""))</f>
        <v/>
      </c>
      <c r="X400" s="370"/>
      <c r="AB400" s="371" t="str">
        <f aca="false">IF(OR(N($N400)=0,N($AA400)=0),"",ROUND(N($N400)/(1+N($AA400))*N($AA400),2))</f>
        <v/>
      </c>
      <c r="AC400" s="370"/>
      <c r="AD400" s="370"/>
      <c r="AE400" s="374" t="str">
        <f aca="false">IF($AM400="","",IF($AM400=1,IF($AN400&gt;=1,"一次性·已到收款期","一次性·未到期"),$AD400&amp;" 第"&amp;$AN400&amp;"/"&amp;$AM400&amp;"期"))</f>
        <v/>
      </c>
      <c r="AF400" s="372" t="str">
        <f aca="false">IF(OR($AM400="",N($L400)=0),"",ROUND(N($J400)*$AN400/$AM400,2)+N($K400))</f>
        <v/>
      </c>
      <c r="AG400" s="372" t="str">
        <f aca="false">IF($AF400="","",MAX(0,ROUND($AF400-(N($P400)+N($Q400)+N($R400)),2)))</f>
        <v/>
      </c>
      <c r="AH400" s="372" t="str">
        <f aca="false">IF(OR(TRIM($B400&amp;$C400)="",NOT(ISNUMBER($D400))),"",SUMIFS($V$3:$V$1001,$AJ$3:$AJ$1001,$AJ400,$D$3:$D$1001,"&lt;"&amp;$D400))</f>
        <v/>
      </c>
      <c r="AI400" s="372" t="str">
        <f aca="false">IF(TRIM($B400&amp;$C400)="","",SUMIFS($V$3:$V$1001,$AJ$3:$AJ$1001,$AJ400))</f>
        <v/>
      </c>
      <c r="AJ400" s="374" t="str">
        <f aca="false">IF(TRIM($B400&amp;$C400)="","",TRIM($B400)&amp;"｜"&amp;TRIM($C400))</f>
        <v/>
      </c>
      <c r="AK400" s="372" t="str">
        <f aca="false">IF(TRIM($B400&amp;$C400)="","",MIN(N($N400),N($P400)))</f>
        <v/>
      </c>
      <c r="AL400" s="375" t="str">
        <f aca="false">IF(ISNUMBER($D400),YEAR($D400),"")</f>
        <v/>
      </c>
      <c r="AM400" s="375" t="str">
        <f aca="false">IF(OR(TRIM($B400&amp;$C400)="",NOT(ISNUMBER($D400)),NOT(ISNUMBER($E400))),"",IF($E400&lt;$D400,"",IF(IF($AD400="半年付",2,IF($AD400="季度付",4,IF($AD400="月付",12,IF($AD400="半月付",24,1))))=1,1,MAX(1,ROUND(($E400-$D400+1)/365*IF($AD400="半年付",2,IF($AD400="季度付",4,IF($AD400="月付",12,IF($AD400="半月付",24,1)))),0)))))</f>
        <v/>
      </c>
      <c r="AN400" s="375" t="str">
        <f aca="true">IF($AM400="","",MIN($AM400,MAX(0,INT((TODAY()-付款宽限天数-$D400)/(($E400-$D400+1)/$AM400))+1)))</f>
        <v/>
      </c>
    </row>
    <row r="401" customFormat="false" ht="14.9" hidden="false" customHeight="false" outlineLevel="0" collapsed="false">
      <c r="F401" s="370" t="str">
        <f aca="true">IF(TRIM($B401&amp;$C401)="","",IF(OR(ISNUMBER(SEARCH("未",$A401)),ISNUMBER(SEARCH("送出",$A401)),AND(TRIM($A401)="",NOT(ISNUMBER($D401)),N($G401)=0)),"【合同未回】","")&amp;IF(NOT(ISNUMBER($E401)),IF(OR(ISNUMBER(SEARCH("未",$A401)),ISNUMBER(SEARCH("送出",$A401)),AND(TRIM($A401)="",NOT(ISNUMBER($D401)),N($G401)=0)),"","【未填合同期】"),IF($E401&lt;TODAY(),"【已到期】",IF($E401-TODAY()&lt;=提醒天数,"【即将到期，剩余"&amp;($E401-TODAY())&amp;"天】","【正常】")))&amp;IF(OR($AC401="安装免保",$AC401="技术免保",$AC401="质保期内"),"【"&amp;$AC401&amp;"】",""))</f>
        <v/>
      </c>
      <c r="J401" s="371" t="str">
        <f aca="false">IF(OR(N($G401)=0,N($H401)=0),"",ROUND(N($G401)*N($H401)*IF(N($I401)=0,1,N($I401)),2))</f>
        <v/>
      </c>
      <c r="L401" s="371" t="str">
        <f aca="false">IF(TRIM($B401&amp;$C401)="","",IF(AND(N($J401)=0,N($K401)=0),"",ROUND(N($J401)+N($K401),2)))</f>
        <v/>
      </c>
      <c r="R401" s="371"/>
      <c r="S401" s="372" t="str">
        <f aca="false">IF(TRIM($B401&amp;$C401)="","",IF(N($N401)=0,"",MAX(0,MIN(N($N401)-N($P401),N($V401)))))</f>
        <v/>
      </c>
      <c r="T401" s="372" t="str">
        <f aca="false">IF(TRIM($B401&amp;$C401)="","",IF(N($P401)&lt;=N($N401),"",N($P401)-N($N401)))</f>
        <v/>
      </c>
      <c r="U401" s="372" t="str">
        <f aca="false">IF(OR(TRIM($B401&amp;$C401)="",$V401=""),"",MAX(0,N($V401))-N($S401))</f>
        <v/>
      </c>
      <c r="V401" s="372" t="str">
        <f aca="false">IF(TRIM($B401&amp;$C401)="","",IF(AND(N($L401)=0,N($P401)+N($Q401)+N($R401)=0),"",ROUND(N($L401)-N($P401)-N($Q401)-N($R401),2)))</f>
        <v/>
      </c>
      <c r="W401" s="373" t="str">
        <f aca="false">IF(TRIM($B401&amp;$C401)="","",IF(N($L401)=0,IF((N($P401)+N($Q401)+N($R401))=0,"—未填单价","未填单价，已收 "&amp;TEXT((N($P401)+N($Q401)+N($R401)),"#,##0.00")),IF(N($V401)&gt;0.005,"欠 "&amp;TEXT(N($V401),"#,##0.00")&amp;IF(N($S401)&gt;0,"（开票未到账 "&amp;TEXT(N($S401),"#,##0.00")&amp;"）","")&amp;IF(N($U401)&gt;0,"（未开票 "&amp;TEXT(N($U401),"#,##0.00")&amp;"）",""),IF(N($V401)&lt;-0.005,"多收 "&amp;TEXT(-N($V401),"#,##0.00"),"✔ 已结清")))&amp;IF(N($T401)&gt;0,"｜到账未开票 "&amp;TEXT(N($T401),"#,##0.00")&amp;"，待补票","")&amp;IF(N($Q401)&gt;0,"｜收现 "&amp;TEXT(N($Q401),"#,##0.00"),"")&amp;IF(N($R401)&gt;0,"｜收款不开票 "&amp;TEXT(N($R401),"#,##0.00"),""))</f>
        <v/>
      </c>
      <c r="X401" s="370"/>
      <c r="AB401" s="371" t="str">
        <f aca="false">IF(OR(N($N401)=0,N($AA401)=0),"",ROUND(N($N401)/(1+N($AA401))*N($AA401),2))</f>
        <v/>
      </c>
      <c r="AC401" s="370"/>
      <c r="AD401" s="370"/>
      <c r="AE401" s="374" t="str">
        <f aca="false">IF($AM401="","",IF($AM401=1,IF($AN401&gt;=1,"一次性·已到收款期","一次性·未到期"),$AD401&amp;" 第"&amp;$AN401&amp;"/"&amp;$AM401&amp;"期"))</f>
        <v/>
      </c>
      <c r="AF401" s="372" t="str">
        <f aca="false">IF(OR($AM401="",N($L401)=0),"",ROUND(N($J401)*$AN401/$AM401,2)+N($K401))</f>
        <v/>
      </c>
      <c r="AG401" s="372" t="str">
        <f aca="false">IF($AF401="","",MAX(0,ROUND($AF401-(N($P401)+N($Q401)+N($R401)),2)))</f>
        <v/>
      </c>
      <c r="AH401" s="372" t="str">
        <f aca="false">IF(OR(TRIM($B401&amp;$C401)="",NOT(ISNUMBER($D401))),"",SUMIFS($V$3:$V$1001,$AJ$3:$AJ$1001,$AJ401,$D$3:$D$1001,"&lt;"&amp;$D401))</f>
        <v/>
      </c>
      <c r="AI401" s="372" t="str">
        <f aca="false">IF(TRIM($B401&amp;$C401)="","",SUMIFS($V$3:$V$1001,$AJ$3:$AJ$1001,$AJ401))</f>
        <v/>
      </c>
      <c r="AJ401" s="374" t="str">
        <f aca="false">IF(TRIM($B401&amp;$C401)="","",TRIM($B401)&amp;"｜"&amp;TRIM($C401))</f>
        <v/>
      </c>
      <c r="AK401" s="372" t="str">
        <f aca="false">IF(TRIM($B401&amp;$C401)="","",MIN(N($N401),N($P401)))</f>
        <v/>
      </c>
      <c r="AL401" s="375" t="str">
        <f aca="false">IF(ISNUMBER($D401),YEAR($D401),"")</f>
        <v/>
      </c>
      <c r="AM401" s="375" t="str">
        <f aca="false">IF(OR(TRIM($B401&amp;$C401)="",NOT(ISNUMBER($D401)),NOT(ISNUMBER($E401))),"",IF($E401&lt;$D401,"",IF(IF($AD401="半年付",2,IF($AD401="季度付",4,IF($AD401="月付",12,IF($AD401="半月付",24,1))))=1,1,MAX(1,ROUND(($E401-$D401+1)/365*IF($AD401="半年付",2,IF($AD401="季度付",4,IF($AD401="月付",12,IF($AD401="半月付",24,1)))),0)))))</f>
        <v/>
      </c>
      <c r="AN401" s="375" t="str">
        <f aca="true">IF($AM401="","",MIN($AM401,MAX(0,INT((TODAY()-付款宽限天数-$D401)/(($E401-$D401+1)/$AM401))+1)))</f>
        <v/>
      </c>
    </row>
    <row r="402" customFormat="false" ht="14.9" hidden="false" customHeight="false" outlineLevel="0" collapsed="false">
      <c r="F402" s="370" t="str">
        <f aca="true">IF(TRIM($B402&amp;$C402)="","",IF(OR(ISNUMBER(SEARCH("未",$A402)),ISNUMBER(SEARCH("送出",$A402)),AND(TRIM($A402)="",NOT(ISNUMBER($D402)),N($G402)=0)),"【合同未回】","")&amp;IF(NOT(ISNUMBER($E402)),IF(OR(ISNUMBER(SEARCH("未",$A402)),ISNUMBER(SEARCH("送出",$A402)),AND(TRIM($A402)="",NOT(ISNUMBER($D402)),N($G402)=0)),"","【未填合同期】"),IF($E402&lt;TODAY(),"【已到期】",IF($E402-TODAY()&lt;=提醒天数,"【即将到期，剩余"&amp;($E402-TODAY())&amp;"天】","【正常】")))&amp;IF(OR($AC402="安装免保",$AC402="技术免保",$AC402="质保期内"),"【"&amp;$AC402&amp;"】",""))</f>
        <v/>
      </c>
      <c r="J402" s="371" t="str">
        <f aca="false">IF(OR(N($G402)=0,N($H402)=0),"",ROUND(N($G402)*N($H402)*IF(N($I402)=0,1,N($I402)),2))</f>
        <v/>
      </c>
      <c r="L402" s="371" t="str">
        <f aca="false">IF(TRIM($B402&amp;$C402)="","",IF(AND(N($J402)=0,N($K402)=0),"",ROUND(N($J402)+N($K402),2)))</f>
        <v/>
      </c>
      <c r="R402" s="371"/>
      <c r="S402" s="372" t="str">
        <f aca="false">IF(TRIM($B402&amp;$C402)="","",IF(N($N402)=0,"",MAX(0,MIN(N($N402)-N($P402),N($V402)))))</f>
        <v/>
      </c>
      <c r="T402" s="372" t="str">
        <f aca="false">IF(TRIM($B402&amp;$C402)="","",IF(N($P402)&lt;=N($N402),"",N($P402)-N($N402)))</f>
        <v/>
      </c>
      <c r="U402" s="372" t="str">
        <f aca="false">IF(OR(TRIM($B402&amp;$C402)="",$V402=""),"",MAX(0,N($V402))-N($S402))</f>
        <v/>
      </c>
      <c r="V402" s="372" t="str">
        <f aca="false">IF(TRIM($B402&amp;$C402)="","",IF(AND(N($L402)=0,N($P402)+N($Q402)+N($R402)=0),"",ROUND(N($L402)-N($P402)-N($Q402)-N($R402),2)))</f>
        <v/>
      </c>
      <c r="W402" s="373" t="str">
        <f aca="false">IF(TRIM($B402&amp;$C402)="","",IF(N($L402)=0,IF((N($P402)+N($Q402)+N($R402))=0,"—未填单价","未填单价，已收 "&amp;TEXT((N($P402)+N($Q402)+N($R402)),"#,##0.00")),IF(N($V402)&gt;0.005,"欠 "&amp;TEXT(N($V402),"#,##0.00")&amp;IF(N($S402)&gt;0,"（开票未到账 "&amp;TEXT(N($S402),"#,##0.00")&amp;"）","")&amp;IF(N($U402)&gt;0,"（未开票 "&amp;TEXT(N($U402),"#,##0.00")&amp;"）",""),IF(N($V402)&lt;-0.005,"多收 "&amp;TEXT(-N($V402),"#,##0.00"),"✔ 已结清")))&amp;IF(N($T402)&gt;0,"｜到账未开票 "&amp;TEXT(N($T402),"#,##0.00")&amp;"，待补票","")&amp;IF(N($Q402)&gt;0,"｜收现 "&amp;TEXT(N($Q402),"#,##0.00"),"")&amp;IF(N($R402)&gt;0,"｜收款不开票 "&amp;TEXT(N($R402),"#,##0.00"),""))</f>
        <v/>
      </c>
      <c r="X402" s="370"/>
      <c r="AB402" s="371" t="str">
        <f aca="false">IF(OR(N($N402)=0,N($AA402)=0),"",ROUND(N($N402)/(1+N($AA402))*N($AA402),2))</f>
        <v/>
      </c>
      <c r="AC402" s="370"/>
      <c r="AD402" s="370"/>
      <c r="AE402" s="374" t="str">
        <f aca="false">IF($AM402="","",IF($AM402=1,IF($AN402&gt;=1,"一次性·已到收款期","一次性·未到期"),$AD402&amp;" 第"&amp;$AN402&amp;"/"&amp;$AM402&amp;"期"))</f>
        <v/>
      </c>
      <c r="AF402" s="372" t="str">
        <f aca="false">IF(OR($AM402="",N($L402)=0),"",ROUND(N($J402)*$AN402/$AM402,2)+N($K402))</f>
        <v/>
      </c>
      <c r="AG402" s="372" t="str">
        <f aca="false">IF($AF402="","",MAX(0,ROUND($AF402-(N($P402)+N($Q402)+N($R402)),2)))</f>
        <v/>
      </c>
      <c r="AH402" s="372" t="str">
        <f aca="false">IF(OR(TRIM($B402&amp;$C402)="",NOT(ISNUMBER($D402))),"",SUMIFS($V$3:$V$1001,$AJ$3:$AJ$1001,$AJ402,$D$3:$D$1001,"&lt;"&amp;$D402))</f>
        <v/>
      </c>
      <c r="AI402" s="372" t="str">
        <f aca="false">IF(TRIM($B402&amp;$C402)="","",SUMIFS($V$3:$V$1001,$AJ$3:$AJ$1001,$AJ402))</f>
        <v/>
      </c>
      <c r="AJ402" s="374" t="str">
        <f aca="false">IF(TRIM($B402&amp;$C402)="","",TRIM($B402)&amp;"｜"&amp;TRIM($C402))</f>
        <v/>
      </c>
      <c r="AK402" s="372" t="str">
        <f aca="false">IF(TRIM($B402&amp;$C402)="","",MIN(N($N402),N($P402)))</f>
        <v/>
      </c>
      <c r="AL402" s="375" t="str">
        <f aca="false">IF(ISNUMBER($D402),YEAR($D402),"")</f>
        <v/>
      </c>
      <c r="AM402" s="375" t="str">
        <f aca="false">IF(OR(TRIM($B402&amp;$C402)="",NOT(ISNUMBER($D402)),NOT(ISNUMBER($E402))),"",IF($E402&lt;$D402,"",IF(IF($AD402="半年付",2,IF($AD402="季度付",4,IF($AD402="月付",12,IF($AD402="半月付",24,1))))=1,1,MAX(1,ROUND(($E402-$D402+1)/365*IF($AD402="半年付",2,IF($AD402="季度付",4,IF($AD402="月付",12,IF($AD402="半月付",24,1)))),0)))))</f>
        <v/>
      </c>
      <c r="AN402" s="375" t="str">
        <f aca="true">IF($AM402="","",MIN($AM402,MAX(0,INT((TODAY()-付款宽限天数-$D402)/(($E402-$D402+1)/$AM402))+1)))</f>
        <v/>
      </c>
    </row>
    <row r="403" customFormat="false" ht="14.9" hidden="false" customHeight="false" outlineLevel="0" collapsed="false">
      <c r="F403" s="370" t="str">
        <f aca="true">IF(TRIM($B403&amp;$C403)="","",IF(OR(ISNUMBER(SEARCH("未",$A403)),ISNUMBER(SEARCH("送出",$A403)),AND(TRIM($A403)="",NOT(ISNUMBER($D403)),N($G403)=0)),"【合同未回】","")&amp;IF(NOT(ISNUMBER($E403)),IF(OR(ISNUMBER(SEARCH("未",$A403)),ISNUMBER(SEARCH("送出",$A403)),AND(TRIM($A403)="",NOT(ISNUMBER($D403)),N($G403)=0)),"","【未填合同期】"),IF($E403&lt;TODAY(),"【已到期】",IF($E403-TODAY()&lt;=提醒天数,"【即将到期，剩余"&amp;($E403-TODAY())&amp;"天】","【正常】")))&amp;IF(OR($AC403="安装免保",$AC403="技术免保",$AC403="质保期内"),"【"&amp;$AC403&amp;"】",""))</f>
        <v/>
      </c>
      <c r="J403" s="371" t="str">
        <f aca="false">IF(OR(N($G403)=0,N($H403)=0),"",ROUND(N($G403)*N($H403)*IF(N($I403)=0,1,N($I403)),2))</f>
        <v/>
      </c>
      <c r="L403" s="371" t="str">
        <f aca="false">IF(TRIM($B403&amp;$C403)="","",IF(AND(N($J403)=0,N($K403)=0),"",ROUND(N($J403)+N($K403),2)))</f>
        <v/>
      </c>
      <c r="R403" s="371"/>
      <c r="S403" s="372" t="str">
        <f aca="false">IF(TRIM($B403&amp;$C403)="","",IF(N($N403)=0,"",MAX(0,MIN(N($N403)-N($P403),N($V403)))))</f>
        <v/>
      </c>
      <c r="T403" s="372" t="str">
        <f aca="false">IF(TRIM($B403&amp;$C403)="","",IF(N($P403)&lt;=N($N403),"",N($P403)-N($N403)))</f>
        <v/>
      </c>
      <c r="U403" s="372" t="str">
        <f aca="false">IF(OR(TRIM($B403&amp;$C403)="",$V403=""),"",MAX(0,N($V403))-N($S403))</f>
        <v/>
      </c>
      <c r="V403" s="372" t="str">
        <f aca="false">IF(TRIM($B403&amp;$C403)="","",IF(AND(N($L403)=0,N($P403)+N($Q403)+N($R403)=0),"",ROUND(N($L403)-N($P403)-N($Q403)-N($R403),2)))</f>
        <v/>
      </c>
      <c r="W403" s="373" t="str">
        <f aca="false">IF(TRIM($B403&amp;$C403)="","",IF(N($L403)=0,IF((N($P403)+N($Q403)+N($R403))=0,"—未填单价","未填单价，已收 "&amp;TEXT((N($P403)+N($Q403)+N($R403)),"#,##0.00")),IF(N($V403)&gt;0.005,"欠 "&amp;TEXT(N($V403),"#,##0.00")&amp;IF(N($S403)&gt;0,"（开票未到账 "&amp;TEXT(N($S403),"#,##0.00")&amp;"）","")&amp;IF(N($U403)&gt;0,"（未开票 "&amp;TEXT(N($U403),"#,##0.00")&amp;"）",""),IF(N($V403)&lt;-0.005,"多收 "&amp;TEXT(-N($V403),"#,##0.00"),"✔ 已结清")))&amp;IF(N($T403)&gt;0,"｜到账未开票 "&amp;TEXT(N($T403),"#,##0.00")&amp;"，待补票","")&amp;IF(N($Q403)&gt;0,"｜收现 "&amp;TEXT(N($Q403),"#,##0.00"),"")&amp;IF(N($R403)&gt;0,"｜收款不开票 "&amp;TEXT(N($R403),"#,##0.00"),""))</f>
        <v/>
      </c>
      <c r="X403" s="370"/>
      <c r="AB403" s="371" t="str">
        <f aca="false">IF(OR(N($N403)=0,N($AA403)=0),"",ROUND(N($N403)/(1+N($AA403))*N($AA403),2))</f>
        <v/>
      </c>
      <c r="AC403" s="370"/>
      <c r="AD403" s="370"/>
      <c r="AE403" s="374" t="str">
        <f aca="false">IF($AM403="","",IF($AM403=1,IF($AN403&gt;=1,"一次性·已到收款期","一次性·未到期"),$AD403&amp;" 第"&amp;$AN403&amp;"/"&amp;$AM403&amp;"期"))</f>
        <v/>
      </c>
      <c r="AF403" s="372" t="str">
        <f aca="false">IF(OR($AM403="",N($L403)=0),"",ROUND(N($J403)*$AN403/$AM403,2)+N($K403))</f>
        <v/>
      </c>
      <c r="AG403" s="372" t="str">
        <f aca="false">IF($AF403="","",MAX(0,ROUND($AF403-(N($P403)+N($Q403)+N($R403)),2)))</f>
        <v/>
      </c>
      <c r="AH403" s="372" t="str">
        <f aca="false">IF(OR(TRIM($B403&amp;$C403)="",NOT(ISNUMBER($D403))),"",SUMIFS($V$3:$V$1001,$AJ$3:$AJ$1001,$AJ403,$D$3:$D$1001,"&lt;"&amp;$D403))</f>
        <v/>
      </c>
      <c r="AI403" s="372" t="str">
        <f aca="false">IF(TRIM($B403&amp;$C403)="","",SUMIFS($V$3:$V$1001,$AJ$3:$AJ$1001,$AJ403))</f>
        <v/>
      </c>
      <c r="AJ403" s="374" t="str">
        <f aca="false">IF(TRIM($B403&amp;$C403)="","",TRIM($B403)&amp;"｜"&amp;TRIM($C403))</f>
        <v/>
      </c>
      <c r="AK403" s="372" t="str">
        <f aca="false">IF(TRIM($B403&amp;$C403)="","",MIN(N($N403),N($P403)))</f>
        <v/>
      </c>
      <c r="AL403" s="375" t="str">
        <f aca="false">IF(ISNUMBER($D403),YEAR($D403),"")</f>
        <v/>
      </c>
      <c r="AM403" s="375" t="str">
        <f aca="false">IF(OR(TRIM($B403&amp;$C403)="",NOT(ISNUMBER($D403)),NOT(ISNUMBER($E403))),"",IF($E403&lt;$D403,"",IF(IF($AD403="半年付",2,IF($AD403="季度付",4,IF($AD403="月付",12,IF($AD403="半月付",24,1))))=1,1,MAX(1,ROUND(($E403-$D403+1)/365*IF($AD403="半年付",2,IF($AD403="季度付",4,IF($AD403="月付",12,IF($AD403="半月付",24,1)))),0)))))</f>
        <v/>
      </c>
      <c r="AN403" s="375" t="str">
        <f aca="true">IF($AM403="","",MIN($AM403,MAX(0,INT((TODAY()-付款宽限天数-$D403)/(($E403-$D403+1)/$AM403))+1)))</f>
        <v/>
      </c>
    </row>
    <row r="404" customFormat="false" ht="14.9" hidden="false" customHeight="false" outlineLevel="0" collapsed="false">
      <c r="F404" s="370" t="str">
        <f aca="true">IF(TRIM($B404&amp;$C404)="","",IF(OR(ISNUMBER(SEARCH("未",$A404)),ISNUMBER(SEARCH("送出",$A404)),AND(TRIM($A404)="",NOT(ISNUMBER($D404)),N($G404)=0)),"【合同未回】","")&amp;IF(NOT(ISNUMBER($E404)),IF(OR(ISNUMBER(SEARCH("未",$A404)),ISNUMBER(SEARCH("送出",$A404)),AND(TRIM($A404)="",NOT(ISNUMBER($D404)),N($G404)=0)),"","【未填合同期】"),IF($E404&lt;TODAY(),"【已到期】",IF($E404-TODAY()&lt;=提醒天数,"【即将到期，剩余"&amp;($E404-TODAY())&amp;"天】","【正常】")))&amp;IF(OR($AC404="安装免保",$AC404="技术免保",$AC404="质保期内"),"【"&amp;$AC404&amp;"】",""))</f>
        <v/>
      </c>
      <c r="J404" s="371" t="str">
        <f aca="false">IF(OR(N($G404)=0,N($H404)=0),"",ROUND(N($G404)*N($H404)*IF(N($I404)=0,1,N($I404)),2))</f>
        <v/>
      </c>
      <c r="L404" s="371" t="str">
        <f aca="false">IF(TRIM($B404&amp;$C404)="","",IF(AND(N($J404)=0,N($K404)=0),"",ROUND(N($J404)+N($K404),2)))</f>
        <v/>
      </c>
      <c r="R404" s="371"/>
      <c r="S404" s="372" t="str">
        <f aca="false">IF(TRIM($B404&amp;$C404)="","",IF(N($N404)=0,"",MAX(0,MIN(N($N404)-N($P404),N($V404)))))</f>
        <v/>
      </c>
      <c r="T404" s="372" t="str">
        <f aca="false">IF(TRIM($B404&amp;$C404)="","",IF(N($P404)&lt;=N($N404),"",N($P404)-N($N404)))</f>
        <v/>
      </c>
      <c r="U404" s="372" t="str">
        <f aca="false">IF(OR(TRIM($B404&amp;$C404)="",$V404=""),"",MAX(0,N($V404))-N($S404))</f>
        <v/>
      </c>
      <c r="V404" s="372" t="str">
        <f aca="false">IF(TRIM($B404&amp;$C404)="","",IF(AND(N($L404)=0,N($P404)+N($Q404)+N($R404)=0),"",ROUND(N($L404)-N($P404)-N($Q404)-N($R404),2)))</f>
        <v/>
      </c>
      <c r="W404" s="373" t="str">
        <f aca="false">IF(TRIM($B404&amp;$C404)="","",IF(N($L404)=0,IF((N($P404)+N($Q404)+N($R404))=0,"—未填单价","未填单价，已收 "&amp;TEXT((N($P404)+N($Q404)+N($R404)),"#,##0.00")),IF(N($V404)&gt;0.005,"欠 "&amp;TEXT(N($V404),"#,##0.00")&amp;IF(N($S404)&gt;0,"（开票未到账 "&amp;TEXT(N($S404),"#,##0.00")&amp;"）","")&amp;IF(N($U404)&gt;0,"（未开票 "&amp;TEXT(N($U404),"#,##0.00")&amp;"）",""),IF(N($V404)&lt;-0.005,"多收 "&amp;TEXT(-N($V404),"#,##0.00"),"✔ 已结清")))&amp;IF(N($T404)&gt;0,"｜到账未开票 "&amp;TEXT(N($T404),"#,##0.00")&amp;"，待补票","")&amp;IF(N($Q404)&gt;0,"｜收现 "&amp;TEXT(N($Q404),"#,##0.00"),"")&amp;IF(N($R404)&gt;0,"｜收款不开票 "&amp;TEXT(N($R404),"#,##0.00"),""))</f>
        <v/>
      </c>
      <c r="X404" s="370"/>
      <c r="AB404" s="371" t="str">
        <f aca="false">IF(OR(N($N404)=0,N($AA404)=0),"",ROUND(N($N404)/(1+N($AA404))*N($AA404),2))</f>
        <v/>
      </c>
      <c r="AC404" s="370"/>
      <c r="AD404" s="370"/>
      <c r="AE404" s="374" t="str">
        <f aca="false">IF($AM404="","",IF($AM404=1,IF($AN404&gt;=1,"一次性·已到收款期","一次性·未到期"),$AD404&amp;" 第"&amp;$AN404&amp;"/"&amp;$AM404&amp;"期"))</f>
        <v/>
      </c>
      <c r="AF404" s="372" t="str">
        <f aca="false">IF(OR($AM404="",N($L404)=0),"",ROUND(N($J404)*$AN404/$AM404,2)+N($K404))</f>
        <v/>
      </c>
      <c r="AG404" s="372" t="str">
        <f aca="false">IF($AF404="","",MAX(0,ROUND($AF404-(N($P404)+N($Q404)+N($R404)),2)))</f>
        <v/>
      </c>
      <c r="AH404" s="372" t="str">
        <f aca="false">IF(OR(TRIM($B404&amp;$C404)="",NOT(ISNUMBER($D404))),"",SUMIFS($V$3:$V$1001,$AJ$3:$AJ$1001,$AJ404,$D$3:$D$1001,"&lt;"&amp;$D404))</f>
        <v/>
      </c>
      <c r="AI404" s="372" t="str">
        <f aca="false">IF(TRIM($B404&amp;$C404)="","",SUMIFS($V$3:$V$1001,$AJ$3:$AJ$1001,$AJ404))</f>
        <v/>
      </c>
      <c r="AJ404" s="374" t="str">
        <f aca="false">IF(TRIM($B404&amp;$C404)="","",TRIM($B404)&amp;"｜"&amp;TRIM($C404))</f>
        <v/>
      </c>
      <c r="AK404" s="372" t="str">
        <f aca="false">IF(TRIM($B404&amp;$C404)="","",MIN(N($N404),N($P404)))</f>
        <v/>
      </c>
      <c r="AL404" s="375" t="str">
        <f aca="false">IF(ISNUMBER($D404),YEAR($D404),"")</f>
        <v/>
      </c>
      <c r="AM404" s="375" t="str">
        <f aca="false">IF(OR(TRIM($B404&amp;$C404)="",NOT(ISNUMBER($D404)),NOT(ISNUMBER($E404))),"",IF($E404&lt;$D404,"",IF(IF($AD404="半年付",2,IF($AD404="季度付",4,IF($AD404="月付",12,IF($AD404="半月付",24,1))))=1,1,MAX(1,ROUND(($E404-$D404+1)/365*IF($AD404="半年付",2,IF($AD404="季度付",4,IF($AD404="月付",12,IF($AD404="半月付",24,1)))),0)))))</f>
        <v/>
      </c>
      <c r="AN404" s="375" t="str">
        <f aca="true">IF($AM404="","",MIN($AM404,MAX(0,INT((TODAY()-付款宽限天数-$D404)/(($E404-$D404+1)/$AM404))+1)))</f>
        <v/>
      </c>
    </row>
    <row r="405" customFormat="false" ht="14.9" hidden="false" customHeight="false" outlineLevel="0" collapsed="false">
      <c r="F405" s="370" t="str">
        <f aca="true">IF(TRIM($B405&amp;$C405)="","",IF(OR(ISNUMBER(SEARCH("未",$A405)),ISNUMBER(SEARCH("送出",$A405)),AND(TRIM($A405)="",NOT(ISNUMBER($D405)),N($G405)=0)),"【合同未回】","")&amp;IF(NOT(ISNUMBER($E405)),IF(OR(ISNUMBER(SEARCH("未",$A405)),ISNUMBER(SEARCH("送出",$A405)),AND(TRIM($A405)="",NOT(ISNUMBER($D405)),N($G405)=0)),"","【未填合同期】"),IF($E405&lt;TODAY(),"【已到期】",IF($E405-TODAY()&lt;=提醒天数,"【即将到期，剩余"&amp;($E405-TODAY())&amp;"天】","【正常】")))&amp;IF(OR($AC405="安装免保",$AC405="技术免保",$AC405="质保期内"),"【"&amp;$AC405&amp;"】",""))</f>
        <v/>
      </c>
      <c r="J405" s="371" t="str">
        <f aca="false">IF(OR(N($G405)=0,N($H405)=0),"",ROUND(N($G405)*N($H405)*IF(N($I405)=0,1,N($I405)),2))</f>
        <v/>
      </c>
      <c r="L405" s="371" t="str">
        <f aca="false">IF(TRIM($B405&amp;$C405)="","",IF(AND(N($J405)=0,N($K405)=0),"",ROUND(N($J405)+N($K405),2)))</f>
        <v/>
      </c>
      <c r="R405" s="371"/>
      <c r="S405" s="372" t="str">
        <f aca="false">IF(TRIM($B405&amp;$C405)="","",IF(N($N405)=0,"",MAX(0,MIN(N($N405)-N($P405),N($V405)))))</f>
        <v/>
      </c>
      <c r="T405" s="372" t="str">
        <f aca="false">IF(TRIM($B405&amp;$C405)="","",IF(N($P405)&lt;=N($N405),"",N($P405)-N($N405)))</f>
        <v/>
      </c>
      <c r="U405" s="372" t="str">
        <f aca="false">IF(OR(TRIM($B405&amp;$C405)="",$V405=""),"",MAX(0,N($V405))-N($S405))</f>
        <v/>
      </c>
      <c r="V405" s="372" t="str">
        <f aca="false">IF(TRIM($B405&amp;$C405)="","",IF(AND(N($L405)=0,N($P405)+N($Q405)+N($R405)=0),"",ROUND(N($L405)-N($P405)-N($Q405)-N($R405),2)))</f>
        <v/>
      </c>
      <c r="W405" s="373" t="str">
        <f aca="false">IF(TRIM($B405&amp;$C405)="","",IF(N($L405)=0,IF((N($P405)+N($Q405)+N($R405))=0,"—未填单价","未填单价，已收 "&amp;TEXT((N($P405)+N($Q405)+N($R405)),"#,##0.00")),IF(N($V405)&gt;0.005,"欠 "&amp;TEXT(N($V405),"#,##0.00")&amp;IF(N($S405)&gt;0,"（开票未到账 "&amp;TEXT(N($S405),"#,##0.00")&amp;"）","")&amp;IF(N($U405)&gt;0,"（未开票 "&amp;TEXT(N($U405),"#,##0.00")&amp;"）",""),IF(N($V405)&lt;-0.005,"多收 "&amp;TEXT(-N($V405),"#,##0.00"),"✔ 已结清")))&amp;IF(N($T405)&gt;0,"｜到账未开票 "&amp;TEXT(N($T405),"#,##0.00")&amp;"，待补票","")&amp;IF(N($Q405)&gt;0,"｜收现 "&amp;TEXT(N($Q405),"#,##0.00"),"")&amp;IF(N($R405)&gt;0,"｜收款不开票 "&amp;TEXT(N($R405),"#,##0.00"),""))</f>
        <v/>
      </c>
      <c r="X405" s="370"/>
      <c r="AB405" s="371" t="str">
        <f aca="false">IF(OR(N($N405)=0,N($AA405)=0),"",ROUND(N($N405)/(1+N($AA405))*N($AA405),2))</f>
        <v/>
      </c>
      <c r="AC405" s="370"/>
      <c r="AD405" s="370"/>
      <c r="AE405" s="374" t="str">
        <f aca="false">IF($AM405="","",IF($AM405=1,IF($AN405&gt;=1,"一次性·已到收款期","一次性·未到期"),$AD405&amp;" 第"&amp;$AN405&amp;"/"&amp;$AM405&amp;"期"))</f>
        <v/>
      </c>
      <c r="AF405" s="372" t="str">
        <f aca="false">IF(OR($AM405="",N($L405)=0),"",ROUND(N($J405)*$AN405/$AM405,2)+N($K405))</f>
        <v/>
      </c>
      <c r="AG405" s="372" t="str">
        <f aca="false">IF($AF405="","",MAX(0,ROUND($AF405-(N($P405)+N($Q405)+N($R405)),2)))</f>
        <v/>
      </c>
      <c r="AH405" s="372" t="str">
        <f aca="false">IF(OR(TRIM($B405&amp;$C405)="",NOT(ISNUMBER($D405))),"",SUMIFS($V$3:$V$1001,$AJ$3:$AJ$1001,$AJ405,$D$3:$D$1001,"&lt;"&amp;$D405))</f>
        <v/>
      </c>
      <c r="AI405" s="372" t="str">
        <f aca="false">IF(TRIM($B405&amp;$C405)="","",SUMIFS($V$3:$V$1001,$AJ$3:$AJ$1001,$AJ405))</f>
        <v/>
      </c>
      <c r="AJ405" s="374" t="str">
        <f aca="false">IF(TRIM($B405&amp;$C405)="","",TRIM($B405)&amp;"｜"&amp;TRIM($C405))</f>
        <v/>
      </c>
      <c r="AK405" s="372" t="str">
        <f aca="false">IF(TRIM($B405&amp;$C405)="","",MIN(N($N405),N($P405)))</f>
        <v/>
      </c>
      <c r="AL405" s="375" t="str">
        <f aca="false">IF(ISNUMBER($D405),YEAR($D405),"")</f>
        <v/>
      </c>
      <c r="AM405" s="375" t="str">
        <f aca="false">IF(OR(TRIM($B405&amp;$C405)="",NOT(ISNUMBER($D405)),NOT(ISNUMBER($E405))),"",IF($E405&lt;$D405,"",IF(IF($AD405="半年付",2,IF($AD405="季度付",4,IF($AD405="月付",12,IF($AD405="半月付",24,1))))=1,1,MAX(1,ROUND(($E405-$D405+1)/365*IF($AD405="半年付",2,IF($AD405="季度付",4,IF($AD405="月付",12,IF($AD405="半月付",24,1)))),0)))))</f>
        <v/>
      </c>
      <c r="AN405" s="375" t="str">
        <f aca="true">IF($AM405="","",MIN($AM405,MAX(0,INT((TODAY()-付款宽限天数-$D405)/(($E405-$D405+1)/$AM405))+1)))</f>
        <v/>
      </c>
    </row>
    <row r="406" customFormat="false" ht="14.9" hidden="false" customHeight="false" outlineLevel="0" collapsed="false">
      <c r="F406" s="370" t="str">
        <f aca="true">IF(TRIM($B406&amp;$C406)="","",IF(OR(ISNUMBER(SEARCH("未",$A406)),ISNUMBER(SEARCH("送出",$A406)),AND(TRIM($A406)="",NOT(ISNUMBER($D406)),N($G406)=0)),"【合同未回】","")&amp;IF(NOT(ISNUMBER($E406)),IF(OR(ISNUMBER(SEARCH("未",$A406)),ISNUMBER(SEARCH("送出",$A406)),AND(TRIM($A406)="",NOT(ISNUMBER($D406)),N($G406)=0)),"","【未填合同期】"),IF($E406&lt;TODAY(),"【已到期】",IF($E406-TODAY()&lt;=提醒天数,"【即将到期，剩余"&amp;($E406-TODAY())&amp;"天】","【正常】")))&amp;IF(OR($AC406="安装免保",$AC406="技术免保",$AC406="质保期内"),"【"&amp;$AC406&amp;"】",""))</f>
        <v/>
      </c>
      <c r="J406" s="371" t="str">
        <f aca="false">IF(OR(N($G406)=0,N($H406)=0),"",ROUND(N($G406)*N($H406)*IF(N($I406)=0,1,N($I406)),2))</f>
        <v/>
      </c>
      <c r="L406" s="371" t="str">
        <f aca="false">IF(TRIM($B406&amp;$C406)="","",IF(AND(N($J406)=0,N($K406)=0),"",ROUND(N($J406)+N($K406),2)))</f>
        <v/>
      </c>
      <c r="R406" s="371"/>
      <c r="S406" s="372" t="str">
        <f aca="false">IF(TRIM($B406&amp;$C406)="","",IF(N($N406)=0,"",MAX(0,MIN(N($N406)-N($P406),N($V406)))))</f>
        <v/>
      </c>
      <c r="T406" s="372" t="str">
        <f aca="false">IF(TRIM($B406&amp;$C406)="","",IF(N($P406)&lt;=N($N406),"",N($P406)-N($N406)))</f>
        <v/>
      </c>
      <c r="U406" s="372" t="str">
        <f aca="false">IF(OR(TRIM($B406&amp;$C406)="",$V406=""),"",MAX(0,N($V406))-N($S406))</f>
        <v/>
      </c>
      <c r="V406" s="372" t="str">
        <f aca="false">IF(TRIM($B406&amp;$C406)="","",IF(AND(N($L406)=0,N($P406)+N($Q406)+N($R406)=0),"",ROUND(N($L406)-N($P406)-N($Q406)-N($R406),2)))</f>
        <v/>
      </c>
      <c r="W406" s="373" t="str">
        <f aca="false">IF(TRIM($B406&amp;$C406)="","",IF(N($L406)=0,IF((N($P406)+N($Q406)+N($R406))=0,"—未填单价","未填单价，已收 "&amp;TEXT((N($P406)+N($Q406)+N($R406)),"#,##0.00")),IF(N($V406)&gt;0.005,"欠 "&amp;TEXT(N($V406),"#,##0.00")&amp;IF(N($S406)&gt;0,"（开票未到账 "&amp;TEXT(N($S406),"#,##0.00")&amp;"）","")&amp;IF(N($U406)&gt;0,"（未开票 "&amp;TEXT(N($U406),"#,##0.00")&amp;"）",""),IF(N($V406)&lt;-0.005,"多收 "&amp;TEXT(-N($V406),"#,##0.00"),"✔ 已结清")))&amp;IF(N($T406)&gt;0,"｜到账未开票 "&amp;TEXT(N($T406),"#,##0.00")&amp;"，待补票","")&amp;IF(N($Q406)&gt;0,"｜收现 "&amp;TEXT(N($Q406),"#,##0.00"),"")&amp;IF(N($R406)&gt;0,"｜收款不开票 "&amp;TEXT(N($R406),"#,##0.00"),""))</f>
        <v/>
      </c>
      <c r="X406" s="370"/>
      <c r="AB406" s="371" t="str">
        <f aca="false">IF(OR(N($N406)=0,N($AA406)=0),"",ROUND(N($N406)/(1+N($AA406))*N($AA406),2))</f>
        <v/>
      </c>
      <c r="AC406" s="370"/>
      <c r="AD406" s="370"/>
      <c r="AE406" s="374" t="str">
        <f aca="false">IF($AM406="","",IF($AM406=1,IF($AN406&gt;=1,"一次性·已到收款期","一次性·未到期"),$AD406&amp;" 第"&amp;$AN406&amp;"/"&amp;$AM406&amp;"期"))</f>
        <v/>
      </c>
      <c r="AF406" s="372" t="str">
        <f aca="false">IF(OR($AM406="",N($L406)=0),"",ROUND(N($J406)*$AN406/$AM406,2)+N($K406))</f>
        <v/>
      </c>
      <c r="AG406" s="372" t="str">
        <f aca="false">IF($AF406="","",MAX(0,ROUND($AF406-(N($P406)+N($Q406)+N($R406)),2)))</f>
        <v/>
      </c>
      <c r="AH406" s="372" t="str">
        <f aca="false">IF(OR(TRIM($B406&amp;$C406)="",NOT(ISNUMBER($D406))),"",SUMIFS($V$3:$V$1001,$AJ$3:$AJ$1001,$AJ406,$D$3:$D$1001,"&lt;"&amp;$D406))</f>
        <v/>
      </c>
      <c r="AI406" s="372" t="str">
        <f aca="false">IF(TRIM($B406&amp;$C406)="","",SUMIFS($V$3:$V$1001,$AJ$3:$AJ$1001,$AJ406))</f>
        <v/>
      </c>
      <c r="AJ406" s="374" t="str">
        <f aca="false">IF(TRIM($B406&amp;$C406)="","",TRIM($B406)&amp;"｜"&amp;TRIM($C406))</f>
        <v/>
      </c>
      <c r="AK406" s="372" t="str">
        <f aca="false">IF(TRIM($B406&amp;$C406)="","",MIN(N($N406),N($P406)))</f>
        <v/>
      </c>
      <c r="AL406" s="375" t="str">
        <f aca="false">IF(ISNUMBER($D406),YEAR($D406),"")</f>
        <v/>
      </c>
      <c r="AM406" s="375" t="str">
        <f aca="false">IF(OR(TRIM($B406&amp;$C406)="",NOT(ISNUMBER($D406)),NOT(ISNUMBER($E406))),"",IF($E406&lt;$D406,"",IF(IF($AD406="半年付",2,IF($AD406="季度付",4,IF($AD406="月付",12,IF($AD406="半月付",24,1))))=1,1,MAX(1,ROUND(($E406-$D406+1)/365*IF($AD406="半年付",2,IF($AD406="季度付",4,IF($AD406="月付",12,IF($AD406="半月付",24,1)))),0)))))</f>
        <v/>
      </c>
      <c r="AN406" s="375" t="str">
        <f aca="true">IF($AM406="","",MIN($AM406,MAX(0,INT((TODAY()-付款宽限天数-$D406)/(($E406-$D406+1)/$AM406))+1)))</f>
        <v/>
      </c>
    </row>
    <row r="407" customFormat="false" ht="14.9" hidden="false" customHeight="false" outlineLevel="0" collapsed="false">
      <c r="F407" s="370" t="str">
        <f aca="true">IF(TRIM($B407&amp;$C407)="","",IF(OR(ISNUMBER(SEARCH("未",$A407)),ISNUMBER(SEARCH("送出",$A407)),AND(TRIM($A407)="",NOT(ISNUMBER($D407)),N($G407)=0)),"【合同未回】","")&amp;IF(NOT(ISNUMBER($E407)),IF(OR(ISNUMBER(SEARCH("未",$A407)),ISNUMBER(SEARCH("送出",$A407)),AND(TRIM($A407)="",NOT(ISNUMBER($D407)),N($G407)=0)),"","【未填合同期】"),IF($E407&lt;TODAY(),"【已到期】",IF($E407-TODAY()&lt;=提醒天数,"【即将到期，剩余"&amp;($E407-TODAY())&amp;"天】","【正常】")))&amp;IF(OR($AC407="安装免保",$AC407="技术免保",$AC407="质保期内"),"【"&amp;$AC407&amp;"】",""))</f>
        <v/>
      </c>
      <c r="J407" s="371" t="str">
        <f aca="false">IF(OR(N($G407)=0,N($H407)=0),"",ROUND(N($G407)*N($H407)*IF(N($I407)=0,1,N($I407)),2))</f>
        <v/>
      </c>
      <c r="L407" s="371" t="str">
        <f aca="false">IF(TRIM($B407&amp;$C407)="","",IF(AND(N($J407)=0,N($K407)=0),"",ROUND(N($J407)+N($K407),2)))</f>
        <v/>
      </c>
      <c r="R407" s="371"/>
      <c r="S407" s="372" t="str">
        <f aca="false">IF(TRIM($B407&amp;$C407)="","",IF(N($N407)=0,"",MAX(0,MIN(N($N407)-N($P407),N($V407)))))</f>
        <v/>
      </c>
      <c r="T407" s="372" t="str">
        <f aca="false">IF(TRIM($B407&amp;$C407)="","",IF(N($P407)&lt;=N($N407),"",N($P407)-N($N407)))</f>
        <v/>
      </c>
      <c r="U407" s="372" t="str">
        <f aca="false">IF(OR(TRIM($B407&amp;$C407)="",$V407=""),"",MAX(0,N($V407))-N($S407))</f>
        <v/>
      </c>
      <c r="V407" s="372" t="str">
        <f aca="false">IF(TRIM($B407&amp;$C407)="","",IF(AND(N($L407)=0,N($P407)+N($Q407)+N($R407)=0),"",ROUND(N($L407)-N($P407)-N($Q407)-N($R407),2)))</f>
        <v/>
      </c>
      <c r="W407" s="373" t="str">
        <f aca="false">IF(TRIM($B407&amp;$C407)="","",IF(N($L407)=0,IF((N($P407)+N($Q407)+N($R407))=0,"—未填单价","未填单价，已收 "&amp;TEXT((N($P407)+N($Q407)+N($R407)),"#,##0.00")),IF(N($V407)&gt;0.005,"欠 "&amp;TEXT(N($V407),"#,##0.00")&amp;IF(N($S407)&gt;0,"（开票未到账 "&amp;TEXT(N($S407),"#,##0.00")&amp;"）","")&amp;IF(N($U407)&gt;0,"（未开票 "&amp;TEXT(N($U407),"#,##0.00")&amp;"）",""),IF(N($V407)&lt;-0.005,"多收 "&amp;TEXT(-N($V407),"#,##0.00"),"✔ 已结清")))&amp;IF(N($T407)&gt;0,"｜到账未开票 "&amp;TEXT(N($T407),"#,##0.00")&amp;"，待补票","")&amp;IF(N($Q407)&gt;0,"｜收现 "&amp;TEXT(N($Q407),"#,##0.00"),"")&amp;IF(N($R407)&gt;0,"｜收款不开票 "&amp;TEXT(N($R407),"#,##0.00"),""))</f>
        <v/>
      </c>
      <c r="X407" s="370"/>
      <c r="AB407" s="371" t="str">
        <f aca="false">IF(OR(N($N407)=0,N($AA407)=0),"",ROUND(N($N407)/(1+N($AA407))*N($AA407),2))</f>
        <v/>
      </c>
      <c r="AC407" s="370"/>
      <c r="AD407" s="370"/>
      <c r="AE407" s="374" t="str">
        <f aca="false">IF($AM407="","",IF($AM407=1,IF($AN407&gt;=1,"一次性·已到收款期","一次性·未到期"),$AD407&amp;" 第"&amp;$AN407&amp;"/"&amp;$AM407&amp;"期"))</f>
        <v/>
      </c>
      <c r="AF407" s="372" t="str">
        <f aca="false">IF(OR($AM407="",N($L407)=0),"",ROUND(N($J407)*$AN407/$AM407,2)+N($K407))</f>
        <v/>
      </c>
      <c r="AG407" s="372" t="str">
        <f aca="false">IF($AF407="","",MAX(0,ROUND($AF407-(N($P407)+N($Q407)+N($R407)),2)))</f>
        <v/>
      </c>
      <c r="AH407" s="372" t="str">
        <f aca="false">IF(OR(TRIM($B407&amp;$C407)="",NOT(ISNUMBER($D407))),"",SUMIFS($V$3:$V$1001,$AJ$3:$AJ$1001,$AJ407,$D$3:$D$1001,"&lt;"&amp;$D407))</f>
        <v/>
      </c>
      <c r="AI407" s="372" t="str">
        <f aca="false">IF(TRIM($B407&amp;$C407)="","",SUMIFS($V$3:$V$1001,$AJ$3:$AJ$1001,$AJ407))</f>
        <v/>
      </c>
      <c r="AJ407" s="374" t="str">
        <f aca="false">IF(TRIM($B407&amp;$C407)="","",TRIM($B407)&amp;"｜"&amp;TRIM($C407))</f>
        <v/>
      </c>
      <c r="AK407" s="372" t="str">
        <f aca="false">IF(TRIM($B407&amp;$C407)="","",MIN(N($N407),N($P407)))</f>
        <v/>
      </c>
      <c r="AL407" s="375" t="str">
        <f aca="false">IF(ISNUMBER($D407),YEAR($D407),"")</f>
        <v/>
      </c>
      <c r="AM407" s="375" t="str">
        <f aca="false">IF(OR(TRIM($B407&amp;$C407)="",NOT(ISNUMBER($D407)),NOT(ISNUMBER($E407))),"",IF($E407&lt;$D407,"",IF(IF($AD407="半年付",2,IF($AD407="季度付",4,IF($AD407="月付",12,IF($AD407="半月付",24,1))))=1,1,MAX(1,ROUND(($E407-$D407+1)/365*IF($AD407="半年付",2,IF($AD407="季度付",4,IF($AD407="月付",12,IF($AD407="半月付",24,1)))),0)))))</f>
        <v/>
      </c>
      <c r="AN407" s="375" t="str">
        <f aca="true">IF($AM407="","",MIN($AM407,MAX(0,INT((TODAY()-付款宽限天数-$D407)/(($E407-$D407+1)/$AM407))+1)))</f>
        <v/>
      </c>
    </row>
    <row r="408" customFormat="false" ht="14.9" hidden="false" customHeight="false" outlineLevel="0" collapsed="false">
      <c r="F408" s="370" t="str">
        <f aca="true">IF(TRIM($B408&amp;$C408)="","",IF(OR(ISNUMBER(SEARCH("未",$A408)),ISNUMBER(SEARCH("送出",$A408)),AND(TRIM($A408)="",NOT(ISNUMBER($D408)),N($G408)=0)),"【合同未回】","")&amp;IF(NOT(ISNUMBER($E408)),IF(OR(ISNUMBER(SEARCH("未",$A408)),ISNUMBER(SEARCH("送出",$A408)),AND(TRIM($A408)="",NOT(ISNUMBER($D408)),N($G408)=0)),"","【未填合同期】"),IF($E408&lt;TODAY(),"【已到期】",IF($E408-TODAY()&lt;=提醒天数,"【即将到期，剩余"&amp;($E408-TODAY())&amp;"天】","【正常】")))&amp;IF(OR($AC408="安装免保",$AC408="技术免保",$AC408="质保期内"),"【"&amp;$AC408&amp;"】",""))</f>
        <v/>
      </c>
      <c r="J408" s="371" t="str">
        <f aca="false">IF(OR(N($G408)=0,N($H408)=0),"",ROUND(N($G408)*N($H408)*IF(N($I408)=0,1,N($I408)),2))</f>
        <v/>
      </c>
      <c r="L408" s="371" t="str">
        <f aca="false">IF(TRIM($B408&amp;$C408)="","",IF(AND(N($J408)=0,N($K408)=0),"",ROUND(N($J408)+N($K408),2)))</f>
        <v/>
      </c>
      <c r="R408" s="371"/>
      <c r="S408" s="372" t="str">
        <f aca="false">IF(TRIM($B408&amp;$C408)="","",IF(N($N408)=0,"",MAX(0,MIN(N($N408)-N($P408),N($V408)))))</f>
        <v/>
      </c>
      <c r="T408" s="372" t="str">
        <f aca="false">IF(TRIM($B408&amp;$C408)="","",IF(N($P408)&lt;=N($N408),"",N($P408)-N($N408)))</f>
        <v/>
      </c>
      <c r="U408" s="372" t="str">
        <f aca="false">IF(OR(TRIM($B408&amp;$C408)="",$V408=""),"",MAX(0,N($V408))-N($S408))</f>
        <v/>
      </c>
      <c r="V408" s="372" t="str">
        <f aca="false">IF(TRIM($B408&amp;$C408)="","",IF(AND(N($L408)=0,N($P408)+N($Q408)+N($R408)=0),"",ROUND(N($L408)-N($P408)-N($Q408)-N($R408),2)))</f>
        <v/>
      </c>
      <c r="W408" s="373" t="str">
        <f aca="false">IF(TRIM($B408&amp;$C408)="","",IF(N($L408)=0,IF((N($P408)+N($Q408)+N($R408))=0,"—未填单价","未填单价，已收 "&amp;TEXT((N($P408)+N($Q408)+N($R408)),"#,##0.00")),IF(N($V408)&gt;0.005,"欠 "&amp;TEXT(N($V408),"#,##0.00")&amp;IF(N($S408)&gt;0,"（开票未到账 "&amp;TEXT(N($S408),"#,##0.00")&amp;"）","")&amp;IF(N($U408)&gt;0,"（未开票 "&amp;TEXT(N($U408),"#,##0.00")&amp;"）",""),IF(N($V408)&lt;-0.005,"多收 "&amp;TEXT(-N($V408),"#,##0.00"),"✔ 已结清")))&amp;IF(N($T408)&gt;0,"｜到账未开票 "&amp;TEXT(N($T408),"#,##0.00")&amp;"，待补票","")&amp;IF(N($Q408)&gt;0,"｜收现 "&amp;TEXT(N($Q408),"#,##0.00"),"")&amp;IF(N($R408)&gt;0,"｜收款不开票 "&amp;TEXT(N($R408),"#,##0.00"),""))</f>
        <v/>
      </c>
      <c r="X408" s="370"/>
      <c r="AB408" s="371" t="str">
        <f aca="false">IF(OR(N($N408)=0,N($AA408)=0),"",ROUND(N($N408)/(1+N($AA408))*N($AA408),2))</f>
        <v/>
      </c>
      <c r="AC408" s="370"/>
      <c r="AD408" s="370"/>
      <c r="AE408" s="374" t="str">
        <f aca="false">IF($AM408="","",IF($AM408=1,IF($AN408&gt;=1,"一次性·已到收款期","一次性·未到期"),$AD408&amp;" 第"&amp;$AN408&amp;"/"&amp;$AM408&amp;"期"))</f>
        <v/>
      </c>
      <c r="AF408" s="372" t="str">
        <f aca="false">IF(OR($AM408="",N($L408)=0),"",ROUND(N($J408)*$AN408/$AM408,2)+N($K408))</f>
        <v/>
      </c>
      <c r="AG408" s="372" t="str">
        <f aca="false">IF($AF408="","",MAX(0,ROUND($AF408-(N($P408)+N($Q408)+N($R408)),2)))</f>
        <v/>
      </c>
      <c r="AH408" s="372" t="str">
        <f aca="false">IF(OR(TRIM($B408&amp;$C408)="",NOT(ISNUMBER($D408))),"",SUMIFS($V$3:$V$1001,$AJ$3:$AJ$1001,$AJ408,$D$3:$D$1001,"&lt;"&amp;$D408))</f>
        <v/>
      </c>
      <c r="AI408" s="372" t="str">
        <f aca="false">IF(TRIM($B408&amp;$C408)="","",SUMIFS($V$3:$V$1001,$AJ$3:$AJ$1001,$AJ408))</f>
        <v/>
      </c>
      <c r="AJ408" s="374" t="str">
        <f aca="false">IF(TRIM($B408&amp;$C408)="","",TRIM($B408)&amp;"｜"&amp;TRIM($C408))</f>
        <v/>
      </c>
      <c r="AK408" s="372" t="str">
        <f aca="false">IF(TRIM($B408&amp;$C408)="","",MIN(N($N408),N($P408)))</f>
        <v/>
      </c>
      <c r="AL408" s="375" t="str">
        <f aca="false">IF(ISNUMBER($D408),YEAR($D408),"")</f>
        <v/>
      </c>
      <c r="AM408" s="375" t="str">
        <f aca="false">IF(OR(TRIM($B408&amp;$C408)="",NOT(ISNUMBER($D408)),NOT(ISNUMBER($E408))),"",IF($E408&lt;$D408,"",IF(IF($AD408="半年付",2,IF($AD408="季度付",4,IF($AD408="月付",12,IF($AD408="半月付",24,1))))=1,1,MAX(1,ROUND(($E408-$D408+1)/365*IF($AD408="半年付",2,IF($AD408="季度付",4,IF($AD408="月付",12,IF($AD408="半月付",24,1)))),0)))))</f>
        <v/>
      </c>
      <c r="AN408" s="375" t="str">
        <f aca="true">IF($AM408="","",MIN($AM408,MAX(0,INT((TODAY()-付款宽限天数-$D408)/(($E408-$D408+1)/$AM408))+1)))</f>
        <v/>
      </c>
    </row>
    <row r="409" customFormat="false" ht="14.9" hidden="false" customHeight="false" outlineLevel="0" collapsed="false">
      <c r="F409" s="370" t="str">
        <f aca="true">IF(TRIM($B409&amp;$C409)="","",IF(OR(ISNUMBER(SEARCH("未",$A409)),ISNUMBER(SEARCH("送出",$A409)),AND(TRIM($A409)="",NOT(ISNUMBER($D409)),N($G409)=0)),"【合同未回】","")&amp;IF(NOT(ISNUMBER($E409)),IF(OR(ISNUMBER(SEARCH("未",$A409)),ISNUMBER(SEARCH("送出",$A409)),AND(TRIM($A409)="",NOT(ISNUMBER($D409)),N($G409)=0)),"","【未填合同期】"),IF($E409&lt;TODAY(),"【已到期】",IF($E409-TODAY()&lt;=提醒天数,"【即将到期，剩余"&amp;($E409-TODAY())&amp;"天】","【正常】")))&amp;IF(OR($AC409="安装免保",$AC409="技术免保",$AC409="质保期内"),"【"&amp;$AC409&amp;"】",""))</f>
        <v/>
      </c>
      <c r="J409" s="371" t="str">
        <f aca="false">IF(OR(N($G409)=0,N($H409)=0),"",ROUND(N($G409)*N($H409)*IF(N($I409)=0,1,N($I409)),2))</f>
        <v/>
      </c>
      <c r="L409" s="371" t="str">
        <f aca="false">IF(TRIM($B409&amp;$C409)="","",IF(AND(N($J409)=0,N($K409)=0),"",ROUND(N($J409)+N($K409),2)))</f>
        <v/>
      </c>
      <c r="R409" s="371"/>
      <c r="S409" s="372" t="str">
        <f aca="false">IF(TRIM($B409&amp;$C409)="","",IF(N($N409)=0,"",MAX(0,MIN(N($N409)-N($P409),N($V409)))))</f>
        <v/>
      </c>
      <c r="T409" s="372" t="str">
        <f aca="false">IF(TRIM($B409&amp;$C409)="","",IF(N($P409)&lt;=N($N409),"",N($P409)-N($N409)))</f>
        <v/>
      </c>
      <c r="U409" s="372" t="str">
        <f aca="false">IF(OR(TRIM($B409&amp;$C409)="",$V409=""),"",MAX(0,N($V409))-N($S409))</f>
        <v/>
      </c>
      <c r="V409" s="372" t="str">
        <f aca="false">IF(TRIM($B409&amp;$C409)="","",IF(AND(N($L409)=0,N($P409)+N($Q409)+N($R409)=0),"",ROUND(N($L409)-N($P409)-N($Q409)-N($R409),2)))</f>
        <v/>
      </c>
      <c r="W409" s="373" t="str">
        <f aca="false">IF(TRIM($B409&amp;$C409)="","",IF(N($L409)=0,IF((N($P409)+N($Q409)+N($R409))=0,"—未填单价","未填单价，已收 "&amp;TEXT((N($P409)+N($Q409)+N($R409)),"#,##0.00")),IF(N($V409)&gt;0.005,"欠 "&amp;TEXT(N($V409),"#,##0.00")&amp;IF(N($S409)&gt;0,"（开票未到账 "&amp;TEXT(N($S409),"#,##0.00")&amp;"）","")&amp;IF(N($U409)&gt;0,"（未开票 "&amp;TEXT(N($U409),"#,##0.00")&amp;"）",""),IF(N($V409)&lt;-0.005,"多收 "&amp;TEXT(-N($V409),"#,##0.00"),"✔ 已结清")))&amp;IF(N($T409)&gt;0,"｜到账未开票 "&amp;TEXT(N($T409),"#,##0.00")&amp;"，待补票","")&amp;IF(N($Q409)&gt;0,"｜收现 "&amp;TEXT(N($Q409),"#,##0.00"),"")&amp;IF(N($R409)&gt;0,"｜收款不开票 "&amp;TEXT(N($R409),"#,##0.00"),""))</f>
        <v/>
      </c>
      <c r="X409" s="370"/>
      <c r="AB409" s="371" t="str">
        <f aca="false">IF(OR(N($N409)=0,N($AA409)=0),"",ROUND(N($N409)/(1+N($AA409))*N($AA409),2))</f>
        <v/>
      </c>
      <c r="AC409" s="370"/>
      <c r="AD409" s="370"/>
      <c r="AE409" s="374" t="str">
        <f aca="false">IF($AM409="","",IF($AM409=1,IF($AN409&gt;=1,"一次性·已到收款期","一次性·未到期"),$AD409&amp;" 第"&amp;$AN409&amp;"/"&amp;$AM409&amp;"期"))</f>
        <v/>
      </c>
      <c r="AF409" s="372" t="str">
        <f aca="false">IF(OR($AM409="",N($L409)=0),"",ROUND(N($J409)*$AN409/$AM409,2)+N($K409))</f>
        <v/>
      </c>
      <c r="AG409" s="372" t="str">
        <f aca="false">IF($AF409="","",MAX(0,ROUND($AF409-(N($P409)+N($Q409)+N($R409)),2)))</f>
        <v/>
      </c>
      <c r="AH409" s="372" t="str">
        <f aca="false">IF(OR(TRIM($B409&amp;$C409)="",NOT(ISNUMBER($D409))),"",SUMIFS($V$3:$V$1001,$AJ$3:$AJ$1001,$AJ409,$D$3:$D$1001,"&lt;"&amp;$D409))</f>
        <v/>
      </c>
      <c r="AI409" s="372" t="str">
        <f aca="false">IF(TRIM($B409&amp;$C409)="","",SUMIFS($V$3:$V$1001,$AJ$3:$AJ$1001,$AJ409))</f>
        <v/>
      </c>
      <c r="AJ409" s="374" t="str">
        <f aca="false">IF(TRIM($B409&amp;$C409)="","",TRIM($B409)&amp;"｜"&amp;TRIM($C409))</f>
        <v/>
      </c>
      <c r="AK409" s="372" t="str">
        <f aca="false">IF(TRIM($B409&amp;$C409)="","",MIN(N($N409),N($P409)))</f>
        <v/>
      </c>
      <c r="AL409" s="375" t="str">
        <f aca="false">IF(ISNUMBER($D409),YEAR($D409),"")</f>
        <v/>
      </c>
      <c r="AM409" s="375" t="str">
        <f aca="false">IF(OR(TRIM($B409&amp;$C409)="",NOT(ISNUMBER($D409)),NOT(ISNUMBER($E409))),"",IF($E409&lt;$D409,"",IF(IF($AD409="半年付",2,IF($AD409="季度付",4,IF($AD409="月付",12,IF($AD409="半月付",24,1))))=1,1,MAX(1,ROUND(($E409-$D409+1)/365*IF($AD409="半年付",2,IF($AD409="季度付",4,IF($AD409="月付",12,IF($AD409="半月付",24,1)))),0)))))</f>
        <v/>
      </c>
      <c r="AN409" s="375" t="str">
        <f aca="true">IF($AM409="","",MIN($AM409,MAX(0,INT((TODAY()-付款宽限天数-$D409)/(($E409-$D409+1)/$AM409))+1)))</f>
        <v/>
      </c>
    </row>
    <row r="410" customFormat="false" ht="14.9" hidden="false" customHeight="false" outlineLevel="0" collapsed="false">
      <c r="F410" s="370" t="str">
        <f aca="true">IF(TRIM($B410&amp;$C410)="","",IF(OR(ISNUMBER(SEARCH("未",$A410)),ISNUMBER(SEARCH("送出",$A410)),AND(TRIM($A410)="",NOT(ISNUMBER($D410)),N($G410)=0)),"【合同未回】","")&amp;IF(NOT(ISNUMBER($E410)),IF(OR(ISNUMBER(SEARCH("未",$A410)),ISNUMBER(SEARCH("送出",$A410)),AND(TRIM($A410)="",NOT(ISNUMBER($D410)),N($G410)=0)),"","【未填合同期】"),IF($E410&lt;TODAY(),"【已到期】",IF($E410-TODAY()&lt;=提醒天数,"【即将到期，剩余"&amp;($E410-TODAY())&amp;"天】","【正常】")))&amp;IF(OR($AC410="安装免保",$AC410="技术免保",$AC410="质保期内"),"【"&amp;$AC410&amp;"】",""))</f>
        <v/>
      </c>
      <c r="J410" s="371" t="str">
        <f aca="false">IF(OR(N($G410)=0,N($H410)=0),"",ROUND(N($G410)*N($H410)*IF(N($I410)=0,1,N($I410)),2))</f>
        <v/>
      </c>
      <c r="L410" s="371" t="str">
        <f aca="false">IF(TRIM($B410&amp;$C410)="","",IF(AND(N($J410)=0,N($K410)=0),"",ROUND(N($J410)+N($K410),2)))</f>
        <v/>
      </c>
      <c r="R410" s="371"/>
      <c r="S410" s="372" t="str">
        <f aca="false">IF(TRIM($B410&amp;$C410)="","",IF(N($N410)=0,"",MAX(0,MIN(N($N410)-N($P410),N($V410)))))</f>
        <v/>
      </c>
      <c r="T410" s="372" t="str">
        <f aca="false">IF(TRIM($B410&amp;$C410)="","",IF(N($P410)&lt;=N($N410),"",N($P410)-N($N410)))</f>
        <v/>
      </c>
      <c r="U410" s="372" t="str">
        <f aca="false">IF(OR(TRIM($B410&amp;$C410)="",$V410=""),"",MAX(0,N($V410))-N($S410))</f>
        <v/>
      </c>
      <c r="V410" s="372" t="str">
        <f aca="false">IF(TRIM($B410&amp;$C410)="","",IF(AND(N($L410)=0,N($P410)+N($Q410)+N($R410)=0),"",ROUND(N($L410)-N($P410)-N($Q410)-N($R410),2)))</f>
        <v/>
      </c>
      <c r="W410" s="373" t="str">
        <f aca="false">IF(TRIM($B410&amp;$C410)="","",IF(N($L410)=0,IF((N($P410)+N($Q410)+N($R410))=0,"—未填单价","未填单价，已收 "&amp;TEXT((N($P410)+N($Q410)+N($R410)),"#,##0.00")),IF(N($V410)&gt;0.005,"欠 "&amp;TEXT(N($V410),"#,##0.00")&amp;IF(N($S410)&gt;0,"（开票未到账 "&amp;TEXT(N($S410),"#,##0.00")&amp;"）","")&amp;IF(N($U410)&gt;0,"（未开票 "&amp;TEXT(N($U410),"#,##0.00")&amp;"）",""),IF(N($V410)&lt;-0.005,"多收 "&amp;TEXT(-N($V410),"#,##0.00"),"✔ 已结清")))&amp;IF(N($T410)&gt;0,"｜到账未开票 "&amp;TEXT(N($T410),"#,##0.00")&amp;"，待补票","")&amp;IF(N($Q410)&gt;0,"｜收现 "&amp;TEXT(N($Q410),"#,##0.00"),"")&amp;IF(N($R410)&gt;0,"｜收款不开票 "&amp;TEXT(N($R410),"#,##0.00"),""))</f>
        <v/>
      </c>
      <c r="X410" s="370"/>
      <c r="AB410" s="371" t="str">
        <f aca="false">IF(OR(N($N410)=0,N($AA410)=0),"",ROUND(N($N410)/(1+N($AA410))*N($AA410),2))</f>
        <v/>
      </c>
      <c r="AC410" s="370"/>
      <c r="AD410" s="370"/>
      <c r="AE410" s="374" t="str">
        <f aca="false">IF($AM410="","",IF($AM410=1,IF($AN410&gt;=1,"一次性·已到收款期","一次性·未到期"),$AD410&amp;" 第"&amp;$AN410&amp;"/"&amp;$AM410&amp;"期"))</f>
        <v/>
      </c>
      <c r="AF410" s="372" t="str">
        <f aca="false">IF(OR($AM410="",N($L410)=0),"",ROUND(N($J410)*$AN410/$AM410,2)+N($K410))</f>
        <v/>
      </c>
      <c r="AG410" s="372" t="str">
        <f aca="false">IF($AF410="","",MAX(0,ROUND($AF410-(N($P410)+N($Q410)+N($R410)),2)))</f>
        <v/>
      </c>
      <c r="AH410" s="372" t="str">
        <f aca="false">IF(OR(TRIM($B410&amp;$C410)="",NOT(ISNUMBER($D410))),"",SUMIFS($V$3:$V$1001,$AJ$3:$AJ$1001,$AJ410,$D$3:$D$1001,"&lt;"&amp;$D410))</f>
        <v/>
      </c>
      <c r="AI410" s="372" t="str">
        <f aca="false">IF(TRIM($B410&amp;$C410)="","",SUMIFS($V$3:$V$1001,$AJ$3:$AJ$1001,$AJ410))</f>
        <v/>
      </c>
      <c r="AJ410" s="374" t="str">
        <f aca="false">IF(TRIM($B410&amp;$C410)="","",TRIM($B410)&amp;"｜"&amp;TRIM($C410))</f>
        <v/>
      </c>
      <c r="AK410" s="372" t="str">
        <f aca="false">IF(TRIM($B410&amp;$C410)="","",MIN(N($N410),N($P410)))</f>
        <v/>
      </c>
      <c r="AL410" s="375" t="str">
        <f aca="false">IF(ISNUMBER($D410),YEAR($D410),"")</f>
        <v/>
      </c>
      <c r="AM410" s="375" t="str">
        <f aca="false">IF(OR(TRIM($B410&amp;$C410)="",NOT(ISNUMBER($D410)),NOT(ISNUMBER($E410))),"",IF($E410&lt;$D410,"",IF(IF($AD410="半年付",2,IF($AD410="季度付",4,IF($AD410="月付",12,IF($AD410="半月付",24,1))))=1,1,MAX(1,ROUND(($E410-$D410+1)/365*IF($AD410="半年付",2,IF($AD410="季度付",4,IF($AD410="月付",12,IF($AD410="半月付",24,1)))),0)))))</f>
        <v/>
      </c>
      <c r="AN410" s="375" t="str">
        <f aca="true">IF($AM410="","",MIN($AM410,MAX(0,INT((TODAY()-付款宽限天数-$D410)/(($E410-$D410+1)/$AM410))+1)))</f>
        <v/>
      </c>
    </row>
    <row r="411" customFormat="false" ht="14.9" hidden="false" customHeight="false" outlineLevel="0" collapsed="false">
      <c r="F411" s="370" t="str">
        <f aca="true">IF(TRIM($B411&amp;$C411)="","",IF(OR(ISNUMBER(SEARCH("未",$A411)),ISNUMBER(SEARCH("送出",$A411)),AND(TRIM($A411)="",NOT(ISNUMBER($D411)),N($G411)=0)),"【合同未回】","")&amp;IF(NOT(ISNUMBER($E411)),IF(OR(ISNUMBER(SEARCH("未",$A411)),ISNUMBER(SEARCH("送出",$A411)),AND(TRIM($A411)="",NOT(ISNUMBER($D411)),N($G411)=0)),"","【未填合同期】"),IF($E411&lt;TODAY(),"【已到期】",IF($E411-TODAY()&lt;=提醒天数,"【即将到期，剩余"&amp;($E411-TODAY())&amp;"天】","【正常】")))&amp;IF(OR($AC411="安装免保",$AC411="技术免保",$AC411="质保期内"),"【"&amp;$AC411&amp;"】",""))</f>
        <v/>
      </c>
      <c r="J411" s="371" t="str">
        <f aca="false">IF(OR(N($G411)=0,N($H411)=0),"",ROUND(N($G411)*N($H411)*IF(N($I411)=0,1,N($I411)),2))</f>
        <v/>
      </c>
      <c r="L411" s="371" t="str">
        <f aca="false">IF(TRIM($B411&amp;$C411)="","",IF(AND(N($J411)=0,N($K411)=0),"",ROUND(N($J411)+N($K411),2)))</f>
        <v/>
      </c>
      <c r="R411" s="371"/>
      <c r="S411" s="372" t="str">
        <f aca="false">IF(TRIM($B411&amp;$C411)="","",IF(N($N411)=0,"",MAX(0,MIN(N($N411)-N($P411),N($V411)))))</f>
        <v/>
      </c>
      <c r="T411" s="372" t="str">
        <f aca="false">IF(TRIM($B411&amp;$C411)="","",IF(N($P411)&lt;=N($N411),"",N($P411)-N($N411)))</f>
        <v/>
      </c>
      <c r="U411" s="372" t="str">
        <f aca="false">IF(OR(TRIM($B411&amp;$C411)="",$V411=""),"",MAX(0,N($V411))-N($S411))</f>
        <v/>
      </c>
      <c r="V411" s="372" t="str">
        <f aca="false">IF(TRIM($B411&amp;$C411)="","",IF(AND(N($L411)=0,N($P411)+N($Q411)+N($R411)=0),"",ROUND(N($L411)-N($P411)-N($Q411)-N($R411),2)))</f>
        <v/>
      </c>
      <c r="W411" s="373" t="str">
        <f aca="false">IF(TRIM($B411&amp;$C411)="","",IF(N($L411)=0,IF((N($P411)+N($Q411)+N($R411))=0,"—未填单价","未填单价，已收 "&amp;TEXT((N($P411)+N($Q411)+N($R411)),"#,##0.00")),IF(N($V411)&gt;0.005,"欠 "&amp;TEXT(N($V411),"#,##0.00")&amp;IF(N($S411)&gt;0,"（开票未到账 "&amp;TEXT(N($S411),"#,##0.00")&amp;"）","")&amp;IF(N($U411)&gt;0,"（未开票 "&amp;TEXT(N($U411),"#,##0.00")&amp;"）",""),IF(N($V411)&lt;-0.005,"多收 "&amp;TEXT(-N($V411),"#,##0.00"),"✔ 已结清")))&amp;IF(N($T411)&gt;0,"｜到账未开票 "&amp;TEXT(N($T411),"#,##0.00")&amp;"，待补票","")&amp;IF(N($Q411)&gt;0,"｜收现 "&amp;TEXT(N($Q411),"#,##0.00"),"")&amp;IF(N($R411)&gt;0,"｜收款不开票 "&amp;TEXT(N($R411),"#,##0.00"),""))</f>
        <v/>
      </c>
      <c r="X411" s="370"/>
      <c r="AB411" s="371" t="str">
        <f aca="false">IF(OR(N($N411)=0,N($AA411)=0),"",ROUND(N($N411)/(1+N($AA411))*N($AA411),2))</f>
        <v/>
      </c>
      <c r="AC411" s="370"/>
      <c r="AD411" s="370"/>
      <c r="AE411" s="374" t="str">
        <f aca="false">IF($AM411="","",IF($AM411=1,IF($AN411&gt;=1,"一次性·已到收款期","一次性·未到期"),$AD411&amp;" 第"&amp;$AN411&amp;"/"&amp;$AM411&amp;"期"))</f>
        <v/>
      </c>
      <c r="AF411" s="372" t="str">
        <f aca="false">IF(OR($AM411="",N($L411)=0),"",ROUND(N($J411)*$AN411/$AM411,2)+N($K411))</f>
        <v/>
      </c>
      <c r="AG411" s="372" t="str">
        <f aca="false">IF($AF411="","",MAX(0,ROUND($AF411-(N($P411)+N($Q411)+N($R411)),2)))</f>
        <v/>
      </c>
      <c r="AH411" s="372" t="str">
        <f aca="false">IF(OR(TRIM($B411&amp;$C411)="",NOT(ISNUMBER($D411))),"",SUMIFS($V$3:$V$1001,$AJ$3:$AJ$1001,$AJ411,$D$3:$D$1001,"&lt;"&amp;$D411))</f>
        <v/>
      </c>
      <c r="AI411" s="372" t="str">
        <f aca="false">IF(TRIM($B411&amp;$C411)="","",SUMIFS($V$3:$V$1001,$AJ$3:$AJ$1001,$AJ411))</f>
        <v/>
      </c>
      <c r="AJ411" s="374" t="str">
        <f aca="false">IF(TRIM($B411&amp;$C411)="","",TRIM($B411)&amp;"｜"&amp;TRIM($C411))</f>
        <v/>
      </c>
      <c r="AK411" s="372" t="str">
        <f aca="false">IF(TRIM($B411&amp;$C411)="","",MIN(N($N411),N($P411)))</f>
        <v/>
      </c>
      <c r="AL411" s="375" t="str">
        <f aca="false">IF(ISNUMBER($D411),YEAR($D411),"")</f>
        <v/>
      </c>
      <c r="AM411" s="375" t="str">
        <f aca="false">IF(OR(TRIM($B411&amp;$C411)="",NOT(ISNUMBER($D411)),NOT(ISNUMBER($E411))),"",IF($E411&lt;$D411,"",IF(IF($AD411="半年付",2,IF($AD411="季度付",4,IF($AD411="月付",12,IF($AD411="半月付",24,1))))=1,1,MAX(1,ROUND(($E411-$D411+1)/365*IF($AD411="半年付",2,IF($AD411="季度付",4,IF($AD411="月付",12,IF($AD411="半月付",24,1)))),0)))))</f>
        <v/>
      </c>
      <c r="AN411" s="375" t="str">
        <f aca="true">IF($AM411="","",MIN($AM411,MAX(0,INT((TODAY()-付款宽限天数-$D411)/(($E411-$D411+1)/$AM411))+1)))</f>
        <v/>
      </c>
    </row>
    <row r="412" customFormat="false" ht="14.9" hidden="false" customHeight="false" outlineLevel="0" collapsed="false">
      <c r="F412" s="370" t="str">
        <f aca="true">IF(TRIM($B412&amp;$C412)="","",IF(OR(ISNUMBER(SEARCH("未",$A412)),ISNUMBER(SEARCH("送出",$A412)),AND(TRIM($A412)="",NOT(ISNUMBER($D412)),N($G412)=0)),"【合同未回】","")&amp;IF(NOT(ISNUMBER($E412)),IF(OR(ISNUMBER(SEARCH("未",$A412)),ISNUMBER(SEARCH("送出",$A412)),AND(TRIM($A412)="",NOT(ISNUMBER($D412)),N($G412)=0)),"","【未填合同期】"),IF($E412&lt;TODAY(),"【已到期】",IF($E412-TODAY()&lt;=提醒天数,"【即将到期，剩余"&amp;($E412-TODAY())&amp;"天】","【正常】")))&amp;IF(OR($AC412="安装免保",$AC412="技术免保",$AC412="质保期内"),"【"&amp;$AC412&amp;"】",""))</f>
        <v/>
      </c>
      <c r="J412" s="371" t="str">
        <f aca="false">IF(OR(N($G412)=0,N($H412)=0),"",ROUND(N($G412)*N($H412)*IF(N($I412)=0,1,N($I412)),2))</f>
        <v/>
      </c>
      <c r="L412" s="371" t="str">
        <f aca="false">IF(TRIM($B412&amp;$C412)="","",IF(AND(N($J412)=0,N($K412)=0),"",ROUND(N($J412)+N($K412),2)))</f>
        <v/>
      </c>
      <c r="R412" s="371"/>
      <c r="S412" s="372" t="str">
        <f aca="false">IF(TRIM($B412&amp;$C412)="","",IF(N($N412)=0,"",MAX(0,MIN(N($N412)-N($P412),N($V412)))))</f>
        <v/>
      </c>
      <c r="T412" s="372" t="str">
        <f aca="false">IF(TRIM($B412&amp;$C412)="","",IF(N($P412)&lt;=N($N412),"",N($P412)-N($N412)))</f>
        <v/>
      </c>
      <c r="U412" s="372" t="str">
        <f aca="false">IF(OR(TRIM($B412&amp;$C412)="",$V412=""),"",MAX(0,N($V412))-N($S412))</f>
        <v/>
      </c>
      <c r="V412" s="372" t="str">
        <f aca="false">IF(TRIM($B412&amp;$C412)="","",IF(AND(N($L412)=0,N($P412)+N($Q412)+N($R412)=0),"",ROUND(N($L412)-N($P412)-N($Q412)-N($R412),2)))</f>
        <v/>
      </c>
      <c r="W412" s="373" t="str">
        <f aca="false">IF(TRIM($B412&amp;$C412)="","",IF(N($L412)=0,IF((N($P412)+N($Q412)+N($R412))=0,"—未填单价","未填单价，已收 "&amp;TEXT((N($P412)+N($Q412)+N($R412)),"#,##0.00")),IF(N($V412)&gt;0.005,"欠 "&amp;TEXT(N($V412),"#,##0.00")&amp;IF(N($S412)&gt;0,"（开票未到账 "&amp;TEXT(N($S412),"#,##0.00")&amp;"）","")&amp;IF(N($U412)&gt;0,"（未开票 "&amp;TEXT(N($U412),"#,##0.00")&amp;"）",""),IF(N($V412)&lt;-0.005,"多收 "&amp;TEXT(-N($V412),"#,##0.00"),"✔ 已结清")))&amp;IF(N($T412)&gt;0,"｜到账未开票 "&amp;TEXT(N($T412),"#,##0.00")&amp;"，待补票","")&amp;IF(N($Q412)&gt;0,"｜收现 "&amp;TEXT(N($Q412),"#,##0.00"),"")&amp;IF(N($R412)&gt;0,"｜收款不开票 "&amp;TEXT(N($R412),"#,##0.00"),""))</f>
        <v/>
      </c>
      <c r="X412" s="370"/>
      <c r="AB412" s="371" t="str">
        <f aca="false">IF(OR(N($N412)=0,N($AA412)=0),"",ROUND(N($N412)/(1+N($AA412))*N($AA412),2))</f>
        <v/>
      </c>
      <c r="AC412" s="370"/>
      <c r="AD412" s="370"/>
      <c r="AE412" s="374" t="str">
        <f aca="false">IF($AM412="","",IF($AM412=1,IF($AN412&gt;=1,"一次性·已到收款期","一次性·未到期"),$AD412&amp;" 第"&amp;$AN412&amp;"/"&amp;$AM412&amp;"期"))</f>
        <v/>
      </c>
      <c r="AF412" s="372" t="str">
        <f aca="false">IF(OR($AM412="",N($L412)=0),"",ROUND(N($J412)*$AN412/$AM412,2)+N($K412))</f>
        <v/>
      </c>
      <c r="AG412" s="372" t="str">
        <f aca="false">IF($AF412="","",MAX(0,ROUND($AF412-(N($P412)+N($Q412)+N($R412)),2)))</f>
        <v/>
      </c>
      <c r="AH412" s="372" t="str">
        <f aca="false">IF(OR(TRIM($B412&amp;$C412)="",NOT(ISNUMBER($D412))),"",SUMIFS($V$3:$V$1001,$AJ$3:$AJ$1001,$AJ412,$D$3:$D$1001,"&lt;"&amp;$D412))</f>
        <v/>
      </c>
      <c r="AI412" s="372" t="str">
        <f aca="false">IF(TRIM($B412&amp;$C412)="","",SUMIFS($V$3:$V$1001,$AJ$3:$AJ$1001,$AJ412))</f>
        <v/>
      </c>
      <c r="AJ412" s="374" t="str">
        <f aca="false">IF(TRIM($B412&amp;$C412)="","",TRIM($B412)&amp;"｜"&amp;TRIM($C412))</f>
        <v/>
      </c>
      <c r="AK412" s="372" t="str">
        <f aca="false">IF(TRIM($B412&amp;$C412)="","",MIN(N($N412),N($P412)))</f>
        <v/>
      </c>
      <c r="AL412" s="375" t="str">
        <f aca="false">IF(ISNUMBER($D412),YEAR($D412),"")</f>
        <v/>
      </c>
      <c r="AM412" s="375" t="str">
        <f aca="false">IF(OR(TRIM($B412&amp;$C412)="",NOT(ISNUMBER($D412)),NOT(ISNUMBER($E412))),"",IF($E412&lt;$D412,"",IF(IF($AD412="半年付",2,IF($AD412="季度付",4,IF($AD412="月付",12,IF($AD412="半月付",24,1))))=1,1,MAX(1,ROUND(($E412-$D412+1)/365*IF($AD412="半年付",2,IF($AD412="季度付",4,IF($AD412="月付",12,IF($AD412="半月付",24,1)))),0)))))</f>
        <v/>
      </c>
      <c r="AN412" s="375" t="str">
        <f aca="true">IF($AM412="","",MIN($AM412,MAX(0,INT((TODAY()-付款宽限天数-$D412)/(($E412-$D412+1)/$AM412))+1)))</f>
        <v/>
      </c>
    </row>
    <row r="413" customFormat="false" ht="14.9" hidden="false" customHeight="false" outlineLevel="0" collapsed="false">
      <c r="F413" s="370" t="str">
        <f aca="true">IF(TRIM($B413&amp;$C413)="","",IF(OR(ISNUMBER(SEARCH("未",$A413)),ISNUMBER(SEARCH("送出",$A413)),AND(TRIM($A413)="",NOT(ISNUMBER($D413)),N($G413)=0)),"【合同未回】","")&amp;IF(NOT(ISNUMBER($E413)),IF(OR(ISNUMBER(SEARCH("未",$A413)),ISNUMBER(SEARCH("送出",$A413)),AND(TRIM($A413)="",NOT(ISNUMBER($D413)),N($G413)=0)),"","【未填合同期】"),IF($E413&lt;TODAY(),"【已到期】",IF($E413-TODAY()&lt;=提醒天数,"【即将到期，剩余"&amp;($E413-TODAY())&amp;"天】","【正常】")))&amp;IF(OR($AC413="安装免保",$AC413="技术免保",$AC413="质保期内"),"【"&amp;$AC413&amp;"】",""))</f>
        <v/>
      </c>
      <c r="J413" s="371" t="str">
        <f aca="false">IF(OR(N($G413)=0,N($H413)=0),"",ROUND(N($G413)*N($H413)*IF(N($I413)=0,1,N($I413)),2))</f>
        <v/>
      </c>
      <c r="L413" s="371" t="str">
        <f aca="false">IF(TRIM($B413&amp;$C413)="","",IF(AND(N($J413)=0,N($K413)=0),"",ROUND(N($J413)+N($K413),2)))</f>
        <v/>
      </c>
      <c r="R413" s="371"/>
      <c r="S413" s="372" t="str">
        <f aca="false">IF(TRIM($B413&amp;$C413)="","",IF(N($N413)=0,"",MAX(0,MIN(N($N413)-N($P413),N($V413)))))</f>
        <v/>
      </c>
      <c r="T413" s="372" t="str">
        <f aca="false">IF(TRIM($B413&amp;$C413)="","",IF(N($P413)&lt;=N($N413),"",N($P413)-N($N413)))</f>
        <v/>
      </c>
      <c r="U413" s="372" t="str">
        <f aca="false">IF(OR(TRIM($B413&amp;$C413)="",$V413=""),"",MAX(0,N($V413))-N($S413))</f>
        <v/>
      </c>
      <c r="V413" s="372" t="str">
        <f aca="false">IF(TRIM($B413&amp;$C413)="","",IF(AND(N($L413)=0,N($P413)+N($Q413)+N($R413)=0),"",ROUND(N($L413)-N($P413)-N($Q413)-N($R413),2)))</f>
        <v/>
      </c>
      <c r="W413" s="373" t="str">
        <f aca="false">IF(TRIM($B413&amp;$C413)="","",IF(N($L413)=0,IF((N($P413)+N($Q413)+N($R413))=0,"—未填单价","未填单价，已收 "&amp;TEXT((N($P413)+N($Q413)+N($R413)),"#,##0.00")),IF(N($V413)&gt;0.005,"欠 "&amp;TEXT(N($V413),"#,##0.00")&amp;IF(N($S413)&gt;0,"（开票未到账 "&amp;TEXT(N($S413),"#,##0.00")&amp;"）","")&amp;IF(N($U413)&gt;0,"（未开票 "&amp;TEXT(N($U413),"#,##0.00")&amp;"）",""),IF(N($V413)&lt;-0.005,"多收 "&amp;TEXT(-N($V413),"#,##0.00"),"✔ 已结清")))&amp;IF(N($T413)&gt;0,"｜到账未开票 "&amp;TEXT(N($T413),"#,##0.00")&amp;"，待补票","")&amp;IF(N($Q413)&gt;0,"｜收现 "&amp;TEXT(N($Q413),"#,##0.00"),"")&amp;IF(N($R413)&gt;0,"｜收款不开票 "&amp;TEXT(N($R413),"#,##0.00"),""))</f>
        <v/>
      </c>
      <c r="X413" s="370"/>
      <c r="AB413" s="371" t="str">
        <f aca="false">IF(OR(N($N413)=0,N($AA413)=0),"",ROUND(N($N413)/(1+N($AA413))*N($AA413),2))</f>
        <v/>
      </c>
      <c r="AC413" s="370"/>
      <c r="AD413" s="370"/>
      <c r="AE413" s="374" t="str">
        <f aca="false">IF($AM413="","",IF($AM413=1,IF($AN413&gt;=1,"一次性·已到收款期","一次性·未到期"),$AD413&amp;" 第"&amp;$AN413&amp;"/"&amp;$AM413&amp;"期"))</f>
        <v/>
      </c>
      <c r="AF413" s="372" t="str">
        <f aca="false">IF(OR($AM413="",N($L413)=0),"",ROUND(N($J413)*$AN413/$AM413,2)+N($K413))</f>
        <v/>
      </c>
      <c r="AG413" s="372" t="str">
        <f aca="false">IF($AF413="","",MAX(0,ROUND($AF413-(N($P413)+N($Q413)+N($R413)),2)))</f>
        <v/>
      </c>
      <c r="AH413" s="372" t="str">
        <f aca="false">IF(OR(TRIM($B413&amp;$C413)="",NOT(ISNUMBER($D413))),"",SUMIFS($V$3:$V$1001,$AJ$3:$AJ$1001,$AJ413,$D$3:$D$1001,"&lt;"&amp;$D413))</f>
        <v/>
      </c>
      <c r="AI413" s="372" t="str">
        <f aca="false">IF(TRIM($B413&amp;$C413)="","",SUMIFS($V$3:$V$1001,$AJ$3:$AJ$1001,$AJ413))</f>
        <v/>
      </c>
      <c r="AJ413" s="374" t="str">
        <f aca="false">IF(TRIM($B413&amp;$C413)="","",TRIM($B413)&amp;"｜"&amp;TRIM($C413))</f>
        <v/>
      </c>
      <c r="AK413" s="372" t="str">
        <f aca="false">IF(TRIM($B413&amp;$C413)="","",MIN(N($N413),N($P413)))</f>
        <v/>
      </c>
      <c r="AL413" s="375" t="str">
        <f aca="false">IF(ISNUMBER($D413),YEAR($D413),"")</f>
        <v/>
      </c>
      <c r="AM413" s="375" t="str">
        <f aca="false">IF(OR(TRIM($B413&amp;$C413)="",NOT(ISNUMBER($D413)),NOT(ISNUMBER($E413))),"",IF($E413&lt;$D413,"",IF(IF($AD413="半年付",2,IF($AD413="季度付",4,IF($AD413="月付",12,IF($AD413="半月付",24,1))))=1,1,MAX(1,ROUND(($E413-$D413+1)/365*IF($AD413="半年付",2,IF($AD413="季度付",4,IF($AD413="月付",12,IF($AD413="半月付",24,1)))),0)))))</f>
        <v/>
      </c>
      <c r="AN413" s="375" t="str">
        <f aca="true">IF($AM413="","",MIN($AM413,MAX(0,INT((TODAY()-付款宽限天数-$D413)/(($E413-$D413+1)/$AM413))+1)))</f>
        <v/>
      </c>
    </row>
    <row r="414" customFormat="false" ht="14.9" hidden="false" customHeight="false" outlineLevel="0" collapsed="false">
      <c r="F414" s="370" t="str">
        <f aca="true">IF(TRIM($B414&amp;$C414)="","",IF(OR(ISNUMBER(SEARCH("未",$A414)),ISNUMBER(SEARCH("送出",$A414)),AND(TRIM($A414)="",NOT(ISNUMBER($D414)),N($G414)=0)),"【合同未回】","")&amp;IF(NOT(ISNUMBER($E414)),IF(OR(ISNUMBER(SEARCH("未",$A414)),ISNUMBER(SEARCH("送出",$A414)),AND(TRIM($A414)="",NOT(ISNUMBER($D414)),N($G414)=0)),"","【未填合同期】"),IF($E414&lt;TODAY(),"【已到期】",IF($E414-TODAY()&lt;=提醒天数,"【即将到期，剩余"&amp;($E414-TODAY())&amp;"天】","【正常】")))&amp;IF(OR($AC414="安装免保",$AC414="技术免保",$AC414="质保期内"),"【"&amp;$AC414&amp;"】",""))</f>
        <v/>
      </c>
      <c r="J414" s="371" t="str">
        <f aca="false">IF(OR(N($G414)=0,N($H414)=0),"",ROUND(N($G414)*N($H414)*IF(N($I414)=0,1,N($I414)),2))</f>
        <v/>
      </c>
      <c r="L414" s="371" t="str">
        <f aca="false">IF(TRIM($B414&amp;$C414)="","",IF(AND(N($J414)=0,N($K414)=0),"",ROUND(N($J414)+N($K414),2)))</f>
        <v/>
      </c>
      <c r="R414" s="371"/>
      <c r="S414" s="372" t="str">
        <f aca="false">IF(TRIM($B414&amp;$C414)="","",IF(N($N414)=0,"",MAX(0,MIN(N($N414)-N($P414),N($V414)))))</f>
        <v/>
      </c>
      <c r="T414" s="372" t="str">
        <f aca="false">IF(TRIM($B414&amp;$C414)="","",IF(N($P414)&lt;=N($N414),"",N($P414)-N($N414)))</f>
        <v/>
      </c>
      <c r="U414" s="372" t="str">
        <f aca="false">IF(OR(TRIM($B414&amp;$C414)="",$V414=""),"",MAX(0,N($V414))-N($S414))</f>
        <v/>
      </c>
      <c r="V414" s="372" t="str">
        <f aca="false">IF(TRIM($B414&amp;$C414)="","",IF(AND(N($L414)=0,N($P414)+N($Q414)+N($R414)=0),"",ROUND(N($L414)-N($P414)-N($Q414)-N($R414),2)))</f>
        <v/>
      </c>
      <c r="W414" s="373" t="str">
        <f aca="false">IF(TRIM($B414&amp;$C414)="","",IF(N($L414)=0,IF((N($P414)+N($Q414)+N($R414))=0,"—未填单价","未填单价，已收 "&amp;TEXT((N($P414)+N($Q414)+N($R414)),"#,##0.00")),IF(N($V414)&gt;0.005,"欠 "&amp;TEXT(N($V414),"#,##0.00")&amp;IF(N($S414)&gt;0,"（开票未到账 "&amp;TEXT(N($S414),"#,##0.00")&amp;"）","")&amp;IF(N($U414)&gt;0,"（未开票 "&amp;TEXT(N($U414),"#,##0.00")&amp;"）",""),IF(N($V414)&lt;-0.005,"多收 "&amp;TEXT(-N($V414),"#,##0.00"),"✔ 已结清")))&amp;IF(N($T414)&gt;0,"｜到账未开票 "&amp;TEXT(N($T414),"#,##0.00")&amp;"，待补票","")&amp;IF(N($Q414)&gt;0,"｜收现 "&amp;TEXT(N($Q414),"#,##0.00"),"")&amp;IF(N($R414)&gt;0,"｜收款不开票 "&amp;TEXT(N($R414),"#,##0.00"),""))</f>
        <v/>
      </c>
      <c r="X414" s="370"/>
      <c r="AB414" s="371" t="str">
        <f aca="false">IF(OR(N($N414)=0,N($AA414)=0),"",ROUND(N($N414)/(1+N($AA414))*N($AA414),2))</f>
        <v/>
      </c>
      <c r="AC414" s="370"/>
      <c r="AD414" s="370"/>
      <c r="AE414" s="374" t="str">
        <f aca="false">IF($AM414="","",IF($AM414=1,IF($AN414&gt;=1,"一次性·已到收款期","一次性·未到期"),$AD414&amp;" 第"&amp;$AN414&amp;"/"&amp;$AM414&amp;"期"))</f>
        <v/>
      </c>
      <c r="AF414" s="372" t="str">
        <f aca="false">IF(OR($AM414="",N($L414)=0),"",ROUND(N($J414)*$AN414/$AM414,2)+N($K414))</f>
        <v/>
      </c>
      <c r="AG414" s="372" t="str">
        <f aca="false">IF($AF414="","",MAX(0,ROUND($AF414-(N($P414)+N($Q414)+N($R414)),2)))</f>
        <v/>
      </c>
      <c r="AH414" s="372" t="str">
        <f aca="false">IF(OR(TRIM($B414&amp;$C414)="",NOT(ISNUMBER($D414))),"",SUMIFS($V$3:$V$1001,$AJ$3:$AJ$1001,$AJ414,$D$3:$D$1001,"&lt;"&amp;$D414))</f>
        <v/>
      </c>
      <c r="AI414" s="372" t="str">
        <f aca="false">IF(TRIM($B414&amp;$C414)="","",SUMIFS($V$3:$V$1001,$AJ$3:$AJ$1001,$AJ414))</f>
        <v/>
      </c>
      <c r="AJ414" s="374" t="str">
        <f aca="false">IF(TRIM($B414&amp;$C414)="","",TRIM($B414)&amp;"｜"&amp;TRIM($C414))</f>
        <v/>
      </c>
      <c r="AK414" s="372" t="str">
        <f aca="false">IF(TRIM($B414&amp;$C414)="","",MIN(N($N414),N($P414)))</f>
        <v/>
      </c>
      <c r="AL414" s="375" t="str">
        <f aca="false">IF(ISNUMBER($D414),YEAR($D414),"")</f>
        <v/>
      </c>
      <c r="AM414" s="375" t="str">
        <f aca="false">IF(OR(TRIM($B414&amp;$C414)="",NOT(ISNUMBER($D414)),NOT(ISNUMBER($E414))),"",IF($E414&lt;$D414,"",IF(IF($AD414="半年付",2,IF($AD414="季度付",4,IF($AD414="月付",12,IF($AD414="半月付",24,1))))=1,1,MAX(1,ROUND(($E414-$D414+1)/365*IF($AD414="半年付",2,IF($AD414="季度付",4,IF($AD414="月付",12,IF($AD414="半月付",24,1)))),0)))))</f>
        <v/>
      </c>
      <c r="AN414" s="375" t="str">
        <f aca="true">IF($AM414="","",MIN($AM414,MAX(0,INT((TODAY()-付款宽限天数-$D414)/(($E414-$D414+1)/$AM414))+1)))</f>
        <v/>
      </c>
    </row>
    <row r="415" customFormat="false" ht="14.9" hidden="false" customHeight="false" outlineLevel="0" collapsed="false">
      <c r="F415" s="370" t="str">
        <f aca="true">IF(TRIM($B415&amp;$C415)="","",IF(OR(ISNUMBER(SEARCH("未",$A415)),ISNUMBER(SEARCH("送出",$A415)),AND(TRIM($A415)="",NOT(ISNUMBER($D415)),N($G415)=0)),"【合同未回】","")&amp;IF(NOT(ISNUMBER($E415)),IF(OR(ISNUMBER(SEARCH("未",$A415)),ISNUMBER(SEARCH("送出",$A415)),AND(TRIM($A415)="",NOT(ISNUMBER($D415)),N($G415)=0)),"","【未填合同期】"),IF($E415&lt;TODAY(),"【已到期】",IF($E415-TODAY()&lt;=提醒天数,"【即将到期，剩余"&amp;($E415-TODAY())&amp;"天】","【正常】")))&amp;IF(OR($AC415="安装免保",$AC415="技术免保",$AC415="质保期内"),"【"&amp;$AC415&amp;"】",""))</f>
        <v/>
      </c>
      <c r="J415" s="371" t="str">
        <f aca="false">IF(OR(N($G415)=0,N($H415)=0),"",ROUND(N($G415)*N($H415)*IF(N($I415)=0,1,N($I415)),2))</f>
        <v/>
      </c>
      <c r="L415" s="371" t="str">
        <f aca="false">IF(TRIM($B415&amp;$C415)="","",IF(AND(N($J415)=0,N($K415)=0),"",ROUND(N($J415)+N($K415),2)))</f>
        <v/>
      </c>
      <c r="R415" s="371"/>
      <c r="S415" s="372" t="str">
        <f aca="false">IF(TRIM($B415&amp;$C415)="","",IF(N($N415)=0,"",MAX(0,MIN(N($N415)-N($P415),N($V415)))))</f>
        <v/>
      </c>
      <c r="T415" s="372" t="str">
        <f aca="false">IF(TRIM($B415&amp;$C415)="","",IF(N($P415)&lt;=N($N415),"",N($P415)-N($N415)))</f>
        <v/>
      </c>
      <c r="U415" s="372" t="str">
        <f aca="false">IF(OR(TRIM($B415&amp;$C415)="",$V415=""),"",MAX(0,N($V415))-N($S415))</f>
        <v/>
      </c>
      <c r="V415" s="372" t="str">
        <f aca="false">IF(TRIM($B415&amp;$C415)="","",IF(AND(N($L415)=0,N($P415)+N($Q415)+N($R415)=0),"",ROUND(N($L415)-N($P415)-N($Q415)-N($R415),2)))</f>
        <v/>
      </c>
      <c r="W415" s="373" t="str">
        <f aca="false">IF(TRIM($B415&amp;$C415)="","",IF(N($L415)=0,IF((N($P415)+N($Q415)+N($R415))=0,"—未填单价","未填单价，已收 "&amp;TEXT((N($P415)+N($Q415)+N($R415)),"#,##0.00")),IF(N($V415)&gt;0.005,"欠 "&amp;TEXT(N($V415),"#,##0.00")&amp;IF(N($S415)&gt;0,"（开票未到账 "&amp;TEXT(N($S415),"#,##0.00")&amp;"）","")&amp;IF(N($U415)&gt;0,"（未开票 "&amp;TEXT(N($U415),"#,##0.00")&amp;"）",""),IF(N($V415)&lt;-0.005,"多收 "&amp;TEXT(-N($V415),"#,##0.00"),"✔ 已结清")))&amp;IF(N($T415)&gt;0,"｜到账未开票 "&amp;TEXT(N($T415),"#,##0.00")&amp;"，待补票","")&amp;IF(N($Q415)&gt;0,"｜收现 "&amp;TEXT(N($Q415),"#,##0.00"),"")&amp;IF(N($R415)&gt;0,"｜收款不开票 "&amp;TEXT(N($R415),"#,##0.00"),""))</f>
        <v/>
      </c>
      <c r="X415" s="370"/>
      <c r="AB415" s="371" t="str">
        <f aca="false">IF(OR(N($N415)=0,N($AA415)=0),"",ROUND(N($N415)/(1+N($AA415))*N($AA415),2))</f>
        <v/>
      </c>
      <c r="AC415" s="370"/>
      <c r="AD415" s="370"/>
      <c r="AE415" s="374" t="str">
        <f aca="false">IF($AM415="","",IF($AM415=1,IF($AN415&gt;=1,"一次性·已到收款期","一次性·未到期"),$AD415&amp;" 第"&amp;$AN415&amp;"/"&amp;$AM415&amp;"期"))</f>
        <v/>
      </c>
      <c r="AF415" s="372" t="str">
        <f aca="false">IF(OR($AM415="",N($L415)=0),"",ROUND(N($J415)*$AN415/$AM415,2)+N($K415))</f>
        <v/>
      </c>
      <c r="AG415" s="372" t="str">
        <f aca="false">IF($AF415="","",MAX(0,ROUND($AF415-(N($P415)+N($Q415)+N($R415)),2)))</f>
        <v/>
      </c>
      <c r="AH415" s="372" t="str">
        <f aca="false">IF(OR(TRIM($B415&amp;$C415)="",NOT(ISNUMBER($D415))),"",SUMIFS($V$3:$V$1001,$AJ$3:$AJ$1001,$AJ415,$D$3:$D$1001,"&lt;"&amp;$D415))</f>
        <v/>
      </c>
      <c r="AI415" s="372" t="str">
        <f aca="false">IF(TRIM($B415&amp;$C415)="","",SUMIFS($V$3:$V$1001,$AJ$3:$AJ$1001,$AJ415))</f>
        <v/>
      </c>
      <c r="AJ415" s="374" t="str">
        <f aca="false">IF(TRIM($B415&amp;$C415)="","",TRIM($B415)&amp;"｜"&amp;TRIM($C415))</f>
        <v/>
      </c>
      <c r="AK415" s="372" t="str">
        <f aca="false">IF(TRIM($B415&amp;$C415)="","",MIN(N($N415),N($P415)))</f>
        <v/>
      </c>
      <c r="AL415" s="375" t="str">
        <f aca="false">IF(ISNUMBER($D415),YEAR($D415),"")</f>
        <v/>
      </c>
      <c r="AM415" s="375" t="str">
        <f aca="false">IF(OR(TRIM($B415&amp;$C415)="",NOT(ISNUMBER($D415)),NOT(ISNUMBER($E415))),"",IF($E415&lt;$D415,"",IF(IF($AD415="半年付",2,IF($AD415="季度付",4,IF($AD415="月付",12,IF($AD415="半月付",24,1))))=1,1,MAX(1,ROUND(($E415-$D415+1)/365*IF($AD415="半年付",2,IF($AD415="季度付",4,IF($AD415="月付",12,IF($AD415="半月付",24,1)))),0)))))</f>
        <v/>
      </c>
      <c r="AN415" s="375" t="str">
        <f aca="true">IF($AM415="","",MIN($AM415,MAX(0,INT((TODAY()-付款宽限天数-$D415)/(($E415-$D415+1)/$AM415))+1)))</f>
        <v/>
      </c>
    </row>
    <row r="416" customFormat="false" ht="14.9" hidden="false" customHeight="false" outlineLevel="0" collapsed="false">
      <c r="F416" s="370" t="str">
        <f aca="true">IF(TRIM($B416&amp;$C416)="","",IF(OR(ISNUMBER(SEARCH("未",$A416)),ISNUMBER(SEARCH("送出",$A416)),AND(TRIM($A416)="",NOT(ISNUMBER($D416)),N($G416)=0)),"【合同未回】","")&amp;IF(NOT(ISNUMBER($E416)),IF(OR(ISNUMBER(SEARCH("未",$A416)),ISNUMBER(SEARCH("送出",$A416)),AND(TRIM($A416)="",NOT(ISNUMBER($D416)),N($G416)=0)),"","【未填合同期】"),IF($E416&lt;TODAY(),"【已到期】",IF($E416-TODAY()&lt;=提醒天数,"【即将到期，剩余"&amp;($E416-TODAY())&amp;"天】","【正常】")))&amp;IF(OR($AC416="安装免保",$AC416="技术免保",$AC416="质保期内"),"【"&amp;$AC416&amp;"】",""))</f>
        <v/>
      </c>
      <c r="J416" s="371" t="str">
        <f aca="false">IF(OR(N($G416)=0,N($H416)=0),"",ROUND(N($G416)*N($H416)*IF(N($I416)=0,1,N($I416)),2))</f>
        <v/>
      </c>
      <c r="L416" s="371" t="str">
        <f aca="false">IF(TRIM($B416&amp;$C416)="","",IF(AND(N($J416)=0,N($K416)=0),"",ROUND(N($J416)+N($K416),2)))</f>
        <v/>
      </c>
      <c r="R416" s="371"/>
      <c r="S416" s="372" t="str">
        <f aca="false">IF(TRIM($B416&amp;$C416)="","",IF(N($N416)=0,"",MAX(0,MIN(N($N416)-N($P416),N($V416)))))</f>
        <v/>
      </c>
      <c r="T416" s="372" t="str">
        <f aca="false">IF(TRIM($B416&amp;$C416)="","",IF(N($P416)&lt;=N($N416),"",N($P416)-N($N416)))</f>
        <v/>
      </c>
      <c r="U416" s="372" t="str">
        <f aca="false">IF(OR(TRIM($B416&amp;$C416)="",$V416=""),"",MAX(0,N($V416))-N($S416))</f>
        <v/>
      </c>
      <c r="V416" s="372" t="str">
        <f aca="false">IF(TRIM($B416&amp;$C416)="","",IF(AND(N($L416)=0,N($P416)+N($Q416)+N($R416)=0),"",ROUND(N($L416)-N($P416)-N($Q416)-N($R416),2)))</f>
        <v/>
      </c>
      <c r="W416" s="373" t="str">
        <f aca="false">IF(TRIM($B416&amp;$C416)="","",IF(N($L416)=0,IF((N($P416)+N($Q416)+N($R416))=0,"—未填单价","未填单价，已收 "&amp;TEXT((N($P416)+N($Q416)+N($R416)),"#,##0.00")),IF(N($V416)&gt;0.005,"欠 "&amp;TEXT(N($V416),"#,##0.00")&amp;IF(N($S416)&gt;0,"（开票未到账 "&amp;TEXT(N($S416),"#,##0.00")&amp;"）","")&amp;IF(N($U416)&gt;0,"（未开票 "&amp;TEXT(N($U416),"#,##0.00")&amp;"）",""),IF(N($V416)&lt;-0.005,"多收 "&amp;TEXT(-N($V416),"#,##0.00"),"✔ 已结清")))&amp;IF(N($T416)&gt;0,"｜到账未开票 "&amp;TEXT(N($T416),"#,##0.00")&amp;"，待补票","")&amp;IF(N($Q416)&gt;0,"｜收现 "&amp;TEXT(N($Q416),"#,##0.00"),"")&amp;IF(N($R416)&gt;0,"｜收款不开票 "&amp;TEXT(N($R416),"#,##0.00"),""))</f>
        <v/>
      </c>
      <c r="X416" s="370"/>
      <c r="AB416" s="371" t="str">
        <f aca="false">IF(OR(N($N416)=0,N($AA416)=0),"",ROUND(N($N416)/(1+N($AA416))*N($AA416),2))</f>
        <v/>
      </c>
      <c r="AC416" s="370"/>
      <c r="AD416" s="370"/>
      <c r="AE416" s="374" t="str">
        <f aca="false">IF($AM416="","",IF($AM416=1,IF($AN416&gt;=1,"一次性·已到收款期","一次性·未到期"),$AD416&amp;" 第"&amp;$AN416&amp;"/"&amp;$AM416&amp;"期"))</f>
        <v/>
      </c>
      <c r="AF416" s="372" t="str">
        <f aca="false">IF(OR($AM416="",N($L416)=0),"",ROUND(N($J416)*$AN416/$AM416,2)+N($K416))</f>
        <v/>
      </c>
      <c r="AG416" s="372" t="str">
        <f aca="false">IF($AF416="","",MAX(0,ROUND($AF416-(N($P416)+N($Q416)+N($R416)),2)))</f>
        <v/>
      </c>
      <c r="AH416" s="372" t="str">
        <f aca="false">IF(OR(TRIM($B416&amp;$C416)="",NOT(ISNUMBER($D416))),"",SUMIFS($V$3:$V$1001,$AJ$3:$AJ$1001,$AJ416,$D$3:$D$1001,"&lt;"&amp;$D416))</f>
        <v/>
      </c>
      <c r="AI416" s="372" t="str">
        <f aca="false">IF(TRIM($B416&amp;$C416)="","",SUMIFS($V$3:$V$1001,$AJ$3:$AJ$1001,$AJ416))</f>
        <v/>
      </c>
      <c r="AJ416" s="374" t="str">
        <f aca="false">IF(TRIM($B416&amp;$C416)="","",TRIM($B416)&amp;"｜"&amp;TRIM($C416))</f>
        <v/>
      </c>
      <c r="AK416" s="372" t="str">
        <f aca="false">IF(TRIM($B416&amp;$C416)="","",MIN(N($N416),N($P416)))</f>
        <v/>
      </c>
      <c r="AL416" s="375" t="str">
        <f aca="false">IF(ISNUMBER($D416),YEAR($D416),"")</f>
        <v/>
      </c>
      <c r="AM416" s="375" t="str">
        <f aca="false">IF(OR(TRIM($B416&amp;$C416)="",NOT(ISNUMBER($D416)),NOT(ISNUMBER($E416))),"",IF($E416&lt;$D416,"",IF(IF($AD416="半年付",2,IF($AD416="季度付",4,IF($AD416="月付",12,IF($AD416="半月付",24,1))))=1,1,MAX(1,ROUND(($E416-$D416+1)/365*IF($AD416="半年付",2,IF($AD416="季度付",4,IF($AD416="月付",12,IF($AD416="半月付",24,1)))),0)))))</f>
        <v/>
      </c>
      <c r="AN416" s="375" t="str">
        <f aca="true">IF($AM416="","",MIN($AM416,MAX(0,INT((TODAY()-付款宽限天数-$D416)/(($E416-$D416+1)/$AM416))+1)))</f>
        <v/>
      </c>
    </row>
    <row r="417" customFormat="false" ht="14.9" hidden="false" customHeight="false" outlineLevel="0" collapsed="false">
      <c r="F417" s="370" t="str">
        <f aca="true">IF(TRIM($B417&amp;$C417)="","",IF(OR(ISNUMBER(SEARCH("未",$A417)),ISNUMBER(SEARCH("送出",$A417)),AND(TRIM($A417)="",NOT(ISNUMBER($D417)),N($G417)=0)),"【合同未回】","")&amp;IF(NOT(ISNUMBER($E417)),IF(OR(ISNUMBER(SEARCH("未",$A417)),ISNUMBER(SEARCH("送出",$A417)),AND(TRIM($A417)="",NOT(ISNUMBER($D417)),N($G417)=0)),"","【未填合同期】"),IF($E417&lt;TODAY(),"【已到期】",IF($E417-TODAY()&lt;=提醒天数,"【即将到期，剩余"&amp;($E417-TODAY())&amp;"天】","【正常】")))&amp;IF(OR($AC417="安装免保",$AC417="技术免保",$AC417="质保期内"),"【"&amp;$AC417&amp;"】",""))</f>
        <v/>
      </c>
      <c r="J417" s="371" t="str">
        <f aca="false">IF(OR(N($G417)=0,N($H417)=0),"",ROUND(N($G417)*N($H417)*IF(N($I417)=0,1,N($I417)),2))</f>
        <v/>
      </c>
      <c r="L417" s="371" t="str">
        <f aca="false">IF(TRIM($B417&amp;$C417)="","",IF(AND(N($J417)=0,N($K417)=0),"",ROUND(N($J417)+N($K417),2)))</f>
        <v/>
      </c>
      <c r="R417" s="371"/>
      <c r="S417" s="372" t="str">
        <f aca="false">IF(TRIM($B417&amp;$C417)="","",IF(N($N417)=0,"",MAX(0,MIN(N($N417)-N($P417),N($V417)))))</f>
        <v/>
      </c>
      <c r="T417" s="372" t="str">
        <f aca="false">IF(TRIM($B417&amp;$C417)="","",IF(N($P417)&lt;=N($N417),"",N($P417)-N($N417)))</f>
        <v/>
      </c>
      <c r="U417" s="372" t="str">
        <f aca="false">IF(OR(TRIM($B417&amp;$C417)="",$V417=""),"",MAX(0,N($V417))-N($S417))</f>
        <v/>
      </c>
      <c r="V417" s="372" t="str">
        <f aca="false">IF(TRIM($B417&amp;$C417)="","",IF(AND(N($L417)=0,N($P417)+N($Q417)+N($R417)=0),"",ROUND(N($L417)-N($P417)-N($Q417)-N($R417),2)))</f>
        <v/>
      </c>
      <c r="W417" s="373" t="str">
        <f aca="false">IF(TRIM($B417&amp;$C417)="","",IF(N($L417)=0,IF((N($P417)+N($Q417)+N($R417))=0,"—未填单价","未填单价，已收 "&amp;TEXT((N($P417)+N($Q417)+N($R417)),"#,##0.00")),IF(N($V417)&gt;0.005,"欠 "&amp;TEXT(N($V417),"#,##0.00")&amp;IF(N($S417)&gt;0,"（开票未到账 "&amp;TEXT(N($S417),"#,##0.00")&amp;"）","")&amp;IF(N($U417)&gt;0,"（未开票 "&amp;TEXT(N($U417),"#,##0.00")&amp;"）",""),IF(N($V417)&lt;-0.005,"多收 "&amp;TEXT(-N($V417),"#,##0.00"),"✔ 已结清")))&amp;IF(N($T417)&gt;0,"｜到账未开票 "&amp;TEXT(N($T417),"#,##0.00")&amp;"，待补票","")&amp;IF(N($Q417)&gt;0,"｜收现 "&amp;TEXT(N($Q417),"#,##0.00"),"")&amp;IF(N($R417)&gt;0,"｜收款不开票 "&amp;TEXT(N($R417),"#,##0.00"),""))</f>
        <v/>
      </c>
      <c r="X417" s="370"/>
      <c r="AB417" s="371" t="str">
        <f aca="false">IF(OR(N($N417)=0,N($AA417)=0),"",ROUND(N($N417)/(1+N($AA417))*N($AA417),2))</f>
        <v/>
      </c>
      <c r="AC417" s="370"/>
      <c r="AD417" s="370"/>
      <c r="AE417" s="374" t="str">
        <f aca="false">IF($AM417="","",IF($AM417=1,IF($AN417&gt;=1,"一次性·已到收款期","一次性·未到期"),$AD417&amp;" 第"&amp;$AN417&amp;"/"&amp;$AM417&amp;"期"))</f>
        <v/>
      </c>
      <c r="AF417" s="372" t="str">
        <f aca="false">IF(OR($AM417="",N($L417)=0),"",ROUND(N($J417)*$AN417/$AM417,2)+N($K417))</f>
        <v/>
      </c>
      <c r="AG417" s="372" t="str">
        <f aca="false">IF($AF417="","",MAX(0,ROUND($AF417-(N($P417)+N($Q417)+N($R417)),2)))</f>
        <v/>
      </c>
      <c r="AH417" s="372" t="str">
        <f aca="false">IF(OR(TRIM($B417&amp;$C417)="",NOT(ISNUMBER($D417))),"",SUMIFS($V$3:$V$1001,$AJ$3:$AJ$1001,$AJ417,$D$3:$D$1001,"&lt;"&amp;$D417))</f>
        <v/>
      </c>
      <c r="AI417" s="372" t="str">
        <f aca="false">IF(TRIM($B417&amp;$C417)="","",SUMIFS($V$3:$V$1001,$AJ$3:$AJ$1001,$AJ417))</f>
        <v/>
      </c>
      <c r="AJ417" s="374" t="str">
        <f aca="false">IF(TRIM($B417&amp;$C417)="","",TRIM($B417)&amp;"｜"&amp;TRIM($C417))</f>
        <v/>
      </c>
      <c r="AK417" s="372" t="str">
        <f aca="false">IF(TRIM($B417&amp;$C417)="","",MIN(N($N417),N($P417)))</f>
        <v/>
      </c>
      <c r="AL417" s="375" t="str">
        <f aca="false">IF(ISNUMBER($D417),YEAR($D417),"")</f>
        <v/>
      </c>
      <c r="AM417" s="375" t="str">
        <f aca="false">IF(OR(TRIM($B417&amp;$C417)="",NOT(ISNUMBER($D417)),NOT(ISNUMBER($E417))),"",IF($E417&lt;$D417,"",IF(IF($AD417="半年付",2,IF($AD417="季度付",4,IF($AD417="月付",12,IF($AD417="半月付",24,1))))=1,1,MAX(1,ROUND(($E417-$D417+1)/365*IF($AD417="半年付",2,IF($AD417="季度付",4,IF($AD417="月付",12,IF($AD417="半月付",24,1)))),0)))))</f>
        <v/>
      </c>
      <c r="AN417" s="375" t="str">
        <f aca="true">IF($AM417="","",MIN($AM417,MAX(0,INT((TODAY()-付款宽限天数-$D417)/(($E417-$D417+1)/$AM417))+1)))</f>
        <v/>
      </c>
    </row>
    <row r="418" customFormat="false" ht="14.9" hidden="false" customHeight="false" outlineLevel="0" collapsed="false">
      <c r="F418" s="370" t="str">
        <f aca="true">IF(TRIM($B418&amp;$C418)="","",IF(OR(ISNUMBER(SEARCH("未",$A418)),ISNUMBER(SEARCH("送出",$A418)),AND(TRIM($A418)="",NOT(ISNUMBER($D418)),N($G418)=0)),"【合同未回】","")&amp;IF(NOT(ISNUMBER($E418)),IF(OR(ISNUMBER(SEARCH("未",$A418)),ISNUMBER(SEARCH("送出",$A418)),AND(TRIM($A418)="",NOT(ISNUMBER($D418)),N($G418)=0)),"","【未填合同期】"),IF($E418&lt;TODAY(),"【已到期】",IF($E418-TODAY()&lt;=提醒天数,"【即将到期，剩余"&amp;($E418-TODAY())&amp;"天】","【正常】")))&amp;IF(OR($AC418="安装免保",$AC418="技术免保",$AC418="质保期内"),"【"&amp;$AC418&amp;"】",""))</f>
        <v/>
      </c>
      <c r="J418" s="371" t="str">
        <f aca="false">IF(OR(N($G418)=0,N($H418)=0),"",ROUND(N($G418)*N($H418)*IF(N($I418)=0,1,N($I418)),2))</f>
        <v/>
      </c>
      <c r="L418" s="371" t="str">
        <f aca="false">IF(TRIM($B418&amp;$C418)="","",IF(AND(N($J418)=0,N($K418)=0),"",ROUND(N($J418)+N($K418),2)))</f>
        <v/>
      </c>
      <c r="R418" s="371"/>
      <c r="S418" s="372" t="str">
        <f aca="false">IF(TRIM($B418&amp;$C418)="","",IF(N($N418)=0,"",MAX(0,MIN(N($N418)-N($P418),N($V418)))))</f>
        <v/>
      </c>
      <c r="T418" s="372" t="str">
        <f aca="false">IF(TRIM($B418&amp;$C418)="","",IF(N($P418)&lt;=N($N418),"",N($P418)-N($N418)))</f>
        <v/>
      </c>
      <c r="U418" s="372" t="str">
        <f aca="false">IF(OR(TRIM($B418&amp;$C418)="",$V418=""),"",MAX(0,N($V418))-N($S418))</f>
        <v/>
      </c>
      <c r="V418" s="372" t="str">
        <f aca="false">IF(TRIM($B418&amp;$C418)="","",IF(AND(N($L418)=0,N($P418)+N($Q418)+N($R418)=0),"",ROUND(N($L418)-N($P418)-N($Q418)-N($R418),2)))</f>
        <v/>
      </c>
      <c r="W418" s="373" t="str">
        <f aca="false">IF(TRIM($B418&amp;$C418)="","",IF(N($L418)=0,IF((N($P418)+N($Q418)+N($R418))=0,"—未填单价","未填单价，已收 "&amp;TEXT((N($P418)+N($Q418)+N($R418)),"#,##0.00")),IF(N($V418)&gt;0.005,"欠 "&amp;TEXT(N($V418),"#,##0.00")&amp;IF(N($S418)&gt;0,"（开票未到账 "&amp;TEXT(N($S418),"#,##0.00")&amp;"）","")&amp;IF(N($U418)&gt;0,"（未开票 "&amp;TEXT(N($U418),"#,##0.00")&amp;"）",""),IF(N($V418)&lt;-0.005,"多收 "&amp;TEXT(-N($V418),"#,##0.00"),"✔ 已结清")))&amp;IF(N($T418)&gt;0,"｜到账未开票 "&amp;TEXT(N($T418),"#,##0.00")&amp;"，待补票","")&amp;IF(N($Q418)&gt;0,"｜收现 "&amp;TEXT(N($Q418),"#,##0.00"),"")&amp;IF(N($R418)&gt;0,"｜收款不开票 "&amp;TEXT(N($R418),"#,##0.00"),""))</f>
        <v/>
      </c>
      <c r="X418" s="370"/>
      <c r="AB418" s="371" t="str">
        <f aca="false">IF(OR(N($N418)=0,N($AA418)=0),"",ROUND(N($N418)/(1+N($AA418))*N($AA418),2))</f>
        <v/>
      </c>
      <c r="AC418" s="370"/>
      <c r="AD418" s="370"/>
      <c r="AE418" s="374" t="str">
        <f aca="false">IF($AM418="","",IF($AM418=1,IF($AN418&gt;=1,"一次性·已到收款期","一次性·未到期"),$AD418&amp;" 第"&amp;$AN418&amp;"/"&amp;$AM418&amp;"期"))</f>
        <v/>
      </c>
      <c r="AF418" s="372" t="str">
        <f aca="false">IF(OR($AM418="",N($L418)=0),"",ROUND(N($J418)*$AN418/$AM418,2)+N($K418))</f>
        <v/>
      </c>
      <c r="AG418" s="372" t="str">
        <f aca="false">IF($AF418="","",MAX(0,ROUND($AF418-(N($P418)+N($Q418)+N($R418)),2)))</f>
        <v/>
      </c>
      <c r="AH418" s="372" t="str">
        <f aca="false">IF(OR(TRIM($B418&amp;$C418)="",NOT(ISNUMBER($D418))),"",SUMIFS($V$3:$V$1001,$AJ$3:$AJ$1001,$AJ418,$D$3:$D$1001,"&lt;"&amp;$D418))</f>
        <v/>
      </c>
      <c r="AI418" s="372" t="str">
        <f aca="false">IF(TRIM($B418&amp;$C418)="","",SUMIFS($V$3:$V$1001,$AJ$3:$AJ$1001,$AJ418))</f>
        <v/>
      </c>
      <c r="AJ418" s="374" t="str">
        <f aca="false">IF(TRIM($B418&amp;$C418)="","",TRIM($B418)&amp;"｜"&amp;TRIM($C418))</f>
        <v/>
      </c>
      <c r="AK418" s="372" t="str">
        <f aca="false">IF(TRIM($B418&amp;$C418)="","",MIN(N($N418),N($P418)))</f>
        <v/>
      </c>
      <c r="AL418" s="375" t="str">
        <f aca="false">IF(ISNUMBER($D418),YEAR($D418),"")</f>
        <v/>
      </c>
      <c r="AM418" s="375" t="str">
        <f aca="false">IF(OR(TRIM($B418&amp;$C418)="",NOT(ISNUMBER($D418)),NOT(ISNUMBER($E418))),"",IF($E418&lt;$D418,"",IF(IF($AD418="半年付",2,IF($AD418="季度付",4,IF($AD418="月付",12,IF($AD418="半月付",24,1))))=1,1,MAX(1,ROUND(($E418-$D418+1)/365*IF($AD418="半年付",2,IF($AD418="季度付",4,IF($AD418="月付",12,IF($AD418="半月付",24,1)))),0)))))</f>
        <v/>
      </c>
      <c r="AN418" s="375" t="str">
        <f aca="true">IF($AM418="","",MIN($AM418,MAX(0,INT((TODAY()-付款宽限天数-$D418)/(($E418-$D418+1)/$AM418))+1)))</f>
        <v/>
      </c>
    </row>
    <row r="419" customFormat="false" ht="14.9" hidden="false" customHeight="false" outlineLevel="0" collapsed="false">
      <c r="F419" s="370" t="str">
        <f aca="true">IF(TRIM($B419&amp;$C419)="","",IF(OR(ISNUMBER(SEARCH("未",$A419)),ISNUMBER(SEARCH("送出",$A419)),AND(TRIM($A419)="",NOT(ISNUMBER($D419)),N($G419)=0)),"【合同未回】","")&amp;IF(NOT(ISNUMBER($E419)),IF(OR(ISNUMBER(SEARCH("未",$A419)),ISNUMBER(SEARCH("送出",$A419)),AND(TRIM($A419)="",NOT(ISNUMBER($D419)),N($G419)=0)),"","【未填合同期】"),IF($E419&lt;TODAY(),"【已到期】",IF($E419-TODAY()&lt;=提醒天数,"【即将到期，剩余"&amp;($E419-TODAY())&amp;"天】","【正常】")))&amp;IF(OR($AC419="安装免保",$AC419="技术免保",$AC419="质保期内"),"【"&amp;$AC419&amp;"】",""))</f>
        <v/>
      </c>
      <c r="J419" s="371" t="str">
        <f aca="false">IF(OR(N($G419)=0,N($H419)=0),"",ROUND(N($G419)*N($H419)*IF(N($I419)=0,1,N($I419)),2))</f>
        <v/>
      </c>
      <c r="L419" s="371" t="str">
        <f aca="false">IF(TRIM($B419&amp;$C419)="","",IF(AND(N($J419)=0,N($K419)=0),"",ROUND(N($J419)+N($K419),2)))</f>
        <v/>
      </c>
      <c r="R419" s="371"/>
      <c r="S419" s="372" t="str">
        <f aca="false">IF(TRIM($B419&amp;$C419)="","",IF(N($N419)=0,"",MAX(0,MIN(N($N419)-N($P419),N($V419)))))</f>
        <v/>
      </c>
      <c r="T419" s="372" t="str">
        <f aca="false">IF(TRIM($B419&amp;$C419)="","",IF(N($P419)&lt;=N($N419),"",N($P419)-N($N419)))</f>
        <v/>
      </c>
      <c r="U419" s="372" t="str">
        <f aca="false">IF(OR(TRIM($B419&amp;$C419)="",$V419=""),"",MAX(0,N($V419))-N($S419))</f>
        <v/>
      </c>
      <c r="V419" s="372" t="str">
        <f aca="false">IF(TRIM($B419&amp;$C419)="","",IF(AND(N($L419)=0,N($P419)+N($Q419)+N($R419)=0),"",ROUND(N($L419)-N($P419)-N($Q419)-N($R419),2)))</f>
        <v/>
      </c>
      <c r="W419" s="373" t="str">
        <f aca="false">IF(TRIM($B419&amp;$C419)="","",IF(N($L419)=0,IF((N($P419)+N($Q419)+N($R419))=0,"—未填单价","未填单价，已收 "&amp;TEXT((N($P419)+N($Q419)+N($R419)),"#,##0.00")),IF(N($V419)&gt;0.005,"欠 "&amp;TEXT(N($V419),"#,##0.00")&amp;IF(N($S419)&gt;0,"（开票未到账 "&amp;TEXT(N($S419),"#,##0.00")&amp;"）","")&amp;IF(N($U419)&gt;0,"（未开票 "&amp;TEXT(N($U419),"#,##0.00")&amp;"）",""),IF(N($V419)&lt;-0.005,"多收 "&amp;TEXT(-N($V419),"#,##0.00"),"✔ 已结清")))&amp;IF(N($T419)&gt;0,"｜到账未开票 "&amp;TEXT(N($T419),"#,##0.00")&amp;"，待补票","")&amp;IF(N($Q419)&gt;0,"｜收现 "&amp;TEXT(N($Q419),"#,##0.00"),"")&amp;IF(N($R419)&gt;0,"｜收款不开票 "&amp;TEXT(N($R419),"#,##0.00"),""))</f>
        <v/>
      </c>
      <c r="X419" s="370"/>
      <c r="AB419" s="371" t="str">
        <f aca="false">IF(OR(N($N419)=0,N($AA419)=0),"",ROUND(N($N419)/(1+N($AA419))*N($AA419),2))</f>
        <v/>
      </c>
      <c r="AC419" s="370"/>
      <c r="AD419" s="370"/>
      <c r="AE419" s="374" t="str">
        <f aca="false">IF($AM419="","",IF($AM419=1,IF($AN419&gt;=1,"一次性·已到收款期","一次性·未到期"),$AD419&amp;" 第"&amp;$AN419&amp;"/"&amp;$AM419&amp;"期"))</f>
        <v/>
      </c>
      <c r="AF419" s="372" t="str">
        <f aca="false">IF(OR($AM419="",N($L419)=0),"",ROUND(N($J419)*$AN419/$AM419,2)+N($K419))</f>
        <v/>
      </c>
      <c r="AG419" s="372" t="str">
        <f aca="false">IF($AF419="","",MAX(0,ROUND($AF419-(N($P419)+N($Q419)+N($R419)),2)))</f>
        <v/>
      </c>
      <c r="AH419" s="372" t="str">
        <f aca="false">IF(OR(TRIM($B419&amp;$C419)="",NOT(ISNUMBER($D419))),"",SUMIFS($V$3:$V$1001,$AJ$3:$AJ$1001,$AJ419,$D$3:$D$1001,"&lt;"&amp;$D419))</f>
        <v/>
      </c>
      <c r="AI419" s="372" t="str">
        <f aca="false">IF(TRIM($B419&amp;$C419)="","",SUMIFS($V$3:$V$1001,$AJ$3:$AJ$1001,$AJ419))</f>
        <v/>
      </c>
      <c r="AJ419" s="374" t="str">
        <f aca="false">IF(TRIM($B419&amp;$C419)="","",TRIM($B419)&amp;"｜"&amp;TRIM($C419))</f>
        <v/>
      </c>
      <c r="AK419" s="372" t="str">
        <f aca="false">IF(TRIM($B419&amp;$C419)="","",MIN(N($N419),N($P419)))</f>
        <v/>
      </c>
      <c r="AL419" s="375" t="str">
        <f aca="false">IF(ISNUMBER($D419),YEAR($D419),"")</f>
        <v/>
      </c>
      <c r="AM419" s="375" t="str">
        <f aca="false">IF(OR(TRIM($B419&amp;$C419)="",NOT(ISNUMBER($D419)),NOT(ISNUMBER($E419))),"",IF($E419&lt;$D419,"",IF(IF($AD419="半年付",2,IF($AD419="季度付",4,IF($AD419="月付",12,IF($AD419="半月付",24,1))))=1,1,MAX(1,ROUND(($E419-$D419+1)/365*IF($AD419="半年付",2,IF($AD419="季度付",4,IF($AD419="月付",12,IF($AD419="半月付",24,1)))),0)))))</f>
        <v/>
      </c>
      <c r="AN419" s="375" t="str">
        <f aca="true">IF($AM419="","",MIN($AM419,MAX(0,INT((TODAY()-付款宽限天数-$D419)/(($E419-$D419+1)/$AM419))+1)))</f>
        <v/>
      </c>
    </row>
    <row r="420" customFormat="false" ht="14.9" hidden="false" customHeight="false" outlineLevel="0" collapsed="false">
      <c r="F420" s="370" t="str">
        <f aca="true">IF(TRIM($B420&amp;$C420)="","",IF(OR(ISNUMBER(SEARCH("未",$A420)),ISNUMBER(SEARCH("送出",$A420)),AND(TRIM($A420)="",NOT(ISNUMBER($D420)),N($G420)=0)),"【合同未回】","")&amp;IF(NOT(ISNUMBER($E420)),IF(OR(ISNUMBER(SEARCH("未",$A420)),ISNUMBER(SEARCH("送出",$A420)),AND(TRIM($A420)="",NOT(ISNUMBER($D420)),N($G420)=0)),"","【未填合同期】"),IF($E420&lt;TODAY(),"【已到期】",IF($E420-TODAY()&lt;=提醒天数,"【即将到期，剩余"&amp;($E420-TODAY())&amp;"天】","【正常】")))&amp;IF(OR($AC420="安装免保",$AC420="技术免保",$AC420="质保期内"),"【"&amp;$AC420&amp;"】",""))</f>
        <v/>
      </c>
      <c r="J420" s="371" t="str">
        <f aca="false">IF(OR(N($G420)=0,N($H420)=0),"",ROUND(N($G420)*N($H420)*IF(N($I420)=0,1,N($I420)),2))</f>
        <v/>
      </c>
      <c r="L420" s="371" t="str">
        <f aca="false">IF(TRIM($B420&amp;$C420)="","",IF(AND(N($J420)=0,N($K420)=0),"",ROUND(N($J420)+N($K420),2)))</f>
        <v/>
      </c>
      <c r="R420" s="371"/>
      <c r="S420" s="372" t="str">
        <f aca="false">IF(TRIM($B420&amp;$C420)="","",IF(N($N420)=0,"",MAX(0,MIN(N($N420)-N($P420),N($V420)))))</f>
        <v/>
      </c>
      <c r="T420" s="372" t="str">
        <f aca="false">IF(TRIM($B420&amp;$C420)="","",IF(N($P420)&lt;=N($N420),"",N($P420)-N($N420)))</f>
        <v/>
      </c>
      <c r="U420" s="372" t="str">
        <f aca="false">IF(OR(TRIM($B420&amp;$C420)="",$V420=""),"",MAX(0,N($V420))-N($S420))</f>
        <v/>
      </c>
      <c r="V420" s="372" t="str">
        <f aca="false">IF(TRIM($B420&amp;$C420)="","",IF(AND(N($L420)=0,N($P420)+N($Q420)+N($R420)=0),"",ROUND(N($L420)-N($P420)-N($Q420)-N($R420),2)))</f>
        <v/>
      </c>
      <c r="W420" s="373" t="str">
        <f aca="false">IF(TRIM($B420&amp;$C420)="","",IF(N($L420)=0,IF((N($P420)+N($Q420)+N($R420))=0,"—未填单价","未填单价，已收 "&amp;TEXT((N($P420)+N($Q420)+N($R420)),"#,##0.00")),IF(N($V420)&gt;0.005,"欠 "&amp;TEXT(N($V420),"#,##0.00")&amp;IF(N($S420)&gt;0,"（开票未到账 "&amp;TEXT(N($S420),"#,##0.00")&amp;"）","")&amp;IF(N($U420)&gt;0,"（未开票 "&amp;TEXT(N($U420),"#,##0.00")&amp;"）",""),IF(N($V420)&lt;-0.005,"多收 "&amp;TEXT(-N($V420),"#,##0.00"),"✔ 已结清")))&amp;IF(N($T420)&gt;0,"｜到账未开票 "&amp;TEXT(N($T420),"#,##0.00")&amp;"，待补票","")&amp;IF(N($Q420)&gt;0,"｜收现 "&amp;TEXT(N($Q420),"#,##0.00"),"")&amp;IF(N($R420)&gt;0,"｜收款不开票 "&amp;TEXT(N($R420),"#,##0.00"),""))</f>
        <v/>
      </c>
      <c r="X420" s="370"/>
      <c r="AB420" s="371" t="str">
        <f aca="false">IF(OR(N($N420)=0,N($AA420)=0),"",ROUND(N($N420)/(1+N($AA420))*N($AA420),2))</f>
        <v/>
      </c>
      <c r="AC420" s="370"/>
      <c r="AD420" s="370"/>
      <c r="AE420" s="374" t="str">
        <f aca="false">IF($AM420="","",IF($AM420=1,IF($AN420&gt;=1,"一次性·已到收款期","一次性·未到期"),$AD420&amp;" 第"&amp;$AN420&amp;"/"&amp;$AM420&amp;"期"))</f>
        <v/>
      </c>
      <c r="AF420" s="372" t="str">
        <f aca="false">IF(OR($AM420="",N($L420)=0),"",ROUND(N($J420)*$AN420/$AM420,2)+N($K420))</f>
        <v/>
      </c>
      <c r="AG420" s="372" t="str">
        <f aca="false">IF($AF420="","",MAX(0,ROUND($AF420-(N($P420)+N($Q420)+N($R420)),2)))</f>
        <v/>
      </c>
      <c r="AH420" s="372" t="str">
        <f aca="false">IF(OR(TRIM($B420&amp;$C420)="",NOT(ISNUMBER($D420))),"",SUMIFS($V$3:$V$1001,$AJ$3:$AJ$1001,$AJ420,$D$3:$D$1001,"&lt;"&amp;$D420))</f>
        <v/>
      </c>
      <c r="AI420" s="372" t="str">
        <f aca="false">IF(TRIM($B420&amp;$C420)="","",SUMIFS($V$3:$V$1001,$AJ$3:$AJ$1001,$AJ420))</f>
        <v/>
      </c>
      <c r="AJ420" s="374" t="str">
        <f aca="false">IF(TRIM($B420&amp;$C420)="","",TRIM($B420)&amp;"｜"&amp;TRIM($C420))</f>
        <v/>
      </c>
      <c r="AK420" s="372" t="str">
        <f aca="false">IF(TRIM($B420&amp;$C420)="","",MIN(N($N420),N($P420)))</f>
        <v/>
      </c>
      <c r="AL420" s="375" t="str">
        <f aca="false">IF(ISNUMBER($D420),YEAR($D420),"")</f>
        <v/>
      </c>
      <c r="AM420" s="375" t="str">
        <f aca="false">IF(OR(TRIM($B420&amp;$C420)="",NOT(ISNUMBER($D420)),NOT(ISNUMBER($E420))),"",IF($E420&lt;$D420,"",IF(IF($AD420="半年付",2,IF($AD420="季度付",4,IF($AD420="月付",12,IF($AD420="半月付",24,1))))=1,1,MAX(1,ROUND(($E420-$D420+1)/365*IF($AD420="半年付",2,IF($AD420="季度付",4,IF($AD420="月付",12,IF($AD420="半月付",24,1)))),0)))))</f>
        <v/>
      </c>
      <c r="AN420" s="375" t="str">
        <f aca="true">IF($AM420="","",MIN($AM420,MAX(0,INT((TODAY()-付款宽限天数-$D420)/(($E420-$D420+1)/$AM420))+1)))</f>
        <v/>
      </c>
    </row>
    <row r="421" customFormat="false" ht="14.9" hidden="false" customHeight="false" outlineLevel="0" collapsed="false">
      <c r="F421" s="370" t="str">
        <f aca="true">IF(TRIM($B421&amp;$C421)="","",IF(OR(ISNUMBER(SEARCH("未",$A421)),ISNUMBER(SEARCH("送出",$A421)),AND(TRIM($A421)="",NOT(ISNUMBER($D421)),N($G421)=0)),"【合同未回】","")&amp;IF(NOT(ISNUMBER($E421)),IF(OR(ISNUMBER(SEARCH("未",$A421)),ISNUMBER(SEARCH("送出",$A421)),AND(TRIM($A421)="",NOT(ISNUMBER($D421)),N($G421)=0)),"","【未填合同期】"),IF($E421&lt;TODAY(),"【已到期】",IF($E421-TODAY()&lt;=提醒天数,"【即将到期，剩余"&amp;($E421-TODAY())&amp;"天】","【正常】")))&amp;IF(OR($AC421="安装免保",$AC421="技术免保",$AC421="质保期内"),"【"&amp;$AC421&amp;"】",""))</f>
        <v/>
      </c>
      <c r="J421" s="371" t="str">
        <f aca="false">IF(OR(N($G421)=0,N($H421)=0),"",ROUND(N($G421)*N($H421)*IF(N($I421)=0,1,N($I421)),2))</f>
        <v/>
      </c>
      <c r="L421" s="371" t="str">
        <f aca="false">IF(TRIM($B421&amp;$C421)="","",IF(AND(N($J421)=0,N($K421)=0),"",ROUND(N($J421)+N($K421),2)))</f>
        <v/>
      </c>
      <c r="R421" s="371"/>
      <c r="S421" s="372" t="str">
        <f aca="false">IF(TRIM($B421&amp;$C421)="","",IF(N($N421)=0,"",MAX(0,MIN(N($N421)-N($P421),N($V421)))))</f>
        <v/>
      </c>
      <c r="T421" s="372" t="str">
        <f aca="false">IF(TRIM($B421&amp;$C421)="","",IF(N($P421)&lt;=N($N421),"",N($P421)-N($N421)))</f>
        <v/>
      </c>
      <c r="U421" s="372" t="str">
        <f aca="false">IF(OR(TRIM($B421&amp;$C421)="",$V421=""),"",MAX(0,N($V421))-N($S421))</f>
        <v/>
      </c>
      <c r="V421" s="372" t="str">
        <f aca="false">IF(TRIM($B421&amp;$C421)="","",IF(AND(N($L421)=0,N($P421)+N($Q421)+N($R421)=0),"",ROUND(N($L421)-N($P421)-N($Q421)-N($R421),2)))</f>
        <v/>
      </c>
      <c r="W421" s="373" t="str">
        <f aca="false">IF(TRIM($B421&amp;$C421)="","",IF(N($L421)=0,IF((N($P421)+N($Q421)+N($R421))=0,"—未填单价","未填单价，已收 "&amp;TEXT((N($P421)+N($Q421)+N($R421)),"#,##0.00")),IF(N($V421)&gt;0.005,"欠 "&amp;TEXT(N($V421),"#,##0.00")&amp;IF(N($S421)&gt;0,"（开票未到账 "&amp;TEXT(N($S421),"#,##0.00")&amp;"）","")&amp;IF(N($U421)&gt;0,"（未开票 "&amp;TEXT(N($U421),"#,##0.00")&amp;"）",""),IF(N($V421)&lt;-0.005,"多收 "&amp;TEXT(-N($V421),"#,##0.00"),"✔ 已结清")))&amp;IF(N($T421)&gt;0,"｜到账未开票 "&amp;TEXT(N($T421),"#,##0.00")&amp;"，待补票","")&amp;IF(N($Q421)&gt;0,"｜收现 "&amp;TEXT(N($Q421),"#,##0.00"),"")&amp;IF(N($R421)&gt;0,"｜收款不开票 "&amp;TEXT(N($R421),"#,##0.00"),""))</f>
        <v/>
      </c>
      <c r="X421" s="370"/>
      <c r="AB421" s="371" t="str">
        <f aca="false">IF(OR(N($N421)=0,N($AA421)=0),"",ROUND(N($N421)/(1+N($AA421))*N($AA421),2))</f>
        <v/>
      </c>
      <c r="AC421" s="370"/>
      <c r="AD421" s="370"/>
      <c r="AE421" s="374" t="str">
        <f aca="false">IF($AM421="","",IF($AM421=1,IF($AN421&gt;=1,"一次性·已到收款期","一次性·未到期"),$AD421&amp;" 第"&amp;$AN421&amp;"/"&amp;$AM421&amp;"期"))</f>
        <v/>
      </c>
      <c r="AF421" s="372" t="str">
        <f aca="false">IF(OR($AM421="",N($L421)=0),"",ROUND(N($J421)*$AN421/$AM421,2)+N($K421))</f>
        <v/>
      </c>
      <c r="AG421" s="372" t="str">
        <f aca="false">IF($AF421="","",MAX(0,ROUND($AF421-(N($P421)+N($Q421)+N($R421)),2)))</f>
        <v/>
      </c>
      <c r="AH421" s="372" t="str">
        <f aca="false">IF(OR(TRIM($B421&amp;$C421)="",NOT(ISNUMBER($D421))),"",SUMIFS($V$3:$V$1001,$AJ$3:$AJ$1001,$AJ421,$D$3:$D$1001,"&lt;"&amp;$D421))</f>
        <v/>
      </c>
      <c r="AI421" s="372" t="str">
        <f aca="false">IF(TRIM($B421&amp;$C421)="","",SUMIFS($V$3:$V$1001,$AJ$3:$AJ$1001,$AJ421))</f>
        <v/>
      </c>
      <c r="AJ421" s="374" t="str">
        <f aca="false">IF(TRIM($B421&amp;$C421)="","",TRIM($B421)&amp;"｜"&amp;TRIM($C421))</f>
        <v/>
      </c>
      <c r="AK421" s="372" t="str">
        <f aca="false">IF(TRIM($B421&amp;$C421)="","",MIN(N($N421),N($P421)))</f>
        <v/>
      </c>
      <c r="AL421" s="375" t="str">
        <f aca="false">IF(ISNUMBER($D421),YEAR($D421),"")</f>
        <v/>
      </c>
      <c r="AM421" s="375" t="str">
        <f aca="false">IF(OR(TRIM($B421&amp;$C421)="",NOT(ISNUMBER($D421)),NOT(ISNUMBER($E421))),"",IF($E421&lt;$D421,"",IF(IF($AD421="半年付",2,IF($AD421="季度付",4,IF($AD421="月付",12,IF($AD421="半月付",24,1))))=1,1,MAX(1,ROUND(($E421-$D421+1)/365*IF($AD421="半年付",2,IF($AD421="季度付",4,IF($AD421="月付",12,IF($AD421="半月付",24,1)))),0)))))</f>
        <v/>
      </c>
      <c r="AN421" s="375" t="str">
        <f aca="true">IF($AM421="","",MIN($AM421,MAX(0,INT((TODAY()-付款宽限天数-$D421)/(($E421-$D421+1)/$AM421))+1)))</f>
        <v/>
      </c>
    </row>
    <row r="422" customFormat="false" ht="14.9" hidden="false" customHeight="false" outlineLevel="0" collapsed="false">
      <c r="F422" s="370" t="str">
        <f aca="true">IF(TRIM($B422&amp;$C422)="","",IF(OR(ISNUMBER(SEARCH("未",$A422)),ISNUMBER(SEARCH("送出",$A422)),AND(TRIM($A422)="",NOT(ISNUMBER($D422)),N($G422)=0)),"【合同未回】","")&amp;IF(NOT(ISNUMBER($E422)),IF(OR(ISNUMBER(SEARCH("未",$A422)),ISNUMBER(SEARCH("送出",$A422)),AND(TRIM($A422)="",NOT(ISNUMBER($D422)),N($G422)=0)),"","【未填合同期】"),IF($E422&lt;TODAY(),"【已到期】",IF($E422-TODAY()&lt;=提醒天数,"【即将到期，剩余"&amp;($E422-TODAY())&amp;"天】","【正常】")))&amp;IF(OR($AC422="安装免保",$AC422="技术免保",$AC422="质保期内"),"【"&amp;$AC422&amp;"】",""))</f>
        <v/>
      </c>
      <c r="J422" s="371" t="str">
        <f aca="false">IF(OR(N($G422)=0,N($H422)=0),"",ROUND(N($G422)*N($H422)*IF(N($I422)=0,1,N($I422)),2))</f>
        <v/>
      </c>
      <c r="L422" s="371" t="str">
        <f aca="false">IF(TRIM($B422&amp;$C422)="","",IF(AND(N($J422)=0,N($K422)=0),"",ROUND(N($J422)+N($K422),2)))</f>
        <v/>
      </c>
      <c r="R422" s="371"/>
      <c r="S422" s="372" t="str">
        <f aca="false">IF(TRIM($B422&amp;$C422)="","",IF(N($N422)=0,"",MAX(0,MIN(N($N422)-N($P422),N($V422)))))</f>
        <v/>
      </c>
      <c r="T422" s="372" t="str">
        <f aca="false">IF(TRIM($B422&amp;$C422)="","",IF(N($P422)&lt;=N($N422),"",N($P422)-N($N422)))</f>
        <v/>
      </c>
      <c r="U422" s="372" t="str">
        <f aca="false">IF(OR(TRIM($B422&amp;$C422)="",$V422=""),"",MAX(0,N($V422))-N($S422))</f>
        <v/>
      </c>
      <c r="V422" s="372" t="str">
        <f aca="false">IF(TRIM($B422&amp;$C422)="","",IF(AND(N($L422)=0,N($P422)+N($Q422)+N($R422)=0),"",ROUND(N($L422)-N($P422)-N($Q422)-N($R422),2)))</f>
        <v/>
      </c>
      <c r="W422" s="373" t="str">
        <f aca="false">IF(TRIM($B422&amp;$C422)="","",IF(N($L422)=0,IF((N($P422)+N($Q422)+N($R422))=0,"—未填单价","未填单价，已收 "&amp;TEXT((N($P422)+N($Q422)+N($R422)),"#,##0.00")),IF(N($V422)&gt;0.005,"欠 "&amp;TEXT(N($V422),"#,##0.00")&amp;IF(N($S422)&gt;0,"（开票未到账 "&amp;TEXT(N($S422),"#,##0.00")&amp;"）","")&amp;IF(N($U422)&gt;0,"（未开票 "&amp;TEXT(N($U422),"#,##0.00")&amp;"）",""),IF(N($V422)&lt;-0.005,"多收 "&amp;TEXT(-N($V422),"#,##0.00"),"✔ 已结清")))&amp;IF(N($T422)&gt;0,"｜到账未开票 "&amp;TEXT(N($T422),"#,##0.00")&amp;"，待补票","")&amp;IF(N($Q422)&gt;0,"｜收现 "&amp;TEXT(N($Q422),"#,##0.00"),"")&amp;IF(N($R422)&gt;0,"｜收款不开票 "&amp;TEXT(N($R422),"#,##0.00"),""))</f>
        <v/>
      </c>
      <c r="X422" s="370"/>
      <c r="AB422" s="371" t="str">
        <f aca="false">IF(OR(N($N422)=0,N($AA422)=0),"",ROUND(N($N422)/(1+N($AA422))*N($AA422),2))</f>
        <v/>
      </c>
      <c r="AC422" s="370"/>
      <c r="AD422" s="370"/>
      <c r="AE422" s="374" t="str">
        <f aca="false">IF($AM422="","",IF($AM422=1,IF($AN422&gt;=1,"一次性·已到收款期","一次性·未到期"),$AD422&amp;" 第"&amp;$AN422&amp;"/"&amp;$AM422&amp;"期"))</f>
        <v/>
      </c>
      <c r="AF422" s="372" t="str">
        <f aca="false">IF(OR($AM422="",N($L422)=0),"",ROUND(N($J422)*$AN422/$AM422,2)+N($K422))</f>
        <v/>
      </c>
      <c r="AG422" s="372" t="str">
        <f aca="false">IF($AF422="","",MAX(0,ROUND($AF422-(N($P422)+N($Q422)+N($R422)),2)))</f>
        <v/>
      </c>
      <c r="AH422" s="372" t="str">
        <f aca="false">IF(OR(TRIM($B422&amp;$C422)="",NOT(ISNUMBER($D422))),"",SUMIFS($V$3:$V$1001,$AJ$3:$AJ$1001,$AJ422,$D$3:$D$1001,"&lt;"&amp;$D422))</f>
        <v/>
      </c>
      <c r="AI422" s="372" t="str">
        <f aca="false">IF(TRIM($B422&amp;$C422)="","",SUMIFS($V$3:$V$1001,$AJ$3:$AJ$1001,$AJ422))</f>
        <v/>
      </c>
      <c r="AJ422" s="374" t="str">
        <f aca="false">IF(TRIM($B422&amp;$C422)="","",TRIM($B422)&amp;"｜"&amp;TRIM($C422))</f>
        <v/>
      </c>
      <c r="AK422" s="372" t="str">
        <f aca="false">IF(TRIM($B422&amp;$C422)="","",MIN(N($N422),N($P422)))</f>
        <v/>
      </c>
      <c r="AL422" s="375" t="str">
        <f aca="false">IF(ISNUMBER($D422),YEAR($D422),"")</f>
        <v/>
      </c>
      <c r="AM422" s="375" t="str">
        <f aca="false">IF(OR(TRIM($B422&amp;$C422)="",NOT(ISNUMBER($D422)),NOT(ISNUMBER($E422))),"",IF($E422&lt;$D422,"",IF(IF($AD422="半年付",2,IF($AD422="季度付",4,IF($AD422="月付",12,IF($AD422="半月付",24,1))))=1,1,MAX(1,ROUND(($E422-$D422+1)/365*IF($AD422="半年付",2,IF($AD422="季度付",4,IF($AD422="月付",12,IF($AD422="半月付",24,1)))),0)))))</f>
        <v/>
      </c>
      <c r="AN422" s="375" t="str">
        <f aca="true">IF($AM422="","",MIN($AM422,MAX(0,INT((TODAY()-付款宽限天数-$D422)/(($E422-$D422+1)/$AM422))+1)))</f>
        <v/>
      </c>
    </row>
    <row r="423" customFormat="false" ht="14.9" hidden="false" customHeight="false" outlineLevel="0" collapsed="false">
      <c r="F423" s="370" t="str">
        <f aca="true">IF(TRIM($B423&amp;$C423)="","",IF(OR(ISNUMBER(SEARCH("未",$A423)),ISNUMBER(SEARCH("送出",$A423)),AND(TRIM($A423)="",NOT(ISNUMBER($D423)),N($G423)=0)),"【合同未回】","")&amp;IF(NOT(ISNUMBER($E423)),IF(OR(ISNUMBER(SEARCH("未",$A423)),ISNUMBER(SEARCH("送出",$A423)),AND(TRIM($A423)="",NOT(ISNUMBER($D423)),N($G423)=0)),"","【未填合同期】"),IF($E423&lt;TODAY(),"【已到期】",IF($E423-TODAY()&lt;=提醒天数,"【即将到期，剩余"&amp;($E423-TODAY())&amp;"天】","【正常】")))&amp;IF(OR($AC423="安装免保",$AC423="技术免保",$AC423="质保期内"),"【"&amp;$AC423&amp;"】",""))</f>
        <v/>
      </c>
      <c r="J423" s="371" t="str">
        <f aca="false">IF(OR(N($G423)=0,N($H423)=0),"",ROUND(N($G423)*N($H423)*IF(N($I423)=0,1,N($I423)),2))</f>
        <v/>
      </c>
      <c r="L423" s="371" t="str">
        <f aca="false">IF(TRIM($B423&amp;$C423)="","",IF(AND(N($J423)=0,N($K423)=0),"",ROUND(N($J423)+N($K423),2)))</f>
        <v/>
      </c>
      <c r="R423" s="371"/>
      <c r="S423" s="372" t="str">
        <f aca="false">IF(TRIM($B423&amp;$C423)="","",IF(N($N423)=0,"",MAX(0,MIN(N($N423)-N($P423),N($V423)))))</f>
        <v/>
      </c>
      <c r="T423" s="372" t="str">
        <f aca="false">IF(TRIM($B423&amp;$C423)="","",IF(N($P423)&lt;=N($N423),"",N($P423)-N($N423)))</f>
        <v/>
      </c>
      <c r="U423" s="372" t="str">
        <f aca="false">IF(OR(TRIM($B423&amp;$C423)="",$V423=""),"",MAX(0,N($V423))-N($S423))</f>
        <v/>
      </c>
      <c r="V423" s="372" t="str">
        <f aca="false">IF(TRIM($B423&amp;$C423)="","",IF(AND(N($L423)=0,N($P423)+N($Q423)+N($R423)=0),"",ROUND(N($L423)-N($P423)-N($Q423)-N($R423),2)))</f>
        <v/>
      </c>
      <c r="W423" s="373" t="str">
        <f aca="false">IF(TRIM($B423&amp;$C423)="","",IF(N($L423)=0,IF((N($P423)+N($Q423)+N($R423))=0,"—未填单价","未填单价，已收 "&amp;TEXT((N($P423)+N($Q423)+N($R423)),"#,##0.00")),IF(N($V423)&gt;0.005,"欠 "&amp;TEXT(N($V423),"#,##0.00")&amp;IF(N($S423)&gt;0,"（开票未到账 "&amp;TEXT(N($S423),"#,##0.00")&amp;"）","")&amp;IF(N($U423)&gt;0,"（未开票 "&amp;TEXT(N($U423),"#,##0.00")&amp;"）",""),IF(N($V423)&lt;-0.005,"多收 "&amp;TEXT(-N($V423),"#,##0.00"),"✔ 已结清")))&amp;IF(N($T423)&gt;0,"｜到账未开票 "&amp;TEXT(N($T423),"#,##0.00")&amp;"，待补票","")&amp;IF(N($Q423)&gt;0,"｜收现 "&amp;TEXT(N($Q423),"#,##0.00"),"")&amp;IF(N($R423)&gt;0,"｜收款不开票 "&amp;TEXT(N($R423),"#,##0.00"),""))</f>
        <v/>
      </c>
      <c r="X423" s="370"/>
      <c r="AB423" s="371" t="str">
        <f aca="false">IF(OR(N($N423)=0,N($AA423)=0),"",ROUND(N($N423)/(1+N($AA423))*N($AA423),2))</f>
        <v/>
      </c>
      <c r="AC423" s="370"/>
      <c r="AD423" s="370"/>
      <c r="AE423" s="374" t="str">
        <f aca="false">IF($AM423="","",IF($AM423=1,IF($AN423&gt;=1,"一次性·已到收款期","一次性·未到期"),$AD423&amp;" 第"&amp;$AN423&amp;"/"&amp;$AM423&amp;"期"))</f>
        <v/>
      </c>
      <c r="AF423" s="372" t="str">
        <f aca="false">IF(OR($AM423="",N($L423)=0),"",ROUND(N($J423)*$AN423/$AM423,2)+N($K423))</f>
        <v/>
      </c>
      <c r="AG423" s="372" t="str">
        <f aca="false">IF($AF423="","",MAX(0,ROUND($AF423-(N($P423)+N($Q423)+N($R423)),2)))</f>
        <v/>
      </c>
      <c r="AH423" s="372" t="str">
        <f aca="false">IF(OR(TRIM($B423&amp;$C423)="",NOT(ISNUMBER($D423))),"",SUMIFS($V$3:$V$1001,$AJ$3:$AJ$1001,$AJ423,$D$3:$D$1001,"&lt;"&amp;$D423))</f>
        <v/>
      </c>
      <c r="AI423" s="372" t="str">
        <f aca="false">IF(TRIM($B423&amp;$C423)="","",SUMIFS($V$3:$V$1001,$AJ$3:$AJ$1001,$AJ423))</f>
        <v/>
      </c>
      <c r="AJ423" s="374" t="str">
        <f aca="false">IF(TRIM($B423&amp;$C423)="","",TRIM($B423)&amp;"｜"&amp;TRIM($C423))</f>
        <v/>
      </c>
      <c r="AK423" s="372" t="str">
        <f aca="false">IF(TRIM($B423&amp;$C423)="","",MIN(N($N423),N($P423)))</f>
        <v/>
      </c>
      <c r="AL423" s="375" t="str">
        <f aca="false">IF(ISNUMBER($D423),YEAR($D423),"")</f>
        <v/>
      </c>
      <c r="AM423" s="375" t="str">
        <f aca="false">IF(OR(TRIM($B423&amp;$C423)="",NOT(ISNUMBER($D423)),NOT(ISNUMBER($E423))),"",IF($E423&lt;$D423,"",IF(IF($AD423="半年付",2,IF($AD423="季度付",4,IF($AD423="月付",12,IF($AD423="半月付",24,1))))=1,1,MAX(1,ROUND(($E423-$D423+1)/365*IF($AD423="半年付",2,IF($AD423="季度付",4,IF($AD423="月付",12,IF($AD423="半月付",24,1)))),0)))))</f>
        <v/>
      </c>
      <c r="AN423" s="375" t="str">
        <f aca="true">IF($AM423="","",MIN($AM423,MAX(0,INT((TODAY()-付款宽限天数-$D423)/(($E423-$D423+1)/$AM423))+1)))</f>
        <v/>
      </c>
    </row>
    <row r="424" customFormat="false" ht="14.9" hidden="false" customHeight="false" outlineLevel="0" collapsed="false">
      <c r="F424" s="370" t="str">
        <f aca="true">IF(TRIM($B424&amp;$C424)="","",IF(OR(ISNUMBER(SEARCH("未",$A424)),ISNUMBER(SEARCH("送出",$A424)),AND(TRIM($A424)="",NOT(ISNUMBER($D424)),N($G424)=0)),"【合同未回】","")&amp;IF(NOT(ISNUMBER($E424)),IF(OR(ISNUMBER(SEARCH("未",$A424)),ISNUMBER(SEARCH("送出",$A424)),AND(TRIM($A424)="",NOT(ISNUMBER($D424)),N($G424)=0)),"","【未填合同期】"),IF($E424&lt;TODAY(),"【已到期】",IF($E424-TODAY()&lt;=提醒天数,"【即将到期，剩余"&amp;($E424-TODAY())&amp;"天】","【正常】")))&amp;IF(OR($AC424="安装免保",$AC424="技术免保",$AC424="质保期内"),"【"&amp;$AC424&amp;"】",""))</f>
        <v/>
      </c>
      <c r="J424" s="371" t="str">
        <f aca="false">IF(OR(N($G424)=0,N($H424)=0),"",ROUND(N($G424)*N($H424)*IF(N($I424)=0,1,N($I424)),2))</f>
        <v/>
      </c>
      <c r="L424" s="371" t="str">
        <f aca="false">IF(TRIM($B424&amp;$C424)="","",IF(AND(N($J424)=0,N($K424)=0),"",ROUND(N($J424)+N($K424),2)))</f>
        <v/>
      </c>
      <c r="R424" s="371"/>
      <c r="S424" s="372" t="str">
        <f aca="false">IF(TRIM($B424&amp;$C424)="","",IF(N($N424)=0,"",MAX(0,MIN(N($N424)-N($P424),N($V424)))))</f>
        <v/>
      </c>
      <c r="T424" s="372" t="str">
        <f aca="false">IF(TRIM($B424&amp;$C424)="","",IF(N($P424)&lt;=N($N424),"",N($P424)-N($N424)))</f>
        <v/>
      </c>
      <c r="U424" s="372" t="str">
        <f aca="false">IF(OR(TRIM($B424&amp;$C424)="",$V424=""),"",MAX(0,N($V424))-N($S424))</f>
        <v/>
      </c>
      <c r="V424" s="372" t="str">
        <f aca="false">IF(TRIM($B424&amp;$C424)="","",IF(AND(N($L424)=0,N($P424)+N($Q424)+N($R424)=0),"",ROUND(N($L424)-N($P424)-N($Q424)-N($R424),2)))</f>
        <v/>
      </c>
      <c r="W424" s="373" t="str">
        <f aca="false">IF(TRIM($B424&amp;$C424)="","",IF(N($L424)=0,IF((N($P424)+N($Q424)+N($R424))=0,"—未填单价","未填单价，已收 "&amp;TEXT((N($P424)+N($Q424)+N($R424)),"#,##0.00")),IF(N($V424)&gt;0.005,"欠 "&amp;TEXT(N($V424),"#,##0.00")&amp;IF(N($S424)&gt;0,"（开票未到账 "&amp;TEXT(N($S424),"#,##0.00")&amp;"）","")&amp;IF(N($U424)&gt;0,"（未开票 "&amp;TEXT(N($U424),"#,##0.00")&amp;"）",""),IF(N($V424)&lt;-0.005,"多收 "&amp;TEXT(-N($V424),"#,##0.00"),"✔ 已结清")))&amp;IF(N($T424)&gt;0,"｜到账未开票 "&amp;TEXT(N($T424),"#,##0.00")&amp;"，待补票","")&amp;IF(N($Q424)&gt;0,"｜收现 "&amp;TEXT(N($Q424),"#,##0.00"),"")&amp;IF(N($R424)&gt;0,"｜收款不开票 "&amp;TEXT(N($R424),"#,##0.00"),""))</f>
        <v/>
      </c>
      <c r="X424" s="370"/>
      <c r="AB424" s="371" t="str">
        <f aca="false">IF(OR(N($N424)=0,N($AA424)=0),"",ROUND(N($N424)/(1+N($AA424))*N($AA424),2))</f>
        <v/>
      </c>
      <c r="AC424" s="370"/>
      <c r="AD424" s="370"/>
      <c r="AE424" s="374" t="str">
        <f aca="false">IF($AM424="","",IF($AM424=1,IF($AN424&gt;=1,"一次性·已到收款期","一次性·未到期"),$AD424&amp;" 第"&amp;$AN424&amp;"/"&amp;$AM424&amp;"期"))</f>
        <v/>
      </c>
      <c r="AF424" s="372" t="str">
        <f aca="false">IF(OR($AM424="",N($L424)=0),"",ROUND(N($J424)*$AN424/$AM424,2)+N($K424))</f>
        <v/>
      </c>
      <c r="AG424" s="372" t="str">
        <f aca="false">IF($AF424="","",MAX(0,ROUND($AF424-(N($P424)+N($Q424)+N($R424)),2)))</f>
        <v/>
      </c>
      <c r="AH424" s="372" t="str">
        <f aca="false">IF(OR(TRIM($B424&amp;$C424)="",NOT(ISNUMBER($D424))),"",SUMIFS($V$3:$V$1001,$AJ$3:$AJ$1001,$AJ424,$D$3:$D$1001,"&lt;"&amp;$D424))</f>
        <v/>
      </c>
      <c r="AI424" s="372" t="str">
        <f aca="false">IF(TRIM($B424&amp;$C424)="","",SUMIFS($V$3:$V$1001,$AJ$3:$AJ$1001,$AJ424))</f>
        <v/>
      </c>
      <c r="AJ424" s="374" t="str">
        <f aca="false">IF(TRIM($B424&amp;$C424)="","",TRIM($B424)&amp;"｜"&amp;TRIM($C424))</f>
        <v/>
      </c>
      <c r="AK424" s="372" t="str">
        <f aca="false">IF(TRIM($B424&amp;$C424)="","",MIN(N($N424),N($P424)))</f>
        <v/>
      </c>
      <c r="AL424" s="375" t="str">
        <f aca="false">IF(ISNUMBER($D424),YEAR($D424),"")</f>
        <v/>
      </c>
      <c r="AM424" s="375" t="str">
        <f aca="false">IF(OR(TRIM($B424&amp;$C424)="",NOT(ISNUMBER($D424)),NOT(ISNUMBER($E424))),"",IF($E424&lt;$D424,"",IF(IF($AD424="半年付",2,IF($AD424="季度付",4,IF($AD424="月付",12,IF($AD424="半月付",24,1))))=1,1,MAX(1,ROUND(($E424-$D424+1)/365*IF($AD424="半年付",2,IF($AD424="季度付",4,IF($AD424="月付",12,IF($AD424="半月付",24,1)))),0)))))</f>
        <v/>
      </c>
      <c r="AN424" s="375" t="str">
        <f aca="true">IF($AM424="","",MIN($AM424,MAX(0,INT((TODAY()-付款宽限天数-$D424)/(($E424-$D424+1)/$AM424))+1)))</f>
        <v/>
      </c>
    </row>
    <row r="425" customFormat="false" ht="14.9" hidden="false" customHeight="false" outlineLevel="0" collapsed="false">
      <c r="F425" s="370" t="str">
        <f aca="true">IF(TRIM($B425&amp;$C425)="","",IF(OR(ISNUMBER(SEARCH("未",$A425)),ISNUMBER(SEARCH("送出",$A425)),AND(TRIM($A425)="",NOT(ISNUMBER($D425)),N($G425)=0)),"【合同未回】","")&amp;IF(NOT(ISNUMBER($E425)),IF(OR(ISNUMBER(SEARCH("未",$A425)),ISNUMBER(SEARCH("送出",$A425)),AND(TRIM($A425)="",NOT(ISNUMBER($D425)),N($G425)=0)),"","【未填合同期】"),IF($E425&lt;TODAY(),"【已到期】",IF($E425-TODAY()&lt;=提醒天数,"【即将到期，剩余"&amp;($E425-TODAY())&amp;"天】","【正常】")))&amp;IF(OR($AC425="安装免保",$AC425="技术免保",$AC425="质保期内"),"【"&amp;$AC425&amp;"】",""))</f>
        <v/>
      </c>
      <c r="J425" s="371" t="str">
        <f aca="false">IF(OR(N($G425)=0,N($H425)=0),"",ROUND(N($G425)*N($H425)*IF(N($I425)=0,1,N($I425)),2))</f>
        <v/>
      </c>
      <c r="L425" s="371" t="str">
        <f aca="false">IF(TRIM($B425&amp;$C425)="","",IF(AND(N($J425)=0,N($K425)=0),"",ROUND(N($J425)+N($K425),2)))</f>
        <v/>
      </c>
      <c r="R425" s="371"/>
      <c r="S425" s="372" t="str">
        <f aca="false">IF(TRIM($B425&amp;$C425)="","",IF(N($N425)=0,"",MAX(0,MIN(N($N425)-N($P425),N($V425)))))</f>
        <v/>
      </c>
      <c r="T425" s="372" t="str">
        <f aca="false">IF(TRIM($B425&amp;$C425)="","",IF(N($P425)&lt;=N($N425),"",N($P425)-N($N425)))</f>
        <v/>
      </c>
      <c r="U425" s="372" t="str">
        <f aca="false">IF(OR(TRIM($B425&amp;$C425)="",$V425=""),"",MAX(0,N($V425))-N($S425))</f>
        <v/>
      </c>
      <c r="V425" s="372" t="str">
        <f aca="false">IF(TRIM($B425&amp;$C425)="","",IF(AND(N($L425)=0,N($P425)+N($Q425)+N($R425)=0),"",ROUND(N($L425)-N($P425)-N($Q425)-N($R425),2)))</f>
        <v/>
      </c>
      <c r="W425" s="373" t="str">
        <f aca="false">IF(TRIM($B425&amp;$C425)="","",IF(N($L425)=0,IF((N($P425)+N($Q425)+N($R425))=0,"—未填单价","未填单价，已收 "&amp;TEXT((N($P425)+N($Q425)+N($R425)),"#,##0.00")),IF(N($V425)&gt;0.005,"欠 "&amp;TEXT(N($V425),"#,##0.00")&amp;IF(N($S425)&gt;0,"（开票未到账 "&amp;TEXT(N($S425),"#,##0.00")&amp;"）","")&amp;IF(N($U425)&gt;0,"（未开票 "&amp;TEXT(N($U425),"#,##0.00")&amp;"）",""),IF(N($V425)&lt;-0.005,"多收 "&amp;TEXT(-N($V425),"#,##0.00"),"✔ 已结清")))&amp;IF(N($T425)&gt;0,"｜到账未开票 "&amp;TEXT(N($T425),"#,##0.00")&amp;"，待补票","")&amp;IF(N($Q425)&gt;0,"｜收现 "&amp;TEXT(N($Q425),"#,##0.00"),"")&amp;IF(N($R425)&gt;0,"｜收款不开票 "&amp;TEXT(N($R425),"#,##0.00"),""))</f>
        <v/>
      </c>
      <c r="X425" s="370"/>
      <c r="AB425" s="371" t="str">
        <f aca="false">IF(OR(N($N425)=0,N($AA425)=0),"",ROUND(N($N425)/(1+N($AA425))*N($AA425),2))</f>
        <v/>
      </c>
      <c r="AC425" s="370"/>
      <c r="AD425" s="370"/>
      <c r="AE425" s="374" t="str">
        <f aca="false">IF($AM425="","",IF($AM425=1,IF($AN425&gt;=1,"一次性·已到收款期","一次性·未到期"),$AD425&amp;" 第"&amp;$AN425&amp;"/"&amp;$AM425&amp;"期"))</f>
        <v/>
      </c>
      <c r="AF425" s="372" t="str">
        <f aca="false">IF(OR($AM425="",N($L425)=0),"",ROUND(N($J425)*$AN425/$AM425,2)+N($K425))</f>
        <v/>
      </c>
      <c r="AG425" s="372" t="str">
        <f aca="false">IF($AF425="","",MAX(0,ROUND($AF425-(N($P425)+N($Q425)+N($R425)),2)))</f>
        <v/>
      </c>
      <c r="AH425" s="372" t="str">
        <f aca="false">IF(OR(TRIM($B425&amp;$C425)="",NOT(ISNUMBER($D425))),"",SUMIFS($V$3:$V$1001,$AJ$3:$AJ$1001,$AJ425,$D$3:$D$1001,"&lt;"&amp;$D425))</f>
        <v/>
      </c>
      <c r="AI425" s="372" t="str">
        <f aca="false">IF(TRIM($B425&amp;$C425)="","",SUMIFS($V$3:$V$1001,$AJ$3:$AJ$1001,$AJ425))</f>
        <v/>
      </c>
      <c r="AJ425" s="374" t="str">
        <f aca="false">IF(TRIM($B425&amp;$C425)="","",TRIM($B425)&amp;"｜"&amp;TRIM($C425))</f>
        <v/>
      </c>
      <c r="AK425" s="372" t="str">
        <f aca="false">IF(TRIM($B425&amp;$C425)="","",MIN(N($N425),N($P425)))</f>
        <v/>
      </c>
      <c r="AL425" s="375" t="str">
        <f aca="false">IF(ISNUMBER($D425),YEAR($D425),"")</f>
        <v/>
      </c>
      <c r="AM425" s="375" t="str">
        <f aca="false">IF(OR(TRIM($B425&amp;$C425)="",NOT(ISNUMBER($D425)),NOT(ISNUMBER($E425))),"",IF($E425&lt;$D425,"",IF(IF($AD425="半年付",2,IF($AD425="季度付",4,IF($AD425="月付",12,IF($AD425="半月付",24,1))))=1,1,MAX(1,ROUND(($E425-$D425+1)/365*IF($AD425="半年付",2,IF($AD425="季度付",4,IF($AD425="月付",12,IF($AD425="半月付",24,1)))),0)))))</f>
        <v/>
      </c>
      <c r="AN425" s="375" t="str">
        <f aca="true">IF($AM425="","",MIN($AM425,MAX(0,INT((TODAY()-付款宽限天数-$D425)/(($E425-$D425+1)/$AM425))+1)))</f>
        <v/>
      </c>
    </row>
    <row r="426" customFormat="false" ht="14.9" hidden="false" customHeight="false" outlineLevel="0" collapsed="false">
      <c r="F426" s="370" t="str">
        <f aca="true">IF(TRIM($B426&amp;$C426)="","",IF(OR(ISNUMBER(SEARCH("未",$A426)),ISNUMBER(SEARCH("送出",$A426)),AND(TRIM($A426)="",NOT(ISNUMBER($D426)),N($G426)=0)),"【合同未回】","")&amp;IF(NOT(ISNUMBER($E426)),IF(OR(ISNUMBER(SEARCH("未",$A426)),ISNUMBER(SEARCH("送出",$A426)),AND(TRIM($A426)="",NOT(ISNUMBER($D426)),N($G426)=0)),"","【未填合同期】"),IF($E426&lt;TODAY(),"【已到期】",IF($E426-TODAY()&lt;=提醒天数,"【即将到期，剩余"&amp;($E426-TODAY())&amp;"天】","【正常】")))&amp;IF(OR($AC426="安装免保",$AC426="技术免保",$AC426="质保期内"),"【"&amp;$AC426&amp;"】",""))</f>
        <v/>
      </c>
      <c r="J426" s="371" t="str">
        <f aca="false">IF(OR(N($G426)=0,N($H426)=0),"",ROUND(N($G426)*N($H426)*IF(N($I426)=0,1,N($I426)),2))</f>
        <v/>
      </c>
      <c r="L426" s="371" t="str">
        <f aca="false">IF(TRIM($B426&amp;$C426)="","",IF(AND(N($J426)=0,N($K426)=0),"",ROUND(N($J426)+N($K426),2)))</f>
        <v/>
      </c>
      <c r="R426" s="371"/>
      <c r="S426" s="372" t="str">
        <f aca="false">IF(TRIM($B426&amp;$C426)="","",IF(N($N426)=0,"",MAX(0,MIN(N($N426)-N($P426),N($V426)))))</f>
        <v/>
      </c>
      <c r="T426" s="372" t="str">
        <f aca="false">IF(TRIM($B426&amp;$C426)="","",IF(N($P426)&lt;=N($N426),"",N($P426)-N($N426)))</f>
        <v/>
      </c>
      <c r="U426" s="372" t="str">
        <f aca="false">IF(OR(TRIM($B426&amp;$C426)="",$V426=""),"",MAX(0,N($V426))-N($S426))</f>
        <v/>
      </c>
      <c r="V426" s="372" t="str">
        <f aca="false">IF(TRIM($B426&amp;$C426)="","",IF(AND(N($L426)=0,N($P426)+N($Q426)+N($R426)=0),"",ROUND(N($L426)-N($P426)-N($Q426)-N($R426),2)))</f>
        <v/>
      </c>
      <c r="W426" s="373" t="str">
        <f aca="false">IF(TRIM($B426&amp;$C426)="","",IF(N($L426)=0,IF((N($P426)+N($Q426)+N($R426))=0,"—未填单价","未填单价，已收 "&amp;TEXT((N($P426)+N($Q426)+N($R426)),"#,##0.00")),IF(N($V426)&gt;0.005,"欠 "&amp;TEXT(N($V426),"#,##0.00")&amp;IF(N($S426)&gt;0,"（开票未到账 "&amp;TEXT(N($S426),"#,##0.00")&amp;"）","")&amp;IF(N($U426)&gt;0,"（未开票 "&amp;TEXT(N($U426),"#,##0.00")&amp;"）",""),IF(N($V426)&lt;-0.005,"多收 "&amp;TEXT(-N($V426),"#,##0.00"),"✔ 已结清")))&amp;IF(N($T426)&gt;0,"｜到账未开票 "&amp;TEXT(N($T426),"#,##0.00")&amp;"，待补票","")&amp;IF(N($Q426)&gt;0,"｜收现 "&amp;TEXT(N($Q426),"#,##0.00"),"")&amp;IF(N($R426)&gt;0,"｜收款不开票 "&amp;TEXT(N($R426),"#,##0.00"),""))</f>
        <v/>
      </c>
      <c r="X426" s="370"/>
      <c r="AB426" s="371" t="str">
        <f aca="false">IF(OR(N($N426)=0,N($AA426)=0),"",ROUND(N($N426)/(1+N($AA426))*N($AA426),2))</f>
        <v/>
      </c>
      <c r="AC426" s="370"/>
      <c r="AD426" s="370"/>
      <c r="AE426" s="374" t="str">
        <f aca="false">IF($AM426="","",IF($AM426=1,IF($AN426&gt;=1,"一次性·已到收款期","一次性·未到期"),$AD426&amp;" 第"&amp;$AN426&amp;"/"&amp;$AM426&amp;"期"))</f>
        <v/>
      </c>
      <c r="AF426" s="372" t="str">
        <f aca="false">IF(OR($AM426="",N($L426)=0),"",ROUND(N($J426)*$AN426/$AM426,2)+N($K426))</f>
        <v/>
      </c>
      <c r="AG426" s="372" t="str">
        <f aca="false">IF($AF426="","",MAX(0,ROUND($AF426-(N($P426)+N($Q426)+N($R426)),2)))</f>
        <v/>
      </c>
      <c r="AH426" s="372" t="str">
        <f aca="false">IF(OR(TRIM($B426&amp;$C426)="",NOT(ISNUMBER($D426))),"",SUMIFS($V$3:$V$1001,$AJ$3:$AJ$1001,$AJ426,$D$3:$D$1001,"&lt;"&amp;$D426))</f>
        <v/>
      </c>
      <c r="AI426" s="372" t="str">
        <f aca="false">IF(TRIM($B426&amp;$C426)="","",SUMIFS($V$3:$V$1001,$AJ$3:$AJ$1001,$AJ426))</f>
        <v/>
      </c>
      <c r="AJ426" s="374" t="str">
        <f aca="false">IF(TRIM($B426&amp;$C426)="","",TRIM($B426)&amp;"｜"&amp;TRIM($C426))</f>
        <v/>
      </c>
      <c r="AK426" s="372" t="str">
        <f aca="false">IF(TRIM($B426&amp;$C426)="","",MIN(N($N426),N($P426)))</f>
        <v/>
      </c>
      <c r="AL426" s="375" t="str">
        <f aca="false">IF(ISNUMBER($D426),YEAR($D426),"")</f>
        <v/>
      </c>
      <c r="AM426" s="375" t="str">
        <f aca="false">IF(OR(TRIM($B426&amp;$C426)="",NOT(ISNUMBER($D426)),NOT(ISNUMBER($E426))),"",IF($E426&lt;$D426,"",IF(IF($AD426="半年付",2,IF($AD426="季度付",4,IF($AD426="月付",12,IF($AD426="半月付",24,1))))=1,1,MAX(1,ROUND(($E426-$D426+1)/365*IF($AD426="半年付",2,IF($AD426="季度付",4,IF($AD426="月付",12,IF($AD426="半月付",24,1)))),0)))))</f>
        <v/>
      </c>
      <c r="AN426" s="375" t="str">
        <f aca="true">IF($AM426="","",MIN($AM426,MAX(0,INT((TODAY()-付款宽限天数-$D426)/(($E426-$D426+1)/$AM426))+1)))</f>
        <v/>
      </c>
    </row>
    <row r="427" customFormat="false" ht="14.9" hidden="false" customHeight="false" outlineLevel="0" collapsed="false">
      <c r="F427" s="370" t="str">
        <f aca="true">IF(TRIM($B427&amp;$C427)="","",IF(OR(ISNUMBER(SEARCH("未",$A427)),ISNUMBER(SEARCH("送出",$A427)),AND(TRIM($A427)="",NOT(ISNUMBER($D427)),N($G427)=0)),"【合同未回】","")&amp;IF(NOT(ISNUMBER($E427)),IF(OR(ISNUMBER(SEARCH("未",$A427)),ISNUMBER(SEARCH("送出",$A427)),AND(TRIM($A427)="",NOT(ISNUMBER($D427)),N($G427)=0)),"","【未填合同期】"),IF($E427&lt;TODAY(),"【已到期】",IF($E427-TODAY()&lt;=提醒天数,"【即将到期，剩余"&amp;($E427-TODAY())&amp;"天】","【正常】")))&amp;IF(OR($AC427="安装免保",$AC427="技术免保",$AC427="质保期内"),"【"&amp;$AC427&amp;"】",""))</f>
        <v/>
      </c>
      <c r="J427" s="371" t="str">
        <f aca="false">IF(OR(N($G427)=0,N($H427)=0),"",ROUND(N($G427)*N($H427)*IF(N($I427)=0,1,N($I427)),2))</f>
        <v/>
      </c>
      <c r="L427" s="371" t="str">
        <f aca="false">IF(TRIM($B427&amp;$C427)="","",IF(AND(N($J427)=0,N($K427)=0),"",ROUND(N($J427)+N($K427),2)))</f>
        <v/>
      </c>
      <c r="R427" s="371"/>
      <c r="S427" s="372" t="str">
        <f aca="false">IF(TRIM($B427&amp;$C427)="","",IF(N($N427)=0,"",MAX(0,MIN(N($N427)-N($P427),N($V427)))))</f>
        <v/>
      </c>
      <c r="T427" s="372" t="str">
        <f aca="false">IF(TRIM($B427&amp;$C427)="","",IF(N($P427)&lt;=N($N427),"",N($P427)-N($N427)))</f>
        <v/>
      </c>
      <c r="U427" s="372" t="str">
        <f aca="false">IF(OR(TRIM($B427&amp;$C427)="",$V427=""),"",MAX(0,N($V427))-N($S427))</f>
        <v/>
      </c>
      <c r="V427" s="372" t="str">
        <f aca="false">IF(TRIM($B427&amp;$C427)="","",IF(AND(N($L427)=0,N($P427)+N($Q427)+N($R427)=0),"",ROUND(N($L427)-N($P427)-N($Q427)-N($R427),2)))</f>
        <v/>
      </c>
      <c r="W427" s="373" t="str">
        <f aca="false">IF(TRIM($B427&amp;$C427)="","",IF(N($L427)=0,IF((N($P427)+N($Q427)+N($R427))=0,"—未填单价","未填单价，已收 "&amp;TEXT((N($P427)+N($Q427)+N($R427)),"#,##0.00")),IF(N($V427)&gt;0.005,"欠 "&amp;TEXT(N($V427),"#,##0.00")&amp;IF(N($S427)&gt;0,"（开票未到账 "&amp;TEXT(N($S427),"#,##0.00")&amp;"）","")&amp;IF(N($U427)&gt;0,"（未开票 "&amp;TEXT(N($U427),"#,##0.00")&amp;"）",""),IF(N($V427)&lt;-0.005,"多收 "&amp;TEXT(-N($V427),"#,##0.00"),"✔ 已结清")))&amp;IF(N($T427)&gt;0,"｜到账未开票 "&amp;TEXT(N($T427),"#,##0.00")&amp;"，待补票","")&amp;IF(N($Q427)&gt;0,"｜收现 "&amp;TEXT(N($Q427),"#,##0.00"),"")&amp;IF(N($R427)&gt;0,"｜收款不开票 "&amp;TEXT(N($R427),"#,##0.00"),""))</f>
        <v/>
      </c>
      <c r="X427" s="370"/>
      <c r="AB427" s="371" t="str">
        <f aca="false">IF(OR(N($N427)=0,N($AA427)=0),"",ROUND(N($N427)/(1+N($AA427))*N($AA427),2))</f>
        <v/>
      </c>
      <c r="AC427" s="370"/>
      <c r="AD427" s="370"/>
      <c r="AE427" s="374" t="str">
        <f aca="false">IF($AM427="","",IF($AM427=1,IF($AN427&gt;=1,"一次性·已到收款期","一次性·未到期"),$AD427&amp;" 第"&amp;$AN427&amp;"/"&amp;$AM427&amp;"期"))</f>
        <v/>
      </c>
      <c r="AF427" s="372" t="str">
        <f aca="false">IF(OR($AM427="",N($L427)=0),"",ROUND(N($J427)*$AN427/$AM427,2)+N($K427))</f>
        <v/>
      </c>
      <c r="AG427" s="372" t="str">
        <f aca="false">IF($AF427="","",MAX(0,ROUND($AF427-(N($P427)+N($Q427)+N($R427)),2)))</f>
        <v/>
      </c>
      <c r="AH427" s="372" t="str">
        <f aca="false">IF(OR(TRIM($B427&amp;$C427)="",NOT(ISNUMBER($D427))),"",SUMIFS($V$3:$V$1001,$AJ$3:$AJ$1001,$AJ427,$D$3:$D$1001,"&lt;"&amp;$D427))</f>
        <v/>
      </c>
      <c r="AI427" s="372" t="str">
        <f aca="false">IF(TRIM($B427&amp;$C427)="","",SUMIFS($V$3:$V$1001,$AJ$3:$AJ$1001,$AJ427))</f>
        <v/>
      </c>
      <c r="AJ427" s="374" t="str">
        <f aca="false">IF(TRIM($B427&amp;$C427)="","",TRIM($B427)&amp;"｜"&amp;TRIM($C427))</f>
        <v/>
      </c>
      <c r="AK427" s="372" t="str">
        <f aca="false">IF(TRIM($B427&amp;$C427)="","",MIN(N($N427),N($P427)))</f>
        <v/>
      </c>
      <c r="AL427" s="375" t="str">
        <f aca="false">IF(ISNUMBER($D427),YEAR($D427),"")</f>
        <v/>
      </c>
      <c r="AM427" s="375" t="str">
        <f aca="false">IF(OR(TRIM($B427&amp;$C427)="",NOT(ISNUMBER($D427)),NOT(ISNUMBER($E427))),"",IF($E427&lt;$D427,"",IF(IF($AD427="半年付",2,IF($AD427="季度付",4,IF($AD427="月付",12,IF($AD427="半月付",24,1))))=1,1,MAX(1,ROUND(($E427-$D427+1)/365*IF($AD427="半年付",2,IF($AD427="季度付",4,IF($AD427="月付",12,IF($AD427="半月付",24,1)))),0)))))</f>
        <v/>
      </c>
      <c r="AN427" s="375" t="str">
        <f aca="true">IF($AM427="","",MIN($AM427,MAX(0,INT((TODAY()-付款宽限天数-$D427)/(($E427-$D427+1)/$AM427))+1)))</f>
        <v/>
      </c>
    </row>
    <row r="428" customFormat="false" ht="14.9" hidden="false" customHeight="false" outlineLevel="0" collapsed="false">
      <c r="F428" s="370" t="str">
        <f aca="true">IF(TRIM($B428&amp;$C428)="","",IF(OR(ISNUMBER(SEARCH("未",$A428)),ISNUMBER(SEARCH("送出",$A428)),AND(TRIM($A428)="",NOT(ISNUMBER($D428)),N($G428)=0)),"【合同未回】","")&amp;IF(NOT(ISNUMBER($E428)),IF(OR(ISNUMBER(SEARCH("未",$A428)),ISNUMBER(SEARCH("送出",$A428)),AND(TRIM($A428)="",NOT(ISNUMBER($D428)),N($G428)=0)),"","【未填合同期】"),IF($E428&lt;TODAY(),"【已到期】",IF($E428-TODAY()&lt;=提醒天数,"【即将到期，剩余"&amp;($E428-TODAY())&amp;"天】","【正常】")))&amp;IF(OR($AC428="安装免保",$AC428="技术免保",$AC428="质保期内"),"【"&amp;$AC428&amp;"】",""))</f>
        <v/>
      </c>
      <c r="J428" s="371" t="str">
        <f aca="false">IF(OR(N($G428)=0,N($H428)=0),"",ROUND(N($G428)*N($H428)*IF(N($I428)=0,1,N($I428)),2))</f>
        <v/>
      </c>
      <c r="L428" s="371" t="str">
        <f aca="false">IF(TRIM($B428&amp;$C428)="","",IF(AND(N($J428)=0,N($K428)=0),"",ROUND(N($J428)+N($K428),2)))</f>
        <v/>
      </c>
      <c r="R428" s="371"/>
      <c r="S428" s="372" t="str">
        <f aca="false">IF(TRIM($B428&amp;$C428)="","",IF(N($N428)=0,"",MAX(0,MIN(N($N428)-N($P428),N($V428)))))</f>
        <v/>
      </c>
      <c r="T428" s="372" t="str">
        <f aca="false">IF(TRIM($B428&amp;$C428)="","",IF(N($P428)&lt;=N($N428),"",N($P428)-N($N428)))</f>
        <v/>
      </c>
      <c r="U428" s="372" t="str">
        <f aca="false">IF(OR(TRIM($B428&amp;$C428)="",$V428=""),"",MAX(0,N($V428))-N($S428))</f>
        <v/>
      </c>
      <c r="V428" s="372" t="str">
        <f aca="false">IF(TRIM($B428&amp;$C428)="","",IF(AND(N($L428)=0,N($P428)+N($Q428)+N($R428)=0),"",ROUND(N($L428)-N($P428)-N($Q428)-N($R428),2)))</f>
        <v/>
      </c>
      <c r="W428" s="373" t="str">
        <f aca="false">IF(TRIM($B428&amp;$C428)="","",IF(N($L428)=0,IF((N($P428)+N($Q428)+N($R428))=0,"—未填单价","未填单价，已收 "&amp;TEXT((N($P428)+N($Q428)+N($R428)),"#,##0.00")),IF(N($V428)&gt;0.005,"欠 "&amp;TEXT(N($V428),"#,##0.00")&amp;IF(N($S428)&gt;0,"（开票未到账 "&amp;TEXT(N($S428),"#,##0.00")&amp;"）","")&amp;IF(N($U428)&gt;0,"（未开票 "&amp;TEXT(N($U428),"#,##0.00")&amp;"）",""),IF(N($V428)&lt;-0.005,"多收 "&amp;TEXT(-N($V428),"#,##0.00"),"✔ 已结清")))&amp;IF(N($T428)&gt;0,"｜到账未开票 "&amp;TEXT(N($T428),"#,##0.00")&amp;"，待补票","")&amp;IF(N($Q428)&gt;0,"｜收现 "&amp;TEXT(N($Q428),"#,##0.00"),"")&amp;IF(N($R428)&gt;0,"｜收款不开票 "&amp;TEXT(N($R428),"#,##0.00"),""))</f>
        <v/>
      </c>
      <c r="X428" s="370"/>
      <c r="AB428" s="371" t="str">
        <f aca="false">IF(OR(N($N428)=0,N($AA428)=0),"",ROUND(N($N428)/(1+N($AA428))*N($AA428),2))</f>
        <v/>
      </c>
      <c r="AC428" s="370"/>
      <c r="AD428" s="370"/>
      <c r="AE428" s="374" t="str">
        <f aca="false">IF($AM428="","",IF($AM428=1,IF($AN428&gt;=1,"一次性·已到收款期","一次性·未到期"),$AD428&amp;" 第"&amp;$AN428&amp;"/"&amp;$AM428&amp;"期"))</f>
        <v/>
      </c>
      <c r="AF428" s="372" t="str">
        <f aca="false">IF(OR($AM428="",N($L428)=0),"",ROUND(N($J428)*$AN428/$AM428,2)+N($K428))</f>
        <v/>
      </c>
      <c r="AG428" s="372" t="str">
        <f aca="false">IF($AF428="","",MAX(0,ROUND($AF428-(N($P428)+N($Q428)+N($R428)),2)))</f>
        <v/>
      </c>
      <c r="AH428" s="372" t="str">
        <f aca="false">IF(OR(TRIM($B428&amp;$C428)="",NOT(ISNUMBER($D428))),"",SUMIFS($V$3:$V$1001,$AJ$3:$AJ$1001,$AJ428,$D$3:$D$1001,"&lt;"&amp;$D428))</f>
        <v/>
      </c>
      <c r="AI428" s="372" t="str">
        <f aca="false">IF(TRIM($B428&amp;$C428)="","",SUMIFS($V$3:$V$1001,$AJ$3:$AJ$1001,$AJ428))</f>
        <v/>
      </c>
      <c r="AJ428" s="374" t="str">
        <f aca="false">IF(TRIM($B428&amp;$C428)="","",TRIM($B428)&amp;"｜"&amp;TRIM($C428))</f>
        <v/>
      </c>
      <c r="AK428" s="372" t="str">
        <f aca="false">IF(TRIM($B428&amp;$C428)="","",MIN(N($N428),N($P428)))</f>
        <v/>
      </c>
      <c r="AL428" s="375" t="str">
        <f aca="false">IF(ISNUMBER($D428),YEAR($D428),"")</f>
        <v/>
      </c>
      <c r="AM428" s="375" t="str">
        <f aca="false">IF(OR(TRIM($B428&amp;$C428)="",NOT(ISNUMBER($D428)),NOT(ISNUMBER($E428))),"",IF($E428&lt;$D428,"",IF(IF($AD428="半年付",2,IF($AD428="季度付",4,IF($AD428="月付",12,IF($AD428="半月付",24,1))))=1,1,MAX(1,ROUND(($E428-$D428+1)/365*IF($AD428="半年付",2,IF($AD428="季度付",4,IF($AD428="月付",12,IF($AD428="半月付",24,1)))),0)))))</f>
        <v/>
      </c>
      <c r="AN428" s="375" t="str">
        <f aca="true">IF($AM428="","",MIN($AM428,MAX(0,INT((TODAY()-付款宽限天数-$D428)/(($E428-$D428+1)/$AM428))+1)))</f>
        <v/>
      </c>
    </row>
    <row r="429" customFormat="false" ht="14.9" hidden="false" customHeight="false" outlineLevel="0" collapsed="false">
      <c r="F429" s="370" t="str">
        <f aca="true">IF(TRIM($B429&amp;$C429)="","",IF(OR(ISNUMBER(SEARCH("未",$A429)),ISNUMBER(SEARCH("送出",$A429)),AND(TRIM($A429)="",NOT(ISNUMBER($D429)),N($G429)=0)),"【合同未回】","")&amp;IF(NOT(ISNUMBER($E429)),IF(OR(ISNUMBER(SEARCH("未",$A429)),ISNUMBER(SEARCH("送出",$A429)),AND(TRIM($A429)="",NOT(ISNUMBER($D429)),N($G429)=0)),"","【未填合同期】"),IF($E429&lt;TODAY(),"【已到期】",IF($E429-TODAY()&lt;=提醒天数,"【即将到期，剩余"&amp;($E429-TODAY())&amp;"天】","【正常】")))&amp;IF(OR($AC429="安装免保",$AC429="技术免保",$AC429="质保期内"),"【"&amp;$AC429&amp;"】",""))</f>
        <v/>
      </c>
      <c r="J429" s="371" t="str">
        <f aca="false">IF(OR(N($G429)=0,N($H429)=0),"",ROUND(N($G429)*N($H429)*IF(N($I429)=0,1,N($I429)),2))</f>
        <v/>
      </c>
      <c r="L429" s="371" t="str">
        <f aca="false">IF(TRIM($B429&amp;$C429)="","",IF(AND(N($J429)=0,N($K429)=0),"",ROUND(N($J429)+N($K429),2)))</f>
        <v/>
      </c>
      <c r="R429" s="371"/>
      <c r="S429" s="372" t="str">
        <f aca="false">IF(TRIM($B429&amp;$C429)="","",IF(N($N429)=0,"",MAX(0,MIN(N($N429)-N($P429),N($V429)))))</f>
        <v/>
      </c>
      <c r="T429" s="372" t="str">
        <f aca="false">IF(TRIM($B429&amp;$C429)="","",IF(N($P429)&lt;=N($N429),"",N($P429)-N($N429)))</f>
        <v/>
      </c>
      <c r="U429" s="372" t="str">
        <f aca="false">IF(OR(TRIM($B429&amp;$C429)="",$V429=""),"",MAX(0,N($V429))-N($S429))</f>
        <v/>
      </c>
      <c r="V429" s="372" t="str">
        <f aca="false">IF(TRIM($B429&amp;$C429)="","",IF(AND(N($L429)=0,N($P429)+N($Q429)+N($R429)=0),"",ROUND(N($L429)-N($P429)-N($Q429)-N($R429),2)))</f>
        <v/>
      </c>
      <c r="W429" s="373" t="str">
        <f aca="false">IF(TRIM($B429&amp;$C429)="","",IF(N($L429)=0,IF((N($P429)+N($Q429)+N($R429))=0,"—未填单价","未填单价，已收 "&amp;TEXT((N($P429)+N($Q429)+N($R429)),"#,##0.00")),IF(N($V429)&gt;0.005,"欠 "&amp;TEXT(N($V429),"#,##0.00")&amp;IF(N($S429)&gt;0,"（开票未到账 "&amp;TEXT(N($S429),"#,##0.00")&amp;"）","")&amp;IF(N($U429)&gt;0,"（未开票 "&amp;TEXT(N($U429),"#,##0.00")&amp;"）",""),IF(N($V429)&lt;-0.005,"多收 "&amp;TEXT(-N($V429),"#,##0.00"),"✔ 已结清")))&amp;IF(N($T429)&gt;0,"｜到账未开票 "&amp;TEXT(N($T429),"#,##0.00")&amp;"，待补票","")&amp;IF(N($Q429)&gt;0,"｜收现 "&amp;TEXT(N($Q429),"#,##0.00"),"")&amp;IF(N($R429)&gt;0,"｜收款不开票 "&amp;TEXT(N($R429),"#,##0.00"),""))</f>
        <v/>
      </c>
      <c r="X429" s="370"/>
      <c r="AB429" s="371" t="str">
        <f aca="false">IF(OR(N($N429)=0,N($AA429)=0),"",ROUND(N($N429)/(1+N($AA429))*N($AA429),2))</f>
        <v/>
      </c>
      <c r="AC429" s="370"/>
      <c r="AD429" s="370"/>
      <c r="AE429" s="374" t="str">
        <f aca="false">IF($AM429="","",IF($AM429=1,IF($AN429&gt;=1,"一次性·已到收款期","一次性·未到期"),$AD429&amp;" 第"&amp;$AN429&amp;"/"&amp;$AM429&amp;"期"))</f>
        <v/>
      </c>
      <c r="AF429" s="372" t="str">
        <f aca="false">IF(OR($AM429="",N($L429)=0),"",ROUND(N($J429)*$AN429/$AM429,2)+N($K429))</f>
        <v/>
      </c>
      <c r="AG429" s="372" t="str">
        <f aca="false">IF($AF429="","",MAX(0,ROUND($AF429-(N($P429)+N($Q429)+N($R429)),2)))</f>
        <v/>
      </c>
      <c r="AH429" s="372" t="str">
        <f aca="false">IF(OR(TRIM($B429&amp;$C429)="",NOT(ISNUMBER($D429))),"",SUMIFS($V$3:$V$1001,$AJ$3:$AJ$1001,$AJ429,$D$3:$D$1001,"&lt;"&amp;$D429))</f>
        <v/>
      </c>
      <c r="AI429" s="372" t="str">
        <f aca="false">IF(TRIM($B429&amp;$C429)="","",SUMIFS($V$3:$V$1001,$AJ$3:$AJ$1001,$AJ429))</f>
        <v/>
      </c>
      <c r="AJ429" s="374" t="str">
        <f aca="false">IF(TRIM($B429&amp;$C429)="","",TRIM($B429)&amp;"｜"&amp;TRIM($C429))</f>
        <v/>
      </c>
      <c r="AK429" s="372" t="str">
        <f aca="false">IF(TRIM($B429&amp;$C429)="","",MIN(N($N429),N($P429)))</f>
        <v/>
      </c>
      <c r="AL429" s="375" t="str">
        <f aca="false">IF(ISNUMBER($D429),YEAR($D429),"")</f>
        <v/>
      </c>
      <c r="AM429" s="375" t="str">
        <f aca="false">IF(OR(TRIM($B429&amp;$C429)="",NOT(ISNUMBER($D429)),NOT(ISNUMBER($E429))),"",IF($E429&lt;$D429,"",IF(IF($AD429="半年付",2,IF($AD429="季度付",4,IF($AD429="月付",12,IF($AD429="半月付",24,1))))=1,1,MAX(1,ROUND(($E429-$D429+1)/365*IF($AD429="半年付",2,IF($AD429="季度付",4,IF($AD429="月付",12,IF($AD429="半月付",24,1)))),0)))))</f>
        <v/>
      </c>
      <c r="AN429" s="375" t="str">
        <f aca="true">IF($AM429="","",MIN($AM429,MAX(0,INT((TODAY()-付款宽限天数-$D429)/(($E429-$D429+1)/$AM429))+1)))</f>
        <v/>
      </c>
    </row>
    <row r="430" customFormat="false" ht="14.9" hidden="false" customHeight="false" outlineLevel="0" collapsed="false">
      <c r="F430" s="370" t="str">
        <f aca="true">IF(TRIM($B430&amp;$C430)="","",IF(OR(ISNUMBER(SEARCH("未",$A430)),ISNUMBER(SEARCH("送出",$A430)),AND(TRIM($A430)="",NOT(ISNUMBER($D430)),N($G430)=0)),"【合同未回】","")&amp;IF(NOT(ISNUMBER($E430)),IF(OR(ISNUMBER(SEARCH("未",$A430)),ISNUMBER(SEARCH("送出",$A430)),AND(TRIM($A430)="",NOT(ISNUMBER($D430)),N($G430)=0)),"","【未填合同期】"),IF($E430&lt;TODAY(),"【已到期】",IF($E430-TODAY()&lt;=提醒天数,"【即将到期，剩余"&amp;($E430-TODAY())&amp;"天】","【正常】")))&amp;IF(OR($AC430="安装免保",$AC430="技术免保",$AC430="质保期内"),"【"&amp;$AC430&amp;"】",""))</f>
        <v/>
      </c>
      <c r="J430" s="371" t="str">
        <f aca="false">IF(OR(N($G430)=0,N($H430)=0),"",ROUND(N($G430)*N($H430)*IF(N($I430)=0,1,N($I430)),2))</f>
        <v/>
      </c>
      <c r="L430" s="371" t="str">
        <f aca="false">IF(TRIM($B430&amp;$C430)="","",IF(AND(N($J430)=0,N($K430)=0),"",ROUND(N($J430)+N($K430),2)))</f>
        <v/>
      </c>
      <c r="R430" s="371"/>
      <c r="S430" s="372" t="str">
        <f aca="false">IF(TRIM($B430&amp;$C430)="","",IF(N($N430)=0,"",MAX(0,MIN(N($N430)-N($P430),N($V430)))))</f>
        <v/>
      </c>
      <c r="T430" s="372" t="str">
        <f aca="false">IF(TRIM($B430&amp;$C430)="","",IF(N($P430)&lt;=N($N430),"",N($P430)-N($N430)))</f>
        <v/>
      </c>
      <c r="U430" s="372" t="str">
        <f aca="false">IF(OR(TRIM($B430&amp;$C430)="",$V430=""),"",MAX(0,N($V430))-N($S430))</f>
        <v/>
      </c>
      <c r="V430" s="372" t="str">
        <f aca="false">IF(TRIM($B430&amp;$C430)="","",IF(AND(N($L430)=0,N($P430)+N($Q430)+N($R430)=0),"",ROUND(N($L430)-N($P430)-N($Q430)-N($R430),2)))</f>
        <v/>
      </c>
      <c r="W430" s="373" t="str">
        <f aca="false">IF(TRIM($B430&amp;$C430)="","",IF(N($L430)=0,IF((N($P430)+N($Q430)+N($R430))=0,"—未填单价","未填单价，已收 "&amp;TEXT((N($P430)+N($Q430)+N($R430)),"#,##0.00")),IF(N($V430)&gt;0.005,"欠 "&amp;TEXT(N($V430),"#,##0.00")&amp;IF(N($S430)&gt;0,"（开票未到账 "&amp;TEXT(N($S430),"#,##0.00")&amp;"）","")&amp;IF(N($U430)&gt;0,"（未开票 "&amp;TEXT(N($U430),"#,##0.00")&amp;"）",""),IF(N($V430)&lt;-0.005,"多收 "&amp;TEXT(-N($V430),"#,##0.00"),"✔ 已结清")))&amp;IF(N($T430)&gt;0,"｜到账未开票 "&amp;TEXT(N($T430),"#,##0.00")&amp;"，待补票","")&amp;IF(N($Q430)&gt;0,"｜收现 "&amp;TEXT(N($Q430),"#,##0.00"),"")&amp;IF(N($R430)&gt;0,"｜收款不开票 "&amp;TEXT(N($R430),"#,##0.00"),""))</f>
        <v/>
      </c>
      <c r="X430" s="370"/>
      <c r="AB430" s="371" t="str">
        <f aca="false">IF(OR(N($N430)=0,N($AA430)=0),"",ROUND(N($N430)/(1+N($AA430))*N($AA430),2))</f>
        <v/>
      </c>
      <c r="AC430" s="370"/>
      <c r="AD430" s="370"/>
      <c r="AE430" s="374" t="str">
        <f aca="false">IF($AM430="","",IF($AM430=1,IF($AN430&gt;=1,"一次性·已到收款期","一次性·未到期"),$AD430&amp;" 第"&amp;$AN430&amp;"/"&amp;$AM430&amp;"期"))</f>
        <v/>
      </c>
      <c r="AF430" s="372" t="str">
        <f aca="false">IF(OR($AM430="",N($L430)=0),"",ROUND(N($J430)*$AN430/$AM430,2)+N($K430))</f>
        <v/>
      </c>
      <c r="AG430" s="372" t="str">
        <f aca="false">IF($AF430="","",MAX(0,ROUND($AF430-(N($P430)+N($Q430)+N($R430)),2)))</f>
        <v/>
      </c>
      <c r="AH430" s="372" t="str">
        <f aca="false">IF(OR(TRIM($B430&amp;$C430)="",NOT(ISNUMBER($D430))),"",SUMIFS($V$3:$V$1001,$AJ$3:$AJ$1001,$AJ430,$D$3:$D$1001,"&lt;"&amp;$D430))</f>
        <v/>
      </c>
      <c r="AI430" s="372" t="str">
        <f aca="false">IF(TRIM($B430&amp;$C430)="","",SUMIFS($V$3:$V$1001,$AJ$3:$AJ$1001,$AJ430))</f>
        <v/>
      </c>
      <c r="AJ430" s="374" t="str">
        <f aca="false">IF(TRIM($B430&amp;$C430)="","",TRIM($B430)&amp;"｜"&amp;TRIM($C430))</f>
        <v/>
      </c>
      <c r="AK430" s="372" t="str">
        <f aca="false">IF(TRIM($B430&amp;$C430)="","",MIN(N($N430),N($P430)))</f>
        <v/>
      </c>
      <c r="AL430" s="375" t="str">
        <f aca="false">IF(ISNUMBER($D430),YEAR($D430),"")</f>
        <v/>
      </c>
      <c r="AM430" s="375" t="str">
        <f aca="false">IF(OR(TRIM($B430&amp;$C430)="",NOT(ISNUMBER($D430)),NOT(ISNUMBER($E430))),"",IF($E430&lt;$D430,"",IF(IF($AD430="半年付",2,IF($AD430="季度付",4,IF($AD430="月付",12,IF($AD430="半月付",24,1))))=1,1,MAX(1,ROUND(($E430-$D430+1)/365*IF($AD430="半年付",2,IF($AD430="季度付",4,IF($AD430="月付",12,IF($AD430="半月付",24,1)))),0)))))</f>
        <v/>
      </c>
      <c r="AN430" s="375" t="str">
        <f aca="true">IF($AM430="","",MIN($AM430,MAX(0,INT((TODAY()-付款宽限天数-$D430)/(($E430-$D430+1)/$AM430))+1)))</f>
        <v/>
      </c>
    </row>
    <row r="431" customFormat="false" ht="14.9" hidden="false" customHeight="false" outlineLevel="0" collapsed="false">
      <c r="F431" s="370" t="str">
        <f aca="true">IF(TRIM($B431&amp;$C431)="","",IF(OR(ISNUMBER(SEARCH("未",$A431)),ISNUMBER(SEARCH("送出",$A431)),AND(TRIM($A431)="",NOT(ISNUMBER($D431)),N($G431)=0)),"【合同未回】","")&amp;IF(NOT(ISNUMBER($E431)),IF(OR(ISNUMBER(SEARCH("未",$A431)),ISNUMBER(SEARCH("送出",$A431)),AND(TRIM($A431)="",NOT(ISNUMBER($D431)),N($G431)=0)),"","【未填合同期】"),IF($E431&lt;TODAY(),"【已到期】",IF($E431-TODAY()&lt;=提醒天数,"【即将到期，剩余"&amp;($E431-TODAY())&amp;"天】","【正常】")))&amp;IF(OR($AC431="安装免保",$AC431="技术免保",$AC431="质保期内"),"【"&amp;$AC431&amp;"】",""))</f>
        <v/>
      </c>
      <c r="J431" s="371" t="str">
        <f aca="false">IF(OR(N($G431)=0,N($H431)=0),"",ROUND(N($G431)*N($H431)*IF(N($I431)=0,1,N($I431)),2))</f>
        <v/>
      </c>
      <c r="L431" s="371" t="str">
        <f aca="false">IF(TRIM($B431&amp;$C431)="","",IF(AND(N($J431)=0,N($K431)=0),"",ROUND(N($J431)+N($K431),2)))</f>
        <v/>
      </c>
      <c r="R431" s="371"/>
      <c r="S431" s="372" t="str">
        <f aca="false">IF(TRIM($B431&amp;$C431)="","",IF(N($N431)=0,"",MAX(0,MIN(N($N431)-N($P431),N($V431)))))</f>
        <v/>
      </c>
      <c r="T431" s="372" t="str">
        <f aca="false">IF(TRIM($B431&amp;$C431)="","",IF(N($P431)&lt;=N($N431),"",N($P431)-N($N431)))</f>
        <v/>
      </c>
      <c r="U431" s="372" t="str">
        <f aca="false">IF(OR(TRIM($B431&amp;$C431)="",$V431=""),"",MAX(0,N($V431))-N($S431))</f>
        <v/>
      </c>
      <c r="V431" s="372" t="str">
        <f aca="false">IF(TRIM($B431&amp;$C431)="","",IF(AND(N($L431)=0,N($P431)+N($Q431)+N($R431)=0),"",ROUND(N($L431)-N($P431)-N($Q431)-N($R431),2)))</f>
        <v/>
      </c>
      <c r="W431" s="373" t="str">
        <f aca="false">IF(TRIM($B431&amp;$C431)="","",IF(N($L431)=0,IF((N($P431)+N($Q431)+N($R431))=0,"—未填单价","未填单价，已收 "&amp;TEXT((N($P431)+N($Q431)+N($R431)),"#,##0.00")),IF(N($V431)&gt;0.005,"欠 "&amp;TEXT(N($V431),"#,##0.00")&amp;IF(N($S431)&gt;0,"（开票未到账 "&amp;TEXT(N($S431),"#,##0.00")&amp;"）","")&amp;IF(N($U431)&gt;0,"（未开票 "&amp;TEXT(N($U431),"#,##0.00")&amp;"）",""),IF(N($V431)&lt;-0.005,"多收 "&amp;TEXT(-N($V431),"#,##0.00"),"✔ 已结清")))&amp;IF(N($T431)&gt;0,"｜到账未开票 "&amp;TEXT(N($T431),"#,##0.00")&amp;"，待补票","")&amp;IF(N($Q431)&gt;0,"｜收现 "&amp;TEXT(N($Q431),"#,##0.00"),"")&amp;IF(N($R431)&gt;0,"｜收款不开票 "&amp;TEXT(N($R431),"#,##0.00"),""))</f>
        <v/>
      </c>
      <c r="X431" s="370"/>
      <c r="AB431" s="371" t="str">
        <f aca="false">IF(OR(N($N431)=0,N($AA431)=0),"",ROUND(N($N431)/(1+N($AA431))*N($AA431),2))</f>
        <v/>
      </c>
      <c r="AC431" s="370"/>
      <c r="AD431" s="370"/>
      <c r="AE431" s="374" t="str">
        <f aca="false">IF($AM431="","",IF($AM431=1,IF($AN431&gt;=1,"一次性·已到收款期","一次性·未到期"),$AD431&amp;" 第"&amp;$AN431&amp;"/"&amp;$AM431&amp;"期"))</f>
        <v/>
      </c>
      <c r="AF431" s="372" t="str">
        <f aca="false">IF(OR($AM431="",N($L431)=0),"",ROUND(N($J431)*$AN431/$AM431,2)+N($K431))</f>
        <v/>
      </c>
      <c r="AG431" s="372" t="str">
        <f aca="false">IF($AF431="","",MAX(0,ROUND($AF431-(N($P431)+N($Q431)+N($R431)),2)))</f>
        <v/>
      </c>
      <c r="AH431" s="372" t="str">
        <f aca="false">IF(OR(TRIM($B431&amp;$C431)="",NOT(ISNUMBER($D431))),"",SUMIFS($V$3:$V$1001,$AJ$3:$AJ$1001,$AJ431,$D$3:$D$1001,"&lt;"&amp;$D431))</f>
        <v/>
      </c>
      <c r="AI431" s="372" t="str">
        <f aca="false">IF(TRIM($B431&amp;$C431)="","",SUMIFS($V$3:$V$1001,$AJ$3:$AJ$1001,$AJ431))</f>
        <v/>
      </c>
      <c r="AJ431" s="374" t="str">
        <f aca="false">IF(TRIM($B431&amp;$C431)="","",TRIM($B431)&amp;"｜"&amp;TRIM($C431))</f>
        <v/>
      </c>
      <c r="AK431" s="372" t="str">
        <f aca="false">IF(TRIM($B431&amp;$C431)="","",MIN(N($N431),N($P431)))</f>
        <v/>
      </c>
      <c r="AL431" s="375" t="str">
        <f aca="false">IF(ISNUMBER($D431),YEAR($D431),"")</f>
        <v/>
      </c>
      <c r="AM431" s="375" t="str">
        <f aca="false">IF(OR(TRIM($B431&amp;$C431)="",NOT(ISNUMBER($D431)),NOT(ISNUMBER($E431))),"",IF($E431&lt;$D431,"",IF(IF($AD431="半年付",2,IF($AD431="季度付",4,IF($AD431="月付",12,IF($AD431="半月付",24,1))))=1,1,MAX(1,ROUND(($E431-$D431+1)/365*IF($AD431="半年付",2,IF($AD431="季度付",4,IF($AD431="月付",12,IF($AD431="半月付",24,1)))),0)))))</f>
        <v/>
      </c>
      <c r="AN431" s="375" t="str">
        <f aca="true">IF($AM431="","",MIN($AM431,MAX(0,INT((TODAY()-付款宽限天数-$D431)/(($E431-$D431+1)/$AM431))+1)))</f>
        <v/>
      </c>
    </row>
    <row r="432" customFormat="false" ht="14.9" hidden="false" customHeight="false" outlineLevel="0" collapsed="false">
      <c r="F432" s="370" t="str">
        <f aca="true">IF(TRIM($B432&amp;$C432)="","",IF(OR(ISNUMBER(SEARCH("未",$A432)),ISNUMBER(SEARCH("送出",$A432)),AND(TRIM($A432)="",NOT(ISNUMBER($D432)),N($G432)=0)),"【合同未回】","")&amp;IF(NOT(ISNUMBER($E432)),IF(OR(ISNUMBER(SEARCH("未",$A432)),ISNUMBER(SEARCH("送出",$A432)),AND(TRIM($A432)="",NOT(ISNUMBER($D432)),N($G432)=0)),"","【未填合同期】"),IF($E432&lt;TODAY(),"【已到期】",IF($E432-TODAY()&lt;=提醒天数,"【即将到期，剩余"&amp;($E432-TODAY())&amp;"天】","【正常】")))&amp;IF(OR($AC432="安装免保",$AC432="技术免保",$AC432="质保期内"),"【"&amp;$AC432&amp;"】",""))</f>
        <v/>
      </c>
      <c r="J432" s="371" t="str">
        <f aca="false">IF(OR(N($G432)=0,N($H432)=0),"",ROUND(N($G432)*N($H432)*IF(N($I432)=0,1,N($I432)),2))</f>
        <v/>
      </c>
      <c r="L432" s="371" t="str">
        <f aca="false">IF(TRIM($B432&amp;$C432)="","",IF(AND(N($J432)=0,N($K432)=0),"",ROUND(N($J432)+N($K432),2)))</f>
        <v/>
      </c>
      <c r="R432" s="371"/>
      <c r="S432" s="372" t="str">
        <f aca="false">IF(TRIM($B432&amp;$C432)="","",IF(N($N432)=0,"",MAX(0,MIN(N($N432)-N($P432),N($V432)))))</f>
        <v/>
      </c>
      <c r="T432" s="372" t="str">
        <f aca="false">IF(TRIM($B432&amp;$C432)="","",IF(N($P432)&lt;=N($N432),"",N($P432)-N($N432)))</f>
        <v/>
      </c>
      <c r="U432" s="372" t="str">
        <f aca="false">IF(OR(TRIM($B432&amp;$C432)="",$V432=""),"",MAX(0,N($V432))-N($S432))</f>
        <v/>
      </c>
      <c r="V432" s="372" t="str">
        <f aca="false">IF(TRIM($B432&amp;$C432)="","",IF(AND(N($L432)=0,N($P432)+N($Q432)+N($R432)=0),"",ROUND(N($L432)-N($P432)-N($Q432)-N($R432),2)))</f>
        <v/>
      </c>
      <c r="W432" s="373" t="str">
        <f aca="false">IF(TRIM($B432&amp;$C432)="","",IF(N($L432)=0,IF((N($P432)+N($Q432)+N($R432))=0,"—未填单价","未填单价，已收 "&amp;TEXT((N($P432)+N($Q432)+N($R432)),"#,##0.00")),IF(N($V432)&gt;0.005,"欠 "&amp;TEXT(N($V432),"#,##0.00")&amp;IF(N($S432)&gt;0,"（开票未到账 "&amp;TEXT(N($S432),"#,##0.00")&amp;"）","")&amp;IF(N($U432)&gt;0,"（未开票 "&amp;TEXT(N($U432),"#,##0.00")&amp;"）",""),IF(N($V432)&lt;-0.005,"多收 "&amp;TEXT(-N($V432),"#,##0.00"),"✔ 已结清")))&amp;IF(N($T432)&gt;0,"｜到账未开票 "&amp;TEXT(N($T432),"#,##0.00")&amp;"，待补票","")&amp;IF(N($Q432)&gt;0,"｜收现 "&amp;TEXT(N($Q432),"#,##0.00"),"")&amp;IF(N($R432)&gt;0,"｜收款不开票 "&amp;TEXT(N($R432),"#,##0.00"),""))</f>
        <v/>
      </c>
      <c r="X432" s="370"/>
      <c r="AB432" s="371" t="str">
        <f aca="false">IF(OR(N($N432)=0,N($AA432)=0),"",ROUND(N($N432)/(1+N($AA432))*N($AA432),2))</f>
        <v/>
      </c>
      <c r="AC432" s="370"/>
      <c r="AD432" s="370"/>
      <c r="AE432" s="374" t="str">
        <f aca="false">IF($AM432="","",IF($AM432=1,IF($AN432&gt;=1,"一次性·已到收款期","一次性·未到期"),$AD432&amp;" 第"&amp;$AN432&amp;"/"&amp;$AM432&amp;"期"))</f>
        <v/>
      </c>
      <c r="AF432" s="372" t="str">
        <f aca="false">IF(OR($AM432="",N($L432)=0),"",ROUND(N($J432)*$AN432/$AM432,2)+N($K432))</f>
        <v/>
      </c>
      <c r="AG432" s="372" t="str">
        <f aca="false">IF($AF432="","",MAX(0,ROUND($AF432-(N($P432)+N($Q432)+N($R432)),2)))</f>
        <v/>
      </c>
      <c r="AH432" s="372" t="str">
        <f aca="false">IF(OR(TRIM($B432&amp;$C432)="",NOT(ISNUMBER($D432))),"",SUMIFS($V$3:$V$1001,$AJ$3:$AJ$1001,$AJ432,$D$3:$D$1001,"&lt;"&amp;$D432))</f>
        <v/>
      </c>
      <c r="AI432" s="372" t="str">
        <f aca="false">IF(TRIM($B432&amp;$C432)="","",SUMIFS($V$3:$V$1001,$AJ$3:$AJ$1001,$AJ432))</f>
        <v/>
      </c>
      <c r="AJ432" s="374" t="str">
        <f aca="false">IF(TRIM($B432&amp;$C432)="","",TRIM($B432)&amp;"｜"&amp;TRIM($C432))</f>
        <v/>
      </c>
      <c r="AK432" s="372" t="str">
        <f aca="false">IF(TRIM($B432&amp;$C432)="","",MIN(N($N432),N($P432)))</f>
        <v/>
      </c>
      <c r="AL432" s="375" t="str">
        <f aca="false">IF(ISNUMBER($D432),YEAR($D432),"")</f>
        <v/>
      </c>
      <c r="AM432" s="375" t="str">
        <f aca="false">IF(OR(TRIM($B432&amp;$C432)="",NOT(ISNUMBER($D432)),NOT(ISNUMBER($E432))),"",IF($E432&lt;$D432,"",IF(IF($AD432="半年付",2,IF($AD432="季度付",4,IF($AD432="月付",12,IF($AD432="半月付",24,1))))=1,1,MAX(1,ROUND(($E432-$D432+1)/365*IF($AD432="半年付",2,IF($AD432="季度付",4,IF($AD432="月付",12,IF($AD432="半月付",24,1)))),0)))))</f>
        <v/>
      </c>
      <c r="AN432" s="375" t="str">
        <f aca="true">IF($AM432="","",MIN($AM432,MAX(0,INT((TODAY()-付款宽限天数-$D432)/(($E432-$D432+1)/$AM432))+1)))</f>
        <v/>
      </c>
    </row>
    <row r="433" customFormat="false" ht="14.9" hidden="false" customHeight="false" outlineLevel="0" collapsed="false">
      <c r="F433" s="370" t="str">
        <f aca="true">IF(TRIM($B433&amp;$C433)="","",IF(OR(ISNUMBER(SEARCH("未",$A433)),ISNUMBER(SEARCH("送出",$A433)),AND(TRIM($A433)="",NOT(ISNUMBER($D433)),N($G433)=0)),"【合同未回】","")&amp;IF(NOT(ISNUMBER($E433)),IF(OR(ISNUMBER(SEARCH("未",$A433)),ISNUMBER(SEARCH("送出",$A433)),AND(TRIM($A433)="",NOT(ISNUMBER($D433)),N($G433)=0)),"","【未填合同期】"),IF($E433&lt;TODAY(),"【已到期】",IF($E433-TODAY()&lt;=提醒天数,"【即将到期，剩余"&amp;($E433-TODAY())&amp;"天】","【正常】")))&amp;IF(OR($AC433="安装免保",$AC433="技术免保",$AC433="质保期内"),"【"&amp;$AC433&amp;"】",""))</f>
        <v/>
      </c>
      <c r="J433" s="371" t="str">
        <f aca="false">IF(OR(N($G433)=0,N($H433)=0),"",ROUND(N($G433)*N($H433)*IF(N($I433)=0,1,N($I433)),2))</f>
        <v/>
      </c>
      <c r="L433" s="371" t="str">
        <f aca="false">IF(TRIM($B433&amp;$C433)="","",IF(AND(N($J433)=0,N($K433)=0),"",ROUND(N($J433)+N($K433),2)))</f>
        <v/>
      </c>
      <c r="R433" s="371"/>
      <c r="S433" s="372" t="str">
        <f aca="false">IF(TRIM($B433&amp;$C433)="","",IF(N($N433)=0,"",MAX(0,MIN(N($N433)-N($P433),N($V433)))))</f>
        <v/>
      </c>
      <c r="T433" s="372" t="str">
        <f aca="false">IF(TRIM($B433&amp;$C433)="","",IF(N($P433)&lt;=N($N433),"",N($P433)-N($N433)))</f>
        <v/>
      </c>
      <c r="U433" s="372" t="str">
        <f aca="false">IF(OR(TRIM($B433&amp;$C433)="",$V433=""),"",MAX(0,N($V433))-N($S433))</f>
        <v/>
      </c>
      <c r="V433" s="372" t="str">
        <f aca="false">IF(TRIM($B433&amp;$C433)="","",IF(AND(N($L433)=0,N($P433)+N($Q433)+N($R433)=0),"",ROUND(N($L433)-N($P433)-N($Q433)-N($R433),2)))</f>
        <v/>
      </c>
      <c r="W433" s="373" t="str">
        <f aca="false">IF(TRIM($B433&amp;$C433)="","",IF(N($L433)=0,IF((N($P433)+N($Q433)+N($R433))=0,"—未填单价","未填单价，已收 "&amp;TEXT((N($P433)+N($Q433)+N($R433)),"#,##0.00")),IF(N($V433)&gt;0.005,"欠 "&amp;TEXT(N($V433),"#,##0.00")&amp;IF(N($S433)&gt;0,"（开票未到账 "&amp;TEXT(N($S433),"#,##0.00")&amp;"）","")&amp;IF(N($U433)&gt;0,"（未开票 "&amp;TEXT(N($U433),"#,##0.00")&amp;"）",""),IF(N($V433)&lt;-0.005,"多收 "&amp;TEXT(-N($V433),"#,##0.00"),"✔ 已结清")))&amp;IF(N($T433)&gt;0,"｜到账未开票 "&amp;TEXT(N($T433),"#,##0.00")&amp;"，待补票","")&amp;IF(N($Q433)&gt;0,"｜收现 "&amp;TEXT(N($Q433),"#,##0.00"),"")&amp;IF(N($R433)&gt;0,"｜收款不开票 "&amp;TEXT(N($R433),"#,##0.00"),""))</f>
        <v/>
      </c>
      <c r="X433" s="370"/>
      <c r="AB433" s="371" t="str">
        <f aca="false">IF(OR(N($N433)=0,N($AA433)=0),"",ROUND(N($N433)/(1+N($AA433))*N($AA433),2))</f>
        <v/>
      </c>
      <c r="AC433" s="370"/>
      <c r="AD433" s="370"/>
      <c r="AE433" s="374" t="str">
        <f aca="false">IF($AM433="","",IF($AM433=1,IF($AN433&gt;=1,"一次性·已到收款期","一次性·未到期"),$AD433&amp;" 第"&amp;$AN433&amp;"/"&amp;$AM433&amp;"期"))</f>
        <v/>
      </c>
      <c r="AF433" s="372" t="str">
        <f aca="false">IF(OR($AM433="",N($L433)=0),"",ROUND(N($J433)*$AN433/$AM433,2)+N($K433))</f>
        <v/>
      </c>
      <c r="AG433" s="372" t="str">
        <f aca="false">IF($AF433="","",MAX(0,ROUND($AF433-(N($P433)+N($Q433)+N($R433)),2)))</f>
        <v/>
      </c>
      <c r="AH433" s="372" t="str">
        <f aca="false">IF(OR(TRIM($B433&amp;$C433)="",NOT(ISNUMBER($D433))),"",SUMIFS($V$3:$V$1001,$AJ$3:$AJ$1001,$AJ433,$D$3:$D$1001,"&lt;"&amp;$D433))</f>
        <v/>
      </c>
      <c r="AI433" s="372" t="str">
        <f aca="false">IF(TRIM($B433&amp;$C433)="","",SUMIFS($V$3:$V$1001,$AJ$3:$AJ$1001,$AJ433))</f>
        <v/>
      </c>
      <c r="AJ433" s="374" t="str">
        <f aca="false">IF(TRIM($B433&amp;$C433)="","",TRIM($B433)&amp;"｜"&amp;TRIM($C433))</f>
        <v/>
      </c>
      <c r="AK433" s="372" t="str">
        <f aca="false">IF(TRIM($B433&amp;$C433)="","",MIN(N($N433),N($P433)))</f>
        <v/>
      </c>
      <c r="AL433" s="375" t="str">
        <f aca="false">IF(ISNUMBER($D433),YEAR($D433),"")</f>
        <v/>
      </c>
      <c r="AM433" s="375" t="str">
        <f aca="false">IF(OR(TRIM($B433&amp;$C433)="",NOT(ISNUMBER($D433)),NOT(ISNUMBER($E433))),"",IF($E433&lt;$D433,"",IF(IF($AD433="半年付",2,IF($AD433="季度付",4,IF($AD433="月付",12,IF($AD433="半月付",24,1))))=1,1,MAX(1,ROUND(($E433-$D433+1)/365*IF($AD433="半年付",2,IF($AD433="季度付",4,IF($AD433="月付",12,IF($AD433="半月付",24,1)))),0)))))</f>
        <v/>
      </c>
      <c r="AN433" s="375" t="str">
        <f aca="true">IF($AM433="","",MIN($AM433,MAX(0,INT((TODAY()-付款宽限天数-$D433)/(($E433-$D433+1)/$AM433))+1)))</f>
        <v/>
      </c>
    </row>
    <row r="434" customFormat="false" ht="14.9" hidden="false" customHeight="false" outlineLevel="0" collapsed="false">
      <c r="F434" s="370" t="str">
        <f aca="true">IF(TRIM($B434&amp;$C434)="","",IF(OR(ISNUMBER(SEARCH("未",$A434)),ISNUMBER(SEARCH("送出",$A434)),AND(TRIM($A434)="",NOT(ISNUMBER($D434)),N($G434)=0)),"【合同未回】","")&amp;IF(NOT(ISNUMBER($E434)),IF(OR(ISNUMBER(SEARCH("未",$A434)),ISNUMBER(SEARCH("送出",$A434)),AND(TRIM($A434)="",NOT(ISNUMBER($D434)),N($G434)=0)),"","【未填合同期】"),IF($E434&lt;TODAY(),"【已到期】",IF($E434-TODAY()&lt;=提醒天数,"【即将到期，剩余"&amp;($E434-TODAY())&amp;"天】","【正常】")))&amp;IF(OR($AC434="安装免保",$AC434="技术免保",$AC434="质保期内"),"【"&amp;$AC434&amp;"】",""))</f>
        <v/>
      </c>
      <c r="J434" s="371" t="str">
        <f aca="false">IF(OR(N($G434)=0,N($H434)=0),"",ROUND(N($G434)*N($H434)*IF(N($I434)=0,1,N($I434)),2))</f>
        <v/>
      </c>
      <c r="L434" s="371" t="str">
        <f aca="false">IF(TRIM($B434&amp;$C434)="","",IF(AND(N($J434)=0,N($K434)=0),"",ROUND(N($J434)+N($K434),2)))</f>
        <v/>
      </c>
      <c r="R434" s="371"/>
      <c r="S434" s="372" t="str">
        <f aca="false">IF(TRIM($B434&amp;$C434)="","",IF(N($N434)=0,"",MAX(0,MIN(N($N434)-N($P434),N($V434)))))</f>
        <v/>
      </c>
      <c r="T434" s="372" t="str">
        <f aca="false">IF(TRIM($B434&amp;$C434)="","",IF(N($P434)&lt;=N($N434),"",N($P434)-N($N434)))</f>
        <v/>
      </c>
      <c r="U434" s="372" t="str">
        <f aca="false">IF(OR(TRIM($B434&amp;$C434)="",$V434=""),"",MAX(0,N($V434))-N($S434))</f>
        <v/>
      </c>
      <c r="V434" s="372" t="str">
        <f aca="false">IF(TRIM($B434&amp;$C434)="","",IF(AND(N($L434)=0,N($P434)+N($Q434)+N($R434)=0),"",ROUND(N($L434)-N($P434)-N($Q434)-N($R434),2)))</f>
        <v/>
      </c>
      <c r="W434" s="373" t="str">
        <f aca="false">IF(TRIM($B434&amp;$C434)="","",IF(N($L434)=0,IF((N($P434)+N($Q434)+N($R434))=0,"—未填单价","未填单价，已收 "&amp;TEXT((N($P434)+N($Q434)+N($R434)),"#,##0.00")),IF(N($V434)&gt;0.005,"欠 "&amp;TEXT(N($V434),"#,##0.00")&amp;IF(N($S434)&gt;0,"（开票未到账 "&amp;TEXT(N($S434),"#,##0.00")&amp;"）","")&amp;IF(N($U434)&gt;0,"（未开票 "&amp;TEXT(N($U434),"#,##0.00")&amp;"）",""),IF(N($V434)&lt;-0.005,"多收 "&amp;TEXT(-N($V434),"#,##0.00"),"✔ 已结清")))&amp;IF(N($T434)&gt;0,"｜到账未开票 "&amp;TEXT(N($T434),"#,##0.00")&amp;"，待补票","")&amp;IF(N($Q434)&gt;0,"｜收现 "&amp;TEXT(N($Q434),"#,##0.00"),"")&amp;IF(N($R434)&gt;0,"｜收款不开票 "&amp;TEXT(N($R434),"#,##0.00"),""))</f>
        <v/>
      </c>
      <c r="X434" s="370"/>
      <c r="AB434" s="371" t="str">
        <f aca="false">IF(OR(N($N434)=0,N($AA434)=0),"",ROUND(N($N434)/(1+N($AA434))*N($AA434),2))</f>
        <v/>
      </c>
      <c r="AC434" s="370"/>
      <c r="AD434" s="370"/>
      <c r="AE434" s="374" t="str">
        <f aca="false">IF($AM434="","",IF($AM434=1,IF($AN434&gt;=1,"一次性·已到收款期","一次性·未到期"),$AD434&amp;" 第"&amp;$AN434&amp;"/"&amp;$AM434&amp;"期"))</f>
        <v/>
      </c>
      <c r="AF434" s="372" t="str">
        <f aca="false">IF(OR($AM434="",N($L434)=0),"",ROUND(N($J434)*$AN434/$AM434,2)+N($K434))</f>
        <v/>
      </c>
      <c r="AG434" s="372" t="str">
        <f aca="false">IF($AF434="","",MAX(0,ROUND($AF434-(N($P434)+N($Q434)+N($R434)),2)))</f>
        <v/>
      </c>
      <c r="AH434" s="372" t="str">
        <f aca="false">IF(OR(TRIM($B434&amp;$C434)="",NOT(ISNUMBER($D434))),"",SUMIFS($V$3:$V$1001,$AJ$3:$AJ$1001,$AJ434,$D$3:$D$1001,"&lt;"&amp;$D434))</f>
        <v/>
      </c>
      <c r="AI434" s="372" t="str">
        <f aca="false">IF(TRIM($B434&amp;$C434)="","",SUMIFS($V$3:$V$1001,$AJ$3:$AJ$1001,$AJ434))</f>
        <v/>
      </c>
      <c r="AJ434" s="374" t="str">
        <f aca="false">IF(TRIM($B434&amp;$C434)="","",TRIM($B434)&amp;"｜"&amp;TRIM($C434))</f>
        <v/>
      </c>
      <c r="AK434" s="372" t="str">
        <f aca="false">IF(TRIM($B434&amp;$C434)="","",MIN(N($N434),N($P434)))</f>
        <v/>
      </c>
      <c r="AL434" s="375" t="str">
        <f aca="false">IF(ISNUMBER($D434),YEAR($D434),"")</f>
        <v/>
      </c>
      <c r="AM434" s="375" t="str">
        <f aca="false">IF(OR(TRIM($B434&amp;$C434)="",NOT(ISNUMBER($D434)),NOT(ISNUMBER($E434))),"",IF($E434&lt;$D434,"",IF(IF($AD434="半年付",2,IF($AD434="季度付",4,IF($AD434="月付",12,IF($AD434="半月付",24,1))))=1,1,MAX(1,ROUND(($E434-$D434+1)/365*IF($AD434="半年付",2,IF($AD434="季度付",4,IF($AD434="月付",12,IF($AD434="半月付",24,1)))),0)))))</f>
        <v/>
      </c>
      <c r="AN434" s="375" t="str">
        <f aca="true">IF($AM434="","",MIN($AM434,MAX(0,INT((TODAY()-付款宽限天数-$D434)/(($E434-$D434+1)/$AM434))+1)))</f>
        <v/>
      </c>
    </row>
    <row r="435" customFormat="false" ht="14.9" hidden="false" customHeight="false" outlineLevel="0" collapsed="false">
      <c r="F435" s="370" t="str">
        <f aca="true">IF(TRIM($B435&amp;$C435)="","",IF(OR(ISNUMBER(SEARCH("未",$A435)),ISNUMBER(SEARCH("送出",$A435)),AND(TRIM($A435)="",NOT(ISNUMBER($D435)),N($G435)=0)),"【合同未回】","")&amp;IF(NOT(ISNUMBER($E435)),IF(OR(ISNUMBER(SEARCH("未",$A435)),ISNUMBER(SEARCH("送出",$A435)),AND(TRIM($A435)="",NOT(ISNUMBER($D435)),N($G435)=0)),"","【未填合同期】"),IF($E435&lt;TODAY(),"【已到期】",IF($E435-TODAY()&lt;=提醒天数,"【即将到期，剩余"&amp;($E435-TODAY())&amp;"天】","【正常】")))&amp;IF(OR($AC435="安装免保",$AC435="技术免保",$AC435="质保期内"),"【"&amp;$AC435&amp;"】",""))</f>
        <v/>
      </c>
      <c r="J435" s="371" t="str">
        <f aca="false">IF(OR(N($G435)=0,N($H435)=0),"",ROUND(N($G435)*N($H435)*IF(N($I435)=0,1,N($I435)),2))</f>
        <v/>
      </c>
      <c r="L435" s="371" t="str">
        <f aca="false">IF(TRIM($B435&amp;$C435)="","",IF(AND(N($J435)=0,N($K435)=0),"",ROUND(N($J435)+N($K435),2)))</f>
        <v/>
      </c>
      <c r="R435" s="371"/>
      <c r="S435" s="372" t="str">
        <f aca="false">IF(TRIM($B435&amp;$C435)="","",IF(N($N435)=0,"",MAX(0,MIN(N($N435)-N($P435),N($V435)))))</f>
        <v/>
      </c>
      <c r="T435" s="372" t="str">
        <f aca="false">IF(TRIM($B435&amp;$C435)="","",IF(N($P435)&lt;=N($N435),"",N($P435)-N($N435)))</f>
        <v/>
      </c>
      <c r="U435" s="372" t="str">
        <f aca="false">IF(OR(TRIM($B435&amp;$C435)="",$V435=""),"",MAX(0,N($V435))-N($S435))</f>
        <v/>
      </c>
      <c r="V435" s="372" t="str">
        <f aca="false">IF(TRIM($B435&amp;$C435)="","",IF(AND(N($L435)=0,N($P435)+N($Q435)+N($R435)=0),"",ROUND(N($L435)-N($P435)-N($Q435)-N($R435),2)))</f>
        <v/>
      </c>
      <c r="W435" s="373" t="str">
        <f aca="false">IF(TRIM($B435&amp;$C435)="","",IF(N($L435)=0,IF((N($P435)+N($Q435)+N($R435))=0,"—未填单价","未填单价，已收 "&amp;TEXT((N($P435)+N($Q435)+N($R435)),"#,##0.00")),IF(N($V435)&gt;0.005,"欠 "&amp;TEXT(N($V435),"#,##0.00")&amp;IF(N($S435)&gt;0,"（开票未到账 "&amp;TEXT(N($S435),"#,##0.00")&amp;"）","")&amp;IF(N($U435)&gt;0,"（未开票 "&amp;TEXT(N($U435),"#,##0.00")&amp;"）",""),IF(N($V435)&lt;-0.005,"多收 "&amp;TEXT(-N($V435),"#,##0.00"),"✔ 已结清")))&amp;IF(N($T435)&gt;0,"｜到账未开票 "&amp;TEXT(N($T435),"#,##0.00")&amp;"，待补票","")&amp;IF(N($Q435)&gt;0,"｜收现 "&amp;TEXT(N($Q435),"#,##0.00"),"")&amp;IF(N($R435)&gt;0,"｜收款不开票 "&amp;TEXT(N($R435),"#,##0.00"),""))</f>
        <v/>
      </c>
      <c r="X435" s="370"/>
      <c r="AB435" s="371" t="str">
        <f aca="false">IF(OR(N($N435)=0,N($AA435)=0),"",ROUND(N($N435)/(1+N($AA435))*N($AA435),2))</f>
        <v/>
      </c>
      <c r="AC435" s="370"/>
      <c r="AD435" s="370"/>
      <c r="AE435" s="374" t="str">
        <f aca="false">IF($AM435="","",IF($AM435=1,IF($AN435&gt;=1,"一次性·已到收款期","一次性·未到期"),$AD435&amp;" 第"&amp;$AN435&amp;"/"&amp;$AM435&amp;"期"))</f>
        <v/>
      </c>
      <c r="AF435" s="372" t="str">
        <f aca="false">IF(OR($AM435="",N($L435)=0),"",ROUND(N($J435)*$AN435/$AM435,2)+N($K435))</f>
        <v/>
      </c>
      <c r="AG435" s="372" t="str">
        <f aca="false">IF($AF435="","",MAX(0,ROUND($AF435-(N($P435)+N($Q435)+N($R435)),2)))</f>
        <v/>
      </c>
      <c r="AH435" s="372" t="str">
        <f aca="false">IF(OR(TRIM($B435&amp;$C435)="",NOT(ISNUMBER($D435))),"",SUMIFS($V$3:$V$1001,$AJ$3:$AJ$1001,$AJ435,$D$3:$D$1001,"&lt;"&amp;$D435))</f>
        <v/>
      </c>
      <c r="AI435" s="372" t="str">
        <f aca="false">IF(TRIM($B435&amp;$C435)="","",SUMIFS($V$3:$V$1001,$AJ$3:$AJ$1001,$AJ435))</f>
        <v/>
      </c>
      <c r="AJ435" s="374" t="str">
        <f aca="false">IF(TRIM($B435&amp;$C435)="","",TRIM($B435)&amp;"｜"&amp;TRIM($C435))</f>
        <v/>
      </c>
      <c r="AK435" s="372" t="str">
        <f aca="false">IF(TRIM($B435&amp;$C435)="","",MIN(N($N435),N($P435)))</f>
        <v/>
      </c>
      <c r="AL435" s="375" t="str">
        <f aca="false">IF(ISNUMBER($D435),YEAR($D435),"")</f>
        <v/>
      </c>
      <c r="AM435" s="375" t="str">
        <f aca="false">IF(OR(TRIM($B435&amp;$C435)="",NOT(ISNUMBER($D435)),NOT(ISNUMBER($E435))),"",IF($E435&lt;$D435,"",IF(IF($AD435="半年付",2,IF($AD435="季度付",4,IF($AD435="月付",12,IF($AD435="半月付",24,1))))=1,1,MAX(1,ROUND(($E435-$D435+1)/365*IF($AD435="半年付",2,IF($AD435="季度付",4,IF($AD435="月付",12,IF($AD435="半月付",24,1)))),0)))))</f>
        <v/>
      </c>
      <c r="AN435" s="375" t="str">
        <f aca="true">IF($AM435="","",MIN($AM435,MAX(0,INT((TODAY()-付款宽限天数-$D435)/(($E435-$D435+1)/$AM435))+1)))</f>
        <v/>
      </c>
    </row>
    <row r="436" customFormat="false" ht="14.9" hidden="false" customHeight="false" outlineLevel="0" collapsed="false">
      <c r="F436" s="370" t="str">
        <f aca="true">IF(TRIM($B436&amp;$C436)="","",IF(OR(ISNUMBER(SEARCH("未",$A436)),ISNUMBER(SEARCH("送出",$A436)),AND(TRIM($A436)="",NOT(ISNUMBER($D436)),N($G436)=0)),"【合同未回】","")&amp;IF(NOT(ISNUMBER($E436)),IF(OR(ISNUMBER(SEARCH("未",$A436)),ISNUMBER(SEARCH("送出",$A436)),AND(TRIM($A436)="",NOT(ISNUMBER($D436)),N($G436)=0)),"","【未填合同期】"),IF($E436&lt;TODAY(),"【已到期】",IF($E436-TODAY()&lt;=提醒天数,"【即将到期，剩余"&amp;($E436-TODAY())&amp;"天】","【正常】")))&amp;IF(OR($AC436="安装免保",$AC436="技术免保",$AC436="质保期内"),"【"&amp;$AC436&amp;"】",""))</f>
        <v/>
      </c>
      <c r="J436" s="371" t="str">
        <f aca="false">IF(OR(N($G436)=0,N($H436)=0),"",ROUND(N($G436)*N($H436)*IF(N($I436)=0,1,N($I436)),2))</f>
        <v/>
      </c>
      <c r="L436" s="371" t="str">
        <f aca="false">IF(TRIM($B436&amp;$C436)="","",IF(AND(N($J436)=0,N($K436)=0),"",ROUND(N($J436)+N($K436),2)))</f>
        <v/>
      </c>
      <c r="R436" s="371"/>
      <c r="S436" s="372" t="str">
        <f aca="false">IF(TRIM($B436&amp;$C436)="","",IF(N($N436)=0,"",MAX(0,MIN(N($N436)-N($P436),N($V436)))))</f>
        <v/>
      </c>
      <c r="T436" s="372" t="str">
        <f aca="false">IF(TRIM($B436&amp;$C436)="","",IF(N($P436)&lt;=N($N436),"",N($P436)-N($N436)))</f>
        <v/>
      </c>
      <c r="U436" s="372" t="str">
        <f aca="false">IF(OR(TRIM($B436&amp;$C436)="",$V436=""),"",MAX(0,N($V436))-N($S436))</f>
        <v/>
      </c>
      <c r="V436" s="372" t="str">
        <f aca="false">IF(TRIM($B436&amp;$C436)="","",IF(AND(N($L436)=0,N($P436)+N($Q436)+N($R436)=0),"",ROUND(N($L436)-N($P436)-N($Q436)-N($R436),2)))</f>
        <v/>
      </c>
      <c r="W436" s="373" t="str">
        <f aca="false">IF(TRIM($B436&amp;$C436)="","",IF(N($L436)=0,IF((N($P436)+N($Q436)+N($R436))=0,"—未填单价","未填单价，已收 "&amp;TEXT((N($P436)+N($Q436)+N($R436)),"#,##0.00")),IF(N($V436)&gt;0.005,"欠 "&amp;TEXT(N($V436),"#,##0.00")&amp;IF(N($S436)&gt;0,"（开票未到账 "&amp;TEXT(N($S436),"#,##0.00")&amp;"）","")&amp;IF(N($U436)&gt;0,"（未开票 "&amp;TEXT(N($U436),"#,##0.00")&amp;"）",""),IF(N($V436)&lt;-0.005,"多收 "&amp;TEXT(-N($V436),"#,##0.00"),"✔ 已结清")))&amp;IF(N($T436)&gt;0,"｜到账未开票 "&amp;TEXT(N($T436),"#,##0.00")&amp;"，待补票","")&amp;IF(N($Q436)&gt;0,"｜收现 "&amp;TEXT(N($Q436),"#,##0.00"),"")&amp;IF(N($R436)&gt;0,"｜收款不开票 "&amp;TEXT(N($R436),"#,##0.00"),""))</f>
        <v/>
      </c>
      <c r="X436" s="370"/>
      <c r="AB436" s="371" t="str">
        <f aca="false">IF(OR(N($N436)=0,N($AA436)=0),"",ROUND(N($N436)/(1+N($AA436))*N($AA436),2))</f>
        <v/>
      </c>
      <c r="AC436" s="370"/>
      <c r="AD436" s="370"/>
      <c r="AE436" s="374" t="str">
        <f aca="false">IF($AM436="","",IF($AM436=1,IF($AN436&gt;=1,"一次性·已到收款期","一次性·未到期"),$AD436&amp;" 第"&amp;$AN436&amp;"/"&amp;$AM436&amp;"期"))</f>
        <v/>
      </c>
      <c r="AF436" s="372" t="str">
        <f aca="false">IF(OR($AM436="",N($L436)=0),"",ROUND(N($J436)*$AN436/$AM436,2)+N($K436))</f>
        <v/>
      </c>
      <c r="AG436" s="372" t="str">
        <f aca="false">IF($AF436="","",MAX(0,ROUND($AF436-(N($P436)+N($Q436)+N($R436)),2)))</f>
        <v/>
      </c>
      <c r="AH436" s="372" t="str">
        <f aca="false">IF(OR(TRIM($B436&amp;$C436)="",NOT(ISNUMBER($D436))),"",SUMIFS($V$3:$V$1001,$AJ$3:$AJ$1001,$AJ436,$D$3:$D$1001,"&lt;"&amp;$D436))</f>
        <v/>
      </c>
      <c r="AI436" s="372" t="str">
        <f aca="false">IF(TRIM($B436&amp;$C436)="","",SUMIFS($V$3:$V$1001,$AJ$3:$AJ$1001,$AJ436))</f>
        <v/>
      </c>
      <c r="AJ436" s="374" t="str">
        <f aca="false">IF(TRIM($B436&amp;$C436)="","",TRIM($B436)&amp;"｜"&amp;TRIM($C436))</f>
        <v/>
      </c>
      <c r="AK436" s="372" t="str">
        <f aca="false">IF(TRIM($B436&amp;$C436)="","",MIN(N($N436),N($P436)))</f>
        <v/>
      </c>
      <c r="AL436" s="375" t="str">
        <f aca="false">IF(ISNUMBER($D436),YEAR($D436),"")</f>
        <v/>
      </c>
      <c r="AM436" s="375" t="str">
        <f aca="false">IF(OR(TRIM($B436&amp;$C436)="",NOT(ISNUMBER($D436)),NOT(ISNUMBER($E436))),"",IF($E436&lt;$D436,"",IF(IF($AD436="半年付",2,IF($AD436="季度付",4,IF($AD436="月付",12,IF($AD436="半月付",24,1))))=1,1,MAX(1,ROUND(($E436-$D436+1)/365*IF($AD436="半年付",2,IF($AD436="季度付",4,IF($AD436="月付",12,IF($AD436="半月付",24,1)))),0)))))</f>
        <v/>
      </c>
      <c r="AN436" s="375" t="str">
        <f aca="true">IF($AM436="","",MIN($AM436,MAX(0,INT((TODAY()-付款宽限天数-$D436)/(($E436-$D436+1)/$AM436))+1)))</f>
        <v/>
      </c>
    </row>
    <row r="437" customFormat="false" ht="14.9" hidden="false" customHeight="false" outlineLevel="0" collapsed="false">
      <c r="F437" s="370" t="str">
        <f aca="true">IF(TRIM($B437&amp;$C437)="","",IF(OR(ISNUMBER(SEARCH("未",$A437)),ISNUMBER(SEARCH("送出",$A437)),AND(TRIM($A437)="",NOT(ISNUMBER($D437)),N($G437)=0)),"【合同未回】","")&amp;IF(NOT(ISNUMBER($E437)),IF(OR(ISNUMBER(SEARCH("未",$A437)),ISNUMBER(SEARCH("送出",$A437)),AND(TRIM($A437)="",NOT(ISNUMBER($D437)),N($G437)=0)),"","【未填合同期】"),IF($E437&lt;TODAY(),"【已到期】",IF($E437-TODAY()&lt;=提醒天数,"【即将到期，剩余"&amp;($E437-TODAY())&amp;"天】","【正常】")))&amp;IF(OR($AC437="安装免保",$AC437="技术免保",$AC437="质保期内"),"【"&amp;$AC437&amp;"】",""))</f>
        <v/>
      </c>
      <c r="J437" s="371" t="str">
        <f aca="false">IF(OR(N($G437)=0,N($H437)=0),"",ROUND(N($G437)*N($H437)*IF(N($I437)=0,1,N($I437)),2))</f>
        <v/>
      </c>
      <c r="L437" s="371" t="str">
        <f aca="false">IF(TRIM($B437&amp;$C437)="","",IF(AND(N($J437)=0,N($K437)=0),"",ROUND(N($J437)+N($K437),2)))</f>
        <v/>
      </c>
      <c r="R437" s="371"/>
      <c r="S437" s="372" t="str">
        <f aca="false">IF(TRIM($B437&amp;$C437)="","",IF(N($N437)=0,"",MAX(0,MIN(N($N437)-N($P437),N($V437)))))</f>
        <v/>
      </c>
      <c r="T437" s="372" t="str">
        <f aca="false">IF(TRIM($B437&amp;$C437)="","",IF(N($P437)&lt;=N($N437),"",N($P437)-N($N437)))</f>
        <v/>
      </c>
      <c r="U437" s="372" t="str">
        <f aca="false">IF(OR(TRIM($B437&amp;$C437)="",$V437=""),"",MAX(0,N($V437))-N($S437))</f>
        <v/>
      </c>
      <c r="V437" s="372" t="str">
        <f aca="false">IF(TRIM($B437&amp;$C437)="","",IF(AND(N($L437)=0,N($P437)+N($Q437)+N($R437)=0),"",ROUND(N($L437)-N($P437)-N($Q437)-N($R437),2)))</f>
        <v/>
      </c>
      <c r="W437" s="373" t="str">
        <f aca="false">IF(TRIM($B437&amp;$C437)="","",IF(N($L437)=0,IF((N($P437)+N($Q437)+N($R437))=0,"—未填单价","未填单价，已收 "&amp;TEXT((N($P437)+N($Q437)+N($R437)),"#,##0.00")),IF(N($V437)&gt;0.005,"欠 "&amp;TEXT(N($V437),"#,##0.00")&amp;IF(N($S437)&gt;0,"（开票未到账 "&amp;TEXT(N($S437),"#,##0.00")&amp;"）","")&amp;IF(N($U437)&gt;0,"（未开票 "&amp;TEXT(N($U437),"#,##0.00")&amp;"）",""),IF(N($V437)&lt;-0.005,"多收 "&amp;TEXT(-N($V437),"#,##0.00"),"✔ 已结清")))&amp;IF(N($T437)&gt;0,"｜到账未开票 "&amp;TEXT(N($T437),"#,##0.00")&amp;"，待补票","")&amp;IF(N($Q437)&gt;0,"｜收现 "&amp;TEXT(N($Q437),"#,##0.00"),"")&amp;IF(N($R437)&gt;0,"｜收款不开票 "&amp;TEXT(N($R437),"#,##0.00"),""))</f>
        <v/>
      </c>
      <c r="X437" s="370"/>
      <c r="AB437" s="371" t="str">
        <f aca="false">IF(OR(N($N437)=0,N($AA437)=0),"",ROUND(N($N437)/(1+N($AA437))*N($AA437),2))</f>
        <v/>
      </c>
      <c r="AC437" s="370"/>
      <c r="AD437" s="370"/>
      <c r="AE437" s="374" t="str">
        <f aca="false">IF($AM437="","",IF($AM437=1,IF($AN437&gt;=1,"一次性·已到收款期","一次性·未到期"),$AD437&amp;" 第"&amp;$AN437&amp;"/"&amp;$AM437&amp;"期"))</f>
        <v/>
      </c>
      <c r="AF437" s="372" t="str">
        <f aca="false">IF(OR($AM437="",N($L437)=0),"",ROUND(N($J437)*$AN437/$AM437,2)+N($K437))</f>
        <v/>
      </c>
      <c r="AG437" s="372" t="str">
        <f aca="false">IF($AF437="","",MAX(0,ROUND($AF437-(N($P437)+N($Q437)+N($R437)),2)))</f>
        <v/>
      </c>
      <c r="AH437" s="372" t="str">
        <f aca="false">IF(OR(TRIM($B437&amp;$C437)="",NOT(ISNUMBER($D437))),"",SUMIFS($V$3:$V$1001,$AJ$3:$AJ$1001,$AJ437,$D$3:$D$1001,"&lt;"&amp;$D437))</f>
        <v/>
      </c>
      <c r="AI437" s="372" t="str">
        <f aca="false">IF(TRIM($B437&amp;$C437)="","",SUMIFS($V$3:$V$1001,$AJ$3:$AJ$1001,$AJ437))</f>
        <v/>
      </c>
      <c r="AJ437" s="374" t="str">
        <f aca="false">IF(TRIM($B437&amp;$C437)="","",TRIM($B437)&amp;"｜"&amp;TRIM($C437))</f>
        <v/>
      </c>
      <c r="AK437" s="372" t="str">
        <f aca="false">IF(TRIM($B437&amp;$C437)="","",MIN(N($N437),N($P437)))</f>
        <v/>
      </c>
      <c r="AL437" s="375" t="str">
        <f aca="false">IF(ISNUMBER($D437),YEAR($D437),"")</f>
        <v/>
      </c>
      <c r="AM437" s="375" t="str">
        <f aca="false">IF(OR(TRIM($B437&amp;$C437)="",NOT(ISNUMBER($D437)),NOT(ISNUMBER($E437))),"",IF($E437&lt;$D437,"",IF(IF($AD437="半年付",2,IF($AD437="季度付",4,IF($AD437="月付",12,IF($AD437="半月付",24,1))))=1,1,MAX(1,ROUND(($E437-$D437+1)/365*IF($AD437="半年付",2,IF($AD437="季度付",4,IF($AD437="月付",12,IF($AD437="半月付",24,1)))),0)))))</f>
        <v/>
      </c>
      <c r="AN437" s="375" t="str">
        <f aca="true">IF($AM437="","",MIN($AM437,MAX(0,INT((TODAY()-付款宽限天数-$D437)/(($E437-$D437+1)/$AM437))+1)))</f>
        <v/>
      </c>
    </row>
    <row r="438" customFormat="false" ht="14.9" hidden="false" customHeight="false" outlineLevel="0" collapsed="false">
      <c r="F438" s="370" t="str">
        <f aca="true">IF(TRIM($B438&amp;$C438)="","",IF(OR(ISNUMBER(SEARCH("未",$A438)),ISNUMBER(SEARCH("送出",$A438)),AND(TRIM($A438)="",NOT(ISNUMBER($D438)),N($G438)=0)),"【合同未回】","")&amp;IF(NOT(ISNUMBER($E438)),IF(OR(ISNUMBER(SEARCH("未",$A438)),ISNUMBER(SEARCH("送出",$A438)),AND(TRIM($A438)="",NOT(ISNUMBER($D438)),N($G438)=0)),"","【未填合同期】"),IF($E438&lt;TODAY(),"【已到期】",IF($E438-TODAY()&lt;=提醒天数,"【即将到期，剩余"&amp;($E438-TODAY())&amp;"天】","【正常】")))&amp;IF(OR($AC438="安装免保",$AC438="技术免保",$AC438="质保期内"),"【"&amp;$AC438&amp;"】",""))</f>
        <v/>
      </c>
      <c r="J438" s="371" t="str">
        <f aca="false">IF(OR(N($G438)=0,N($H438)=0),"",ROUND(N($G438)*N($H438)*IF(N($I438)=0,1,N($I438)),2))</f>
        <v/>
      </c>
      <c r="L438" s="371" t="str">
        <f aca="false">IF(TRIM($B438&amp;$C438)="","",IF(AND(N($J438)=0,N($K438)=0),"",ROUND(N($J438)+N($K438),2)))</f>
        <v/>
      </c>
      <c r="R438" s="371"/>
      <c r="S438" s="372" t="str">
        <f aca="false">IF(TRIM($B438&amp;$C438)="","",IF(N($N438)=0,"",MAX(0,MIN(N($N438)-N($P438),N($V438)))))</f>
        <v/>
      </c>
      <c r="T438" s="372" t="str">
        <f aca="false">IF(TRIM($B438&amp;$C438)="","",IF(N($P438)&lt;=N($N438),"",N($P438)-N($N438)))</f>
        <v/>
      </c>
      <c r="U438" s="372" t="str">
        <f aca="false">IF(OR(TRIM($B438&amp;$C438)="",$V438=""),"",MAX(0,N($V438))-N($S438))</f>
        <v/>
      </c>
      <c r="V438" s="372" t="str">
        <f aca="false">IF(TRIM($B438&amp;$C438)="","",IF(AND(N($L438)=0,N($P438)+N($Q438)+N($R438)=0),"",ROUND(N($L438)-N($P438)-N($Q438)-N($R438),2)))</f>
        <v/>
      </c>
      <c r="W438" s="373" t="str">
        <f aca="false">IF(TRIM($B438&amp;$C438)="","",IF(N($L438)=0,IF((N($P438)+N($Q438)+N($R438))=0,"—未填单价","未填单价，已收 "&amp;TEXT((N($P438)+N($Q438)+N($R438)),"#,##0.00")),IF(N($V438)&gt;0.005,"欠 "&amp;TEXT(N($V438),"#,##0.00")&amp;IF(N($S438)&gt;0,"（开票未到账 "&amp;TEXT(N($S438),"#,##0.00")&amp;"）","")&amp;IF(N($U438)&gt;0,"（未开票 "&amp;TEXT(N($U438),"#,##0.00")&amp;"）",""),IF(N($V438)&lt;-0.005,"多收 "&amp;TEXT(-N($V438),"#,##0.00"),"✔ 已结清")))&amp;IF(N($T438)&gt;0,"｜到账未开票 "&amp;TEXT(N($T438),"#,##0.00")&amp;"，待补票","")&amp;IF(N($Q438)&gt;0,"｜收现 "&amp;TEXT(N($Q438),"#,##0.00"),"")&amp;IF(N($R438)&gt;0,"｜收款不开票 "&amp;TEXT(N($R438),"#,##0.00"),""))</f>
        <v/>
      </c>
      <c r="X438" s="370"/>
      <c r="AB438" s="371" t="str">
        <f aca="false">IF(OR(N($N438)=0,N($AA438)=0),"",ROUND(N($N438)/(1+N($AA438))*N($AA438),2))</f>
        <v/>
      </c>
      <c r="AC438" s="370"/>
      <c r="AD438" s="370"/>
      <c r="AE438" s="374" t="str">
        <f aca="false">IF($AM438="","",IF($AM438=1,IF($AN438&gt;=1,"一次性·已到收款期","一次性·未到期"),$AD438&amp;" 第"&amp;$AN438&amp;"/"&amp;$AM438&amp;"期"))</f>
        <v/>
      </c>
      <c r="AF438" s="372" t="str">
        <f aca="false">IF(OR($AM438="",N($L438)=0),"",ROUND(N($J438)*$AN438/$AM438,2)+N($K438))</f>
        <v/>
      </c>
      <c r="AG438" s="372" t="str">
        <f aca="false">IF($AF438="","",MAX(0,ROUND($AF438-(N($P438)+N($Q438)+N($R438)),2)))</f>
        <v/>
      </c>
      <c r="AH438" s="372" t="str">
        <f aca="false">IF(OR(TRIM($B438&amp;$C438)="",NOT(ISNUMBER($D438))),"",SUMIFS($V$3:$V$1001,$AJ$3:$AJ$1001,$AJ438,$D$3:$D$1001,"&lt;"&amp;$D438))</f>
        <v/>
      </c>
      <c r="AI438" s="372" t="str">
        <f aca="false">IF(TRIM($B438&amp;$C438)="","",SUMIFS($V$3:$V$1001,$AJ$3:$AJ$1001,$AJ438))</f>
        <v/>
      </c>
      <c r="AJ438" s="374" t="str">
        <f aca="false">IF(TRIM($B438&amp;$C438)="","",TRIM($B438)&amp;"｜"&amp;TRIM($C438))</f>
        <v/>
      </c>
      <c r="AK438" s="372" t="str">
        <f aca="false">IF(TRIM($B438&amp;$C438)="","",MIN(N($N438),N($P438)))</f>
        <v/>
      </c>
      <c r="AL438" s="375" t="str">
        <f aca="false">IF(ISNUMBER($D438),YEAR($D438),"")</f>
        <v/>
      </c>
      <c r="AM438" s="375" t="str">
        <f aca="false">IF(OR(TRIM($B438&amp;$C438)="",NOT(ISNUMBER($D438)),NOT(ISNUMBER($E438))),"",IF($E438&lt;$D438,"",IF(IF($AD438="半年付",2,IF($AD438="季度付",4,IF($AD438="月付",12,IF($AD438="半月付",24,1))))=1,1,MAX(1,ROUND(($E438-$D438+1)/365*IF($AD438="半年付",2,IF($AD438="季度付",4,IF($AD438="月付",12,IF($AD438="半月付",24,1)))),0)))))</f>
        <v/>
      </c>
      <c r="AN438" s="375" t="str">
        <f aca="true">IF($AM438="","",MIN($AM438,MAX(0,INT((TODAY()-付款宽限天数-$D438)/(($E438-$D438+1)/$AM438))+1)))</f>
        <v/>
      </c>
    </row>
    <row r="439" customFormat="false" ht="14.9" hidden="false" customHeight="false" outlineLevel="0" collapsed="false">
      <c r="F439" s="370" t="str">
        <f aca="true">IF(TRIM($B439&amp;$C439)="","",IF(OR(ISNUMBER(SEARCH("未",$A439)),ISNUMBER(SEARCH("送出",$A439)),AND(TRIM($A439)="",NOT(ISNUMBER($D439)),N($G439)=0)),"【合同未回】","")&amp;IF(NOT(ISNUMBER($E439)),IF(OR(ISNUMBER(SEARCH("未",$A439)),ISNUMBER(SEARCH("送出",$A439)),AND(TRIM($A439)="",NOT(ISNUMBER($D439)),N($G439)=0)),"","【未填合同期】"),IF($E439&lt;TODAY(),"【已到期】",IF($E439-TODAY()&lt;=提醒天数,"【即将到期，剩余"&amp;($E439-TODAY())&amp;"天】","【正常】")))&amp;IF(OR($AC439="安装免保",$AC439="技术免保",$AC439="质保期内"),"【"&amp;$AC439&amp;"】",""))</f>
        <v/>
      </c>
      <c r="J439" s="371" t="str">
        <f aca="false">IF(OR(N($G439)=0,N($H439)=0),"",ROUND(N($G439)*N($H439)*IF(N($I439)=0,1,N($I439)),2))</f>
        <v/>
      </c>
      <c r="L439" s="371" t="str">
        <f aca="false">IF(TRIM($B439&amp;$C439)="","",IF(AND(N($J439)=0,N($K439)=0),"",ROUND(N($J439)+N($K439),2)))</f>
        <v/>
      </c>
      <c r="R439" s="371"/>
      <c r="S439" s="372" t="str">
        <f aca="false">IF(TRIM($B439&amp;$C439)="","",IF(N($N439)=0,"",MAX(0,MIN(N($N439)-N($P439),N($V439)))))</f>
        <v/>
      </c>
      <c r="T439" s="372" t="str">
        <f aca="false">IF(TRIM($B439&amp;$C439)="","",IF(N($P439)&lt;=N($N439),"",N($P439)-N($N439)))</f>
        <v/>
      </c>
      <c r="U439" s="372" t="str">
        <f aca="false">IF(OR(TRIM($B439&amp;$C439)="",$V439=""),"",MAX(0,N($V439))-N($S439))</f>
        <v/>
      </c>
      <c r="V439" s="372" t="str">
        <f aca="false">IF(TRIM($B439&amp;$C439)="","",IF(AND(N($L439)=0,N($P439)+N($Q439)+N($R439)=0),"",ROUND(N($L439)-N($P439)-N($Q439)-N($R439),2)))</f>
        <v/>
      </c>
      <c r="W439" s="373" t="str">
        <f aca="false">IF(TRIM($B439&amp;$C439)="","",IF(N($L439)=0,IF((N($P439)+N($Q439)+N($R439))=0,"—未填单价","未填单价，已收 "&amp;TEXT((N($P439)+N($Q439)+N($R439)),"#,##0.00")),IF(N($V439)&gt;0.005,"欠 "&amp;TEXT(N($V439),"#,##0.00")&amp;IF(N($S439)&gt;0,"（开票未到账 "&amp;TEXT(N($S439),"#,##0.00")&amp;"）","")&amp;IF(N($U439)&gt;0,"（未开票 "&amp;TEXT(N($U439),"#,##0.00")&amp;"）",""),IF(N($V439)&lt;-0.005,"多收 "&amp;TEXT(-N($V439),"#,##0.00"),"✔ 已结清")))&amp;IF(N($T439)&gt;0,"｜到账未开票 "&amp;TEXT(N($T439),"#,##0.00")&amp;"，待补票","")&amp;IF(N($Q439)&gt;0,"｜收现 "&amp;TEXT(N($Q439),"#,##0.00"),"")&amp;IF(N($R439)&gt;0,"｜收款不开票 "&amp;TEXT(N($R439),"#,##0.00"),""))</f>
        <v/>
      </c>
      <c r="X439" s="370"/>
      <c r="AB439" s="371" t="str">
        <f aca="false">IF(OR(N($N439)=0,N($AA439)=0),"",ROUND(N($N439)/(1+N($AA439))*N($AA439),2))</f>
        <v/>
      </c>
      <c r="AC439" s="370"/>
      <c r="AD439" s="370"/>
      <c r="AE439" s="374" t="str">
        <f aca="false">IF($AM439="","",IF($AM439=1,IF($AN439&gt;=1,"一次性·已到收款期","一次性·未到期"),$AD439&amp;" 第"&amp;$AN439&amp;"/"&amp;$AM439&amp;"期"))</f>
        <v/>
      </c>
      <c r="AF439" s="372" t="str">
        <f aca="false">IF(OR($AM439="",N($L439)=0),"",ROUND(N($J439)*$AN439/$AM439,2)+N($K439))</f>
        <v/>
      </c>
      <c r="AG439" s="372" t="str">
        <f aca="false">IF($AF439="","",MAX(0,ROUND($AF439-(N($P439)+N($Q439)+N($R439)),2)))</f>
        <v/>
      </c>
      <c r="AH439" s="372" t="str">
        <f aca="false">IF(OR(TRIM($B439&amp;$C439)="",NOT(ISNUMBER($D439))),"",SUMIFS($V$3:$V$1001,$AJ$3:$AJ$1001,$AJ439,$D$3:$D$1001,"&lt;"&amp;$D439))</f>
        <v/>
      </c>
      <c r="AI439" s="372" t="str">
        <f aca="false">IF(TRIM($B439&amp;$C439)="","",SUMIFS($V$3:$V$1001,$AJ$3:$AJ$1001,$AJ439))</f>
        <v/>
      </c>
      <c r="AJ439" s="374" t="str">
        <f aca="false">IF(TRIM($B439&amp;$C439)="","",TRIM($B439)&amp;"｜"&amp;TRIM($C439))</f>
        <v/>
      </c>
      <c r="AK439" s="372" t="str">
        <f aca="false">IF(TRIM($B439&amp;$C439)="","",MIN(N($N439),N($P439)))</f>
        <v/>
      </c>
      <c r="AL439" s="375" t="str">
        <f aca="false">IF(ISNUMBER($D439),YEAR($D439),"")</f>
        <v/>
      </c>
      <c r="AM439" s="375" t="str">
        <f aca="false">IF(OR(TRIM($B439&amp;$C439)="",NOT(ISNUMBER($D439)),NOT(ISNUMBER($E439))),"",IF($E439&lt;$D439,"",IF(IF($AD439="半年付",2,IF($AD439="季度付",4,IF($AD439="月付",12,IF($AD439="半月付",24,1))))=1,1,MAX(1,ROUND(($E439-$D439+1)/365*IF($AD439="半年付",2,IF($AD439="季度付",4,IF($AD439="月付",12,IF($AD439="半月付",24,1)))),0)))))</f>
        <v/>
      </c>
      <c r="AN439" s="375" t="str">
        <f aca="true">IF($AM439="","",MIN($AM439,MAX(0,INT((TODAY()-付款宽限天数-$D439)/(($E439-$D439+1)/$AM439))+1)))</f>
        <v/>
      </c>
    </row>
    <row r="440" customFormat="false" ht="14.9" hidden="false" customHeight="false" outlineLevel="0" collapsed="false">
      <c r="F440" s="370" t="str">
        <f aca="true">IF(TRIM($B440&amp;$C440)="","",IF(OR(ISNUMBER(SEARCH("未",$A440)),ISNUMBER(SEARCH("送出",$A440)),AND(TRIM($A440)="",NOT(ISNUMBER($D440)),N($G440)=0)),"【合同未回】","")&amp;IF(NOT(ISNUMBER($E440)),IF(OR(ISNUMBER(SEARCH("未",$A440)),ISNUMBER(SEARCH("送出",$A440)),AND(TRIM($A440)="",NOT(ISNUMBER($D440)),N($G440)=0)),"","【未填合同期】"),IF($E440&lt;TODAY(),"【已到期】",IF($E440-TODAY()&lt;=提醒天数,"【即将到期，剩余"&amp;($E440-TODAY())&amp;"天】","【正常】")))&amp;IF(OR($AC440="安装免保",$AC440="技术免保",$AC440="质保期内"),"【"&amp;$AC440&amp;"】",""))</f>
        <v/>
      </c>
      <c r="J440" s="371" t="str">
        <f aca="false">IF(OR(N($G440)=0,N($H440)=0),"",ROUND(N($G440)*N($H440)*IF(N($I440)=0,1,N($I440)),2))</f>
        <v/>
      </c>
      <c r="L440" s="371" t="str">
        <f aca="false">IF(TRIM($B440&amp;$C440)="","",IF(AND(N($J440)=0,N($K440)=0),"",ROUND(N($J440)+N($K440),2)))</f>
        <v/>
      </c>
      <c r="R440" s="371"/>
      <c r="S440" s="372" t="str">
        <f aca="false">IF(TRIM($B440&amp;$C440)="","",IF(N($N440)=0,"",MAX(0,MIN(N($N440)-N($P440),N($V440)))))</f>
        <v/>
      </c>
      <c r="T440" s="372" t="str">
        <f aca="false">IF(TRIM($B440&amp;$C440)="","",IF(N($P440)&lt;=N($N440),"",N($P440)-N($N440)))</f>
        <v/>
      </c>
      <c r="U440" s="372" t="str">
        <f aca="false">IF(OR(TRIM($B440&amp;$C440)="",$V440=""),"",MAX(0,N($V440))-N($S440))</f>
        <v/>
      </c>
      <c r="V440" s="372" t="str">
        <f aca="false">IF(TRIM($B440&amp;$C440)="","",IF(AND(N($L440)=0,N($P440)+N($Q440)+N($R440)=0),"",ROUND(N($L440)-N($P440)-N($Q440)-N($R440),2)))</f>
        <v/>
      </c>
      <c r="W440" s="373" t="str">
        <f aca="false">IF(TRIM($B440&amp;$C440)="","",IF(N($L440)=0,IF((N($P440)+N($Q440)+N($R440))=0,"—未填单价","未填单价，已收 "&amp;TEXT((N($P440)+N($Q440)+N($R440)),"#,##0.00")),IF(N($V440)&gt;0.005,"欠 "&amp;TEXT(N($V440),"#,##0.00")&amp;IF(N($S440)&gt;0,"（开票未到账 "&amp;TEXT(N($S440),"#,##0.00")&amp;"）","")&amp;IF(N($U440)&gt;0,"（未开票 "&amp;TEXT(N($U440),"#,##0.00")&amp;"）",""),IF(N($V440)&lt;-0.005,"多收 "&amp;TEXT(-N($V440),"#,##0.00"),"✔ 已结清")))&amp;IF(N($T440)&gt;0,"｜到账未开票 "&amp;TEXT(N($T440),"#,##0.00")&amp;"，待补票","")&amp;IF(N($Q440)&gt;0,"｜收现 "&amp;TEXT(N($Q440),"#,##0.00"),"")&amp;IF(N($R440)&gt;0,"｜收款不开票 "&amp;TEXT(N($R440),"#,##0.00"),""))</f>
        <v/>
      </c>
      <c r="X440" s="370"/>
      <c r="AB440" s="371" t="str">
        <f aca="false">IF(OR(N($N440)=0,N($AA440)=0),"",ROUND(N($N440)/(1+N($AA440))*N($AA440),2))</f>
        <v/>
      </c>
      <c r="AC440" s="370"/>
      <c r="AD440" s="370"/>
      <c r="AE440" s="374" t="str">
        <f aca="false">IF($AM440="","",IF($AM440=1,IF($AN440&gt;=1,"一次性·已到收款期","一次性·未到期"),$AD440&amp;" 第"&amp;$AN440&amp;"/"&amp;$AM440&amp;"期"))</f>
        <v/>
      </c>
      <c r="AF440" s="372" t="str">
        <f aca="false">IF(OR($AM440="",N($L440)=0),"",ROUND(N($J440)*$AN440/$AM440,2)+N($K440))</f>
        <v/>
      </c>
      <c r="AG440" s="372" t="str">
        <f aca="false">IF($AF440="","",MAX(0,ROUND($AF440-(N($P440)+N($Q440)+N($R440)),2)))</f>
        <v/>
      </c>
      <c r="AH440" s="372" t="str">
        <f aca="false">IF(OR(TRIM($B440&amp;$C440)="",NOT(ISNUMBER($D440))),"",SUMIFS($V$3:$V$1001,$AJ$3:$AJ$1001,$AJ440,$D$3:$D$1001,"&lt;"&amp;$D440))</f>
        <v/>
      </c>
      <c r="AI440" s="372" t="str">
        <f aca="false">IF(TRIM($B440&amp;$C440)="","",SUMIFS($V$3:$V$1001,$AJ$3:$AJ$1001,$AJ440))</f>
        <v/>
      </c>
      <c r="AJ440" s="374" t="str">
        <f aca="false">IF(TRIM($B440&amp;$C440)="","",TRIM($B440)&amp;"｜"&amp;TRIM($C440))</f>
        <v/>
      </c>
      <c r="AK440" s="372" t="str">
        <f aca="false">IF(TRIM($B440&amp;$C440)="","",MIN(N($N440),N($P440)))</f>
        <v/>
      </c>
      <c r="AL440" s="375" t="str">
        <f aca="false">IF(ISNUMBER($D440),YEAR($D440),"")</f>
        <v/>
      </c>
      <c r="AM440" s="375" t="str">
        <f aca="false">IF(OR(TRIM($B440&amp;$C440)="",NOT(ISNUMBER($D440)),NOT(ISNUMBER($E440))),"",IF($E440&lt;$D440,"",IF(IF($AD440="半年付",2,IF($AD440="季度付",4,IF($AD440="月付",12,IF($AD440="半月付",24,1))))=1,1,MAX(1,ROUND(($E440-$D440+1)/365*IF($AD440="半年付",2,IF($AD440="季度付",4,IF($AD440="月付",12,IF($AD440="半月付",24,1)))),0)))))</f>
        <v/>
      </c>
      <c r="AN440" s="375" t="str">
        <f aca="true">IF($AM440="","",MIN($AM440,MAX(0,INT((TODAY()-付款宽限天数-$D440)/(($E440-$D440+1)/$AM440))+1)))</f>
        <v/>
      </c>
    </row>
    <row r="441" customFormat="false" ht="14.9" hidden="false" customHeight="false" outlineLevel="0" collapsed="false">
      <c r="F441" s="370" t="str">
        <f aca="true">IF(TRIM($B441&amp;$C441)="","",IF(OR(ISNUMBER(SEARCH("未",$A441)),ISNUMBER(SEARCH("送出",$A441)),AND(TRIM($A441)="",NOT(ISNUMBER($D441)),N($G441)=0)),"【合同未回】","")&amp;IF(NOT(ISNUMBER($E441)),IF(OR(ISNUMBER(SEARCH("未",$A441)),ISNUMBER(SEARCH("送出",$A441)),AND(TRIM($A441)="",NOT(ISNUMBER($D441)),N($G441)=0)),"","【未填合同期】"),IF($E441&lt;TODAY(),"【已到期】",IF($E441-TODAY()&lt;=提醒天数,"【即将到期，剩余"&amp;($E441-TODAY())&amp;"天】","【正常】")))&amp;IF(OR($AC441="安装免保",$AC441="技术免保",$AC441="质保期内"),"【"&amp;$AC441&amp;"】",""))</f>
        <v/>
      </c>
      <c r="J441" s="371" t="str">
        <f aca="false">IF(OR(N($G441)=0,N($H441)=0),"",ROUND(N($G441)*N($H441)*IF(N($I441)=0,1,N($I441)),2))</f>
        <v/>
      </c>
      <c r="L441" s="371" t="str">
        <f aca="false">IF(TRIM($B441&amp;$C441)="","",IF(AND(N($J441)=0,N($K441)=0),"",ROUND(N($J441)+N($K441),2)))</f>
        <v/>
      </c>
      <c r="R441" s="371"/>
      <c r="S441" s="372" t="str">
        <f aca="false">IF(TRIM($B441&amp;$C441)="","",IF(N($N441)=0,"",MAX(0,MIN(N($N441)-N($P441),N($V441)))))</f>
        <v/>
      </c>
      <c r="T441" s="372" t="str">
        <f aca="false">IF(TRIM($B441&amp;$C441)="","",IF(N($P441)&lt;=N($N441),"",N($P441)-N($N441)))</f>
        <v/>
      </c>
      <c r="U441" s="372" t="str">
        <f aca="false">IF(OR(TRIM($B441&amp;$C441)="",$V441=""),"",MAX(0,N($V441))-N($S441))</f>
        <v/>
      </c>
      <c r="V441" s="372" t="str">
        <f aca="false">IF(TRIM($B441&amp;$C441)="","",IF(AND(N($L441)=0,N($P441)+N($Q441)+N($R441)=0),"",ROUND(N($L441)-N($P441)-N($Q441)-N($R441),2)))</f>
        <v/>
      </c>
      <c r="W441" s="373" t="str">
        <f aca="false">IF(TRIM($B441&amp;$C441)="","",IF(N($L441)=0,IF((N($P441)+N($Q441)+N($R441))=0,"—未填单价","未填单价，已收 "&amp;TEXT((N($P441)+N($Q441)+N($R441)),"#,##0.00")),IF(N($V441)&gt;0.005,"欠 "&amp;TEXT(N($V441),"#,##0.00")&amp;IF(N($S441)&gt;0,"（开票未到账 "&amp;TEXT(N($S441),"#,##0.00")&amp;"）","")&amp;IF(N($U441)&gt;0,"（未开票 "&amp;TEXT(N($U441),"#,##0.00")&amp;"）",""),IF(N($V441)&lt;-0.005,"多收 "&amp;TEXT(-N($V441),"#,##0.00"),"✔ 已结清")))&amp;IF(N($T441)&gt;0,"｜到账未开票 "&amp;TEXT(N($T441),"#,##0.00")&amp;"，待补票","")&amp;IF(N($Q441)&gt;0,"｜收现 "&amp;TEXT(N($Q441),"#,##0.00"),"")&amp;IF(N($R441)&gt;0,"｜收款不开票 "&amp;TEXT(N($R441),"#,##0.00"),""))</f>
        <v/>
      </c>
      <c r="X441" s="370"/>
      <c r="AB441" s="371" t="str">
        <f aca="false">IF(OR(N($N441)=0,N($AA441)=0),"",ROUND(N($N441)/(1+N($AA441))*N($AA441),2))</f>
        <v/>
      </c>
      <c r="AC441" s="370"/>
      <c r="AD441" s="370"/>
      <c r="AE441" s="374" t="str">
        <f aca="false">IF($AM441="","",IF($AM441=1,IF($AN441&gt;=1,"一次性·已到收款期","一次性·未到期"),$AD441&amp;" 第"&amp;$AN441&amp;"/"&amp;$AM441&amp;"期"))</f>
        <v/>
      </c>
      <c r="AF441" s="372" t="str">
        <f aca="false">IF(OR($AM441="",N($L441)=0),"",ROUND(N($J441)*$AN441/$AM441,2)+N($K441))</f>
        <v/>
      </c>
      <c r="AG441" s="372" t="str">
        <f aca="false">IF($AF441="","",MAX(0,ROUND($AF441-(N($P441)+N($Q441)+N($R441)),2)))</f>
        <v/>
      </c>
      <c r="AH441" s="372" t="str">
        <f aca="false">IF(OR(TRIM($B441&amp;$C441)="",NOT(ISNUMBER($D441))),"",SUMIFS($V$3:$V$1001,$AJ$3:$AJ$1001,$AJ441,$D$3:$D$1001,"&lt;"&amp;$D441))</f>
        <v/>
      </c>
      <c r="AI441" s="372" t="str">
        <f aca="false">IF(TRIM($B441&amp;$C441)="","",SUMIFS($V$3:$V$1001,$AJ$3:$AJ$1001,$AJ441))</f>
        <v/>
      </c>
      <c r="AJ441" s="374" t="str">
        <f aca="false">IF(TRIM($B441&amp;$C441)="","",TRIM($B441)&amp;"｜"&amp;TRIM($C441))</f>
        <v/>
      </c>
      <c r="AK441" s="372" t="str">
        <f aca="false">IF(TRIM($B441&amp;$C441)="","",MIN(N($N441),N($P441)))</f>
        <v/>
      </c>
      <c r="AL441" s="375" t="str">
        <f aca="false">IF(ISNUMBER($D441),YEAR($D441),"")</f>
        <v/>
      </c>
      <c r="AM441" s="375" t="str">
        <f aca="false">IF(OR(TRIM($B441&amp;$C441)="",NOT(ISNUMBER($D441)),NOT(ISNUMBER($E441))),"",IF($E441&lt;$D441,"",IF(IF($AD441="半年付",2,IF($AD441="季度付",4,IF($AD441="月付",12,IF($AD441="半月付",24,1))))=1,1,MAX(1,ROUND(($E441-$D441+1)/365*IF($AD441="半年付",2,IF($AD441="季度付",4,IF($AD441="月付",12,IF($AD441="半月付",24,1)))),0)))))</f>
        <v/>
      </c>
      <c r="AN441" s="375" t="str">
        <f aca="true">IF($AM441="","",MIN($AM441,MAX(0,INT((TODAY()-付款宽限天数-$D441)/(($E441-$D441+1)/$AM441))+1)))</f>
        <v/>
      </c>
    </row>
    <row r="442" customFormat="false" ht="14.9" hidden="false" customHeight="false" outlineLevel="0" collapsed="false">
      <c r="F442" s="370" t="str">
        <f aca="true">IF(TRIM($B442&amp;$C442)="","",IF(OR(ISNUMBER(SEARCH("未",$A442)),ISNUMBER(SEARCH("送出",$A442)),AND(TRIM($A442)="",NOT(ISNUMBER($D442)),N($G442)=0)),"【合同未回】","")&amp;IF(NOT(ISNUMBER($E442)),IF(OR(ISNUMBER(SEARCH("未",$A442)),ISNUMBER(SEARCH("送出",$A442)),AND(TRIM($A442)="",NOT(ISNUMBER($D442)),N($G442)=0)),"","【未填合同期】"),IF($E442&lt;TODAY(),"【已到期】",IF($E442-TODAY()&lt;=提醒天数,"【即将到期，剩余"&amp;($E442-TODAY())&amp;"天】","【正常】")))&amp;IF(OR($AC442="安装免保",$AC442="技术免保",$AC442="质保期内"),"【"&amp;$AC442&amp;"】",""))</f>
        <v/>
      </c>
      <c r="J442" s="371" t="str">
        <f aca="false">IF(OR(N($G442)=0,N($H442)=0),"",ROUND(N($G442)*N($H442)*IF(N($I442)=0,1,N($I442)),2))</f>
        <v/>
      </c>
      <c r="L442" s="371" t="str">
        <f aca="false">IF(TRIM($B442&amp;$C442)="","",IF(AND(N($J442)=0,N($K442)=0),"",ROUND(N($J442)+N($K442),2)))</f>
        <v/>
      </c>
      <c r="R442" s="371"/>
      <c r="S442" s="372" t="str">
        <f aca="false">IF(TRIM($B442&amp;$C442)="","",IF(N($N442)=0,"",MAX(0,MIN(N($N442)-N($P442),N($V442)))))</f>
        <v/>
      </c>
      <c r="T442" s="372" t="str">
        <f aca="false">IF(TRIM($B442&amp;$C442)="","",IF(N($P442)&lt;=N($N442),"",N($P442)-N($N442)))</f>
        <v/>
      </c>
      <c r="U442" s="372" t="str">
        <f aca="false">IF(OR(TRIM($B442&amp;$C442)="",$V442=""),"",MAX(0,N($V442))-N($S442))</f>
        <v/>
      </c>
      <c r="V442" s="372" t="str">
        <f aca="false">IF(TRIM($B442&amp;$C442)="","",IF(AND(N($L442)=0,N($P442)+N($Q442)+N($R442)=0),"",ROUND(N($L442)-N($P442)-N($Q442)-N($R442),2)))</f>
        <v/>
      </c>
      <c r="W442" s="373" t="str">
        <f aca="false">IF(TRIM($B442&amp;$C442)="","",IF(N($L442)=0,IF((N($P442)+N($Q442)+N($R442))=0,"—未填单价","未填单价，已收 "&amp;TEXT((N($P442)+N($Q442)+N($R442)),"#,##0.00")),IF(N($V442)&gt;0.005,"欠 "&amp;TEXT(N($V442),"#,##0.00")&amp;IF(N($S442)&gt;0,"（开票未到账 "&amp;TEXT(N($S442),"#,##0.00")&amp;"）","")&amp;IF(N($U442)&gt;0,"（未开票 "&amp;TEXT(N($U442),"#,##0.00")&amp;"）",""),IF(N($V442)&lt;-0.005,"多收 "&amp;TEXT(-N($V442),"#,##0.00"),"✔ 已结清")))&amp;IF(N($T442)&gt;0,"｜到账未开票 "&amp;TEXT(N($T442),"#,##0.00")&amp;"，待补票","")&amp;IF(N($Q442)&gt;0,"｜收现 "&amp;TEXT(N($Q442),"#,##0.00"),"")&amp;IF(N($R442)&gt;0,"｜收款不开票 "&amp;TEXT(N($R442),"#,##0.00"),""))</f>
        <v/>
      </c>
      <c r="X442" s="370"/>
      <c r="AB442" s="371" t="str">
        <f aca="false">IF(OR(N($N442)=0,N($AA442)=0),"",ROUND(N($N442)/(1+N($AA442))*N($AA442),2))</f>
        <v/>
      </c>
      <c r="AC442" s="370"/>
      <c r="AD442" s="370"/>
      <c r="AE442" s="374" t="str">
        <f aca="false">IF($AM442="","",IF($AM442=1,IF($AN442&gt;=1,"一次性·已到收款期","一次性·未到期"),$AD442&amp;" 第"&amp;$AN442&amp;"/"&amp;$AM442&amp;"期"))</f>
        <v/>
      </c>
      <c r="AF442" s="372" t="str">
        <f aca="false">IF(OR($AM442="",N($L442)=0),"",ROUND(N($J442)*$AN442/$AM442,2)+N($K442))</f>
        <v/>
      </c>
      <c r="AG442" s="372" t="str">
        <f aca="false">IF($AF442="","",MAX(0,ROUND($AF442-(N($P442)+N($Q442)+N($R442)),2)))</f>
        <v/>
      </c>
      <c r="AH442" s="372" t="str">
        <f aca="false">IF(OR(TRIM($B442&amp;$C442)="",NOT(ISNUMBER($D442))),"",SUMIFS($V$3:$V$1001,$AJ$3:$AJ$1001,$AJ442,$D$3:$D$1001,"&lt;"&amp;$D442))</f>
        <v/>
      </c>
      <c r="AI442" s="372" t="str">
        <f aca="false">IF(TRIM($B442&amp;$C442)="","",SUMIFS($V$3:$V$1001,$AJ$3:$AJ$1001,$AJ442))</f>
        <v/>
      </c>
      <c r="AJ442" s="374" t="str">
        <f aca="false">IF(TRIM($B442&amp;$C442)="","",TRIM($B442)&amp;"｜"&amp;TRIM($C442))</f>
        <v/>
      </c>
      <c r="AK442" s="372" t="str">
        <f aca="false">IF(TRIM($B442&amp;$C442)="","",MIN(N($N442),N($P442)))</f>
        <v/>
      </c>
      <c r="AL442" s="375" t="str">
        <f aca="false">IF(ISNUMBER($D442),YEAR($D442),"")</f>
        <v/>
      </c>
      <c r="AM442" s="375" t="str">
        <f aca="false">IF(OR(TRIM($B442&amp;$C442)="",NOT(ISNUMBER($D442)),NOT(ISNUMBER($E442))),"",IF($E442&lt;$D442,"",IF(IF($AD442="半年付",2,IF($AD442="季度付",4,IF($AD442="月付",12,IF($AD442="半月付",24,1))))=1,1,MAX(1,ROUND(($E442-$D442+1)/365*IF($AD442="半年付",2,IF($AD442="季度付",4,IF($AD442="月付",12,IF($AD442="半月付",24,1)))),0)))))</f>
        <v/>
      </c>
      <c r="AN442" s="375" t="str">
        <f aca="true">IF($AM442="","",MIN($AM442,MAX(0,INT((TODAY()-付款宽限天数-$D442)/(($E442-$D442+1)/$AM442))+1)))</f>
        <v/>
      </c>
    </row>
    <row r="443" customFormat="false" ht="14.9" hidden="false" customHeight="false" outlineLevel="0" collapsed="false">
      <c r="F443" s="370" t="str">
        <f aca="true">IF(TRIM($B443&amp;$C443)="","",IF(OR(ISNUMBER(SEARCH("未",$A443)),ISNUMBER(SEARCH("送出",$A443)),AND(TRIM($A443)="",NOT(ISNUMBER($D443)),N($G443)=0)),"【合同未回】","")&amp;IF(NOT(ISNUMBER($E443)),IF(OR(ISNUMBER(SEARCH("未",$A443)),ISNUMBER(SEARCH("送出",$A443)),AND(TRIM($A443)="",NOT(ISNUMBER($D443)),N($G443)=0)),"","【未填合同期】"),IF($E443&lt;TODAY(),"【已到期】",IF($E443-TODAY()&lt;=提醒天数,"【即将到期，剩余"&amp;($E443-TODAY())&amp;"天】","【正常】")))&amp;IF(OR($AC443="安装免保",$AC443="技术免保",$AC443="质保期内"),"【"&amp;$AC443&amp;"】",""))</f>
        <v/>
      </c>
      <c r="J443" s="371" t="str">
        <f aca="false">IF(OR(N($G443)=0,N($H443)=0),"",ROUND(N($G443)*N($H443)*IF(N($I443)=0,1,N($I443)),2))</f>
        <v/>
      </c>
      <c r="L443" s="371" t="str">
        <f aca="false">IF(TRIM($B443&amp;$C443)="","",IF(AND(N($J443)=0,N($K443)=0),"",ROUND(N($J443)+N($K443),2)))</f>
        <v/>
      </c>
      <c r="R443" s="371"/>
      <c r="S443" s="372" t="str">
        <f aca="false">IF(TRIM($B443&amp;$C443)="","",IF(N($N443)=0,"",MAX(0,MIN(N($N443)-N($P443),N($V443)))))</f>
        <v/>
      </c>
      <c r="T443" s="372" t="str">
        <f aca="false">IF(TRIM($B443&amp;$C443)="","",IF(N($P443)&lt;=N($N443),"",N($P443)-N($N443)))</f>
        <v/>
      </c>
      <c r="U443" s="372" t="str">
        <f aca="false">IF(OR(TRIM($B443&amp;$C443)="",$V443=""),"",MAX(0,N($V443))-N($S443))</f>
        <v/>
      </c>
      <c r="V443" s="372" t="str">
        <f aca="false">IF(TRIM($B443&amp;$C443)="","",IF(AND(N($L443)=0,N($P443)+N($Q443)+N($R443)=0),"",ROUND(N($L443)-N($P443)-N($Q443)-N($R443),2)))</f>
        <v/>
      </c>
      <c r="W443" s="373" t="str">
        <f aca="false">IF(TRIM($B443&amp;$C443)="","",IF(N($L443)=0,IF((N($P443)+N($Q443)+N($R443))=0,"—未填单价","未填单价，已收 "&amp;TEXT((N($P443)+N($Q443)+N($R443)),"#,##0.00")),IF(N($V443)&gt;0.005,"欠 "&amp;TEXT(N($V443),"#,##0.00")&amp;IF(N($S443)&gt;0,"（开票未到账 "&amp;TEXT(N($S443),"#,##0.00")&amp;"）","")&amp;IF(N($U443)&gt;0,"（未开票 "&amp;TEXT(N($U443),"#,##0.00")&amp;"）",""),IF(N($V443)&lt;-0.005,"多收 "&amp;TEXT(-N($V443),"#,##0.00"),"✔ 已结清")))&amp;IF(N($T443)&gt;0,"｜到账未开票 "&amp;TEXT(N($T443),"#,##0.00")&amp;"，待补票","")&amp;IF(N($Q443)&gt;0,"｜收现 "&amp;TEXT(N($Q443),"#,##0.00"),"")&amp;IF(N($R443)&gt;0,"｜收款不开票 "&amp;TEXT(N($R443),"#,##0.00"),""))</f>
        <v/>
      </c>
      <c r="X443" s="370"/>
      <c r="AB443" s="371" t="str">
        <f aca="false">IF(OR(N($N443)=0,N($AA443)=0),"",ROUND(N($N443)/(1+N($AA443))*N($AA443),2))</f>
        <v/>
      </c>
      <c r="AC443" s="370"/>
      <c r="AD443" s="370"/>
      <c r="AE443" s="374" t="str">
        <f aca="false">IF($AM443="","",IF($AM443=1,IF($AN443&gt;=1,"一次性·已到收款期","一次性·未到期"),$AD443&amp;" 第"&amp;$AN443&amp;"/"&amp;$AM443&amp;"期"))</f>
        <v/>
      </c>
      <c r="AF443" s="372" t="str">
        <f aca="false">IF(OR($AM443="",N($L443)=0),"",ROUND(N($J443)*$AN443/$AM443,2)+N($K443))</f>
        <v/>
      </c>
      <c r="AG443" s="372" t="str">
        <f aca="false">IF($AF443="","",MAX(0,ROUND($AF443-(N($P443)+N($Q443)+N($R443)),2)))</f>
        <v/>
      </c>
      <c r="AH443" s="372" t="str">
        <f aca="false">IF(OR(TRIM($B443&amp;$C443)="",NOT(ISNUMBER($D443))),"",SUMIFS($V$3:$V$1001,$AJ$3:$AJ$1001,$AJ443,$D$3:$D$1001,"&lt;"&amp;$D443))</f>
        <v/>
      </c>
      <c r="AI443" s="372" t="str">
        <f aca="false">IF(TRIM($B443&amp;$C443)="","",SUMIFS($V$3:$V$1001,$AJ$3:$AJ$1001,$AJ443))</f>
        <v/>
      </c>
      <c r="AJ443" s="374" t="str">
        <f aca="false">IF(TRIM($B443&amp;$C443)="","",TRIM($B443)&amp;"｜"&amp;TRIM($C443))</f>
        <v/>
      </c>
      <c r="AK443" s="372" t="str">
        <f aca="false">IF(TRIM($B443&amp;$C443)="","",MIN(N($N443),N($P443)))</f>
        <v/>
      </c>
      <c r="AL443" s="375" t="str">
        <f aca="false">IF(ISNUMBER($D443),YEAR($D443),"")</f>
        <v/>
      </c>
      <c r="AM443" s="375" t="str">
        <f aca="false">IF(OR(TRIM($B443&amp;$C443)="",NOT(ISNUMBER($D443)),NOT(ISNUMBER($E443))),"",IF($E443&lt;$D443,"",IF(IF($AD443="半年付",2,IF($AD443="季度付",4,IF($AD443="月付",12,IF($AD443="半月付",24,1))))=1,1,MAX(1,ROUND(($E443-$D443+1)/365*IF($AD443="半年付",2,IF($AD443="季度付",4,IF($AD443="月付",12,IF($AD443="半月付",24,1)))),0)))))</f>
        <v/>
      </c>
      <c r="AN443" s="375" t="str">
        <f aca="true">IF($AM443="","",MIN($AM443,MAX(0,INT((TODAY()-付款宽限天数-$D443)/(($E443-$D443+1)/$AM443))+1)))</f>
        <v/>
      </c>
    </row>
    <row r="444" customFormat="false" ht="14.9" hidden="false" customHeight="false" outlineLevel="0" collapsed="false">
      <c r="F444" s="370" t="str">
        <f aca="true">IF(TRIM($B444&amp;$C444)="","",IF(OR(ISNUMBER(SEARCH("未",$A444)),ISNUMBER(SEARCH("送出",$A444)),AND(TRIM($A444)="",NOT(ISNUMBER($D444)),N($G444)=0)),"【合同未回】","")&amp;IF(NOT(ISNUMBER($E444)),IF(OR(ISNUMBER(SEARCH("未",$A444)),ISNUMBER(SEARCH("送出",$A444)),AND(TRIM($A444)="",NOT(ISNUMBER($D444)),N($G444)=0)),"","【未填合同期】"),IF($E444&lt;TODAY(),"【已到期】",IF($E444-TODAY()&lt;=提醒天数,"【即将到期，剩余"&amp;($E444-TODAY())&amp;"天】","【正常】")))&amp;IF(OR($AC444="安装免保",$AC444="技术免保",$AC444="质保期内"),"【"&amp;$AC444&amp;"】",""))</f>
        <v/>
      </c>
      <c r="J444" s="371" t="str">
        <f aca="false">IF(OR(N($G444)=0,N($H444)=0),"",ROUND(N($G444)*N($H444)*IF(N($I444)=0,1,N($I444)),2))</f>
        <v/>
      </c>
      <c r="L444" s="371" t="str">
        <f aca="false">IF(TRIM($B444&amp;$C444)="","",IF(AND(N($J444)=0,N($K444)=0),"",ROUND(N($J444)+N($K444),2)))</f>
        <v/>
      </c>
      <c r="R444" s="371"/>
      <c r="S444" s="372" t="str">
        <f aca="false">IF(TRIM($B444&amp;$C444)="","",IF(N($N444)=0,"",MAX(0,MIN(N($N444)-N($P444),N($V444)))))</f>
        <v/>
      </c>
      <c r="T444" s="372" t="str">
        <f aca="false">IF(TRIM($B444&amp;$C444)="","",IF(N($P444)&lt;=N($N444),"",N($P444)-N($N444)))</f>
        <v/>
      </c>
      <c r="U444" s="372" t="str">
        <f aca="false">IF(OR(TRIM($B444&amp;$C444)="",$V444=""),"",MAX(0,N($V444))-N($S444))</f>
        <v/>
      </c>
      <c r="V444" s="372" t="str">
        <f aca="false">IF(TRIM($B444&amp;$C444)="","",IF(AND(N($L444)=0,N($P444)+N($Q444)+N($R444)=0),"",ROUND(N($L444)-N($P444)-N($Q444)-N($R444),2)))</f>
        <v/>
      </c>
      <c r="W444" s="373" t="str">
        <f aca="false">IF(TRIM($B444&amp;$C444)="","",IF(N($L444)=0,IF((N($P444)+N($Q444)+N($R444))=0,"—未填单价","未填单价，已收 "&amp;TEXT((N($P444)+N($Q444)+N($R444)),"#,##0.00")),IF(N($V444)&gt;0.005,"欠 "&amp;TEXT(N($V444),"#,##0.00")&amp;IF(N($S444)&gt;0,"（开票未到账 "&amp;TEXT(N($S444),"#,##0.00")&amp;"）","")&amp;IF(N($U444)&gt;0,"（未开票 "&amp;TEXT(N($U444),"#,##0.00")&amp;"）",""),IF(N($V444)&lt;-0.005,"多收 "&amp;TEXT(-N($V444),"#,##0.00"),"✔ 已结清")))&amp;IF(N($T444)&gt;0,"｜到账未开票 "&amp;TEXT(N($T444),"#,##0.00")&amp;"，待补票","")&amp;IF(N($Q444)&gt;0,"｜收现 "&amp;TEXT(N($Q444),"#,##0.00"),"")&amp;IF(N($R444)&gt;0,"｜收款不开票 "&amp;TEXT(N($R444),"#,##0.00"),""))</f>
        <v/>
      </c>
      <c r="X444" s="370"/>
      <c r="AB444" s="371" t="str">
        <f aca="false">IF(OR(N($N444)=0,N($AA444)=0),"",ROUND(N($N444)/(1+N($AA444))*N($AA444),2))</f>
        <v/>
      </c>
      <c r="AC444" s="370"/>
      <c r="AD444" s="370"/>
      <c r="AE444" s="374" t="str">
        <f aca="false">IF($AM444="","",IF($AM444=1,IF($AN444&gt;=1,"一次性·已到收款期","一次性·未到期"),$AD444&amp;" 第"&amp;$AN444&amp;"/"&amp;$AM444&amp;"期"))</f>
        <v/>
      </c>
      <c r="AF444" s="372" t="str">
        <f aca="false">IF(OR($AM444="",N($L444)=0),"",ROUND(N($J444)*$AN444/$AM444,2)+N($K444))</f>
        <v/>
      </c>
      <c r="AG444" s="372" t="str">
        <f aca="false">IF($AF444="","",MAX(0,ROUND($AF444-(N($P444)+N($Q444)+N($R444)),2)))</f>
        <v/>
      </c>
      <c r="AH444" s="372" t="str">
        <f aca="false">IF(OR(TRIM($B444&amp;$C444)="",NOT(ISNUMBER($D444))),"",SUMIFS($V$3:$V$1001,$AJ$3:$AJ$1001,$AJ444,$D$3:$D$1001,"&lt;"&amp;$D444))</f>
        <v/>
      </c>
      <c r="AI444" s="372" t="str">
        <f aca="false">IF(TRIM($B444&amp;$C444)="","",SUMIFS($V$3:$V$1001,$AJ$3:$AJ$1001,$AJ444))</f>
        <v/>
      </c>
      <c r="AJ444" s="374" t="str">
        <f aca="false">IF(TRIM($B444&amp;$C444)="","",TRIM($B444)&amp;"｜"&amp;TRIM($C444))</f>
        <v/>
      </c>
      <c r="AK444" s="372" t="str">
        <f aca="false">IF(TRIM($B444&amp;$C444)="","",MIN(N($N444),N($P444)))</f>
        <v/>
      </c>
      <c r="AL444" s="375" t="str">
        <f aca="false">IF(ISNUMBER($D444),YEAR($D444),"")</f>
        <v/>
      </c>
      <c r="AM444" s="375" t="str">
        <f aca="false">IF(OR(TRIM($B444&amp;$C444)="",NOT(ISNUMBER($D444)),NOT(ISNUMBER($E444))),"",IF($E444&lt;$D444,"",IF(IF($AD444="半年付",2,IF($AD444="季度付",4,IF($AD444="月付",12,IF($AD444="半月付",24,1))))=1,1,MAX(1,ROUND(($E444-$D444+1)/365*IF($AD444="半年付",2,IF($AD444="季度付",4,IF($AD444="月付",12,IF($AD444="半月付",24,1)))),0)))))</f>
        <v/>
      </c>
      <c r="AN444" s="375" t="str">
        <f aca="true">IF($AM444="","",MIN($AM444,MAX(0,INT((TODAY()-付款宽限天数-$D444)/(($E444-$D444+1)/$AM444))+1)))</f>
        <v/>
      </c>
    </row>
    <row r="445" customFormat="false" ht="14.9" hidden="false" customHeight="false" outlineLevel="0" collapsed="false">
      <c r="F445" s="370" t="str">
        <f aca="true">IF(TRIM($B445&amp;$C445)="","",IF(OR(ISNUMBER(SEARCH("未",$A445)),ISNUMBER(SEARCH("送出",$A445)),AND(TRIM($A445)="",NOT(ISNUMBER($D445)),N($G445)=0)),"【合同未回】","")&amp;IF(NOT(ISNUMBER($E445)),IF(OR(ISNUMBER(SEARCH("未",$A445)),ISNUMBER(SEARCH("送出",$A445)),AND(TRIM($A445)="",NOT(ISNUMBER($D445)),N($G445)=0)),"","【未填合同期】"),IF($E445&lt;TODAY(),"【已到期】",IF($E445-TODAY()&lt;=提醒天数,"【即将到期，剩余"&amp;($E445-TODAY())&amp;"天】","【正常】")))&amp;IF(OR($AC445="安装免保",$AC445="技术免保",$AC445="质保期内"),"【"&amp;$AC445&amp;"】",""))</f>
        <v/>
      </c>
      <c r="J445" s="371" t="str">
        <f aca="false">IF(OR(N($G445)=0,N($H445)=0),"",ROUND(N($G445)*N($H445)*IF(N($I445)=0,1,N($I445)),2))</f>
        <v/>
      </c>
      <c r="L445" s="371" t="str">
        <f aca="false">IF(TRIM($B445&amp;$C445)="","",IF(AND(N($J445)=0,N($K445)=0),"",ROUND(N($J445)+N($K445),2)))</f>
        <v/>
      </c>
      <c r="R445" s="371"/>
      <c r="S445" s="372" t="str">
        <f aca="false">IF(TRIM($B445&amp;$C445)="","",IF(N($N445)=0,"",MAX(0,MIN(N($N445)-N($P445),N($V445)))))</f>
        <v/>
      </c>
      <c r="T445" s="372" t="str">
        <f aca="false">IF(TRIM($B445&amp;$C445)="","",IF(N($P445)&lt;=N($N445),"",N($P445)-N($N445)))</f>
        <v/>
      </c>
      <c r="U445" s="372" t="str">
        <f aca="false">IF(OR(TRIM($B445&amp;$C445)="",$V445=""),"",MAX(0,N($V445))-N($S445))</f>
        <v/>
      </c>
      <c r="V445" s="372" t="str">
        <f aca="false">IF(TRIM($B445&amp;$C445)="","",IF(AND(N($L445)=0,N($P445)+N($Q445)+N($R445)=0),"",ROUND(N($L445)-N($P445)-N($Q445)-N($R445),2)))</f>
        <v/>
      </c>
      <c r="W445" s="373" t="str">
        <f aca="false">IF(TRIM($B445&amp;$C445)="","",IF(N($L445)=0,IF((N($P445)+N($Q445)+N($R445))=0,"—未填单价","未填单价，已收 "&amp;TEXT((N($P445)+N($Q445)+N($R445)),"#,##0.00")),IF(N($V445)&gt;0.005,"欠 "&amp;TEXT(N($V445),"#,##0.00")&amp;IF(N($S445)&gt;0,"（开票未到账 "&amp;TEXT(N($S445),"#,##0.00")&amp;"）","")&amp;IF(N($U445)&gt;0,"（未开票 "&amp;TEXT(N($U445),"#,##0.00")&amp;"）",""),IF(N($V445)&lt;-0.005,"多收 "&amp;TEXT(-N($V445),"#,##0.00"),"✔ 已结清")))&amp;IF(N($T445)&gt;0,"｜到账未开票 "&amp;TEXT(N($T445),"#,##0.00")&amp;"，待补票","")&amp;IF(N($Q445)&gt;0,"｜收现 "&amp;TEXT(N($Q445),"#,##0.00"),"")&amp;IF(N($R445)&gt;0,"｜收款不开票 "&amp;TEXT(N($R445),"#,##0.00"),""))</f>
        <v/>
      </c>
      <c r="X445" s="370"/>
      <c r="AB445" s="371" t="str">
        <f aca="false">IF(OR(N($N445)=0,N($AA445)=0),"",ROUND(N($N445)/(1+N($AA445))*N($AA445),2))</f>
        <v/>
      </c>
      <c r="AC445" s="370"/>
      <c r="AD445" s="370"/>
      <c r="AE445" s="374" t="str">
        <f aca="false">IF($AM445="","",IF($AM445=1,IF($AN445&gt;=1,"一次性·已到收款期","一次性·未到期"),$AD445&amp;" 第"&amp;$AN445&amp;"/"&amp;$AM445&amp;"期"))</f>
        <v/>
      </c>
      <c r="AF445" s="372" t="str">
        <f aca="false">IF(OR($AM445="",N($L445)=0),"",ROUND(N($J445)*$AN445/$AM445,2)+N($K445))</f>
        <v/>
      </c>
      <c r="AG445" s="372" t="str">
        <f aca="false">IF($AF445="","",MAX(0,ROUND($AF445-(N($P445)+N($Q445)+N($R445)),2)))</f>
        <v/>
      </c>
      <c r="AH445" s="372" t="str">
        <f aca="false">IF(OR(TRIM($B445&amp;$C445)="",NOT(ISNUMBER($D445))),"",SUMIFS($V$3:$V$1001,$AJ$3:$AJ$1001,$AJ445,$D$3:$D$1001,"&lt;"&amp;$D445))</f>
        <v/>
      </c>
      <c r="AI445" s="372" t="str">
        <f aca="false">IF(TRIM($B445&amp;$C445)="","",SUMIFS($V$3:$V$1001,$AJ$3:$AJ$1001,$AJ445))</f>
        <v/>
      </c>
      <c r="AJ445" s="374" t="str">
        <f aca="false">IF(TRIM($B445&amp;$C445)="","",TRIM($B445)&amp;"｜"&amp;TRIM($C445))</f>
        <v/>
      </c>
      <c r="AK445" s="372" t="str">
        <f aca="false">IF(TRIM($B445&amp;$C445)="","",MIN(N($N445),N($P445)))</f>
        <v/>
      </c>
      <c r="AL445" s="375" t="str">
        <f aca="false">IF(ISNUMBER($D445),YEAR($D445),"")</f>
        <v/>
      </c>
      <c r="AM445" s="375" t="str">
        <f aca="false">IF(OR(TRIM($B445&amp;$C445)="",NOT(ISNUMBER($D445)),NOT(ISNUMBER($E445))),"",IF($E445&lt;$D445,"",IF(IF($AD445="半年付",2,IF($AD445="季度付",4,IF($AD445="月付",12,IF($AD445="半月付",24,1))))=1,1,MAX(1,ROUND(($E445-$D445+1)/365*IF($AD445="半年付",2,IF($AD445="季度付",4,IF($AD445="月付",12,IF($AD445="半月付",24,1)))),0)))))</f>
        <v/>
      </c>
      <c r="AN445" s="375" t="str">
        <f aca="true">IF($AM445="","",MIN($AM445,MAX(0,INT((TODAY()-付款宽限天数-$D445)/(($E445-$D445+1)/$AM445))+1)))</f>
        <v/>
      </c>
    </row>
    <row r="446" customFormat="false" ht="14.9" hidden="false" customHeight="false" outlineLevel="0" collapsed="false">
      <c r="F446" s="370" t="str">
        <f aca="true">IF(TRIM($B446&amp;$C446)="","",IF(OR(ISNUMBER(SEARCH("未",$A446)),ISNUMBER(SEARCH("送出",$A446)),AND(TRIM($A446)="",NOT(ISNUMBER($D446)),N($G446)=0)),"【合同未回】","")&amp;IF(NOT(ISNUMBER($E446)),IF(OR(ISNUMBER(SEARCH("未",$A446)),ISNUMBER(SEARCH("送出",$A446)),AND(TRIM($A446)="",NOT(ISNUMBER($D446)),N($G446)=0)),"","【未填合同期】"),IF($E446&lt;TODAY(),"【已到期】",IF($E446-TODAY()&lt;=提醒天数,"【即将到期，剩余"&amp;($E446-TODAY())&amp;"天】","【正常】")))&amp;IF(OR($AC446="安装免保",$AC446="技术免保",$AC446="质保期内"),"【"&amp;$AC446&amp;"】",""))</f>
        <v/>
      </c>
      <c r="J446" s="371" t="str">
        <f aca="false">IF(OR(N($G446)=0,N($H446)=0),"",ROUND(N($G446)*N($H446)*IF(N($I446)=0,1,N($I446)),2))</f>
        <v/>
      </c>
      <c r="L446" s="371" t="str">
        <f aca="false">IF(TRIM($B446&amp;$C446)="","",IF(AND(N($J446)=0,N($K446)=0),"",ROUND(N($J446)+N($K446),2)))</f>
        <v/>
      </c>
      <c r="R446" s="371"/>
      <c r="S446" s="372" t="str">
        <f aca="false">IF(TRIM($B446&amp;$C446)="","",IF(N($N446)=0,"",MAX(0,MIN(N($N446)-N($P446),N($V446)))))</f>
        <v/>
      </c>
      <c r="T446" s="372" t="str">
        <f aca="false">IF(TRIM($B446&amp;$C446)="","",IF(N($P446)&lt;=N($N446),"",N($P446)-N($N446)))</f>
        <v/>
      </c>
      <c r="U446" s="372" t="str">
        <f aca="false">IF(OR(TRIM($B446&amp;$C446)="",$V446=""),"",MAX(0,N($V446))-N($S446))</f>
        <v/>
      </c>
      <c r="V446" s="372" t="str">
        <f aca="false">IF(TRIM($B446&amp;$C446)="","",IF(AND(N($L446)=0,N($P446)+N($Q446)+N($R446)=0),"",ROUND(N($L446)-N($P446)-N($Q446)-N($R446),2)))</f>
        <v/>
      </c>
      <c r="W446" s="373" t="str">
        <f aca="false">IF(TRIM($B446&amp;$C446)="","",IF(N($L446)=0,IF((N($P446)+N($Q446)+N($R446))=0,"—未填单价","未填单价，已收 "&amp;TEXT((N($P446)+N($Q446)+N($R446)),"#,##0.00")),IF(N($V446)&gt;0.005,"欠 "&amp;TEXT(N($V446),"#,##0.00")&amp;IF(N($S446)&gt;0,"（开票未到账 "&amp;TEXT(N($S446),"#,##0.00")&amp;"）","")&amp;IF(N($U446)&gt;0,"（未开票 "&amp;TEXT(N($U446),"#,##0.00")&amp;"）",""),IF(N($V446)&lt;-0.005,"多收 "&amp;TEXT(-N($V446),"#,##0.00"),"✔ 已结清")))&amp;IF(N($T446)&gt;0,"｜到账未开票 "&amp;TEXT(N($T446),"#,##0.00")&amp;"，待补票","")&amp;IF(N($Q446)&gt;0,"｜收现 "&amp;TEXT(N($Q446),"#,##0.00"),"")&amp;IF(N($R446)&gt;0,"｜收款不开票 "&amp;TEXT(N($R446),"#,##0.00"),""))</f>
        <v/>
      </c>
      <c r="X446" s="370"/>
      <c r="AB446" s="371" t="str">
        <f aca="false">IF(OR(N($N446)=0,N($AA446)=0),"",ROUND(N($N446)/(1+N($AA446))*N($AA446),2))</f>
        <v/>
      </c>
      <c r="AC446" s="370"/>
      <c r="AD446" s="370"/>
      <c r="AE446" s="374" t="str">
        <f aca="false">IF($AM446="","",IF($AM446=1,IF($AN446&gt;=1,"一次性·已到收款期","一次性·未到期"),$AD446&amp;" 第"&amp;$AN446&amp;"/"&amp;$AM446&amp;"期"))</f>
        <v/>
      </c>
      <c r="AF446" s="372" t="str">
        <f aca="false">IF(OR($AM446="",N($L446)=0),"",ROUND(N($J446)*$AN446/$AM446,2)+N($K446))</f>
        <v/>
      </c>
      <c r="AG446" s="372" t="str">
        <f aca="false">IF($AF446="","",MAX(0,ROUND($AF446-(N($P446)+N($Q446)+N($R446)),2)))</f>
        <v/>
      </c>
      <c r="AH446" s="372" t="str">
        <f aca="false">IF(OR(TRIM($B446&amp;$C446)="",NOT(ISNUMBER($D446))),"",SUMIFS($V$3:$V$1001,$AJ$3:$AJ$1001,$AJ446,$D$3:$D$1001,"&lt;"&amp;$D446))</f>
        <v/>
      </c>
      <c r="AI446" s="372" t="str">
        <f aca="false">IF(TRIM($B446&amp;$C446)="","",SUMIFS($V$3:$V$1001,$AJ$3:$AJ$1001,$AJ446))</f>
        <v/>
      </c>
      <c r="AJ446" s="374" t="str">
        <f aca="false">IF(TRIM($B446&amp;$C446)="","",TRIM($B446)&amp;"｜"&amp;TRIM($C446))</f>
        <v/>
      </c>
      <c r="AK446" s="372" t="str">
        <f aca="false">IF(TRIM($B446&amp;$C446)="","",MIN(N($N446),N($P446)))</f>
        <v/>
      </c>
      <c r="AL446" s="375" t="str">
        <f aca="false">IF(ISNUMBER($D446),YEAR($D446),"")</f>
        <v/>
      </c>
      <c r="AM446" s="375" t="str">
        <f aca="false">IF(OR(TRIM($B446&amp;$C446)="",NOT(ISNUMBER($D446)),NOT(ISNUMBER($E446))),"",IF($E446&lt;$D446,"",IF(IF($AD446="半年付",2,IF($AD446="季度付",4,IF($AD446="月付",12,IF($AD446="半月付",24,1))))=1,1,MAX(1,ROUND(($E446-$D446+1)/365*IF($AD446="半年付",2,IF($AD446="季度付",4,IF($AD446="月付",12,IF($AD446="半月付",24,1)))),0)))))</f>
        <v/>
      </c>
      <c r="AN446" s="375" t="str">
        <f aca="true">IF($AM446="","",MIN($AM446,MAX(0,INT((TODAY()-付款宽限天数-$D446)/(($E446-$D446+1)/$AM446))+1)))</f>
        <v/>
      </c>
    </row>
    <row r="447" customFormat="false" ht="14.9" hidden="false" customHeight="false" outlineLevel="0" collapsed="false">
      <c r="F447" s="370" t="str">
        <f aca="true">IF(TRIM($B447&amp;$C447)="","",IF(OR(ISNUMBER(SEARCH("未",$A447)),ISNUMBER(SEARCH("送出",$A447)),AND(TRIM($A447)="",NOT(ISNUMBER($D447)),N($G447)=0)),"【合同未回】","")&amp;IF(NOT(ISNUMBER($E447)),IF(OR(ISNUMBER(SEARCH("未",$A447)),ISNUMBER(SEARCH("送出",$A447)),AND(TRIM($A447)="",NOT(ISNUMBER($D447)),N($G447)=0)),"","【未填合同期】"),IF($E447&lt;TODAY(),"【已到期】",IF($E447-TODAY()&lt;=提醒天数,"【即将到期，剩余"&amp;($E447-TODAY())&amp;"天】","【正常】")))&amp;IF(OR($AC447="安装免保",$AC447="技术免保",$AC447="质保期内"),"【"&amp;$AC447&amp;"】",""))</f>
        <v/>
      </c>
      <c r="J447" s="371" t="str">
        <f aca="false">IF(OR(N($G447)=0,N($H447)=0),"",ROUND(N($G447)*N($H447)*IF(N($I447)=0,1,N($I447)),2))</f>
        <v/>
      </c>
      <c r="L447" s="371" t="str">
        <f aca="false">IF(TRIM($B447&amp;$C447)="","",IF(AND(N($J447)=0,N($K447)=0),"",ROUND(N($J447)+N($K447),2)))</f>
        <v/>
      </c>
      <c r="R447" s="371"/>
      <c r="S447" s="372" t="str">
        <f aca="false">IF(TRIM($B447&amp;$C447)="","",IF(N($N447)=0,"",MAX(0,MIN(N($N447)-N($P447),N($V447)))))</f>
        <v/>
      </c>
      <c r="T447" s="372" t="str">
        <f aca="false">IF(TRIM($B447&amp;$C447)="","",IF(N($P447)&lt;=N($N447),"",N($P447)-N($N447)))</f>
        <v/>
      </c>
      <c r="U447" s="372" t="str">
        <f aca="false">IF(OR(TRIM($B447&amp;$C447)="",$V447=""),"",MAX(0,N($V447))-N($S447))</f>
        <v/>
      </c>
      <c r="V447" s="372" t="str">
        <f aca="false">IF(TRIM($B447&amp;$C447)="","",IF(AND(N($L447)=0,N($P447)+N($Q447)+N($R447)=0),"",ROUND(N($L447)-N($P447)-N($Q447)-N($R447),2)))</f>
        <v/>
      </c>
      <c r="W447" s="373" t="str">
        <f aca="false">IF(TRIM($B447&amp;$C447)="","",IF(N($L447)=0,IF((N($P447)+N($Q447)+N($R447))=0,"—未填单价","未填单价，已收 "&amp;TEXT((N($P447)+N($Q447)+N($R447)),"#,##0.00")),IF(N($V447)&gt;0.005,"欠 "&amp;TEXT(N($V447),"#,##0.00")&amp;IF(N($S447)&gt;0,"（开票未到账 "&amp;TEXT(N($S447),"#,##0.00")&amp;"）","")&amp;IF(N($U447)&gt;0,"（未开票 "&amp;TEXT(N($U447),"#,##0.00")&amp;"）",""),IF(N($V447)&lt;-0.005,"多收 "&amp;TEXT(-N($V447),"#,##0.00"),"✔ 已结清")))&amp;IF(N($T447)&gt;0,"｜到账未开票 "&amp;TEXT(N($T447),"#,##0.00")&amp;"，待补票","")&amp;IF(N($Q447)&gt;0,"｜收现 "&amp;TEXT(N($Q447),"#,##0.00"),"")&amp;IF(N($R447)&gt;0,"｜收款不开票 "&amp;TEXT(N($R447),"#,##0.00"),""))</f>
        <v/>
      </c>
      <c r="X447" s="370"/>
      <c r="AB447" s="371" t="str">
        <f aca="false">IF(OR(N($N447)=0,N($AA447)=0),"",ROUND(N($N447)/(1+N($AA447))*N($AA447),2))</f>
        <v/>
      </c>
      <c r="AC447" s="370"/>
      <c r="AD447" s="370"/>
      <c r="AE447" s="374" t="str">
        <f aca="false">IF($AM447="","",IF($AM447=1,IF($AN447&gt;=1,"一次性·已到收款期","一次性·未到期"),$AD447&amp;" 第"&amp;$AN447&amp;"/"&amp;$AM447&amp;"期"))</f>
        <v/>
      </c>
      <c r="AF447" s="372" t="str">
        <f aca="false">IF(OR($AM447="",N($L447)=0),"",ROUND(N($J447)*$AN447/$AM447,2)+N($K447))</f>
        <v/>
      </c>
      <c r="AG447" s="372" t="str">
        <f aca="false">IF($AF447="","",MAX(0,ROUND($AF447-(N($P447)+N($Q447)+N($R447)),2)))</f>
        <v/>
      </c>
      <c r="AH447" s="372" t="str">
        <f aca="false">IF(OR(TRIM($B447&amp;$C447)="",NOT(ISNUMBER($D447))),"",SUMIFS($V$3:$V$1001,$AJ$3:$AJ$1001,$AJ447,$D$3:$D$1001,"&lt;"&amp;$D447))</f>
        <v/>
      </c>
      <c r="AI447" s="372" t="str">
        <f aca="false">IF(TRIM($B447&amp;$C447)="","",SUMIFS($V$3:$V$1001,$AJ$3:$AJ$1001,$AJ447))</f>
        <v/>
      </c>
      <c r="AJ447" s="374" t="str">
        <f aca="false">IF(TRIM($B447&amp;$C447)="","",TRIM($B447)&amp;"｜"&amp;TRIM($C447))</f>
        <v/>
      </c>
      <c r="AK447" s="372" t="str">
        <f aca="false">IF(TRIM($B447&amp;$C447)="","",MIN(N($N447),N($P447)))</f>
        <v/>
      </c>
      <c r="AL447" s="375" t="str">
        <f aca="false">IF(ISNUMBER($D447),YEAR($D447),"")</f>
        <v/>
      </c>
      <c r="AM447" s="375" t="str">
        <f aca="false">IF(OR(TRIM($B447&amp;$C447)="",NOT(ISNUMBER($D447)),NOT(ISNUMBER($E447))),"",IF($E447&lt;$D447,"",IF(IF($AD447="半年付",2,IF($AD447="季度付",4,IF($AD447="月付",12,IF($AD447="半月付",24,1))))=1,1,MAX(1,ROUND(($E447-$D447+1)/365*IF($AD447="半年付",2,IF($AD447="季度付",4,IF($AD447="月付",12,IF($AD447="半月付",24,1)))),0)))))</f>
        <v/>
      </c>
      <c r="AN447" s="375" t="str">
        <f aca="true">IF($AM447="","",MIN($AM447,MAX(0,INT((TODAY()-付款宽限天数-$D447)/(($E447-$D447+1)/$AM447))+1)))</f>
        <v/>
      </c>
    </row>
    <row r="448" customFormat="false" ht="14.9" hidden="false" customHeight="false" outlineLevel="0" collapsed="false">
      <c r="F448" s="370" t="str">
        <f aca="true">IF(TRIM($B448&amp;$C448)="","",IF(OR(ISNUMBER(SEARCH("未",$A448)),ISNUMBER(SEARCH("送出",$A448)),AND(TRIM($A448)="",NOT(ISNUMBER($D448)),N($G448)=0)),"【合同未回】","")&amp;IF(NOT(ISNUMBER($E448)),IF(OR(ISNUMBER(SEARCH("未",$A448)),ISNUMBER(SEARCH("送出",$A448)),AND(TRIM($A448)="",NOT(ISNUMBER($D448)),N($G448)=0)),"","【未填合同期】"),IF($E448&lt;TODAY(),"【已到期】",IF($E448-TODAY()&lt;=提醒天数,"【即将到期，剩余"&amp;($E448-TODAY())&amp;"天】","【正常】")))&amp;IF(OR($AC448="安装免保",$AC448="技术免保",$AC448="质保期内"),"【"&amp;$AC448&amp;"】",""))</f>
        <v/>
      </c>
      <c r="J448" s="371" t="str">
        <f aca="false">IF(OR(N($G448)=0,N($H448)=0),"",ROUND(N($G448)*N($H448)*IF(N($I448)=0,1,N($I448)),2))</f>
        <v/>
      </c>
      <c r="L448" s="371" t="str">
        <f aca="false">IF(TRIM($B448&amp;$C448)="","",IF(AND(N($J448)=0,N($K448)=0),"",ROUND(N($J448)+N($K448),2)))</f>
        <v/>
      </c>
      <c r="R448" s="371"/>
      <c r="S448" s="372" t="str">
        <f aca="false">IF(TRIM($B448&amp;$C448)="","",IF(N($N448)=0,"",MAX(0,MIN(N($N448)-N($P448),N($V448)))))</f>
        <v/>
      </c>
      <c r="T448" s="372" t="str">
        <f aca="false">IF(TRIM($B448&amp;$C448)="","",IF(N($P448)&lt;=N($N448),"",N($P448)-N($N448)))</f>
        <v/>
      </c>
      <c r="U448" s="372" t="str">
        <f aca="false">IF(OR(TRIM($B448&amp;$C448)="",$V448=""),"",MAX(0,N($V448))-N($S448))</f>
        <v/>
      </c>
      <c r="V448" s="372" t="str">
        <f aca="false">IF(TRIM($B448&amp;$C448)="","",IF(AND(N($L448)=0,N($P448)+N($Q448)+N($R448)=0),"",ROUND(N($L448)-N($P448)-N($Q448)-N($R448),2)))</f>
        <v/>
      </c>
      <c r="W448" s="373" t="str">
        <f aca="false">IF(TRIM($B448&amp;$C448)="","",IF(N($L448)=0,IF((N($P448)+N($Q448)+N($R448))=0,"—未填单价","未填单价，已收 "&amp;TEXT((N($P448)+N($Q448)+N($R448)),"#,##0.00")),IF(N($V448)&gt;0.005,"欠 "&amp;TEXT(N($V448),"#,##0.00")&amp;IF(N($S448)&gt;0,"（开票未到账 "&amp;TEXT(N($S448),"#,##0.00")&amp;"）","")&amp;IF(N($U448)&gt;0,"（未开票 "&amp;TEXT(N($U448),"#,##0.00")&amp;"）",""),IF(N($V448)&lt;-0.005,"多收 "&amp;TEXT(-N($V448),"#,##0.00"),"✔ 已结清")))&amp;IF(N($T448)&gt;0,"｜到账未开票 "&amp;TEXT(N($T448),"#,##0.00")&amp;"，待补票","")&amp;IF(N($Q448)&gt;0,"｜收现 "&amp;TEXT(N($Q448),"#,##0.00"),"")&amp;IF(N($R448)&gt;0,"｜收款不开票 "&amp;TEXT(N($R448),"#,##0.00"),""))</f>
        <v/>
      </c>
      <c r="X448" s="370"/>
      <c r="AB448" s="371" t="str">
        <f aca="false">IF(OR(N($N448)=0,N($AA448)=0),"",ROUND(N($N448)/(1+N($AA448))*N($AA448),2))</f>
        <v/>
      </c>
      <c r="AC448" s="370"/>
      <c r="AD448" s="370"/>
      <c r="AE448" s="374" t="str">
        <f aca="false">IF($AM448="","",IF($AM448=1,IF($AN448&gt;=1,"一次性·已到收款期","一次性·未到期"),$AD448&amp;" 第"&amp;$AN448&amp;"/"&amp;$AM448&amp;"期"))</f>
        <v/>
      </c>
      <c r="AF448" s="372" t="str">
        <f aca="false">IF(OR($AM448="",N($L448)=0),"",ROUND(N($J448)*$AN448/$AM448,2)+N($K448))</f>
        <v/>
      </c>
      <c r="AG448" s="372" t="str">
        <f aca="false">IF($AF448="","",MAX(0,ROUND($AF448-(N($P448)+N($Q448)+N($R448)),2)))</f>
        <v/>
      </c>
      <c r="AH448" s="372" t="str">
        <f aca="false">IF(OR(TRIM($B448&amp;$C448)="",NOT(ISNUMBER($D448))),"",SUMIFS($V$3:$V$1001,$AJ$3:$AJ$1001,$AJ448,$D$3:$D$1001,"&lt;"&amp;$D448))</f>
        <v/>
      </c>
      <c r="AI448" s="372" t="str">
        <f aca="false">IF(TRIM($B448&amp;$C448)="","",SUMIFS($V$3:$V$1001,$AJ$3:$AJ$1001,$AJ448))</f>
        <v/>
      </c>
      <c r="AJ448" s="374" t="str">
        <f aca="false">IF(TRIM($B448&amp;$C448)="","",TRIM($B448)&amp;"｜"&amp;TRIM($C448))</f>
        <v/>
      </c>
      <c r="AK448" s="372" t="str">
        <f aca="false">IF(TRIM($B448&amp;$C448)="","",MIN(N($N448),N($P448)))</f>
        <v/>
      </c>
      <c r="AL448" s="375" t="str">
        <f aca="false">IF(ISNUMBER($D448),YEAR($D448),"")</f>
        <v/>
      </c>
      <c r="AM448" s="375" t="str">
        <f aca="false">IF(OR(TRIM($B448&amp;$C448)="",NOT(ISNUMBER($D448)),NOT(ISNUMBER($E448))),"",IF($E448&lt;$D448,"",IF(IF($AD448="半年付",2,IF($AD448="季度付",4,IF($AD448="月付",12,IF($AD448="半月付",24,1))))=1,1,MAX(1,ROUND(($E448-$D448+1)/365*IF($AD448="半年付",2,IF($AD448="季度付",4,IF($AD448="月付",12,IF($AD448="半月付",24,1)))),0)))))</f>
        <v/>
      </c>
      <c r="AN448" s="375" t="str">
        <f aca="true">IF($AM448="","",MIN($AM448,MAX(0,INT((TODAY()-付款宽限天数-$D448)/(($E448-$D448+1)/$AM448))+1)))</f>
        <v/>
      </c>
    </row>
    <row r="449" customFormat="false" ht="14.9" hidden="false" customHeight="false" outlineLevel="0" collapsed="false">
      <c r="F449" s="370" t="str">
        <f aca="true">IF(TRIM($B449&amp;$C449)="","",IF(OR(ISNUMBER(SEARCH("未",$A449)),ISNUMBER(SEARCH("送出",$A449)),AND(TRIM($A449)="",NOT(ISNUMBER($D449)),N($G449)=0)),"【合同未回】","")&amp;IF(NOT(ISNUMBER($E449)),IF(OR(ISNUMBER(SEARCH("未",$A449)),ISNUMBER(SEARCH("送出",$A449)),AND(TRIM($A449)="",NOT(ISNUMBER($D449)),N($G449)=0)),"","【未填合同期】"),IF($E449&lt;TODAY(),"【已到期】",IF($E449-TODAY()&lt;=提醒天数,"【即将到期，剩余"&amp;($E449-TODAY())&amp;"天】","【正常】")))&amp;IF(OR($AC449="安装免保",$AC449="技术免保",$AC449="质保期内"),"【"&amp;$AC449&amp;"】",""))</f>
        <v/>
      </c>
      <c r="J449" s="371" t="str">
        <f aca="false">IF(OR(N($G449)=0,N($H449)=0),"",ROUND(N($G449)*N($H449)*IF(N($I449)=0,1,N($I449)),2))</f>
        <v/>
      </c>
      <c r="L449" s="371" t="str">
        <f aca="false">IF(TRIM($B449&amp;$C449)="","",IF(AND(N($J449)=0,N($K449)=0),"",ROUND(N($J449)+N($K449),2)))</f>
        <v/>
      </c>
      <c r="R449" s="371"/>
      <c r="S449" s="372" t="str">
        <f aca="false">IF(TRIM($B449&amp;$C449)="","",IF(N($N449)=0,"",MAX(0,MIN(N($N449)-N($P449),N($V449)))))</f>
        <v/>
      </c>
      <c r="T449" s="372" t="str">
        <f aca="false">IF(TRIM($B449&amp;$C449)="","",IF(N($P449)&lt;=N($N449),"",N($P449)-N($N449)))</f>
        <v/>
      </c>
      <c r="U449" s="372" t="str">
        <f aca="false">IF(OR(TRIM($B449&amp;$C449)="",$V449=""),"",MAX(0,N($V449))-N($S449))</f>
        <v/>
      </c>
      <c r="V449" s="372" t="str">
        <f aca="false">IF(TRIM($B449&amp;$C449)="","",IF(AND(N($L449)=0,N($P449)+N($Q449)+N($R449)=0),"",ROUND(N($L449)-N($P449)-N($Q449)-N($R449),2)))</f>
        <v/>
      </c>
      <c r="W449" s="373" t="str">
        <f aca="false">IF(TRIM($B449&amp;$C449)="","",IF(N($L449)=0,IF((N($P449)+N($Q449)+N($R449))=0,"—未填单价","未填单价，已收 "&amp;TEXT((N($P449)+N($Q449)+N($R449)),"#,##0.00")),IF(N($V449)&gt;0.005,"欠 "&amp;TEXT(N($V449),"#,##0.00")&amp;IF(N($S449)&gt;0,"（开票未到账 "&amp;TEXT(N($S449),"#,##0.00")&amp;"）","")&amp;IF(N($U449)&gt;0,"（未开票 "&amp;TEXT(N($U449),"#,##0.00")&amp;"）",""),IF(N($V449)&lt;-0.005,"多收 "&amp;TEXT(-N($V449),"#,##0.00"),"✔ 已结清")))&amp;IF(N($T449)&gt;0,"｜到账未开票 "&amp;TEXT(N($T449),"#,##0.00")&amp;"，待补票","")&amp;IF(N($Q449)&gt;0,"｜收现 "&amp;TEXT(N($Q449),"#,##0.00"),"")&amp;IF(N($R449)&gt;0,"｜收款不开票 "&amp;TEXT(N($R449),"#,##0.00"),""))</f>
        <v/>
      </c>
      <c r="X449" s="370"/>
      <c r="AB449" s="371" t="str">
        <f aca="false">IF(OR(N($N449)=0,N($AA449)=0),"",ROUND(N($N449)/(1+N($AA449))*N($AA449),2))</f>
        <v/>
      </c>
      <c r="AC449" s="370"/>
      <c r="AD449" s="370"/>
      <c r="AE449" s="374" t="str">
        <f aca="false">IF($AM449="","",IF($AM449=1,IF($AN449&gt;=1,"一次性·已到收款期","一次性·未到期"),$AD449&amp;" 第"&amp;$AN449&amp;"/"&amp;$AM449&amp;"期"))</f>
        <v/>
      </c>
      <c r="AF449" s="372" t="str">
        <f aca="false">IF(OR($AM449="",N($L449)=0),"",ROUND(N($J449)*$AN449/$AM449,2)+N($K449))</f>
        <v/>
      </c>
      <c r="AG449" s="372" t="str">
        <f aca="false">IF($AF449="","",MAX(0,ROUND($AF449-(N($P449)+N($Q449)+N($R449)),2)))</f>
        <v/>
      </c>
      <c r="AH449" s="372" t="str">
        <f aca="false">IF(OR(TRIM($B449&amp;$C449)="",NOT(ISNUMBER($D449))),"",SUMIFS($V$3:$V$1001,$AJ$3:$AJ$1001,$AJ449,$D$3:$D$1001,"&lt;"&amp;$D449))</f>
        <v/>
      </c>
      <c r="AI449" s="372" t="str">
        <f aca="false">IF(TRIM($B449&amp;$C449)="","",SUMIFS($V$3:$V$1001,$AJ$3:$AJ$1001,$AJ449))</f>
        <v/>
      </c>
      <c r="AJ449" s="374" t="str">
        <f aca="false">IF(TRIM($B449&amp;$C449)="","",TRIM($B449)&amp;"｜"&amp;TRIM($C449))</f>
        <v/>
      </c>
      <c r="AK449" s="372" t="str">
        <f aca="false">IF(TRIM($B449&amp;$C449)="","",MIN(N($N449),N($P449)))</f>
        <v/>
      </c>
      <c r="AL449" s="375" t="str">
        <f aca="false">IF(ISNUMBER($D449),YEAR($D449),"")</f>
        <v/>
      </c>
      <c r="AM449" s="375" t="str">
        <f aca="false">IF(OR(TRIM($B449&amp;$C449)="",NOT(ISNUMBER($D449)),NOT(ISNUMBER($E449))),"",IF($E449&lt;$D449,"",IF(IF($AD449="半年付",2,IF($AD449="季度付",4,IF($AD449="月付",12,IF($AD449="半月付",24,1))))=1,1,MAX(1,ROUND(($E449-$D449+1)/365*IF($AD449="半年付",2,IF($AD449="季度付",4,IF($AD449="月付",12,IF($AD449="半月付",24,1)))),0)))))</f>
        <v/>
      </c>
      <c r="AN449" s="375" t="str">
        <f aca="true">IF($AM449="","",MIN($AM449,MAX(0,INT((TODAY()-付款宽限天数-$D449)/(($E449-$D449+1)/$AM449))+1)))</f>
        <v/>
      </c>
    </row>
    <row r="450" customFormat="false" ht="14.9" hidden="false" customHeight="false" outlineLevel="0" collapsed="false">
      <c r="F450" s="370" t="str">
        <f aca="true">IF(TRIM($B450&amp;$C450)="","",IF(OR(ISNUMBER(SEARCH("未",$A450)),ISNUMBER(SEARCH("送出",$A450)),AND(TRIM($A450)="",NOT(ISNUMBER($D450)),N($G450)=0)),"【合同未回】","")&amp;IF(NOT(ISNUMBER($E450)),IF(OR(ISNUMBER(SEARCH("未",$A450)),ISNUMBER(SEARCH("送出",$A450)),AND(TRIM($A450)="",NOT(ISNUMBER($D450)),N($G450)=0)),"","【未填合同期】"),IF($E450&lt;TODAY(),"【已到期】",IF($E450-TODAY()&lt;=提醒天数,"【即将到期，剩余"&amp;($E450-TODAY())&amp;"天】","【正常】")))&amp;IF(OR($AC450="安装免保",$AC450="技术免保",$AC450="质保期内"),"【"&amp;$AC450&amp;"】",""))</f>
        <v/>
      </c>
      <c r="J450" s="371" t="str">
        <f aca="false">IF(OR(N($G450)=0,N($H450)=0),"",ROUND(N($G450)*N($H450)*IF(N($I450)=0,1,N($I450)),2))</f>
        <v/>
      </c>
      <c r="L450" s="371" t="str">
        <f aca="false">IF(TRIM($B450&amp;$C450)="","",IF(AND(N($J450)=0,N($K450)=0),"",ROUND(N($J450)+N($K450),2)))</f>
        <v/>
      </c>
      <c r="R450" s="371"/>
      <c r="S450" s="372" t="str">
        <f aca="false">IF(TRIM($B450&amp;$C450)="","",IF(N($N450)=0,"",MAX(0,MIN(N($N450)-N($P450),N($V450)))))</f>
        <v/>
      </c>
      <c r="T450" s="372" t="str">
        <f aca="false">IF(TRIM($B450&amp;$C450)="","",IF(N($P450)&lt;=N($N450),"",N($P450)-N($N450)))</f>
        <v/>
      </c>
      <c r="U450" s="372" t="str">
        <f aca="false">IF(OR(TRIM($B450&amp;$C450)="",$V450=""),"",MAX(0,N($V450))-N($S450))</f>
        <v/>
      </c>
      <c r="V450" s="372" t="str">
        <f aca="false">IF(TRIM($B450&amp;$C450)="","",IF(AND(N($L450)=0,N($P450)+N($Q450)+N($R450)=0),"",ROUND(N($L450)-N($P450)-N($Q450)-N($R450),2)))</f>
        <v/>
      </c>
      <c r="W450" s="373" t="str">
        <f aca="false">IF(TRIM($B450&amp;$C450)="","",IF(N($L450)=0,IF((N($P450)+N($Q450)+N($R450))=0,"—未填单价","未填单价，已收 "&amp;TEXT((N($P450)+N($Q450)+N($R450)),"#,##0.00")),IF(N($V450)&gt;0.005,"欠 "&amp;TEXT(N($V450),"#,##0.00")&amp;IF(N($S450)&gt;0,"（开票未到账 "&amp;TEXT(N($S450),"#,##0.00")&amp;"）","")&amp;IF(N($U450)&gt;0,"（未开票 "&amp;TEXT(N($U450),"#,##0.00")&amp;"）",""),IF(N($V450)&lt;-0.005,"多收 "&amp;TEXT(-N($V450),"#,##0.00"),"✔ 已结清")))&amp;IF(N($T450)&gt;0,"｜到账未开票 "&amp;TEXT(N($T450),"#,##0.00")&amp;"，待补票","")&amp;IF(N($Q450)&gt;0,"｜收现 "&amp;TEXT(N($Q450),"#,##0.00"),"")&amp;IF(N($R450)&gt;0,"｜收款不开票 "&amp;TEXT(N($R450),"#,##0.00"),""))</f>
        <v/>
      </c>
      <c r="X450" s="370"/>
      <c r="AB450" s="371" t="str">
        <f aca="false">IF(OR(N($N450)=0,N($AA450)=0),"",ROUND(N($N450)/(1+N($AA450))*N($AA450),2))</f>
        <v/>
      </c>
      <c r="AC450" s="370"/>
      <c r="AD450" s="370"/>
      <c r="AE450" s="374" t="str">
        <f aca="false">IF($AM450="","",IF($AM450=1,IF($AN450&gt;=1,"一次性·已到收款期","一次性·未到期"),$AD450&amp;" 第"&amp;$AN450&amp;"/"&amp;$AM450&amp;"期"))</f>
        <v/>
      </c>
      <c r="AF450" s="372" t="str">
        <f aca="false">IF(OR($AM450="",N($L450)=0),"",ROUND(N($J450)*$AN450/$AM450,2)+N($K450))</f>
        <v/>
      </c>
      <c r="AG450" s="372" t="str">
        <f aca="false">IF($AF450="","",MAX(0,ROUND($AF450-(N($P450)+N($Q450)+N($R450)),2)))</f>
        <v/>
      </c>
      <c r="AH450" s="372" t="str">
        <f aca="false">IF(OR(TRIM($B450&amp;$C450)="",NOT(ISNUMBER($D450))),"",SUMIFS($V$3:$V$1001,$AJ$3:$AJ$1001,$AJ450,$D$3:$D$1001,"&lt;"&amp;$D450))</f>
        <v/>
      </c>
      <c r="AI450" s="372" t="str">
        <f aca="false">IF(TRIM($B450&amp;$C450)="","",SUMIFS($V$3:$V$1001,$AJ$3:$AJ$1001,$AJ450))</f>
        <v/>
      </c>
      <c r="AJ450" s="374" t="str">
        <f aca="false">IF(TRIM($B450&amp;$C450)="","",TRIM($B450)&amp;"｜"&amp;TRIM($C450))</f>
        <v/>
      </c>
      <c r="AK450" s="372" t="str">
        <f aca="false">IF(TRIM($B450&amp;$C450)="","",MIN(N($N450),N($P450)))</f>
        <v/>
      </c>
      <c r="AL450" s="375" t="str">
        <f aca="false">IF(ISNUMBER($D450),YEAR($D450),"")</f>
        <v/>
      </c>
      <c r="AM450" s="375" t="str">
        <f aca="false">IF(OR(TRIM($B450&amp;$C450)="",NOT(ISNUMBER($D450)),NOT(ISNUMBER($E450))),"",IF($E450&lt;$D450,"",IF(IF($AD450="半年付",2,IF($AD450="季度付",4,IF($AD450="月付",12,IF($AD450="半月付",24,1))))=1,1,MAX(1,ROUND(($E450-$D450+1)/365*IF($AD450="半年付",2,IF($AD450="季度付",4,IF($AD450="月付",12,IF($AD450="半月付",24,1)))),0)))))</f>
        <v/>
      </c>
      <c r="AN450" s="375" t="str">
        <f aca="true">IF($AM450="","",MIN($AM450,MAX(0,INT((TODAY()-付款宽限天数-$D450)/(($E450-$D450+1)/$AM450))+1)))</f>
        <v/>
      </c>
    </row>
    <row r="451" customFormat="false" ht="14.9" hidden="false" customHeight="false" outlineLevel="0" collapsed="false">
      <c r="F451" s="370" t="str">
        <f aca="true">IF(TRIM($B451&amp;$C451)="","",IF(OR(ISNUMBER(SEARCH("未",$A451)),ISNUMBER(SEARCH("送出",$A451)),AND(TRIM($A451)="",NOT(ISNUMBER($D451)),N($G451)=0)),"【合同未回】","")&amp;IF(NOT(ISNUMBER($E451)),IF(OR(ISNUMBER(SEARCH("未",$A451)),ISNUMBER(SEARCH("送出",$A451)),AND(TRIM($A451)="",NOT(ISNUMBER($D451)),N($G451)=0)),"","【未填合同期】"),IF($E451&lt;TODAY(),"【已到期】",IF($E451-TODAY()&lt;=提醒天数,"【即将到期，剩余"&amp;($E451-TODAY())&amp;"天】","【正常】")))&amp;IF(OR($AC451="安装免保",$AC451="技术免保",$AC451="质保期内"),"【"&amp;$AC451&amp;"】",""))</f>
        <v/>
      </c>
      <c r="J451" s="371" t="str">
        <f aca="false">IF(OR(N($G451)=0,N($H451)=0),"",ROUND(N($G451)*N($H451)*IF(N($I451)=0,1,N($I451)),2))</f>
        <v/>
      </c>
      <c r="L451" s="371" t="str">
        <f aca="false">IF(TRIM($B451&amp;$C451)="","",IF(AND(N($J451)=0,N($K451)=0),"",ROUND(N($J451)+N($K451),2)))</f>
        <v/>
      </c>
      <c r="R451" s="371"/>
      <c r="S451" s="372" t="str">
        <f aca="false">IF(TRIM($B451&amp;$C451)="","",IF(N($N451)=0,"",MAX(0,MIN(N($N451)-N($P451),N($V451)))))</f>
        <v/>
      </c>
      <c r="T451" s="372" t="str">
        <f aca="false">IF(TRIM($B451&amp;$C451)="","",IF(N($P451)&lt;=N($N451),"",N($P451)-N($N451)))</f>
        <v/>
      </c>
      <c r="U451" s="372" t="str">
        <f aca="false">IF(OR(TRIM($B451&amp;$C451)="",$V451=""),"",MAX(0,N($V451))-N($S451))</f>
        <v/>
      </c>
      <c r="V451" s="372" t="str">
        <f aca="false">IF(TRIM($B451&amp;$C451)="","",IF(AND(N($L451)=0,N($P451)+N($Q451)+N($R451)=0),"",ROUND(N($L451)-N($P451)-N($Q451)-N($R451),2)))</f>
        <v/>
      </c>
      <c r="W451" s="373" t="str">
        <f aca="false">IF(TRIM($B451&amp;$C451)="","",IF(N($L451)=0,IF((N($P451)+N($Q451)+N($R451))=0,"—未填单价","未填单价，已收 "&amp;TEXT((N($P451)+N($Q451)+N($R451)),"#,##0.00")),IF(N($V451)&gt;0.005,"欠 "&amp;TEXT(N($V451),"#,##0.00")&amp;IF(N($S451)&gt;0,"（开票未到账 "&amp;TEXT(N($S451),"#,##0.00")&amp;"）","")&amp;IF(N($U451)&gt;0,"（未开票 "&amp;TEXT(N($U451),"#,##0.00")&amp;"）",""),IF(N($V451)&lt;-0.005,"多收 "&amp;TEXT(-N($V451),"#,##0.00"),"✔ 已结清")))&amp;IF(N($T451)&gt;0,"｜到账未开票 "&amp;TEXT(N($T451),"#,##0.00")&amp;"，待补票","")&amp;IF(N($Q451)&gt;0,"｜收现 "&amp;TEXT(N($Q451),"#,##0.00"),"")&amp;IF(N($R451)&gt;0,"｜收款不开票 "&amp;TEXT(N($R451),"#,##0.00"),""))</f>
        <v/>
      </c>
      <c r="X451" s="370"/>
      <c r="AB451" s="371" t="str">
        <f aca="false">IF(OR(N($N451)=0,N($AA451)=0),"",ROUND(N($N451)/(1+N($AA451))*N($AA451),2))</f>
        <v/>
      </c>
      <c r="AC451" s="370"/>
      <c r="AD451" s="370"/>
      <c r="AE451" s="374" t="str">
        <f aca="false">IF($AM451="","",IF($AM451=1,IF($AN451&gt;=1,"一次性·已到收款期","一次性·未到期"),$AD451&amp;" 第"&amp;$AN451&amp;"/"&amp;$AM451&amp;"期"))</f>
        <v/>
      </c>
      <c r="AF451" s="372" t="str">
        <f aca="false">IF(OR($AM451="",N($L451)=0),"",ROUND(N($J451)*$AN451/$AM451,2)+N($K451))</f>
        <v/>
      </c>
      <c r="AG451" s="372" t="str">
        <f aca="false">IF($AF451="","",MAX(0,ROUND($AF451-(N($P451)+N($Q451)+N($R451)),2)))</f>
        <v/>
      </c>
      <c r="AH451" s="372" t="str">
        <f aca="false">IF(OR(TRIM($B451&amp;$C451)="",NOT(ISNUMBER($D451))),"",SUMIFS($V$3:$V$1001,$AJ$3:$AJ$1001,$AJ451,$D$3:$D$1001,"&lt;"&amp;$D451))</f>
        <v/>
      </c>
      <c r="AI451" s="372" t="str">
        <f aca="false">IF(TRIM($B451&amp;$C451)="","",SUMIFS($V$3:$V$1001,$AJ$3:$AJ$1001,$AJ451))</f>
        <v/>
      </c>
      <c r="AJ451" s="374" t="str">
        <f aca="false">IF(TRIM($B451&amp;$C451)="","",TRIM($B451)&amp;"｜"&amp;TRIM($C451))</f>
        <v/>
      </c>
      <c r="AK451" s="372" t="str">
        <f aca="false">IF(TRIM($B451&amp;$C451)="","",MIN(N($N451),N($P451)))</f>
        <v/>
      </c>
      <c r="AL451" s="375" t="str">
        <f aca="false">IF(ISNUMBER($D451),YEAR($D451),"")</f>
        <v/>
      </c>
      <c r="AM451" s="375" t="str">
        <f aca="false">IF(OR(TRIM($B451&amp;$C451)="",NOT(ISNUMBER($D451)),NOT(ISNUMBER($E451))),"",IF($E451&lt;$D451,"",IF(IF($AD451="半年付",2,IF($AD451="季度付",4,IF($AD451="月付",12,IF($AD451="半月付",24,1))))=1,1,MAX(1,ROUND(($E451-$D451+1)/365*IF($AD451="半年付",2,IF($AD451="季度付",4,IF($AD451="月付",12,IF($AD451="半月付",24,1)))),0)))))</f>
        <v/>
      </c>
      <c r="AN451" s="375" t="str">
        <f aca="true">IF($AM451="","",MIN($AM451,MAX(0,INT((TODAY()-付款宽限天数-$D451)/(($E451-$D451+1)/$AM451))+1)))</f>
        <v/>
      </c>
    </row>
    <row r="452" customFormat="false" ht="14.9" hidden="false" customHeight="false" outlineLevel="0" collapsed="false">
      <c r="F452" s="370" t="str">
        <f aca="true">IF(TRIM($B452&amp;$C452)="","",IF(OR(ISNUMBER(SEARCH("未",$A452)),ISNUMBER(SEARCH("送出",$A452)),AND(TRIM($A452)="",NOT(ISNUMBER($D452)),N($G452)=0)),"【合同未回】","")&amp;IF(NOT(ISNUMBER($E452)),IF(OR(ISNUMBER(SEARCH("未",$A452)),ISNUMBER(SEARCH("送出",$A452)),AND(TRIM($A452)="",NOT(ISNUMBER($D452)),N($G452)=0)),"","【未填合同期】"),IF($E452&lt;TODAY(),"【已到期】",IF($E452-TODAY()&lt;=提醒天数,"【即将到期，剩余"&amp;($E452-TODAY())&amp;"天】","【正常】")))&amp;IF(OR($AC452="安装免保",$AC452="技术免保",$AC452="质保期内"),"【"&amp;$AC452&amp;"】",""))</f>
        <v/>
      </c>
      <c r="J452" s="371" t="str">
        <f aca="false">IF(OR(N($G452)=0,N($H452)=0),"",ROUND(N($G452)*N($H452)*IF(N($I452)=0,1,N($I452)),2))</f>
        <v/>
      </c>
      <c r="L452" s="371" t="str">
        <f aca="false">IF(TRIM($B452&amp;$C452)="","",IF(AND(N($J452)=0,N($K452)=0),"",ROUND(N($J452)+N($K452),2)))</f>
        <v/>
      </c>
      <c r="R452" s="371"/>
      <c r="S452" s="372" t="str">
        <f aca="false">IF(TRIM($B452&amp;$C452)="","",IF(N($N452)=0,"",MAX(0,MIN(N($N452)-N($P452),N($V452)))))</f>
        <v/>
      </c>
      <c r="T452" s="372" t="str">
        <f aca="false">IF(TRIM($B452&amp;$C452)="","",IF(N($P452)&lt;=N($N452),"",N($P452)-N($N452)))</f>
        <v/>
      </c>
      <c r="U452" s="372" t="str">
        <f aca="false">IF(OR(TRIM($B452&amp;$C452)="",$V452=""),"",MAX(0,N($V452))-N($S452))</f>
        <v/>
      </c>
      <c r="V452" s="372" t="str">
        <f aca="false">IF(TRIM($B452&amp;$C452)="","",IF(AND(N($L452)=0,N($P452)+N($Q452)+N($R452)=0),"",ROUND(N($L452)-N($P452)-N($Q452)-N($R452),2)))</f>
        <v/>
      </c>
      <c r="W452" s="373" t="str">
        <f aca="false">IF(TRIM($B452&amp;$C452)="","",IF(N($L452)=0,IF((N($P452)+N($Q452)+N($R452))=0,"—未填单价","未填单价，已收 "&amp;TEXT((N($P452)+N($Q452)+N($R452)),"#,##0.00")),IF(N($V452)&gt;0.005,"欠 "&amp;TEXT(N($V452),"#,##0.00")&amp;IF(N($S452)&gt;0,"（开票未到账 "&amp;TEXT(N($S452),"#,##0.00")&amp;"）","")&amp;IF(N($U452)&gt;0,"（未开票 "&amp;TEXT(N($U452),"#,##0.00")&amp;"）",""),IF(N($V452)&lt;-0.005,"多收 "&amp;TEXT(-N($V452),"#,##0.00"),"✔ 已结清")))&amp;IF(N($T452)&gt;0,"｜到账未开票 "&amp;TEXT(N($T452),"#,##0.00")&amp;"，待补票","")&amp;IF(N($Q452)&gt;0,"｜收现 "&amp;TEXT(N($Q452),"#,##0.00"),"")&amp;IF(N($R452)&gt;0,"｜收款不开票 "&amp;TEXT(N($R452),"#,##0.00"),""))</f>
        <v/>
      </c>
      <c r="X452" s="370"/>
      <c r="AB452" s="371" t="str">
        <f aca="false">IF(OR(N($N452)=0,N($AA452)=0),"",ROUND(N($N452)/(1+N($AA452))*N($AA452),2))</f>
        <v/>
      </c>
      <c r="AC452" s="370"/>
      <c r="AD452" s="370"/>
      <c r="AE452" s="374" t="str">
        <f aca="false">IF($AM452="","",IF($AM452=1,IF($AN452&gt;=1,"一次性·已到收款期","一次性·未到期"),$AD452&amp;" 第"&amp;$AN452&amp;"/"&amp;$AM452&amp;"期"))</f>
        <v/>
      </c>
      <c r="AF452" s="372" t="str">
        <f aca="false">IF(OR($AM452="",N($L452)=0),"",ROUND(N($J452)*$AN452/$AM452,2)+N($K452))</f>
        <v/>
      </c>
      <c r="AG452" s="372" t="str">
        <f aca="false">IF($AF452="","",MAX(0,ROUND($AF452-(N($P452)+N($Q452)+N($R452)),2)))</f>
        <v/>
      </c>
      <c r="AH452" s="372" t="str">
        <f aca="false">IF(OR(TRIM($B452&amp;$C452)="",NOT(ISNUMBER($D452))),"",SUMIFS($V$3:$V$1001,$AJ$3:$AJ$1001,$AJ452,$D$3:$D$1001,"&lt;"&amp;$D452))</f>
        <v/>
      </c>
      <c r="AI452" s="372" t="str">
        <f aca="false">IF(TRIM($B452&amp;$C452)="","",SUMIFS($V$3:$V$1001,$AJ$3:$AJ$1001,$AJ452))</f>
        <v/>
      </c>
      <c r="AJ452" s="374" t="str">
        <f aca="false">IF(TRIM($B452&amp;$C452)="","",TRIM($B452)&amp;"｜"&amp;TRIM($C452))</f>
        <v/>
      </c>
      <c r="AK452" s="372" t="str">
        <f aca="false">IF(TRIM($B452&amp;$C452)="","",MIN(N($N452),N($P452)))</f>
        <v/>
      </c>
      <c r="AL452" s="375" t="str">
        <f aca="false">IF(ISNUMBER($D452),YEAR($D452),"")</f>
        <v/>
      </c>
      <c r="AM452" s="375" t="str">
        <f aca="false">IF(OR(TRIM($B452&amp;$C452)="",NOT(ISNUMBER($D452)),NOT(ISNUMBER($E452))),"",IF($E452&lt;$D452,"",IF(IF($AD452="半年付",2,IF($AD452="季度付",4,IF($AD452="月付",12,IF($AD452="半月付",24,1))))=1,1,MAX(1,ROUND(($E452-$D452+1)/365*IF($AD452="半年付",2,IF($AD452="季度付",4,IF($AD452="月付",12,IF($AD452="半月付",24,1)))),0)))))</f>
        <v/>
      </c>
      <c r="AN452" s="375" t="str">
        <f aca="true">IF($AM452="","",MIN($AM452,MAX(0,INT((TODAY()-付款宽限天数-$D452)/(($E452-$D452+1)/$AM452))+1)))</f>
        <v/>
      </c>
    </row>
    <row r="453" customFormat="false" ht="14.9" hidden="false" customHeight="false" outlineLevel="0" collapsed="false">
      <c r="F453" s="370" t="str">
        <f aca="true">IF(TRIM($B453&amp;$C453)="","",IF(OR(ISNUMBER(SEARCH("未",$A453)),ISNUMBER(SEARCH("送出",$A453)),AND(TRIM($A453)="",NOT(ISNUMBER($D453)),N($G453)=0)),"【合同未回】","")&amp;IF(NOT(ISNUMBER($E453)),IF(OR(ISNUMBER(SEARCH("未",$A453)),ISNUMBER(SEARCH("送出",$A453)),AND(TRIM($A453)="",NOT(ISNUMBER($D453)),N($G453)=0)),"","【未填合同期】"),IF($E453&lt;TODAY(),"【已到期】",IF($E453-TODAY()&lt;=提醒天数,"【即将到期，剩余"&amp;($E453-TODAY())&amp;"天】","【正常】")))&amp;IF(OR($AC453="安装免保",$AC453="技术免保",$AC453="质保期内"),"【"&amp;$AC453&amp;"】",""))</f>
        <v/>
      </c>
      <c r="J453" s="371" t="str">
        <f aca="false">IF(OR(N($G453)=0,N($H453)=0),"",ROUND(N($G453)*N($H453)*IF(N($I453)=0,1,N($I453)),2))</f>
        <v/>
      </c>
      <c r="L453" s="371" t="str">
        <f aca="false">IF(TRIM($B453&amp;$C453)="","",IF(AND(N($J453)=0,N($K453)=0),"",ROUND(N($J453)+N($K453),2)))</f>
        <v/>
      </c>
      <c r="R453" s="371"/>
      <c r="S453" s="372" t="str">
        <f aca="false">IF(TRIM($B453&amp;$C453)="","",IF(N($N453)=0,"",MAX(0,MIN(N($N453)-N($P453),N($V453)))))</f>
        <v/>
      </c>
      <c r="T453" s="372" t="str">
        <f aca="false">IF(TRIM($B453&amp;$C453)="","",IF(N($P453)&lt;=N($N453),"",N($P453)-N($N453)))</f>
        <v/>
      </c>
      <c r="U453" s="372" t="str">
        <f aca="false">IF(OR(TRIM($B453&amp;$C453)="",$V453=""),"",MAX(0,N($V453))-N($S453))</f>
        <v/>
      </c>
      <c r="V453" s="372" t="str">
        <f aca="false">IF(TRIM($B453&amp;$C453)="","",IF(AND(N($L453)=0,N($P453)+N($Q453)+N($R453)=0),"",ROUND(N($L453)-N($P453)-N($Q453)-N($R453),2)))</f>
        <v/>
      </c>
      <c r="W453" s="373" t="str">
        <f aca="false">IF(TRIM($B453&amp;$C453)="","",IF(N($L453)=0,IF((N($P453)+N($Q453)+N($R453))=0,"—未填单价","未填单价，已收 "&amp;TEXT((N($P453)+N($Q453)+N($R453)),"#,##0.00")),IF(N($V453)&gt;0.005,"欠 "&amp;TEXT(N($V453),"#,##0.00")&amp;IF(N($S453)&gt;0,"（开票未到账 "&amp;TEXT(N($S453),"#,##0.00")&amp;"）","")&amp;IF(N($U453)&gt;0,"（未开票 "&amp;TEXT(N($U453),"#,##0.00")&amp;"）",""),IF(N($V453)&lt;-0.005,"多收 "&amp;TEXT(-N($V453),"#,##0.00"),"✔ 已结清")))&amp;IF(N($T453)&gt;0,"｜到账未开票 "&amp;TEXT(N($T453),"#,##0.00")&amp;"，待补票","")&amp;IF(N($Q453)&gt;0,"｜收现 "&amp;TEXT(N($Q453),"#,##0.00"),"")&amp;IF(N($R453)&gt;0,"｜收款不开票 "&amp;TEXT(N($R453),"#,##0.00"),""))</f>
        <v/>
      </c>
      <c r="X453" s="370"/>
      <c r="AB453" s="371" t="str">
        <f aca="false">IF(OR(N($N453)=0,N($AA453)=0),"",ROUND(N($N453)/(1+N($AA453))*N($AA453),2))</f>
        <v/>
      </c>
      <c r="AC453" s="370"/>
      <c r="AD453" s="370"/>
      <c r="AE453" s="374" t="str">
        <f aca="false">IF($AM453="","",IF($AM453=1,IF($AN453&gt;=1,"一次性·已到收款期","一次性·未到期"),$AD453&amp;" 第"&amp;$AN453&amp;"/"&amp;$AM453&amp;"期"))</f>
        <v/>
      </c>
      <c r="AF453" s="372" t="str">
        <f aca="false">IF(OR($AM453="",N($L453)=0),"",ROUND(N($J453)*$AN453/$AM453,2)+N($K453))</f>
        <v/>
      </c>
      <c r="AG453" s="372" t="str">
        <f aca="false">IF($AF453="","",MAX(0,ROUND($AF453-(N($P453)+N($Q453)+N($R453)),2)))</f>
        <v/>
      </c>
      <c r="AH453" s="372" t="str">
        <f aca="false">IF(OR(TRIM($B453&amp;$C453)="",NOT(ISNUMBER($D453))),"",SUMIFS($V$3:$V$1001,$AJ$3:$AJ$1001,$AJ453,$D$3:$D$1001,"&lt;"&amp;$D453))</f>
        <v/>
      </c>
      <c r="AI453" s="372" t="str">
        <f aca="false">IF(TRIM($B453&amp;$C453)="","",SUMIFS($V$3:$V$1001,$AJ$3:$AJ$1001,$AJ453))</f>
        <v/>
      </c>
      <c r="AJ453" s="374" t="str">
        <f aca="false">IF(TRIM($B453&amp;$C453)="","",TRIM($B453)&amp;"｜"&amp;TRIM($C453))</f>
        <v/>
      </c>
      <c r="AK453" s="372" t="str">
        <f aca="false">IF(TRIM($B453&amp;$C453)="","",MIN(N($N453),N($P453)))</f>
        <v/>
      </c>
      <c r="AL453" s="375" t="str">
        <f aca="false">IF(ISNUMBER($D453),YEAR($D453),"")</f>
        <v/>
      </c>
      <c r="AM453" s="375" t="str">
        <f aca="false">IF(OR(TRIM($B453&amp;$C453)="",NOT(ISNUMBER($D453)),NOT(ISNUMBER($E453))),"",IF($E453&lt;$D453,"",IF(IF($AD453="半年付",2,IF($AD453="季度付",4,IF($AD453="月付",12,IF($AD453="半月付",24,1))))=1,1,MAX(1,ROUND(($E453-$D453+1)/365*IF($AD453="半年付",2,IF($AD453="季度付",4,IF($AD453="月付",12,IF($AD453="半月付",24,1)))),0)))))</f>
        <v/>
      </c>
      <c r="AN453" s="375" t="str">
        <f aca="true">IF($AM453="","",MIN($AM453,MAX(0,INT((TODAY()-付款宽限天数-$D453)/(($E453-$D453+1)/$AM453))+1)))</f>
        <v/>
      </c>
    </row>
    <row r="454" customFormat="false" ht="14.9" hidden="false" customHeight="false" outlineLevel="0" collapsed="false">
      <c r="F454" s="370" t="str">
        <f aca="true">IF(TRIM($B454&amp;$C454)="","",IF(OR(ISNUMBER(SEARCH("未",$A454)),ISNUMBER(SEARCH("送出",$A454)),AND(TRIM($A454)="",NOT(ISNUMBER($D454)),N($G454)=0)),"【合同未回】","")&amp;IF(NOT(ISNUMBER($E454)),IF(OR(ISNUMBER(SEARCH("未",$A454)),ISNUMBER(SEARCH("送出",$A454)),AND(TRIM($A454)="",NOT(ISNUMBER($D454)),N($G454)=0)),"","【未填合同期】"),IF($E454&lt;TODAY(),"【已到期】",IF($E454-TODAY()&lt;=提醒天数,"【即将到期，剩余"&amp;($E454-TODAY())&amp;"天】","【正常】")))&amp;IF(OR($AC454="安装免保",$AC454="技术免保",$AC454="质保期内"),"【"&amp;$AC454&amp;"】",""))</f>
        <v/>
      </c>
      <c r="J454" s="371" t="str">
        <f aca="false">IF(OR(N($G454)=0,N($H454)=0),"",ROUND(N($G454)*N($H454)*IF(N($I454)=0,1,N($I454)),2))</f>
        <v/>
      </c>
      <c r="L454" s="371" t="str">
        <f aca="false">IF(TRIM($B454&amp;$C454)="","",IF(AND(N($J454)=0,N($K454)=0),"",ROUND(N($J454)+N($K454),2)))</f>
        <v/>
      </c>
      <c r="R454" s="371"/>
      <c r="S454" s="372" t="str">
        <f aca="false">IF(TRIM($B454&amp;$C454)="","",IF(N($N454)=0,"",MAX(0,MIN(N($N454)-N($P454),N($V454)))))</f>
        <v/>
      </c>
      <c r="T454" s="372" t="str">
        <f aca="false">IF(TRIM($B454&amp;$C454)="","",IF(N($P454)&lt;=N($N454),"",N($P454)-N($N454)))</f>
        <v/>
      </c>
      <c r="U454" s="372" t="str">
        <f aca="false">IF(OR(TRIM($B454&amp;$C454)="",$V454=""),"",MAX(0,N($V454))-N($S454))</f>
        <v/>
      </c>
      <c r="V454" s="372" t="str">
        <f aca="false">IF(TRIM($B454&amp;$C454)="","",IF(AND(N($L454)=0,N($P454)+N($Q454)+N($R454)=0),"",ROUND(N($L454)-N($P454)-N($Q454)-N($R454),2)))</f>
        <v/>
      </c>
      <c r="W454" s="373" t="str">
        <f aca="false">IF(TRIM($B454&amp;$C454)="","",IF(N($L454)=0,IF((N($P454)+N($Q454)+N($R454))=0,"—未填单价","未填单价，已收 "&amp;TEXT((N($P454)+N($Q454)+N($R454)),"#,##0.00")),IF(N($V454)&gt;0.005,"欠 "&amp;TEXT(N($V454),"#,##0.00")&amp;IF(N($S454)&gt;0,"（开票未到账 "&amp;TEXT(N($S454),"#,##0.00")&amp;"）","")&amp;IF(N($U454)&gt;0,"（未开票 "&amp;TEXT(N($U454),"#,##0.00")&amp;"）",""),IF(N($V454)&lt;-0.005,"多收 "&amp;TEXT(-N($V454),"#,##0.00"),"✔ 已结清")))&amp;IF(N($T454)&gt;0,"｜到账未开票 "&amp;TEXT(N($T454),"#,##0.00")&amp;"，待补票","")&amp;IF(N($Q454)&gt;0,"｜收现 "&amp;TEXT(N($Q454),"#,##0.00"),"")&amp;IF(N($R454)&gt;0,"｜收款不开票 "&amp;TEXT(N($R454),"#,##0.00"),""))</f>
        <v/>
      </c>
      <c r="X454" s="370"/>
      <c r="AB454" s="371" t="str">
        <f aca="false">IF(OR(N($N454)=0,N($AA454)=0),"",ROUND(N($N454)/(1+N($AA454))*N($AA454),2))</f>
        <v/>
      </c>
      <c r="AC454" s="370"/>
      <c r="AD454" s="370"/>
      <c r="AE454" s="374" t="str">
        <f aca="false">IF($AM454="","",IF($AM454=1,IF($AN454&gt;=1,"一次性·已到收款期","一次性·未到期"),$AD454&amp;" 第"&amp;$AN454&amp;"/"&amp;$AM454&amp;"期"))</f>
        <v/>
      </c>
      <c r="AF454" s="372" t="str">
        <f aca="false">IF(OR($AM454="",N($L454)=0),"",ROUND(N($J454)*$AN454/$AM454,2)+N($K454))</f>
        <v/>
      </c>
      <c r="AG454" s="372" t="str">
        <f aca="false">IF($AF454="","",MAX(0,ROUND($AF454-(N($P454)+N($Q454)+N($R454)),2)))</f>
        <v/>
      </c>
      <c r="AH454" s="372" t="str">
        <f aca="false">IF(OR(TRIM($B454&amp;$C454)="",NOT(ISNUMBER($D454))),"",SUMIFS($V$3:$V$1001,$AJ$3:$AJ$1001,$AJ454,$D$3:$D$1001,"&lt;"&amp;$D454))</f>
        <v/>
      </c>
      <c r="AI454" s="372" t="str">
        <f aca="false">IF(TRIM($B454&amp;$C454)="","",SUMIFS($V$3:$V$1001,$AJ$3:$AJ$1001,$AJ454))</f>
        <v/>
      </c>
      <c r="AJ454" s="374" t="str">
        <f aca="false">IF(TRIM($B454&amp;$C454)="","",TRIM($B454)&amp;"｜"&amp;TRIM($C454))</f>
        <v/>
      </c>
      <c r="AK454" s="372" t="str">
        <f aca="false">IF(TRIM($B454&amp;$C454)="","",MIN(N($N454),N($P454)))</f>
        <v/>
      </c>
      <c r="AL454" s="375" t="str">
        <f aca="false">IF(ISNUMBER($D454),YEAR($D454),"")</f>
        <v/>
      </c>
      <c r="AM454" s="375" t="str">
        <f aca="false">IF(OR(TRIM($B454&amp;$C454)="",NOT(ISNUMBER($D454)),NOT(ISNUMBER($E454))),"",IF($E454&lt;$D454,"",IF(IF($AD454="半年付",2,IF($AD454="季度付",4,IF($AD454="月付",12,IF($AD454="半月付",24,1))))=1,1,MAX(1,ROUND(($E454-$D454+1)/365*IF($AD454="半年付",2,IF($AD454="季度付",4,IF($AD454="月付",12,IF($AD454="半月付",24,1)))),0)))))</f>
        <v/>
      </c>
      <c r="AN454" s="375" t="str">
        <f aca="true">IF($AM454="","",MIN($AM454,MAX(0,INT((TODAY()-付款宽限天数-$D454)/(($E454-$D454+1)/$AM454))+1)))</f>
        <v/>
      </c>
    </row>
    <row r="455" customFormat="false" ht="14.9" hidden="false" customHeight="false" outlineLevel="0" collapsed="false">
      <c r="F455" s="370" t="str">
        <f aca="true">IF(TRIM($B455&amp;$C455)="","",IF(OR(ISNUMBER(SEARCH("未",$A455)),ISNUMBER(SEARCH("送出",$A455)),AND(TRIM($A455)="",NOT(ISNUMBER($D455)),N($G455)=0)),"【合同未回】","")&amp;IF(NOT(ISNUMBER($E455)),IF(OR(ISNUMBER(SEARCH("未",$A455)),ISNUMBER(SEARCH("送出",$A455)),AND(TRIM($A455)="",NOT(ISNUMBER($D455)),N($G455)=0)),"","【未填合同期】"),IF($E455&lt;TODAY(),"【已到期】",IF($E455-TODAY()&lt;=提醒天数,"【即将到期，剩余"&amp;($E455-TODAY())&amp;"天】","【正常】")))&amp;IF(OR($AC455="安装免保",$AC455="技术免保",$AC455="质保期内"),"【"&amp;$AC455&amp;"】",""))</f>
        <v/>
      </c>
      <c r="J455" s="371" t="str">
        <f aca="false">IF(OR(N($G455)=0,N($H455)=0),"",ROUND(N($G455)*N($H455)*IF(N($I455)=0,1,N($I455)),2))</f>
        <v/>
      </c>
      <c r="L455" s="371" t="str">
        <f aca="false">IF(TRIM($B455&amp;$C455)="","",IF(AND(N($J455)=0,N($K455)=0),"",ROUND(N($J455)+N($K455),2)))</f>
        <v/>
      </c>
      <c r="R455" s="371"/>
      <c r="S455" s="372" t="str">
        <f aca="false">IF(TRIM($B455&amp;$C455)="","",IF(N($N455)=0,"",MAX(0,MIN(N($N455)-N($P455),N($V455)))))</f>
        <v/>
      </c>
      <c r="T455" s="372" t="str">
        <f aca="false">IF(TRIM($B455&amp;$C455)="","",IF(N($P455)&lt;=N($N455),"",N($P455)-N($N455)))</f>
        <v/>
      </c>
      <c r="U455" s="372" t="str">
        <f aca="false">IF(OR(TRIM($B455&amp;$C455)="",$V455=""),"",MAX(0,N($V455))-N($S455))</f>
        <v/>
      </c>
      <c r="V455" s="372" t="str">
        <f aca="false">IF(TRIM($B455&amp;$C455)="","",IF(AND(N($L455)=0,N($P455)+N($Q455)+N($R455)=0),"",ROUND(N($L455)-N($P455)-N($Q455)-N($R455),2)))</f>
        <v/>
      </c>
      <c r="W455" s="373" t="str">
        <f aca="false">IF(TRIM($B455&amp;$C455)="","",IF(N($L455)=0,IF((N($P455)+N($Q455)+N($R455))=0,"—未填单价","未填单价，已收 "&amp;TEXT((N($P455)+N($Q455)+N($R455)),"#,##0.00")),IF(N($V455)&gt;0.005,"欠 "&amp;TEXT(N($V455),"#,##0.00")&amp;IF(N($S455)&gt;0,"（开票未到账 "&amp;TEXT(N($S455),"#,##0.00")&amp;"）","")&amp;IF(N($U455)&gt;0,"（未开票 "&amp;TEXT(N($U455),"#,##0.00")&amp;"）",""),IF(N($V455)&lt;-0.005,"多收 "&amp;TEXT(-N($V455),"#,##0.00"),"✔ 已结清")))&amp;IF(N($T455)&gt;0,"｜到账未开票 "&amp;TEXT(N($T455),"#,##0.00")&amp;"，待补票","")&amp;IF(N($Q455)&gt;0,"｜收现 "&amp;TEXT(N($Q455),"#,##0.00"),"")&amp;IF(N($R455)&gt;0,"｜收款不开票 "&amp;TEXT(N($R455),"#,##0.00"),""))</f>
        <v/>
      </c>
      <c r="X455" s="370"/>
      <c r="AB455" s="371" t="str">
        <f aca="false">IF(OR(N($N455)=0,N($AA455)=0),"",ROUND(N($N455)/(1+N($AA455))*N($AA455),2))</f>
        <v/>
      </c>
      <c r="AC455" s="370"/>
      <c r="AD455" s="370"/>
      <c r="AE455" s="374" t="str">
        <f aca="false">IF($AM455="","",IF($AM455=1,IF($AN455&gt;=1,"一次性·已到收款期","一次性·未到期"),$AD455&amp;" 第"&amp;$AN455&amp;"/"&amp;$AM455&amp;"期"))</f>
        <v/>
      </c>
      <c r="AF455" s="372" t="str">
        <f aca="false">IF(OR($AM455="",N($L455)=0),"",ROUND(N($J455)*$AN455/$AM455,2)+N($K455))</f>
        <v/>
      </c>
      <c r="AG455" s="372" t="str">
        <f aca="false">IF($AF455="","",MAX(0,ROUND($AF455-(N($P455)+N($Q455)+N($R455)),2)))</f>
        <v/>
      </c>
      <c r="AH455" s="372" t="str">
        <f aca="false">IF(OR(TRIM($B455&amp;$C455)="",NOT(ISNUMBER($D455))),"",SUMIFS($V$3:$V$1001,$AJ$3:$AJ$1001,$AJ455,$D$3:$D$1001,"&lt;"&amp;$D455))</f>
        <v/>
      </c>
      <c r="AI455" s="372" t="str">
        <f aca="false">IF(TRIM($B455&amp;$C455)="","",SUMIFS($V$3:$V$1001,$AJ$3:$AJ$1001,$AJ455))</f>
        <v/>
      </c>
      <c r="AJ455" s="374" t="str">
        <f aca="false">IF(TRIM($B455&amp;$C455)="","",TRIM($B455)&amp;"｜"&amp;TRIM($C455))</f>
        <v/>
      </c>
      <c r="AK455" s="372" t="str">
        <f aca="false">IF(TRIM($B455&amp;$C455)="","",MIN(N($N455),N($P455)))</f>
        <v/>
      </c>
      <c r="AL455" s="375" t="str">
        <f aca="false">IF(ISNUMBER($D455),YEAR($D455),"")</f>
        <v/>
      </c>
      <c r="AM455" s="375" t="str">
        <f aca="false">IF(OR(TRIM($B455&amp;$C455)="",NOT(ISNUMBER($D455)),NOT(ISNUMBER($E455))),"",IF($E455&lt;$D455,"",IF(IF($AD455="半年付",2,IF($AD455="季度付",4,IF($AD455="月付",12,IF($AD455="半月付",24,1))))=1,1,MAX(1,ROUND(($E455-$D455+1)/365*IF($AD455="半年付",2,IF($AD455="季度付",4,IF($AD455="月付",12,IF($AD455="半月付",24,1)))),0)))))</f>
        <v/>
      </c>
      <c r="AN455" s="375" t="str">
        <f aca="true">IF($AM455="","",MIN($AM455,MAX(0,INT((TODAY()-付款宽限天数-$D455)/(($E455-$D455+1)/$AM455))+1)))</f>
        <v/>
      </c>
    </row>
    <row r="456" customFormat="false" ht="14.9" hidden="false" customHeight="false" outlineLevel="0" collapsed="false">
      <c r="F456" s="370" t="str">
        <f aca="true">IF(TRIM($B456&amp;$C456)="","",IF(OR(ISNUMBER(SEARCH("未",$A456)),ISNUMBER(SEARCH("送出",$A456)),AND(TRIM($A456)="",NOT(ISNUMBER($D456)),N($G456)=0)),"【合同未回】","")&amp;IF(NOT(ISNUMBER($E456)),IF(OR(ISNUMBER(SEARCH("未",$A456)),ISNUMBER(SEARCH("送出",$A456)),AND(TRIM($A456)="",NOT(ISNUMBER($D456)),N($G456)=0)),"","【未填合同期】"),IF($E456&lt;TODAY(),"【已到期】",IF($E456-TODAY()&lt;=提醒天数,"【即将到期，剩余"&amp;($E456-TODAY())&amp;"天】","【正常】")))&amp;IF(OR($AC456="安装免保",$AC456="技术免保",$AC456="质保期内"),"【"&amp;$AC456&amp;"】",""))</f>
        <v/>
      </c>
      <c r="J456" s="371" t="str">
        <f aca="false">IF(OR(N($G456)=0,N($H456)=0),"",ROUND(N($G456)*N($H456)*IF(N($I456)=0,1,N($I456)),2))</f>
        <v/>
      </c>
      <c r="L456" s="371" t="str">
        <f aca="false">IF(TRIM($B456&amp;$C456)="","",IF(AND(N($J456)=0,N($K456)=0),"",ROUND(N($J456)+N($K456),2)))</f>
        <v/>
      </c>
      <c r="R456" s="371"/>
      <c r="S456" s="372" t="str">
        <f aca="false">IF(TRIM($B456&amp;$C456)="","",IF(N($N456)=0,"",MAX(0,MIN(N($N456)-N($P456),N($V456)))))</f>
        <v/>
      </c>
      <c r="T456" s="372" t="str">
        <f aca="false">IF(TRIM($B456&amp;$C456)="","",IF(N($P456)&lt;=N($N456),"",N($P456)-N($N456)))</f>
        <v/>
      </c>
      <c r="U456" s="372" t="str">
        <f aca="false">IF(OR(TRIM($B456&amp;$C456)="",$V456=""),"",MAX(0,N($V456))-N($S456))</f>
        <v/>
      </c>
      <c r="V456" s="372" t="str">
        <f aca="false">IF(TRIM($B456&amp;$C456)="","",IF(AND(N($L456)=0,N($P456)+N($Q456)+N($R456)=0),"",ROUND(N($L456)-N($P456)-N($Q456)-N($R456),2)))</f>
        <v/>
      </c>
      <c r="W456" s="373" t="str">
        <f aca="false">IF(TRIM($B456&amp;$C456)="","",IF(N($L456)=0,IF((N($P456)+N($Q456)+N($R456))=0,"—未填单价","未填单价，已收 "&amp;TEXT((N($P456)+N($Q456)+N($R456)),"#,##0.00")),IF(N($V456)&gt;0.005,"欠 "&amp;TEXT(N($V456),"#,##0.00")&amp;IF(N($S456)&gt;0,"（开票未到账 "&amp;TEXT(N($S456),"#,##0.00")&amp;"）","")&amp;IF(N($U456)&gt;0,"（未开票 "&amp;TEXT(N($U456),"#,##0.00")&amp;"）",""),IF(N($V456)&lt;-0.005,"多收 "&amp;TEXT(-N($V456),"#,##0.00"),"✔ 已结清")))&amp;IF(N($T456)&gt;0,"｜到账未开票 "&amp;TEXT(N($T456),"#,##0.00")&amp;"，待补票","")&amp;IF(N($Q456)&gt;0,"｜收现 "&amp;TEXT(N($Q456),"#,##0.00"),"")&amp;IF(N($R456)&gt;0,"｜收款不开票 "&amp;TEXT(N($R456),"#,##0.00"),""))</f>
        <v/>
      </c>
      <c r="X456" s="370"/>
      <c r="AB456" s="371" t="str">
        <f aca="false">IF(OR(N($N456)=0,N($AA456)=0),"",ROUND(N($N456)/(1+N($AA456))*N($AA456),2))</f>
        <v/>
      </c>
      <c r="AC456" s="370"/>
      <c r="AD456" s="370"/>
      <c r="AE456" s="374" t="str">
        <f aca="false">IF($AM456="","",IF($AM456=1,IF($AN456&gt;=1,"一次性·已到收款期","一次性·未到期"),$AD456&amp;" 第"&amp;$AN456&amp;"/"&amp;$AM456&amp;"期"))</f>
        <v/>
      </c>
      <c r="AF456" s="372" t="str">
        <f aca="false">IF(OR($AM456="",N($L456)=0),"",ROUND(N($J456)*$AN456/$AM456,2)+N($K456))</f>
        <v/>
      </c>
      <c r="AG456" s="372" t="str">
        <f aca="false">IF($AF456="","",MAX(0,ROUND($AF456-(N($P456)+N($Q456)+N($R456)),2)))</f>
        <v/>
      </c>
      <c r="AH456" s="372" t="str">
        <f aca="false">IF(OR(TRIM($B456&amp;$C456)="",NOT(ISNUMBER($D456))),"",SUMIFS($V$3:$V$1001,$AJ$3:$AJ$1001,$AJ456,$D$3:$D$1001,"&lt;"&amp;$D456))</f>
        <v/>
      </c>
      <c r="AI456" s="372" t="str">
        <f aca="false">IF(TRIM($B456&amp;$C456)="","",SUMIFS($V$3:$V$1001,$AJ$3:$AJ$1001,$AJ456))</f>
        <v/>
      </c>
      <c r="AJ456" s="374" t="str">
        <f aca="false">IF(TRIM($B456&amp;$C456)="","",TRIM($B456)&amp;"｜"&amp;TRIM($C456))</f>
        <v/>
      </c>
      <c r="AK456" s="372" t="str">
        <f aca="false">IF(TRIM($B456&amp;$C456)="","",MIN(N($N456),N($P456)))</f>
        <v/>
      </c>
      <c r="AL456" s="375" t="str">
        <f aca="false">IF(ISNUMBER($D456),YEAR($D456),"")</f>
        <v/>
      </c>
      <c r="AM456" s="375" t="str">
        <f aca="false">IF(OR(TRIM($B456&amp;$C456)="",NOT(ISNUMBER($D456)),NOT(ISNUMBER($E456))),"",IF($E456&lt;$D456,"",IF(IF($AD456="半年付",2,IF($AD456="季度付",4,IF($AD456="月付",12,IF($AD456="半月付",24,1))))=1,1,MAX(1,ROUND(($E456-$D456+1)/365*IF($AD456="半年付",2,IF($AD456="季度付",4,IF($AD456="月付",12,IF($AD456="半月付",24,1)))),0)))))</f>
        <v/>
      </c>
      <c r="AN456" s="375" t="str">
        <f aca="true">IF($AM456="","",MIN($AM456,MAX(0,INT((TODAY()-付款宽限天数-$D456)/(($E456-$D456+1)/$AM456))+1)))</f>
        <v/>
      </c>
    </row>
    <row r="457" customFormat="false" ht="14.9" hidden="false" customHeight="false" outlineLevel="0" collapsed="false">
      <c r="F457" s="370" t="str">
        <f aca="true">IF(TRIM($B457&amp;$C457)="","",IF(OR(ISNUMBER(SEARCH("未",$A457)),ISNUMBER(SEARCH("送出",$A457)),AND(TRIM($A457)="",NOT(ISNUMBER($D457)),N($G457)=0)),"【合同未回】","")&amp;IF(NOT(ISNUMBER($E457)),IF(OR(ISNUMBER(SEARCH("未",$A457)),ISNUMBER(SEARCH("送出",$A457)),AND(TRIM($A457)="",NOT(ISNUMBER($D457)),N($G457)=0)),"","【未填合同期】"),IF($E457&lt;TODAY(),"【已到期】",IF($E457-TODAY()&lt;=提醒天数,"【即将到期，剩余"&amp;($E457-TODAY())&amp;"天】","【正常】")))&amp;IF(OR($AC457="安装免保",$AC457="技术免保",$AC457="质保期内"),"【"&amp;$AC457&amp;"】",""))</f>
        <v/>
      </c>
      <c r="J457" s="371" t="str">
        <f aca="false">IF(OR(N($G457)=0,N($H457)=0),"",ROUND(N($G457)*N($H457)*IF(N($I457)=0,1,N($I457)),2))</f>
        <v/>
      </c>
      <c r="L457" s="371" t="str">
        <f aca="false">IF(TRIM($B457&amp;$C457)="","",IF(AND(N($J457)=0,N($K457)=0),"",ROUND(N($J457)+N($K457),2)))</f>
        <v/>
      </c>
      <c r="R457" s="371"/>
      <c r="S457" s="372" t="str">
        <f aca="false">IF(TRIM($B457&amp;$C457)="","",IF(N($N457)=0,"",MAX(0,MIN(N($N457)-N($P457),N($V457)))))</f>
        <v/>
      </c>
      <c r="T457" s="372" t="str">
        <f aca="false">IF(TRIM($B457&amp;$C457)="","",IF(N($P457)&lt;=N($N457),"",N($P457)-N($N457)))</f>
        <v/>
      </c>
      <c r="U457" s="372" t="str">
        <f aca="false">IF(OR(TRIM($B457&amp;$C457)="",$V457=""),"",MAX(0,N($V457))-N($S457))</f>
        <v/>
      </c>
      <c r="V457" s="372" t="str">
        <f aca="false">IF(TRIM($B457&amp;$C457)="","",IF(AND(N($L457)=0,N($P457)+N($Q457)+N($R457)=0),"",ROUND(N($L457)-N($P457)-N($Q457)-N($R457),2)))</f>
        <v/>
      </c>
      <c r="W457" s="373" t="str">
        <f aca="false">IF(TRIM($B457&amp;$C457)="","",IF(N($L457)=0,IF((N($P457)+N($Q457)+N($R457))=0,"—未填单价","未填单价，已收 "&amp;TEXT((N($P457)+N($Q457)+N($R457)),"#,##0.00")),IF(N($V457)&gt;0.005,"欠 "&amp;TEXT(N($V457),"#,##0.00")&amp;IF(N($S457)&gt;0,"（开票未到账 "&amp;TEXT(N($S457),"#,##0.00")&amp;"）","")&amp;IF(N($U457)&gt;0,"（未开票 "&amp;TEXT(N($U457),"#,##0.00")&amp;"）",""),IF(N($V457)&lt;-0.005,"多收 "&amp;TEXT(-N($V457),"#,##0.00"),"✔ 已结清")))&amp;IF(N($T457)&gt;0,"｜到账未开票 "&amp;TEXT(N($T457),"#,##0.00")&amp;"，待补票","")&amp;IF(N($Q457)&gt;0,"｜收现 "&amp;TEXT(N($Q457),"#,##0.00"),"")&amp;IF(N($R457)&gt;0,"｜收款不开票 "&amp;TEXT(N($R457),"#,##0.00"),""))</f>
        <v/>
      </c>
      <c r="X457" s="370"/>
      <c r="AB457" s="371" t="str">
        <f aca="false">IF(OR(N($N457)=0,N($AA457)=0),"",ROUND(N($N457)/(1+N($AA457))*N($AA457),2))</f>
        <v/>
      </c>
      <c r="AC457" s="370"/>
      <c r="AD457" s="370"/>
      <c r="AE457" s="374" t="str">
        <f aca="false">IF($AM457="","",IF($AM457=1,IF($AN457&gt;=1,"一次性·已到收款期","一次性·未到期"),$AD457&amp;" 第"&amp;$AN457&amp;"/"&amp;$AM457&amp;"期"))</f>
        <v/>
      </c>
      <c r="AF457" s="372" t="str">
        <f aca="false">IF(OR($AM457="",N($L457)=0),"",ROUND(N($J457)*$AN457/$AM457,2)+N($K457))</f>
        <v/>
      </c>
      <c r="AG457" s="372" t="str">
        <f aca="false">IF($AF457="","",MAX(0,ROUND($AF457-(N($P457)+N($Q457)+N($R457)),2)))</f>
        <v/>
      </c>
      <c r="AH457" s="372" t="str">
        <f aca="false">IF(OR(TRIM($B457&amp;$C457)="",NOT(ISNUMBER($D457))),"",SUMIFS($V$3:$V$1001,$AJ$3:$AJ$1001,$AJ457,$D$3:$D$1001,"&lt;"&amp;$D457))</f>
        <v/>
      </c>
      <c r="AI457" s="372" t="str">
        <f aca="false">IF(TRIM($B457&amp;$C457)="","",SUMIFS($V$3:$V$1001,$AJ$3:$AJ$1001,$AJ457))</f>
        <v/>
      </c>
      <c r="AJ457" s="374" t="str">
        <f aca="false">IF(TRIM($B457&amp;$C457)="","",TRIM($B457)&amp;"｜"&amp;TRIM($C457))</f>
        <v/>
      </c>
      <c r="AK457" s="372" t="str">
        <f aca="false">IF(TRIM($B457&amp;$C457)="","",MIN(N($N457),N($P457)))</f>
        <v/>
      </c>
      <c r="AL457" s="375" t="str">
        <f aca="false">IF(ISNUMBER($D457),YEAR($D457),"")</f>
        <v/>
      </c>
      <c r="AM457" s="375" t="str">
        <f aca="false">IF(OR(TRIM($B457&amp;$C457)="",NOT(ISNUMBER($D457)),NOT(ISNUMBER($E457))),"",IF($E457&lt;$D457,"",IF(IF($AD457="半年付",2,IF($AD457="季度付",4,IF($AD457="月付",12,IF($AD457="半月付",24,1))))=1,1,MAX(1,ROUND(($E457-$D457+1)/365*IF($AD457="半年付",2,IF($AD457="季度付",4,IF($AD457="月付",12,IF($AD457="半月付",24,1)))),0)))))</f>
        <v/>
      </c>
      <c r="AN457" s="375" t="str">
        <f aca="true">IF($AM457="","",MIN($AM457,MAX(0,INT((TODAY()-付款宽限天数-$D457)/(($E457-$D457+1)/$AM457))+1)))</f>
        <v/>
      </c>
    </row>
    <row r="458" customFormat="false" ht="14.9" hidden="false" customHeight="false" outlineLevel="0" collapsed="false">
      <c r="F458" s="370" t="str">
        <f aca="true">IF(TRIM($B458&amp;$C458)="","",IF(OR(ISNUMBER(SEARCH("未",$A458)),ISNUMBER(SEARCH("送出",$A458)),AND(TRIM($A458)="",NOT(ISNUMBER($D458)),N($G458)=0)),"【合同未回】","")&amp;IF(NOT(ISNUMBER($E458)),IF(OR(ISNUMBER(SEARCH("未",$A458)),ISNUMBER(SEARCH("送出",$A458)),AND(TRIM($A458)="",NOT(ISNUMBER($D458)),N($G458)=0)),"","【未填合同期】"),IF($E458&lt;TODAY(),"【已到期】",IF($E458-TODAY()&lt;=提醒天数,"【即将到期，剩余"&amp;($E458-TODAY())&amp;"天】","【正常】")))&amp;IF(OR($AC458="安装免保",$AC458="技术免保",$AC458="质保期内"),"【"&amp;$AC458&amp;"】",""))</f>
        <v/>
      </c>
      <c r="J458" s="371" t="str">
        <f aca="false">IF(OR(N($G458)=0,N($H458)=0),"",ROUND(N($G458)*N($H458)*IF(N($I458)=0,1,N($I458)),2))</f>
        <v/>
      </c>
      <c r="L458" s="371" t="str">
        <f aca="false">IF(TRIM($B458&amp;$C458)="","",IF(AND(N($J458)=0,N($K458)=0),"",ROUND(N($J458)+N($K458),2)))</f>
        <v/>
      </c>
      <c r="R458" s="371"/>
      <c r="S458" s="372" t="str">
        <f aca="false">IF(TRIM($B458&amp;$C458)="","",IF(N($N458)=0,"",MAX(0,MIN(N($N458)-N($P458),N($V458)))))</f>
        <v/>
      </c>
      <c r="T458" s="372" t="str">
        <f aca="false">IF(TRIM($B458&amp;$C458)="","",IF(N($P458)&lt;=N($N458),"",N($P458)-N($N458)))</f>
        <v/>
      </c>
      <c r="U458" s="372" t="str">
        <f aca="false">IF(OR(TRIM($B458&amp;$C458)="",$V458=""),"",MAX(0,N($V458))-N($S458))</f>
        <v/>
      </c>
      <c r="V458" s="372" t="str">
        <f aca="false">IF(TRIM($B458&amp;$C458)="","",IF(AND(N($L458)=0,N($P458)+N($Q458)+N($R458)=0),"",ROUND(N($L458)-N($P458)-N($Q458)-N($R458),2)))</f>
        <v/>
      </c>
      <c r="W458" s="373" t="str">
        <f aca="false">IF(TRIM($B458&amp;$C458)="","",IF(N($L458)=0,IF((N($P458)+N($Q458)+N($R458))=0,"—未填单价","未填单价，已收 "&amp;TEXT((N($P458)+N($Q458)+N($R458)),"#,##0.00")),IF(N($V458)&gt;0.005,"欠 "&amp;TEXT(N($V458),"#,##0.00")&amp;IF(N($S458)&gt;0,"（开票未到账 "&amp;TEXT(N($S458),"#,##0.00")&amp;"）","")&amp;IF(N($U458)&gt;0,"（未开票 "&amp;TEXT(N($U458),"#,##0.00")&amp;"）",""),IF(N($V458)&lt;-0.005,"多收 "&amp;TEXT(-N($V458),"#,##0.00"),"✔ 已结清")))&amp;IF(N($T458)&gt;0,"｜到账未开票 "&amp;TEXT(N($T458),"#,##0.00")&amp;"，待补票","")&amp;IF(N($Q458)&gt;0,"｜收现 "&amp;TEXT(N($Q458),"#,##0.00"),"")&amp;IF(N($R458)&gt;0,"｜收款不开票 "&amp;TEXT(N($R458),"#,##0.00"),""))</f>
        <v/>
      </c>
      <c r="X458" s="370"/>
      <c r="AB458" s="371" t="str">
        <f aca="false">IF(OR(N($N458)=0,N($AA458)=0),"",ROUND(N($N458)/(1+N($AA458))*N($AA458),2))</f>
        <v/>
      </c>
      <c r="AC458" s="370"/>
      <c r="AD458" s="370"/>
      <c r="AE458" s="374" t="str">
        <f aca="false">IF($AM458="","",IF($AM458=1,IF($AN458&gt;=1,"一次性·已到收款期","一次性·未到期"),$AD458&amp;" 第"&amp;$AN458&amp;"/"&amp;$AM458&amp;"期"))</f>
        <v/>
      </c>
      <c r="AF458" s="372" t="str">
        <f aca="false">IF(OR($AM458="",N($L458)=0),"",ROUND(N($J458)*$AN458/$AM458,2)+N($K458))</f>
        <v/>
      </c>
      <c r="AG458" s="372" t="str">
        <f aca="false">IF($AF458="","",MAX(0,ROUND($AF458-(N($P458)+N($Q458)+N($R458)),2)))</f>
        <v/>
      </c>
      <c r="AH458" s="372" t="str">
        <f aca="false">IF(OR(TRIM($B458&amp;$C458)="",NOT(ISNUMBER($D458))),"",SUMIFS($V$3:$V$1001,$AJ$3:$AJ$1001,$AJ458,$D$3:$D$1001,"&lt;"&amp;$D458))</f>
        <v/>
      </c>
      <c r="AI458" s="372" t="str">
        <f aca="false">IF(TRIM($B458&amp;$C458)="","",SUMIFS($V$3:$V$1001,$AJ$3:$AJ$1001,$AJ458))</f>
        <v/>
      </c>
      <c r="AJ458" s="374" t="str">
        <f aca="false">IF(TRIM($B458&amp;$C458)="","",TRIM($B458)&amp;"｜"&amp;TRIM($C458))</f>
        <v/>
      </c>
      <c r="AK458" s="372" t="str">
        <f aca="false">IF(TRIM($B458&amp;$C458)="","",MIN(N($N458),N($P458)))</f>
        <v/>
      </c>
      <c r="AL458" s="375" t="str">
        <f aca="false">IF(ISNUMBER($D458),YEAR($D458),"")</f>
        <v/>
      </c>
      <c r="AM458" s="375" t="str">
        <f aca="false">IF(OR(TRIM($B458&amp;$C458)="",NOT(ISNUMBER($D458)),NOT(ISNUMBER($E458))),"",IF($E458&lt;$D458,"",IF(IF($AD458="半年付",2,IF($AD458="季度付",4,IF($AD458="月付",12,IF($AD458="半月付",24,1))))=1,1,MAX(1,ROUND(($E458-$D458+1)/365*IF($AD458="半年付",2,IF($AD458="季度付",4,IF($AD458="月付",12,IF($AD458="半月付",24,1)))),0)))))</f>
        <v/>
      </c>
      <c r="AN458" s="375" t="str">
        <f aca="true">IF($AM458="","",MIN($AM458,MAX(0,INT((TODAY()-付款宽限天数-$D458)/(($E458-$D458+1)/$AM458))+1)))</f>
        <v/>
      </c>
    </row>
    <row r="459" customFormat="false" ht="14.9" hidden="false" customHeight="false" outlineLevel="0" collapsed="false">
      <c r="F459" s="370" t="str">
        <f aca="true">IF(TRIM($B459&amp;$C459)="","",IF(OR(ISNUMBER(SEARCH("未",$A459)),ISNUMBER(SEARCH("送出",$A459)),AND(TRIM($A459)="",NOT(ISNUMBER($D459)),N($G459)=0)),"【合同未回】","")&amp;IF(NOT(ISNUMBER($E459)),IF(OR(ISNUMBER(SEARCH("未",$A459)),ISNUMBER(SEARCH("送出",$A459)),AND(TRIM($A459)="",NOT(ISNUMBER($D459)),N($G459)=0)),"","【未填合同期】"),IF($E459&lt;TODAY(),"【已到期】",IF($E459-TODAY()&lt;=提醒天数,"【即将到期，剩余"&amp;($E459-TODAY())&amp;"天】","【正常】")))&amp;IF(OR($AC459="安装免保",$AC459="技术免保",$AC459="质保期内"),"【"&amp;$AC459&amp;"】",""))</f>
        <v/>
      </c>
      <c r="J459" s="371" t="str">
        <f aca="false">IF(OR(N($G459)=0,N($H459)=0),"",ROUND(N($G459)*N($H459)*IF(N($I459)=0,1,N($I459)),2))</f>
        <v/>
      </c>
      <c r="L459" s="371" t="str">
        <f aca="false">IF(TRIM($B459&amp;$C459)="","",IF(AND(N($J459)=0,N($K459)=0),"",ROUND(N($J459)+N($K459),2)))</f>
        <v/>
      </c>
      <c r="R459" s="371"/>
      <c r="S459" s="372" t="str">
        <f aca="false">IF(TRIM($B459&amp;$C459)="","",IF(N($N459)=0,"",MAX(0,MIN(N($N459)-N($P459),N($V459)))))</f>
        <v/>
      </c>
      <c r="T459" s="372" t="str">
        <f aca="false">IF(TRIM($B459&amp;$C459)="","",IF(N($P459)&lt;=N($N459),"",N($P459)-N($N459)))</f>
        <v/>
      </c>
      <c r="U459" s="372" t="str">
        <f aca="false">IF(OR(TRIM($B459&amp;$C459)="",$V459=""),"",MAX(0,N($V459))-N($S459))</f>
        <v/>
      </c>
      <c r="V459" s="372" t="str">
        <f aca="false">IF(TRIM($B459&amp;$C459)="","",IF(AND(N($L459)=0,N($P459)+N($Q459)+N($R459)=0),"",ROUND(N($L459)-N($P459)-N($Q459)-N($R459),2)))</f>
        <v/>
      </c>
      <c r="W459" s="373" t="str">
        <f aca="false">IF(TRIM($B459&amp;$C459)="","",IF(N($L459)=0,IF((N($P459)+N($Q459)+N($R459))=0,"—未填单价","未填单价，已收 "&amp;TEXT((N($P459)+N($Q459)+N($R459)),"#,##0.00")),IF(N($V459)&gt;0.005,"欠 "&amp;TEXT(N($V459),"#,##0.00")&amp;IF(N($S459)&gt;0,"（开票未到账 "&amp;TEXT(N($S459),"#,##0.00")&amp;"）","")&amp;IF(N($U459)&gt;0,"（未开票 "&amp;TEXT(N($U459),"#,##0.00")&amp;"）",""),IF(N($V459)&lt;-0.005,"多收 "&amp;TEXT(-N($V459),"#,##0.00"),"✔ 已结清")))&amp;IF(N($T459)&gt;0,"｜到账未开票 "&amp;TEXT(N($T459),"#,##0.00")&amp;"，待补票","")&amp;IF(N($Q459)&gt;0,"｜收现 "&amp;TEXT(N($Q459),"#,##0.00"),"")&amp;IF(N($R459)&gt;0,"｜收款不开票 "&amp;TEXT(N($R459),"#,##0.00"),""))</f>
        <v/>
      </c>
      <c r="X459" s="370"/>
      <c r="AB459" s="371" t="str">
        <f aca="false">IF(OR(N($N459)=0,N($AA459)=0),"",ROUND(N($N459)/(1+N($AA459))*N($AA459),2))</f>
        <v/>
      </c>
      <c r="AC459" s="370"/>
      <c r="AD459" s="370"/>
      <c r="AE459" s="374" t="str">
        <f aca="false">IF($AM459="","",IF($AM459=1,IF($AN459&gt;=1,"一次性·已到收款期","一次性·未到期"),$AD459&amp;" 第"&amp;$AN459&amp;"/"&amp;$AM459&amp;"期"))</f>
        <v/>
      </c>
      <c r="AF459" s="372" t="str">
        <f aca="false">IF(OR($AM459="",N($L459)=0),"",ROUND(N($J459)*$AN459/$AM459,2)+N($K459))</f>
        <v/>
      </c>
      <c r="AG459" s="372" t="str">
        <f aca="false">IF($AF459="","",MAX(0,ROUND($AF459-(N($P459)+N($Q459)+N($R459)),2)))</f>
        <v/>
      </c>
      <c r="AH459" s="372" t="str">
        <f aca="false">IF(OR(TRIM($B459&amp;$C459)="",NOT(ISNUMBER($D459))),"",SUMIFS($V$3:$V$1001,$AJ$3:$AJ$1001,$AJ459,$D$3:$D$1001,"&lt;"&amp;$D459))</f>
        <v/>
      </c>
      <c r="AI459" s="372" t="str">
        <f aca="false">IF(TRIM($B459&amp;$C459)="","",SUMIFS($V$3:$V$1001,$AJ$3:$AJ$1001,$AJ459))</f>
        <v/>
      </c>
      <c r="AJ459" s="374" t="str">
        <f aca="false">IF(TRIM($B459&amp;$C459)="","",TRIM($B459)&amp;"｜"&amp;TRIM($C459))</f>
        <v/>
      </c>
      <c r="AK459" s="372" t="str">
        <f aca="false">IF(TRIM($B459&amp;$C459)="","",MIN(N($N459),N($P459)))</f>
        <v/>
      </c>
      <c r="AL459" s="375" t="str">
        <f aca="false">IF(ISNUMBER($D459),YEAR($D459),"")</f>
        <v/>
      </c>
      <c r="AM459" s="375" t="str">
        <f aca="false">IF(OR(TRIM($B459&amp;$C459)="",NOT(ISNUMBER($D459)),NOT(ISNUMBER($E459))),"",IF($E459&lt;$D459,"",IF(IF($AD459="半年付",2,IF($AD459="季度付",4,IF($AD459="月付",12,IF($AD459="半月付",24,1))))=1,1,MAX(1,ROUND(($E459-$D459+1)/365*IF($AD459="半年付",2,IF($AD459="季度付",4,IF($AD459="月付",12,IF($AD459="半月付",24,1)))),0)))))</f>
        <v/>
      </c>
      <c r="AN459" s="375" t="str">
        <f aca="true">IF($AM459="","",MIN($AM459,MAX(0,INT((TODAY()-付款宽限天数-$D459)/(($E459-$D459+1)/$AM459))+1)))</f>
        <v/>
      </c>
    </row>
    <row r="460" customFormat="false" ht="14.9" hidden="false" customHeight="false" outlineLevel="0" collapsed="false">
      <c r="F460" s="370" t="str">
        <f aca="true">IF(TRIM($B460&amp;$C460)="","",IF(OR(ISNUMBER(SEARCH("未",$A460)),ISNUMBER(SEARCH("送出",$A460)),AND(TRIM($A460)="",NOT(ISNUMBER($D460)),N($G460)=0)),"【合同未回】","")&amp;IF(NOT(ISNUMBER($E460)),IF(OR(ISNUMBER(SEARCH("未",$A460)),ISNUMBER(SEARCH("送出",$A460)),AND(TRIM($A460)="",NOT(ISNUMBER($D460)),N($G460)=0)),"","【未填合同期】"),IF($E460&lt;TODAY(),"【已到期】",IF($E460-TODAY()&lt;=提醒天数,"【即将到期，剩余"&amp;($E460-TODAY())&amp;"天】","【正常】")))&amp;IF(OR($AC460="安装免保",$AC460="技术免保",$AC460="质保期内"),"【"&amp;$AC460&amp;"】",""))</f>
        <v/>
      </c>
      <c r="J460" s="371" t="str">
        <f aca="false">IF(OR(N($G460)=0,N($H460)=0),"",ROUND(N($G460)*N($H460)*IF(N($I460)=0,1,N($I460)),2))</f>
        <v/>
      </c>
      <c r="L460" s="371" t="str">
        <f aca="false">IF(TRIM($B460&amp;$C460)="","",IF(AND(N($J460)=0,N($K460)=0),"",ROUND(N($J460)+N($K460),2)))</f>
        <v/>
      </c>
      <c r="R460" s="371"/>
      <c r="S460" s="372" t="str">
        <f aca="false">IF(TRIM($B460&amp;$C460)="","",IF(N($N460)=0,"",MAX(0,MIN(N($N460)-N($P460),N($V460)))))</f>
        <v/>
      </c>
      <c r="T460" s="372" t="str">
        <f aca="false">IF(TRIM($B460&amp;$C460)="","",IF(N($P460)&lt;=N($N460),"",N($P460)-N($N460)))</f>
        <v/>
      </c>
      <c r="U460" s="372" t="str">
        <f aca="false">IF(OR(TRIM($B460&amp;$C460)="",$V460=""),"",MAX(0,N($V460))-N($S460))</f>
        <v/>
      </c>
      <c r="V460" s="372" t="str">
        <f aca="false">IF(TRIM($B460&amp;$C460)="","",IF(AND(N($L460)=0,N($P460)+N($Q460)+N($R460)=0),"",ROUND(N($L460)-N($P460)-N($Q460)-N($R460),2)))</f>
        <v/>
      </c>
      <c r="W460" s="373" t="str">
        <f aca="false">IF(TRIM($B460&amp;$C460)="","",IF(N($L460)=0,IF((N($P460)+N($Q460)+N($R460))=0,"—未填单价","未填单价，已收 "&amp;TEXT((N($P460)+N($Q460)+N($R460)),"#,##0.00")),IF(N($V460)&gt;0.005,"欠 "&amp;TEXT(N($V460),"#,##0.00")&amp;IF(N($S460)&gt;0,"（开票未到账 "&amp;TEXT(N($S460),"#,##0.00")&amp;"）","")&amp;IF(N($U460)&gt;0,"（未开票 "&amp;TEXT(N($U460),"#,##0.00")&amp;"）",""),IF(N($V460)&lt;-0.005,"多收 "&amp;TEXT(-N($V460),"#,##0.00"),"✔ 已结清")))&amp;IF(N($T460)&gt;0,"｜到账未开票 "&amp;TEXT(N($T460),"#,##0.00")&amp;"，待补票","")&amp;IF(N($Q460)&gt;0,"｜收现 "&amp;TEXT(N($Q460),"#,##0.00"),"")&amp;IF(N($R460)&gt;0,"｜收款不开票 "&amp;TEXT(N($R460),"#,##0.00"),""))</f>
        <v/>
      </c>
      <c r="X460" s="370"/>
      <c r="AB460" s="371" t="str">
        <f aca="false">IF(OR(N($N460)=0,N($AA460)=0),"",ROUND(N($N460)/(1+N($AA460))*N($AA460),2))</f>
        <v/>
      </c>
      <c r="AC460" s="370"/>
      <c r="AD460" s="370"/>
      <c r="AE460" s="374" t="str">
        <f aca="false">IF($AM460="","",IF($AM460=1,IF($AN460&gt;=1,"一次性·已到收款期","一次性·未到期"),$AD460&amp;" 第"&amp;$AN460&amp;"/"&amp;$AM460&amp;"期"))</f>
        <v/>
      </c>
      <c r="AF460" s="372" t="str">
        <f aca="false">IF(OR($AM460="",N($L460)=0),"",ROUND(N($J460)*$AN460/$AM460,2)+N($K460))</f>
        <v/>
      </c>
      <c r="AG460" s="372" t="str">
        <f aca="false">IF($AF460="","",MAX(0,ROUND($AF460-(N($P460)+N($Q460)+N($R460)),2)))</f>
        <v/>
      </c>
      <c r="AH460" s="372" t="str">
        <f aca="false">IF(OR(TRIM($B460&amp;$C460)="",NOT(ISNUMBER($D460))),"",SUMIFS($V$3:$V$1001,$AJ$3:$AJ$1001,$AJ460,$D$3:$D$1001,"&lt;"&amp;$D460))</f>
        <v/>
      </c>
      <c r="AI460" s="372" t="str">
        <f aca="false">IF(TRIM($B460&amp;$C460)="","",SUMIFS($V$3:$V$1001,$AJ$3:$AJ$1001,$AJ460))</f>
        <v/>
      </c>
      <c r="AJ460" s="374" t="str">
        <f aca="false">IF(TRIM($B460&amp;$C460)="","",TRIM($B460)&amp;"｜"&amp;TRIM($C460))</f>
        <v/>
      </c>
      <c r="AK460" s="372" t="str">
        <f aca="false">IF(TRIM($B460&amp;$C460)="","",MIN(N($N460),N($P460)))</f>
        <v/>
      </c>
      <c r="AL460" s="375" t="str">
        <f aca="false">IF(ISNUMBER($D460),YEAR($D460),"")</f>
        <v/>
      </c>
      <c r="AM460" s="375" t="str">
        <f aca="false">IF(OR(TRIM($B460&amp;$C460)="",NOT(ISNUMBER($D460)),NOT(ISNUMBER($E460))),"",IF($E460&lt;$D460,"",IF(IF($AD460="半年付",2,IF($AD460="季度付",4,IF($AD460="月付",12,IF($AD460="半月付",24,1))))=1,1,MAX(1,ROUND(($E460-$D460+1)/365*IF($AD460="半年付",2,IF($AD460="季度付",4,IF($AD460="月付",12,IF($AD460="半月付",24,1)))),0)))))</f>
        <v/>
      </c>
      <c r="AN460" s="375" t="str">
        <f aca="true">IF($AM460="","",MIN($AM460,MAX(0,INT((TODAY()-付款宽限天数-$D460)/(($E460-$D460+1)/$AM460))+1)))</f>
        <v/>
      </c>
    </row>
    <row r="461" customFormat="false" ht="14.9" hidden="false" customHeight="false" outlineLevel="0" collapsed="false">
      <c r="F461" s="370" t="str">
        <f aca="true">IF(TRIM($B461&amp;$C461)="","",IF(OR(ISNUMBER(SEARCH("未",$A461)),ISNUMBER(SEARCH("送出",$A461)),AND(TRIM($A461)="",NOT(ISNUMBER($D461)),N($G461)=0)),"【合同未回】","")&amp;IF(NOT(ISNUMBER($E461)),IF(OR(ISNUMBER(SEARCH("未",$A461)),ISNUMBER(SEARCH("送出",$A461)),AND(TRIM($A461)="",NOT(ISNUMBER($D461)),N($G461)=0)),"","【未填合同期】"),IF($E461&lt;TODAY(),"【已到期】",IF($E461-TODAY()&lt;=提醒天数,"【即将到期，剩余"&amp;($E461-TODAY())&amp;"天】","【正常】")))&amp;IF(OR($AC461="安装免保",$AC461="技术免保",$AC461="质保期内"),"【"&amp;$AC461&amp;"】",""))</f>
        <v/>
      </c>
      <c r="J461" s="371" t="str">
        <f aca="false">IF(OR(N($G461)=0,N($H461)=0),"",ROUND(N($G461)*N($H461)*IF(N($I461)=0,1,N($I461)),2))</f>
        <v/>
      </c>
      <c r="L461" s="371" t="str">
        <f aca="false">IF(TRIM($B461&amp;$C461)="","",IF(AND(N($J461)=0,N($K461)=0),"",ROUND(N($J461)+N($K461),2)))</f>
        <v/>
      </c>
      <c r="R461" s="371"/>
      <c r="S461" s="372" t="str">
        <f aca="false">IF(TRIM($B461&amp;$C461)="","",IF(N($N461)=0,"",MAX(0,MIN(N($N461)-N($P461),N($V461)))))</f>
        <v/>
      </c>
      <c r="T461" s="372" t="str">
        <f aca="false">IF(TRIM($B461&amp;$C461)="","",IF(N($P461)&lt;=N($N461),"",N($P461)-N($N461)))</f>
        <v/>
      </c>
      <c r="U461" s="372" t="str">
        <f aca="false">IF(OR(TRIM($B461&amp;$C461)="",$V461=""),"",MAX(0,N($V461))-N($S461))</f>
        <v/>
      </c>
      <c r="V461" s="372" t="str">
        <f aca="false">IF(TRIM($B461&amp;$C461)="","",IF(AND(N($L461)=0,N($P461)+N($Q461)+N($R461)=0),"",ROUND(N($L461)-N($P461)-N($Q461)-N($R461),2)))</f>
        <v/>
      </c>
      <c r="W461" s="373" t="str">
        <f aca="false">IF(TRIM($B461&amp;$C461)="","",IF(N($L461)=0,IF((N($P461)+N($Q461)+N($R461))=0,"—未填单价","未填单价，已收 "&amp;TEXT((N($P461)+N($Q461)+N($R461)),"#,##0.00")),IF(N($V461)&gt;0.005,"欠 "&amp;TEXT(N($V461),"#,##0.00")&amp;IF(N($S461)&gt;0,"（开票未到账 "&amp;TEXT(N($S461),"#,##0.00")&amp;"）","")&amp;IF(N($U461)&gt;0,"（未开票 "&amp;TEXT(N($U461),"#,##0.00")&amp;"）",""),IF(N($V461)&lt;-0.005,"多收 "&amp;TEXT(-N($V461),"#,##0.00"),"✔ 已结清")))&amp;IF(N($T461)&gt;0,"｜到账未开票 "&amp;TEXT(N($T461),"#,##0.00")&amp;"，待补票","")&amp;IF(N($Q461)&gt;0,"｜收现 "&amp;TEXT(N($Q461),"#,##0.00"),"")&amp;IF(N($R461)&gt;0,"｜收款不开票 "&amp;TEXT(N($R461),"#,##0.00"),""))</f>
        <v/>
      </c>
      <c r="X461" s="370"/>
      <c r="AB461" s="371" t="str">
        <f aca="false">IF(OR(N($N461)=0,N($AA461)=0),"",ROUND(N($N461)/(1+N($AA461))*N($AA461),2))</f>
        <v/>
      </c>
      <c r="AC461" s="370"/>
      <c r="AD461" s="370"/>
      <c r="AE461" s="374" t="str">
        <f aca="false">IF($AM461="","",IF($AM461=1,IF($AN461&gt;=1,"一次性·已到收款期","一次性·未到期"),$AD461&amp;" 第"&amp;$AN461&amp;"/"&amp;$AM461&amp;"期"))</f>
        <v/>
      </c>
      <c r="AF461" s="372" t="str">
        <f aca="false">IF(OR($AM461="",N($L461)=0),"",ROUND(N($J461)*$AN461/$AM461,2)+N($K461))</f>
        <v/>
      </c>
      <c r="AG461" s="372" t="str">
        <f aca="false">IF($AF461="","",MAX(0,ROUND($AF461-(N($P461)+N($Q461)+N($R461)),2)))</f>
        <v/>
      </c>
      <c r="AH461" s="372" t="str">
        <f aca="false">IF(OR(TRIM($B461&amp;$C461)="",NOT(ISNUMBER($D461))),"",SUMIFS($V$3:$V$1001,$AJ$3:$AJ$1001,$AJ461,$D$3:$D$1001,"&lt;"&amp;$D461))</f>
        <v/>
      </c>
      <c r="AI461" s="372" t="str">
        <f aca="false">IF(TRIM($B461&amp;$C461)="","",SUMIFS($V$3:$V$1001,$AJ$3:$AJ$1001,$AJ461))</f>
        <v/>
      </c>
      <c r="AJ461" s="374" t="str">
        <f aca="false">IF(TRIM($B461&amp;$C461)="","",TRIM($B461)&amp;"｜"&amp;TRIM($C461))</f>
        <v/>
      </c>
      <c r="AK461" s="372" t="str">
        <f aca="false">IF(TRIM($B461&amp;$C461)="","",MIN(N($N461),N($P461)))</f>
        <v/>
      </c>
      <c r="AL461" s="375" t="str">
        <f aca="false">IF(ISNUMBER($D461),YEAR($D461),"")</f>
        <v/>
      </c>
      <c r="AM461" s="375" t="str">
        <f aca="false">IF(OR(TRIM($B461&amp;$C461)="",NOT(ISNUMBER($D461)),NOT(ISNUMBER($E461))),"",IF($E461&lt;$D461,"",IF(IF($AD461="半年付",2,IF($AD461="季度付",4,IF($AD461="月付",12,IF($AD461="半月付",24,1))))=1,1,MAX(1,ROUND(($E461-$D461+1)/365*IF($AD461="半年付",2,IF($AD461="季度付",4,IF($AD461="月付",12,IF($AD461="半月付",24,1)))),0)))))</f>
        <v/>
      </c>
      <c r="AN461" s="375" t="str">
        <f aca="true">IF($AM461="","",MIN($AM461,MAX(0,INT((TODAY()-付款宽限天数-$D461)/(($E461-$D461+1)/$AM461))+1)))</f>
        <v/>
      </c>
    </row>
    <row r="462" customFormat="false" ht="14.9" hidden="false" customHeight="false" outlineLevel="0" collapsed="false">
      <c r="F462" s="370" t="str">
        <f aca="true">IF(TRIM($B462&amp;$C462)="","",IF(OR(ISNUMBER(SEARCH("未",$A462)),ISNUMBER(SEARCH("送出",$A462)),AND(TRIM($A462)="",NOT(ISNUMBER($D462)),N($G462)=0)),"【合同未回】","")&amp;IF(NOT(ISNUMBER($E462)),IF(OR(ISNUMBER(SEARCH("未",$A462)),ISNUMBER(SEARCH("送出",$A462)),AND(TRIM($A462)="",NOT(ISNUMBER($D462)),N($G462)=0)),"","【未填合同期】"),IF($E462&lt;TODAY(),"【已到期】",IF($E462-TODAY()&lt;=提醒天数,"【即将到期，剩余"&amp;($E462-TODAY())&amp;"天】","【正常】")))&amp;IF(OR($AC462="安装免保",$AC462="技术免保",$AC462="质保期内"),"【"&amp;$AC462&amp;"】",""))</f>
        <v/>
      </c>
      <c r="J462" s="371" t="str">
        <f aca="false">IF(OR(N($G462)=0,N($H462)=0),"",ROUND(N($G462)*N($H462)*IF(N($I462)=0,1,N($I462)),2))</f>
        <v/>
      </c>
      <c r="L462" s="371" t="str">
        <f aca="false">IF(TRIM($B462&amp;$C462)="","",IF(AND(N($J462)=0,N($K462)=0),"",ROUND(N($J462)+N($K462),2)))</f>
        <v/>
      </c>
      <c r="R462" s="371"/>
      <c r="S462" s="372" t="str">
        <f aca="false">IF(TRIM($B462&amp;$C462)="","",IF(N($N462)=0,"",MAX(0,MIN(N($N462)-N($P462),N($V462)))))</f>
        <v/>
      </c>
      <c r="T462" s="372" t="str">
        <f aca="false">IF(TRIM($B462&amp;$C462)="","",IF(N($P462)&lt;=N($N462),"",N($P462)-N($N462)))</f>
        <v/>
      </c>
      <c r="U462" s="372" t="str">
        <f aca="false">IF(OR(TRIM($B462&amp;$C462)="",$V462=""),"",MAX(0,N($V462))-N($S462))</f>
        <v/>
      </c>
      <c r="V462" s="372" t="str">
        <f aca="false">IF(TRIM($B462&amp;$C462)="","",IF(AND(N($L462)=0,N($P462)+N($Q462)+N($R462)=0),"",ROUND(N($L462)-N($P462)-N($Q462)-N($R462),2)))</f>
        <v/>
      </c>
      <c r="W462" s="373" t="str">
        <f aca="false">IF(TRIM($B462&amp;$C462)="","",IF(N($L462)=0,IF((N($P462)+N($Q462)+N($R462))=0,"—未填单价","未填单价，已收 "&amp;TEXT((N($P462)+N($Q462)+N($R462)),"#,##0.00")),IF(N($V462)&gt;0.005,"欠 "&amp;TEXT(N($V462),"#,##0.00")&amp;IF(N($S462)&gt;0,"（开票未到账 "&amp;TEXT(N($S462),"#,##0.00")&amp;"）","")&amp;IF(N($U462)&gt;0,"（未开票 "&amp;TEXT(N($U462),"#,##0.00")&amp;"）",""),IF(N($V462)&lt;-0.005,"多收 "&amp;TEXT(-N($V462),"#,##0.00"),"✔ 已结清")))&amp;IF(N($T462)&gt;0,"｜到账未开票 "&amp;TEXT(N($T462),"#,##0.00")&amp;"，待补票","")&amp;IF(N($Q462)&gt;0,"｜收现 "&amp;TEXT(N($Q462),"#,##0.00"),"")&amp;IF(N($R462)&gt;0,"｜收款不开票 "&amp;TEXT(N($R462),"#,##0.00"),""))</f>
        <v/>
      </c>
      <c r="X462" s="370"/>
      <c r="AB462" s="371" t="str">
        <f aca="false">IF(OR(N($N462)=0,N($AA462)=0),"",ROUND(N($N462)/(1+N($AA462))*N($AA462),2))</f>
        <v/>
      </c>
      <c r="AC462" s="370"/>
      <c r="AD462" s="370"/>
      <c r="AE462" s="374" t="str">
        <f aca="false">IF($AM462="","",IF($AM462=1,IF($AN462&gt;=1,"一次性·已到收款期","一次性·未到期"),$AD462&amp;" 第"&amp;$AN462&amp;"/"&amp;$AM462&amp;"期"))</f>
        <v/>
      </c>
      <c r="AF462" s="372" t="str">
        <f aca="false">IF(OR($AM462="",N($L462)=0),"",ROUND(N($J462)*$AN462/$AM462,2)+N($K462))</f>
        <v/>
      </c>
      <c r="AG462" s="372" t="str">
        <f aca="false">IF($AF462="","",MAX(0,ROUND($AF462-(N($P462)+N($Q462)+N($R462)),2)))</f>
        <v/>
      </c>
      <c r="AH462" s="372" t="str">
        <f aca="false">IF(OR(TRIM($B462&amp;$C462)="",NOT(ISNUMBER($D462))),"",SUMIFS($V$3:$V$1001,$AJ$3:$AJ$1001,$AJ462,$D$3:$D$1001,"&lt;"&amp;$D462))</f>
        <v/>
      </c>
      <c r="AI462" s="372" t="str">
        <f aca="false">IF(TRIM($B462&amp;$C462)="","",SUMIFS($V$3:$V$1001,$AJ$3:$AJ$1001,$AJ462))</f>
        <v/>
      </c>
      <c r="AJ462" s="374" t="str">
        <f aca="false">IF(TRIM($B462&amp;$C462)="","",TRIM($B462)&amp;"｜"&amp;TRIM($C462))</f>
        <v/>
      </c>
      <c r="AK462" s="372" t="str">
        <f aca="false">IF(TRIM($B462&amp;$C462)="","",MIN(N($N462),N($P462)))</f>
        <v/>
      </c>
      <c r="AL462" s="375" t="str">
        <f aca="false">IF(ISNUMBER($D462),YEAR($D462),"")</f>
        <v/>
      </c>
      <c r="AM462" s="375" t="str">
        <f aca="false">IF(OR(TRIM($B462&amp;$C462)="",NOT(ISNUMBER($D462)),NOT(ISNUMBER($E462))),"",IF($E462&lt;$D462,"",IF(IF($AD462="半年付",2,IF($AD462="季度付",4,IF($AD462="月付",12,IF($AD462="半月付",24,1))))=1,1,MAX(1,ROUND(($E462-$D462+1)/365*IF($AD462="半年付",2,IF($AD462="季度付",4,IF($AD462="月付",12,IF($AD462="半月付",24,1)))),0)))))</f>
        <v/>
      </c>
      <c r="AN462" s="375" t="str">
        <f aca="true">IF($AM462="","",MIN($AM462,MAX(0,INT((TODAY()-付款宽限天数-$D462)/(($E462-$D462+1)/$AM462))+1)))</f>
        <v/>
      </c>
    </row>
    <row r="463" customFormat="false" ht="14.9" hidden="false" customHeight="false" outlineLevel="0" collapsed="false">
      <c r="F463" s="370" t="str">
        <f aca="true">IF(TRIM($B463&amp;$C463)="","",IF(OR(ISNUMBER(SEARCH("未",$A463)),ISNUMBER(SEARCH("送出",$A463)),AND(TRIM($A463)="",NOT(ISNUMBER($D463)),N($G463)=0)),"【合同未回】","")&amp;IF(NOT(ISNUMBER($E463)),IF(OR(ISNUMBER(SEARCH("未",$A463)),ISNUMBER(SEARCH("送出",$A463)),AND(TRIM($A463)="",NOT(ISNUMBER($D463)),N($G463)=0)),"","【未填合同期】"),IF($E463&lt;TODAY(),"【已到期】",IF($E463-TODAY()&lt;=提醒天数,"【即将到期，剩余"&amp;($E463-TODAY())&amp;"天】","【正常】")))&amp;IF(OR($AC463="安装免保",$AC463="技术免保",$AC463="质保期内"),"【"&amp;$AC463&amp;"】",""))</f>
        <v/>
      </c>
      <c r="J463" s="371" t="str">
        <f aca="false">IF(OR(N($G463)=0,N($H463)=0),"",ROUND(N($G463)*N($H463)*IF(N($I463)=0,1,N($I463)),2))</f>
        <v/>
      </c>
      <c r="L463" s="371" t="str">
        <f aca="false">IF(TRIM($B463&amp;$C463)="","",IF(AND(N($J463)=0,N($K463)=0),"",ROUND(N($J463)+N($K463),2)))</f>
        <v/>
      </c>
      <c r="R463" s="371"/>
      <c r="S463" s="372" t="str">
        <f aca="false">IF(TRIM($B463&amp;$C463)="","",IF(N($N463)=0,"",MAX(0,MIN(N($N463)-N($P463),N($V463)))))</f>
        <v/>
      </c>
      <c r="T463" s="372" t="str">
        <f aca="false">IF(TRIM($B463&amp;$C463)="","",IF(N($P463)&lt;=N($N463),"",N($P463)-N($N463)))</f>
        <v/>
      </c>
      <c r="U463" s="372" t="str">
        <f aca="false">IF(OR(TRIM($B463&amp;$C463)="",$V463=""),"",MAX(0,N($V463))-N($S463))</f>
        <v/>
      </c>
      <c r="V463" s="372" t="str">
        <f aca="false">IF(TRIM($B463&amp;$C463)="","",IF(AND(N($L463)=0,N($P463)+N($Q463)+N($R463)=0),"",ROUND(N($L463)-N($P463)-N($Q463)-N($R463),2)))</f>
        <v/>
      </c>
      <c r="W463" s="373" t="str">
        <f aca="false">IF(TRIM($B463&amp;$C463)="","",IF(N($L463)=0,IF((N($P463)+N($Q463)+N($R463))=0,"—未填单价","未填单价，已收 "&amp;TEXT((N($P463)+N($Q463)+N($R463)),"#,##0.00")),IF(N($V463)&gt;0.005,"欠 "&amp;TEXT(N($V463),"#,##0.00")&amp;IF(N($S463)&gt;0,"（开票未到账 "&amp;TEXT(N($S463),"#,##0.00")&amp;"）","")&amp;IF(N($U463)&gt;0,"（未开票 "&amp;TEXT(N($U463),"#,##0.00")&amp;"）",""),IF(N($V463)&lt;-0.005,"多收 "&amp;TEXT(-N($V463),"#,##0.00"),"✔ 已结清")))&amp;IF(N($T463)&gt;0,"｜到账未开票 "&amp;TEXT(N($T463),"#,##0.00")&amp;"，待补票","")&amp;IF(N($Q463)&gt;0,"｜收现 "&amp;TEXT(N($Q463),"#,##0.00"),"")&amp;IF(N($R463)&gt;0,"｜收款不开票 "&amp;TEXT(N($R463),"#,##0.00"),""))</f>
        <v/>
      </c>
      <c r="X463" s="370"/>
      <c r="AB463" s="371" t="str">
        <f aca="false">IF(OR(N($N463)=0,N($AA463)=0),"",ROUND(N($N463)/(1+N($AA463))*N($AA463),2))</f>
        <v/>
      </c>
      <c r="AC463" s="370"/>
      <c r="AD463" s="370"/>
      <c r="AE463" s="374" t="str">
        <f aca="false">IF($AM463="","",IF($AM463=1,IF($AN463&gt;=1,"一次性·已到收款期","一次性·未到期"),$AD463&amp;" 第"&amp;$AN463&amp;"/"&amp;$AM463&amp;"期"))</f>
        <v/>
      </c>
      <c r="AF463" s="372" t="str">
        <f aca="false">IF(OR($AM463="",N($L463)=0),"",ROUND(N($J463)*$AN463/$AM463,2)+N($K463))</f>
        <v/>
      </c>
      <c r="AG463" s="372" t="str">
        <f aca="false">IF($AF463="","",MAX(0,ROUND($AF463-(N($P463)+N($Q463)+N($R463)),2)))</f>
        <v/>
      </c>
      <c r="AH463" s="372" t="str">
        <f aca="false">IF(OR(TRIM($B463&amp;$C463)="",NOT(ISNUMBER($D463))),"",SUMIFS($V$3:$V$1001,$AJ$3:$AJ$1001,$AJ463,$D$3:$D$1001,"&lt;"&amp;$D463))</f>
        <v/>
      </c>
      <c r="AI463" s="372" t="str">
        <f aca="false">IF(TRIM($B463&amp;$C463)="","",SUMIFS($V$3:$V$1001,$AJ$3:$AJ$1001,$AJ463))</f>
        <v/>
      </c>
      <c r="AJ463" s="374" t="str">
        <f aca="false">IF(TRIM($B463&amp;$C463)="","",TRIM($B463)&amp;"｜"&amp;TRIM($C463))</f>
        <v/>
      </c>
      <c r="AK463" s="372" t="str">
        <f aca="false">IF(TRIM($B463&amp;$C463)="","",MIN(N($N463),N($P463)))</f>
        <v/>
      </c>
      <c r="AL463" s="375" t="str">
        <f aca="false">IF(ISNUMBER($D463),YEAR($D463),"")</f>
        <v/>
      </c>
      <c r="AM463" s="375" t="str">
        <f aca="false">IF(OR(TRIM($B463&amp;$C463)="",NOT(ISNUMBER($D463)),NOT(ISNUMBER($E463))),"",IF($E463&lt;$D463,"",IF(IF($AD463="半年付",2,IF($AD463="季度付",4,IF($AD463="月付",12,IF($AD463="半月付",24,1))))=1,1,MAX(1,ROUND(($E463-$D463+1)/365*IF($AD463="半年付",2,IF($AD463="季度付",4,IF($AD463="月付",12,IF($AD463="半月付",24,1)))),0)))))</f>
        <v/>
      </c>
      <c r="AN463" s="375" t="str">
        <f aca="true">IF($AM463="","",MIN($AM463,MAX(0,INT((TODAY()-付款宽限天数-$D463)/(($E463-$D463+1)/$AM463))+1)))</f>
        <v/>
      </c>
    </row>
    <row r="464" customFormat="false" ht="14.9" hidden="false" customHeight="false" outlineLevel="0" collapsed="false">
      <c r="F464" s="370" t="str">
        <f aca="true">IF(TRIM($B464&amp;$C464)="","",IF(OR(ISNUMBER(SEARCH("未",$A464)),ISNUMBER(SEARCH("送出",$A464)),AND(TRIM($A464)="",NOT(ISNUMBER($D464)),N($G464)=0)),"【合同未回】","")&amp;IF(NOT(ISNUMBER($E464)),IF(OR(ISNUMBER(SEARCH("未",$A464)),ISNUMBER(SEARCH("送出",$A464)),AND(TRIM($A464)="",NOT(ISNUMBER($D464)),N($G464)=0)),"","【未填合同期】"),IF($E464&lt;TODAY(),"【已到期】",IF($E464-TODAY()&lt;=提醒天数,"【即将到期，剩余"&amp;($E464-TODAY())&amp;"天】","【正常】")))&amp;IF(OR($AC464="安装免保",$AC464="技术免保",$AC464="质保期内"),"【"&amp;$AC464&amp;"】",""))</f>
        <v/>
      </c>
      <c r="J464" s="371" t="str">
        <f aca="false">IF(OR(N($G464)=0,N($H464)=0),"",ROUND(N($G464)*N($H464)*IF(N($I464)=0,1,N($I464)),2))</f>
        <v/>
      </c>
      <c r="L464" s="371" t="str">
        <f aca="false">IF(TRIM($B464&amp;$C464)="","",IF(AND(N($J464)=0,N($K464)=0),"",ROUND(N($J464)+N($K464),2)))</f>
        <v/>
      </c>
      <c r="R464" s="371"/>
      <c r="S464" s="372" t="str">
        <f aca="false">IF(TRIM($B464&amp;$C464)="","",IF(N($N464)=0,"",MAX(0,MIN(N($N464)-N($P464),N($V464)))))</f>
        <v/>
      </c>
      <c r="T464" s="372" t="str">
        <f aca="false">IF(TRIM($B464&amp;$C464)="","",IF(N($P464)&lt;=N($N464),"",N($P464)-N($N464)))</f>
        <v/>
      </c>
      <c r="U464" s="372" t="str">
        <f aca="false">IF(OR(TRIM($B464&amp;$C464)="",$V464=""),"",MAX(0,N($V464))-N($S464))</f>
        <v/>
      </c>
      <c r="V464" s="372" t="str">
        <f aca="false">IF(TRIM($B464&amp;$C464)="","",IF(AND(N($L464)=0,N($P464)+N($Q464)+N($R464)=0),"",ROUND(N($L464)-N($P464)-N($Q464)-N($R464),2)))</f>
        <v/>
      </c>
      <c r="W464" s="373" t="str">
        <f aca="false">IF(TRIM($B464&amp;$C464)="","",IF(N($L464)=0,IF((N($P464)+N($Q464)+N($R464))=0,"—未填单价","未填单价，已收 "&amp;TEXT((N($P464)+N($Q464)+N($R464)),"#,##0.00")),IF(N($V464)&gt;0.005,"欠 "&amp;TEXT(N($V464),"#,##0.00")&amp;IF(N($S464)&gt;0,"（开票未到账 "&amp;TEXT(N($S464),"#,##0.00")&amp;"）","")&amp;IF(N($U464)&gt;0,"（未开票 "&amp;TEXT(N($U464),"#,##0.00")&amp;"）",""),IF(N($V464)&lt;-0.005,"多收 "&amp;TEXT(-N($V464),"#,##0.00"),"✔ 已结清")))&amp;IF(N($T464)&gt;0,"｜到账未开票 "&amp;TEXT(N($T464),"#,##0.00")&amp;"，待补票","")&amp;IF(N($Q464)&gt;0,"｜收现 "&amp;TEXT(N($Q464),"#,##0.00"),"")&amp;IF(N($R464)&gt;0,"｜收款不开票 "&amp;TEXT(N($R464),"#,##0.00"),""))</f>
        <v/>
      </c>
      <c r="X464" s="370"/>
      <c r="AB464" s="371" t="str">
        <f aca="false">IF(OR(N($N464)=0,N($AA464)=0),"",ROUND(N($N464)/(1+N($AA464))*N($AA464),2))</f>
        <v/>
      </c>
      <c r="AC464" s="370"/>
      <c r="AD464" s="370"/>
      <c r="AE464" s="374" t="str">
        <f aca="false">IF($AM464="","",IF($AM464=1,IF($AN464&gt;=1,"一次性·已到收款期","一次性·未到期"),$AD464&amp;" 第"&amp;$AN464&amp;"/"&amp;$AM464&amp;"期"))</f>
        <v/>
      </c>
      <c r="AF464" s="372" t="str">
        <f aca="false">IF(OR($AM464="",N($L464)=0),"",ROUND(N($J464)*$AN464/$AM464,2)+N($K464))</f>
        <v/>
      </c>
      <c r="AG464" s="372" t="str">
        <f aca="false">IF($AF464="","",MAX(0,ROUND($AF464-(N($P464)+N($Q464)+N($R464)),2)))</f>
        <v/>
      </c>
      <c r="AH464" s="372" t="str">
        <f aca="false">IF(OR(TRIM($B464&amp;$C464)="",NOT(ISNUMBER($D464))),"",SUMIFS($V$3:$V$1001,$AJ$3:$AJ$1001,$AJ464,$D$3:$D$1001,"&lt;"&amp;$D464))</f>
        <v/>
      </c>
      <c r="AI464" s="372" t="str">
        <f aca="false">IF(TRIM($B464&amp;$C464)="","",SUMIFS($V$3:$V$1001,$AJ$3:$AJ$1001,$AJ464))</f>
        <v/>
      </c>
      <c r="AJ464" s="374" t="str">
        <f aca="false">IF(TRIM($B464&amp;$C464)="","",TRIM($B464)&amp;"｜"&amp;TRIM($C464))</f>
        <v/>
      </c>
      <c r="AK464" s="372" t="str">
        <f aca="false">IF(TRIM($B464&amp;$C464)="","",MIN(N($N464),N($P464)))</f>
        <v/>
      </c>
      <c r="AL464" s="375" t="str">
        <f aca="false">IF(ISNUMBER($D464),YEAR($D464),"")</f>
        <v/>
      </c>
      <c r="AM464" s="375" t="str">
        <f aca="false">IF(OR(TRIM($B464&amp;$C464)="",NOT(ISNUMBER($D464)),NOT(ISNUMBER($E464))),"",IF($E464&lt;$D464,"",IF(IF($AD464="半年付",2,IF($AD464="季度付",4,IF($AD464="月付",12,IF($AD464="半月付",24,1))))=1,1,MAX(1,ROUND(($E464-$D464+1)/365*IF($AD464="半年付",2,IF($AD464="季度付",4,IF($AD464="月付",12,IF($AD464="半月付",24,1)))),0)))))</f>
        <v/>
      </c>
      <c r="AN464" s="375" t="str">
        <f aca="true">IF($AM464="","",MIN($AM464,MAX(0,INT((TODAY()-付款宽限天数-$D464)/(($E464-$D464+1)/$AM464))+1)))</f>
        <v/>
      </c>
    </row>
    <row r="465" customFormat="false" ht="14.9" hidden="false" customHeight="false" outlineLevel="0" collapsed="false">
      <c r="F465" s="370" t="str">
        <f aca="true">IF(TRIM($B465&amp;$C465)="","",IF(OR(ISNUMBER(SEARCH("未",$A465)),ISNUMBER(SEARCH("送出",$A465)),AND(TRIM($A465)="",NOT(ISNUMBER($D465)),N($G465)=0)),"【合同未回】","")&amp;IF(NOT(ISNUMBER($E465)),IF(OR(ISNUMBER(SEARCH("未",$A465)),ISNUMBER(SEARCH("送出",$A465)),AND(TRIM($A465)="",NOT(ISNUMBER($D465)),N($G465)=0)),"","【未填合同期】"),IF($E465&lt;TODAY(),"【已到期】",IF($E465-TODAY()&lt;=提醒天数,"【即将到期，剩余"&amp;($E465-TODAY())&amp;"天】","【正常】")))&amp;IF(OR($AC465="安装免保",$AC465="技术免保",$AC465="质保期内"),"【"&amp;$AC465&amp;"】",""))</f>
        <v/>
      </c>
      <c r="J465" s="371" t="str">
        <f aca="false">IF(OR(N($G465)=0,N($H465)=0),"",ROUND(N($G465)*N($H465)*IF(N($I465)=0,1,N($I465)),2))</f>
        <v/>
      </c>
      <c r="L465" s="371" t="str">
        <f aca="false">IF(TRIM($B465&amp;$C465)="","",IF(AND(N($J465)=0,N($K465)=0),"",ROUND(N($J465)+N($K465),2)))</f>
        <v/>
      </c>
      <c r="R465" s="371"/>
      <c r="S465" s="372" t="str">
        <f aca="false">IF(TRIM($B465&amp;$C465)="","",IF(N($N465)=0,"",MAX(0,MIN(N($N465)-N($P465),N($V465)))))</f>
        <v/>
      </c>
      <c r="T465" s="372" t="str">
        <f aca="false">IF(TRIM($B465&amp;$C465)="","",IF(N($P465)&lt;=N($N465),"",N($P465)-N($N465)))</f>
        <v/>
      </c>
      <c r="U465" s="372" t="str">
        <f aca="false">IF(OR(TRIM($B465&amp;$C465)="",$V465=""),"",MAX(0,N($V465))-N($S465))</f>
        <v/>
      </c>
      <c r="V465" s="372" t="str">
        <f aca="false">IF(TRIM($B465&amp;$C465)="","",IF(AND(N($L465)=0,N($P465)+N($Q465)+N($R465)=0),"",ROUND(N($L465)-N($P465)-N($Q465)-N($R465),2)))</f>
        <v/>
      </c>
      <c r="W465" s="373" t="str">
        <f aca="false">IF(TRIM($B465&amp;$C465)="","",IF(N($L465)=0,IF((N($P465)+N($Q465)+N($R465))=0,"—未填单价","未填单价，已收 "&amp;TEXT((N($P465)+N($Q465)+N($R465)),"#,##0.00")),IF(N($V465)&gt;0.005,"欠 "&amp;TEXT(N($V465),"#,##0.00")&amp;IF(N($S465)&gt;0,"（开票未到账 "&amp;TEXT(N($S465),"#,##0.00")&amp;"）","")&amp;IF(N($U465)&gt;0,"（未开票 "&amp;TEXT(N($U465),"#,##0.00")&amp;"）",""),IF(N($V465)&lt;-0.005,"多收 "&amp;TEXT(-N($V465),"#,##0.00"),"✔ 已结清")))&amp;IF(N($T465)&gt;0,"｜到账未开票 "&amp;TEXT(N($T465),"#,##0.00")&amp;"，待补票","")&amp;IF(N($Q465)&gt;0,"｜收现 "&amp;TEXT(N($Q465),"#,##0.00"),"")&amp;IF(N($R465)&gt;0,"｜收款不开票 "&amp;TEXT(N($R465),"#,##0.00"),""))</f>
        <v/>
      </c>
      <c r="X465" s="370"/>
      <c r="AB465" s="371" t="str">
        <f aca="false">IF(OR(N($N465)=0,N($AA465)=0),"",ROUND(N($N465)/(1+N($AA465))*N($AA465),2))</f>
        <v/>
      </c>
      <c r="AC465" s="370"/>
      <c r="AD465" s="370"/>
      <c r="AE465" s="374" t="str">
        <f aca="false">IF($AM465="","",IF($AM465=1,IF($AN465&gt;=1,"一次性·已到收款期","一次性·未到期"),$AD465&amp;" 第"&amp;$AN465&amp;"/"&amp;$AM465&amp;"期"))</f>
        <v/>
      </c>
      <c r="AF465" s="372" t="str">
        <f aca="false">IF(OR($AM465="",N($L465)=0),"",ROUND(N($J465)*$AN465/$AM465,2)+N($K465))</f>
        <v/>
      </c>
      <c r="AG465" s="372" t="str">
        <f aca="false">IF($AF465="","",MAX(0,ROUND($AF465-(N($P465)+N($Q465)+N($R465)),2)))</f>
        <v/>
      </c>
      <c r="AH465" s="372" t="str">
        <f aca="false">IF(OR(TRIM($B465&amp;$C465)="",NOT(ISNUMBER($D465))),"",SUMIFS($V$3:$V$1001,$AJ$3:$AJ$1001,$AJ465,$D$3:$D$1001,"&lt;"&amp;$D465))</f>
        <v/>
      </c>
      <c r="AI465" s="372" t="str">
        <f aca="false">IF(TRIM($B465&amp;$C465)="","",SUMIFS($V$3:$V$1001,$AJ$3:$AJ$1001,$AJ465))</f>
        <v/>
      </c>
      <c r="AJ465" s="374" t="str">
        <f aca="false">IF(TRIM($B465&amp;$C465)="","",TRIM($B465)&amp;"｜"&amp;TRIM($C465))</f>
        <v/>
      </c>
      <c r="AK465" s="372" t="str">
        <f aca="false">IF(TRIM($B465&amp;$C465)="","",MIN(N($N465),N($P465)))</f>
        <v/>
      </c>
      <c r="AL465" s="375" t="str">
        <f aca="false">IF(ISNUMBER($D465),YEAR($D465),"")</f>
        <v/>
      </c>
      <c r="AM465" s="375" t="str">
        <f aca="false">IF(OR(TRIM($B465&amp;$C465)="",NOT(ISNUMBER($D465)),NOT(ISNUMBER($E465))),"",IF($E465&lt;$D465,"",IF(IF($AD465="半年付",2,IF($AD465="季度付",4,IF($AD465="月付",12,IF($AD465="半月付",24,1))))=1,1,MAX(1,ROUND(($E465-$D465+1)/365*IF($AD465="半年付",2,IF($AD465="季度付",4,IF($AD465="月付",12,IF($AD465="半月付",24,1)))),0)))))</f>
        <v/>
      </c>
      <c r="AN465" s="375" t="str">
        <f aca="true">IF($AM465="","",MIN($AM465,MAX(0,INT((TODAY()-付款宽限天数-$D465)/(($E465-$D465+1)/$AM465))+1)))</f>
        <v/>
      </c>
    </row>
    <row r="466" customFormat="false" ht="14.9" hidden="false" customHeight="false" outlineLevel="0" collapsed="false">
      <c r="F466" s="370" t="str">
        <f aca="true">IF(TRIM($B466&amp;$C466)="","",IF(OR(ISNUMBER(SEARCH("未",$A466)),ISNUMBER(SEARCH("送出",$A466)),AND(TRIM($A466)="",NOT(ISNUMBER($D466)),N($G466)=0)),"【合同未回】","")&amp;IF(NOT(ISNUMBER($E466)),IF(OR(ISNUMBER(SEARCH("未",$A466)),ISNUMBER(SEARCH("送出",$A466)),AND(TRIM($A466)="",NOT(ISNUMBER($D466)),N($G466)=0)),"","【未填合同期】"),IF($E466&lt;TODAY(),"【已到期】",IF($E466-TODAY()&lt;=提醒天数,"【即将到期，剩余"&amp;($E466-TODAY())&amp;"天】","【正常】")))&amp;IF(OR($AC466="安装免保",$AC466="技术免保",$AC466="质保期内"),"【"&amp;$AC466&amp;"】",""))</f>
        <v/>
      </c>
      <c r="J466" s="371" t="str">
        <f aca="false">IF(OR(N($G466)=0,N($H466)=0),"",ROUND(N($G466)*N($H466)*IF(N($I466)=0,1,N($I466)),2))</f>
        <v/>
      </c>
      <c r="L466" s="371" t="str">
        <f aca="false">IF(TRIM($B466&amp;$C466)="","",IF(AND(N($J466)=0,N($K466)=0),"",ROUND(N($J466)+N($K466),2)))</f>
        <v/>
      </c>
      <c r="R466" s="371"/>
      <c r="S466" s="372" t="str">
        <f aca="false">IF(TRIM($B466&amp;$C466)="","",IF(N($N466)=0,"",MAX(0,MIN(N($N466)-N($P466),N($V466)))))</f>
        <v/>
      </c>
      <c r="T466" s="372" t="str">
        <f aca="false">IF(TRIM($B466&amp;$C466)="","",IF(N($P466)&lt;=N($N466),"",N($P466)-N($N466)))</f>
        <v/>
      </c>
      <c r="U466" s="372" t="str">
        <f aca="false">IF(OR(TRIM($B466&amp;$C466)="",$V466=""),"",MAX(0,N($V466))-N($S466))</f>
        <v/>
      </c>
      <c r="V466" s="372" t="str">
        <f aca="false">IF(TRIM($B466&amp;$C466)="","",IF(AND(N($L466)=0,N($P466)+N($Q466)+N($R466)=0),"",ROUND(N($L466)-N($P466)-N($Q466)-N($R466),2)))</f>
        <v/>
      </c>
      <c r="W466" s="373" t="str">
        <f aca="false">IF(TRIM($B466&amp;$C466)="","",IF(N($L466)=0,IF((N($P466)+N($Q466)+N($R466))=0,"—未填单价","未填单价，已收 "&amp;TEXT((N($P466)+N($Q466)+N($R466)),"#,##0.00")),IF(N($V466)&gt;0.005,"欠 "&amp;TEXT(N($V466),"#,##0.00")&amp;IF(N($S466)&gt;0,"（开票未到账 "&amp;TEXT(N($S466),"#,##0.00")&amp;"）","")&amp;IF(N($U466)&gt;0,"（未开票 "&amp;TEXT(N($U466),"#,##0.00")&amp;"）",""),IF(N($V466)&lt;-0.005,"多收 "&amp;TEXT(-N($V466),"#,##0.00"),"✔ 已结清")))&amp;IF(N($T466)&gt;0,"｜到账未开票 "&amp;TEXT(N($T466),"#,##0.00")&amp;"，待补票","")&amp;IF(N($Q466)&gt;0,"｜收现 "&amp;TEXT(N($Q466),"#,##0.00"),"")&amp;IF(N($R466)&gt;0,"｜收款不开票 "&amp;TEXT(N($R466),"#,##0.00"),""))</f>
        <v/>
      </c>
      <c r="X466" s="370"/>
      <c r="AB466" s="371" t="str">
        <f aca="false">IF(OR(N($N466)=0,N($AA466)=0),"",ROUND(N($N466)/(1+N($AA466))*N($AA466),2))</f>
        <v/>
      </c>
      <c r="AC466" s="370"/>
      <c r="AD466" s="370"/>
      <c r="AE466" s="374" t="str">
        <f aca="false">IF($AM466="","",IF($AM466=1,IF($AN466&gt;=1,"一次性·已到收款期","一次性·未到期"),$AD466&amp;" 第"&amp;$AN466&amp;"/"&amp;$AM466&amp;"期"))</f>
        <v/>
      </c>
      <c r="AF466" s="372" t="str">
        <f aca="false">IF(OR($AM466="",N($L466)=0),"",ROUND(N($J466)*$AN466/$AM466,2)+N($K466))</f>
        <v/>
      </c>
      <c r="AG466" s="372" t="str">
        <f aca="false">IF($AF466="","",MAX(0,ROUND($AF466-(N($P466)+N($Q466)+N($R466)),2)))</f>
        <v/>
      </c>
      <c r="AH466" s="372" t="str">
        <f aca="false">IF(OR(TRIM($B466&amp;$C466)="",NOT(ISNUMBER($D466))),"",SUMIFS($V$3:$V$1001,$AJ$3:$AJ$1001,$AJ466,$D$3:$D$1001,"&lt;"&amp;$D466))</f>
        <v/>
      </c>
      <c r="AI466" s="372" t="str">
        <f aca="false">IF(TRIM($B466&amp;$C466)="","",SUMIFS($V$3:$V$1001,$AJ$3:$AJ$1001,$AJ466))</f>
        <v/>
      </c>
      <c r="AJ466" s="374" t="str">
        <f aca="false">IF(TRIM($B466&amp;$C466)="","",TRIM($B466)&amp;"｜"&amp;TRIM($C466))</f>
        <v/>
      </c>
      <c r="AK466" s="372" t="str">
        <f aca="false">IF(TRIM($B466&amp;$C466)="","",MIN(N($N466),N($P466)))</f>
        <v/>
      </c>
      <c r="AL466" s="375" t="str">
        <f aca="false">IF(ISNUMBER($D466),YEAR($D466),"")</f>
        <v/>
      </c>
      <c r="AM466" s="375" t="str">
        <f aca="false">IF(OR(TRIM($B466&amp;$C466)="",NOT(ISNUMBER($D466)),NOT(ISNUMBER($E466))),"",IF($E466&lt;$D466,"",IF(IF($AD466="半年付",2,IF($AD466="季度付",4,IF($AD466="月付",12,IF($AD466="半月付",24,1))))=1,1,MAX(1,ROUND(($E466-$D466+1)/365*IF($AD466="半年付",2,IF($AD466="季度付",4,IF($AD466="月付",12,IF($AD466="半月付",24,1)))),0)))))</f>
        <v/>
      </c>
      <c r="AN466" s="375" t="str">
        <f aca="true">IF($AM466="","",MIN($AM466,MAX(0,INT((TODAY()-付款宽限天数-$D466)/(($E466-$D466+1)/$AM466))+1)))</f>
        <v/>
      </c>
    </row>
    <row r="467" customFormat="false" ht="14.9" hidden="false" customHeight="false" outlineLevel="0" collapsed="false">
      <c r="F467" s="370" t="str">
        <f aca="true">IF(TRIM($B467&amp;$C467)="","",IF(OR(ISNUMBER(SEARCH("未",$A467)),ISNUMBER(SEARCH("送出",$A467)),AND(TRIM($A467)="",NOT(ISNUMBER($D467)),N($G467)=0)),"【合同未回】","")&amp;IF(NOT(ISNUMBER($E467)),IF(OR(ISNUMBER(SEARCH("未",$A467)),ISNUMBER(SEARCH("送出",$A467)),AND(TRIM($A467)="",NOT(ISNUMBER($D467)),N($G467)=0)),"","【未填合同期】"),IF($E467&lt;TODAY(),"【已到期】",IF($E467-TODAY()&lt;=提醒天数,"【即将到期，剩余"&amp;($E467-TODAY())&amp;"天】","【正常】")))&amp;IF(OR($AC467="安装免保",$AC467="技术免保",$AC467="质保期内"),"【"&amp;$AC467&amp;"】",""))</f>
        <v/>
      </c>
      <c r="J467" s="371" t="str">
        <f aca="false">IF(OR(N($G467)=0,N($H467)=0),"",ROUND(N($G467)*N($H467)*IF(N($I467)=0,1,N($I467)),2))</f>
        <v/>
      </c>
      <c r="L467" s="371" t="str">
        <f aca="false">IF(TRIM($B467&amp;$C467)="","",IF(AND(N($J467)=0,N($K467)=0),"",ROUND(N($J467)+N($K467),2)))</f>
        <v/>
      </c>
      <c r="R467" s="371"/>
      <c r="S467" s="372" t="str">
        <f aca="false">IF(TRIM($B467&amp;$C467)="","",IF(N($N467)=0,"",MAX(0,MIN(N($N467)-N($P467),N($V467)))))</f>
        <v/>
      </c>
      <c r="T467" s="372" t="str">
        <f aca="false">IF(TRIM($B467&amp;$C467)="","",IF(N($P467)&lt;=N($N467),"",N($P467)-N($N467)))</f>
        <v/>
      </c>
      <c r="U467" s="372" t="str">
        <f aca="false">IF(OR(TRIM($B467&amp;$C467)="",$V467=""),"",MAX(0,N($V467))-N($S467))</f>
        <v/>
      </c>
      <c r="V467" s="372" t="str">
        <f aca="false">IF(TRIM($B467&amp;$C467)="","",IF(AND(N($L467)=0,N($P467)+N($Q467)+N($R467)=0),"",ROUND(N($L467)-N($P467)-N($Q467)-N($R467),2)))</f>
        <v/>
      </c>
      <c r="W467" s="373" t="str">
        <f aca="false">IF(TRIM($B467&amp;$C467)="","",IF(N($L467)=0,IF((N($P467)+N($Q467)+N($R467))=0,"—未填单价","未填单价，已收 "&amp;TEXT((N($P467)+N($Q467)+N($R467)),"#,##0.00")),IF(N($V467)&gt;0.005,"欠 "&amp;TEXT(N($V467),"#,##0.00")&amp;IF(N($S467)&gt;0,"（开票未到账 "&amp;TEXT(N($S467),"#,##0.00")&amp;"）","")&amp;IF(N($U467)&gt;0,"（未开票 "&amp;TEXT(N($U467),"#,##0.00")&amp;"）",""),IF(N($V467)&lt;-0.005,"多收 "&amp;TEXT(-N($V467),"#,##0.00"),"✔ 已结清")))&amp;IF(N($T467)&gt;0,"｜到账未开票 "&amp;TEXT(N($T467),"#,##0.00")&amp;"，待补票","")&amp;IF(N($Q467)&gt;0,"｜收现 "&amp;TEXT(N($Q467),"#,##0.00"),"")&amp;IF(N($R467)&gt;0,"｜收款不开票 "&amp;TEXT(N($R467),"#,##0.00"),""))</f>
        <v/>
      </c>
      <c r="X467" s="370"/>
      <c r="AB467" s="371" t="str">
        <f aca="false">IF(OR(N($N467)=0,N($AA467)=0),"",ROUND(N($N467)/(1+N($AA467))*N($AA467),2))</f>
        <v/>
      </c>
      <c r="AC467" s="370"/>
      <c r="AD467" s="370"/>
      <c r="AE467" s="374" t="str">
        <f aca="false">IF($AM467="","",IF($AM467=1,IF($AN467&gt;=1,"一次性·已到收款期","一次性·未到期"),$AD467&amp;" 第"&amp;$AN467&amp;"/"&amp;$AM467&amp;"期"))</f>
        <v/>
      </c>
      <c r="AF467" s="372" t="str">
        <f aca="false">IF(OR($AM467="",N($L467)=0),"",ROUND(N($J467)*$AN467/$AM467,2)+N($K467))</f>
        <v/>
      </c>
      <c r="AG467" s="372" t="str">
        <f aca="false">IF($AF467="","",MAX(0,ROUND($AF467-(N($P467)+N($Q467)+N($R467)),2)))</f>
        <v/>
      </c>
      <c r="AH467" s="372" t="str">
        <f aca="false">IF(OR(TRIM($B467&amp;$C467)="",NOT(ISNUMBER($D467))),"",SUMIFS($V$3:$V$1001,$AJ$3:$AJ$1001,$AJ467,$D$3:$D$1001,"&lt;"&amp;$D467))</f>
        <v/>
      </c>
      <c r="AI467" s="372" t="str">
        <f aca="false">IF(TRIM($B467&amp;$C467)="","",SUMIFS($V$3:$V$1001,$AJ$3:$AJ$1001,$AJ467))</f>
        <v/>
      </c>
      <c r="AJ467" s="374" t="str">
        <f aca="false">IF(TRIM($B467&amp;$C467)="","",TRIM($B467)&amp;"｜"&amp;TRIM($C467))</f>
        <v/>
      </c>
      <c r="AK467" s="372" t="str">
        <f aca="false">IF(TRIM($B467&amp;$C467)="","",MIN(N($N467),N($P467)))</f>
        <v/>
      </c>
      <c r="AL467" s="375" t="str">
        <f aca="false">IF(ISNUMBER($D467),YEAR($D467),"")</f>
        <v/>
      </c>
      <c r="AM467" s="375" t="str">
        <f aca="false">IF(OR(TRIM($B467&amp;$C467)="",NOT(ISNUMBER($D467)),NOT(ISNUMBER($E467))),"",IF($E467&lt;$D467,"",IF(IF($AD467="半年付",2,IF($AD467="季度付",4,IF($AD467="月付",12,IF($AD467="半月付",24,1))))=1,1,MAX(1,ROUND(($E467-$D467+1)/365*IF($AD467="半年付",2,IF($AD467="季度付",4,IF($AD467="月付",12,IF($AD467="半月付",24,1)))),0)))))</f>
        <v/>
      </c>
      <c r="AN467" s="375" t="str">
        <f aca="true">IF($AM467="","",MIN($AM467,MAX(0,INT((TODAY()-付款宽限天数-$D467)/(($E467-$D467+1)/$AM467))+1)))</f>
        <v/>
      </c>
    </row>
    <row r="468" customFormat="false" ht="14.9" hidden="false" customHeight="false" outlineLevel="0" collapsed="false">
      <c r="F468" s="370" t="str">
        <f aca="true">IF(TRIM($B468&amp;$C468)="","",IF(OR(ISNUMBER(SEARCH("未",$A468)),ISNUMBER(SEARCH("送出",$A468)),AND(TRIM($A468)="",NOT(ISNUMBER($D468)),N($G468)=0)),"【合同未回】","")&amp;IF(NOT(ISNUMBER($E468)),IF(OR(ISNUMBER(SEARCH("未",$A468)),ISNUMBER(SEARCH("送出",$A468)),AND(TRIM($A468)="",NOT(ISNUMBER($D468)),N($G468)=0)),"","【未填合同期】"),IF($E468&lt;TODAY(),"【已到期】",IF($E468-TODAY()&lt;=提醒天数,"【即将到期，剩余"&amp;($E468-TODAY())&amp;"天】","【正常】")))&amp;IF(OR($AC468="安装免保",$AC468="技术免保",$AC468="质保期内"),"【"&amp;$AC468&amp;"】",""))</f>
        <v/>
      </c>
      <c r="J468" s="371" t="str">
        <f aca="false">IF(OR(N($G468)=0,N($H468)=0),"",ROUND(N($G468)*N($H468)*IF(N($I468)=0,1,N($I468)),2))</f>
        <v/>
      </c>
      <c r="L468" s="371" t="str">
        <f aca="false">IF(TRIM($B468&amp;$C468)="","",IF(AND(N($J468)=0,N($K468)=0),"",ROUND(N($J468)+N($K468),2)))</f>
        <v/>
      </c>
      <c r="R468" s="371"/>
      <c r="S468" s="372" t="str">
        <f aca="false">IF(TRIM($B468&amp;$C468)="","",IF(N($N468)=0,"",MAX(0,MIN(N($N468)-N($P468),N($V468)))))</f>
        <v/>
      </c>
      <c r="T468" s="372" t="str">
        <f aca="false">IF(TRIM($B468&amp;$C468)="","",IF(N($P468)&lt;=N($N468),"",N($P468)-N($N468)))</f>
        <v/>
      </c>
      <c r="U468" s="372" t="str">
        <f aca="false">IF(OR(TRIM($B468&amp;$C468)="",$V468=""),"",MAX(0,N($V468))-N($S468))</f>
        <v/>
      </c>
      <c r="V468" s="372" t="str">
        <f aca="false">IF(TRIM($B468&amp;$C468)="","",IF(AND(N($L468)=0,N($P468)+N($Q468)+N($R468)=0),"",ROUND(N($L468)-N($P468)-N($Q468)-N($R468),2)))</f>
        <v/>
      </c>
      <c r="W468" s="373" t="str">
        <f aca="false">IF(TRIM($B468&amp;$C468)="","",IF(N($L468)=0,IF((N($P468)+N($Q468)+N($R468))=0,"—未填单价","未填单价，已收 "&amp;TEXT((N($P468)+N($Q468)+N($R468)),"#,##0.00")),IF(N($V468)&gt;0.005,"欠 "&amp;TEXT(N($V468),"#,##0.00")&amp;IF(N($S468)&gt;0,"（开票未到账 "&amp;TEXT(N($S468),"#,##0.00")&amp;"）","")&amp;IF(N($U468)&gt;0,"（未开票 "&amp;TEXT(N($U468),"#,##0.00")&amp;"）",""),IF(N($V468)&lt;-0.005,"多收 "&amp;TEXT(-N($V468),"#,##0.00"),"✔ 已结清")))&amp;IF(N($T468)&gt;0,"｜到账未开票 "&amp;TEXT(N($T468),"#,##0.00")&amp;"，待补票","")&amp;IF(N($Q468)&gt;0,"｜收现 "&amp;TEXT(N($Q468),"#,##0.00"),"")&amp;IF(N($R468)&gt;0,"｜收款不开票 "&amp;TEXT(N($R468),"#,##0.00"),""))</f>
        <v/>
      </c>
      <c r="X468" s="370"/>
      <c r="AB468" s="371" t="str">
        <f aca="false">IF(OR(N($N468)=0,N($AA468)=0),"",ROUND(N($N468)/(1+N($AA468))*N($AA468),2))</f>
        <v/>
      </c>
      <c r="AC468" s="370"/>
      <c r="AD468" s="370"/>
      <c r="AE468" s="374" t="str">
        <f aca="false">IF($AM468="","",IF($AM468=1,IF($AN468&gt;=1,"一次性·已到收款期","一次性·未到期"),$AD468&amp;" 第"&amp;$AN468&amp;"/"&amp;$AM468&amp;"期"))</f>
        <v/>
      </c>
      <c r="AF468" s="372" t="str">
        <f aca="false">IF(OR($AM468="",N($L468)=0),"",ROUND(N($J468)*$AN468/$AM468,2)+N($K468))</f>
        <v/>
      </c>
      <c r="AG468" s="372" t="str">
        <f aca="false">IF($AF468="","",MAX(0,ROUND($AF468-(N($P468)+N($Q468)+N($R468)),2)))</f>
        <v/>
      </c>
      <c r="AH468" s="372" t="str">
        <f aca="false">IF(OR(TRIM($B468&amp;$C468)="",NOT(ISNUMBER($D468))),"",SUMIFS($V$3:$V$1001,$AJ$3:$AJ$1001,$AJ468,$D$3:$D$1001,"&lt;"&amp;$D468))</f>
        <v/>
      </c>
      <c r="AI468" s="372" t="str">
        <f aca="false">IF(TRIM($B468&amp;$C468)="","",SUMIFS($V$3:$V$1001,$AJ$3:$AJ$1001,$AJ468))</f>
        <v/>
      </c>
      <c r="AJ468" s="374" t="str">
        <f aca="false">IF(TRIM($B468&amp;$C468)="","",TRIM($B468)&amp;"｜"&amp;TRIM($C468))</f>
        <v/>
      </c>
      <c r="AK468" s="372" t="str">
        <f aca="false">IF(TRIM($B468&amp;$C468)="","",MIN(N($N468),N($P468)))</f>
        <v/>
      </c>
      <c r="AL468" s="375" t="str">
        <f aca="false">IF(ISNUMBER($D468),YEAR($D468),"")</f>
        <v/>
      </c>
      <c r="AM468" s="375" t="str">
        <f aca="false">IF(OR(TRIM($B468&amp;$C468)="",NOT(ISNUMBER($D468)),NOT(ISNUMBER($E468))),"",IF($E468&lt;$D468,"",IF(IF($AD468="半年付",2,IF($AD468="季度付",4,IF($AD468="月付",12,IF($AD468="半月付",24,1))))=1,1,MAX(1,ROUND(($E468-$D468+1)/365*IF($AD468="半年付",2,IF($AD468="季度付",4,IF($AD468="月付",12,IF($AD468="半月付",24,1)))),0)))))</f>
        <v/>
      </c>
      <c r="AN468" s="375" t="str">
        <f aca="true">IF($AM468="","",MIN($AM468,MAX(0,INT((TODAY()-付款宽限天数-$D468)/(($E468-$D468+1)/$AM468))+1)))</f>
        <v/>
      </c>
    </row>
    <row r="469" customFormat="false" ht="14.9" hidden="false" customHeight="false" outlineLevel="0" collapsed="false">
      <c r="F469" s="370" t="str">
        <f aca="true">IF(TRIM($B469&amp;$C469)="","",IF(OR(ISNUMBER(SEARCH("未",$A469)),ISNUMBER(SEARCH("送出",$A469)),AND(TRIM($A469)="",NOT(ISNUMBER($D469)),N($G469)=0)),"【合同未回】","")&amp;IF(NOT(ISNUMBER($E469)),IF(OR(ISNUMBER(SEARCH("未",$A469)),ISNUMBER(SEARCH("送出",$A469)),AND(TRIM($A469)="",NOT(ISNUMBER($D469)),N($G469)=0)),"","【未填合同期】"),IF($E469&lt;TODAY(),"【已到期】",IF($E469-TODAY()&lt;=提醒天数,"【即将到期，剩余"&amp;($E469-TODAY())&amp;"天】","【正常】")))&amp;IF(OR($AC469="安装免保",$AC469="技术免保",$AC469="质保期内"),"【"&amp;$AC469&amp;"】",""))</f>
        <v/>
      </c>
      <c r="J469" s="371" t="str">
        <f aca="false">IF(OR(N($G469)=0,N($H469)=0),"",ROUND(N($G469)*N($H469)*IF(N($I469)=0,1,N($I469)),2))</f>
        <v/>
      </c>
      <c r="L469" s="371" t="str">
        <f aca="false">IF(TRIM($B469&amp;$C469)="","",IF(AND(N($J469)=0,N($K469)=0),"",ROUND(N($J469)+N($K469),2)))</f>
        <v/>
      </c>
      <c r="R469" s="371"/>
      <c r="S469" s="372" t="str">
        <f aca="false">IF(TRIM($B469&amp;$C469)="","",IF(N($N469)=0,"",MAX(0,MIN(N($N469)-N($P469),N($V469)))))</f>
        <v/>
      </c>
      <c r="T469" s="372" t="str">
        <f aca="false">IF(TRIM($B469&amp;$C469)="","",IF(N($P469)&lt;=N($N469),"",N($P469)-N($N469)))</f>
        <v/>
      </c>
      <c r="U469" s="372" t="str">
        <f aca="false">IF(OR(TRIM($B469&amp;$C469)="",$V469=""),"",MAX(0,N($V469))-N($S469))</f>
        <v/>
      </c>
      <c r="V469" s="372" t="str">
        <f aca="false">IF(TRIM($B469&amp;$C469)="","",IF(AND(N($L469)=0,N($P469)+N($Q469)+N($R469)=0),"",ROUND(N($L469)-N($P469)-N($Q469)-N($R469),2)))</f>
        <v/>
      </c>
      <c r="W469" s="373" t="str">
        <f aca="false">IF(TRIM($B469&amp;$C469)="","",IF(N($L469)=0,IF((N($P469)+N($Q469)+N($R469))=0,"—未填单价","未填单价，已收 "&amp;TEXT((N($P469)+N($Q469)+N($R469)),"#,##0.00")),IF(N($V469)&gt;0.005,"欠 "&amp;TEXT(N($V469),"#,##0.00")&amp;IF(N($S469)&gt;0,"（开票未到账 "&amp;TEXT(N($S469),"#,##0.00")&amp;"）","")&amp;IF(N($U469)&gt;0,"（未开票 "&amp;TEXT(N($U469),"#,##0.00")&amp;"）",""),IF(N($V469)&lt;-0.005,"多收 "&amp;TEXT(-N($V469),"#,##0.00"),"✔ 已结清")))&amp;IF(N($T469)&gt;0,"｜到账未开票 "&amp;TEXT(N($T469),"#,##0.00")&amp;"，待补票","")&amp;IF(N($Q469)&gt;0,"｜收现 "&amp;TEXT(N($Q469),"#,##0.00"),"")&amp;IF(N($R469)&gt;0,"｜收款不开票 "&amp;TEXT(N($R469),"#,##0.00"),""))</f>
        <v/>
      </c>
      <c r="X469" s="370"/>
      <c r="AB469" s="371" t="str">
        <f aca="false">IF(OR(N($N469)=0,N($AA469)=0),"",ROUND(N($N469)/(1+N($AA469))*N($AA469),2))</f>
        <v/>
      </c>
      <c r="AC469" s="370"/>
      <c r="AD469" s="370"/>
      <c r="AE469" s="374" t="str">
        <f aca="false">IF($AM469="","",IF($AM469=1,IF($AN469&gt;=1,"一次性·已到收款期","一次性·未到期"),$AD469&amp;" 第"&amp;$AN469&amp;"/"&amp;$AM469&amp;"期"))</f>
        <v/>
      </c>
      <c r="AF469" s="372" t="str">
        <f aca="false">IF(OR($AM469="",N($L469)=0),"",ROUND(N($J469)*$AN469/$AM469,2)+N($K469))</f>
        <v/>
      </c>
      <c r="AG469" s="372" t="str">
        <f aca="false">IF($AF469="","",MAX(0,ROUND($AF469-(N($P469)+N($Q469)+N($R469)),2)))</f>
        <v/>
      </c>
      <c r="AH469" s="372" t="str">
        <f aca="false">IF(OR(TRIM($B469&amp;$C469)="",NOT(ISNUMBER($D469))),"",SUMIFS($V$3:$V$1001,$AJ$3:$AJ$1001,$AJ469,$D$3:$D$1001,"&lt;"&amp;$D469))</f>
        <v/>
      </c>
      <c r="AI469" s="372" t="str">
        <f aca="false">IF(TRIM($B469&amp;$C469)="","",SUMIFS($V$3:$V$1001,$AJ$3:$AJ$1001,$AJ469))</f>
        <v/>
      </c>
      <c r="AJ469" s="374" t="str">
        <f aca="false">IF(TRIM($B469&amp;$C469)="","",TRIM($B469)&amp;"｜"&amp;TRIM($C469))</f>
        <v/>
      </c>
      <c r="AK469" s="372" t="str">
        <f aca="false">IF(TRIM($B469&amp;$C469)="","",MIN(N($N469),N($P469)))</f>
        <v/>
      </c>
      <c r="AL469" s="375" t="str">
        <f aca="false">IF(ISNUMBER($D469),YEAR($D469),"")</f>
        <v/>
      </c>
      <c r="AM469" s="375" t="str">
        <f aca="false">IF(OR(TRIM($B469&amp;$C469)="",NOT(ISNUMBER($D469)),NOT(ISNUMBER($E469))),"",IF($E469&lt;$D469,"",IF(IF($AD469="半年付",2,IF($AD469="季度付",4,IF($AD469="月付",12,IF($AD469="半月付",24,1))))=1,1,MAX(1,ROUND(($E469-$D469+1)/365*IF($AD469="半年付",2,IF($AD469="季度付",4,IF($AD469="月付",12,IF($AD469="半月付",24,1)))),0)))))</f>
        <v/>
      </c>
      <c r="AN469" s="375" t="str">
        <f aca="true">IF($AM469="","",MIN($AM469,MAX(0,INT((TODAY()-付款宽限天数-$D469)/(($E469-$D469+1)/$AM469))+1)))</f>
        <v/>
      </c>
    </row>
    <row r="470" customFormat="false" ht="14.9" hidden="false" customHeight="false" outlineLevel="0" collapsed="false">
      <c r="F470" s="370" t="str">
        <f aca="true">IF(TRIM($B470&amp;$C470)="","",IF(OR(ISNUMBER(SEARCH("未",$A470)),ISNUMBER(SEARCH("送出",$A470)),AND(TRIM($A470)="",NOT(ISNUMBER($D470)),N($G470)=0)),"【合同未回】","")&amp;IF(NOT(ISNUMBER($E470)),IF(OR(ISNUMBER(SEARCH("未",$A470)),ISNUMBER(SEARCH("送出",$A470)),AND(TRIM($A470)="",NOT(ISNUMBER($D470)),N($G470)=0)),"","【未填合同期】"),IF($E470&lt;TODAY(),"【已到期】",IF($E470-TODAY()&lt;=提醒天数,"【即将到期，剩余"&amp;($E470-TODAY())&amp;"天】","【正常】")))&amp;IF(OR($AC470="安装免保",$AC470="技术免保",$AC470="质保期内"),"【"&amp;$AC470&amp;"】",""))</f>
        <v/>
      </c>
      <c r="J470" s="371" t="str">
        <f aca="false">IF(OR(N($G470)=0,N($H470)=0),"",ROUND(N($G470)*N($H470)*IF(N($I470)=0,1,N($I470)),2))</f>
        <v/>
      </c>
      <c r="L470" s="371" t="str">
        <f aca="false">IF(TRIM($B470&amp;$C470)="","",IF(AND(N($J470)=0,N($K470)=0),"",ROUND(N($J470)+N($K470),2)))</f>
        <v/>
      </c>
      <c r="R470" s="371"/>
      <c r="S470" s="372" t="str">
        <f aca="false">IF(TRIM($B470&amp;$C470)="","",IF(N($N470)=0,"",MAX(0,MIN(N($N470)-N($P470),N($V470)))))</f>
        <v/>
      </c>
      <c r="T470" s="372" t="str">
        <f aca="false">IF(TRIM($B470&amp;$C470)="","",IF(N($P470)&lt;=N($N470),"",N($P470)-N($N470)))</f>
        <v/>
      </c>
      <c r="U470" s="372" t="str">
        <f aca="false">IF(OR(TRIM($B470&amp;$C470)="",$V470=""),"",MAX(0,N($V470))-N($S470))</f>
        <v/>
      </c>
      <c r="V470" s="372" t="str">
        <f aca="false">IF(TRIM($B470&amp;$C470)="","",IF(AND(N($L470)=0,N($P470)+N($Q470)+N($R470)=0),"",ROUND(N($L470)-N($P470)-N($Q470)-N($R470),2)))</f>
        <v/>
      </c>
      <c r="W470" s="373" t="str">
        <f aca="false">IF(TRIM($B470&amp;$C470)="","",IF(N($L470)=0,IF((N($P470)+N($Q470)+N($R470))=0,"—未填单价","未填单价，已收 "&amp;TEXT((N($P470)+N($Q470)+N($R470)),"#,##0.00")),IF(N($V470)&gt;0.005,"欠 "&amp;TEXT(N($V470),"#,##0.00")&amp;IF(N($S470)&gt;0,"（开票未到账 "&amp;TEXT(N($S470),"#,##0.00")&amp;"）","")&amp;IF(N($U470)&gt;0,"（未开票 "&amp;TEXT(N($U470),"#,##0.00")&amp;"）",""),IF(N($V470)&lt;-0.005,"多收 "&amp;TEXT(-N($V470),"#,##0.00"),"✔ 已结清")))&amp;IF(N($T470)&gt;0,"｜到账未开票 "&amp;TEXT(N($T470),"#,##0.00")&amp;"，待补票","")&amp;IF(N($Q470)&gt;0,"｜收现 "&amp;TEXT(N($Q470),"#,##0.00"),"")&amp;IF(N($R470)&gt;0,"｜收款不开票 "&amp;TEXT(N($R470),"#,##0.00"),""))</f>
        <v/>
      </c>
      <c r="X470" s="370"/>
      <c r="AB470" s="371" t="str">
        <f aca="false">IF(OR(N($N470)=0,N($AA470)=0),"",ROUND(N($N470)/(1+N($AA470))*N($AA470),2))</f>
        <v/>
      </c>
      <c r="AC470" s="370"/>
      <c r="AD470" s="370"/>
      <c r="AE470" s="374" t="str">
        <f aca="false">IF($AM470="","",IF($AM470=1,IF($AN470&gt;=1,"一次性·已到收款期","一次性·未到期"),$AD470&amp;" 第"&amp;$AN470&amp;"/"&amp;$AM470&amp;"期"))</f>
        <v/>
      </c>
      <c r="AF470" s="372" t="str">
        <f aca="false">IF(OR($AM470="",N($L470)=0),"",ROUND(N($J470)*$AN470/$AM470,2)+N($K470))</f>
        <v/>
      </c>
      <c r="AG470" s="372" t="str">
        <f aca="false">IF($AF470="","",MAX(0,ROUND($AF470-(N($P470)+N($Q470)+N($R470)),2)))</f>
        <v/>
      </c>
      <c r="AH470" s="372" t="str">
        <f aca="false">IF(OR(TRIM($B470&amp;$C470)="",NOT(ISNUMBER($D470))),"",SUMIFS($V$3:$V$1001,$AJ$3:$AJ$1001,$AJ470,$D$3:$D$1001,"&lt;"&amp;$D470))</f>
        <v/>
      </c>
      <c r="AI470" s="372" t="str">
        <f aca="false">IF(TRIM($B470&amp;$C470)="","",SUMIFS($V$3:$V$1001,$AJ$3:$AJ$1001,$AJ470))</f>
        <v/>
      </c>
      <c r="AJ470" s="374" t="str">
        <f aca="false">IF(TRIM($B470&amp;$C470)="","",TRIM($B470)&amp;"｜"&amp;TRIM($C470))</f>
        <v/>
      </c>
      <c r="AK470" s="372" t="str">
        <f aca="false">IF(TRIM($B470&amp;$C470)="","",MIN(N($N470),N($P470)))</f>
        <v/>
      </c>
      <c r="AL470" s="375" t="str">
        <f aca="false">IF(ISNUMBER($D470),YEAR($D470),"")</f>
        <v/>
      </c>
      <c r="AM470" s="375" t="str">
        <f aca="false">IF(OR(TRIM($B470&amp;$C470)="",NOT(ISNUMBER($D470)),NOT(ISNUMBER($E470))),"",IF($E470&lt;$D470,"",IF(IF($AD470="半年付",2,IF($AD470="季度付",4,IF($AD470="月付",12,IF($AD470="半月付",24,1))))=1,1,MAX(1,ROUND(($E470-$D470+1)/365*IF($AD470="半年付",2,IF($AD470="季度付",4,IF($AD470="月付",12,IF($AD470="半月付",24,1)))),0)))))</f>
        <v/>
      </c>
      <c r="AN470" s="375" t="str">
        <f aca="true">IF($AM470="","",MIN($AM470,MAX(0,INT((TODAY()-付款宽限天数-$D470)/(($E470-$D470+1)/$AM470))+1)))</f>
        <v/>
      </c>
    </row>
    <row r="471" customFormat="false" ht="14.9" hidden="false" customHeight="false" outlineLevel="0" collapsed="false">
      <c r="F471" s="370" t="str">
        <f aca="true">IF(TRIM($B471&amp;$C471)="","",IF(OR(ISNUMBER(SEARCH("未",$A471)),ISNUMBER(SEARCH("送出",$A471)),AND(TRIM($A471)="",NOT(ISNUMBER($D471)),N($G471)=0)),"【合同未回】","")&amp;IF(NOT(ISNUMBER($E471)),IF(OR(ISNUMBER(SEARCH("未",$A471)),ISNUMBER(SEARCH("送出",$A471)),AND(TRIM($A471)="",NOT(ISNUMBER($D471)),N($G471)=0)),"","【未填合同期】"),IF($E471&lt;TODAY(),"【已到期】",IF($E471-TODAY()&lt;=提醒天数,"【即将到期，剩余"&amp;($E471-TODAY())&amp;"天】","【正常】")))&amp;IF(OR($AC471="安装免保",$AC471="技术免保",$AC471="质保期内"),"【"&amp;$AC471&amp;"】",""))</f>
        <v/>
      </c>
      <c r="J471" s="371" t="str">
        <f aca="false">IF(OR(N($G471)=0,N($H471)=0),"",ROUND(N($G471)*N($H471)*IF(N($I471)=0,1,N($I471)),2))</f>
        <v/>
      </c>
      <c r="L471" s="371" t="str">
        <f aca="false">IF(TRIM($B471&amp;$C471)="","",IF(AND(N($J471)=0,N($K471)=0),"",ROUND(N($J471)+N($K471),2)))</f>
        <v/>
      </c>
      <c r="R471" s="371"/>
      <c r="S471" s="372" t="str">
        <f aca="false">IF(TRIM($B471&amp;$C471)="","",IF(N($N471)=0,"",MAX(0,MIN(N($N471)-N($P471),N($V471)))))</f>
        <v/>
      </c>
      <c r="T471" s="372" t="str">
        <f aca="false">IF(TRIM($B471&amp;$C471)="","",IF(N($P471)&lt;=N($N471),"",N($P471)-N($N471)))</f>
        <v/>
      </c>
      <c r="U471" s="372" t="str">
        <f aca="false">IF(OR(TRIM($B471&amp;$C471)="",$V471=""),"",MAX(0,N($V471))-N($S471))</f>
        <v/>
      </c>
      <c r="V471" s="372" t="str">
        <f aca="false">IF(TRIM($B471&amp;$C471)="","",IF(AND(N($L471)=0,N($P471)+N($Q471)+N($R471)=0),"",ROUND(N($L471)-N($P471)-N($Q471)-N($R471),2)))</f>
        <v/>
      </c>
      <c r="W471" s="373" t="str">
        <f aca="false">IF(TRIM($B471&amp;$C471)="","",IF(N($L471)=0,IF((N($P471)+N($Q471)+N($R471))=0,"—未填单价","未填单价，已收 "&amp;TEXT((N($P471)+N($Q471)+N($R471)),"#,##0.00")),IF(N($V471)&gt;0.005,"欠 "&amp;TEXT(N($V471),"#,##0.00")&amp;IF(N($S471)&gt;0,"（开票未到账 "&amp;TEXT(N($S471),"#,##0.00")&amp;"）","")&amp;IF(N($U471)&gt;0,"（未开票 "&amp;TEXT(N($U471),"#,##0.00")&amp;"）",""),IF(N($V471)&lt;-0.005,"多收 "&amp;TEXT(-N($V471),"#,##0.00"),"✔ 已结清")))&amp;IF(N($T471)&gt;0,"｜到账未开票 "&amp;TEXT(N($T471),"#,##0.00")&amp;"，待补票","")&amp;IF(N($Q471)&gt;0,"｜收现 "&amp;TEXT(N($Q471),"#,##0.00"),"")&amp;IF(N($R471)&gt;0,"｜收款不开票 "&amp;TEXT(N($R471),"#,##0.00"),""))</f>
        <v/>
      </c>
      <c r="X471" s="370"/>
      <c r="AB471" s="371" t="str">
        <f aca="false">IF(OR(N($N471)=0,N($AA471)=0),"",ROUND(N($N471)/(1+N($AA471))*N($AA471),2))</f>
        <v/>
      </c>
      <c r="AC471" s="370"/>
      <c r="AD471" s="370"/>
      <c r="AE471" s="374" t="str">
        <f aca="false">IF($AM471="","",IF($AM471=1,IF($AN471&gt;=1,"一次性·已到收款期","一次性·未到期"),$AD471&amp;" 第"&amp;$AN471&amp;"/"&amp;$AM471&amp;"期"))</f>
        <v/>
      </c>
      <c r="AF471" s="372" t="str">
        <f aca="false">IF(OR($AM471="",N($L471)=0),"",ROUND(N($J471)*$AN471/$AM471,2)+N($K471))</f>
        <v/>
      </c>
      <c r="AG471" s="372" t="str">
        <f aca="false">IF($AF471="","",MAX(0,ROUND($AF471-(N($P471)+N($Q471)+N($R471)),2)))</f>
        <v/>
      </c>
      <c r="AH471" s="372" t="str">
        <f aca="false">IF(OR(TRIM($B471&amp;$C471)="",NOT(ISNUMBER($D471))),"",SUMIFS($V$3:$V$1001,$AJ$3:$AJ$1001,$AJ471,$D$3:$D$1001,"&lt;"&amp;$D471))</f>
        <v/>
      </c>
      <c r="AI471" s="372" t="str">
        <f aca="false">IF(TRIM($B471&amp;$C471)="","",SUMIFS($V$3:$V$1001,$AJ$3:$AJ$1001,$AJ471))</f>
        <v/>
      </c>
      <c r="AJ471" s="374" t="str">
        <f aca="false">IF(TRIM($B471&amp;$C471)="","",TRIM($B471)&amp;"｜"&amp;TRIM($C471))</f>
        <v/>
      </c>
      <c r="AK471" s="372" t="str">
        <f aca="false">IF(TRIM($B471&amp;$C471)="","",MIN(N($N471),N($P471)))</f>
        <v/>
      </c>
      <c r="AL471" s="375" t="str">
        <f aca="false">IF(ISNUMBER($D471),YEAR($D471),"")</f>
        <v/>
      </c>
      <c r="AM471" s="375" t="str">
        <f aca="false">IF(OR(TRIM($B471&amp;$C471)="",NOT(ISNUMBER($D471)),NOT(ISNUMBER($E471))),"",IF($E471&lt;$D471,"",IF(IF($AD471="半年付",2,IF($AD471="季度付",4,IF($AD471="月付",12,IF($AD471="半月付",24,1))))=1,1,MAX(1,ROUND(($E471-$D471+1)/365*IF($AD471="半年付",2,IF($AD471="季度付",4,IF($AD471="月付",12,IF($AD471="半月付",24,1)))),0)))))</f>
        <v/>
      </c>
      <c r="AN471" s="375" t="str">
        <f aca="true">IF($AM471="","",MIN($AM471,MAX(0,INT((TODAY()-付款宽限天数-$D471)/(($E471-$D471+1)/$AM471))+1)))</f>
        <v/>
      </c>
    </row>
    <row r="472" customFormat="false" ht="14.9" hidden="false" customHeight="false" outlineLevel="0" collapsed="false">
      <c r="F472" s="370" t="str">
        <f aca="true">IF(TRIM($B472&amp;$C472)="","",IF(OR(ISNUMBER(SEARCH("未",$A472)),ISNUMBER(SEARCH("送出",$A472)),AND(TRIM($A472)="",NOT(ISNUMBER($D472)),N($G472)=0)),"【合同未回】","")&amp;IF(NOT(ISNUMBER($E472)),IF(OR(ISNUMBER(SEARCH("未",$A472)),ISNUMBER(SEARCH("送出",$A472)),AND(TRIM($A472)="",NOT(ISNUMBER($D472)),N($G472)=0)),"","【未填合同期】"),IF($E472&lt;TODAY(),"【已到期】",IF($E472-TODAY()&lt;=提醒天数,"【即将到期，剩余"&amp;($E472-TODAY())&amp;"天】","【正常】")))&amp;IF(OR($AC472="安装免保",$AC472="技术免保",$AC472="质保期内"),"【"&amp;$AC472&amp;"】",""))</f>
        <v/>
      </c>
      <c r="J472" s="371" t="str">
        <f aca="false">IF(OR(N($G472)=0,N($H472)=0),"",ROUND(N($G472)*N($H472)*IF(N($I472)=0,1,N($I472)),2))</f>
        <v/>
      </c>
      <c r="L472" s="371" t="str">
        <f aca="false">IF(TRIM($B472&amp;$C472)="","",IF(AND(N($J472)=0,N($K472)=0),"",ROUND(N($J472)+N($K472),2)))</f>
        <v/>
      </c>
      <c r="R472" s="371"/>
      <c r="S472" s="372" t="str">
        <f aca="false">IF(TRIM($B472&amp;$C472)="","",IF(N($N472)=0,"",MAX(0,MIN(N($N472)-N($P472),N($V472)))))</f>
        <v/>
      </c>
      <c r="T472" s="372" t="str">
        <f aca="false">IF(TRIM($B472&amp;$C472)="","",IF(N($P472)&lt;=N($N472),"",N($P472)-N($N472)))</f>
        <v/>
      </c>
      <c r="U472" s="372" t="str">
        <f aca="false">IF(OR(TRIM($B472&amp;$C472)="",$V472=""),"",MAX(0,N($V472))-N($S472))</f>
        <v/>
      </c>
      <c r="V472" s="372" t="str">
        <f aca="false">IF(TRIM($B472&amp;$C472)="","",IF(AND(N($L472)=0,N($P472)+N($Q472)+N($R472)=0),"",ROUND(N($L472)-N($P472)-N($Q472)-N($R472),2)))</f>
        <v/>
      </c>
      <c r="W472" s="373" t="str">
        <f aca="false">IF(TRIM($B472&amp;$C472)="","",IF(N($L472)=0,IF((N($P472)+N($Q472)+N($R472))=0,"—未填单价","未填单价，已收 "&amp;TEXT((N($P472)+N($Q472)+N($R472)),"#,##0.00")),IF(N($V472)&gt;0.005,"欠 "&amp;TEXT(N($V472),"#,##0.00")&amp;IF(N($S472)&gt;0,"（开票未到账 "&amp;TEXT(N($S472),"#,##0.00")&amp;"）","")&amp;IF(N($U472)&gt;0,"（未开票 "&amp;TEXT(N($U472),"#,##0.00")&amp;"）",""),IF(N($V472)&lt;-0.005,"多收 "&amp;TEXT(-N($V472),"#,##0.00"),"✔ 已结清")))&amp;IF(N($T472)&gt;0,"｜到账未开票 "&amp;TEXT(N($T472),"#,##0.00")&amp;"，待补票","")&amp;IF(N($Q472)&gt;0,"｜收现 "&amp;TEXT(N($Q472),"#,##0.00"),"")&amp;IF(N($R472)&gt;0,"｜收款不开票 "&amp;TEXT(N($R472),"#,##0.00"),""))</f>
        <v/>
      </c>
      <c r="X472" s="370"/>
      <c r="AB472" s="371" t="str">
        <f aca="false">IF(OR(N($N472)=0,N($AA472)=0),"",ROUND(N($N472)/(1+N($AA472))*N($AA472),2))</f>
        <v/>
      </c>
      <c r="AC472" s="370"/>
      <c r="AD472" s="370"/>
      <c r="AE472" s="374" t="str">
        <f aca="false">IF($AM472="","",IF($AM472=1,IF($AN472&gt;=1,"一次性·已到收款期","一次性·未到期"),$AD472&amp;" 第"&amp;$AN472&amp;"/"&amp;$AM472&amp;"期"))</f>
        <v/>
      </c>
      <c r="AF472" s="372" t="str">
        <f aca="false">IF(OR($AM472="",N($L472)=0),"",ROUND(N($J472)*$AN472/$AM472,2)+N($K472))</f>
        <v/>
      </c>
      <c r="AG472" s="372" t="str">
        <f aca="false">IF($AF472="","",MAX(0,ROUND($AF472-(N($P472)+N($Q472)+N($R472)),2)))</f>
        <v/>
      </c>
      <c r="AH472" s="372" t="str">
        <f aca="false">IF(OR(TRIM($B472&amp;$C472)="",NOT(ISNUMBER($D472))),"",SUMIFS($V$3:$V$1001,$AJ$3:$AJ$1001,$AJ472,$D$3:$D$1001,"&lt;"&amp;$D472))</f>
        <v/>
      </c>
      <c r="AI472" s="372" t="str">
        <f aca="false">IF(TRIM($B472&amp;$C472)="","",SUMIFS($V$3:$V$1001,$AJ$3:$AJ$1001,$AJ472))</f>
        <v/>
      </c>
      <c r="AJ472" s="374" t="str">
        <f aca="false">IF(TRIM($B472&amp;$C472)="","",TRIM($B472)&amp;"｜"&amp;TRIM($C472))</f>
        <v/>
      </c>
      <c r="AK472" s="372" t="str">
        <f aca="false">IF(TRIM($B472&amp;$C472)="","",MIN(N($N472),N($P472)))</f>
        <v/>
      </c>
      <c r="AL472" s="375" t="str">
        <f aca="false">IF(ISNUMBER($D472),YEAR($D472),"")</f>
        <v/>
      </c>
      <c r="AM472" s="375" t="str">
        <f aca="false">IF(OR(TRIM($B472&amp;$C472)="",NOT(ISNUMBER($D472)),NOT(ISNUMBER($E472))),"",IF($E472&lt;$D472,"",IF(IF($AD472="半年付",2,IF($AD472="季度付",4,IF($AD472="月付",12,IF($AD472="半月付",24,1))))=1,1,MAX(1,ROUND(($E472-$D472+1)/365*IF($AD472="半年付",2,IF($AD472="季度付",4,IF($AD472="月付",12,IF($AD472="半月付",24,1)))),0)))))</f>
        <v/>
      </c>
      <c r="AN472" s="375" t="str">
        <f aca="true">IF($AM472="","",MIN($AM472,MAX(0,INT((TODAY()-付款宽限天数-$D472)/(($E472-$D472+1)/$AM472))+1)))</f>
        <v/>
      </c>
    </row>
    <row r="473" customFormat="false" ht="14.9" hidden="false" customHeight="false" outlineLevel="0" collapsed="false">
      <c r="F473" s="370" t="str">
        <f aca="true">IF(TRIM($B473&amp;$C473)="","",IF(OR(ISNUMBER(SEARCH("未",$A473)),ISNUMBER(SEARCH("送出",$A473)),AND(TRIM($A473)="",NOT(ISNUMBER($D473)),N($G473)=0)),"【合同未回】","")&amp;IF(NOT(ISNUMBER($E473)),IF(OR(ISNUMBER(SEARCH("未",$A473)),ISNUMBER(SEARCH("送出",$A473)),AND(TRIM($A473)="",NOT(ISNUMBER($D473)),N($G473)=0)),"","【未填合同期】"),IF($E473&lt;TODAY(),"【已到期】",IF($E473-TODAY()&lt;=提醒天数,"【即将到期，剩余"&amp;($E473-TODAY())&amp;"天】","【正常】")))&amp;IF(OR($AC473="安装免保",$AC473="技术免保",$AC473="质保期内"),"【"&amp;$AC473&amp;"】",""))</f>
        <v/>
      </c>
      <c r="J473" s="371" t="str">
        <f aca="false">IF(OR(N($G473)=0,N($H473)=0),"",ROUND(N($G473)*N($H473)*IF(N($I473)=0,1,N($I473)),2))</f>
        <v/>
      </c>
      <c r="L473" s="371" t="str">
        <f aca="false">IF(TRIM($B473&amp;$C473)="","",IF(AND(N($J473)=0,N($K473)=0),"",ROUND(N($J473)+N($K473),2)))</f>
        <v/>
      </c>
      <c r="R473" s="371"/>
      <c r="S473" s="372" t="str">
        <f aca="false">IF(TRIM($B473&amp;$C473)="","",IF(N($N473)=0,"",MAX(0,MIN(N($N473)-N($P473),N($V473)))))</f>
        <v/>
      </c>
      <c r="T473" s="372" t="str">
        <f aca="false">IF(TRIM($B473&amp;$C473)="","",IF(N($P473)&lt;=N($N473),"",N($P473)-N($N473)))</f>
        <v/>
      </c>
      <c r="U473" s="372" t="str">
        <f aca="false">IF(OR(TRIM($B473&amp;$C473)="",$V473=""),"",MAX(0,N($V473))-N($S473))</f>
        <v/>
      </c>
      <c r="V473" s="372" t="str">
        <f aca="false">IF(TRIM($B473&amp;$C473)="","",IF(AND(N($L473)=0,N($P473)+N($Q473)+N($R473)=0),"",ROUND(N($L473)-N($P473)-N($Q473)-N($R473),2)))</f>
        <v/>
      </c>
      <c r="W473" s="373" t="str">
        <f aca="false">IF(TRIM($B473&amp;$C473)="","",IF(N($L473)=0,IF((N($P473)+N($Q473)+N($R473))=0,"—未填单价","未填单价，已收 "&amp;TEXT((N($P473)+N($Q473)+N($R473)),"#,##0.00")),IF(N($V473)&gt;0.005,"欠 "&amp;TEXT(N($V473),"#,##0.00")&amp;IF(N($S473)&gt;0,"（开票未到账 "&amp;TEXT(N($S473),"#,##0.00")&amp;"）","")&amp;IF(N($U473)&gt;0,"（未开票 "&amp;TEXT(N($U473),"#,##0.00")&amp;"）",""),IF(N($V473)&lt;-0.005,"多收 "&amp;TEXT(-N($V473),"#,##0.00"),"✔ 已结清")))&amp;IF(N($T473)&gt;0,"｜到账未开票 "&amp;TEXT(N($T473),"#,##0.00")&amp;"，待补票","")&amp;IF(N($Q473)&gt;0,"｜收现 "&amp;TEXT(N($Q473),"#,##0.00"),"")&amp;IF(N($R473)&gt;0,"｜收款不开票 "&amp;TEXT(N($R473),"#,##0.00"),""))</f>
        <v/>
      </c>
      <c r="X473" s="370"/>
      <c r="AB473" s="371" t="str">
        <f aca="false">IF(OR(N($N473)=0,N($AA473)=0),"",ROUND(N($N473)/(1+N($AA473))*N($AA473),2))</f>
        <v/>
      </c>
      <c r="AC473" s="370"/>
      <c r="AD473" s="370"/>
      <c r="AE473" s="374" t="str">
        <f aca="false">IF($AM473="","",IF($AM473=1,IF($AN473&gt;=1,"一次性·已到收款期","一次性·未到期"),$AD473&amp;" 第"&amp;$AN473&amp;"/"&amp;$AM473&amp;"期"))</f>
        <v/>
      </c>
      <c r="AF473" s="372" t="str">
        <f aca="false">IF(OR($AM473="",N($L473)=0),"",ROUND(N($J473)*$AN473/$AM473,2)+N($K473))</f>
        <v/>
      </c>
      <c r="AG473" s="372" t="str">
        <f aca="false">IF($AF473="","",MAX(0,ROUND($AF473-(N($P473)+N($Q473)+N($R473)),2)))</f>
        <v/>
      </c>
      <c r="AH473" s="372" t="str">
        <f aca="false">IF(OR(TRIM($B473&amp;$C473)="",NOT(ISNUMBER($D473))),"",SUMIFS($V$3:$V$1001,$AJ$3:$AJ$1001,$AJ473,$D$3:$D$1001,"&lt;"&amp;$D473))</f>
        <v/>
      </c>
      <c r="AI473" s="372" t="str">
        <f aca="false">IF(TRIM($B473&amp;$C473)="","",SUMIFS($V$3:$V$1001,$AJ$3:$AJ$1001,$AJ473))</f>
        <v/>
      </c>
      <c r="AJ473" s="374" t="str">
        <f aca="false">IF(TRIM($B473&amp;$C473)="","",TRIM($B473)&amp;"｜"&amp;TRIM($C473))</f>
        <v/>
      </c>
      <c r="AK473" s="372" t="str">
        <f aca="false">IF(TRIM($B473&amp;$C473)="","",MIN(N($N473),N($P473)))</f>
        <v/>
      </c>
      <c r="AL473" s="375" t="str">
        <f aca="false">IF(ISNUMBER($D473),YEAR($D473),"")</f>
        <v/>
      </c>
      <c r="AM473" s="375" t="str">
        <f aca="false">IF(OR(TRIM($B473&amp;$C473)="",NOT(ISNUMBER($D473)),NOT(ISNUMBER($E473))),"",IF($E473&lt;$D473,"",IF(IF($AD473="半年付",2,IF($AD473="季度付",4,IF($AD473="月付",12,IF($AD473="半月付",24,1))))=1,1,MAX(1,ROUND(($E473-$D473+1)/365*IF($AD473="半年付",2,IF($AD473="季度付",4,IF($AD473="月付",12,IF($AD473="半月付",24,1)))),0)))))</f>
        <v/>
      </c>
      <c r="AN473" s="375" t="str">
        <f aca="true">IF($AM473="","",MIN($AM473,MAX(0,INT((TODAY()-付款宽限天数-$D473)/(($E473-$D473+1)/$AM473))+1)))</f>
        <v/>
      </c>
    </row>
    <row r="474" customFormat="false" ht="14.9" hidden="false" customHeight="false" outlineLevel="0" collapsed="false">
      <c r="F474" s="370" t="str">
        <f aca="true">IF(TRIM($B474&amp;$C474)="","",IF(OR(ISNUMBER(SEARCH("未",$A474)),ISNUMBER(SEARCH("送出",$A474)),AND(TRIM($A474)="",NOT(ISNUMBER($D474)),N($G474)=0)),"【合同未回】","")&amp;IF(NOT(ISNUMBER($E474)),IF(OR(ISNUMBER(SEARCH("未",$A474)),ISNUMBER(SEARCH("送出",$A474)),AND(TRIM($A474)="",NOT(ISNUMBER($D474)),N($G474)=0)),"","【未填合同期】"),IF($E474&lt;TODAY(),"【已到期】",IF($E474-TODAY()&lt;=提醒天数,"【即将到期，剩余"&amp;($E474-TODAY())&amp;"天】","【正常】")))&amp;IF(OR($AC474="安装免保",$AC474="技术免保",$AC474="质保期内"),"【"&amp;$AC474&amp;"】",""))</f>
        <v/>
      </c>
      <c r="J474" s="371" t="str">
        <f aca="false">IF(OR(N($G474)=0,N($H474)=0),"",ROUND(N($G474)*N($H474)*IF(N($I474)=0,1,N($I474)),2))</f>
        <v/>
      </c>
      <c r="L474" s="371" t="str">
        <f aca="false">IF(TRIM($B474&amp;$C474)="","",IF(AND(N($J474)=0,N($K474)=0),"",ROUND(N($J474)+N($K474),2)))</f>
        <v/>
      </c>
      <c r="R474" s="371"/>
      <c r="S474" s="372" t="str">
        <f aca="false">IF(TRIM($B474&amp;$C474)="","",IF(N($N474)=0,"",MAX(0,MIN(N($N474)-N($P474),N($V474)))))</f>
        <v/>
      </c>
      <c r="T474" s="372" t="str">
        <f aca="false">IF(TRIM($B474&amp;$C474)="","",IF(N($P474)&lt;=N($N474),"",N($P474)-N($N474)))</f>
        <v/>
      </c>
      <c r="U474" s="372" t="str">
        <f aca="false">IF(OR(TRIM($B474&amp;$C474)="",$V474=""),"",MAX(0,N($V474))-N($S474))</f>
        <v/>
      </c>
      <c r="V474" s="372" t="str">
        <f aca="false">IF(TRIM($B474&amp;$C474)="","",IF(AND(N($L474)=0,N($P474)+N($Q474)+N($R474)=0),"",ROUND(N($L474)-N($P474)-N($Q474)-N($R474),2)))</f>
        <v/>
      </c>
      <c r="W474" s="373" t="str">
        <f aca="false">IF(TRIM($B474&amp;$C474)="","",IF(N($L474)=0,IF((N($P474)+N($Q474)+N($R474))=0,"—未填单价","未填单价，已收 "&amp;TEXT((N($P474)+N($Q474)+N($R474)),"#,##0.00")),IF(N($V474)&gt;0.005,"欠 "&amp;TEXT(N($V474),"#,##0.00")&amp;IF(N($S474)&gt;0,"（开票未到账 "&amp;TEXT(N($S474),"#,##0.00")&amp;"）","")&amp;IF(N($U474)&gt;0,"（未开票 "&amp;TEXT(N($U474),"#,##0.00")&amp;"）",""),IF(N($V474)&lt;-0.005,"多收 "&amp;TEXT(-N($V474),"#,##0.00"),"✔ 已结清")))&amp;IF(N($T474)&gt;0,"｜到账未开票 "&amp;TEXT(N($T474),"#,##0.00")&amp;"，待补票","")&amp;IF(N($Q474)&gt;0,"｜收现 "&amp;TEXT(N($Q474),"#,##0.00"),"")&amp;IF(N($R474)&gt;0,"｜收款不开票 "&amp;TEXT(N($R474),"#,##0.00"),""))</f>
        <v/>
      </c>
      <c r="X474" s="370"/>
      <c r="AB474" s="371" t="str">
        <f aca="false">IF(OR(N($N474)=0,N($AA474)=0),"",ROUND(N($N474)/(1+N($AA474))*N($AA474),2))</f>
        <v/>
      </c>
      <c r="AC474" s="370"/>
      <c r="AD474" s="370"/>
      <c r="AE474" s="374" t="str">
        <f aca="false">IF($AM474="","",IF($AM474=1,IF($AN474&gt;=1,"一次性·已到收款期","一次性·未到期"),$AD474&amp;" 第"&amp;$AN474&amp;"/"&amp;$AM474&amp;"期"))</f>
        <v/>
      </c>
      <c r="AF474" s="372" t="str">
        <f aca="false">IF(OR($AM474="",N($L474)=0),"",ROUND(N($J474)*$AN474/$AM474,2)+N($K474))</f>
        <v/>
      </c>
      <c r="AG474" s="372" t="str">
        <f aca="false">IF($AF474="","",MAX(0,ROUND($AF474-(N($P474)+N($Q474)+N($R474)),2)))</f>
        <v/>
      </c>
      <c r="AH474" s="372" t="str">
        <f aca="false">IF(OR(TRIM($B474&amp;$C474)="",NOT(ISNUMBER($D474))),"",SUMIFS($V$3:$V$1001,$AJ$3:$AJ$1001,$AJ474,$D$3:$D$1001,"&lt;"&amp;$D474))</f>
        <v/>
      </c>
      <c r="AI474" s="372" t="str">
        <f aca="false">IF(TRIM($B474&amp;$C474)="","",SUMIFS($V$3:$V$1001,$AJ$3:$AJ$1001,$AJ474))</f>
        <v/>
      </c>
      <c r="AJ474" s="374" t="str">
        <f aca="false">IF(TRIM($B474&amp;$C474)="","",TRIM($B474)&amp;"｜"&amp;TRIM($C474))</f>
        <v/>
      </c>
      <c r="AK474" s="372" t="str">
        <f aca="false">IF(TRIM($B474&amp;$C474)="","",MIN(N($N474),N($P474)))</f>
        <v/>
      </c>
      <c r="AL474" s="375" t="str">
        <f aca="false">IF(ISNUMBER($D474),YEAR($D474),"")</f>
        <v/>
      </c>
      <c r="AM474" s="375" t="str">
        <f aca="false">IF(OR(TRIM($B474&amp;$C474)="",NOT(ISNUMBER($D474)),NOT(ISNUMBER($E474))),"",IF($E474&lt;$D474,"",IF(IF($AD474="半年付",2,IF($AD474="季度付",4,IF($AD474="月付",12,IF($AD474="半月付",24,1))))=1,1,MAX(1,ROUND(($E474-$D474+1)/365*IF($AD474="半年付",2,IF($AD474="季度付",4,IF($AD474="月付",12,IF($AD474="半月付",24,1)))),0)))))</f>
        <v/>
      </c>
      <c r="AN474" s="375" t="str">
        <f aca="true">IF($AM474="","",MIN($AM474,MAX(0,INT((TODAY()-付款宽限天数-$D474)/(($E474-$D474+1)/$AM474))+1)))</f>
        <v/>
      </c>
    </row>
    <row r="475" customFormat="false" ht="14.9" hidden="false" customHeight="false" outlineLevel="0" collapsed="false">
      <c r="F475" s="370" t="str">
        <f aca="true">IF(TRIM($B475&amp;$C475)="","",IF(OR(ISNUMBER(SEARCH("未",$A475)),ISNUMBER(SEARCH("送出",$A475)),AND(TRIM($A475)="",NOT(ISNUMBER($D475)),N($G475)=0)),"【合同未回】","")&amp;IF(NOT(ISNUMBER($E475)),IF(OR(ISNUMBER(SEARCH("未",$A475)),ISNUMBER(SEARCH("送出",$A475)),AND(TRIM($A475)="",NOT(ISNUMBER($D475)),N($G475)=0)),"","【未填合同期】"),IF($E475&lt;TODAY(),"【已到期】",IF($E475-TODAY()&lt;=提醒天数,"【即将到期，剩余"&amp;($E475-TODAY())&amp;"天】","【正常】")))&amp;IF(OR($AC475="安装免保",$AC475="技术免保",$AC475="质保期内"),"【"&amp;$AC475&amp;"】",""))</f>
        <v/>
      </c>
      <c r="J475" s="371" t="str">
        <f aca="false">IF(OR(N($G475)=0,N($H475)=0),"",ROUND(N($G475)*N($H475)*IF(N($I475)=0,1,N($I475)),2))</f>
        <v/>
      </c>
      <c r="L475" s="371" t="str">
        <f aca="false">IF(TRIM($B475&amp;$C475)="","",IF(AND(N($J475)=0,N($K475)=0),"",ROUND(N($J475)+N($K475),2)))</f>
        <v/>
      </c>
      <c r="R475" s="371"/>
      <c r="S475" s="372" t="str">
        <f aca="false">IF(TRIM($B475&amp;$C475)="","",IF(N($N475)=0,"",MAX(0,MIN(N($N475)-N($P475),N($V475)))))</f>
        <v/>
      </c>
      <c r="T475" s="372" t="str">
        <f aca="false">IF(TRIM($B475&amp;$C475)="","",IF(N($P475)&lt;=N($N475),"",N($P475)-N($N475)))</f>
        <v/>
      </c>
      <c r="U475" s="372" t="str">
        <f aca="false">IF(OR(TRIM($B475&amp;$C475)="",$V475=""),"",MAX(0,N($V475))-N($S475))</f>
        <v/>
      </c>
      <c r="V475" s="372" t="str">
        <f aca="false">IF(TRIM($B475&amp;$C475)="","",IF(AND(N($L475)=0,N($P475)+N($Q475)+N($R475)=0),"",ROUND(N($L475)-N($P475)-N($Q475)-N($R475),2)))</f>
        <v/>
      </c>
      <c r="W475" s="373" t="str">
        <f aca="false">IF(TRIM($B475&amp;$C475)="","",IF(N($L475)=0,IF((N($P475)+N($Q475)+N($R475))=0,"—未填单价","未填单价，已收 "&amp;TEXT((N($P475)+N($Q475)+N($R475)),"#,##0.00")),IF(N($V475)&gt;0.005,"欠 "&amp;TEXT(N($V475),"#,##0.00")&amp;IF(N($S475)&gt;0,"（开票未到账 "&amp;TEXT(N($S475),"#,##0.00")&amp;"）","")&amp;IF(N($U475)&gt;0,"（未开票 "&amp;TEXT(N($U475),"#,##0.00")&amp;"）",""),IF(N($V475)&lt;-0.005,"多收 "&amp;TEXT(-N($V475),"#,##0.00"),"✔ 已结清")))&amp;IF(N($T475)&gt;0,"｜到账未开票 "&amp;TEXT(N($T475),"#,##0.00")&amp;"，待补票","")&amp;IF(N($Q475)&gt;0,"｜收现 "&amp;TEXT(N($Q475),"#,##0.00"),"")&amp;IF(N($R475)&gt;0,"｜收款不开票 "&amp;TEXT(N($R475),"#,##0.00"),""))</f>
        <v/>
      </c>
      <c r="X475" s="370"/>
      <c r="AB475" s="371" t="str">
        <f aca="false">IF(OR(N($N475)=0,N($AA475)=0),"",ROUND(N($N475)/(1+N($AA475))*N($AA475),2))</f>
        <v/>
      </c>
      <c r="AC475" s="370"/>
      <c r="AD475" s="370"/>
      <c r="AE475" s="374" t="str">
        <f aca="false">IF($AM475="","",IF($AM475=1,IF($AN475&gt;=1,"一次性·已到收款期","一次性·未到期"),$AD475&amp;" 第"&amp;$AN475&amp;"/"&amp;$AM475&amp;"期"))</f>
        <v/>
      </c>
      <c r="AF475" s="372" t="str">
        <f aca="false">IF(OR($AM475="",N($L475)=0),"",ROUND(N($J475)*$AN475/$AM475,2)+N($K475))</f>
        <v/>
      </c>
      <c r="AG475" s="372" t="str">
        <f aca="false">IF($AF475="","",MAX(0,ROUND($AF475-(N($P475)+N($Q475)+N($R475)),2)))</f>
        <v/>
      </c>
      <c r="AH475" s="372" t="str">
        <f aca="false">IF(OR(TRIM($B475&amp;$C475)="",NOT(ISNUMBER($D475))),"",SUMIFS($V$3:$V$1001,$AJ$3:$AJ$1001,$AJ475,$D$3:$D$1001,"&lt;"&amp;$D475))</f>
        <v/>
      </c>
      <c r="AI475" s="372" t="str">
        <f aca="false">IF(TRIM($B475&amp;$C475)="","",SUMIFS($V$3:$V$1001,$AJ$3:$AJ$1001,$AJ475))</f>
        <v/>
      </c>
      <c r="AJ475" s="374" t="str">
        <f aca="false">IF(TRIM($B475&amp;$C475)="","",TRIM($B475)&amp;"｜"&amp;TRIM($C475))</f>
        <v/>
      </c>
      <c r="AK475" s="372" t="str">
        <f aca="false">IF(TRIM($B475&amp;$C475)="","",MIN(N($N475),N($P475)))</f>
        <v/>
      </c>
      <c r="AL475" s="375" t="str">
        <f aca="false">IF(ISNUMBER($D475),YEAR($D475),"")</f>
        <v/>
      </c>
      <c r="AM475" s="375" t="str">
        <f aca="false">IF(OR(TRIM($B475&amp;$C475)="",NOT(ISNUMBER($D475)),NOT(ISNUMBER($E475))),"",IF($E475&lt;$D475,"",IF(IF($AD475="半年付",2,IF($AD475="季度付",4,IF($AD475="月付",12,IF($AD475="半月付",24,1))))=1,1,MAX(1,ROUND(($E475-$D475+1)/365*IF($AD475="半年付",2,IF($AD475="季度付",4,IF($AD475="月付",12,IF($AD475="半月付",24,1)))),0)))))</f>
        <v/>
      </c>
      <c r="AN475" s="375" t="str">
        <f aca="true">IF($AM475="","",MIN($AM475,MAX(0,INT((TODAY()-付款宽限天数-$D475)/(($E475-$D475+1)/$AM475))+1)))</f>
        <v/>
      </c>
    </row>
    <row r="476" customFormat="false" ht="14.9" hidden="false" customHeight="false" outlineLevel="0" collapsed="false">
      <c r="F476" s="370" t="str">
        <f aca="true">IF(TRIM($B476&amp;$C476)="","",IF(OR(ISNUMBER(SEARCH("未",$A476)),ISNUMBER(SEARCH("送出",$A476)),AND(TRIM($A476)="",NOT(ISNUMBER($D476)),N($G476)=0)),"【合同未回】","")&amp;IF(NOT(ISNUMBER($E476)),IF(OR(ISNUMBER(SEARCH("未",$A476)),ISNUMBER(SEARCH("送出",$A476)),AND(TRIM($A476)="",NOT(ISNUMBER($D476)),N($G476)=0)),"","【未填合同期】"),IF($E476&lt;TODAY(),"【已到期】",IF($E476-TODAY()&lt;=提醒天数,"【即将到期，剩余"&amp;($E476-TODAY())&amp;"天】","【正常】")))&amp;IF(OR($AC476="安装免保",$AC476="技术免保",$AC476="质保期内"),"【"&amp;$AC476&amp;"】",""))</f>
        <v/>
      </c>
      <c r="J476" s="371" t="str">
        <f aca="false">IF(OR(N($G476)=0,N($H476)=0),"",ROUND(N($G476)*N($H476)*IF(N($I476)=0,1,N($I476)),2))</f>
        <v/>
      </c>
      <c r="L476" s="371" t="str">
        <f aca="false">IF(TRIM($B476&amp;$C476)="","",IF(AND(N($J476)=0,N($K476)=0),"",ROUND(N($J476)+N($K476),2)))</f>
        <v/>
      </c>
      <c r="R476" s="371"/>
      <c r="S476" s="372" t="str">
        <f aca="false">IF(TRIM($B476&amp;$C476)="","",IF(N($N476)=0,"",MAX(0,MIN(N($N476)-N($P476),N($V476)))))</f>
        <v/>
      </c>
      <c r="T476" s="372" t="str">
        <f aca="false">IF(TRIM($B476&amp;$C476)="","",IF(N($P476)&lt;=N($N476),"",N($P476)-N($N476)))</f>
        <v/>
      </c>
      <c r="U476" s="372" t="str">
        <f aca="false">IF(OR(TRIM($B476&amp;$C476)="",$V476=""),"",MAX(0,N($V476))-N($S476))</f>
        <v/>
      </c>
      <c r="V476" s="372" t="str">
        <f aca="false">IF(TRIM($B476&amp;$C476)="","",IF(AND(N($L476)=0,N($P476)+N($Q476)+N($R476)=0),"",ROUND(N($L476)-N($P476)-N($Q476)-N($R476),2)))</f>
        <v/>
      </c>
      <c r="W476" s="373" t="str">
        <f aca="false">IF(TRIM($B476&amp;$C476)="","",IF(N($L476)=0,IF((N($P476)+N($Q476)+N($R476))=0,"—未填单价","未填单价，已收 "&amp;TEXT((N($P476)+N($Q476)+N($R476)),"#,##0.00")),IF(N($V476)&gt;0.005,"欠 "&amp;TEXT(N($V476),"#,##0.00")&amp;IF(N($S476)&gt;0,"（开票未到账 "&amp;TEXT(N($S476),"#,##0.00")&amp;"）","")&amp;IF(N($U476)&gt;0,"（未开票 "&amp;TEXT(N($U476),"#,##0.00")&amp;"）",""),IF(N($V476)&lt;-0.005,"多收 "&amp;TEXT(-N($V476),"#,##0.00"),"✔ 已结清")))&amp;IF(N($T476)&gt;0,"｜到账未开票 "&amp;TEXT(N($T476),"#,##0.00")&amp;"，待补票","")&amp;IF(N($Q476)&gt;0,"｜收现 "&amp;TEXT(N($Q476),"#,##0.00"),"")&amp;IF(N($R476)&gt;0,"｜收款不开票 "&amp;TEXT(N($R476),"#,##0.00"),""))</f>
        <v/>
      </c>
      <c r="X476" s="370"/>
      <c r="AB476" s="371" t="str">
        <f aca="false">IF(OR(N($N476)=0,N($AA476)=0),"",ROUND(N($N476)/(1+N($AA476))*N($AA476),2))</f>
        <v/>
      </c>
      <c r="AC476" s="370"/>
      <c r="AD476" s="370"/>
      <c r="AE476" s="374" t="str">
        <f aca="false">IF($AM476="","",IF($AM476=1,IF($AN476&gt;=1,"一次性·已到收款期","一次性·未到期"),$AD476&amp;" 第"&amp;$AN476&amp;"/"&amp;$AM476&amp;"期"))</f>
        <v/>
      </c>
      <c r="AF476" s="372" t="str">
        <f aca="false">IF(OR($AM476="",N($L476)=0),"",ROUND(N($J476)*$AN476/$AM476,2)+N($K476))</f>
        <v/>
      </c>
      <c r="AG476" s="372" t="str">
        <f aca="false">IF($AF476="","",MAX(0,ROUND($AF476-(N($P476)+N($Q476)+N($R476)),2)))</f>
        <v/>
      </c>
      <c r="AH476" s="372" t="str">
        <f aca="false">IF(OR(TRIM($B476&amp;$C476)="",NOT(ISNUMBER($D476))),"",SUMIFS($V$3:$V$1001,$AJ$3:$AJ$1001,$AJ476,$D$3:$D$1001,"&lt;"&amp;$D476))</f>
        <v/>
      </c>
      <c r="AI476" s="372" t="str">
        <f aca="false">IF(TRIM($B476&amp;$C476)="","",SUMIFS($V$3:$V$1001,$AJ$3:$AJ$1001,$AJ476))</f>
        <v/>
      </c>
      <c r="AJ476" s="374" t="str">
        <f aca="false">IF(TRIM($B476&amp;$C476)="","",TRIM($B476)&amp;"｜"&amp;TRIM($C476))</f>
        <v/>
      </c>
      <c r="AK476" s="372" t="str">
        <f aca="false">IF(TRIM($B476&amp;$C476)="","",MIN(N($N476),N($P476)))</f>
        <v/>
      </c>
      <c r="AL476" s="375" t="str">
        <f aca="false">IF(ISNUMBER($D476),YEAR($D476),"")</f>
        <v/>
      </c>
      <c r="AM476" s="375" t="str">
        <f aca="false">IF(OR(TRIM($B476&amp;$C476)="",NOT(ISNUMBER($D476)),NOT(ISNUMBER($E476))),"",IF($E476&lt;$D476,"",IF(IF($AD476="半年付",2,IF($AD476="季度付",4,IF($AD476="月付",12,IF($AD476="半月付",24,1))))=1,1,MAX(1,ROUND(($E476-$D476+1)/365*IF($AD476="半年付",2,IF($AD476="季度付",4,IF($AD476="月付",12,IF($AD476="半月付",24,1)))),0)))))</f>
        <v/>
      </c>
      <c r="AN476" s="375" t="str">
        <f aca="true">IF($AM476="","",MIN($AM476,MAX(0,INT((TODAY()-付款宽限天数-$D476)/(($E476-$D476+1)/$AM476))+1)))</f>
        <v/>
      </c>
    </row>
    <row r="477" customFormat="false" ht="14.9" hidden="false" customHeight="false" outlineLevel="0" collapsed="false">
      <c r="F477" s="370" t="str">
        <f aca="true">IF(TRIM($B477&amp;$C477)="","",IF(OR(ISNUMBER(SEARCH("未",$A477)),ISNUMBER(SEARCH("送出",$A477)),AND(TRIM($A477)="",NOT(ISNUMBER($D477)),N($G477)=0)),"【合同未回】","")&amp;IF(NOT(ISNUMBER($E477)),IF(OR(ISNUMBER(SEARCH("未",$A477)),ISNUMBER(SEARCH("送出",$A477)),AND(TRIM($A477)="",NOT(ISNUMBER($D477)),N($G477)=0)),"","【未填合同期】"),IF($E477&lt;TODAY(),"【已到期】",IF($E477-TODAY()&lt;=提醒天数,"【即将到期，剩余"&amp;($E477-TODAY())&amp;"天】","【正常】")))&amp;IF(OR($AC477="安装免保",$AC477="技术免保",$AC477="质保期内"),"【"&amp;$AC477&amp;"】",""))</f>
        <v/>
      </c>
      <c r="J477" s="371" t="str">
        <f aca="false">IF(OR(N($G477)=0,N($H477)=0),"",ROUND(N($G477)*N($H477)*IF(N($I477)=0,1,N($I477)),2))</f>
        <v/>
      </c>
      <c r="L477" s="371" t="str">
        <f aca="false">IF(TRIM($B477&amp;$C477)="","",IF(AND(N($J477)=0,N($K477)=0),"",ROUND(N($J477)+N($K477),2)))</f>
        <v/>
      </c>
      <c r="R477" s="371"/>
      <c r="S477" s="372" t="str">
        <f aca="false">IF(TRIM($B477&amp;$C477)="","",IF(N($N477)=0,"",MAX(0,MIN(N($N477)-N($P477),N($V477)))))</f>
        <v/>
      </c>
      <c r="T477" s="372" t="str">
        <f aca="false">IF(TRIM($B477&amp;$C477)="","",IF(N($P477)&lt;=N($N477),"",N($P477)-N($N477)))</f>
        <v/>
      </c>
      <c r="U477" s="372" t="str">
        <f aca="false">IF(OR(TRIM($B477&amp;$C477)="",$V477=""),"",MAX(0,N($V477))-N($S477))</f>
        <v/>
      </c>
      <c r="V477" s="372" t="str">
        <f aca="false">IF(TRIM($B477&amp;$C477)="","",IF(AND(N($L477)=0,N($P477)+N($Q477)+N($R477)=0),"",ROUND(N($L477)-N($P477)-N($Q477)-N($R477),2)))</f>
        <v/>
      </c>
      <c r="W477" s="373" t="str">
        <f aca="false">IF(TRIM($B477&amp;$C477)="","",IF(N($L477)=0,IF((N($P477)+N($Q477)+N($R477))=0,"—未填单价","未填单价，已收 "&amp;TEXT((N($P477)+N($Q477)+N($R477)),"#,##0.00")),IF(N($V477)&gt;0.005,"欠 "&amp;TEXT(N($V477),"#,##0.00")&amp;IF(N($S477)&gt;0,"（开票未到账 "&amp;TEXT(N($S477),"#,##0.00")&amp;"）","")&amp;IF(N($U477)&gt;0,"（未开票 "&amp;TEXT(N($U477),"#,##0.00")&amp;"）",""),IF(N($V477)&lt;-0.005,"多收 "&amp;TEXT(-N($V477),"#,##0.00"),"✔ 已结清")))&amp;IF(N($T477)&gt;0,"｜到账未开票 "&amp;TEXT(N($T477),"#,##0.00")&amp;"，待补票","")&amp;IF(N($Q477)&gt;0,"｜收现 "&amp;TEXT(N($Q477),"#,##0.00"),"")&amp;IF(N($R477)&gt;0,"｜收款不开票 "&amp;TEXT(N($R477),"#,##0.00"),""))</f>
        <v/>
      </c>
      <c r="X477" s="370"/>
      <c r="AB477" s="371" t="str">
        <f aca="false">IF(OR(N($N477)=0,N($AA477)=0),"",ROUND(N($N477)/(1+N($AA477))*N($AA477),2))</f>
        <v/>
      </c>
      <c r="AC477" s="370"/>
      <c r="AD477" s="370"/>
      <c r="AE477" s="374" t="str">
        <f aca="false">IF($AM477="","",IF($AM477=1,IF($AN477&gt;=1,"一次性·已到收款期","一次性·未到期"),$AD477&amp;" 第"&amp;$AN477&amp;"/"&amp;$AM477&amp;"期"))</f>
        <v/>
      </c>
      <c r="AF477" s="372" t="str">
        <f aca="false">IF(OR($AM477="",N($L477)=0),"",ROUND(N($J477)*$AN477/$AM477,2)+N($K477))</f>
        <v/>
      </c>
      <c r="AG477" s="372" t="str">
        <f aca="false">IF($AF477="","",MAX(0,ROUND($AF477-(N($P477)+N($Q477)+N($R477)),2)))</f>
        <v/>
      </c>
      <c r="AH477" s="372" t="str">
        <f aca="false">IF(OR(TRIM($B477&amp;$C477)="",NOT(ISNUMBER($D477))),"",SUMIFS($V$3:$V$1001,$AJ$3:$AJ$1001,$AJ477,$D$3:$D$1001,"&lt;"&amp;$D477))</f>
        <v/>
      </c>
      <c r="AI477" s="372" t="str">
        <f aca="false">IF(TRIM($B477&amp;$C477)="","",SUMIFS($V$3:$V$1001,$AJ$3:$AJ$1001,$AJ477))</f>
        <v/>
      </c>
      <c r="AJ477" s="374" t="str">
        <f aca="false">IF(TRIM($B477&amp;$C477)="","",TRIM($B477)&amp;"｜"&amp;TRIM($C477))</f>
        <v/>
      </c>
      <c r="AK477" s="372" t="str">
        <f aca="false">IF(TRIM($B477&amp;$C477)="","",MIN(N($N477),N($P477)))</f>
        <v/>
      </c>
      <c r="AL477" s="375" t="str">
        <f aca="false">IF(ISNUMBER($D477),YEAR($D477),"")</f>
        <v/>
      </c>
      <c r="AM477" s="375" t="str">
        <f aca="false">IF(OR(TRIM($B477&amp;$C477)="",NOT(ISNUMBER($D477)),NOT(ISNUMBER($E477))),"",IF($E477&lt;$D477,"",IF(IF($AD477="半年付",2,IF($AD477="季度付",4,IF($AD477="月付",12,IF($AD477="半月付",24,1))))=1,1,MAX(1,ROUND(($E477-$D477+1)/365*IF($AD477="半年付",2,IF($AD477="季度付",4,IF($AD477="月付",12,IF($AD477="半月付",24,1)))),0)))))</f>
        <v/>
      </c>
      <c r="AN477" s="375" t="str">
        <f aca="true">IF($AM477="","",MIN($AM477,MAX(0,INT((TODAY()-付款宽限天数-$D477)/(($E477-$D477+1)/$AM477))+1)))</f>
        <v/>
      </c>
    </row>
    <row r="478" customFormat="false" ht="14.9" hidden="false" customHeight="false" outlineLevel="0" collapsed="false">
      <c r="F478" s="370" t="str">
        <f aca="true">IF(TRIM($B478&amp;$C478)="","",IF(OR(ISNUMBER(SEARCH("未",$A478)),ISNUMBER(SEARCH("送出",$A478)),AND(TRIM($A478)="",NOT(ISNUMBER($D478)),N($G478)=0)),"【合同未回】","")&amp;IF(NOT(ISNUMBER($E478)),IF(OR(ISNUMBER(SEARCH("未",$A478)),ISNUMBER(SEARCH("送出",$A478)),AND(TRIM($A478)="",NOT(ISNUMBER($D478)),N($G478)=0)),"","【未填合同期】"),IF($E478&lt;TODAY(),"【已到期】",IF($E478-TODAY()&lt;=提醒天数,"【即将到期，剩余"&amp;($E478-TODAY())&amp;"天】","【正常】")))&amp;IF(OR($AC478="安装免保",$AC478="技术免保",$AC478="质保期内"),"【"&amp;$AC478&amp;"】",""))</f>
        <v/>
      </c>
      <c r="J478" s="371" t="str">
        <f aca="false">IF(OR(N($G478)=0,N($H478)=0),"",ROUND(N($G478)*N($H478)*IF(N($I478)=0,1,N($I478)),2))</f>
        <v/>
      </c>
      <c r="L478" s="371" t="str">
        <f aca="false">IF(TRIM($B478&amp;$C478)="","",IF(AND(N($J478)=0,N($K478)=0),"",ROUND(N($J478)+N($K478),2)))</f>
        <v/>
      </c>
      <c r="R478" s="371"/>
      <c r="S478" s="372" t="str">
        <f aca="false">IF(TRIM($B478&amp;$C478)="","",IF(N($N478)=0,"",MAX(0,MIN(N($N478)-N($P478),N($V478)))))</f>
        <v/>
      </c>
      <c r="T478" s="372" t="str">
        <f aca="false">IF(TRIM($B478&amp;$C478)="","",IF(N($P478)&lt;=N($N478),"",N($P478)-N($N478)))</f>
        <v/>
      </c>
      <c r="U478" s="372" t="str">
        <f aca="false">IF(OR(TRIM($B478&amp;$C478)="",$V478=""),"",MAX(0,N($V478))-N($S478))</f>
        <v/>
      </c>
      <c r="V478" s="372" t="str">
        <f aca="false">IF(TRIM($B478&amp;$C478)="","",IF(AND(N($L478)=0,N($P478)+N($Q478)+N($R478)=0),"",ROUND(N($L478)-N($P478)-N($Q478)-N($R478),2)))</f>
        <v/>
      </c>
      <c r="W478" s="373" t="str">
        <f aca="false">IF(TRIM($B478&amp;$C478)="","",IF(N($L478)=0,IF((N($P478)+N($Q478)+N($R478))=0,"—未填单价","未填单价，已收 "&amp;TEXT((N($P478)+N($Q478)+N($R478)),"#,##0.00")),IF(N($V478)&gt;0.005,"欠 "&amp;TEXT(N($V478),"#,##0.00")&amp;IF(N($S478)&gt;0,"（开票未到账 "&amp;TEXT(N($S478),"#,##0.00")&amp;"）","")&amp;IF(N($U478)&gt;0,"（未开票 "&amp;TEXT(N($U478),"#,##0.00")&amp;"）",""),IF(N($V478)&lt;-0.005,"多收 "&amp;TEXT(-N($V478),"#,##0.00"),"✔ 已结清")))&amp;IF(N($T478)&gt;0,"｜到账未开票 "&amp;TEXT(N($T478),"#,##0.00")&amp;"，待补票","")&amp;IF(N($Q478)&gt;0,"｜收现 "&amp;TEXT(N($Q478),"#,##0.00"),"")&amp;IF(N($R478)&gt;0,"｜收款不开票 "&amp;TEXT(N($R478),"#,##0.00"),""))</f>
        <v/>
      </c>
      <c r="X478" s="370"/>
      <c r="AB478" s="371" t="str">
        <f aca="false">IF(OR(N($N478)=0,N($AA478)=0),"",ROUND(N($N478)/(1+N($AA478))*N($AA478),2))</f>
        <v/>
      </c>
      <c r="AC478" s="370"/>
      <c r="AD478" s="370"/>
      <c r="AE478" s="374" t="str">
        <f aca="false">IF($AM478="","",IF($AM478=1,IF($AN478&gt;=1,"一次性·已到收款期","一次性·未到期"),$AD478&amp;" 第"&amp;$AN478&amp;"/"&amp;$AM478&amp;"期"))</f>
        <v/>
      </c>
      <c r="AF478" s="372" t="str">
        <f aca="false">IF(OR($AM478="",N($L478)=0),"",ROUND(N($J478)*$AN478/$AM478,2)+N($K478))</f>
        <v/>
      </c>
      <c r="AG478" s="372" t="str">
        <f aca="false">IF($AF478="","",MAX(0,ROUND($AF478-(N($P478)+N($Q478)+N($R478)),2)))</f>
        <v/>
      </c>
      <c r="AH478" s="372" t="str">
        <f aca="false">IF(OR(TRIM($B478&amp;$C478)="",NOT(ISNUMBER($D478))),"",SUMIFS($V$3:$V$1001,$AJ$3:$AJ$1001,$AJ478,$D$3:$D$1001,"&lt;"&amp;$D478))</f>
        <v/>
      </c>
      <c r="AI478" s="372" t="str">
        <f aca="false">IF(TRIM($B478&amp;$C478)="","",SUMIFS($V$3:$V$1001,$AJ$3:$AJ$1001,$AJ478))</f>
        <v/>
      </c>
      <c r="AJ478" s="374" t="str">
        <f aca="false">IF(TRIM($B478&amp;$C478)="","",TRIM($B478)&amp;"｜"&amp;TRIM($C478))</f>
        <v/>
      </c>
      <c r="AK478" s="372" t="str">
        <f aca="false">IF(TRIM($B478&amp;$C478)="","",MIN(N($N478),N($P478)))</f>
        <v/>
      </c>
      <c r="AL478" s="375" t="str">
        <f aca="false">IF(ISNUMBER($D478),YEAR($D478),"")</f>
        <v/>
      </c>
      <c r="AM478" s="375" t="str">
        <f aca="false">IF(OR(TRIM($B478&amp;$C478)="",NOT(ISNUMBER($D478)),NOT(ISNUMBER($E478))),"",IF($E478&lt;$D478,"",IF(IF($AD478="半年付",2,IF($AD478="季度付",4,IF($AD478="月付",12,IF($AD478="半月付",24,1))))=1,1,MAX(1,ROUND(($E478-$D478+1)/365*IF($AD478="半年付",2,IF($AD478="季度付",4,IF($AD478="月付",12,IF($AD478="半月付",24,1)))),0)))))</f>
        <v/>
      </c>
      <c r="AN478" s="375" t="str">
        <f aca="true">IF($AM478="","",MIN($AM478,MAX(0,INT((TODAY()-付款宽限天数-$D478)/(($E478-$D478+1)/$AM478))+1)))</f>
        <v/>
      </c>
    </row>
    <row r="479" customFormat="false" ht="14.9" hidden="false" customHeight="false" outlineLevel="0" collapsed="false">
      <c r="F479" s="370" t="str">
        <f aca="true">IF(TRIM($B479&amp;$C479)="","",IF(OR(ISNUMBER(SEARCH("未",$A479)),ISNUMBER(SEARCH("送出",$A479)),AND(TRIM($A479)="",NOT(ISNUMBER($D479)),N($G479)=0)),"【合同未回】","")&amp;IF(NOT(ISNUMBER($E479)),IF(OR(ISNUMBER(SEARCH("未",$A479)),ISNUMBER(SEARCH("送出",$A479)),AND(TRIM($A479)="",NOT(ISNUMBER($D479)),N($G479)=0)),"","【未填合同期】"),IF($E479&lt;TODAY(),"【已到期】",IF($E479-TODAY()&lt;=提醒天数,"【即将到期，剩余"&amp;($E479-TODAY())&amp;"天】","【正常】")))&amp;IF(OR($AC479="安装免保",$AC479="技术免保",$AC479="质保期内"),"【"&amp;$AC479&amp;"】",""))</f>
        <v/>
      </c>
      <c r="J479" s="371" t="str">
        <f aca="false">IF(OR(N($G479)=0,N($H479)=0),"",ROUND(N($G479)*N($H479)*IF(N($I479)=0,1,N($I479)),2))</f>
        <v/>
      </c>
      <c r="L479" s="371" t="str">
        <f aca="false">IF(TRIM($B479&amp;$C479)="","",IF(AND(N($J479)=0,N($K479)=0),"",ROUND(N($J479)+N($K479),2)))</f>
        <v/>
      </c>
      <c r="R479" s="371"/>
      <c r="S479" s="372" t="str">
        <f aca="false">IF(TRIM($B479&amp;$C479)="","",IF(N($N479)=0,"",MAX(0,MIN(N($N479)-N($P479),N($V479)))))</f>
        <v/>
      </c>
      <c r="T479" s="372" t="str">
        <f aca="false">IF(TRIM($B479&amp;$C479)="","",IF(N($P479)&lt;=N($N479),"",N($P479)-N($N479)))</f>
        <v/>
      </c>
      <c r="U479" s="372" t="str">
        <f aca="false">IF(OR(TRIM($B479&amp;$C479)="",$V479=""),"",MAX(0,N($V479))-N($S479))</f>
        <v/>
      </c>
      <c r="V479" s="372" t="str">
        <f aca="false">IF(TRIM($B479&amp;$C479)="","",IF(AND(N($L479)=0,N($P479)+N($Q479)+N($R479)=0),"",ROUND(N($L479)-N($P479)-N($Q479)-N($R479),2)))</f>
        <v/>
      </c>
      <c r="W479" s="373" t="str">
        <f aca="false">IF(TRIM($B479&amp;$C479)="","",IF(N($L479)=0,IF((N($P479)+N($Q479)+N($R479))=0,"—未填单价","未填单价，已收 "&amp;TEXT((N($P479)+N($Q479)+N($R479)),"#,##0.00")),IF(N($V479)&gt;0.005,"欠 "&amp;TEXT(N($V479),"#,##0.00")&amp;IF(N($S479)&gt;0,"（开票未到账 "&amp;TEXT(N($S479),"#,##0.00")&amp;"）","")&amp;IF(N($U479)&gt;0,"（未开票 "&amp;TEXT(N($U479),"#,##0.00")&amp;"）",""),IF(N($V479)&lt;-0.005,"多收 "&amp;TEXT(-N($V479),"#,##0.00"),"✔ 已结清")))&amp;IF(N($T479)&gt;0,"｜到账未开票 "&amp;TEXT(N($T479),"#,##0.00")&amp;"，待补票","")&amp;IF(N($Q479)&gt;0,"｜收现 "&amp;TEXT(N($Q479),"#,##0.00"),"")&amp;IF(N($R479)&gt;0,"｜收款不开票 "&amp;TEXT(N($R479),"#,##0.00"),""))</f>
        <v/>
      </c>
      <c r="X479" s="370"/>
      <c r="AB479" s="371" t="str">
        <f aca="false">IF(OR(N($N479)=0,N($AA479)=0),"",ROUND(N($N479)/(1+N($AA479))*N($AA479),2))</f>
        <v/>
      </c>
      <c r="AC479" s="370"/>
      <c r="AD479" s="370"/>
      <c r="AE479" s="374" t="str">
        <f aca="false">IF($AM479="","",IF($AM479=1,IF($AN479&gt;=1,"一次性·已到收款期","一次性·未到期"),$AD479&amp;" 第"&amp;$AN479&amp;"/"&amp;$AM479&amp;"期"))</f>
        <v/>
      </c>
      <c r="AF479" s="372" t="str">
        <f aca="false">IF(OR($AM479="",N($L479)=0),"",ROUND(N($J479)*$AN479/$AM479,2)+N($K479))</f>
        <v/>
      </c>
      <c r="AG479" s="372" t="str">
        <f aca="false">IF($AF479="","",MAX(0,ROUND($AF479-(N($P479)+N($Q479)+N($R479)),2)))</f>
        <v/>
      </c>
      <c r="AH479" s="372" t="str">
        <f aca="false">IF(OR(TRIM($B479&amp;$C479)="",NOT(ISNUMBER($D479))),"",SUMIFS($V$3:$V$1001,$AJ$3:$AJ$1001,$AJ479,$D$3:$D$1001,"&lt;"&amp;$D479))</f>
        <v/>
      </c>
      <c r="AI479" s="372" t="str">
        <f aca="false">IF(TRIM($B479&amp;$C479)="","",SUMIFS($V$3:$V$1001,$AJ$3:$AJ$1001,$AJ479))</f>
        <v/>
      </c>
      <c r="AJ479" s="374" t="str">
        <f aca="false">IF(TRIM($B479&amp;$C479)="","",TRIM($B479)&amp;"｜"&amp;TRIM($C479))</f>
        <v/>
      </c>
      <c r="AK479" s="372" t="str">
        <f aca="false">IF(TRIM($B479&amp;$C479)="","",MIN(N($N479),N($P479)))</f>
        <v/>
      </c>
      <c r="AL479" s="375" t="str">
        <f aca="false">IF(ISNUMBER($D479),YEAR($D479),"")</f>
        <v/>
      </c>
      <c r="AM479" s="375" t="str">
        <f aca="false">IF(OR(TRIM($B479&amp;$C479)="",NOT(ISNUMBER($D479)),NOT(ISNUMBER($E479))),"",IF($E479&lt;$D479,"",IF(IF($AD479="半年付",2,IF($AD479="季度付",4,IF($AD479="月付",12,IF($AD479="半月付",24,1))))=1,1,MAX(1,ROUND(($E479-$D479+1)/365*IF($AD479="半年付",2,IF($AD479="季度付",4,IF($AD479="月付",12,IF($AD479="半月付",24,1)))),0)))))</f>
        <v/>
      </c>
      <c r="AN479" s="375" t="str">
        <f aca="true">IF($AM479="","",MIN($AM479,MAX(0,INT((TODAY()-付款宽限天数-$D479)/(($E479-$D479+1)/$AM479))+1)))</f>
        <v/>
      </c>
    </row>
    <row r="480" customFormat="false" ht="14.9" hidden="false" customHeight="false" outlineLevel="0" collapsed="false">
      <c r="F480" s="370" t="str">
        <f aca="true">IF(TRIM($B480&amp;$C480)="","",IF(OR(ISNUMBER(SEARCH("未",$A480)),ISNUMBER(SEARCH("送出",$A480)),AND(TRIM($A480)="",NOT(ISNUMBER($D480)),N($G480)=0)),"【合同未回】","")&amp;IF(NOT(ISNUMBER($E480)),IF(OR(ISNUMBER(SEARCH("未",$A480)),ISNUMBER(SEARCH("送出",$A480)),AND(TRIM($A480)="",NOT(ISNUMBER($D480)),N($G480)=0)),"","【未填合同期】"),IF($E480&lt;TODAY(),"【已到期】",IF($E480-TODAY()&lt;=提醒天数,"【即将到期，剩余"&amp;($E480-TODAY())&amp;"天】","【正常】")))&amp;IF(OR($AC480="安装免保",$AC480="技术免保",$AC480="质保期内"),"【"&amp;$AC480&amp;"】",""))</f>
        <v/>
      </c>
      <c r="J480" s="371" t="str">
        <f aca="false">IF(OR(N($G480)=0,N($H480)=0),"",ROUND(N($G480)*N($H480)*IF(N($I480)=0,1,N($I480)),2))</f>
        <v/>
      </c>
      <c r="L480" s="371" t="str">
        <f aca="false">IF(TRIM($B480&amp;$C480)="","",IF(AND(N($J480)=0,N($K480)=0),"",ROUND(N($J480)+N($K480),2)))</f>
        <v/>
      </c>
      <c r="R480" s="371"/>
      <c r="S480" s="372" t="str">
        <f aca="false">IF(TRIM($B480&amp;$C480)="","",IF(N($N480)=0,"",MAX(0,MIN(N($N480)-N($P480),N($V480)))))</f>
        <v/>
      </c>
      <c r="T480" s="372" t="str">
        <f aca="false">IF(TRIM($B480&amp;$C480)="","",IF(N($P480)&lt;=N($N480),"",N($P480)-N($N480)))</f>
        <v/>
      </c>
      <c r="U480" s="372" t="str">
        <f aca="false">IF(OR(TRIM($B480&amp;$C480)="",$V480=""),"",MAX(0,N($V480))-N($S480))</f>
        <v/>
      </c>
      <c r="V480" s="372" t="str">
        <f aca="false">IF(TRIM($B480&amp;$C480)="","",IF(AND(N($L480)=0,N($P480)+N($Q480)+N($R480)=0),"",ROUND(N($L480)-N($P480)-N($Q480)-N($R480),2)))</f>
        <v/>
      </c>
      <c r="W480" s="373" t="str">
        <f aca="false">IF(TRIM($B480&amp;$C480)="","",IF(N($L480)=0,IF((N($P480)+N($Q480)+N($R480))=0,"—未填单价","未填单价，已收 "&amp;TEXT((N($P480)+N($Q480)+N($R480)),"#,##0.00")),IF(N($V480)&gt;0.005,"欠 "&amp;TEXT(N($V480),"#,##0.00")&amp;IF(N($S480)&gt;0,"（开票未到账 "&amp;TEXT(N($S480),"#,##0.00")&amp;"）","")&amp;IF(N($U480)&gt;0,"（未开票 "&amp;TEXT(N($U480),"#,##0.00")&amp;"）",""),IF(N($V480)&lt;-0.005,"多收 "&amp;TEXT(-N($V480),"#,##0.00"),"✔ 已结清")))&amp;IF(N($T480)&gt;0,"｜到账未开票 "&amp;TEXT(N($T480),"#,##0.00")&amp;"，待补票","")&amp;IF(N($Q480)&gt;0,"｜收现 "&amp;TEXT(N($Q480),"#,##0.00"),"")&amp;IF(N($R480)&gt;0,"｜收款不开票 "&amp;TEXT(N($R480),"#,##0.00"),""))</f>
        <v/>
      </c>
      <c r="X480" s="370"/>
      <c r="AB480" s="371" t="str">
        <f aca="false">IF(OR(N($N480)=0,N($AA480)=0),"",ROUND(N($N480)/(1+N($AA480))*N($AA480),2))</f>
        <v/>
      </c>
      <c r="AC480" s="370"/>
      <c r="AD480" s="370"/>
      <c r="AE480" s="374" t="str">
        <f aca="false">IF($AM480="","",IF($AM480=1,IF($AN480&gt;=1,"一次性·已到收款期","一次性·未到期"),$AD480&amp;" 第"&amp;$AN480&amp;"/"&amp;$AM480&amp;"期"))</f>
        <v/>
      </c>
      <c r="AF480" s="372" t="str">
        <f aca="false">IF(OR($AM480="",N($L480)=0),"",ROUND(N($J480)*$AN480/$AM480,2)+N($K480))</f>
        <v/>
      </c>
      <c r="AG480" s="372" t="str">
        <f aca="false">IF($AF480="","",MAX(0,ROUND($AF480-(N($P480)+N($Q480)+N($R480)),2)))</f>
        <v/>
      </c>
      <c r="AH480" s="372" t="str">
        <f aca="false">IF(OR(TRIM($B480&amp;$C480)="",NOT(ISNUMBER($D480))),"",SUMIFS($V$3:$V$1001,$AJ$3:$AJ$1001,$AJ480,$D$3:$D$1001,"&lt;"&amp;$D480))</f>
        <v/>
      </c>
      <c r="AI480" s="372" t="str">
        <f aca="false">IF(TRIM($B480&amp;$C480)="","",SUMIFS($V$3:$V$1001,$AJ$3:$AJ$1001,$AJ480))</f>
        <v/>
      </c>
      <c r="AJ480" s="374" t="str">
        <f aca="false">IF(TRIM($B480&amp;$C480)="","",TRIM($B480)&amp;"｜"&amp;TRIM($C480))</f>
        <v/>
      </c>
      <c r="AK480" s="372" t="str">
        <f aca="false">IF(TRIM($B480&amp;$C480)="","",MIN(N($N480),N($P480)))</f>
        <v/>
      </c>
      <c r="AL480" s="375" t="str">
        <f aca="false">IF(ISNUMBER($D480),YEAR($D480),"")</f>
        <v/>
      </c>
      <c r="AM480" s="375" t="str">
        <f aca="false">IF(OR(TRIM($B480&amp;$C480)="",NOT(ISNUMBER($D480)),NOT(ISNUMBER($E480))),"",IF($E480&lt;$D480,"",IF(IF($AD480="半年付",2,IF($AD480="季度付",4,IF($AD480="月付",12,IF($AD480="半月付",24,1))))=1,1,MAX(1,ROUND(($E480-$D480+1)/365*IF($AD480="半年付",2,IF($AD480="季度付",4,IF($AD480="月付",12,IF($AD480="半月付",24,1)))),0)))))</f>
        <v/>
      </c>
      <c r="AN480" s="375" t="str">
        <f aca="true">IF($AM480="","",MIN($AM480,MAX(0,INT((TODAY()-付款宽限天数-$D480)/(($E480-$D480+1)/$AM480))+1)))</f>
        <v/>
      </c>
    </row>
    <row r="481" customFormat="false" ht="14.9" hidden="false" customHeight="false" outlineLevel="0" collapsed="false">
      <c r="F481" s="370" t="str">
        <f aca="true">IF(TRIM($B481&amp;$C481)="","",IF(OR(ISNUMBER(SEARCH("未",$A481)),ISNUMBER(SEARCH("送出",$A481)),AND(TRIM($A481)="",NOT(ISNUMBER($D481)),N($G481)=0)),"【合同未回】","")&amp;IF(NOT(ISNUMBER($E481)),IF(OR(ISNUMBER(SEARCH("未",$A481)),ISNUMBER(SEARCH("送出",$A481)),AND(TRIM($A481)="",NOT(ISNUMBER($D481)),N($G481)=0)),"","【未填合同期】"),IF($E481&lt;TODAY(),"【已到期】",IF($E481-TODAY()&lt;=提醒天数,"【即将到期，剩余"&amp;($E481-TODAY())&amp;"天】","【正常】")))&amp;IF(OR($AC481="安装免保",$AC481="技术免保",$AC481="质保期内"),"【"&amp;$AC481&amp;"】",""))</f>
        <v/>
      </c>
      <c r="J481" s="371" t="str">
        <f aca="false">IF(OR(N($G481)=0,N($H481)=0),"",ROUND(N($G481)*N($H481)*IF(N($I481)=0,1,N($I481)),2))</f>
        <v/>
      </c>
      <c r="L481" s="371" t="str">
        <f aca="false">IF(TRIM($B481&amp;$C481)="","",IF(AND(N($J481)=0,N($K481)=0),"",ROUND(N($J481)+N($K481),2)))</f>
        <v/>
      </c>
      <c r="R481" s="371"/>
      <c r="S481" s="372" t="str">
        <f aca="false">IF(TRIM($B481&amp;$C481)="","",IF(N($N481)=0,"",MAX(0,MIN(N($N481)-N($P481),N($V481)))))</f>
        <v/>
      </c>
      <c r="T481" s="372" t="str">
        <f aca="false">IF(TRIM($B481&amp;$C481)="","",IF(N($P481)&lt;=N($N481),"",N($P481)-N($N481)))</f>
        <v/>
      </c>
      <c r="U481" s="372" t="str">
        <f aca="false">IF(OR(TRIM($B481&amp;$C481)="",$V481=""),"",MAX(0,N($V481))-N($S481))</f>
        <v/>
      </c>
      <c r="V481" s="372" t="str">
        <f aca="false">IF(TRIM($B481&amp;$C481)="","",IF(AND(N($L481)=0,N($P481)+N($Q481)+N($R481)=0),"",ROUND(N($L481)-N($P481)-N($Q481)-N($R481),2)))</f>
        <v/>
      </c>
      <c r="W481" s="373" t="str">
        <f aca="false">IF(TRIM($B481&amp;$C481)="","",IF(N($L481)=0,IF((N($P481)+N($Q481)+N($R481))=0,"—未填单价","未填单价，已收 "&amp;TEXT((N($P481)+N($Q481)+N($R481)),"#,##0.00")),IF(N($V481)&gt;0.005,"欠 "&amp;TEXT(N($V481),"#,##0.00")&amp;IF(N($S481)&gt;0,"（开票未到账 "&amp;TEXT(N($S481),"#,##0.00")&amp;"）","")&amp;IF(N($U481)&gt;0,"（未开票 "&amp;TEXT(N($U481),"#,##0.00")&amp;"）",""),IF(N($V481)&lt;-0.005,"多收 "&amp;TEXT(-N($V481),"#,##0.00"),"✔ 已结清")))&amp;IF(N($T481)&gt;0,"｜到账未开票 "&amp;TEXT(N($T481),"#,##0.00")&amp;"，待补票","")&amp;IF(N($Q481)&gt;0,"｜收现 "&amp;TEXT(N($Q481),"#,##0.00"),"")&amp;IF(N($R481)&gt;0,"｜收款不开票 "&amp;TEXT(N($R481),"#,##0.00"),""))</f>
        <v/>
      </c>
      <c r="X481" s="370"/>
      <c r="AB481" s="371" t="str">
        <f aca="false">IF(OR(N($N481)=0,N($AA481)=0),"",ROUND(N($N481)/(1+N($AA481))*N($AA481),2))</f>
        <v/>
      </c>
      <c r="AC481" s="370"/>
      <c r="AD481" s="370"/>
      <c r="AE481" s="374" t="str">
        <f aca="false">IF($AM481="","",IF($AM481=1,IF($AN481&gt;=1,"一次性·已到收款期","一次性·未到期"),$AD481&amp;" 第"&amp;$AN481&amp;"/"&amp;$AM481&amp;"期"))</f>
        <v/>
      </c>
      <c r="AF481" s="372" t="str">
        <f aca="false">IF(OR($AM481="",N($L481)=0),"",ROUND(N($J481)*$AN481/$AM481,2)+N($K481))</f>
        <v/>
      </c>
      <c r="AG481" s="372" t="str">
        <f aca="false">IF($AF481="","",MAX(0,ROUND($AF481-(N($P481)+N($Q481)+N($R481)),2)))</f>
        <v/>
      </c>
      <c r="AH481" s="372" t="str">
        <f aca="false">IF(OR(TRIM($B481&amp;$C481)="",NOT(ISNUMBER($D481))),"",SUMIFS($V$3:$V$1001,$AJ$3:$AJ$1001,$AJ481,$D$3:$D$1001,"&lt;"&amp;$D481))</f>
        <v/>
      </c>
      <c r="AI481" s="372" t="str">
        <f aca="false">IF(TRIM($B481&amp;$C481)="","",SUMIFS($V$3:$V$1001,$AJ$3:$AJ$1001,$AJ481))</f>
        <v/>
      </c>
      <c r="AJ481" s="374" t="str">
        <f aca="false">IF(TRIM($B481&amp;$C481)="","",TRIM($B481)&amp;"｜"&amp;TRIM($C481))</f>
        <v/>
      </c>
      <c r="AK481" s="372" t="str">
        <f aca="false">IF(TRIM($B481&amp;$C481)="","",MIN(N($N481),N($P481)))</f>
        <v/>
      </c>
      <c r="AL481" s="375" t="str">
        <f aca="false">IF(ISNUMBER($D481),YEAR($D481),"")</f>
        <v/>
      </c>
      <c r="AM481" s="375" t="str">
        <f aca="false">IF(OR(TRIM($B481&amp;$C481)="",NOT(ISNUMBER($D481)),NOT(ISNUMBER($E481))),"",IF($E481&lt;$D481,"",IF(IF($AD481="半年付",2,IF($AD481="季度付",4,IF($AD481="月付",12,IF($AD481="半月付",24,1))))=1,1,MAX(1,ROUND(($E481-$D481+1)/365*IF($AD481="半年付",2,IF($AD481="季度付",4,IF($AD481="月付",12,IF($AD481="半月付",24,1)))),0)))))</f>
        <v/>
      </c>
      <c r="AN481" s="375" t="str">
        <f aca="true">IF($AM481="","",MIN($AM481,MAX(0,INT((TODAY()-付款宽限天数-$D481)/(($E481-$D481+1)/$AM481))+1)))</f>
        <v/>
      </c>
    </row>
    <row r="482" customFormat="false" ht="14.9" hidden="false" customHeight="false" outlineLevel="0" collapsed="false">
      <c r="F482" s="370" t="str">
        <f aca="true">IF(TRIM($B482&amp;$C482)="","",IF(OR(ISNUMBER(SEARCH("未",$A482)),ISNUMBER(SEARCH("送出",$A482)),AND(TRIM($A482)="",NOT(ISNUMBER($D482)),N($G482)=0)),"【合同未回】","")&amp;IF(NOT(ISNUMBER($E482)),IF(OR(ISNUMBER(SEARCH("未",$A482)),ISNUMBER(SEARCH("送出",$A482)),AND(TRIM($A482)="",NOT(ISNUMBER($D482)),N($G482)=0)),"","【未填合同期】"),IF($E482&lt;TODAY(),"【已到期】",IF($E482-TODAY()&lt;=提醒天数,"【即将到期，剩余"&amp;($E482-TODAY())&amp;"天】","【正常】")))&amp;IF(OR($AC482="安装免保",$AC482="技术免保",$AC482="质保期内"),"【"&amp;$AC482&amp;"】",""))</f>
        <v/>
      </c>
      <c r="J482" s="371" t="str">
        <f aca="false">IF(OR(N($G482)=0,N($H482)=0),"",ROUND(N($G482)*N($H482)*IF(N($I482)=0,1,N($I482)),2))</f>
        <v/>
      </c>
      <c r="L482" s="371" t="str">
        <f aca="false">IF(TRIM($B482&amp;$C482)="","",IF(AND(N($J482)=0,N($K482)=0),"",ROUND(N($J482)+N($K482),2)))</f>
        <v/>
      </c>
      <c r="R482" s="371"/>
      <c r="S482" s="372" t="str">
        <f aca="false">IF(TRIM($B482&amp;$C482)="","",IF(N($N482)=0,"",MAX(0,MIN(N($N482)-N($P482),N($V482)))))</f>
        <v/>
      </c>
      <c r="T482" s="372" t="str">
        <f aca="false">IF(TRIM($B482&amp;$C482)="","",IF(N($P482)&lt;=N($N482),"",N($P482)-N($N482)))</f>
        <v/>
      </c>
      <c r="U482" s="372" t="str">
        <f aca="false">IF(OR(TRIM($B482&amp;$C482)="",$V482=""),"",MAX(0,N($V482))-N($S482))</f>
        <v/>
      </c>
      <c r="V482" s="372" t="str">
        <f aca="false">IF(TRIM($B482&amp;$C482)="","",IF(AND(N($L482)=0,N($P482)+N($Q482)+N($R482)=0),"",ROUND(N($L482)-N($P482)-N($Q482)-N($R482),2)))</f>
        <v/>
      </c>
      <c r="W482" s="373" t="str">
        <f aca="false">IF(TRIM($B482&amp;$C482)="","",IF(N($L482)=0,IF((N($P482)+N($Q482)+N($R482))=0,"—未填单价","未填单价，已收 "&amp;TEXT((N($P482)+N($Q482)+N($R482)),"#,##0.00")),IF(N($V482)&gt;0.005,"欠 "&amp;TEXT(N($V482),"#,##0.00")&amp;IF(N($S482)&gt;0,"（开票未到账 "&amp;TEXT(N($S482),"#,##0.00")&amp;"）","")&amp;IF(N($U482)&gt;0,"（未开票 "&amp;TEXT(N($U482),"#,##0.00")&amp;"）",""),IF(N($V482)&lt;-0.005,"多收 "&amp;TEXT(-N($V482),"#,##0.00"),"✔ 已结清")))&amp;IF(N($T482)&gt;0,"｜到账未开票 "&amp;TEXT(N($T482),"#,##0.00")&amp;"，待补票","")&amp;IF(N($Q482)&gt;0,"｜收现 "&amp;TEXT(N($Q482),"#,##0.00"),"")&amp;IF(N($R482)&gt;0,"｜收款不开票 "&amp;TEXT(N($R482),"#,##0.00"),""))</f>
        <v/>
      </c>
      <c r="X482" s="370"/>
      <c r="AB482" s="371" t="str">
        <f aca="false">IF(OR(N($N482)=0,N($AA482)=0),"",ROUND(N($N482)/(1+N($AA482))*N($AA482),2))</f>
        <v/>
      </c>
      <c r="AC482" s="370"/>
      <c r="AD482" s="370"/>
      <c r="AE482" s="374" t="str">
        <f aca="false">IF($AM482="","",IF($AM482=1,IF($AN482&gt;=1,"一次性·已到收款期","一次性·未到期"),$AD482&amp;" 第"&amp;$AN482&amp;"/"&amp;$AM482&amp;"期"))</f>
        <v/>
      </c>
      <c r="AF482" s="372" t="str">
        <f aca="false">IF(OR($AM482="",N($L482)=0),"",ROUND(N($J482)*$AN482/$AM482,2)+N($K482))</f>
        <v/>
      </c>
      <c r="AG482" s="372" t="str">
        <f aca="false">IF($AF482="","",MAX(0,ROUND($AF482-(N($P482)+N($Q482)+N($R482)),2)))</f>
        <v/>
      </c>
      <c r="AH482" s="372" t="str">
        <f aca="false">IF(OR(TRIM($B482&amp;$C482)="",NOT(ISNUMBER($D482))),"",SUMIFS($V$3:$V$1001,$AJ$3:$AJ$1001,$AJ482,$D$3:$D$1001,"&lt;"&amp;$D482))</f>
        <v/>
      </c>
      <c r="AI482" s="372" t="str">
        <f aca="false">IF(TRIM($B482&amp;$C482)="","",SUMIFS($V$3:$V$1001,$AJ$3:$AJ$1001,$AJ482))</f>
        <v/>
      </c>
      <c r="AJ482" s="374" t="str">
        <f aca="false">IF(TRIM($B482&amp;$C482)="","",TRIM($B482)&amp;"｜"&amp;TRIM($C482))</f>
        <v/>
      </c>
      <c r="AK482" s="372" t="str">
        <f aca="false">IF(TRIM($B482&amp;$C482)="","",MIN(N($N482),N($P482)))</f>
        <v/>
      </c>
      <c r="AL482" s="375" t="str">
        <f aca="false">IF(ISNUMBER($D482),YEAR($D482),"")</f>
        <v/>
      </c>
      <c r="AM482" s="375" t="str">
        <f aca="false">IF(OR(TRIM($B482&amp;$C482)="",NOT(ISNUMBER($D482)),NOT(ISNUMBER($E482))),"",IF($E482&lt;$D482,"",IF(IF($AD482="半年付",2,IF($AD482="季度付",4,IF($AD482="月付",12,IF($AD482="半月付",24,1))))=1,1,MAX(1,ROUND(($E482-$D482+1)/365*IF($AD482="半年付",2,IF($AD482="季度付",4,IF($AD482="月付",12,IF($AD482="半月付",24,1)))),0)))))</f>
        <v/>
      </c>
      <c r="AN482" s="375" t="str">
        <f aca="true">IF($AM482="","",MIN($AM482,MAX(0,INT((TODAY()-付款宽限天数-$D482)/(($E482-$D482+1)/$AM482))+1)))</f>
        <v/>
      </c>
    </row>
    <row r="483" customFormat="false" ht="14.9" hidden="false" customHeight="false" outlineLevel="0" collapsed="false">
      <c r="F483" s="370" t="str">
        <f aca="true">IF(TRIM($B483&amp;$C483)="","",IF(OR(ISNUMBER(SEARCH("未",$A483)),ISNUMBER(SEARCH("送出",$A483)),AND(TRIM($A483)="",NOT(ISNUMBER($D483)),N($G483)=0)),"【合同未回】","")&amp;IF(NOT(ISNUMBER($E483)),IF(OR(ISNUMBER(SEARCH("未",$A483)),ISNUMBER(SEARCH("送出",$A483)),AND(TRIM($A483)="",NOT(ISNUMBER($D483)),N($G483)=0)),"","【未填合同期】"),IF($E483&lt;TODAY(),"【已到期】",IF($E483-TODAY()&lt;=提醒天数,"【即将到期，剩余"&amp;($E483-TODAY())&amp;"天】","【正常】")))&amp;IF(OR($AC483="安装免保",$AC483="技术免保",$AC483="质保期内"),"【"&amp;$AC483&amp;"】",""))</f>
        <v/>
      </c>
      <c r="J483" s="371" t="str">
        <f aca="false">IF(OR(N($G483)=0,N($H483)=0),"",ROUND(N($G483)*N($H483)*IF(N($I483)=0,1,N($I483)),2))</f>
        <v/>
      </c>
      <c r="L483" s="371" t="str">
        <f aca="false">IF(TRIM($B483&amp;$C483)="","",IF(AND(N($J483)=0,N($K483)=0),"",ROUND(N($J483)+N($K483),2)))</f>
        <v/>
      </c>
      <c r="R483" s="371"/>
      <c r="S483" s="372" t="str">
        <f aca="false">IF(TRIM($B483&amp;$C483)="","",IF(N($N483)=0,"",MAX(0,MIN(N($N483)-N($P483),N($V483)))))</f>
        <v/>
      </c>
      <c r="T483" s="372" t="str">
        <f aca="false">IF(TRIM($B483&amp;$C483)="","",IF(N($P483)&lt;=N($N483),"",N($P483)-N($N483)))</f>
        <v/>
      </c>
      <c r="U483" s="372" t="str">
        <f aca="false">IF(OR(TRIM($B483&amp;$C483)="",$V483=""),"",MAX(0,N($V483))-N($S483))</f>
        <v/>
      </c>
      <c r="V483" s="372" t="str">
        <f aca="false">IF(TRIM($B483&amp;$C483)="","",IF(AND(N($L483)=0,N($P483)+N($Q483)+N($R483)=0),"",ROUND(N($L483)-N($P483)-N($Q483)-N($R483),2)))</f>
        <v/>
      </c>
      <c r="W483" s="373" t="str">
        <f aca="false">IF(TRIM($B483&amp;$C483)="","",IF(N($L483)=0,IF((N($P483)+N($Q483)+N($R483))=0,"—未填单价","未填单价，已收 "&amp;TEXT((N($P483)+N($Q483)+N($R483)),"#,##0.00")),IF(N($V483)&gt;0.005,"欠 "&amp;TEXT(N($V483),"#,##0.00")&amp;IF(N($S483)&gt;0,"（开票未到账 "&amp;TEXT(N($S483),"#,##0.00")&amp;"）","")&amp;IF(N($U483)&gt;0,"（未开票 "&amp;TEXT(N($U483),"#,##0.00")&amp;"）",""),IF(N($V483)&lt;-0.005,"多收 "&amp;TEXT(-N($V483),"#,##0.00"),"✔ 已结清")))&amp;IF(N($T483)&gt;0,"｜到账未开票 "&amp;TEXT(N($T483),"#,##0.00")&amp;"，待补票","")&amp;IF(N($Q483)&gt;0,"｜收现 "&amp;TEXT(N($Q483),"#,##0.00"),"")&amp;IF(N($R483)&gt;0,"｜收款不开票 "&amp;TEXT(N($R483),"#,##0.00"),""))</f>
        <v/>
      </c>
      <c r="X483" s="370"/>
      <c r="AB483" s="371" t="str">
        <f aca="false">IF(OR(N($N483)=0,N($AA483)=0),"",ROUND(N($N483)/(1+N($AA483))*N($AA483),2))</f>
        <v/>
      </c>
      <c r="AC483" s="370"/>
      <c r="AD483" s="370"/>
      <c r="AE483" s="374" t="str">
        <f aca="false">IF($AM483="","",IF($AM483=1,IF($AN483&gt;=1,"一次性·已到收款期","一次性·未到期"),$AD483&amp;" 第"&amp;$AN483&amp;"/"&amp;$AM483&amp;"期"))</f>
        <v/>
      </c>
      <c r="AF483" s="372" t="str">
        <f aca="false">IF(OR($AM483="",N($L483)=0),"",ROUND(N($J483)*$AN483/$AM483,2)+N($K483))</f>
        <v/>
      </c>
      <c r="AG483" s="372" t="str">
        <f aca="false">IF($AF483="","",MAX(0,ROUND($AF483-(N($P483)+N($Q483)+N($R483)),2)))</f>
        <v/>
      </c>
      <c r="AH483" s="372" t="str">
        <f aca="false">IF(OR(TRIM($B483&amp;$C483)="",NOT(ISNUMBER($D483))),"",SUMIFS($V$3:$V$1001,$AJ$3:$AJ$1001,$AJ483,$D$3:$D$1001,"&lt;"&amp;$D483))</f>
        <v/>
      </c>
      <c r="AI483" s="372" t="str">
        <f aca="false">IF(TRIM($B483&amp;$C483)="","",SUMIFS($V$3:$V$1001,$AJ$3:$AJ$1001,$AJ483))</f>
        <v/>
      </c>
      <c r="AJ483" s="374" t="str">
        <f aca="false">IF(TRIM($B483&amp;$C483)="","",TRIM($B483)&amp;"｜"&amp;TRIM($C483))</f>
        <v/>
      </c>
      <c r="AK483" s="372" t="str">
        <f aca="false">IF(TRIM($B483&amp;$C483)="","",MIN(N($N483),N($P483)))</f>
        <v/>
      </c>
      <c r="AL483" s="375" t="str">
        <f aca="false">IF(ISNUMBER($D483),YEAR($D483),"")</f>
        <v/>
      </c>
      <c r="AM483" s="375" t="str">
        <f aca="false">IF(OR(TRIM($B483&amp;$C483)="",NOT(ISNUMBER($D483)),NOT(ISNUMBER($E483))),"",IF($E483&lt;$D483,"",IF(IF($AD483="半年付",2,IF($AD483="季度付",4,IF($AD483="月付",12,IF($AD483="半月付",24,1))))=1,1,MAX(1,ROUND(($E483-$D483+1)/365*IF($AD483="半年付",2,IF($AD483="季度付",4,IF($AD483="月付",12,IF($AD483="半月付",24,1)))),0)))))</f>
        <v/>
      </c>
      <c r="AN483" s="375" t="str">
        <f aca="true">IF($AM483="","",MIN($AM483,MAX(0,INT((TODAY()-付款宽限天数-$D483)/(($E483-$D483+1)/$AM483))+1)))</f>
        <v/>
      </c>
    </row>
    <row r="484" customFormat="false" ht="14.9" hidden="false" customHeight="false" outlineLevel="0" collapsed="false">
      <c r="F484" s="370" t="str">
        <f aca="true">IF(TRIM($B484&amp;$C484)="","",IF(OR(ISNUMBER(SEARCH("未",$A484)),ISNUMBER(SEARCH("送出",$A484)),AND(TRIM($A484)="",NOT(ISNUMBER($D484)),N($G484)=0)),"【合同未回】","")&amp;IF(NOT(ISNUMBER($E484)),IF(OR(ISNUMBER(SEARCH("未",$A484)),ISNUMBER(SEARCH("送出",$A484)),AND(TRIM($A484)="",NOT(ISNUMBER($D484)),N($G484)=0)),"","【未填合同期】"),IF($E484&lt;TODAY(),"【已到期】",IF($E484-TODAY()&lt;=提醒天数,"【即将到期，剩余"&amp;($E484-TODAY())&amp;"天】","【正常】")))&amp;IF(OR($AC484="安装免保",$AC484="技术免保",$AC484="质保期内"),"【"&amp;$AC484&amp;"】",""))</f>
        <v/>
      </c>
      <c r="J484" s="371" t="str">
        <f aca="false">IF(OR(N($G484)=0,N($H484)=0),"",ROUND(N($G484)*N($H484)*IF(N($I484)=0,1,N($I484)),2))</f>
        <v/>
      </c>
      <c r="L484" s="371" t="str">
        <f aca="false">IF(TRIM($B484&amp;$C484)="","",IF(AND(N($J484)=0,N($K484)=0),"",ROUND(N($J484)+N($K484),2)))</f>
        <v/>
      </c>
      <c r="R484" s="371"/>
      <c r="S484" s="372" t="str">
        <f aca="false">IF(TRIM($B484&amp;$C484)="","",IF(N($N484)=0,"",MAX(0,MIN(N($N484)-N($P484),N($V484)))))</f>
        <v/>
      </c>
      <c r="T484" s="372" t="str">
        <f aca="false">IF(TRIM($B484&amp;$C484)="","",IF(N($P484)&lt;=N($N484),"",N($P484)-N($N484)))</f>
        <v/>
      </c>
      <c r="U484" s="372" t="str">
        <f aca="false">IF(OR(TRIM($B484&amp;$C484)="",$V484=""),"",MAX(0,N($V484))-N($S484))</f>
        <v/>
      </c>
      <c r="V484" s="372" t="str">
        <f aca="false">IF(TRIM($B484&amp;$C484)="","",IF(AND(N($L484)=0,N($P484)+N($Q484)+N($R484)=0),"",ROUND(N($L484)-N($P484)-N($Q484)-N($R484),2)))</f>
        <v/>
      </c>
      <c r="W484" s="373" t="str">
        <f aca="false">IF(TRIM($B484&amp;$C484)="","",IF(N($L484)=0,IF((N($P484)+N($Q484)+N($R484))=0,"—未填单价","未填单价，已收 "&amp;TEXT((N($P484)+N($Q484)+N($R484)),"#,##0.00")),IF(N($V484)&gt;0.005,"欠 "&amp;TEXT(N($V484),"#,##0.00")&amp;IF(N($S484)&gt;0,"（开票未到账 "&amp;TEXT(N($S484),"#,##0.00")&amp;"）","")&amp;IF(N($U484)&gt;0,"（未开票 "&amp;TEXT(N($U484),"#,##0.00")&amp;"）",""),IF(N($V484)&lt;-0.005,"多收 "&amp;TEXT(-N($V484),"#,##0.00"),"✔ 已结清")))&amp;IF(N($T484)&gt;0,"｜到账未开票 "&amp;TEXT(N($T484),"#,##0.00")&amp;"，待补票","")&amp;IF(N($Q484)&gt;0,"｜收现 "&amp;TEXT(N($Q484),"#,##0.00"),"")&amp;IF(N($R484)&gt;0,"｜收款不开票 "&amp;TEXT(N($R484),"#,##0.00"),""))</f>
        <v/>
      </c>
      <c r="X484" s="370"/>
      <c r="AB484" s="371" t="str">
        <f aca="false">IF(OR(N($N484)=0,N($AA484)=0),"",ROUND(N($N484)/(1+N($AA484))*N($AA484),2))</f>
        <v/>
      </c>
      <c r="AC484" s="370"/>
      <c r="AD484" s="370"/>
      <c r="AE484" s="374" t="str">
        <f aca="false">IF($AM484="","",IF($AM484=1,IF($AN484&gt;=1,"一次性·已到收款期","一次性·未到期"),$AD484&amp;" 第"&amp;$AN484&amp;"/"&amp;$AM484&amp;"期"))</f>
        <v/>
      </c>
      <c r="AF484" s="372" t="str">
        <f aca="false">IF(OR($AM484="",N($L484)=0),"",ROUND(N($J484)*$AN484/$AM484,2)+N($K484))</f>
        <v/>
      </c>
      <c r="AG484" s="372" t="str">
        <f aca="false">IF($AF484="","",MAX(0,ROUND($AF484-(N($P484)+N($Q484)+N($R484)),2)))</f>
        <v/>
      </c>
      <c r="AH484" s="372" t="str">
        <f aca="false">IF(OR(TRIM($B484&amp;$C484)="",NOT(ISNUMBER($D484))),"",SUMIFS($V$3:$V$1001,$AJ$3:$AJ$1001,$AJ484,$D$3:$D$1001,"&lt;"&amp;$D484))</f>
        <v/>
      </c>
      <c r="AI484" s="372" t="str">
        <f aca="false">IF(TRIM($B484&amp;$C484)="","",SUMIFS($V$3:$V$1001,$AJ$3:$AJ$1001,$AJ484))</f>
        <v/>
      </c>
      <c r="AJ484" s="374" t="str">
        <f aca="false">IF(TRIM($B484&amp;$C484)="","",TRIM($B484)&amp;"｜"&amp;TRIM($C484))</f>
        <v/>
      </c>
      <c r="AK484" s="372" t="str">
        <f aca="false">IF(TRIM($B484&amp;$C484)="","",MIN(N($N484),N($P484)))</f>
        <v/>
      </c>
      <c r="AL484" s="375" t="str">
        <f aca="false">IF(ISNUMBER($D484),YEAR($D484),"")</f>
        <v/>
      </c>
      <c r="AM484" s="375" t="str">
        <f aca="false">IF(OR(TRIM($B484&amp;$C484)="",NOT(ISNUMBER($D484)),NOT(ISNUMBER($E484))),"",IF($E484&lt;$D484,"",IF(IF($AD484="半年付",2,IF($AD484="季度付",4,IF($AD484="月付",12,IF($AD484="半月付",24,1))))=1,1,MAX(1,ROUND(($E484-$D484+1)/365*IF($AD484="半年付",2,IF($AD484="季度付",4,IF($AD484="月付",12,IF($AD484="半月付",24,1)))),0)))))</f>
        <v/>
      </c>
      <c r="AN484" s="375" t="str">
        <f aca="true">IF($AM484="","",MIN($AM484,MAX(0,INT((TODAY()-付款宽限天数-$D484)/(($E484-$D484+1)/$AM484))+1)))</f>
        <v/>
      </c>
    </row>
    <row r="485" customFormat="false" ht="14.9" hidden="false" customHeight="false" outlineLevel="0" collapsed="false">
      <c r="F485" s="370" t="str">
        <f aca="true">IF(TRIM($B485&amp;$C485)="","",IF(OR(ISNUMBER(SEARCH("未",$A485)),ISNUMBER(SEARCH("送出",$A485)),AND(TRIM($A485)="",NOT(ISNUMBER($D485)),N($G485)=0)),"【合同未回】","")&amp;IF(NOT(ISNUMBER($E485)),IF(OR(ISNUMBER(SEARCH("未",$A485)),ISNUMBER(SEARCH("送出",$A485)),AND(TRIM($A485)="",NOT(ISNUMBER($D485)),N($G485)=0)),"","【未填合同期】"),IF($E485&lt;TODAY(),"【已到期】",IF($E485-TODAY()&lt;=提醒天数,"【即将到期，剩余"&amp;($E485-TODAY())&amp;"天】","【正常】")))&amp;IF(OR($AC485="安装免保",$AC485="技术免保",$AC485="质保期内"),"【"&amp;$AC485&amp;"】",""))</f>
        <v/>
      </c>
      <c r="J485" s="371" t="str">
        <f aca="false">IF(OR(N($G485)=0,N($H485)=0),"",ROUND(N($G485)*N($H485)*IF(N($I485)=0,1,N($I485)),2))</f>
        <v/>
      </c>
      <c r="L485" s="371" t="str">
        <f aca="false">IF(TRIM($B485&amp;$C485)="","",IF(AND(N($J485)=0,N($K485)=0),"",ROUND(N($J485)+N($K485),2)))</f>
        <v/>
      </c>
      <c r="R485" s="371"/>
      <c r="S485" s="372" t="str">
        <f aca="false">IF(TRIM($B485&amp;$C485)="","",IF(N($N485)=0,"",MAX(0,MIN(N($N485)-N($P485),N($V485)))))</f>
        <v/>
      </c>
      <c r="T485" s="372" t="str">
        <f aca="false">IF(TRIM($B485&amp;$C485)="","",IF(N($P485)&lt;=N($N485),"",N($P485)-N($N485)))</f>
        <v/>
      </c>
      <c r="U485" s="372" t="str">
        <f aca="false">IF(OR(TRIM($B485&amp;$C485)="",$V485=""),"",MAX(0,N($V485))-N($S485))</f>
        <v/>
      </c>
      <c r="V485" s="372" t="str">
        <f aca="false">IF(TRIM($B485&amp;$C485)="","",IF(AND(N($L485)=0,N($P485)+N($Q485)+N($R485)=0),"",ROUND(N($L485)-N($P485)-N($Q485)-N($R485),2)))</f>
        <v/>
      </c>
      <c r="W485" s="373" t="str">
        <f aca="false">IF(TRIM($B485&amp;$C485)="","",IF(N($L485)=0,IF((N($P485)+N($Q485)+N($R485))=0,"—未填单价","未填单价，已收 "&amp;TEXT((N($P485)+N($Q485)+N($R485)),"#,##0.00")),IF(N($V485)&gt;0.005,"欠 "&amp;TEXT(N($V485),"#,##0.00")&amp;IF(N($S485)&gt;0,"（开票未到账 "&amp;TEXT(N($S485),"#,##0.00")&amp;"）","")&amp;IF(N($U485)&gt;0,"（未开票 "&amp;TEXT(N($U485),"#,##0.00")&amp;"）",""),IF(N($V485)&lt;-0.005,"多收 "&amp;TEXT(-N($V485),"#,##0.00"),"✔ 已结清")))&amp;IF(N($T485)&gt;0,"｜到账未开票 "&amp;TEXT(N($T485),"#,##0.00")&amp;"，待补票","")&amp;IF(N($Q485)&gt;0,"｜收现 "&amp;TEXT(N($Q485),"#,##0.00"),"")&amp;IF(N($R485)&gt;0,"｜收款不开票 "&amp;TEXT(N($R485),"#,##0.00"),""))</f>
        <v/>
      </c>
      <c r="X485" s="370"/>
      <c r="AB485" s="371" t="str">
        <f aca="false">IF(OR(N($N485)=0,N($AA485)=0),"",ROUND(N($N485)/(1+N($AA485))*N($AA485),2))</f>
        <v/>
      </c>
      <c r="AC485" s="370"/>
      <c r="AD485" s="370"/>
      <c r="AE485" s="374" t="str">
        <f aca="false">IF($AM485="","",IF($AM485=1,IF($AN485&gt;=1,"一次性·已到收款期","一次性·未到期"),$AD485&amp;" 第"&amp;$AN485&amp;"/"&amp;$AM485&amp;"期"))</f>
        <v/>
      </c>
      <c r="AF485" s="372" t="str">
        <f aca="false">IF(OR($AM485="",N($L485)=0),"",ROUND(N($J485)*$AN485/$AM485,2)+N($K485))</f>
        <v/>
      </c>
      <c r="AG485" s="372" t="str">
        <f aca="false">IF($AF485="","",MAX(0,ROUND($AF485-(N($P485)+N($Q485)+N($R485)),2)))</f>
        <v/>
      </c>
      <c r="AH485" s="372" t="str">
        <f aca="false">IF(OR(TRIM($B485&amp;$C485)="",NOT(ISNUMBER($D485))),"",SUMIFS($V$3:$V$1001,$AJ$3:$AJ$1001,$AJ485,$D$3:$D$1001,"&lt;"&amp;$D485))</f>
        <v/>
      </c>
      <c r="AI485" s="372" t="str">
        <f aca="false">IF(TRIM($B485&amp;$C485)="","",SUMIFS($V$3:$V$1001,$AJ$3:$AJ$1001,$AJ485))</f>
        <v/>
      </c>
      <c r="AJ485" s="374" t="str">
        <f aca="false">IF(TRIM($B485&amp;$C485)="","",TRIM($B485)&amp;"｜"&amp;TRIM($C485))</f>
        <v/>
      </c>
      <c r="AK485" s="372" t="str">
        <f aca="false">IF(TRIM($B485&amp;$C485)="","",MIN(N($N485),N($P485)))</f>
        <v/>
      </c>
      <c r="AL485" s="375" t="str">
        <f aca="false">IF(ISNUMBER($D485),YEAR($D485),"")</f>
        <v/>
      </c>
      <c r="AM485" s="375" t="str">
        <f aca="false">IF(OR(TRIM($B485&amp;$C485)="",NOT(ISNUMBER($D485)),NOT(ISNUMBER($E485))),"",IF($E485&lt;$D485,"",IF(IF($AD485="半年付",2,IF($AD485="季度付",4,IF($AD485="月付",12,IF($AD485="半月付",24,1))))=1,1,MAX(1,ROUND(($E485-$D485+1)/365*IF($AD485="半年付",2,IF($AD485="季度付",4,IF($AD485="月付",12,IF($AD485="半月付",24,1)))),0)))))</f>
        <v/>
      </c>
      <c r="AN485" s="375" t="str">
        <f aca="true">IF($AM485="","",MIN($AM485,MAX(0,INT((TODAY()-付款宽限天数-$D485)/(($E485-$D485+1)/$AM485))+1)))</f>
        <v/>
      </c>
    </row>
    <row r="486" customFormat="false" ht="14.9" hidden="false" customHeight="false" outlineLevel="0" collapsed="false">
      <c r="F486" s="370" t="str">
        <f aca="true">IF(TRIM($B486&amp;$C486)="","",IF(OR(ISNUMBER(SEARCH("未",$A486)),ISNUMBER(SEARCH("送出",$A486)),AND(TRIM($A486)="",NOT(ISNUMBER($D486)),N($G486)=0)),"【合同未回】","")&amp;IF(NOT(ISNUMBER($E486)),IF(OR(ISNUMBER(SEARCH("未",$A486)),ISNUMBER(SEARCH("送出",$A486)),AND(TRIM($A486)="",NOT(ISNUMBER($D486)),N($G486)=0)),"","【未填合同期】"),IF($E486&lt;TODAY(),"【已到期】",IF($E486-TODAY()&lt;=提醒天数,"【即将到期，剩余"&amp;($E486-TODAY())&amp;"天】","【正常】")))&amp;IF(OR($AC486="安装免保",$AC486="技术免保",$AC486="质保期内"),"【"&amp;$AC486&amp;"】",""))</f>
        <v/>
      </c>
      <c r="J486" s="371" t="str">
        <f aca="false">IF(OR(N($G486)=0,N($H486)=0),"",ROUND(N($G486)*N($H486)*IF(N($I486)=0,1,N($I486)),2))</f>
        <v/>
      </c>
      <c r="L486" s="371" t="str">
        <f aca="false">IF(TRIM($B486&amp;$C486)="","",IF(AND(N($J486)=0,N($K486)=0),"",ROUND(N($J486)+N($K486),2)))</f>
        <v/>
      </c>
      <c r="R486" s="371"/>
      <c r="S486" s="372" t="str">
        <f aca="false">IF(TRIM($B486&amp;$C486)="","",IF(N($N486)=0,"",MAX(0,MIN(N($N486)-N($P486),N($V486)))))</f>
        <v/>
      </c>
      <c r="T486" s="372" t="str">
        <f aca="false">IF(TRIM($B486&amp;$C486)="","",IF(N($P486)&lt;=N($N486),"",N($P486)-N($N486)))</f>
        <v/>
      </c>
      <c r="U486" s="372" t="str">
        <f aca="false">IF(OR(TRIM($B486&amp;$C486)="",$V486=""),"",MAX(0,N($V486))-N($S486))</f>
        <v/>
      </c>
      <c r="V486" s="372" t="str">
        <f aca="false">IF(TRIM($B486&amp;$C486)="","",IF(AND(N($L486)=0,N($P486)+N($Q486)+N($R486)=0),"",ROUND(N($L486)-N($P486)-N($Q486)-N($R486),2)))</f>
        <v/>
      </c>
      <c r="W486" s="373" t="str">
        <f aca="false">IF(TRIM($B486&amp;$C486)="","",IF(N($L486)=0,IF((N($P486)+N($Q486)+N($R486))=0,"—未填单价","未填单价，已收 "&amp;TEXT((N($P486)+N($Q486)+N($R486)),"#,##0.00")),IF(N($V486)&gt;0.005,"欠 "&amp;TEXT(N($V486),"#,##0.00")&amp;IF(N($S486)&gt;0,"（开票未到账 "&amp;TEXT(N($S486),"#,##0.00")&amp;"）","")&amp;IF(N($U486)&gt;0,"（未开票 "&amp;TEXT(N($U486),"#,##0.00")&amp;"）",""),IF(N($V486)&lt;-0.005,"多收 "&amp;TEXT(-N($V486),"#,##0.00"),"✔ 已结清")))&amp;IF(N($T486)&gt;0,"｜到账未开票 "&amp;TEXT(N($T486),"#,##0.00")&amp;"，待补票","")&amp;IF(N($Q486)&gt;0,"｜收现 "&amp;TEXT(N($Q486),"#,##0.00"),"")&amp;IF(N($R486)&gt;0,"｜收款不开票 "&amp;TEXT(N($R486),"#,##0.00"),""))</f>
        <v/>
      </c>
      <c r="X486" s="370"/>
      <c r="AB486" s="371" t="str">
        <f aca="false">IF(OR(N($N486)=0,N($AA486)=0),"",ROUND(N($N486)/(1+N($AA486))*N($AA486),2))</f>
        <v/>
      </c>
      <c r="AC486" s="370"/>
      <c r="AD486" s="370"/>
      <c r="AE486" s="374" t="str">
        <f aca="false">IF($AM486="","",IF($AM486=1,IF($AN486&gt;=1,"一次性·已到收款期","一次性·未到期"),$AD486&amp;" 第"&amp;$AN486&amp;"/"&amp;$AM486&amp;"期"))</f>
        <v/>
      </c>
      <c r="AF486" s="372" t="str">
        <f aca="false">IF(OR($AM486="",N($L486)=0),"",ROUND(N($J486)*$AN486/$AM486,2)+N($K486))</f>
        <v/>
      </c>
      <c r="AG486" s="372" t="str">
        <f aca="false">IF($AF486="","",MAX(0,ROUND($AF486-(N($P486)+N($Q486)+N($R486)),2)))</f>
        <v/>
      </c>
      <c r="AH486" s="372" t="str">
        <f aca="false">IF(OR(TRIM($B486&amp;$C486)="",NOT(ISNUMBER($D486))),"",SUMIFS($V$3:$V$1001,$AJ$3:$AJ$1001,$AJ486,$D$3:$D$1001,"&lt;"&amp;$D486))</f>
        <v/>
      </c>
      <c r="AI486" s="372" t="str">
        <f aca="false">IF(TRIM($B486&amp;$C486)="","",SUMIFS($V$3:$V$1001,$AJ$3:$AJ$1001,$AJ486))</f>
        <v/>
      </c>
      <c r="AJ486" s="374" t="str">
        <f aca="false">IF(TRIM($B486&amp;$C486)="","",TRIM($B486)&amp;"｜"&amp;TRIM($C486))</f>
        <v/>
      </c>
      <c r="AK486" s="372" t="str">
        <f aca="false">IF(TRIM($B486&amp;$C486)="","",MIN(N($N486),N($P486)))</f>
        <v/>
      </c>
      <c r="AL486" s="375" t="str">
        <f aca="false">IF(ISNUMBER($D486),YEAR($D486),"")</f>
        <v/>
      </c>
      <c r="AM486" s="375" t="str">
        <f aca="false">IF(OR(TRIM($B486&amp;$C486)="",NOT(ISNUMBER($D486)),NOT(ISNUMBER($E486))),"",IF($E486&lt;$D486,"",IF(IF($AD486="半年付",2,IF($AD486="季度付",4,IF($AD486="月付",12,IF($AD486="半月付",24,1))))=1,1,MAX(1,ROUND(($E486-$D486+1)/365*IF($AD486="半年付",2,IF($AD486="季度付",4,IF($AD486="月付",12,IF($AD486="半月付",24,1)))),0)))))</f>
        <v/>
      </c>
      <c r="AN486" s="375" t="str">
        <f aca="true">IF($AM486="","",MIN($AM486,MAX(0,INT((TODAY()-付款宽限天数-$D486)/(($E486-$D486+1)/$AM486))+1)))</f>
        <v/>
      </c>
    </row>
    <row r="487" customFormat="false" ht="14.9" hidden="false" customHeight="false" outlineLevel="0" collapsed="false">
      <c r="F487" s="370" t="str">
        <f aca="true">IF(TRIM($B487&amp;$C487)="","",IF(OR(ISNUMBER(SEARCH("未",$A487)),ISNUMBER(SEARCH("送出",$A487)),AND(TRIM($A487)="",NOT(ISNUMBER($D487)),N($G487)=0)),"【合同未回】","")&amp;IF(NOT(ISNUMBER($E487)),IF(OR(ISNUMBER(SEARCH("未",$A487)),ISNUMBER(SEARCH("送出",$A487)),AND(TRIM($A487)="",NOT(ISNUMBER($D487)),N($G487)=0)),"","【未填合同期】"),IF($E487&lt;TODAY(),"【已到期】",IF($E487-TODAY()&lt;=提醒天数,"【即将到期，剩余"&amp;($E487-TODAY())&amp;"天】","【正常】")))&amp;IF(OR($AC487="安装免保",$AC487="技术免保",$AC487="质保期内"),"【"&amp;$AC487&amp;"】",""))</f>
        <v/>
      </c>
      <c r="J487" s="371" t="str">
        <f aca="false">IF(OR(N($G487)=0,N($H487)=0),"",ROUND(N($G487)*N($H487)*IF(N($I487)=0,1,N($I487)),2))</f>
        <v/>
      </c>
      <c r="L487" s="371" t="str">
        <f aca="false">IF(TRIM($B487&amp;$C487)="","",IF(AND(N($J487)=0,N($K487)=0),"",ROUND(N($J487)+N($K487),2)))</f>
        <v/>
      </c>
      <c r="R487" s="371"/>
      <c r="S487" s="372" t="str">
        <f aca="false">IF(TRIM($B487&amp;$C487)="","",IF(N($N487)=0,"",MAX(0,MIN(N($N487)-N($P487),N($V487)))))</f>
        <v/>
      </c>
      <c r="T487" s="372" t="str">
        <f aca="false">IF(TRIM($B487&amp;$C487)="","",IF(N($P487)&lt;=N($N487),"",N($P487)-N($N487)))</f>
        <v/>
      </c>
      <c r="U487" s="372" t="str">
        <f aca="false">IF(OR(TRIM($B487&amp;$C487)="",$V487=""),"",MAX(0,N($V487))-N($S487))</f>
        <v/>
      </c>
      <c r="V487" s="372" t="str">
        <f aca="false">IF(TRIM($B487&amp;$C487)="","",IF(AND(N($L487)=0,N($P487)+N($Q487)+N($R487)=0),"",ROUND(N($L487)-N($P487)-N($Q487)-N($R487),2)))</f>
        <v/>
      </c>
      <c r="W487" s="373" t="str">
        <f aca="false">IF(TRIM($B487&amp;$C487)="","",IF(N($L487)=0,IF((N($P487)+N($Q487)+N($R487))=0,"—未填单价","未填单价，已收 "&amp;TEXT((N($P487)+N($Q487)+N($R487)),"#,##0.00")),IF(N($V487)&gt;0.005,"欠 "&amp;TEXT(N($V487),"#,##0.00")&amp;IF(N($S487)&gt;0,"（开票未到账 "&amp;TEXT(N($S487),"#,##0.00")&amp;"）","")&amp;IF(N($U487)&gt;0,"（未开票 "&amp;TEXT(N($U487),"#,##0.00")&amp;"）",""),IF(N($V487)&lt;-0.005,"多收 "&amp;TEXT(-N($V487),"#,##0.00"),"✔ 已结清")))&amp;IF(N($T487)&gt;0,"｜到账未开票 "&amp;TEXT(N($T487),"#,##0.00")&amp;"，待补票","")&amp;IF(N($Q487)&gt;0,"｜收现 "&amp;TEXT(N($Q487),"#,##0.00"),"")&amp;IF(N($R487)&gt;0,"｜收款不开票 "&amp;TEXT(N($R487),"#,##0.00"),""))</f>
        <v/>
      </c>
      <c r="X487" s="370"/>
      <c r="AB487" s="371" t="str">
        <f aca="false">IF(OR(N($N487)=0,N($AA487)=0),"",ROUND(N($N487)/(1+N($AA487))*N($AA487),2))</f>
        <v/>
      </c>
      <c r="AC487" s="370"/>
      <c r="AD487" s="370"/>
      <c r="AE487" s="374" t="str">
        <f aca="false">IF($AM487="","",IF($AM487=1,IF($AN487&gt;=1,"一次性·已到收款期","一次性·未到期"),$AD487&amp;" 第"&amp;$AN487&amp;"/"&amp;$AM487&amp;"期"))</f>
        <v/>
      </c>
      <c r="AF487" s="372" t="str">
        <f aca="false">IF(OR($AM487="",N($L487)=0),"",ROUND(N($J487)*$AN487/$AM487,2)+N($K487))</f>
        <v/>
      </c>
      <c r="AG487" s="372" t="str">
        <f aca="false">IF($AF487="","",MAX(0,ROUND($AF487-(N($P487)+N($Q487)+N($R487)),2)))</f>
        <v/>
      </c>
      <c r="AH487" s="372" t="str">
        <f aca="false">IF(OR(TRIM($B487&amp;$C487)="",NOT(ISNUMBER($D487))),"",SUMIFS($V$3:$V$1001,$AJ$3:$AJ$1001,$AJ487,$D$3:$D$1001,"&lt;"&amp;$D487))</f>
        <v/>
      </c>
      <c r="AI487" s="372" t="str">
        <f aca="false">IF(TRIM($B487&amp;$C487)="","",SUMIFS($V$3:$V$1001,$AJ$3:$AJ$1001,$AJ487))</f>
        <v/>
      </c>
      <c r="AJ487" s="374" t="str">
        <f aca="false">IF(TRIM($B487&amp;$C487)="","",TRIM($B487)&amp;"｜"&amp;TRIM($C487))</f>
        <v/>
      </c>
      <c r="AK487" s="372" t="str">
        <f aca="false">IF(TRIM($B487&amp;$C487)="","",MIN(N($N487),N($P487)))</f>
        <v/>
      </c>
      <c r="AL487" s="375" t="str">
        <f aca="false">IF(ISNUMBER($D487),YEAR($D487),"")</f>
        <v/>
      </c>
      <c r="AM487" s="375" t="str">
        <f aca="false">IF(OR(TRIM($B487&amp;$C487)="",NOT(ISNUMBER($D487)),NOT(ISNUMBER($E487))),"",IF($E487&lt;$D487,"",IF(IF($AD487="半年付",2,IF($AD487="季度付",4,IF($AD487="月付",12,IF($AD487="半月付",24,1))))=1,1,MAX(1,ROUND(($E487-$D487+1)/365*IF($AD487="半年付",2,IF($AD487="季度付",4,IF($AD487="月付",12,IF($AD487="半月付",24,1)))),0)))))</f>
        <v/>
      </c>
      <c r="AN487" s="375" t="str">
        <f aca="true">IF($AM487="","",MIN($AM487,MAX(0,INT((TODAY()-付款宽限天数-$D487)/(($E487-$D487+1)/$AM487))+1)))</f>
        <v/>
      </c>
    </row>
    <row r="488" customFormat="false" ht="14.9" hidden="false" customHeight="false" outlineLevel="0" collapsed="false">
      <c r="F488" s="370" t="str">
        <f aca="true">IF(TRIM($B488&amp;$C488)="","",IF(OR(ISNUMBER(SEARCH("未",$A488)),ISNUMBER(SEARCH("送出",$A488)),AND(TRIM($A488)="",NOT(ISNUMBER($D488)),N($G488)=0)),"【合同未回】","")&amp;IF(NOT(ISNUMBER($E488)),IF(OR(ISNUMBER(SEARCH("未",$A488)),ISNUMBER(SEARCH("送出",$A488)),AND(TRIM($A488)="",NOT(ISNUMBER($D488)),N($G488)=0)),"","【未填合同期】"),IF($E488&lt;TODAY(),"【已到期】",IF($E488-TODAY()&lt;=提醒天数,"【即将到期，剩余"&amp;($E488-TODAY())&amp;"天】","【正常】")))&amp;IF(OR($AC488="安装免保",$AC488="技术免保",$AC488="质保期内"),"【"&amp;$AC488&amp;"】",""))</f>
        <v/>
      </c>
      <c r="J488" s="371" t="str">
        <f aca="false">IF(OR(N($G488)=0,N($H488)=0),"",ROUND(N($G488)*N($H488)*IF(N($I488)=0,1,N($I488)),2))</f>
        <v/>
      </c>
      <c r="L488" s="371" t="str">
        <f aca="false">IF(TRIM($B488&amp;$C488)="","",IF(AND(N($J488)=0,N($K488)=0),"",ROUND(N($J488)+N($K488),2)))</f>
        <v/>
      </c>
      <c r="R488" s="371"/>
      <c r="S488" s="372" t="str">
        <f aca="false">IF(TRIM($B488&amp;$C488)="","",IF(N($N488)=0,"",MAX(0,MIN(N($N488)-N($P488),N($V488)))))</f>
        <v/>
      </c>
      <c r="T488" s="372" t="str">
        <f aca="false">IF(TRIM($B488&amp;$C488)="","",IF(N($P488)&lt;=N($N488),"",N($P488)-N($N488)))</f>
        <v/>
      </c>
      <c r="U488" s="372" t="str">
        <f aca="false">IF(OR(TRIM($B488&amp;$C488)="",$V488=""),"",MAX(0,N($V488))-N($S488))</f>
        <v/>
      </c>
      <c r="V488" s="372" t="str">
        <f aca="false">IF(TRIM($B488&amp;$C488)="","",IF(AND(N($L488)=0,N($P488)+N($Q488)+N($R488)=0),"",ROUND(N($L488)-N($P488)-N($Q488)-N($R488),2)))</f>
        <v/>
      </c>
      <c r="W488" s="373" t="str">
        <f aca="false">IF(TRIM($B488&amp;$C488)="","",IF(N($L488)=0,IF((N($P488)+N($Q488)+N($R488))=0,"—未填单价","未填单价，已收 "&amp;TEXT((N($P488)+N($Q488)+N($R488)),"#,##0.00")),IF(N($V488)&gt;0.005,"欠 "&amp;TEXT(N($V488),"#,##0.00")&amp;IF(N($S488)&gt;0,"（开票未到账 "&amp;TEXT(N($S488),"#,##0.00")&amp;"）","")&amp;IF(N($U488)&gt;0,"（未开票 "&amp;TEXT(N($U488),"#,##0.00")&amp;"）",""),IF(N($V488)&lt;-0.005,"多收 "&amp;TEXT(-N($V488),"#,##0.00"),"✔ 已结清")))&amp;IF(N($T488)&gt;0,"｜到账未开票 "&amp;TEXT(N($T488),"#,##0.00")&amp;"，待补票","")&amp;IF(N($Q488)&gt;0,"｜收现 "&amp;TEXT(N($Q488),"#,##0.00"),"")&amp;IF(N($R488)&gt;0,"｜收款不开票 "&amp;TEXT(N($R488),"#,##0.00"),""))</f>
        <v/>
      </c>
      <c r="X488" s="370"/>
      <c r="AB488" s="371" t="str">
        <f aca="false">IF(OR(N($N488)=0,N($AA488)=0),"",ROUND(N($N488)/(1+N($AA488))*N($AA488),2))</f>
        <v/>
      </c>
      <c r="AC488" s="370"/>
      <c r="AD488" s="370"/>
      <c r="AE488" s="374" t="str">
        <f aca="false">IF($AM488="","",IF($AM488=1,IF($AN488&gt;=1,"一次性·已到收款期","一次性·未到期"),$AD488&amp;" 第"&amp;$AN488&amp;"/"&amp;$AM488&amp;"期"))</f>
        <v/>
      </c>
      <c r="AF488" s="372" t="str">
        <f aca="false">IF(OR($AM488="",N($L488)=0),"",ROUND(N($J488)*$AN488/$AM488,2)+N($K488))</f>
        <v/>
      </c>
      <c r="AG488" s="372" t="str">
        <f aca="false">IF($AF488="","",MAX(0,ROUND($AF488-(N($P488)+N($Q488)+N($R488)),2)))</f>
        <v/>
      </c>
      <c r="AH488" s="372" t="str">
        <f aca="false">IF(OR(TRIM($B488&amp;$C488)="",NOT(ISNUMBER($D488))),"",SUMIFS($V$3:$V$1001,$AJ$3:$AJ$1001,$AJ488,$D$3:$D$1001,"&lt;"&amp;$D488))</f>
        <v/>
      </c>
      <c r="AI488" s="372" t="str">
        <f aca="false">IF(TRIM($B488&amp;$C488)="","",SUMIFS($V$3:$V$1001,$AJ$3:$AJ$1001,$AJ488))</f>
        <v/>
      </c>
      <c r="AJ488" s="374" t="str">
        <f aca="false">IF(TRIM($B488&amp;$C488)="","",TRIM($B488)&amp;"｜"&amp;TRIM($C488))</f>
        <v/>
      </c>
      <c r="AK488" s="372" t="str">
        <f aca="false">IF(TRIM($B488&amp;$C488)="","",MIN(N($N488),N($P488)))</f>
        <v/>
      </c>
      <c r="AL488" s="375" t="str">
        <f aca="false">IF(ISNUMBER($D488),YEAR($D488),"")</f>
        <v/>
      </c>
      <c r="AM488" s="375" t="str">
        <f aca="false">IF(OR(TRIM($B488&amp;$C488)="",NOT(ISNUMBER($D488)),NOT(ISNUMBER($E488))),"",IF($E488&lt;$D488,"",IF(IF($AD488="半年付",2,IF($AD488="季度付",4,IF($AD488="月付",12,IF($AD488="半月付",24,1))))=1,1,MAX(1,ROUND(($E488-$D488+1)/365*IF($AD488="半年付",2,IF($AD488="季度付",4,IF($AD488="月付",12,IF($AD488="半月付",24,1)))),0)))))</f>
        <v/>
      </c>
      <c r="AN488" s="375" t="str">
        <f aca="true">IF($AM488="","",MIN($AM488,MAX(0,INT((TODAY()-付款宽限天数-$D488)/(($E488-$D488+1)/$AM488))+1)))</f>
        <v/>
      </c>
    </row>
    <row r="489" customFormat="false" ht="14.9" hidden="false" customHeight="false" outlineLevel="0" collapsed="false">
      <c r="F489" s="370" t="str">
        <f aca="true">IF(TRIM($B489&amp;$C489)="","",IF(OR(ISNUMBER(SEARCH("未",$A489)),ISNUMBER(SEARCH("送出",$A489)),AND(TRIM($A489)="",NOT(ISNUMBER($D489)),N($G489)=0)),"【合同未回】","")&amp;IF(NOT(ISNUMBER($E489)),IF(OR(ISNUMBER(SEARCH("未",$A489)),ISNUMBER(SEARCH("送出",$A489)),AND(TRIM($A489)="",NOT(ISNUMBER($D489)),N($G489)=0)),"","【未填合同期】"),IF($E489&lt;TODAY(),"【已到期】",IF($E489-TODAY()&lt;=提醒天数,"【即将到期，剩余"&amp;($E489-TODAY())&amp;"天】","【正常】")))&amp;IF(OR($AC489="安装免保",$AC489="技术免保",$AC489="质保期内"),"【"&amp;$AC489&amp;"】",""))</f>
        <v/>
      </c>
      <c r="J489" s="371" t="str">
        <f aca="false">IF(OR(N($G489)=0,N($H489)=0),"",ROUND(N($G489)*N($H489)*IF(N($I489)=0,1,N($I489)),2))</f>
        <v/>
      </c>
      <c r="L489" s="371" t="str">
        <f aca="false">IF(TRIM($B489&amp;$C489)="","",IF(AND(N($J489)=0,N($K489)=0),"",ROUND(N($J489)+N($K489),2)))</f>
        <v/>
      </c>
      <c r="R489" s="371"/>
      <c r="S489" s="372" t="str">
        <f aca="false">IF(TRIM($B489&amp;$C489)="","",IF(N($N489)=0,"",MAX(0,MIN(N($N489)-N($P489),N($V489)))))</f>
        <v/>
      </c>
      <c r="T489" s="372" t="str">
        <f aca="false">IF(TRIM($B489&amp;$C489)="","",IF(N($P489)&lt;=N($N489),"",N($P489)-N($N489)))</f>
        <v/>
      </c>
      <c r="U489" s="372" t="str">
        <f aca="false">IF(OR(TRIM($B489&amp;$C489)="",$V489=""),"",MAX(0,N($V489))-N($S489))</f>
        <v/>
      </c>
      <c r="V489" s="372" t="str">
        <f aca="false">IF(TRIM($B489&amp;$C489)="","",IF(AND(N($L489)=0,N($P489)+N($Q489)+N($R489)=0),"",ROUND(N($L489)-N($P489)-N($Q489)-N($R489),2)))</f>
        <v/>
      </c>
      <c r="W489" s="373" t="str">
        <f aca="false">IF(TRIM($B489&amp;$C489)="","",IF(N($L489)=0,IF((N($P489)+N($Q489)+N($R489))=0,"—未填单价","未填单价，已收 "&amp;TEXT((N($P489)+N($Q489)+N($R489)),"#,##0.00")),IF(N($V489)&gt;0.005,"欠 "&amp;TEXT(N($V489),"#,##0.00")&amp;IF(N($S489)&gt;0,"（开票未到账 "&amp;TEXT(N($S489),"#,##0.00")&amp;"）","")&amp;IF(N($U489)&gt;0,"（未开票 "&amp;TEXT(N($U489),"#,##0.00")&amp;"）",""),IF(N($V489)&lt;-0.005,"多收 "&amp;TEXT(-N($V489),"#,##0.00"),"✔ 已结清")))&amp;IF(N($T489)&gt;0,"｜到账未开票 "&amp;TEXT(N($T489),"#,##0.00")&amp;"，待补票","")&amp;IF(N($Q489)&gt;0,"｜收现 "&amp;TEXT(N($Q489),"#,##0.00"),"")&amp;IF(N($R489)&gt;0,"｜收款不开票 "&amp;TEXT(N($R489),"#,##0.00"),""))</f>
        <v/>
      </c>
      <c r="X489" s="370"/>
      <c r="AB489" s="371" t="str">
        <f aca="false">IF(OR(N($N489)=0,N($AA489)=0),"",ROUND(N($N489)/(1+N($AA489))*N($AA489),2))</f>
        <v/>
      </c>
      <c r="AC489" s="370"/>
      <c r="AD489" s="370"/>
      <c r="AE489" s="374" t="str">
        <f aca="false">IF($AM489="","",IF($AM489=1,IF($AN489&gt;=1,"一次性·已到收款期","一次性·未到期"),$AD489&amp;" 第"&amp;$AN489&amp;"/"&amp;$AM489&amp;"期"))</f>
        <v/>
      </c>
      <c r="AF489" s="372" t="str">
        <f aca="false">IF(OR($AM489="",N($L489)=0),"",ROUND(N($J489)*$AN489/$AM489,2)+N($K489))</f>
        <v/>
      </c>
      <c r="AG489" s="372" t="str">
        <f aca="false">IF($AF489="","",MAX(0,ROUND($AF489-(N($P489)+N($Q489)+N($R489)),2)))</f>
        <v/>
      </c>
      <c r="AH489" s="372" t="str">
        <f aca="false">IF(OR(TRIM($B489&amp;$C489)="",NOT(ISNUMBER($D489))),"",SUMIFS($V$3:$V$1001,$AJ$3:$AJ$1001,$AJ489,$D$3:$D$1001,"&lt;"&amp;$D489))</f>
        <v/>
      </c>
      <c r="AI489" s="372" t="str">
        <f aca="false">IF(TRIM($B489&amp;$C489)="","",SUMIFS($V$3:$V$1001,$AJ$3:$AJ$1001,$AJ489))</f>
        <v/>
      </c>
      <c r="AJ489" s="374" t="str">
        <f aca="false">IF(TRIM($B489&amp;$C489)="","",TRIM($B489)&amp;"｜"&amp;TRIM($C489))</f>
        <v/>
      </c>
      <c r="AK489" s="372" t="str">
        <f aca="false">IF(TRIM($B489&amp;$C489)="","",MIN(N($N489),N($P489)))</f>
        <v/>
      </c>
      <c r="AL489" s="375" t="str">
        <f aca="false">IF(ISNUMBER($D489),YEAR($D489),"")</f>
        <v/>
      </c>
      <c r="AM489" s="375" t="str">
        <f aca="false">IF(OR(TRIM($B489&amp;$C489)="",NOT(ISNUMBER($D489)),NOT(ISNUMBER($E489))),"",IF($E489&lt;$D489,"",IF(IF($AD489="半年付",2,IF($AD489="季度付",4,IF($AD489="月付",12,IF($AD489="半月付",24,1))))=1,1,MAX(1,ROUND(($E489-$D489+1)/365*IF($AD489="半年付",2,IF($AD489="季度付",4,IF($AD489="月付",12,IF($AD489="半月付",24,1)))),0)))))</f>
        <v/>
      </c>
      <c r="AN489" s="375" t="str">
        <f aca="true">IF($AM489="","",MIN($AM489,MAX(0,INT((TODAY()-付款宽限天数-$D489)/(($E489-$D489+1)/$AM489))+1)))</f>
        <v/>
      </c>
    </row>
    <row r="490" customFormat="false" ht="14.9" hidden="false" customHeight="false" outlineLevel="0" collapsed="false">
      <c r="F490" s="370" t="str">
        <f aca="true">IF(TRIM($B490&amp;$C490)="","",IF(OR(ISNUMBER(SEARCH("未",$A490)),ISNUMBER(SEARCH("送出",$A490)),AND(TRIM($A490)="",NOT(ISNUMBER($D490)),N($G490)=0)),"【合同未回】","")&amp;IF(NOT(ISNUMBER($E490)),IF(OR(ISNUMBER(SEARCH("未",$A490)),ISNUMBER(SEARCH("送出",$A490)),AND(TRIM($A490)="",NOT(ISNUMBER($D490)),N($G490)=0)),"","【未填合同期】"),IF($E490&lt;TODAY(),"【已到期】",IF($E490-TODAY()&lt;=提醒天数,"【即将到期，剩余"&amp;($E490-TODAY())&amp;"天】","【正常】")))&amp;IF(OR($AC490="安装免保",$AC490="技术免保",$AC490="质保期内"),"【"&amp;$AC490&amp;"】",""))</f>
        <v/>
      </c>
      <c r="J490" s="371" t="str">
        <f aca="false">IF(OR(N($G490)=0,N($H490)=0),"",ROUND(N($G490)*N($H490)*IF(N($I490)=0,1,N($I490)),2))</f>
        <v/>
      </c>
      <c r="L490" s="371" t="str">
        <f aca="false">IF(TRIM($B490&amp;$C490)="","",IF(AND(N($J490)=0,N($K490)=0),"",ROUND(N($J490)+N($K490),2)))</f>
        <v/>
      </c>
      <c r="R490" s="371"/>
      <c r="S490" s="372" t="str">
        <f aca="false">IF(TRIM($B490&amp;$C490)="","",IF(N($N490)=0,"",MAX(0,MIN(N($N490)-N($P490),N($V490)))))</f>
        <v/>
      </c>
      <c r="T490" s="372" t="str">
        <f aca="false">IF(TRIM($B490&amp;$C490)="","",IF(N($P490)&lt;=N($N490),"",N($P490)-N($N490)))</f>
        <v/>
      </c>
      <c r="U490" s="372" t="str">
        <f aca="false">IF(OR(TRIM($B490&amp;$C490)="",$V490=""),"",MAX(0,N($V490))-N($S490))</f>
        <v/>
      </c>
      <c r="V490" s="372" t="str">
        <f aca="false">IF(TRIM($B490&amp;$C490)="","",IF(AND(N($L490)=0,N($P490)+N($Q490)+N($R490)=0),"",ROUND(N($L490)-N($P490)-N($Q490)-N($R490),2)))</f>
        <v/>
      </c>
      <c r="W490" s="373" t="str">
        <f aca="false">IF(TRIM($B490&amp;$C490)="","",IF(N($L490)=0,IF((N($P490)+N($Q490)+N($R490))=0,"—未填单价","未填单价，已收 "&amp;TEXT((N($P490)+N($Q490)+N($R490)),"#,##0.00")),IF(N($V490)&gt;0.005,"欠 "&amp;TEXT(N($V490),"#,##0.00")&amp;IF(N($S490)&gt;0,"（开票未到账 "&amp;TEXT(N($S490),"#,##0.00")&amp;"）","")&amp;IF(N($U490)&gt;0,"（未开票 "&amp;TEXT(N($U490),"#,##0.00")&amp;"）",""),IF(N($V490)&lt;-0.005,"多收 "&amp;TEXT(-N($V490),"#,##0.00"),"✔ 已结清")))&amp;IF(N($T490)&gt;0,"｜到账未开票 "&amp;TEXT(N($T490),"#,##0.00")&amp;"，待补票","")&amp;IF(N($Q490)&gt;0,"｜收现 "&amp;TEXT(N($Q490),"#,##0.00"),"")&amp;IF(N($R490)&gt;0,"｜收款不开票 "&amp;TEXT(N($R490),"#,##0.00"),""))</f>
        <v/>
      </c>
      <c r="X490" s="370"/>
      <c r="AB490" s="371" t="str">
        <f aca="false">IF(OR(N($N490)=0,N($AA490)=0),"",ROUND(N($N490)/(1+N($AA490))*N($AA490),2))</f>
        <v/>
      </c>
      <c r="AC490" s="370"/>
      <c r="AD490" s="370"/>
      <c r="AE490" s="374" t="str">
        <f aca="false">IF($AM490="","",IF($AM490=1,IF($AN490&gt;=1,"一次性·已到收款期","一次性·未到期"),$AD490&amp;" 第"&amp;$AN490&amp;"/"&amp;$AM490&amp;"期"))</f>
        <v/>
      </c>
      <c r="AF490" s="372" t="str">
        <f aca="false">IF(OR($AM490="",N($L490)=0),"",ROUND(N($J490)*$AN490/$AM490,2)+N($K490))</f>
        <v/>
      </c>
      <c r="AG490" s="372" t="str">
        <f aca="false">IF($AF490="","",MAX(0,ROUND($AF490-(N($P490)+N($Q490)+N($R490)),2)))</f>
        <v/>
      </c>
      <c r="AH490" s="372" t="str">
        <f aca="false">IF(OR(TRIM($B490&amp;$C490)="",NOT(ISNUMBER($D490))),"",SUMIFS($V$3:$V$1001,$AJ$3:$AJ$1001,$AJ490,$D$3:$D$1001,"&lt;"&amp;$D490))</f>
        <v/>
      </c>
      <c r="AI490" s="372" t="str">
        <f aca="false">IF(TRIM($B490&amp;$C490)="","",SUMIFS($V$3:$V$1001,$AJ$3:$AJ$1001,$AJ490))</f>
        <v/>
      </c>
      <c r="AJ490" s="374" t="str">
        <f aca="false">IF(TRIM($B490&amp;$C490)="","",TRIM($B490)&amp;"｜"&amp;TRIM($C490))</f>
        <v/>
      </c>
      <c r="AK490" s="372" t="str">
        <f aca="false">IF(TRIM($B490&amp;$C490)="","",MIN(N($N490),N($P490)))</f>
        <v/>
      </c>
      <c r="AL490" s="375" t="str">
        <f aca="false">IF(ISNUMBER($D490),YEAR($D490),"")</f>
        <v/>
      </c>
      <c r="AM490" s="375" t="str">
        <f aca="false">IF(OR(TRIM($B490&amp;$C490)="",NOT(ISNUMBER($D490)),NOT(ISNUMBER($E490))),"",IF($E490&lt;$D490,"",IF(IF($AD490="半年付",2,IF($AD490="季度付",4,IF($AD490="月付",12,IF($AD490="半月付",24,1))))=1,1,MAX(1,ROUND(($E490-$D490+1)/365*IF($AD490="半年付",2,IF($AD490="季度付",4,IF($AD490="月付",12,IF($AD490="半月付",24,1)))),0)))))</f>
        <v/>
      </c>
      <c r="AN490" s="375" t="str">
        <f aca="true">IF($AM490="","",MIN($AM490,MAX(0,INT((TODAY()-付款宽限天数-$D490)/(($E490-$D490+1)/$AM490))+1)))</f>
        <v/>
      </c>
    </row>
    <row r="491" customFormat="false" ht="14.9" hidden="false" customHeight="false" outlineLevel="0" collapsed="false">
      <c r="F491" s="370" t="str">
        <f aca="true">IF(TRIM($B491&amp;$C491)="","",IF(OR(ISNUMBER(SEARCH("未",$A491)),ISNUMBER(SEARCH("送出",$A491)),AND(TRIM($A491)="",NOT(ISNUMBER($D491)),N($G491)=0)),"【合同未回】","")&amp;IF(NOT(ISNUMBER($E491)),IF(OR(ISNUMBER(SEARCH("未",$A491)),ISNUMBER(SEARCH("送出",$A491)),AND(TRIM($A491)="",NOT(ISNUMBER($D491)),N($G491)=0)),"","【未填合同期】"),IF($E491&lt;TODAY(),"【已到期】",IF($E491-TODAY()&lt;=提醒天数,"【即将到期，剩余"&amp;($E491-TODAY())&amp;"天】","【正常】")))&amp;IF(OR($AC491="安装免保",$AC491="技术免保",$AC491="质保期内"),"【"&amp;$AC491&amp;"】",""))</f>
        <v/>
      </c>
      <c r="J491" s="371" t="str">
        <f aca="false">IF(OR(N($G491)=0,N($H491)=0),"",ROUND(N($G491)*N($H491)*IF(N($I491)=0,1,N($I491)),2))</f>
        <v/>
      </c>
      <c r="L491" s="371" t="str">
        <f aca="false">IF(TRIM($B491&amp;$C491)="","",IF(AND(N($J491)=0,N($K491)=0),"",ROUND(N($J491)+N($K491),2)))</f>
        <v/>
      </c>
      <c r="R491" s="371"/>
      <c r="S491" s="372" t="str">
        <f aca="false">IF(TRIM($B491&amp;$C491)="","",IF(N($N491)=0,"",MAX(0,MIN(N($N491)-N($P491),N($V491)))))</f>
        <v/>
      </c>
      <c r="T491" s="372" t="str">
        <f aca="false">IF(TRIM($B491&amp;$C491)="","",IF(N($P491)&lt;=N($N491),"",N($P491)-N($N491)))</f>
        <v/>
      </c>
      <c r="U491" s="372" t="str">
        <f aca="false">IF(OR(TRIM($B491&amp;$C491)="",$V491=""),"",MAX(0,N($V491))-N($S491))</f>
        <v/>
      </c>
      <c r="V491" s="372" t="str">
        <f aca="false">IF(TRIM($B491&amp;$C491)="","",IF(AND(N($L491)=0,N($P491)+N($Q491)+N($R491)=0),"",ROUND(N($L491)-N($P491)-N($Q491)-N($R491),2)))</f>
        <v/>
      </c>
      <c r="W491" s="373" t="str">
        <f aca="false">IF(TRIM($B491&amp;$C491)="","",IF(N($L491)=0,IF((N($P491)+N($Q491)+N($R491))=0,"—未填单价","未填单价，已收 "&amp;TEXT((N($P491)+N($Q491)+N($R491)),"#,##0.00")),IF(N($V491)&gt;0.005,"欠 "&amp;TEXT(N($V491),"#,##0.00")&amp;IF(N($S491)&gt;0,"（开票未到账 "&amp;TEXT(N($S491),"#,##0.00")&amp;"）","")&amp;IF(N($U491)&gt;0,"（未开票 "&amp;TEXT(N($U491),"#,##0.00")&amp;"）",""),IF(N($V491)&lt;-0.005,"多收 "&amp;TEXT(-N($V491),"#,##0.00"),"✔ 已结清")))&amp;IF(N($T491)&gt;0,"｜到账未开票 "&amp;TEXT(N($T491),"#,##0.00")&amp;"，待补票","")&amp;IF(N($Q491)&gt;0,"｜收现 "&amp;TEXT(N($Q491),"#,##0.00"),"")&amp;IF(N($R491)&gt;0,"｜收款不开票 "&amp;TEXT(N($R491),"#,##0.00"),""))</f>
        <v/>
      </c>
      <c r="X491" s="370"/>
      <c r="AB491" s="371" t="str">
        <f aca="false">IF(OR(N($N491)=0,N($AA491)=0),"",ROUND(N($N491)/(1+N($AA491))*N($AA491),2))</f>
        <v/>
      </c>
      <c r="AC491" s="370"/>
      <c r="AD491" s="370"/>
      <c r="AE491" s="374" t="str">
        <f aca="false">IF($AM491="","",IF($AM491=1,IF($AN491&gt;=1,"一次性·已到收款期","一次性·未到期"),$AD491&amp;" 第"&amp;$AN491&amp;"/"&amp;$AM491&amp;"期"))</f>
        <v/>
      </c>
      <c r="AF491" s="372" t="str">
        <f aca="false">IF(OR($AM491="",N($L491)=0),"",ROUND(N($J491)*$AN491/$AM491,2)+N($K491))</f>
        <v/>
      </c>
      <c r="AG491" s="372" t="str">
        <f aca="false">IF($AF491="","",MAX(0,ROUND($AF491-(N($P491)+N($Q491)+N($R491)),2)))</f>
        <v/>
      </c>
      <c r="AH491" s="372" t="str">
        <f aca="false">IF(OR(TRIM($B491&amp;$C491)="",NOT(ISNUMBER($D491))),"",SUMIFS($V$3:$V$1001,$AJ$3:$AJ$1001,$AJ491,$D$3:$D$1001,"&lt;"&amp;$D491))</f>
        <v/>
      </c>
      <c r="AI491" s="372" t="str">
        <f aca="false">IF(TRIM($B491&amp;$C491)="","",SUMIFS($V$3:$V$1001,$AJ$3:$AJ$1001,$AJ491))</f>
        <v/>
      </c>
      <c r="AJ491" s="374" t="str">
        <f aca="false">IF(TRIM($B491&amp;$C491)="","",TRIM($B491)&amp;"｜"&amp;TRIM($C491))</f>
        <v/>
      </c>
      <c r="AK491" s="372" t="str">
        <f aca="false">IF(TRIM($B491&amp;$C491)="","",MIN(N($N491),N($P491)))</f>
        <v/>
      </c>
      <c r="AL491" s="375" t="str">
        <f aca="false">IF(ISNUMBER($D491),YEAR($D491),"")</f>
        <v/>
      </c>
      <c r="AM491" s="375" t="str">
        <f aca="false">IF(OR(TRIM($B491&amp;$C491)="",NOT(ISNUMBER($D491)),NOT(ISNUMBER($E491))),"",IF($E491&lt;$D491,"",IF(IF($AD491="半年付",2,IF($AD491="季度付",4,IF($AD491="月付",12,IF($AD491="半月付",24,1))))=1,1,MAX(1,ROUND(($E491-$D491+1)/365*IF($AD491="半年付",2,IF($AD491="季度付",4,IF($AD491="月付",12,IF($AD491="半月付",24,1)))),0)))))</f>
        <v/>
      </c>
      <c r="AN491" s="375" t="str">
        <f aca="true">IF($AM491="","",MIN($AM491,MAX(0,INT((TODAY()-付款宽限天数-$D491)/(($E491-$D491+1)/$AM491))+1)))</f>
        <v/>
      </c>
    </row>
    <row r="492" customFormat="false" ht="14.9" hidden="false" customHeight="false" outlineLevel="0" collapsed="false">
      <c r="F492" s="370" t="str">
        <f aca="true">IF(TRIM($B492&amp;$C492)="","",IF(OR(ISNUMBER(SEARCH("未",$A492)),ISNUMBER(SEARCH("送出",$A492)),AND(TRIM($A492)="",NOT(ISNUMBER($D492)),N($G492)=0)),"【合同未回】","")&amp;IF(NOT(ISNUMBER($E492)),IF(OR(ISNUMBER(SEARCH("未",$A492)),ISNUMBER(SEARCH("送出",$A492)),AND(TRIM($A492)="",NOT(ISNUMBER($D492)),N($G492)=0)),"","【未填合同期】"),IF($E492&lt;TODAY(),"【已到期】",IF($E492-TODAY()&lt;=提醒天数,"【即将到期，剩余"&amp;($E492-TODAY())&amp;"天】","【正常】")))&amp;IF(OR($AC492="安装免保",$AC492="技术免保",$AC492="质保期内"),"【"&amp;$AC492&amp;"】",""))</f>
        <v/>
      </c>
      <c r="J492" s="371" t="str">
        <f aca="false">IF(OR(N($G492)=0,N($H492)=0),"",ROUND(N($G492)*N($H492)*IF(N($I492)=0,1,N($I492)),2))</f>
        <v/>
      </c>
      <c r="L492" s="371" t="str">
        <f aca="false">IF(TRIM($B492&amp;$C492)="","",IF(AND(N($J492)=0,N($K492)=0),"",ROUND(N($J492)+N($K492),2)))</f>
        <v/>
      </c>
      <c r="R492" s="371"/>
      <c r="S492" s="372" t="str">
        <f aca="false">IF(TRIM($B492&amp;$C492)="","",IF(N($N492)=0,"",MAX(0,MIN(N($N492)-N($P492),N($V492)))))</f>
        <v/>
      </c>
      <c r="T492" s="372" t="str">
        <f aca="false">IF(TRIM($B492&amp;$C492)="","",IF(N($P492)&lt;=N($N492),"",N($P492)-N($N492)))</f>
        <v/>
      </c>
      <c r="U492" s="372" t="str">
        <f aca="false">IF(OR(TRIM($B492&amp;$C492)="",$V492=""),"",MAX(0,N($V492))-N($S492))</f>
        <v/>
      </c>
      <c r="V492" s="372" t="str">
        <f aca="false">IF(TRIM($B492&amp;$C492)="","",IF(AND(N($L492)=0,N($P492)+N($Q492)+N($R492)=0),"",ROUND(N($L492)-N($P492)-N($Q492)-N($R492),2)))</f>
        <v/>
      </c>
      <c r="W492" s="373" t="str">
        <f aca="false">IF(TRIM($B492&amp;$C492)="","",IF(N($L492)=0,IF((N($P492)+N($Q492)+N($R492))=0,"—未填单价","未填单价，已收 "&amp;TEXT((N($P492)+N($Q492)+N($R492)),"#,##0.00")),IF(N($V492)&gt;0.005,"欠 "&amp;TEXT(N($V492),"#,##0.00")&amp;IF(N($S492)&gt;0,"（开票未到账 "&amp;TEXT(N($S492),"#,##0.00")&amp;"）","")&amp;IF(N($U492)&gt;0,"（未开票 "&amp;TEXT(N($U492),"#,##0.00")&amp;"）",""),IF(N($V492)&lt;-0.005,"多收 "&amp;TEXT(-N($V492),"#,##0.00"),"✔ 已结清")))&amp;IF(N($T492)&gt;0,"｜到账未开票 "&amp;TEXT(N($T492),"#,##0.00")&amp;"，待补票","")&amp;IF(N($Q492)&gt;0,"｜收现 "&amp;TEXT(N($Q492),"#,##0.00"),"")&amp;IF(N($R492)&gt;0,"｜收款不开票 "&amp;TEXT(N($R492),"#,##0.00"),""))</f>
        <v/>
      </c>
      <c r="X492" s="370"/>
      <c r="AB492" s="371" t="str">
        <f aca="false">IF(OR(N($N492)=0,N($AA492)=0),"",ROUND(N($N492)/(1+N($AA492))*N($AA492),2))</f>
        <v/>
      </c>
      <c r="AC492" s="370"/>
      <c r="AD492" s="370"/>
      <c r="AE492" s="374" t="str">
        <f aca="false">IF($AM492="","",IF($AM492=1,IF($AN492&gt;=1,"一次性·已到收款期","一次性·未到期"),$AD492&amp;" 第"&amp;$AN492&amp;"/"&amp;$AM492&amp;"期"))</f>
        <v/>
      </c>
      <c r="AF492" s="372" t="str">
        <f aca="false">IF(OR($AM492="",N($L492)=0),"",ROUND(N($J492)*$AN492/$AM492,2)+N($K492))</f>
        <v/>
      </c>
      <c r="AG492" s="372" t="str">
        <f aca="false">IF($AF492="","",MAX(0,ROUND($AF492-(N($P492)+N($Q492)+N($R492)),2)))</f>
        <v/>
      </c>
      <c r="AH492" s="372" t="str">
        <f aca="false">IF(OR(TRIM($B492&amp;$C492)="",NOT(ISNUMBER($D492))),"",SUMIFS($V$3:$V$1001,$AJ$3:$AJ$1001,$AJ492,$D$3:$D$1001,"&lt;"&amp;$D492))</f>
        <v/>
      </c>
      <c r="AI492" s="372" t="str">
        <f aca="false">IF(TRIM($B492&amp;$C492)="","",SUMIFS($V$3:$V$1001,$AJ$3:$AJ$1001,$AJ492))</f>
        <v/>
      </c>
      <c r="AJ492" s="374" t="str">
        <f aca="false">IF(TRIM($B492&amp;$C492)="","",TRIM($B492)&amp;"｜"&amp;TRIM($C492))</f>
        <v/>
      </c>
      <c r="AK492" s="372" t="str">
        <f aca="false">IF(TRIM($B492&amp;$C492)="","",MIN(N($N492),N($P492)))</f>
        <v/>
      </c>
      <c r="AL492" s="375" t="str">
        <f aca="false">IF(ISNUMBER($D492),YEAR($D492),"")</f>
        <v/>
      </c>
      <c r="AM492" s="375" t="str">
        <f aca="false">IF(OR(TRIM($B492&amp;$C492)="",NOT(ISNUMBER($D492)),NOT(ISNUMBER($E492))),"",IF($E492&lt;$D492,"",IF(IF($AD492="半年付",2,IF($AD492="季度付",4,IF($AD492="月付",12,IF($AD492="半月付",24,1))))=1,1,MAX(1,ROUND(($E492-$D492+1)/365*IF($AD492="半年付",2,IF($AD492="季度付",4,IF($AD492="月付",12,IF($AD492="半月付",24,1)))),0)))))</f>
        <v/>
      </c>
      <c r="AN492" s="375" t="str">
        <f aca="true">IF($AM492="","",MIN($AM492,MAX(0,INT((TODAY()-付款宽限天数-$D492)/(($E492-$D492+1)/$AM492))+1)))</f>
        <v/>
      </c>
    </row>
    <row r="493" customFormat="false" ht="14.9" hidden="false" customHeight="false" outlineLevel="0" collapsed="false">
      <c r="F493" s="370" t="str">
        <f aca="true">IF(TRIM($B493&amp;$C493)="","",IF(OR(ISNUMBER(SEARCH("未",$A493)),ISNUMBER(SEARCH("送出",$A493)),AND(TRIM($A493)="",NOT(ISNUMBER($D493)),N($G493)=0)),"【合同未回】","")&amp;IF(NOT(ISNUMBER($E493)),IF(OR(ISNUMBER(SEARCH("未",$A493)),ISNUMBER(SEARCH("送出",$A493)),AND(TRIM($A493)="",NOT(ISNUMBER($D493)),N($G493)=0)),"","【未填合同期】"),IF($E493&lt;TODAY(),"【已到期】",IF($E493-TODAY()&lt;=提醒天数,"【即将到期，剩余"&amp;($E493-TODAY())&amp;"天】","【正常】")))&amp;IF(OR($AC493="安装免保",$AC493="技术免保",$AC493="质保期内"),"【"&amp;$AC493&amp;"】",""))</f>
        <v/>
      </c>
      <c r="J493" s="371" t="str">
        <f aca="false">IF(OR(N($G493)=0,N($H493)=0),"",ROUND(N($G493)*N($H493)*IF(N($I493)=0,1,N($I493)),2))</f>
        <v/>
      </c>
      <c r="L493" s="371" t="str">
        <f aca="false">IF(TRIM($B493&amp;$C493)="","",IF(AND(N($J493)=0,N($K493)=0),"",ROUND(N($J493)+N($K493),2)))</f>
        <v/>
      </c>
      <c r="R493" s="371"/>
      <c r="S493" s="372" t="str">
        <f aca="false">IF(TRIM($B493&amp;$C493)="","",IF(N($N493)=0,"",MAX(0,MIN(N($N493)-N($P493),N($V493)))))</f>
        <v/>
      </c>
      <c r="T493" s="372" t="str">
        <f aca="false">IF(TRIM($B493&amp;$C493)="","",IF(N($P493)&lt;=N($N493),"",N($P493)-N($N493)))</f>
        <v/>
      </c>
      <c r="U493" s="372" t="str">
        <f aca="false">IF(OR(TRIM($B493&amp;$C493)="",$V493=""),"",MAX(0,N($V493))-N($S493))</f>
        <v/>
      </c>
      <c r="V493" s="372" t="str">
        <f aca="false">IF(TRIM($B493&amp;$C493)="","",IF(AND(N($L493)=0,N($P493)+N($Q493)+N($R493)=0),"",ROUND(N($L493)-N($P493)-N($Q493)-N($R493),2)))</f>
        <v/>
      </c>
      <c r="W493" s="373" t="str">
        <f aca="false">IF(TRIM($B493&amp;$C493)="","",IF(N($L493)=0,IF((N($P493)+N($Q493)+N($R493))=0,"—未填单价","未填单价，已收 "&amp;TEXT((N($P493)+N($Q493)+N($R493)),"#,##0.00")),IF(N($V493)&gt;0.005,"欠 "&amp;TEXT(N($V493),"#,##0.00")&amp;IF(N($S493)&gt;0,"（开票未到账 "&amp;TEXT(N($S493),"#,##0.00")&amp;"）","")&amp;IF(N($U493)&gt;0,"（未开票 "&amp;TEXT(N($U493),"#,##0.00")&amp;"）",""),IF(N($V493)&lt;-0.005,"多收 "&amp;TEXT(-N($V493),"#,##0.00"),"✔ 已结清")))&amp;IF(N($T493)&gt;0,"｜到账未开票 "&amp;TEXT(N($T493),"#,##0.00")&amp;"，待补票","")&amp;IF(N($Q493)&gt;0,"｜收现 "&amp;TEXT(N($Q493),"#,##0.00"),"")&amp;IF(N($R493)&gt;0,"｜收款不开票 "&amp;TEXT(N($R493),"#,##0.00"),""))</f>
        <v/>
      </c>
      <c r="X493" s="370"/>
      <c r="AB493" s="371" t="str">
        <f aca="false">IF(OR(N($N493)=0,N($AA493)=0),"",ROUND(N($N493)/(1+N($AA493))*N($AA493),2))</f>
        <v/>
      </c>
      <c r="AC493" s="370"/>
      <c r="AD493" s="370"/>
      <c r="AE493" s="374" t="str">
        <f aca="false">IF($AM493="","",IF($AM493=1,IF($AN493&gt;=1,"一次性·已到收款期","一次性·未到期"),$AD493&amp;" 第"&amp;$AN493&amp;"/"&amp;$AM493&amp;"期"))</f>
        <v/>
      </c>
      <c r="AF493" s="372" t="str">
        <f aca="false">IF(OR($AM493="",N($L493)=0),"",ROUND(N($J493)*$AN493/$AM493,2)+N($K493))</f>
        <v/>
      </c>
      <c r="AG493" s="372" t="str">
        <f aca="false">IF($AF493="","",MAX(0,ROUND($AF493-(N($P493)+N($Q493)+N($R493)),2)))</f>
        <v/>
      </c>
      <c r="AH493" s="372" t="str">
        <f aca="false">IF(OR(TRIM($B493&amp;$C493)="",NOT(ISNUMBER($D493))),"",SUMIFS($V$3:$V$1001,$AJ$3:$AJ$1001,$AJ493,$D$3:$D$1001,"&lt;"&amp;$D493))</f>
        <v/>
      </c>
      <c r="AI493" s="372" t="str">
        <f aca="false">IF(TRIM($B493&amp;$C493)="","",SUMIFS($V$3:$V$1001,$AJ$3:$AJ$1001,$AJ493))</f>
        <v/>
      </c>
      <c r="AJ493" s="374" t="str">
        <f aca="false">IF(TRIM($B493&amp;$C493)="","",TRIM($B493)&amp;"｜"&amp;TRIM($C493))</f>
        <v/>
      </c>
      <c r="AK493" s="372" t="str">
        <f aca="false">IF(TRIM($B493&amp;$C493)="","",MIN(N($N493),N($P493)))</f>
        <v/>
      </c>
      <c r="AL493" s="375" t="str">
        <f aca="false">IF(ISNUMBER($D493),YEAR($D493),"")</f>
        <v/>
      </c>
      <c r="AM493" s="375" t="str">
        <f aca="false">IF(OR(TRIM($B493&amp;$C493)="",NOT(ISNUMBER($D493)),NOT(ISNUMBER($E493))),"",IF($E493&lt;$D493,"",IF(IF($AD493="半年付",2,IF($AD493="季度付",4,IF($AD493="月付",12,IF($AD493="半月付",24,1))))=1,1,MAX(1,ROUND(($E493-$D493+1)/365*IF($AD493="半年付",2,IF($AD493="季度付",4,IF($AD493="月付",12,IF($AD493="半月付",24,1)))),0)))))</f>
        <v/>
      </c>
      <c r="AN493" s="375" t="str">
        <f aca="true">IF($AM493="","",MIN($AM493,MAX(0,INT((TODAY()-付款宽限天数-$D493)/(($E493-$D493+1)/$AM493))+1)))</f>
        <v/>
      </c>
    </row>
    <row r="494" customFormat="false" ht="14.9" hidden="false" customHeight="false" outlineLevel="0" collapsed="false">
      <c r="F494" s="370" t="str">
        <f aca="true">IF(TRIM($B494&amp;$C494)="","",IF(OR(ISNUMBER(SEARCH("未",$A494)),ISNUMBER(SEARCH("送出",$A494)),AND(TRIM($A494)="",NOT(ISNUMBER($D494)),N($G494)=0)),"【合同未回】","")&amp;IF(NOT(ISNUMBER($E494)),IF(OR(ISNUMBER(SEARCH("未",$A494)),ISNUMBER(SEARCH("送出",$A494)),AND(TRIM($A494)="",NOT(ISNUMBER($D494)),N($G494)=0)),"","【未填合同期】"),IF($E494&lt;TODAY(),"【已到期】",IF($E494-TODAY()&lt;=提醒天数,"【即将到期，剩余"&amp;($E494-TODAY())&amp;"天】","【正常】")))&amp;IF(OR($AC494="安装免保",$AC494="技术免保",$AC494="质保期内"),"【"&amp;$AC494&amp;"】",""))</f>
        <v/>
      </c>
      <c r="J494" s="371" t="str">
        <f aca="false">IF(OR(N($G494)=0,N($H494)=0),"",ROUND(N($G494)*N($H494)*IF(N($I494)=0,1,N($I494)),2))</f>
        <v/>
      </c>
      <c r="L494" s="371" t="str">
        <f aca="false">IF(TRIM($B494&amp;$C494)="","",IF(AND(N($J494)=0,N($K494)=0),"",ROUND(N($J494)+N($K494),2)))</f>
        <v/>
      </c>
      <c r="R494" s="371"/>
      <c r="S494" s="372" t="str">
        <f aca="false">IF(TRIM($B494&amp;$C494)="","",IF(N($N494)=0,"",MAX(0,MIN(N($N494)-N($P494),N($V494)))))</f>
        <v/>
      </c>
      <c r="T494" s="372" t="str">
        <f aca="false">IF(TRIM($B494&amp;$C494)="","",IF(N($P494)&lt;=N($N494),"",N($P494)-N($N494)))</f>
        <v/>
      </c>
      <c r="U494" s="372" t="str">
        <f aca="false">IF(OR(TRIM($B494&amp;$C494)="",$V494=""),"",MAX(0,N($V494))-N($S494))</f>
        <v/>
      </c>
      <c r="V494" s="372" t="str">
        <f aca="false">IF(TRIM($B494&amp;$C494)="","",IF(AND(N($L494)=0,N($P494)+N($Q494)+N($R494)=0),"",ROUND(N($L494)-N($P494)-N($Q494)-N($R494),2)))</f>
        <v/>
      </c>
      <c r="W494" s="373" t="str">
        <f aca="false">IF(TRIM($B494&amp;$C494)="","",IF(N($L494)=0,IF((N($P494)+N($Q494)+N($R494))=0,"—未填单价","未填单价，已收 "&amp;TEXT((N($P494)+N($Q494)+N($R494)),"#,##0.00")),IF(N($V494)&gt;0.005,"欠 "&amp;TEXT(N($V494),"#,##0.00")&amp;IF(N($S494)&gt;0,"（开票未到账 "&amp;TEXT(N($S494),"#,##0.00")&amp;"）","")&amp;IF(N($U494)&gt;0,"（未开票 "&amp;TEXT(N($U494),"#,##0.00")&amp;"）",""),IF(N($V494)&lt;-0.005,"多收 "&amp;TEXT(-N($V494),"#,##0.00"),"✔ 已结清")))&amp;IF(N($T494)&gt;0,"｜到账未开票 "&amp;TEXT(N($T494),"#,##0.00")&amp;"，待补票","")&amp;IF(N($Q494)&gt;0,"｜收现 "&amp;TEXT(N($Q494),"#,##0.00"),"")&amp;IF(N($R494)&gt;0,"｜收款不开票 "&amp;TEXT(N($R494),"#,##0.00"),""))</f>
        <v/>
      </c>
      <c r="X494" s="370"/>
      <c r="AB494" s="371" t="str">
        <f aca="false">IF(OR(N($N494)=0,N($AA494)=0),"",ROUND(N($N494)/(1+N($AA494))*N($AA494),2))</f>
        <v/>
      </c>
      <c r="AC494" s="370"/>
      <c r="AD494" s="370"/>
      <c r="AE494" s="374" t="str">
        <f aca="false">IF($AM494="","",IF($AM494=1,IF($AN494&gt;=1,"一次性·已到收款期","一次性·未到期"),$AD494&amp;" 第"&amp;$AN494&amp;"/"&amp;$AM494&amp;"期"))</f>
        <v/>
      </c>
      <c r="AF494" s="372" t="str">
        <f aca="false">IF(OR($AM494="",N($L494)=0),"",ROUND(N($J494)*$AN494/$AM494,2)+N($K494))</f>
        <v/>
      </c>
      <c r="AG494" s="372" t="str">
        <f aca="false">IF($AF494="","",MAX(0,ROUND($AF494-(N($P494)+N($Q494)+N($R494)),2)))</f>
        <v/>
      </c>
      <c r="AH494" s="372" t="str">
        <f aca="false">IF(OR(TRIM($B494&amp;$C494)="",NOT(ISNUMBER($D494))),"",SUMIFS($V$3:$V$1001,$AJ$3:$AJ$1001,$AJ494,$D$3:$D$1001,"&lt;"&amp;$D494))</f>
        <v/>
      </c>
      <c r="AI494" s="372" t="str">
        <f aca="false">IF(TRIM($B494&amp;$C494)="","",SUMIFS($V$3:$V$1001,$AJ$3:$AJ$1001,$AJ494))</f>
        <v/>
      </c>
      <c r="AJ494" s="374" t="str">
        <f aca="false">IF(TRIM($B494&amp;$C494)="","",TRIM($B494)&amp;"｜"&amp;TRIM($C494))</f>
        <v/>
      </c>
      <c r="AK494" s="372" t="str">
        <f aca="false">IF(TRIM($B494&amp;$C494)="","",MIN(N($N494),N($P494)))</f>
        <v/>
      </c>
      <c r="AL494" s="375" t="str">
        <f aca="false">IF(ISNUMBER($D494),YEAR($D494),"")</f>
        <v/>
      </c>
      <c r="AM494" s="375" t="str">
        <f aca="false">IF(OR(TRIM($B494&amp;$C494)="",NOT(ISNUMBER($D494)),NOT(ISNUMBER($E494))),"",IF($E494&lt;$D494,"",IF(IF($AD494="半年付",2,IF($AD494="季度付",4,IF($AD494="月付",12,IF($AD494="半月付",24,1))))=1,1,MAX(1,ROUND(($E494-$D494+1)/365*IF($AD494="半年付",2,IF($AD494="季度付",4,IF($AD494="月付",12,IF($AD494="半月付",24,1)))),0)))))</f>
        <v/>
      </c>
      <c r="AN494" s="375" t="str">
        <f aca="true">IF($AM494="","",MIN($AM494,MAX(0,INT((TODAY()-付款宽限天数-$D494)/(($E494-$D494+1)/$AM494))+1)))</f>
        <v/>
      </c>
    </row>
    <row r="495" customFormat="false" ht="14.9" hidden="false" customHeight="false" outlineLevel="0" collapsed="false">
      <c r="F495" s="370" t="str">
        <f aca="true">IF(TRIM($B495&amp;$C495)="","",IF(OR(ISNUMBER(SEARCH("未",$A495)),ISNUMBER(SEARCH("送出",$A495)),AND(TRIM($A495)="",NOT(ISNUMBER($D495)),N($G495)=0)),"【合同未回】","")&amp;IF(NOT(ISNUMBER($E495)),IF(OR(ISNUMBER(SEARCH("未",$A495)),ISNUMBER(SEARCH("送出",$A495)),AND(TRIM($A495)="",NOT(ISNUMBER($D495)),N($G495)=0)),"","【未填合同期】"),IF($E495&lt;TODAY(),"【已到期】",IF($E495-TODAY()&lt;=提醒天数,"【即将到期，剩余"&amp;($E495-TODAY())&amp;"天】","【正常】")))&amp;IF(OR($AC495="安装免保",$AC495="技术免保",$AC495="质保期内"),"【"&amp;$AC495&amp;"】",""))</f>
        <v/>
      </c>
      <c r="J495" s="371" t="str">
        <f aca="false">IF(OR(N($G495)=0,N($H495)=0),"",ROUND(N($G495)*N($H495)*IF(N($I495)=0,1,N($I495)),2))</f>
        <v/>
      </c>
      <c r="L495" s="371" t="str">
        <f aca="false">IF(TRIM($B495&amp;$C495)="","",IF(AND(N($J495)=0,N($K495)=0),"",ROUND(N($J495)+N($K495),2)))</f>
        <v/>
      </c>
      <c r="R495" s="371"/>
      <c r="S495" s="372" t="str">
        <f aca="false">IF(TRIM($B495&amp;$C495)="","",IF(N($N495)=0,"",MAX(0,MIN(N($N495)-N($P495),N($V495)))))</f>
        <v/>
      </c>
      <c r="T495" s="372" t="str">
        <f aca="false">IF(TRIM($B495&amp;$C495)="","",IF(N($P495)&lt;=N($N495),"",N($P495)-N($N495)))</f>
        <v/>
      </c>
      <c r="U495" s="372" t="str">
        <f aca="false">IF(OR(TRIM($B495&amp;$C495)="",$V495=""),"",MAX(0,N($V495))-N($S495))</f>
        <v/>
      </c>
      <c r="V495" s="372" t="str">
        <f aca="false">IF(TRIM($B495&amp;$C495)="","",IF(AND(N($L495)=0,N($P495)+N($Q495)+N($R495)=0),"",ROUND(N($L495)-N($P495)-N($Q495)-N($R495),2)))</f>
        <v/>
      </c>
      <c r="W495" s="373" t="str">
        <f aca="false">IF(TRIM($B495&amp;$C495)="","",IF(N($L495)=0,IF((N($P495)+N($Q495)+N($R495))=0,"—未填单价","未填单价，已收 "&amp;TEXT((N($P495)+N($Q495)+N($R495)),"#,##0.00")),IF(N($V495)&gt;0.005,"欠 "&amp;TEXT(N($V495),"#,##0.00")&amp;IF(N($S495)&gt;0,"（开票未到账 "&amp;TEXT(N($S495),"#,##0.00")&amp;"）","")&amp;IF(N($U495)&gt;0,"（未开票 "&amp;TEXT(N($U495),"#,##0.00")&amp;"）",""),IF(N($V495)&lt;-0.005,"多收 "&amp;TEXT(-N($V495),"#,##0.00"),"✔ 已结清")))&amp;IF(N($T495)&gt;0,"｜到账未开票 "&amp;TEXT(N($T495),"#,##0.00")&amp;"，待补票","")&amp;IF(N($Q495)&gt;0,"｜收现 "&amp;TEXT(N($Q495),"#,##0.00"),"")&amp;IF(N($R495)&gt;0,"｜收款不开票 "&amp;TEXT(N($R495),"#,##0.00"),""))</f>
        <v/>
      </c>
      <c r="X495" s="370"/>
      <c r="AB495" s="371" t="str">
        <f aca="false">IF(OR(N($N495)=0,N($AA495)=0),"",ROUND(N($N495)/(1+N($AA495))*N($AA495),2))</f>
        <v/>
      </c>
      <c r="AC495" s="370"/>
      <c r="AD495" s="370"/>
      <c r="AE495" s="374" t="str">
        <f aca="false">IF($AM495="","",IF($AM495=1,IF($AN495&gt;=1,"一次性·已到收款期","一次性·未到期"),$AD495&amp;" 第"&amp;$AN495&amp;"/"&amp;$AM495&amp;"期"))</f>
        <v/>
      </c>
      <c r="AF495" s="372" t="str">
        <f aca="false">IF(OR($AM495="",N($L495)=0),"",ROUND(N($J495)*$AN495/$AM495,2)+N($K495))</f>
        <v/>
      </c>
      <c r="AG495" s="372" t="str">
        <f aca="false">IF($AF495="","",MAX(0,ROUND($AF495-(N($P495)+N($Q495)+N($R495)),2)))</f>
        <v/>
      </c>
      <c r="AH495" s="372" t="str">
        <f aca="false">IF(OR(TRIM($B495&amp;$C495)="",NOT(ISNUMBER($D495))),"",SUMIFS($V$3:$V$1001,$AJ$3:$AJ$1001,$AJ495,$D$3:$D$1001,"&lt;"&amp;$D495))</f>
        <v/>
      </c>
      <c r="AI495" s="372" t="str">
        <f aca="false">IF(TRIM($B495&amp;$C495)="","",SUMIFS($V$3:$V$1001,$AJ$3:$AJ$1001,$AJ495))</f>
        <v/>
      </c>
      <c r="AJ495" s="374" t="str">
        <f aca="false">IF(TRIM($B495&amp;$C495)="","",TRIM($B495)&amp;"｜"&amp;TRIM($C495))</f>
        <v/>
      </c>
      <c r="AK495" s="372" t="str">
        <f aca="false">IF(TRIM($B495&amp;$C495)="","",MIN(N($N495),N($P495)))</f>
        <v/>
      </c>
      <c r="AL495" s="375" t="str">
        <f aca="false">IF(ISNUMBER($D495),YEAR($D495),"")</f>
        <v/>
      </c>
      <c r="AM495" s="375" t="str">
        <f aca="false">IF(OR(TRIM($B495&amp;$C495)="",NOT(ISNUMBER($D495)),NOT(ISNUMBER($E495))),"",IF($E495&lt;$D495,"",IF(IF($AD495="半年付",2,IF($AD495="季度付",4,IF($AD495="月付",12,IF($AD495="半月付",24,1))))=1,1,MAX(1,ROUND(($E495-$D495+1)/365*IF($AD495="半年付",2,IF($AD495="季度付",4,IF($AD495="月付",12,IF($AD495="半月付",24,1)))),0)))))</f>
        <v/>
      </c>
      <c r="AN495" s="375" t="str">
        <f aca="true">IF($AM495="","",MIN($AM495,MAX(0,INT((TODAY()-付款宽限天数-$D495)/(($E495-$D495+1)/$AM495))+1)))</f>
        <v/>
      </c>
    </row>
    <row r="496" customFormat="false" ht="14.9" hidden="false" customHeight="false" outlineLevel="0" collapsed="false">
      <c r="F496" s="370" t="str">
        <f aca="true">IF(TRIM($B496&amp;$C496)="","",IF(OR(ISNUMBER(SEARCH("未",$A496)),ISNUMBER(SEARCH("送出",$A496)),AND(TRIM($A496)="",NOT(ISNUMBER($D496)),N($G496)=0)),"【合同未回】","")&amp;IF(NOT(ISNUMBER($E496)),IF(OR(ISNUMBER(SEARCH("未",$A496)),ISNUMBER(SEARCH("送出",$A496)),AND(TRIM($A496)="",NOT(ISNUMBER($D496)),N($G496)=0)),"","【未填合同期】"),IF($E496&lt;TODAY(),"【已到期】",IF($E496-TODAY()&lt;=提醒天数,"【即将到期，剩余"&amp;($E496-TODAY())&amp;"天】","【正常】")))&amp;IF(OR($AC496="安装免保",$AC496="技术免保",$AC496="质保期内"),"【"&amp;$AC496&amp;"】",""))</f>
        <v/>
      </c>
      <c r="J496" s="371" t="str">
        <f aca="false">IF(OR(N($G496)=0,N($H496)=0),"",ROUND(N($G496)*N($H496)*IF(N($I496)=0,1,N($I496)),2))</f>
        <v/>
      </c>
      <c r="L496" s="371" t="str">
        <f aca="false">IF(TRIM($B496&amp;$C496)="","",IF(AND(N($J496)=0,N($K496)=0),"",ROUND(N($J496)+N($K496),2)))</f>
        <v/>
      </c>
      <c r="R496" s="371"/>
      <c r="S496" s="372" t="str">
        <f aca="false">IF(TRIM($B496&amp;$C496)="","",IF(N($N496)=0,"",MAX(0,MIN(N($N496)-N($P496),N($V496)))))</f>
        <v/>
      </c>
      <c r="T496" s="372" t="str">
        <f aca="false">IF(TRIM($B496&amp;$C496)="","",IF(N($P496)&lt;=N($N496),"",N($P496)-N($N496)))</f>
        <v/>
      </c>
      <c r="U496" s="372" t="str">
        <f aca="false">IF(OR(TRIM($B496&amp;$C496)="",$V496=""),"",MAX(0,N($V496))-N($S496))</f>
        <v/>
      </c>
      <c r="V496" s="372" t="str">
        <f aca="false">IF(TRIM($B496&amp;$C496)="","",IF(AND(N($L496)=0,N($P496)+N($Q496)+N($R496)=0),"",ROUND(N($L496)-N($P496)-N($Q496)-N($R496),2)))</f>
        <v/>
      </c>
      <c r="W496" s="373" t="str">
        <f aca="false">IF(TRIM($B496&amp;$C496)="","",IF(N($L496)=0,IF((N($P496)+N($Q496)+N($R496))=0,"—未填单价","未填单价，已收 "&amp;TEXT((N($P496)+N($Q496)+N($R496)),"#,##0.00")),IF(N($V496)&gt;0.005,"欠 "&amp;TEXT(N($V496),"#,##0.00")&amp;IF(N($S496)&gt;0,"（开票未到账 "&amp;TEXT(N($S496),"#,##0.00")&amp;"）","")&amp;IF(N($U496)&gt;0,"（未开票 "&amp;TEXT(N($U496),"#,##0.00")&amp;"）",""),IF(N($V496)&lt;-0.005,"多收 "&amp;TEXT(-N($V496),"#,##0.00"),"✔ 已结清")))&amp;IF(N($T496)&gt;0,"｜到账未开票 "&amp;TEXT(N($T496),"#,##0.00")&amp;"，待补票","")&amp;IF(N($Q496)&gt;0,"｜收现 "&amp;TEXT(N($Q496),"#,##0.00"),"")&amp;IF(N($R496)&gt;0,"｜收款不开票 "&amp;TEXT(N($R496),"#,##0.00"),""))</f>
        <v/>
      </c>
      <c r="X496" s="370"/>
      <c r="AB496" s="371" t="str">
        <f aca="false">IF(OR(N($N496)=0,N($AA496)=0),"",ROUND(N($N496)/(1+N($AA496))*N($AA496),2))</f>
        <v/>
      </c>
      <c r="AC496" s="370"/>
      <c r="AD496" s="370"/>
      <c r="AE496" s="374" t="str">
        <f aca="false">IF($AM496="","",IF($AM496=1,IF($AN496&gt;=1,"一次性·已到收款期","一次性·未到期"),$AD496&amp;" 第"&amp;$AN496&amp;"/"&amp;$AM496&amp;"期"))</f>
        <v/>
      </c>
      <c r="AF496" s="372" t="str">
        <f aca="false">IF(OR($AM496="",N($L496)=0),"",ROUND(N($J496)*$AN496/$AM496,2)+N($K496))</f>
        <v/>
      </c>
      <c r="AG496" s="372" t="str">
        <f aca="false">IF($AF496="","",MAX(0,ROUND($AF496-(N($P496)+N($Q496)+N($R496)),2)))</f>
        <v/>
      </c>
      <c r="AH496" s="372" t="str">
        <f aca="false">IF(OR(TRIM($B496&amp;$C496)="",NOT(ISNUMBER($D496))),"",SUMIFS($V$3:$V$1001,$AJ$3:$AJ$1001,$AJ496,$D$3:$D$1001,"&lt;"&amp;$D496))</f>
        <v/>
      </c>
      <c r="AI496" s="372" t="str">
        <f aca="false">IF(TRIM($B496&amp;$C496)="","",SUMIFS($V$3:$V$1001,$AJ$3:$AJ$1001,$AJ496))</f>
        <v/>
      </c>
      <c r="AJ496" s="374" t="str">
        <f aca="false">IF(TRIM($B496&amp;$C496)="","",TRIM($B496)&amp;"｜"&amp;TRIM($C496))</f>
        <v/>
      </c>
      <c r="AK496" s="372" t="str">
        <f aca="false">IF(TRIM($B496&amp;$C496)="","",MIN(N($N496),N($P496)))</f>
        <v/>
      </c>
      <c r="AL496" s="375" t="str">
        <f aca="false">IF(ISNUMBER($D496),YEAR($D496),"")</f>
        <v/>
      </c>
      <c r="AM496" s="375" t="str">
        <f aca="false">IF(OR(TRIM($B496&amp;$C496)="",NOT(ISNUMBER($D496)),NOT(ISNUMBER($E496))),"",IF($E496&lt;$D496,"",IF(IF($AD496="半年付",2,IF($AD496="季度付",4,IF($AD496="月付",12,IF($AD496="半月付",24,1))))=1,1,MAX(1,ROUND(($E496-$D496+1)/365*IF($AD496="半年付",2,IF($AD496="季度付",4,IF($AD496="月付",12,IF($AD496="半月付",24,1)))),0)))))</f>
        <v/>
      </c>
      <c r="AN496" s="375" t="str">
        <f aca="true">IF($AM496="","",MIN($AM496,MAX(0,INT((TODAY()-付款宽限天数-$D496)/(($E496-$D496+1)/$AM496))+1)))</f>
        <v/>
      </c>
    </row>
    <row r="497" customFormat="false" ht="14.9" hidden="false" customHeight="false" outlineLevel="0" collapsed="false">
      <c r="F497" s="370" t="str">
        <f aca="true">IF(TRIM($B497&amp;$C497)="","",IF(OR(ISNUMBER(SEARCH("未",$A497)),ISNUMBER(SEARCH("送出",$A497)),AND(TRIM($A497)="",NOT(ISNUMBER($D497)),N($G497)=0)),"【合同未回】","")&amp;IF(NOT(ISNUMBER($E497)),IF(OR(ISNUMBER(SEARCH("未",$A497)),ISNUMBER(SEARCH("送出",$A497)),AND(TRIM($A497)="",NOT(ISNUMBER($D497)),N($G497)=0)),"","【未填合同期】"),IF($E497&lt;TODAY(),"【已到期】",IF($E497-TODAY()&lt;=提醒天数,"【即将到期，剩余"&amp;($E497-TODAY())&amp;"天】","【正常】")))&amp;IF(OR($AC497="安装免保",$AC497="技术免保",$AC497="质保期内"),"【"&amp;$AC497&amp;"】",""))</f>
        <v/>
      </c>
      <c r="J497" s="371" t="str">
        <f aca="false">IF(OR(N($G497)=0,N($H497)=0),"",ROUND(N($G497)*N($H497)*IF(N($I497)=0,1,N($I497)),2))</f>
        <v/>
      </c>
      <c r="L497" s="371" t="str">
        <f aca="false">IF(TRIM($B497&amp;$C497)="","",IF(AND(N($J497)=0,N($K497)=0),"",ROUND(N($J497)+N($K497),2)))</f>
        <v/>
      </c>
      <c r="R497" s="371"/>
      <c r="S497" s="372" t="str">
        <f aca="false">IF(TRIM($B497&amp;$C497)="","",IF(N($N497)=0,"",MAX(0,MIN(N($N497)-N($P497),N($V497)))))</f>
        <v/>
      </c>
      <c r="T497" s="372" t="str">
        <f aca="false">IF(TRIM($B497&amp;$C497)="","",IF(N($P497)&lt;=N($N497),"",N($P497)-N($N497)))</f>
        <v/>
      </c>
      <c r="U497" s="372" t="str">
        <f aca="false">IF(OR(TRIM($B497&amp;$C497)="",$V497=""),"",MAX(0,N($V497))-N($S497))</f>
        <v/>
      </c>
      <c r="V497" s="372" t="str">
        <f aca="false">IF(TRIM($B497&amp;$C497)="","",IF(AND(N($L497)=0,N($P497)+N($Q497)+N($R497)=0),"",ROUND(N($L497)-N($P497)-N($Q497)-N($R497),2)))</f>
        <v/>
      </c>
      <c r="W497" s="373" t="str">
        <f aca="false">IF(TRIM($B497&amp;$C497)="","",IF(N($L497)=0,IF((N($P497)+N($Q497)+N($R497))=0,"—未填单价","未填单价，已收 "&amp;TEXT((N($P497)+N($Q497)+N($R497)),"#,##0.00")),IF(N($V497)&gt;0.005,"欠 "&amp;TEXT(N($V497),"#,##0.00")&amp;IF(N($S497)&gt;0,"（开票未到账 "&amp;TEXT(N($S497),"#,##0.00")&amp;"）","")&amp;IF(N($U497)&gt;0,"（未开票 "&amp;TEXT(N($U497),"#,##0.00")&amp;"）",""),IF(N($V497)&lt;-0.005,"多收 "&amp;TEXT(-N($V497),"#,##0.00"),"✔ 已结清")))&amp;IF(N($T497)&gt;0,"｜到账未开票 "&amp;TEXT(N($T497),"#,##0.00")&amp;"，待补票","")&amp;IF(N($Q497)&gt;0,"｜收现 "&amp;TEXT(N($Q497),"#,##0.00"),"")&amp;IF(N($R497)&gt;0,"｜收款不开票 "&amp;TEXT(N($R497),"#,##0.00"),""))</f>
        <v/>
      </c>
      <c r="X497" s="370"/>
      <c r="AB497" s="371" t="str">
        <f aca="false">IF(OR(N($N497)=0,N($AA497)=0),"",ROUND(N($N497)/(1+N($AA497))*N($AA497),2))</f>
        <v/>
      </c>
      <c r="AC497" s="370"/>
      <c r="AD497" s="370"/>
      <c r="AE497" s="374" t="str">
        <f aca="false">IF($AM497="","",IF($AM497=1,IF($AN497&gt;=1,"一次性·已到收款期","一次性·未到期"),$AD497&amp;" 第"&amp;$AN497&amp;"/"&amp;$AM497&amp;"期"))</f>
        <v/>
      </c>
      <c r="AF497" s="372" t="str">
        <f aca="false">IF(OR($AM497="",N($L497)=0),"",ROUND(N($J497)*$AN497/$AM497,2)+N($K497))</f>
        <v/>
      </c>
      <c r="AG497" s="372" t="str">
        <f aca="false">IF($AF497="","",MAX(0,ROUND($AF497-(N($P497)+N($Q497)+N($R497)),2)))</f>
        <v/>
      </c>
      <c r="AH497" s="372" t="str">
        <f aca="false">IF(OR(TRIM($B497&amp;$C497)="",NOT(ISNUMBER($D497))),"",SUMIFS($V$3:$V$1001,$AJ$3:$AJ$1001,$AJ497,$D$3:$D$1001,"&lt;"&amp;$D497))</f>
        <v/>
      </c>
      <c r="AI497" s="372" t="str">
        <f aca="false">IF(TRIM($B497&amp;$C497)="","",SUMIFS($V$3:$V$1001,$AJ$3:$AJ$1001,$AJ497))</f>
        <v/>
      </c>
      <c r="AJ497" s="374" t="str">
        <f aca="false">IF(TRIM($B497&amp;$C497)="","",TRIM($B497)&amp;"｜"&amp;TRIM($C497))</f>
        <v/>
      </c>
      <c r="AK497" s="372" t="str">
        <f aca="false">IF(TRIM($B497&amp;$C497)="","",MIN(N($N497),N($P497)))</f>
        <v/>
      </c>
      <c r="AL497" s="375" t="str">
        <f aca="false">IF(ISNUMBER($D497),YEAR($D497),"")</f>
        <v/>
      </c>
      <c r="AM497" s="375" t="str">
        <f aca="false">IF(OR(TRIM($B497&amp;$C497)="",NOT(ISNUMBER($D497)),NOT(ISNUMBER($E497))),"",IF($E497&lt;$D497,"",IF(IF($AD497="半年付",2,IF($AD497="季度付",4,IF($AD497="月付",12,IF($AD497="半月付",24,1))))=1,1,MAX(1,ROUND(($E497-$D497+1)/365*IF($AD497="半年付",2,IF($AD497="季度付",4,IF($AD497="月付",12,IF($AD497="半月付",24,1)))),0)))))</f>
        <v/>
      </c>
      <c r="AN497" s="375" t="str">
        <f aca="true">IF($AM497="","",MIN($AM497,MAX(0,INT((TODAY()-付款宽限天数-$D497)/(($E497-$D497+1)/$AM497))+1)))</f>
        <v/>
      </c>
    </row>
    <row r="498" customFormat="false" ht="14.9" hidden="false" customHeight="false" outlineLevel="0" collapsed="false">
      <c r="F498" s="370" t="str">
        <f aca="true">IF(TRIM($B498&amp;$C498)="","",IF(OR(ISNUMBER(SEARCH("未",$A498)),ISNUMBER(SEARCH("送出",$A498)),AND(TRIM($A498)="",NOT(ISNUMBER($D498)),N($G498)=0)),"【合同未回】","")&amp;IF(NOT(ISNUMBER($E498)),IF(OR(ISNUMBER(SEARCH("未",$A498)),ISNUMBER(SEARCH("送出",$A498)),AND(TRIM($A498)="",NOT(ISNUMBER($D498)),N($G498)=0)),"","【未填合同期】"),IF($E498&lt;TODAY(),"【已到期】",IF($E498-TODAY()&lt;=提醒天数,"【即将到期，剩余"&amp;($E498-TODAY())&amp;"天】","【正常】")))&amp;IF(OR($AC498="安装免保",$AC498="技术免保",$AC498="质保期内"),"【"&amp;$AC498&amp;"】",""))</f>
        <v/>
      </c>
      <c r="J498" s="371" t="str">
        <f aca="false">IF(OR(N($G498)=0,N($H498)=0),"",ROUND(N($G498)*N($H498)*IF(N($I498)=0,1,N($I498)),2))</f>
        <v/>
      </c>
      <c r="L498" s="371" t="str">
        <f aca="false">IF(TRIM($B498&amp;$C498)="","",IF(AND(N($J498)=0,N($K498)=0),"",ROUND(N($J498)+N($K498),2)))</f>
        <v/>
      </c>
      <c r="R498" s="371"/>
      <c r="S498" s="372" t="str">
        <f aca="false">IF(TRIM($B498&amp;$C498)="","",IF(N($N498)=0,"",MAX(0,MIN(N($N498)-N($P498),N($V498)))))</f>
        <v/>
      </c>
      <c r="T498" s="372" t="str">
        <f aca="false">IF(TRIM($B498&amp;$C498)="","",IF(N($P498)&lt;=N($N498),"",N($P498)-N($N498)))</f>
        <v/>
      </c>
      <c r="U498" s="372" t="str">
        <f aca="false">IF(OR(TRIM($B498&amp;$C498)="",$V498=""),"",MAX(0,N($V498))-N($S498))</f>
        <v/>
      </c>
      <c r="V498" s="372" t="str">
        <f aca="false">IF(TRIM($B498&amp;$C498)="","",IF(AND(N($L498)=0,N($P498)+N($Q498)+N($R498)=0),"",ROUND(N($L498)-N($P498)-N($Q498)-N($R498),2)))</f>
        <v/>
      </c>
      <c r="W498" s="373" t="str">
        <f aca="false">IF(TRIM($B498&amp;$C498)="","",IF(N($L498)=0,IF((N($P498)+N($Q498)+N($R498))=0,"—未填单价","未填单价，已收 "&amp;TEXT((N($P498)+N($Q498)+N($R498)),"#,##0.00")),IF(N($V498)&gt;0.005,"欠 "&amp;TEXT(N($V498),"#,##0.00")&amp;IF(N($S498)&gt;0,"（开票未到账 "&amp;TEXT(N($S498),"#,##0.00")&amp;"）","")&amp;IF(N($U498)&gt;0,"（未开票 "&amp;TEXT(N($U498),"#,##0.00")&amp;"）",""),IF(N($V498)&lt;-0.005,"多收 "&amp;TEXT(-N($V498),"#,##0.00"),"✔ 已结清")))&amp;IF(N($T498)&gt;0,"｜到账未开票 "&amp;TEXT(N($T498),"#,##0.00")&amp;"，待补票","")&amp;IF(N($Q498)&gt;0,"｜收现 "&amp;TEXT(N($Q498),"#,##0.00"),"")&amp;IF(N($R498)&gt;0,"｜收款不开票 "&amp;TEXT(N($R498),"#,##0.00"),""))</f>
        <v/>
      </c>
      <c r="X498" s="370"/>
      <c r="AB498" s="371" t="str">
        <f aca="false">IF(OR(N($N498)=0,N($AA498)=0),"",ROUND(N($N498)/(1+N($AA498))*N($AA498),2))</f>
        <v/>
      </c>
      <c r="AC498" s="370"/>
      <c r="AD498" s="370"/>
      <c r="AE498" s="374" t="str">
        <f aca="false">IF($AM498="","",IF($AM498=1,IF($AN498&gt;=1,"一次性·已到收款期","一次性·未到期"),$AD498&amp;" 第"&amp;$AN498&amp;"/"&amp;$AM498&amp;"期"))</f>
        <v/>
      </c>
      <c r="AF498" s="372" t="str">
        <f aca="false">IF(OR($AM498="",N($L498)=0),"",ROUND(N($J498)*$AN498/$AM498,2)+N($K498))</f>
        <v/>
      </c>
      <c r="AG498" s="372" t="str">
        <f aca="false">IF($AF498="","",MAX(0,ROUND($AF498-(N($P498)+N($Q498)+N($R498)),2)))</f>
        <v/>
      </c>
      <c r="AH498" s="372" t="str">
        <f aca="false">IF(OR(TRIM($B498&amp;$C498)="",NOT(ISNUMBER($D498))),"",SUMIFS($V$3:$V$1001,$AJ$3:$AJ$1001,$AJ498,$D$3:$D$1001,"&lt;"&amp;$D498))</f>
        <v/>
      </c>
      <c r="AI498" s="372" t="str">
        <f aca="false">IF(TRIM($B498&amp;$C498)="","",SUMIFS($V$3:$V$1001,$AJ$3:$AJ$1001,$AJ498))</f>
        <v/>
      </c>
      <c r="AJ498" s="374" t="str">
        <f aca="false">IF(TRIM($B498&amp;$C498)="","",TRIM($B498)&amp;"｜"&amp;TRIM($C498))</f>
        <v/>
      </c>
      <c r="AK498" s="372" t="str">
        <f aca="false">IF(TRIM($B498&amp;$C498)="","",MIN(N($N498),N($P498)))</f>
        <v/>
      </c>
      <c r="AL498" s="375" t="str">
        <f aca="false">IF(ISNUMBER($D498),YEAR($D498),"")</f>
        <v/>
      </c>
      <c r="AM498" s="375" t="str">
        <f aca="false">IF(OR(TRIM($B498&amp;$C498)="",NOT(ISNUMBER($D498)),NOT(ISNUMBER($E498))),"",IF($E498&lt;$D498,"",IF(IF($AD498="半年付",2,IF($AD498="季度付",4,IF($AD498="月付",12,IF($AD498="半月付",24,1))))=1,1,MAX(1,ROUND(($E498-$D498+1)/365*IF($AD498="半年付",2,IF($AD498="季度付",4,IF($AD498="月付",12,IF($AD498="半月付",24,1)))),0)))))</f>
        <v/>
      </c>
      <c r="AN498" s="375" t="str">
        <f aca="true">IF($AM498="","",MIN($AM498,MAX(0,INT((TODAY()-付款宽限天数-$D498)/(($E498-$D498+1)/$AM498))+1)))</f>
        <v/>
      </c>
    </row>
    <row r="499" customFormat="false" ht="14.9" hidden="false" customHeight="false" outlineLevel="0" collapsed="false">
      <c r="F499" s="370" t="str">
        <f aca="true">IF(TRIM($B499&amp;$C499)="","",IF(OR(ISNUMBER(SEARCH("未",$A499)),ISNUMBER(SEARCH("送出",$A499)),AND(TRIM($A499)="",NOT(ISNUMBER($D499)),N($G499)=0)),"【合同未回】","")&amp;IF(NOT(ISNUMBER($E499)),IF(OR(ISNUMBER(SEARCH("未",$A499)),ISNUMBER(SEARCH("送出",$A499)),AND(TRIM($A499)="",NOT(ISNUMBER($D499)),N($G499)=0)),"","【未填合同期】"),IF($E499&lt;TODAY(),"【已到期】",IF($E499-TODAY()&lt;=提醒天数,"【即将到期，剩余"&amp;($E499-TODAY())&amp;"天】","【正常】")))&amp;IF(OR($AC499="安装免保",$AC499="技术免保",$AC499="质保期内"),"【"&amp;$AC499&amp;"】",""))</f>
        <v/>
      </c>
      <c r="J499" s="371" t="str">
        <f aca="false">IF(OR(N($G499)=0,N($H499)=0),"",ROUND(N($G499)*N($H499)*IF(N($I499)=0,1,N($I499)),2))</f>
        <v/>
      </c>
      <c r="L499" s="371" t="str">
        <f aca="false">IF(TRIM($B499&amp;$C499)="","",IF(AND(N($J499)=0,N($K499)=0),"",ROUND(N($J499)+N($K499),2)))</f>
        <v/>
      </c>
      <c r="R499" s="371"/>
      <c r="S499" s="372" t="str">
        <f aca="false">IF(TRIM($B499&amp;$C499)="","",IF(N($N499)=0,"",MAX(0,MIN(N($N499)-N($P499),N($V499)))))</f>
        <v/>
      </c>
      <c r="T499" s="372" t="str">
        <f aca="false">IF(TRIM($B499&amp;$C499)="","",IF(N($P499)&lt;=N($N499),"",N($P499)-N($N499)))</f>
        <v/>
      </c>
      <c r="U499" s="372" t="str">
        <f aca="false">IF(OR(TRIM($B499&amp;$C499)="",$V499=""),"",MAX(0,N($V499))-N($S499))</f>
        <v/>
      </c>
      <c r="V499" s="372" t="str">
        <f aca="false">IF(TRIM($B499&amp;$C499)="","",IF(AND(N($L499)=0,N($P499)+N($Q499)+N($R499)=0),"",ROUND(N($L499)-N($P499)-N($Q499)-N($R499),2)))</f>
        <v/>
      </c>
      <c r="W499" s="373" t="str">
        <f aca="false">IF(TRIM($B499&amp;$C499)="","",IF(N($L499)=0,IF((N($P499)+N($Q499)+N($R499))=0,"—未填单价","未填单价，已收 "&amp;TEXT((N($P499)+N($Q499)+N($R499)),"#,##0.00")),IF(N($V499)&gt;0.005,"欠 "&amp;TEXT(N($V499),"#,##0.00")&amp;IF(N($S499)&gt;0,"（开票未到账 "&amp;TEXT(N($S499),"#,##0.00")&amp;"）","")&amp;IF(N($U499)&gt;0,"（未开票 "&amp;TEXT(N($U499),"#,##0.00")&amp;"）",""),IF(N($V499)&lt;-0.005,"多收 "&amp;TEXT(-N($V499),"#,##0.00"),"✔ 已结清")))&amp;IF(N($T499)&gt;0,"｜到账未开票 "&amp;TEXT(N($T499),"#,##0.00")&amp;"，待补票","")&amp;IF(N($Q499)&gt;0,"｜收现 "&amp;TEXT(N($Q499),"#,##0.00"),"")&amp;IF(N($R499)&gt;0,"｜收款不开票 "&amp;TEXT(N($R499),"#,##0.00"),""))</f>
        <v/>
      </c>
      <c r="X499" s="370"/>
      <c r="AB499" s="371" t="str">
        <f aca="false">IF(OR(N($N499)=0,N($AA499)=0),"",ROUND(N($N499)/(1+N($AA499))*N($AA499),2))</f>
        <v/>
      </c>
      <c r="AC499" s="370"/>
      <c r="AD499" s="370"/>
      <c r="AE499" s="374" t="str">
        <f aca="false">IF($AM499="","",IF($AM499=1,IF($AN499&gt;=1,"一次性·已到收款期","一次性·未到期"),$AD499&amp;" 第"&amp;$AN499&amp;"/"&amp;$AM499&amp;"期"))</f>
        <v/>
      </c>
      <c r="AF499" s="372" t="str">
        <f aca="false">IF(OR($AM499="",N($L499)=0),"",ROUND(N($J499)*$AN499/$AM499,2)+N($K499))</f>
        <v/>
      </c>
      <c r="AG499" s="372" t="str">
        <f aca="false">IF($AF499="","",MAX(0,ROUND($AF499-(N($P499)+N($Q499)+N($R499)),2)))</f>
        <v/>
      </c>
      <c r="AH499" s="372" t="str">
        <f aca="false">IF(OR(TRIM($B499&amp;$C499)="",NOT(ISNUMBER($D499))),"",SUMIFS($V$3:$V$1001,$AJ$3:$AJ$1001,$AJ499,$D$3:$D$1001,"&lt;"&amp;$D499))</f>
        <v/>
      </c>
      <c r="AI499" s="372" t="str">
        <f aca="false">IF(TRIM($B499&amp;$C499)="","",SUMIFS($V$3:$V$1001,$AJ$3:$AJ$1001,$AJ499))</f>
        <v/>
      </c>
      <c r="AJ499" s="374" t="str">
        <f aca="false">IF(TRIM($B499&amp;$C499)="","",TRIM($B499)&amp;"｜"&amp;TRIM($C499))</f>
        <v/>
      </c>
      <c r="AK499" s="372" t="str">
        <f aca="false">IF(TRIM($B499&amp;$C499)="","",MIN(N($N499),N($P499)))</f>
        <v/>
      </c>
      <c r="AL499" s="375" t="str">
        <f aca="false">IF(ISNUMBER($D499),YEAR($D499),"")</f>
        <v/>
      </c>
      <c r="AM499" s="375" t="str">
        <f aca="false">IF(OR(TRIM($B499&amp;$C499)="",NOT(ISNUMBER($D499)),NOT(ISNUMBER($E499))),"",IF($E499&lt;$D499,"",IF(IF($AD499="半年付",2,IF($AD499="季度付",4,IF($AD499="月付",12,IF($AD499="半月付",24,1))))=1,1,MAX(1,ROUND(($E499-$D499+1)/365*IF($AD499="半年付",2,IF($AD499="季度付",4,IF($AD499="月付",12,IF($AD499="半月付",24,1)))),0)))))</f>
        <v/>
      </c>
      <c r="AN499" s="375" t="str">
        <f aca="true">IF($AM499="","",MIN($AM499,MAX(0,INT((TODAY()-付款宽限天数-$D499)/(($E499-$D499+1)/$AM499))+1)))</f>
        <v/>
      </c>
    </row>
    <row r="500" customFormat="false" ht="14.9" hidden="false" customHeight="false" outlineLevel="0" collapsed="false">
      <c r="F500" s="370" t="str">
        <f aca="true">IF(TRIM($B500&amp;$C500)="","",IF(OR(ISNUMBER(SEARCH("未",$A500)),ISNUMBER(SEARCH("送出",$A500)),AND(TRIM($A500)="",NOT(ISNUMBER($D500)),N($G500)=0)),"【合同未回】","")&amp;IF(NOT(ISNUMBER($E500)),IF(OR(ISNUMBER(SEARCH("未",$A500)),ISNUMBER(SEARCH("送出",$A500)),AND(TRIM($A500)="",NOT(ISNUMBER($D500)),N($G500)=0)),"","【未填合同期】"),IF($E500&lt;TODAY(),"【已到期】",IF($E500-TODAY()&lt;=提醒天数,"【即将到期，剩余"&amp;($E500-TODAY())&amp;"天】","【正常】")))&amp;IF(OR($AC500="安装免保",$AC500="技术免保",$AC500="质保期内"),"【"&amp;$AC500&amp;"】",""))</f>
        <v/>
      </c>
      <c r="J500" s="371" t="str">
        <f aca="false">IF(OR(N($G500)=0,N($H500)=0),"",ROUND(N($G500)*N($H500)*IF(N($I500)=0,1,N($I500)),2))</f>
        <v/>
      </c>
      <c r="L500" s="371" t="str">
        <f aca="false">IF(TRIM($B500&amp;$C500)="","",IF(AND(N($J500)=0,N($K500)=0),"",ROUND(N($J500)+N($K500),2)))</f>
        <v/>
      </c>
      <c r="R500" s="371"/>
      <c r="S500" s="372" t="str">
        <f aca="false">IF(TRIM($B500&amp;$C500)="","",IF(N($N500)=0,"",MAX(0,MIN(N($N500)-N($P500),N($V500)))))</f>
        <v/>
      </c>
      <c r="T500" s="372" t="str">
        <f aca="false">IF(TRIM($B500&amp;$C500)="","",IF(N($P500)&lt;=N($N500),"",N($P500)-N($N500)))</f>
        <v/>
      </c>
      <c r="U500" s="372" t="str">
        <f aca="false">IF(OR(TRIM($B500&amp;$C500)="",$V500=""),"",MAX(0,N($V500))-N($S500))</f>
        <v/>
      </c>
      <c r="V500" s="372" t="str">
        <f aca="false">IF(TRIM($B500&amp;$C500)="","",IF(AND(N($L500)=0,N($P500)+N($Q500)+N($R500)=0),"",ROUND(N($L500)-N($P500)-N($Q500)-N($R500),2)))</f>
        <v/>
      </c>
      <c r="W500" s="373" t="str">
        <f aca="false">IF(TRIM($B500&amp;$C500)="","",IF(N($L500)=0,IF((N($P500)+N($Q500)+N($R500))=0,"—未填单价","未填单价，已收 "&amp;TEXT((N($P500)+N($Q500)+N($R500)),"#,##0.00")),IF(N($V500)&gt;0.005,"欠 "&amp;TEXT(N($V500),"#,##0.00")&amp;IF(N($S500)&gt;0,"（开票未到账 "&amp;TEXT(N($S500),"#,##0.00")&amp;"）","")&amp;IF(N($U500)&gt;0,"（未开票 "&amp;TEXT(N($U500),"#,##0.00")&amp;"）",""),IF(N($V500)&lt;-0.005,"多收 "&amp;TEXT(-N($V500),"#,##0.00"),"✔ 已结清")))&amp;IF(N($T500)&gt;0,"｜到账未开票 "&amp;TEXT(N($T500),"#,##0.00")&amp;"，待补票","")&amp;IF(N($Q500)&gt;0,"｜收现 "&amp;TEXT(N($Q500),"#,##0.00"),"")&amp;IF(N($R500)&gt;0,"｜收款不开票 "&amp;TEXT(N($R500),"#,##0.00"),""))</f>
        <v/>
      </c>
      <c r="X500" s="370"/>
      <c r="AB500" s="371" t="str">
        <f aca="false">IF(OR(N($N500)=0,N($AA500)=0),"",ROUND(N($N500)/(1+N($AA500))*N($AA500),2))</f>
        <v/>
      </c>
      <c r="AC500" s="370"/>
      <c r="AD500" s="370"/>
      <c r="AE500" s="374" t="str">
        <f aca="false">IF($AM500="","",IF($AM500=1,IF($AN500&gt;=1,"一次性·已到收款期","一次性·未到期"),$AD500&amp;" 第"&amp;$AN500&amp;"/"&amp;$AM500&amp;"期"))</f>
        <v/>
      </c>
      <c r="AF500" s="372" t="str">
        <f aca="false">IF(OR($AM500="",N($L500)=0),"",ROUND(N($J500)*$AN500/$AM500,2)+N($K500))</f>
        <v/>
      </c>
      <c r="AG500" s="372" t="str">
        <f aca="false">IF($AF500="","",MAX(0,ROUND($AF500-(N($P500)+N($Q500)+N($R500)),2)))</f>
        <v/>
      </c>
      <c r="AH500" s="372" t="str">
        <f aca="false">IF(OR(TRIM($B500&amp;$C500)="",NOT(ISNUMBER($D500))),"",SUMIFS($V$3:$V$1001,$AJ$3:$AJ$1001,$AJ500,$D$3:$D$1001,"&lt;"&amp;$D500))</f>
        <v/>
      </c>
      <c r="AI500" s="372" t="str">
        <f aca="false">IF(TRIM($B500&amp;$C500)="","",SUMIFS($V$3:$V$1001,$AJ$3:$AJ$1001,$AJ500))</f>
        <v/>
      </c>
      <c r="AJ500" s="374" t="str">
        <f aca="false">IF(TRIM($B500&amp;$C500)="","",TRIM($B500)&amp;"｜"&amp;TRIM($C500))</f>
        <v/>
      </c>
      <c r="AK500" s="372" t="str">
        <f aca="false">IF(TRIM($B500&amp;$C500)="","",MIN(N($N500),N($P500)))</f>
        <v/>
      </c>
      <c r="AL500" s="375" t="str">
        <f aca="false">IF(ISNUMBER($D500),YEAR($D500),"")</f>
        <v/>
      </c>
      <c r="AM500" s="375" t="str">
        <f aca="false">IF(OR(TRIM($B500&amp;$C500)="",NOT(ISNUMBER($D500)),NOT(ISNUMBER($E500))),"",IF($E500&lt;$D500,"",IF(IF($AD500="半年付",2,IF($AD500="季度付",4,IF($AD500="月付",12,IF($AD500="半月付",24,1))))=1,1,MAX(1,ROUND(($E500-$D500+1)/365*IF($AD500="半年付",2,IF($AD500="季度付",4,IF($AD500="月付",12,IF($AD500="半月付",24,1)))),0)))))</f>
        <v/>
      </c>
      <c r="AN500" s="375" t="str">
        <f aca="true">IF($AM500="","",MIN($AM500,MAX(0,INT((TODAY()-付款宽限天数-$D500)/(($E500-$D500+1)/$AM500))+1)))</f>
        <v/>
      </c>
    </row>
  </sheetData>
  <mergeCells count="4">
    <mergeCell ref="A1:A2"/>
    <mergeCell ref="B1:B2"/>
    <mergeCell ref="C1:C2"/>
    <mergeCell ref="D1:E1"/>
  </mergeCells>
  <conditionalFormatting sqref="F3:F500">
    <cfRule type="expression" priority="2" aboveAverage="0" equalAverage="0" bottom="0" percent="0" rank="0" text="" dxfId="16">
      <formula>OR(ISNUMBER(SEARCH("已到期",$F3)),ISNUMBER(SEARCH("合同未回",$F3)))</formula>
    </cfRule>
    <cfRule type="expression" priority="3" aboveAverage="0" equalAverage="0" bottom="0" percent="0" rank="0" text="" dxfId="17">
      <formula>ISNUMBER(SEARCH("即将到期",$F3))</formula>
    </cfRule>
  </conditionalFormatting>
  <conditionalFormatting sqref="W3:W500">
    <cfRule type="expression" priority="4" aboveAverage="0" equalAverage="0" bottom="0" percent="0" rank="0" text="" dxfId="18">
      <formula>LEFT($W3,1)="欠"</formula>
    </cfRule>
    <cfRule type="expression" priority="5" aboveAverage="0" equalAverage="0" bottom="0" percent="0" rank="0" text="" dxfId="19">
      <formula>LEFT($W3,1)="✔"</formula>
    </cfRule>
  </conditionalFormatting>
  <conditionalFormatting sqref="AG3:AG500">
    <cfRule type="expression" priority="6" aboveAverage="0" equalAverage="0" bottom="0" percent="0" rank="0" text="" dxfId="20">
      <formula>N($AG3)&gt;0</formula>
    </cfRule>
  </conditionalFormatting>
  <dataValidations count="3">
    <dataValidation allowBlank="true" errorStyle="stop" operator="between" prompt="合同没回来就选「已送出未回 / 未见合同 / 未签」；也可以照旧手写，含“未”或“送出”都算没回。" promptTitle="合同回签" showDropDown="false" showErrorMessage="false" showInputMessage="true" sqref="A3:A500" type="list">
      <formula1>"有合同,已送出未回,未见合同,未签"</formula1>
      <formula2>0</formula2>
    </dataValidation>
    <dataValidation allowBlank="true" error="公式按这几个字来认，请从下拉里选。" errorStyle="stop" errorTitle="只能从下拉里选" operator="between" prompt="安装免保 / 技术免保 / 质保期内会在「到期提醒」里一起提示。" promptTitle="填写提示" showDropDown="false" showErrorMessage="true" showInputMessage="true" sqref="AC3:AC500" type="list">
      <formula1>"正常维保,安装免保,技术免保,质保期内,暂停维保,已解约"</formula1>
      <formula2>0</formula2>
    </dataValidation>
    <dataValidation allowBlank="true" error="公式按这几个字来认，请从下拉里选。" errorStyle="stop" errorTitle="只能从下拉里选" operator="between" prompt="决定「截至今天应收」按几期算：半年付 2 期、季度付 4 期、月付 12 期、半月付 24 期，空着按一次性。" promptTitle="填写提示" showDropDown="false" showErrorMessage="true" showInputMessage="true" sqref="AD3:AD500" type="list">
      <formula1>"一次性,半年付,季度付,月付,半月付"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9" defaultRowHeight="13.5" zeroHeight="false" outlineLevelRow="0" outlineLevelCol="0"/>
  <cols>
    <col collapsed="false" customWidth="true" hidden="false" outlineLevel="0" max="3" min="3" style="1" width="19.38"/>
    <col collapsed="false" customWidth="true" hidden="false" outlineLevel="0" max="5" min="4" style="1" width="14.5"/>
    <col collapsed="false" customWidth="true" hidden="false" outlineLevel="0" max="6" min="6" style="1" width="11.5"/>
    <col collapsed="false" customWidth="true" hidden="false" outlineLevel="0" max="13" min="13" style="1" width="34.5"/>
  </cols>
  <sheetData>
    <row r="1" s="387" customFormat="true" ht="30" hidden="false" customHeight="true" outlineLevel="0" collapsed="false">
      <c r="A1" s="376" t="s">
        <v>1714</v>
      </c>
      <c r="B1" s="377" t="s">
        <v>1715</v>
      </c>
      <c r="C1" s="378" t="s">
        <v>1716</v>
      </c>
      <c r="D1" s="379" t="s">
        <v>1717</v>
      </c>
      <c r="E1" s="379"/>
      <c r="F1" s="380" t="s">
        <v>1718</v>
      </c>
      <c r="G1" s="380" t="s">
        <v>1719</v>
      </c>
      <c r="H1" s="380" t="s">
        <v>1720</v>
      </c>
      <c r="I1" s="381" t="s">
        <v>1460</v>
      </c>
      <c r="J1" s="382" t="s">
        <v>55</v>
      </c>
      <c r="K1" s="383" t="s">
        <v>1721</v>
      </c>
      <c r="L1" s="384" t="s">
        <v>1722</v>
      </c>
      <c r="M1" s="385" t="s">
        <v>1723</v>
      </c>
      <c r="N1" s="386"/>
    </row>
    <row r="2" customFormat="false" ht="14.25" hidden="false" customHeight="true" outlineLevel="0" collapsed="false">
      <c r="C2" s="388" t="s">
        <v>1724</v>
      </c>
      <c r="D2" s="389" t="n">
        <v>45896</v>
      </c>
      <c r="E2" s="316" t="n">
        <v>46260</v>
      </c>
      <c r="F2" s="390" t="n">
        <v>6000</v>
      </c>
      <c r="M2" s="320" t="s">
        <v>1725</v>
      </c>
    </row>
    <row r="3" customFormat="false" ht="14.25" hidden="false" customHeight="true" outlineLevel="0" collapsed="false">
      <c r="C3" s="388" t="s">
        <v>1724</v>
      </c>
      <c r="D3" s="389" t="n">
        <v>46261</v>
      </c>
      <c r="E3" s="316" t="n">
        <v>46625</v>
      </c>
      <c r="F3" s="390" t="n">
        <v>6000</v>
      </c>
      <c r="M3" s="320" t="s">
        <v>1725</v>
      </c>
    </row>
    <row r="4" customFormat="false" ht="13.5" hidden="false" customHeight="false" outlineLevel="0" collapsed="false">
      <c r="F4" s="390"/>
    </row>
    <row r="5" customFormat="false" ht="13.5" hidden="false" customHeight="false" outlineLevel="0" collapsed="false">
      <c r="F5" s="390"/>
    </row>
    <row r="6" customFormat="false" ht="13.5" hidden="false" customHeight="false" outlineLevel="0" collapsed="false">
      <c r="F6" s="390"/>
    </row>
    <row r="7" customFormat="false" ht="13.5" hidden="false" customHeight="false" outlineLevel="0" collapsed="false">
      <c r="F7" s="390"/>
    </row>
    <row r="8" customFormat="false" ht="13.5" hidden="false" customHeight="false" outlineLevel="0" collapsed="false">
      <c r="F8" s="390"/>
    </row>
    <row r="9" customFormat="false" ht="13.5" hidden="false" customHeight="false" outlineLevel="0" collapsed="false">
      <c r="F9" s="390"/>
    </row>
    <row r="10" customFormat="false" ht="13.5" hidden="false" customHeight="false" outlineLevel="0" collapsed="false">
      <c r="F10" s="390"/>
    </row>
  </sheetData>
  <mergeCells count="1"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1" width="18"/>
  </cols>
  <sheetData>
    <row r="1" customFormat="false" ht="30" hidden="false" customHeight="true" outlineLevel="0" collapsed="false">
      <c r="A1" s="2" t="s">
        <v>1726</v>
      </c>
      <c r="B1" s="2"/>
      <c r="C1" s="2"/>
      <c r="D1" s="2"/>
      <c r="E1" s="2"/>
      <c r="F1" s="2"/>
      <c r="G1" s="2"/>
      <c r="H1" s="2"/>
    </row>
    <row r="3" customFormat="false" ht="24" hidden="false" customHeight="true" outlineLevel="0" collapsed="false">
      <c r="A3" s="391" t="s">
        <v>1727</v>
      </c>
      <c r="B3" s="391"/>
      <c r="C3" s="391"/>
      <c r="D3" s="391"/>
      <c r="E3" s="391"/>
      <c r="F3" s="391"/>
      <c r="G3" s="391"/>
      <c r="H3" s="391"/>
    </row>
    <row r="4" customFormat="false" ht="33.75" hidden="false" customHeight="true" outlineLevel="0" collapsed="false">
      <c r="A4" s="392" t="s">
        <v>1728</v>
      </c>
      <c r="B4" s="392"/>
      <c r="C4" s="392"/>
      <c r="D4" s="392"/>
      <c r="E4" s="392"/>
      <c r="F4" s="392"/>
      <c r="G4" s="392"/>
      <c r="H4" s="392"/>
    </row>
    <row r="5" customFormat="false" ht="18" hidden="false" customHeight="true" outlineLevel="0" collapsed="false">
      <c r="A5" s="392" t="s">
        <v>1729</v>
      </c>
      <c r="B5" s="392"/>
      <c r="C5" s="392"/>
      <c r="D5" s="392"/>
      <c r="E5" s="392"/>
      <c r="F5" s="392"/>
      <c r="G5" s="392"/>
      <c r="H5" s="392"/>
    </row>
    <row r="6" customFormat="false" ht="24" hidden="false" customHeight="true" outlineLevel="0" collapsed="false">
      <c r="A6" s="391" t="s">
        <v>1730</v>
      </c>
      <c r="B6" s="391"/>
      <c r="C6" s="391"/>
      <c r="D6" s="391"/>
      <c r="E6" s="391"/>
      <c r="F6" s="391"/>
      <c r="G6" s="391"/>
      <c r="H6" s="391"/>
    </row>
    <row r="7" customFormat="false" ht="33.75" hidden="false" customHeight="true" outlineLevel="0" collapsed="false">
      <c r="A7" s="392" t="s">
        <v>1731</v>
      </c>
      <c r="B7" s="392"/>
      <c r="C7" s="392"/>
      <c r="D7" s="392"/>
      <c r="E7" s="392"/>
      <c r="F7" s="392"/>
      <c r="G7" s="392"/>
      <c r="H7" s="392"/>
    </row>
    <row r="8" customFormat="false" ht="18" hidden="false" customHeight="true" outlineLevel="0" collapsed="false">
      <c r="A8" s="392" t="s">
        <v>1732</v>
      </c>
      <c r="B8" s="392"/>
      <c r="C8" s="392"/>
      <c r="D8" s="392"/>
      <c r="E8" s="392"/>
      <c r="F8" s="392"/>
      <c r="G8" s="392"/>
      <c r="H8" s="392"/>
    </row>
    <row r="9" customFormat="false" ht="18" hidden="false" customHeight="true" outlineLevel="0" collapsed="false">
      <c r="A9" s="392" t="s">
        <v>1733</v>
      </c>
      <c r="B9" s="392"/>
      <c r="C9" s="392"/>
      <c r="D9" s="392"/>
      <c r="E9" s="392"/>
      <c r="F9" s="392"/>
      <c r="G9" s="392"/>
      <c r="H9" s="392"/>
    </row>
    <row r="10" customFormat="false" ht="18" hidden="false" customHeight="true" outlineLevel="0" collapsed="false">
      <c r="A10" s="392" t="s">
        <v>1734</v>
      </c>
      <c r="B10" s="392"/>
      <c r="C10" s="392"/>
      <c r="D10" s="392"/>
      <c r="E10" s="392"/>
      <c r="F10" s="392"/>
      <c r="G10" s="392"/>
      <c r="H10" s="392"/>
    </row>
    <row r="11" customFormat="false" ht="18" hidden="false" customHeight="true" outlineLevel="0" collapsed="false">
      <c r="A11" s="392" t="s">
        <v>1735</v>
      </c>
      <c r="B11" s="392"/>
      <c r="C11" s="392"/>
      <c r="D11" s="392"/>
      <c r="E11" s="392"/>
      <c r="F11" s="392"/>
      <c r="G11" s="392"/>
      <c r="H11" s="392"/>
    </row>
    <row r="12" customFormat="false" ht="33.75" hidden="false" customHeight="true" outlineLevel="0" collapsed="false">
      <c r="A12" s="392" t="s">
        <v>1736</v>
      </c>
      <c r="B12" s="392"/>
      <c r="C12" s="392"/>
      <c r="D12" s="392"/>
      <c r="E12" s="392"/>
      <c r="F12" s="392"/>
      <c r="G12" s="392"/>
      <c r="H12" s="392"/>
    </row>
    <row r="13" customFormat="false" ht="33.75" hidden="false" customHeight="true" outlineLevel="0" collapsed="false">
      <c r="A13" s="392" t="s">
        <v>1737</v>
      </c>
      <c r="B13" s="392"/>
      <c r="C13" s="392"/>
      <c r="D13" s="392"/>
      <c r="E13" s="392"/>
      <c r="F13" s="392"/>
      <c r="G13" s="392"/>
      <c r="H13" s="392"/>
    </row>
    <row r="14" customFormat="false" ht="33.75" hidden="false" customHeight="true" outlineLevel="0" collapsed="false">
      <c r="A14" s="392" t="s">
        <v>1738</v>
      </c>
      <c r="B14" s="392"/>
      <c r="C14" s="392"/>
      <c r="D14" s="392"/>
      <c r="E14" s="392"/>
      <c r="F14" s="392"/>
      <c r="G14" s="392"/>
      <c r="H14" s="392"/>
    </row>
    <row r="15" customFormat="false" ht="18" hidden="false" customHeight="true" outlineLevel="0" collapsed="false">
      <c r="A15" s="392" t="s">
        <v>1739</v>
      </c>
      <c r="B15" s="392"/>
      <c r="C15" s="392"/>
      <c r="D15" s="392"/>
      <c r="E15" s="392"/>
      <c r="F15" s="392"/>
      <c r="G15" s="392"/>
      <c r="H15" s="392"/>
    </row>
    <row r="16" customFormat="false" ht="18" hidden="false" customHeight="true" outlineLevel="0" collapsed="false">
      <c r="A16" s="392" t="s">
        <v>1740</v>
      </c>
      <c r="B16" s="392"/>
      <c r="C16" s="392"/>
      <c r="D16" s="392"/>
      <c r="E16" s="392"/>
      <c r="F16" s="392"/>
      <c r="G16" s="392"/>
      <c r="H16" s="392"/>
    </row>
    <row r="17" customFormat="false" ht="18" hidden="false" customHeight="true" outlineLevel="0" collapsed="false">
      <c r="A17" s="392" t="s">
        <v>1741</v>
      </c>
      <c r="B17" s="392"/>
      <c r="C17" s="392"/>
      <c r="D17" s="392"/>
      <c r="E17" s="392"/>
      <c r="F17" s="392"/>
      <c r="G17" s="392"/>
      <c r="H17" s="392"/>
    </row>
    <row r="18" customFormat="false" ht="18" hidden="false" customHeight="true" outlineLevel="0" collapsed="false">
      <c r="A18" s="392" t="s">
        <v>1742</v>
      </c>
      <c r="B18" s="392"/>
      <c r="C18" s="392"/>
      <c r="D18" s="392"/>
      <c r="E18" s="392"/>
      <c r="F18" s="392"/>
      <c r="G18" s="392"/>
      <c r="H18" s="392"/>
    </row>
    <row r="19" customFormat="false" ht="18" hidden="false" customHeight="true" outlineLevel="0" collapsed="false">
      <c r="A19" s="392" t="s">
        <v>1743</v>
      </c>
      <c r="B19" s="392"/>
      <c r="C19" s="392"/>
      <c r="D19" s="392"/>
      <c r="E19" s="392"/>
      <c r="F19" s="392"/>
      <c r="G19" s="392"/>
      <c r="H19" s="392"/>
    </row>
    <row r="20" customFormat="false" ht="33.75" hidden="false" customHeight="true" outlineLevel="0" collapsed="false">
      <c r="A20" s="392" t="s">
        <v>1744</v>
      </c>
      <c r="B20" s="392"/>
      <c r="C20" s="392"/>
      <c r="D20" s="392"/>
      <c r="E20" s="392"/>
      <c r="F20" s="392"/>
      <c r="G20" s="392"/>
      <c r="H20" s="392"/>
    </row>
    <row r="21" customFormat="false" ht="24" hidden="false" customHeight="true" outlineLevel="0" collapsed="false">
      <c r="A21" s="391" t="s">
        <v>1745</v>
      </c>
      <c r="B21" s="391"/>
      <c r="C21" s="391"/>
      <c r="D21" s="391"/>
      <c r="E21" s="391"/>
      <c r="F21" s="391"/>
      <c r="G21" s="391"/>
      <c r="H21" s="391"/>
    </row>
    <row r="22" customFormat="false" ht="18" hidden="false" customHeight="true" outlineLevel="0" collapsed="false">
      <c r="A22" s="392" t="s">
        <v>1746</v>
      </c>
      <c r="B22" s="392"/>
      <c r="C22" s="392"/>
      <c r="D22" s="392"/>
      <c r="E22" s="392"/>
      <c r="F22" s="392"/>
      <c r="G22" s="392"/>
      <c r="H22" s="392"/>
    </row>
    <row r="23" customFormat="false" ht="33.75" hidden="false" customHeight="true" outlineLevel="0" collapsed="false">
      <c r="A23" s="392" t="s">
        <v>1747</v>
      </c>
      <c r="B23" s="392"/>
      <c r="C23" s="392"/>
      <c r="D23" s="392"/>
      <c r="E23" s="392"/>
      <c r="F23" s="392"/>
      <c r="G23" s="392"/>
      <c r="H23" s="392"/>
    </row>
    <row r="24" customFormat="false" ht="33.75" hidden="false" customHeight="true" outlineLevel="0" collapsed="false">
      <c r="A24" s="392" t="s">
        <v>1748</v>
      </c>
      <c r="B24" s="392"/>
      <c r="C24" s="392"/>
      <c r="D24" s="392"/>
      <c r="E24" s="392"/>
      <c r="F24" s="392"/>
      <c r="G24" s="392"/>
      <c r="H24" s="392"/>
    </row>
    <row r="25" customFormat="false" ht="18" hidden="false" customHeight="true" outlineLevel="0" collapsed="false">
      <c r="A25" s="392" t="s">
        <v>1749</v>
      </c>
      <c r="B25" s="392"/>
      <c r="C25" s="392"/>
      <c r="D25" s="392"/>
      <c r="E25" s="392"/>
      <c r="F25" s="392"/>
      <c r="G25" s="392"/>
      <c r="H25" s="392"/>
    </row>
    <row r="26" customFormat="false" ht="18" hidden="false" customHeight="true" outlineLevel="0" collapsed="false">
      <c r="A26" s="392" t="s">
        <v>1750</v>
      </c>
      <c r="B26" s="392"/>
      <c r="C26" s="392"/>
      <c r="D26" s="392"/>
      <c r="E26" s="392"/>
      <c r="F26" s="392"/>
      <c r="G26" s="392"/>
      <c r="H26" s="392"/>
    </row>
    <row r="27" customFormat="false" ht="24" hidden="false" customHeight="true" outlineLevel="0" collapsed="false">
      <c r="A27" s="391" t="s">
        <v>1751</v>
      </c>
      <c r="B27" s="391"/>
      <c r="C27" s="391"/>
      <c r="D27" s="391"/>
      <c r="E27" s="391"/>
      <c r="F27" s="391"/>
      <c r="G27" s="391"/>
      <c r="H27" s="391"/>
    </row>
    <row r="28" customFormat="false" ht="51" hidden="false" customHeight="true" outlineLevel="0" collapsed="false">
      <c r="A28" s="392" t="s">
        <v>1752</v>
      </c>
      <c r="B28" s="392"/>
      <c r="C28" s="392"/>
      <c r="D28" s="392"/>
      <c r="E28" s="392"/>
      <c r="F28" s="392"/>
      <c r="G28" s="392"/>
      <c r="H28" s="392"/>
    </row>
    <row r="29" customFormat="false" ht="24" hidden="false" customHeight="true" outlineLevel="0" collapsed="false">
      <c r="A29" s="391" t="s">
        <v>1753</v>
      </c>
      <c r="B29" s="391"/>
      <c r="C29" s="391"/>
      <c r="D29" s="391"/>
      <c r="E29" s="391"/>
      <c r="F29" s="391"/>
      <c r="G29" s="391"/>
      <c r="H29" s="391"/>
    </row>
    <row r="30" customFormat="false" ht="33.75" hidden="false" customHeight="true" outlineLevel="0" collapsed="false">
      <c r="A30" s="392" t="s">
        <v>1754</v>
      </c>
      <c r="B30" s="392"/>
      <c r="C30" s="392"/>
      <c r="D30" s="392"/>
      <c r="E30" s="392"/>
      <c r="F30" s="392"/>
      <c r="G30" s="392"/>
      <c r="H30" s="392"/>
    </row>
    <row r="31" customFormat="false" ht="18" hidden="false" customHeight="true" outlineLevel="0" collapsed="false">
      <c r="A31" s="392" t="s">
        <v>1755</v>
      </c>
      <c r="B31" s="392"/>
      <c r="C31" s="392"/>
      <c r="D31" s="392"/>
      <c r="E31" s="392"/>
      <c r="F31" s="392"/>
      <c r="G31" s="392"/>
      <c r="H31" s="392"/>
    </row>
    <row r="32" customFormat="false" ht="18" hidden="false" customHeight="true" outlineLevel="0" collapsed="false">
      <c r="A32" s="392" t="s">
        <v>1756</v>
      </c>
      <c r="B32" s="392"/>
      <c r="C32" s="392"/>
      <c r="D32" s="392"/>
      <c r="E32" s="392"/>
      <c r="F32" s="392"/>
      <c r="G32" s="392"/>
      <c r="H32" s="392"/>
    </row>
    <row r="33" customFormat="false" ht="33.75" hidden="false" customHeight="true" outlineLevel="0" collapsed="false">
      <c r="A33" s="392" t="s">
        <v>1757</v>
      </c>
      <c r="B33" s="392"/>
      <c r="C33" s="392"/>
      <c r="D33" s="392"/>
      <c r="E33" s="392"/>
      <c r="F33" s="392"/>
      <c r="G33" s="392"/>
      <c r="H33" s="392"/>
    </row>
    <row r="34" customFormat="false" ht="18" hidden="false" customHeight="true" outlineLevel="0" collapsed="false">
      <c r="A34" s="392" t="s">
        <v>1758</v>
      </c>
      <c r="B34" s="392"/>
      <c r="C34" s="392"/>
      <c r="D34" s="392"/>
      <c r="E34" s="392"/>
      <c r="F34" s="392"/>
      <c r="G34" s="392"/>
      <c r="H34" s="392"/>
    </row>
    <row r="35" customFormat="false" ht="18" hidden="false" customHeight="true" outlineLevel="0" collapsed="false">
      <c r="A35" s="392" t="s">
        <v>1759</v>
      </c>
      <c r="B35" s="392"/>
      <c r="C35" s="392"/>
      <c r="D35" s="392"/>
      <c r="E35" s="392"/>
      <c r="F35" s="392"/>
      <c r="G35" s="392"/>
      <c r="H35" s="392"/>
    </row>
    <row r="36" customFormat="false" ht="24" hidden="false" customHeight="true" outlineLevel="0" collapsed="false">
      <c r="A36" s="391" t="s">
        <v>1760</v>
      </c>
      <c r="B36" s="391"/>
      <c r="C36" s="391"/>
      <c r="D36" s="391"/>
      <c r="E36" s="391"/>
      <c r="F36" s="391"/>
      <c r="G36" s="391"/>
      <c r="H36" s="391"/>
    </row>
    <row r="37" customFormat="false" ht="18" hidden="false" customHeight="true" outlineLevel="0" collapsed="false">
      <c r="A37" s="392" t="s">
        <v>1761</v>
      </c>
      <c r="B37" s="392"/>
      <c r="C37" s="392"/>
      <c r="D37" s="392"/>
      <c r="E37" s="392"/>
      <c r="F37" s="392"/>
      <c r="G37" s="392"/>
      <c r="H37" s="392"/>
    </row>
    <row r="38" customFormat="false" ht="18" hidden="false" customHeight="true" outlineLevel="0" collapsed="false">
      <c r="A38" s="392" t="s">
        <v>1762</v>
      </c>
      <c r="B38" s="392"/>
      <c r="C38" s="392"/>
      <c r="D38" s="392"/>
      <c r="E38" s="392"/>
      <c r="F38" s="392"/>
      <c r="G38" s="392"/>
      <c r="H38" s="392"/>
    </row>
    <row r="39" customFormat="false" ht="18" hidden="false" customHeight="true" outlineLevel="0" collapsed="false">
      <c r="A39" s="392" t="s">
        <v>1763</v>
      </c>
      <c r="B39" s="392"/>
      <c r="C39" s="392"/>
      <c r="D39" s="392"/>
      <c r="E39" s="392"/>
      <c r="F39" s="392"/>
      <c r="G39" s="392"/>
      <c r="H39" s="392"/>
    </row>
    <row r="40" customFormat="false" ht="33.75" hidden="false" customHeight="true" outlineLevel="0" collapsed="false">
      <c r="A40" s="392" t="s">
        <v>1764</v>
      </c>
      <c r="B40" s="392"/>
      <c r="C40" s="392"/>
      <c r="D40" s="392"/>
      <c r="E40" s="392"/>
      <c r="F40" s="392"/>
      <c r="G40" s="392"/>
      <c r="H40" s="392"/>
    </row>
    <row r="41" customFormat="false" ht="18" hidden="false" customHeight="true" outlineLevel="0" collapsed="false">
      <c r="A41" s="392" t="s">
        <v>1765</v>
      </c>
      <c r="B41" s="392"/>
      <c r="C41" s="392"/>
      <c r="D41" s="392"/>
      <c r="E41" s="392"/>
      <c r="F41" s="392"/>
      <c r="G41" s="392"/>
      <c r="H41" s="392"/>
    </row>
    <row r="42" customFormat="false" ht="24" hidden="false" customHeight="true" outlineLevel="0" collapsed="false">
      <c r="A42" s="391" t="s">
        <v>1766</v>
      </c>
      <c r="B42" s="391"/>
      <c r="C42" s="391"/>
      <c r="D42" s="391"/>
      <c r="E42" s="391"/>
      <c r="F42" s="391"/>
      <c r="G42" s="391"/>
      <c r="H42" s="391"/>
    </row>
    <row r="43" customFormat="false" ht="33.75" hidden="false" customHeight="true" outlineLevel="0" collapsed="false">
      <c r="A43" s="392" t="s">
        <v>1767</v>
      </c>
      <c r="B43" s="392"/>
      <c r="C43" s="392"/>
      <c r="D43" s="392"/>
      <c r="E43" s="392"/>
      <c r="F43" s="392"/>
      <c r="G43" s="392"/>
      <c r="H43" s="392"/>
    </row>
    <row r="44" customFormat="false" ht="33.75" hidden="false" customHeight="true" outlineLevel="0" collapsed="false">
      <c r="A44" s="393" t="s">
        <v>1768</v>
      </c>
      <c r="B44" s="393"/>
      <c r="C44" s="393"/>
      <c r="D44" s="393"/>
      <c r="E44" s="393"/>
      <c r="F44" s="393"/>
      <c r="G44" s="393"/>
      <c r="H44" s="393"/>
    </row>
    <row r="45" customFormat="false" ht="18" hidden="false" customHeight="true" outlineLevel="0" collapsed="false">
      <c r="A45" s="392" t="s">
        <v>1769</v>
      </c>
      <c r="B45" s="392"/>
      <c r="C45" s="392"/>
      <c r="D45" s="392"/>
      <c r="E45" s="392"/>
      <c r="F45" s="392"/>
      <c r="G45" s="392"/>
      <c r="H45" s="392"/>
    </row>
    <row r="46" customFormat="false" ht="24" hidden="false" customHeight="true" outlineLevel="0" collapsed="false">
      <c r="A46" s="391" t="s">
        <v>1770</v>
      </c>
      <c r="B46" s="391"/>
      <c r="C46" s="391"/>
      <c r="D46" s="391"/>
      <c r="E46" s="391"/>
      <c r="F46" s="391"/>
      <c r="G46" s="391"/>
      <c r="H46" s="391"/>
    </row>
    <row r="47" customFormat="false" ht="18" hidden="false" customHeight="true" outlineLevel="0" collapsed="false">
      <c r="A47" s="392" t="s">
        <v>1771</v>
      </c>
      <c r="B47" s="392"/>
      <c r="C47" s="392"/>
      <c r="D47" s="392"/>
      <c r="E47" s="392"/>
      <c r="F47" s="392"/>
      <c r="G47" s="392"/>
      <c r="H47" s="392"/>
    </row>
    <row r="48" customFormat="false" ht="33.75" hidden="false" customHeight="true" outlineLevel="0" collapsed="false">
      <c r="A48" s="392" t="s">
        <v>1772</v>
      </c>
      <c r="B48" s="392"/>
      <c r="C48" s="392"/>
      <c r="D48" s="392"/>
      <c r="E48" s="392"/>
      <c r="F48" s="392"/>
      <c r="G48" s="392"/>
      <c r="H48" s="392"/>
    </row>
    <row r="49" customFormat="false" ht="18" hidden="false" customHeight="true" outlineLevel="0" collapsed="false">
      <c r="A49" s="392" t="s">
        <v>1773</v>
      </c>
      <c r="B49" s="392"/>
      <c r="C49" s="392"/>
      <c r="D49" s="392"/>
      <c r="E49" s="392"/>
      <c r="F49" s="392"/>
      <c r="G49" s="392"/>
      <c r="H49" s="392"/>
    </row>
    <row r="50" customFormat="false" ht="18" hidden="false" customHeight="true" outlineLevel="0" collapsed="false">
      <c r="A50" s="392" t="s">
        <v>1774</v>
      </c>
      <c r="B50" s="392"/>
      <c r="C50" s="392"/>
      <c r="D50" s="392"/>
      <c r="E50" s="392"/>
      <c r="F50" s="392"/>
      <c r="G50" s="392"/>
      <c r="H50" s="392"/>
    </row>
    <row r="51" customFormat="false" ht="18" hidden="false" customHeight="true" outlineLevel="0" collapsed="false">
      <c r="A51" s="392" t="s">
        <v>1775</v>
      </c>
      <c r="B51" s="392"/>
      <c r="C51" s="392"/>
      <c r="D51" s="392"/>
      <c r="E51" s="392"/>
      <c r="F51" s="392"/>
      <c r="G51" s="392"/>
      <c r="H51" s="392"/>
    </row>
  </sheetData>
  <mergeCells count="50">
    <mergeCell ref="A1:H1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openpyxl</dc:creator>
  <dc:description/>
  <dc:language>en-US</dc:language>
  <cp:lastModifiedBy>一寸时光</cp:lastModifiedBy>
  <dcterms:modified xsi:type="dcterms:W3CDTF">2026-09-23T03:18:49Z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D5810EE392BF417BB7ACDDA94B93EB09_12</vt:lpwstr>
  </property>
  <property fmtid="{D5CDD505-2E9C-101B-9397-08002B2CF9AE}" pid="4" name="KSOProductBuildVer">
    <vt:lpwstr>2052-12.1.0.28505</vt:lpwstr>
  </property>
</Properties>
</file>